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Z:\Comercial\TRADING\"/>
    </mc:Choice>
  </mc:AlternateContent>
  <xr:revisionPtr revIDLastSave="0" documentId="13_ncr:1_{58D88D80-0503-4116-A90A-6B281A1473C6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POSIÇÕES (2022)" sheetId="6" r:id="rId1"/>
    <sheet name="POSIÇÕES (2023)" sheetId="8" r:id="rId2"/>
    <sheet name="BD_COMERCIAL" sheetId="13" r:id="rId3"/>
    <sheet name="DRE Trading" sheetId="14" r:id="rId4"/>
    <sheet name="IPCA" sheetId="15" r:id="rId5"/>
    <sheet name="Sheet3" sheetId="18" state="hidden" r:id="rId6"/>
    <sheet name="MtM" sheetId="16" r:id="rId7"/>
    <sheet name="MtM (Trading)" sheetId="19" state="hidden" r:id="rId8"/>
    <sheet name="Curva Forward" sheetId="17" r:id="rId9"/>
  </sheets>
  <externalReferences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2" hidden="1">BD_COMERCIAL!$A$4:$GP$993</definedName>
    <definedName name="_xlnm._FilterDatabase" localSheetId="6" hidden="1">MtM!$A$1:$F$117</definedName>
    <definedName name="_xlnm._FilterDatabase" localSheetId="7" hidden="1">'MtM (Trading)'!$B$1:$F$1</definedName>
    <definedName name="_xlnm._FilterDatabase" localSheetId="5" hidden="1">Sheet3!$I$1:$J$1</definedName>
    <definedName name="ano" localSheetId="0">#REF!</definedName>
    <definedName name="ano" localSheetId="1">#REF!</definedName>
    <definedName name="ano">#REF!</definedName>
    <definedName name="ano." localSheetId="2">#REF!</definedName>
    <definedName name="ano." localSheetId="0">#REF!</definedName>
    <definedName name="ano." localSheetId="1">#REF!</definedName>
    <definedName name="ano.">#REF!</definedName>
    <definedName name="MES" localSheetId="0">#REF!</definedName>
    <definedName name="MES" localSheetId="1">#REF!</definedName>
    <definedName name="MES">#REF!</definedName>
    <definedName name="Meses">[1]Dados!$L$2:$L$13</definedName>
    <definedName name="Meses2">[1]Dados!$L$1:$L$13</definedName>
    <definedName name="Meses4">[1]Dados!$J$2:$J$13</definedName>
    <definedName name="Produtos" localSheetId="2">OFFSET(#REF!,0,0,COUNTA([2]Dados!$A$9:$A$22),1)</definedName>
    <definedName name="Produtos" localSheetId="0">OFFSET('POSIÇÕES (2022)'!$Y$3,0,0,COUNTA([3]Dados!$A$9:$A$22),1)</definedName>
    <definedName name="Produtos" localSheetId="1">OFFSET('POSIÇÕES (2023)'!$Y$3,0,0,COUNTA([3]Dados!$A$9:$A$22),1)</definedName>
    <definedName name="Produtos">OFFSET(#REF!,0,0,COUNTA([2]Dados!$A$9:$A$22),1)</definedName>
    <definedName name="Produtos2">OFFSET('POSIÇÕES (2022)'!$Y$3,0,0,COUNTA([3]Dados!$A$9:$A$22),1)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K775" i="13" l="1"/>
  <c r="GJ775" i="13"/>
  <c r="GI775" i="13"/>
  <c r="GH775" i="13"/>
  <c r="GG775" i="13"/>
  <c r="GF775" i="13"/>
  <c r="GE775" i="13"/>
  <c r="GD775" i="13"/>
  <c r="GC775" i="13"/>
  <c r="GB775" i="13"/>
  <c r="GA775" i="13"/>
  <c r="FZ775" i="13"/>
  <c r="FY775" i="13"/>
  <c r="FX775" i="13"/>
  <c r="FW775" i="13"/>
  <c r="FV775" i="13"/>
  <c r="FU775" i="13"/>
  <c r="FT775" i="13"/>
  <c r="FS775" i="13"/>
  <c r="FR775" i="13"/>
  <c r="FQ775" i="13"/>
  <c r="FP775" i="13"/>
  <c r="FO775" i="13"/>
  <c r="FN775" i="13"/>
  <c r="FL775" i="13"/>
  <c r="FM775" i="13" s="1"/>
  <c r="FK775" i="13"/>
  <c r="FI775" i="13"/>
  <c r="FB775" i="13"/>
  <c r="GN775" i="13" s="1"/>
  <c r="FA775" i="13"/>
  <c r="GM775" i="13" s="1"/>
  <c r="EZ775" i="13"/>
  <c r="GL775" i="13" s="1"/>
  <c r="EY775" i="13"/>
  <c r="EX775" i="13"/>
  <c r="CN775" i="13"/>
  <c r="CM775" i="13"/>
  <c r="CL775" i="13"/>
  <c r="CK775" i="13"/>
  <c r="CJ775" i="13"/>
  <c r="V775" i="13"/>
  <c r="FH775" i="13" s="1"/>
  <c r="GP775" i="13" l="1"/>
  <c r="GO775" i="13"/>
  <c r="CL725" i="13"/>
  <c r="CL727" i="13"/>
  <c r="FA724" i="13"/>
  <c r="V724" i="13" l="1"/>
  <c r="GK692" i="13"/>
  <c r="GJ692" i="13"/>
  <c r="GI692" i="13"/>
  <c r="GH692" i="13"/>
  <c r="GG692" i="13"/>
  <c r="GF692" i="13"/>
  <c r="GE692" i="13"/>
  <c r="GD692" i="13"/>
  <c r="GC692" i="13"/>
  <c r="GB692" i="13"/>
  <c r="FZ692" i="13"/>
  <c r="FY692" i="13"/>
  <c r="FX692" i="13"/>
  <c r="FW692" i="13"/>
  <c r="FV692" i="13"/>
  <c r="FU692" i="13"/>
  <c r="FT692" i="13"/>
  <c r="FS692" i="13"/>
  <c r="FR692" i="13"/>
  <c r="FQ692" i="13"/>
  <c r="FP692" i="13"/>
  <c r="FN692" i="13"/>
  <c r="FK692" i="13"/>
  <c r="FI692" i="13"/>
  <c r="FB692" i="13"/>
  <c r="GN692" i="13" s="1"/>
  <c r="FA692" i="13"/>
  <c r="GM692" i="13" s="1"/>
  <c r="EZ692" i="13"/>
  <c r="GL692" i="13" s="1"/>
  <c r="EX692" i="13"/>
  <c r="CN692" i="13"/>
  <c r="CM692" i="13"/>
  <c r="CL692" i="13"/>
  <c r="CJ692" i="13"/>
  <c r="V692" i="13"/>
  <c r="FH692" i="13" s="1"/>
  <c r="GK691" i="13"/>
  <c r="GJ691" i="13"/>
  <c r="GI691" i="13"/>
  <c r="GH691" i="13"/>
  <c r="GG691" i="13"/>
  <c r="GF691" i="13"/>
  <c r="GE691" i="13"/>
  <c r="GD691" i="13"/>
  <c r="GC691" i="13"/>
  <c r="GB691" i="13"/>
  <c r="FZ691" i="13"/>
  <c r="FY691" i="13"/>
  <c r="FX691" i="13"/>
  <c r="FW691" i="13"/>
  <c r="FV691" i="13"/>
  <c r="FU691" i="13"/>
  <c r="FT691" i="13"/>
  <c r="FS691" i="13"/>
  <c r="FR691" i="13"/>
  <c r="FQ691" i="13"/>
  <c r="FP691" i="13"/>
  <c r="FN691" i="13"/>
  <c r="FK691" i="13"/>
  <c r="FI691" i="13"/>
  <c r="FB691" i="13"/>
  <c r="GN691" i="13" s="1"/>
  <c r="FA691" i="13"/>
  <c r="GM691" i="13" s="1"/>
  <c r="EZ691" i="13"/>
  <c r="GL691" i="13" s="1"/>
  <c r="EX691" i="13"/>
  <c r="CN691" i="13"/>
  <c r="CM691" i="13"/>
  <c r="CL691" i="13"/>
  <c r="CJ691" i="13"/>
  <c r="V691" i="13"/>
  <c r="FH691" i="13" s="1"/>
  <c r="FK187" i="13" l="1"/>
  <c r="FK186" i="13"/>
  <c r="V114" i="13" l="1"/>
  <c r="V601" i="13"/>
  <c r="V474" i="13" l="1"/>
  <c r="FH474" i="13" s="1"/>
  <c r="AK25" i="6"/>
  <c r="AJ25" i="6"/>
  <c r="AI25" i="6"/>
  <c r="AH25" i="6"/>
  <c r="FB993" i="13"/>
  <c r="GN993" i="13" s="1"/>
  <c r="FA993" i="13"/>
  <c r="GM993" i="13" s="1"/>
  <c r="EZ993" i="13"/>
  <c r="GL993" i="13" s="1"/>
  <c r="EY993" i="13"/>
  <c r="EX993" i="13"/>
  <c r="FB992" i="13"/>
  <c r="GN992" i="13" s="1"/>
  <c r="FA992" i="13"/>
  <c r="GM992" i="13" s="1"/>
  <c r="EZ992" i="13"/>
  <c r="GL992" i="13" s="1"/>
  <c r="EY992" i="13"/>
  <c r="EX992" i="13"/>
  <c r="FB991" i="13"/>
  <c r="GN991" i="13" s="1"/>
  <c r="FA991" i="13"/>
  <c r="GM991" i="13" s="1"/>
  <c r="EZ991" i="13"/>
  <c r="GL991" i="13" s="1"/>
  <c r="EY991" i="13"/>
  <c r="EX991" i="13"/>
  <c r="FB990" i="13"/>
  <c r="GN990" i="13" s="1"/>
  <c r="FA990" i="13"/>
  <c r="GM990" i="13" s="1"/>
  <c r="EZ990" i="13"/>
  <c r="GL990" i="13" s="1"/>
  <c r="EY990" i="13"/>
  <c r="EX990" i="13"/>
  <c r="FB989" i="13"/>
  <c r="GN989" i="13" s="1"/>
  <c r="FA989" i="13"/>
  <c r="GM989" i="13" s="1"/>
  <c r="EZ989" i="13"/>
  <c r="GL989" i="13" s="1"/>
  <c r="EY989" i="13"/>
  <c r="EX989" i="13"/>
  <c r="FB988" i="13"/>
  <c r="GN988" i="13" s="1"/>
  <c r="FA988" i="13"/>
  <c r="GM988" i="13" s="1"/>
  <c r="EZ988" i="13"/>
  <c r="GL988" i="13" s="1"/>
  <c r="EY988" i="13"/>
  <c r="EX988" i="13"/>
  <c r="FB987" i="13"/>
  <c r="GN987" i="13" s="1"/>
  <c r="FA987" i="13"/>
  <c r="GM987" i="13" s="1"/>
  <c r="EZ987" i="13"/>
  <c r="GL987" i="13" s="1"/>
  <c r="EY987" i="13"/>
  <c r="EX987" i="13"/>
  <c r="FB986" i="13"/>
  <c r="GN986" i="13" s="1"/>
  <c r="FA986" i="13"/>
  <c r="GM986" i="13" s="1"/>
  <c r="EZ986" i="13"/>
  <c r="GL986" i="13" s="1"/>
  <c r="EY986" i="13"/>
  <c r="EX986" i="13"/>
  <c r="FB985" i="13"/>
  <c r="GN985" i="13" s="1"/>
  <c r="FA985" i="13"/>
  <c r="GM985" i="13" s="1"/>
  <c r="EZ985" i="13"/>
  <c r="GL985" i="13" s="1"/>
  <c r="EY985" i="13"/>
  <c r="EX985" i="13"/>
  <c r="FB984" i="13"/>
  <c r="GN984" i="13" s="1"/>
  <c r="FA984" i="13"/>
  <c r="GM984" i="13" s="1"/>
  <c r="EZ984" i="13"/>
  <c r="GL984" i="13" s="1"/>
  <c r="EY984" i="13"/>
  <c r="EX984" i="13"/>
  <c r="FB983" i="13"/>
  <c r="GN983" i="13" s="1"/>
  <c r="FA983" i="13"/>
  <c r="GM983" i="13" s="1"/>
  <c r="EZ983" i="13"/>
  <c r="GL983" i="13" s="1"/>
  <c r="EY983" i="13"/>
  <c r="EX983" i="13"/>
  <c r="FB982" i="13"/>
  <c r="GN982" i="13" s="1"/>
  <c r="FA982" i="13"/>
  <c r="GM982" i="13" s="1"/>
  <c r="EZ982" i="13"/>
  <c r="GL982" i="13" s="1"/>
  <c r="EY982" i="13"/>
  <c r="EX982" i="13"/>
  <c r="FB981" i="13"/>
  <c r="GN981" i="13" s="1"/>
  <c r="FA981" i="13"/>
  <c r="GM981" i="13" s="1"/>
  <c r="EZ981" i="13"/>
  <c r="GL981" i="13" s="1"/>
  <c r="EY981" i="13"/>
  <c r="EX981" i="13"/>
  <c r="FB980" i="13"/>
  <c r="GN980" i="13" s="1"/>
  <c r="FA980" i="13"/>
  <c r="GM980" i="13" s="1"/>
  <c r="EZ980" i="13"/>
  <c r="GL980" i="13" s="1"/>
  <c r="EY980" i="13"/>
  <c r="EX980" i="13"/>
  <c r="FB979" i="13"/>
  <c r="GN979" i="13" s="1"/>
  <c r="FA979" i="13"/>
  <c r="GM979" i="13" s="1"/>
  <c r="EZ979" i="13"/>
  <c r="GL979" i="13" s="1"/>
  <c r="EY979" i="13"/>
  <c r="EX979" i="13"/>
  <c r="FB978" i="13"/>
  <c r="GN978" i="13" s="1"/>
  <c r="FA978" i="13"/>
  <c r="GM978" i="13" s="1"/>
  <c r="EZ978" i="13"/>
  <c r="GL978" i="13" s="1"/>
  <c r="EY978" i="13"/>
  <c r="EX978" i="13"/>
  <c r="FB977" i="13"/>
  <c r="GN977" i="13" s="1"/>
  <c r="FA977" i="13"/>
  <c r="GM977" i="13" s="1"/>
  <c r="EZ977" i="13"/>
  <c r="GL977" i="13" s="1"/>
  <c r="EY977" i="13"/>
  <c r="EX977" i="13"/>
  <c r="FB976" i="13"/>
  <c r="GN976" i="13" s="1"/>
  <c r="FA976" i="13"/>
  <c r="GM976" i="13" s="1"/>
  <c r="EZ976" i="13"/>
  <c r="GL976" i="13" s="1"/>
  <c r="EY976" i="13"/>
  <c r="EX976" i="13"/>
  <c r="FB975" i="13"/>
  <c r="GN975" i="13" s="1"/>
  <c r="FA975" i="13"/>
  <c r="GM975" i="13" s="1"/>
  <c r="EZ975" i="13"/>
  <c r="GL975" i="13" s="1"/>
  <c r="EY975" i="13"/>
  <c r="EX975" i="13"/>
  <c r="FB974" i="13"/>
  <c r="GN974" i="13" s="1"/>
  <c r="FA974" i="13"/>
  <c r="GM974" i="13" s="1"/>
  <c r="EZ974" i="13"/>
  <c r="GL974" i="13" s="1"/>
  <c r="EY974" i="13"/>
  <c r="EX974" i="13"/>
  <c r="FB973" i="13"/>
  <c r="GN973" i="13" s="1"/>
  <c r="FA973" i="13"/>
  <c r="GM973" i="13" s="1"/>
  <c r="EZ973" i="13"/>
  <c r="GL973" i="13" s="1"/>
  <c r="EY973" i="13"/>
  <c r="EX973" i="13"/>
  <c r="FB972" i="13"/>
  <c r="GN972" i="13" s="1"/>
  <c r="FA972" i="13"/>
  <c r="GM972" i="13" s="1"/>
  <c r="EZ972" i="13"/>
  <c r="GL972" i="13" s="1"/>
  <c r="EY972" i="13"/>
  <c r="EX972" i="13"/>
  <c r="FB971" i="13"/>
  <c r="GN971" i="13" s="1"/>
  <c r="FA971" i="13"/>
  <c r="GM971" i="13" s="1"/>
  <c r="EZ971" i="13"/>
  <c r="GL971" i="13" s="1"/>
  <c r="EY971" i="13"/>
  <c r="EX971" i="13"/>
  <c r="FB970" i="13"/>
  <c r="GN970" i="13" s="1"/>
  <c r="FA970" i="13"/>
  <c r="GM970" i="13" s="1"/>
  <c r="EZ970" i="13"/>
  <c r="GL970" i="13" s="1"/>
  <c r="EY970" i="13"/>
  <c r="EX970" i="13"/>
  <c r="FB969" i="13"/>
  <c r="GN969" i="13" s="1"/>
  <c r="FA969" i="13"/>
  <c r="GM969" i="13" s="1"/>
  <c r="EZ969" i="13"/>
  <c r="GL969" i="13" s="1"/>
  <c r="EY969" i="13"/>
  <c r="EX969" i="13"/>
  <c r="FB968" i="13"/>
  <c r="GN968" i="13" s="1"/>
  <c r="FA968" i="13"/>
  <c r="GM968" i="13" s="1"/>
  <c r="EZ968" i="13"/>
  <c r="GL968" i="13" s="1"/>
  <c r="EY968" i="13"/>
  <c r="EX968" i="13"/>
  <c r="FB967" i="13"/>
  <c r="GN967" i="13" s="1"/>
  <c r="FA967" i="13"/>
  <c r="GM967" i="13" s="1"/>
  <c r="EZ967" i="13"/>
  <c r="GL967" i="13" s="1"/>
  <c r="EY967" i="13"/>
  <c r="EX967" i="13"/>
  <c r="FB966" i="13"/>
  <c r="GN966" i="13" s="1"/>
  <c r="FA966" i="13"/>
  <c r="GM966" i="13" s="1"/>
  <c r="EZ966" i="13"/>
  <c r="GL966" i="13" s="1"/>
  <c r="EY966" i="13"/>
  <c r="EX966" i="13"/>
  <c r="FB965" i="13"/>
  <c r="GN965" i="13" s="1"/>
  <c r="FA965" i="13"/>
  <c r="GM965" i="13" s="1"/>
  <c r="EZ965" i="13"/>
  <c r="GL965" i="13" s="1"/>
  <c r="EY965" i="13"/>
  <c r="EX965" i="13"/>
  <c r="FB964" i="13"/>
  <c r="GN964" i="13" s="1"/>
  <c r="FA964" i="13"/>
  <c r="GM964" i="13" s="1"/>
  <c r="EZ964" i="13"/>
  <c r="GL964" i="13" s="1"/>
  <c r="EY964" i="13"/>
  <c r="EX964" i="13"/>
  <c r="FB963" i="13"/>
  <c r="GN963" i="13" s="1"/>
  <c r="FA963" i="13"/>
  <c r="GM963" i="13" s="1"/>
  <c r="EZ963" i="13"/>
  <c r="GL963" i="13" s="1"/>
  <c r="EY963" i="13"/>
  <c r="EX963" i="13"/>
  <c r="FB962" i="13"/>
  <c r="GN962" i="13" s="1"/>
  <c r="FA962" i="13"/>
  <c r="GM962" i="13" s="1"/>
  <c r="EZ962" i="13"/>
  <c r="GL962" i="13" s="1"/>
  <c r="EY962" i="13"/>
  <c r="EX962" i="13"/>
  <c r="FB961" i="13"/>
  <c r="GN961" i="13" s="1"/>
  <c r="FA961" i="13"/>
  <c r="GM961" i="13" s="1"/>
  <c r="EZ961" i="13"/>
  <c r="GL961" i="13" s="1"/>
  <c r="EY961" i="13"/>
  <c r="EX961" i="13"/>
  <c r="FB960" i="13"/>
  <c r="GN960" i="13" s="1"/>
  <c r="FA960" i="13"/>
  <c r="GM960" i="13" s="1"/>
  <c r="EZ960" i="13"/>
  <c r="GL960" i="13" s="1"/>
  <c r="EY960" i="13"/>
  <c r="EX960" i="13"/>
  <c r="FB959" i="13"/>
  <c r="GN959" i="13" s="1"/>
  <c r="FA959" i="13"/>
  <c r="GM959" i="13" s="1"/>
  <c r="EZ959" i="13"/>
  <c r="GL959" i="13" s="1"/>
  <c r="EY959" i="13"/>
  <c r="EX959" i="13"/>
  <c r="FB958" i="13"/>
  <c r="GN958" i="13" s="1"/>
  <c r="FA958" i="13"/>
  <c r="GM958" i="13" s="1"/>
  <c r="EZ958" i="13"/>
  <c r="GL958" i="13" s="1"/>
  <c r="EY958" i="13"/>
  <c r="EX958" i="13"/>
  <c r="FB957" i="13"/>
  <c r="GN957" i="13" s="1"/>
  <c r="FA957" i="13"/>
  <c r="GM957" i="13" s="1"/>
  <c r="EZ957" i="13"/>
  <c r="GL957" i="13" s="1"/>
  <c r="EY957" i="13"/>
  <c r="EX957" i="13"/>
  <c r="FB956" i="13"/>
  <c r="GN956" i="13" s="1"/>
  <c r="FA956" i="13"/>
  <c r="GM956" i="13" s="1"/>
  <c r="EZ956" i="13"/>
  <c r="GL956" i="13" s="1"/>
  <c r="EY956" i="13"/>
  <c r="EX956" i="13"/>
  <c r="FB955" i="13"/>
  <c r="GN955" i="13" s="1"/>
  <c r="FA955" i="13"/>
  <c r="GM955" i="13" s="1"/>
  <c r="EZ955" i="13"/>
  <c r="GL955" i="13" s="1"/>
  <c r="EY955" i="13"/>
  <c r="EX955" i="13"/>
  <c r="FB954" i="13"/>
  <c r="GN954" i="13" s="1"/>
  <c r="FA954" i="13"/>
  <c r="GM954" i="13" s="1"/>
  <c r="EZ954" i="13"/>
  <c r="GL954" i="13" s="1"/>
  <c r="EY954" i="13"/>
  <c r="EX954" i="13"/>
  <c r="FB953" i="13"/>
  <c r="GN953" i="13" s="1"/>
  <c r="FA953" i="13"/>
  <c r="GM953" i="13" s="1"/>
  <c r="EZ953" i="13"/>
  <c r="GL953" i="13" s="1"/>
  <c r="EY953" i="13"/>
  <c r="EX953" i="13"/>
  <c r="FB952" i="13"/>
  <c r="GN952" i="13" s="1"/>
  <c r="FA952" i="13"/>
  <c r="GM952" i="13" s="1"/>
  <c r="EZ952" i="13"/>
  <c r="GL952" i="13" s="1"/>
  <c r="EY952" i="13"/>
  <c r="EX952" i="13"/>
  <c r="FB951" i="13"/>
  <c r="GN951" i="13" s="1"/>
  <c r="FA951" i="13"/>
  <c r="GM951" i="13" s="1"/>
  <c r="EZ951" i="13"/>
  <c r="GL951" i="13" s="1"/>
  <c r="EY951" i="13"/>
  <c r="EX951" i="13"/>
  <c r="FB950" i="13"/>
  <c r="GN950" i="13" s="1"/>
  <c r="FA950" i="13"/>
  <c r="GM950" i="13" s="1"/>
  <c r="EZ950" i="13"/>
  <c r="GL950" i="13" s="1"/>
  <c r="EY950" i="13"/>
  <c r="EX950" i="13"/>
  <c r="FB949" i="13"/>
  <c r="GN949" i="13" s="1"/>
  <c r="FA949" i="13"/>
  <c r="GM949" i="13" s="1"/>
  <c r="EZ949" i="13"/>
  <c r="GL949" i="13" s="1"/>
  <c r="EY949" i="13"/>
  <c r="EX949" i="13"/>
  <c r="FB948" i="13"/>
  <c r="GN948" i="13" s="1"/>
  <c r="FA948" i="13"/>
  <c r="GM948" i="13" s="1"/>
  <c r="EZ948" i="13"/>
  <c r="GL948" i="13" s="1"/>
  <c r="EY948" i="13"/>
  <c r="EX948" i="13"/>
  <c r="FB947" i="13"/>
  <c r="GN947" i="13" s="1"/>
  <c r="FA947" i="13"/>
  <c r="GM947" i="13" s="1"/>
  <c r="EZ947" i="13"/>
  <c r="GL947" i="13" s="1"/>
  <c r="EY947" i="13"/>
  <c r="EX947" i="13"/>
  <c r="FB946" i="13"/>
  <c r="GN946" i="13" s="1"/>
  <c r="FA946" i="13"/>
  <c r="GM946" i="13" s="1"/>
  <c r="EZ946" i="13"/>
  <c r="EY946" i="13"/>
  <c r="EX946" i="13"/>
  <c r="FB945" i="13"/>
  <c r="GN945" i="13" s="1"/>
  <c r="FA945" i="13"/>
  <c r="GM945" i="13" s="1"/>
  <c r="EZ945" i="13"/>
  <c r="GL945" i="13" s="1"/>
  <c r="EY945" i="13"/>
  <c r="EX945" i="13"/>
  <c r="FB944" i="13"/>
  <c r="GN944" i="13" s="1"/>
  <c r="FA944" i="13"/>
  <c r="GM944" i="13" s="1"/>
  <c r="EZ944" i="13"/>
  <c r="GL944" i="13" s="1"/>
  <c r="EY944" i="13"/>
  <c r="EX944" i="13"/>
  <c r="FB943" i="13"/>
  <c r="GN943" i="13" s="1"/>
  <c r="FA943" i="13"/>
  <c r="GM943" i="13" s="1"/>
  <c r="EZ943" i="13"/>
  <c r="GL943" i="13" s="1"/>
  <c r="EY943" i="13"/>
  <c r="EX943" i="13"/>
  <c r="FB942" i="13"/>
  <c r="GN942" i="13" s="1"/>
  <c r="FA942" i="13"/>
  <c r="GM942" i="13" s="1"/>
  <c r="EZ942" i="13"/>
  <c r="GL942" i="13" s="1"/>
  <c r="EY942" i="13"/>
  <c r="EX942" i="13"/>
  <c r="FB941" i="13"/>
  <c r="FA941" i="13"/>
  <c r="GM941" i="13" s="1"/>
  <c r="EZ941" i="13"/>
  <c r="GL941" i="13" s="1"/>
  <c r="EY941" i="13"/>
  <c r="EX941" i="13"/>
  <c r="FB940" i="13"/>
  <c r="GN940" i="13" s="1"/>
  <c r="FA940" i="13"/>
  <c r="GM940" i="13" s="1"/>
  <c r="EZ940" i="13"/>
  <c r="GL940" i="13" s="1"/>
  <c r="EY940" i="13"/>
  <c r="EX940" i="13"/>
  <c r="FB939" i="13"/>
  <c r="GN939" i="13" s="1"/>
  <c r="FA939" i="13"/>
  <c r="GM939" i="13" s="1"/>
  <c r="EZ939" i="13"/>
  <c r="GL939" i="13" s="1"/>
  <c r="EY939" i="13"/>
  <c r="EX939" i="13"/>
  <c r="FB938" i="13"/>
  <c r="GN938" i="13" s="1"/>
  <c r="FA938" i="13"/>
  <c r="GM938" i="13" s="1"/>
  <c r="EZ938" i="13"/>
  <c r="GL938" i="13" s="1"/>
  <c r="EY938" i="13"/>
  <c r="EX938" i="13"/>
  <c r="FB937" i="13"/>
  <c r="GN937" i="13" s="1"/>
  <c r="FA937" i="13"/>
  <c r="GM937" i="13" s="1"/>
  <c r="EZ937" i="13"/>
  <c r="GL937" i="13" s="1"/>
  <c r="EY937" i="13"/>
  <c r="EX937" i="13"/>
  <c r="FB936" i="13"/>
  <c r="GN936" i="13" s="1"/>
  <c r="FA936" i="13"/>
  <c r="GM936" i="13" s="1"/>
  <c r="EZ936" i="13"/>
  <c r="GL936" i="13" s="1"/>
  <c r="EY936" i="13"/>
  <c r="EX936" i="13"/>
  <c r="FB935" i="13"/>
  <c r="GN935" i="13" s="1"/>
  <c r="FA935" i="13"/>
  <c r="GM935" i="13" s="1"/>
  <c r="EZ935" i="13"/>
  <c r="EY935" i="13"/>
  <c r="EX935" i="13"/>
  <c r="FB934" i="13"/>
  <c r="GN934" i="13" s="1"/>
  <c r="FA934" i="13"/>
  <c r="GM934" i="13" s="1"/>
  <c r="EZ934" i="13"/>
  <c r="GL934" i="13" s="1"/>
  <c r="EY934" i="13"/>
  <c r="EX934" i="13"/>
  <c r="FB933" i="13"/>
  <c r="GN933" i="13" s="1"/>
  <c r="FA933" i="13"/>
  <c r="GM933" i="13" s="1"/>
  <c r="EZ933" i="13"/>
  <c r="GL933" i="13" s="1"/>
  <c r="EY933" i="13"/>
  <c r="EX933" i="13"/>
  <c r="FB932" i="13"/>
  <c r="GN932" i="13" s="1"/>
  <c r="FA932" i="13"/>
  <c r="GM932" i="13" s="1"/>
  <c r="EZ932" i="13"/>
  <c r="GL932" i="13" s="1"/>
  <c r="EY932" i="13"/>
  <c r="EX932" i="13"/>
  <c r="FB931" i="13"/>
  <c r="FA931" i="13"/>
  <c r="GM931" i="13" s="1"/>
  <c r="EZ931" i="13"/>
  <c r="GL931" i="13" s="1"/>
  <c r="EY931" i="13"/>
  <c r="EX931" i="13"/>
  <c r="FB930" i="13"/>
  <c r="GN930" i="13" s="1"/>
  <c r="FA930" i="13"/>
  <c r="GM930" i="13" s="1"/>
  <c r="EZ930" i="13"/>
  <c r="GL930" i="13" s="1"/>
  <c r="EY930" i="13"/>
  <c r="EX930" i="13"/>
  <c r="FB929" i="13"/>
  <c r="GN929" i="13" s="1"/>
  <c r="FA929" i="13"/>
  <c r="GM929" i="13" s="1"/>
  <c r="EZ929" i="13"/>
  <c r="GL929" i="13" s="1"/>
  <c r="EY929" i="13"/>
  <c r="EX929" i="13"/>
  <c r="FB928" i="13"/>
  <c r="GN928" i="13" s="1"/>
  <c r="FA928" i="13"/>
  <c r="GM928" i="13" s="1"/>
  <c r="EZ928" i="13"/>
  <c r="GL928" i="13" s="1"/>
  <c r="EY928" i="13"/>
  <c r="EX928" i="13"/>
  <c r="FB927" i="13"/>
  <c r="GN927" i="13" s="1"/>
  <c r="FA927" i="13"/>
  <c r="GM927" i="13" s="1"/>
  <c r="EZ927" i="13"/>
  <c r="EY927" i="13"/>
  <c r="EX927" i="13"/>
  <c r="FB926" i="13"/>
  <c r="GN926" i="13" s="1"/>
  <c r="FA926" i="13"/>
  <c r="GM926" i="13" s="1"/>
  <c r="EZ926" i="13"/>
  <c r="GL926" i="13" s="1"/>
  <c r="EY926" i="13"/>
  <c r="EX926" i="13"/>
  <c r="FB925" i="13"/>
  <c r="FA925" i="13"/>
  <c r="GM925" i="13" s="1"/>
  <c r="EZ925" i="13"/>
  <c r="GL925" i="13" s="1"/>
  <c r="EY925" i="13"/>
  <c r="EX925" i="13"/>
  <c r="FB924" i="13"/>
  <c r="GN924" i="13" s="1"/>
  <c r="FA924" i="13"/>
  <c r="GM924" i="13" s="1"/>
  <c r="EZ924" i="13"/>
  <c r="GL924" i="13" s="1"/>
  <c r="EY924" i="13"/>
  <c r="EX924" i="13"/>
  <c r="FB923" i="13"/>
  <c r="GN923" i="13" s="1"/>
  <c r="FA923" i="13"/>
  <c r="GM923" i="13" s="1"/>
  <c r="EZ923" i="13"/>
  <c r="GL923" i="13" s="1"/>
  <c r="EY923" i="13"/>
  <c r="EX923" i="13"/>
  <c r="FB922" i="13"/>
  <c r="GN922" i="13" s="1"/>
  <c r="FA922" i="13"/>
  <c r="EZ922" i="13"/>
  <c r="GL922" i="13" s="1"/>
  <c r="EY922" i="13"/>
  <c r="EX922" i="13"/>
  <c r="FB921" i="13"/>
  <c r="GN921" i="13" s="1"/>
  <c r="FA921" i="13"/>
  <c r="GM921" i="13" s="1"/>
  <c r="EZ921" i="13"/>
  <c r="GL921" i="13" s="1"/>
  <c r="EY921" i="13"/>
  <c r="EX921" i="13"/>
  <c r="FB920" i="13"/>
  <c r="GN920" i="13" s="1"/>
  <c r="FA920" i="13"/>
  <c r="EZ920" i="13"/>
  <c r="GL920" i="13" s="1"/>
  <c r="EY920" i="13"/>
  <c r="EX920" i="13"/>
  <c r="FB919" i="13"/>
  <c r="GN919" i="13" s="1"/>
  <c r="FA919" i="13"/>
  <c r="GM919" i="13" s="1"/>
  <c r="EZ919" i="13"/>
  <c r="GL919" i="13" s="1"/>
  <c r="EY919" i="13"/>
  <c r="EX919" i="13"/>
  <c r="FB918" i="13"/>
  <c r="GN918" i="13" s="1"/>
  <c r="FA918" i="13"/>
  <c r="GM918" i="13" s="1"/>
  <c r="EZ918" i="13"/>
  <c r="GL918" i="13" s="1"/>
  <c r="EY918" i="13"/>
  <c r="EX918" i="13"/>
  <c r="FB917" i="13"/>
  <c r="FA917" i="13"/>
  <c r="GM917" i="13" s="1"/>
  <c r="EZ917" i="13"/>
  <c r="EY917" i="13"/>
  <c r="EX917" i="13"/>
  <c r="FB916" i="13"/>
  <c r="GN916" i="13" s="1"/>
  <c r="FA916" i="13"/>
  <c r="GM916" i="13" s="1"/>
  <c r="EZ916" i="13"/>
  <c r="GL916" i="13" s="1"/>
  <c r="EY916" i="13"/>
  <c r="EX916" i="13"/>
  <c r="FB915" i="13"/>
  <c r="FA915" i="13"/>
  <c r="GM915" i="13" s="1"/>
  <c r="EZ915" i="13"/>
  <c r="GL915" i="13" s="1"/>
  <c r="EY915" i="13"/>
  <c r="EX915" i="13"/>
  <c r="FB914" i="13"/>
  <c r="GN914" i="13" s="1"/>
  <c r="FA914" i="13"/>
  <c r="EZ914" i="13"/>
  <c r="GL914" i="13" s="1"/>
  <c r="EY914" i="13"/>
  <c r="EX914" i="13"/>
  <c r="FB913" i="13"/>
  <c r="GN913" i="13" s="1"/>
  <c r="FA913" i="13"/>
  <c r="GM913" i="13" s="1"/>
  <c r="EZ913" i="13"/>
  <c r="GL913" i="13" s="1"/>
  <c r="EY913" i="13"/>
  <c r="EX913" i="13"/>
  <c r="FB912" i="13"/>
  <c r="GN912" i="13" s="1"/>
  <c r="FA912" i="13"/>
  <c r="EZ912" i="13"/>
  <c r="GL912" i="13" s="1"/>
  <c r="EY912" i="13"/>
  <c r="EX912" i="13"/>
  <c r="FB911" i="13"/>
  <c r="GN911" i="13" s="1"/>
  <c r="FA911" i="13"/>
  <c r="GM911" i="13" s="1"/>
  <c r="EZ911" i="13"/>
  <c r="EY911" i="13"/>
  <c r="EX911" i="13"/>
  <c r="FB910" i="13"/>
  <c r="GN910" i="13" s="1"/>
  <c r="FA910" i="13"/>
  <c r="GM910" i="13" s="1"/>
  <c r="EZ910" i="13"/>
  <c r="GL910" i="13" s="1"/>
  <c r="EY910" i="13"/>
  <c r="EX910" i="13"/>
  <c r="FB909" i="13"/>
  <c r="FA909" i="13"/>
  <c r="GM909" i="13" s="1"/>
  <c r="EZ909" i="13"/>
  <c r="EY909" i="13"/>
  <c r="EX909" i="13"/>
  <c r="FB908" i="13"/>
  <c r="GN908" i="13" s="1"/>
  <c r="FA908" i="13"/>
  <c r="GM908" i="13" s="1"/>
  <c r="EZ908" i="13"/>
  <c r="GL908" i="13" s="1"/>
  <c r="EY908" i="13"/>
  <c r="EX908" i="13"/>
  <c r="FB907" i="13"/>
  <c r="FA907" i="13"/>
  <c r="GM907" i="13" s="1"/>
  <c r="EZ907" i="13"/>
  <c r="GL907" i="13" s="1"/>
  <c r="EY907" i="13"/>
  <c r="EX907" i="13"/>
  <c r="FB906" i="13"/>
  <c r="GN906" i="13" s="1"/>
  <c r="FA906" i="13"/>
  <c r="EZ906" i="13"/>
  <c r="GL906" i="13" s="1"/>
  <c r="EY906" i="13"/>
  <c r="EX906" i="13"/>
  <c r="FB905" i="13"/>
  <c r="GN905" i="13" s="1"/>
  <c r="FA905" i="13"/>
  <c r="GM905" i="13" s="1"/>
  <c r="EZ905" i="13"/>
  <c r="GL905" i="13" s="1"/>
  <c r="EY905" i="13"/>
  <c r="EX905" i="13"/>
  <c r="FB904" i="13"/>
  <c r="GN904" i="13" s="1"/>
  <c r="FA904" i="13"/>
  <c r="EZ904" i="13"/>
  <c r="GL904" i="13" s="1"/>
  <c r="EY904" i="13"/>
  <c r="EX904" i="13"/>
  <c r="FB903" i="13"/>
  <c r="GN903" i="13" s="1"/>
  <c r="FA903" i="13"/>
  <c r="GM903" i="13" s="1"/>
  <c r="EZ903" i="13"/>
  <c r="EY903" i="13"/>
  <c r="EX903" i="13"/>
  <c r="FB902" i="13"/>
  <c r="GN902" i="13" s="1"/>
  <c r="FA902" i="13"/>
  <c r="GM902" i="13" s="1"/>
  <c r="EZ902" i="13"/>
  <c r="GL902" i="13" s="1"/>
  <c r="EY902" i="13"/>
  <c r="EX902" i="13"/>
  <c r="FB901" i="13"/>
  <c r="FA901" i="13"/>
  <c r="GM901" i="13" s="1"/>
  <c r="EZ901" i="13"/>
  <c r="EY901" i="13"/>
  <c r="EX901" i="13"/>
  <c r="FB900" i="13"/>
  <c r="GN900" i="13" s="1"/>
  <c r="FA900" i="13"/>
  <c r="GM900" i="13" s="1"/>
  <c r="EZ900" i="13"/>
  <c r="GL900" i="13" s="1"/>
  <c r="EY900" i="13"/>
  <c r="EX900" i="13"/>
  <c r="FB899" i="13"/>
  <c r="FA899" i="13"/>
  <c r="GM899" i="13" s="1"/>
  <c r="EZ899" i="13"/>
  <c r="GL899" i="13" s="1"/>
  <c r="EY899" i="13"/>
  <c r="EX899" i="13"/>
  <c r="FB898" i="13"/>
  <c r="GN898" i="13" s="1"/>
  <c r="FA898" i="13"/>
  <c r="EZ898" i="13"/>
  <c r="GL898" i="13" s="1"/>
  <c r="EY898" i="13"/>
  <c r="EX898" i="13"/>
  <c r="FB897" i="13"/>
  <c r="GN897" i="13" s="1"/>
  <c r="FA897" i="13"/>
  <c r="GM897" i="13" s="1"/>
  <c r="EZ897" i="13"/>
  <c r="GL897" i="13" s="1"/>
  <c r="EY897" i="13"/>
  <c r="EX897" i="13"/>
  <c r="FB896" i="13"/>
  <c r="GN896" i="13" s="1"/>
  <c r="FA896" i="13"/>
  <c r="EZ896" i="13"/>
  <c r="GL896" i="13" s="1"/>
  <c r="EY896" i="13"/>
  <c r="EX896" i="13"/>
  <c r="FB895" i="13"/>
  <c r="GN895" i="13" s="1"/>
  <c r="FA895" i="13"/>
  <c r="GM895" i="13" s="1"/>
  <c r="EZ895" i="13"/>
  <c r="EY895" i="13"/>
  <c r="EX895" i="13"/>
  <c r="FB894" i="13"/>
  <c r="GN894" i="13" s="1"/>
  <c r="FA894" i="13"/>
  <c r="GM894" i="13" s="1"/>
  <c r="EZ894" i="13"/>
  <c r="GL894" i="13" s="1"/>
  <c r="EY894" i="13"/>
  <c r="EX894" i="13"/>
  <c r="FB893" i="13"/>
  <c r="FA893" i="13"/>
  <c r="GM893" i="13" s="1"/>
  <c r="EZ893" i="13"/>
  <c r="EY893" i="13"/>
  <c r="EX893" i="13"/>
  <c r="FB892" i="13"/>
  <c r="GN892" i="13" s="1"/>
  <c r="FA892" i="13"/>
  <c r="GM892" i="13" s="1"/>
  <c r="EZ892" i="13"/>
  <c r="GL892" i="13" s="1"/>
  <c r="EY892" i="13"/>
  <c r="EX892" i="13"/>
  <c r="FB891" i="13"/>
  <c r="FA891" i="13"/>
  <c r="GM891" i="13" s="1"/>
  <c r="EZ891" i="13"/>
  <c r="GL891" i="13" s="1"/>
  <c r="EY891" i="13"/>
  <c r="EX891" i="13"/>
  <c r="FB890" i="13"/>
  <c r="GN890" i="13" s="1"/>
  <c r="FA890" i="13"/>
  <c r="EZ890" i="13"/>
  <c r="GL890" i="13" s="1"/>
  <c r="EY890" i="13"/>
  <c r="EX890" i="13"/>
  <c r="FB889" i="13"/>
  <c r="GN889" i="13" s="1"/>
  <c r="FA889" i="13"/>
  <c r="GM889" i="13" s="1"/>
  <c r="EZ889" i="13"/>
  <c r="GL889" i="13" s="1"/>
  <c r="EY889" i="13"/>
  <c r="EX889" i="13"/>
  <c r="FB888" i="13"/>
  <c r="GN888" i="13" s="1"/>
  <c r="FA888" i="13"/>
  <c r="EZ888" i="13"/>
  <c r="GL888" i="13" s="1"/>
  <c r="EY888" i="13"/>
  <c r="EX888" i="13"/>
  <c r="FB887" i="13"/>
  <c r="GN887" i="13" s="1"/>
  <c r="FA887" i="13"/>
  <c r="GM887" i="13" s="1"/>
  <c r="EZ887" i="13"/>
  <c r="EY887" i="13"/>
  <c r="EX887" i="13"/>
  <c r="FB886" i="13"/>
  <c r="GN886" i="13" s="1"/>
  <c r="FA886" i="13"/>
  <c r="GM886" i="13" s="1"/>
  <c r="EZ886" i="13"/>
  <c r="GL886" i="13" s="1"/>
  <c r="EY886" i="13"/>
  <c r="EX886" i="13"/>
  <c r="FB885" i="13"/>
  <c r="FA885" i="13"/>
  <c r="GM885" i="13" s="1"/>
  <c r="EZ885" i="13"/>
  <c r="EY885" i="13"/>
  <c r="EX885" i="13"/>
  <c r="FB884" i="13"/>
  <c r="GN884" i="13" s="1"/>
  <c r="FA884" i="13"/>
  <c r="GM884" i="13" s="1"/>
  <c r="EZ884" i="13"/>
  <c r="GL884" i="13" s="1"/>
  <c r="EY884" i="13"/>
  <c r="EX884" i="13"/>
  <c r="FB883" i="13"/>
  <c r="FA883" i="13"/>
  <c r="GM883" i="13" s="1"/>
  <c r="EZ883" i="13"/>
  <c r="GL883" i="13" s="1"/>
  <c r="EY883" i="13"/>
  <c r="EX883" i="13"/>
  <c r="FB882" i="13"/>
  <c r="GN882" i="13" s="1"/>
  <c r="FA882" i="13"/>
  <c r="EZ882" i="13"/>
  <c r="GL882" i="13" s="1"/>
  <c r="EY882" i="13"/>
  <c r="EX882" i="13"/>
  <c r="FB881" i="13"/>
  <c r="GN881" i="13" s="1"/>
  <c r="FA881" i="13"/>
  <c r="GM881" i="13" s="1"/>
  <c r="EZ881" i="13"/>
  <c r="GL881" i="13" s="1"/>
  <c r="EY881" i="13"/>
  <c r="EX881" i="13"/>
  <c r="FB880" i="13"/>
  <c r="GN880" i="13" s="1"/>
  <c r="FA880" i="13"/>
  <c r="EZ880" i="13"/>
  <c r="GL880" i="13" s="1"/>
  <c r="EY880" i="13"/>
  <c r="EX880" i="13"/>
  <c r="FB879" i="13"/>
  <c r="GN879" i="13" s="1"/>
  <c r="FA879" i="13"/>
  <c r="GM879" i="13" s="1"/>
  <c r="EZ879" i="13"/>
  <c r="EY879" i="13"/>
  <c r="EX879" i="13"/>
  <c r="FB878" i="13"/>
  <c r="GN878" i="13" s="1"/>
  <c r="FA878" i="13"/>
  <c r="GM878" i="13" s="1"/>
  <c r="EZ878" i="13"/>
  <c r="GL878" i="13" s="1"/>
  <c r="EY878" i="13"/>
  <c r="EX878" i="13"/>
  <c r="FB877" i="13"/>
  <c r="FA877" i="13"/>
  <c r="GM877" i="13" s="1"/>
  <c r="EZ877" i="13"/>
  <c r="EY877" i="13"/>
  <c r="EX877" i="13"/>
  <c r="FB876" i="13"/>
  <c r="GN876" i="13" s="1"/>
  <c r="FA876" i="13"/>
  <c r="GM876" i="13" s="1"/>
  <c r="EZ876" i="13"/>
  <c r="GL876" i="13" s="1"/>
  <c r="EY876" i="13"/>
  <c r="EX876" i="13"/>
  <c r="FB875" i="13"/>
  <c r="FA875" i="13"/>
  <c r="GM875" i="13" s="1"/>
  <c r="EZ875" i="13"/>
  <c r="GL875" i="13" s="1"/>
  <c r="EY875" i="13"/>
  <c r="EX875" i="13"/>
  <c r="FB874" i="13"/>
  <c r="GN874" i="13" s="1"/>
  <c r="FA874" i="13"/>
  <c r="EZ874" i="13"/>
  <c r="EY874" i="13"/>
  <c r="EX874" i="13"/>
  <c r="FB873" i="13"/>
  <c r="GN873" i="13" s="1"/>
  <c r="FA873" i="13"/>
  <c r="GM873" i="13" s="1"/>
  <c r="EZ873" i="13"/>
  <c r="GL873" i="13" s="1"/>
  <c r="EY873" i="13"/>
  <c r="EX873" i="13"/>
  <c r="FB872" i="13"/>
  <c r="GN872" i="13" s="1"/>
  <c r="FA872" i="13"/>
  <c r="EZ872" i="13"/>
  <c r="GL872" i="13" s="1"/>
  <c r="EY872" i="13"/>
  <c r="EX872" i="13"/>
  <c r="FB871" i="13"/>
  <c r="GN871" i="13" s="1"/>
  <c r="FA871" i="13"/>
  <c r="GM871" i="13" s="1"/>
  <c r="EZ871" i="13"/>
  <c r="EY871" i="13"/>
  <c r="EX871" i="13"/>
  <c r="FB870" i="13"/>
  <c r="GN870" i="13" s="1"/>
  <c r="FA870" i="13"/>
  <c r="GM870" i="13" s="1"/>
  <c r="EZ870" i="13"/>
  <c r="GL870" i="13" s="1"/>
  <c r="EY870" i="13"/>
  <c r="EX870" i="13"/>
  <c r="FB869" i="13"/>
  <c r="FA869" i="13"/>
  <c r="GM869" i="13" s="1"/>
  <c r="EZ869" i="13"/>
  <c r="EY869" i="13"/>
  <c r="EX869" i="13"/>
  <c r="FB868" i="13"/>
  <c r="GN868" i="13" s="1"/>
  <c r="FA868" i="13"/>
  <c r="GM868" i="13" s="1"/>
  <c r="EZ868" i="13"/>
  <c r="GL868" i="13" s="1"/>
  <c r="EY868" i="13"/>
  <c r="EX868" i="13"/>
  <c r="FB867" i="13"/>
  <c r="FA867" i="13"/>
  <c r="GM867" i="13" s="1"/>
  <c r="EZ867" i="13"/>
  <c r="GL867" i="13" s="1"/>
  <c r="EY867" i="13"/>
  <c r="EX867" i="13"/>
  <c r="FB866" i="13"/>
  <c r="GN866" i="13" s="1"/>
  <c r="FA866" i="13"/>
  <c r="EZ866" i="13"/>
  <c r="GL866" i="13" s="1"/>
  <c r="EY866" i="13"/>
  <c r="EX866" i="13"/>
  <c r="FB865" i="13"/>
  <c r="GN865" i="13" s="1"/>
  <c r="FA865" i="13"/>
  <c r="GM865" i="13" s="1"/>
  <c r="EZ865" i="13"/>
  <c r="GL865" i="13" s="1"/>
  <c r="EY865" i="13"/>
  <c r="EX865" i="13"/>
  <c r="FB864" i="13"/>
  <c r="FA864" i="13"/>
  <c r="EZ864" i="13"/>
  <c r="GL864" i="13" s="1"/>
  <c r="EY864" i="13"/>
  <c r="EX864" i="13"/>
  <c r="FB863" i="13"/>
  <c r="GN863" i="13" s="1"/>
  <c r="FA863" i="13"/>
  <c r="GM863" i="13" s="1"/>
  <c r="EZ863" i="13"/>
  <c r="EY863" i="13"/>
  <c r="EX863" i="13"/>
  <c r="FB862" i="13"/>
  <c r="GN862" i="13" s="1"/>
  <c r="FA862" i="13"/>
  <c r="GM862" i="13" s="1"/>
  <c r="EZ862" i="13"/>
  <c r="GL862" i="13" s="1"/>
  <c r="EY862" i="13"/>
  <c r="EX862" i="13"/>
  <c r="FB861" i="13"/>
  <c r="FA861" i="13"/>
  <c r="GM861" i="13" s="1"/>
  <c r="EZ861" i="13"/>
  <c r="EY861" i="13"/>
  <c r="EX861" i="13"/>
  <c r="FB860" i="13"/>
  <c r="GN860" i="13" s="1"/>
  <c r="FA860" i="13"/>
  <c r="GM860" i="13" s="1"/>
  <c r="EZ860" i="13"/>
  <c r="GL860" i="13" s="1"/>
  <c r="EY860" i="13"/>
  <c r="EX860" i="13"/>
  <c r="FB859" i="13"/>
  <c r="FA859" i="13"/>
  <c r="GM859" i="13" s="1"/>
  <c r="EZ859" i="13"/>
  <c r="GL859" i="13" s="1"/>
  <c r="EY859" i="13"/>
  <c r="EX859" i="13"/>
  <c r="FB858" i="13"/>
  <c r="GN858" i="13" s="1"/>
  <c r="FA858" i="13"/>
  <c r="EZ858" i="13"/>
  <c r="EY858" i="13"/>
  <c r="EX858" i="13"/>
  <c r="FB857" i="13"/>
  <c r="GN857" i="13" s="1"/>
  <c r="FA857" i="13"/>
  <c r="GM857" i="13" s="1"/>
  <c r="EZ857" i="13"/>
  <c r="GL857" i="13" s="1"/>
  <c r="EY857" i="13"/>
  <c r="EX857" i="13"/>
  <c r="FB856" i="13"/>
  <c r="GN856" i="13" s="1"/>
  <c r="FA856" i="13"/>
  <c r="EZ856" i="13"/>
  <c r="GL856" i="13" s="1"/>
  <c r="EY856" i="13"/>
  <c r="EX856" i="13"/>
  <c r="FB855" i="13"/>
  <c r="GN855" i="13" s="1"/>
  <c r="FA855" i="13"/>
  <c r="GM855" i="13" s="1"/>
  <c r="EZ855" i="13"/>
  <c r="EY855" i="13"/>
  <c r="EX855" i="13"/>
  <c r="FB854" i="13"/>
  <c r="GN854" i="13" s="1"/>
  <c r="FA854" i="13"/>
  <c r="GM854" i="13" s="1"/>
  <c r="EZ854" i="13"/>
  <c r="GL854" i="13" s="1"/>
  <c r="EY854" i="13"/>
  <c r="EX854" i="13"/>
  <c r="FB853" i="13"/>
  <c r="FA853" i="13"/>
  <c r="EZ853" i="13"/>
  <c r="EY853" i="13"/>
  <c r="EX853" i="13"/>
  <c r="FB852" i="13"/>
  <c r="GN852" i="13" s="1"/>
  <c r="FA852" i="13"/>
  <c r="GM852" i="13" s="1"/>
  <c r="EZ852" i="13"/>
  <c r="GL852" i="13" s="1"/>
  <c r="EY852" i="13"/>
  <c r="EX852" i="13"/>
  <c r="FB851" i="13"/>
  <c r="FA851" i="13"/>
  <c r="GM851" i="13" s="1"/>
  <c r="EZ851" i="13"/>
  <c r="GL851" i="13" s="1"/>
  <c r="EY851" i="13"/>
  <c r="EX851" i="13"/>
  <c r="FB850" i="13"/>
  <c r="GN850" i="13" s="1"/>
  <c r="FA850" i="13"/>
  <c r="EZ850" i="13"/>
  <c r="GL850" i="13" s="1"/>
  <c r="EY850" i="13"/>
  <c r="EX850" i="13"/>
  <c r="FB849" i="13"/>
  <c r="GN849" i="13" s="1"/>
  <c r="FA849" i="13"/>
  <c r="GM849" i="13" s="1"/>
  <c r="EZ849" i="13"/>
  <c r="GL849" i="13" s="1"/>
  <c r="EY849" i="13"/>
  <c r="EX849" i="13"/>
  <c r="FB848" i="13"/>
  <c r="GN848" i="13" s="1"/>
  <c r="FA848" i="13"/>
  <c r="EZ848" i="13"/>
  <c r="GL848" i="13" s="1"/>
  <c r="EY848" i="13"/>
  <c r="EX848" i="13"/>
  <c r="FB847" i="13"/>
  <c r="GN847" i="13" s="1"/>
  <c r="FA847" i="13"/>
  <c r="GM847" i="13" s="1"/>
  <c r="EZ847" i="13"/>
  <c r="EY847" i="13"/>
  <c r="EX847" i="13"/>
  <c r="FB846" i="13"/>
  <c r="GN846" i="13" s="1"/>
  <c r="FA846" i="13"/>
  <c r="GM846" i="13" s="1"/>
  <c r="EZ846" i="13"/>
  <c r="GL846" i="13" s="1"/>
  <c r="EY846" i="13"/>
  <c r="EX846" i="13"/>
  <c r="FB845" i="13"/>
  <c r="FA845" i="13"/>
  <c r="EZ845" i="13"/>
  <c r="EY845" i="13"/>
  <c r="EX845" i="13"/>
  <c r="FB844" i="13"/>
  <c r="GN844" i="13" s="1"/>
  <c r="FA844" i="13"/>
  <c r="GM844" i="13" s="1"/>
  <c r="EZ844" i="13"/>
  <c r="GL844" i="13" s="1"/>
  <c r="EY844" i="13"/>
  <c r="EX844" i="13"/>
  <c r="FB843" i="13"/>
  <c r="FA843" i="13"/>
  <c r="GM843" i="13" s="1"/>
  <c r="EZ843" i="13"/>
  <c r="GL843" i="13" s="1"/>
  <c r="EY843" i="13"/>
  <c r="EX843" i="13"/>
  <c r="FB842" i="13"/>
  <c r="GN842" i="13" s="1"/>
  <c r="FA842" i="13"/>
  <c r="EZ842" i="13"/>
  <c r="GL842" i="13" s="1"/>
  <c r="EY842" i="13"/>
  <c r="EX842" i="13"/>
  <c r="FB841" i="13"/>
  <c r="GN841" i="13" s="1"/>
  <c r="FA841" i="13"/>
  <c r="GM841" i="13" s="1"/>
  <c r="EZ841" i="13"/>
  <c r="GL841" i="13" s="1"/>
  <c r="EY841" i="13"/>
  <c r="EX841" i="13"/>
  <c r="FB840" i="13"/>
  <c r="GN840" i="13" s="1"/>
  <c r="FA840" i="13"/>
  <c r="EZ840" i="13"/>
  <c r="GL840" i="13" s="1"/>
  <c r="EY840" i="13"/>
  <c r="EX840" i="13"/>
  <c r="FB839" i="13"/>
  <c r="GN839" i="13" s="1"/>
  <c r="FA839" i="13"/>
  <c r="GM839" i="13" s="1"/>
  <c r="EZ839" i="13"/>
  <c r="EY839" i="13"/>
  <c r="EX839" i="13"/>
  <c r="FB838" i="13"/>
  <c r="GN838" i="13" s="1"/>
  <c r="FA838" i="13"/>
  <c r="GM838" i="13" s="1"/>
  <c r="EZ838" i="13"/>
  <c r="GL838" i="13" s="1"/>
  <c r="EY838" i="13"/>
  <c r="EX838" i="13"/>
  <c r="FB837" i="13"/>
  <c r="FA837" i="13"/>
  <c r="EZ837" i="13"/>
  <c r="EY837" i="13"/>
  <c r="EX837" i="13"/>
  <c r="FB836" i="13"/>
  <c r="GN836" i="13" s="1"/>
  <c r="FA836" i="13"/>
  <c r="GM836" i="13" s="1"/>
  <c r="EZ836" i="13"/>
  <c r="GL836" i="13" s="1"/>
  <c r="EY836" i="13"/>
  <c r="EX836" i="13"/>
  <c r="FB835" i="13"/>
  <c r="FA835" i="13"/>
  <c r="GM835" i="13" s="1"/>
  <c r="EZ835" i="13"/>
  <c r="GL835" i="13" s="1"/>
  <c r="EY835" i="13"/>
  <c r="EX835" i="13"/>
  <c r="FB834" i="13"/>
  <c r="GN834" i="13" s="1"/>
  <c r="FA834" i="13"/>
  <c r="EZ834" i="13"/>
  <c r="GL834" i="13" s="1"/>
  <c r="EY834" i="13"/>
  <c r="EX834" i="13"/>
  <c r="FB833" i="13"/>
  <c r="GN833" i="13" s="1"/>
  <c r="FA833" i="13"/>
  <c r="GM833" i="13" s="1"/>
  <c r="EZ833" i="13"/>
  <c r="GL833" i="13" s="1"/>
  <c r="EY833" i="13"/>
  <c r="EX833" i="13"/>
  <c r="FB832" i="13"/>
  <c r="FA832" i="13"/>
  <c r="EZ832" i="13"/>
  <c r="GL832" i="13" s="1"/>
  <c r="EY832" i="13"/>
  <c r="EX832" i="13"/>
  <c r="FB831" i="13"/>
  <c r="GN831" i="13" s="1"/>
  <c r="FA831" i="13"/>
  <c r="GM831" i="13" s="1"/>
  <c r="EZ831" i="13"/>
  <c r="EY831" i="13"/>
  <c r="EX831" i="13"/>
  <c r="FB830" i="13"/>
  <c r="GN830" i="13" s="1"/>
  <c r="FA830" i="13"/>
  <c r="GM830" i="13" s="1"/>
  <c r="EZ830" i="13"/>
  <c r="GL830" i="13" s="1"/>
  <c r="EY830" i="13"/>
  <c r="EX830" i="13"/>
  <c r="FB829" i="13"/>
  <c r="FA829" i="13"/>
  <c r="GM829" i="13" s="1"/>
  <c r="EZ829" i="13"/>
  <c r="EY829" i="13"/>
  <c r="EX829" i="13"/>
  <c r="FB828" i="13"/>
  <c r="GN828" i="13" s="1"/>
  <c r="FA828" i="13"/>
  <c r="GM828" i="13" s="1"/>
  <c r="EZ828" i="13"/>
  <c r="GL828" i="13" s="1"/>
  <c r="EY828" i="13"/>
  <c r="EX828" i="13"/>
  <c r="FB827" i="13"/>
  <c r="FA827" i="13"/>
  <c r="GM827" i="13" s="1"/>
  <c r="EZ827" i="13"/>
  <c r="GL827" i="13" s="1"/>
  <c r="EY827" i="13"/>
  <c r="EX827" i="13"/>
  <c r="FB826" i="13"/>
  <c r="GN826" i="13" s="1"/>
  <c r="FA826" i="13"/>
  <c r="EZ826" i="13"/>
  <c r="EY826" i="13"/>
  <c r="EX826" i="13"/>
  <c r="FB825" i="13"/>
  <c r="GN825" i="13" s="1"/>
  <c r="FA825" i="13"/>
  <c r="GM825" i="13" s="1"/>
  <c r="EZ825" i="13"/>
  <c r="GL825" i="13" s="1"/>
  <c r="EY825" i="13"/>
  <c r="EX825" i="13"/>
  <c r="FB824" i="13"/>
  <c r="GN824" i="13" s="1"/>
  <c r="FA824" i="13"/>
  <c r="EZ824" i="13"/>
  <c r="GL824" i="13" s="1"/>
  <c r="EY824" i="13"/>
  <c r="EX824" i="13"/>
  <c r="FB823" i="13"/>
  <c r="GN823" i="13" s="1"/>
  <c r="FA823" i="13"/>
  <c r="GM823" i="13" s="1"/>
  <c r="EZ823" i="13"/>
  <c r="EY823" i="13"/>
  <c r="EX823" i="13"/>
  <c r="FB822" i="13"/>
  <c r="GN822" i="13" s="1"/>
  <c r="FA822" i="13"/>
  <c r="GM822" i="13" s="1"/>
  <c r="EZ822" i="13"/>
  <c r="GL822" i="13" s="1"/>
  <c r="EY822" i="13"/>
  <c r="EX822" i="13"/>
  <c r="FB821" i="13"/>
  <c r="FA821" i="13"/>
  <c r="EZ821" i="13"/>
  <c r="EY821" i="13"/>
  <c r="EX821" i="13"/>
  <c r="FB820" i="13"/>
  <c r="GN820" i="13" s="1"/>
  <c r="FA820" i="13"/>
  <c r="GM820" i="13" s="1"/>
  <c r="EZ820" i="13"/>
  <c r="GL820" i="13" s="1"/>
  <c r="EY820" i="13"/>
  <c r="EX820" i="13"/>
  <c r="FB819" i="13"/>
  <c r="FA819" i="13"/>
  <c r="GM819" i="13" s="1"/>
  <c r="EZ819" i="13"/>
  <c r="GL819" i="13" s="1"/>
  <c r="EY819" i="13"/>
  <c r="EX819" i="13"/>
  <c r="FB818" i="13"/>
  <c r="GN818" i="13" s="1"/>
  <c r="FA818" i="13"/>
  <c r="EZ818" i="13"/>
  <c r="EY818" i="13"/>
  <c r="EX818" i="13"/>
  <c r="FB817" i="13"/>
  <c r="GN817" i="13" s="1"/>
  <c r="FA817" i="13"/>
  <c r="GM817" i="13" s="1"/>
  <c r="EZ817" i="13"/>
  <c r="GL817" i="13" s="1"/>
  <c r="EY817" i="13"/>
  <c r="EX817" i="13"/>
  <c r="FB816" i="13"/>
  <c r="FA816" i="13"/>
  <c r="EZ816" i="13"/>
  <c r="GL816" i="13" s="1"/>
  <c r="EY816" i="13"/>
  <c r="EX816" i="13"/>
  <c r="FB815" i="13"/>
  <c r="GN815" i="13" s="1"/>
  <c r="FA815" i="13"/>
  <c r="GM815" i="13" s="1"/>
  <c r="EZ815" i="13"/>
  <c r="EY815" i="13"/>
  <c r="EX815" i="13"/>
  <c r="FB814" i="13"/>
  <c r="GN814" i="13" s="1"/>
  <c r="FA814" i="13"/>
  <c r="GM814" i="13" s="1"/>
  <c r="EZ814" i="13"/>
  <c r="GL814" i="13" s="1"/>
  <c r="EY814" i="13"/>
  <c r="EX814" i="13"/>
  <c r="FB813" i="13"/>
  <c r="FA813" i="13"/>
  <c r="GM813" i="13" s="1"/>
  <c r="EZ813" i="13"/>
  <c r="EY813" i="13"/>
  <c r="EX813" i="13"/>
  <c r="FB812" i="13"/>
  <c r="GN812" i="13" s="1"/>
  <c r="FA812" i="13"/>
  <c r="GM812" i="13" s="1"/>
  <c r="EZ812" i="13"/>
  <c r="GL812" i="13" s="1"/>
  <c r="EY812" i="13"/>
  <c r="EX812" i="13"/>
  <c r="FB811" i="13"/>
  <c r="FA811" i="13"/>
  <c r="GM811" i="13" s="1"/>
  <c r="EZ811" i="13"/>
  <c r="GL811" i="13" s="1"/>
  <c r="EY811" i="13"/>
  <c r="EX811" i="13"/>
  <c r="FB810" i="13"/>
  <c r="GN810" i="13" s="1"/>
  <c r="FA810" i="13"/>
  <c r="EZ810" i="13"/>
  <c r="EY810" i="13"/>
  <c r="EX810" i="13"/>
  <c r="FB809" i="13"/>
  <c r="GN809" i="13" s="1"/>
  <c r="FA809" i="13"/>
  <c r="GM809" i="13" s="1"/>
  <c r="EZ809" i="13"/>
  <c r="GL809" i="13" s="1"/>
  <c r="EY809" i="13"/>
  <c r="EX809" i="13"/>
  <c r="FB808" i="13"/>
  <c r="GN808" i="13" s="1"/>
  <c r="FA808" i="13"/>
  <c r="EZ808" i="13"/>
  <c r="EY808" i="13"/>
  <c r="EX808" i="13"/>
  <c r="FB807" i="13"/>
  <c r="GN807" i="13" s="1"/>
  <c r="FA807" i="13"/>
  <c r="GM807" i="13" s="1"/>
  <c r="EZ807" i="13"/>
  <c r="EY807" i="13"/>
  <c r="EX807" i="13"/>
  <c r="FB806" i="13"/>
  <c r="GN806" i="13" s="1"/>
  <c r="FA806" i="13"/>
  <c r="GM806" i="13" s="1"/>
  <c r="EZ806" i="13"/>
  <c r="GL806" i="13" s="1"/>
  <c r="EY806" i="13"/>
  <c r="EX806" i="13"/>
  <c r="FB805" i="13"/>
  <c r="FA805" i="13"/>
  <c r="GM805" i="13" s="1"/>
  <c r="EZ805" i="13"/>
  <c r="EY805" i="13"/>
  <c r="EX805" i="13"/>
  <c r="FB804" i="13"/>
  <c r="GN804" i="13" s="1"/>
  <c r="FA804" i="13"/>
  <c r="GM804" i="13" s="1"/>
  <c r="EZ804" i="13"/>
  <c r="GL804" i="13" s="1"/>
  <c r="EY804" i="13"/>
  <c r="EX804" i="13"/>
  <c r="FB803" i="13"/>
  <c r="FA803" i="13"/>
  <c r="GM803" i="13" s="1"/>
  <c r="EZ803" i="13"/>
  <c r="GL803" i="13" s="1"/>
  <c r="EY803" i="13"/>
  <c r="EX803" i="13"/>
  <c r="FB802" i="13"/>
  <c r="GN802" i="13" s="1"/>
  <c r="FA802" i="13"/>
  <c r="EZ802" i="13"/>
  <c r="EY802" i="13"/>
  <c r="EX802" i="13"/>
  <c r="FB801" i="13"/>
  <c r="GN801" i="13" s="1"/>
  <c r="FA801" i="13"/>
  <c r="GM801" i="13" s="1"/>
  <c r="EZ801" i="13"/>
  <c r="GL801" i="13" s="1"/>
  <c r="EY801" i="13"/>
  <c r="EX801" i="13"/>
  <c r="FB800" i="13"/>
  <c r="FA800" i="13"/>
  <c r="EZ800" i="13"/>
  <c r="GL800" i="13" s="1"/>
  <c r="EY800" i="13"/>
  <c r="EX800" i="13"/>
  <c r="FB799" i="13"/>
  <c r="GN799" i="13" s="1"/>
  <c r="FA799" i="13"/>
  <c r="GM799" i="13" s="1"/>
  <c r="EZ799" i="13"/>
  <c r="EY799" i="13"/>
  <c r="EX799" i="13"/>
  <c r="FB798" i="13"/>
  <c r="GN798" i="13" s="1"/>
  <c r="FA798" i="13"/>
  <c r="GM798" i="13" s="1"/>
  <c r="EZ798" i="13"/>
  <c r="GL798" i="13" s="1"/>
  <c r="EY798" i="13"/>
  <c r="EX798" i="13"/>
  <c r="FB797" i="13"/>
  <c r="FA797" i="13"/>
  <c r="EZ797" i="13"/>
  <c r="EY797" i="13"/>
  <c r="EX797" i="13"/>
  <c r="FB796" i="13"/>
  <c r="GN796" i="13" s="1"/>
  <c r="FA796" i="13"/>
  <c r="GM796" i="13" s="1"/>
  <c r="EZ796" i="13"/>
  <c r="GL796" i="13" s="1"/>
  <c r="EY796" i="13"/>
  <c r="EX796" i="13"/>
  <c r="FB795" i="13"/>
  <c r="FA795" i="13"/>
  <c r="GM795" i="13" s="1"/>
  <c r="EZ795" i="13"/>
  <c r="GL795" i="13" s="1"/>
  <c r="EY795" i="13"/>
  <c r="EX795" i="13"/>
  <c r="FB794" i="13"/>
  <c r="GN794" i="13" s="1"/>
  <c r="FA794" i="13"/>
  <c r="EZ794" i="13"/>
  <c r="GL794" i="13" s="1"/>
  <c r="EY794" i="13"/>
  <c r="EX794" i="13"/>
  <c r="FB793" i="13"/>
  <c r="GN793" i="13" s="1"/>
  <c r="FA793" i="13"/>
  <c r="GM793" i="13" s="1"/>
  <c r="EZ793" i="13"/>
  <c r="GL793" i="13" s="1"/>
  <c r="EY793" i="13"/>
  <c r="EX793" i="13"/>
  <c r="FB792" i="13"/>
  <c r="FA792" i="13"/>
  <c r="EZ792" i="13"/>
  <c r="GL792" i="13" s="1"/>
  <c r="EY792" i="13"/>
  <c r="EX792" i="13"/>
  <c r="FB791" i="13"/>
  <c r="GN791" i="13" s="1"/>
  <c r="FA791" i="13"/>
  <c r="GM791" i="13" s="1"/>
  <c r="EZ791" i="13"/>
  <c r="EY791" i="13"/>
  <c r="EX791" i="13"/>
  <c r="FB790" i="13"/>
  <c r="GN790" i="13" s="1"/>
  <c r="FA790" i="13"/>
  <c r="GM790" i="13" s="1"/>
  <c r="EZ790" i="13"/>
  <c r="GL790" i="13" s="1"/>
  <c r="EY790" i="13"/>
  <c r="EX790" i="13"/>
  <c r="FB789" i="13"/>
  <c r="FA789" i="13"/>
  <c r="EZ789" i="13"/>
  <c r="EY789" i="13"/>
  <c r="EX789" i="13"/>
  <c r="FB788" i="13"/>
  <c r="GN788" i="13" s="1"/>
  <c r="FA788" i="13"/>
  <c r="GM788" i="13" s="1"/>
  <c r="EZ788" i="13"/>
  <c r="GL788" i="13" s="1"/>
  <c r="EY788" i="13"/>
  <c r="EX788" i="13"/>
  <c r="FB787" i="13"/>
  <c r="FA787" i="13"/>
  <c r="EZ787" i="13"/>
  <c r="GL787" i="13" s="1"/>
  <c r="EY787" i="13"/>
  <c r="EX787" i="13"/>
  <c r="FB786" i="13"/>
  <c r="GN786" i="13" s="1"/>
  <c r="FA786" i="13"/>
  <c r="EZ786" i="13"/>
  <c r="EY786" i="13"/>
  <c r="EX786" i="13"/>
  <c r="FB785" i="13"/>
  <c r="GN785" i="13" s="1"/>
  <c r="FA785" i="13"/>
  <c r="GM785" i="13" s="1"/>
  <c r="EZ785" i="13"/>
  <c r="GL785" i="13" s="1"/>
  <c r="EY785" i="13"/>
  <c r="EX785" i="13"/>
  <c r="FB784" i="13"/>
  <c r="FA784" i="13"/>
  <c r="EZ784" i="13"/>
  <c r="GL784" i="13" s="1"/>
  <c r="EY784" i="13"/>
  <c r="EX784" i="13"/>
  <c r="FB783" i="13"/>
  <c r="GN783" i="13" s="1"/>
  <c r="FA783" i="13"/>
  <c r="GM783" i="13" s="1"/>
  <c r="EZ783" i="13"/>
  <c r="EY783" i="13"/>
  <c r="EX783" i="13"/>
  <c r="FB782" i="13"/>
  <c r="GN782" i="13" s="1"/>
  <c r="FA782" i="13"/>
  <c r="GM782" i="13" s="1"/>
  <c r="EZ782" i="13"/>
  <c r="GL782" i="13" s="1"/>
  <c r="EY782" i="13"/>
  <c r="EX782" i="13"/>
  <c r="FB781" i="13"/>
  <c r="FA781" i="13"/>
  <c r="GM781" i="13" s="1"/>
  <c r="EZ781" i="13"/>
  <c r="EY781" i="13"/>
  <c r="EX781" i="13"/>
  <c r="FB780" i="13"/>
  <c r="GN780" i="13" s="1"/>
  <c r="FA780" i="13"/>
  <c r="GM780" i="13" s="1"/>
  <c r="EZ780" i="13"/>
  <c r="GL780" i="13" s="1"/>
  <c r="EY780" i="13"/>
  <c r="EX780" i="13"/>
  <c r="FB779" i="13"/>
  <c r="FA779" i="13"/>
  <c r="GM779" i="13" s="1"/>
  <c r="EZ779" i="13"/>
  <c r="GL779" i="13" s="1"/>
  <c r="EY779" i="13"/>
  <c r="EX779" i="13"/>
  <c r="FB778" i="13"/>
  <c r="GN778" i="13" s="1"/>
  <c r="FA778" i="13"/>
  <c r="EZ778" i="13"/>
  <c r="EY778" i="13"/>
  <c r="EX778" i="13"/>
  <c r="FB777" i="13"/>
  <c r="GN777" i="13" s="1"/>
  <c r="FA777" i="13"/>
  <c r="GM777" i="13" s="1"/>
  <c r="EZ777" i="13"/>
  <c r="GL777" i="13" s="1"/>
  <c r="EY777" i="13"/>
  <c r="EX777" i="13"/>
  <c r="FB776" i="13"/>
  <c r="FA776" i="13"/>
  <c r="EZ776" i="13"/>
  <c r="GL776" i="13" s="1"/>
  <c r="EY776" i="13"/>
  <c r="EX776" i="13"/>
  <c r="FB774" i="13"/>
  <c r="GN774" i="13" s="1"/>
  <c r="FA774" i="13"/>
  <c r="GM774" i="13" s="1"/>
  <c r="EZ774" i="13"/>
  <c r="EX774" i="13"/>
  <c r="FB773" i="13"/>
  <c r="GN773" i="13" s="1"/>
  <c r="FA773" i="13"/>
  <c r="GM773" i="13" s="1"/>
  <c r="EZ773" i="13"/>
  <c r="GL773" i="13" s="1"/>
  <c r="EX773" i="13"/>
  <c r="FB772" i="13"/>
  <c r="GN772" i="13" s="1"/>
  <c r="FA772" i="13"/>
  <c r="EZ772" i="13"/>
  <c r="EX772" i="13"/>
  <c r="FB771" i="13"/>
  <c r="GN771" i="13" s="1"/>
  <c r="FA771" i="13"/>
  <c r="GM771" i="13" s="1"/>
  <c r="EZ771" i="13"/>
  <c r="GL771" i="13" s="1"/>
  <c r="EX771" i="13"/>
  <c r="FB770" i="13"/>
  <c r="GN770" i="13" s="1"/>
  <c r="FA770" i="13"/>
  <c r="GM770" i="13" s="1"/>
  <c r="EZ770" i="13"/>
  <c r="GL770" i="13" s="1"/>
  <c r="EX770" i="13"/>
  <c r="FB769" i="13"/>
  <c r="FA769" i="13"/>
  <c r="EZ769" i="13"/>
  <c r="GL769" i="13" s="1"/>
  <c r="EX769" i="13"/>
  <c r="FB768" i="13"/>
  <c r="GN768" i="13" s="1"/>
  <c r="FA768" i="13"/>
  <c r="GM768" i="13" s="1"/>
  <c r="EZ768" i="13"/>
  <c r="GL768" i="13" s="1"/>
  <c r="EX768" i="13"/>
  <c r="FB767" i="13"/>
  <c r="FA767" i="13"/>
  <c r="EZ767" i="13"/>
  <c r="EX767" i="13"/>
  <c r="FB766" i="13"/>
  <c r="GN766" i="13" s="1"/>
  <c r="FA766" i="13"/>
  <c r="GM766" i="13" s="1"/>
  <c r="EZ766" i="13"/>
  <c r="EX766" i="13"/>
  <c r="FB765" i="13"/>
  <c r="FA765" i="13"/>
  <c r="GM765" i="13" s="1"/>
  <c r="EZ765" i="13"/>
  <c r="GL765" i="13" s="1"/>
  <c r="EX765" i="13"/>
  <c r="FB764" i="13"/>
  <c r="GN764" i="13" s="1"/>
  <c r="FA764" i="13"/>
  <c r="EZ764" i="13"/>
  <c r="EX764" i="13"/>
  <c r="FB763" i="13"/>
  <c r="GN763" i="13" s="1"/>
  <c r="FA763" i="13"/>
  <c r="GM763" i="13" s="1"/>
  <c r="EZ763" i="13"/>
  <c r="GL763" i="13" s="1"/>
  <c r="EX763" i="13"/>
  <c r="FB762" i="13"/>
  <c r="GN762" i="13" s="1"/>
  <c r="FA762" i="13"/>
  <c r="GM762" i="13" s="1"/>
  <c r="EZ762" i="13"/>
  <c r="GL762" i="13" s="1"/>
  <c r="EX762" i="13"/>
  <c r="FB761" i="13"/>
  <c r="GN761" i="13" s="1"/>
  <c r="FA761" i="13"/>
  <c r="EZ761" i="13"/>
  <c r="EX761" i="13"/>
  <c r="FB760" i="13"/>
  <c r="GN760" i="13" s="1"/>
  <c r="FA760" i="13"/>
  <c r="GM760" i="13" s="1"/>
  <c r="EZ760" i="13"/>
  <c r="GL760" i="13" s="1"/>
  <c r="EX760" i="13"/>
  <c r="FB759" i="13"/>
  <c r="FA759" i="13"/>
  <c r="EZ759" i="13"/>
  <c r="GL759" i="13" s="1"/>
  <c r="EX759" i="13"/>
  <c r="FB758" i="13"/>
  <c r="GN758" i="13" s="1"/>
  <c r="FA758" i="13"/>
  <c r="GM758" i="13" s="1"/>
  <c r="EZ758" i="13"/>
  <c r="EX758" i="13"/>
  <c r="FB757" i="13"/>
  <c r="FA757" i="13"/>
  <c r="GM757" i="13" s="1"/>
  <c r="EZ757" i="13"/>
  <c r="GL757" i="13" s="1"/>
  <c r="EX757" i="13"/>
  <c r="FB756" i="13"/>
  <c r="GN756" i="13" s="1"/>
  <c r="FA756" i="13"/>
  <c r="EZ756" i="13"/>
  <c r="EX756" i="13"/>
  <c r="FB755" i="13"/>
  <c r="GN755" i="13" s="1"/>
  <c r="FA755" i="13"/>
  <c r="GM755" i="13" s="1"/>
  <c r="EZ755" i="13"/>
  <c r="GL755" i="13" s="1"/>
  <c r="EX755" i="13"/>
  <c r="FB754" i="13"/>
  <c r="GN754" i="13" s="1"/>
  <c r="FA754" i="13"/>
  <c r="EY754" i="13"/>
  <c r="EX754" i="13"/>
  <c r="FB753" i="13"/>
  <c r="GN753" i="13" s="1"/>
  <c r="FA753" i="13"/>
  <c r="EZ753" i="13"/>
  <c r="EX753" i="13"/>
  <c r="FB752" i="13"/>
  <c r="GN752" i="13" s="1"/>
  <c r="FA752" i="13"/>
  <c r="GM752" i="13" s="1"/>
  <c r="EZ752" i="13"/>
  <c r="GL752" i="13" s="1"/>
  <c r="EX752" i="13"/>
  <c r="FB751" i="13"/>
  <c r="GN751" i="13" s="1"/>
  <c r="FA751" i="13"/>
  <c r="EZ751" i="13"/>
  <c r="EX751" i="13"/>
  <c r="FB750" i="13"/>
  <c r="GN750" i="13" s="1"/>
  <c r="EZ750" i="13"/>
  <c r="EY750" i="13"/>
  <c r="EX750" i="13"/>
  <c r="FB749" i="13"/>
  <c r="FA749" i="13"/>
  <c r="GM749" i="13" s="1"/>
  <c r="EZ749" i="13"/>
  <c r="GL749" i="13" s="1"/>
  <c r="EY749" i="13"/>
  <c r="FB748" i="13"/>
  <c r="GN748" i="13" s="1"/>
  <c r="FA748" i="13"/>
  <c r="GM748" i="13" s="1"/>
  <c r="EZ748" i="13"/>
  <c r="EY748" i="13"/>
  <c r="FB747" i="13"/>
  <c r="GN747" i="13" s="1"/>
  <c r="FA747" i="13"/>
  <c r="GM747" i="13" s="1"/>
  <c r="EZ747" i="13"/>
  <c r="GL747" i="13" s="1"/>
  <c r="EY747" i="13"/>
  <c r="FB746" i="13"/>
  <c r="GN746" i="13" s="1"/>
  <c r="FA746" i="13"/>
  <c r="EZ746" i="13"/>
  <c r="GL746" i="13" s="1"/>
  <c r="EY746" i="13"/>
  <c r="FB745" i="13"/>
  <c r="GN745" i="13" s="1"/>
  <c r="FA745" i="13"/>
  <c r="EZ745" i="13"/>
  <c r="GL745" i="13" s="1"/>
  <c r="EY745" i="13"/>
  <c r="FB744" i="13"/>
  <c r="GN744" i="13" s="1"/>
  <c r="FA744" i="13"/>
  <c r="GM744" i="13" s="1"/>
  <c r="EZ744" i="13"/>
  <c r="GL744" i="13" s="1"/>
  <c r="EY744" i="13"/>
  <c r="FB743" i="13"/>
  <c r="FA743" i="13"/>
  <c r="EZ743" i="13"/>
  <c r="EY743" i="13"/>
  <c r="FB742" i="13"/>
  <c r="GN742" i="13" s="1"/>
  <c r="FA742" i="13"/>
  <c r="GM742" i="13" s="1"/>
  <c r="EZ742" i="13"/>
  <c r="EY742" i="13"/>
  <c r="FB741" i="13"/>
  <c r="FA741" i="13"/>
  <c r="GM741" i="13" s="1"/>
  <c r="EZ741" i="13"/>
  <c r="GL741" i="13" s="1"/>
  <c r="EY741" i="13"/>
  <c r="FB740" i="13"/>
  <c r="GN740" i="13" s="1"/>
  <c r="FA740" i="13"/>
  <c r="EY740" i="13"/>
  <c r="EX740" i="13"/>
  <c r="FB739" i="13"/>
  <c r="GN739" i="13" s="1"/>
  <c r="FA739" i="13"/>
  <c r="GM739" i="13" s="1"/>
  <c r="EZ739" i="13"/>
  <c r="GL739" i="13" s="1"/>
  <c r="EY739" i="13"/>
  <c r="FB738" i="13"/>
  <c r="GN738" i="13" s="1"/>
  <c r="FA738" i="13"/>
  <c r="EZ738" i="13"/>
  <c r="GL738" i="13" s="1"/>
  <c r="EY738" i="13"/>
  <c r="FB737" i="13"/>
  <c r="FA737" i="13"/>
  <c r="EZ737" i="13"/>
  <c r="GL737" i="13" s="1"/>
  <c r="EY737" i="13"/>
  <c r="FB736" i="13"/>
  <c r="GN736" i="13" s="1"/>
  <c r="FA736" i="13"/>
  <c r="GM736" i="13" s="1"/>
  <c r="EZ736" i="13"/>
  <c r="GL736" i="13" s="1"/>
  <c r="EX736" i="13"/>
  <c r="FB735" i="13"/>
  <c r="FA735" i="13"/>
  <c r="EZ735" i="13"/>
  <c r="EX735" i="13"/>
  <c r="FB734" i="13"/>
  <c r="GN734" i="13" s="1"/>
  <c r="FA734" i="13"/>
  <c r="GM734" i="13" s="1"/>
  <c r="EZ734" i="13"/>
  <c r="EX734" i="13"/>
  <c r="FB733" i="13"/>
  <c r="GN733" i="13" s="1"/>
  <c r="FA733" i="13"/>
  <c r="GM733" i="13" s="1"/>
  <c r="EZ733" i="13"/>
  <c r="GL733" i="13" s="1"/>
  <c r="EX733" i="13"/>
  <c r="FB732" i="13"/>
  <c r="GN732" i="13" s="1"/>
  <c r="FA732" i="13"/>
  <c r="EZ732" i="13"/>
  <c r="EX732" i="13"/>
  <c r="FB731" i="13"/>
  <c r="GN731" i="13" s="1"/>
  <c r="FA731" i="13"/>
  <c r="GM731" i="13" s="1"/>
  <c r="EZ731" i="13"/>
  <c r="GL731" i="13" s="1"/>
  <c r="EX731" i="13"/>
  <c r="FB730" i="13"/>
  <c r="GN730" i="13" s="1"/>
  <c r="FA730" i="13"/>
  <c r="EZ730" i="13"/>
  <c r="GL730" i="13" s="1"/>
  <c r="EX730" i="13"/>
  <c r="FB729" i="13"/>
  <c r="GN729" i="13" s="1"/>
  <c r="FA729" i="13"/>
  <c r="EZ729" i="13"/>
  <c r="EX729" i="13"/>
  <c r="FB728" i="13"/>
  <c r="GN728" i="13" s="1"/>
  <c r="FA728" i="13"/>
  <c r="GM728" i="13" s="1"/>
  <c r="EZ728" i="13"/>
  <c r="GL728" i="13" s="1"/>
  <c r="EY728" i="13"/>
  <c r="FB727" i="13"/>
  <c r="FA727" i="13"/>
  <c r="GM727" i="13" s="1"/>
  <c r="EZ727" i="13"/>
  <c r="GL727" i="13" s="1"/>
  <c r="EY727" i="13"/>
  <c r="FB726" i="13"/>
  <c r="GN726" i="13" s="1"/>
  <c r="FA726" i="13"/>
  <c r="GM726" i="13" s="1"/>
  <c r="EY726" i="13"/>
  <c r="EX726" i="13"/>
  <c r="FB725" i="13"/>
  <c r="FA725" i="13"/>
  <c r="GM725" i="13" s="1"/>
  <c r="EZ725" i="13"/>
  <c r="GL725" i="13" s="1"/>
  <c r="EY725" i="13"/>
  <c r="EX725" i="13"/>
  <c r="FB724" i="13"/>
  <c r="GM724" i="13"/>
  <c r="EY724" i="13"/>
  <c r="EX724" i="13"/>
  <c r="FB723" i="13"/>
  <c r="GN723" i="13" s="1"/>
  <c r="FA723" i="13"/>
  <c r="GM723" i="13" s="1"/>
  <c r="EY723" i="13"/>
  <c r="EX723" i="13"/>
  <c r="FB722" i="13"/>
  <c r="FA722" i="13"/>
  <c r="EY722" i="13"/>
  <c r="EX722" i="13"/>
  <c r="FB721" i="13"/>
  <c r="GN721" i="13" s="1"/>
  <c r="FA721" i="13"/>
  <c r="EZ721" i="13"/>
  <c r="GL721" i="13" s="1"/>
  <c r="EX721" i="13"/>
  <c r="FB720" i="13"/>
  <c r="GN720" i="13" s="1"/>
  <c r="FA720" i="13"/>
  <c r="GM720" i="13" s="1"/>
  <c r="EZ720" i="13"/>
  <c r="GL720" i="13" s="1"/>
  <c r="EX720" i="13"/>
  <c r="FB719" i="13"/>
  <c r="FA719" i="13"/>
  <c r="EZ719" i="13"/>
  <c r="EX719" i="13"/>
  <c r="FB718" i="13"/>
  <c r="GN718" i="13" s="1"/>
  <c r="FA718" i="13"/>
  <c r="GM718" i="13" s="1"/>
  <c r="EZ718" i="13"/>
  <c r="GL718" i="13" s="1"/>
  <c r="EY718" i="13"/>
  <c r="FB717" i="13"/>
  <c r="FA717" i="13"/>
  <c r="EZ717" i="13"/>
  <c r="GL717" i="13" s="1"/>
  <c r="EY717" i="13"/>
  <c r="FB716" i="13"/>
  <c r="GN716" i="13" s="1"/>
  <c r="FA716" i="13"/>
  <c r="GM716" i="13" s="1"/>
  <c r="EZ716" i="13"/>
  <c r="GL716" i="13" s="1"/>
  <c r="EY716" i="13"/>
  <c r="EX716" i="13"/>
  <c r="FB715" i="13"/>
  <c r="GN715" i="13" s="1"/>
  <c r="FA715" i="13"/>
  <c r="GM715" i="13" s="1"/>
  <c r="EZ715" i="13"/>
  <c r="GL715" i="13" s="1"/>
  <c r="EX715" i="13"/>
  <c r="FB714" i="13"/>
  <c r="GN714" i="13" s="1"/>
  <c r="FA714" i="13"/>
  <c r="EZ714" i="13"/>
  <c r="EX714" i="13"/>
  <c r="FB713" i="13"/>
  <c r="GN713" i="13" s="1"/>
  <c r="FA713" i="13"/>
  <c r="GM713" i="13" s="1"/>
  <c r="EZ713" i="13"/>
  <c r="GL713" i="13" s="1"/>
  <c r="EX713" i="13"/>
  <c r="FB712" i="13"/>
  <c r="FA712" i="13"/>
  <c r="EZ712" i="13"/>
  <c r="GL712" i="13" s="1"/>
  <c r="EX712" i="13"/>
  <c r="FB711" i="13"/>
  <c r="GN711" i="13" s="1"/>
  <c r="FA711" i="13"/>
  <c r="GM711" i="13" s="1"/>
  <c r="EZ711" i="13"/>
  <c r="GL711" i="13" s="1"/>
  <c r="EX711" i="13"/>
  <c r="FB710" i="13"/>
  <c r="FA710" i="13"/>
  <c r="GM710" i="13" s="1"/>
  <c r="EZ710" i="13"/>
  <c r="GL710" i="13" s="1"/>
  <c r="EX710" i="13"/>
  <c r="FB709" i="13"/>
  <c r="FA709" i="13"/>
  <c r="EZ709" i="13"/>
  <c r="GL709" i="13" s="1"/>
  <c r="EX709" i="13"/>
  <c r="FB708" i="13"/>
  <c r="GN708" i="13" s="1"/>
  <c r="FA708" i="13"/>
  <c r="GM708" i="13" s="1"/>
  <c r="EZ708" i="13"/>
  <c r="GL708" i="13" s="1"/>
  <c r="EX708" i="13"/>
  <c r="FB707" i="13"/>
  <c r="FA707" i="13"/>
  <c r="GM707" i="13" s="1"/>
  <c r="EZ707" i="13"/>
  <c r="GL707" i="13" s="1"/>
  <c r="EX707" i="13"/>
  <c r="FB706" i="13"/>
  <c r="GN706" i="13" s="1"/>
  <c r="FA706" i="13"/>
  <c r="EZ706" i="13"/>
  <c r="EY706" i="13"/>
  <c r="FB705" i="13"/>
  <c r="GN705" i="13" s="1"/>
  <c r="FA705" i="13"/>
  <c r="GM705" i="13" s="1"/>
  <c r="EZ705" i="13"/>
  <c r="GL705" i="13" s="1"/>
  <c r="EX705" i="13"/>
  <c r="FB704" i="13"/>
  <c r="FA704" i="13"/>
  <c r="EZ704" i="13"/>
  <c r="EX704" i="13"/>
  <c r="FB703" i="13"/>
  <c r="GN703" i="13" s="1"/>
  <c r="FA703" i="13"/>
  <c r="GM703" i="13" s="1"/>
  <c r="EZ703" i="13"/>
  <c r="GL703" i="13" s="1"/>
  <c r="EX703" i="13"/>
  <c r="FB702" i="13"/>
  <c r="GN702" i="13" s="1"/>
  <c r="FA702" i="13"/>
  <c r="GM702" i="13" s="1"/>
  <c r="EZ702" i="13"/>
  <c r="GL702" i="13" s="1"/>
  <c r="EX702" i="13"/>
  <c r="FB701" i="13"/>
  <c r="FA701" i="13"/>
  <c r="GM701" i="13" s="1"/>
  <c r="EZ701" i="13"/>
  <c r="GL701" i="13" s="1"/>
  <c r="EX701" i="13"/>
  <c r="FB700" i="13"/>
  <c r="GN700" i="13" s="1"/>
  <c r="FA700" i="13"/>
  <c r="GM700" i="13" s="1"/>
  <c r="EZ700" i="13"/>
  <c r="GL700" i="13" s="1"/>
  <c r="EX700" i="13"/>
  <c r="FB699" i="13"/>
  <c r="GN699" i="13" s="1"/>
  <c r="FA699" i="13"/>
  <c r="GM699" i="13" s="1"/>
  <c r="EZ699" i="13"/>
  <c r="GL699" i="13" s="1"/>
  <c r="EX699" i="13"/>
  <c r="FB698" i="13"/>
  <c r="FA698" i="13"/>
  <c r="EZ698" i="13"/>
  <c r="GL698" i="13" s="1"/>
  <c r="EX698" i="13"/>
  <c r="FB697" i="13"/>
  <c r="GN697" i="13" s="1"/>
  <c r="FA697" i="13"/>
  <c r="GM697" i="13" s="1"/>
  <c r="EZ697" i="13"/>
  <c r="GL697" i="13" s="1"/>
  <c r="EX697" i="13"/>
  <c r="FB696" i="13"/>
  <c r="FA696" i="13"/>
  <c r="EZ696" i="13"/>
  <c r="GL696" i="13" s="1"/>
  <c r="EX696" i="13"/>
  <c r="FB695" i="13"/>
  <c r="GN695" i="13" s="1"/>
  <c r="FA695" i="13"/>
  <c r="GM695" i="13" s="1"/>
  <c r="EZ695" i="13"/>
  <c r="GL695" i="13" s="1"/>
  <c r="EX695" i="13"/>
  <c r="FB694" i="13"/>
  <c r="GN694" i="13" s="1"/>
  <c r="FA694" i="13"/>
  <c r="GM694" i="13" s="1"/>
  <c r="EZ694" i="13"/>
  <c r="GL694" i="13" s="1"/>
  <c r="EX694" i="13"/>
  <c r="FB693" i="13"/>
  <c r="FA693" i="13"/>
  <c r="GM693" i="13" s="1"/>
  <c r="EZ693" i="13"/>
  <c r="GL693" i="13" s="1"/>
  <c r="EY693" i="13"/>
  <c r="FB690" i="13"/>
  <c r="GN690" i="13" s="1"/>
  <c r="FA690" i="13"/>
  <c r="GM690" i="13" s="1"/>
  <c r="EZ690" i="13"/>
  <c r="EX690" i="13"/>
  <c r="FB689" i="13"/>
  <c r="GN689" i="13" s="1"/>
  <c r="FA689" i="13"/>
  <c r="GM689" i="13" s="1"/>
  <c r="EZ689" i="13"/>
  <c r="GL689" i="13" s="1"/>
  <c r="EX689" i="13"/>
  <c r="FB688" i="13"/>
  <c r="GN688" i="13" s="1"/>
  <c r="FA688" i="13"/>
  <c r="GM688" i="13" s="1"/>
  <c r="EZ688" i="13"/>
  <c r="EX688" i="13"/>
  <c r="FB687" i="13"/>
  <c r="GN687" i="13" s="1"/>
  <c r="FA687" i="13"/>
  <c r="GM687" i="13" s="1"/>
  <c r="EZ687" i="13"/>
  <c r="GL687" i="13" s="1"/>
  <c r="EX687" i="13"/>
  <c r="FB686" i="13"/>
  <c r="FA686" i="13"/>
  <c r="GM686" i="13" s="1"/>
  <c r="EZ686" i="13"/>
  <c r="GL686" i="13" s="1"/>
  <c r="EX686" i="13"/>
  <c r="FB685" i="13"/>
  <c r="GN685" i="13" s="1"/>
  <c r="FA685" i="13"/>
  <c r="GM685" i="13" s="1"/>
  <c r="EZ685" i="13"/>
  <c r="GL685" i="13" s="1"/>
  <c r="EX685" i="13"/>
  <c r="FB684" i="13"/>
  <c r="GN684" i="13" s="1"/>
  <c r="FA684" i="13"/>
  <c r="GM684" i="13" s="1"/>
  <c r="EZ684" i="13"/>
  <c r="GL684" i="13" s="1"/>
  <c r="EX684" i="13"/>
  <c r="FB683" i="13"/>
  <c r="GN683" i="13" s="1"/>
  <c r="FA683" i="13"/>
  <c r="GM683" i="13" s="1"/>
  <c r="EZ683" i="13"/>
  <c r="GL683" i="13" s="1"/>
  <c r="EX683" i="13"/>
  <c r="FB682" i="13"/>
  <c r="GN682" i="13" s="1"/>
  <c r="FA682" i="13"/>
  <c r="GM682" i="13" s="1"/>
  <c r="EZ682" i="13"/>
  <c r="GL682" i="13" s="1"/>
  <c r="EX682" i="13"/>
  <c r="FB681" i="13"/>
  <c r="GN681" i="13" s="1"/>
  <c r="FA681" i="13"/>
  <c r="GM681" i="13" s="1"/>
  <c r="EZ681" i="13"/>
  <c r="GL681" i="13" s="1"/>
  <c r="EX681" i="13"/>
  <c r="FB680" i="13"/>
  <c r="FA680" i="13"/>
  <c r="GM680" i="13" s="1"/>
  <c r="EZ680" i="13"/>
  <c r="GL680" i="13" s="1"/>
  <c r="EX680" i="13"/>
  <c r="FB679" i="13"/>
  <c r="GN679" i="13" s="1"/>
  <c r="FA679" i="13"/>
  <c r="GM679" i="13" s="1"/>
  <c r="EZ679" i="13"/>
  <c r="GL679" i="13" s="1"/>
  <c r="EX679" i="13"/>
  <c r="FB678" i="13"/>
  <c r="GN678" i="13" s="1"/>
  <c r="FA678" i="13"/>
  <c r="GM678" i="13" s="1"/>
  <c r="EZ678" i="13"/>
  <c r="GL678" i="13" s="1"/>
  <c r="EX678" i="13"/>
  <c r="FB677" i="13"/>
  <c r="FA677" i="13"/>
  <c r="GM677" i="13" s="1"/>
  <c r="EZ677" i="13"/>
  <c r="GL677" i="13" s="1"/>
  <c r="EX677" i="13"/>
  <c r="FB676" i="13"/>
  <c r="GN676" i="13" s="1"/>
  <c r="FA676" i="13"/>
  <c r="GM676" i="13" s="1"/>
  <c r="EZ676" i="13"/>
  <c r="GL676" i="13" s="1"/>
  <c r="EX676" i="13"/>
  <c r="FB675" i="13"/>
  <c r="FA675" i="13"/>
  <c r="GM675" i="13" s="1"/>
  <c r="EZ675" i="13"/>
  <c r="GL675" i="13" s="1"/>
  <c r="EX675" i="13"/>
  <c r="FB674" i="13"/>
  <c r="GN674" i="13" s="1"/>
  <c r="FA674" i="13"/>
  <c r="GM674" i="13" s="1"/>
  <c r="EZ674" i="13"/>
  <c r="EX674" i="13"/>
  <c r="FB673" i="13"/>
  <c r="GN673" i="13" s="1"/>
  <c r="FA673" i="13"/>
  <c r="GM673" i="13" s="1"/>
  <c r="EZ673" i="13"/>
  <c r="GL673" i="13" s="1"/>
  <c r="EX673" i="13"/>
  <c r="FB672" i="13"/>
  <c r="GN672" i="13" s="1"/>
  <c r="FA672" i="13"/>
  <c r="GM672" i="13" s="1"/>
  <c r="EZ672" i="13"/>
  <c r="GL672" i="13" s="1"/>
  <c r="EY672" i="13"/>
  <c r="FB671" i="13"/>
  <c r="GN671" i="13" s="1"/>
  <c r="FA671" i="13"/>
  <c r="GM671" i="13" s="1"/>
  <c r="EZ671" i="13"/>
  <c r="GL671" i="13" s="1"/>
  <c r="EY671" i="13"/>
  <c r="FB670" i="13"/>
  <c r="FA670" i="13"/>
  <c r="GM670" i="13" s="1"/>
  <c r="EZ670" i="13"/>
  <c r="GL670" i="13" s="1"/>
  <c r="EY670" i="13"/>
  <c r="FB669" i="13"/>
  <c r="FA669" i="13"/>
  <c r="GM669" i="13" s="1"/>
  <c r="EZ669" i="13"/>
  <c r="GL669" i="13" s="1"/>
  <c r="EX669" i="13"/>
  <c r="FB668" i="13"/>
  <c r="GN668" i="13" s="1"/>
  <c r="FA668" i="13"/>
  <c r="GM668" i="13" s="1"/>
  <c r="EZ668" i="13"/>
  <c r="GL668" i="13" s="1"/>
  <c r="EX668" i="13"/>
  <c r="FB667" i="13"/>
  <c r="GN667" i="13" s="1"/>
  <c r="FA667" i="13"/>
  <c r="GM667" i="13" s="1"/>
  <c r="EZ667" i="13"/>
  <c r="GL667" i="13" s="1"/>
  <c r="EX667" i="13"/>
  <c r="FB666" i="13"/>
  <c r="GN666" i="13" s="1"/>
  <c r="FA666" i="13"/>
  <c r="GM666" i="13" s="1"/>
  <c r="EZ666" i="13"/>
  <c r="GL666" i="13" s="1"/>
  <c r="EY666" i="13"/>
  <c r="FB665" i="13"/>
  <c r="GN665" i="13" s="1"/>
  <c r="FA665" i="13"/>
  <c r="GM665" i="13" s="1"/>
  <c r="EZ665" i="13"/>
  <c r="GL665" i="13" s="1"/>
  <c r="EY665" i="13"/>
  <c r="FB664" i="13"/>
  <c r="GN664" i="13" s="1"/>
  <c r="FA664" i="13"/>
  <c r="GM664" i="13" s="1"/>
  <c r="EZ664" i="13"/>
  <c r="GL664" i="13" s="1"/>
  <c r="EY664" i="13"/>
  <c r="FB663" i="13"/>
  <c r="GN663" i="13" s="1"/>
  <c r="FA663" i="13"/>
  <c r="GM663" i="13" s="1"/>
  <c r="EZ663" i="13"/>
  <c r="GL663" i="13" s="1"/>
  <c r="EY663" i="13"/>
  <c r="FB662" i="13"/>
  <c r="FA662" i="13"/>
  <c r="GM662" i="13" s="1"/>
  <c r="EZ662" i="13"/>
  <c r="GL662" i="13" s="1"/>
  <c r="EY662" i="13"/>
  <c r="FB661" i="13"/>
  <c r="FA661" i="13"/>
  <c r="GM661" i="13" s="1"/>
  <c r="EZ661" i="13"/>
  <c r="GL661" i="13" s="1"/>
  <c r="EY661" i="13"/>
  <c r="FB660" i="13"/>
  <c r="GN660" i="13" s="1"/>
  <c r="FA660" i="13"/>
  <c r="GM660" i="13" s="1"/>
  <c r="EZ660" i="13"/>
  <c r="GL660" i="13" s="1"/>
  <c r="EY660" i="13"/>
  <c r="FB659" i="13"/>
  <c r="GN659" i="13" s="1"/>
  <c r="FA659" i="13"/>
  <c r="EZ659" i="13"/>
  <c r="GL659" i="13" s="1"/>
  <c r="EY659" i="13"/>
  <c r="FB658" i="13"/>
  <c r="FA658" i="13"/>
  <c r="GM658" i="13" s="1"/>
  <c r="EZ658" i="13"/>
  <c r="GL658" i="13" s="1"/>
  <c r="EX658" i="13"/>
  <c r="FB657" i="13"/>
  <c r="GN657" i="13" s="1"/>
  <c r="FA657" i="13"/>
  <c r="GM657" i="13" s="1"/>
  <c r="EZ657" i="13"/>
  <c r="GL657" i="13" s="1"/>
  <c r="EX657" i="13"/>
  <c r="FB656" i="13"/>
  <c r="FA656" i="13"/>
  <c r="GM656" i="13" s="1"/>
  <c r="EZ656" i="13"/>
  <c r="GL656" i="13" s="1"/>
  <c r="EX656" i="13"/>
  <c r="FB655" i="13"/>
  <c r="GN655" i="13" s="1"/>
  <c r="FA655" i="13"/>
  <c r="GM655" i="13" s="1"/>
  <c r="EZ655" i="13"/>
  <c r="GL655" i="13" s="1"/>
  <c r="EX655" i="13"/>
  <c r="FB654" i="13"/>
  <c r="FA654" i="13"/>
  <c r="GM654" i="13" s="1"/>
  <c r="EZ654" i="13"/>
  <c r="GL654" i="13" s="1"/>
  <c r="EX654" i="13"/>
  <c r="FB653" i="13"/>
  <c r="GN653" i="13" s="1"/>
  <c r="FA653" i="13"/>
  <c r="GM653" i="13" s="1"/>
  <c r="EZ653" i="13"/>
  <c r="GL653" i="13" s="1"/>
  <c r="EX653" i="13"/>
  <c r="FB652" i="13"/>
  <c r="GN652" i="13" s="1"/>
  <c r="FA652" i="13"/>
  <c r="GM652" i="13" s="1"/>
  <c r="EZ652" i="13"/>
  <c r="GL652" i="13" s="1"/>
  <c r="EY652" i="13"/>
  <c r="FB651" i="13"/>
  <c r="GN651" i="13" s="1"/>
  <c r="FA651" i="13"/>
  <c r="GM651" i="13" s="1"/>
  <c r="EZ651" i="13"/>
  <c r="GL651" i="13" s="1"/>
  <c r="EY651" i="13"/>
  <c r="FB650" i="13"/>
  <c r="FA650" i="13"/>
  <c r="GM650" i="13" s="1"/>
  <c r="EZ650" i="13"/>
  <c r="GL650" i="13" s="1"/>
  <c r="EY650" i="13"/>
  <c r="FB649" i="13"/>
  <c r="GN649" i="13" s="1"/>
  <c r="FA649" i="13"/>
  <c r="GM649" i="13" s="1"/>
  <c r="EZ649" i="13"/>
  <c r="GL649" i="13" s="1"/>
  <c r="EY649" i="13"/>
  <c r="FB648" i="13"/>
  <c r="FA648" i="13"/>
  <c r="GM648" i="13" s="1"/>
  <c r="EZ648" i="13"/>
  <c r="GL648" i="13" s="1"/>
  <c r="EY648" i="13"/>
  <c r="FB647" i="13"/>
  <c r="GN647" i="13" s="1"/>
  <c r="FA647" i="13"/>
  <c r="GM647" i="13" s="1"/>
  <c r="EZ647" i="13"/>
  <c r="GL647" i="13" s="1"/>
  <c r="EY647" i="13"/>
  <c r="FB646" i="13"/>
  <c r="GN646" i="13" s="1"/>
  <c r="FA646" i="13"/>
  <c r="GM646" i="13" s="1"/>
  <c r="EZ646" i="13"/>
  <c r="GL646" i="13" s="1"/>
  <c r="EX646" i="13"/>
  <c r="FB645" i="13"/>
  <c r="GN645" i="13" s="1"/>
  <c r="FA645" i="13"/>
  <c r="GM645" i="13" s="1"/>
  <c r="EZ645" i="13"/>
  <c r="GL645" i="13" s="1"/>
  <c r="EX645" i="13"/>
  <c r="FB644" i="13"/>
  <c r="GN644" i="13" s="1"/>
  <c r="FA644" i="13"/>
  <c r="GM644" i="13" s="1"/>
  <c r="EZ644" i="13"/>
  <c r="GL644" i="13" s="1"/>
  <c r="EY644" i="13"/>
  <c r="FB643" i="13"/>
  <c r="GN643" i="13" s="1"/>
  <c r="FA643" i="13"/>
  <c r="GM643" i="13" s="1"/>
  <c r="EZ643" i="13"/>
  <c r="GL643" i="13" s="1"/>
  <c r="EY643" i="13"/>
  <c r="FB642" i="13"/>
  <c r="FA642" i="13"/>
  <c r="GM642" i="13" s="1"/>
  <c r="EZ642" i="13"/>
  <c r="GL642" i="13" s="1"/>
  <c r="EX642" i="13"/>
  <c r="FB641" i="13"/>
  <c r="GN641" i="13" s="1"/>
  <c r="FA641" i="13"/>
  <c r="GM641" i="13" s="1"/>
  <c r="EZ641" i="13"/>
  <c r="GL641" i="13" s="1"/>
  <c r="EX641" i="13"/>
  <c r="FB640" i="13"/>
  <c r="GN640" i="13" s="1"/>
  <c r="FA640" i="13"/>
  <c r="GM640" i="13" s="1"/>
  <c r="EZ640" i="13"/>
  <c r="GL640" i="13" s="1"/>
  <c r="EX640" i="13"/>
  <c r="FB639" i="13"/>
  <c r="GN639" i="13" s="1"/>
  <c r="FA639" i="13"/>
  <c r="GM639" i="13" s="1"/>
  <c r="EZ639" i="13"/>
  <c r="GL639" i="13" s="1"/>
  <c r="EY639" i="13"/>
  <c r="FB638" i="13"/>
  <c r="GN638" i="13" s="1"/>
  <c r="FA638" i="13"/>
  <c r="GM638" i="13" s="1"/>
  <c r="EZ638" i="13"/>
  <c r="GL638" i="13" s="1"/>
  <c r="EY638" i="13"/>
  <c r="FB637" i="13"/>
  <c r="GN637" i="13" s="1"/>
  <c r="FA637" i="13"/>
  <c r="GM637" i="13" s="1"/>
  <c r="EZ637" i="13"/>
  <c r="GL637" i="13" s="1"/>
  <c r="EY637" i="13"/>
  <c r="FB636" i="13"/>
  <c r="GN636" i="13" s="1"/>
  <c r="FA636" i="13"/>
  <c r="GM636" i="13" s="1"/>
  <c r="EZ636" i="13"/>
  <c r="GL636" i="13" s="1"/>
  <c r="EY636" i="13"/>
  <c r="FB635" i="13"/>
  <c r="GN635" i="13" s="1"/>
  <c r="FA635" i="13"/>
  <c r="GM635" i="13" s="1"/>
  <c r="EZ635" i="13"/>
  <c r="GL635" i="13" s="1"/>
  <c r="EY635" i="13"/>
  <c r="FB634" i="13"/>
  <c r="GN634" i="13" s="1"/>
  <c r="FA634" i="13"/>
  <c r="GM634" i="13" s="1"/>
  <c r="EZ634" i="13"/>
  <c r="GL634" i="13" s="1"/>
  <c r="EY634" i="13"/>
  <c r="FB633" i="13"/>
  <c r="GN633" i="13" s="1"/>
  <c r="FA633" i="13"/>
  <c r="GM633" i="13" s="1"/>
  <c r="EZ633" i="13"/>
  <c r="GL633" i="13" s="1"/>
  <c r="EY633" i="13"/>
  <c r="FB632" i="13"/>
  <c r="GN632" i="13" s="1"/>
  <c r="FA632" i="13"/>
  <c r="GM632" i="13" s="1"/>
  <c r="EZ632" i="13"/>
  <c r="GL632" i="13" s="1"/>
  <c r="EY632" i="13"/>
  <c r="FB631" i="13"/>
  <c r="GN631" i="13" s="1"/>
  <c r="FA631" i="13"/>
  <c r="GM631" i="13" s="1"/>
  <c r="EZ631" i="13"/>
  <c r="GL631" i="13" s="1"/>
  <c r="EY631" i="13"/>
  <c r="FB630" i="13"/>
  <c r="GN630" i="13" s="1"/>
  <c r="FA630" i="13"/>
  <c r="GM630" i="13" s="1"/>
  <c r="EZ630" i="13"/>
  <c r="GL630" i="13" s="1"/>
  <c r="EY630" i="13"/>
  <c r="FB629" i="13"/>
  <c r="GN629" i="13" s="1"/>
  <c r="FA629" i="13"/>
  <c r="GM629" i="13" s="1"/>
  <c r="EZ629" i="13"/>
  <c r="GL629" i="13" s="1"/>
  <c r="EY629" i="13"/>
  <c r="FB628" i="13"/>
  <c r="GN628" i="13" s="1"/>
  <c r="FA628" i="13"/>
  <c r="GM628" i="13" s="1"/>
  <c r="EZ628" i="13"/>
  <c r="GL628" i="13" s="1"/>
  <c r="EY628" i="13"/>
  <c r="FB627" i="13"/>
  <c r="GN627" i="13" s="1"/>
  <c r="FA627" i="13"/>
  <c r="GM627" i="13" s="1"/>
  <c r="EZ627" i="13"/>
  <c r="GL627" i="13" s="1"/>
  <c r="EY627" i="13"/>
  <c r="FB626" i="13"/>
  <c r="GN626" i="13" s="1"/>
  <c r="FA626" i="13"/>
  <c r="GM626" i="13" s="1"/>
  <c r="EZ626" i="13"/>
  <c r="GL626" i="13" s="1"/>
  <c r="EY626" i="13"/>
  <c r="FB625" i="13"/>
  <c r="GN625" i="13" s="1"/>
  <c r="FA625" i="13"/>
  <c r="GM625" i="13" s="1"/>
  <c r="EZ625" i="13"/>
  <c r="GL625" i="13" s="1"/>
  <c r="EY625" i="13"/>
  <c r="FB624" i="13"/>
  <c r="GN624" i="13" s="1"/>
  <c r="FA624" i="13"/>
  <c r="GM624" i="13" s="1"/>
  <c r="EZ624" i="13"/>
  <c r="GL624" i="13" s="1"/>
  <c r="EY624" i="13"/>
  <c r="FB623" i="13"/>
  <c r="GN623" i="13" s="1"/>
  <c r="FA623" i="13"/>
  <c r="GM623" i="13" s="1"/>
  <c r="EZ623" i="13"/>
  <c r="GL623" i="13" s="1"/>
  <c r="EY623" i="13"/>
  <c r="FB622" i="13"/>
  <c r="GN622" i="13" s="1"/>
  <c r="FA622" i="13"/>
  <c r="GM622" i="13" s="1"/>
  <c r="EZ622" i="13"/>
  <c r="GL622" i="13" s="1"/>
  <c r="EY622" i="13"/>
  <c r="FB621" i="13"/>
  <c r="GN621" i="13" s="1"/>
  <c r="FA621" i="13"/>
  <c r="GM621" i="13" s="1"/>
  <c r="EZ621" i="13"/>
  <c r="GL621" i="13" s="1"/>
  <c r="EY621" i="13"/>
  <c r="FB620" i="13"/>
  <c r="GN620" i="13" s="1"/>
  <c r="FA620" i="13"/>
  <c r="GM620" i="13" s="1"/>
  <c r="EZ620" i="13"/>
  <c r="GL620" i="13" s="1"/>
  <c r="EY620" i="13"/>
  <c r="FB619" i="13"/>
  <c r="GN619" i="13" s="1"/>
  <c r="FA619" i="13"/>
  <c r="GM619" i="13" s="1"/>
  <c r="EZ619" i="13"/>
  <c r="GL619" i="13" s="1"/>
  <c r="EX619" i="13"/>
  <c r="FB618" i="13"/>
  <c r="GN618" i="13" s="1"/>
  <c r="FA618" i="13"/>
  <c r="GM618" i="13" s="1"/>
  <c r="EZ618" i="13"/>
  <c r="GL618" i="13" s="1"/>
  <c r="EX618" i="13"/>
  <c r="FB617" i="13"/>
  <c r="GN617" i="13" s="1"/>
  <c r="FA617" i="13"/>
  <c r="GM617" i="13" s="1"/>
  <c r="EZ617" i="13"/>
  <c r="GL617" i="13" s="1"/>
  <c r="EX617" i="13"/>
  <c r="FB616" i="13"/>
  <c r="GN616" i="13" s="1"/>
  <c r="FA616" i="13"/>
  <c r="GM616" i="13" s="1"/>
  <c r="EZ616" i="13"/>
  <c r="GL616" i="13" s="1"/>
  <c r="EX616" i="13"/>
  <c r="FB615" i="13"/>
  <c r="GN615" i="13" s="1"/>
  <c r="FA615" i="13"/>
  <c r="GM615" i="13" s="1"/>
  <c r="EZ615" i="13"/>
  <c r="GL615" i="13" s="1"/>
  <c r="EX615" i="13"/>
  <c r="FB614" i="13"/>
  <c r="GN614" i="13" s="1"/>
  <c r="FA614" i="13"/>
  <c r="GM614" i="13" s="1"/>
  <c r="EZ614" i="13"/>
  <c r="GL614" i="13" s="1"/>
  <c r="EX614" i="13"/>
  <c r="FB613" i="13"/>
  <c r="GN613" i="13" s="1"/>
  <c r="FA613" i="13"/>
  <c r="GM613" i="13" s="1"/>
  <c r="EZ613" i="13"/>
  <c r="GL613" i="13" s="1"/>
  <c r="EY613" i="13"/>
  <c r="FB612" i="13"/>
  <c r="GN612" i="13" s="1"/>
  <c r="FA612" i="13"/>
  <c r="GM612" i="13" s="1"/>
  <c r="EZ612" i="13"/>
  <c r="GL612" i="13" s="1"/>
  <c r="EY612" i="13"/>
  <c r="FB611" i="13"/>
  <c r="GN611" i="13" s="1"/>
  <c r="FA611" i="13"/>
  <c r="GM611" i="13" s="1"/>
  <c r="EZ611" i="13"/>
  <c r="GL611" i="13" s="1"/>
  <c r="EX611" i="13"/>
  <c r="FB610" i="13"/>
  <c r="FA610" i="13"/>
  <c r="GM610" i="13" s="1"/>
  <c r="EZ610" i="13"/>
  <c r="GL610" i="13" s="1"/>
  <c r="EY610" i="13"/>
  <c r="FB609" i="13"/>
  <c r="GN609" i="13" s="1"/>
  <c r="FA609" i="13"/>
  <c r="GM609" i="13" s="1"/>
  <c r="EZ609" i="13"/>
  <c r="GL609" i="13" s="1"/>
  <c r="EY609" i="13"/>
  <c r="FB608" i="13"/>
  <c r="GN608" i="13" s="1"/>
  <c r="FA608" i="13"/>
  <c r="GM608" i="13" s="1"/>
  <c r="EZ608" i="13"/>
  <c r="GL608" i="13" s="1"/>
  <c r="EY608" i="13"/>
  <c r="FB607" i="13"/>
  <c r="GN607" i="13" s="1"/>
  <c r="FA607" i="13"/>
  <c r="GM607" i="13" s="1"/>
  <c r="EZ607" i="13"/>
  <c r="GL607" i="13" s="1"/>
  <c r="EY607" i="13"/>
  <c r="FB606" i="13"/>
  <c r="GN606" i="13" s="1"/>
  <c r="FA606" i="13"/>
  <c r="GM606" i="13" s="1"/>
  <c r="EZ606" i="13"/>
  <c r="GL606" i="13" s="1"/>
  <c r="EY606" i="13"/>
  <c r="FB605" i="13"/>
  <c r="GN605" i="13" s="1"/>
  <c r="FA605" i="13"/>
  <c r="GM605" i="13" s="1"/>
  <c r="EZ605" i="13"/>
  <c r="GL605" i="13" s="1"/>
  <c r="EX605" i="13"/>
  <c r="FB604" i="13"/>
  <c r="GN604" i="13" s="1"/>
  <c r="FA604" i="13"/>
  <c r="GM604" i="13" s="1"/>
  <c r="EZ604" i="13"/>
  <c r="GL604" i="13" s="1"/>
  <c r="EX604" i="13"/>
  <c r="FB603" i="13"/>
  <c r="GN603" i="13" s="1"/>
  <c r="FA603" i="13"/>
  <c r="GM603" i="13" s="1"/>
  <c r="EZ603" i="13"/>
  <c r="GL603" i="13" s="1"/>
  <c r="EX603" i="13"/>
  <c r="FB602" i="13"/>
  <c r="GN602" i="13" s="1"/>
  <c r="FA602" i="13"/>
  <c r="GM602" i="13" s="1"/>
  <c r="EZ602" i="13"/>
  <c r="GL602" i="13" s="1"/>
  <c r="EX602" i="13"/>
  <c r="FB601" i="13"/>
  <c r="GN601" i="13" s="1"/>
  <c r="FA601" i="13"/>
  <c r="GM601" i="13" s="1"/>
  <c r="EY601" i="13"/>
  <c r="EX601" i="13"/>
  <c r="FB598" i="13"/>
  <c r="GN598" i="13" s="1"/>
  <c r="FA598" i="13"/>
  <c r="GM598" i="13" s="1"/>
  <c r="EZ598" i="13"/>
  <c r="GL598" i="13" s="1"/>
  <c r="EX598" i="13"/>
  <c r="FB600" i="13"/>
  <c r="GN600" i="13" s="1"/>
  <c r="FA600" i="13"/>
  <c r="GM600" i="13" s="1"/>
  <c r="EZ600" i="13"/>
  <c r="GL600" i="13" s="1"/>
  <c r="EY600" i="13"/>
  <c r="FB599" i="13"/>
  <c r="GN599" i="13" s="1"/>
  <c r="FA599" i="13"/>
  <c r="GM599" i="13" s="1"/>
  <c r="EZ599" i="13"/>
  <c r="GL599" i="13" s="1"/>
  <c r="EY599" i="13"/>
  <c r="GK993" i="13"/>
  <c r="GJ993" i="13"/>
  <c r="GI993" i="13"/>
  <c r="GH993" i="13"/>
  <c r="GG993" i="13"/>
  <c r="GF993" i="13"/>
  <c r="GE993" i="13"/>
  <c r="GD993" i="13"/>
  <c r="GC993" i="13"/>
  <c r="GB993" i="13"/>
  <c r="FZ993" i="13"/>
  <c r="FY993" i="13"/>
  <c r="FX993" i="13"/>
  <c r="FW993" i="13"/>
  <c r="FV993" i="13"/>
  <c r="FU993" i="13"/>
  <c r="FT993" i="13"/>
  <c r="FS993" i="13"/>
  <c r="FR993" i="13"/>
  <c r="FQ993" i="13"/>
  <c r="FP993" i="13"/>
  <c r="FN993" i="13"/>
  <c r="FK993" i="13"/>
  <c r="FI993" i="13"/>
  <c r="GK992" i="13"/>
  <c r="GJ992" i="13"/>
  <c r="GI992" i="13"/>
  <c r="GH992" i="13"/>
  <c r="GG992" i="13"/>
  <c r="GF992" i="13"/>
  <c r="GE992" i="13"/>
  <c r="GD992" i="13"/>
  <c r="GC992" i="13"/>
  <c r="GB992" i="13"/>
  <c r="FZ992" i="13"/>
  <c r="FY992" i="13"/>
  <c r="FX992" i="13"/>
  <c r="FW992" i="13"/>
  <c r="FV992" i="13"/>
  <c r="FU992" i="13"/>
  <c r="FT992" i="13"/>
  <c r="FS992" i="13"/>
  <c r="FR992" i="13"/>
  <c r="FQ992" i="13"/>
  <c r="FP992" i="13"/>
  <c r="FN992" i="13"/>
  <c r="FK992" i="13"/>
  <c r="FI992" i="13"/>
  <c r="GK991" i="13"/>
  <c r="GJ991" i="13"/>
  <c r="GI991" i="13"/>
  <c r="GH991" i="13"/>
  <c r="GG991" i="13"/>
  <c r="GF991" i="13"/>
  <c r="GE991" i="13"/>
  <c r="GD991" i="13"/>
  <c r="GC991" i="13"/>
  <c r="GB991" i="13"/>
  <c r="FZ991" i="13"/>
  <c r="FY991" i="13"/>
  <c r="FX991" i="13"/>
  <c r="FW991" i="13"/>
  <c r="FV991" i="13"/>
  <c r="FU991" i="13"/>
  <c r="FT991" i="13"/>
  <c r="FS991" i="13"/>
  <c r="FR991" i="13"/>
  <c r="FQ991" i="13"/>
  <c r="FP991" i="13"/>
  <c r="FN991" i="13"/>
  <c r="FK991" i="13"/>
  <c r="FI991" i="13"/>
  <c r="GK990" i="13"/>
  <c r="GJ990" i="13"/>
  <c r="GI990" i="13"/>
  <c r="GH990" i="13"/>
  <c r="GG990" i="13"/>
  <c r="GF990" i="13"/>
  <c r="GE990" i="13"/>
  <c r="GD990" i="13"/>
  <c r="GC990" i="13"/>
  <c r="GB990" i="13"/>
  <c r="FZ990" i="13"/>
  <c r="FY990" i="13"/>
  <c r="FX990" i="13"/>
  <c r="FW990" i="13"/>
  <c r="FV990" i="13"/>
  <c r="FU990" i="13"/>
  <c r="FT990" i="13"/>
  <c r="FS990" i="13"/>
  <c r="FR990" i="13"/>
  <c r="FQ990" i="13"/>
  <c r="FP990" i="13"/>
  <c r="FN990" i="13"/>
  <c r="FK990" i="13"/>
  <c r="FI990" i="13"/>
  <c r="GK989" i="13"/>
  <c r="GJ989" i="13"/>
  <c r="GI989" i="13"/>
  <c r="GH989" i="13"/>
  <c r="GG989" i="13"/>
  <c r="GF989" i="13"/>
  <c r="GE989" i="13"/>
  <c r="GD989" i="13"/>
  <c r="GC989" i="13"/>
  <c r="GB989" i="13"/>
  <c r="FZ989" i="13"/>
  <c r="FY989" i="13"/>
  <c r="FX989" i="13"/>
  <c r="FW989" i="13"/>
  <c r="FV989" i="13"/>
  <c r="FU989" i="13"/>
  <c r="FT989" i="13"/>
  <c r="FS989" i="13"/>
  <c r="FR989" i="13"/>
  <c r="FQ989" i="13"/>
  <c r="FP989" i="13"/>
  <c r="FN989" i="13"/>
  <c r="FK989" i="13"/>
  <c r="FI989" i="13"/>
  <c r="GK988" i="13"/>
  <c r="GJ988" i="13"/>
  <c r="GI988" i="13"/>
  <c r="GH988" i="13"/>
  <c r="GG988" i="13"/>
  <c r="GF988" i="13"/>
  <c r="GE988" i="13"/>
  <c r="GD988" i="13"/>
  <c r="GC988" i="13"/>
  <c r="GB988" i="13"/>
  <c r="FZ988" i="13"/>
  <c r="FY988" i="13"/>
  <c r="FX988" i="13"/>
  <c r="FW988" i="13"/>
  <c r="FV988" i="13"/>
  <c r="FU988" i="13"/>
  <c r="FT988" i="13"/>
  <c r="FS988" i="13"/>
  <c r="FR988" i="13"/>
  <c r="FQ988" i="13"/>
  <c r="FP988" i="13"/>
  <c r="FN988" i="13"/>
  <c r="FK988" i="13"/>
  <c r="FI988" i="13"/>
  <c r="GK987" i="13"/>
  <c r="GJ987" i="13"/>
  <c r="GI987" i="13"/>
  <c r="GH987" i="13"/>
  <c r="GG987" i="13"/>
  <c r="GF987" i="13"/>
  <c r="GE987" i="13"/>
  <c r="GD987" i="13"/>
  <c r="GC987" i="13"/>
  <c r="GB987" i="13"/>
  <c r="FZ987" i="13"/>
  <c r="FY987" i="13"/>
  <c r="FX987" i="13"/>
  <c r="FW987" i="13"/>
  <c r="FV987" i="13"/>
  <c r="FU987" i="13"/>
  <c r="FT987" i="13"/>
  <c r="FS987" i="13"/>
  <c r="FR987" i="13"/>
  <c r="FQ987" i="13"/>
  <c r="FP987" i="13"/>
  <c r="FN987" i="13"/>
  <c r="FK987" i="13"/>
  <c r="FI987" i="13"/>
  <c r="GK986" i="13"/>
  <c r="GJ986" i="13"/>
  <c r="GI986" i="13"/>
  <c r="GH986" i="13"/>
  <c r="GG986" i="13"/>
  <c r="GF986" i="13"/>
  <c r="GE986" i="13"/>
  <c r="GD986" i="13"/>
  <c r="GC986" i="13"/>
  <c r="GB986" i="13"/>
  <c r="FZ986" i="13"/>
  <c r="FY986" i="13"/>
  <c r="FX986" i="13"/>
  <c r="FW986" i="13"/>
  <c r="FV986" i="13"/>
  <c r="FU986" i="13"/>
  <c r="FT986" i="13"/>
  <c r="FS986" i="13"/>
  <c r="FR986" i="13"/>
  <c r="FQ986" i="13"/>
  <c r="FP986" i="13"/>
  <c r="FN986" i="13"/>
  <c r="FK986" i="13"/>
  <c r="FI986" i="13"/>
  <c r="GK985" i="13"/>
  <c r="GJ985" i="13"/>
  <c r="GI985" i="13"/>
  <c r="GH985" i="13"/>
  <c r="GG985" i="13"/>
  <c r="GF985" i="13"/>
  <c r="GE985" i="13"/>
  <c r="GD985" i="13"/>
  <c r="GC985" i="13"/>
  <c r="GB985" i="13"/>
  <c r="FZ985" i="13"/>
  <c r="FY985" i="13"/>
  <c r="FX985" i="13"/>
  <c r="FW985" i="13"/>
  <c r="FV985" i="13"/>
  <c r="FU985" i="13"/>
  <c r="FT985" i="13"/>
  <c r="FS985" i="13"/>
  <c r="FR985" i="13"/>
  <c r="FQ985" i="13"/>
  <c r="FP985" i="13"/>
  <c r="FN985" i="13"/>
  <c r="FK985" i="13"/>
  <c r="FI985" i="13"/>
  <c r="GK984" i="13"/>
  <c r="GJ984" i="13"/>
  <c r="GI984" i="13"/>
  <c r="GH984" i="13"/>
  <c r="GG984" i="13"/>
  <c r="GF984" i="13"/>
  <c r="GE984" i="13"/>
  <c r="GD984" i="13"/>
  <c r="GC984" i="13"/>
  <c r="GB984" i="13"/>
  <c r="FZ984" i="13"/>
  <c r="FY984" i="13"/>
  <c r="FX984" i="13"/>
  <c r="FW984" i="13"/>
  <c r="FV984" i="13"/>
  <c r="FU984" i="13"/>
  <c r="FT984" i="13"/>
  <c r="FS984" i="13"/>
  <c r="FR984" i="13"/>
  <c r="FQ984" i="13"/>
  <c r="FP984" i="13"/>
  <c r="FN984" i="13"/>
  <c r="FK984" i="13"/>
  <c r="FI984" i="13"/>
  <c r="GK983" i="13"/>
  <c r="GJ983" i="13"/>
  <c r="GI983" i="13"/>
  <c r="GH983" i="13"/>
  <c r="GG983" i="13"/>
  <c r="GF983" i="13"/>
  <c r="GE983" i="13"/>
  <c r="GD983" i="13"/>
  <c r="GC983" i="13"/>
  <c r="GB983" i="13"/>
  <c r="FZ983" i="13"/>
  <c r="FY983" i="13"/>
  <c r="FX983" i="13"/>
  <c r="FW983" i="13"/>
  <c r="FV983" i="13"/>
  <c r="FU983" i="13"/>
  <c r="FT983" i="13"/>
  <c r="FS983" i="13"/>
  <c r="FR983" i="13"/>
  <c r="FQ983" i="13"/>
  <c r="FP983" i="13"/>
  <c r="FN983" i="13"/>
  <c r="FK983" i="13"/>
  <c r="FI983" i="13"/>
  <c r="GK982" i="13"/>
  <c r="GJ982" i="13"/>
  <c r="GI982" i="13"/>
  <c r="GH982" i="13"/>
  <c r="GG982" i="13"/>
  <c r="GF982" i="13"/>
  <c r="GE982" i="13"/>
  <c r="GD982" i="13"/>
  <c r="GC982" i="13"/>
  <c r="GB982" i="13"/>
  <c r="FZ982" i="13"/>
  <c r="FY982" i="13"/>
  <c r="FX982" i="13"/>
  <c r="FW982" i="13"/>
  <c r="FV982" i="13"/>
  <c r="FU982" i="13"/>
  <c r="FT982" i="13"/>
  <c r="FS982" i="13"/>
  <c r="FR982" i="13"/>
  <c r="FQ982" i="13"/>
  <c r="FP982" i="13"/>
  <c r="FN982" i="13"/>
  <c r="FK982" i="13"/>
  <c r="FI982" i="13"/>
  <c r="GK981" i="13"/>
  <c r="GJ981" i="13"/>
  <c r="GI981" i="13"/>
  <c r="GH981" i="13"/>
  <c r="GG981" i="13"/>
  <c r="GF981" i="13"/>
  <c r="GE981" i="13"/>
  <c r="GD981" i="13"/>
  <c r="GC981" i="13"/>
  <c r="GB981" i="13"/>
  <c r="FZ981" i="13"/>
  <c r="FY981" i="13"/>
  <c r="FX981" i="13"/>
  <c r="FW981" i="13"/>
  <c r="FV981" i="13"/>
  <c r="FU981" i="13"/>
  <c r="FT981" i="13"/>
  <c r="FS981" i="13"/>
  <c r="FR981" i="13"/>
  <c r="FQ981" i="13"/>
  <c r="FP981" i="13"/>
  <c r="FN981" i="13"/>
  <c r="FK981" i="13"/>
  <c r="FI981" i="13"/>
  <c r="GK980" i="13"/>
  <c r="GJ980" i="13"/>
  <c r="GI980" i="13"/>
  <c r="GH980" i="13"/>
  <c r="GG980" i="13"/>
  <c r="GF980" i="13"/>
  <c r="GE980" i="13"/>
  <c r="GD980" i="13"/>
  <c r="GC980" i="13"/>
  <c r="GB980" i="13"/>
  <c r="FZ980" i="13"/>
  <c r="FY980" i="13"/>
  <c r="FX980" i="13"/>
  <c r="FW980" i="13"/>
  <c r="FV980" i="13"/>
  <c r="FU980" i="13"/>
  <c r="FT980" i="13"/>
  <c r="FS980" i="13"/>
  <c r="FR980" i="13"/>
  <c r="FQ980" i="13"/>
  <c r="FP980" i="13"/>
  <c r="FN980" i="13"/>
  <c r="FK980" i="13"/>
  <c r="FI980" i="13"/>
  <c r="GK979" i="13"/>
  <c r="GJ979" i="13"/>
  <c r="GI979" i="13"/>
  <c r="GH979" i="13"/>
  <c r="GG979" i="13"/>
  <c r="GF979" i="13"/>
  <c r="GE979" i="13"/>
  <c r="GD979" i="13"/>
  <c r="GC979" i="13"/>
  <c r="GB979" i="13"/>
  <c r="FZ979" i="13"/>
  <c r="FY979" i="13"/>
  <c r="FX979" i="13"/>
  <c r="FW979" i="13"/>
  <c r="FV979" i="13"/>
  <c r="FU979" i="13"/>
  <c r="FT979" i="13"/>
  <c r="FS979" i="13"/>
  <c r="FR979" i="13"/>
  <c r="FQ979" i="13"/>
  <c r="FP979" i="13"/>
  <c r="FN979" i="13"/>
  <c r="FK979" i="13"/>
  <c r="FI979" i="13"/>
  <c r="GK978" i="13"/>
  <c r="GJ978" i="13"/>
  <c r="GI978" i="13"/>
  <c r="GH978" i="13"/>
  <c r="GG978" i="13"/>
  <c r="GF978" i="13"/>
  <c r="GE978" i="13"/>
  <c r="GD978" i="13"/>
  <c r="GC978" i="13"/>
  <c r="GB978" i="13"/>
  <c r="FZ978" i="13"/>
  <c r="FY978" i="13"/>
  <c r="FX978" i="13"/>
  <c r="FW978" i="13"/>
  <c r="FV978" i="13"/>
  <c r="FU978" i="13"/>
  <c r="FT978" i="13"/>
  <c r="FS978" i="13"/>
  <c r="FR978" i="13"/>
  <c r="FQ978" i="13"/>
  <c r="FP978" i="13"/>
  <c r="FN978" i="13"/>
  <c r="FK978" i="13"/>
  <c r="FI978" i="13"/>
  <c r="GK977" i="13"/>
  <c r="GJ977" i="13"/>
  <c r="GI977" i="13"/>
  <c r="GH977" i="13"/>
  <c r="GG977" i="13"/>
  <c r="GF977" i="13"/>
  <c r="GE977" i="13"/>
  <c r="GD977" i="13"/>
  <c r="GC977" i="13"/>
  <c r="GB977" i="13"/>
  <c r="FZ977" i="13"/>
  <c r="FY977" i="13"/>
  <c r="FX977" i="13"/>
  <c r="FW977" i="13"/>
  <c r="FV977" i="13"/>
  <c r="FU977" i="13"/>
  <c r="FT977" i="13"/>
  <c r="FS977" i="13"/>
  <c r="FR977" i="13"/>
  <c r="FQ977" i="13"/>
  <c r="FP977" i="13"/>
  <c r="FN977" i="13"/>
  <c r="FK977" i="13"/>
  <c r="FI977" i="13"/>
  <c r="GK976" i="13"/>
  <c r="GJ976" i="13"/>
  <c r="GI976" i="13"/>
  <c r="GH976" i="13"/>
  <c r="GG976" i="13"/>
  <c r="GF976" i="13"/>
  <c r="GE976" i="13"/>
  <c r="GD976" i="13"/>
  <c r="GC976" i="13"/>
  <c r="GB976" i="13"/>
  <c r="FZ976" i="13"/>
  <c r="FY976" i="13"/>
  <c r="FX976" i="13"/>
  <c r="FW976" i="13"/>
  <c r="FV976" i="13"/>
  <c r="FU976" i="13"/>
  <c r="FT976" i="13"/>
  <c r="FS976" i="13"/>
  <c r="FR976" i="13"/>
  <c r="FQ976" i="13"/>
  <c r="FP976" i="13"/>
  <c r="FN976" i="13"/>
  <c r="FK976" i="13"/>
  <c r="FI976" i="13"/>
  <c r="GK975" i="13"/>
  <c r="GJ975" i="13"/>
  <c r="GI975" i="13"/>
  <c r="GH975" i="13"/>
  <c r="GG975" i="13"/>
  <c r="GF975" i="13"/>
  <c r="GE975" i="13"/>
  <c r="GD975" i="13"/>
  <c r="GC975" i="13"/>
  <c r="GB975" i="13"/>
  <c r="FZ975" i="13"/>
  <c r="FY975" i="13"/>
  <c r="FX975" i="13"/>
  <c r="FW975" i="13"/>
  <c r="FV975" i="13"/>
  <c r="FU975" i="13"/>
  <c r="FT975" i="13"/>
  <c r="FS975" i="13"/>
  <c r="FR975" i="13"/>
  <c r="FQ975" i="13"/>
  <c r="FP975" i="13"/>
  <c r="FN975" i="13"/>
  <c r="FK975" i="13"/>
  <c r="FI975" i="13"/>
  <c r="GK974" i="13"/>
  <c r="GJ974" i="13"/>
  <c r="GI974" i="13"/>
  <c r="GH974" i="13"/>
  <c r="GG974" i="13"/>
  <c r="GF974" i="13"/>
  <c r="GE974" i="13"/>
  <c r="GD974" i="13"/>
  <c r="GC974" i="13"/>
  <c r="GB974" i="13"/>
  <c r="FZ974" i="13"/>
  <c r="FY974" i="13"/>
  <c r="FX974" i="13"/>
  <c r="FW974" i="13"/>
  <c r="FV974" i="13"/>
  <c r="FU974" i="13"/>
  <c r="FT974" i="13"/>
  <c r="FS974" i="13"/>
  <c r="FR974" i="13"/>
  <c r="FQ974" i="13"/>
  <c r="FP974" i="13"/>
  <c r="FN974" i="13"/>
  <c r="FK974" i="13"/>
  <c r="FI974" i="13"/>
  <c r="GK973" i="13"/>
  <c r="GJ973" i="13"/>
  <c r="GI973" i="13"/>
  <c r="GH973" i="13"/>
  <c r="GG973" i="13"/>
  <c r="GF973" i="13"/>
  <c r="GE973" i="13"/>
  <c r="GD973" i="13"/>
  <c r="GC973" i="13"/>
  <c r="GB973" i="13"/>
  <c r="FZ973" i="13"/>
  <c r="FY973" i="13"/>
  <c r="FX973" i="13"/>
  <c r="FW973" i="13"/>
  <c r="FV973" i="13"/>
  <c r="FU973" i="13"/>
  <c r="FT973" i="13"/>
  <c r="FS973" i="13"/>
  <c r="FR973" i="13"/>
  <c r="FQ973" i="13"/>
  <c r="FP973" i="13"/>
  <c r="FN973" i="13"/>
  <c r="FK973" i="13"/>
  <c r="FI973" i="13"/>
  <c r="GK972" i="13"/>
  <c r="GJ972" i="13"/>
  <c r="GI972" i="13"/>
  <c r="GH972" i="13"/>
  <c r="GG972" i="13"/>
  <c r="GF972" i="13"/>
  <c r="GE972" i="13"/>
  <c r="GD972" i="13"/>
  <c r="GC972" i="13"/>
  <c r="GB972" i="13"/>
  <c r="FZ972" i="13"/>
  <c r="FY972" i="13"/>
  <c r="FX972" i="13"/>
  <c r="FW972" i="13"/>
  <c r="FV972" i="13"/>
  <c r="FU972" i="13"/>
  <c r="FT972" i="13"/>
  <c r="FS972" i="13"/>
  <c r="FR972" i="13"/>
  <c r="FQ972" i="13"/>
  <c r="FP972" i="13"/>
  <c r="FN972" i="13"/>
  <c r="FK972" i="13"/>
  <c r="FI972" i="13"/>
  <c r="GK971" i="13"/>
  <c r="GJ971" i="13"/>
  <c r="GI971" i="13"/>
  <c r="GH971" i="13"/>
  <c r="GG971" i="13"/>
  <c r="GF971" i="13"/>
  <c r="GE971" i="13"/>
  <c r="GD971" i="13"/>
  <c r="GC971" i="13"/>
  <c r="GB971" i="13"/>
  <c r="FZ971" i="13"/>
  <c r="FY971" i="13"/>
  <c r="FX971" i="13"/>
  <c r="FW971" i="13"/>
  <c r="FV971" i="13"/>
  <c r="FU971" i="13"/>
  <c r="FT971" i="13"/>
  <c r="FS971" i="13"/>
  <c r="FR971" i="13"/>
  <c r="FQ971" i="13"/>
  <c r="FP971" i="13"/>
  <c r="FN971" i="13"/>
  <c r="FK971" i="13"/>
  <c r="FI971" i="13"/>
  <c r="GK970" i="13"/>
  <c r="GJ970" i="13"/>
  <c r="GI970" i="13"/>
  <c r="GH970" i="13"/>
  <c r="GG970" i="13"/>
  <c r="GF970" i="13"/>
  <c r="GE970" i="13"/>
  <c r="GD970" i="13"/>
  <c r="GC970" i="13"/>
  <c r="GB970" i="13"/>
  <c r="FZ970" i="13"/>
  <c r="FY970" i="13"/>
  <c r="FX970" i="13"/>
  <c r="FW970" i="13"/>
  <c r="FV970" i="13"/>
  <c r="FU970" i="13"/>
  <c r="FT970" i="13"/>
  <c r="FS970" i="13"/>
  <c r="FR970" i="13"/>
  <c r="FQ970" i="13"/>
  <c r="FP970" i="13"/>
  <c r="FN970" i="13"/>
  <c r="FK970" i="13"/>
  <c r="FI970" i="13"/>
  <c r="GK969" i="13"/>
  <c r="GJ969" i="13"/>
  <c r="GI969" i="13"/>
  <c r="GH969" i="13"/>
  <c r="GG969" i="13"/>
  <c r="GF969" i="13"/>
  <c r="GE969" i="13"/>
  <c r="GD969" i="13"/>
  <c r="GC969" i="13"/>
  <c r="GB969" i="13"/>
  <c r="FZ969" i="13"/>
  <c r="FY969" i="13"/>
  <c r="FX969" i="13"/>
  <c r="FW969" i="13"/>
  <c r="FV969" i="13"/>
  <c r="FU969" i="13"/>
  <c r="FT969" i="13"/>
  <c r="FS969" i="13"/>
  <c r="FR969" i="13"/>
  <c r="FQ969" i="13"/>
  <c r="FP969" i="13"/>
  <c r="FN969" i="13"/>
  <c r="FK969" i="13"/>
  <c r="FI969" i="13"/>
  <c r="GK968" i="13"/>
  <c r="GJ968" i="13"/>
  <c r="GI968" i="13"/>
  <c r="GH968" i="13"/>
  <c r="GG968" i="13"/>
  <c r="GF968" i="13"/>
  <c r="GE968" i="13"/>
  <c r="GD968" i="13"/>
  <c r="GC968" i="13"/>
  <c r="GB968" i="13"/>
  <c r="FZ968" i="13"/>
  <c r="FY968" i="13"/>
  <c r="FX968" i="13"/>
  <c r="FW968" i="13"/>
  <c r="FV968" i="13"/>
  <c r="FU968" i="13"/>
  <c r="FT968" i="13"/>
  <c r="FS968" i="13"/>
  <c r="FR968" i="13"/>
  <c r="FQ968" i="13"/>
  <c r="FP968" i="13"/>
  <c r="FN968" i="13"/>
  <c r="FK968" i="13"/>
  <c r="FI968" i="13"/>
  <c r="GK967" i="13"/>
  <c r="GJ967" i="13"/>
  <c r="GI967" i="13"/>
  <c r="GH967" i="13"/>
  <c r="GG967" i="13"/>
  <c r="GF967" i="13"/>
  <c r="GE967" i="13"/>
  <c r="GD967" i="13"/>
  <c r="GC967" i="13"/>
  <c r="GB967" i="13"/>
  <c r="FZ967" i="13"/>
  <c r="FY967" i="13"/>
  <c r="FX967" i="13"/>
  <c r="FW967" i="13"/>
  <c r="FV967" i="13"/>
  <c r="FU967" i="13"/>
  <c r="FT967" i="13"/>
  <c r="FS967" i="13"/>
  <c r="FR967" i="13"/>
  <c r="FQ967" i="13"/>
  <c r="FP967" i="13"/>
  <c r="FN967" i="13"/>
  <c r="FK967" i="13"/>
  <c r="FI967" i="13"/>
  <c r="GK966" i="13"/>
  <c r="GJ966" i="13"/>
  <c r="GI966" i="13"/>
  <c r="GH966" i="13"/>
  <c r="GG966" i="13"/>
  <c r="GF966" i="13"/>
  <c r="GE966" i="13"/>
  <c r="GD966" i="13"/>
  <c r="GC966" i="13"/>
  <c r="GB966" i="13"/>
  <c r="FZ966" i="13"/>
  <c r="FY966" i="13"/>
  <c r="FX966" i="13"/>
  <c r="FW966" i="13"/>
  <c r="FV966" i="13"/>
  <c r="FU966" i="13"/>
  <c r="FT966" i="13"/>
  <c r="FS966" i="13"/>
  <c r="FR966" i="13"/>
  <c r="FQ966" i="13"/>
  <c r="FP966" i="13"/>
  <c r="FN966" i="13"/>
  <c r="FK966" i="13"/>
  <c r="FI966" i="13"/>
  <c r="GK965" i="13"/>
  <c r="GJ965" i="13"/>
  <c r="GI965" i="13"/>
  <c r="GH965" i="13"/>
  <c r="GG965" i="13"/>
  <c r="GF965" i="13"/>
  <c r="GE965" i="13"/>
  <c r="GD965" i="13"/>
  <c r="GC965" i="13"/>
  <c r="GB965" i="13"/>
  <c r="FZ965" i="13"/>
  <c r="FY965" i="13"/>
  <c r="FX965" i="13"/>
  <c r="FW965" i="13"/>
  <c r="FV965" i="13"/>
  <c r="FU965" i="13"/>
  <c r="FT965" i="13"/>
  <c r="FS965" i="13"/>
  <c r="FR965" i="13"/>
  <c r="FQ965" i="13"/>
  <c r="FP965" i="13"/>
  <c r="FN965" i="13"/>
  <c r="FK965" i="13"/>
  <c r="FI965" i="13"/>
  <c r="GK964" i="13"/>
  <c r="GJ964" i="13"/>
  <c r="GI964" i="13"/>
  <c r="GH964" i="13"/>
  <c r="GG964" i="13"/>
  <c r="GF964" i="13"/>
  <c r="GE964" i="13"/>
  <c r="GD964" i="13"/>
  <c r="GC964" i="13"/>
  <c r="GB964" i="13"/>
  <c r="FZ964" i="13"/>
  <c r="FY964" i="13"/>
  <c r="FX964" i="13"/>
  <c r="FW964" i="13"/>
  <c r="FV964" i="13"/>
  <c r="FU964" i="13"/>
  <c r="FT964" i="13"/>
  <c r="FS964" i="13"/>
  <c r="FR964" i="13"/>
  <c r="FQ964" i="13"/>
  <c r="FP964" i="13"/>
  <c r="FN964" i="13"/>
  <c r="FK964" i="13"/>
  <c r="FI964" i="13"/>
  <c r="GK963" i="13"/>
  <c r="GJ963" i="13"/>
  <c r="GI963" i="13"/>
  <c r="GH963" i="13"/>
  <c r="GG963" i="13"/>
  <c r="GF963" i="13"/>
  <c r="GE963" i="13"/>
  <c r="GD963" i="13"/>
  <c r="GC963" i="13"/>
  <c r="GB963" i="13"/>
  <c r="FZ963" i="13"/>
  <c r="FY963" i="13"/>
  <c r="FX963" i="13"/>
  <c r="FW963" i="13"/>
  <c r="FV963" i="13"/>
  <c r="FU963" i="13"/>
  <c r="FT963" i="13"/>
  <c r="FS963" i="13"/>
  <c r="FR963" i="13"/>
  <c r="FQ963" i="13"/>
  <c r="FP963" i="13"/>
  <c r="FN963" i="13"/>
  <c r="FK963" i="13"/>
  <c r="FI963" i="13"/>
  <c r="GK962" i="13"/>
  <c r="GJ962" i="13"/>
  <c r="GI962" i="13"/>
  <c r="GH962" i="13"/>
  <c r="GG962" i="13"/>
  <c r="GF962" i="13"/>
  <c r="GE962" i="13"/>
  <c r="GD962" i="13"/>
  <c r="GC962" i="13"/>
  <c r="GB962" i="13"/>
  <c r="FZ962" i="13"/>
  <c r="FY962" i="13"/>
  <c r="FX962" i="13"/>
  <c r="FW962" i="13"/>
  <c r="FV962" i="13"/>
  <c r="FU962" i="13"/>
  <c r="FT962" i="13"/>
  <c r="FS962" i="13"/>
  <c r="FR962" i="13"/>
  <c r="FQ962" i="13"/>
  <c r="FP962" i="13"/>
  <c r="FN962" i="13"/>
  <c r="FK962" i="13"/>
  <c r="FI962" i="13"/>
  <c r="GK961" i="13"/>
  <c r="GJ961" i="13"/>
  <c r="GI961" i="13"/>
  <c r="GH961" i="13"/>
  <c r="GG961" i="13"/>
  <c r="GF961" i="13"/>
  <c r="GE961" i="13"/>
  <c r="GD961" i="13"/>
  <c r="GC961" i="13"/>
  <c r="GB961" i="13"/>
  <c r="FZ961" i="13"/>
  <c r="FY961" i="13"/>
  <c r="FX961" i="13"/>
  <c r="FW961" i="13"/>
  <c r="FV961" i="13"/>
  <c r="FU961" i="13"/>
  <c r="FT961" i="13"/>
  <c r="FS961" i="13"/>
  <c r="FR961" i="13"/>
  <c r="FQ961" i="13"/>
  <c r="FP961" i="13"/>
  <c r="FN961" i="13"/>
  <c r="FK961" i="13"/>
  <c r="FI961" i="13"/>
  <c r="GK960" i="13"/>
  <c r="GJ960" i="13"/>
  <c r="GI960" i="13"/>
  <c r="GH960" i="13"/>
  <c r="GG960" i="13"/>
  <c r="GF960" i="13"/>
  <c r="GE960" i="13"/>
  <c r="GD960" i="13"/>
  <c r="GC960" i="13"/>
  <c r="GB960" i="13"/>
  <c r="FZ960" i="13"/>
  <c r="FY960" i="13"/>
  <c r="FX960" i="13"/>
  <c r="FW960" i="13"/>
  <c r="FV960" i="13"/>
  <c r="FU960" i="13"/>
  <c r="FT960" i="13"/>
  <c r="FS960" i="13"/>
  <c r="FR960" i="13"/>
  <c r="FQ960" i="13"/>
  <c r="FP960" i="13"/>
  <c r="FN960" i="13"/>
  <c r="FK960" i="13"/>
  <c r="FI960" i="13"/>
  <c r="GK959" i="13"/>
  <c r="GJ959" i="13"/>
  <c r="GI959" i="13"/>
  <c r="GH959" i="13"/>
  <c r="GG959" i="13"/>
  <c r="GF959" i="13"/>
  <c r="GE959" i="13"/>
  <c r="GD959" i="13"/>
  <c r="GC959" i="13"/>
  <c r="GB959" i="13"/>
  <c r="FZ959" i="13"/>
  <c r="FY959" i="13"/>
  <c r="FX959" i="13"/>
  <c r="FW959" i="13"/>
  <c r="FV959" i="13"/>
  <c r="FU959" i="13"/>
  <c r="FT959" i="13"/>
  <c r="FS959" i="13"/>
  <c r="FR959" i="13"/>
  <c r="FQ959" i="13"/>
  <c r="FP959" i="13"/>
  <c r="FN959" i="13"/>
  <c r="FK959" i="13"/>
  <c r="FI959" i="13"/>
  <c r="GK958" i="13"/>
  <c r="GJ958" i="13"/>
  <c r="GI958" i="13"/>
  <c r="GH958" i="13"/>
  <c r="GG958" i="13"/>
  <c r="GF958" i="13"/>
  <c r="GE958" i="13"/>
  <c r="GD958" i="13"/>
  <c r="GC958" i="13"/>
  <c r="GB958" i="13"/>
  <c r="FZ958" i="13"/>
  <c r="FY958" i="13"/>
  <c r="FX958" i="13"/>
  <c r="FW958" i="13"/>
  <c r="FV958" i="13"/>
  <c r="FU958" i="13"/>
  <c r="FT958" i="13"/>
  <c r="FS958" i="13"/>
  <c r="FR958" i="13"/>
  <c r="FQ958" i="13"/>
  <c r="FP958" i="13"/>
  <c r="FN958" i="13"/>
  <c r="FK958" i="13"/>
  <c r="FI958" i="13"/>
  <c r="GK957" i="13"/>
  <c r="GJ957" i="13"/>
  <c r="GI957" i="13"/>
  <c r="GH957" i="13"/>
  <c r="GG957" i="13"/>
  <c r="GF957" i="13"/>
  <c r="GE957" i="13"/>
  <c r="GD957" i="13"/>
  <c r="GC957" i="13"/>
  <c r="GB957" i="13"/>
  <c r="FZ957" i="13"/>
  <c r="FY957" i="13"/>
  <c r="FX957" i="13"/>
  <c r="FW957" i="13"/>
  <c r="FV957" i="13"/>
  <c r="FU957" i="13"/>
  <c r="FT957" i="13"/>
  <c r="FS957" i="13"/>
  <c r="FR957" i="13"/>
  <c r="FQ957" i="13"/>
  <c r="FP957" i="13"/>
  <c r="FN957" i="13"/>
  <c r="FK957" i="13"/>
  <c r="FI957" i="13"/>
  <c r="GK956" i="13"/>
  <c r="GJ956" i="13"/>
  <c r="GI956" i="13"/>
  <c r="GH956" i="13"/>
  <c r="GG956" i="13"/>
  <c r="GF956" i="13"/>
  <c r="GE956" i="13"/>
  <c r="GD956" i="13"/>
  <c r="GC956" i="13"/>
  <c r="GB956" i="13"/>
  <c r="FZ956" i="13"/>
  <c r="FY956" i="13"/>
  <c r="FX956" i="13"/>
  <c r="FW956" i="13"/>
  <c r="FV956" i="13"/>
  <c r="FU956" i="13"/>
  <c r="FT956" i="13"/>
  <c r="FS956" i="13"/>
  <c r="FR956" i="13"/>
  <c r="FQ956" i="13"/>
  <c r="FP956" i="13"/>
  <c r="FN956" i="13"/>
  <c r="FK956" i="13"/>
  <c r="FI956" i="13"/>
  <c r="GK955" i="13"/>
  <c r="GJ955" i="13"/>
  <c r="GI955" i="13"/>
  <c r="GH955" i="13"/>
  <c r="GG955" i="13"/>
  <c r="GF955" i="13"/>
  <c r="GE955" i="13"/>
  <c r="GD955" i="13"/>
  <c r="GC955" i="13"/>
  <c r="GB955" i="13"/>
  <c r="FZ955" i="13"/>
  <c r="FY955" i="13"/>
  <c r="FX955" i="13"/>
  <c r="FW955" i="13"/>
  <c r="FV955" i="13"/>
  <c r="FU955" i="13"/>
  <c r="FT955" i="13"/>
  <c r="FS955" i="13"/>
  <c r="FR955" i="13"/>
  <c r="FQ955" i="13"/>
  <c r="FP955" i="13"/>
  <c r="FN955" i="13"/>
  <c r="FK955" i="13"/>
  <c r="FI955" i="13"/>
  <c r="GK954" i="13"/>
  <c r="GJ954" i="13"/>
  <c r="GI954" i="13"/>
  <c r="GH954" i="13"/>
  <c r="GG954" i="13"/>
  <c r="GF954" i="13"/>
  <c r="GE954" i="13"/>
  <c r="GD954" i="13"/>
  <c r="GC954" i="13"/>
  <c r="GB954" i="13"/>
  <c r="FZ954" i="13"/>
  <c r="FY954" i="13"/>
  <c r="FX954" i="13"/>
  <c r="FW954" i="13"/>
  <c r="FV954" i="13"/>
  <c r="FU954" i="13"/>
  <c r="FT954" i="13"/>
  <c r="FS954" i="13"/>
  <c r="FR954" i="13"/>
  <c r="FQ954" i="13"/>
  <c r="FP954" i="13"/>
  <c r="FN954" i="13"/>
  <c r="FK954" i="13"/>
  <c r="FI954" i="13"/>
  <c r="GK953" i="13"/>
  <c r="GJ953" i="13"/>
  <c r="GI953" i="13"/>
  <c r="GH953" i="13"/>
  <c r="GG953" i="13"/>
  <c r="GF953" i="13"/>
  <c r="GE953" i="13"/>
  <c r="GD953" i="13"/>
  <c r="GC953" i="13"/>
  <c r="GB953" i="13"/>
  <c r="FZ953" i="13"/>
  <c r="FY953" i="13"/>
  <c r="FX953" i="13"/>
  <c r="FW953" i="13"/>
  <c r="FV953" i="13"/>
  <c r="FU953" i="13"/>
  <c r="FT953" i="13"/>
  <c r="FS953" i="13"/>
  <c r="FR953" i="13"/>
  <c r="FQ953" i="13"/>
  <c r="FP953" i="13"/>
  <c r="FN953" i="13"/>
  <c r="FK953" i="13"/>
  <c r="FI953" i="13"/>
  <c r="GK952" i="13"/>
  <c r="GJ952" i="13"/>
  <c r="GI952" i="13"/>
  <c r="GH952" i="13"/>
  <c r="GG952" i="13"/>
  <c r="GF952" i="13"/>
  <c r="GE952" i="13"/>
  <c r="GD952" i="13"/>
  <c r="GC952" i="13"/>
  <c r="GB952" i="13"/>
  <c r="FZ952" i="13"/>
  <c r="FY952" i="13"/>
  <c r="FX952" i="13"/>
  <c r="FW952" i="13"/>
  <c r="FV952" i="13"/>
  <c r="FU952" i="13"/>
  <c r="FT952" i="13"/>
  <c r="FS952" i="13"/>
  <c r="FR952" i="13"/>
  <c r="FQ952" i="13"/>
  <c r="FP952" i="13"/>
  <c r="FN952" i="13"/>
  <c r="FK952" i="13"/>
  <c r="FI952" i="13"/>
  <c r="GK951" i="13"/>
  <c r="GJ951" i="13"/>
  <c r="GI951" i="13"/>
  <c r="GH951" i="13"/>
  <c r="GG951" i="13"/>
  <c r="GF951" i="13"/>
  <c r="GE951" i="13"/>
  <c r="GD951" i="13"/>
  <c r="GC951" i="13"/>
  <c r="GB951" i="13"/>
  <c r="FZ951" i="13"/>
  <c r="FY951" i="13"/>
  <c r="FX951" i="13"/>
  <c r="FW951" i="13"/>
  <c r="FV951" i="13"/>
  <c r="FU951" i="13"/>
  <c r="FT951" i="13"/>
  <c r="FS951" i="13"/>
  <c r="FR951" i="13"/>
  <c r="FQ951" i="13"/>
  <c r="FP951" i="13"/>
  <c r="FN951" i="13"/>
  <c r="FK951" i="13"/>
  <c r="FI951" i="13"/>
  <c r="GK950" i="13"/>
  <c r="GJ950" i="13"/>
  <c r="GI950" i="13"/>
  <c r="GH950" i="13"/>
  <c r="GG950" i="13"/>
  <c r="GF950" i="13"/>
  <c r="GE950" i="13"/>
  <c r="GD950" i="13"/>
  <c r="GC950" i="13"/>
  <c r="GB950" i="13"/>
  <c r="FZ950" i="13"/>
  <c r="FY950" i="13"/>
  <c r="FX950" i="13"/>
  <c r="FW950" i="13"/>
  <c r="FV950" i="13"/>
  <c r="FU950" i="13"/>
  <c r="FT950" i="13"/>
  <c r="FS950" i="13"/>
  <c r="FR950" i="13"/>
  <c r="FQ950" i="13"/>
  <c r="FP950" i="13"/>
  <c r="FN950" i="13"/>
  <c r="FK950" i="13"/>
  <c r="FI950" i="13"/>
  <c r="GK949" i="13"/>
  <c r="GJ949" i="13"/>
  <c r="GI949" i="13"/>
  <c r="GH949" i="13"/>
  <c r="GG949" i="13"/>
  <c r="GF949" i="13"/>
  <c r="GE949" i="13"/>
  <c r="GD949" i="13"/>
  <c r="GC949" i="13"/>
  <c r="GB949" i="13"/>
  <c r="FZ949" i="13"/>
  <c r="FY949" i="13"/>
  <c r="FX949" i="13"/>
  <c r="FW949" i="13"/>
  <c r="FV949" i="13"/>
  <c r="FU949" i="13"/>
  <c r="FT949" i="13"/>
  <c r="FS949" i="13"/>
  <c r="FR949" i="13"/>
  <c r="FQ949" i="13"/>
  <c r="FP949" i="13"/>
  <c r="FN949" i="13"/>
  <c r="FK949" i="13"/>
  <c r="FI949" i="13"/>
  <c r="GK948" i="13"/>
  <c r="GJ948" i="13"/>
  <c r="GI948" i="13"/>
  <c r="GH948" i="13"/>
  <c r="GG948" i="13"/>
  <c r="GF948" i="13"/>
  <c r="GE948" i="13"/>
  <c r="GD948" i="13"/>
  <c r="GC948" i="13"/>
  <c r="GB948" i="13"/>
  <c r="FZ948" i="13"/>
  <c r="FY948" i="13"/>
  <c r="FX948" i="13"/>
  <c r="FW948" i="13"/>
  <c r="FV948" i="13"/>
  <c r="FU948" i="13"/>
  <c r="FT948" i="13"/>
  <c r="FS948" i="13"/>
  <c r="FR948" i="13"/>
  <c r="FQ948" i="13"/>
  <c r="FP948" i="13"/>
  <c r="FN948" i="13"/>
  <c r="FK948" i="13"/>
  <c r="FI948" i="13"/>
  <c r="GK947" i="13"/>
  <c r="GJ947" i="13"/>
  <c r="GI947" i="13"/>
  <c r="GH947" i="13"/>
  <c r="GG947" i="13"/>
  <c r="GF947" i="13"/>
  <c r="GE947" i="13"/>
  <c r="GD947" i="13"/>
  <c r="GC947" i="13"/>
  <c r="GB947" i="13"/>
  <c r="FZ947" i="13"/>
  <c r="FY947" i="13"/>
  <c r="FX947" i="13"/>
  <c r="FW947" i="13"/>
  <c r="FV947" i="13"/>
  <c r="FU947" i="13"/>
  <c r="FT947" i="13"/>
  <c r="FS947" i="13"/>
  <c r="FR947" i="13"/>
  <c r="FQ947" i="13"/>
  <c r="FP947" i="13"/>
  <c r="FN947" i="13"/>
  <c r="FK947" i="13"/>
  <c r="FI947" i="13"/>
  <c r="GL946" i="13"/>
  <c r="GK946" i="13"/>
  <c r="GJ946" i="13"/>
  <c r="GI946" i="13"/>
  <c r="GH946" i="13"/>
  <c r="GG946" i="13"/>
  <c r="GF946" i="13"/>
  <c r="GE946" i="13"/>
  <c r="GD946" i="13"/>
  <c r="GC946" i="13"/>
  <c r="GB946" i="13"/>
  <c r="FZ946" i="13"/>
  <c r="FY946" i="13"/>
  <c r="FX946" i="13"/>
  <c r="FW946" i="13"/>
  <c r="FV946" i="13"/>
  <c r="FU946" i="13"/>
  <c r="FT946" i="13"/>
  <c r="FS946" i="13"/>
  <c r="FR946" i="13"/>
  <c r="FQ946" i="13"/>
  <c r="FP946" i="13"/>
  <c r="FN946" i="13"/>
  <c r="FK946" i="13"/>
  <c r="FI946" i="13"/>
  <c r="GK945" i="13"/>
  <c r="GJ945" i="13"/>
  <c r="GI945" i="13"/>
  <c r="GH945" i="13"/>
  <c r="GG945" i="13"/>
  <c r="GF945" i="13"/>
  <c r="GE945" i="13"/>
  <c r="GD945" i="13"/>
  <c r="GC945" i="13"/>
  <c r="GB945" i="13"/>
  <c r="FZ945" i="13"/>
  <c r="FY945" i="13"/>
  <c r="FX945" i="13"/>
  <c r="FW945" i="13"/>
  <c r="FV945" i="13"/>
  <c r="FU945" i="13"/>
  <c r="FT945" i="13"/>
  <c r="FS945" i="13"/>
  <c r="FR945" i="13"/>
  <c r="FQ945" i="13"/>
  <c r="FP945" i="13"/>
  <c r="FN945" i="13"/>
  <c r="FK945" i="13"/>
  <c r="FI945" i="13"/>
  <c r="GK944" i="13"/>
  <c r="GJ944" i="13"/>
  <c r="GI944" i="13"/>
  <c r="GH944" i="13"/>
  <c r="GG944" i="13"/>
  <c r="GF944" i="13"/>
  <c r="GE944" i="13"/>
  <c r="GD944" i="13"/>
  <c r="GC944" i="13"/>
  <c r="GB944" i="13"/>
  <c r="FZ944" i="13"/>
  <c r="FY944" i="13"/>
  <c r="FX944" i="13"/>
  <c r="FW944" i="13"/>
  <c r="FV944" i="13"/>
  <c r="FU944" i="13"/>
  <c r="FT944" i="13"/>
  <c r="FS944" i="13"/>
  <c r="FR944" i="13"/>
  <c r="FQ944" i="13"/>
  <c r="FP944" i="13"/>
  <c r="FN944" i="13"/>
  <c r="FK944" i="13"/>
  <c r="FI944" i="13"/>
  <c r="GK943" i="13"/>
  <c r="GJ943" i="13"/>
  <c r="GI943" i="13"/>
  <c r="GH943" i="13"/>
  <c r="GG943" i="13"/>
  <c r="GF943" i="13"/>
  <c r="GE943" i="13"/>
  <c r="GD943" i="13"/>
  <c r="GC943" i="13"/>
  <c r="GB943" i="13"/>
  <c r="FZ943" i="13"/>
  <c r="FY943" i="13"/>
  <c r="FX943" i="13"/>
  <c r="FW943" i="13"/>
  <c r="FV943" i="13"/>
  <c r="FU943" i="13"/>
  <c r="FT943" i="13"/>
  <c r="FS943" i="13"/>
  <c r="FR943" i="13"/>
  <c r="FQ943" i="13"/>
  <c r="FP943" i="13"/>
  <c r="FN943" i="13"/>
  <c r="FK943" i="13"/>
  <c r="FI943" i="13"/>
  <c r="GK942" i="13"/>
  <c r="GJ942" i="13"/>
  <c r="GI942" i="13"/>
  <c r="GH942" i="13"/>
  <c r="GG942" i="13"/>
  <c r="GF942" i="13"/>
  <c r="GE942" i="13"/>
  <c r="GD942" i="13"/>
  <c r="GC942" i="13"/>
  <c r="GB942" i="13"/>
  <c r="FZ942" i="13"/>
  <c r="FY942" i="13"/>
  <c r="FX942" i="13"/>
  <c r="FW942" i="13"/>
  <c r="FV942" i="13"/>
  <c r="FU942" i="13"/>
  <c r="FT942" i="13"/>
  <c r="FS942" i="13"/>
  <c r="FR942" i="13"/>
  <c r="FQ942" i="13"/>
  <c r="FP942" i="13"/>
  <c r="FN942" i="13"/>
  <c r="FK942" i="13"/>
  <c r="FI942" i="13"/>
  <c r="GN941" i="13"/>
  <c r="GK941" i="13"/>
  <c r="GJ941" i="13"/>
  <c r="GI941" i="13"/>
  <c r="GH941" i="13"/>
  <c r="GG941" i="13"/>
  <c r="GF941" i="13"/>
  <c r="GE941" i="13"/>
  <c r="GD941" i="13"/>
  <c r="GC941" i="13"/>
  <c r="GB941" i="13"/>
  <c r="FZ941" i="13"/>
  <c r="FY941" i="13"/>
  <c r="FX941" i="13"/>
  <c r="FW941" i="13"/>
  <c r="FV941" i="13"/>
  <c r="FU941" i="13"/>
  <c r="FT941" i="13"/>
  <c r="FS941" i="13"/>
  <c r="FR941" i="13"/>
  <c r="FQ941" i="13"/>
  <c r="FP941" i="13"/>
  <c r="FN941" i="13"/>
  <c r="FK941" i="13"/>
  <c r="FI941" i="13"/>
  <c r="GK940" i="13"/>
  <c r="GJ940" i="13"/>
  <c r="GI940" i="13"/>
  <c r="GH940" i="13"/>
  <c r="GG940" i="13"/>
  <c r="GF940" i="13"/>
  <c r="GE940" i="13"/>
  <c r="GD940" i="13"/>
  <c r="GC940" i="13"/>
  <c r="GB940" i="13"/>
  <c r="FZ940" i="13"/>
  <c r="FY940" i="13"/>
  <c r="FX940" i="13"/>
  <c r="FW940" i="13"/>
  <c r="FV940" i="13"/>
  <c r="FU940" i="13"/>
  <c r="FT940" i="13"/>
  <c r="FS940" i="13"/>
  <c r="FR940" i="13"/>
  <c r="FQ940" i="13"/>
  <c r="FP940" i="13"/>
  <c r="FN940" i="13"/>
  <c r="FK940" i="13"/>
  <c r="FI940" i="13"/>
  <c r="GK939" i="13"/>
  <c r="GJ939" i="13"/>
  <c r="GI939" i="13"/>
  <c r="GH939" i="13"/>
  <c r="GG939" i="13"/>
  <c r="GF939" i="13"/>
  <c r="GE939" i="13"/>
  <c r="GD939" i="13"/>
  <c r="GC939" i="13"/>
  <c r="GB939" i="13"/>
  <c r="FZ939" i="13"/>
  <c r="FY939" i="13"/>
  <c r="FX939" i="13"/>
  <c r="FW939" i="13"/>
  <c r="FV939" i="13"/>
  <c r="FU939" i="13"/>
  <c r="FT939" i="13"/>
  <c r="FS939" i="13"/>
  <c r="FR939" i="13"/>
  <c r="FQ939" i="13"/>
  <c r="FP939" i="13"/>
  <c r="FN939" i="13"/>
  <c r="FK939" i="13"/>
  <c r="FI939" i="13"/>
  <c r="GK938" i="13"/>
  <c r="GJ938" i="13"/>
  <c r="GI938" i="13"/>
  <c r="GH938" i="13"/>
  <c r="GG938" i="13"/>
  <c r="GF938" i="13"/>
  <c r="GE938" i="13"/>
  <c r="GD938" i="13"/>
  <c r="GC938" i="13"/>
  <c r="GB938" i="13"/>
  <c r="FZ938" i="13"/>
  <c r="FY938" i="13"/>
  <c r="FX938" i="13"/>
  <c r="FW938" i="13"/>
  <c r="FV938" i="13"/>
  <c r="FU938" i="13"/>
  <c r="FT938" i="13"/>
  <c r="FS938" i="13"/>
  <c r="FR938" i="13"/>
  <c r="FQ938" i="13"/>
  <c r="FP938" i="13"/>
  <c r="FN938" i="13"/>
  <c r="FK938" i="13"/>
  <c r="FI938" i="13"/>
  <c r="GK937" i="13"/>
  <c r="GJ937" i="13"/>
  <c r="GI937" i="13"/>
  <c r="GH937" i="13"/>
  <c r="GG937" i="13"/>
  <c r="GF937" i="13"/>
  <c r="GE937" i="13"/>
  <c r="GD937" i="13"/>
  <c r="GC937" i="13"/>
  <c r="GB937" i="13"/>
  <c r="FZ937" i="13"/>
  <c r="FY937" i="13"/>
  <c r="FX937" i="13"/>
  <c r="FW937" i="13"/>
  <c r="FV937" i="13"/>
  <c r="FU937" i="13"/>
  <c r="FT937" i="13"/>
  <c r="FS937" i="13"/>
  <c r="FR937" i="13"/>
  <c r="FQ937" i="13"/>
  <c r="FP937" i="13"/>
  <c r="FN937" i="13"/>
  <c r="FK937" i="13"/>
  <c r="FI937" i="13"/>
  <c r="GK936" i="13"/>
  <c r="GJ936" i="13"/>
  <c r="GI936" i="13"/>
  <c r="GH936" i="13"/>
  <c r="GG936" i="13"/>
  <c r="GF936" i="13"/>
  <c r="GE936" i="13"/>
  <c r="GD936" i="13"/>
  <c r="GC936" i="13"/>
  <c r="GB936" i="13"/>
  <c r="FZ936" i="13"/>
  <c r="FY936" i="13"/>
  <c r="FX936" i="13"/>
  <c r="FW936" i="13"/>
  <c r="FV936" i="13"/>
  <c r="FU936" i="13"/>
  <c r="FT936" i="13"/>
  <c r="FS936" i="13"/>
  <c r="FR936" i="13"/>
  <c r="FQ936" i="13"/>
  <c r="FP936" i="13"/>
  <c r="FN936" i="13"/>
  <c r="FK936" i="13"/>
  <c r="FI936" i="13"/>
  <c r="GL935" i="13"/>
  <c r="GK935" i="13"/>
  <c r="GJ935" i="13"/>
  <c r="GI935" i="13"/>
  <c r="GH935" i="13"/>
  <c r="GG935" i="13"/>
  <c r="GF935" i="13"/>
  <c r="GE935" i="13"/>
  <c r="GD935" i="13"/>
  <c r="GC935" i="13"/>
  <c r="GB935" i="13"/>
  <c r="FZ935" i="13"/>
  <c r="FY935" i="13"/>
  <c r="FX935" i="13"/>
  <c r="FW935" i="13"/>
  <c r="FV935" i="13"/>
  <c r="FU935" i="13"/>
  <c r="FT935" i="13"/>
  <c r="FS935" i="13"/>
  <c r="FR935" i="13"/>
  <c r="FQ935" i="13"/>
  <c r="FP935" i="13"/>
  <c r="FN935" i="13"/>
  <c r="FK935" i="13"/>
  <c r="FI935" i="13"/>
  <c r="GK934" i="13"/>
  <c r="GJ934" i="13"/>
  <c r="GI934" i="13"/>
  <c r="GH934" i="13"/>
  <c r="GG934" i="13"/>
  <c r="GF934" i="13"/>
  <c r="GE934" i="13"/>
  <c r="GD934" i="13"/>
  <c r="GC934" i="13"/>
  <c r="GB934" i="13"/>
  <c r="FZ934" i="13"/>
  <c r="FY934" i="13"/>
  <c r="FX934" i="13"/>
  <c r="FW934" i="13"/>
  <c r="FV934" i="13"/>
  <c r="FU934" i="13"/>
  <c r="FT934" i="13"/>
  <c r="FS934" i="13"/>
  <c r="FR934" i="13"/>
  <c r="FQ934" i="13"/>
  <c r="FP934" i="13"/>
  <c r="FN934" i="13"/>
  <c r="FK934" i="13"/>
  <c r="FI934" i="13"/>
  <c r="GK933" i="13"/>
  <c r="GJ933" i="13"/>
  <c r="GI933" i="13"/>
  <c r="GH933" i="13"/>
  <c r="GG933" i="13"/>
  <c r="GF933" i="13"/>
  <c r="GE933" i="13"/>
  <c r="GD933" i="13"/>
  <c r="GC933" i="13"/>
  <c r="GB933" i="13"/>
  <c r="FZ933" i="13"/>
  <c r="FY933" i="13"/>
  <c r="FX933" i="13"/>
  <c r="FW933" i="13"/>
  <c r="FV933" i="13"/>
  <c r="FU933" i="13"/>
  <c r="FT933" i="13"/>
  <c r="FS933" i="13"/>
  <c r="FR933" i="13"/>
  <c r="FQ933" i="13"/>
  <c r="FP933" i="13"/>
  <c r="FN933" i="13"/>
  <c r="FK933" i="13"/>
  <c r="FI933" i="13"/>
  <c r="GK932" i="13"/>
  <c r="GJ932" i="13"/>
  <c r="GI932" i="13"/>
  <c r="GH932" i="13"/>
  <c r="GG932" i="13"/>
  <c r="GF932" i="13"/>
  <c r="GE932" i="13"/>
  <c r="GD932" i="13"/>
  <c r="GC932" i="13"/>
  <c r="GB932" i="13"/>
  <c r="FZ932" i="13"/>
  <c r="FY932" i="13"/>
  <c r="FX932" i="13"/>
  <c r="FW932" i="13"/>
  <c r="FV932" i="13"/>
  <c r="FU932" i="13"/>
  <c r="FT932" i="13"/>
  <c r="FS932" i="13"/>
  <c r="FR932" i="13"/>
  <c r="FQ932" i="13"/>
  <c r="FP932" i="13"/>
  <c r="FN932" i="13"/>
  <c r="FK932" i="13"/>
  <c r="FI932" i="13"/>
  <c r="GN931" i="13"/>
  <c r="GK931" i="13"/>
  <c r="GJ931" i="13"/>
  <c r="GI931" i="13"/>
  <c r="GH931" i="13"/>
  <c r="GG931" i="13"/>
  <c r="GF931" i="13"/>
  <c r="GE931" i="13"/>
  <c r="GD931" i="13"/>
  <c r="GC931" i="13"/>
  <c r="GB931" i="13"/>
  <c r="FZ931" i="13"/>
  <c r="FY931" i="13"/>
  <c r="FX931" i="13"/>
  <c r="FW931" i="13"/>
  <c r="FV931" i="13"/>
  <c r="FU931" i="13"/>
  <c r="FT931" i="13"/>
  <c r="FS931" i="13"/>
  <c r="FR931" i="13"/>
  <c r="FQ931" i="13"/>
  <c r="FP931" i="13"/>
  <c r="FN931" i="13"/>
  <c r="FK931" i="13"/>
  <c r="FI931" i="13"/>
  <c r="GK930" i="13"/>
  <c r="GJ930" i="13"/>
  <c r="GI930" i="13"/>
  <c r="GH930" i="13"/>
  <c r="GG930" i="13"/>
  <c r="GF930" i="13"/>
  <c r="GE930" i="13"/>
  <c r="GD930" i="13"/>
  <c r="GC930" i="13"/>
  <c r="GB930" i="13"/>
  <c r="FZ930" i="13"/>
  <c r="FY930" i="13"/>
  <c r="FX930" i="13"/>
  <c r="FW930" i="13"/>
  <c r="FV930" i="13"/>
  <c r="FU930" i="13"/>
  <c r="FT930" i="13"/>
  <c r="FS930" i="13"/>
  <c r="FR930" i="13"/>
  <c r="FQ930" i="13"/>
  <c r="FP930" i="13"/>
  <c r="FN930" i="13"/>
  <c r="FK930" i="13"/>
  <c r="FI930" i="13"/>
  <c r="GK929" i="13"/>
  <c r="GJ929" i="13"/>
  <c r="GI929" i="13"/>
  <c r="GH929" i="13"/>
  <c r="GG929" i="13"/>
  <c r="GF929" i="13"/>
  <c r="GE929" i="13"/>
  <c r="GD929" i="13"/>
  <c r="GC929" i="13"/>
  <c r="GB929" i="13"/>
  <c r="FZ929" i="13"/>
  <c r="FY929" i="13"/>
  <c r="FX929" i="13"/>
  <c r="FW929" i="13"/>
  <c r="FV929" i="13"/>
  <c r="FU929" i="13"/>
  <c r="FT929" i="13"/>
  <c r="FS929" i="13"/>
  <c r="FR929" i="13"/>
  <c r="FQ929" i="13"/>
  <c r="FP929" i="13"/>
  <c r="FN929" i="13"/>
  <c r="FK929" i="13"/>
  <c r="FI929" i="13"/>
  <c r="GK928" i="13"/>
  <c r="GJ928" i="13"/>
  <c r="GI928" i="13"/>
  <c r="GH928" i="13"/>
  <c r="GG928" i="13"/>
  <c r="GF928" i="13"/>
  <c r="GE928" i="13"/>
  <c r="GD928" i="13"/>
  <c r="GC928" i="13"/>
  <c r="GB928" i="13"/>
  <c r="FZ928" i="13"/>
  <c r="FY928" i="13"/>
  <c r="FX928" i="13"/>
  <c r="FW928" i="13"/>
  <c r="FV928" i="13"/>
  <c r="FU928" i="13"/>
  <c r="FT928" i="13"/>
  <c r="FS928" i="13"/>
  <c r="FR928" i="13"/>
  <c r="FQ928" i="13"/>
  <c r="FP928" i="13"/>
  <c r="FN928" i="13"/>
  <c r="FK928" i="13"/>
  <c r="FI928" i="13"/>
  <c r="GL927" i="13"/>
  <c r="GK927" i="13"/>
  <c r="GJ927" i="13"/>
  <c r="GI927" i="13"/>
  <c r="GH927" i="13"/>
  <c r="GG927" i="13"/>
  <c r="GF927" i="13"/>
  <c r="GE927" i="13"/>
  <c r="GD927" i="13"/>
  <c r="GC927" i="13"/>
  <c r="GB927" i="13"/>
  <c r="FZ927" i="13"/>
  <c r="FY927" i="13"/>
  <c r="FX927" i="13"/>
  <c r="FW927" i="13"/>
  <c r="FV927" i="13"/>
  <c r="FU927" i="13"/>
  <c r="FT927" i="13"/>
  <c r="FS927" i="13"/>
  <c r="FR927" i="13"/>
  <c r="FQ927" i="13"/>
  <c r="FP927" i="13"/>
  <c r="FN927" i="13"/>
  <c r="FK927" i="13"/>
  <c r="FI927" i="13"/>
  <c r="GK926" i="13"/>
  <c r="GJ926" i="13"/>
  <c r="GI926" i="13"/>
  <c r="GH926" i="13"/>
  <c r="GG926" i="13"/>
  <c r="GF926" i="13"/>
  <c r="GE926" i="13"/>
  <c r="GD926" i="13"/>
  <c r="GC926" i="13"/>
  <c r="GB926" i="13"/>
  <c r="FZ926" i="13"/>
  <c r="FY926" i="13"/>
  <c r="FX926" i="13"/>
  <c r="FW926" i="13"/>
  <c r="FV926" i="13"/>
  <c r="FU926" i="13"/>
  <c r="FT926" i="13"/>
  <c r="FS926" i="13"/>
  <c r="FR926" i="13"/>
  <c r="FQ926" i="13"/>
  <c r="FP926" i="13"/>
  <c r="FN926" i="13"/>
  <c r="FK926" i="13"/>
  <c r="FI926" i="13"/>
  <c r="GN925" i="13"/>
  <c r="GK925" i="13"/>
  <c r="GJ925" i="13"/>
  <c r="GI925" i="13"/>
  <c r="GH925" i="13"/>
  <c r="GG925" i="13"/>
  <c r="GF925" i="13"/>
  <c r="GE925" i="13"/>
  <c r="GD925" i="13"/>
  <c r="GC925" i="13"/>
  <c r="GB925" i="13"/>
  <c r="FZ925" i="13"/>
  <c r="FY925" i="13"/>
  <c r="FX925" i="13"/>
  <c r="FW925" i="13"/>
  <c r="FV925" i="13"/>
  <c r="FU925" i="13"/>
  <c r="FT925" i="13"/>
  <c r="FS925" i="13"/>
  <c r="FR925" i="13"/>
  <c r="FQ925" i="13"/>
  <c r="FP925" i="13"/>
  <c r="FN925" i="13"/>
  <c r="FK925" i="13"/>
  <c r="FI925" i="13"/>
  <c r="GK924" i="13"/>
  <c r="GJ924" i="13"/>
  <c r="GI924" i="13"/>
  <c r="GH924" i="13"/>
  <c r="GG924" i="13"/>
  <c r="GF924" i="13"/>
  <c r="GE924" i="13"/>
  <c r="GD924" i="13"/>
  <c r="GC924" i="13"/>
  <c r="GB924" i="13"/>
  <c r="FZ924" i="13"/>
  <c r="FY924" i="13"/>
  <c r="FX924" i="13"/>
  <c r="FW924" i="13"/>
  <c r="FV924" i="13"/>
  <c r="FU924" i="13"/>
  <c r="FT924" i="13"/>
  <c r="FS924" i="13"/>
  <c r="FR924" i="13"/>
  <c r="FQ924" i="13"/>
  <c r="FP924" i="13"/>
  <c r="FN924" i="13"/>
  <c r="FK924" i="13"/>
  <c r="FI924" i="13"/>
  <c r="GK923" i="13"/>
  <c r="GJ923" i="13"/>
  <c r="GI923" i="13"/>
  <c r="GH923" i="13"/>
  <c r="GG923" i="13"/>
  <c r="GF923" i="13"/>
  <c r="GE923" i="13"/>
  <c r="GD923" i="13"/>
  <c r="GC923" i="13"/>
  <c r="GB923" i="13"/>
  <c r="FZ923" i="13"/>
  <c r="FY923" i="13"/>
  <c r="FX923" i="13"/>
  <c r="FW923" i="13"/>
  <c r="FV923" i="13"/>
  <c r="FU923" i="13"/>
  <c r="FT923" i="13"/>
  <c r="FS923" i="13"/>
  <c r="FR923" i="13"/>
  <c r="FQ923" i="13"/>
  <c r="FP923" i="13"/>
  <c r="FN923" i="13"/>
  <c r="FK923" i="13"/>
  <c r="FI923" i="13"/>
  <c r="GM922" i="13"/>
  <c r="GK922" i="13"/>
  <c r="GJ922" i="13"/>
  <c r="GI922" i="13"/>
  <c r="GH922" i="13"/>
  <c r="GG922" i="13"/>
  <c r="GF922" i="13"/>
  <c r="GE922" i="13"/>
  <c r="GD922" i="13"/>
  <c r="GC922" i="13"/>
  <c r="GB922" i="13"/>
  <c r="FZ922" i="13"/>
  <c r="FY922" i="13"/>
  <c r="FX922" i="13"/>
  <c r="FW922" i="13"/>
  <c r="FV922" i="13"/>
  <c r="FU922" i="13"/>
  <c r="FT922" i="13"/>
  <c r="FS922" i="13"/>
  <c r="FR922" i="13"/>
  <c r="FQ922" i="13"/>
  <c r="FP922" i="13"/>
  <c r="FN922" i="13"/>
  <c r="FK922" i="13"/>
  <c r="FI922" i="13"/>
  <c r="GK921" i="13"/>
  <c r="GJ921" i="13"/>
  <c r="GI921" i="13"/>
  <c r="GH921" i="13"/>
  <c r="GG921" i="13"/>
  <c r="GF921" i="13"/>
  <c r="GE921" i="13"/>
  <c r="GD921" i="13"/>
  <c r="GC921" i="13"/>
  <c r="GB921" i="13"/>
  <c r="FZ921" i="13"/>
  <c r="FY921" i="13"/>
  <c r="FX921" i="13"/>
  <c r="FW921" i="13"/>
  <c r="FV921" i="13"/>
  <c r="FU921" i="13"/>
  <c r="FT921" i="13"/>
  <c r="FS921" i="13"/>
  <c r="FR921" i="13"/>
  <c r="FQ921" i="13"/>
  <c r="FP921" i="13"/>
  <c r="FN921" i="13"/>
  <c r="FK921" i="13"/>
  <c r="FI921" i="13"/>
  <c r="GM920" i="13"/>
  <c r="GK920" i="13"/>
  <c r="GJ920" i="13"/>
  <c r="GI920" i="13"/>
  <c r="GH920" i="13"/>
  <c r="GG920" i="13"/>
  <c r="GF920" i="13"/>
  <c r="GE920" i="13"/>
  <c r="GD920" i="13"/>
  <c r="GC920" i="13"/>
  <c r="GB920" i="13"/>
  <c r="FZ920" i="13"/>
  <c r="FY920" i="13"/>
  <c r="FX920" i="13"/>
  <c r="FW920" i="13"/>
  <c r="FV920" i="13"/>
  <c r="FU920" i="13"/>
  <c r="FT920" i="13"/>
  <c r="FS920" i="13"/>
  <c r="FR920" i="13"/>
  <c r="FQ920" i="13"/>
  <c r="FP920" i="13"/>
  <c r="FN920" i="13"/>
  <c r="FK920" i="13"/>
  <c r="FI920" i="13"/>
  <c r="GK919" i="13"/>
  <c r="GJ919" i="13"/>
  <c r="GI919" i="13"/>
  <c r="GH919" i="13"/>
  <c r="GG919" i="13"/>
  <c r="GF919" i="13"/>
  <c r="GE919" i="13"/>
  <c r="GD919" i="13"/>
  <c r="GC919" i="13"/>
  <c r="GB919" i="13"/>
  <c r="FZ919" i="13"/>
  <c r="FY919" i="13"/>
  <c r="FX919" i="13"/>
  <c r="FW919" i="13"/>
  <c r="FV919" i="13"/>
  <c r="FU919" i="13"/>
  <c r="FT919" i="13"/>
  <c r="FS919" i="13"/>
  <c r="FR919" i="13"/>
  <c r="FQ919" i="13"/>
  <c r="FP919" i="13"/>
  <c r="FN919" i="13"/>
  <c r="FK919" i="13"/>
  <c r="FI919" i="13"/>
  <c r="GK918" i="13"/>
  <c r="GJ918" i="13"/>
  <c r="GI918" i="13"/>
  <c r="GH918" i="13"/>
  <c r="GG918" i="13"/>
  <c r="GF918" i="13"/>
  <c r="GE918" i="13"/>
  <c r="GD918" i="13"/>
  <c r="GC918" i="13"/>
  <c r="GB918" i="13"/>
  <c r="FZ918" i="13"/>
  <c r="FY918" i="13"/>
  <c r="FX918" i="13"/>
  <c r="FW918" i="13"/>
  <c r="FV918" i="13"/>
  <c r="FU918" i="13"/>
  <c r="FT918" i="13"/>
  <c r="FS918" i="13"/>
  <c r="FR918" i="13"/>
  <c r="FQ918" i="13"/>
  <c r="FP918" i="13"/>
  <c r="FN918" i="13"/>
  <c r="FK918" i="13"/>
  <c r="FI918" i="13"/>
  <c r="GN917" i="13"/>
  <c r="GL917" i="13"/>
  <c r="GK917" i="13"/>
  <c r="GJ917" i="13"/>
  <c r="GI917" i="13"/>
  <c r="GH917" i="13"/>
  <c r="GG917" i="13"/>
  <c r="GF917" i="13"/>
  <c r="GE917" i="13"/>
  <c r="GD917" i="13"/>
  <c r="GC917" i="13"/>
  <c r="GB917" i="13"/>
  <c r="FZ917" i="13"/>
  <c r="FY917" i="13"/>
  <c r="FX917" i="13"/>
  <c r="FW917" i="13"/>
  <c r="FV917" i="13"/>
  <c r="FU917" i="13"/>
  <c r="FT917" i="13"/>
  <c r="FS917" i="13"/>
  <c r="FR917" i="13"/>
  <c r="FQ917" i="13"/>
  <c r="FP917" i="13"/>
  <c r="FN917" i="13"/>
  <c r="FK917" i="13"/>
  <c r="FI917" i="13"/>
  <c r="GK916" i="13"/>
  <c r="GJ916" i="13"/>
  <c r="GI916" i="13"/>
  <c r="GH916" i="13"/>
  <c r="GG916" i="13"/>
  <c r="GF916" i="13"/>
  <c r="GE916" i="13"/>
  <c r="GD916" i="13"/>
  <c r="GC916" i="13"/>
  <c r="GB916" i="13"/>
  <c r="FZ916" i="13"/>
  <c r="FY916" i="13"/>
  <c r="FX916" i="13"/>
  <c r="FW916" i="13"/>
  <c r="FV916" i="13"/>
  <c r="FU916" i="13"/>
  <c r="FT916" i="13"/>
  <c r="FS916" i="13"/>
  <c r="FR916" i="13"/>
  <c r="FQ916" i="13"/>
  <c r="FP916" i="13"/>
  <c r="FN916" i="13"/>
  <c r="FK916" i="13"/>
  <c r="FI916" i="13"/>
  <c r="GN915" i="13"/>
  <c r="GK915" i="13"/>
  <c r="GJ915" i="13"/>
  <c r="GI915" i="13"/>
  <c r="GH915" i="13"/>
  <c r="GG915" i="13"/>
  <c r="GF915" i="13"/>
  <c r="GE915" i="13"/>
  <c r="GD915" i="13"/>
  <c r="GC915" i="13"/>
  <c r="GB915" i="13"/>
  <c r="FZ915" i="13"/>
  <c r="FY915" i="13"/>
  <c r="FX915" i="13"/>
  <c r="FW915" i="13"/>
  <c r="FV915" i="13"/>
  <c r="FU915" i="13"/>
  <c r="FT915" i="13"/>
  <c r="FS915" i="13"/>
  <c r="FR915" i="13"/>
  <c r="FQ915" i="13"/>
  <c r="FP915" i="13"/>
  <c r="FN915" i="13"/>
  <c r="FK915" i="13"/>
  <c r="FI915" i="13"/>
  <c r="GM914" i="13"/>
  <c r="GK914" i="13"/>
  <c r="GJ914" i="13"/>
  <c r="GI914" i="13"/>
  <c r="GH914" i="13"/>
  <c r="GG914" i="13"/>
  <c r="GF914" i="13"/>
  <c r="GE914" i="13"/>
  <c r="GD914" i="13"/>
  <c r="GC914" i="13"/>
  <c r="GB914" i="13"/>
  <c r="FZ914" i="13"/>
  <c r="FY914" i="13"/>
  <c r="FX914" i="13"/>
  <c r="FW914" i="13"/>
  <c r="FV914" i="13"/>
  <c r="FU914" i="13"/>
  <c r="FT914" i="13"/>
  <c r="FS914" i="13"/>
  <c r="FR914" i="13"/>
  <c r="FQ914" i="13"/>
  <c r="FP914" i="13"/>
  <c r="FN914" i="13"/>
  <c r="FK914" i="13"/>
  <c r="FI914" i="13"/>
  <c r="GK913" i="13"/>
  <c r="GJ913" i="13"/>
  <c r="GI913" i="13"/>
  <c r="GH913" i="13"/>
  <c r="GG913" i="13"/>
  <c r="GF913" i="13"/>
  <c r="GE913" i="13"/>
  <c r="GD913" i="13"/>
  <c r="GC913" i="13"/>
  <c r="GB913" i="13"/>
  <c r="FZ913" i="13"/>
  <c r="FY913" i="13"/>
  <c r="FX913" i="13"/>
  <c r="FW913" i="13"/>
  <c r="FV913" i="13"/>
  <c r="FU913" i="13"/>
  <c r="FT913" i="13"/>
  <c r="FS913" i="13"/>
  <c r="FR913" i="13"/>
  <c r="FQ913" i="13"/>
  <c r="FP913" i="13"/>
  <c r="FN913" i="13"/>
  <c r="FK913" i="13"/>
  <c r="FI913" i="13"/>
  <c r="GM912" i="13"/>
  <c r="GK912" i="13"/>
  <c r="GJ912" i="13"/>
  <c r="GI912" i="13"/>
  <c r="GH912" i="13"/>
  <c r="GG912" i="13"/>
  <c r="GF912" i="13"/>
  <c r="GE912" i="13"/>
  <c r="GD912" i="13"/>
  <c r="GC912" i="13"/>
  <c r="GB912" i="13"/>
  <c r="FZ912" i="13"/>
  <c r="FY912" i="13"/>
  <c r="FX912" i="13"/>
  <c r="FW912" i="13"/>
  <c r="FV912" i="13"/>
  <c r="FU912" i="13"/>
  <c r="FT912" i="13"/>
  <c r="FS912" i="13"/>
  <c r="FR912" i="13"/>
  <c r="FQ912" i="13"/>
  <c r="FP912" i="13"/>
  <c r="FN912" i="13"/>
  <c r="FK912" i="13"/>
  <c r="FI912" i="13"/>
  <c r="GL911" i="13"/>
  <c r="GK911" i="13"/>
  <c r="GJ911" i="13"/>
  <c r="GI911" i="13"/>
  <c r="GH911" i="13"/>
  <c r="GG911" i="13"/>
  <c r="GF911" i="13"/>
  <c r="GE911" i="13"/>
  <c r="GD911" i="13"/>
  <c r="GC911" i="13"/>
  <c r="GB911" i="13"/>
  <c r="FZ911" i="13"/>
  <c r="FY911" i="13"/>
  <c r="FX911" i="13"/>
  <c r="FW911" i="13"/>
  <c r="FV911" i="13"/>
  <c r="FU911" i="13"/>
  <c r="FT911" i="13"/>
  <c r="FS911" i="13"/>
  <c r="FR911" i="13"/>
  <c r="FQ911" i="13"/>
  <c r="FP911" i="13"/>
  <c r="FN911" i="13"/>
  <c r="FK911" i="13"/>
  <c r="FI911" i="13"/>
  <c r="GK910" i="13"/>
  <c r="GJ910" i="13"/>
  <c r="GI910" i="13"/>
  <c r="GH910" i="13"/>
  <c r="GG910" i="13"/>
  <c r="GF910" i="13"/>
  <c r="GE910" i="13"/>
  <c r="GD910" i="13"/>
  <c r="GC910" i="13"/>
  <c r="GB910" i="13"/>
  <c r="FZ910" i="13"/>
  <c r="FY910" i="13"/>
  <c r="FX910" i="13"/>
  <c r="FW910" i="13"/>
  <c r="FV910" i="13"/>
  <c r="FU910" i="13"/>
  <c r="FT910" i="13"/>
  <c r="FS910" i="13"/>
  <c r="FR910" i="13"/>
  <c r="FQ910" i="13"/>
  <c r="FP910" i="13"/>
  <c r="FN910" i="13"/>
  <c r="FK910" i="13"/>
  <c r="FI910" i="13"/>
  <c r="GN909" i="13"/>
  <c r="GL909" i="13"/>
  <c r="GK909" i="13"/>
  <c r="GJ909" i="13"/>
  <c r="GI909" i="13"/>
  <c r="GH909" i="13"/>
  <c r="GG909" i="13"/>
  <c r="GF909" i="13"/>
  <c r="GE909" i="13"/>
  <c r="GD909" i="13"/>
  <c r="GC909" i="13"/>
  <c r="GB909" i="13"/>
  <c r="FZ909" i="13"/>
  <c r="FY909" i="13"/>
  <c r="FX909" i="13"/>
  <c r="FW909" i="13"/>
  <c r="FV909" i="13"/>
  <c r="FU909" i="13"/>
  <c r="FT909" i="13"/>
  <c r="FS909" i="13"/>
  <c r="FR909" i="13"/>
  <c r="FQ909" i="13"/>
  <c r="FP909" i="13"/>
  <c r="FN909" i="13"/>
  <c r="FK909" i="13"/>
  <c r="FI909" i="13"/>
  <c r="GK908" i="13"/>
  <c r="GJ908" i="13"/>
  <c r="GI908" i="13"/>
  <c r="GH908" i="13"/>
  <c r="GG908" i="13"/>
  <c r="GF908" i="13"/>
  <c r="GE908" i="13"/>
  <c r="GD908" i="13"/>
  <c r="GC908" i="13"/>
  <c r="GB908" i="13"/>
  <c r="FZ908" i="13"/>
  <c r="FY908" i="13"/>
  <c r="FX908" i="13"/>
  <c r="FW908" i="13"/>
  <c r="FV908" i="13"/>
  <c r="FU908" i="13"/>
  <c r="FT908" i="13"/>
  <c r="FS908" i="13"/>
  <c r="FR908" i="13"/>
  <c r="FQ908" i="13"/>
  <c r="FP908" i="13"/>
  <c r="FN908" i="13"/>
  <c r="FK908" i="13"/>
  <c r="FI908" i="13"/>
  <c r="GN907" i="13"/>
  <c r="GK907" i="13"/>
  <c r="GJ907" i="13"/>
  <c r="GI907" i="13"/>
  <c r="GH907" i="13"/>
  <c r="GG907" i="13"/>
  <c r="GF907" i="13"/>
  <c r="GE907" i="13"/>
  <c r="GD907" i="13"/>
  <c r="GC907" i="13"/>
  <c r="GB907" i="13"/>
  <c r="FZ907" i="13"/>
  <c r="FY907" i="13"/>
  <c r="FX907" i="13"/>
  <c r="FW907" i="13"/>
  <c r="FV907" i="13"/>
  <c r="FU907" i="13"/>
  <c r="FT907" i="13"/>
  <c r="FS907" i="13"/>
  <c r="FR907" i="13"/>
  <c r="FQ907" i="13"/>
  <c r="FP907" i="13"/>
  <c r="FN907" i="13"/>
  <c r="FK907" i="13"/>
  <c r="FI907" i="13"/>
  <c r="GM906" i="13"/>
  <c r="GK906" i="13"/>
  <c r="GJ906" i="13"/>
  <c r="GI906" i="13"/>
  <c r="GH906" i="13"/>
  <c r="GG906" i="13"/>
  <c r="GF906" i="13"/>
  <c r="GE906" i="13"/>
  <c r="GD906" i="13"/>
  <c r="GC906" i="13"/>
  <c r="GB906" i="13"/>
  <c r="FZ906" i="13"/>
  <c r="FY906" i="13"/>
  <c r="FX906" i="13"/>
  <c r="FW906" i="13"/>
  <c r="FV906" i="13"/>
  <c r="FU906" i="13"/>
  <c r="FT906" i="13"/>
  <c r="FS906" i="13"/>
  <c r="FR906" i="13"/>
  <c r="FQ906" i="13"/>
  <c r="FP906" i="13"/>
  <c r="FN906" i="13"/>
  <c r="FK906" i="13"/>
  <c r="FI906" i="13"/>
  <c r="GK905" i="13"/>
  <c r="GJ905" i="13"/>
  <c r="GI905" i="13"/>
  <c r="GH905" i="13"/>
  <c r="GG905" i="13"/>
  <c r="GF905" i="13"/>
  <c r="GE905" i="13"/>
  <c r="GD905" i="13"/>
  <c r="GC905" i="13"/>
  <c r="GB905" i="13"/>
  <c r="FZ905" i="13"/>
  <c r="FY905" i="13"/>
  <c r="FX905" i="13"/>
  <c r="FW905" i="13"/>
  <c r="FV905" i="13"/>
  <c r="FU905" i="13"/>
  <c r="FT905" i="13"/>
  <c r="FS905" i="13"/>
  <c r="FR905" i="13"/>
  <c r="FQ905" i="13"/>
  <c r="FP905" i="13"/>
  <c r="FN905" i="13"/>
  <c r="FK905" i="13"/>
  <c r="FI905" i="13"/>
  <c r="GM904" i="13"/>
  <c r="GK904" i="13"/>
  <c r="GJ904" i="13"/>
  <c r="GI904" i="13"/>
  <c r="GH904" i="13"/>
  <c r="GG904" i="13"/>
  <c r="GF904" i="13"/>
  <c r="GE904" i="13"/>
  <c r="GD904" i="13"/>
  <c r="GC904" i="13"/>
  <c r="GB904" i="13"/>
  <c r="FZ904" i="13"/>
  <c r="FY904" i="13"/>
  <c r="FX904" i="13"/>
  <c r="FW904" i="13"/>
  <c r="FV904" i="13"/>
  <c r="FU904" i="13"/>
  <c r="FT904" i="13"/>
  <c r="FS904" i="13"/>
  <c r="FR904" i="13"/>
  <c r="FQ904" i="13"/>
  <c r="FP904" i="13"/>
  <c r="FN904" i="13"/>
  <c r="FK904" i="13"/>
  <c r="FI904" i="13"/>
  <c r="GL903" i="13"/>
  <c r="GK903" i="13"/>
  <c r="GJ903" i="13"/>
  <c r="GI903" i="13"/>
  <c r="GH903" i="13"/>
  <c r="GG903" i="13"/>
  <c r="GF903" i="13"/>
  <c r="GE903" i="13"/>
  <c r="GD903" i="13"/>
  <c r="GC903" i="13"/>
  <c r="GB903" i="13"/>
  <c r="FZ903" i="13"/>
  <c r="FY903" i="13"/>
  <c r="FX903" i="13"/>
  <c r="FW903" i="13"/>
  <c r="FV903" i="13"/>
  <c r="FU903" i="13"/>
  <c r="FT903" i="13"/>
  <c r="FS903" i="13"/>
  <c r="FR903" i="13"/>
  <c r="FQ903" i="13"/>
  <c r="FP903" i="13"/>
  <c r="FN903" i="13"/>
  <c r="FK903" i="13"/>
  <c r="FI903" i="13"/>
  <c r="GK902" i="13"/>
  <c r="GJ902" i="13"/>
  <c r="GI902" i="13"/>
  <c r="GH902" i="13"/>
  <c r="GG902" i="13"/>
  <c r="GF902" i="13"/>
  <c r="GE902" i="13"/>
  <c r="GD902" i="13"/>
  <c r="GC902" i="13"/>
  <c r="GB902" i="13"/>
  <c r="FZ902" i="13"/>
  <c r="FY902" i="13"/>
  <c r="FX902" i="13"/>
  <c r="FW902" i="13"/>
  <c r="FV902" i="13"/>
  <c r="FU902" i="13"/>
  <c r="FT902" i="13"/>
  <c r="FS902" i="13"/>
  <c r="FR902" i="13"/>
  <c r="FQ902" i="13"/>
  <c r="FP902" i="13"/>
  <c r="FN902" i="13"/>
  <c r="FK902" i="13"/>
  <c r="FI902" i="13"/>
  <c r="GN901" i="13"/>
  <c r="GL901" i="13"/>
  <c r="GK901" i="13"/>
  <c r="GJ901" i="13"/>
  <c r="GI901" i="13"/>
  <c r="GH901" i="13"/>
  <c r="GG901" i="13"/>
  <c r="GF901" i="13"/>
  <c r="GE901" i="13"/>
  <c r="GD901" i="13"/>
  <c r="GC901" i="13"/>
  <c r="GB901" i="13"/>
  <c r="FZ901" i="13"/>
  <c r="FY901" i="13"/>
  <c r="FX901" i="13"/>
  <c r="FW901" i="13"/>
  <c r="FV901" i="13"/>
  <c r="FU901" i="13"/>
  <c r="FT901" i="13"/>
  <c r="FS901" i="13"/>
  <c r="FR901" i="13"/>
  <c r="FQ901" i="13"/>
  <c r="FP901" i="13"/>
  <c r="FN901" i="13"/>
  <c r="FK901" i="13"/>
  <c r="FI901" i="13"/>
  <c r="GK900" i="13"/>
  <c r="GJ900" i="13"/>
  <c r="GI900" i="13"/>
  <c r="GH900" i="13"/>
  <c r="GG900" i="13"/>
  <c r="GF900" i="13"/>
  <c r="GE900" i="13"/>
  <c r="GD900" i="13"/>
  <c r="GC900" i="13"/>
  <c r="GB900" i="13"/>
  <c r="FZ900" i="13"/>
  <c r="FY900" i="13"/>
  <c r="FX900" i="13"/>
  <c r="FW900" i="13"/>
  <c r="FV900" i="13"/>
  <c r="FU900" i="13"/>
  <c r="FT900" i="13"/>
  <c r="FS900" i="13"/>
  <c r="FR900" i="13"/>
  <c r="FQ900" i="13"/>
  <c r="FP900" i="13"/>
  <c r="FN900" i="13"/>
  <c r="FK900" i="13"/>
  <c r="FI900" i="13"/>
  <c r="GN899" i="13"/>
  <c r="GK899" i="13"/>
  <c r="GJ899" i="13"/>
  <c r="GI899" i="13"/>
  <c r="GH899" i="13"/>
  <c r="GG899" i="13"/>
  <c r="GF899" i="13"/>
  <c r="GE899" i="13"/>
  <c r="GD899" i="13"/>
  <c r="GC899" i="13"/>
  <c r="GB899" i="13"/>
  <c r="FZ899" i="13"/>
  <c r="FY899" i="13"/>
  <c r="FX899" i="13"/>
  <c r="FW899" i="13"/>
  <c r="FV899" i="13"/>
  <c r="FU899" i="13"/>
  <c r="FT899" i="13"/>
  <c r="FS899" i="13"/>
  <c r="FR899" i="13"/>
  <c r="FQ899" i="13"/>
  <c r="FP899" i="13"/>
  <c r="FN899" i="13"/>
  <c r="FK899" i="13"/>
  <c r="FI899" i="13"/>
  <c r="GM898" i="13"/>
  <c r="GK898" i="13"/>
  <c r="GJ898" i="13"/>
  <c r="GI898" i="13"/>
  <c r="GH898" i="13"/>
  <c r="GG898" i="13"/>
  <c r="GF898" i="13"/>
  <c r="GE898" i="13"/>
  <c r="GD898" i="13"/>
  <c r="GC898" i="13"/>
  <c r="GB898" i="13"/>
  <c r="FZ898" i="13"/>
  <c r="FY898" i="13"/>
  <c r="FX898" i="13"/>
  <c r="FW898" i="13"/>
  <c r="FV898" i="13"/>
  <c r="FU898" i="13"/>
  <c r="FT898" i="13"/>
  <c r="FS898" i="13"/>
  <c r="FR898" i="13"/>
  <c r="FQ898" i="13"/>
  <c r="FP898" i="13"/>
  <c r="FN898" i="13"/>
  <c r="FK898" i="13"/>
  <c r="FI898" i="13"/>
  <c r="GK897" i="13"/>
  <c r="GJ897" i="13"/>
  <c r="GI897" i="13"/>
  <c r="GH897" i="13"/>
  <c r="GG897" i="13"/>
  <c r="GF897" i="13"/>
  <c r="GE897" i="13"/>
  <c r="GD897" i="13"/>
  <c r="GC897" i="13"/>
  <c r="GB897" i="13"/>
  <c r="FZ897" i="13"/>
  <c r="FY897" i="13"/>
  <c r="FX897" i="13"/>
  <c r="FW897" i="13"/>
  <c r="FV897" i="13"/>
  <c r="FU897" i="13"/>
  <c r="FT897" i="13"/>
  <c r="FS897" i="13"/>
  <c r="FR897" i="13"/>
  <c r="FQ897" i="13"/>
  <c r="FP897" i="13"/>
  <c r="FN897" i="13"/>
  <c r="FK897" i="13"/>
  <c r="FI897" i="13"/>
  <c r="GM896" i="13"/>
  <c r="GK896" i="13"/>
  <c r="GJ896" i="13"/>
  <c r="GI896" i="13"/>
  <c r="GH896" i="13"/>
  <c r="GG896" i="13"/>
  <c r="GF896" i="13"/>
  <c r="GE896" i="13"/>
  <c r="GD896" i="13"/>
  <c r="GC896" i="13"/>
  <c r="GB896" i="13"/>
  <c r="FZ896" i="13"/>
  <c r="FY896" i="13"/>
  <c r="FX896" i="13"/>
  <c r="FW896" i="13"/>
  <c r="FV896" i="13"/>
  <c r="FU896" i="13"/>
  <c r="FT896" i="13"/>
  <c r="FS896" i="13"/>
  <c r="FR896" i="13"/>
  <c r="FQ896" i="13"/>
  <c r="FP896" i="13"/>
  <c r="FN896" i="13"/>
  <c r="FK896" i="13"/>
  <c r="FI896" i="13"/>
  <c r="GL895" i="13"/>
  <c r="GK895" i="13"/>
  <c r="GJ895" i="13"/>
  <c r="GI895" i="13"/>
  <c r="GH895" i="13"/>
  <c r="GG895" i="13"/>
  <c r="GF895" i="13"/>
  <c r="GE895" i="13"/>
  <c r="GD895" i="13"/>
  <c r="GC895" i="13"/>
  <c r="GB895" i="13"/>
  <c r="FZ895" i="13"/>
  <c r="FY895" i="13"/>
  <c r="FX895" i="13"/>
  <c r="FW895" i="13"/>
  <c r="FV895" i="13"/>
  <c r="FU895" i="13"/>
  <c r="FT895" i="13"/>
  <c r="FS895" i="13"/>
  <c r="FR895" i="13"/>
  <c r="FQ895" i="13"/>
  <c r="FP895" i="13"/>
  <c r="FN895" i="13"/>
  <c r="FK895" i="13"/>
  <c r="FI895" i="13"/>
  <c r="GK894" i="13"/>
  <c r="GJ894" i="13"/>
  <c r="GI894" i="13"/>
  <c r="GH894" i="13"/>
  <c r="GG894" i="13"/>
  <c r="GF894" i="13"/>
  <c r="GE894" i="13"/>
  <c r="GD894" i="13"/>
  <c r="GC894" i="13"/>
  <c r="GB894" i="13"/>
  <c r="FZ894" i="13"/>
  <c r="FY894" i="13"/>
  <c r="FX894" i="13"/>
  <c r="FW894" i="13"/>
  <c r="FV894" i="13"/>
  <c r="FU894" i="13"/>
  <c r="FT894" i="13"/>
  <c r="FS894" i="13"/>
  <c r="FR894" i="13"/>
  <c r="FQ894" i="13"/>
  <c r="FP894" i="13"/>
  <c r="FN894" i="13"/>
  <c r="FK894" i="13"/>
  <c r="FI894" i="13"/>
  <c r="GN893" i="13"/>
  <c r="GL893" i="13"/>
  <c r="GK893" i="13"/>
  <c r="GJ893" i="13"/>
  <c r="GI893" i="13"/>
  <c r="GH893" i="13"/>
  <c r="GG893" i="13"/>
  <c r="GF893" i="13"/>
  <c r="GE893" i="13"/>
  <c r="GD893" i="13"/>
  <c r="GC893" i="13"/>
  <c r="GB893" i="13"/>
  <c r="FZ893" i="13"/>
  <c r="FY893" i="13"/>
  <c r="FX893" i="13"/>
  <c r="FW893" i="13"/>
  <c r="FV893" i="13"/>
  <c r="FU893" i="13"/>
  <c r="FT893" i="13"/>
  <c r="FS893" i="13"/>
  <c r="FR893" i="13"/>
  <c r="FQ893" i="13"/>
  <c r="FP893" i="13"/>
  <c r="FN893" i="13"/>
  <c r="FK893" i="13"/>
  <c r="FI893" i="13"/>
  <c r="GK892" i="13"/>
  <c r="GJ892" i="13"/>
  <c r="GI892" i="13"/>
  <c r="GH892" i="13"/>
  <c r="GG892" i="13"/>
  <c r="GF892" i="13"/>
  <c r="GE892" i="13"/>
  <c r="GD892" i="13"/>
  <c r="GC892" i="13"/>
  <c r="GB892" i="13"/>
  <c r="FZ892" i="13"/>
  <c r="FY892" i="13"/>
  <c r="FX892" i="13"/>
  <c r="FW892" i="13"/>
  <c r="FV892" i="13"/>
  <c r="FU892" i="13"/>
  <c r="FT892" i="13"/>
  <c r="FS892" i="13"/>
  <c r="FR892" i="13"/>
  <c r="FQ892" i="13"/>
  <c r="FP892" i="13"/>
  <c r="FN892" i="13"/>
  <c r="FK892" i="13"/>
  <c r="FI892" i="13"/>
  <c r="GN891" i="13"/>
  <c r="GK891" i="13"/>
  <c r="GJ891" i="13"/>
  <c r="GI891" i="13"/>
  <c r="GH891" i="13"/>
  <c r="GG891" i="13"/>
  <c r="GF891" i="13"/>
  <c r="GE891" i="13"/>
  <c r="GD891" i="13"/>
  <c r="GC891" i="13"/>
  <c r="GB891" i="13"/>
  <c r="FZ891" i="13"/>
  <c r="FY891" i="13"/>
  <c r="FX891" i="13"/>
  <c r="FW891" i="13"/>
  <c r="FV891" i="13"/>
  <c r="FU891" i="13"/>
  <c r="FT891" i="13"/>
  <c r="FS891" i="13"/>
  <c r="FR891" i="13"/>
  <c r="FQ891" i="13"/>
  <c r="FP891" i="13"/>
  <c r="FN891" i="13"/>
  <c r="FK891" i="13"/>
  <c r="FI891" i="13"/>
  <c r="GM890" i="13"/>
  <c r="GK890" i="13"/>
  <c r="GJ890" i="13"/>
  <c r="GI890" i="13"/>
  <c r="GH890" i="13"/>
  <c r="GG890" i="13"/>
  <c r="GF890" i="13"/>
  <c r="GE890" i="13"/>
  <c r="GD890" i="13"/>
  <c r="GC890" i="13"/>
  <c r="GB890" i="13"/>
  <c r="FZ890" i="13"/>
  <c r="FY890" i="13"/>
  <c r="FX890" i="13"/>
  <c r="FW890" i="13"/>
  <c r="FV890" i="13"/>
  <c r="FU890" i="13"/>
  <c r="FT890" i="13"/>
  <c r="FS890" i="13"/>
  <c r="FR890" i="13"/>
  <c r="FQ890" i="13"/>
  <c r="FP890" i="13"/>
  <c r="FN890" i="13"/>
  <c r="FK890" i="13"/>
  <c r="FI890" i="13"/>
  <c r="GK889" i="13"/>
  <c r="GJ889" i="13"/>
  <c r="GI889" i="13"/>
  <c r="GH889" i="13"/>
  <c r="GG889" i="13"/>
  <c r="GF889" i="13"/>
  <c r="GE889" i="13"/>
  <c r="GD889" i="13"/>
  <c r="GC889" i="13"/>
  <c r="GB889" i="13"/>
  <c r="FZ889" i="13"/>
  <c r="FY889" i="13"/>
  <c r="FX889" i="13"/>
  <c r="FW889" i="13"/>
  <c r="FV889" i="13"/>
  <c r="FU889" i="13"/>
  <c r="FT889" i="13"/>
  <c r="FS889" i="13"/>
  <c r="FR889" i="13"/>
  <c r="FQ889" i="13"/>
  <c r="FP889" i="13"/>
  <c r="FN889" i="13"/>
  <c r="FK889" i="13"/>
  <c r="FI889" i="13"/>
  <c r="GM888" i="13"/>
  <c r="GK888" i="13"/>
  <c r="GJ888" i="13"/>
  <c r="GI888" i="13"/>
  <c r="GH888" i="13"/>
  <c r="GG888" i="13"/>
  <c r="GF888" i="13"/>
  <c r="GE888" i="13"/>
  <c r="GD888" i="13"/>
  <c r="GC888" i="13"/>
  <c r="GB888" i="13"/>
  <c r="FZ888" i="13"/>
  <c r="FY888" i="13"/>
  <c r="FX888" i="13"/>
  <c r="FW888" i="13"/>
  <c r="FV888" i="13"/>
  <c r="FU888" i="13"/>
  <c r="FT888" i="13"/>
  <c r="FS888" i="13"/>
  <c r="FR888" i="13"/>
  <c r="FQ888" i="13"/>
  <c r="FP888" i="13"/>
  <c r="FN888" i="13"/>
  <c r="FK888" i="13"/>
  <c r="FI888" i="13"/>
  <c r="GL887" i="13"/>
  <c r="GK887" i="13"/>
  <c r="GJ887" i="13"/>
  <c r="GI887" i="13"/>
  <c r="GH887" i="13"/>
  <c r="GG887" i="13"/>
  <c r="GF887" i="13"/>
  <c r="GE887" i="13"/>
  <c r="GD887" i="13"/>
  <c r="GC887" i="13"/>
  <c r="GB887" i="13"/>
  <c r="FZ887" i="13"/>
  <c r="FY887" i="13"/>
  <c r="FX887" i="13"/>
  <c r="FW887" i="13"/>
  <c r="FV887" i="13"/>
  <c r="FU887" i="13"/>
  <c r="FT887" i="13"/>
  <c r="FS887" i="13"/>
  <c r="FR887" i="13"/>
  <c r="FQ887" i="13"/>
  <c r="FP887" i="13"/>
  <c r="FN887" i="13"/>
  <c r="FK887" i="13"/>
  <c r="FI887" i="13"/>
  <c r="GK886" i="13"/>
  <c r="GJ886" i="13"/>
  <c r="GI886" i="13"/>
  <c r="GH886" i="13"/>
  <c r="GG886" i="13"/>
  <c r="GF886" i="13"/>
  <c r="GE886" i="13"/>
  <c r="GD886" i="13"/>
  <c r="GC886" i="13"/>
  <c r="GB886" i="13"/>
  <c r="FZ886" i="13"/>
  <c r="FY886" i="13"/>
  <c r="FX886" i="13"/>
  <c r="FW886" i="13"/>
  <c r="FV886" i="13"/>
  <c r="FU886" i="13"/>
  <c r="FT886" i="13"/>
  <c r="FS886" i="13"/>
  <c r="FR886" i="13"/>
  <c r="FQ886" i="13"/>
  <c r="FP886" i="13"/>
  <c r="FN886" i="13"/>
  <c r="FK886" i="13"/>
  <c r="FI886" i="13"/>
  <c r="GN885" i="13"/>
  <c r="GL885" i="13"/>
  <c r="GK885" i="13"/>
  <c r="GJ885" i="13"/>
  <c r="GI885" i="13"/>
  <c r="GH885" i="13"/>
  <c r="GG885" i="13"/>
  <c r="GF885" i="13"/>
  <c r="GE885" i="13"/>
  <c r="GD885" i="13"/>
  <c r="GC885" i="13"/>
  <c r="GB885" i="13"/>
  <c r="FZ885" i="13"/>
  <c r="FY885" i="13"/>
  <c r="FX885" i="13"/>
  <c r="FW885" i="13"/>
  <c r="FV885" i="13"/>
  <c r="FU885" i="13"/>
  <c r="FT885" i="13"/>
  <c r="FS885" i="13"/>
  <c r="FR885" i="13"/>
  <c r="FQ885" i="13"/>
  <c r="FP885" i="13"/>
  <c r="FN885" i="13"/>
  <c r="FK885" i="13"/>
  <c r="FI885" i="13"/>
  <c r="GK884" i="13"/>
  <c r="GJ884" i="13"/>
  <c r="GI884" i="13"/>
  <c r="GH884" i="13"/>
  <c r="GG884" i="13"/>
  <c r="GF884" i="13"/>
  <c r="GE884" i="13"/>
  <c r="GD884" i="13"/>
  <c r="GC884" i="13"/>
  <c r="GB884" i="13"/>
  <c r="FZ884" i="13"/>
  <c r="FY884" i="13"/>
  <c r="FX884" i="13"/>
  <c r="FW884" i="13"/>
  <c r="FV884" i="13"/>
  <c r="FU884" i="13"/>
  <c r="FT884" i="13"/>
  <c r="FS884" i="13"/>
  <c r="FR884" i="13"/>
  <c r="FQ884" i="13"/>
  <c r="FP884" i="13"/>
  <c r="FN884" i="13"/>
  <c r="FK884" i="13"/>
  <c r="FI884" i="13"/>
  <c r="GN883" i="13"/>
  <c r="GK883" i="13"/>
  <c r="GJ883" i="13"/>
  <c r="GI883" i="13"/>
  <c r="GH883" i="13"/>
  <c r="GG883" i="13"/>
  <c r="GF883" i="13"/>
  <c r="GE883" i="13"/>
  <c r="GD883" i="13"/>
  <c r="GC883" i="13"/>
  <c r="GB883" i="13"/>
  <c r="FZ883" i="13"/>
  <c r="FY883" i="13"/>
  <c r="FX883" i="13"/>
  <c r="FW883" i="13"/>
  <c r="FV883" i="13"/>
  <c r="FU883" i="13"/>
  <c r="FT883" i="13"/>
  <c r="FS883" i="13"/>
  <c r="FR883" i="13"/>
  <c r="FQ883" i="13"/>
  <c r="FP883" i="13"/>
  <c r="FN883" i="13"/>
  <c r="FK883" i="13"/>
  <c r="FI883" i="13"/>
  <c r="GM882" i="13"/>
  <c r="GK882" i="13"/>
  <c r="GJ882" i="13"/>
  <c r="GI882" i="13"/>
  <c r="GH882" i="13"/>
  <c r="GG882" i="13"/>
  <c r="GF882" i="13"/>
  <c r="GE882" i="13"/>
  <c r="GD882" i="13"/>
  <c r="GC882" i="13"/>
  <c r="GB882" i="13"/>
  <c r="FZ882" i="13"/>
  <c r="FY882" i="13"/>
  <c r="FX882" i="13"/>
  <c r="FW882" i="13"/>
  <c r="FV882" i="13"/>
  <c r="FU882" i="13"/>
  <c r="FT882" i="13"/>
  <c r="FS882" i="13"/>
  <c r="FR882" i="13"/>
  <c r="FQ882" i="13"/>
  <c r="FP882" i="13"/>
  <c r="FN882" i="13"/>
  <c r="FK882" i="13"/>
  <c r="FI882" i="13"/>
  <c r="GK881" i="13"/>
  <c r="GJ881" i="13"/>
  <c r="GI881" i="13"/>
  <c r="GH881" i="13"/>
  <c r="GG881" i="13"/>
  <c r="GF881" i="13"/>
  <c r="GE881" i="13"/>
  <c r="GD881" i="13"/>
  <c r="GC881" i="13"/>
  <c r="GB881" i="13"/>
  <c r="FZ881" i="13"/>
  <c r="FY881" i="13"/>
  <c r="FX881" i="13"/>
  <c r="FW881" i="13"/>
  <c r="FV881" i="13"/>
  <c r="FU881" i="13"/>
  <c r="FT881" i="13"/>
  <c r="FS881" i="13"/>
  <c r="FR881" i="13"/>
  <c r="FQ881" i="13"/>
  <c r="FP881" i="13"/>
  <c r="FN881" i="13"/>
  <c r="FK881" i="13"/>
  <c r="FI881" i="13"/>
  <c r="GM880" i="13"/>
  <c r="GK880" i="13"/>
  <c r="GJ880" i="13"/>
  <c r="GI880" i="13"/>
  <c r="GH880" i="13"/>
  <c r="GG880" i="13"/>
  <c r="GF880" i="13"/>
  <c r="GE880" i="13"/>
  <c r="GD880" i="13"/>
  <c r="GC880" i="13"/>
  <c r="GB880" i="13"/>
  <c r="FZ880" i="13"/>
  <c r="FY880" i="13"/>
  <c r="FX880" i="13"/>
  <c r="FW880" i="13"/>
  <c r="FV880" i="13"/>
  <c r="FU880" i="13"/>
  <c r="FT880" i="13"/>
  <c r="FS880" i="13"/>
  <c r="FR880" i="13"/>
  <c r="FQ880" i="13"/>
  <c r="FP880" i="13"/>
  <c r="FN880" i="13"/>
  <c r="FK880" i="13"/>
  <c r="FI880" i="13"/>
  <c r="GL879" i="13"/>
  <c r="GK879" i="13"/>
  <c r="GJ879" i="13"/>
  <c r="GI879" i="13"/>
  <c r="GH879" i="13"/>
  <c r="GG879" i="13"/>
  <c r="GF879" i="13"/>
  <c r="GE879" i="13"/>
  <c r="GD879" i="13"/>
  <c r="GC879" i="13"/>
  <c r="GB879" i="13"/>
  <c r="FZ879" i="13"/>
  <c r="FY879" i="13"/>
  <c r="FX879" i="13"/>
  <c r="FW879" i="13"/>
  <c r="FV879" i="13"/>
  <c r="FU879" i="13"/>
  <c r="FT879" i="13"/>
  <c r="FS879" i="13"/>
  <c r="FR879" i="13"/>
  <c r="FQ879" i="13"/>
  <c r="FP879" i="13"/>
  <c r="FN879" i="13"/>
  <c r="FK879" i="13"/>
  <c r="FI879" i="13"/>
  <c r="GK878" i="13"/>
  <c r="GJ878" i="13"/>
  <c r="GI878" i="13"/>
  <c r="GH878" i="13"/>
  <c r="GG878" i="13"/>
  <c r="GF878" i="13"/>
  <c r="GE878" i="13"/>
  <c r="GD878" i="13"/>
  <c r="GC878" i="13"/>
  <c r="GB878" i="13"/>
  <c r="FZ878" i="13"/>
  <c r="FY878" i="13"/>
  <c r="FX878" i="13"/>
  <c r="FW878" i="13"/>
  <c r="FV878" i="13"/>
  <c r="FU878" i="13"/>
  <c r="FT878" i="13"/>
  <c r="FS878" i="13"/>
  <c r="FR878" i="13"/>
  <c r="FQ878" i="13"/>
  <c r="FP878" i="13"/>
  <c r="FN878" i="13"/>
  <c r="FK878" i="13"/>
  <c r="FI878" i="13"/>
  <c r="GN877" i="13"/>
  <c r="GL877" i="13"/>
  <c r="GK877" i="13"/>
  <c r="GJ877" i="13"/>
  <c r="GI877" i="13"/>
  <c r="GH877" i="13"/>
  <c r="GG877" i="13"/>
  <c r="GF877" i="13"/>
  <c r="GE877" i="13"/>
  <c r="GD877" i="13"/>
  <c r="GC877" i="13"/>
  <c r="GB877" i="13"/>
  <c r="FZ877" i="13"/>
  <c r="FY877" i="13"/>
  <c r="FX877" i="13"/>
  <c r="FW877" i="13"/>
  <c r="FV877" i="13"/>
  <c r="FU877" i="13"/>
  <c r="FT877" i="13"/>
  <c r="FS877" i="13"/>
  <c r="FR877" i="13"/>
  <c r="FQ877" i="13"/>
  <c r="FP877" i="13"/>
  <c r="FN877" i="13"/>
  <c r="FK877" i="13"/>
  <c r="FI877" i="13"/>
  <c r="GK876" i="13"/>
  <c r="GJ876" i="13"/>
  <c r="GI876" i="13"/>
  <c r="GH876" i="13"/>
  <c r="GG876" i="13"/>
  <c r="GF876" i="13"/>
  <c r="GE876" i="13"/>
  <c r="GD876" i="13"/>
  <c r="GC876" i="13"/>
  <c r="GB876" i="13"/>
  <c r="FZ876" i="13"/>
  <c r="FY876" i="13"/>
  <c r="FX876" i="13"/>
  <c r="FW876" i="13"/>
  <c r="FV876" i="13"/>
  <c r="FU876" i="13"/>
  <c r="FT876" i="13"/>
  <c r="FS876" i="13"/>
  <c r="FR876" i="13"/>
  <c r="FQ876" i="13"/>
  <c r="FP876" i="13"/>
  <c r="FN876" i="13"/>
  <c r="FK876" i="13"/>
  <c r="FI876" i="13"/>
  <c r="GN875" i="13"/>
  <c r="GK875" i="13"/>
  <c r="GJ875" i="13"/>
  <c r="GI875" i="13"/>
  <c r="GH875" i="13"/>
  <c r="GG875" i="13"/>
  <c r="GF875" i="13"/>
  <c r="GE875" i="13"/>
  <c r="GD875" i="13"/>
  <c r="GC875" i="13"/>
  <c r="GB875" i="13"/>
  <c r="FZ875" i="13"/>
  <c r="FY875" i="13"/>
  <c r="FX875" i="13"/>
  <c r="FW875" i="13"/>
  <c r="FV875" i="13"/>
  <c r="FU875" i="13"/>
  <c r="FT875" i="13"/>
  <c r="FS875" i="13"/>
  <c r="FR875" i="13"/>
  <c r="FQ875" i="13"/>
  <c r="FP875" i="13"/>
  <c r="FN875" i="13"/>
  <c r="FK875" i="13"/>
  <c r="FI875" i="13"/>
  <c r="GM874" i="13"/>
  <c r="GL874" i="13"/>
  <c r="GK874" i="13"/>
  <c r="GJ874" i="13"/>
  <c r="GI874" i="13"/>
  <c r="GH874" i="13"/>
  <c r="GG874" i="13"/>
  <c r="GF874" i="13"/>
  <c r="GE874" i="13"/>
  <c r="GD874" i="13"/>
  <c r="GC874" i="13"/>
  <c r="GB874" i="13"/>
  <c r="FZ874" i="13"/>
  <c r="FY874" i="13"/>
  <c r="FX874" i="13"/>
  <c r="FW874" i="13"/>
  <c r="FV874" i="13"/>
  <c r="FU874" i="13"/>
  <c r="FT874" i="13"/>
  <c r="FS874" i="13"/>
  <c r="FR874" i="13"/>
  <c r="FQ874" i="13"/>
  <c r="FP874" i="13"/>
  <c r="FN874" i="13"/>
  <c r="FK874" i="13"/>
  <c r="FI874" i="13"/>
  <c r="GK873" i="13"/>
  <c r="GJ873" i="13"/>
  <c r="GI873" i="13"/>
  <c r="GH873" i="13"/>
  <c r="GG873" i="13"/>
  <c r="GF873" i="13"/>
  <c r="GE873" i="13"/>
  <c r="GD873" i="13"/>
  <c r="GC873" i="13"/>
  <c r="GB873" i="13"/>
  <c r="FZ873" i="13"/>
  <c r="FY873" i="13"/>
  <c r="FX873" i="13"/>
  <c r="FW873" i="13"/>
  <c r="FV873" i="13"/>
  <c r="FU873" i="13"/>
  <c r="FT873" i="13"/>
  <c r="FS873" i="13"/>
  <c r="FR873" i="13"/>
  <c r="FQ873" i="13"/>
  <c r="FP873" i="13"/>
  <c r="FN873" i="13"/>
  <c r="FK873" i="13"/>
  <c r="FI873" i="13"/>
  <c r="GM872" i="13"/>
  <c r="GK872" i="13"/>
  <c r="GJ872" i="13"/>
  <c r="GI872" i="13"/>
  <c r="GH872" i="13"/>
  <c r="GG872" i="13"/>
  <c r="GF872" i="13"/>
  <c r="GE872" i="13"/>
  <c r="GD872" i="13"/>
  <c r="GC872" i="13"/>
  <c r="GB872" i="13"/>
  <c r="FZ872" i="13"/>
  <c r="FY872" i="13"/>
  <c r="FX872" i="13"/>
  <c r="FW872" i="13"/>
  <c r="FV872" i="13"/>
  <c r="FU872" i="13"/>
  <c r="FT872" i="13"/>
  <c r="FS872" i="13"/>
  <c r="FR872" i="13"/>
  <c r="FQ872" i="13"/>
  <c r="FP872" i="13"/>
  <c r="FN872" i="13"/>
  <c r="FK872" i="13"/>
  <c r="FI872" i="13"/>
  <c r="GL871" i="13"/>
  <c r="GK871" i="13"/>
  <c r="GJ871" i="13"/>
  <c r="GI871" i="13"/>
  <c r="GH871" i="13"/>
  <c r="GG871" i="13"/>
  <c r="GF871" i="13"/>
  <c r="GE871" i="13"/>
  <c r="GD871" i="13"/>
  <c r="GC871" i="13"/>
  <c r="GB871" i="13"/>
  <c r="FZ871" i="13"/>
  <c r="FY871" i="13"/>
  <c r="FX871" i="13"/>
  <c r="FW871" i="13"/>
  <c r="FV871" i="13"/>
  <c r="FU871" i="13"/>
  <c r="FT871" i="13"/>
  <c r="FS871" i="13"/>
  <c r="FR871" i="13"/>
  <c r="FQ871" i="13"/>
  <c r="FP871" i="13"/>
  <c r="FN871" i="13"/>
  <c r="FK871" i="13"/>
  <c r="FI871" i="13"/>
  <c r="GK870" i="13"/>
  <c r="GJ870" i="13"/>
  <c r="GI870" i="13"/>
  <c r="GH870" i="13"/>
  <c r="GG870" i="13"/>
  <c r="GF870" i="13"/>
  <c r="GE870" i="13"/>
  <c r="GD870" i="13"/>
  <c r="GC870" i="13"/>
  <c r="GB870" i="13"/>
  <c r="FZ870" i="13"/>
  <c r="FY870" i="13"/>
  <c r="FX870" i="13"/>
  <c r="FW870" i="13"/>
  <c r="FV870" i="13"/>
  <c r="FU870" i="13"/>
  <c r="FT870" i="13"/>
  <c r="FS870" i="13"/>
  <c r="FR870" i="13"/>
  <c r="FQ870" i="13"/>
  <c r="FP870" i="13"/>
  <c r="FN870" i="13"/>
  <c r="FK870" i="13"/>
  <c r="FI870" i="13"/>
  <c r="GN869" i="13"/>
  <c r="GL869" i="13"/>
  <c r="GK869" i="13"/>
  <c r="GJ869" i="13"/>
  <c r="GI869" i="13"/>
  <c r="GH869" i="13"/>
  <c r="GG869" i="13"/>
  <c r="GF869" i="13"/>
  <c r="GE869" i="13"/>
  <c r="GD869" i="13"/>
  <c r="GC869" i="13"/>
  <c r="GB869" i="13"/>
  <c r="FZ869" i="13"/>
  <c r="FY869" i="13"/>
  <c r="FX869" i="13"/>
  <c r="FW869" i="13"/>
  <c r="FV869" i="13"/>
  <c r="FU869" i="13"/>
  <c r="FT869" i="13"/>
  <c r="FS869" i="13"/>
  <c r="FR869" i="13"/>
  <c r="FQ869" i="13"/>
  <c r="FP869" i="13"/>
  <c r="FN869" i="13"/>
  <c r="FK869" i="13"/>
  <c r="FI869" i="13"/>
  <c r="GK868" i="13"/>
  <c r="GJ868" i="13"/>
  <c r="GI868" i="13"/>
  <c r="GH868" i="13"/>
  <c r="GG868" i="13"/>
  <c r="GF868" i="13"/>
  <c r="GE868" i="13"/>
  <c r="GD868" i="13"/>
  <c r="GC868" i="13"/>
  <c r="GB868" i="13"/>
  <c r="FZ868" i="13"/>
  <c r="FY868" i="13"/>
  <c r="FX868" i="13"/>
  <c r="FW868" i="13"/>
  <c r="FV868" i="13"/>
  <c r="FU868" i="13"/>
  <c r="FT868" i="13"/>
  <c r="FS868" i="13"/>
  <c r="FR868" i="13"/>
  <c r="FQ868" i="13"/>
  <c r="FP868" i="13"/>
  <c r="FN868" i="13"/>
  <c r="FK868" i="13"/>
  <c r="FI868" i="13"/>
  <c r="GN867" i="13"/>
  <c r="GK867" i="13"/>
  <c r="GJ867" i="13"/>
  <c r="GI867" i="13"/>
  <c r="GH867" i="13"/>
  <c r="GG867" i="13"/>
  <c r="GF867" i="13"/>
  <c r="GE867" i="13"/>
  <c r="GD867" i="13"/>
  <c r="GC867" i="13"/>
  <c r="GB867" i="13"/>
  <c r="FZ867" i="13"/>
  <c r="FY867" i="13"/>
  <c r="FX867" i="13"/>
  <c r="FW867" i="13"/>
  <c r="FV867" i="13"/>
  <c r="FU867" i="13"/>
  <c r="FT867" i="13"/>
  <c r="FS867" i="13"/>
  <c r="FR867" i="13"/>
  <c r="FQ867" i="13"/>
  <c r="FP867" i="13"/>
  <c r="FN867" i="13"/>
  <c r="FK867" i="13"/>
  <c r="FI867" i="13"/>
  <c r="GM866" i="13"/>
  <c r="GK866" i="13"/>
  <c r="GJ866" i="13"/>
  <c r="GI866" i="13"/>
  <c r="GH866" i="13"/>
  <c r="GG866" i="13"/>
  <c r="GF866" i="13"/>
  <c r="GE866" i="13"/>
  <c r="GD866" i="13"/>
  <c r="GC866" i="13"/>
  <c r="GB866" i="13"/>
  <c r="FZ866" i="13"/>
  <c r="FY866" i="13"/>
  <c r="FX866" i="13"/>
  <c r="FW866" i="13"/>
  <c r="FV866" i="13"/>
  <c r="FU866" i="13"/>
  <c r="FT866" i="13"/>
  <c r="FS866" i="13"/>
  <c r="FR866" i="13"/>
  <c r="FQ866" i="13"/>
  <c r="FP866" i="13"/>
  <c r="FN866" i="13"/>
  <c r="FK866" i="13"/>
  <c r="FI866" i="13"/>
  <c r="GK865" i="13"/>
  <c r="GJ865" i="13"/>
  <c r="GI865" i="13"/>
  <c r="GH865" i="13"/>
  <c r="GG865" i="13"/>
  <c r="GF865" i="13"/>
  <c r="GE865" i="13"/>
  <c r="GD865" i="13"/>
  <c r="GC865" i="13"/>
  <c r="GB865" i="13"/>
  <c r="FZ865" i="13"/>
  <c r="FY865" i="13"/>
  <c r="FX865" i="13"/>
  <c r="FW865" i="13"/>
  <c r="FV865" i="13"/>
  <c r="FU865" i="13"/>
  <c r="FT865" i="13"/>
  <c r="FS865" i="13"/>
  <c r="FR865" i="13"/>
  <c r="FQ865" i="13"/>
  <c r="FP865" i="13"/>
  <c r="FN865" i="13"/>
  <c r="FK865" i="13"/>
  <c r="FI865" i="13"/>
  <c r="GN864" i="13"/>
  <c r="GM864" i="13"/>
  <c r="GK864" i="13"/>
  <c r="GJ864" i="13"/>
  <c r="GI864" i="13"/>
  <c r="GH864" i="13"/>
  <c r="GG864" i="13"/>
  <c r="GF864" i="13"/>
  <c r="GE864" i="13"/>
  <c r="GD864" i="13"/>
  <c r="GC864" i="13"/>
  <c r="GB864" i="13"/>
  <c r="FZ864" i="13"/>
  <c r="FY864" i="13"/>
  <c r="FX864" i="13"/>
  <c r="FW864" i="13"/>
  <c r="FV864" i="13"/>
  <c r="FU864" i="13"/>
  <c r="FT864" i="13"/>
  <c r="FS864" i="13"/>
  <c r="FR864" i="13"/>
  <c r="FQ864" i="13"/>
  <c r="FP864" i="13"/>
  <c r="FN864" i="13"/>
  <c r="FK864" i="13"/>
  <c r="FI864" i="13"/>
  <c r="GL863" i="13"/>
  <c r="GK863" i="13"/>
  <c r="GJ863" i="13"/>
  <c r="GI863" i="13"/>
  <c r="GH863" i="13"/>
  <c r="GG863" i="13"/>
  <c r="GF863" i="13"/>
  <c r="GE863" i="13"/>
  <c r="GD863" i="13"/>
  <c r="GC863" i="13"/>
  <c r="GB863" i="13"/>
  <c r="FZ863" i="13"/>
  <c r="FY863" i="13"/>
  <c r="FX863" i="13"/>
  <c r="FW863" i="13"/>
  <c r="FV863" i="13"/>
  <c r="FU863" i="13"/>
  <c r="FT863" i="13"/>
  <c r="FS863" i="13"/>
  <c r="FR863" i="13"/>
  <c r="FQ863" i="13"/>
  <c r="FP863" i="13"/>
  <c r="FN863" i="13"/>
  <c r="FK863" i="13"/>
  <c r="FI863" i="13"/>
  <c r="GK862" i="13"/>
  <c r="GJ862" i="13"/>
  <c r="GI862" i="13"/>
  <c r="GH862" i="13"/>
  <c r="GG862" i="13"/>
  <c r="GF862" i="13"/>
  <c r="GE862" i="13"/>
  <c r="GD862" i="13"/>
  <c r="GC862" i="13"/>
  <c r="GB862" i="13"/>
  <c r="FZ862" i="13"/>
  <c r="FY862" i="13"/>
  <c r="FX862" i="13"/>
  <c r="FW862" i="13"/>
  <c r="FV862" i="13"/>
  <c r="FU862" i="13"/>
  <c r="FT862" i="13"/>
  <c r="FS862" i="13"/>
  <c r="FR862" i="13"/>
  <c r="FQ862" i="13"/>
  <c r="FP862" i="13"/>
  <c r="FN862" i="13"/>
  <c r="FK862" i="13"/>
  <c r="FI862" i="13"/>
  <c r="GN861" i="13"/>
  <c r="GL861" i="13"/>
  <c r="GK861" i="13"/>
  <c r="GJ861" i="13"/>
  <c r="GI861" i="13"/>
  <c r="GH861" i="13"/>
  <c r="GG861" i="13"/>
  <c r="GF861" i="13"/>
  <c r="GE861" i="13"/>
  <c r="GD861" i="13"/>
  <c r="GC861" i="13"/>
  <c r="GB861" i="13"/>
  <c r="FZ861" i="13"/>
  <c r="FY861" i="13"/>
  <c r="FX861" i="13"/>
  <c r="FW861" i="13"/>
  <c r="FV861" i="13"/>
  <c r="FU861" i="13"/>
  <c r="FT861" i="13"/>
  <c r="FS861" i="13"/>
  <c r="FR861" i="13"/>
  <c r="FQ861" i="13"/>
  <c r="FP861" i="13"/>
  <c r="FN861" i="13"/>
  <c r="FK861" i="13"/>
  <c r="FI861" i="13"/>
  <c r="GK860" i="13"/>
  <c r="GJ860" i="13"/>
  <c r="GI860" i="13"/>
  <c r="GH860" i="13"/>
  <c r="GG860" i="13"/>
  <c r="GF860" i="13"/>
  <c r="GE860" i="13"/>
  <c r="GD860" i="13"/>
  <c r="GC860" i="13"/>
  <c r="GB860" i="13"/>
  <c r="FZ860" i="13"/>
  <c r="FY860" i="13"/>
  <c r="FX860" i="13"/>
  <c r="FW860" i="13"/>
  <c r="FV860" i="13"/>
  <c r="FU860" i="13"/>
  <c r="FT860" i="13"/>
  <c r="FS860" i="13"/>
  <c r="FR860" i="13"/>
  <c r="FQ860" i="13"/>
  <c r="FP860" i="13"/>
  <c r="FN860" i="13"/>
  <c r="FK860" i="13"/>
  <c r="FI860" i="13"/>
  <c r="GN859" i="13"/>
  <c r="GK859" i="13"/>
  <c r="GJ859" i="13"/>
  <c r="GI859" i="13"/>
  <c r="GH859" i="13"/>
  <c r="GG859" i="13"/>
  <c r="GF859" i="13"/>
  <c r="GE859" i="13"/>
  <c r="GD859" i="13"/>
  <c r="GC859" i="13"/>
  <c r="GB859" i="13"/>
  <c r="FZ859" i="13"/>
  <c r="FY859" i="13"/>
  <c r="FX859" i="13"/>
  <c r="FW859" i="13"/>
  <c r="FV859" i="13"/>
  <c r="FU859" i="13"/>
  <c r="FT859" i="13"/>
  <c r="FS859" i="13"/>
  <c r="FR859" i="13"/>
  <c r="FQ859" i="13"/>
  <c r="FP859" i="13"/>
  <c r="FN859" i="13"/>
  <c r="FK859" i="13"/>
  <c r="FI859" i="13"/>
  <c r="GM858" i="13"/>
  <c r="GL858" i="13"/>
  <c r="GK858" i="13"/>
  <c r="GJ858" i="13"/>
  <c r="GI858" i="13"/>
  <c r="GH858" i="13"/>
  <c r="GG858" i="13"/>
  <c r="GF858" i="13"/>
  <c r="GE858" i="13"/>
  <c r="GD858" i="13"/>
  <c r="GC858" i="13"/>
  <c r="GB858" i="13"/>
  <c r="FZ858" i="13"/>
  <c r="FY858" i="13"/>
  <c r="FX858" i="13"/>
  <c r="FW858" i="13"/>
  <c r="FV858" i="13"/>
  <c r="FU858" i="13"/>
  <c r="FT858" i="13"/>
  <c r="FS858" i="13"/>
  <c r="FR858" i="13"/>
  <c r="FQ858" i="13"/>
  <c r="FP858" i="13"/>
  <c r="FN858" i="13"/>
  <c r="FK858" i="13"/>
  <c r="FI858" i="13"/>
  <c r="GK857" i="13"/>
  <c r="GJ857" i="13"/>
  <c r="GI857" i="13"/>
  <c r="GH857" i="13"/>
  <c r="GG857" i="13"/>
  <c r="GF857" i="13"/>
  <c r="GE857" i="13"/>
  <c r="GD857" i="13"/>
  <c r="GC857" i="13"/>
  <c r="GB857" i="13"/>
  <c r="FZ857" i="13"/>
  <c r="FY857" i="13"/>
  <c r="FX857" i="13"/>
  <c r="FW857" i="13"/>
  <c r="FV857" i="13"/>
  <c r="FU857" i="13"/>
  <c r="FT857" i="13"/>
  <c r="FS857" i="13"/>
  <c r="FR857" i="13"/>
  <c r="FQ857" i="13"/>
  <c r="FP857" i="13"/>
  <c r="FN857" i="13"/>
  <c r="FK857" i="13"/>
  <c r="FI857" i="13"/>
  <c r="GM856" i="13"/>
  <c r="GK856" i="13"/>
  <c r="GJ856" i="13"/>
  <c r="GI856" i="13"/>
  <c r="GH856" i="13"/>
  <c r="GG856" i="13"/>
  <c r="GF856" i="13"/>
  <c r="GE856" i="13"/>
  <c r="GD856" i="13"/>
  <c r="GC856" i="13"/>
  <c r="GB856" i="13"/>
  <c r="FZ856" i="13"/>
  <c r="FY856" i="13"/>
  <c r="FX856" i="13"/>
  <c r="FW856" i="13"/>
  <c r="FV856" i="13"/>
  <c r="FU856" i="13"/>
  <c r="FT856" i="13"/>
  <c r="FS856" i="13"/>
  <c r="FR856" i="13"/>
  <c r="FQ856" i="13"/>
  <c r="FP856" i="13"/>
  <c r="FN856" i="13"/>
  <c r="FK856" i="13"/>
  <c r="FI856" i="13"/>
  <c r="GL855" i="13"/>
  <c r="GK855" i="13"/>
  <c r="GJ855" i="13"/>
  <c r="GI855" i="13"/>
  <c r="GH855" i="13"/>
  <c r="GG855" i="13"/>
  <c r="GF855" i="13"/>
  <c r="GE855" i="13"/>
  <c r="GD855" i="13"/>
  <c r="GC855" i="13"/>
  <c r="GB855" i="13"/>
  <c r="FZ855" i="13"/>
  <c r="FY855" i="13"/>
  <c r="FX855" i="13"/>
  <c r="FW855" i="13"/>
  <c r="FV855" i="13"/>
  <c r="FU855" i="13"/>
  <c r="FT855" i="13"/>
  <c r="FS855" i="13"/>
  <c r="FR855" i="13"/>
  <c r="FQ855" i="13"/>
  <c r="FP855" i="13"/>
  <c r="FN855" i="13"/>
  <c r="FK855" i="13"/>
  <c r="FI855" i="13"/>
  <c r="GK854" i="13"/>
  <c r="GJ854" i="13"/>
  <c r="GI854" i="13"/>
  <c r="GH854" i="13"/>
  <c r="GG854" i="13"/>
  <c r="GF854" i="13"/>
  <c r="GE854" i="13"/>
  <c r="GD854" i="13"/>
  <c r="GC854" i="13"/>
  <c r="GB854" i="13"/>
  <c r="FZ854" i="13"/>
  <c r="FY854" i="13"/>
  <c r="FX854" i="13"/>
  <c r="FW854" i="13"/>
  <c r="FV854" i="13"/>
  <c r="FU854" i="13"/>
  <c r="FT854" i="13"/>
  <c r="FS854" i="13"/>
  <c r="FR854" i="13"/>
  <c r="FQ854" i="13"/>
  <c r="FP854" i="13"/>
  <c r="FN854" i="13"/>
  <c r="FK854" i="13"/>
  <c r="FI854" i="13"/>
  <c r="GN853" i="13"/>
  <c r="GM853" i="13"/>
  <c r="GL853" i="13"/>
  <c r="GK853" i="13"/>
  <c r="GJ853" i="13"/>
  <c r="GI853" i="13"/>
  <c r="GH853" i="13"/>
  <c r="GG853" i="13"/>
  <c r="GF853" i="13"/>
  <c r="GE853" i="13"/>
  <c r="GD853" i="13"/>
  <c r="GC853" i="13"/>
  <c r="GB853" i="13"/>
  <c r="FZ853" i="13"/>
  <c r="FY853" i="13"/>
  <c r="FX853" i="13"/>
  <c r="FW853" i="13"/>
  <c r="FV853" i="13"/>
  <c r="FU853" i="13"/>
  <c r="FT853" i="13"/>
  <c r="FS853" i="13"/>
  <c r="FR853" i="13"/>
  <c r="FQ853" i="13"/>
  <c r="FP853" i="13"/>
  <c r="FN853" i="13"/>
  <c r="FK853" i="13"/>
  <c r="FI853" i="13"/>
  <c r="GK852" i="13"/>
  <c r="GJ852" i="13"/>
  <c r="GI852" i="13"/>
  <c r="GH852" i="13"/>
  <c r="GG852" i="13"/>
  <c r="GF852" i="13"/>
  <c r="GE852" i="13"/>
  <c r="GD852" i="13"/>
  <c r="GC852" i="13"/>
  <c r="GB852" i="13"/>
  <c r="FZ852" i="13"/>
  <c r="FY852" i="13"/>
  <c r="FX852" i="13"/>
  <c r="FW852" i="13"/>
  <c r="FV852" i="13"/>
  <c r="FU852" i="13"/>
  <c r="FT852" i="13"/>
  <c r="FS852" i="13"/>
  <c r="FR852" i="13"/>
  <c r="FQ852" i="13"/>
  <c r="FP852" i="13"/>
  <c r="FN852" i="13"/>
  <c r="FK852" i="13"/>
  <c r="FI852" i="13"/>
  <c r="GN851" i="13"/>
  <c r="GK851" i="13"/>
  <c r="GJ851" i="13"/>
  <c r="GI851" i="13"/>
  <c r="GH851" i="13"/>
  <c r="GG851" i="13"/>
  <c r="GF851" i="13"/>
  <c r="GE851" i="13"/>
  <c r="GD851" i="13"/>
  <c r="GC851" i="13"/>
  <c r="GB851" i="13"/>
  <c r="FZ851" i="13"/>
  <c r="FY851" i="13"/>
  <c r="FX851" i="13"/>
  <c r="FW851" i="13"/>
  <c r="FV851" i="13"/>
  <c r="FU851" i="13"/>
  <c r="FT851" i="13"/>
  <c r="FS851" i="13"/>
  <c r="FR851" i="13"/>
  <c r="FQ851" i="13"/>
  <c r="FP851" i="13"/>
  <c r="FN851" i="13"/>
  <c r="FK851" i="13"/>
  <c r="FI851" i="13"/>
  <c r="GM850" i="13"/>
  <c r="GK850" i="13"/>
  <c r="GJ850" i="13"/>
  <c r="GI850" i="13"/>
  <c r="GH850" i="13"/>
  <c r="GG850" i="13"/>
  <c r="GF850" i="13"/>
  <c r="GE850" i="13"/>
  <c r="GD850" i="13"/>
  <c r="GC850" i="13"/>
  <c r="GB850" i="13"/>
  <c r="FZ850" i="13"/>
  <c r="FY850" i="13"/>
  <c r="FX850" i="13"/>
  <c r="FW850" i="13"/>
  <c r="FV850" i="13"/>
  <c r="FU850" i="13"/>
  <c r="FT850" i="13"/>
  <c r="FS850" i="13"/>
  <c r="FR850" i="13"/>
  <c r="FQ850" i="13"/>
  <c r="FP850" i="13"/>
  <c r="FN850" i="13"/>
  <c r="FK850" i="13"/>
  <c r="FI850" i="13"/>
  <c r="GK849" i="13"/>
  <c r="GJ849" i="13"/>
  <c r="GI849" i="13"/>
  <c r="GH849" i="13"/>
  <c r="GG849" i="13"/>
  <c r="GF849" i="13"/>
  <c r="GE849" i="13"/>
  <c r="GD849" i="13"/>
  <c r="GC849" i="13"/>
  <c r="GB849" i="13"/>
  <c r="FZ849" i="13"/>
  <c r="FY849" i="13"/>
  <c r="FX849" i="13"/>
  <c r="FW849" i="13"/>
  <c r="FV849" i="13"/>
  <c r="FU849" i="13"/>
  <c r="FT849" i="13"/>
  <c r="FS849" i="13"/>
  <c r="FR849" i="13"/>
  <c r="FQ849" i="13"/>
  <c r="FP849" i="13"/>
  <c r="FN849" i="13"/>
  <c r="FK849" i="13"/>
  <c r="FI849" i="13"/>
  <c r="GM848" i="13"/>
  <c r="GK848" i="13"/>
  <c r="GJ848" i="13"/>
  <c r="GI848" i="13"/>
  <c r="GH848" i="13"/>
  <c r="GG848" i="13"/>
  <c r="GF848" i="13"/>
  <c r="GE848" i="13"/>
  <c r="GD848" i="13"/>
  <c r="GC848" i="13"/>
  <c r="GB848" i="13"/>
  <c r="FZ848" i="13"/>
  <c r="FY848" i="13"/>
  <c r="FX848" i="13"/>
  <c r="FW848" i="13"/>
  <c r="FV848" i="13"/>
  <c r="FU848" i="13"/>
  <c r="FT848" i="13"/>
  <c r="FS848" i="13"/>
  <c r="FR848" i="13"/>
  <c r="FQ848" i="13"/>
  <c r="FP848" i="13"/>
  <c r="FN848" i="13"/>
  <c r="FK848" i="13"/>
  <c r="FI848" i="13"/>
  <c r="GL847" i="13"/>
  <c r="GK847" i="13"/>
  <c r="GJ847" i="13"/>
  <c r="GI847" i="13"/>
  <c r="GH847" i="13"/>
  <c r="GG847" i="13"/>
  <c r="GF847" i="13"/>
  <c r="GE847" i="13"/>
  <c r="GD847" i="13"/>
  <c r="GC847" i="13"/>
  <c r="GB847" i="13"/>
  <c r="FZ847" i="13"/>
  <c r="FY847" i="13"/>
  <c r="FX847" i="13"/>
  <c r="FW847" i="13"/>
  <c r="FV847" i="13"/>
  <c r="FU847" i="13"/>
  <c r="FT847" i="13"/>
  <c r="FS847" i="13"/>
  <c r="FR847" i="13"/>
  <c r="FQ847" i="13"/>
  <c r="FP847" i="13"/>
  <c r="FN847" i="13"/>
  <c r="FK847" i="13"/>
  <c r="FI847" i="13"/>
  <c r="GK846" i="13"/>
  <c r="GJ846" i="13"/>
  <c r="GI846" i="13"/>
  <c r="GH846" i="13"/>
  <c r="GG846" i="13"/>
  <c r="GF846" i="13"/>
  <c r="GE846" i="13"/>
  <c r="GD846" i="13"/>
  <c r="GC846" i="13"/>
  <c r="GB846" i="13"/>
  <c r="FZ846" i="13"/>
  <c r="FY846" i="13"/>
  <c r="FX846" i="13"/>
  <c r="FW846" i="13"/>
  <c r="FV846" i="13"/>
  <c r="FU846" i="13"/>
  <c r="FT846" i="13"/>
  <c r="FS846" i="13"/>
  <c r="FR846" i="13"/>
  <c r="FQ846" i="13"/>
  <c r="FP846" i="13"/>
  <c r="FN846" i="13"/>
  <c r="FK846" i="13"/>
  <c r="FI846" i="13"/>
  <c r="GN845" i="13"/>
  <c r="GM845" i="13"/>
  <c r="GL845" i="13"/>
  <c r="GK845" i="13"/>
  <c r="GJ845" i="13"/>
  <c r="GI845" i="13"/>
  <c r="GH845" i="13"/>
  <c r="GG845" i="13"/>
  <c r="GF845" i="13"/>
  <c r="GE845" i="13"/>
  <c r="GD845" i="13"/>
  <c r="GC845" i="13"/>
  <c r="GB845" i="13"/>
  <c r="FZ845" i="13"/>
  <c r="FY845" i="13"/>
  <c r="FX845" i="13"/>
  <c r="FW845" i="13"/>
  <c r="FV845" i="13"/>
  <c r="FU845" i="13"/>
  <c r="FT845" i="13"/>
  <c r="FS845" i="13"/>
  <c r="FR845" i="13"/>
  <c r="FQ845" i="13"/>
  <c r="FP845" i="13"/>
  <c r="FN845" i="13"/>
  <c r="FK845" i="13"/>
  <c r="FI845" i="13"/>
  <c r="GK844" i="13"/>
  <c r="GJ844" i="13"/>
  <c r="GI844" i="13"/>
  <c r="GH844" i="13"/>
  <c r="GG844" i="13"/>
  <c r="GF844" i="13"/>
  <c r="GE844" i="13"/>
  <c r="GD844" i="13"/>
  <c r="GC844" i="13"/>
  <c r="GB844" i="13"/>
  <c r="FZ844" i="13"/>
  <c r="FY844" i="13"/>
  <c r="FX844" i="13"/>
  <c r="FW844" i="13"/>
  <c r="FV844" i="13"/>
  <c r="FU844" i="13"/>
  <c r="FT844" i="13"/>
  <c r="FS844" i="13"/>
  <c r="FR844" i="13"/>
  <c r="FQ844" i="13"/>
  <c r="FP844" i="13"/>
  <c r="FN844" i="13"/>
  <c r="FK844" i="13"/>
  <c r="FI844" i="13"/>
  <c r="GN843" i="13"/>
  <c r="GK843" i="13"/>
  <c r="GJ843" i="13"/>
  <c r="GI843" i="13"/>
  <c r="GH843" i="13"/>
  <c r="GG843" i="13"/>
  <c r="GF843" i="13"/>
  <c r="GE843" i="13"/>
  <c r="GD843" i="13"/>
  <c r="GC843" i="13"/>
  <c r="GB843" i="13"/>
  <c r="FZ843" i="13"/>
  <c r="FY843" i="13"/>
  <c r="FX843" i="13"/>
  <c r="FW843" i="13"/>
  <c r="FV843" i="13"/>
  <c r="FU843" i="13"/>
  <c r="FT843" i="13"/>
  <c r="FS843" i="13"/>
  <c r="FR843" i="13"/>
  <c r="FQ843" i="13"/>
  <c r="FP843" i="13"/>
  <c r="FN843" i="13"/>
  <c r="FK843" i="13"/>
  <c r="FI843" i="13"/>
  <c r="GM842" i="13"/>
  <c r="GK842" i="13"/>
  <c r="GJ842" i="13"/>
  <c r="GI842" i="13"/>
  <c r="GH842" i="13"/>
  <c r="GG842" i="13"/>
  <c r="GF842" i="13"/>
  <c r="GE842" i="13"/>
  <c r="GD842" i="13"/>
  <c r="GC842" i="13"/>
  <c r="GB842" i="13"/>
  <c r="FZ842" i="13"/>
  <c r="FY842" i="13"/>
  <c r="FX842" i="13"/>
  <c r="FW842" i="13"/>
  <c r="FV842" i="13"/>
  <c r="FU842" i="13"/>
  <c r="FT842" i="13"/>
  <c r="FS842" i="13"/>
  <c r="FR842" i="13"/>
  <c r="FQ842" i="13"/>
  <c r="FP842" i="13"/>
  <c r="FN842" i="13"/>
  <c r="FK842" i="13"/>
  <c r="FI842" i="13"/>
  <c r="GK841" i="13"/>
  <c r="GJ841" i="13"/>
  <c r="GI841" i="13"/>
  <c r="GH841" i="13"/>
  <c r="GG841" i="13"/>
  <c r="GF841" i="13"/>
  <c r="GE841" i="13"/>
  <c r="GD841" i="13"/>
  <c r="GC841" i="13"/>
  <c r="GB841" i="13"/>
  <c r="FZ841" i="13"/>
  <c r="FY841" i="13"/>
  <c r="FX841" i="13"/>
  <c r="FW841" i="13"/>
  <c r="FV841" i="13"/>
  <c r="FU841" i="13"/>
  <c r="FT841" i="13"/>
  <c r="FS841" i="13"/>
  <c r="FR841" i="13"/>
  <c r="FQ841" i="13"/>
  <c r="FP841" i="13"/>
  <c r="FN841" i="13"/>
  <c r="FK841" i="13"/>
  <c r="FI841" i="13"/>
  <c r="GM840" i="13"/>
  <c r="GK840" i="13"/>
  <c r="GJ840" i="13"/>
  <c r="GI840" i="13"/>
  <c r="GH840" i="13"/>
  <c r="GG840" i="13"/>
  <c r="GF840" i="13"/>
  <c r="GE840" i="13"/>
  <c r="GD840" i="13"/>
  <c r="GC840" i="13"/>
  <c r="GB840" i="13"/>
  <c r="FZ840" i="13"/>
  <c r="FY840" i="13"/>
  <c r="FX840" i="13"/>
  <c r="FW840" i="13"/>
  <c r="FV840" i="13"/>
  <c r="FU840" i="13"/>
  <c r="FT840" i="13"/>
  <c r="FS840" i="13"/>
  <c r="FR840" i="13"/>
  <c r="FQ840" i="13"/>
  <c r="FP840" i="13"/>
  <c r="FN840" i="13"/>
  <c r="FK840" i="13"/>
  <c r="FI840" i="13"/>
  <c r="GL839" i="13"/>
  <c r="GK839" i="13"/>
  <c r="GJ839" i="13"/>
  <c r="GI839" i="13"/>
  <c r="GH839" i="13"/>
  <c r="GG839" i="13"/>
  <c r="GF839" i="13"/>
  <c r="GE839" i="13"/>
  <c r="GD839" i="13"/>
  <c r="GC839" i="13"/>
  <c r="GB839" i="13"/>
  <c r="FZ839" i="13"/>
  <c r="FY839" i="13"/>
  <c r="FX839" i="13"/>
  <c r="FW839" i="13"/>
  <c r="FV839" i="13"/>
  <c r="FU839" i="13"/>
  <c r="FT839" i="13"/>
  <c r="FS839" i="13"/>
  <c r="FR839" i="13"/>
  <c r="FQ839" i="13"/>
  <c r="FP839" i="13"/>
  <c r="FN839" i="13"/>
  <c r="FK839" i="13"/>
  <c r="FI839" i="13"/>
  <c r="GK838" i="13"/>
  <c r="GJ838" i="13"/>
  <c r="GI838" i="13"/>
  <c r="GH838" i="13"/>
  <c r="GG838" i="13"/>
  <c r="GF838" i="13"/>
  <c r="GE838" i="13"/>
  <c r="GD838" i="13"/>
  <c r="GC838" i="13"/>
  <c r="GB838" i="13"/>
  <c r="FZ838" i="13"/>
  <c r="FY838" i="13"/>
  <c r="FX838" i="13"/>
  <c r="FW838" i="13"/>
  <c r="FV838" i="13"/>
  <c r="FU838" i="13"/>
  <c r="FT838" i="13"/>
  <c r="FS838" i="13"/>
  <c r="FR838" i="13"/>
  <c r="FQ838" i="13"/>
  <c r="FP838" i="13"/>
  <c r="FN838" i="13"/>
  <c r="FK838" i="13"/>
  <c r="FI838" i="13"/>
  <c r="GN837" i="13"/>
  <c r="GM837" i="13"/>
  <c r="GL837" i="13"/>
  <c r="GK837" i="13"/>
  <c r="GJ837" i="13"/>
  <c r="GI837" i="13"/>
  <c r="GH837" i="13"/>
  <c r="GG837" i="13"/>
  <c r="GF837" i="13"/>
  <c r="GE837" i="13"/>
  <c r="GD837" i="13"/>
  <c r="GC837" i="13"/>
  <c r="GB837" i="13"/>
  <c r="FZ837" i="13"/>
  <c r="FY837" i="13"/>
  <c r="FX837" i="13"/>
  <c r="FW837" i="13"/>
  <c r="FV837" i="13"/>
  <c r="FU837" i="13"/>
  <c r="FT837" i="13"/>
  <c r="FS837" i="13"/>
  <c r="FR837" i="13"/>
  <c r="FQ837" i="13"/>
  <c r="FP837" i="13"/>
  <c r="FN837" i="13"/>
  <c r="FK837" i="13"/>
  <c r="FI837" i="13"/>
  <c r="GK836" i="13"/>
  <c r="GJ836" i="13"/>
  <c r="GI836" i="13"/>
  <c r="GH836" i="13"/>
  <c r="GG836" i="13"/>
  <c r="GF836" i="13"/>
  <c r="GE836" i="13"/>
  <c r="GD836" i="13"/>
  <c r="GC836" i="13"/>
  <c r="GB836" i="13"/>
  <c r="FZ836" i="13"/>
  <c r="FY836" i="13"/>
  <c r="FX836" i="13"/>
  <c r="FW836" i="13"/>
  <c r="FV836" i="13"/>
  <c r="FU836" i="13"/>
  <c r="FT836" i="13"/>
  <c r="FS836" i="13"/>
  <c r="FR836" i="13"/>
  <c r="FQ836" i="13"/>
  <c r="FP836" i="13"/>
  <c r="FN836" i="13"/>
  <c r="FK836" i="13"/>
  <c r="FI836" i="13"/>
  <c r="GN835" i="13"/>
  <c r="GK835" i="13"/>
  <c r="GJ835" i="13"/>
  <c r="GI835" i="13"/>
  <c r="GH835" i="13"/>
  <c r="GG835" i="13"/>
  <c r="GF835" i="13"/>
  <c r="GE835" i="13"/>
  <c r="GD835" i="13"/>
  <c r="GC835" i="13"/>
  <c r="GB835" i="13"/>
  <c r="FZ835" i="13"/>
  <c r="FY835" i="13"/>
  <c r="FX835" i="13"/>
  <c r="FW835" i="13"/>
  <c r="FV835" i="13"/>
  <c r="FU835" i="13"/>
  <c r="FT835" i="13"/>
  <c r="FS835" i="13"/>
  <c r="FR835" i="13"/>
  <c r="FQ835" i="13"/>
  <c r="FP835" i="13"/>
  <c r="FN835" i="13"/>
  <c r="FK835" i="13"/>
  <c r="FI835" i="13"/>
  <c r="GM834" i="13"/>
  <c r="GK834" i="13"/>
  <c r="GJ834" i="13"/>
  <c r="GI834" i="13"/>
  <c r="GH834" i="13"/>
  <c r="GG834" i="13"/>
  <c r="GF834" i="13"/>
  <c r="GE834" i="13"/>
  <c r="GD834" i="13"/>
  <c r="GC834" i="13"/>
  <c r="GB834" i="13"/>
  <c r="FZ834" i="13"/>
  <c r="FY834" i="13"/>
  <c r="FX834" i="13"/>
  <c r="FW834" i="13"/>
  <c r="FV834" i="13"/>
  <c r="FU834" i="13"/>
  <c r="FT834" i="13"/>
  <c r="FS834" i="13"/>
  <c r="FR834" i="13"/>
  <c r="FQ834" i="13"/>
  <c r="FP834" i="13"/>
  <c r="FN834" i="13"/>
  <c r="FK834" i="13"/>
  <c r="FI834" i="13"/>
  <c r="GK833" i="13"/>
  <c r="GJ833" i="13"/>
  <c r="GI833" i="13"/>
  <c r="GH833" i="13"/>
  <c r="GG833" i="13"/>
  <c r="GF833" i="13"/>
  <c r="GE833" i="13"/>
  <c r="GD833" i="13"/>
  <c r="GC833" i="13"/>
  <c r="GB833" i="13"/>
  <c r="FZ833" i="13"/>
  <c r="FY833" i="13"/>
  <c r="FX833" i="13"/>
  <c r="FW833" i="13"/>
  <c r="FV833" i="13"/>
  <c r="FU833" i="13"/>
  <c r="FT833" i="13"/>
  <c r="FS833" i="13"/>
  <c r="FR833" i="13"/>
  <c r="FQ833" i="13"/>
  <c r="FP833" i="13"/>
  <c r="FN833" i="13"/>
  <c r="FK833" i="13"/>
  <c r="FI833" i="13"/>
  <c r="GN832" i="13"/>
  <c r="GM832" i="13"/>
  <c r="GK832" i="13"/>
  <c r="GJ832" i="13"/>
  <c r="GI832" i="13"/>
  <c r="GH832" i="13"/>
  <c r="GG832" i="13"/>
  <c r="GF832" i="13"/>
  <c r="GE832" i="13"/>
  <c r="GD832" i="13"/>
  <c r="GC832" i="13"/>
  <c r="GB832" i="13"/>
  <c r="FZ832" i="13"/>
  <c r="FY832" i="13"/>
  <c r="FX832" i="13"/>
  <c r="FW832" i="13"/>
  <c r="FV832" i="13"/>
  <c r="FU832" i="13"/>
  <c r="FT832" i="13"/>
  <c r="FS832" i="13"/>
  <c r="FR832" i="13"/>
  <c r="FQ832" i="13"/>
  <c r="FP832" i="13"/>
  <c r="FN832" i="13"/>
  <c r="FK832" i="13"/>
  <c r="FI832" i="13"/>
  <c r="GL831" i="13"/>
  <c r="GK831" i="13"/>
  <c r="GJ831" i="13"/>
  <c r="GI831" i="13"/>
  <c r="GH831" i="13"/>
  <c r="GG831" i="13"/>
  <c r="GF831" i="13"/>
  <c r="GE831" i="13"/>
  <c r="GD831" i="13"/>
  <c r="GC831" i="13"/>
  <c r="GB831" i="13"/>
  <c r="FZ831" i="13"/>
  <c r="FY831" i="13"/>
  <c r="FX831" i="13"/>
  <c r="FW831" i="13"/>
  <c r="FV831" i="13"/>
  <c r="FU831" i="13"/>
  <c r="FT831" i="13"/>
  <c r="FS831" i="13"/>
  <c r="FR831" i="13"/>
  <c r="FQ831" i="13"/>
  <c r="FP831" i="13"/>
  <c r="FN831" i="13"/>
  <c r="FK831" i="13"/>
  <c r="FI831" i="13"/>
  <c r="GK830" i="13"/>
  <c r="GJ830" i="13"/>
  <c r="GI830" i="13"/>
  <c r="GH830" i="13"/>
  <c r="GG830" i="13"/>
  <c r="GF830" i="13"/>
  <c r="GE830" i="13"/>
  <c r="GD830" i="13"/>
  <c r="GC830" i="13"/>
  <c r="GB830" i="13"/>
  <c r="FZ830" i="13"/>
  <c r="FY830" i="13"/>
  <c r="FX830" i="13"/>
  <c r="FW830" i="13"/>
  <c r="FV830" i="13"/>
  <c r="FU830" i="13"/>
  <c r="FT830" i="13"/>
  <c r="FS830" i="13"/>
  <c r="FR830" i="13"/>
  <c r="FQ830" i="13"/>
  <c r="FP830" i="13"/>
  <c r="FN830" i="13"/>
  <c r="FK830" i="13"/>
  <c r="FI830" i="13"/>
  <c r="GN829" i="13"/>
  <c r="GL829" i="13"/>
  <c r="GK829" i="13"/>
  <c r="GJ829" i="13"/>
  <c r="GI829" i="13"/>
  <c r="GH829" i="13"/>
  <c r="GG829" i="13"/>
  <c r="GF829" i="13"/>
  <c r="GE829" i="13"/>
  <c r="GD829" i="13"/>
  <c r="GC829" i="13"/>
  <c r="GB829" i="13"/>
  <c r="FZ829" i="13"/>
  <c r="FY829" i="13"/>
  <c r="FX829" i="13"/>
  <c r="FW829" i="13"/>
  <c r="FV829" i="13"/>
  <c r="FU829" i="13"/>
  <c r="FT829" i="13"/>
  <c r="FS829" i="13"/>
  <c r="FR829" i="13"/>
  <c r="FQ829" i="13"/>
  <c r="FP829" i="13"/>
  <c r="FN829" i="13"/>
  <c r="FK829" i="13"/>
  <c r="FI829" i="13"/>
  <c r="GK828" i="13"/>
  <c r="GJ828" i="13"/>
  <c r="GI828" i="13"/>
  <c r="GH828" i="13"/>
  <c r="GG828" i="13"/>
  <c r="GF828" i="13"/>
  <c r="GE828" i="13"/>
  <c r="GD828" i="13"/>
  <c r="GC828" i="13"/>
  <c r="GB828" i="13"/>
  <c r="FZ828" i="13"/>
  <c r="FY828" i="13"/>
  <c r="FX828" i="13"/>
  <c r="FW828" i="13"/>
  <c r="FV828" i="13"/>
  <c r="FU828" i="13"/>
  <c r="FT828" i="13"/>
  <c r="FS828" i="13"/>
  <c r="FR828" i="13"/>
  <c r="FQ828" i="13"/>
  <c r="FP828" i="13"/>
  <c r="FN828" i="13"/>
  <c r="FK828" i="13"/>
  <c r="FI828" i="13"/>
  <c r="GN827" i="13"/>
  <c r="GK827" i="13"/>
  <c r="GJ827" i="13"/>
  <c r="GI827" i="13"/>
  <c r="GH827" i="13"/>
  <c r="GG827" i="13"/>
  <c r="GF827" i="13"/>
  <c r="GE827" i="13"/>
  <c r="GD827" i="13"/>
  <c r="GC827" i="13"/>
  <c r="GB827" i="13"/>
  <c r="FZ827" i="13"/>
  <c r="FY827" i="13"/>
  <c r="FX827" i="13"/>
  <c r="FW827" i="13"/>
  <c r="FV827" i="13"/>
  <c r="FU827" i="13"/>
  <c r="FT827" i="13"/>
  <c r="FS827" i="13"/>
  <c r="FR827" i="13"/>
  <c r="FQ827" i="13"/>
  <c r="FP827" i="13"/>
  <c r="FN827" i="13"/>
  <c r="FK827" i="13"/>
  <c r="FI827" i="13"/>
  <c r="GM826" i="13"/>
  <c r="GL826" i="13"/>
  <c r="GK826" i="13"/>
  <c r="GJ826" i="13"/>
  <c r="GI826" i="13"/>
  <c r="GH826" i="13"/>
  <c r="GG826" i="13"/>
  <c r="GF826" i="13"/>
  <c r="GE826" i="13"/>
  <c r="GD826" i="13"/>
  <c r="GC826" i="13"/>
  <c r="GB826" i="13"/>
  <c r="FZ826" i="13"/>
  <c r="FY826" i="13"/>
  <c r="FX826" i="13"/>
  <c r="FW826" i="13"/>
  <c r="FV826" i="13"/>
  <c r="FU826" i="13"/>
  <c r="FT826" i="13"/>
  <c r="FS826" i="13"/>
  <c r="FR826" i="13"/>
  <c r="FQ826" i="13"/>
  <c r="FP826" i="13"/>
  <c r="FN826" i="13"/>
  <c r="FK826" i="13"/>
  <c r="FI826" i="13"/>
  <c r="GK825" i="13"/>
  <c r="GJ825" i="13"/>
  <c r="GI825" i="13"/>
  <c r="GH825" i="13"/>
  <c r="GG825" i="13"/>
  <c r="GF825" i="13"/>
  <c r="GE825" i="13"/>
  <c r="GD825" i="13"/>
  <c r="GC825" i="13"/>
  <c r="GB825" i="13"/>
  <c r="FZ825" i="13"/>
  <c r="FY825" i="13"/>
  <c r="FX825" i="13"/>
  <c r="FW825" i="13"/>
  <c r="FV825" i="13"/>
  <c r="FU825" i="13"/>
  <c r="FT825" i="13"/>
  <c r="FS825" i="13"/>
  <c r="FR825" i="13"/>
  <c r="FQ825" i="13"/>
  <c r="FP825" i="13"/>
  <c r="FN825" i="13"/>
  <c r="FK825" i="13"/>
  <c r="FI825" i="13"/>
  <c r="GM824" i="13"/>
  <c r="GK824" i="13"/>
  <c r="GJ824" i="13"/>
  <c r="GI824" i="13"/>
  <c r="GH824" i="13"/>
  <c r="GG824" i="13"/>
  <c r="GF824" i="13"/>
  <c r="GE824" i="13"/>
  <c r="GD824" i="13"/>
  <c r="GC824" i="13"/>
  <c r="GB824" i="13"/>
  <c r="FZ824" i="13"/>
  <c r="FY824" i="13"/>
  <c r="FX824" i="13"/>
  <c r="FW824" i="13"/>
  <c r="FV824" i="13"/>
  <c r="FU824" i="13"/>
  <c r="FT824" i="13"/>
  <c r="FS824" i="13"/>
  <c r="FR824" i="13"/>
  <c r="FQ824" i="13"/>
  <c r="FP824" i="13"/>
  <c r="FN824" i="13"/>
  <c r="FK824" i="13"/>
  <c r="FI824" i="13"/>
  <c r="GL823" i="13"/>
  <c r="GK823" i="13"/>
  <c r="GJ823" i="13"/>
  <c r="GI823" i="13"/>
  <c r="GH823" i="13"/>
  <c r="GG823" i="13"/>
  <c r="GF823" i="13"/>
  <c r="GE823" i="13"/>
  <c r="GD823" i="13"/>
  <c r="GC823" i="13"/>
  <c r="GB823" i="13"/>
  <c r="FZ823" i="13"/>
  <c r="FY823" i="13"/>
  <c r="FX823" i="13"/>
  <c r="FW823" i="13"/>
  <c r="FV823" i="13"/>
  <c r="FU823" i="13"/>
  <c r="FT823" i="13"/>
  <c r="FS823" i="13"/>
  <c r="FR823" i="13"/>
  <c r="FQ823" i="13"/>
  <c r="FP823" i="13"/>
  <c r="FN823" i="13"/>
  <c r="FK823" i="13"/>
  <c r="FI823" i="13"/>
  <c r="GK822" i="13"/>
  <c r="GJ822" i="13"/>
  <c r="GI822" i="13"/>
  <c r="GH822" i="13"/>
  <c r="GG822" i="13"/>
  <c r="GF822" i="13"/>
  <c r="GE822" i="13"/>
  <c r="GD822" i="13"/>
  <c r="GC822" i="13"/>
  <c r="GB822" i="13"/>
  <c r="FZ822" i="13"/>
  <c r="FY822" i="13"/>
  <c r="FX822" i="13"/>
  <c r="FW822" i="13"/>
  <c r="FV822" i="13"/>
  <c r="FU822" i="13"/>
  <c r="FT822" i="13"/>
  <c r="FS822" i="13"/>
  <c r="FR822" i="13"/>
  <c r="FQ822" i="13"/>
  <c r="FP822" i="13"/>
  <c r="FN822" i="13"/>
  <c r="FK822" i="13"/>
  <c r="FI822" i="13"/>
  <c r="GN821" i="13"/>
  <c r="GM821" i="13"/>
  <c r="GL821" i="13"/>
  <c r="GK821" i="13"/>
  <c r="GJ821" i="13"/>
  <c r="GI821" i="13"/>
  <c r="GH821" i="13"/>
  <c r="GG821" i="13"/>
  <c r="GF821" i="13"/>
  <c r="GE821" i="13"/>
  <c r="GD821" i="13"/>
  <c r="GC821" i="13"/>
  <c r="GB821" i="13"/>
  <c r="FZ821" i="13"/>
  <c r="FY821" i="13"/>
  <c r="FX821" i="13"/>
  <c r="FW821" i="13"/>
  <c r="FV821" i="13"/>
  <c r="FU821" i="13"/>
  <c r="FT821" i="13"/>
  <c r="FS821" i="13"/>
  <c r="FR821" i="13"/>
  <c r="FQ821" i="13"/>
  <c r="FP821" i="13"/>
  <c r="FN821" i="13"/>
  <c r="FK821" i="13"/>
  <c r="FI821" i="13"/>
  <c r="GK820" i="13"/>
  <c r="GJ820" i="13"/>
  <c r="GI820" i="13"/>
  <c r="GH820" i="13"/>
  <c r="GG820" i="13"/>
  <c r="GF820" i="13"/>
  <c r="GE820" i="13"/>
  <c r="GD820" i="13"/>
  <c r="GC820" i="13"/>
  <c r="GB820" i="13"/>
  <c r="FZ820" i="13"/>
  <c r="FY820" i="13"/>
  <c r="FX820" i="13"/>
  <c r="FW820" i="13"/>
  <c r="FV820" i="13"/>
  <c r="FU820" i="13"/>
  <c r="FT820" i="13"/>
  <c r="FS820" i="13"/>
  <c r="FR820" i="13"/>
  <c r="FQ820" i="13"/>
  <c r="FP820" i="13"/>
  <c r="FN820" i="13"/>
  <c r="FK820" i="13"/>
  <c r="FI820" i="13"/>
  <c r="GN819" i="13"/>
  <c r="GK819" i="13"/>
  <c r="GJ819" i="13"/>
  <c r="GI819" i="13"/>
  <c r="GH819" i="13"/>
  <c r="GG819" i="13"/>
  <c r="GF819" i="13"/>
  <c r="GE819" i="13"/>
  <c r="GD819" i="13"/>
  <c r="GC819" i="13"/>
  <c r="GB819" i="13"/>
  <c r="FZ819" i="13"/>
  <c r="FY819" i="13"/>
  <c r="FX819" i="13"/>
  <c r="FW819" i="13"/>
  <c r="FV819" i="13"/>
  <c r="FU819" i="13"/>
  <c r="FT819" i="13"/>
  <c r="FS819" i="13"/>
  <c r="FR819" i="13"/>
  <c r="FQ819" i="13"/>
  <c r="FP819" i="13"/>
  <c r="FN819" i="13"/>
  <c r="FK819" i="13"/>
  <c r="FI819" i="13"/>
  <c r="GM818" i="13"/>
  <c r="GL818" i="13"/>
  <c r="GK818" i="13"/>
  <c r="GJ818" i="13"/>
  <c r="GI818" i="13"/>
  <c r="GH818" i="13"/>
  <c r="GG818" i="13"/>
  <c r="GF818" i="13"/>
  <c r="GE818" i="13"/>
  <c r="GD818" i="13"/>
  <c r="GC818" i="13"/>
  <c r="GB818" i="13"/>
  <c r="FZ818" i="13"/>
  <c r="FY818" i="13"/>
  <c r="FX818" i="13"/>
  <c r="FW818" i="13"/>
  <c r="FV818" i="13"/>
  <c r="FU818" i="13"/>
  <c r="FT818" i="13"/>
  <c r="FS818" i="13"/>
  <c r="FR818" i="13"/>
  <c r="FQ818" i="13"/>
  <c r="FP818" i="13"/>
  <c r="FN818" i="13"/>
  <c r="FK818" i="13"/>
  <c r="FI818" i="13"/>
  <c r="GK817" i="13"/>
  <c r="GJ817" i="13"/>
  <c r="GI817" i="13"/>
  <c r="GH817" i="13"/>
  <c r="GG817" i="13"/>
  <c r="GF817" i="13"/>
  <c r="GE817" i="13"/>
  <c r="GD817" i="13"/>
  <c r="GC817" i="13"/>
  <c r="GB817" i="13"/>
  <c r="FZ817" i="13"/>
  <c r="FY817" i="13"/>
  <c r="FX817" i="13"/>
  <c r="FW817" i="13"/>
  <c r="FV817" i="13"/>
  <c r="FU817" i="13"/>
  <c r="FT817" i="13"/>
  <c r="FS817" i="13"/>
  <c r="FR817" i="13"/>
  <c r="FQ817" i="13"/>
  <c r="FP817" i="13"/>
  <c r="FN817" i="13"/>
  <c r="FK817" i="13"/>
  <c r="FI817" i="13"/>
  <c r="GN816" i="13"/>
  <c r="GM816" i="13"/>
  <c r="GK816" i="13"/>
  <c r="GJ816" i="13"/>
  <c r="GI816" i="13"/>
  <c r="GH816" i="13"/>
  <c r="GG816" i="13"/>
  <c r="GF816" i="13"/>
  <c r="GE816" i="13"/>
  <c r="GD816" i="13"/>
  <c r="GC816" i="13"/>
  <c r="GB816" i="13"/>
  <c r="FZ816" i="13"/>
  <c r="FY816" i="13"/>
  <c r="FX816" i="13"/>
  <c r="FW816" i="13"/>
  <c r="FV816" i="13"/>
  <c r="FU816" i="13"/>
  <c r="FT816" i="13"/>
  <c r="FS816" i="13"/>
  <c r="FR816" i="13"/>
  <c r="FQ816" i="13"/>
  <c r="FP816" i="13"/>
  <c r="FN816" i="13"/>
  <c r="FK816" i="13"/>
  <c r="FI816" i="13"/>
  <c r="GL815" i="13"/>
  <c r="GK815" i="13"/>
  <c r="GJ815" i="13"/>
  <c r="GI815" i="13"/>
  <c r="GH815" i="13"/>
  <c r="GG815" i="13"/>
  <c r="GF815" i="13"/>
  <c r="GE815" i="13"/>
  <c r="GD815" i="13"/>
  <c r="GC815" i="13"/>
  <c r="GB815" i="13"/>
  <c r="FZ815" i="13"/>
  <c r="FY815" i="13"/>
  <c r="FX815" i="13"/>
  <c r="FW815" i="13"/>
  <c r="FV815" i="13"/>
  <c r="FU815" i="13"/>
  <c r="FT815" i="13"/>
  <c r="FS815" i="13"/>
  <c r="FR815" i="13"/>
  <c r="FQ815" i="13"/>
  <c r="FP815" i="13"/>
  <c r="FN815" i="13"/>
  <c r="FK815" i="13"/>
  <c r="FI815" i="13"/>
  <c r="GK814" i="13"/>
  <c r="GJ814" i="13"/>
  <c r="GI814" i="13"/>
  <c r="GH814" i="13"/>
  <c r="GG814" i="13"/>
  <c r="GF814" i="13"/>
  <c r="GE814" i="13"/>
  <c r="GD814" i="13"/>
  <c r="GC814" i="13"/>
  <c r="GB814" i="13"/>
  <c r="FZ814" i="13"/>
  <c r="FY814" i="13"/>
  <c r="FX814" i="13"/>
  <c r="FW814" i="13"/>
  <c r="FV814" i="13"/>
  <c r="FU814" i="13"/>
  <c r="FT814" i="13"/>
  <c r="FS814" i="13"/>
  <c r="FR814" i="13"/>
  <c r="FQ814" i="13"/>
  <c r="FP814" i="13"/>
  <c r="FN814" i="13"/>
  <c r="FK814" i="13"/>
  <c r="FI814" i="13"/>
  <c r="GN813" i="13"/>
  <c r="GL813" i="13"/>
  <c r="GK813" i="13"/>
  <c r="GJ813" i="13"/>
  <c r="GI813" i="13"/>
  <c r="GH813" i="13"/>
  <c r="GG813" i="13"/>
  <c r="GF813" i="13"/>
  <c r="GE813" i="13"/>
  <c r="GD813" i="13"/>
  <c r="GC813" i="13"/>
  <c r="GB813" i="13"/>
  <c r="FZ813" i="13"/>
  <c r="FY813" i="13"/>
  <c r="FX813" i="13"/>
  <c r="FW813" i="13"/>
  <c r="FV813" i="13"/>
  <c r="FU813" i="13"/>
  <c r="FT813" i="13"/>
  <c r="FS813" i="13"/>
  <c r="FR813" i="13"/>
  <c r="FQ813" i="13"/>
  <c r="FP813" i="13"/>
  <c r="FN813" i="13"/>
  <c r="FK813" i="13"/>
  <c r="FI813" i="13"/>
  <c r="GK812" i="13"/>
  <c r="GJ812" i="13"/>
  <c r="GI812" i="13"/>
  <c r="GH812" i="13"/>
  <c r="GG812" i="13"/>
  <c r="GF812" i="13"/>
  <c r="GE812" i="13"/>
  <c r="GD812" i="13"/>
  <c r="GC812" i="13"/>
  <c r="GB812" i="13"/>
  <c r="FZ812" i="13"/>
  <c r="FY812" i="13"/>
  <c r="FX812" i="13"/>
  <c r="FW812" i="13"/>
  <c r="FV812" i="13"/>
  <c r="FU812" i="13"/>
  <c r="FT812" i="13"/>
  <c r="FS812" i="13"/>
  <c r="FR812" i="13"/>
  <c r="FQ812" i="13"/>
  <c r="FP812" i="13"/>
  <c r="FN812" i="13"/>
  <c r="FK812" i="13"/>
  <c r="FI812" i="13"/>
  <c r="GN811" i="13"/>
  <c r="GK811" i="13"/>
  <c r="GJ811" i="13"/>
  <c r="GI811" i="13"/>
  <c r="GH811" i="13"/>
  <c r="GG811" i="13"/>
  <c r="GF811" i="13"/>
  <c r="GE811" i="13"/>
  <c r="GD811" i="13"/>
  <c r="GC811" i="13"/>
  <c r="GB811" i="13"/>
  <c r="FZ811" i="13"/>
  <c r="FY811" i="13"/>
  <c r="FX811" i="13"/>
  <c r="FW811" i="13"/>
  <c r="FV811" i="13"/>
  <c r="FU811" i="13"/>
  <c r="FT811" i="13"/>
  <c r="FS811" i="13"/>
  <c r="FR811" i="13"/>
  <c r="FQ811" i="13"/>
  <c r="FP811" i="13"/>
  <c r="FN811" i="13"/>
  <c r="FK811" i="13"/>
  <c r="FI811" i="13"/>
  <c r="GM810" i="13"/>
  <c r="GL810" i="13"/>
  <c r="GK810" i="13"/>
  <c r="GJ810" i="13"/>
  <c r="GI810" i="13"/>
  <c r="GH810" i="13"/>
  <c r="GG810" i="13"/>
  <c r="GF810" i="13"/>
  <c r="GE810" i="13"/>
  <c r="GD810" i="13"/>
  <c r="GC810" i="13"/>
  <c r="GB810" i="13"/>
  <c r="FZ810" i="13"/>
  <c r="FY810" i="13"/>
  <c r="FX810" i="13"/>
  <c r="FW810" i="13"/>
  <c r="FV810" i="13"/>
  <c r="FU810" i="13"/>
  <c r="FT810" i="13"/>
  <c r="FS810" i="13"/>
  <c r="FR810" i="13"/>
  <c r="FQ810" i="13"/>
  <c r="FP810" i="13"/>
  <c r="FN810" i="13"/>
  <c r="FK810" i="13"/>
  <c r="FI810" i="13"/>
  <c r="GK809" i="13"/>
  <c r="GJ809" i="13"/>
  <c r="GI809" i="13"/>
  <c r="GH809" i="13"/>
  <c r="GG809" i="13"/>
  <c r="GF809" i="13"/>
  <c r="GE809" i="13"/>
  <c r="GD809" i="13"/>
  <c r="GC809" i="13"/>
  <c r="GB809" i="13"/>
  <c r="FZ809" i="13"/>
  <c r="FY809" i="13"/>
  <c r="FX809" i="13"/>
  <c r="FW809" i="13"/>
  <c r="FV809" i="13"/>
  <c r="FU809" i="13"/>
  <c r="FT809" i="13"/>
  <c r="FS809" i="13"/>
  <c r="FR809" i="13"/>
  <c r="FQ809" i="13"/>
  <c r="FP809" i="13"/>
  <c r="FN809" i="13"/>
  <c r="FK809" i="13"/>
  <c r="FI809" i="13"/>
  <c r="GM808" i="13"/>
  <c r="GL808" i="13"/>
  <c r="GK808" i="13"/>
  <c r="GJ808" i="13"/>
  <c r="GI808" i="13"/>
  <c r="GH808" i="13"/>
  <c r="GG808" i="13"/>
  <c r="GF808" i="13"/>
  <c r="GE808" i="13"/>
  <c r="GD808" i="13"/>
  <c r="GC808" i="13"/>
  <c r="GB808" i="13"/>
  <c r="FZ808" i="13"/>
  <c r="FY808" i="13"/>
  <c r="FX808" i="13"/>
  <c r="FW808" i="13"/>
  <c r="FV808" i="13"/>
  <c r="FU808" i="13"/>
  <c r="FT808" i="13"/>
  <c r="FS808" i="13"/>
  <c r="FR808" i="13"/>
  <c r="FQ808" i="13"/>
  <c r="FP808" i="13"/>
  <c r="FN808" i="13"/>
  <c r="FK808" i="13"/>
  <c r="FI808" i="13"/>
  <c r="GL807" i="13"/>
  <c r="GK807" i="13"/>
  <c r="GJ807" i="13"/>
  <c r="GI807" i="13"/>
  <c r="GH807" i="13"/>
  <c r="GG807" i="13"/>
  <c r="GF807" i="13"/>
  <c r="GE807" i="13"/>
  <c r="GD807" i="13"/>
  <c r="GC807" i="13"/>
  <c r="GB807" i="13"/>
  <c r="FZ807" i="13"/>
  <c r="FY807" i="13"/>
  <c r="FX807" i="13"/>
  <c r="FW807" i="13"/>
  <c r="FV807" i="13"/>
  <c r="FU807" i="13"/>
  <c r="FT807" i="13"/>
  <c r="FS807" i="13"/>
  <c r="FR807" i="13"/>
  <c r="FQ807" i="13"/>
  <c r="FP807" i="13"/>
  <c r="FN807" i="13"/>
  <c r="FK807" i="13"/>
  <c r="FI807" i="13"/>
  <c r="GK806" i="13"/>
  <c r="GJ806" i="13"/>
  <c r="GI806" i="13"/>
  <c r="GH806" i="13"/>
  <c r="GG806" i="13"/>
  <c r="GF806" i="13"/>
  <c r="GE806" i="13"/>
  <c r="GD806" i="13"/>
  <c r="GC806" i="13"/>
  <c r="GB806" i="13"/>
  <c r="FZ806" i="13"/>
  <c r="FY806" i="13"/>
  <c r="FX806" i="13"/>
  <c r="FW806" i="13"/>
  <c r="FV806" i="13"/>
  <c r="FU806" i="13"/>
  <c r="FT806" i="13"/>
  <c r="FS806" i="13"/>
  <c r="FR806" i="13"/>
  <c r="FQ806" i="13"/>
  <c r="FP806" i="13"/>
  <c r="FN806" i="13"/>
  <c r="FK806" i="13"/>
  <c r="FI806" i="13"/>
  <c r="GN805" i="13"/>
  <c r="GL805" i="13"/>
  <c r="GK805" i="13"/>
  <c r="GJ805" i="13"/>
  <c r="GI805" i="13"/>
  <c r="GH805" i="13"/>
  <c r="GG805" i="13"/>
  <c r="GF805" i="13"/>
  <c r="GE805" i="13"/>
  <c r="GD805" i="13"/>
  <c r="GC805" i="13"/>
  <c r="GB805" i="13"/>
  <c r="FZ805" i="13"/>
  <c r="FY805" i="13"/>
  <c r="FX805" i="13"/>
  <c r="FW805" i="13"/>
  <c r="FV805" i="13"/>
  <c r="FU805" i="13"/>
  <c r="FT805" i="13"/>
  <c r="FS805" i="13"/>
  <c r="FR805" i="13"/>
  <c r="FQ805" i="13"/>
  <c r="FP805" i="13"/>
  <c r="FN805" i="13"/>
  <c r="FK805" i="13"/>
  <c r="FI805" i="13"/>
  <c r="GK804" i="13"/>
  <c r="GJ804" i="13"/>
  <c r="GI804" i="13"/>
  <c r="GH804" i="13"/>
  <c r="GG804" i="13"/>
  <c r="GF804" i="13"/>
  <c r="GE804" i="13"/>
  <c r="GD804" i="13"/>
  <c r="GC804" i="13"/>
  <c r="GB804" i="13"/>
  <c r="FZ804" i="13"/>
  <c r="FY804" i="13"/>
  <c r="FX804" i="13"/>
  <c r="FW804" i="13"/>
  <c r="FV804" i="13"/>
  <c r="FU804" i="13"/>
  <c r="FT804" i="13"/>
  <c r="FS804" i="13"/>
  <c r="FR804" i="13"/>
  <c r="FQ804" i="13"/>
  <c r="FP804" i="13"/>
  <c r="FN804" i="13"/>
  <c r="FK804" i="13"/>
  <c r="FI804" i="13"/>
  <c r="GN803" i="13"/>
  <c r="GK803" i="13"/>
  <c r="GJ803" i="13"/>
  <c r="GI803" i="13"/>
  <c r="GH803" i="13"/>
  <c r="GG803" i="13"/>
  <c r="GF803" i="13"/>
  <c r="GE803" i="13"/>
  <c r="GD803" i="13"/>
  <c r="GC803" i="13"/>
  <c r="GB803" i="13"/>
  <c r="FZ803" i="13"/>
  <c r="FY803" i="13"/>
  <c r="FX803" i="13"/>
  <c r="FW803" i="13"/>
  <c r="FV803" i="13"/>
  <c r="FU803" i="13"/>
  <c r="FT803" i="13"/>
  <c r="FS803" i="13"/>
  <c r="FR803" i="13"/>
  <c r="FQ803" i="13"/>
  <c r="FP803" i="13"/>
  <c r="FN803" i="13"/>
  <c r="FK803" i="13"/>
  <c r="FI803" i="13"/>
  <c r="GM802" i="13"/>
  <c r="GL802" i="13"/>
  <c r="GK802" i="13"/>
  <c r="GJ802" i="13"/>
  <c r="GI802" i="13"/>
  <c r="GH802" i="13"/>
  <c r="GG802" i="13"/>
  <c r="GF802" i="13"/>
  <c r="GE802" i="13"/>
  <c r="GD802" i="13"/>
  <c r="GC802" i="13"/>
  <c r="GB802" i="13"/>
  <c r="FZ802" i="13"/>
  <c r="FY802" i="13"/>
  <c r="FX802" i="13"/>
  <c r="FW802" i="13"/>
  <c r="FV802" i="13"/>
  <c r="FU802" i="13"/>
  <c r="FT802" i="13"/>
  <c r="FS802" i="13"/>
  <c r="FR802" i="13"/>
  <c r="FQ802" i="13"/>
  <c r="FP802" i="13"/>
  <c r="FN802" i="13"/>
  <c r="FK802" i="13"/>
  <c r="FI802" i="13"/>
  <c r="GK801" i="13"/>
  <c r="GJ801" i="13"/>
  <c r="GI801" i="13"/>
  <c r="GH801" i="13"/>
  <c r="GG801" i="13"/>
  <c r="GF801" i="13"/>
  <c r="GE801" i="13"/>
  <c r="GD801" i="13"/>
  <c r="GC801" i="13"/>
  <c r="GB801" i="13"/>
  <c r="FZ801" i="13"/>
  <c r="FY801" i="13"/>
  <c r="FX801" i="13"/>
  <c r="FW801" i="13"/>
  <c r="FV801" i="13"/>
  <c r="FU801" i="13"/>
  <c r="FT801" i="13"/>
  <c r="FS801" i="13"/>
  <c r="FR801" i="13"/>
  <c r="FQ801" i="13"/>
  <c r="FP801" i="13"/>
  <c r="FN801" i="13"/>
  <c r="FK801" i="13"/>
  <c r="FI801" i="13"/>
  <c r="GN800" i="13"/>
  <c r="GM800" i="13"/>
  <c r="GK800" i="13"/>
  <c r="GJ800" i="13"/>
  <c r="GI800" i="13"/>
  <c r="GH800" i="13"/>
  <c r="GG800" i="13"/>
  <c r="GF800" i="13"/>
  <c r="GE800" i="13"/>
  <c r="GD800" i="13"/>
  <c r="GC800" i="13"/>
  <c r="GB800" i="13"/>
  <c r="FZ800" i="13"/>
  <c r="FY800" i="13"/>
  <c r="FX800" i="13"/>
  <c r="FW800" i="13"/>
  <c r="FV800" i="13"/>
  <c r="FU800" i="13"/>
  <c r="FT800" i="13"/>
  <c r="FS800" i="13"/>
  <c r="FR800" i="13"/>
  <c r="FQ800" i="13"/>
  <c r="FP800" i="13"/>
  <c r="FN800" i="13"/>
  <c r="FK800" i="13"/>
  <c r="FI800" i="13"/>
  <c r="GL799" i="13"/>
  <c r="GK799" i="13"/>
  <c r="GJ799" i="13"/>
  <c r="GI799" i="13"/>
  <c r="GH799" i="13"/>
  <c r="GG799" i="13"/>
  <c r="GF799" i="13"/>
  <c r="GE799" i="13"/>
  <c r="GD799" i="13"/>
  <c r="GC799" i="13"/>
  <c r="GB799" i="13"/>
  <c r="FZ799" i="13"/>
  <c r="FY799" i="13"/>
  <c r="FX799" i="13"/>
  <c r="FW799" i="13"/>
  <c r="FV799" i="13"/>
  <c r="FU799" i="13"/>
  <c r="FT799" i="13"/>
  <c r="FS799" i="13"/>
  <c r="FR799" i="13"/>
  <c r="FQ799" i="13"/>
  <c r="FP799" i="13"/>
  <c r="FN799" i="13"/>
  <c r="FK799" i="13"/>
  <c r="FI799" i="13"/>
  <c r="GK798" i="13"/>
  <c r="GJ798" i="13"/>
  <c r="GI798" i="13"/>
  <c r="GH798" i="13"/>
  <c r="GG798" i="13"/>
  <c r="GF798" i="13"/>
  <c r="GE798" i="13"/>
  <c r="GD798" i="13"/>
  <c r="GC798" i="13"/>
  <c r="GB798" i="13"/>
  <c r="FZ798" i="13"/>
  <c r="FY798" i="13"/>
  <c r="FX798" i="13"/>
  <c r="FW798" i="13"/>
  <c r="FV798" i="13"/>
  <c r="FU798" i="13"/>
  <c r="FT798" i="13"/>
  <c r="FS798" i="13"/>
  <c r="FR798" i="13"/>
  <c r="FQ798" i="13"/>
  <c r="FP798" i="13"/>
  <c r="FN798" i="13"/>
  <c r="FK798" i="13"/>
  <c r="FI798" i="13"/>
  <c r="GN797" i="13"/>
  <c r="GM797" i="13"/>
  <c r="GL797" i="13"/>
  <c r="GK797" i="13"/>
  <c r="GJ797" i="13"/>
  <c r="GI797" i="13"/>
  <c r="GH797" i="13"/>
  <c r="GG797" i="13"/>
  <c r="GF797" i="13"/>
  <c r="GE797" i="13"/>
  <c r="GD797" i="13"/>
  <c r="GC797" i="13"/>
  <c r="GB797" i="13"/>
  <c r="FZ797" i="13"/>
  <c r="FY797" i="13"/>
  <c r="FX797" i="13"/>
  <c r="FW797" i="13"/>
  <c r="FV797" i="13"/>
  <c r="FU797" i="13"/>
  <c r="FT797" i="13"/>
  <c r="FS797" i="13"/>
  <c r="FR797" i="13"/>
  <c r="FQ797" i="13"/>
  <c r="FP797" i="13"/>
  <c r="FN797" i="13"/>
  <c r="FK797" i="13"/>
  <c r="FI797" i="13"/>
  <c r="GK796" i="13"/>
  <c r="GJ796" i="13"/>
  <c r="GI796" i="13"/>
  <c r="GH796" i="13"/>
  <c r="GG796" i="13"/>
  <c r="GF796" i="13"/>
  <c r="GE796" i="13"/>
  <c r="GD796" i="13"/>
  <c r="GC796" i="13"/>
  <c r="GB796" i="13"/>
  <c r="FZ796" i="13"/>
  <c r="FY796" i="13"/>
  <c r="FX796" i="13"/>
  <c r="FW796" i="13"/>
  <c r="FV796" i="13"/>
  <c r="FU796" i="13"/>
  <c r="FT796" i="13"/>
  <c r="FS796" i="13"/>
  <c r="FR796" i="13"/>
  <c r="FQ796" i="13"/>
  <c r="FP796" i="13"/>
  <c r="FN796" i="13"/>
  <c r="FK796" i="13"/>
  <c r="FI796" i="13"/>
  <c r="GN795" i="13"/>
  <c r="GK795" i="13"/>
  <c r="GJ795" i="13"/>
  <c r="GI795" i="13"/>
  <c r="GH795" i="13"/>
  <c r="GG795" i="13"/>
  <c r="GF795" i="13"/>
  <c r="GE795" i="13"/>
  <c r="GD795" i="13"/>
  <c r="GC795" i="13"/>
  <c r="GB795" i="13"/>
  <c r="FZ795" i="13"/>
  <c r="FY795" i="13"/>
  <c r="FX795" i="13"/>
  <c r="FW795" i="13"/>
  <c r="FV795" i="13"/>
  <c r="FU795" i="13"/>
  <c r="FT795" i="13"/>
  <c r="FS795" i="13"/>
  <c r="FR795" i="13"/>
  <c r="FQ795" i="13"/>
  <c r="FP795" i="13"/>
  <c r="FN795" i="13"/>
  <c r="FK795" i="13"/>
  <c r="FI795" i="13"/>
  <c r="GM794" i="13"/>
  <c r="GK794" i="13"/>
  <c r="GJ794" i="13"/>
  <c r="GI794" i="13"/>
  <c r="GH794" i="13"/>
  <c r="GG794" i="13"/>
  <c r="GF794" i="13"/>
  <c r="GE794" i="13"/>
  <c r="GD794" i="13"/>
  <c r="GC794" i="13"/>
  <c r="GB794" i="13"/>
  <c r="FZ794" i="13"/>
  <c r="FY794" i="13"/>
  <c r="FX794" i="13"/>
  <c r="FW794" i="13"/>
  <c r="FV794" i="13"/>
  <c r="FU794" i="13"/>
  <c r="FT794" i="13"/>
  <c r="FS794" i="13"/>
  <c r="FR794" i="13"/>
  <c r="FQ794" i="13"/>
  <c r="FP794" i="13"/>
  <c r="FN794" i="13"/>
  <c r="FK794" i="13"/>
  <c r="FI794" i="13"/>
  <c r="GK793" i="13"/>
  <c r="GJ793" i="13"/>
  <c r="GI793" i="13"/>
  <c r="GH793" i="13"/>
  <c r="GG793" i="13"/>
  <c r="GF793" i="13"/>
  <c r="GE793" i="13"/>
  <c r="GD793" i="13"/>
  <c r="GC793" i="13"/>
  <c r="GB793" i="13"/>
  <c r="FZ793" i="13"/>
  <c r="FY793" i="13"/>
  <c r="FX793" i="13"/>
  <c r="FW793" i="13"/>
  <c r="FV793" i="13"/>
  <c r="FU793" i="13"/>
  <c r="FT793" i="13"/>
  <c r="FS793" i="13"/>
  <c r="FR793" i="13"/>
  <c r="FQ793" i="13"/>
  <c r="FP793" i="13"/>
  <c r="FN793" i="13"/>
  <c r="FK793" i="13"/>
  <c r="FI793" i="13"/>
  <c r="GN792" i="13"/>
  <c r="GM792" i="13"/>
  <c r="GK792" i="13"/>
  <c r="GJ792" i="13"/>
  <c r="GI792" i="13"/>
  <c r="GH792" i="13"/>
  <c r="GG792" i="13"/>
  <c r="GF792" i="13"/>
  <c r="GE792" i="13"/>
  <c r="GD792" i="13"/>
  <c r="GC792" i="13"/>
  <c r="GB792" i="13"/>
  <c r="FZ792" i="13"/>
  <c r="FY792" i="13"/>
  <c r="FX792" i="13"/>
  <c r="FW792" i="13"/>
  <c r="FV792" i="13"/>
  <c r="FU792" i="13"/>
  <c r="FT792" i="13"/>
  <c r="FS792" i="13"/>
  <c r="FR792" i="13"/>
  <c r="FQ792" i="13"/>
  <c r="FP792" i="13"/>
  <c r="FN792" i="13"/>
  <c r="FK792" i="13"/>
  <c r="FI792" i="13"/>
  <c r="GL791" i="13"/>
  <c r="GK791" i="13"/>
  <c r="GJ791" i="13"/>
  <c r="GI791" i="13"/>
  <c r="GH791" i="13"/>
  <c r="GG791" i="13"/>
  <c r="GF791" i="13"/>
  <c r="GE791" i="13"/>
  <c r="GD791" i="13"/>
  <c r="GC791" i="13"/>
  <c r="GB791" i="13"/>
  <c r="FZ791" i="13"/>
  <c r="FY791" i="13"/>
  <c r="FX791" i="13"/>
  <c r="FW791" i="13"/>
  <c r="FV791" i="13"/>
  <c r="FU791" i="13"/>
  <c r="FT791" i="13"/>
  <c r="FS791" i="13"/>
  <c r="FR791" i="13"/>
  <c r="FQ791" i="13"/>
  <c r="FP791" i="13"/>
  <c r="FN791" i="13"/>
  <c r="FK791" i="13"/>
  <c r="FI791" i="13"/>
  <c r="GK790" i="13"/>
  <c r="GJ790" i="13"/>
  <c r="GI790" i="13"/>
  <c r="GH790" i="13"/>
  <c r="GG790" i="13"/>
  <c r="GF790" i="13"/>
  <c r="GE790" i="13"/>
  <c r="GD790" i="13"/>
  <c r="GC790" i="13"/>
  <c r="GB790" i="13"/>
  <c r="FZ790" i="13"/>
  <c r="FY790" i="13"/>
  <c r="FX790" i="13"/>
  <c r="FW790" i="13"/>
  <c r="FV790" i="13"/>
  <c r="FU790" i="13"/>
  <c r="FT790" i="13"/>
  <c r="FS790" i="13"/>
  <c r="FR790" i="13"/>
  <c r="FQ790" i="13"/>
  <c r="FP790" i="13"/>
  <c r="FN790" i="13"/>
  <c r="FK790" i="13"/>
  <c r="FI790" i="13"/>
  <c r="GN789" i="13"/>
  <c r="GM789" i="13"/>
  <c r="GL789" i="13"/>
  <c r="GK789" i="13"/>
  <c r="GJ789" i="13"/>
  <c r="GI789" i="13"/>
  <c r="GH789" i="13"/>
  <c r="GG789" i="13"/>
  <c r="GF789" i="13"/>
  <c r="GE789" i="13"/>
  <c r="GD789" i="13"/>
  <c r="GC789" i="13"/>
  <c r="GB789" i="13"/>
  <c r="FZ789" i="13"/>
  <c r="FY789" i="13"/>
  <c r="FX789" i="13"/>
  <c r="FW789" i="13"/>
  <c r="FV789" i="13"/>
  <c r="FU789" i="13"/>
  <c r="FT789" i="13"/>
  <c r="FS789" i="13"/>
  <c r="FR789" i="13"/>
  <c r="FQ789" i="13"/>
  <c r="FP789" i="13"/>
  <c r="FN789" i="13"/>
  <c r="FK789" i="13"/>
  <c r="FI789" i="13"/>
  <c r="GK788" i="13"/>
  <c r="GJ788" i="13"/>
  <c r="GI788" i="13"/>
  <c r="GH788" i="13"/>
  <c r="GG788" i="13"/>
  <c r="GF788" i="13"/>
  <c r="GE788" i="13"/>
  <c r="GD788" i="13"/>
  <c r="GC788" i="13"/>
  <c r="GB788" i="13"/>
  <c r="FZ788" i="13"/>
  <c r="FY788" i="13"/>
  <c r="FX788" i="13"/>
  <c r="FW788" i="13"/>
  <c r="FV788" i="13"/>
  <c r="FU788" i="13"/>
  <c r="FT788" i="13"/>
  <c r="FS788" i="13"/>
  <c r="FR788" i="13"/>
  <c r="FQ788" i="13"/>
  <c r="FP788" i="13"/>
  <c r="FN788" i="13"/>
  <c r="FK788" i="13"/>
  <c r="FI788" i="13"/>
  <c r="GN787" i="13"/>
  <c r="GM787" i="13"/>
  <c r="GK787" i="13"/>
  <c r="GJ787" i="13"/>
  <c r="GI787" i="13"/>
  <c r="GH787" i="13"/>
  <c r="GG787" i="13"/>
  <c r="GF787" i="13"/>
  <c r="GE787" i="13"/>
  <c r="GD787" i="13"/>
  <c r="GC787" i="13"/>
  <c r="GB787" i="13"/>
  <c r="FZ787" i="13"/>
  <c r="FY787" i="13"/>
  <c r="FX787" i="13"/>
  <c r="FW787" i="13"/>
  <c r="FV787" i="13"/>
  <c r="FU787" i="13"/>
  <c r="FT787" i="13"/>
  <c r="FS787" i="13"/>
  <c r="FR787" i="13"/>
  <c r="FQ787" i="13"/>
  <c r="FP787" i="13"/>
  <c r="FN787" i="13"/>
  <c r="FK787" i="13"/>
  <c r="FI787" i="13"/>
  <c r="GM786" i="13"/>
  <c r="GL786" i="13"/>
  <c r="GK786" i="13"/>
  <c r="GJ786" i="13"/>
  <c r="GI786" i="13"/>
  <c r="GH786" i="13"/>
  <c r="GG786" i="13"/>
  <c r="GF786" i="13"/>
  <c r="GE786" i="13"/>
  <c r="GD786" i="13"/>
  <c r="GC786" i="13"/>
  <c r="GB786" i="13"/>
  <c r="FZ786" i="13"/>
  <c r="FY786" i="13"/>
  <c r="FX786" i="13"/>
  <c r="FW786" i="13"/>
  <c r="FV786" i="13"/>
  <c r="FU786" i="13"/>
  <c r="FT786" i="13"/>
  <c r="FS786" i="13"/>
  <c r="FR786" i="13"/>
  <c r="FQ786" i="13"/>
  <c r="FP786" i="13"/>
  <c r="FN786" i="13"/>
  <c r="FK786" i="13"/>
  <c r="FI786" i="13"/>
  <c r="GK785" i="13"/>
  <c r="GJ785" i="13"/>
  <c r="GI785" i="13"/>
  <c r="GH785" i="13"/>
  <c r="GG785" i="13"/>
  <c r="GF785" i="13"/>
  <c r="GE785" i="13"/>
  <c r="GD785" i="13"/>
  <c r="GC785" i="13"/>
  <c r="GB785" i="13"/>
  <c r="FZ785" i="13"/>
  <c r="FY785" i="13"/>
  <c r="FX785" i="13"/>
  <c r="FW785" i="13"/>
  <c r="FV785" i="13"/>
  <c r="FU785" i="13"/>
  <c r="FT785" i="13"/>
  <c r="FS785" i="13"/>
  <c r="FR785" i="13"/>
  <c r="FQ785" i="13"/>
  <c r="FP785" i="13"/>
  <c r="FN785" i="13"/>
  <c r="FK785" i="13"/>
  <c r="FI785" i="13"/>
  <c r="GN784" i="13"/>
  <c r="GM784" i="13"/>
  <c r="GK784" i="13"/>
  <c r="GJ784" i="13"/>
  <c r="GI784" i="13"/>
  <c r="GH784" i="13"/>
  <c r="GG784" i="13"/>
  <c r="GF784" i="13"/>
  <c r="GE784" i="13"/>
  <c r="GD784" i="13"/>
  <c r="GC784" i="13"/>
  <c r="GB784" i="13"/>
  <c r="FZ784" i="13"/>
  <c r="FY784" i="13"/>
  <c r="FX784" i="13"/>
  <c r="FW784" i="13"/>
  <c r="FV784" i="13"/>
  <c r="FU784" i="13"/>
  <c r="FT784" i="13"/>
  <c r="FS784" i="13"/>
  <c r="FR784" i="13"/>
  <c r="FQ784" i="13"/>
  <c r="FP784" i="13"/>
  <c r="FN784" i="13"/>
  <c r="FK784" i="13"/>
  <c r="FI784" i="13"/>
  <c r="GL783" i="13"/>
  <c r="GK783" i="13"/>
  <c r="GJ783" i="13"/>
  <c r="GI783" i="13"/>
  <c r="GH783" i="13"/>
  <c r="GG783" i="13"/>
  <c r="GF783" i="13"/>
  <c r="GE783" i="13"/>
  <c r="GD783" i="13"/>
  <c r="GC783" i="13"/>
  <c r="GB783" i="13"/>
  <c r="FZ783" i="13"/>
  <c r="FY783" i="13"/>
  <c r="FX783" i="13"/>
  <c r="FW783" i="13"/>
  <c r="FV783" i="13"/>
  <c r="FU783" i="13"/>
  <c r="FT783" i="13"/>
  <c r="FS783" i="13"/>
  <c r="FR783" i="13"/>
  <c r="FQ783" i="13"/>
  <c r="FP783" i="13"/>
  <c r="FN783" i="13"/>
  <c r="FK783" i="13"/>
  <c r="FI783" i="13"/>
  <c r="GK782" i="13"/>
  <c r="GJ782" i="13"/>
  <c r="GI782" i="13"/>
  <c r="GH782" i="13"/>
  <c r="GG782" i="13"/>
  <c r="GF782" i="13"/>
  <c r="GE782" i="13"/>
  <c r="GD782" i="13"/>
  <c r="GC782" i="13"/>
  <c r="GB782" i="13"/>
  <c r="FZ782" i="13"/>
  <c r="FY782" i="13"/>
  <c r="FX782" i="13"/>
  <c r="FW782" i="13"/>
  <c r="FV782" i="13"/>
  <c r="FU782" i="13"/>
  <c r="FT782" i="13"/>
  <c r="FS782" i="13"/>
  <c r="FR782" i="13"/>
  <c r="FQ782" i="13"/>
  <c r="FP782" i="13"/>
  <c r="FN782" i="13"/>
  <c r="FK782" i="13"/>
  <c r="FI782" i="13"/>
  <c r="GN781" i="13"/>
  <c r="GL781" i="13"/>
  <c r="GK781" i="13"/>
  <c r="GJ781" i="13"/>
  <c r="GI781" i="13"/>
  <c r="GH781" i="13"/>
  <c r="GG781" i="13"/>
  <c r="GF781" i="13"/>
  <c r="GE781" i="13"/>
  <c r="GD781" i="13"/>
  <c r="GC781" i="13"/>
  <c r="GB781" i="13"/>
  <c r="FZ781" i="13"/>
  <c r="FY781" i="13"/>
  <c r="FX781" i="13"/>
  <c r="FW781" i="13"/>
  <c r="FV781" i="13"/>
  <c r="FU781" i="13"/>
  <c r="FT781" i="13"/>
  <c r="FS781" i="13"/>
  <c r="FR781" i="13"/>
  <c r="FQ781" i="13"/>
  <c r="FP781" i="13"/>
  <c r="FN781" i="13"/>
  <c r="FK781" i="13"/>
  <c r="FI781" i="13"/>
  <c r="GK780" i="13"/>
  <c r="GJ780" i="13"/>
  <c r="GI780" i="13"/>
  <c r="GH780" i="13"/>
  <c r="GG780" i="13"/>
  <c r="GF780" i="13"/>
  <c r="GE780" i="13"/>
  <c r="GD780" i="13"/>
  <c r="GC780" i="13"/>
  <c r="GB780" i="13"/>
  <c r="FZ780" i="13"/>
  <c r="FY780" i="13"/>
  <c r="FX780" i="13"/>
  <c r="FW780" i="13"/>
  <c r="FV780" i="13"/>
  <c r="FU780" i="13"/>
  <c r="FT780" i="13"/>
  <c r="FS780" i="13"/>
  <c r="FR780" i="13"/>
  <c r="FQ780" i="13"/>
  <c r="FP780" i="13"/>
  <c r="FN780" i="13"/>
  <c r="FK780" i="13"/>
  <c r="FI780" i="13"/>
  <c r="GN779" i="13"/>
  <c r="GK779" i="13"/>
  <c r="GJ779" i="13"/>
  <c r="GI779" i="13"/>
  <c r="GH779" i="13"/>
  <c r="GG779" i="13"/>
  <c r="GF779" i="13"/>
  <c r="GE779" i="13"/>
  <c r="GD779" i="13"/>
  <c r="GC779" i="13"/>
  <c r="GB779" i="13"/>
  <c r="FZ779" i="13"/>
  <c r="FY779" i="13"/>
  <c r="FX779" i="13"/>
  <c r="FW779" i="13"/>
  <c r="FV779" i="13"/>
  <c r="FU779" i="13"/>
  <c r="FT779" i="13"/>
  <c r="FS779" i="13"/>
  <c r="FR779" i="13"/>
  <c r="FQ779" i="13"/>
  <c r="FP779" i="13"/>
  <c r="FN779" i="13"/>
  <c r="FK779" i="13"/>
  <c r="FI779" i="13"/>
  <c r="GM778" i="13"/>
  <c r="GL778" i="13"/>
  <c r="GK778" i="13"/>
  <c r="GJ778" i="13"/>
  <c r="GI778" i="13"/>
  <c r="GH778" i="13"/>
  <c r="GG778" i="13"/>
  <c r="GF778" i="13"/>
  <c r="GE778" i="13"/>
  <c r="GD778" i="13"/>
  <c r="GC778" i="13"/>
  <c r="GB778" i="13"/>
  <c r="FZ778" i="13"/>
  <c r="FY778" i="13"/>
  <c r="FX778" i="13"/>
  <c r="FW778" i="13"/>
  <c r="FV778" i="13"/>
  <c r="FU778" i="13"/>
  <c r="FT778" i="13"/>
  <c r="FS778" i="13"/>
  <c r="FR778" i="13"/>
  <c r="FQ778" i="13"/>
  <c r="FP778" i="13"/>
  <c r="FN778" i="13"/>
  <c r="FK778" i="13"/>
  <c r="FI778" i="13"/>
  <c r="GK777" i="13"/>
  <c r="GJ777" i="13"/>
  <c r="GI777" i="13"/>
  <c r="GH777" i="13"/>
  <c r="GG777" i="13"/>
  <c r="GF777" i="13"/>
  <c r="GE777" i="13"/>
  <c r="GD777" i="13"/>
  <c r="GC777" i="13"/>
  <c r="GB777" i="13"/>
  <c r="FZ777" i="13"/>
  <c r="FY777" i="13"/>
  <c r="FX777" i="13"/>
  <c r="FW777" i="13"/>
  <c r="FV777" i="13"/>
  <c r="FU777" i="13"/>
  <c r="FT777" i="13"/>
  <c r="FS777" i="13"/>
  <c r="FR777" i="13"/>
  <c r="FQ777" i="13"/>
  <c r="FP777" i="13"/>
  <c r="FN777" i="13"/>
  <c r="FK777" i="13"/>
  <c r="FI777" i="13"/>
  <c r="GN776" i="13"/>
  <c r="GM776" i="13"/>
  <c r="GK776" i="13"/>
  <c r="GJ776" i="13"/>
  <c r="GI776" i="13"/>
  <c r="GH776" i="13"/>
  <c r="GG776" i="13"/>
  <c r="GF776" i="13"/>
  <c r="GE776" i="13"/>
  <c r="GD776" i="13"/>
  <c r="GC776" i="13"/>
  <c r="GB776" i="13"/>
  <c r="FZ776" i="13"/>
  <c r="FY776" i="13"/>
  <c r="FX776" i="13"/>
  <c r="FW776" i="13"/>
  <c r="FV776" i="13"/>
  <c r="FU776" i="13"/>
  <c r="FT776" i="13"/>
  <c r="FS776" i="13"/>
  <c r="FR776" i="13"/>
  <c r="FQ776" i="13"/>
  <c r="FP776" i="13"/>
  <c r="FN776" i="13"/>
  <c r="FK776" i="13"/>
  <c r="FI776" i="13"/>
  <c r="GL774" i="13"/>
  <c r="GK774" i="13"/>
  <c r="GJ774" i="13"/>
  <c r="GI774" i="13"/>
  <c r="GH774" i="13"/>
  <c r="GG774" i="13"/>
  <c r="GF774" i="13"/>
  <c r="GE774" i="13"/>
  <c r="GD774" i="13"/>
  <c r="GC774" i="13"/>
  <c r="GB774" i="13"/>
  <c r="FZ774" i="13"/>
  <c r="FY774" i="13"/>
  <c r="FX774" i="13"/>
  <c r="FW774" i="13"/>
  <c r="FV774" i="13"/>
  <c r="FU774" i="13"/>
  <c r="FT774" i="13"/>
  <c r="FS774" i="13"/>
  <c r="FR774" i="13"/>
  <c r="FQ774" i="13"/>
  <c r="FP774" i="13"/>
  <c r="FN774" i="13"/>
  <c r="FK774" i="13"/>
  <c r="FI774" i="13"/>
  <c r="GK773" i="13"/>
  <c r="GJ773" i="13"/>
  <c r="GI773" i="13"/>
  <c r="GH773" i="13"/>
  <c r="GG773" i="13"/>
  <c r="GF773" i="13"/>
  <c r="GE773" i="13"/>
  <c r="GD773" i="13"/>
  <c r="GC773" i="13"/>
  <c r="GB773" i="13"/>
  <c r="FZ773" i="13"/>
  <c r="FY773" i="13"/>
  <c r="FX773" i="13"/>
  <c r="FW773" i="13"/>
  <c r="FV773" i="13"/>
  <c r="FU773" i="13"/>
  <c r="FT773" i="13"/>
  <c r="FS773" i="13"/>
  <c r="FR773" i="13"/>
  <c r="FQ773" i="13"/>
  <c r="FP773" i="13"/>
  <c r="FN773" i="13"/>
  <c r="FK773" i="13"/>
  <c r="FI773" i="13"/>
  <c r="GM772" i="13"/>
  <c r="GL772" i="13"/>
  <c r="GK772" i="13"/>
  <c r="GJ772" i="13"/>
  <c r="GI772" i="13"/>
  <c r="GH772" i="13"/>
  <c r="GG772" i="13"/>
  <c r="GF772" i="13"/>
  <c r="GE772" i="13"/>
  <c r="GD772" i="13"/>
  <c r="GC772" i="13"/>
  <c r="GB772" i="13"/>
  <c r="FZ772" i="13"/>
  <c r="FY772" i="13"/>
  <c r="FX772" i="13"/>
  <c r="FW772" i="13"/>
  <c r="FV772" i="13"/>
  <c r="FU772" i="13"/>
  <c r="FT772" i="13"/>
  <c r="FS772" i="13"/>
  <c r="FR772" i="13"/>
  <c r="FQ772" i="13"/>
  <c r="FP772" i="13"/>
  <c r="FN772" i="13"/>
  <c r="FK772" i="13"/>
  <c r="FI772" i="13"/>
  <c r="GK771" i="13"/>
  <c r="GJ771" i="13"/>
  <c r="GI771" i="13"/>
  <c r="GH771" i="13"/>
  <c r="GG771" i="13"/>
  <c r="GF771" i="13"/>
  <c r="GE771" i="13"/>
  <c r="GD771" i="13"/>
  <c r="GC771" i="13"/>
  <c r="GB771" i="13"/>
  <c r="FZ771" i="13"/>
  <c r="FY771" i="13"/>
  <c r="FX771" i="13"/>
  <c r="FW771" i="13"/>
  <c r="FV771" i="13"/>
  <c r="FU771" i="13"/>
  <c r="FT771" i="13"/>
  <c r="FS771" i="13"/>
  <c r="FR771" i="13"/>
  <c r="FQ771" i="13"/>
  <c r="FP771" i="13"/>
  <c r="FN771" i="13"/>
  <c r="FK771" i="13"/>
  <c r="FI771" i="13"/>
  <c r="GK770" i="13"/>
  <c r="GJ770" i="13"/>
  <c r="GI770" i="13"/>
  <c r="GH770" i="13"/>
  <c r="GG770" i="13"/>
  <c r="GF770" i="13"/>
  <c r="GE770" i="13"/>
  <c r="GD770" i="13"/>
  <c r="GC770" i="13"/>
  <c r="GB770" i="13"/>
  <c r="FZ770" i="13"/>
  <c r="FY770" i="13"/>
  <c r="FX770" i="13"/>
  <c r="FW770" i="13"/>
  <c r="FV770" i="13"/>
  <c r="FU770" i="13"/>
  <c r="FT770" i="13"/>
  <c r="FS770" i="13"/>
  <c r="FR770" i="13"/>
  <c r="FQ770" i="13"/>
  <c r="FP770" i="13"/>
  <c r="FN770" i="13"/>
  <c r="FK770" i="13"/>
  <c r="FI770" i="13"/>
  <c r="GN769" i="13"/>
  <c r="GM769" i="13"/>
  <c r="GK769" i="13"/>
  <c r="GJ769" i="13"/>
  <c r="GI769" i="13"/>
  <c r="GH769" i="13"/>
  <c r="GG769" i="13"/>
  <c r="GF769" i="13"/>
  <c r="GE769" i="13"/>
  <c r="GD769" i="13"/>
  <c r="GC769" i="13"/>
  <c r="GB769" i="13"/>
  <c r="FZ769" i="13"/>
  <c r="FY769" i="13"/>
  <c r="FX769" i="13"/>
  <c r="FW769" i="13"/>
  <c r="FV769" i="13"/>
  <c r="FU769" i="13"/>
  <c r="FT769" i="13"/>
  <c r="FS769" i="13"/>
  <c r="FR769" i="13"/>
  <c r="FQ769" i="13"/>
  <c r="FP769" i="13"/>
  <c r="FN769" i="13"/>
  <c r="FK769" i="13"/>
  <c r="FI769" i="13"/>
  <c r="GK768" i="13"/>
  <c r="GJ768" i="13"/>
  <c r="GI768" i="13"/>
  <c r="GH768" i="13"/>
  <c r="GG768" i="13"/>
  <c r="GF768" i="13"/>
  <c r="GE768" i="13"/>
  <c r="GD768" i="13"/>
  <c r="GC768" i="13"/>
  <c r="GB768" i="13"/>
  <c r="FZ768" i="13"/>
  <c r="FY768" i="13"/>
  <c r="FX768" i="13"/>
  <c r="FW768" i="13"/>
  <c r="FV768" i="13"/>
  <c r="FU768" i="13"/>
  <c r="FT768" i="13"/>
  <c r="FS768" i="13"/>
  <c r="FR768" i="13"/>
  <c r="FQ768" i="13"/>
  <c r="FP768" i="13"/>
  <c r="FN768" i="13"/>
  <c r="FK768" i="13"/>
  <c r="FI768" i="13"/>
  <c r="GN767" i="13"/>
  <c r="GM767" i="13"/>
  <c r="GL767" i="13"/>
  <c r="GK767" i="13"/>
  <c r="GJ767" i="13"/>
  <c r="GI767" i="13"/>
  <c r="GH767" i="13"/>
  <c r="GG767" i="13"/>
  <c r="GF767" i="13"/>
  <c r="GE767" i="13"/>
  <c r="GD767" i="13"/>
  <c r="GC767" i="13"/>
  <c r="GB767" i="13"/>
  <c r="FZ767" i="13"/>
  <c r="FY767" i="13"/>
  <c r="FX767" i="13"/>
  <c r="FW767" i="13"/>
  <c r="FV767" i="13"/>
  <c r="FU767" i="13"/>
  <c r="FT767" i="13"/>
  <c r="FS767" i="13"/>
  <c r="FR767" i="13"/>
  <c r="FQ767" i="13"/>
  <c r="FP767" i="13"/>
  <c r="FN767" i="13"/>
  <c r="FK767" i="13"/>
  <c r="FI767" i="13"/>
  <c r="GL766" i="13"/>
  <c r="GK766" i="13"/>
  <c r="GJ766" i="13"/>
  <c r="GI766" i="13"/>
  <c r="GH766" i="13"/>
  <c r="GG766" i="13"/>
  <c r="GF766" i="13"/>
  <c r="GE766" i="13"/>
  <c r="GD766" i="13"/>
  <c r="GC766" i="13"/>
  <c r="GB766" i="13"/>
  <c r="FZ766" i="13"/>
  <c r="FY766" i="13"/>
  <c r="FX766" i="13"/>
  <c r="FW766" i="13"/>
  <c r="FV766" i="13"/>
  <c r="FU766" i="13"/>
  <c r="FT766" i="13"/>
  <c r="FS766" i="13"/>
  <c r="FR766" i="13"/>
  <c r="FQ766" i="13"/>
  <c r="FP766" i="13"/>
  <c r="FN766" i="13"/>
  <c r="FK766" i="13"/>
  <c r="FI766" i="13"/>
  <c r="GN765" i="13"/>
  <c r="GK765" i="13"/>
  <c r="GJ765" i="13"/>
  <c r="GI765" i="13"/>
  <c r="GH765" i="13"/>
  <c r="GG765" i="13"/>
  <c r="GF765" i="13"/>
  <c r="GE765" i="13"/>
  <c r="GD765" i="13"/>
  <c r="GC765" i="13"/>
  <c r="GB765" i="13"/>
  <c r="FZ765" i="13"/>
  <c r="FY765" i="13"/>
  <c r="FX765" i="13"/>
  <c r="FW765" i="13"/>
  <c r="FV765" i="13"/>
  <c r="FU765" i="13"/>
  <c r="FT765" i="13"/>
  <c r="FS765" i="13"/>
  <c r="FR765" i="13"/>
  <c r="FQ765" i="13"/>
  <c r="FP765" i="13"/>
  <c r="FN765" i="13"/>
  <c r="FK765" i="13"/>
  <c r="FI765" i="13"/>
  <c r="GM764" i="13"/>
  <c r="GL764" i="13"/>
  <c r="GK764" i="13"/>
  <c r="GJ764" i="13"/>
  <c r="GI764" i="13"/>
  <c r="GH764" i="13"/>
  <c r="GG764" i="13"/>
  <c r="GF764" i="13"/>
  <c r="GE764" i="13"/>
  <c r="GD764" i="13"/>
  <c r="GC764" i="13"/>
  <c r="GB764" i="13"/>
  <c r="FZ764" i="13"/>
  <c r="FY764" i="13"/>
  <c r="FX764" i="13"/>
  <c r="FW764" i="13"/>
  <c r="FV764" i="13"/>
  <c r="FU764" i="13"/>
  <c r="FT764" i="13"/>
  <c r="FS764" i="13"/>
  <c r="FR764" i="13"/>
  <c r="FQ764" i="13"/>
  <c r="FP764" i="13"/>
  <c r="FN764" i="13"/>
  <c r="FK764" i="13"/>
  <c r="FI764" i="13"/>
  <c r="GK763" i="13"/>
  <c r="GJ763" i="13"/>
  <c r="GI763" i="13"/>
  <c r="GH763" i="13"/>
  <c r="GG763" i="13"/>
  <c r="GF763" i="13"/>
  <c r="GE763" i="13"/>
  <c r="GD763" i="13"/>
  <c r="GC763" i="13"/>
  <c r="GB763" i="13"/>
  <c r="FZ763" i="13"/>
  <c r="FY763" i="13"/>
  <c r="FX763" i="13"/>
  <c r="FW763" i="13"/>
  <c r="FV763" i="13"/>
  <c r="FU763" i="13"/>
  <c r="FT763" i="13"/>
  <c r="FS763" i="13"/>
  <c r="FR763" i="13"/>
  <c r="FQ763" i="13"/>
  <c r="FP763" i="13"/>
  <c r="FN763" i="13"/>
  <c r="FK763" i="13"/>
  <c r="FI763" i="13"/>
  <c r="GK762" i="13"/>
  <c r="GJ762" i="13"/>
  <c r="GI762" i="13"/>
  <c r="GH762" i="13"/>
  <c r="GG762" i="13"/>
  <c r="GF762" i="13"/>
  <c r="GE762" i="13"/>
  <c r="GD762" i="13"/>
  <c r="GC762" i="13"/>
  <c r="GB762" i="13"/>
  <c r="FZ762" i="13"/>
  <c r="FY762" i="13"/>
  <c r="FX762" i="13"/>
  <c r="FW762" i="13"/>
  <c r="FV762" i="13"/>
  <c r="FU762" i="13"/>
  <c r="FT762" i="13"/>
  <c r="FS762" i="13"/>
  <c r="FR762" i="13"/>
  <c r="FQ762" i="13"/>
  <c r="FP762" i="13"/>
  <c r="FN762" i="13"/>
  <c r="FK762" i="13"/>
  <c r="FI762" i="13"/>
  <c r="GM761" i="13"/>
  <c r="GL761" i="13"/>
  <c r="GK761" i="13"/>
  <c r="GJ761" i="13"/>
  <c r="GI761" i="13"/>
  <c r="GH761" i="13"/>
  <c r="GG761" i="13"/>
  <c r="GF761" i="13"/>
  <c r="GE761" i="13"/>
  <c r="GD761" i="13"/>
  <c r="GC761" i="13"/>
  <c r="GB761" i="13"/>
  <c r="FZ761" i="13"/>
  <c r="FY761" i="13"/>
  <c r="FX761" i="13"/>
  <c r="FW761" i="13"/>
  <c r="FV761" i="13"/>
  <c r="FU761" i="13"/>
  <c r="FT761" i="13"/>
  <c r="FS761" i="13"/>
  <c r="FR761" i="13"/>
  <c r="FQ761" i="13"/>
  <c r="FP761" i="13"/>
  <c r="FN761" i="13"/>
  <c r="FK761" i="13"/>
  <c r="FI761" i="13"/>
  <c r="GK760" i="13"/>
  <c r="GJ760" i="13"/>
  <c r="GI760" i="13"/>
  <c r="GH760" i="13"/>
  <c r="GG760" i="13"/>
  <c r="GF760" i="13"/>
  <c r="GE760" i="13"/>
  <c r="GD760" i="13"/>
  <c r="GC760" i="13"/>
  <c r="GB760" i="13"/>
  <c r="FZ760" i="13"/>
  <c r="FY760" i="13"/>
  <c r="FX760" i="13"/>
  <c r="FW760" i="13"/>
  <c r="FV760" i="13"/>
  <c r="FU760" i="13"/>
  <c r="FT760" i="13"/>
  <c r="FS760" i="13"/>
  <c r="FR760" i="13"/>
  <c r="FQ760" i="13"/>
  <c r="FP760" i="13"/>
  <c r="FN760" i="13"/>
  <c r="FK760" i="13"/>
  <c r="FI760" i="13"/>
  <c r="GN759" i="13"/>
  <c r="GM759" i="13"/>
  <c r="GK759" i="13"/>
  <c r="GJ759" i="13"/>
  <c r="GI759" i="13"/>
  <c r="GH759" i="13"/>
  <c r="GG759" i="13"/>
  <c r="GF759" i="13"/>
  <c r="GE759" i="13"/>
  <c r="GD759" i="13"/>
  <c r="GC759" i="13"/>
  <c r="GB759" i="13"/>
  <c r="FZ759" i="13"/>
  <c r="FY759" i="13"/>
  <c r="FX759" i="13"/>
  <c r="FW759" i="13"/>
  <c r="FV759" i="13"/>
  <c r="FU759" i="13"/>
  <c r="FT759" i="13"/>
  <c r="FS759" i="13"/>
  <c r="FR759" i="13"/>
  <c r="FQ759" i="13"/>
  <c r="FP759" i="13"/>
  <c r="FN759" i="13"/>
  <c r="FK759" i="13"/>
  <c r="FI759" i="13"/>
  <c r="GL758" i="13"/>
  <c r="GK758" i="13"/>
  <c r="GJ758" i="13"/>
  <c r="GI758" i="13"/>
  <c r="GH758" i="13"/>
  <c r="GG758" i="13"/>
  <c r="GF758" i="13"/>
  <c r="GE758" i="13"/>
  <c r="GD758" i="13"/>
  <c r="GC758" i="13"/>
  <c r="GB758" i="13"/>
  <c r="FZ758" i="13"/>
  <c r="FY758" i="13"/>
  <c r="FX758" i="13"/>
  <c r="FW758" i="13"/>
  <c r="FV758" i="13"/>
  <c r="FU758" i="13"/>
  <c r="FT758" i="13"/>
  <c r="FS758" i="13"/>
  <c r="FR758" i="13"/>
  <c r="FQ758" i="13"/>
  <c r="FP758" i="13"/>
  <c r="FN758" i="13"/>
  <c r="FK758" i="13"/>
  <c r="FI758" i="13"/>
  <c r="GN757" i="13"/>
  <c r="GK757" i="13"/>
  <c r="GJ757" i="13"/>
  <c r="GI757" i="13"/>
  <c r="GH757" i="13"/>
  <c r="GG757" i="13"/>
  <c r="GF757" i="13"/>
  <c r="GE757" i="13"/>
  <c r="GD757" i="13"/>
  <c r="GC757" i="13"/>
  <c r="GB757" i="13"/>
  <c r="FZ757" i="13"/>
  <c r="FY757" i="13"/>
  <c r="FX757" i="13"/>
  <c r="FW757" i="13"/>
  <c r="FV757" i="13"/>
  <c r="FU757" i="13"/>
  <c r="FT757" i="13"/>
  <c r="FS757" i="13"/>
  <c r="FR757" i="13"/>
  <c r="FQ757" i="13"/>
  <c r="FP757" i="13"/>
  <c r="FN757" i="13"/>
  <c r="FK757" i="13"/>
  <c r="FI757" i="13"/>
  <c r="GM756" i="13"/>
  <c r="GL756" i="13"/>
  <c r="GK756" i="13"/>
  <c r="GJ756" i="13"/>
  <c r="GI756" i="13"/>
  <c r="GH756" i="13"/>
  <c r="GG756" i="13"/>
  <c r="GF756" i="13"/>
  <c r="GE756" i="13"/>
  <c r="GD756" i="13"/>
  <c r="GC756" i="13"/>
  <c r="GB756" i="13"/>
  <c r="FZ756" i="13"/>
  <c r="FY756" i="13"/>
  <c r="FX756" i="13"/>
  <c r="FW756" i="13"/>
  <c r="FV756" i="13"/>
  <c r="FU756" i="13"/>
  <c r="FT756" i="13"/>
  <c r="FS756" i="13"/>
  <c r="FR756" i="13"/>
  <c r="FQ756" i="13"/>
  <c r="FP756" i="13"/>
  <c r="FN756" i="13"/>
  <c r="FK756" i="13"/>
  <c r="FI756" i="13"/>
  <c r="GK755" i="13"/>
  <c r="GJ755" i="13"/>
  <c r="GI755" i="13"/>
  <c r="GH755" i="13"/>
  <c r="GG755" i="13"/>
  <c r="GF755" i="13"/>
  <c r="GE755" i="13"/>
  <c r="GD755" i="13"/>
  <c r="GC755" i="13"/>
  <c r="GB755" i="13"/>
  <c r="FZ755" i="13"/>
  <c r="FY755" i="13"/>
  <c r="FX755" i="13"/>
  <c r="FW755" i="13"/>
  <c r="FV755" i="13"/>
  <c r="FU755" i="13"/>
  <c r="FT755" i="13"/>
  <c r="FS755" i="13"/>
  <c r="FR755" i="13"/>
  <c r="FQ755" i="13"/>
  <c r="FP755" i="13"/>
  <c r="FN755" i="13"/>
  <c r="FK755" i="13"/>
  <c r="FI755" i="13"/>
  <c r="GM754" i="13"/>
  <c r="GK754" i="13"/>
  <c r="GJ754" i="13"/>
  <c r="GI754" i="13"/>
  <c r="GH754" i="13"/>
  <c r="GG754" i="13"/>
  <c r="GF754" i="13"/>
  <c r="GE754" i="13"/>
  <c r="GD754" i="13"/>
  <c r="GC754" i="13"/>
  <c r="GB754" i="13"/>
  <c r="FZ754" i="13"/>
  <c r="FY754" i="13"/>
  <c r="FX754" i="13"/>
  <c r="FW754" i="13"/>
  <c r="FV754" i="13"/>
  <c r="FU754" i="13"/>
  <c r="FT754" i="13"/>
  <c r="FS754" i="13"/>
  <c r="FR754" i="13"/>
  <c r="FQ754" i="13"/>
  <c r="FP754" i="13"/>
  <c r="FN754" i="13"/>
  <c r="FK754" i="13"/>
  <c r="FI754" i="13"/>
  <c r="GM753" i="13"/>
  <c r="GL753" i="13"/>
  <c r="GK753" i="13"/>
  <c r="GJ753" i="13"/>
  <c r="GI753" i="13"/>
  <c r="GH753" i="13"/>
  <c r="GG753" i="13"/>
  <c r="GF753" i="13"/>
  <c r="GE753" i="13"/>
  <c r="GD753" i="13"/>
  <c r="GC753" i="13"/>
  <c r="GB753" i="13"/>
  <c r="FZ753" i="13"/>
  <c r="FY753" i="13"/>
  <c r="FX753" i="13"/>
  <c r="FW753" i="13"/>
  <c r="FV753" i="13"/>
  <c r="FU753" i="13"/>
  <c r="FT753" i="13"/>
  <c r="FS753" i="13"/>
  <c r="FR753" i="13"/>
  <c r="FQ753" i="13"/>
  <c r="FP753" i="13"/>
  <c r="FN753" i="13"/>
  <c r="FK753" i="13"/>
  <c r="FI753" i="13"/>
  <c r="GK752" i="13"/>
  <c r="GJ752" i="13"/>
  <c r="GI752" i="13"/>
  <c r="GH752" i="13"/>
  <c r="GG752" i="13"/>
  <c r="GF752" i="13"/>
  <c r="GE752" i="13"/>
  <c r="GD752" i="13"/>
  <c r="GC752" i="13"/>
  <c r="GB752" i="13"/>
  <c r="FZ752" i="13"/>
  <c r="FY752" i="13"/>
  <c r="FX752" i="13"/>
  <c r="FW752" i="13"/>
  <c r="FV752" i="13"/>
  <c r="FU752" i="13"/>
  <c r="FT752" i="13"/>
  <c r="FS752" i="13"/>
  <c r="FR752" i="13"/>
  <c r="FQ752" i="13"/>
  <c r="FP752" i="13"/>
  <c r="FN752" i="13"/>
  <c r="FK752" i="13"/>
  <c r="FI752" i="13"/>
  <c r="GM751" i="13"/>
  <c r="GL751" i="13"/>
  <c r="GK751" i="13"/>
  <c r="GJ751" i="13"/>
  <c r="GI751" i="13"/>
  <c r="GH751" i="13"/>
  <c r="GG751" i="13"/>
  <c r="GF751" i="13"/>
  <c r="GE751" i="13"/>
  <c r="GD751" i="13"/>
  <c r="GC751" i="13"/>
  <c r="GB751" i="13"/>
  <c r="FZ751" i="13"/>
  <c r="FY751" i="13"/>
  <c r="FX751" i="13"/>
  <c r="FW751" i="13"/>
  <c r="FV751" i="13"/>
  <c r="FU751" i="13"/>
  <c r="FT751" i="13"/>
  <c r="FS751" i="13"/>
  <c r="FR751" i="13"/>
  <c r="FQ751" i="13"/>
  <c r="FP751" i="13"/>
  <c r="FN751" i="13"/>
  <c r="FK751" i="13"/>
  <c r="FI751" i="13"/>
  <c r="GL750" i="13"/>
  <c r="GK750" i="13"/>
  <c r="GJ750" i="13"/>
  <c r="GI750" i="13"/>
  <c r="GH750" i="13"/>
  <c r="GG750" i="13"/>
  <c r="GF750" i="13"/>
  <c r="GE750" i="13"/>
  <c r="GD750" i="13"/>
  <c r="GC750" i="13"/>
  <c r="GB750" i="13"/>
  <c r="FZ750" i="13"/>
  <c r="FY750" i="13"/>
  <c r="FX750" i="13"/>
  <c r="FW750" i="13"/>
  <c r="FV750" i="13"/>
  <c r="FU750" i="13"/>
  <c r="FT750" i="13"/>
  <c r="FS750" i="13"/>
  <c r="FR750" i="13"/>
  <c r="FQ750" i="13"/>
  <c r="FP750" i="13"/>
  <c r="FN750" i="13"/>
  <c r="FK750" i="13"/>
  <c r="FI750" i="13"/>
  <c r="GN749" i="13"/>
  <c r="GK749" i="13"/>
  <c r="GJ749" i="13"/>
  <c r="GI749" i="13"/>
  <c r="GH749" i="13"/>
  <c r="GG749" i="13"/>
  <c r="GF749" i="13"/>
  <c r="GE749" i="13"/>
  <c r="GD749" i="13"/>
  <c r="GC749" i="13"/>
  <c r="GB749" i="13"/>
  <c r="FZ749" i="13"/>
  <c r="FY749" i="13"/>
  <c r="FX749" i="13"/>
  <c r="FW749" i="13"/>
  <c r="FV749" i="13"/>
  <c r="FU749" i="13"/>
  <c r="FT749" i="13"/>
  <c r="FS749" i="13"/>
  <c r="FR749" i="13"/>
  <c r="FQ749" i="13"/>
  <c r="FP749" i="13"/>
  <c r="FN749" i="13"/>
  <c r="FK749" i="13"/>
  <c r="FI749" i="13"/>
  <c r="GL748" i="13"/>
  <c r="GK748" i="13"/>
  <c r="GJ748" i="13"/>
  <c r="GI748" i="13"/>
  <c r="GH748" i="13"/>
  <c r="GG748" i="13"/>
  <c r="GF748" i="13"/>
  <c r="GE748" i="13"/>
  <c r="GD748" i="13"/>
  <c r="GC748" i="13"/>
  <c r="GB748" i="13"/>
  <c r="FZ748" i="13"/>
  <c r="FY748" i="13"/>
  <c r="FX748" i="13"/>
  <c r="FW748" i="13"/>
  <c r="FV748" i="13"/>
  <c r="FU748" i="13"/>
  <c r="FT748" i="13"/>
  <c r="FS748" i="13"/>
  <c r="FR748" i="13"/>
  <c r="FQ748" i="13"/>
  <c r="FP748" i="13"/>
  <c r="FN748" i="13"/>
  <c r="FK748" i="13"/>
  <c r="FI748" i="13"/>
  <c r="GK747" i="13"/>
  <c r="GJ747" i="13"/>
  <c r="GI747" i="13"/>
  <c r="GH747" i="13"/>
  <c r="GG747" i="13"/>
  <c r="GF747" i="13"/>
  <c r="GE747" i="13"/>
  <c r="GD747" i="13"/>
  <c r="GC747" i="13"/>
  <c r="GB747" i="13"/>
  <c r="FZ747" i="13"/>
  <c r="FY747" i="13"/>
  <c r="FX747" i="13"/>
  <c r="FW747" i="13"/>
  <c r="FV747" i="13"/>
  <c r="FU747" i="13"/>
  <c r="FT747" i="13"/>
  <c r="FS747" i="13"/>
  <c r="FR747" i="13"/>
  <c r="FQ747" i="13"/>
  <c r="FP747" i="13"/>
  <c r="FN747" i="13"/>
  <c r="FK747" i="13"/>
  <c r="FI747" i="13"/>
  <c r="GM746" i="13"/>
  <c r="GK746" i="13"/>
  <c r="GJ746" i="13"/>
  <c r="GI746" i="13"/>
  <c r="GH746" i="13"/>
  <c r="GG746" i="13"/>
  <c r="GF746" i="13"/>
  <c r="GE746" i="13"/>
  <c r="GD746" i="13"/>
  <c r="GC746" i="13"/>
  <c r="GB746" i="13"/>
  <c r="FZ746" i="13"/>
  <c r="FY746" i="13"/>
  <c r="FX746" i="13"/>
  <c r="FW746" i="13"/>
  <c r="FV746" i="13"/>
  <c r="FU746" i="13"/>
  <c r="FT746" i="13"/>
  <c r="FS746" i="13"/>
  <c r="FR746" i="13"/>
  <c r="FQ746" i="13"/>
  <c r="FP746" i="13"/>
  <c r="FN746" i="13"/>
  <c r="FK746" i="13"/>
  <c r="FI746" i="13"/>
  <c r="GM745" i="13"/>
  <c r="GK745" i="13"/>
  <c r="GJ745" i="13"/>
  <c r="GI745" i="13"/>
  <c r="GH745" i="13"/>
  <c r="GG745" i="13"/>
  <c r="GF745" i="13"/>
  <c r="GE745" i="13"/>
  <c r="GD745" i="13"/>
  <c r="GC745" i="13"/>
  <c r="GB745" i="13"/>
  <c r="FZ745" i="13"/>
  <c r="FY745" i="13"/>
  <c r="FX745" i="13"/>
  <c r="FW745" i="13"/>
  <c r="FV745" i="13"/>
  <c r="FU745" i="13"/>
  <c r="FT745" i="13"/>
  <c r="FS745" i="13"/>
  <c r="FR745" i="13"/>
  <c r="FQ745" i="13"/>
  <c r="FP745" i="13"/>
  <c r="FN745" i="13"/>
  <c r="FK745" i="13"/>
  <c r="FI745" i="13"/>
  <c r="GK744" i="13"/>
  <c r="GJ744" i="13"/>
  <c r="GI744" i="13"/>
  <c r="GH744" i="13"/>
  <c r="GG744" i="13"/>
  <c r="GF744" i="13"/>
  <c r="GE744" i="13"/>
  <c r="GD744" i="13"/>
  <c r="GC744" i="13"/>
  <c r="GB744" i="13"/>
  <c r="FZ744" i="13"/>
  <c r="FY744" i="13"/>
  <c r="FX744" i="13"/>
  <c r="FW744" i="13"/>
  <c r="FV744" i="13"/>
  <c r="FU744" i="13"/>
  <c r="FT744" i="13"/>
  <c r="FS744" i="13"/>
  <c r="FR744" i="13"/>
  <c r="FQ744" i="13"/>
  <c r="FP744" i="13"/>
  <c r="FN744" i="13"/>
  <c r="FK744" i="13"/>
  <c r="FI744" i="13"/>
  <c r="GN743" i="13"/>
  <c r="GM743" i="13"/>
  <c r="GL743" i="13"/>
  <c r="GK743" i="13"/>
  <c r="GJ743" i="13"/>
  <c r="GI743" i="13"/>
  <c r="GH743" i="13"/>
  <c r="GG743" i="13"/>
  <c r="GF743" i="13"/>
  <c r="GE743" i="13"/>
  <c r="GD743" i="13"/>
  <c r="GC743" i="13"/>
  <c r="GB743" i="13"/>
  <c r="FZ743" i="13"/>
  <c r="FY743" i="13"/>
  <c r="FX743" i="13"/>
  <c r="FW743" i="13"/>
  <c r="FV743" i="13"/>
  <c r="FU743" i="13"/>
  <c r="FT743" i="13"/>
  <c r="FS743" i="13"/>
  <c r="FR743" i="13"/>
  <c r="FQ743" i="13"/>
  <c r="FP743" i="13"/>
  <c r="FN743" i="13"/>
  <c r="FK743" i="13"/>
  <c r="FI743" i="13"/>
  <c r="GL742" i="13"/>
  <c r="GK742" i="13"/>
  <c r="GJ742" i="13"/>
  <c r="GI742" i="13"/>
  <c r="GH742" i="13"/>
  <c r="GG742" i="13"/>
  <c r="GF742" i="13"/>
  <c r="GE742" i="13"/>
  <c r="GD742" i="13"/>
  <c r="GC742" i="13"/>
  <c r="GB742" i="13"/>
  <c r="FZ742" i="13"/>
  <c r="FY742" i="13"/>
  <c r="FX742" i="13"/>
  <c r="FW742" i="13"/>
  <c r="FV742" i="13"/>
  <c r="FU742" i="13"/>
  <c r="FT742" i="13"/>
  <c r="FS742" i="13"/>
  <c r="FR742" i="13"/>
  <c r="FQ742" i="13"/>
  <c r="FP742" i="13"/>
  <c r="FN742" i="13"/>
  <c r="FK742" i="13"/>
  <c r="FI742" i="13"/>
  <c r="GN741" i="13"/>
  <c r="GK741" i="13"/>
  <c r="GJ741" i="13"/>
  <c r="GI741" i="13"/>
  <c r="GH741" i="13"/>
  <c r="GG741" i="13"/>
  <c r="GF741" i="13"/>
  <c r="GE741" i="13"/>
  <c r="GD741" i="13"/>
  <c r="GC741" i="13"/>
  <c r="GB741" i="13"/>
  <c r="FZ741" i="13"/>
  <c r="FY741" i="13"/>
  <c r="FX741" i="13"/>
  <c r="FW741" i="13"/>
  <c r="FV741" i="13"/>
  <c r="FU741" i="13"/>
  <c r="FT741" i="13"/>
  <c r="FS741" i="13"/>
  <c r="FR741" i="13"/>
  <c r="FQ741" i="13"/>
  <c r="FP741" i="13"/>
  <c r="FN741" i="13"/>
  <c r="FK741" i="13"/>
  <c r="FI741" i="13"/>
  <c r="GM740" i="13"/>
  <c r="GK740" i="13"/>
  <c r="GJ740" i="13"/>
  <c r="GI740" i="13"/>
  <c r="GH740" i="13"/>
  <c r="GG740" i="13"/>
  <c r="GF740" i="13"/>
  <c r="GE740" i="13"/>
  <c r="GD740" i="13"/>
  <c r="GC740" i="13"/>
  <c r="GB740" i="13"/>
  <c r="FZ740" i="13"/>
  <c r="FY740" i="13"/>
  <c r="FX740" i="13"/>
  <c r="FW740" i="13"/>
  <c r="FV740" i="13"/>
  <c r="FU740" i="13"/>
  <c r="FT740" i="13"/>
  <c r="FS740" i="13"/>
  <c r="FR740" i="13"/>
  <c r="FQ740" i="13"/>
  <c r="FP740" i="13"/>
  <c r="FN740" i="13"/>
  <c r="FK740" i="13"/>
  <c r="FI740" i="13"/>
  <c r="GK739" i="13"/>
  <c r="GJ739" i="13"/>
  <c r="GI739" i="13"/>
  <c r="GH739" i="13"/>
  <c r="GG739" i="13"/>
  <c r="GF739" i="13"/>
  <c r="GE739" i="13"/>
  <c r="GD739" i="13"/>
  <c r="GC739" i="13"/>
  <c r="GB739" i="13"/>
  <c r="FZ739" i="13"/>
  <c r="FY739" i="13"/>
  <c r="FX739" i="13"/>
  <c r="FW739" i="13"/>
  <c r="FV739" i="13"/>
  <c r="FU739" i="13"/>
  <c r="FT739" i="13"/>
  <c r="FS739" i="13"/>
  <c r="FR739" i="13"/>
  <c r="FQ739" i="13"/>
  <c r="FP739" i="13"/>
  <c r="FN739" i="13"/>
  <c r="FK739" i="13"/>
  <c r="FI739" i="13"/>
  <c r="GM738" i="13"/>
  <c r="GK738" i="13"/>
  <c r="GJ738" i="13"/>
  <c r="GI738" i="13"/>
  <c r="GH738" i="13"/>
  <c r="GG738" i="13"/>
  <c r="GF738" i="13"/>
  <c r="GE738" i="13"/>
  <c r="GD738" i="13"/>
  <c r="GC738" i="13"/>
  <c r="GB738" i="13"/>
  <c r="FZ738" i="13"/>
  <c r="FY738" i="13"/>
  <c r="FX738" i="13"/>
  <c r="FW738" i="13"/>
  <c r="FV738" i="13"/>
  <c r="FU738" i="13"/>
  <c r="FT738" i="13"/>
  <c r="FS738" i="13"/>
  <c r="FR738" i="13"/>
  <c r="FQ738" i="13"/>
  <c r="FP738" i="13"/>
  <c r="FN738" i="13"/>
  <c r="FK738" i="13"/>
  <c r="FI738" i="13"/>
  <c r="GN737" i="13"/>
  <c r="GM737" i="13"/>
  <c r="GK737" i="13"/>
  <c r="GJ737" i="13"/>
  <c r="GI737" i="13"/>
  <c r="GH737" i="13"/>
  <c r="GG737" i="13"/>
  <c r="GF737" i="13"/>
  <c r="GE737" i="13"/>
  <c r="GD737" i="13"/>
  <c r="GC737" i="13"/>
  <c r="GB737" i="13"/>
  <c r="FZ737" i="13"/>
  <c r="FY737" i="13"/>
  <c r="FX737" i="13"/>
  <c r="FW737" i="13"/>
  <c r="FV737" i="13"/>
  <c r="FU737" i="13"/>
  <c r="FT737" i="13"/>
  <c r="FS737" i="13"/>
  <c r="FR737" i="13"/>
  <c r="FQ737" i="13"/>
  <c r="FP737" i="13"/>
  <c r="FN737" i="13"/>
  <c r="FK737" i="13"/>
  <c r="FI737" i="13"/>
  <c r="GK736" i="13"/>
  <c r="GJ736" i="13"/>
  <c r="GI736" i="13"/>
  <c r="GH736" i="13"/>
  <c r="GG736" i="13"/>
  <c r="GF736" i="13"/>
  <c r="GE736" i="13"/>
  <c r="GD736" i="13"/>
  <c r="GC736" i="13"/>
  <c r="GB736" i="13"/>
  <c r="FZ736" i="13"/>
  <c r="FY736" i="13"/>
  <c r="FX736" i="13"/>
  <c r="FW736" i="13"/>
  <c r="FV736" i="13"/>
  <c r="FU736" i="13"/>
  <c r="FT736" i="13"/>
  <c r="FS736" i="13"/>
  <c r="FR736" i="13"/>
  <c r="FQ736" i="13"/>
  <c r="FP736" i="13"/>
  <c r="FN736" i="13"/>
  <c r="FK736" i="13"/>
  <c r="FI736" i="13"/>
  <c r="GN735" i="13"/>
  <c r="GM735" i="13"/>
  <c r="GL735" i="13"/>
  <c r="GK735" i="13"/>
  <c r="GJ735" i="13"/>
  <c r="GI735" i="13"/>
  <c r="GH735" i="13"/>
  <c r="GG735" i="13"/>
  <c r="GF735" i="13"/>
  <c r="GE735" i="13"/>
  <c r="GD735" i="13"/>
  <c r="GC735" i="13"/>
  <c r="GB735" i="13"/>
  <c r="FZ735" i="13"/>
  <c r="FY735" i="13"/>
  <c r="FX735" i="13"/>
  <c r="FW735" i="13"/>
  <c r="FV735" i="13"/>
  <c r="FU735" i="13"/>
  <c r="FT735" i="13"/>
  <c r="FS735" i="13"/>
  <c r="FR735" i="13"/>
  <c r="FQ735" i="13"/>
  <c r="FP735" i="13"/>
  <c r="FN735" i="13"/>
  <c r="FK735" i="13"/>
  <c r="FI735" i="13"/>
  <c r="GL734" i="13"/>
  <c r="GK734" i="13"/>
  <c r="GJ734" i="13"/>
  <c r="GI734" i="13"/>
  <c r="GH734" i="13"/>
  <c r="GG734" i="13"/>
  <c r="GF734" i="13"/>
  <c r="GE734" i="13"/>
  <c r="GD734" i="13"/>
  <c r="GC734" i="13"/>
  <c r="GB734" i="13"/>
  <c r="FZ734" i="13"/>
  <c r="FY734" i="13"/>
  <c r="FX734" i="13"/>
  <c r="FW734" i="13"/>
  <c r="FV734" i="13"/>
  <c r="FU734" i="13"/>
  <c r="FT734" i="13"/>
  <c r="FS734" i="13"/>
  <c r="FR734" i="13"/>
  <c r="FQ734" i="13"/>
  <c r="FP734" i="13"/>
  <c r="FN734" i="13"/>
  <c r="FK734" i="13"/>
  <c r="FI734" i="13"/>
  <c r="GK733" i="13"/>
  <c r="GJ733" i="13"/>
  <c r="GI733" i="13"/>
  <c r="GH733" i="13"/>
  <c r="GG733" i="13"/>
  <c r="GF733" i="13"/>
  <c r="GE733" i="13"/>
  <c r="GD733" i="13"/>
  <c r="GC733" i="13"/>
  <c r="GB733" i="13"/>
  <c r="FZ733" i="13"/>
  <c r="FY733" i="13"/>
  <c r="FX733" i="13"/>
  <c r="FW733" i="13"/>
  <c r="FV733" i="13"/>
  <c r="FU733" i="13"/>
  <c r="FT733" i="13"/>
  <c r="FS733" i="13"/>
  <c r="FR733" i="13"/>
  <c r="FQ733" i="13"/>
  <c r="FP733" i="13"/>
  <c r="FN733" i="13"/>
  <c r="FK733" i="13"/>
  <c r="FI733" i="13"/>
  <c r="GM732" i="13"/>
  <c r="GL732" i="13"/>
  <c r="GK732" i="13"/>
  <c r="GJ732" i="13"/>
  <c r="GI732" i="13"/>
  <c r="GH732" i="13"/>
  <c r="GG732" i="13"/>
  <c r="GF732" i="13"/>
  <c r="GE732" i="13"/>
  <c r="GD732" i="13"/>
  <c r="GC732" i="13"/>
  <c r="GB732" i="13"/>
  <c r="FZ732" i="13"/>
  <c r="FY732" i="13"/>
  <c r="FX732" i="13"/>
  <c r="FW732" i="13"/>
  <c r="FV732" i="13"/>
  <c r="FU732" i="13"/>
  <c r="FT732" i="13"/>
  <c r="FS732" i="13"/>
  <c r="FR732" i="13"/>
  <c r="FQ732" i="13"/>
  <c r="FP732" i="13"/>
  <c r="FN732" i="13"/>
  <c r="FK732" i="13"/>
  <c r="FI732" i="13"/>
  <c r="GK731" i="13"/>
  <c r="GJ731" i="13"/>
  <c r="GI731" i="13"/>
  <c r="GH731" i="13"/>
  <c r="GG731" i="13"/>
  <c r="GF731" i="13"/>
  <c r="GE731" i="13"/>
  <c r="GD731" i="13"/>
  <c r="GC731" i="13"/>
  <c r="GB731" i="13"/>
  <c r="FZ731" i="13"/>
  <c r="FY731" i="13"/>
  <c r="FX731" i="13"/>
  <c r="FW731" i="13"/>
  <c r="FV731" i="13"/>
  <c r="FU731" i="13"/>
  <c r="FT731" i="13"/>
  <c r="FS731" i="13"/>
  <c r="FR731" i="13"/>
  <c r="FQ731" i="13"/>
  <c r="FP731" i="13"/>
  <c r="FN731" i="13"/>
  <c r="FK731" i="13"/>
  <c r="FI731" i="13"/>
  <c r="GM730" i="13"/>
  <c r="GK730" i="13"/>
  <c r="GJ730" i="13"/>
  <c r="GI730" i="13"/>
  <c r="GH730" i="13"/>
  <c r="GG730" i="13"/>
  <c r="GF730" i="13"/>
  <c r="GE730" i="13"/>
  <c r="GD730" i="13"/>
  <c r="GC730" i="13"/>
  <c r="GB730" i="13"/>
  <c r="FZ730" i="13"/>
  <c r="FY730" i="13"/>
  <c r="FX730" i="13"/>
  <c r="FW730" i="13"/>
  <c r="FV730" i="13"/>
  <c r="FU730" i="13"/>
  <c r="FT730" i="13"/>
  <c r="FS730" i="13"/>
  <c r="FR730" i="13"/>
  <c r="FQ730" i="13"/>
  <c r="FP730" i="13"/>
  <c r="FN730" i="13"/>
  <c r="FK730" i="13"/>
  <c r="FI730" i="13"/>
  <c r="GM729" i="13"/>
  <c r="GL729" i="13"/>
  <c r="GK729" i="13"/>
  <c r="GJ729" i="13"/>
  <c r="GI729" i="13"/>
  <c r="GH729" i="13"/>
  <c r="GG729" i="13"/>
  <c r="GF729" i="13"/>
  <c r="GE729" i="13"/>
  <c r="GD729" i="13"/>
  <c r="GC729" i="13"/>
  <c r="GB729" i="13"/>
  <c r="FZ729" i="13"/>
  <c r="FY729" i="13"/>
  <c r="FX729" i="13"/>
  <c r="FW729" i="13"/>
  <c r="FV729" i="13"/>
  <c r="FU729" i="13"/>
  <c r="FT729" i="13"/>
  <c r="FS729" i="13"/>
  <c r="FR729" i="13"/>
  <c r="FQ729" i="13"/>
  <c r="FP729" i="13"/>
  <c r="FN729" i="13"/>
  <c r="FK729" i="13"/>
  <c r="FI729" i="13"/>
  <c r="GK728" i="13"/>
  <c r="GJ728" i="13"/>
  <c r="GI728" i="13"/>
  <c r="GH728" i="13"/>
  <c r="GG728" i="13"/>
  <c r="GF728" i="13"/>
  <c r="GE728" i="13"/>
  <c r="GD728" i="13"/>
  <c r="GC728" i="13"/>
  <c r="GB728" i="13"/>
  <c r="FZ728" i="13"/>
  <c r="FY728" i="13"/>
  <c r="FX728" i="13"/>
  <c r="FW728" i="13"/>
  <c r="FV728" i="13"/>
  <c r="FU728" i="13"/>
  <c r="FT728" i="13"/>
  <c r="FS728" i="13"/>
  <c r="FR728" i="13"/>
  <c r="FQ728" i="13"/>
  <c r="FP728" i="13"/>
  <c r="FN728" i="13"/>
  <c r="FK728" i="13"/>
  <c r="FI728" i="13"/>
  <c r="GN727" i="13"/>
  <c r="GK727" i="13"/>
  <c r="GJ727" i="13"/>
  <c r="GI727" i="13"/>
  <c r="GH727" i="13"/>
  <c r="GG727" i="13"/>
  <c r="GF727" i="13"/>
  <c r="GE727" i="13"/>
  <c r="GD727" i="13"/>
  <c r="GC727" i="13"/>
  <c r="GB727" i="13"/>
  <c r="FZ727" i="13"/>
  <c r="FY727" i="13"/>
  <c r="FX727" i="13"/>
  <c r="FW727" i="13"/>
  <c r="FV727" i="13"/>
  <c r="FU727" i="13"/>
  <c r="FT727" i="13"/>
  <c r="FS727" i="13"/>
  <c r="FR727" i="13"/>
  <c r="FQ727" i="13"/>
  <c r="FP727" i="13"/>
  <c r="FN727" i="13"/>
  <c r="FK727" i="13"/>
  <c r="FI727" i="13"/>
  <c r="GK726" i="13"/>
  <c r="GJ726" i="13"/>
  <c r="GI726" i="13"/>
  <c r="GH726" i="13"/>
  <c r="GG726" i="13"/>
  <c r="GF726" i="13"/>
  <c r="GE726" i="13"/>
  <c r="GD726" i="13"/>
  <c r="GC726" i="13"/>
  <c r="GB726" i="13"/>
  <c r="FZ726" i="13"/>
  <c r="FY726" i="13"/>
  <c r="FX726" i="13"/>
  <c r="FW726" i="13"/>
  <c r="FV726" i="13"/>
  <c r="FU726" i="13"/>
  <c r="FT726" i="13"/>
  <c r="FS726" i="13"/>
  <c r="FR726" i="13"/>
  <c r="FQ726" i="13"/>
  <c r="FP726" i="13"/>
  <c r="FN726" i="13"/>
  <c r="FK726" i="13"/>
  <c r="FI726" i="13"/>
  <c r="GN725" i="13"/>
  <c r="GK725" i="13"/>
  <c r="GJ725" i="13"/>
  <c r="GI725" i="13"/>
  <c r="GH725" i="13"/>
  <c r="GG725" i="13"/>
  <c r="GF725" i="13"/>
  <c r="GE725" i="13"/>
  <c r="GD725" i="13"/>
  <c r="GC725" i="13"/>
  <c r="GB725" i="13"/>
  <c r="FZ725" i="13"/>
  <c r="FY725" i="13"/>
  <c r="FX725" i="13"/>
  <c r="FW725" i="13"/>
  <c r="FV725" i="13"/>
  <c r="FU725" i="13"/>
  <c r="FT725" i="13"/>
  <c r="FS725" i="13"/>
  <c r="FR725" i="13"/>
  <c r="FQ725" i="13"/>
  <c r="FP725" i="13"/>
  <c r="FN725" i="13"/>
  <c r="FK725" i="13"/>
  <c r="FI725" i="13"/>
  <c r="GN724" i="13"/>
  <c r="GK724" i="13"/>
  <c r="GJ724" i="13"/>
  <c r="GI724" i="13"/>
  <c r="GH724" i="13"/>
  <c r="GG724" i="13"/>
  <c r="GF724" i="13"/>
  <c r="GE724" i="13"/>
  <c r="GD724" i="13"/>
  <c r="GC724" i="13"/>
  <c r="GB724" i="13"/>
  <c r="FZ724" i="13"/>
  <c r="FY724" i="13"/>
  <c r="FX724" i="13"/>
  <c r="FW724" i="13"/>
  <c r="FV724" i="13"/>
  <c r="FU724" i="13"/>
  <c r="FT724" i="13"/>
  <c r="FS724" i="13"/>
  <c r="FR724" i="13"/>
  <c r="FQ724" i="13"/>
  <c r="FP724" i="13"/>
  <c r="FN724" i="13"/>
  <c r="FK724" i="13"/>
  <c r="FI724" i="13"/>
  <c r="GK723" i="13"/>
  <c r="GJ723" i="13"/>
  <c r="GI723" i="13"/>
  <c r="GH723" i="13"/>
  <c r="GG723" i="13"/>
  <c r="GF723" i="13"/>
  <c r="GE723" i="13"/>
  <c r="GD723" i="13"/>
  <c r="GC723" i="13"/>
  <c r="GB723" i="13"/>
  <c r="FZ723" i="13"/>
  <c r="FY723" i="13"/>
  <c r="FX723" i="13"/>
  <c r="FW723" i="13"/>
  <c r="FV723" i="13"/>
  <c r="FU723" i="13"/>
  <c r="FT723" i="13"/>
  <c r="FS723" i="13"/>
  <c r="FR723" i="13"/>
  <c r="FQ723" i="13"/>
  <c r="FP723" i="13"/>
  <c r="FN723" i="13"/>
  <c r="FK723" i="13"/>
  <c r="FI723" i="13"/>
  <c r="GN722" i="13"/>
  <c r="GM722" i="13"/>
  <c r="GK722" i="13"/>
  <c r="GJ722" i="13"/>
  <c r="GI722" i="13"/>
  <c r="GH722" i="13"/>
  <c r="GG722" i="13"/>
  <c r="GF722" i="13"/>
  <c r="GE722" i="13"/>
  <c r="GD722" i="13"/>
  <c r="GC722" i="13"/>
  <c r="GB722" i="13"/>
  <c r="FZ722" i="13"/>
  <c r="FY722" i="13"/>
  <c r="FX722" i="13"/>
  <c r="FW722" i="13"/>
  <c r="FV722" i="13"/>
  <c r="FU722" i="13"/>
  <c r="FT722" i="13"/>
  <c r="FS722" i="13"/>
  <c r="FR722" i="13"/>
  <c r="FQ722" i="13"/>
  <c r="FP722" i="13"/>
  <c r="FN722" i="13"/>
  <c r="FK722" i="13"/>
  <c r="FI722" i="13"/>
  <c r="GM721" i="13"/>
  <c r="GK721" i="13"/>
  <c r="GJ721" i="13"/>
  <c r="GI721" i="13"/>
  <c r="GH721" i="13"/>
  <c r="GG721" i="13"/>
  <c r="GF721" i="13"/>
  <c r="GE721" i="13"/>
  <c r="GD721" i="13"/>
  <c r="GC721" i="13"/>
  <c r="GB721" i="13"/>
  <c r="FZ721" i="13"/>
  <c r="FY721" i="13"/>
  <c r="FX721" i="13"/>
  <c r="FW721" i="13"/>
  <c r="FV721" i="13"/>
  <c r="FU721" i="13"/>
  <c r="FT721" i="13"/>
  <c r="FS721" i="13"/>
  <c r="FR721" i="13"/>
  <c r="FQ721" i="13"/>
  <c r="FP721" i="13"/>
  <c r="FN721" i="13"/>
  <c r="FK721" i="13"/>
  <c r="FI721" i="13"/>
  <c r="GK720" i="13"/>
  <c r="GJ720" i="13"/>
  <c r="GI720" i="13"/>
  <c r="GH720" i="13"/>
  <c r="GG720" i="13"/>
  <c r="GF720" i="13"/>
  <c r="GE720" i="13"/>
  <c r="GD720" i="13"/>
  <c r="GC720" i="13"/>
  <c r="GB720" i="13"/>
  <c r="FZ720" i="13"/>
  <c r="FY720" i="13"/>
  <c r="FX720" i="13"/>
  <c r="FW720" i="13"/>
  <c r="FV720" i="13"/>
  <c r="FU720" i="13"/>
  <c r="FT720" i="13"/>
  <c r="FS720" i="13"/>
  <c r="FR720" i="13"/>
  <c r="FQ720" i="13"/>
  <c r="FP720" i="13"/>
  <c r="FN720" i="13"/>
  <c r="FK720" i="13"/>
  <c r="FI720" i="13"/>
  <c r="GN719" i="13"/>
  <c r="GM719" i="13"/>
  <c r="GL719" i="13"/>
  <c r="GK719" i="13"/>
  <c r="GJ719" i="13"/>
  <c r="GI719" i="13"/>
  <c r="GH719" i="13"/>
  <c r="GG719" i="13"/>
  <c r="GF719" i="13"/>
  <c r="GE719" i="13"/>
  <c r="GD719" i="13"/>
  <c r="GC719" i="13"/>
  <c r="GB719" i="13"/>
  <c r="FZ719" i="13"/>
  <c r="FY719" i="13"/>
  <c r="FX719" i="13"/>
  <c r="FW719" i="13"/>
  <c r="FV719" i="13"/>
  <c r="FU719" i="13"/>
  <c r="FT719" i="13"/>
  <c r="FS719" i="13"/>
  <c r="FR719" i="13"/>
  <c r="FQ719" i="13"/>
  <c r="FP719" i="13"/>
  <c r="FN719" i="13"/>
  <c r="FK719" i="13"/>
  <c r="FI719" i="13"/>
  <c r="GK718" i="13"/>
  <c r="GJ718" i="13"/>
  <c r="GI718" i="13"/>
  <c r="GH718" i="13"/>
  <c r="GG718" i="13"/>
  <c r="GF718" i="13"/>
  <c r="GE718" i="13"/>
  <c r="GD718" i="13"/>
  <c r="GC718" i="13"/>
  <c r="GB718" i="13"/>
  <c r="FZ718" i="13"/>
  <c r="FY718" i="13"/>
  <c r="FX718" i="13"/>
  <c r="FW718" i="13"/>
  <c r="FV718" i="13"/>
  <c r="FU718" i="13"/>
  <c r="FT718" i="13"/>
  <c r="FS718" i="13"/>
  <c r="FR718" i="13"/>
  <c r="FQ718" i="13"/>
  <c r="FP718" i="13"/>
  <c r="FN718" i="13"/>
  <c r="FK718" i="13"/>
  <c r="FI718" i="13"/>
  <c r="GN717" i="13"/>
  <c r="GM717" i="13"/>
  <c r="GK717" i="13"/>
  <c r="GJ717" i="13"/>
  <c r="GI717" i="13"/>
  <c r="GH717" i="13"/>
  <c r="GG717" i="13"/>
  <c r="GF717" i="13"/>
  <c r="GE717" i="13"/>
  <c r="GD717" i="13"/>
  <c r="GC717" i="13"/>
  <c r="GB717" i="13"/>
  <c r="FZ717" i="13"/>
  <c r="FY717" i="13"/>
  <c r="FX717" i="13"/>
  <c r="FW717" i="13"/>
  <c r="FV717" i="13"/>
  <c r="FU717" i="13"/>
  <c r="FT717" i="13"/>
  <c r="FS717" i="13"/>
  <c r="FR717" i="13"/>
  <c r="FQ717" i="13"/>
  <c r="FP717" i="13"/>
  <c r="FN717" i="13"/>
  <c r="FK717" i="13"/>
  <c r="FI717" i="13"/>
  <c r="GK716" i="13"/>
  <c r="GJ716" i="13"/>
  <c r="GI716" i="13"/>
  <c r="GH716" i="13"/>
  <c r="GG716" i="13"/>
  <c r="GF716" i="13"/>
  <c r="GE716" i="13"/>
  <c r="GD716" i="13"/>
  <c r="GC716" i="13"/>
  <c r="GB716" i="13"/>
  <c r="FZ716" i="13"/>
  <c r="FY716" i="13"/>
  <c r="FX716" i="13"/>
  <c r="FW716" i="13"/>
  <c r="FV716" i="13"/>
  <c r="FU716" i="13"/>
  <c r="FT716" i="13"/>
  <c r="FS716" i="13"/>
  <c r="FR716" i="13"/>
  <c r="FQ716" i="13"/>
  <c r="FP716" i="13"/>
  <c r="FN716" i="13"/>
  <c r="FK716" i="13"/>
  <c r="FI716" i="13"/>
  <c r="GK715" i="13"/>
  <c r="GJ715" i="13"/>
  <c r="GI715" i="13"/>
  <c r="GH715" i="13"/>
  <c r="GG715" i="13"/>
  <c r="GF715" i="13"/>
  <c r="GE715" i="13"/>
  <c r="GD715" i="13"/>
  <c r="GC715" i="13"/>
  <c r="GB715" i="13"/>
  <c r="FZ715" i="13"/>
  <c r="FY715" i="13"/>
  <c r="FX715" i="13"/>
  <c r="FW715" i="13"/>
  <c r="FV715" i="13"/>
  <c r="FU715" i="13"/>
  <c r="FT715" i="13"/>
  <c r="FS715" i="13"/>
  <c r="FR715" i="13"/>
  <c r="FQ715" i="13"/>
  <c r="FP715" i="13"/>
  <c r="FN715" i="13"/>
  <c r="FK715" i="13"/>
  <c r="FI715" i="13"/>
  <c r="GM714" i="13"/>
  <c r="GL714" i="13"/>
  <c r="GK714" i="13"/>
  <c r="GJ714" i="13"/>
  <c r="GI714" i="13"/>
  <c r="GH714" i="13"/>
  <c r="GG714" i="13"/>
  <c r="GF714" i="13"/>
  <c r="GE714" i="13"/>
  <c r="GD714" i="13"/>
  <c r="GC714" i="13"/>
  <c r="GB714" i="13"/>
  <c r="FZ714" i="13"/>
  <c r="FY714" i="13"/>
  <c r="FX714" i="13"/>
  <c r="FW714" i="13"/>
  <c r="FV714" i="13"/>
  <c r="FU714" i="13"/>
  <c r="FT714" i="13"/>
  <c r="FS714" i="13"/>
  <c r="FR714" i="13"/>
  <c r="FQ714" i="13"/>
  <c r="FP714" i="13"/>
  <c r="FN714" i="13"/>
  <c r="FK714" i="13"/>
  <c r="FI714" i="13"/>
  <c r="GK713" i="13"/>
  <c r="GJ713" i="13"/>
  <c r="GI713" i="13"/>
  <c r="GH713" i="13"/>
  <c r="GG713" i="13"/>
  <c r="GF713" i="13"/>
  <c r="GE713" i="13"/>
  <c r="GD713" i="13"/>
  <c r="GC713" i="13"/>
  <c r="GB713" i="13"/>
  <c r="FZ713" i="13"/>
  <c r="FY713" i="13"/>
  <c r="FX713" i="13"/>
  <c r="FW713" i="13"/>
  <c r="FV713" i="13"/>
  <c r="FU713" i="13"/>
  <c r="FT713" i="13"/>
  <c r="FS713" i="13"/>
  <c r="FR713" i="13"/>
  <c r="FQ713" i="13"/>
  <c r="FP713" i="13"/>
  <c r="FN713" i="13"/>
  <c r="FK713" i="13"/>
  <c r="FI713" i="13"/>
  <c r="GN712" i="13"/>
  <c r="GM712" i="13"/>
  <c r="GK712" i="13"/>
  <c r="GJ712" i="13"/>
  <c r="GI712" i="13"/>
  <c r="GH712" i="13"/>
  <c r="GG712" i="13"/>
  <c r="GF712" i="13"/>
  <c r="GE712" i="13"/>
  <c r="GD712" i="13"/>
  <c r="GC712" i="13"/>
  <c r="GB712" i="13"/>
  <c r="FZ712" i="13"/>
  <c r="FY712" i="13"/>
  <c r="FX712" i="13"/>
  <c r="FW712" i="13"/>
  <c r="FV712" i="13"/>
  <c r="FU712" i="13"/>
  <c r="FT712" i="13"/>
  <c r="FS712" i="13"/>
  <c r="FR712" i="13"/>
  <c r="FQ712" i="13"/>
  <c r="FP712" i="13"/>
  <c r="FN712" i="13"/>
  <c r="FK712" i="13"/>
  <c r="FI712" i="13"/>
  <c r="GK711" i="13"/>
  <c r="GJ711" i="13"/>
  <c r="GI711" i="13"/>
  <c r="GH711" i="13"/>
  <c r="GG711" i="13"/>
  <c r="GF711" i="13"/>
  <c r="GE711" i="13"/>
  <c r="GD711" i="13"/>
  <c r="GC711" i="13"/>
  <c r="GB711" i="13"/>
  <c r="FZ711" i="13"/>
  <c r="FY711" i="13"/>
  <c r="FX711" i="13"/>
  <c r="FW711" i="13"/>
  <c r="FV711" i="13"/>
  <c r="FU711" i="13"/>
  <c r="FT711" i="13"/>
  <c r="FS711" i="13"/>
  <c r="FR711" i="13"/>
  <c r="FQ711" i="13"/>
  <c r="FP711" i="13"/>
  <c r="FN711" i="13"/>
  <c r="FK711" i="13"/>
  <c r="FI711" i="13"/>
  <c r="GN710" i="13"/>
  <c r="GK710" i="13"/>
  <c r="GJ710" i="13"/>
  <c r="GI710" i="13"/>
  <c r="GH710" i="13"/>
  <c r="GG710" i="13"/>
  <c r="GF710" i="13"/>
  <c r="GE710" i="13"/>
  <c r="GD710" i="13"/>
  <c r="GC710" i="13"/>
  <c r="GB710" i="13"/>
  <c r="FZ710" i="13"/>
  <c r="FY710" i="13"/>
  <c r="FX710" i="13"/>
  <c r="FW710" i="13"/>
  <c r="FV710" i="13"/>
  <c r="FU710" i="13"/>
  <c r="FT710" i="13"/>
  <c r="FS710" i="13"/>
  <c r="FR710" i="13"/>
  <c r="FQ710" i="13"/>
  <c r="FP710" i="13"/>
  <c r="FN710" i="13"/>
  <c r="FK710" i="13"/>
  <c r="FI710" i="13"/>
  <c r="GN709" i="13"/>
  <c r="GM709" i="13"/>
  <c r="GK709" i="13"/>
  <c r="GJ709" i="13"/>
  <c r="GI709" i="13"/>
  <c r="GH709" i="13"/>
  <c r="GG709" i="13"/>
  <c r="GF709" i="13"/>
  <c r="GE709" i="13"/>
  <c r="GD709" i="13"/>
  <c r="GC709" i="13"/>
  <c r="GB709" i="13"/>
  <c r="FZ709" i="13"/>
  <c r="FY709" i="13"/>
  <c r="FX709" i="13"/>
  <c r="FW709" i="13"/>
  <c r="FV709" i="13"/>
  <c r="FU709" i="13"/>
  <c r="FT709" i="13"/>
  <c r="FS709" i="13"/>
  <c r="FR709" i="13"/>
  <c r="FQ709" i="13"/>
  <c r="FP709" i="13"/>
  <c r="FN709" i="13"/>
  <c r="FK709" i="13"/>
  <c r="FI709" i="13"/>
  <c r="GK708" i="13"/>
  <c r="GJ708" i="13"/>
  <c r="GI708" i="13"/>
  <c r="GH708" i="13"/>
  <c r="GG708" i="13"/>
  <c r="GF708" i="13"/>
  <c r="GE708" i="13"/>
  <c r="GD708" i="13"/>
  <c r="GC708" i="13"/>
  <c r="GB708" i="13"/>
  <c r="FZ708" i="13"/>
  <c r="FY708" i="13"/>
  <c r="FX708" i="13"/>
  <c r="FW708" i="13"/>
  <c r="FV708" i="13"/>
  <c r="FU708" i="13"/>
  <c r="FT708" i="13"/>
  <c r="FS708" i="13"/>
  <c r="FR708" i="13"/>
  <c r="FQ708" i="13"/>
  <c r="FP708" i="13"/>
  <c r="FN708" i="13"/>
  <c r="FK708" i="13"/>
  <c r="FI708" i="13"/>
  <c r="GN707" i="13"/>
  <c r="GK707" i="13"/>
  <c r="GJ707" i="13"/>
  <c r="GI707" i="13"/>
  <c r="GH707" i="13"/>
  <c r="GG707" i="13"/>
  <c r="GF707" i="13"/>
  <c r="GE707" i="13"/>
  <c r="GD707" i="13"/>
  <c r="GC707" i="13"/>
  <c r="GB707" i="13"/>
  <c r="FZ707" i="13"/>
  <c r="FY707" i="13"/>
  <c r="FX707" i="13"/>
  <c r="FW707" i="13"/>
  <c r="FV707" i="13"/>
  <c r="FU707" i="13"/>
  <c r="FT707" i="13"/>
  <c r="FS707" i="13"/>
  <c r="FR707" i="13"/>
  <c r="FQ707" i="13"/>
  <c r="FP707" i="13"/>
  <c r="FN707" i="13"/>
  <c r="FK707" i="13"/>
  <c r="FI707" i="13"/>
  <c r="GM706" i="13"/>
  <c r="GL706" i="13"/>
  <c r="GK706" i="13"/>
  <c r="GJ706" i="13"/>
  <c r="GI706" i="13"/>
  <c r="GH706" i="13"/>
  <c r="GG706" i="13"/>
  <c r="GF706" i="13"/>
  <c r="GE706" i="13"/>
  <c r="GD706" i="13"/>
  <c r="GC706" i="13"/>
  <c r="GB706" i="13"/>
  <c r="FZ706" i="13"/>
  <c r="FY706" i="13"/>
  <c r="FX706" i="13"/>
  <c r="FW706" i="13"/>
  <c r="FV706" i="13"/>
  <c r="FU706" i="13"/>
  <c r="FT706" i="13"/>
  <c r="FS706" i="13"/>
  <c r="FR706" i="13"/>
  <c r="FQ706" i="13"/>
  <c r="FP706" i="13"/>
  <c r="FN706" i="13"/>
  <c r="FK706" i="13"/>
  <c r="FI706" i="13"/>
  <c r="GK705" i="13"/>
  <c r="GJ705" i="13"/>
  <c r="GI705" i="13"/>
  <c r="GH705" i="13"/>
  <c r="GG705" i="13"/>
  <c r="GF705" i="13"/>
  <c r="GE705" i="13"/>
  <c r="GD705" i="13"/>
  <c r="GC705" i="13"/>
  <c r="GB705" i="13"/>
  <c r="FZ705" i="13"/>
  <c r="FY705" i="13"/>
  <c r="FX705" i="13"/>
  <c r="FW705" i="13"/>
  <c r="FV705" i="13"/>
  <c r="FU705" i="13"/>
  <c r="FT705" i="13"/>
  <c r="FS705" i="13"/>
  <c r="FR705" i="13"/>
  <c r="FQ705" i="13"/>
  <c r="FP705" i="13"/>
  <c r="FN705" i="13"/>
  <c r="FK705" i="13"/>
  <c r="FI705" i="13"/>
  <c r="GN704" i="13"/>
  <c r="GM704" i="13"/>
  <c r="GL704" i="13"/>
  <c r="GK704" i="13"/>
  <c r="GJ704" i="13"/>
  <c r="GI704" i="13"/>
  <c r="GH704" i="13"/>
  <c r="GG704" i="13"/>
  <c r="GF704" i="13"/>
  <c r="GE704" i="13"/>
  <c r="GD704" i="13"/>
  <c r="GC704" i="13"/>
  <c r="GB704" i="13"/>
  <c r="FZ704" i="13"/>
  <c r="FY704" i="13"/>
  <c r="FX704" i="13"/>
  <c r="FW704" i="13"/>
  <c r="FV704" i="13"/>
  <c r="FU704" i="13"/>
  <c r="FT704" i="13"/>
  <c r="FS704" i="13"/>
  <c r="FR704" i="13"/>
  <c r="FQ704" i="13"/>
  <c r="FP704" i="13"/>
  <c r="FN704" i="13"/>
  <c r="FK704" i="13"/>
  <c r="FI704" i="13"/>
  <c r="GK703" i="13"/>
  <c r="GJ703" i="13"/>
  <c r="GI703" i="13"/>
  <c r="GH703" i="13"/>
  <c r="GG703" i="13"/>
  <c r="GF703" i="13"/>
  <c r="GE703" i="13"/>
  <c r="GD703" i="13"/>
  <c r="GC703" i="13"/>
  <c r="GB703" i="13"/>
  <c r="FZ703" i="13"/>
  <c r="FY703" i="13"/>
  <c r="FX703" i="13"/>
  <c r="FW703" i="13"/>
  <c r="FV703" i="13"/>
  <c r="FU703" i="13"/>
  <c r="FT703" i="13"/>
  <c r="FS703" i="13"/>
  <c r="FR703" i="13"/>
  <c r="FQ703" i="13"/>
  <c r="FP703" i="13"/>
  <c r="FN703" i="13"/>
  <c r="FK703" i="13"/>
  <c r="FI703" i="13"/>
  <c r="GK702" i="13"/>
  <c r="GJ702" i="13"/>
  <c r="GI702" i="13"/>
  <c r="GH702" i="13"/>
  <c r="GG702" i="13"/>
  <c r="GF702" i="13"/>
  <c r="GE702" i="13"/>
  <c r="GD702" i="13"/>
  <c r="GC702" i="13"/>
  <c r="GB702" i="13"/>
  <c r="FZ702" i="13"/>
  <c r="FY702" i="13"/>
  <c r="FX702" i="13"/>
  <c r="FW702" i="13"/>
  <c r="FV702" i="13"/>
  <c r="FU702" i="13"/>
  <c r="FT702" i="13"/>
  <c r="FS702" i="13"/>
  <c r="FR702" i="13"/>
  <c r="FQ702" i="13"/>
  <c r="FP702" i="13"/>
  <c r="FN702" i="13"/>
  <c r="FK702" i="13"/>
  <c r="FI702" i="13"/>
  <c r="GN701" i="13"/>
  <c r="GK701" i="13"/>
  <c r="GJ701" i="13"/>
  <c r="GI701" i="13"/>
  <c r="GH701" i="13"/>
  <c r="GG701" i="13"/>
  <c r="GF701" i="13"/>
  <c r="GE701" i="13"/>
  <c r="GD701" i="13"/>
  <c r="GC701" i="13"/>
  <c r="GB701" i="13"/>
  <c r="FZ701" i="13"/>
  <c r="FY701" i="13"/>
  <c r="FX701" i="13"/>
  <c r="FW701" i="13"/>
  <c r="FV701" i="13"/>
  <c r="FU701" i="13"/>
  <c r="FT701" i="13"/>
  <c r="FS701" i="13"/>
  <c r="FR701" i="13"/>
  <c r="FQ701" i="13"/>
  <c r="FP701" i="13"/>
  <c r="FN701" i="13"/>
  <c r="FK701" i="13"/>
  <c r="FI701" i="13"/>
  <c r="GK700" i="13"/>
  <c r="GJ700" i="13"/>
  <c r="GI700" i="13"/>
  <c r="GH700" i="13"/>
  <c r="GG700" i="13"/>
  <c r="GF700" i="13"/>
  <c r="GE700" i="13"/>
  <c r="GD700" i="13"/>
  <c r="GC700" i="13"/>
  <c r="GB700" i="13"/>
  <c r="FZ700" i="13"/>
  <c r="FY700" i="13"/>
  <c r="FX700" i="13"/>
  <c r="FW700" i="13"/>
  <c r="FV700" i="13"/>
  <c r="FU700" i="13"/>
  <c r="FT700" i="13"/>
  <c r="FS700" i="13"/>
  <c r="FR700" i="13"/>
  <c r="FQ700" i="13"/>
  <c r="FP700" i="13"/>
  <c r="FN700" i="13"/>
  <c r="FK700" i="13"/>
  <c r="FI700" i="13"/>
  <c r="GK699" i="13"/>
  <c r="GJ699" i="13"/>
  <c r="GI699" i="13"/>
  <c r="GH699" i="13"/>
  <c r="GG699" i="13"/>
  <c r="GF699" i="13"/>
  <c r="GE699" i="13"/>
  <c r="GD699" i="13"/>
  <c r="GC699" i="13"/>
  <c r="GB699" i="13"/>
  <c r="FZ699" i="13"/>
  <c r="FY699" i="13"/>
  <c r="FX699" i="13"/>
  <c r="FW699" i="13"/>
  <c r="FV699" i="13"/>
  <c r="FU699" i="13"/>
  <c r="FT699" i="13"/>
  <c r="FS699" i="13"/>
  <c r="FR699" i="13"/>
  <c r="FQ699" i="13"/>
  <c r="FP699" i="13"/>
  <c r="FN699" i="13"/>
  <c r="FK699" i="13"/>
  <c r="FI699" i="13"/>
  <c r="GN698" i="13"/>
  <c r="GM698" i="13"/>
  <c r="GK698" i="13"/>
  <c r="GJ698" i="13"/>
  <c r="GI698" i="13"/>
  <c r="GH698" i="13"/>
  <c r="GG698" i="13"/>
  <c r="GF698" i="13"/>
  <c r="GE698" i="13"/>
  <c r="GD698" i="13"/>
  <c r="GC698" i="13"/>
  <c r="GB698" i="13"/>
  <c r="FZ698" i="13"/>
  <c r="FY698" i="13"/>
  <c r="FX698" i="13"/>
  <c r="FW698" i="13"/>
  <c r="FV698" i="13"/>
  <c r="FU698" i="13"/>
  <c r="FT698" i="13"/>
  <c r="FS698" i="13"/>
  <c r="FR698" i="13"/>
  <c r="FQ698" i="13"/>
  <c r="FP698" i="13"/>
  <c r="FN698" i="13"/>
  <c r="FK698" i="13"/>
  <c r="FI698" i="13"/>
  <c r="GK697" i="13"/>
  <c r="GJ697" i="13"/>
  <c r="GI697" i="13"/>
  <c r="GH697" i="13"/>
  <c r="GG697" i="13"/>
  <c r="GF697" i="13"/>
  <c r="GE697" i="13"/>
  <c r="GD697" i="13"/>
  <c r="GC697" i="13"/>
  <c r="GB697" i="13"/>
  <c r="FZ697" i="13"/>
  <c r="FY697" i="13"/>
  <c r="FX697" i="13"/>
  <c r="FW697" i="13"/>
  <c r="FV697" i="13"/>
  <c r="FU697" i="13"/>
  <c r="FT697" i="13"/>
  <c r="FS697" i="13"/>
  <c r="FR697" i="13"/>
  <c r="FQ697" i="13"/>
  <c r="FP697" i="13"/>
  <c r="FN697" i="13"/>
  <c r="FK697" i="13"/>
  <c r="FI697" i="13"/>
  <c r="GN696" i="13"/>
  <c r="GM696" i="13"/>
  <c r="GK696" i="13"/>
  <c r="GJ696" i="13"/>
  <c r="GI696" i="13"/>
  <c r="GH696" i="13"/>
  <c r="GG696" i="13"/>
  <c r="GF696" i="13"/>
  <c r="GE696" i="13"/>
  <c r="GD696" i="13"/>
  <c r="GC696" i="13"/>
  <c r="GB696" i="13"/>
  <c r="FZ696" i="13"/>
  <c r="FY696" i="13"/>
  <c r="FX696" i="13"/>
  <c r="FW696" i="13"/>
  <c r="FV696" i="13"/>
  <c r="FU696" i="13"/>
  <c r="FT696" i="13"/>
  <c r="FS696" i="13"/>
  <c r="FR696" i="13"/>
  <c r="FQ696" i="13"/>
  <c r="FP696" i="13"/>
  <c r="FN696" i="13"/>
  <c r="FK696" i="13"/>
  <c r="FI696" i="13"/>
  <c r="GK695" i="13"/>
  <c r="GJ695" i="13"/>
  <c r="GI695" i="13"/>
  <c r="GH695" i="13"/>
  <c r="GG695" i="13"/>
  <c r="GF695" i="13"/>
  <c r="GE695" i="13"/>
  <c r="GD695" i="13"/>
  <c r="GC695" i="13"/>
  <c r="GB695" i="13"/>
  <c r="FZ695" i="13"/>
  <c r="FY695" i="13"/>
  <c r="FX695" i="13"/>
  <c r="FW695" i="13"/>
  <c r="FV695" i="13"/>
  <c r="FU695" i="13"/>
  <c r="FT695" i="13"/>
  <c r="FS695" i="13"/>
  <c r="FR695" i="13"/>
  <c r="FQ695" i="13"/>
  <c r="FP695" i="13"/>
  <c r="FN695" i="13"/>
  <c r="FK695" i="13"/>
  <c r="FI695" i="13"/>
  <c r="GK694" i="13"/>
  <c r="GJ694" i="13"/>
  <c r="GI694" i="13"/>
  <c r="GH694" i="13"/>
  <c r="GG694" i="13"/>
  <c r="GF694" i="13"/>
  <c r="GE694" i="13"/>
  <c r="GD694" i="13"/>
  <c r="GC694" i="13"/>
  <c r="GB694" i="13"/>
  <c r="FZ694" i="13"/>
  <c r="FY694" i="13"/>
  <c r="FX694" i="13"/>
  <c r="FW694" i="13"/>
  <c r="FV694" i="13"/>
  <c r="FU694" i="13"/>
  <c r="FT694" i="13"/>
  <c r="FS694" i="13"/>
  <c r="FR694" i="13"/>
  <c r="FQ694" i="13"/>
  <c r="FP694" i="13"/>
  <c r="FN694" i="13"/>
  <c r="FK694" i="13"/>
  <c r="FI694" i="13"/>
  <c r="GN693" i="13"/>
  <c r="GK693" i="13"/>
  <c r="GJ693" i="13"/>
  <c r="GI693" i="13"/>
  <c r="GH693" i="13"/>
  <c r="GG693" i="13"/>
  <c r="GF693" i="13"/>
  <c r="GE693" i="13"/>
  <c r="GD693" i="13"/>
  <c r="GC693" i="13"/>
  <c r="GB693" i="13"/>
  <c r="FZ693" i="13"/>
  <c r="FY693" i="13"/>
  <c r="FX693" i="13"/>
  <c r="FW693" i="13"/>
  <c r="FV693" i="13"/>
  <c r="FU693" i="13"/>
  <c r="FT693" i="13"/>
  <c r="FS693" i="13"/>
  <c r="FR693" i="13"/>
  <c r="FQ693" i="13"/>
  <c r="FP693" i="13"/>
  <c r="FN693" i="13"/>
  <c r="FK693" i="13"/>
  <c r="FI693" i="13"/>
  <c r="GL690" i="13"/>
  <c r="GK690" i="13"/>
  <c r="GJ690" i="13"/>
  <c r="GI690" i="13"/>
  <c r="GH690" i="13"/>
  <c r="GG690" i="13"/>
  <c r="GF690" i="13"/>
  <c r="GE690" i="13"/>
  <c r="GD690" i="13"/>
  <c r="GC690" i="13"/>
  <c r="GB690" i="13"/>
  <c r="FZ690" i="13"/>
  <c r="FY690" i="13"/>
  <c r="FX690" i="13"/>
  <c r="FW690" i="13"/>
  <c r="FV690" i="13"/>
  <c r="FU690" i="13"/>
  <c r="FT690" i="13"/>
  <c r="FS690" i="13"/>
  <c r="FR690" i="13"/>
  <c r="FQ690" i="13"/>
  <c r="FP690" i="13"/>
  <c r="FN690" i="13"/>
  <c r="FK690" i="13"/>
  <c r="FI690" i="13"/>
  <c r="GK689" i="13"/>
  <c r="GJ689" i="13"/>
  <c r="GI689" i="13"/>
  <c r="GH689" i="13"/>
  <c r="GG689" i="13"/>
  <c r="GF689" i="13"/>
  <c r="GE689" i="13"/>
  <c r="GD689" i="13"/>
  <c r="GC689" i="13"/>
  <c r="GB689" i="13"/>
  <c r="FZ689" i="13"/>
  <c r="FY689" i="13"/>
  <c r="FX689" i="13"/>
  <c r="FW689" i="13"/>
  <c r="FV689" i="13"/>
  <c r="FU689" i="13"/>
  <c r="FT689" i="13"/>
  <c r="FS689" i="13"/>
  <c r="FR689" i="13"/>
  <c r="FQ689" i="13"/>
  <c r="FP689" i="13"/>
  <c r="FN689" i="13"/>
  <c r="FK689" i="13"/>
  <c r="FI689" i="13"/>
  <c r="GL688" i="13"/>
  <c r="GK688" i="13"/>
  <c r="GJ688" i="13"/>
  <c r="GI688" i="13"/>
  <c r="GH688" i="13"/>
  <c r="GG688" i="13"/>
  <c r="GF688" i="13"/>
  <c r="GE688" i="13"/>
  <c r="GD688" i="13"/>
  <c r="GC688" i="13"/>
  <c r="GB688" i="13"/>
  <c r="FZ688" i="13"/>
  <c r="FY688" i="13"/>
  <c r="FX688" i="13"/>
  <c r="FW688" i="13"/>
  <c r="FV688" i="13"/>
  <c r="FU688" i="13"/>
  <c r="FT688" i="13"/>
  <c r="FS688" i="13"/>
  <c r="FR688" i="13"/>
  <c r="FQ688" i="13"/>
  <c r="FP688" i="13"/>
  <c r="FN688" i="13"/>
  <c r="FK688" i="13"/>
  <c r="FI688" i="13"/>
  <c r="GK687" i="13"/>
  <c r="GJ687" i="13"/>
  <c r="GI687" i="13"/>
  <c r="GH687" i="13"/>
  <c r="GG687" i="13"/>
  <c r="GF687" i="13"/>
  <c r="GE687" i="13"/>
  <c r="GD687" i="13"/>
  <c r="GC687" i="13"/>
  <c r="GB687" i="13"/>
  <c r="FZ687" i="13"/>
  <c r="FY687" i="13"/>
  <c r="FX687" i="13"/>
  <c r="FW687" i="13"/>
  <c r="FV687" i="13"/>
  <c r="FU687" i="13"/>
  <c r="FT687" i="13"/>
  <c r="FS687" i="13"/>
  <c r="FR687" i="13"/>
  <c r="FQ687" i="13"/>
  <c r="FP687" i="13"/>
  <c r="FN687" i="13"/>
  <c r="FK687" i="13"/>
  <c r="FI687" i="13"/>
  <c r="GN686" i="13"/>
  <c r="GK686" i="13"/>
  <c r="GJ686" i="13"/>
  <c r="GI686" i="13"/>
  <c r="GH686" i="13"/>
  <c r="GG686" i="13"/>
  <c r="GF686" i="13"/>
  <c r="GE686" i="13"/>
  <c r="GD686" i="13"/>
  <c r="GC686" i="13"/>
  <c r="GB686" i="13"/>
  <c r="FZ686" i="13"/>
  <c r="FY686" i="13"/>
  <c r="FX686" i="13"/>
  <c r="FW686" i="13"/>
  <c r="FV686" i="13"/>
  <c r="FU686" i="13"/>
  <c r="FT686" i="13"/>
  <c r="FS686" i="13"/>
  <c r="FR686" i="13"/>
  <c r="FQ686" i="13"/>
  <c r="FP686" i="13"/>
  <c r="FN686" i="13"/>
  <c r="FK686" i="13"/>
  <c r="FI686" i="13"/>
  <c r="GK685" i="13"/>
  <c r="GJ685" i="13"/>
  <c r="GI685" i="13"/>
  <c r="GH685" i="13"/>
  <c r="GG685" i="13"/>
  <c r="GF685" i="13"/>
  <c r="GE685" i="13"/>
  <c r="GD685" i="13"/>
  <c r="GC685" i="13"/>
  <c r="GB685" i="13"/>
  <c r="FZ685" i="13"/>
  <c r="FY685" i="13"/>
  <c r="FX685" i="13"/>
  <c r="FW685" i="13"/>
  <c r="FV685" i="13"/>
  <c r="FU685" i="13"/>
  <c r="FT685" i="13"/>
  <c r="FS685" i="13"/>
  <c r="FR685" i="13"/>
  <c r="FQ685" i="13"/>
  <c r="FP685" i="13"/>
  <c r="FN685" i="13"/>
  <c r="FK685" i="13"/>
  <c r="FI685" i="13"/>
  <c r="GK684" i="13"/>
  <c r="GJ684" i="13"/>
  <c r="GI684" i="13"/>
  <c r="GH684" i="13"/>
  <c r="GG684" i="13"/>
  <c r="GF684" i="13"/>
  <c r="GE684" i="13"/>
  <c r="GD684" i="13"/>
  <c r="GC684" i="13"/>
  <c r="GB684" i="13"/>
  <c r="FZ684" i="13"/>
  <c r="FY684" i="13"/>
  <c r="FX684" i="13"/>
  <c r="FW684" i="13"/>
  <c r="FV684" i="13"/>
  <c r="FU684" i="13"/>
  <c r="FT684" i="13"/>
  <c r="FS684" i="13"/>
  <c r="FR684" i="13"/>
  <c r="FQ684" i="13"/>
  <c r="FP684" i="13"/>
  <c r="FN684" i="13"/>
  <c r="FK684" i="13"/>
  <c r="FI684" i="13"/>
  <c r="GK683" i="13"/>
  <c r="GJ683" i="13"/>
  <c r="GI683" i="13"/>
  <c r="GH683" i="13"/>
  <c r="GG683" i="13"/>
  <c r="GF683" i="13"/>
  <c r="GE683" i="13"/>
  <c r="GD683" i="13"/>
  <c r="GC683" i="13"/>
  <c r="GB683" i="13"/>
  <c r="FZ683" i="13"/>
  <c r="FY683" i="13"/>
  <c r="FX683" i="13"/>
  <c r="FW683" i="13"/>
  <c r="FV683" i="13"/>
  <c r="FU683" i="13"/>
  <c r="FT683" i="13"/>
  <c r="FS683" i="13"/>
  <c r="FR683" i="13"/>
  <c r="FQ683" i="13"/>
  <c r="FP683" i="13"/>
  <c r="FN683" i="13"/>
  <c r="FK683" i="13"/>
  <c r="FI683" i="13"/>
  <c r="GK682" i="13"/>
  <c r="GJ682" i="13"/>
  <c r="GI682" i="13"/>
  <c r="GH682" i="13"/>
  <c r="GG682" i="13"/>
  <c r="GF682" i="13"/>
  <c r="GE682" i="13"/>
  <c r="GD682" i="13"/>
  <c r="GC682" i="13"/>
  <c r="GB682" i="13"/>
  <c r="FZ682" i="13"/>
  <c r="FY682" i="13"/>
  <c r="FX682" i="13"/>
  <c r="FW682" i="13"/>
  <c r="FV682" i="13"/>
  <c r="FU682" i="13"/>
  <c r="FT682" i="13"/>
  <c r="FS682" i="13"/>
  <c r="FR682" i="13"/>
  <c r="FQ682" i="13"/>
  <c r="FP682" i="13"/>
  <c r="FN682" i="13"/>
  <c r="FK682" i="13"/>
  <c r="FI682" i="13"/>
  <c r="GK681" i="13"/>
  <c r="GJ681" i="13"/>
  <c r="GI681" i="13"/>
  <c r="GH681" i="13"/>
  <c r="GG681" i="13"/>
  <c r="GF681" i="13"/>
  <c r="GE681" i="13"/>
  <c r="GD681" i="13"/>
  <c r="GC681" i="13"/>
  <c r="GB681" i="13"/>
  <c r="FZ681" i="13"/>
  <c r="FY681" i="13"/>
  <c r="FX681" i="13"/>
  <c r="FW681" i="13"/>
  <c r="FV681" i="13"/>
  <c r="FU681" i="13"/>
  <c r="FT681" i="13"/>
  <c r="FS681" i="13"/>
  <c r="FR681" i="13"/>
  <c r="FQ681" i="13"/>
  <c r="FP681" i="13"/>
  <c r="FN681" i="13"/>
  <c r="FK681" i="13"/>
  <c r="FI681" i="13"/>
  <c r="GN680" i="13"/>
  <c r="GK680" i="13"/>
  <c r="GJ680" i="13"/>
  <c r="GI680" i="13"/>
  <c r="GH680" i="13"/>
  <c r="GG680" i="13"/>
  <c r="GF680" i="13"/>
  <c r="GE680" i="13"/>
  <c r="GD680" i="13"/>
  <c r="GC680" i="13"/>
  <c r="GB680" i="13"/>
  <c r="FZ680" i="13"/>
  <c r="FY680" i="13"/>
  <c r="FX680" i="13"/>
  <c r="FW680" i="13"/>
  <c r="FV680" i="13"/>
  <c r="FU680" i="13"/>
  <c r="FT680" i="13"/>
  <c r="FS680" i="13"/>
  <c r="FR680" i="13"/>
  <c r="FQ680" i="13"/>
  <c r="FP680" i="13"/>
  <c r="FN680" i="13"/>
  <c r="FK680" i="13"/>
  <c r="FI680" i="13"/>
  <c r="GK679" i="13"/>
  <c r="GJ679" i="13"/>
  <c r="GI679" i="13"/>
  <c r="GH679" i="13"/>
  <c r="GG679" i="13"/>
  <c r="GF679" i="13"/>
  <c r="GE679" i="13"/>
  <c r="GD679" i="13"/>
  <c r="GC679" i="13"/>
  <c r="GB679" i="13"/>
  <c r="FZ679" i="13"/>
  <c r="FY679" i="13"/>
  <c r="FX679" i="13"/>
  <c r="FW679" i="13"/>
  <c r="FV679" i="13"/>
  <c r="FU679" i="13"/>
  <c r="FT679" i="13"/>
  <c r="FS679" i="13"/>
  <c r="FR679" i="13"/>
  <c r="FQ679" i="13"/>
  <c r="FP679" i="13"/>
  <c r="FN679" i="13"/>
  <c r="FK679" i="13"/>
  <c r="FI679" i="13"/>
  <c r="GK678" i="13"/>
  <c r="GJ678" i="13"/>
  <c r="GI678" i="13"/>
  <c r="GH678" i="13"/>
  <c r="GG678" i="13"/>
  <c r="GF678" i="13"/>
  <c r="GE678" i="13"/>
  <c r="GD678" i="13"/>
  <c r="GC678" i="13"/>
  <c r="GB678" i="13"/>
  <c r="FZ678" i="13"/>
  <c r="FY678" i="13"/>
  <c r="FX678" i="13"/>
  <c r="FW678" i="13"/>
  <c r="FV678" i="13"/>
  <c r="FU678" i="13"/>
  <c r="FT678" i="13"/>
  <c r="FS678" i="13"/>
  <c r="FR678" i="13"/>
  <c r="FQ678" i="13"/>
  <c r="FP678" i="13"/>
  <c r="FN678" i="13"/>
  <c r="FK678" i="13"/>
  <c r="FI678" i="13"/>
  <c r="GN677" i="13"/>
  <c r="GK677" i="13"/>
  <c r="GJ677" i="13"/>
  <c r="GI677" i="13"/>
  <c r="GH677" i="13"/>
  <c r="GG677" i="13"/>
  <c r="GF677" i="13"/>
  <c r="GE677" i="13"/>
  <c r="GD677" i="13"/>
  <c r="GC677" i="13"/>
  <c r="GB677" i="13"/>
  <c r="FZ677" i="13"/>
  <c r="FY677" i="13"/>
  <c r="FX677" i="13"/>
  <c r="FW677" i="13"/>
  <c r="FV677" i="13"/>
  <c r="FU677" i="13"/>
  <c r="FT677" i="13"/>
  <c r="FS677" i="13"/>
  <c r="FR677" i="13"/>
  <c r="FQ677" i="13"/>
  <c r="FP677" i="13"/>
  <c r="FN677" i="13"/>
  <c r="FK677" i="13"/>
  <c r="FI677" i="13"/>
  <c r="GK676" i="13"/>
  <c r="GJ676" i="13"/>
  <c r="GI676" i="13"/>
  <c r="GH676" i="13"/>
  <c r="GG676" i="13"/>
  <c r="GF676" i="13"/>
  <c r="GE676" i="13"/>
  <c r="GD676" i="13"/>
  <c r="GC676" i="13"/>
  <c r="GB676" i="13"/>
  <c r="FZ676" i="13"/>
  <c r="FY676" i="13"/>
  <c r="FX676" i="13"/>
  <c r="FW676" i="13"/>
  <c r="FV676" i="13"/>
  <c r="FU676" i="13"/>
  <c r="FT676" i="13"/>
  <c r="FS676" i="13"/>
  <c r="FR676" i="13"/>
  <c r="FQ676" i="13"/>
  <c r="FP676" i="13"/>
  <c r="FN676" i="13"/>
  <c r="FK676" i="13"/>
  <c r="FI676" i="13"/>
  <c r="GN675" i="13"/>
  <c r="GK675" i="13"/>
  <c r="GJ675" i="13"/>
  <c r="GI675" i="13"/>
  <c r="GH675" i="13"/>
  <c r="GG675" i="13"/>
  <c r="GF675" i="13"/>
  <c r="GE675" i="13"/>
  <c r="GD675" i="13"/>
  <c r="GC675" i="13"/>
  <c r="GB675" i="13"/>
  <c r="FZ675" i="13"/>
  <c r="FY675" i="13"/>
  <c r="FX675" i="13"/>
  <c r="FW675" i="13"/>
  <c r="FV675" i="13"/>
  <c r="FU675" i="13"/>
  <c r="FT675" i="13"/>
  <c r="FS675" i="13"/>
  <c r="FR675" i="13"/>
  <c r="FQ675" i="13"/>
  <c r="FP675" i="13"/>
  <c r="FN675" i="13"/>
  <c r="FK675" i="13"/>
  <c r="FI675" i="13"/>
  <c r="GL674" i="13"/>
  <c r="GK674" i="13"/>
  <c r="GJ674" i="13"/>
  <c r="GI674" i="13"/>
  <c r="GH674" i="13"/>
  <c r="GG674" i="13"/>
  <c r="GF674" i="13"/>
  <c r="GE674" i="13"/>
  <c r="GD674" i="13"/>
  <c r="GC674" i="13"/>
  <c r="GB674" i="13"/>
  <c r="FZ674" i="13"/>
  <c r="FY674" i="13"/>
  <c r="FX674" i="13"/>
  <c r="FW674" i="13"/>
  <c r="FV674" i="13"/>
  <c r="FU674" i="13"/>
  <c r="FT674" i="13"/>
  <c r="FS674" i="13"/>
  <c r="FR674" i="13"/>
  <c r="FQ674" i="13"/>
  <c r="FP674" i="13"/>
  <c r="FN674" i="13"/>
  <c r="FK674" i="13"/>
  <c r="FI674" i="13"/>
  <c r="GK673" i="13"/>
  <c r="GJ673" i="13"/>
  <c r="GI673" i="13"/>
  <c r="GH673" i="13"/>
  <c r="GG673" i="13"/>
  <c r="GF673" i="13"/>
  <c r="GE673" i="13"/>
  <c r="GD673" i="13"/>
  <c r="GC673" i="13"/>
  <c r="GB673" i="13"/>
  <c r="FZ673" i="13"/>
  <c r="FY673" i="13"/>
  <c r="FX673" i="13"/>
  <c r="FW673" i="13"/>
  <c r="FV673" i="13"/>
  <c r="FU673" i="13"/>
  <c r="FT673" i="13"/>
  <c r="FS673" i="13"/>
  <c r="FR673" i="13"/>
  <c r="FQ673" i="13"/>
  <c r="FP673" i="13"/>
  <c r="FN673" i="13"/>
  <c r="FK673" i="13"/>
  <c r="FI673" i="13"/>
  <c r="GK672" i="13"/>
  <c r="GJ672" i="13"/>
  <c r="GI672" i="13"/>
  <c r="GH672" i="13"/>
  <c r="GG672" i="13"/>
  <c r="GF672" i="13"/>
  <c r="GE672" i="13"/>
  <c r="GD672" i="13"/>
  <c r="GC672" i="13"/>
  <c r="GB672" i="13"/>
  <c r="FZ672" i="13"/>
  <c r="FY672" i="13"/>
  <c r="FX672" i="13"/>
  <c r="FW672" i="13"/>
  <c r="FV672" i="13"/>
  <c r="FU672" i="13"/>
  <c r="FT672" i="13"/>
  <c r="FS672" i="13"/>
  <c r="FR672" i="13"/>
  <c r="FQ672" i="13"/>
  <c r="FP672" i="13"/>
  <c r="FN672" i="13"/>
  <c r="FK672" i="13"/>
  <c r="FI672" i="13"/>
  <c r="GK671" i="13"/>
  <c r="GJ671" i="13"/>
  <c r="GI671" i="13"/>
  <c r="GH671" i="13"/>
  <c r="GG671" i="13"/>
  <c r="GF671" i="13"/>
  <c r="GE671" i="13"/>
  <c r="GD671" i="13"/>
  <c r="GC671" i="13"/>
  <c r="GB671" i="13"/>
  <c r="FZ671" i="13"/>
  <c r="FY671" i="13"/>
  <c r="FX671" i="13"/>
  <c r="FW671" i="13"/>
  <c r="FV671" i="13"/>
  <c r="FU671" i="13"/>
  <c r="FT671" i="13"/>
  <c r="FS671" i="13"/>
  <c r="FR671" i="13"/>
  <c r="FQ671" i="13"/>
  <c r="FP671" i="13"/>
  <c r="FN671" i="13"/>
  <c r="FK671" i="13"/>
  <c r="FI671" i="13"/>
  <c r="GN670" i="13"/>
  <c r="GK670" i="13"/>
  <c r="GJ670" i="13"/>
  <c r="GI670" i="13"/>
  <c r="GH670" i="13"/>
  <c r="GG670" i="13"/>
  <c r="GF670" i="13"/>
  <c r="GE670" i="13"/>
  <c r="GD670" i="13"/>
  <c r="GC670" i="13"/>
  <c r="GB670" i="13"/>
  <c r="FZ670" i="13"/>
  <c r="FY670" i="13"/>
  <c r="FX670" i="13"/>
  <c r="FW670" i="13"/>
  <c r="FV670" i="13"/>
  <c r="FU670" i="13"/>
  <c r="FT670" i="13"/>
  <c r="FS670" i="13"/>
  <c r="FR670" i="13"/>
  <c r="FQ670" i="13"/>
  <c r="FP670" i="13"/>
  <c r="FN670" i="13"/>
  <c r="FK670" i="13"/>
  <c r="FI670" i="13"/>
  <c r="GN669" i="13"/>
  <c r="FK669" i="13"/>
  <c r="FI669" i="13"/>
  <c r="FK668" i="13"/>
  <c r="FI668" i="13"/>
  <c r="FK667" i="13"/>
  <c r="FI667" i="13"/>
  <c r="FK666" i="13"/>
  <c r="FI666" i="13"/>
  <c r="FK665" i="13"/>
  <c r="FI665" i="13"/>
  <c r="FK664" i="13"/>
  <c r="FI664" i="13"/>
  <c r="FK663" i="13"/>
  <c r="FI663" i="13"/>
  <c r="GN662" i="13"/>
  <c r="FK662" i="13"/>
  <c r="FI662" i="13"/>
  <c r="GN661" i="13"/>
  <c r="FK661" i="13"/>
  <c r="FI661" i="13"/>
  <c r="FK660" i="13"/>
  <c r="FI660" i="13"/>
  <c r="GM659" i="13"/>
  <c r="FK659" i="13"/>
  <c r="FI659" i="13"/>
  <c r="GN658" i="13"/>
  <c r="FK658" i="13"/>
  <c r="FI658" i="13"/>
  <c r="FK657" i="13"/>
  <c r="FI657" i="13"/>
  <c r="GN656" i="13"/>
  <c r="FK656" i="13"/>
  <c r="FI656" i="13"/>
  <c r="FK655" i="13"/>
  <c r="FI655" i="13"/>
  <c r="GN654" i="13"/>
  <c r="FK654" i="13"/>
  <c r="FI654" i="13"/>
  <c r="FK653" i="13"/>
  <c r="FI653" i="13"/>
  <c r="FK652" i="13"/>
  <c r="FI652" i="13"/>
  <c r="FK651" i="13"/>
  <c r="FI651" i="13"/>
  <c r="GN650" i="13"/>
  <c r="FK650" i="13"/>
  <c r="FI650" i="13"/>
  <c r="FK649" i="13"/>
  <c r="FI649" i="13"/>
  <c r="GN648" i="13"/>
  <c r="FK648" i="13"/>
  <c r="FI648" i="13"/>
  <c r="FK647" i="13"/>
  <c r="FI647" i="13"/>
  <c r="FK646" i="13"/>
  <c r="FI646" i="13"/>
  <c r="FK645" i="13"/>
  <c r="FI645" i="13"/>
  <c r="GK644" i="13"/>
  <c r="GJ644" i="13"/>
  <c r="GI644" i="13"/>
  <c r="GH644" i="13"/>
  <c r="GG644" i="13"/>
  <c r="GF644" i="13"/>
  <c r="GE644" i="13"/>
  <c r="GD644" i="13"/>
  <c r="GC644" i="13"/>
  <c r="GB644" i="13"/>
  <c r="FZ644" i="13"/>
  <c r="FY644" i="13"/>
  <c r="FX644" i="13"/>
  <c r="FW644" i="13"/>
  <c r="FV644" i="13"/>
  <c r="FU644" i="13"/>
  <c r="FT644" i="13"/>
  <c r="FS644" i="13"/>
  <c r="FR644" i="13"/>
  <c r="FQ644" i="13"/>
  <c r="FP644" i="13"/>
  <c r="FN644" i="13"/>
  <c r="FK644" i="13"/>
  <c r="FI644" i="13"/>
  <c r="FK643" i="13"/>
  <c r="FI643" i="13"/>
  <c r="GN642" i="13"/>
  <c r="FK642" i="13"/>
  <c r="FI642" i="13"/>
  <c r="FK641" i="13"/>
  <c r="FI641" i="13"/>
  <c r="FK640" i="13"/>
  <c r="FI640" i="13"/>
  <c r="FK639" i="13"/>
  <c r="FI639" i="13"/>
  <c r="FK638" i="13"/>
  <c r="FI638" i="13"/>
  <c r="FK637" i="13"/>
  <c r="FI637" i="13"/>
  <c r="FK636" i="13"/>
  <c r="FI636" i="13"/>
  <c r="FK635" i="13"/>
  <c r="FI635" i="13"/>
  <c r="GK634" i="13"/>
  <c r="GJ634" i="13"/>
  <c r="GI634" i="13"/>
  <c r="GH634" i="13"/>
  <c r="GG634" i="13"/>
  <c r="GF634" i="13"/>
  <c r="GE634" i="13"/>
  <c r="GD634" i="13"/>
  <c r="GC634" i="13"/>
  <c r="GB634" i="13"/>
  <c r="FZ634" i="13"/>
  <c r="FY634" i="13"/>
  <c r="FX634" i="13"/>
  <c r="FW634" i="13"/>
  <c r="FV634" i="13"/>
  <c r="FU634" i="13"/>
  <c r="FT634" i="13"/>
  <c r="FS634" i="13"/>
  <c r="FR634" i="13"/>
  <c r="FQ634" i="13"/>
  <c r="FP634" i="13"/>
  <c r="FN634" i="13"/>
  <c r="FK634" i="13"/>
  <c r="FI634" i="13"/>
  <c r="FK633" i="13"/>
  <c r="FI633" i="13"/>
  <c r="FK632" i="13"/>
  <c r="FI632" i="13"/>
  <c r="FK631" i="13"/>
  <c r="FI631" i="13"/>
  <c r="GK630" i="13"/>
  <c r="GJ630" i="13"/>
  <c r="GI630" i="13"/>
  <c r="GH630" i="13"/>
  <c r="GG630" i="13"/>
  <c r="GF630" i="13"/>
  <c r="GE630" i="13"/>
  <c r="GD630" i="13"/>
  <c r="GC630" i="13"/>
  <c r="GB630" i="13"/>
  <c r="FZ630" i="13"/>
  <c r="FY630" i="13"/>
  <c r="FX630" i="13"/>
  <c r="FW630" i="13"/>
  <c r="FV630" i="13"/>
  <c r="FU630" i="13"/>
  <c r="FT630" i="13"/>
  <c r="FS630" i="13"/>
  <c r="FR630" i="13"/>
  <c r="FQ630" i="13"/>
  <c r="FP630" i="13"/>
  <c r="FN630" i="13"/>
  <c r="FK630" i="13"/>
  <c r="FI630" i="13"/>
  <c r="GK629" i="13"/>
  <c r="GJ629" i="13"/>
  <c r="GI629" i="13"/>
  <c r="GH629" i="13"/>
  <c r="GG629" i="13"/>
  <c r="GF629" i="13"/>
  <c r="GE629" i="13"/>
  <c r="GD629" i="13"/>
  <c r="GC629" i="13"/>
  <c r="GB629" i="13"/>
  <c r="FZ629" i="13"/>
  <c r="FY629" i="13"/>
  <c r="FX629" i="13"/>
  <c r="FW629" i="13"/>
  <c r="FV629" i="13"/>
  <c r="FU629" i="13"/>
  <c r="FT629" i="13"/>
  <c r="FS629" i="13"/>
  <c r="FR629" i="13"/>
  <c r="FQ629" i="13"/>
  <c r="FP629" i="13"/>
  <c r="FN629" i="13"/>
  <c r="FK629" i="13"/>
  <c r="FI629" i="13"/>
  <c r="FK628" i="13"/>
  <c r="FI628" i="13"/>
  <c r="FK627" i="13"/>
  <c r="FI627" i="13"/>
  <c r="FK626" i="13"/>
  <c r="FI626" i="13"/>
  <c r="FK625" i="13"/>
  <c r="FI625" i="13"/>
  <c r="FK624" i="13"/>
  <c r="FI624" i="13"/>
  <c r="GK623" i="13"/>
  <c r="GJ623" i="13"/>
  <c r="GI623" i="13"/>
  <c r="GH623" i="13"/>
  <c r="GG623" i="13"/>
  <c r="GF623" i="13"/>
  <c r="GE623" i="13"/>
  <c r="GD623" i="13"/>
  <c r="GC623" i="13"/>
  <c r="GB623" i="13"/>
  <c r="FZ623" i="13"/>
  <c r="FY623" i="13"/>
  <c r="FX623" i="13"/>
  <c r="FW623" i="13"/>
  <c r="FV623" i="13"/>
  <c r="FU623" i="13"/>
  <c r="FT623" i="13"/>
  <c r="FS623" i="13"/>
  <c r="FR623" i="13"/>
  <c r="FQ623" i="13"/>
  <c r="FP623" i="13"/>
  <c r="FN623" i="13"/>
  <c r="FK623" i="13"/>
  <c r="FI623" i="13"/>
  <c r="FK622" i="13"/>
  <c r="FI622" i="13"/>
  <c r="FK621" i="13"/>
  <c r="FI621" i="13"/>
  <c r="FK620" i="13"/>
  <c r="FI620" i="13"/>
  <c r="FK619" i="13"/>
  <c r="FI619" i="13"/>
  <c r="FK618" i="13"/>
  <c r="FI618" i="13"/>
  <c r="FK617" i="13"/>
  <c r="FI617" i="13"/>
  <c r="FK616" i="13"/>
  <c r="FI616" i="13"/>
  <c r="FK615" i="13"/>
  <c r="FI615" i="13"/>
  <c r="FK614" i="13"/>
  <c r="FI614" i="13"/>
  <c r="FK613" i="13"/>
  <c r="FI613" i="13"/>
  <c r="FK612" i="13"/>
  <c r="FI612" i="13"/>
  <c r="FK611" i="13"/>
  <c r="FI611" i="13"/>
  <c r="GN610" i="13"/>
  <c r="FK610" i="13"/>
  <c r="FI610" i="13"/>
  <c r="FK609" i="13"/>
  <c r="FI609" i="13"/>
  <c r="FK608" i="13"/>
  <c r="FI608" i="13"/>
  <c r="FK607" i="13"/>
  <c r="FI607" i="13"/>
  <c r="FK606" i="13"/>
  <c r="FI606" i="13"/>
  <c r="FK605" i="13"/>
  <c r="FI605" i="13"/>
  <c r="FK604" i="13"/>
  <c r="FI604" i="13"/>
  <c r="FK603" i="13"/>
  <c r="FI603" i="13"/>
  <c r="FK602" i="13"/>
  <c r="FI602" i="13"/>
  <c r="FK601" i="13"/>
  <c r="FI601" i="13"/>
  <c r="FK598" i="13"/>
  <c r="FI598" i="13"/>
  <c r="FK600" i="13"/>
  <c r="FI600" i="13"/>
  <c r="FK599" i="13"/>
  <c r="FI599" i="13"/>
  <c r="FK597" i="13"/>
  <c r="FI597" i="13"/>
  <c r="FK596" i="13"/>
  <c r="FI596" i="13"/>
  <c r="FK595" i="13"/>
  <c r="FI595" i="13"/>
  <c r="FK594" i="13"/>
  <c r="FI594" i="13"/>
  <c r="FK593" i="13"/>
  <c r="FI593" i="13"/>
  <c r="FK592" i="13"/>
  <c r="FI592" i="13"/>
  <c r="FK591" i="13"/>
  <c r="FI591" i="13"/>
  <c r="FK590" i="13"/>
  <c r="FI590" i="13"/>
  <c r="GK589" i="13"/>
  <c r="GJ589" i="13"/>
  <c r="GI589" i="13"/>
  <c r="GH589" i="13"/>
  <c r="GG589" i="13"/>
  <c r="GF589" i="13"/>
  <c r="GE589" i="13"/>
  <c r="GD589" i="13"/>
  <c r="GC589" i="13"/>
  <c r="GB589" i="13"/>
  <c r="FZ589" i="13"/>
  <c r="FY589" i="13"/>
  <c r="FX589" i="13"/>
  <c r="FW589" i="13"/>
  <c r="FV589" i="13"/>
  <c r="FU589" i="13"/>
  <c r="FT589" i="13"/>
  <c r="FS589" i="13"/>
  <c r="FR589" i="13"/>
  <c r="FQ589" i="13"/>
  <c r="FP589" i="13"/>
  <c r="FN589" i="13"/>
  <c r="FK589" i="13"/>
  <c r="FI589" i="13"/>
  <c r="GK588" i="13"/>
  <c r="GJ588" i="13"/>
  <c r="GI588" i="13"/>
  <c r="GH588" i="13"/>
  <c r="GG588" i="13"/>
  <c r="GF588" i="13"/>
  <c r="GE588" i="13"/>
  <c r="GD588" i="13"/>
  <c r="GC588" i="13"/>
  <c r="GB588" i="13"/>
  <c r="FZ588" i="13"/>
  <c r="FY588" i="13"/>
  <c r="FX588" i="13"/>
  <c r="FW588" i="13"/>
  <c r="FV588" i="13"/>
  <c r="FU588" i="13"/>
  <c r="FT588" i="13"/>
  <c r="FS588" i="13"/>
  <c r="FR588" i="13"/>
  <c r="FQ588" i="13"/>
  <c r="FP588" i="13"/>
  <c r="FN588" i="13"/>
  <c r="FK588" i="13"/>
  <c r="FI588" i="13"/>
  <c r="FK587" i="13"/>
  <c r="FI587" i="13"/>
  <c r="GK586" i="13"/>
  <c r="GJ586" i="13"/>
  <c r="GI586" i="13"/>
  <c r="GH586" i="13"/>
  <c r="GG586" i="13"/>
  <c r="GF586" i="13"/>
  <c r="GE586" i="13"/>
  <c r="GD586" i="13"/>
  <c r="GC586" i="13"/>
  <c r="GB586" i="13"/>
  <c r="FZ586" i="13"/>
  <c r="FY586" i="13"/>
  <c r="FX586" i="13"/>
  <c r="FW586" i="13"/>
  <c r="FV586" i="13"/>
  <c r="FU586" i="13"/>
  <c r="FT586" i="13"/>
  <c r="FS586" i="13"/>
  <c r="FR586" i="13"/>
  <c r="FQ586" i="13"/>
  <c r="FP586" i="13"/>
  <c r="FN586" i="13"/>
  <c r="FK586" i="13"/>
  <c r="FI586" i="13"/>
  <c r="GK585" i="13"/>
  <c r="GJ585" i="13"/>
  <c r="GI585" i="13"/>
  <c r="GH585" i="13"/>
  <c r="GG585" i="13"/>
  <c r="GF585" i="13"/>
  <c r="GE585" i="13"/>
  <c r="GD585" i="13"/>
  <c r="GC585" i="13"/>
  <c r="GB585" i="13"/>
  <c r="FZ585" i="13"/>
  <c r="FY585" i="13"/>
  <c r="FX585" i="13"/>
  <c r="FW585" i="13"/>
  <c r="FV585" i="13"/>
  <c r="FU585" i="13"/>
  <c r="FT585" i="13"/>
  <c r="FS585" i="13"/>
  <c r="FR585" i="13"/>
  <c r="FQ585" i="13"/>
  <c r="FP585" i="13"/>
  <c r="FN585" i="13"/>
  <c r="FK585" i="13"/>
  <c r="FI585" i="13"/>
  <c r="GK584" i="13"/>
  <c r="GJ584" i="13"/>
  <c r="GI584" i="13"/>
  <c r="GH584" i="13"/>
  <c r="GG584" i="13"/>
  <c r="GF584" i="13"/>
  <c r="GE584" i="13"/>
  <c r="GD584" i="13"/>
  <c r="GC584" i="13"/>
  <c r="GB584" i="13"/>
  <c r="FZ584" i="13"/>
  <c r="FY584" i="13"/>
  <c r="FX584" i="13"/>
  <c r="FW584" i="13"/>
  <c r="FV584" i="13"/>
  <c r="FU584" i="13"/>
  <c r="FT584" i="13"/>
  <c r="FS584" i="13"/>
  <c r="FR584" i="13"/>
  <c r="FQ584" i="13"/>
  <c r="FP584" i="13"/>
  <c r="FN584" i="13"/>
  <c r="FK584" i="13"/>
  <c r="FI584" i="13"/>
  <c r="GK583" i="13"/>
  <c r="GJ583" i="13"/>
  <c r="GI583" i="13"/>
  <c r="GH583" i="13"/>
  <c r="GG583" i="13"/>
  <c r="GF583" i="13"/>
  <c r="GE583" i="13"/>
  <c r="GD583" i="13"/>
  <c r="GC583" i="13"/>
  <c r="GB583" i="13"/>
  <c r="FZ583" i="13"/>
  <c r="FY583" i="13"/>
  <c r="FX583" i="13"/>
  <c r="FW583" i="13"/>
  <c r="FV583" i="13"/>
  <c r="FU583" i="13"/>
  <c r="FT583" i="13"/>
  <c r="FS583" i="13"/>
  <c r="FR583" i="13"/>
  <c r="FQ583" i="13"/>
  <c r="FP583" i="13"/>
  <c r="FN583" i="13"/>
  <c r="FK583" i="13"/>
  <c r="FI583" i="13"/>
  <c r="GK582" i="13"/>
  <c r="GJ582" i="13"/>
  <c r="GI582" i="13"/>
  <c r="GH582" i="13"/>
  <c r="GG582" i="13"/>
  <c r="GF582" i="13"/>
  <c r="GE582" i="13"/>
  <c r="GD582" i="13"/>
  <c r="GC582" i="13"/>
  <c r="GB582" i="13"/>
  <c r="FZ582" i="13"/>
  <c r="FY582" i="13"/>
  <c r="FX582" i="13"/>
  <c r="FW582" i="13"/>
  <c r="FV582" i="13"/>
  <c r="FU582" i="13"/>
  <c r="FT582" i="13"/>
  <c r="FS582" i="13"/>
  <c r="FR582" i="13"/>
  <c r="FQ582" i="13"/>
  <c r="FP582" i="13"/>
  <c r="FN582" i="13"/>
  <c r="FK582" i="13"/>
  <c r="FI582" i="13"/>
  <c r="GK581" i="13"/>
  <c r="GJ581" i="13"/>
  <c r="GI581" i="13"/>
  <c r="GH581" i="13"/>
  <c r="GG581" i="13"/>
  <c r="GF581" i="13"/>
  <c r="GE581" i="13"/>
  <c r="GD581" i="13"/>
  <c r="GC581" i="13"/>
  <c r="GB581" i="13"/>
  <c r="FZ581" i="13"/>
  <c r="FY581" i="13"/>
  <c r="FX581" i="13"/>
  <c r="FW581" i="13"/>
  <c r="FV581" i="13"/>
  <c r="FU581" i="13"/>
  <c r="FT581" i="13"/>
  <c r="FS581" i="13"/>
  <c r="FR581" i="13"/>
  <c r="FQ581" i="13"/>
  <c r="FP581" i="13"/>
  <c r="FN581" i="13"/>
  <c r="FK581" i="13"/>
  <c r="FI581" i="13"/>
  <c r="GK580" i="13"/>
  <c r="GJ580" i="13"/>
  <c r="GI580" i="13"/>
  <c r="GH580" i="13"/>
  <c r="GG580" i="13"/>
  <c r="GF580" i="13"/>
  <c r="GE580" i="13"/>
  <c r="GD580" i="13"/>
  <c r="GC580" i="13"/>
  <c r="GB580" i="13"/>
  <c r="FZ580" i="13"/>
  <c r="FY580" i="13"/>
  <c r="FX580" i="13"/>
  <c r="FW580" i="13"/>
  <c r="FV580" i="13"/>
  <c r="FU580" i="13"/>
  <c r="FT580" i="13"/>
  <c r="FS580" i="13"/>
  <c r="FR580" i="13"/>
  <c r="FQ580" i="13"/>
  <c r="FP580" i="13"/>
  <c r="FN580" i="13"/>
  <c r="FK580" i="13"/>
  <c r="FI580" i="13"/>
  <c r="FK579" i="13"/>
  <c r="FI579" i="13"/>
  <c r="FK578" i="13"/>
  <c r="FI578" i="13"/>
  <c r="FK577" i="13"/>
  <c r="FI577" i="13"/>
  <c r="FK576" i="13"/>
  <c r="FI576" i="13"/>
  <c r="FK575" i="13"/>
  <c r="FI575" i="13"/>
  <c r="GK574" i="13"/>
  <c r="GJ574" i="13"/>
  <c r="GI574" i="13"/>
  <c r="GH574" i="13"/>
  <c r="GG574" i="13"/>
  <c r="GF574" i="13"/>
  <c r="GE574" i="13"/>
  <c r="GD574" i="13"/>
  <c r="GC574" i="13"/>
  <c r="GB574" i="13"/>
  <c r="FZ574" i="13"/>
  <c r="FY574" i="13"/>
  <c r="FX574" i="13"/>
  <c r="FW574" i="13"/>
  <c r="FV574" i="13"/>
  <c r="FU574" i="13"/>
  <c r="FT574" i="13"/>
  <c r="FS574" i="13"/>
  <c r="FR574" i="13"/>
  <c r="FQ574" i="13"/>
  <c r="FP574" i="13"/>
  <c r="FN574" i="13"/>
  <c r="FK574" i="13"/>
  <c r="FI574" i="13"/>
  <c r="GK573" i="13"/>
  <c r="GJ573" i="13"/>
  <c r="GI573" i="13"/>
  <c r="GH573" i="13"/>
  <c r="GG573" i="13"/>
  <c r="GF573" i="13"/>
  <c r="GE573" i="13"/>
  <c r="GD573" i="13"/>
  <c r="GC573" i="13"/>
  <c r="GB573" i="13"/>
  <c r="FZ573" i="13"/>
  <c r="FY573" i="13"/>
  <c r="FX573" i="13"/>
  <c r="FW573" i="13"/>
  <c r="FV573" i="13"/>
  <c r="FU573" i="13"/>
  <c r="FT573" i="13"/>
  <c r="FS573" i="13"/>
  <c r="FR573" i="13"/>
  <c r="FQ573" i="13"/>
  <c r="FP573" i="13"/>
  <c r="FN573" i="13"/>
  <c r="FK573" i="13"/>
  <c r="FI573" i="13"/>
  <c r="GK572" i="13"/>
  <c r="GJ572" i="13"/>
  <c r="GI572" i="13"/>
  <c r="GH572" i="13"/>
  <c r="GG572" i="13"/>
  <c r="GF572" i="13"/>
  <c r="GE572" i="13"/>
  <c r="GD572" i="13"/>
  <c r="GC572" i="13"/>
  <c r="GB572" i="13"/>
  <c r="FZ572" i="13"/>
  <c r="FY572" i="13"/>
  <c r="FX572" i="13"/>
  <c r="FW572" i="13"/>
  <c r="FV572" i="13"/>
  <c r="FU572" i="13"/>
  <c r="FT572" i="13"/>
  <c r="FS572" i="13"/>
  <c r="FR572" i="13"/>
  <c r="FQ572" i="13"/>
  <c r="FP572" i="13"/>
  <c r="FN572" i="13"/>
  <c r="FK572" i="13"/>
  <c r="FI572" i="13"/>
  <c r="GK571" i="13"/>
  <c r="GJ571" i="13"/>
  <c r="GI571" i="13"/>
  <c r="GH571" i="13"/>
  <c r="GG571" i="13"/>
  <c r="GF571" i="13"/>
  <c r="GE571" i="13"/>
  <c r="GD571" i="13"/>
  <c r="GC571" i="13"/>
  <c r="GB571" i="13"/>
  <c r="FZ571" i="13"/>
  <c r="FY571" i="13"/>
  <c r="FX571" i="13"/>
  <c r="FW571" i="13"/>
  <c r="FV571" i="13"/>
  <c r="FU571" i="13"/>
  <c r="FT571" i="13"/>
  <c r="FS571" i="13"/>
  <c r="FR571" i="13"/>
  <c r="FQ571" i="13"/>
  <c r="FP571" i="13"/>
  <c r="FN571" i="13"/>
  <c r="FK571" i="13"/>
  <c r="FI571" i="13"/>
  <c r="FK570" i="13"/>
  <c r="FI570" i="13"/>
  <c r="FK569" i="13"/>
  <c r="FI569" i="13"/>
  <c r="FK568" i="13"/>
  <c r="FI568" i="13"/>
  <c r="FK567" i="13"/>
  <c r="FI567" i="13"/>
  <c r="GK566" i="13"/>
  <c r="GJ566" i="13"/>
  <c r="GI566" i="13"/>
  <c r="GH566" i="13"/>
  <c r="GG566" i="13"/>
  <c r="GF566" i="13"/>
  <c r="GE566" i="13"/>
  <c r="GD566" i="13"/>
  <c r="GC566" i="13"/>
  <c r="GB566" i="13"/>
  <c r="FZ566" i="13"/>
  <c r="FY566" i="13"/>
  <c r="FX566" i="13"/>
  <c r="FW566" i="13"/>
  <c r="FV566" i="13"/>
  <c r="FU566" i="13"/>
  <c r="FT566" i="13"/>
  <c r="FS566" i="13"/>
  <c r="FR566" i="13"/>
  <c r="FQ566" i="13"/>
  <c r="FP566" i="13"/>
  <c r="FN566" i="13"/>
  <c r="FK566" i="13"/>
  <c r="FI566" i="13"/>
  <c r="GK565" i="13"/>
  <c r="GJ565" i="13"/>
  <c r="GI565" i="13"/>
  <c r="GH565" i="13"/>
  <c r="GG565" i="13"/>
  <c r="GF565" i="13"/>
  <c r="GE565" i="13"/>
  <c r="GD565" i="13"/>
  <c r="GC565" i="13"/>
  <c r="GB565" i="13"/>
  <c r="FZ565" i="13"/>
  <c r="FY565" i="13"/>
  <c r="FX565" i="13"/>
  <c r="FW565" i="13"/>
  <c r="FV565" i="13"/>
  <c r="FU565" i="13"/>
  <c r="FT565" i="13"/>
  <c r="FS565" i="13"/>
  <c r="FR565" i="13"/>
  <c r="FQ565" i="13"/>
  <c r="FP565" i="13"/>
  <c r="FN565" i="13"/>
  <c r="FK565" i="13"/>
  <c r="FI565" i="13"/>
  <c r="FK564" i="13"/>
  <c r="FI564" i="13"/>
  <c r="GK563" i="13"/>
  <c r="GJ563" i="13"/>
  <c r="GI563" i="13"/>
  <c r="GH563" i="13"/>
  <c r="GG563" i="13"/>
  <c r="GF563" i="13"/>
  <c r="GE563" i="13"/>
  <c r="GD563" i="13"/>
  <c r="GC563" i="13"/>
  <c r="GB563" i="13"/>
  <c r="FZ563" i="13"/>
  <c r="FY563" i="13"/>
  <c r="FX563" i="13"/>
  <c r="FW563" i="13"/>
  <c r="FV563" i="13"/>
  <c r="FU563" i="13"/>
  <c r="FT563" i="13"/>
  <c r="FS563" i="13"/>
  <c r="FR563" i="13"/>
  <c r="FQ563" i="13"/>
  <c r="FP563" i="13"/>
  <c r="FN563" i="13"/>
  <c r="FK563" i="13"/>
  <c r="FI563" i="13"/>
  <c r="GK562" i="13"/>
  <c r="GJ562" i="13"/>
  <c r="GI562" i="13"/>
  <c r="GH562" i="13"/>
  <c r="GG562" i="13"/>
  <c r="GF562" i="13"/>
  <c r="GE562" i="13"/>
  <c r="GD562" i="13"/>
  <c r="GC562" i="13"/>
  <c r="GB562" i="13"/>
  <c r="FZ562" i="13"/>
  <c r="FY562" i="13"/>
  <c r="FX562" i="13"/>
  <c r="FW562" i="13"/>
  <c r="FV562" i="13"/>
  <c r="FU562" i="13"/>
  <c r="FT562" i="13"/>
  <c r="FS562" i="13"/>
  <c r="FR562" i="13"/>
  <c r="FQ562" i="13"/>
  <c r="FP562" i="13"/>
  <c r="FN562" i="13"/>
  <c r="FK562" i="13"/>
  <c r="FI562" i="13"/>
  <c r="FK561" i="13"/>
  <c r="FI561" i="13"/>
  <c r="FK560" i="13"/>
  <c r="FI560" i="13"/>
  <c r="FK559" i="13"/>
  <c r="FI559" i="13"/>
  <c r="FK558" i="13"/>
  <c r="FI558" i="13"/>
  <c r="FK557" i="13"/>
  <c r="FI557" i="13"/>
  <c r="FK556" i="13"/>
  <c r="FI556" i="13"/>
  <c r="FK555" i="13"/>
  <c r="FI555" i="13"/>
  <c r="FK554" i="13"/>
  <c r="FI554" i="13"/>
  <c r="FK553" i="13"/>
  <c r="FI553" i="13"/>
  <c r="FK552" i="13"/>
  <c r="FI552" i="13"/>
  <c r="FK551" i="13"/>
  <c r="FI551" i="13"/>
  <c r="FK550" i="13"/>
  <c r="FI550" i="13"/>
  <c r="FK549" i="13"/>
  <c r="FI549" i="13"/>
  <c r="FK548" i="13"/>
  <c r="FI548" i="13"/>
  <c r="FK547" i="13"/>
  <c r="FI547" i="13"/>
  <c r="FK546" i="13"/>
  <c r="FI546" i="13"/>
  <c r="FK545" i="13"/>
  <c r="FI545" i="13"/>
  <c r="FK544" i="13"/>
  <c r="FI544" i="13"/>
  <c r="FK543" i="13"/>
  <c r="FI543" i="13"/>
  <c r="FK542" i="13"/>
  <c r="FI542" i="13"/>
  <c r="FK541" i="13"/>
  <c r="FI541" i="13"/>
  <c r="FK540" i="13"/>
  <c r="FI540" i="13"/>
  <c r="FK539" i="13"/>
  <c r="FI539" i="13"/>
  <c r="FK538" i="13"/>
  <c r="FI538" i="13"/>
  <c r="FK537" i="13"/>
  <c r="FI537" i="13"/>
  <c r="FK536" i="13"/>
  <c r="FI536" i="13"/>
  <c r="FK535" i="13"/>
  <c r="FI535" i="13"/>
  <c r="FK534" i="13"/>
  <c r="FI534" i="13"/>
  <c r="GK533" i="13"/>
  <c r="GJ533" i="13"/>
  <c r="GI533" i="13"/>
  <c r="GH533" i="13"/>
  <c r="GG533" i="13"/>
  <c r="GF533" i="13"/>
  <c r="GE533" i="13"/>
  <c r="GD533" i="13"/>
  <c r="GC533" i="13"/>
  <c r="GB533" i="13"/>
  <c r="FZ533" i="13"/>
  <c r="FY533" i="13"/>
  <c r="FX533" i="13"/>
  <c r="FW533" i="13"/>
  <c r="FV533" i="13"/>
  <c r="FU533" i="13"/>
  <c r="FT533" i="13"/>
  <c r="FS533" i="13"/>
  <c r="FR533" i="13"/>
  <c r="FQ533" i="13"/>
  <c r="FP533" i="13"/>
  <c r="FN533" i="13"/>
  <c r="FK533" i="13"/>
  <c r="FI533" i="13"/>
  <c r="GK532" i="13"/>
  <c r="GJ532" i="13"/>
  <c r="GI532" i="13"/>
  <c r="GH532" i="13"/>
  <c r="GG532" i="13"/>
  <c r="GF532" i="13"/>
  <c r="GE532" i="13"/>
  <c r="GD532" i="13"/>
  <c r="GC532" i="13"/>
  <c r="GB532" i="13"/>
  <c r="FZ532" i="13"/>
  <c r="FY532" i="13"/>
  <c r="FX532" i="13"/>
  <c r="FW532" i="13"/>
  <c r="FV532" i="13"/>
  <c r="FU532" i="13"/>
  <c r="FT532" i="13"/>
  <c r="FS532" i="13"/>
  <c r="FR532" i="13"/>
  <c r="FQ532" i="13"/>
  <c r="FP532" i="13"/>
  <c r="FN532" i="13"/>
  <c r="FK532" i="13"/>
  <c r="FI532" i="13"/>
  <c r="GK531" i="13"/>
  <c r="GJ531" i="13"/>
  <c r="GI531" i="13"/>
  <c r="GH531" i="13"/>
  <c r="GG531" i="13"/>
  <c r="GF531" i="13"/>
  <c r="GE531" i="13"/>
  <c r="GD531" i="13"/>
  <c r="GC531" i="13"/>
  <c r="GB531" i="13"/>
  <c r="FZ531" i="13"/>
  <c r="FY531" i="13"/>
  <c r="FX531" i="13"/>
  <c r="FW531" i="13"/>
  <c r="FV531" i="13"/>
  <c r="FU531" i="13"/>
  <c r="FT531" i="13"/>
  <c r="FS531" i="13"/>
  <c r="FR531" i="13"/>
  <c r="FQ531" i="13"/>
  <c r="FP531" i="13"/>
  <c r="FN531" i="13"/>
  <c r="FK531" i="13"/>
  <c r="FI531" i="13"/>
  <c r="GK530" i="13"/>
  <c r="GJ530" i="13"/>
  <c r="GI530" i="13"/>
  <c r="GH530" i="13"/>
  <c r="GG530" i="13"/>
  <c r="GF530" i="13"/>
  <c r="GE530" i="13"/>
  <c r="GD530" i="13"/>
  <c r="GC530" i="13"/>
  <c r="GB530" i="13"/>
  <c r="FZ530" i="13"/>
  <c r="FY530" i="13"/>
  <c r="FX530" i="13"/>
  <c r="FW530" i="13"/>
  <c r="FV530" i="13"/>
  <c r="FU530" i="13"/>
  <c r="FT530" i="13"/>
  <c r="FS530" i="13"/>
  <c r="FR530" i="13"/>
  <c r="FQ530" i="13"/>
  <c r="FP530" i="13"/>
  <c r="FN530" i="13"/>
  <c r="FK530" i="13"/>
  <c r="FI530" i="13"/>
  <c r="GK529" i="13"/>
  <c r="GJ529" i="13"/>
  <c r="GI529" i="13"/>
  <c r="GH529" i="13"/>
  <c r="GG529" i="13"/>
  <c r="GF529" i="13"/>
  <c r="GE529" i="13"/>
  <c r="GD529" i="13"/>
  <c r="GC529" i="13"/>
  <c r="GB529" i="13"/>
  <c r="FZ529" i="13"/>
  <c r="FY529" i="13"/>
  <c r="FX529" i="13"/>
  <c r="FW529" i="13"/>
  <c r="FV529" i="13"/>
  <c r="FU529" i="13"/>
  <c r="FT529" i="13"/>
  <c r="FS529" i="13"/>
  <c r="FR529" i="13"/>
  <c r="FQ529" i="13"/>
  <c r="FP529" i="13"/>
  <c r="FN529" i="13"/>
  <c r="FK529" i="13"/>
  <c r="FI529" i="13"/>
  <c r="GK528" i="13"/>
  <c r="GJ528" i="13"/>
  <c r="GI528" i="13"/>
  <c r="GH528" i="13"/>
  <c r="GG528" i="13"/>
  <c r="GF528" i="13"/>
  <c r="GE528" i="13"/>
  <c r="GD528" i="13"/>
  <c r="GC528" i="13"/>
  <c r="GB528" i="13"/>
  <c r="FZ528" i="13"/>
  <c r="FY528" i="13"/>
  <c r="FX528" i="13"/>
  <c r="FW528" i="13"/>
  <c r="FV528" i="13"/>
  <c r="FU528" i="13"/>
  <c r="FT528" i="13"/>
  <c r="FS528" i="13"/>
  <c r="FR528" i="13"/>
  <c r="FQ528" i="13"/>
  <c r="FP528" i="13"/>
  <c r="FN528" i="13"/>
  <c r="FK528" i="13"/>
  <c r="FI528" i="13"/>
  <c r="GK527" i="13"/>
  <c r="GJ527" i="13"/>
  <c r="GI527" i="13"/>
  <c r="GH527" i="13"/>
  <c r="GG527" i="13"/>
  <c r="GF527" i="13"/>
  <c r="GE527" i="13"/>
  <c r="GD527" i="13"/>
  <c r="GC527" i="13"/>
  <c r="GB527" i="13"/>
  <c r="FZ527" i="13"/>
  <c r="FY527" i="13"/>
  <c r="FX527" i="13"/>
  <c r="FW527" i="13"/>
  <c r="FV527" i="13"/>
  <c r="FU527" i="13"/>
  <c r="FT527" i="13"/>
  <c r="FS527" i="13"/>
  <c r="FR527" i="13"/>
  <c r="FQ527" i="13"/>
  <c r="FP527" i="13"/>
  <c r="FN527" i="13"/>
  <c r="FK527" i="13"/>
  <c r="FI527" i="13"/>
  <c r="GK526" i="13"/>
  <c r="GJ526" i="13"/>
  <c r="GI526" i="13"/>
  <c r="GH526" i="13"/>
  <c r="GG526" i="13"/>
  <c r="GF526" i="13"/>
  <c r="GE526" i="13"/>
  <c r="GD526" i="13"/>
  <c r="GC526" i="13"/>
  <c r="GB526" i="13"/>
  <c r="FZ526" i="13"/>
  <c r="FY526" i="13"/>
  <c r="FX526" i="13"/>
  <c r="FW526" i="13"/>
  <c r="FV526" i="13"/>
  <c r="FU526" i="13"/>
  <c r="FT526" i="13"/>
  <c r="FS526" i="13"/>
  <c r="FR526" i="13"/>
  <c r="FQ526" i="13"/>
  <c r="FP526" i="13"/>
  <c r="FN526" i="13"/>
  <c r="FK526" i="13"/>
  <c r="FI526" i="13"/>
  <c r="GK525" i="13"/>
  <c r="GJ525" i="13"/>
  <c r="GI525" i="13"/>
  <c r="GH525" i="13"/>
  <c r="GG525" i="13"/>
  <c r="GF525" i="13"/>
  <c r="GE525" i="13"/>
  <c r="GD525" i="13"/>
  <c r="GC525" i="13"/>
  <c r="GB525" i="13"/>
  <c r="FZ525" i="13"/>
  <c r="FY525" i="13"/>
  <c r="FX525" i="13"/>
  <c r="FW525" i="13"/>
  <c r="FV525" i="13"/>
  <c r="FU525" i="13"/>
  <c r="FT525" i="13"/>
  <c r="FS525" i="13"/>
  <c r="FR525" i="13"/>
  <c r="FQ525" i="13"/>
  <c r="FP525" i="13"/>
  <c r="FN525" i="13"/>
  <c r="FK525" i="13"/>
  <c r="FI525" i="13"/>
  <c r="GK524" i="13"/>
  <c r="GJ524" i="13"/>
  <c r="GI524" i="13"/>
  <c r="GH524" i="13"/>
  <c r="GG524" i="13"/>
  <c r="GF524" i="13"/>
  <c r="GE524" i="13"/>
  <c r="GD524" i="13"/>
  <c r="GC524" i="13"/>
  <c r="GB524" i="13"/>
  <c r="FZ524" i="13"/>
  <c r="FY524" i="13"/>
  <c r="FX524" i="13"/>
  <c r="FW524" i="13"/>
  <c r="FV524" i="13"/>
  <c r="FU524" i="13"/>
  <c r="FT524" i="13"/>
  <c r="FS524" i="13"/>
  <c r="FR524" i="13"/>
  <c r="FQ524" i="13"/>
  <c r="FP524" i="13"/>
  <c r="FN524" i="13"/>
  <c r="FK524" i="13"/>
  <c r="FI524" i="13"/>
  <c r="GK523" i="13"/>
  <c r="GJ523" i="13"/>
  <c r="GI523" i="13"/>
  <c r="GH523" i="13"/>
  <c r="GG523" i="13"/>
  <c r="GF523" i="13"/>
  <c r="GE523" i="13"/>
  <c r="GD523" i="13"/>
  <c r="GC523" i="13"/>
  <c r="GB523" i="13"/>
  <c r="FZ523" i="13"/>
  <c r="FY523" i="13"/>
  <c r="FX523" i="13"/>
  <c r="FW523" i="13"/>
  <c r="FV523" i="13"/>
  <c r="FU523" i="13"/>
  <c r="FT523" i="13"/>
  <c r="FS523" i="13"/>
  <c r="FR523" i="13"/>
  <c r="FQ523" i="13"/>
  <c r="FP523" i="13"/>
  <c r="FN523" i="13"/>
  <c r="FK523" i="13"/>
  <c r="FI523" i="13"/>
  <c r="GK522" i="13"/>
  <c r="GJ522" i="13"/>
  <c r="GI522" i="13"/>
  <c r="GH522" i="13"/>
  <c r="GG522" i="13"/>
  <c r="GF522" i="13"/>
  <c r="GE522" i="13"/>
  <c r="GD522" i="13"/>
  <c r="GC522" i="13"/>
  <c r="GB522" i="13"/>
  <c r="FZ522" i="13"/>
  <c r="FY522" i="13"/>
  <c r="FX522" i="13"/>
  <c r="FW522" i="13"/>
  <c r="FV522" i="13"/>
  <c r="FU522" i="13"/>
  <c r="FT522" i="13"/>
  <c r="FS522" i="13"/>
  <c r="FR522" i="13"/>
  <c r="FQ522" i="13"/>
  <c r="FP522" i="13"/>
  <c r="FN522" i="13"/>
  <c r="FK522" i="13"/>
  <c r="FI522" i="13"/>
  <c r="GK521" i="13"/>
  <c r="GJ521" i="13"/>
  <c r="GI521" i="13"/>
  <c r="GH521" i="13"/>
  <c r="GG521" i="13"/>
  <c r="GF521" i="13"/>
  <c r="GE521" i="13"/>
  <c r="GD521" i="13"/>
  <c r="GC521" i="13"/>
  <c r="GB521" i="13"/>
  <c r="FZ521" i="13"/>
  <c r="FY521" i="13"/>
  <c r="FX521" i="13"/>
  <c r="FW521" i="13"/>
  <c r="FV521" i="13"/>
  <c r="FU521" i="13"/>
  <c r="FT521" i="13"/>
  <c r="FS521" i="13"/>
  <c r="FR521" i="13"/>
  <c r="FQ521" i="13"/>
  <c r="FP521" i="13"/>
  <c r="FN521" i="13"/>
  <c r="FK521" i="13"/>
  <c r="FI521" i="13"/>
  <c r="GK520" i="13"/>
  <c r="GJ520" i="13"/>
  <c r="GI520" i="13"/>
  <c r="GH520" i="13"/>
  <c r="GG520" i="13"/>
  <c r="GF520" i="13"/>
  <c r="GE520" i="13"/>
  <c r="GD520" i="13"/>
  <c r="GC520" i="13"/>
  <c r="GB520" i="13"/>
  <c r="FZ520" i="13"/>
  <c r="FY520" i="13"/>
  <c r="FX520" i="13"/>
  <c r="FW520" i="13"/>
  <c r="FV520" i="13"/>
  <c r="FU520" i="13"/>
  <c r="FT520" i="13"/>
  <c r="FS520" i="13"/>
  <c r="FR520" i="13"/>
  <c r="FQ520" i="13"/>
  <c r="FP520" i="13"/>
  <c r="FN520" i="13"/>
  <c r="FK520" i="13"/>
  <c r="FI520" i="13"/>
  <c r="GK519" i="13"/>
  <c r="GJ519" i="13"/>
  <c r="GI519" i="13"/>
  <c r="GH519" i="13"/>
  <c r="GG519" i="13"/>
  <c r="GF519" i="13"/>
  <c r="GE519" i="13"/>
  <c r="GD519" i="13"/>
  <c r="GC519" i="13"/>
  <c r="GB519" i="13"/>
  <c r="FZ519" i="13"/>
  <c r="FY519" i="13"/>
  <c r="FX519" i="13"/>
  <c r="FW519" i="13"/>
  <c r="FV519" i="13"/>
  <c r="FU519" i="13"/>
  <c r="FT519" i="13"/>
  <c r="FS519" i="13"/>
  <c r="FR519" i="13"/>
  <c r="FQ519" i="13"/>
  <c r="FP519" i="13"/>
  <c r="FN519" i="13"/>
  <c r="FK519" i="13"/>
  <c r="FI519" i="13"/>
  <c r="GK518" i="13"/>
  <c r="GJ518" i="13"/>
  <c r="GI518" i="13"/>
  <c r="GH518" i="13"/>
  <c r="GG518" i="13"/>
  <c r="GF518" i="13"/>
  <c r="GE518" i="13"/>
  <c r="GD518" i="13"/>
  <c r="GC518" i="13"/>
  <c r="GB518" i="13"/>
  <c r="FZ518" i="13"/>
  <c r="FY518" i="13"/>
  <c r="FX518" i="13"/>
  <c r="FW518" i="13"/>
  <c r="FV518" i="13"/>
  <c r="FU518" i="13"/>
  <c r="FT518" i="13"/>
  <c r="FS518" i="13"/>
  <c r="FR518" i="13"/>
  <c r="FQ518" i="13"/>
  <c r="FP518" i="13"/>
  <c r="FN518" i="13"/>
  <c r="FK518" i="13"/>
  <c r="FI518" i="13"/>
  <c r="GK517" i="13"/>
  <c r="GJ517" i="13"/>
  <c r="GI517" i="13"/>
  <c r="GH517" i="13"/>
  <c r="GG517" i="13"/>
  <c r="GF517" i="13"/>
  <c r="GE517" i="13"/>
  <c r="GD517" i="13"/>
  <c r="GC517" i="13"/>
  <c r="GB517" i="13"/>
  <c r="FZ517" i="13"/>
  <c r="FY517" i="13"/>
  <c r="FX517" i="13"/>
  <c r="FW517" i="13"/>
  <c r="FV517" i="13"/>
  <c r="FU517" i="13"/>
  <c r="FT517" i="13"/>
  <c r="FS517" i="13"/>
  <c r="FR517" i="13"/>
  <c r="FQ517" i="13"/>
  <c r="FP517" i="13"/>
  <c r="FN517" i="13"/>
  <c r="FK517" i="13"/>
  <c r="FI517" i="13"/>
  <c r="GK516" i="13"/>
  <c r="GJ516" i="13"/>
  <c r="GI516" i="13"/>
  <c r="GH516" i="13"/>
  <c r="GG516" i="13"/>
  <c r="GF516" i="13"/>
  <c r="GE516" i="13"/>
  <c r="GD516" i="13"/>
  <c r="GC516" i="13"/>
  <c r="GB516" i="13"/>
  <c r="FZ516" i="13"/>
  <c r="FY516" i="13"/>
  <c r="FX516" i="13"/>
  <c r="FW516" i="13"/>
  <c r="FV516" i="13"/>
  <c r="FU516" i="13"/>
  <c r="FT516" i="13"/>
  <c r="FS516" i="13"/>
  <c r="FR516" i="13"/>
  <c r="FQ516" i="13"/>
  <c r="FP516" i="13"/>
  <c r="FN516" i="13"/>
  <c r="FK516" i="13"/>
  <c r="FI516" i="13"/>
  <c r="GK515" i="13"/>
  <c r="GJ515" i="13"/>
  <c r="GI515" i="13"/>
  <c r="GH515" i="13"/>
  <c r="GG515" i="13"/>
  <c r="GF515" i="13"/>
  <c r="GE515" i="13"/>
  <c r="GD515" i="13"/>
  <c r="GC515" i="13"/>
  <c r="GB515" i="13"/>
  <c r="FZ515" i="13"/>
  <c r="FY515" i="13"/>
  <c r="FX515" i="13"/>
  <c r="FW515" i="13"/>
  <c r="FV515" i="13"/>
  <c r="FU515" i="13"/>
  <c r="FT515" i="13"/>
  <c r="FS515" i="13"/>
  <c r="FR515" i="13"/>
  <c r="FQ515" i="13"/>
  <c r="FP515" i="13"/>
  <c r="FN515" i="13"/>
  <c r="FK515" i="13"/>
  <c r="FI515" i="13"/>
  <c r="GK514" i="13"/>
  <c r="GJ514" i="13"/>
  <c r="GI514" i="13"/>
  <c r="GH514" i="13"/>
  <c r="GG514" i="13"/>
  <c r="GF514" i="13"/>
  <c r="GE514" i="13"/>
  <c r="GD514" i="13"/>
  <c r="GC514" i="13"/>
  <c r="GB514" i="13"/>
  <c r="FZ514" i="13"/>
  <c r="FY514" i="13"/>
  <c r="FX514" i="13"/>
  <c r="FW514" i="13"/>
  <c r="FV514" i="13"/>
  <c r="FU514" i="13"/>
  <c r="FT514" i="13"/>
  <c r="FS514" i="13"/>
  <c r="FR514" i="13"/>
  <c r="FQ514" i="13"/>
  <c r="FP514" i="13"/>
  <c r="FN514" i="13"/>
  <c r="FK514" i="13"/>
  <c r="FI514" i="13"/>
  <c r="GK513" i="13"/>
  <c r="GJ513" i="13"/>
  <c r="GI513" i="13"/>
  <c r="GH513" i="13"/>
  <c r="GG513" i="13"/>
  <c r="GF513" i="13"/>
  <c r="GE513" i="13"/>
  <c r="GD513" i="13"/>
  <c r="GC513" i="13"/>
  <c r="GB513" i="13"/>
  <c r="FZ513" i="13"/>
  <c r="FY513" i="13"/>
  <c r="FX513" i="13"/>
  <c r="FW513" i="13"/>
  <c r="FV513" i="13"/>
  <c r="FU513" i="13"/>
  <c r="FT513" i="13"/>
  <c r="FS513" i="13"/>
  <c r="FR513" i="13"/>
  <c r="FQ513" i="13"/>
  <c r="FP513" i="13"/>
  <c r="FN513" i="13"/>
  <c r="FK513" i="13"/>
  <c r="FI513" i="13"/>
  <c r="GK512" i="13"/>
  <c r="GJ512" i="13"/>
  <c r="GI512" i="13"/>
  <c r="GH512" i="13"/>
  <c r="GG512" i="13"/>
  <c r="GF512" i="13"/>
  <c r="GE512" i="13"/>
  <c r="GD512" i="13"/>
  <c r="GC512" i="13"/>
  <c r="GB512" i="13"/>
  <c r="FZ512" i="13"/>
  <c r="FY512" i="13"/>
  <c r="FX512" i="13"/>
  <c r="FW512" i="13"/>
  <c r="FV512" i="13"/>
  <c r="FU512" i="13"/>
  <c r="FT512" i="13"/>
  <c r="FS512" i="13"/>
  <c r="FR512" i="13"/>
  <c r="FQ512" i="13"/>
  <c r="FP512" i="13"/>
  <c r="FN512" i="13"/>
  <c r="FK512" i="13"/>
  <c r="FI512" i="13"/>
  <c r="GK511" i="13"/>
  <c r="GJ511" i="13"/>
  <c r="GI511" i="13"/>
  <c r="GH511" i="13"/>
  <c r="GG511" i="13"/>
  <c r="GF511" i="13"/>
  <c r="GE511" i="13"/>
  <c r="GD511" i="13"/>
  <c r="GC511" i="13"/>
  <c r="GB511" i="13"/>
  <c r="FZ511" i="13"/>
  <c r="FY511" i="13"/>
  <c r="FX511" i="13"/>
  <c r="FW511" i="13"/>
  <c r="FV511" i="13"/>
  <c r="FU511" i="13"/>
  <c r="FT511" i="13"/>
  <c r="FS511" i="13"/>
  <c r="FR511" i="13"/>
  <c r="FQ511" i="13"/>
  <c r="FP511" i="13"/>
  <c r="FN511" i="13"/>
  <c r="FK511" i="13"/>
  <c r="FI511" i="13"/>
  <c r="GK510" i="13"/>
  <c r="GJ510" i="13"/>
  <c r="GI510" i="13"/>
  <c r="GH510" i="13"/>
  <c r="GG510" i="13"/>
  <c r="GF510" i="13"/>
  <c r="GE510" i="13"/>
  <c r="GD510" i="13"/>
  <c r="GC510" i="13"/>
  <c r="GB510" i="13"/>
  <c r="FZ510" i="13"/>
  <c r="FY510" i="13"/>
  <c r="FX510" i="13"/>
  <c r="FW510" i="13"/>
  <c r="FV510" i="13"/>
  <c r="FU510" i="13"/>
  <c r="FT510" i="13"/>
  <c r="FS510" i="13"/>
  <c r="FR510" i="13"/>
  <c r="FQ510" i="13"/>
  <c r="FP510" i="13"/>
  <c r="FN510" i="13"/>
  <c r="FK510" i="13"/>
  <c r="FI510" i="13"/>
  <c r="FK509" i="13"/>
  <c r="FI509" i="13"/>
  <c r="FK508" i="13"/>
  <c r="FI508" i="13"/>
  <c r="FK507" i="13"/>
  <c r="FI507" i="13"/>
  <c r="GK506" i="13"/>
  <c r="GJ506" i="13"/>
  <c r="GI506" i="13"/>
  <c r="GH506" i="13"/>
  <c r="GG506" i="13"/>
  <c r="GF506" i="13"/>
  <c r="GE506" i="13"/>
  <c r="GD506" i="13"/>
  <c r="GC506" i="13"/>
  <c r="GB506" i="13"/>
  <c r="FZ506" i="13"/>
  <c r="FY506" i="13"/>
  <c r="FX506" i="13"/>
  <c r="FW506" i="13"/>
  <c r="FV506" i="13"/>
  <c r="FU506" i="13"/>
  <c r="FT506" i="13"/>
  <c r="FS506" i="13"/>
  <c r="FR506" i="13"/>
  <c r="FQ506" i="13"/>
  <c r="FP506" i="13"/>
  <c r="FN506" i="13"/>
  <c r="FK506" i="13"/>
  <c r="FI506" i="13"/>
  <c r="GK505" i="13"/>
  <c r="GJ505" i="13"/>
  <c r="GI505" i="13"/>
  <c r="GH505" i="13"/>
  <c r="GG505" i="13"/>
  <c r="GF505" i="13"/>
  <c r="GE505" i="13"/>
  <c r="GD505" i="13"/>
  <c r="GC505" i="13"/>
  <c r="GB505" i="13"/>
  <c r="FZ505" i="13"/>
  <c r="FY505" i="13"/>
  <c r="FX505" i="13"/>
  <c r="FW505" i="13"/>
  <c r="FV505" i="13"/>
  <c r="FU505" i="13"/>
  <c r="FT505" i="13"/>
  <c r="FS505" i="13"/>
  <c r="FR505" i="13"/>
  <c r="FQ505" i="13"/>
  <c r="FP505" i="13"/>
  <c r="FN505" i="13"/>
  <c r="FK505" i="13"/>
  <c r="FI505" i="13"/>
  <c r="GK504" i="13"/>
  <c r="GJ504" i="13"/>
  <c r="GI504" i="13"/>
  <c r="GH504" i="13"/>
  <c r="GG504" i="13"/>
  <c r="GF504" i="13"/>
  <c r="GE504" i="13"/>
  <c r="GD504" i="13"/>
  <c r="GC504" i="13"/>
  <c r="GB504" i="13"/>
  <c r="FZ504" i="13"/>
  <c r="FY504" i="13"/>
  <c r="FX504" i="13"/>
  <c r="FW504" i="13"/>
  <c r="FV504" i="13"/>
  <c r="FU504" i="13"/>
  <c r="FT504" i="13"/>
  <c r="FS504" i="13"/>
  <c r="FR504" i="13"/>
  <c r="FQ504" i="13"/>
  <c r="FP504" i="13"/>
  <c r="FN504" i="13"/>
  <c r="FK504" i="13"/>
  <c r="FI504" i="13"/>
  <c r="GK503" i="13"/>
  <c r="GJ503" i="13"/>
  <c r="GI503" i="13"/>
  <c r="GH503" i="13"/>
  <c r="GG503" i="13"/>
  <c r="GF503" i="13"/>
  <c r="GE503" i="13"/>
  <c r="GD503" i="13"/>
  <c r="GC503" i="13"/>
  <c r="GB503" i="13"/>
  <c r="FZ503" i="13"/>
  <c r="FY503" i="13"/>
  <c r="FX503" i="13"/>
  <c r="FW503" i="13"/>
  <c r="FV503" i="13"/>
  <c r="FU503" i="13"/>
  <c r="FT503" i="13"/>
  <c r="FS503" i="13"/>
  <c r="FR503" i="13"/>
  <c r="FQ503" i="13"/>
  <c r="FP503" i="13"/>
  <c r="FN503" i="13"/>
  <c r="FK503" i="13"/>
  <c r="FI503" i="13"/>
  <c r="FK502" i="13"/>
  <c r="FI502" i="13"/>
  <c r="FK501" i="13"/>
  <c r="FI501" i="13"/>
  <c r="FK500" i="13"/>
  <c r="FI500" i="13"/>
  <c r="FK499" i="13"/>
  <c r="FI499" i="13"/>
  <c r="FK498" i="13"/>
  <c r="FI498" i="13"/>
  <c r="FK497" i="13"/>
  <c r="FI497" i="13"/>
  <c r="GK496" i="13"/>
  <c r="GJ496" i="13"/>
  <c r="GI496" i="13"/>
  <c r="GH496" i="13"/>
  <c r="GG496" i="13"/>
  <c r="GF496" i="13"/>
  <c r="GE496" i="13"/>
  <c r="GD496" i="13"/>
  <c r="GC496" i="13"/>
  <c r="GB496" i="13"/>
  <c r="FZ496" i="13"/>
  <c r="FY496" i="13"/>
  <c r="FX496" i="13"/>
  <c r="FW496" i="13"/>
  <c r="FV496" i="13"/>
  <c r="FU496" i="13"/>
  <c r="FT496" i="13"/>
  <c r="FS496" i="13"/>
  <c r="FR496" i="13"/>
  <c r="FQ496" i="13"/>
  <c r="FP496" i="13"/>
  <c r="FN496" i="13"/>
  <c r="FK496" i="13"/>
  <c r="FI496" i="13"/>
  <c r="FK495" i="13"/>
  <c r="FI495" i="13"/>
  <c r="FK494" i="13"/>
  <c r="FI494" i="13"/>
  <c r="GK493" i="13"/>
  <c r="GJ493" i="13"/>
  <c r="GI493" i="13"/>
  <c r="GH493" i="13"/>
  <c r="GG493" i="13"/>
  <c r="GF493" i="13"/>
  <c r="GE493" i="13"/>
  <c r="GD493" i="13"/>
  <c r="GC493" i="13"/>
  <c r="GB493" i="13"/>
  <c r="FZ493" i="13"/>
  <c r="FY493" i="13"/>
  <c r="FX493" i="13"/>
  <c r="FW493" i="13"/>
  <c r="FV493" i="13"/>
  <c r="FU493" i="13"/>
  <c r="FT493" i="13"/>
  <c r="FS493" i="13"/>
  <c r="FR493" i="13"/>
  <c r="FQ493" i="13"/>
  <c r="FP493" i="13"/>
  <c r="FN493" i="13"/>
  <c r="FK493" i="13"/>
  <c r="FI493" i="13"/>
  <c r="FK492" i="13"/>
  <c r="FI492" i="13"/>
  <c r="FK491" i="13"/>
  <c r="FI491" i="13"/>
  <c r="FK490" i="13"/>
  <c r="FI490" i="13"/>
  <c r="FK489" i="13"/>
  <c r="FI489" i="13"/>
  <c r="FK488" i="13"/>
  <c r="FI488" i="13"/>
  <c r="GK487" i="13"/>
  <c r="GJ487" i="13"/>
  <c r="GI487" i="13"/>
  <c r="GH487" i="13"/>
  <c r="GG487" i="13"/>
  <c r="GF487" i="13"/>
  <c r="GE487" i="13"/>
  <c r="GD487" i="13"/>
  <c r="GC487" i="13"/>
  <c r="GB487" i="13"/>
  <c r="FZ487" i="13"/>
  <c r="FY487" i="13"/>
  <c r="FX487" i="13"/>
  <c r="FW487" i="13"/>
  <c r="FV487" i="13"/>
  <c r="FU487" i="13"/>
  <c r="FT487" i="13"/>
  <c r="FS487" i="13"/>
  <c r="FR487" i="13"/>
  <c r="FQ487" i="13"/>
  <c r="FP487" i="13"/>
  <c r="FN487" i="13"/>
  <c r="FK487" i="13"/>
  <c r="FI487" i="13"/>
  <c r="FK486" i="13"/>
  <c r="FI486" i="13"/>
  <c r="FK485" i="13"/>
  <c r="FI485" i="13"/>
  <c r="FK484" i="13"/>
  <c r="FI484" i="13"/>
  <c r="FK483" i="13"/>
  <c r="FI483" i="13"/>
  <c r="FK482" i="13"/>
  <c r="FI482" i="13"/>
  <c r="FK481" i="13"/>
  <c r="FI481" i="13"/>
  <c r="FK480" i="13"/>
  <c r="FI480" i="13"/>
  <c r="FK479" i="13"/>
  <c r="FI479" i="13"/>
  <c r="FK478" i="13"/>
  <c r="FI478" i="13"/>
  <c r="FK477" i="13"/>
  <c r="FI477" i="13"/>
  <c r="FK476" i="13"/>
  <c r="FI476" i="13"/>
  <c r="FK475" i="13"/>
  <c r="FI475" i="13"/>
  <c r="FK474" i="13"/>
  <c r="FI474" i="13"/>
  <c r="FK473" i="13"/>
  <c r="FI473" i="13"/>
  <c r="FK472" i="13"/>
  <c r="FI472" i="13"/>
  <c r="FK471" i="13"/>
  <c r="FI471" i="13"/>
  <c r="FK470" i="13"/>
  <c r="FI470" i="13"/>
  <c r="FK469" i="13"/>
  <c r="FI469" i="13"/>
  <c r="FK468" i="13"/>
  <c r="FI468" i="13"/>
  <c r="FK467" i="13"/>
  <c r="FI467" i="13"/>
  <c r="FK466" i="13"/>
  <c r="FI466" i="13"/>
  <c r="FK465" i="13"/>
  <c r="FI465" i="13"/>
  <c r="FK464" i="13"/>
  <c r="FI464" i="13"/>
  <c r="FK463" i="13"/>
  <c r="FI463" i="13"/>
  <c r="FK462" i="13"/>
  <c r="FI462" i="13"/>
  <c r="FK461" i="13"/>
  <c r="FI461" i="13"/>
  <c r="FK460" i="13"/>
  <c r="FI460" i="13"/>
  <c r="GK459" i="13"/>
  <c r="GJ459" i="13"/>
  <c r="GI459" i="13"/>
  <c r="GH459" i="13"/>
  <c r="GG459" i="13"/>
  <c r="GF459" i="13"/>
  <c r="GE459" i="13"/>
  <c r="GD459" i="13"/>
  <c r="GC459" i="13"/>
  <c r="GB459" i="13"/>
  <c r="FZ459" i="13"/>
  <c r="FY459" i="13"/>
  <c r="FX459" i="13"/>
  <c r="FW459" i="13"/>
  <c r="FV459" i="13"/>
  <c r="FU459" i="13"/>
  <c r="FT459" i="13"/>
  <c r="FS459" i="13"/>
  <c r="FR459" i="13"/>
  <c r="FQ459" i="13"/>
  <c r="FP459" i="13"/>
  <c r="FN459" i="13"/>
  <c r="FK459" i="13"/>
  <c r="FI459" i="13"/>
  <c r="GK458" i="13"/>
  <c r="GJ458" i="13"/>
  <c r="GI458" i="13"/>
  <c r="GH458" i="13"/>
  <c r="GG458" i="13"/>
  <c r="GF458" i="13"/>
  <c r="GE458" i="13"/>
  <c r="GD458" i="13"/>
  <c r="GC458" i="13"/>
  <c r="GB458" i="13"/>
  <c r="FZ458" i="13"/>
  <c r="FY458" i="13"/>
  <c r="FX458" i="13"/>
  <c r="FW458" i="13"/>
  <c r="FV458" i="13"/>
  <c r="FU458" i="13"/>
  <c r="FT458" i="13"/>
  <c r="FS458" i="13"/>
  <c r="FR458" i="13"/>
  <c r="FQ458" i="13"/>
  <c r="FP458" i="13"/>
  <c r="FN458" i="13"/>
  <c r="FK458" i="13"/>
  <c r="FI458" i="13"/>
  <c r="GK457" i="13"/>
  <c r="GJ457" i="13"/>
  <c r="GI457" i="13"/>
  <c r="GH457" i="13"/>
  <c r="GG457" i="13"/>
  <c r="GF457" i="13"/>
  <c r="GE457" i="13"/>
  <c r="GD457" i="13"/>
  <c r="GC457" i="13"/>
  <c r="GB457" i="13"/>
  <c r="FZ457" i="13"/>
  <c r="FY457" i="13"/>
  <c r="FX457" i="13"/>
  <c r="FW457" i="13"/>
  <c r="FV457" i="13"/>
  <c r="FU457" i="13"/>
  <c r="FT457" i="13"/>
  <c r="FS457" i="13"/>
  <c r="FR457" i="13"/>
  <c r="FQ457" i="13"/>
  <c r="FP457" i="13"/>
  <c r="FN457" i="13"/>
  <c r="FK457" i="13"/>
  <c r="FI457" i="13"/>
  <c r="FK456" i="13"/>
  <c r="FI456" i="13"/>
  <c r="FK455" i="13"/>
  <c r="FI455" i="13"/>
  <c r="FK454" i="13"/>
  <c r="FI454" i="13"/>
  <c r="FK453" i="13"/>
  <c r="FI453" i="13"/>
  <c r="FK452" i="13"/>
  <c r="FI452" i="13"/>
  <c r="FK451" i="13"/>
  <c r="FI451" i="13"/>
  <c r="FK450" i="13"/>
  <c r="FI450" i="13"/>
  <c r="FK449" i="13"/>
  <c r="FI449" i="13"/>
  <c r="FK448" i="13"/>
  <c r="FI448" i="13"/>
  <c r="FK447" i="13"/>
  <c r="FI447" i="13"/>
  <c r="FK446" i="13"/>
  <c r="FI446" i="13"/>
  <c r="FK445" i="13"/>
  <c r="FI445" i="13"/>
  <c r="FK444" i="13"/>
  <c r="FI444" i="13"/>
  <c r="FK443" i="13"/>
  <c r="FI443" i="13"/>
  <c r="FK442" i="13"/>
  <c r="FI442" i="13"/>
  <c r="FK441" i="13"/>
  <c r="FI441" i="13"/>
  <c r="FK440" i="13"/>
  <c r="FI440" i="13"/>
  <c r="FK439" i="13"/>
  <c r="FI439" i="13"/>
  <c r="FK438" i="13"/>
  <c r="FI438" i="13"/>
  <c r="FK437" i="13"/>
  <c r="FI437" i="13"/>
  <c r="FK436" i="13"/>
  <c r="FI436" i="13"/>
  <c r="FK435" i="13"/>
  <c r="FI435" i="13"/>
  <c r="FK434" i="13"/>
  <c r="FI434" i="13"/>
  <c r="FK433" i="13"/>
  <c r="FI433" i="13"/>
  <c r="FK432" i="13"/>
  <c r="FI432" i="13"/>
  <c r="FK431" i="13"/>
  <c r="FI431" i="13"/>
  <c r="FK430" i="13"/>
  <c r="FI430" i="13"/>
  <c r="FK429" i="13"/>
  <c r="FI429" i="13"/>
  <c r="FK428" i="13"/>
  <c r="FI428" i="13"/>
  <c r="FK427" i="13"/>
  <c r="FI427" i="13"/>
  <c r="FK426" i="13"/>
  <c r="FI426" i="13"/>
  <c r="FK425" i="13"/>
  <c r="FI425" i="13"/>
  <c r="FK424" i="13"/>
  <c r="FI424" i="13"/>
  <c r="FK423" i="13"/>
  <c r="FI423" i="13"/>
  <c r="FK422" i="13"/>
  <c r="FI422" i="13"/>
  <c r="FK421" i="13"/>
  <c r="FI421" i="13"/>
  <c r="FK420" i="13"/>
  <c r="FI420" i="13"/>
  <c r="FK419" i="13"/>
  <c r="FI419" i="13"/>
  <c r="FK418" i="13"/>
  <c r="FI418" i="13"/>
  <c r="FK417" i="13"/>
  <c r="FI417" i="13"/>
  <c r="FK416" i="13"/>
  <c r="FI416" i="13"/>
  <c r="FK415" i="13"/>
  <c r="FI415" i="13"/>
  <c r="FK414" i="13"/>
  <c r="FI414" i="13"/>
  <c r="GK413" i="13"/>
  <c r="GJ413" i="13"/>
  <c r="GI413" i="13"/>
  <c r="GH413" i="13"/>
  <c r="GG413" i="13"/>
  <c r="GF413" i="13"/>
  <c r="GE413" i="13"/>
  <c r="GD413" i="13"/>
  <c r="GC413" i="13"/>
  <c r="GB413" i="13"/>
  <c r="FZ413" i="13"/>
  <c r="FY413" i="13"/>
  <c r="FX413" i="13"/>
  <c r="FW413" i="13"/>
  <c r="FV413" i="13"/>
  <c r="FU413" i="13"/>
  <c r="FT413" i="13"/>
  <c r="FS413" i="13"/>
  <c r="FR413" i="13"/>
  <c r="FQ413" i="13"/>
  <c r="FP413" i="13"/>
  <c r="FN413" i="13"/>
  <c r="FK413" i="13"/>
  <c r="FI413" i="13"/>
  <c r="GK412" i="13"/>
  <c r="GJ412" i="13"/>
  <c r="GI412" i="13"/>
  <c r="GH412" i="13"/>
  <c r="GG412" i="13"/>
  <c r="GF412" i="13"/>
  <c r="GE412" i="13"/>
  <c r="GD412" i="13"/>
  <c r="GC412" i="13"/>
  <c r="GB412" i="13"/>
  <c r="FZ412" i="13"/>
  <c r="FY412" i="13"/>
  <c r="FX412" i="13"/>
  <c r="FW412" i="13"/>
  <c r="FV412" i="13"/>
  <c r="FU412" i="13"/>
  <c r="FT412" i="13"/>
  <c r="FS412" i="13"/>
  <c r="FR412" i="13"/>
  <c r="FQ412" i="13"/>
  <c r="FP412" i="13"/>
  <c r="FN412" i="13"/>
  <c r="FK412" i="13"/>
  <c r="FI412" i="13"/>
  <c r="FK411" i="13"/>
  <c r="FI411" i="13"/>
  <c r="FK410" i="13"/>
  <c r="FI410" i="13"/>
  <c r="FK409" i="13"/>
  <c r="FI409" i="13"/>
  <c r="FK408" i="13"/>
  <c r="FI408" i="13"/>
  <c r="FK407" i="13"/>
  <c r="FI407" i="13"/>
  <c r="FK406" i="13"/>
  <c r="FI406" i="13"/>
  <c r="FK405" i="13"/>
  <c r="FI405" i="13"/>
  <c r="FK404" i="13"/>
  <c r="FI404" i="13"/>
  <c r="GK403" i="13"/>
  <c r="GJ403" i="13"/>
  <c r="GI403" i="13"/>
  <c r="GH403" i="13"/>
  <c r="GG403" i="13"/>
  <c r="GF403" i="13"/>
  <c r="GE403" i="13"/>
  <c r="GD403" i="13"/>
  <c r="GC403" i="13"/>
  <c r="GB403" i="13"/>
  <c r="FZ403" i="13"/>
  <c r="FY403" i="13"/>
  <c r="FX403" i="13"/>
  <c r="FW403" i="13"/>
  <c r="FV403" i="13"/>
  <c r="FU403" i="13"/>
  <c r="FT403" i="13"/>
  <c r="FS403" i="13"/>
  <c r="FR403" i="13"/>
  <c r="FQ403" i="13"/>
  <c r="FP403" i="13"/>
  <c r="FN403" i="13"/>
  <c r="FK403" i="13"/>
  <c r="FI403" i="13"/>
  <c r="FK402" i="13"/>
  <c r="FI402" i="13"/>
  <c r="FK401" i="13"/>
  <c r="FI401" i="13"/>
  <c r="FK400" i="13"/>
  <c r="FI400" i="13"/>
  <c r="GK399" i="13"/>
  <c r="GJ399" i="13"/>
  <c r="GI399" i="13"/>
  <c r="GH399" i="13"/>
  <c r="GG399" i="13"/>
  <c r="GF399" i="13"/>
  <c r="GE399" i="13"/>
  <c r="GD399" i="13"/>
  <c r="GC399" i="13"/>
  <c r="GB399" i="13"/>
  <c r="FZ399" i="13"/>
  <c r="FY399" i="13"/>
  <c r="FX399" i="13"/>
  <c r="FW399" i="13"/>
  <c r="FV399" i="13"/>
  <c r="FU399" i="13"/>
  <c r="FT399" i="13"/>
  <c r="FS399" i="13"/>
  <c r="FR399" i="13"/>
  <c r="FQ399" i="13"/>
  <c r="FP399" i="13"/>
  <c r="FN399" i="13"/>
  <c r="FK399" i="13"/>
  <c r="FI399" i="13"/>
  <c r="FK398" i="13"/>
  <c r="FI398" i="13"/>
  <c r="FK397" i="13"/>
  <c r="FI397" i="13"/>
  <c r="GK396" i="13"/>
  <c r="GJ396" i="13"/>
  <c r="GI396" i="13"/>
  <c r="GH396" i="13"/>
  <c r="GG396" i="13"/>
  <c r="GF396" i="13"/>
  <c r="GE396" i="13"/>
  <c r="GD396" i="13"/>
  <c r="GC396" i="13"/>
  <c r="GB396" i="13"/>
  <c r="FZ396" i="13"/>
  <c r="FY396" i="13"/>
  <c r="FX396" i="13"/>
  <c r="FW396" i="13"/>
  <c r="FV396" i="13"/>
  <c r="FU396" i="13"/>
  <c r="FT396" i="13"/>
  <c r="FS396" i="13"/>
  <c r="FR396" i="13"/>
  <c r="FQ396" i="13"/>
  <c r="FP396" i="13"/>
  <c r="FN396" i="13"/>
  <c r="FK396" i="13"/>
  <c r="FI396" i="13"/>
  <c r="GK395" i="13"/>
  <c r="GJ395" i="13"/>
  <c r="GI395" i="13"/>
  <c r="GH395" i="13"/>
  <c r="GG395" i="13"/>
  <c r="GF395" i="13"/>
  <c r="GE395" i="13"/>
  <c r="GD395" i="13"/>
  <c r="GC395" i="13"/>
  <c r="GB395" i="13"/>
  <c r="FZ395" i="13"/>
  <c r="FY395" i="13"/>
  <c r="FX395" i="13"/>
  <c r="FW395" i="13"/>
  <c r="FV395" i="13"/>
  <c r="FU395" i="13"/>
  <c r="FT395" i="13"/>
  <c r="FS395" i="13"/>
  <c r="FR395" i="13"/>
  <c r="FQ395" i="13"/>
  <c r="FP395" i="13"/>
  <c r="FN395" i="13"/>
  <c r="FK395" i="13"/>
  <c r="FI395" i="13"/>
  <c r="FK394" i="13"/>
  <c r="FI394" i="13"/>
  <c r="FK393" i="13"/>
  <c r="FI393" i="13"/>
  <c r="FK392" i="13"/>
  <c r="FI392" i="13"/>
  <c r="FK391" i="13"/>
  <c r="FI391" i="13"/>
  <c r="FK390" i="13"/>
  <c r="FI390" i="13"/>
  <c r="FK389" i="13"/>
  <c r="FI389" i="13"/>
  <c r="FK388" i="13"/>
  <c r="FI388" i="13"/>
  <c r="FK387" i="13"/>
  <c r="FI387" i="13"/>
  <c r="FK386" i="13"/>
  <c r="FI386" i="13"/>
  <c r="FK385" i="13"/>
  <c r="FI385" i="13"/>
  <c r="FK384" i="13"/>
  <c r="FI384" i="13"/>
  <c r="FK383" i="13"/>
  <c r="FI383" i="13"/>
  <c r="FK382" i="13"/>
  <c r="FI382" i="13"/>
  <c r="FK381" i="13"/>
  <c r="FI381" i="13"/>
  <c r="FK380" i="13"/>
  <c r="FI380" i="13"/>
  <c r="FK379" i="13"/>
  <c r="FI379" i="13"/>
  <c r="FK378" i="13"/>
  <c r="FI378" i="13"/>
  <c r="FK377" i="13"/>
  <c r="FI377" i="13"/>
  <c r="FK376" i="13"/>
  <c r="FI376" i="13"/>
  <c r="GK375" i="13"/>
  <c r="GJ375" i="13"/>
  <c r="GI375" i="13"/>
  <c r="GH375" i="13"/>
  <c r="GG375" i="13"/>
  <c r="GF375" i="13"/>
  <c r="GE375" i="13"/>
  <c r="GD375" i="13"/>
  <c r="GC375" i="13"/>
  <c r="GB375" i="13"/>
  <c r="FZ375" i="13"/>
  <c r="FY375" i="13"/>
  <c r="FX375" i="13"/>
  <c r="FW375" i="13"/>
  <c r="FV375" i="13"/>
  <c r="FU375" i="13"/>
  <c r="FT375" i="13"/>
  <c r="FS375" i="13"/>
  <c r="FR375" i="13"/>
  <c r="FQ375" i="13"/>
  <c r="FP375" i="13"/>
  <c r="FN375" i="13"/>
  <c r="FK375" i="13"/>
  <c r="FI375" i="13"/>
  <c r="GK374" i="13"/>
  <c r="GJ374" i="13"/>
  <c r="GI374" i="13"/>
  <c r="GH374" i="13"/>
  <c r="GG374" i="13"/>
  <c r="GF374" i="13"/>
  <c r="GE374" i="13"/>
  <c r="GD374" i="13"/>
  <c r="GC374" i="13"/>
  <c r="GB374" i="13"/>
  <c r="FZ374" i="13"/>
  <c r="FY374" i="13"/>
  <c r="FX374" i="13"/>
  <c r="FW374" i="13"/>
  <c r="FV374" i="13"/>
  <c r="FU374" i="13"/>
  <c r="FT374" i="13"/>
  <c r="FS374" i="13"/>
  <c r="FR374" i="13"/>
  <c r="FQ374" i="13"/>
  <c r="FP374" i="13"/>
  <c r="FN374" i="13"/>
  <c r="FK374" i="13"/>
  <c r="FI374" i="13"/>
  <c r="GK373" i="13"/>
  <c r="GJ373" i="13"/>
  <c r="GI373" i="13"/>
  <c r="GH373" i="13"/>
  <c r="GG373" i="13"/>
  <c r="GF373" i="13"/>
  <c r="GE373" i="13"/>
  <c r="GD373" i="13"/>
  <c r="GC373" i="13"/>
  <c r="GB373" i="13"/>
  <c r="FZ373" i="13"/>
  <c r="FY373" i="13"/>
  <c r="FX373" i="13"/>
  <c r="FW373" i="13"/>
  <c r="FV373" i="13"/>
  <c r="FU373" i="13"/>
  <c r="FT373" i="13"/>
  <c r="FS373" i="13"/>
  <c r="FR373" i="13"/>
  <c r="FQ373" i="13"/>
  <c r="FP373" i="13"/>
  <c r="FN373" i="13"/>
  <c r="FK373" i="13"/>
  <c r="FI373" i="13"/>
  <c r="GK372" i="13"/>
  <c r="GJ372" i="13"/>
  <c r="GI372" i="13"/>
  <c r="GH372" i="13"/>
  <c r="GG372" i="13"/>
  <c r="GF372" i="13"/>
  <c r="GE372" i="13"/>
  <c r="GD372" i="13"/>
  <c r="GC372" i="13"/>
  <c r="GB372" i="13"/>
  <c r="FZ372" i="13"/>
  <c r="FY372" i="13"/>
  <c r="FX372" i="13"/>
  <c r="FW372" i="13"/>
  <c r="FV372" i="13"/>
  <c r="FU372" i="13"/>
  <c r="FT372" i="13"/>
  <c r="FS372" i="13"/>
  <c r="FR372" i="13"/>
  <c r="FQ372" i="13"/>
  <c r="FP372" i="13"/>
  <c r="FN372" i="13"/>
  <c r="FK372" i="13"/>
  <c r="FI372" i="13"/>
  <c r="GK371" i="13"/>
  <c r="GJ371" i="13"/>
  <c r="GI371" i="13"/>
  <c r="GH371" i="13"/>
  <c r="GG371" i="13"/>
  <c r="GF371" i="13"/>
  <c r="GE371" i="13"/>
  <c r="GD371" i="13"/>
  <c r="GC371" i="13"/>
  <c r="GB371" i="13"/>
  <c r="FZ371" i="13"/>
  <c r="FY371" i="13"/>
  <c r="FX371" i="13"/>
  <c r="FW371" i="13"/>
  <c r="FV371" i="13"/>
  <c r="FU371" i="13"/>
  <c r="FT371" i="13"/>
  <c r="FS371" i="13"/>
  <c r="FR371" i="13"/>
  <c r="FQ371" i="13"/>
  <c r="FP371" i="13"/>
  <c r="FN371" i="13"/>
  <c r="FK371" i="13"/>
  <c r="FI371" i="13"/>
  <c r="GK370" i="13"/>
  <c r="GJ370" i="13"/>
  <c r="GI370" i="13"/>
  <c r="GH370" i="13"/>
  <c r="GG370" i="13"/>
  <c r="GF370" i="13"/>
  <c r="GE370" i="13"/>
  <c r="GD370" i="13"/>
  <c r="GC370" i="13"/>
  <c r="GB370" i="13"/>
  <c r="FZ370" i="13"/>
  <c r="FY370" i="13"/>
  <c r="FX370" i="13"/>
  <c r="FW370" i="13"/>
  <c r="FV370" i="13"/>
  <c r="FU370" i="13"/>
  <c r="FT370" i="13"/>
  <c r="FS370" i="13"/>
  <c r="FR370" i="13"/>
  <c r="FQ370" i="13"/>
  <c r="FP370" i="13"/>
  <c r="FN370" i="13"/>
  <c r="FK370" i="13"/>
  <c r="FI370" i="13"/>
  <c r="GK369" i="13"/>
  <c r="GJ369" i="13"/>
  <c r="GI369" i="13"/>
  <c r="GH369" i="13"/>
  <c r="GG369" i="13"/>
  <c r="GF369" i="13"/>
  <c r="GE369" i="13"/>
  <c r="GD369" i="13"/>
  <c r="GC369" i="13"/>
  <c r="GB369" i="13"/>
  <c r="FZ369" i="13"/>
  <c r="FY369" i="13"/>
  <c r="FX369" i="13"/>
  <c r="FW369" i="13"/>
  <c r="FV369" i="13"/>
  <c r="FU369" i="13"/>
  <c r="FT369" i="13"/>
  <c r="FS369" i="13"/>
  <c r="FR369" i="13"/>
  <c r="FQ369" i="13"/>
  <c r="FP369" i="13"/>
  <c r="FN369" i="13"/>
  <c r="FK369" i="13"/>
  <c r="FI369" i="13"/>
  <c r="GK368" i="13"/>
  <c r="GJ368" i="13"/>
  <c r="GI368" i="13"/>
  <c r="GH368" i="13"/>
  <c r="GG368" i="13"/>
  <c r="GF368" i="13"/>
  <c r="GE368" i="13"/>
  <c r="GD368" i="13"/>
  <c r="GC368" i="13"/>
  <c r="GB368" i="13"/>
  <c r="FZ368" i="13"/>
  <c r="FY368" i="13"/>
  <c r="FX368" i="13"/>
  <c r="FW368" i="13"/>
  <c r="FV368" i="13"/>
  <c r="FU368" i="13"/>
  <c r="FT368" i="13"/>
  <c r="FS368" i="13"/>
  <c r="FR368" i="13"/>
  <c r="FQ368" i="13"/>
  <c r="FP368" i="13"/>
  <c r="FN368" i="13"/>
  <c r="FK368" i="13"/>
  <c r="FI368" i="13"/>
  <c r="GK367" i="13"/>
  <c r="GJ367" i="13"/>
  <c r="GI367" i="13"/>
  <c r="GH367" i="13"/>
  <c r="GG367" i="13"/>
  <c r="GF367" i="13"/>
  <c r="GE367" i="13"/>
  <c r="GD367" i="13"/>
  <c r="GC367" i="13"/>
  <c r="GB367" i="13"/>
  <c r="FZ367" i="13"/>
  <c r="FY367" i="13"/>
  <c r="FX367" i="13"/>
  <c r="FW367" i="13"/>
  <c r="FV367" i="13"/>
  <c r="FU367" i="13"/>
  <c r="FT367" i="13"/>
  <c r="FS367" i="13"/>
  <c r="FR367" i="13"/>
  <c r="FQ367" i="13"/>
  <c r="FP367" i="13"/>
  <c r="FN367" i="13"/>
  <c r="FK367" i="13"/>
  <c r="FI367" i="13"/>
  <c r="GK366" i="13"/>
  <c r="GJ366" i="13"/>
  <c r="GI366" i="13"/>
  <c r="GH366" i="13"/>
  <c r="GG366" i="13"/>
  <c r="GF366" i="13"/>
  <c r="GE366" i="13"/>
  <c r="GD366" i="13"/>
  <c r="GC366" i="13"/>
  <c r="GB366" i="13"/>
  <c r="FZ366" i="13"/>
  <c r="FY366" i="13"/>
  <c r="FX366" i="13"/>
  <c r="FW366" i="13"/>
  <c r="FV366" i="13"/>
  <c r="FU366" i="13"/>
  <c r="FT366" i="13"/>
  <c r="FS366" i="13"/>
  <c r="FR366" i="13"/>
  <c r="FQ366" i="13"/>
  <c r="FP366" i="13"/>
  <c r="FN366" i="13"/>
  <c r="FK366" i="13"/>
  <c r="FI366" i="13"/>
  <c r="GK365" i="13"/>
  <c r="GJ365" i="13"/>
  <c r="GI365" i="13"/>
  <c r="GH365" i="13"/>
  <c r="GG365" i="13"/>
  <c r="GF365" i="13"/>
  <c r="GE365" i="13"/>
  <c r="GD365" i="13"/>
  <c r="GC365" i="13"/>
  <c r="GB365" i="13"/>
  <c r="FZ365" i="13"/>
  <c r="FY365" i="13"/>
  <c r="FX365" i="13"/>
  <c r="FW365" i="13"/>
  <c r="FV365" i="13"/>
  <c r="FU365" i="13"/>
  <c r="FT365" i="13"/>
  <c r="FS365" i="13"/>
  <c r="FR365" i="13"/>
  <c r="FQ365" i="13"/>
  <c r="FP365" i="13"/>
  <c r="FN365" i="13"/>
  <c r="FK365" i="13"/>
  <c r="FI365" i="13"/>
  <c r="FK364" i="13"/>
  <c r="FI364" i="13"/>
  <c r="FK363" i="13"/>
  <c r="FI363" i="13"/>
  <c r="FK362" i="13"/>
  <c r="FI362" i="13"/>
  <c r="FK361" i="13"/>
  <c r="FI361" i="13"/>
  <c r="GK360" i="13"/>
  <c r="GJ360" i="13"/>
  <c r="GI360" i="13"/>
  <c r="GH360" i="13"/>
  <c r="GG360" i="13"/>
  <c r="GF360" i="13"/>
  <c r="GE360" i="13"/>
  <c r="GD360" i="13"/>
  <c r="GC360" i="13"/>
  <c r="GB360" i="13"/>
  <c r="FZ360" i="13"/>
  <c r="FY360" i="13"/>
  <c r="FX360" i="13"/>
  <c r="FW360" i="13"/>
  <c r="FV360" i="13"/>
  <c r="FU360" i="13"/>
  <c r="FT360" i="13"/>
  <c r="FS360" i="13"/>
  <c r="FR360" i="13"/>
  <c r="FQ360" i="13"/>
  <c r="FP360" i="13"/>
  <c r="FN360" i="13"/>
  <c r="FK360" i="13"/>
  <c r="FI360" i="13"/>
  <c r="FK359" i="13"/>
  <c r="FI359" i="13"/>
  <c r="FK358" i="13"/>
  <c r="FI358" i="13"/>
  <c r="GK357" i="13"/>
  <c r="GJ357" i="13"/>
  <c r="GI357" i="13"/>
  <c r="GH357" i="13"/>
  <c r="GG357" i="13"/>
  <c r="GF357" i="13"/>
  <c r="GE357" i="13"/>
  <c r="GD357" i="13"/>
  <c r="GC357" i="13"/>
  <c r="GB357" i="13"/>
  <c r="FZ357" i="13"/>
  <c r="FY357" i="13"/>
  <c r="FX357" i="13"/>
  <c r="FW357" i="13"/>
  <c r="FV357" i="13"/>
  <c r="FU357" i="13"/>
  <c r="FT357" i="13"/>
  <c r="FS357" i="13"/>
  <c r="FR357" i="13"/>
  <c r="FQ357" i="13"/>
  <c r="FP357" i="13"/>
  <c r="FN357" i="13"/>
  <c r="FK357" i="13"/>
  <c r="FI357" i="13"/>
  <c r="GK356" i="13"/>
  <c r="GJ356" i="13"/>
  <c r="GI356" i="13"/>
  <c r="GH356" i="13"/>
  <c r="GG356" i="13"/>
  <c r="GF356" i="13"/>
  <c r="GE356" i="13"/>
  <c r="GD356" i="13"/>
  <c r="GC356" i="13"/>
  <c r="GB356" i="13"/>
  <c r="FZ356" i="13"/>
  <c r="FY356" i="13"/>
  <c r="FX356" i="13"/>
  <c r="FW356" i="13"/>
  <c r="FV356" i="13"/>
  <c r="FU356" i="13"/>
  <c r="FT356" i="13"/>
  <c r="FS356" i="13"/>
  <c r="FR356" i="13"/>
  <c r="FQ356" i="13"/>
  <c r="FP356" i="13"/>
  <c r="FN356" i="13"/>
  <c r="FK356" i="13"/>
  <c r="FI356" i="13"/>
  <c r="GK355" i="13"/>
  <c r="GJ355" i="13"/>
  <c r="GI355" i="13"/>
  <c r="GH355" i="13"/>
  <c r="GG355" i="13"/>
  <c r="GF355" i="13"/>
  <c r="GE355" i="13"/>
  <c r="GD355" i="13"/>
  <c r="GC355" i="13"/>
  <c r="GB355" i="13"/>
  <c r="FZ355" i="13"/>
  <c r="FY355" i="13"/>
  <c r="FX355" i="13"/>
  <c r="FW355" i="13"/>
  <c r="FV355" i="13"/>
  <c r="FU355" i="13"/>
  <c r="FT355" i="13"/>
  <c r="FS355" i="13"/>
  <c r="FR355" i="13"/>
  <c r="FQ355" i="13"/>
  <c r="FP355" i="13"/>
  <c r="FN355" i="13"/>
  <c r="FK355" i="13"/>
  <c r="FI355" i="13"/>
  <c r="GK354" i="13"/>
  <c r="GJ354" i="13"/>
  <c r="GI354" i="13"/>
  <c r="GH354" i="13"/>
  <c r="GG354" i="13"/>
  <c r="GF354" i="13"/>
  <c r="GE354" i="13"/>
  <c r="GD354" i="13"/>
  <c r="GC354" i="13"/>
  <c r="GB354" i="13"/>
  <c r="FZ354" i="13"/>
  <c r="FY354" i="13"/>
  <c r="FX354" i="13"/>
  <c r="FW354" i="13"/>
  <c r="FV354" i="13"/>
  <c r="FU354" i="13"/>
  <c r="FT354" i="13"/>
  <c r="FS354" i="13"/>
  <c r="FR354" i="13"/>
  <c r="FQ354" i="13"/>
  <c r="FP354" i="13"/>
  <c r="FN354" i="13"/>
  <c r="FK354" i="13"/>
  <c r="FI354" i="13"/>
  <c r="GK353" i="13"/>
  <c r="GJ353" i="13"/>
  <c r="GI353" i="13"/>
  <c r="GH353" i="13"/>
  <c r="GG353" i="13"/>
  <c r="GF353" i="13"/>
  <c r="GE353" i="13"/>
  <c r="GD353" i="13"/>
  <c r="GC353" i="13"/>
  <c r="GB353" i="13"/>
  <c r="FZ353" i="13"/>
  <c r="FY353" i="13"/>
  <c r="FX353" i="13"/>
  <c r="FW353" i="13"/>
  <c r="FV353" i="13"/>
  <c r="FU353" i="13"/>
  <c r="FT353" i="13"/>
  <c r="FS353" i="13"/>
  <c r="FR353" i="13"/>
  <c r="FQ353" i="13"/>
  <c r="FP353" i="13"/>
  <c r="FN353" i="13"/>
  <c r="FK353" i="13"/>
  <c r="FI353" i="13"/>
  <c r="GK352" i="13"/>
  <c r="GJ352" i="13"/>
  <c r="GI352" i="13"/>
  <c r="GH352" i="13"/>
  <c r="GG352" i="13"/>
  <c r="GF352" i="13"/>
  <c r="GE352" i="13"/>
  <c r="GD352" i="13"/>
  <c r="GC352" i="13"/>
  <c r="GB352" i="13"/>
  <c r="FZ352" i="13"/>
  <c r="FY352" i="13"/>
  <c r="FX352" i="13"/>
  <c r="FW352" i="13"/>
  <c r="FV352" i="13"/>
  <c r="FU352" i="13"/>
  <c r="FT352" i="13"/>
  <c r="FS352" i="13"/>
  <c r="FR352" i="13"/>
  <c r="FQ352" i="13"/>
  <c r="FP352" i="13"/>
  <c r="FN352" i="13"/>
  <c r="FK352" i="13"/>
  <c r="FI352" i="13"/>
  <c r="GK351" i="13"/>
  <c r="GJ351" i="13"/>
  <c r="GI351" i="13"/>
  <c r="GH351" i="13"/>
  <c r="GG351" i="13"/>
  <c r="GF351" i="13"/>
  <c r="GE351" i="13"/>
  <c r="GD351" i="13"/>
  <c r="GC351" i="13"/>
  <c r="GB351" i="13"/>
  <c r="FZ351" i="13"/>
  <c r="FY351" i="13"/>
  <c r="FX351" i="13"/>
  <c r="FW351" i="13"/>
  <c r="FV351" i="13"/>
  <c r="FU351" i="13"/>
  <c r="FT351" i="13"/>
  <c r="FS351" i="13"/>
  <c r="FR351" i="13"/>
  <c r="FQ351" i="13"/>
  <c r="FP351" i="13"/>
  <c r="FN351" i="13"/>
  <c r="FK351" i="13"/>
  <c r="FI351" i="13"/>
  <c r="GK350" i="13"/>
  <c r="GJ350" i="13"/>
  <c r="GI350" i="13"/>
  <c r="GH350" i="13"/>
  <c r="GG350" i="13"/>
  <c r="GF350" i="13"/>
  <c r="GE350" i="13"/>
  <c r="GD350" i="13"/>
  <c r="GC350" i="13"/>
  <c r="GB350" i="13"/>
  <c r="FZ350" i="13"/>
  <c r="FY350" i="13"/>
  <c r="FX350" i="13"/>
  <c r="FW350" i="13"/>
  <c r="FV350" i="13"/>
  <c r="FU350" i="13"/>
  <c r="FT350" i="13"/>
  <c r="FS350" i="13"/>
  <c r="FR350" i="13"/>
  <c r="FQ350" i="13"/>
  <c r="FP350" i="13"/>
  <c r="FN350" i="13"/>
  <c r="FK350" i="13"/>
  <c r="FI350" i="13"/>
  <c r="GK349" i="13"/>
  <c r="GJ349" i="13"/>
  <c r="GI349" i="13"/>
  <c r="GH349" i="13"/>
  <c r="GG349" i="13"/>
  <c r="GF349" i="13"/>
  <c r="GE349" i="13"/>
  <c r="GD349" i="13"/>
  <c r="GC349" i="13"/>
  <c r="GB349" i="13"/>
  <c r="FZ349" i="13"/>
  <c r="FY349" i="13"/>
  <c r="FX349" i="13"/>
  <c r="FW349" i="13"/>
  <c r="FV349" i="13"/>
  <c r="FU349" i="13"/>
  <c r="FT349" i="13"/>
  <c r="FS349" i="13"/>
  <c r="FR349" i="13"/>
  <c r="FQ349" i="13"/>
  <c r="FP349" i="13"/>
  <c r="FN349" i="13"/>
  <c r="FK349" i="13"/>
  <c r="FI349" i="13"/>
  <c r="GK348" i="13"/>
  <c r="GJ348" i="13"/>
  <c r="GI348" i="13"/>
  <c r="GH348" i="13"/>
  <c r="GG348" i="13"/>
  <c r="GF348" i="13"/>
  <c r="GE348" i="13"/>
  <c r="GD348" i="13"/>
  <c r="GC348" i="13"/>
  <c r="GB348" i="13"/>
  <c r="FZ348" i="13"/>
  <c r="FY348" i="13"/>
  <c r="FX348" i="13"/>
  <c r="FW348" i="13"/>
  <c r="FV348" i="13"/>
  <c r="FU348" i="13"/>
  <c r="FT348" i="13"/>
  <c r="FS348" i="13"/>
  <c r="FR348" i="13"/>
  <c r="FQ348" i="13"/>
  <c r="FP348" i="13"/>
  <c r="FN348" i="13"/>
  <c r="FK348" i="13"/>
  <c r="FI348" i="13"/>
  <c r="GK347" i="13"/>
  <c r="GJ347" i="13"/>
  <c r="GI347" i="13"/>
  <c r="GH347" i="13"/>
  <c r="GG347" i="13"/>
  <c r="GF347" i="13"/>
  <c r="GE347" i="13"/>
  <c r="GD347" i="13"/>
  <c r="GC347" i="13"/>
  <c r="GB347" i="13"/>
  <c r="FZ347" i="13"/>
  <c r="FY347" i="13"/>
  <c r="FX347" i="13"/>
  <c r="FW347" i="13"/>
  <c r="FV347" i="13"/>
  <c r="FU347" i="13"/>
  <c r="FT347" i="13"/>
  <c r="FS347" i="13"/>
  <c r="FR347" i="13"/>
  <c r="FQ347" i="13"/>
  <c r="FP347" i="13"/>
  <c r="FN347" i="13"/>
  <c r="FK347" i="13"/>
  <c r="FI347" i="13"/>
  <c r="FK346" i="13"/>
  <c r="FI346" i="13"/>
  <c r="FK345" i="13"/>
  <c r="FI345" i="13"/>
  <c r="GK344" i="13"/>
  <c r="GJ344" i="13"/>
  <c r="GI344" i="13"/>
  <c r="GH344" i="13"/>
  <c r="GG344" i="13"/>
  <c r="GF344" i="13"/>
  <c r="GE344" i="13"/>
  <c r="GD344" i="13"/>
  <c r="GC344" i="13"/>
  <c r="GB344" i="13"/>
  <c r="FZ344" i="13"/>
  <c r="FY344" i="13"/>
  <c r="FX344" i="13"/>
  <c r="FW344" i="13"/>
  <c r="FV344" i="13"/>
  <c r="FU344" i="13"/>
  <c r="FT344" i="13"/>
  <c r="FS344" i="13"/>
  <c r="FR344" i="13"/>
  <c r="FQ344" i="13"/>
  <c r="FP344" i="13"/>
  <c r="FN344" i="13"/>
  <c r="FK344" i="13"/>
  <c r="FI344" i="13"/>
  <c r="GK343" i="13"/>
  <c r="GJ343" i="13"/>
  <c r="GI343" i="13"/>
  <c r="GH343" i="13"/>
  <c r="GG343" i="13"/>
  <c r="GF343" i="13"/>
  <c r="GE343" i="13"/>
  <c r="GD343" i="13"/>
  <c r="GC343" i="13"/>
  <c r="GB343" i="13"/>
  <c r="FZ343" i="13"/>
  <c r="FY343" i="13"/>
  <c r="FX343" i="13"/>
  <c r="FW343" i="13"/>
  <c r="FV343" i="13"/>
  <c r="FU343" i="13"/>
  <c r="FT343" i="13"/>
  <c r="FS343" i="13"/>
  <c r="FR343" i="13"/>
  <c r="FQ343" i="13"/>
  <c r="FP343" i="13"/>
  <c r="FN343" i="13"/>
  <c r="FK343" i="13"/>
  <c r="FI343" i="13"/>
  <c r="GK342" i="13"/>
  <c r="GJ342" i="13"/>
  <c r="GI342" i="13"/>
  <c r="GH342" i="13"/>
  <c r="GG342" i="13"/>
  <c r="GF342" i="13"/>
  <c r="GE342" i="13"/>
  <c r="GD342" i="13"/>
  <c r="GC342" i="13"/>
  <c r="GB342" i="13"/>
  <c r="FZ342" i="13"/>
  <c r="FY342" i="13"/>
  <c r="FX342" i="13"/>
  <c r="FW342" i="13"/>
  <c r="FV342" i="13"/>
  <c r="FU342" i="13"/>
  <c r="FT342" i="13"/>
  <c r="FS342" i="13"/>
  <c r="FR342" i="13"/>
  <c r="FQ342" i="13"/>
  <c r="FP342" i="13"/>
  <c r="FN342" i="13"/>
  <c r="FK342" i="13"/>
  <c r="FI342" i="13"/>
  <c r="GK341" i="13"/>
  <c r="GJ341" i="13"/>
  <c r="GI341" i="13"/>
  <c r="GH341" i="13"/>
  <c r="GG341" i="13"/>
  <c r="GF341" i="13"/>
  <c r="GE341" i="13"/>
  <c r="GD341" i="13"/>
  <c r="GC341" i="13"/>
  <c r="GB341" i="13"/>
  <c r="FZ341" i="13"/>
  <c r="FY341" i="13"/>
  <c r="FX341" i="13"/>
  <c r="FW341" i="13"/>
  <c r="FV341" i="13"/>
  <c r="FU341" i="13"/>
  <c r="FT341" i="13"/>
  <c r="FS341" i="13"/>
  <c r="FR341" i="13"/>
  <c r="FQ341" i="13"/>
  <c r="FP341" i="13"/>
  <c r="FN341" i="13"/>
  <c r="FK341" i="13"/>
  <c r="FI341" i="13"/>
  <c r="GK340" i="13"/>
  <c r="GJ340" i="13"/>
  <c r="GI340" i="13"/>
  <c r="GH340" i="13"/>
  <c r="GG340" i="13"/>
  <c r="GF340" i="13"/>
  <c r="GE340" i="13"/>
  <c r="GD340" i="13"/>
  <c r="GC340" i="13"/>
  <c r="GB340" i="13"/>
  <c r="FZ340" i="13"/>
  <c r="FY340" i="13"/>
  <c r="FX340" i="13"/>
  <c r="FW340" i="13"/>
  <c r="FV340" i="13"/>
  <c r="FU340" i="13"/>
  <c r="FT340" i="13"/>
  <c r="FS340" i="13"/>
  <c r="FR340" i="13"/>
  <c r="FQ340" i="13"/>
  <c r="FP340" i="13"/>
  <c r="FN340" i="13"/>
  <c r="FK340" i="13"/>
  <c r="FI340" i="13"/>
  <c r="FK339" i="13"/>
  <c r="FI339" i="13"/>
  <c r="FK338" i="13"/>
  <c r="FI338" i="13"/>
  <c r="FK337" i="13"/>
  <c r="FI337" i="13"/>
  <c r="FK336" i="13"/>
  <c r="FI336" i="13"/>
  <c r="FK335" i="13"/>
  <c r="FI335" i="13"/>
  <c r="FK334" i="13"/>
  <c r="FI334" i="13"/>
  <c r="FK333" i="13"/>
  <c r="FI333" i="13"/>
  <c r="FK332" i="13"/>
  <c r="FI332" i="13"/>
  <c r="FK331" i="13"/>
  <c r="FI331" i="13"/>
  <c r="FK330" i="13"/>
  <c r="FI330" i="13"/>
  <c r="FK329" i="13"/>
  <c r="FI329" i="13"/>
  <c r="FK328" i="13"/>
  <c r="FI328" i="13"/>
  <c r="FK327" i="13"/>
  <c r="FI327" i="13"/>
  <c r="FK326" i="13"/>
  <c r="FI326" i="13"/>
  <c r="FK325" i="13"/>
  <c r="FI325" i="13"/>
  <c r="FK324" i="13"/>
  <c r="FI324" i="13"/>
  <c r="FK323" i="13"/>
  <c r="FI323" i="13"/>
  <c r="FK322" i="13"/>
  <c r="FI322" i="13"/>
  <c r="FK321" i="13"/>
  <c r="FI321" i="13"/>
  <c r="FK320" i="13"/>
  <c r="FI320" i="13"/>
  <c r="FK319" i="13"/>
  <c r="FI319" i="13"/>
  <c r="FK318" i="13"/>
  <c r="FI318" i="13"/>
  <c r="FK317" i="13"/>
  <c r="FI317" i="13"/>
  <c r="FK316" i="13"/>
  <c r="FI316" i="13"/>
  <c r="FK315" i="13"/>
  <c r="FI315" i="13"/>
  <c r="FK314" i="13"/>
  <c r="FI314" i="13"/>
  <c r="FK313" i="13"/>
  <c r="FI313" i="13"/>
  <c r="FK312" i="13"/>
  <c r="FI312" i="13"/>
  <c r="FK311" i="13"/>
  <c r="FI311" i="13"/>
  <c r="FK310" i="13"/>
  <c r="FI310" i="13"/>
  <c r="FK309" i="13"/>
  <c r="FI309" i="13"/>
  <c r="FK308" i="13"/>
  <c r="FI308" i="13"/>
  <c r="FK307" i="13"/>
  <c r="FI307" i="13"/>
  <c r="FK306" i="13"/>
  <c r="FI306" i="13"/>
  <c r="FK305" i="13"/>
  <c r="FI305" i="13"/>
  <c r="FK304" i="13"/>
  <c r="FI304" i="13"/>
  <c r="FK303" i="13"/>
  <c r="FI303" i="13"/>
  <c r="FK302" i="13"/>
  <c r="FI302" i="13"/>
  <c r="GK301" i="13"/>
  <c r="GJ301" i="13"/>
  <c r="GI301" i="13"/>
  <c r="GH301" i="13"/>
  <c r="GG301" i="13"/>
  <c r="GF301" i="13"/>
  <c r="GE301" i="13"/>
  <c r="GD301" i="13"/>
  <c r="GC301" i="13"/>
  <c r="GB301" i="13"/>
  <c r="FZ301" i="13"/>
  <c r="FY301" i="13"/>
  <c r="FX301" i="13"/>
  <c r="FW301" i="13"/>
  <c r="FV301" i="13"/>
  <c r="FU301" i="13"/>
  <c r="FT301" i="13"/>
  <c r="FS301" i="13"/>
  <c r="FR301" i="13"/>
  <c r="FQ301" i="13"/>
  <c r="FP301" i="13"/>
  <c r="FN301" i="13"/>
  <c r="FK301" i="13"/>
  <c r="FI301" i="13"/>
  <c r="GK300" i="13"/>
  <c r="GJ300" i="13"/>
  <c r="GI300" i="13"/>
  <c r="GH300" i="13"/>
  <c r="GG300" i="13"/>
  <c r="GF300" i="13"/>
  <c r="GE300" i="13"/>
  <c r="GD300" i="13"/>
  <c r="GC300" i="13"/>
  <c r="GB300" i="13"/>
  <c r="FZ300" i="13"/>
  <c r="FY300" i="13"/>
  <c r="FX300" i="13"/>
  <c r="FW300" i="13"/>
  <c r="FV300" i="13"/>
  <c r="FU300" i="13"/>
  <c r="FT300" i="13"/>
  <c r="FS300" i="13"/>
  <c r="FR300" i="13"/>
  <c r="FQ300" i="13"/>
  <c r="FP300" i="13"/>
  <c r="FN300" i="13"/>
  <c r="FK300" i="13"/>
  <c r="FI300" i="13"/>
  <c r="FK299" i="13"/>
  <c r="FI299" i="13"/>
  <c r="GK298" i="13"/>
  <c r="GJ298" i="13"/>
  <c r="GI298" i="13"/>
  <c r="GH298" i="13"/>
  <c r="GG298" i="13"/>
  <c r="GF298" i="13"/>
  <c r="GE298" i="13"/>
  <c r="GD298" i="13"/>
  <c r="GC298" i="13"/>
  <c r="GB298" i="13"/>
  <c r="FZ298" i="13"/>
  <c r="FY298" i="13"/>
  <c r="FX298" i="13"/>
  <c r="FW298" i="13"/>
  <c r="FV298" i="13"/>
  <c r="FU298" i="13"/>
  <c r="FT298" i="13"/>
  <c r="FS298" i="13"/>
  <c r="FR298" i="13"/>
  <c r="FQ298" i="13"/>
  <c r="FP298" i="13"/>
  <c r="FN298" i="13"/>
  <c r="FK298" i="13"/>
  <c r="FI298" i="13"/>
  <c r="GK297" i="13"/>
  <c r="GJ297" i="13"/>
  <c r="GI297" i="13"/>
  <c r="GH297" i="13"/>
  <c r="GG297" i="13"/>
  <c r="GF297" i="13"/>
  <c r="GE297" i="13"/>
  <c r="GD297" i="13"/>
  <c r="GC297" i="13"/>
  <c r="GB297" i="13"/>
  <c r="FZ297" i="13"/>
  <c r="FY297" i="13"/>
  <c r="FX297" i="13"/>
  <c r="FW297" i="13"/>
  <c r="FV297" i="13"/>
  <c r="FU297" i="13"/>
  <c r="FT297" i="13"/>
  <c r="FS297" i="13"/>
  <c r="FR297" i="13"/>
  <c r="FQ297" i="13"/>
  <c r="FP297" i="13"/>
  <c r="FN297" i="13"/>
  <c r="FK297" i="13"/>
  <c r="FI297" i="13"/>
  <c r="GK296" i="13"/>
  <c r="GJ296" i="13"/>
  <c r="GI296" i="13"/>
  <c r="GH296" i="13"/>
  <c r="GG296" i="13"/>
  <c r="GF296" i="13"/>
  <c r="GE296" i="13"/>
  <c r="GD296" i="13"/>
  <c r="GC296" i="13"/>
  <c r="GB296" i="13"/>
  <c r="FZ296" i="13"/>
  <c r="FY296" i="13"/>
  <c r="FX296" i="13"/>
  <c r="FW296" i="13"/>
  <c r="FV296" i="13"/>
  <c r="FU296" i="13"/>
  <c r="FT296" i="13"/>
  <c r="FS296" i="13"/>
  <c r="FR296" i="13"/>
  <c r="FQ296" i="13"/>
  <c r="FP296" i="13"/>
  <c r="FN296" i="13"/>
  <c r="FK296" i="13"/>
  <c r="FI296" i="13"/>
  <c r="GK295" i="13"/>
  <c r="GJ295" i="13"/>
  <c r="GI295" i="13"/>
  <c r="GH295" i="13"/>
  <c r="GG295" i="13"/>
  <c r="GF295" i="13"/>
  <c r="GE295" i="13"/>
  <c r="GD295" i="13"/>
  <c r="GC295" i="13"/>
  <c r="GB295" i="13"/>
  <c r="FZ295" i="13"/>
  <c r="FY295" i="13"/>
  <c r="FX295" i="13"/>
  <c r="FW295" i="13"/>
  <c r="FV295" i="13"/>
  <c r="FU295" i="13"/>
  <c r="FT295" i="13"/>
  <c r="FS295" i="13"/>
  <c r="FR295" i="13"/>
  <c r="FQ295" i="13"/>
  <c r="FP295" i="13"/>
  <c r="FN295" i="13"/>
  <c r="FK295" i="13"/>
  <c r="FI295" i="13"/>
  <c r="GK294" i="13"/>
  <c r="GJ294" i="13"/>
  <c r="GI294" i="13"/>
  <c r="GH294" i="13"/>
  <c r="GG294" i="13"/>
  <c r="GF294" i="13"/>
  <c r="GE294" i="13"/>
  <c r="GD294" i="13"/>
  <c r="GC294" i="13"/>
  <c r="GB294" i="13"/>
  <c r="FZ294" i="13"/>
  <c r="FY294" i="13"/>
  <c r="FX294" i="13"/>
  <c r="FW294" i="13"/>
  <c r="FV294" i="13"/>
  <c r="FU294" i="13"/>
  <c r="FT294" i="13"/>
  <c r="FS294" i="13"/>
  <c r="FR294" i="13"/>
  <c r="FQ294" i="13"/>
  <c r="FP294" i="13"/>
  <c r="FN294" i="13"/>
  <c r="FK294" i="13"/>
  <c r="FI294" i="13"/>
  <c r="FK293" i="13"/>
  <c r="FI293" i="13"/>
  <c r="FK292" i="13"/>
  <c r="FI292" i="13"/>
  <c r="FK291" i="13"/>
  <c r="FI291" i="13"/>
  <c r="FK290" i="13"/>
  <c r="FI290" i="13"/>
  <c r="FK289" i="13"/>
  <c r="FI289" i="13"/>
  <c r="GK288" i="13"/>
  <c r="GJ288" i="13"/>
  <c r="GI288" i="13"/>
  <c r="GH288" i="13"/>
  <c r="GG288" i="13"/>
  <c r="GF288" i="13"/>
  <c r="GE288" i="13"/>
  <c r="GD288" i="13"/>
  <c r="GC288" i="13"/>
  <c r="GB288" i="13"/>
  <c r="FZ288" i="13"/>
  <c r="FY288" i="13"/>
  <c r="FX288" i="13"/>
  <c r="FW288" i="13"/>
  <c r="FV288" i="13"/>
  <c r="FU288" i="13"/>
  <c r="FT288" i="13"/>
  <c r="FS288" i="13"/>
  <c r="FR288" i="13"/>
  <c r="FQ288" i="13"/>
  <c r="FP288" i="13"/>
  <c r="FN288" i="13"/>
  <c r="FK288" i="13"/>
  <c r="FI288" i="13"/>
  <c r="FK287" i="13"/>
  <c r="FI287" i="13"/>
  <c r="FK286" i="13"/>
  <c r="FI286" i="13"/>
  <c r="GK285" i="13"/>
  <c r="GJ285" i="13"/>
  <c r="GI285" i="13"/>
  <c r="GH285" i="13"/>
  <c r="GG285" i="13"/>
  <c r="GF285" i="13"/>
  <c r="GE285" i="13"/>
  <c r="GD285" i="13"/>
  <c r="GC285" i="13"/>
  <c r="GB285" i="13"/>
  <c r="FZ285" i="13"/>
  <c r="FY285" i="13"/>
  <c r="FX285" i="13"/>
  <c r="FW285" i="13"/>
  <c r="FV285" i="13"/>
  <c r="FU285" i="13"/>
  <c r="FT285" i="13"/>
  <c r="FS285" i="13"/>
  <c r="FR285" i="13"/>
  <c r="FQ285" i="13"/>
  <c r="FP285" i="13"/>
  <c r="FN285" i="13"/>
  <c r="FK285" i="13"/>
  <c r="FI285" i="13"/>
  <c r="FK284" i="13"/>
  <c r="FI284" i="13"/>
  <c r="FK283" i="13"/>
  <c r="FI283" i="13"/>
  <c r="FK282" i="13"/>
  <c r="FI282" i="13"/>
  <c r="GK281" i="13"/>
  <c r="GJ281" i="13"/>
  <c r="GI281" i="13"/>
  <c r="GH281" i="13"/>
  <c r="GG281" i="13"/>
  <c r="GF281" i="13"/>
  <c r="GE281" i="13"/>
  <c r="GD281" i="13"/>
  <c r="GC281" i="13"/>
  <c r="GB281" i="13"/>
  <c r="FZ281" i="13"/>
  <c r="FY281" i="13"/>
  <c r="FX281" i="13"/>
  <c r="FW281" i="13"/>
  <c r="FV281" i="13"/>
  <c r="FU281" i="13"/>
  <c r="FT281" i="13"/>
  <c r="FS281" i="13"/>
  <c r="FR281" i="13"/>
  <c r="FQ281" i="13"/>
  <c r="FP281" i="13"/>
  <c r="FN281" i="13"/>
  <c r="FK281" i="13"/>
  <c r="FI281" i="13"/>
  <c r="FK280" i="13"/>
  <c r="FI280" i="13"/>
  <c r="FK279" i="13"/>
  <c r="FI279" i="13"/>
  <c r="FK278" i="13"/>
  <c r="FI278" i="13"/>
  <c r="GK277" i="13"/>
  <c r="GJ277" i="13"/>
  <c r="GI277" i="13"/>
  <c r="GH277" i="13"/>
  <c r="GG277" i="13"/>
  <c r="GF277" i="13"/>
  <c r="GE277" i="13"/>
  <c r="GD277" i="13"/>
  <c r="GC277" i="13"/>
  <c r="GB277" i="13"/>
  <c r="FZ277" i="13"/>
  <c r="FY277" i="13"/>
  <c r="FX277" i="13"/>
  <c r="FW277" i="13"/>
  <c r="FV277" i="13"/>
  <c r="FU277" i="13"/>
  <c r="FT277" i="13"/>
  <c r="FS277" i="13"/>
  <c r="FR277" i="13"/>
  <c r="FQ277" i="13"/>
  <c r="FP277" i="13"/>
  <c r="FN277" i="13"/>
  <c r="FK277" i="13"/>
  <c r="FI277" i="13"/>
  <c r="GK276" i="13"/>
  <c r="GJ276" i="13"/>
  <c r="GI276" i="13"/>
  <c r="GH276" i="13"/>
  <c r="GG276" i="13"/>
  <c r="GF276" i="13"/>
  <c r="GE276" i="13"/>
  <c r="GD276" i="13"/>
  <c r="GC276" i="13"/>
  <c r="GB276" i="13"/>
  <c r="FZ276" i="13"/>
  <c r="FY276" i="13"/>
  <c r="FX276" i="13"/>
  <c r="FW276" i="13"/>
  <c r="FV276" i="13"/>
  <c r="FU276" i="13"/>
  <c r="FT276" i="13"/>
  <c r="FS276" i="13"/>
  <c r="FR276" i="13"/>
  <c r="FQ276" i="13"/>
  <c r="FP276" i="13"/>
  <c r="FN276" i="13"/>
  <c r="FK276" i="13"/>
  <c r="FI276" i="13"/>
  <c r="GK275" i="13"/>
  <c r="GJ275" i="13"/>
  <c r="GI275" i="13"/>
  <c r="GH275" i="13"/>
  <c r="GG275" i="13"/>
  <c r="GF275" i="13"/>
  <c r="GE275" i="13"/>
  <c r="GD275" i="13"/>
  <c r="GC275" i="13"/>
  <c r="GB275" i="13"/>
  <c r="FZ275" i="13"/>
  <c r="FY275" i="13"/>
  <c r="FX275" i="13"/>
  <c r="FW275" i="13"/>
  <c r="FV275" i="13"/>
  <c r="FU275" i="13"/>
  <c r="FT275" i="13"/>
  <c r="FS275" i="13"/>
  <c r="FR275" i="13"/>
  <c r="FQ275" i="13"/>
  <c r="FP275" i="13"/>
  <c r="FN275" i="13"/>
  <c r="FK275" i="13"/>
  <c r="FI275" i="13"/>
  <c r="GK274" i="13"/>
  <c r="GJ274" i="13"/>
  <c r="GI274" i="13"/>
  <c r="GH274" i="13"/>
  <c r="GG274" i="13"/>
  <c r="GF274" i="13"/>
  <c r="GE274" i="13"/>
  <c r="GD274" i="13"/>
  <c r="GC274" i="13"/>
  <c r="GB274" i="13"/>
  <c r="FZ274" i="13"/>
  <c r="FY274" i="13"/>
  <c r="FX274" i="13"/>
  <c r="FW274" i="13"/>
  <c r="FV274" i="13"/>
  <c r="FU274" i="13"/>
  <c r="FT274" i="13"/>
  <c r="FS274" i="13"/>
  <c r="FR274" i="13"/>
  <c r="FQ274" i="13"/>
  <c r="FP274" i="13"/>
  <c r="FN274" i="13"/>
  <c r="FK274" i="13"/>
  <c r="FI274" i="13"/>
  <c r="FK273" i="13"/>
  <c r="FI273" i="13"/>
  <c r="FK272" i="13"/>
  <c r="FI272" i="13"/>
  <c r="GK271" i="13"/>
  <c r="GJ271" i="13"/>
  <c r="GI271" i="13"/>
  <c r="GH271" i="13"/>
  <c r="GG271" i="13"/>
  <c r="GF271" i="13"/>
  <c r="GE271" i="13"/>
  <c r="GD271" i="13"/>
  <c r="GC271" i="13"/>
  <c r="GB271" i="13"/>
  <c r="FZ271" i="13"/>
  <c r="FY271" i="13"/>
  <c r="FX271" i="13"/>
  <c r="FW271" i="13"/>
  <c r="FV271" i="13"/>
  <c r="FU271" i="13"/>
  <c r="FT271" i="13"/>
  <c r="FS271" i="13"/>
  <c r="FR271" i="13"/>
  <c r="FQ271" i="13"/>
  <c r="FP271" i="13"/>
  <c r="FN271" i="13"/>
  <c r="FK271" i="13"/>
  <c r="FI271" i="13"/>
  <c r="GK270" i="13"/>
  <c r="GJ270" i="13"/>
  <c r="GI270" i="13"/>
  <c r="GH270" i="13"/>
  <c r="GG270" i="13"/>
  <c r="GF270" i="13"/>
  <c r="GE270" i="13"/>
  <c r="GD270" i="13"/>
  <c r="GC270" i="13"/>
  <c r="GB270" i="13"/>
  <c r="FZ270" i="13"/>
  <c r="FY270" i="13"/>
  <c r="FX270" i="13"/>
  <c r="FW270" i="13"/>
  <c r="FV270" i="13"/>
  <c r="FU270" i="13"/>
  <c r="FT270" i="13"/>
  <c r="FS270" i="13"/>
  <c r="FR270" i="13"/>
  <c r="FQ270" i="13"/>
  <c r="FP270" i="13"/>
  <c r="FN270" i="13"/>
  <c r="FK270" i="13"/>
  <c r="FI270" i="13"/>
  <c r="FK269" i="13"/>
  <c r="FI269" i="13"/>
  <c r="FK268" i="13"/>
  <c r="FI268" i="13"/>
  <c r="FK267" i="13"/>
  <c r="FI267" i="13"/>
  <c r="FK266" i="13"/>
  <c r="FI266" i="13"/>
  <c r="FK265" i="13"/>
  <c r="FI265" i="13"/>
  <c r="FK264" i="13"/>
  <c r="FI264" i="13"/>
  <c r="GK263" i="13"/>
  <c r="GJ263" i="13"/>
  <c r="GI263" i="13"/>
  <c r="GH263" i="13"/>
  <c r="GG263" i="13"/>
  <c r="GF263" i="13"/>
  <c r="GE263" i="13"/>
  <c r="GD263" i="13"/>
  <c r="GC263" i="13"/>
  <c r="GB263" i="13"/>
  <c r="FZ263" i="13"/>
  <c r="FY263" i="13"/>
  <c r="FX263" i="13"/>
  <c r="FW263" i="13"/>
  <c r="FV263" i="13"/>
  <c r="FU263" i="13"/>
  <c r="FT263" i="13"/>
  <c r="FS263" i="13"/>
  <c r="FR263" i="13"/>
  <c r="FQ263" i="13"/>
  <c r="FP263" i="13"/>
  <c r="FN263" i="13"/>
  <c r="FK263" i="13"/>
  <c r="FI263" i="13"/>
  <c r="GK262" i="13"/>
  <c r="GJ262" i="13"/>
  <c r="GI262" i="13"/>
  <c r="GH262" i="13"/>
  <c r="GG262" i="13"/>
  <c r="GF262" i="13"/>
  <c r="GE262" i="13"/>
  <c r="GD262" i="13"/>
  <c r="GC262" i="13"/>
  <c r="GB262" i="13"/>
  <c r="FZ262" i="13"/>
  <c r="FY262" i="13"/>
  <c r="FX262" i="13"/>
  <c r="FW262" i="13"/>
  <c r="FV262" i="13"/>
  <c r="FU262" i="13"/>
  <c r="FT262" i="13"/>
  <c r="FS262" i="13"/>
  <c r="FR262" i="13"/>
  <c r="FQ262" i="13"/>
  <c r="FP262" i="13"/>
  <c r="FN262" i="13"/>
  <c r="FK262" i="13"/>
  <c r="FI262" i="13"/>
  <c r="GK261" i="13"/>
  <c r="GJ261" i="13"/>
  <c r="GI261" i="13"/>
  <c r="GH261" i="13"/>
  <c r="GG261" i="13"/>
  <c r="GF261" i="13"/>
  <c r="GE261" i="13"/>
  <c r="GD261" i="13"/>
  <c r="GC261" i="13"/>
  <c r="GB261" i="13"/>
  <c r="FZ261" i="13"/>
  <c r="FY261" i="13"/>
  <c r="FX261" i="13"/>
  <c r="FW261" i="13"/>
  <c r="FV261" i="13"/>
  <c r="FU261" i="13"/>
  <c r="FT261" i="13"/>
  <c r="FS261" i="13"/>
  <c r="FR261" i="13"/>
  <c r="FQ261" i="13"/>
  <c r="FP261" i="13"/>
  <c r="FN261" i="13"/>
  <c r="FK261" i="13"/>
  <c r="FI261" i="13"/>
  <c r="GK260" i="13"/>
  <c r="GJ260" i="13"/>
  <c r="GI260" i="13"/>
  <c r="GH260" i="13"/>
  <c r="GG260" i="13"/>
  <c r="GF260" i="13"/>
  <c r="GE260" i="13"/>
  <c r="GD260" i="13"/>
  <c r="GC260" i="13"/>
  <c r="GB260" i="13"/>
  <c r="FZ260" i="13"/>
  <c r="FY260" i="13"/>
  <c r="FX260" i="13"/>
  <c r="FW260" i="13"/>
  <c r="FV260" i="13"/>
  <c r="FU260" i="13"/>
  <c r="FT260" i="13"/>
  <c r="FS260" i="13"/>
  <c r="FR260" i="13"/>
  <c r="FQ260" i="13"/>
  <c r="FP260" i="13"/>
  <c r="FN260" i="13"/>
  <c r="FK260" i="13"/>
  <c r="FI260" i="13"/>
  <c r="GK259" i="13"/>
  <c r="GJ259" i="13"/>
  <c r="GI259" i="13"/>
  <c r="GH259" i="13"/>
  <c r="GG259" i="13"/>
  <c r="GF259" i="13"/>
  <c r="GE259" i="13"/>
  <c r="GD259" i="13"/>
  <c r="GC259" i="13"/>
  <c r="GB259" i="13"/>
  <c r="FZ259" i="13"/>
  <c r="FY259" i="13"/>
  <c r="FX259" i="13"/>
  <c r="FW259" i="13"/>
  <c r="FV259" i="13"/>
  <c r="FU259" i="13"/>
  <c r="FT259" i="13"/>
  <c r="FS259" i="13"/>
  <c r="FR259" i="13"/>
  <c r="FQ259" i="13"/>
  <c r="FP259" i="13"/>
  <c r="FN259" i="13"/>
  <c r="FK259" i="13"/>
  <c r="FI259" i="13"/>
  <c r="GK258" i="13"/>
  <c r="GJ258" i="13"/>
  <c r="GI258" i="13"/>
  <c r="GH258" i="13"/>
  <c r="GG258" i="13"/>
  <c r="GF258" i="13"/>
  <c r="GE258" i="13"/>
  <c r="GD258" i="13"/>
  <c r="GC258" i="13"/>
  <c r="GB258" i="13"/>
  <c r="FZ258" i="13"/>
  <c r="FY258" i="13"/>
  <c r="FX258" i="13"/>
  <c r="FW258" i="13"/>
  <c r="FV258" i="13"/>
  <c r="FU258" i="13"/>
  <c r="FT258" i="13"/>
  <c r="FS258" i="13"/>
  <c r="FR258" i="13"/>
  <c r="FQ258" i="13"/>
  <c r="FP258" i="13"/>
  <c r="FN258" i="13"/>
  <c r="FK258" i="13"/>
  <c r="FI258" i="13"/>
  <c r="FK257" i="13"/>
  <c r="FI257" i="13"/>
  <c r="FK256" i="13"/>
  <c r="FI256" i="13"/>
  <c r="FK255" i="13"/>
  <c r="FI255" i="13"/>
  <c r="GK254" i="13"/>
  <c r="GJ254" i="13"/>
  <c r="GI254" i="13"/>
  <c r="GH254" i="13"/>
  <c r="GG254" i="13"/>
  <c r="GF254" i="13"/>
  <c r="GE254" i="13"/>
  <c r="GD254" i="13"/>
  <c r="GC254" i="13"/>
  <c r="GB254" i="13"/>
  <c r="FZ254" i="13"/>
  <c r="FY254" i="13"/>
  <c r="FX254" i="13"/>
  <c r="FW254" i="13"/>
  <c r="FV254" i="13"/>
  <c r="FU254" i="13"/>
  <c r="FT254" i="13"/>
  <c r="FS254" i="13"/>
  <c r="FR254" i="13"/>
  <c r="FQ254" i="13"/>
  <c r="FP254" i="13"/>
  <c r="FN254" i="13"/>
  <c r="FK254" i="13"/>
  <c r="FI254" i="13"/>
  <c r="FK253" i="13"/>
  <c r="FI253" i="13"/>
  <c r="FK252" i="13"/>
  <c r="FI252" i="13"/>
  <c r="FK251" i="13"/>
  <c r="FI251" i="13"/>
  <c r="FK250" i="13"/>
  <c r="FI250" i="13"/>
  <c r="FK249" i="13"/>
  <c r="FI249" i="13"/>
  <c r="GK248" i="13"/>
  <c r="GJ248" i="13"/>
  <c r="GI248" i="13"/>
  <c r="GH248" i="13"/>
  <c r="GG248" i="13"/>
  <c r="GF248" i="13"/>
  <c r="GE248" i="13"/>
  <c r="GD248" i="13"/>
  <c r="GC248" i="13"/>
  <c r="GB248" i="13"/>
  <c r="FZ248" i="13"/>
  <c r="FY248" i="13"/>
  <c r="FX248" i="13"/>
  <c r="FW248" i="13"/>
  <c r="FV248" i="13"/>
  <c r="FU248" i="13"/>
  <c r="FT248" i="13"/>
  <c r="FS248" i="13"/>
  <c r="FR248" i="13"/>
  <c r="FQ248" i="13"/>
  <c r="FP248" i="13"/>
  <c r="FN248" i="13"/>
  <c r="FK248" i="13"/>
  <c r="FI248" i="13"/>
  <c r="GK247" i="13"/>
  <c r="GJ247" i="13"/>
  <c r="GI247" i="13"/>
  <c r="GH247" i="13"/>
  <c r="GG247" i="13"/>
  <c r="GF247" i="13"/>
  <c r="GE247" i="13"/>
  <c r="GD247" i="13"/>
  <c r="GC247" i="13"/>
  <c r="GB247" i="13"/>
  <c r="FZ247" i="13"/>
  <c r="FY247" i="13"/>
  <c r="FX247" i="13"/>
  <c r="FW247" i="13"/>
  <c r="FV247" i="13"/>
  <c r="FU247" i="13"/>
  <c r="FT247" i="13"/>
  <c r="FS247" i="13"/>
  <c r="FR247" i="13"/>
  <c r="FQ247" i="13"/>
  <c r="FP247" i="13"/>
  <c r="FN247" i="13"/>
  <c r="FK247" i="13"/>
  <c r="FI247" i="13"/>
  <c r="GK246" i="13"/>
  <c r="GJ246" i="13"/>
  <c r="GI246" i="13"/>
  <c r="GH246" i="13"/>
  <c r="GG246" i="13"/>
  <c r="GF246" i="13"/>
  <c r="GE246" i="13"/>
  <c r="GD246" i="13"/>
  <c r="GC246" i="13"/>
  <c r="GB246" i="13"/>
  <c r="FZ246" i="13"/>
  <c r="FY246" i="13"/>
  <c r="FX246" i="13"/>
  <c r="FW246" i="13"/>
  <c r="FV246" i="13"/>
  <c r="FU246" i="13"/>
  <c r="FT246" i="13"/>
  <c r="FS246" i="13"/>
  <c r="FR246" i="13"/>
  <c r="FQ246" i="13"/>
  <c r="FP246" i="13"/>
  <c r="FN246" i="13"/>
  <c r="FK246" i="13"/>
  <c r="FI246" i="13"/>
  <c r="GK245" i="13"/>
  <c r="GJ245" i="13"/>
  <c r="GI245" i="13"/>
  <c r="GH245" i="13"/>
  <c r="GG245" i="13"/>
  <c r="GF245" i="13"/>
  <c r="GE245" i="13"/>
  <c r="GD245" i="13"/>
  <c r="GC245" i="13"/>
  <c r="GB245" i="13"/>
  <c r="FZ245" i="13"/>
  <c r="FY245" i="13"/>
  <c r="FX245" i="13"/>
  <c r="FW245" i="13"/>
  <c r="FV245" i="13"/>
  <c r="FU245" i="13"/>
  <c r="FT245" i="13"/>
  <c r="FS245" i="13"/>
  <c r="FR245" i="13"/>
  <c r="FQ245" i="13"/>
  <c r="FP245" i="13"/>
  <c r="FN245" i="13"/>
  <c r="FK245" i="13"/>
  <c r="FI245" i="13"/>
  <c r="FK244" i="13"/>
  <c r="FI244" i="13"/>
  <c r="GK243" i="13"/>
  <c r="GJ243" i="13"/>
  <c r="GI243" i="13"/>
  <c r="GH243" i="13"/>
  <c r="GG243" i="13"/>
  <c r="GF243" i="13"/>
  <c r="GE243" i="13"/>
  <c r="GD243" i="13"/>
  <c r="GC243" i="13"/>
  <c r="GB243" i="13"/>
  <c r="FZ243" i="13"/>
  <c r="FY243" i="13"/>
  <c r="FX243" i="13"/>
  <c r="FW243" i="13"/>
  <c r="FV243" i="13"/>
  <c r="FU243" i="13"/>
  <c r="FT243" i="13"/>
  <c r="FS243" i="13"/>
  <c r="FR243" i="13"/>
  <c r="FQ243" i="13"/>
  <c r="FP243" i="13"/>
  <c r="FN243" i="13"/>
  <c r="FK243" i="13"/>
  <c r="FI243" i="13"/>
  <c r="FK242" i="13"/>
  <c r="FI242" i="13"/>
  <c r="FK241" i="13"/>
  <c r="FI241" i="13"/>
  <c r="FK240" i="13"/>
  <c r="FI240" i="13"/>
  <c r="FK239" i="13"/>
  <c r="FI239" i="13"/>
  <c r="FK238" i="13"/>
  <c r="FI238" i="13"/>
  <c r="FK237" i="13"/>
  <c r="FI237" i="13"/>
  <c r="FK236" i="13"/>
  <c r="FI236" i="13"/>
  <c r="GK235" i="13"/>
  <c r="GJ235" i="13"/>
  <c r="GI235" i="13"/>
  <c r="GH235" i="13"/>
  <c r="GG235" i="13"/>
  <c r="GF235" i="13"/>
  <c r="GE235" i="13"/>
  <c r="GD235" i="13"/>
  <c r="GC235" i="13"/>
  <c r="GB235" i="13"/>
  <c r="FZ235" i="13"/>
  <c r="FY235" i="13"/>
  <c r="FX235" i="13"/>
  <c r="FW235" i="13"/>
  <c r="FV235" i="13"/>
  <c r="FU235" i="13"/>
  <c r="FT235" i="13"/>
  <c r="FS235" i="13"/>
  <c r="FR235" i="13"/>
  <c r="FQ235" i="13"/>
  <c r="FP235" i="13"/>
  <c r="FN235" i="13"/>
  <c r="FK235" i="13"/>
  <c r="FI235" i="13"/>
  <c r="GK234" i="13"/>
  <c r="GJ234" i="13"/>
  <c r="GI234" i="13"/>
  <c r="GH234" i="13"/>
  <c r="GG234" i="13"/>
  <c r="GF234" i="13"/>
  <c r="GE234" i="13"/>
  <c r="GD234" i="13"/>
  <c r="GC234" i="13"/>
  <c r="GB234" i="13"/>
  <c r="FZ234" i="13"/>
  <c r="FY234" i="13"/>
  <c r="FX234" i="13"/>
  <c r="FW234" i="13"/>
  <c r="FV234" i="13"/>
  <c r="FU234" i="13"/>
  <c r="FT234" i="13"/>
  <c r="FS234" i="13"/>
  <c r="FR234" i="13"/>
  <c r="FQ234" i="13"/>
  <c r="FP234" i="13"/>
  <c r="FN234" i="13"/>
  <c r="FK234" i="13"/>
  <c r="FI234" i="13"/>
  <c r="FK233" i="13"/>
  <c r="FI233" i="13"/>
  <c r="FK232" i="13"/>
  <c r="FI232" i="13"/>
  <c r="FK231" i="13"/>
  <c r="FI231" i="13"/>
  <c r="FK230" i="13"/>
  <c r="FI230" i="13"/>
  <c r="FK229" i="13"/>
  <c r="FI229" i="13"/>
  <c r="FK228" i="13"/>
  <c r="FI228" i="13"/>
  <c r="FK227" i="13"/>
  <c r="FI227" i="13"/>
  <c r="FK226" i="13"/>
  <c r="FI226" i="13"/>
  <c r="FK225" i="13"/>
  <c r="FI225" i="13"/>
  <c r="FK224" i="13"/>
  <c r="FI224" i="13"/>
  <c r="FK223" i="13"/>
  <c r="FI223" i="13"/>
  <c r="FK222" i="13"/>
  <c r="FI222" i="13"/>
  <c r="FK221" i="13"/>
  <c r="FI221" i="13"/>
  <c r="FK220" i="13"/>
  <c r="FI220" i="13"/>
  <c r="FK219" i="13"/>
  <c r="FI219" i="13"/>
  <c r="FK218" i="13"/>
  <c r="FI218" i="13"/>
  <c r="FK217" i="13"/>
  <c r="FI217" i="13"/>
  <c r="FK216" i="13"/>
  <c r="FI216" i="13"/>
  <c r="FK215" i="13"/>
  <c r="FI215" i="13"/>
  <c r="FK214" i="13"/>
  <c r="FI214" i="13"/>
  <c r="FK213" i="13"/>
  <c r="FI213" i="13"/>
  <c r="FK212" i="13"/>
  <c r="FI212" i="13"/>
  <c r="FK211" i="13"/>
  <c r="FI211" i="13"/>
  <c r="FK210" i="13"/>
  <c r="FI210" i="13"/>
  <c r="FK209" i="13"/>
  <c r="FI209" i="13"/>
  <c r="FK208" i="13"/>
  <c r="FI208" i="13"/>
  <c r="FK207" i="13"/>
  <c r="FI207" i="13"/>
  <c r="FK206" i="13"/>
  <c r="FI206" i="13"/>
  <c r="FK205" i="13"/>
  <c r="FI205" i="13"/>
  <c r="FK204" i="13"/>
  <c r="FI204" i="13"/>
  <c r="FK203" i="13"/>
  <c r="FI203" i="13"/>
  <c r="FK202" i="13"/>
  <c r="FI202" i="13"/>
  <c r="FK201" i="13"/>
  <c r="FI201" i="13"/>
  <c r="FK200" i="13"/>
  <c r="FI200" i="13"/>
  <c r="FK199" i="13"/>
  <c r="FI199" i="13"/>
  <c r="FK198" i="13"/>
  <c r="FI198" i="13"/>
  <c r="FK197" i="13"/>
  <c r="FI197" i="13"/>
  <c r="FK196" i="13"/>
  <c r="FI196" i="13"/>
  <c r="FK195" i="13"/>
  <c r="FI195" i="13"/>
  <c r="FK194" i="13"/>
  <c r="FI194" i="13"/>
  <c r="FK193" i="13"/>
  <c r="FI193" i="13"/>
  <c r="FK192" i="13"/>
  <c r="FI192" i="13"/>
  <c r="FK191" i="13"/>
  <c r="FI191" i="13"/>
  <c r="FK190" i="13"/>
  <c r="FI190" i="13"/>
  <c r="FK189" i="13"/>
  <c r="FI189" i="13"/>
  <c r="FK188" i="13"/>
  <c r="FI188" i="13"/>
  <c r="FI187" i="13"/>
  <c r="FI186" i="13"/>
  <c r="FK185" i="13"/>
  <c r="FI185" i="13"/>
  <c r="FK184" i="13"/>
  <c r="FI184" i="13"/>
  <c r="FK183" i="13"/>
  <c r="FI183" i="13"/>
  <c r="FK182" i="13"/>
  <c r="FI182" i="13"/>
  <c r="FK181" i="13"/>
  <c r="FI181" i="13"/>
  <c r="FK180" i="13"/>
  <c r="FI180" i="13"/>
  <c r="FK179" i="13"/>
  <c r="FI179" i="13"/>
  <c r="FK178" i="13"/>
  <c r="FI178" i="13"/>
  <c r="FK177" i="13"/>
  <c r="FI177" i="13"/>
  <c r="FK176" i="13"/>
  <c r="FI176" i="13"/>
  <c r="FK175" i="13"/>
  <c r="FI175" i="13"/>
  <c r="FK174" i="13"/>
  <c r="FI174" i="13"/>
  <c r="FK173" i="13"/>
  <c r="FI173" i="13"/>
  <c r="FK172" i="13"/>
  <c r="FI172" i="13"/>
  <c r="FK171" i="13"/>
  <c r="FI171" i="13"/>
  <c r="FK170" i="13"/>
  <c r="FI170" i="13"/>
  <c r="FK169" i="13"/>
  <c r="FI169" i="13"/>
  <c r="FK168" i="13"/>
  <c r="FI168" i="13"/>
  <c r="FK167" i="13"/>
  <c r="FI167" i="13"/>
  <c r="FK166" i="13"/>
  <c r="FI166" i="13"/>
  <c r="FK165" i="13"/>
  <c r="FI165" i="13"/>
  <c r="FK164" i="13"/>
  <c r="FI164" i="13"/>
  <c r="FK163" i="13"/>
  <c r="FI163" i="13"/>
  <c r="FK162" i="13"/>
  <c r="FI162" i="13"/>
  <c r="FK161" i="13"/>
  <c r="FI161" i="13"/>
  <c r="FK160" i="13"/>
  <c r="FI160" i="13"/>
  <c r="FK159" i="13"/>
  <c r="FI159" i="13"/>
  <c r="FK158" i="13"/>
  <c r="FI158" i="13"/>
  <c r="FK157" i="13"/>
  <c r="FI157" i="13"/>
  <c r="FK156" i="13"/>
  <c r="FI156" i="13"/>
  <c r="FK155" i="13"/>
  <c r="FI155" i="13"/>
  <c r="FK154" i="13"/>
  <c r="FI154" i="13"/>
  <c r="FK153" i="13"/>
  <c r="FI153" i="13"/>
  <c r="FK152" i="13"/>
  <c r="FI152" i="13"/>
  <c r="FK151" i="13"/>
  <c r="FI151" i="13"/>
  <c r="FK150" i="13"/>
  <c r="FI150" i="13"/>
  <c r="FK149" i="13"/>
  <c r="FI149" i="13"/>
  <c r="FK148" i="13"/>
  <c r="FI148" i="13"/>
  <c r="FK147" i="13"/>
  <c r="FI147" i="13"/>
  <c r="FK146" i="13"/>
  <c r="FI146" i="13"/>
  <c r="FK145" i="13"/>
  <c r="FI145" i="13"/>
  <c r="FK144" i="13"/>
  <c r="FI144" i="13"/>
  <c r="FK143" i="13"/>
  <c r="FI143" i="13"/>
  <c r="FK142" i="13"/>
  <c r="FI142" i="13"/>
  <c r="FK141" i="13"/>
  <c r="FI141" i="13"/>
  <c r="FK140" i="13"/>
  <c r="FI140" i="13"/>
  <c r="FK139" i="13"/>
  <c r="FI139" i="13"/>
  <c r="FK138" i="13"/>
  <c r="FI138" i="13"/>
  <c r="FK137" i="13"/>
  <c r="FI137" i="13"/>
  <c r="FK136" i="13"/>
  <c r="FI136" i="13"/>
  <c r="FK135" i="13"/>
  <c r="FI135" i="13"/>
  <c r="FK134" i="13"/>
  <c r="FI134" i="13"/>
  <c r="FK133" i="13"/>
  <c r="FI133" i="13"/>
  <c r="FK132" i="13"/>
  <c r="FI132" i="13"/>
  <c r="FK131" i="13"/>
  <c r="FI131" i="13"/>
  <c r="FK130" i="13"/>
  <c r="FI130" i="13"/>
  <c r="FK129" i="13"/>
  <c r="FI129" i="13"/>
  <c r="FK128" i="13"/>
  <c r="FI128" i="13"/>
  <c r="FK127" i="13"/>
  <c r="FI127" i="13"/>
  <c r="FK126" i="13"/>
  <c r="FI126" i="13"/>
  <c r="FK125" i="13"/>
  <c r="FI125" i="13"/>
  <c r="FK124" i="13"/>
  <c r="FI124" i="13"/>
  <c r="FK123" i="13"/>
  <c r="FI123" i="13"/>
  <c r="FK122" i="13"/>
  <c r="FI122" i="13"/>
  <c r="FK121" i="13"/>
  <c r="FI121" i="13"/>
  <c r="FK120" i="13"/>
  <c r="FI120" i="13"/>
  <c r="FK119" i="13"/>
  <c r="FI119" i="13"/>
  <c r="FK118" i="13"/>
  <c r="FI118" i="13"/>
  <c r="FK117" i="13"/>
  <c r="FI117" i="13"/>
  <c r="FK116" i="13"/>
  <c r="FI116" i="13"/>
  <c r="FK115" i="13"/>
  <c r="FI115" i="13"/>
  <c r="FK114" i="13"/>
  <c r="FI114" i="13"/>
  <c r="FK113" i="13"/>
  <c r="FI113" i="13"/>
  <c r="FK112" i="13"/>
  <c r="FI112" i="13"/>
  <c r="FK111" i="13"/>
  <c r="FI111" i="13"/>
  <c r="FK110" i="13"/>
  <c r="FI110" i="13"/>
  <c r="FK109" i="13"/>
  <c r="FI109" i="13"/>
  <c r="FK108" i="13"/>
  <c r="FI108" i="13"/>
  <c r="FK107" i="13"/>
  <c r="FI107" i="13"/>
  <c r="FK106" i="13"/>
  <c r="FI106" i="13"/>
  <c r="FK105" i="13"/>
  <c r="FI105" i="13"/>
  <c r="FK104" i="13"/>
  <c r="FI104" i="13"/>
  <c r="FK103" i="13"/>
  <c r="FI103" i="13"/>
  <c r="FK102" i="13"/>
  <c r="FI102" i="13"/>
  <c r="FK101" i="13"/>
  <c r="FI101" i="13"/>
  <c r="FK100" i="13"/>
  <c r="FI100" i="13"/>
  <c r="FK99" i="13"/>
  <c r="FI99" i="13"/>
  <c r="FK98" i="13"/>
  <c r="FI98" i="13"/>
  <c r="FK97" i="13"/>
  <c r="FI97" i="13"/>
  <c r="FK96" i="13"/>
  <c r="FI96" i="13"/>
  <c r="FK95" i="13"/>
  <c r="FI95" i="13"/>
  <c r="FK94" i="13"/>
  <c r="FI94" i="13"/>
  <c r="FK93" i="13"/>
  <c r="FI93" i="13"/>
  <c r="FK92" i="13"/>
  <c r="FI92" i="13"/>
  <c r="FK91" i="13"/>
  <c r="FI91" i="13"/>
  <c r="FK90" i="13"/>
  <c r="FI90" i="13"/>
  <c r="FK89" i="13"/>
  <c r="FI89" i="13"/>
  <c r="FK88" i="13"/>
  <c r="FI88" i="13"/>
  <c r="FK87" i="13"/>
  <c r="FI87" i="13"/>
  <c r="FK86" i="13"/>
  <c r="FI86" i="13"/>
  <c r="FK85" i="13"/>
  <c r="FI85" i="13"/>
  <c r="FK84" i="13"/>
  <c r="FI84" i="13"/>
  <c r="FK83" i="13"/>
  <c r="FI83" i="13"/>
  <c r="FK82" i="13"/>
  <c r="FI82" i="13"/>
  <c r="FK81" i="13"/>
  <c r="FI81" i="13"/>
  <c r="FK80" i="13"/>
  <c r="FI80" i="13"/>
  <c r="FK79" i="13"/>
  <c r="FI79" i="13"/>
  <c r="FK78" i="13"/>
  <c r="FI78" i="13"/>
  <c r="FK77" i="13"/>
  <c r="FI77" i="13"/>
  <c r="FK76" i="13"/>
  <c r="FI76" i="13"/>
  <c r="FK75" i="13"/>
  <c r="FI75" i="13"/>
  <c r="FK74" i="13"/>
  <c r="FI74" i="13"/>
  <c r="FK73" i="13"/>
  <c r="FI73" i="13"/>
  <c r="FK72" i="13"/>
  <c r="FI72" i="13"/>
  <c r="FK71" i="13"/>
  <c r="FI71" i="13"/>
  <c r="FK70" i="13"/>
  <c r="FI70" i="13"/>
  <c r="FK69" i="13"/>
  <c r="FI69" i="13"/>
  <c r="FK68" i="13"/>
  <c r="FI68" i="13"/>
  <c r="FK67" i="13"/>
  <c r="FI67" i="13"/>
  <c r="FK66" i="13"/>
  <c r="FI66" i="13"/>
  <c r="FK65" i="13"/>
  <c r="FI65" i="13"/>
  <c r="FK64" i="13"/>
  <c r="FI64" i="13"/>
  <c r="FK63" i="13"/>
  <c r="FI63" i="13"/>
  <c r="FK62" i="13"/>
  <c r="FI62" i="13"/>
  <c r="FK61" i="13"/>
  <c r="FI61" i="13"/>
  <c r="FK60" i="13"/>
  <c r="FI60" i="13"/>
  <c r="FK59" i="13"/>
  <c r="FI59" i="13"/>
  <c r="FK58" i="13"/>
  <c r="FI58" i="13"/>
  <c r="FK57" i="13"/>
  <c r="FI57" i="13"/>
  <c r="FK56" i="13"/>
  <c r="FI56" i="13"/>
  <c r="FK55" i="13"/>
  <c r="FI55" i="13"/>
  <c r="FK54" i="13"/>
  <c r="FI54" i="13"/>
  <c r="FK53" i="13"/>
  <c r="FI53" i="13"/>
  <c r="FK52" i="13"/>
  <c r="FI52" i="13"/>
  <c r="FK51" i="13"/>
  <c r="FI51" i="13"/>
  <c r="FK50" i="13"/>
  <c r="FI50" i="13"/>
  <c r="FK49" i="13"/>
  <c r="FI49" i="13"/>
  <c r="FK48" i="13"/>
  <c r="FI48" i="13"/>
  <c r="FK47" i="13"/>
  <c r="FI47" i="13"/>
  <c r="FK46" i="13"/>
  <c r="FI46" i="13"/>
  <c r="FK45" i="13"/>
  <c r="FI45" i="13"/>
  <c r="FK44" i="13"/>
  <c r="FI44" i="13"/>
  <c r="FK43" i="13"/>
  <c r="FI43" i="13"/>
  <c r="FK42" i="13"/>
  <c r="FI42" i="13"/>
  <c r="FK41" i="13"/>
  <c r="FI41" i="13"/>
  <c r="FK40" i="13"/>
  <c r="FI40" i="13"/>
  <c r="FK39" i="13"/>
  <c r="FI39" i="13"/>
  <c r="FK38" i="13"/>
  <c r="FI38" i="13"/>
  <c r="FK37" i="13"/>
  <c r="FI37" i="13"/>
  <c r="FK36" i="13"/>
  <c r="FI36" i="13"/>
  <c r="FK35" i="13"/>
  <c r="FI35" i="13"/>
  <c r="FK34" i="13"/>
  <c r="FI34" i="13"/>
  <c r="FK33" i="13"/>
  <c r="FI33" i="13"/>
  <c r="FK32" i="13"/>
  <c r="FI32" i="13"/>
  <c r="FK31" i="13"/>
  <c r="FI31" i="13"/>
  <c r="FK30" i="13"/>
  <c r="FI30" i="13"/>
  <c r="FK29" i="13"/>
  <c r="FI29" i="13"/>
  <c r="FK28" i="13"/>
  <c r="FI28" i="13"/>
  <c r="FK27" i="13"/>
  <c r="FI27" i="13"/>
  <c r="FK26" i="13"/>
  <c r="FI26" i="13"/>
  <c r="FK25" i="13"/>
  <c r="FI25" i="13"/>
  <c r="FK24" i="13"/>
  <c r="FI24" i="13"/>
  <c r="FK23" i="13"/>
  <c r="FI23" i="13"/>
  <c r="FK22" i="13"/>
  <c r="FI22" i="13"/>
  <c r="FK21" i="13"/>
  <c r="FI21" i="13"/>
  <c r="FK20" i="13"/>
  <c r="FI20" i="13"/>
  <c r="FK19" i="13"/>
  <c r="FI19" i="13"/>
  <c r="FK18" i="13"/>
  <c r="FI18" i="13"/>
  <c r="FK17" i="13"/>
  <c r="FI17" i="13"/>
  <c r="FK16" i="13"/>
  <c r="FI16" i="13"/>
  <c r="FK15" i="13"/>
  <c r="FI15" i="13"/>
  <c r="FK14" i="13"/>
  <c r="FI14" i="13"/>
  <c r="FK13" i="13"/>
  <c r="FI13" i="13"/>
  <c r="FK12" i="13"/>
  <c r="FI12" i="13"/>
  <c r="FK11" i="13"/>
  <c r="FI11" i="13"/>
  <c r="FK10" i="13"/>
  <c r="FI10" i="13"/>
  <c r="FK9" i="13"/>
  <c r="FI9" i="13"/>
  <c r="FK8" i="13"/>
  <c r="FI8" i="13"/>
  <c r="FK7" i="13"/>
  <c r="FI7" i="13"/>
  <c r="FK6" i="13"/>
  <c r="FI6" i="13"/>
  <c r="FB597" i="13"/>
  <c r="GN597" i="13" s="1"/>
  <c r="FA597" i="13"/>
  <c r="GM597" i="13" s="1"/>
  <c r="EZ597" i="13"/>
  <c r="GL597" i="13" s="1"/>
  <c r="EY597" i="13"/>
  <c r="FB596" i="13"/>
  <c r="GN596" i="13" s="1"/>
  <c r="FA596" i="13"/>
  <c r="GM596" i="13" s="1"/>
  <c r="EZ596" i="13"/>
  <c r="GL596" i="13" s="1"/>
  <c r="EY596" i="13"/>
  <c r="FB595" i="13"/>
  <c r="GN595" i="13" s="1"/>
  <c r="FA595" i="13"/>
  <c r="GM595" i="13" s="1"/>
  <c r="EZ595" i="13"/>
  <c r="GL595" i="13" s="1"/>
  <c r="EY595" i="13"/>
  <c r="FB594" i="13"/>
  <c r="GN594" i="13" s="1"/>
  <c r="FA594" i="13"/>
  <c r="GM594" i="13" s="1"/>
  <c r="EZ594" i="13"/>
  <c r="GL594" i="13" s="1"/>
  <c r="EY594" i="13"/>
  <c r="FB593" i="13"/>
  <c r="GN593" i="13" s="1"/>
  <c r="FA593" i="13"/>
  <c r="GM593" i="13" s="1"/>
  <c r="EZ593" i="13"/>
  <c r="GL593" i="13" s="1"/>
  <c r="EY593" i="13"/>
  <c r="FB592" i="13"/>
  <c r="GN592" i="13" s="1"/>
  <c r="FA592" i="13"/>
  <c r="GM592" i="13" s="1"/>
  <c r="EZ592" i="13"/>
  <c r="GL592" i="13" s="1"/>
  <c r="EY592" i="13"/>
  <c r="FB591" i="13"/>
  <c r="GN591" i="13" s="1"/>
  <c r="FA591" i="13"/>
  <c r="GM591" i="13" s="1"/>
  <c r="EZ591" i="13"/>
  <c r="GL591" i="13" s="1"/>
  <c r="EX591" i="13"/>
  <c r="FB590" i="13"/>
  <c r="GN590" i="13" s="1"/>
  <c r="FA590" i="13"/>
  <c r="GM590" i="13" s="1"/>
  <c r="EZ590" i="13"/>
  <c r="GL590" i="13" s="1"/>
  <c r="EX590" i="13"/>
  <c r="FB589" i="13"/>
  <c r="GN589" i="13" s="1"/>
  <c r="FA589" i="13"/>
  <c r="GM589" i="13" s="1"/>
  <c r="EZ589" i="13"/>
  <c r="GL589" i="13" s="1"/>
  <c r="EY589" i="13"/>
  <c r="FB588" i="13"/>
  <c r="GN588" i="13" s="1"/>
  <c r="FA588" i="13"/>
  <c r="GM588" i="13" s="1"/>
  <c r="EZ588" i="13"/>
  <c r="GL588" i="13" s="1"/>
  <c r="EY588" i="13"/>
  <c r="FB587" i="13"/>
  <c r="GN587" i="13" s="1"/>
  <c r="FA587" i="13"/>
  <c r="GM587" i="13" s="1"/>
  <c r="EZ587" i="13"/>
  <c r="GL587" i="13" s="1"/>
  <c r="EY587" i="13"/>
  <c r="FB586" i="13"/>
  <c r="GN586" i="13" s="1"/>
  <c r="FA586" i="13"/>
  <c r="GM586" i="13" s="1"/>
  <c r="EZ586" i="13"/>
  <c r="GL586" i="13" s="1"/>
  <c r="EY586" i="13"/>
  <c r="FB585" i="13"/>
  <c r="GN585" i="13" s="1"/>
  <c r="FA585" i="13"/>
  <c r="GM585" i="13" s="1"/>
  <c r="EZ585" i="13"/>
  <c r="GL585" i="13" s="1"/>
  <c r="EY585" i="13"/>
  <c r="FB584" i="13"/>
  <c r="GN584" i="13" s="1"/>
  <c r="FA584" i="13"/>
  <c r="GM584" i="13" s="1"/>
  <c r="EZ584" i="13"/>
  <c r="GL584" i="13" s="1"/>
  <c r="EY584" i="13"/>
  <c r="FB583" i="13"/>
  <c r="GN583" i="13" s="1"/>
  <c r="FA583" i="13"/>
  <c r="GM583" i="13" s="1"/>
  <c r="EZ583" i="13"/>
  <c r="GL583" i="13" s="1"/>
  <c r="EY583" i="13"/>
  <c r="FB582" i="13"/>
  <c r="GN582" i="13" s="1"/>
  <c r="FA582" i="13"/>
  <c r="GM582" i="13" s="1"/>
  <c r="EZ582" i="13"/>
  <c r="GL582" i="13" s="1"/>
  <c r="EY582" i="13"/>
  <c r="FB581" i="13"/>
  <c r="GN581" i="13" s="1"/>
  <c r="FA581" i="13"/>
  <c r="GM581" i="13" s="1"/>
  <c r="EZ581" i="13"/>
  <c r="GL581" i="13" s="1"/>
  <c r="EY581" i="13"/>
  <c r="FB580" i="13"/>
  <c r="GN580" i="13" s="1"/>
  <c r="FA580" i="13"/>
  <c r="GM580" i="13" s="1"/>
  <c r="EZ580" i="13"/>
  <c r="GL580" i="13" s="1"/>
  <c r="EY580" i="13"/>
  <c r="FB579" i="13"/>
  <c r="GN579" i="13" s="1"/>
  <c r="FA579" i="13"/>
  <c r="GM579" i="13" s="1"/>
  <c r="EZ579" i="13"/>
  <c r="GL579" i="13" s="1"/>
  <c r="EY579" i="13"/>
  <c r="FB578" i="13"/>
  <c r="GN578" i="13" s="1"/>
  <c r="FA578" i="13"/>
  <c r="GM578" i="13" s="1"/>
  <c r="EZ578" i="13"/>
  <c r="GL578" i="13" s="1"/>
  <c r="EY578" i="13"/>
  <c r="FB577" i="13"/>
  <c r="GN577" i="13" s="1"/>
  <c r="FA577" i="13"/>
  <c r="GM577" i="13" s="1"/>
  <c r="EZ577" i="13"/>
  <c r="GL577" i="13" s="1"/>
  <c r="EY577" i="13"/>
  <c r="FB576" i="13"/>
  <c r="GN576" i="13" s="1"/>
  <c r="FA576" i="13"/>
  <c r="GM576" i="13" s="1"/>
  <c r="EZ576" i="13"/>
  <c r="GL576" i="13" s="1"/>
  <c r="EY576" i="13"/>
  <c r="FB575" i="13"/>
  <c r="GN575" i="13" s="1"/>
  <c r="FA575" i="13"/>
  <c r="GM575" i="13" s="1"/>
  <c r="EZ575" i="13"/>
  <c r="GL575" i="13" s="1"/>
  <c r="EY575" i="13"/>
  <c r="FB574" i="13"/>
  <c r="GN574" i="13" s="1"/>
  <c r="FA574" i="13"/>
  <c r="GM574" i="13" s="1"/>
  <c r="EZ574" i="13"/>
  <c r="GL574" i="13" s="1"/>
  <c r="EY574" i="13"/>
  <c r="FB573" i="13"/>
  <c r="GN573" i="13" s="1"/>
  <c r="FA573" i="13"/>
  <c r="GM573" i="13" s="1"/>
  <c r="EZ573" i="13"/>
  <c r="GL573" i="13" s="1"/>
  <c r="EY573" i="13"/>
  <c r="FB572" i="13"/>
  <c r="GN572" i="13" s="1"/>
  <c r="FA572" i="13"/>
  <c r="GM572" i="13" s="1"/>
  <c r="EZ572" i="13"/>
  <c r="GL572" i="13" s="1"/>
  <c r="EY572" i="13"/>
  <c r="FB571" i="13"/>
  <c r="GN571" i="13" s="1"/>
  <c r="FA571" i="13"/>
  <c r="GM571" i="13" s="1"/>
  <c r="EZ571" i="13"/>
  <c r="GL571" i="13" s="1"/>
  <c r="EY571" i="13"/>
  <c r="FB570" i="13"/>
  <c r="GN570" i="13" s="1"/>
  <c r="FA570" i="13"/>
  <c r="GM570" i="13" s="1"/>
  <c r="EZ570" i="13"/>
  <c r="GL570" i="13" s="1"/>
  <c r="EY570" i="13"/>
  <c r="FB569" i="13"/>
  <c r="GN569" i="13" s="1"/>
  <c r="FA569" i="13"/>
  <c r="GM569" i="13" s="1"/>
  <c r="EZ569" i="13"/>
  <c r="GL569" i="13" s="1"/>
  <c r="EY569" i="13"/>
  <c r="FB568" i="13"/>
  <c r="GN568" i="13" s="1"/>
  <c r="FA568" i="13"/>
  <c r="GM568" i="13" s="1"/>
  <c r="EZ568" i="13"/>
  <c r="GL568" i="13" s="1"/>
  <c r="EY568" i="13"/>
  <c r="FB567" i="13"/>
  <c r="GN567" i="13" s="1"/>
  <c r="FA567" i="13"/>
  <c r="GM567" i="13" s="1"/>
  <c r="EZ567" i="13"/>
  <c r="GL567" i="13" s="1"/>
  <c r="EY567" i="13"/>
  <c r="FB566" i="13"/>
  <c r="GN566" i="13" s="1"/>
  <c r="FA566" i="13"/>
  <c r="GM566" i="13" s="1"/>
  <c r="EZ566" i="13"/>
  <c r="GL566" i="13" s="1"/>
  <c r="EY566" i="13"/>
  <c r="FB565" i="13"/>
  <c r="GN565" i="13" s="1"/>
  <c r="FA565" i="13"/>
  <c r="GM565" i="13" s="1"/>
  <c r="EZ565" i="13"/>
  <c r="GL565" i="13" s="1"/>
  <c r="EY565" i="13"/>
  <c r="FB564" i="13"/>
  <c r="GN564" i="13" s="1"/>
  <c r="FA564" i="13"/>
  <c r="GM564" i="13" s="1"/>
  <c r="EZ564" i="13"/>
  <c r="GL564" i="13" s="1"/>
  <c r="EY564" i="13"/>
  <c r="FB563" i="13"/>
  <c r="GN563" i="13" s="1"/>
  <c r="FA563" i="13"/>
  <c r="GM563" i="13" s="1"/>
  <c r="EZ563" i="13"/>
  <c r="GL563" i="13" s="1"/>
  <c r="EY563" i="13"/>
  <c r="FB562" i="13"/>
  <c r="GN562" i="13" s="1"/>
  <c r="FA562" i="13"/>
  <c r="GM562" i="13" s="1"/>
  <c r="EZ562" i="13"/>
  <c r="GL562" i="13" s="1"/>
  <c r="EY562" i="13"/>
  <c r="FB561" i="13"/>
  <c r="GN561" i="13" s="1"/>
  <c r="FA561" i="13"/>
  <c r="GM561" i="13" s="1"/>
  <c r="EZ561" i="13"/>
  <c r="GL561" i="13" s="1"/>
  <c r="EY561" i="13"/>
  <c r="FB560" i="13"/>
  <c r="GN560" i="13" s="1"/>
  <c r="FA560" i="13"/>
  <c r="GM560" i="13" s="1"/>
  <c r="EZ560" i="13"/>
  <c r="GL560" i="13" s="1"/>
  <c r="EY560" i="13"/>
  <c r="FB559" i="13"/>
  <c r="GN559" i="13" s="1"/>
  <c r="FA559" i="13"/>
  <c r="GM559" i="13" s="1"/>
  <c r="EZ559" i="13"/>
  <c r="GL559" i="13" s="1"/>
  <c r="EY559" i="13"/>
  <c r="FB558" i="13"/>
  <c r="GN558" i="13" s="1"/>
  <c r="FA558" i="13"/>
  <c r="GM558" i="13" s="1"/>
  <c r="EZ558" i="13"/>
  <c r="GL558" i="13" s="1"/>
  <c r="EY558" i="13"/>
  <c r="FB557" i="13"/>
  <c r="GN557" i="13" s="1"/>
  <c r="FA557" i="13"/>
  <c r="GM557" i="13" s="1"/>
  <c r="EZ557" i="13"/>
  <c r="GL557" i="13" s="1"/>
  <c r="EY557" i="13"/>
  <c r="FB556" i="13"/>
  <c r="GN556" i="13" s="1"/>
  <c r="FA556" i="13"/>
  <c r="GM556" i="13" s="1"/>
  <c r="EZ556" i="13"/>
  <c r="GL556" i="13" s="1"/>
  <c r="EY556" i="13"/>
  <c r="FB555" i="13"/>
  <c r="GN555" i="13" s="1"/>
  <c r="FA555" i="13"/>
  <c r="GM555" i="13" s="1"/>
  <c r="EZ555" i="13"/>
  <c r="GL555" i="13" s="1"/>
  <c r="EY555" i="13"/>
  <c r="FB554" i="13"/>
  <c r="GN554" i="13" s="1"/>
  <c r="FA554" i="13"/>
  <c r="GM554" i="13" s="1"/>
  <c r="EZ554" i="13"/>
  <c r="GL554" i="13" s="1"/>
  <c r="EY554" i="13"/>
  <c r="FB553" i="13"/>
  <c r="GN553" i="13" s="1"/>
  <c r="FA553" i="13"/>
  <c r="GM553" i="13" s="1"/>
  <c r="EZ553" i="13"/>
  <c r="GL553" i="13" s="1"/>
  <c r="EY553" i="13"/>
  <c r="FB552" i="13"/>
  <c r="GN552" i="13" s="1"/>
  <c r="FA552" i="13"/>
  <c r="GM552" i="13" s="1"/>
  <c r="EZ552" i="13"/>
  <c r="GL552" i="13" s="1"/>
  <c r="EY552" i="13"/>
  <c r="FB551" i="13"/>
  <c r="GN551" i="13" s="1"/>
  <c r="FA551" i="13"/>
  <c r="GM551" i="13" s="1"/>
  <c r="EZ551" i="13"/>
  <c r="GL551" i="13" s="1"/>
  <c r="EY551" i="13"/>
  <c r="FB550" i="13"/>
  <c r="GN550" i="13" s="1"/>
  <c r="FA550" i="13"/>
  <c r="GM550" i="13" s="1"/>
  <c r="EZ550" i="13"/>
  <c r="GL550" i="13" s="1"/>
  <c r="EY550" i="13"/>
  <c r="FB549" i="13"/>
  <c r="GN549" i="13" s="1"/>
  <c r="FA549" i="13"/>
  <c r="GM549" i="13" s="1"/>
  <c r="EZ549" i="13"/>
  <c r="GL549" i="13" s="1"/>
  <c r="EY549" i="13"/>
  <c r="FB548" i="13"/>
  <c r="GN548" i="13" s="1"/>
  <c r="FA548" i="13"/>
  <c r="GM548" i="13" s="1"/>
  <c r="EZ548" i="13"/>
  <c r="GL548" i="13" s="1"/>
  <c r="EY548" i="13"/>
  <c r="FB547" i="13"/>
  <c r="GN547" i="13" s="1"/>
  <c r="FA547" i="13"/>
  <c r="GM547" i="13" s="1"/>
  <c r="EZ547" i="13"/>
  <c r="GL547" i="13" s="1"/>
  <c r="EY547" i="13"/>
  <c r="FB546" i="13"/>
  <c r="GN546" i="13" s="1"/>
  <c r="FA546" i="13"/>
  <c r="GM546" i="13" s="1"/>
  <c r="EZ546" i="13"/>
  <c r="GL546" i="13" s="1"/>
  <c r="EY546" i="13"/>
  <c r="FB545" i="13"/>
  <c r="GN545" i="13" s="1"/>
  <c r="FA545" i="13"/>
  <c r="GM545" i="13" s="1"/>
  <c r="EZ545" i="13"/>
  <c r="GL545" i="13" s="1"/>
  <c r="EY545" i="13"/>
  <c r="FB544" i="13"/>
  <c r="GN544" i="13" s="1"/>
  <c r="FA544" i="13"/>
  <c r="GM544" i="13" s="1"/>
  <c r="EZ544" i="13"/>
  <c r="GL544" i="13" s="1"/>
  <c r="EY544" i="13"/>
  <c r="FB543" i="13"/>
  <c r="GN543" i="13" s="1"/>
  <c r="FA543" i="13"/>
  <c r="GM543" i="13" s="1"/>
  <c r="EZ543" i="13"/>
  <c r="GL543" i="13" s="1"/>
  <c r="EY543" i="13"/>
  <c r="FB542" i="13"/>
  <c r="GN542" i="13" s="1"/>
  <c r="FA542" i="13"/>
  <c r="GM542" i="13" s="1"/>
  <c r="EZ542" i="13"/>
  <c r="GL542" i="13" s="1"/>
  <c r="EY542" i="13"/>
  <c r="FB541" i="13"/>
  <c r="GN541" i="13" s="1"/>
  <c r="FA541" i="13"/>
  <c r="GM541" i="13" s="1"/>
  <c r="EZ541" i="13"/>
  <c r="GL541" i="13" s="1"/>
  <c r="EY541" i="13"/>
  <c r="FB540" i="13"/>
  <c r="GN540" i="13" s="1"/>
  <c r="FA540" i="13"/>
  <c r="GM540" i="13" s="1"/>
  <c r="EZ540" i="13"/>
  <c r="GL540" i="13" s="1"/>
  <c r="EY540" i="13"/>
  <c r="FB539" i="13"/>
  <c r="GN539" i="13" s="1"/>
  <c r="FA539" i="13"/>
  <c r="GM539" i="13" s="1"/>
  <c r="EZ539" i="13"/>
  <c r="GL539" i="13" s="1"/>
  <c r="EY539" i="13"/>
  <c r="FB538" i="13"/>
  <c r="GN538" i="13" s="1"/>
  <c r="FA538" i="13"/>
  <c r="GM538" i="13" s="1"/>
  <c r="EZ538" i="13"/>
  <c r="GL538" i="13" s="1"/>
  <c r="EY538" i="13"/>
  <c r="FB537" i="13"/>
  <c r="GN537" i="13" s="1"/>
  <c r="FA537" i="13"/>
  <c r="GM537" i="13" s="1"/>
  <c r="EZ537" i="13"/>
  <c r="GL537" i="13" s="1"/>
  <c r="EY537" i="13"/>
  <c r="FB536" i="13"/>
  <c r="GN536" i="13" s="1"/>
  <c r="FA536" i="13"/>
  <c r="GM536" i="13" s="1"/>
  <c r="EZ536" i="13"/>
  <c r="GL536" i="13" s="1"/>
  <c r="EY536" i="13"/>
  <c r="FB535" i="13"/>
  <c r="GN535" i="13" s="1"/>
  <c r="FA535" i="13"/>
  <c r="GM535" i="13" s="1"/>
  <c r="EZ535" i="13"/>
  <c r="GL535" i="13" s="1"/>
  <c r="EY535" i="13"/>
  <c r="FB534" i="13"/>
  <c r="GN534" i="13" s="1"/>
  <c r="FA534" i="13"/>
  <c r="GM534" i="13" s="1"/>
  <c r="EZ534" i="13"/>
  <c r="GL534" i="13" s="1"/>
  <c r="EY534" i="13"/>
  <c r="FB533" i="13"/>
  <c r="GN533" i="13" s="1"/>
  <c r="FA533" i="13"/>
  <c r="GM533" i="13" s="1"/>
  <c r="EZ533" i="13"/>
  <c r="GL533" i="13" s="1"/>
  <c r="EY533" i="13"/>
  <c r="FB532" i="13"/>
  <c r="GN532" i="13" s="1"/>
  <c r="FA532" i="13"/>
  <c r="GM532" i="13" s="1"/>
  <c r="EZ532" i="13"/>
  <c r="GL532" i="13" s="1"/>
  <c r="EY532" i="13"/>
  <c r="FB531" i="13"/>
  <c r="GN531" i="13" s="1"/>
  <c r="FA531" i="13"/>
  <c r="GM531" i="13" s="1"/>
  <c r="EZ531" i="13"/>
  <c r="GL531" i="13" s="1"/>
  <c r="EY531" i="13"/>
  <c r="FB530" i="13"/>
  <c r="GN530" i="13" s="1"/>
  <c r="FA530" i="13"/>
  <c r="GM530" i="13" s="1"/>
  <c r="EZ530" i="13"/>
  <c r="GL530" i="13" s="1"/>
  <c r="EY530" i="13"/>
  <c r="FB529" i="13"/>
  <c r="GN529" i="13" s="1"/>
  <c r="FA529" i="13"/>
  <c r="GM529" i="13" s="1"/>
  <c r="EZ529" i="13"/>
  <c r="GL529" i="13" s="1"/>
  <c r="EY529" i="13"/>
  <c r="FB528" i="13"/>
  <c r="GN528" i="13" s="1"/>
  <c r="FA528" i="13"/>
  <c r="GM528" i="13" s="1"/>
  <c r="EZ528" i="13"/>
  <c r="GL528" i="13" s="1"/>
  <c r="EY528" i="13"/>
  <c r="FB527" i="13"/>
  <c r="GN527" i="13" s="1"/>
  <c r="FA527" i="13"/>
  <c r="GM527" i="13" s="1"/>
  <c r="EZ527" i="13"/>
  <c r="GL527" i="13" s="1"/>
  <c r="EY527" i="13"/>
  <c r="FB526" i="13"/>
  <c r="GN526" i="13" s="1"/>
  <c r="FA526" i="13"/>
  <c r="GM526" i="13" s="1"/>
  <c r="EZ526" i="13"/>
  <c r="GL526" i="13" s="1"/>
  <c r="EY526" i="13"/>
  <c r="FB525" i="13"/>
  <c r="GN525" i="13" s="1"/>
  <c r="FA525" i="13"/>
  <c r="GM525" i="13" s="1"/>
  <c r="EZ525" i="13"/>
  <c r="GL525" i="13" s="1"/>
  <c r="EY525" i="13"/>
  <c r="FB524" i="13"/>
  <c r="GN524" i="13" s="1"/>
  <c r="FA524" i="13"/>
  <c r="GM524" i="13" s="1"/>
  <c r="EZ524" i="13"/>
  <c r="GL524" i="13" s="1"/>
  <c r="EY524" i="13"/>
  <c r="FB523" i="13"/>
  <c r="GN523" i="13" s="1"/>
  <c r="FA523" i="13"/>
  <c r="GM523" i="13" s="1"/>
  <c r="EZ523" i="13"/>
  <c r="GL523" i="13" s="1"/>
  <c r="EY523" i="13"/>
  <c r="FB522" i="13"/>
  <c r="GN522" i="13" s="1"/>
  <c r="FA522" i="13"/>
  <c r="GM522" i="13" s="1"/>
  <c r="EZ522" i="13"/>
  <c r="GL522" i="13" s="1"/>
  <c r="EY522" i="13"/>
  <c r="FB521" i="13"/>
  <c r="GN521" i="13" s="1"/>
  <c r="FA521" i="13"/>
  <c r="GM521" i="13" s="1"/>
  <c r="EZ521" i="13"/>
  <c r="GL521" i="13" s="1"/>
  <c r="EY521" i="13"/>
  <c r="FB520" i="13"/>
  <c r="GN520" i="13" s="1"/>
  <c r="FA520" i="13"/>
  <c r="GM520" i="13" s="1"/>
  <c r="EZ520" i="13"/>
  <c r="GL520" i="13" s="1"/>
  <c r="EY520" i="13"/>
  <c r="FB519" i="13"/>
  <c r="GN519" i="13" s="1"/>
  <c r="FA519" i="13"/>
  <c r="GM519" i="13" s="1"/>
  <c r="EZ519" i="13"/>
  <c r="GL519" i="13" s="1"/>
  <c r="EY519" i="13"/>
  <c r="FB518" i="13"/>
  <c r="GN518" i="13" s="1"/>
  <c r="FA518" i="13"/>
  <c r="GM518" i="13" s="1"/>
  <c r="EZ518" i="13"/>
  <c r="GL518" i="13" s="1"/>
  <c r="EY518" i="13"/>
  <c r="FB517" i="13"/>
  <c r="GN517" i="13" s="1"/>
  <c r="FA517" i="13"/>
  <c r="GM517" i="13" s="1"/>
  <c r="EZ517" i="13"/>
  <c r="GL517" i="13" s="1"/>
  <c r="EY517" i="13"/>
  <c r="FB516" i="13"/>
  <c r="GN516" i="13" s="1"/>
  <c r="FA516" i="13"/>
  <c r="GM516" i="13" s="1"/>
  <c r="EZ516" i="13"/>
  <c r="GL516" i="13" s="1"/>
  <c r="EY516" i="13"/>
  <c r="FB515" i="13"/>
  <c r="GN515" i="13" s="1"/>
  <c r="FA515" i="13"/>
  <c r="GM515" i="13" s="1"/>
  <c r="EZ515" i="13"/>
  <c r="GL515" i="13" s="1"/>
  <c r="EY515" i="13"/>
  <c r="FB514" i="13"/>
  <c r="GN514" i="13" s="1"/>
  <c r="FA514" i="13"/>
  <c r="GM514" i="13" s="1"/>
  <c r="EZ514" i="13"/>
  <c r="GL514" i="13" s="1"/>
  <c r="EY514" i="13"/>
  <c r="FB513" i="13"/>
  <c r="GN513" i="13" s="1"/>
  <c r="FA513" i="13"/>
  <c r="GM513" i="13" s="1"/>
  <c r="EZ513" i="13"/>
  <c r="GL513" i="13" s="1"/>
  <c r="EY513" i="13"/>
  <c r="FB512" i="13"/>
  <c r="GN512" i="13" s="1"/>
  <c r="FA512" i="13"/>
  <c r="GM512" i="13" s="1"/>
  <c r="EZ512" i="13"/>
  <c r="GL512" i="13" s="1"/>
  <c r="EY512" i="13"/>
  <c r="FB511" i="13"/>
  <c r="GN511" i="13" s="1"/>
  <c r="FA511" i="13"/>
  <c r="GM511" i="13" s="1"/>
  <c r="EZ511" i="13"/>
  <c r="GL511" i="13" s="1"/>
  <c r="EY511" i="13"/>
  <c r="FB510" i="13"/>
  <c r="GN510" i="13" s="1"/>
  <c r="FA510" i="13"/>
  <c r="GM510" i="13" s="1"/>
  <c r="EZ510" i="13"/>
  <c r="GL510" i="13" s="1"/>
  <c r="EY510" i="13"/>
  <c r="FB509" i="13"/>
  <c r="GN509" i="13" s="1"/>
  <c r="FA509" i="13"/>
  <c r="GM509" i="13" s="1"/>
  <c r="EZ509" i="13"/>
  <c r="GL509" i="13" s="1"/>
  <c r="EY509" i="13"/>
  <c r="FB508" i="13"/>
  <c r="GN508" i="13" s="1"/>
  <c r="FA508" i="13"/>
  <c r="GM508" i="13" s="1"/>
  <c r="EZ508" i="13"/>
  <c r="GL508" i="13" s="1"/>
  <c r="EY508" i="13"/>
  <c r="FB507" i="13"/>
  <c r="GN507" i="13" s="1"/>
  <c r="FA507" i="13"/>
  <c r="GM507" i="13" s="1"/>
  <c r="EZ507" i="13"/>
  <c r="GL507" i="13" s="1"/>
  <c r="EY507" i="13"/>
  <c r="FB506" i="13"/>
  <c r="GN506" i="13" s="1"/>
  <c r="FA506" i="13"/>
  <c r="GM506" i="13" s="1"/>
  <c r="EZ506" i="13"/>
  <c r="GL506" i="13" s="1"/>
  <c r="EY506" i="13"/>
  <c r="FB505" i="13"/>
  <c r="GN505" i="13" s="1"/>
  <c r="FA505" i="13"/>
  <c r="GM505" i="13" s="1"/>
  <c r="EZ505" i="13"/>
  <c r="GL505" i="13" s="1"/>
  <c r="EY505" i="13"/>
  <c r="FB504" i="13"/>
  <c r="GN504" i="13" s="1"/>
  <c r="FA504" i="13"/>
  <c r="GM504" i="13" s="1"/>
  <c r="EZ504" i="13"/>
  <c r="GL504" i="13" s="1"/>
  <c r="EY504" i="13"/>
  <c r="FB503" i="13"/>
  <c r="GN503" i="13" s="1"/>
  <c r="FA503" i="13"/>
  <c r="GM503" i="13" s="1"/>
  <c r="EZ503" i="13"/>
  <c r="GL503" i="13" s="1"/>
  <c r="EY503" i="13"/>
  <c r="FB502" i="13"/>
  <c r="GN502" i="13" s="1"/>
  <c r="FA502" i="13"/>
  <c r="GM502" i="13" s="1"/>
  <c r="EZ502" i="13"/>
  <c r="GL502" i="13" s="1"/>
  <c r="EY502" i="13"/>
  <c r="FB501" i="13"/>
  <c r="GN501" i="13" s="1"/>
  <c r="FA501" i="13"/>
  <c r="GM501" i="13" s="1"/>
  <c r="EZ501" i="13"/>
  <c r="GL501" i="13" s="1"/>
  <c r="EY501" i="13"/>
  <c r="FB500" i="13"/>
  <c r="GN500" i="13" s="1"/>
  <c r="FA500" i="13"/>
  <c r="GM500" i="13" s="1"/>
  <c r="EZ500" i="13"/>
  <c r="GL500" i="13" s="1"/>
  <c r="EY500" i="13"/>
  <c r="FB499" i="13"/>
  <c r="GN499" i="13" s="1"/>
  <c r="FA499" i="13"/>
  <c r="GM499" i="13" s="1"/>
  <c r="EZ499" i="13"/>
  <c r="GL499" i="13" s="1"/>
  <c r="EY499" i="13"/>
  <c r="FB498" i="13"/>
  <c r="GN498" i="13" s="1"/>
  <c r="FA498" i="13"/>
  <c r="GM498" i="13" s="1"/>
  <c r="EZ498" i="13"/>
  <c r="GL498" i="13" s="1"/>
  <c r="EY498" i="13"/>
  <c r="FB497" i="13"/>
  <c r="GN497" i="13" s="1"/>
  <c r="FA497" i="13"/>
  <c r="GM497" i="13" s="1"/>
  <c r="EZ497" i="13"/>
  <c r="GL497" i="13" s="1"/>
  <c r="EY497" i="13"/>
  <c r="FB496" i="13"/>
  <c r="GN496" i="13" s="1"/>
  <c r="FA496" i="13"/>
  <c r="GM496" i="13" s="1"/>
  <c r="EZ496" i="13"/>
  <c r="GL496" i="13" s="1"/>
  <c r="EY496" i="13"/>
  <c r="FB495" i="13"/>
  <c r="GN495" i="13" s="1"/>
  <c r="FA495" i="13"/>
  <c r="GM495" i="13" s="1"/>
  <c r="EZ495" i="13"/>
  <c r="GL495" i="13" s="1"/>
  <c r="EY495" i="13"/>
  <c r="FB494" i="13"/>
  <c r="GN494" i="13" s="1"/>
  <c r="FA494" i="13"/>
  <c r="GM494" i="13" s="1"/>
  <c r="EZ494" i="13"/>
  <c r="GL494" i="13" s="1"/>
  <c r="EY494" i="13"/>
  <c r="FB493" i="13"/>
  <c r="GN493" i="13" s="1"/>
  <c r="FA493" i="13"/>
  <c r="GM493" i="13" s="1"/>
  <c r="EZ493" i="13"/>
  <c r="GL493" i="13" s="1"/>
  <c r="EY493" i="13"/>
  <c r="FB492" i="13"/>
  <c r="GN492" i="13" s="1"/>
  <c r="FA492" i="13"/>
  <c r="GM492" i="13" s="1"/>
  <c r="EZ492" i="13"/>
  <c r="GL492" i="13" s="1"/>
  <c r="EY492" i="13"/>
  <c r="FB491" i="13"/>
  <c r="GN491" i="13" s="1"/>
  <c r="FA491" i="13"/>
  <c r="GM491" i="13" s="1"/>
  <c r="EZ491" i="13"/>
  <c r="GL491" i="13" s="1"/>
  <c r="EY491" i="13"/>
  <c r="FB490" i="13"/>
  <c r="GN490" i="13" s="1"/>
  <c r="FA490" i="13"/>
  <c r="GM490" i="13" s="1"/>
  <c r="EZ490" i="13"/>
  <c r="GL490" i="13" s="1"/>
  <c r="EY490" i="13"/>
  <c r="FB489" i="13"/>
  <c r="GN489" i="13" s="1"/>
  <c r="FA489" i="13"/>
  <c r="GM489" i="13" s="1"/>
  <c r="EZ489" i="13"/>
  <c r="GL489" i="13" s="1"/>
  <c r="EY489" i="13"/>
  <c r="FB488" i="13"/>
  <c r="GN488" i="13" s="1"/>
  <c r="FA488" i="13"/>
  <c r="GM488" i="13" s="1"/>
  <c r="EZ488" i="13"/>
  <c r="GL488" i="13" s="1"/>
  <c r="EY488" i="13"/>
  <c r="FB487" i="13"/>
  <c r="GN487" i="13" s="1"/>
  <c r="FA487" i="13"/>
  <c r="GM487" i="13" s="1"/>
  <c r="EZ487" i="13"/>
  <c r="GL487" i="13" s="1"/>
  <c r="EY487" i="13"/>
  <c r="FB486" i="13"/>
  <c r="GN486" i="13" s="1"/>
  <c r="FA486" i="13"/>
  <c r="GM486" i="13" s="1"/>
  <c r="EZ486" i="13"/>
  <c r="GL486" i="13" s="1"/>
  <c r="EY486" i="13"/>
  <c r="FB485" i="13"/>
  <c r="GN485" i="13" s="1"/>
  <c r="FA485" i="13"/>
  <c r="GM485" i="13" s="1"/>
  <c r="EZ485" i="13"/>
  <c r="GL485" i="13" s="1"/>
  <c r="EY485" i="13"/>
  <c r="FB484" i="13"/>
  <c r="GN484" i="13" s="1"/>
  <c r="FA484" i="13"/>
  <c r="GM484" i="13" s="1"/>
  <c r="EZ484" i="13"/>
  <c r="GL484" i="13" s="1"/>
  <c r="EY484" i="13"/>
  <c r="FB483" i="13"/>
  <c r="GN483" i="13" s="1"/>
  <c r="FA483" i="13"/>
  <c r="GM483" i="13" s="1"/>
  <c r="EZ483" i="13"/>
  <c r="GL483" i="13" s="1"/>
  <c r="EY483" i="13"/>
  <c r="FB482" i="13"/>
  <c r="GN482" i="13" s="1"/>
  <c r="FA482" i="13"/>
  <c r="GM482" i="13" s="1"/>
  <c r="EZ482" i="13"/>
  <c r="GL482" i="13" s="1"/>
  <c r="EY482" i="13"/>
  <c r="FB481" i="13"/>
  <c r="GN481" i="13" s="1"/>
  <c r="FA481" i="13"/>
  <c r="GM481" i="13" s="1"/>
  <c r="EZ481" i="13"/>
  <c r="GL481" i="13" s="1"/>
  <c r="EY481" i="13"/>
  <c r="FB480" i="13"/>
  <c r="GN480" i="13" s="1"/>
  <c r="FA480" i="13"/>
  <c r="GM480" i="13" s="1"/>
  <c r="EZ480" i="13"/>
  <c r="GL480" i="13" s="1"/>
  <c r="EY480" i="13"/>
  <c r="FB479" i="13"/>
  <c r="GN479" i="13" s="1"/>
  <c r="FA479" i="13"/>
  <c r="GM479" i="13" s="1"/>
  <c r="EZ479" i="13"/>
  <c r="GL479" i="13" s="1"/>
  <c r="EY479" i="13"/>
  <c r="FB478" i="13"/>
  <c r="GN478" i="13" s="1"/>
  <c r="FA478" i="13"/>
  <c r="GM478" i="13" s="1"/>
  <c r="EZ478" i="13"/>
  <c r="GL478" i="13" s="1"/>
  <c r="EY478" i="13"/>
  <c r="FB477" i="13"/>
  <c r="GN477" i="13" s="1"/>
  <c r="FA477" i="13"/>
  <c r="GM477" i="13" s="1"/>
  <c r="EZ477" i="13"/>
  <c r="GL477" i="13" s="1"/>
  <c r="EY477" i="13"/>
  <c r="FB476" i="13"/>
  <c r="GN476" i="13" s="1"/>
  <c r="FA476" i="13"/>
  <c r="GM476" i="13" s="1"/>
  <c r="EZ476" i="13"/>
  <c r="GL476" i="13" s="1"/>
  <c r="EY476" i="13"/>
  <c r="FB475" i="13"/>
  <c r="GN475" i="13" s="1"/>
  <c r="FA475" i="13"/>
  <c r="GM475" i="13" s="1"/>
  <c r="EZ475" i="13"/>
  <c r="GL475" i="13" s="1"/>
  <c r="EY475" i="13"/>
  <c r="FB474" i="13"/>
  <c r="GN474" i="13" s="1"/>
  <c r="FA474" i="13"/>
  <c r="GM474" i="13" s="1"/>
  <c r="EZ474" i="13"/>
  <c r="GL474" i="13" s="1"/>
  <c r="EX474" i="13"/>
  <c r="FB473" i="13"/>
  <c r="GN473" i="13" s="1"/>
  <c r="FA473" i="13"/>
  <c r="GM473" i="13" s="1"/>
  <c r="EZ473" i="13"/>
  <c r="GL473" i="13" s="1"/>
  <c r="EX473" i="13"/>
  <c r="FB472" i="13"/>
  <c r="GN472" i="13" s="1"/>
  <c r="FA472" i="13"/>
  <c r="GM472" i="13" s="1"/>
  <c r="EZ472" i="13"/>
  <c r="GL472" i="13" s="1"/>
  <c r="EX472" i="13"/>
  <c r="FB471" i="13"/>
  <c r="GN471" i="13" s="1"/>
  <c r="FA471" i="13"/>
  <c r="GM471" i="13" s="1"/>
  <c r="EZ471" i="13"/>
  <c r="GL471" i="13" s="1"/>
  <c r="EX471" i="13"/>
  <c r="FB470" i="13"/>
  <c r="GN470" i="13" s="1"/>
  <c r="FA470" i="13"/>
  <c r="GM470" i="13" s="1"/>
  <c r="EZ470" i="13"/>
  <c r="GL470" i="13" s="1"/>
  <c r="EY470" i="13"/>
  <c r="FB469" i="13"/>
  <c r="GN469" i="13" s="1"/>
  <c r="FA469" i="13"/>
  <c r="GM469" i="13" s="1"/>
  <c r="EZ469" i="13"/>
  <c r="GL469" i="13" s="1"/>
  <c r="EY469" i="13"/>
  <c r="FB468" i="13"/>
  <c r="GN468" i="13" s="1"/>
  <c r="FA468" i="13"/>
  <c r="GM468" i="13" s="1"/>
  <c r="EZ468" i="13"/>
  <c r="GL468" i="13" s="1"/>
  <c r="EX468" i="13"/>
  <c r="FB467" i="13"/>
  <c r="GN467" i="13" s="1"/>
  <c r="FA467" i="13"/>
  <c r="GM467" i="13" s="1"/>
  <c r="EZ467" i="13"/>
  <c r="GL467" i="13" s="1"/>
  <c r="EX467" i="13"/>
  <c r="FB466" i="13"/>
  <c r="GN466" i="13" s="1"/>
  <c r="FA466" i="13"/>
  <c r="GM466" i="13" s="1"/>
  <c r="EZ466" i="13"/>
  <c r="GL466" i="13" s="1"/>
  <c r="EY466" i="13"/>
  <c r="FB465" i="13"/>
  <c r="GN465" i="13" s="1"/>
  <c r="FA465" i="13"/>
  <c r="GM465" i="13" s="1"/>
  <c r="EZ465" i="13"/>
  <c r="GL465" i="13" s="1"/>
  <c r="EX465" i="13"/>
  <c r="FB464" i="13"/>
  <c r="GN464" i="13" s="1"/>
  <c r="FA464" i="13"/>
  <c r="GM464" i="13" s="1"/>
  <c r="EZ464" i="13"/>
  <c r="GL464" i="13" s="1"/>
  <c r="EY464" i="13"/>
  <c r="FB463" i="13"/>
  <c r="GN463" i="13" s="1"/>
  <c r="FA463" i="13"/>
  <c r="GM463" i="13" s="1"/>
  <c r="EZ463" i="13"/>
  <c r="GL463" i="13" s="1"/>
  <c r="EY463" i="13"/>
  <c r="FB462" i="13"/>
  <c r="GN462" i="13" s="1"/>
  <c r="FA462" i="13"/>
  <c r="GM462" i="13" s="1"/>
  <c r="EZ462" i="13"/>
  <c r="GL462" i="13" s="1"/>
  <c r="EY462" i="13"/>
  <c r="FB461" i="13"/>
  <c r="GN461" i="13" s="1"/>
  <c r="FA461" i="13"/>
  <c r="GM461" i="13" s="1"/>
  <c r="EZ461" i="13"/>
  <c r="GL461" i="13" s="1"/>
  <c r="EY461" i="13"/>
  <c r="FB460" i="13"/>
  <c r="GN460" i="13" s="1"/>
  <c r="FA460" i="13"/>
  <c r="GM460" i="13" s="1"/>
  <c r="EZ460" i="13"/>
  <c r="GL460" i="13" s="1"/>
  <c r="EY460" i="13"/>
  <c r="FB459" i="13"/>
  <c r="GN459" i="13" s="1"/>
  <c r="FA459" i="13"/>
  <c r="GM459" i="13" s="1"/>
  <c r="EZ459" i="13"/>
  <c r="GL459" i="13" s="1"/>
  <c r="EY459" i="13"/>
  <c r="FB458" i="13"/>
  <c r="GN458" i="13" s="1"/>
  <c r="FA458" i="13"/>
  <c r="GM458" i="13" s="1"/>
  <c r="EZ458" i="13"/>
  <c r="GL458" i="13" s="1"/>
  <c r="EY458" i="13"/>
  <c r="FB457" i="13"/>
  <c r="GN457" i="13" s="1"/>
  <c r="FA457" i="13"/>
  <c r="GM457" i="13" s="1"/>
  <c r="EZ457" i="13"/>
  <c r="GL457" i="13" s="1"/>
  <c r="EY457" i="13"/>
  <c r="EX457" i="13"/>
  <c r="FB456" i="13"/>
  <c r="GN456" i="13" s="1"/>
  <c r="FA456" i="13"/>
  <c r="GM456" i="13" s="1"/>
  <c r="EZ456" i="13"/>
  <c r="GL456" i="13" s="1"/>
  <c r="EY456" i="13"/>
  <c r="FB455" i="13"/>
  <c r="GN455" i="13" s="1"/>
  <c r="FA455" i="13"/>
  <c r="GM455" i="13" s="1"/>
  <c r="EZ455" i="13"/>
  <c r="GL455" i="13" s="1"/>
  <c r="EY455" i="13"/>
  <c r="FB454" i="13"/>
  <c r="GN454" i="13" s="1"/>
  <c r="FA454" i="13"/>
  <c r="GM454" i="13" s="1"/>
  <c r="EZ454" i="13"/>
  <c r="GL454" i="13" s="1"/>
  <c r="EY454" i="13"/>
  <c r="FB453" i="13"/>
  <c r="GN453" i="13" s="1"/>
  <c r="FA453" i="13"/>
  <c r="GM453" i="13" s="1"/>
  <c r="EZ453" i="13"/>
  <c r="GL453" i="13" s="1"/>
  <c r="EY453" i="13"/>
  <c r="FB452" i="13"/>
  <c r="GN452" i="13" s="1"/>
  <c r="FA452" i="13"/>
  <c r="GM452" i="13" s="1"/>
  <c r="EZ452" i="13"/>
  <c r="GL452" i="13" s="1"/>
  <c r="EY452" i="13"/>
  <c r="FB451" i="13"/>
  <c r="GN451" i="13" s="1"/>
  <c r="FA451" i="13"/>
  <c r="GM451" i="13" s="1"/>
  <c r="EZ451" i="13"/>
  <c r="GL451" i="13" s="1"/>
  <c r="EY451" i="13"/>
  <c r="FB450" i="13"/>
  <c r="GN450" i="13" s="1"/>
  <c r="FA450" i="13"/>
  <c r="GM450" i="13" s="1"/>
  <c r="EZ450" i="13"/>
  <c r="GL450" i="13" s="1"/>
  <c r="EY450" i="13"/>
  <c r="FB449" i="13"/>
  <c r="GN449" i="13" s="1"/>
  <c r="FA449" i="13"/>
  <c r="GM449" i="13" s="1"/>
  <c r="EZ449" i="13"/>
  <c r="GL449" i="13" s="1"/>
  <c r="EY449" i="13"/>
  <c r="FB448" i="13"/>
  <c r="GN448" i="13" s="1"/>
  <c r="FA448" i="13"/>
  <c r="GM448" i="13" s="1"/>
  <c r="EZ448" i="13"/>
  <c r="GL448" i="13" s="1"/>
  <c r="EY448" i="13"/>
  <c r="FB447" i="13"/>
  <c r="GN447" i="13" s="1"/>
  <c r="FA447" i="13"/>
  <c r="GM447" i="13" s="1"/>
  <c r="EZ447" i="13"/>
  <c r="GL447" i="13" s="1"/>
  <c r="EY447" i="13"/>
  <c r="FB446" i="13"/>
  <c r="GN446" i="13" s="1"/>
  <c r="FA446" i="13"/>
  <c r="GM446" i="13" s="1"/>
  <c r="EZ446" i="13"/>
  <c r="GL446" i="13" s="1"/>
  <c r="EY446" i="13"/>
  <c r="FB445" i="13"/>
  <c r="GN445" i="13" s="1"/>
  <c r="FA445" i="13"/>
  <c r="GM445" i="13" s="1"/>
  <c r="EZ445" i="13"/>
  <c r="GL445" i="13" s="1"/>
  <c r="EY445" i="13"/>
  <c r="FB444" i="13"/>
  <c r="GN444" i="13" s="1"/>
  <c r="FA444" i="13"/>
  <c r="GM444" i="13" s="1"/>
  <c r="EZ444" i="13"/>
  <c r="GL444" i="13" s="1"/>
  <c r="EY444" i="13"/>
  <c r="FB443" i="13"/>
  <c r="GN443" i="13" s="1"/>
  <c r="FA443" i="13"/>
  <c r="GM443" i="13" s="1"/>
  <c r="EZ443" i="13"/>
  <c r="GL443" i="13" s="1"/>
  <c r="EY443" i="13"/>
  <c r="FB442" i="13"/>
  <c r="GN442" i="13" s="1"/>
  <c r="FA442" i="13"/>
  <c r="GM442" i="13" s="1"/>
  <c r="EZ442" i="13"/>
  <c r="GL442" i="13" s="1"/>
  <c r="EY442" i="13"/>
  <c r="FB441" i="13"/>
  <c r="GN441" i="13" s="1"/>
  <c r="FA441" i="13"/>
  <c r="GM441" i="13" s="1"/>
  <c r="EZ441" i="13"/>
  <c r="GL441" i="13" s="1"/>
  <c r="EY441" i="13"/>
  <c r="FB440" i="13"/>
  <c r="GN440" i="13" s="1"/>
  <c r="FA440" i="13"/>
  <c r="GM440" i="13" s="1"/>
  <c r="EZ440" i="13"/>
  <c r="GL440" i="13" s="1"/>
  <c r="EY440" i="13"/>
  <c r="FB439" i="13"/>
  <c r="GN439" i="13" s="1"/>
  <c r="FA439" i="13"/>
  <c r="GM439" i="13" s="1"/>
  <c r="EZ439" i="13"/>
  <c r="GL439" i="13" s="1"/>
  <c r="EY439" i="13"/>
  <c r="FB438" i="13"/>
  <c r="GN438" i="13" s="1"/>
  <c r="FA438" i="13"/>
  <c r="GM438" i="13" s="1"/>
  <c r="EZ438" i="13"/>
  <c r="GL438" i="13" s="1"/>
  <c r="EY438" i="13"/>
  <c r="FB437" i="13"/>
  <c r="GN437" i="13" s="1"/>
  <c r="FA437" i="13"/>
  <c r="GM437" i="13" s="1"/>
  <c r="EZ437" i="13"/>
  <c r="GL437" i="13" s="1"/>
  <c r="EY437" i="13"/>
  <c r="FB436" i="13"/>
  <c r="GN436" i="13" s="1"/>
  <c r="FA436" i="13"/>
  <c r="GM436" i="13" s="1"/>
  <c r="EZ436" i="13"/>
  <c r="GL436" i="13" s="1"/>
  <c r="EY436" i="13"/>
  <c r="FB435" i="13"/>
  <c r="GN435" i="13" s="1"/>
  <c r="FA435" i="13"/>
  <c r="GM435" i="13" s="1"/>
  <c r="EZ435" i="13"/>
  <c r="GL435" i="13" s="1"/>
  <c r="EY435" i="13"/>
  <c r="FB434" i="13"/>
  <c r="GN434" i="13" s="1"/>
  <c r="FA434" i="13"/>
  <c r="GM434" i="13" s="1"/>
  <c r="EZ434" i="13"/>
  <c r="GL434" i="13" s="1"/>
  <c r="EY434" i="13"/>
  <c r="FB433" i="13"/>
  <c r="GN433" i="13" s="1"/>
  <c r="FA433" i="13"/>
  <c r="GM433" i="13" s="1"/>
  <c r="EZ433" i="13"/>
  <c r="GL433" i="13" s="1"/>
  <c r="EY433" i="13"/>
  <c r="FB432" i="13"/>
  <c r="GN432" i="13" s="1"/>
  <c r="FA432" i="13"/>
  <c r="GM432" i="13" s="1"/>
  <c r="EZ432" i="13"/>
  <c r="GL432" i="13" s="1"/>
  <c r="EY432" i="13"/>
  <c r="FB431" i="13"/>
  <c r="GN431" i="13" s="1"/>
  <c r="FA431" i="13"/>
  <c r="GM431" i="13" s="1"/>
  <c r="EZ431" i="13"/>
  <c r="GL431" i="13" s="1"/>
  <c r="EY431" i="13"/>
  <c r="FB430" i="13"/>
  <c r="GN430" i="13" s="1"/>
  <c r="FA430" i="13"/>
  <c r="GM430" i="13" s="1"/>
  <c r="EZ430" i="13"/>
  <c r="GL430" i="13" s="1"/>
  <c r="EY430" i="13"/>
  <c r="FB429" i="13"/>
  <c r="GN429" i="13" s="1"/>
  <c r="FA429" i="13"/>
  <c r="GM429" i="13" s="1"/>
  <c r="EZ429" i="13"/>
  <c r="GL429" i="13" s="1"/>
  <c r="EY429" i="13"/>
  <c r="FB428" i="13"/>
  <c r="GN428" i="13" s="1"/>
  <c r="FA428" i="13"/>
  <c r="GM428" i="13" s="1"/>
  <c r="EZ428" i="13"/>
  <c r="GL428" i="13" s="1"/>
  <c r="EY428" i="13"/>
  <c r="FB427" i="13"/>
  <c r="GN427" i="13" s="1"/>
  <c r="FA427" i="13"/>
  <c r="GM427" i="13" s="1"/>
  <c r="EZ427" i="13"/>
  <c r="GL427" i="13" s="1"/>
  <c r="EY427" i="13"/>
  <c r="FB426" i="13"/>
  <c r="GN426" i="13" s="1"/>
  <c r="FA426" i="13"/>
  <c r="GM426" i="13" s="1"/>
  <c r="EZ426" i="13"/>
  <c r="GL426" i="13" s="1"/>
  <c r="EY426" i="13"/>
  <c r="FB425" i="13"/>
  <c r="GN425" i="13" s="1"/>
  <c r="FA425" i="13"/>
  <c r="GM425" i="13" s="1"/>
  <c r="EZ425" i="13"/>
  <c r="GL425" i="13" s="1"/>
  <c r="EY425" i="13"/>
  <c r="FB424" i="13"/>
  <c r="GN424" i="13" s="1"/>
  <c r="FA424" i="13"/>
  <c r="GM424" i="13" s="1"/>
  <c r="EZ424" i="13"/>
  <c r="GL424" i="13" s="1"/>
  <c r="EY424" i="13"/>
  <c r="FB423" i="13"/>
  <c r="GN423" i="13" s="1"/>
  <c r="FA423" i="13"/>
  <c r="GM423" i="13" s="1"/>
  <c r="EZ423" i="13"/>
  <c r="GL423" i="13" s="1"/>
  <c r="EY423" i="13"/>
  <c r="FB422" i="13"/>
  <c r="GN422" i="13" s="1"/>
  <c r="FA422" i="13"/>
  <c r="GM422" i="13" s="1"/>
  <c r="EZ422" i="13"/>
  <c r="GL422" i="13" s="1"/>
  <c r="EY422" i="13"/>
  <c r="FB421" i="13"/>
  <c r="GN421" i="13" s="1"/>
  <c r="FA421" i="13"/>
  <c r="GM421" i="13" s="1"/>
  <c r="EZ421" i="13"/>
  <c r="GL421" i="13" s="1"/>
  <c r="EY421" i="13"/>
  <c r="FB420" i="13"/>
  <c r="GN420" i="13" s="1"/>
  <c r="FA420" i="13"/>
  <c r="GM420" i="13" s="1"/>
  <c r="EZ420" i="13"/>
  <c r="GL420" i="13" s="1"/>
  <c r="EY420" i="13"/>
  <c r="FB419" i="13"/>
  <c r="GN419" i="13" s="1"/>
  <c r="FA419" i="13"/>
  <c r="GM419" i="13" s="1"/>
  <c r="EZ419" i="13"/>
  <c r="GL419" i="13" s="1"/>
  <c r="EY419" i="13"/>
  <c r="FB418" i="13"/>
  <c r="GN418" i="13" s="1"/>
  <c r="FA418" i="13"/>
  <c r="GM418" i="13" s="1"/>
  <c r="EZ418" i="13"/>
  <c r="GL418" i="13" s="1"/>
  <c r="EY418" i="13"/>
  <c r="FB417" i="13"/>
  <c r="GN417" i="13" s="1"/>
  <c r="FA417" i="13"/>
  <c r="GM417" i="13" s="1"/>
  <c r="EZ417" i="13"/>
  <c r="GL417" i="13" s="1"/>
  <c r="EY417" i="13"/>
  <c r="FB416" i="13"/>
  <c r="GN416" i="13" s="1"/>
  <c r="FA416" i="13"/>
  <c r="GM416" i="13" s="1"/>
  <c r="EZ416" i="13"/>
  <c r="GL416" i="13" s="1"/>
  <c r="EY416" i="13"/>
  <c r="FB415" i="13"/>
  <c r="GN415" i="13" s="1"/>
  <c r="FA415" i="13"/>
  <c r="GM415" i="13" s="1"/>
  <c r="EZ415" i="13"/>
  <c r="GL415" i="13" s="1"/>
  <c r="EY415" i="13"/>
  <c r="FB414" i="13"/>
  <c r="GN414" i="13" s="1"/>
  <c r="FA414" i="13"/>
  <c r="GM414" i="13" s="1"/>
  <c r="EZ414" i="13"/>
  <c r="GL414" i="13" s="1"/>
  <c r="EY414" i="13"/>
  <c r="FB413" i="13"/>
  <c r="GN413" i="13" s="1"/>
  <c r="FA413" i="13"/>
  <c r="GM413" i="13" s="1"/>
  <c r="EZ413" i="13"/>
  <c r="GL413" i="13" s="1"/>
  <c r="EY413" i="13"/>
  <c r="FB412" i="13"/>
  <c r="GN412" i="13" s="1"/>
  <c r="FA412" i="13"/>
  <c r="GM412" i="13" s="1"/>
  <c r="EZ412" i="13"/>
  <c r="GL412" i="13" s="1"/>
  <c r="EY412" i="13"/>
  <c r="EX412" i="13"/>
  <c r="FB411" i="13"/>
  <c r="GN411" i="13" s="1"/>
  <c r="FA411" i="13"/>
  <c r="GM411" i="13" s="1"/>
  <c r="EZ411" i="13"/>
  <c r="GL411" i="13" s="1"/>
  <c r="EY411" i="13"/>
  <c r="FB410" i="13"/>
  <c r="GN410" i="13" s="1"/>
  <c r="FA410" i="13"/>
  <c r="GM410" i="13" s="1"/>
  <c r="EZ410" i="13"/>
  <c r="GL410" i="13" s="1"/>
  <c r="EY410" i="13"/>
  <c r="FB409" i="13"/>
  <c r="GN409" i="13" s="1"/>
  <c r="FA409" i="13"/>
  <c r="GM409" i="13" s="1"/>
  <c r="EZ409" i="13"/>
  <c r="GL409" i="13" s="1"/>
  <c r="EY409" i="13"/>
  <c r="FB408" i="13"/>
  <c r="GN408" i="13" s="1"/>
  <c r="FA408" i="13"/>
  <c r="GM408" i="13" s="1"/>
  <c r="EZ408" i="13"/>
  <c r="GL408" i="13" s="1"/>
  <c r="EY408" i="13"/>
  <c r="FB407" i="13"/>
  <c r="GN407" i="13" s="1"/>
  <c r="FA407" i="13"/>
  <c r="GM407" i="13" s="1"/>
  <c r="EZ407" i="13"/>
  <c r="GL407" i="13" s="1"/>
  <c r="EY407" i="13"/>
  <c r="FB406" i="13"/>
  <c r="GN406" i="13" s="1"/>
  <c r="FA406" i="13"/>
  <c r="GM406" i="13" s="1"/>
  <c r="EZ406" i="13"/>
  <c r="GL406" i="13" s="1"/>
  <c r="EY406" i="13"/>
  <c r="FB405" i="13"/>
  <c r="GN405" i="13" s="1"/>
  <c r="FA405" i="13"/>
  <c r="GM405" i="13" s="1"/>
  <c r="EZ405" i="13"/>
  <c r="GL405" i="13" s="1"/>
  <c r="EY405" i="13"/>
  <c r="FB404" i="13"/>
  <c r="GN404" i="13" s="1"/>
  <c r="FA404" i="13"/>
  <c r="GM404" i="13" s="1"/>
  <c r="EZ404" i="13"/>
  <c r="GL404" i="13" s="1"/>
  <c r="EY404" i="13"/>
  <c r="FB403" i="13"/>
  <c r="GN403" i="13" s="1"/>
  <c r="FA403" i="13"/>
  <c r="GM403" i="13" s="1"/>
  <c r="EZ403" i="13"/>
  <c r="GL403" i="13" s="1"/>
  <c r="EY403" i="13"/>
  <c r="FB402" i="13"/>
  <c r="GN402" i="13" s="1"/>
  <c r="FA402" i="13"/>
  <c r="GM402" i="13" s="1"/>
  <c r="EZ402" i="13"/>
  <c r="GL402" i="13" s="1"/>
  <c r="EY402" i="13"/>
  <c r="FB401" i="13"/>
  <c r="GN401" i="13" s="1"/>
  <c r="FA401" i="13"/>
  <c r="GM401" i="13" s="1"/>
  <c r="EZ401" i="13"/>
  <c r="GL401" i="13" s="1"/>
  <c r="EY401" i="13"/>
  <c r="FB400" i="13"/>
  <c r="GN400" i="13" s="1"/>
  <c r="FA400" i="13"/>
  <c r="GM400" i="13" s="1"/>
  <c r="EZ400" i="13"/>
  <c r="GL400" i="13" s="1"/>
  <c r="EY400" i="13"/>
  <c r="FB399" i="13"/>
  <c r="GN399" i="13" s="1"/>
  <c r="FA399" i="13"/>
  <c r="GM399" i="13" s="1"/>
  <c r="EZ399" i="13"/>
  <c r="GL399" i="13" s="1"/>
  <c r="EY399" i="13"/>
  <c r="FB398" i="13"/>
  <c r="GN398" i="13" s="1"/>
  <c r="FA398" i="13"/>
  <c r="GM398" i="13" s="1"/>
  <c r="EZ398" i="13"/>
  <c r="GL398" i="13" s="1"/>
  <c r="EY398" i="13"/>
  <c r="FB397" i="13"/>
  <c r="GN397" i="13" s="1"/>
  <c r="FA397" i="13"/>
  <c r="GM397" i="13" s="1"/>
  <c r="EZ397" i="13"/>
  <c r="GL397" i="13" s="1"/>
  <c r="EY397" i="13"/>
  <c r="FB396" i="13"/>
  <c r="GN396" i="13" s="1"/>
  <c r="FA396" i="13"/>
  <c r="GM396" i="13" s="1"/>
  <c r="EZ396" i="13"/>
  <c r="GL396" i="13" s="1"/>
  <c r="EY396" i="13"/>
  <c r="FB395" i="13"/>
  <c r="GN395" i="13" s="1"/>
  <c r="FA395" i="13"/>
  <c r="GM395" i="13" s="1"/>
  <c r="EZ395" i="13"/>
  <c r="GL395" i="13" s="1"/>
  <c r="EY395" i="13"/>
  <c r="FB394" i="13"/>
  <c r="GN394" i="13" s="1"/>
  <c r="FA394" i="13"/>
  <c r="GM394" i="13" s="1"/>
  <c r="EZ394" i="13"/>
  <c r="GL394" i="13" s="1"/>
  <c r="EY394" i="13"/>
  <c r="FB393" i="13"/>
  <c r="GN393" i="13" s="1"/>
  <c r="FA393" i="13"/>
  <c r="GM393" i="13" s="1"/>
  <c r="EZ393" i="13"/>
  <c r="GL393" i="13" s="1"/>
  <c r="EY393" i="13"/>
  <c r="FB392" i="13"/>
  <c r="GN392" i="13" s="1"/>
  <c r="FA392" i="13"/>
  <c r="GM392" i="13" s="1"/>
  <c r="EZ392" i="13"/>
  <c r="GL392" i="13" s="1"/>
  <c r="EY392" i="13"/>
  <c r="FB391" i="13"/>
  <c r="GN391" i="13" s="1"/>
  <c r="FA391" i="13"/>
  <c r="GM391" i="13" s="1"/>
  <c r="EZ391" i="13"/>
  <c r="GL391" i="13" s="1"/>
  <c r="EY391" i="13"/>
  <c r="FB390" i="13"/>
  <c r="GN390" i="13" s="1"/>
  <c r="FA390" i="13"/>
  <c r="GM390" i="13" s="1"/>
  <c r="EZ390" i="13"/>
  <c r="GL390" i="13" s="1"/>
  <c r="EY390" i="13"/>
  <c r="FB389" i="13"/>
  <c r="GN389" i="13" s="1"/>
  <c r="FA389" i="13"/>
  <c r="GM389" i="13" s="1"/>
  <c r="EZ389" i="13"/>
  <c r="GL389" i="13" s="1"/>
  <c r="EY389" i="13"/>
  <c r="FB388" i="13"/>
  <c r="GN388" i="13" s="1"/>
  <c r="FA388" i="13"/>
  <c r="GM388" i="13" s="1"/>
  <c r="EZ388" i="13"/>
  <c r="GL388" i="13" s="1"/>
  <c r="EY388" i="13"/>
  <c r="FB387" i="13"/>
  <c r="GN387" i="13" s="1"/>
  <c r="FA387" i="13"/>
  <c r="GM387" i="13" s="1"/>
  <c r="EZ387" i="13"/>
  <c r="GL387" i="13" s="1"/>
  <c r="EY387" i="13"/>
  <c r="FB386" i="13"/>
  <c r="GN386" i="13" s="1"/>
  <c r="FA386" i="13"/>
  <c r="GM386" i="13" s="1"/>
  <c r="EZ386" i="13"/>
  <c r="GL386" i="13" s="1"/>
  <c r="EY386" i="13"/>
  <c r="FB385" i="13"/>
  <c r="GN385" i="13" s="1"/>
  <c r="FA385" i="13"/>
  <c r="GM385" i="13" s="1"/>
  <c r="EZ385" i="13"/>
  <c r="GL385" i="13" s="1"/>
  <c r="EY385" i="13"/>
  <c r="FB384" i="13"/>
  <c r="GN384" i="13" s="1"/>
  <c r="FA384" i="13"/>
  <c r="GM384" i="13" s="1"/>
  <c r="EZ384" i="13"/>
  <c r="GL384" i="13" s="1"/>
  <c r="EY384" i="13"/>
  <c r="FB383" i="13"/>
  <c r="GN383" i="13" s="1"/>
  <c r="FA383" i="13"/>
  <c r="GM383" i="13" s="1"/>
  <c r="EZ383" i="13"/>
  <c r="GL383" i="13" s="1"/>
  <c r="EY383" i="13"/>
  <c r="FB382" i="13"/>
  <c r="GN382" i="13" s="1"/>
  <c r="FA382" i="13"/>
  <c r="GM382" i="13" s="1"/>
  <c r="EZ382" i="13"/>
  <c r="GL382" i="13" s="1"/>
  <c r="EY382" i="13"/>
  <c r="FB381" i="13"/>
  <c r="GN381" i="13" s="1"/>
  <c r="FA381" i="13"/>
  <c r="GM381" i="13" s="1"/>
  <c r="EZ381" i="13"/>
  <c r="GL381" i="13" s="1"/>
  <c r="EX381" i="13"/>
  <c r="FB380" i="13"/>
  <c r="GN380" i="13" s="1"/>
  <c r="FA380" i="13"/>
  <c r="GM380" i="13" s="1"/>
  <c r="EZ380" i="13"/>
  <c r="GL380" i="13" s="1"/>
  <c r="EY380" i="13"/>
  <c r="FB379" i="13"/>
  <c r="GN379" i="13" s="1"/>
  <c r="FA379" i="13"/>
  <c r="GM379" i="13" s="1"/>
  <c r="EZ379" i="13"/>
  <c r="GL379" i="13" s="1"/>
  <c r="EY379" i="13"/>
  <c r="FB378" i="13"/>
  <c r="GN378" i="13" s="1"/>
  <c r="FA378" i="13"/>
  <c r="GM378" i="13" s="1"/>
  <c r="EZ378" i="13"/>
  <c r="GL378" i="13" s="1"/>
  <c r="EY378" i="13"/>
  <c r="FB377" i="13"/>
  <c r="GN377" i="13" s="1"/>
  <c r="FA377" i="13"/>
  <c r="GM377" i="13" s="1"/>
  <c r="EZ377" i="13"/>
  <c r="GL377" i="13" s="1"/>
  <c r="EY377" i="13"/>
  <c r="FB376" i="13"/>
  <c r="GN376" i="13" s="1"/>
  <c r="FA376" i="13"/>
  <c r="GM376" i="13" s="1"/>
  <c r="EZ376" i="13"/>
  <c r="GL376" i="13" s="1"/>
  <c r="EY376" i="13"/>
  <c r="FB375" i="13"/>
  <c r="GN375" i="13" s="1"/>
  <c r="FA375" i="13"/>
  <c r="GM375" i="13" s="1"/>
  <c r="EZ375" i="13"/>
  <c r="GL375" i="13" s="1"/>
  <c r="EY375" i="13"/>
  <c r="FB374" i="13"/>
  <c r="GN374" i="13" s="1"/>
  <c r="FA374" i="13"/>
  <c r="GM374" i="13" s="1"/>
  <c r="EZ374" i="13"/>
  <c r="GL374" i="13" s="1"/>
  <c r="EY374" i="13"/>
  <c r="FB373" i="13"/>
  <c r="GN373" i="13" s="1"/>
  <c r="FA373" i="13"/>
  <c r="GM373" i="13" s="1"/>
  <c r="EZ373" i="13"/>
  <c r="GL373" i="13" s="1"/>
  <c r="EY373" i="13"/>
  <c r="FB372" i="13"/>
  <c r="GN372" i="13" s="1"/>
  <c r="FA372" i="13"/>
  <c r="GM372" i="13" s="1"/>
  <c r="EZ372" i="13"/>
  <c r="GL372" i="13" s="1"/>
  <c r="EY372" i="13"/>
  <c r="FB371" i="13"/>
  <c r="GN371" i="13" s="1"/>
  <c r="FA371" i="13"/>
  <c r="GM371" i="13" s="1"/>
  <c r="EZ371" i="13"/>
  <c r="GL371" i="13" s="1"/>
  <c r="EY371" i="13"/>
  <c r="FB370" i="13"/>
  <c r="GN370" i="13" s="1"/>
  <c r="FA370" i="13"/>
  <c r="GM370" i="13" s="1"/>
  <c r="EZ370" i="13"/>
  <c r="GL370" i="13" s="1"/>
  <c r="EY370" i="13"/>
  <c r="FB369" i="13"/>
  <c r="GN369" i="13" s="1"/>
  <c r="FA369" i="13"/>
  <c r="GM369" i="13" s="1"/>
  <c r="EZ369" i="13"/>
  <c r="GL369" i="13" s="1"/>
  <c r="EY369" i="13"/>
  <c r="FB368" i="13"/>
  <c r="GN368" i="13" s="1"/>
  <c r="FA368" i="13"/>
  <c r="GM368" i="13" s="1"/>
  <c r="EZ368" i="13"/>
  <c r="GL368" i="13" s="1"/>
  <c r="EY368" i="13"/>
  <c r="FB367" i="13"/>
  <c r="GN367" i="13" s="1"/>
  <c r="FA367" i="13"/>
  <c r="GM367" i="13" s="1"/>
  <c r="EZ367" i="13"/>
  <c r="GL367" i="13" s="1"/>
  <c r="EY367" i="13"/>
  <c r="FB366" i="13"/>
  <c r="GN366" i="13" s="1"/>
  <c r="FA366" i="13"/>
  <c r="GM366" i="13" s="1"/>
  <c r="EZ366" i="13"/>
  <c r="GL366" i="13" s="1"/>
  <c r="EY366" i="13"/>
  <c r="FB365" i="13"/>
  <c r="GN365" i="13" s="1"/>
  <c r="FA365" i="13"/>
  <c r="GM365" i="13" s="1"/>
  <c r="EZ365" i="13"/>
  <c r="GL365" i="13" s="1"/>
  <c r="EY365" i="13"/>
  <c r="FB364" i="13"/>
  <c r="GN364" i="13" s="1"/>
  <c r="FA364" i="13"/>
  <c r="GM364" i="13" s="1"/>
  <c r="EZ364" i="13"/>
  <c r="GL364" i="13" s="1"/>
  <c r="EY364" i="13"/>
  <c r="FB363" i="13"/>
  <c r="GN363" i="13" s="1"/>
  <c r="FA363" i="13"/>
  <c r="GM363" i="13" s="1"/>
  <c r="EZ363" i="13"/>
  <c r="GL363" i="13" s="1"/>
  <c r="EY363" i="13"/>
  <c r="FB362" i="13"/>
  <c r="GN362" i="13" s="1"/>
  <c r="FA362" i="13"/>
  <c r="GM362" i="13" s="1"/>
  <c r="EZ362" i="13"/>
  <c r="GL362" i="13" s="1"/>
  <c r="EY362" i="13"/>
  <c r="FB361" i="13"/>
  <c r="GN361" i="13" s="1"/>
  <c r="FA361" i="13"/>
  <c r="GM361" i="13" s="1"/>
  <c r="EZ361" i="13"/>
  <c r="GL361" i="13" s="1"/>
  <c r="EY361" i="13"/>
  <c r="FB360" i="13"/>
  <c r="GN360" i="13" s="1"/>
  <c r="FA360" i="13"/>
  <c r="GM360" i="13" s="1"/>
  <c r="EZ360" i="13"/>
  <c r="GL360" i="13" s="1"/>
  <c r="EY360" i="13"/>
  <c r="FB359" i="13"/>
  <c r="GN359" i="13" s="1"/>
  <c r="FA359" i="13"/>
  <c r="GM359" i="13" s="1"/>
  <c r="EZ359" i="13"/>
  <c r="GL359" i="13" s="1"/>
  <c r="EY359" i="13"/>
  <c r="FB358" i="13"/>
  <c r="GN358" i="13" s="1"/>
  <c r="FA358" i="13"/>
  <c r="GM358" i="13" s="1"/>
  <c r="EZ358" i="13"/>
  <c r="GL358" i="13" s="1"/>
  <c r="EY358" i="13"/>
  <c r="FB357" i="13"/>
  <c r="GN357" i="13" s="1"/>
  <c r="FA357" i="13"/>
  <c r="GM357" i="13" s="1"/>
  <c r="EZ357" i="13"/>
  <c r="GL357" i="13" s="1"/>
  <c r="EY357" i="13"/>
  <c r="FB356" i="13"/>
  <c r="GN356" i="13" s="1"/>
  <c r="FA356" i="13"/>
  <c r="GM356" i="13" s="1"/>
  <c r="EZ356" i="13"/>
  <c r="GL356" i="13" s="1"/>
  <c r="EY356" i="13"/>
  <c r="FB355" i="13"/>
  <c r="GN355" i="13" s="1"/>
  <c r="FA355" i="13"/>
  <c r="GM355" i="13" s="1"/>
  <c r="EZ355" i="13"/>
  <c r="GL355" i="13" s="1"/>
  <c r="EY355" i="13"/>
  <c r="FB354" i="13"/>
  <c r="GN354" i="13" s="1"/>
  <c r="FA354" i="13"/>
  <c r="GM354" i="13" s="1"/>
  <c r="EZ354" i="13"/>
  <c r="GL354" i="13" s="1"/>
  <c r="EY354" i="13"/>
  <c r="FB353" i="13"/>
  <c r="GN353" i="13" s="1"/>
  <c r="FA353" i="13"/>
  <c r="GM353" i="13" s="1"/>
  <c r="EZ353" i="13"/>
  <c r="GL353" i="13" s="1"/>
  <c r="EY353" i="13"/>
  <c r="FB352" i="13"/>
  <c r="GN352" i="13" s="1"/>
  <c r="FA352" i="13"/>
  <c r="GM352" i="13" s="1"/>
  <c r="EZ352" i="13"/>
  <c r="GL352" i="13" s="1"/>
  <c r="EY352" i="13"/>
  <c r="FB351" i="13"/>
  <c r="GN351" i="13" s="1"/>
  <c r="FA351" i="13"/>
  <c r="GM351" i="13" s="1"/>
  <c r="EZ351" i="13"/>
  <c r="GL351" i="13" s="1"/>
  <c r="EY351" i="13"/>
  <c r="FB350" i="13"/>
  <c r="GN350" i="13" s="1"/>
  <c r="FA350" i="13"/>
  <c r="GM350" i="13" s="1"/>
  <c r="EZ350" i="13"/>
  <c r="GL350" i="13" s="1"/>
  <c r="EY350" i="13"/>
  <c r="FB349" i="13"/>
  <c r="GN349" i="13" s="1"/>
  <c r="FA349" i="13"/>
  <c r="GM349" i="13" s="1"/>
  <c r="EZ349" i="13"/>
  <c r="GL349" i="13" s="1"/>
  <c r="EY349" i="13"/>
  <c r="FB348" i="13"/>
  <c r="GN348" i="13" s="1"/>
  <c r="FA348" i="13"/>
  <c r="GM348" i="13" s="1"/>
  <c r="EZ348" i="13"/>
  <c r="GL348" i="13" s="1"/>
  <c r="EY348" i="13"/>
  <c r="FB347" i="13"/>
  <c r="GN347" i="13" s="1"/>
  <c r="FA347" i="13"/>
  <c r="GM347" i="13" s="1"/>
  <c r="EZ347" i="13"/>
  <c r="GL347" i="13" s="1"/>
  <c r="EY347" i="13"/>
  <c r="FB346" i="13"/>
  <c r="GN346" i="13" s="1"/>
  <c r="FA346" i="13"/>
  <c r="GM346" i="13" s="1"/>
  <c r="EZ346" i="13"/>
  <c r="GL346" i="13" s="1"/>
  <c r="EX346" i="13"/>
  <c r="FB345" i="13"/>
  <c r="GN345" i="13" s="1"/>
  <c r="FA345" i="13"/>
  <c r="GM345" i="13" s="1"/>
  <c r="EZ345" i="13"/>
  <c r="GL345" i="13" s="1"/>
  <c r="EX345" i="13"/>
  <c r="FB344" i="13"/>
  <c r="GN344" i="13" s="1"/>
  <c r="FA344" i="13"/>
  <c r="GM344" i="13" s="1"/>
  <c r="EZ344" i="13"/>
  <c r="GL344" i="13" s="1"/>
  <c r="EY344" i="13"/>
  <c r="FB343" i="13"/>
  <c r="GN343" i="13" s="1"/>
  <c r="FA343" i="13"/>
  <c r="GM343" i="13" s="1"/>
  <c r="EZ343" i="13"/>
  <c r="GL343" i="13" s="1"/>
  <c r="EY343" i="13"/>
  <c r="FB342" i="13"/>
  <c r="GN342" i="13" s="1"/>
  <c r="FA342" i="13"/>
  <c r="GM342" i="13" s="1"/>
  <c r="EZ342" i="13"/>
  <c r="GL342" i="13" s="1"/>
  <c r="EY342" i="13"/>
  <c r="FB341" i="13"/>
  <c r="GN341" i="13" s="1"/>
  <c r="FA341" i="13"/>
  <c r="GM341" i="13" s="1"/>
  <c r="EZ341" i="13"/>
  <c r="GL341" i="13" s="1"/>
  <c r="EY341" i="13"/>
  <c r="FB340" i="13"/>
  <c r="GN340" i="13" s="1"/>
  <c r="FA340" i="13"/>
  <c r="GM340" i="13" s="1"/>
  <c r="EZ340" i="13"/>
  <c r="GL340" i="13" s="1"/>
  <c r="EY340" i="13"/>
  <c r="FB339" i="13"/>
  <c r="GN339" i="13" s="1"/>
  <c r="FA339" i="13"/>
  <c r="GM339" i="13" s="1"/>
  <c r="EZ339" i="13"/>
  <c r="GL339" i="13" s="1"/>
  <c r="EY339" i="13"/>
  <c r="FB338" i="13"/>
  <c r="GN338" i="13" s="1"/>
  <c r="FA338" i="13"/>
  <c r="GM338" i="13" s="1"/>
  <c r="EZ338" i="13"/>
  <c r="GL338" i="13" s="1"/>
  <c r="EY338" i="13"/>
  <c r="FB337" i="13"/>
  <c r="GN337" i="13" s="1"/>
  <c r="FA337" i="13"/>
  <c r="GM337" i="13" s="1"/>
  <c r="EZ337" i="13"/>
  <c r="GL337" i="13" s="1"/>
  <c r="EY337" i="13"/>
  <c r="FB336" i="13"/>
  <c r="GN336" i="13" s="1"/>
  <c r="FA336" i="13"/>
  <c r="GM336" i="13" s="1"/>
  <c r="EZ336" i="13"/>
  <c r="GL336" i="13" s="1"/>
  <c r="EY336" i="13"/>
  <c r="FB335" i="13"/>
  <c r="GN335" i="13" s="1"/>
  <c r="FA335" i="13"/>
  <c r="GM335" i="13" s="1"/>
  <c r="EZ335" i="13"/>
  <c r="GL335" i="13" s="1"/>
  <c r="EY335" i="13"/>
  <c r="FB334" i="13"/>
  <c r="GN334" i="13" s="1"/>
  <c r="FA334" i="13"/>
  <c r="GM334" i="13" s="1"/>
  <c r="EZ334" i="13"/>
  <c r="GL334" i="13" s="1"/>
  <c r="EX334" i="13"/>
  <c r="FB333" i="13"/>
  <c r="GN333" i="13" s="1"/>
  <c r="FA333" i="13"/>
  <c r="GM333" i="13" s="1"/>
  <c r="EZ333" i="13"/>
  <c r="GL333" i="13" s="1"/>
  <c r="EY333" i="13"/>
  <c r="FB332" i="13"/>
  <c r="GN332" i="13" s="1"/>
  <c r="FA332" i="13"/>
  <c r="GM332" i="13" s="1"/>
  <c r="EZ332" i="13"/>
  <c r="GL332" i="13" s="1"/>
  <c r="EY332" i="13"/>
  <c r="FB331" i="13"/>
  <c r="GN331" i="13" s="1"/>
  <c r="FA331" i="13"/>
  <c r="GM331" i="13" s="1"/>
  <c r="EZ331" i="13"/>
  <c r="GL331" i="13" s="1"/>
  <c r="EY331" i="13"/>
  <c r="FB330" i="13"/>
  <c r="GN330" i="13" s="1"/>
  <c r="FA330" i="13"/>
  <c r="GM330" i="13" s="1"/>
  <c r="EZ330" i="13"/>
  <c r="GL330" i="13" s="1"/>
  <c r="EY330" i="13"/>
  <c r="FB329" i="13"/>
  <c r="GN329" i="13" s="1"/>
  <c r="FA329" i="13"/>
  <c r="GM329" i="13" s="1"/>
  <c r="EZ329" i="13"/>
  <c r="GL329" i="13" s="1"/>
  <c r="EY329" i="13"/>
  <c r="FB328" i="13"/>
  <c r="GN328" i="13" s="1"/>
  <c r="FA328" i="13"/>
  <c r="GM328" i="13" s="1"/>
  <c r="EZ328" i="13"/>
  <c r="GL328" i="13" s="1"/>
  <c r="EY328" i="13"/>
  <c r="FB327" i="13"/>
  <c r="GN327" i="13" s="1"/>
  <c r="FA327" i="13"/>
  <c r="GM327" i="13" s="1"/>
  <c r="EZ327" i="13"/>
  <c r="GL327" i="13" s="1"/>
  <c r="EY327" i="13"/>
  <c r="FB326" i="13"/>
  <c r="GN326" i="13" s="1"/>
  <c r="FA326" i="13"/>
  <c r="GM326" i="13" s="1"/>
  <c r="EZ326" i="13"/>
  <c r="GL326" i="13" s="1"/>
  <c r="EY326" i="13"/>
  <c r="FB325" i="13"/>
  <c r="GN325" i="13" s="1"/>
  <c r="FA325" i="13"/>
  <c r="GM325" i="13" s="1"/>
  <c r="EZ325" i="13"/>
  <c r="GL325" i="13" s="1"/>
  <c r="EY325" i="13"/>
  <c r="FB324" i="13"/>
  <c r="GN324" i="13" s="1"/>
  <c r="FA324" i="13"/>
  <c r="GM324" i="13" s="1"/>
  <c r="EZ324" i="13"/>
  <c r="GL324" i="13" s="1"/>
  <c r="EY324" i="13"/>
  <c r="FB323" i="13"/>
  <c r="GN323" i="13" s="1"/>
  <c r="FA323" i="13"/>
  <c r="GM323" i="13" s="1"/>
  <c r="EZ323" i="13"/>
  <c r="GL323" i="13" s="1"/>
  <c r="EY323" i="13"/>
  <c r="FB322" i="13"/>
  <c r="GN322" i="13" s="1"/>
  <c r="FA322" i="13"/>
  <c r="GM322" i="13" s="1"/>
  <c r="EZ322" i="13"/>
  <c r="GL322" i="13" s="1"/>
  <c r="EY322" i="13"/>
  <c r="FB321" i="13"/>
  <c r="GN321" i="13" s="1"/>
  <c r="FA321" i="13"/>
  <c r="GM321" i="13" s="1"/>
  <c r="EZ321" i="13"/>
  <c r="GL321" i="13" s="1"/>
  <c r="EX321" i="13"/>
  <c r="FB320" i="13"/>
  <c r="GN320" i="13" s="1"/>
  <c r="FA320" i="13"/>
  <c r="GM320" i="13" s="1"/>
  <c r="EZ320" i="13"/>
  <c r="GL320" i="13" s="1"/>
  <c r="EY320" i="13"/>
  <c r="FB319" i="13"/>
  <c r="GN319" i="13" s="1"/>
  <c r="FA319" i="13"/>
  <c r="GM319" i="13" s="1"/>
  <c r="EZ319" i="13"/>
  <c r="GL319" i="13" s="1"/>
  <c r="EY319" i="13"/>
  <c r="FB318" i="13"/>
  <c r="GN318" i="13" s="1"/>
  <c r="FA318" i="13"/>
  <c r="GM318" i="13" s="1"/>
  <c r="EZ318" i="13"/>
  <c r="GL318" i="13" s="1"/>
  <c r="EX318" i="13"/>
  <c r="FB317" i="13"/>
  <c r="GN317" i="13" s="1"/>
  <c r="FA317" i="13"/>
  <c r="GM317" i="13" s="1"/>
  <c r="EZ317" i="13"/>
  <c r="GL317" i="13" s="1"/>
  <c r="EY317" i="13"/>
  <c r="FB316" i="13"/>
  <c r="GN316" i="13" s="1"/>
  <c r="FA316" i="13"/>
  <c r="GM316" i="13" s="1"/>
  <c r="EZ316" i="13"/>
  <c r="GL316" i="13" s="1"/>
  <c r="EY316" i="13"/>
  <c r="FB315" i="13"/>
  <c r="GN315" i="13" s="1"/>
  <c r="FA315" i="13"/>
  <c r="GM315" i="13" s="1"/>
  <c r="EZ315" i="13"/>
  <c r="GL315" i="13" s="1"/>
  <c r="EY315" i="13"/>
  <c r="FB314" i="13"/>
  <c r="GN314" i="13" s="1"/>
  <c r="FA314" i="13"/>
  <c r="GM314" i="13" s="1"/>
  <c r="EZ314" i="13"/>
  <c r="GL314" i="13" s="1"/>
  <c r="EY314" i="13"/>
  <c r="FB313" i="13"/>
  <c r="GN313" i="13" s="1"/>
  <c r="FA313" i="13"/>
  <c r="GM313" i="13" s="1"/>
  <c r="EZ313" i="13"/>
  <c r="GL313" i="13" s="1"/>
  <c r="EY313" i="13"/>
  <c r="FB312" i="13"/>
  <c r="GN312" i="13" s="1"/>
  <c r="FA312" i="13"/>
  <c r="GM312" i="13" s="1"/>
  <c r="EZ312" i="13"/>
  <c r="GL312" i="13" s="1"/>
  <c r="EY312" i="13"/>
  <c r="FB311" i="13"/>
  <c r="GN311" i="13" s="1"/>
  <c r="FA311" i="13"/>
  <c r="GM311" i="13" s="1"/>
  <c r="EZ311" i="13"/>
  <c r="GL311" i="13" s="1"/>
  <c r="EY311" i="13"/>
  <c r="FB310" i="13"/>
  <c r="GN310" i="13" s="1"/>
  <c r="FA310" i="13"/>
  <c r="GM310" i="13" s="1"/>
  <c r="EZ310" i="13"/>
  <c r="GL310" i="13" s="1"/>
  <c r="EY310" i="13"/>
  <c r="FB309" i="13"/>
  <c r="GN309" i="13" s="1"/>
  <c r="FA309" i="13"/>
  <c r="GM309" i="13" s="1"/>
  <c r="EZ309" i="13"/>
  <c r="GL309" i="13" s="1"/>
  <c r="EY309" i="13"/>
  <c r="FB308" i="13"/>
  <c r="GN308" i="13" s="1"/>
  <c r="FA308" i="13"/>
  <c r="GM308" i="13" s="1"/>
  <c r="EZ308" i="13"/>
  <c r="GL308" i="13" s="1"/>
  <c r="EY308" i="13"/>
  <c r="FB307" i="13"/>
  <c r="GN307" i="13" s="1"/>
  <c r="FA307" i="13"/>
  <c r="GM307" i="13" s="1"/>
  <c r="EZ307" i="13"/>
  <c r="GL307" i="13" s="1"/>
  <c r="EY307" i="13"/>
  <c r="FB306" i="13"/>
  <c r="GN306" i="13" s="1"/>
  <c r="FA306" i="13"/>
  <c r="GM306" i="13" s="1"/>
  <c r="EZ306" i="13"/>
  <c r="GL306" i="13" s="1"/>
  <c r="EY306" i="13"/>
  <c r="FB305" i="13"/>
  <c r="GN305" i="13" s="1"/>
  <c r="FA305" i="13"/>
  <c r="GM305" i="13" s="1"/>
  <c r="EZ305" i="13"/>
  <c r="GL305" i="13" s="1"/>
  <c r="EY305" i="13"/>
  <c r="FB304" i="13"/>
  <c r="GN304" i="13" s="1"/>
  <c r="FA304" i="13"/>
  <c r="GM304" i="13" s="1"/>
  <c r="EZ304" i="13"/>
  <c r="GL304" i="13" s="1"/>
  <c r="EY304" i="13"/>
  <c r="FB303" i="13"/>
  <c r="GN303" i="13" s="1"/>
  <c r="FA303" i="13"/>
  <c r="GM303" i="13" s="1"/>
  <c r="EZ303" i="13"/>
  <c r="GL303" i="13" s="1"/>
  <c r="EY303" i="13"/>
  <c r="FB302" i="13"/>
  <c r="GN302" i="13" s="1"/>
  <c r="FA302" i="13"/>
  <c r="GM302" i="13" s="1"/>
  <c r="EZ302" i="13"/>
  <c r="GL302" i="13" s="1"/>
  <c r="EY302" i="13"/>
  <c r="FB301" i="13"/>
  <c r="GN301" i="13" s="1"/>
  <c r="FA301" i="13"/>
  <c r="GM301" i="13" s="1"/>
  <c r="EZ301" i="13"/>
  <c r="GL301" i="13" s="1"/>
  <c r="EY301" i="13"/>
  <c r="FB300" i="13"/>
  <c r="GN300" i="13" s="1"/>
  <c r="FA300" i="13"/>
  <c r="GM300" i="13" s="1"/>
  <c r="EZ300" i="13"/>
  <c r="GL300" i="13" s="1"/>
  <c r="EY300" i="13"/>
  <c r="FB299" i="13"/>
  <c r="GN299" i="13" s="1"/>
  <c r="FA299" i="13"/>
  <c r="GM299" i="13" s="1"/>
  <c r="EZ299" i="13"/>
  <c r="GL299" i="13" s="1"/>
  <c r="EY299" i="13"/>
  <c r="FB298" i="13"/>
  <c r="GN298" i="13" s="1"/>
  <c r="FA298" i="13"/>
  <c r="GM298" i="13" s="1"/>
  <c r="EZ298" i="13"/>
  <c r="GL298" i="13" s="1"/>
  <c r="EY298" i="13"/>
  <c r="FB297" i="13"/>
  <c r="GN297" i="13" s="1"/>
  <c r="FA297" i="13"/>
  <c r="GM297" i="13" s="1"/>
  <c r="EZ297" i="13"/>
  <c r="GL297" i="13" s="1"/>
  <c r="EY297" i="13"/>
  <c r="FB296" i="13"/>
  <c r="GN296" i="13" s="1"/>
  <c r="FA296" i="13"/>
  <c r="GM296" i="13" s="1"/>
  <c r="EZ296" i="13"/>
  <c r="GL296" i="13" s="1"/>
  <c r="EY296" i="13"/>
  <c r="FB295" i="13"/>
  <c r="GN295" i="13" s="1"/>
  <c r="FA295" i="13"/>
  <c r="GM295" i="13" s="1"/>
  <c r="EZ295" i="13"/>
  <c r="GL295" i="13" s="1"/>
  <c r="EY295" i="13"/>
  <c r="FB294" i="13"/>
  <c r="GN294" i="13" s="1"/>
  <c r="FA294" i="13"/>
  <c r="GM294" i="13" s="1"/>
  <c r="EZ294" i="13"/>
  <c r="GL294" i="13" s="1"/>
  <c r="EY294" i="13"/>
  <c r="FB293" i="13"/>
  <c r="GN293" i="13" s="1"/>
  <c r="FA293" i="13"/>
  <c r="GM293" i="13" s="1"/>
  <c r="EZ293" i="13"/>
  <c r="GL293" i="13" s="1"/>
  <c r="EY293" i="13"/>
  <c r="FB292" i="13"/>
  <c r="GN292" i="13" s="1"/>
  <c r="FA292" i="13"/>
  <c r="GM292" i="13" s="1"/>
  <c r="EZ292" i="13"/>
  <c r="GL292" i="13" s="1"/>
  <c r="EY292" i="13"/>
  <c r="FB291" i="13"/>
  <c r="GN291" i="13" s="1"/>
  <c r="FA291" i="13"/>
  <c r="GM291" i="13" s="1"/>
  <c r="EZ291" i="13"/>
  <c r="GL291" i="13" s="1"/>
  <c r="EY291" i="13"/>
  <c r="FB290" i="13"/>
  <c r="GN290" i="13" s="1"/>
  <c r="FA290" i="13"/>
  <c r="GM290" i="13" s="1"/>
  <c r="EZ290" i="13"/>
  <c r="GL290" i="13" s="1"/>
  <c r="EY290" i="13"/>
  <c r="FB289" i="13"/>
  <c r="GN289" i="13" s="1"/>
  <c r="FA289" i="13"/>
  <c r="GM289" i="13" s="1"/>
  <c r="EZ289" i="13"/>
  <c r="GL289" i="13" s="1"/>
  <c r="EY289" i="13"/>
  <c r="FB288" i="13"/>
  <c r="GN288" i="13" s="1"/>
  <c r="FA288" i="13"/>
  <c r="GM288" i="13" s="1"/>
  <c r="EZ288" i="13"/>
  <c r="GL288" i="13" s="1"/>
  <c r="EY288" i="13"/>
  <c r="FB287" i="13"/>
  <c r="GN287" i="13" s="1"/>
  <c r="FA287" i="13"/>
  <c r="GM287" i="13" s="1"/>
  <c r="EZ287" i="13"/>
  <c r="GL287" i="13" s="1"/>
  <c r="EY287" i="13"/>
  <c r="FB286" i="13"/>
  <c r="GN286" i="13" s="1"/>
  <c r="FA286" i="13"/>
  <c r="GM286" i="13" s="1"/>
  <c r="EZ286" i="13"/>
  <c r="GL286" i="13" s="1"/>
  <c r="EY286" i="13"/>
  <c r="FB285" i="13"/>
  <c r="GN285" i="13" s="1"/>
  <c r="FA285" i="13"/>
  <c r="GM285" i="13" s="1"/>
  <c r="EZ285" i="13"/>
  <c r="GL285" i="13" s="1"/>
  <c r="EY285" i="13"/>
  <c r="FB284" i="13"/>
  <c r="GN284" i="13" s="1"/>
  <c r="FA284" i="13"/>
  <c r="GM284" i="13" s="1"/>
  <c r="EZ284" i="13"/>
  <c r="GL284" i="13" s="1"/>
  <c r="EY284" i="13"/>
  <c r="FB283" i="13"/>
  <c r="GN283" i="13" s="1"/>
  <c r="FA283" i="13"/>
  <c r="GM283" i="13" s="1"/>
  <c r="EZ283" i="13"/>
  <c r="GL283" i="13" s="1"/>
  <c r="EY283" i="13"/>
  <c r="FB282" i="13"/>
  <c r="GN282" i="13" s="1"/>
  <c r="FA282" i="13"/>
  <c r="GM282" i="13" s="1"/>
  <c r="EZ282" i="13"/>
  <c r="GL282" i="13" s="1"/>
  <c r="EY282" i="13"/>
  <c r="FB281" i="13"/>
  <c r="GN281" i="13" s="1"/>
  <c r="FA281" i="13"/>
  <c r="GM281" i="13" s="1"/>
  <c r="EZ281" i="13"/>
  <c r="GL281" i="13" s="1"/>
  <c r="EY281" i="13"/>
  <c r="FB280" i="13"/>
  <c r="GN280" i="13" s="1"/>
  <c r="FA280" i="13"/>
  <c r="GM280" i="13" s="1"/>
  <c r="EZ280" i="13"/>
  <c r="GL280" i="13" s="1"/>
  <c r="EY280" i="13"/>
  <c r="FB279" i="13"/>
  <c r="GN279" i="13" s="1"/>
  <c r="FA279" i="13"/>
  <c r="GM279" i="13" s="1"/>
  <c r="EZ279" i="13"/>
  <c r="GL279" i="13" s="1"/>
  <c r="EY279" i="13"/>
  <c r="FB278" i="13"/>
  <c r="GN278" i="13" s="1"/>
  <c r="FA278" i="13"/>
  <c r="GM278" i="13" s="1"/>
  <c r="EZ278" i="13"/>
  <c r="GL278" i="13" s="1"/>
  <c r="EY278" i="13"/>
  <c r="FB277" i="13"/>
  <c r="GN277" i="13" s="1"/>
  <c r="FA277" i="13"/>
  <c r="GM277" i="13" s="1"/>
  <c r="EZ277" i="13"/>
  <c r="GL277" i="13" s="1"/>
  <c r="EY277" i="13"/>
  <c r="FB276" i="13"/>
  <c r="GN276" i="13" s="1"/>
  <c r="FA276" i="13"/>
  <c r="GM276" i="13" s="1"/>
  <c r="EZ276" i="13"/>
  <c r="GL276" i="13" s="1"/>
  <c r="EY276" i="13"/>
  <c r="FB275" i="13"/>
  <c r="GN275" i="13" s="1"/>
  <c r="FA275" i="13"/>
  <c r="GM275" i="13" s="1"/>
  <c r="EZ275" i="13"/>
  <c r="GL275" i="13" s="1"/>
  <c r="EY275" i="13"/>
  <c r="FB274" i="13"/>
  <c r="GN274" i="13" s="1"/>
  <c r="FA274" i="13"/>
  <c r="GM274" i="13" s="1"/>
  <c r="EZ274" i="13"/>
  <c r="GL274" i="13" s="1"/>
  <c r="EY274" i="13"/>
  <c r="FB273" i="13"/>
  <c r="GN273" i="13" s="1"/>
  <c r="FA273" i="13"/>
  <c r="GM273" i="13" s="1"/>
  <c r="EZ273" i="13"/>
  <c r="GL273" i="13" s="1"/>
  <c r="EY273" i="13"/>
  <c r="FB272" i="13"/>
  <c r="GN272" i="13" s="1"/>
  <c r="FA272" i="13"/>
  <c r="GM272" i="13" s="1"/>
  <c r="EZ272" i="13"/>
  <c r="GL272" i="13" s="1"/>
  <c r="EY272" i="13"/>
  <c r="FB271" i="13"/>
  <c r="GN271" i="13" s="1"/>
  <c r="FA271" i="13"/>
  <c r="GM271" i="13" s="1"/>
  <c r="EZ271" i="13"/>
  <c r="GL271" i="13" s="1"/>
  <c r="EY271" i="13"/>
  <c r="FB270" i="13"/>
  <c r="GN270" i="13" s="1"/>
  <c r="FA270" i="13"/>
  <c r="GM270" i="13" s="1"/>
  <c r="EZ270" i="13"/>
  <c r="GL270" i="13" s="1"/>
  <c r="EY270" i="13"/>
  <c r="FB269" i="13"/>
  <c r="GN269" i="13" s="1"/>
  <c r="FA269" i="13"/>
  <c r="GM269" i="13" s="1"/>
  <c r="EZ269" i="13"/>
  <c r="GL269" i="13" s="1"/>
  <c r="EY269" i="13"/>
  <c r="FB268" i="13"/>
  <c r="GN268" i="13" s="1"/>
  <c r="FA268" i="13"/>
  <c r="GM268" i="13" s="1"/>
  <c r="EZ268" i="13"/>
  <c r="GL268" i="13" s="1"/>
  <c r="EY268" i="13"/>
  <c r="FB267" i="13"/>
  <c r="GN267" i="13" s="1"/>
  <c r="FA267" i="13"/>
  <c r="GM267" i="13" s="1"/>
  <c r="EZ267" i="13"/>
  <c r="GL267" i="13" s="1"/>
  <c r="EY267" i="13"/>
  <c r="FB266" i="13"/>
  <c r="GN266" i="13" s="1"/>
  <c r="FA266" i="13"/>
  <c r="GM266" i="13" s="1"/>
  <c r="EZ266" i="13"/>
  <c r="GL266" i="13" s="1"/>
  <c r="EY266" i="13"/>
  <c r="FB265" i="13"/>
  <c r="GN265" i="13" s="1"/>
  <c r="FA265" i="13"/>
  <c r="GM265" i="13" s="1"/>
  <c r="EZ265" i="13"/>
  <c r="GL265" i="13" s="1"/>
  <c r="EY265" i="13"/>
  <c r="FB264" i="13"/>
  <c r="GN264" i="13" s="1"/>
  <c r="FA264" i="13"/>
  <c r="GM264" i="13" s="1"/>
  <c r="EZ264" i="13"/>
  <c r="GL264" i="13" s="1"/>
  <c r="EY264" i="13"/>
  <c r="FB263" i="13"/>
  <c r="GN263" i="13" s="1"/>
  <c r="FA263" i="13"/>
  <c r="GM263" i="13" s="1"/>
  <c r="EZ263" i="13"/>
  <c r="GL263" i="13" s="1"/>
  <c r="EY263" i="13"/>
  <c r="FB262" i="13"/>
  <c r="GN262" i="13" s="1"/>
  <c r="FA262" i="13"/>
  <c r="GM262" i="13" s="1"/>
  <c r="EZ262" i="13"/>
  <c r="GL262" i="13" s="1"/>
  <c r="EY262" i="13"/>
  <c r="FB261" i="13"/>
  <c r="GN261" i="13" s="1"/>
  <c r="FA261" i="13"/>
  <c r="GM261" i="13" s="1"/>
  <c r="EZ261" i="13"/>
  <c r="GL261" i="13" s="1"/>
  <c r="EY261" i="13"/>
  <c r="FB260" i="13"/>
  <c r="GN260" i="13" s="1"/>
  <c r="FA260" i="13"/>
  <c r="GM260" i="13" s="1"/>
  <c r="EZ260" i="13"/>
  <c r="GL260" i="13" s="1"/>
  <c r="EY260" i="13"/>
  <c r="FB259" i="13"/>
  <c r="GN259" i="13" s="1"/>
  <c r="FA259" i="13"/>
  <c r="GM259" i="13" s="1"/>
  <c r="EZ259" i="13"/>
  <c r="GL259" i="13" s="1"/>
  <c r="EY259" i="13"/>
  <c r="FB258" i="13"/>
  <c r="GN258" i="13" s="1"/>
  <c r="FA258" i="13"/>
  <c r="GM258" i="13" s="1"/>
  <c r="EZ258" i="13"/>
  <c r="GL258" i="13" s="1"/>
  <c r="EY258" i="13"/>
  <c r="FB257" i="13"/>
  <c r="GN257" i="13" s="1"/>
  <c r="FA257" i="13"/>
  <c r="GM257" i="13" s="1"/>
  <c r="EZ257" i="13"/>
  <c r="GL257" i="13" s="1"/>
  <c r="EY257" i="13"/>
  <c r="FB256" i="13"/>
  <c r="GN256" i="13" s="1"/>
  <c r="FA256" i="13"/>
  <c r="GM256" i="13" s="1"/>
  <c r="EZ256" i="13"/>
  <c r="GL256" i="13" s="1"/>
  <c r="EY256" i="13"/>
  <c r="FB255" i="13"/>
  <c r="GN255" i="13" s="1"/>
  <c r="FA255" i="13"/>
  <c r="GM255" i="13" s="1"/>
  <c r="EZ255" i="13"/>
  <c r="GL255" i="13" s="1"/>
  <c r="EY255" i="13"/>
  <c r="FB254" i="13"/>
  <c r="GN254" i="13" s="1"/>
  <c r="FA254" i="13"/>
  <c r="GM254" i="13" s="1"/>
  <c r="EZ254" i="13"/>
  <c r="GL254" i="13" s="1"/>
  <c r="EY254" i="13"/>
  <c r="FB253" i="13"/>
  <c r="GN253" i="13" s="1"/>
  <c r="FA253" i="13"/>
  <c r="GM253" i="13" s="1"/>
  <c r="EZ253" i="13"/>
  <c r="GL253" i="13" s="1"/>
  <c r="EY253" i="13"/>
  <c r="FB252" i="13"/>
  <c r="GN252" i="13" s="1"/>
  <c r="FA252" i="13"/>
  <c r="GM252" i="13" s="1"/>
  <c r="EZ252" i="13"/>
  <c r="GL252" i="13" s="1"/>
  <c r="EY252" i="13"/>
  <c r="FB251" i="13"/>
  <c r="GN251" i="13" s="1"/>
  <c r="FA251" i="13"/>
  <c r="GM251" i="13" s="1"/>
  <c r="EZ251" i="13"/>
  <c r="GL251" i="13" s="1"/>
  <c r="EY251" i="13"/>
  <c r="FB250" i="13"/>
  <c r="GN250" i="13" s="1"/>
  <c r="FA250" i="13"/>
  <c r="GM250" i="13" s="1"/>
  <c r="EZ250" i="13"/>
  <c r="GL250" i="13" s="1"/>
  <c r="EY250" i="13"/>
  <c r="FB249" i="13"/>
  <c r="GN249" i="13" s="1"/>
  <c r="FA249" i="13"/>
  <c r="GM249" i="13" s="1"/>
  <c r="EZ249" i="13"/>
  <c r="GL249" i="13" s="1"/>
  <c r="EY249" i="13"/>
  <c r="FB248" i="13"/>
  <c r="GN248" i="13" s="1"/>
  <c r="FA248" i="13"/>
  <c r="GM248" i="13" s="1"/>
  <c r="EZ248" i="13"/>
  <c r="GL248" i="13" s="1"/>
  <c r="EY248" i="13"/>
  <c r="FB247" i="13"/>
  <c r="GN247" i="13" s="1"/>
  <c r="FA247" i="13"/>
  <c r="GM247" i="13" s="1"/>
  <c r="EZ247" i="13"/>
  <c r="GL247" i="13" s="1"/>
  <c r="EY247" i="13"/>
  <c r="FB246" i="13"/>
  <c r="GN246" i="13" s="1"/>
  <c r="FA246" i="13"/>
  <c r="GM246" i="13" s="1"/>
  <c r="EZ246" i="13"/>
  <c r="GL246" i="13" s="1"/>
  <c r="EY246" i="13"/>
  <c r="FB245" i="13"/>
  <c r="GN245" i="13" s="1"/>
  <c r="FA245" i="13"/>
  <c r="GM245" i="13" s="1"/>
  <c r="EZ245" i="13"/>
  <c r="GL245" i="13" s="1"/>
  <c r="EY245" i="13"/>
  <c r="FB244" i="13"/>
  <c r="GN244" i="13" s="1"/>
  <c r="FA244" i="13"/>
  <c r="GM244" i="13" s="1"/>
  <c r="EZ244" i="13"/>
  <c r="GL244" i="13" s="1"/>
  <c r="EY244" i="13"/>
  <c r="FB243" i="13"/>
  <c r="GN243" i="13" s="1"/>
  <c r="FA243" i="13"/>
  <c r="GM243" i="13" s="1"/>
  <c r="EZ243" i="13"/>
  <c r="GL243" i="13" s="1"/>
  <c r="EY243" i="13"/>
  <c r="FB242" i="13"/>
  <c r="GN242" i="13" s="1"/>
  <c r="FA242" i="13"/>
  <c r="GM242" i="13" s="1"/>
  <c r="EZ242" i="13"/>
  <c r="GL242" i="13" s="1"/>
  <c r="EY242" i="13"/>
  <c r="FB241" i="13"/>
  <c r="GN241" i="13" s="1"/>
  <c r="FA241" i="13"/>
  <c r="GM241" i="13" s="1"/>
  <c r="EZ241" i="13"/>
  <c r="GL241" i="13" s="1"/>
  <c r="EY241" i="13"/>
  <c r="FB240" i="13"/>
  <c r="GN240" i="13" s="1"/>
  <c r="FA240" i="13"/>
  <c r="GM240" i="13" s="1"/>
  <c r="EZ240" i="13"/>
  <c r="GL240" i="13" s="1"/>
  <c r="EY240" i="13"/>
  <c r="FB239" i="13"/>
  <c r="GN239" i="13" s="1"/>
  <c r="FA239" i="13"/>
  <c r="GM239" i="13" s="1"/>
  <c r="EZ239" i="13"/>
  <c r="GL239" i="13" s="1"/>
  <c r="EY239" i="13"/>
  <c r="FB238" i="13"/>
  <c r="GN238" i="13" s="1"/>
  <c r="FA238" i="13"/>
  <c r="GM238" i="13" s="1"/>
  <c r="EZ238" i="13"/>
  <c r="GL238" i="13" s="1"/>
  <c r="EY238" i="13"/>
  <c r="FB237" i="13"/>
  <c r="GN237" i="13" s="1"/>
  <c r="FA237" i="13"/>
  <c r="GM237" i="13" s="1"/>
  <c r="EZ237" i="13"/>
  <c r="GL237" i="13" s="1"/>
  <c r="EY237" i="13"/>
  <c r="FB236" i="13"/>
  <c r="GN236" i="13" s="1"/>
  <c r="FA236" i="13"/>
  <c r="GM236" i="13" s="1"/>
  <c r="EZ236" i="13"/>
  <c r="GL236" i="13" s="1"/>
  <c r="EY236" i="13"/>
  <c r="FB235" i="13"/>
  <c r="GN235" i="13" s="1"/>
  <c r="FA235" i="13"/>
  <c r="GM235" i="13" s="1"/>
  <c r="EZ235" i="13"/>
  <c r="GL235" i="13" s="1"/>
  <c r="EY235" i="13"/>
  <c r="FB234" i="13"/>
  <c r="GN234" i="13" s="1"/>
  <c r="FA234" i="13"/>
  <c r="GM234" i="13" s="1"/>
  <c r="EZ234" i="13"/>
  <c r="GL234" i="13" s="1"/>
  <c r="EY234" i="13"/>
  <c r="FB233" i="13"/>
  <c r="GN233" i="13" s="1"/>
  <c r="FA233" i="13"/>
  <c r="GM233" i="13" s="1"/>
  <c r="EZ233" i="13"/>
  <c r="GL233" i="13" s="1"/>
  <c r="EY233" i="13"/>
  <c r="FB232" i="13"/>
  <c r="GN232" i="13" s="1"/>
  <c r="FA232" i="13"/>
  <c r="GM232" i="13" s="1"/>
  <c r="EZ232" i="13"/>
  <c r="GL232" i="13" s="1"/>
  <c r="EY232" i="13"/>
  <c r="FB231" i="13"/>
  <c r="GN231" i="13" s="1"/>
  <c r="FA231" i="13"/>
  <c r="GM231" i="13" s="1"/>
  <c r="EZ231" i="13"/>
  <c r="GL231" i="13" s="1"/>
  <c r="EY231" i="13"/>
  <c r="FB230" i="13"/>
  <c r="GN230" i="13" s="1"/>
  <c r="FA230" i="13"/>
  <c r="GM230" i="13" s="1"/>
  <c r="EZ230" i="13"/>
  <c r="GL230" i="13" s="1"/>
  <c r="EY230" i="13"/>
  <c r="FB229" i="13"/>
  <c r="GN229" i="13" s="1"/>
  <c r="FA229" i="13"/>
  <c r="GM229" i="13" s="1"/>
  <c r="EZ229" i="13"/>
  <c r="GL229" i="13" s="1"/>
  <c r="EY229" i="13"/>
  <c r="FB228" i="13"/>
  <c r="GN228" i="13" s="1"/>
  <c r="FA228" i="13"/>
  <c r="GM228" i="13" s="1"/>
  <c r="EZ228" i="13"/>
  <c r="GL228" i="13" s="1"/>
  <c r="EY228" i="13"/>
  <c r="FB227" i="13"/>
  <c r="GN227" i="13" s="1"/>
  <c r="FA227" i="13"/>
  <c r="GM227" i="13" s="1"/>
  <c r="EZ227" i="13"/>
  <c r="GL227" i="13" s="1"/>
  <c r="EY227" i="13"/>
  <c r="FB226" i="13"/>
  <c r="GN226" i="13" s="1"/>
  <c r="FA226" i="13"/>
  <c r="GM226" i="13" s="1"/>
  <c r="EZ226" i="13"/>
  <c r="GL226" i="13" s="1"/>
  <c r="EY226" i="13"/>
  <c r="FB225" i="13"/>
  <c r="GN225" i="13" s="1"/>
  <c r="FA225" i="13"/>
  <c r="GM225" i="13" s="1"/>
  <c r="EZ225" i="13"/>
  <c r="GL225" i="13" s="1"/>
  <c r="EY225" i="13"/>
  <c r="FB224" i="13"/>
  <c r="GN224" i="13" s="1"/>
  <c r="FA224" i="13"/>
  <c r="GM224" i="13" s="1"/>
  <c r="EZ224" i="13"/>
  <c r="GL224" i="13" s="1"/>
  <c r="EY224" i="13"/>
  <c r="FB223" i="13"/>
  <c r="GN223" i="13" s="1"/>
  <c r="FA223" i="13"/>
  <c r="GM223" i="13" s="1"/>
  <c r="EZ223" i="13"/>
  <c r="GL223" i="13" s="1"/>
  <c r="EY223" i="13"/>
  <c r="FB222" i="13"/>
  <c r="GN222" i="13" s="1"/>
  <c r="FA222" i="13"/>
  <c r="GM222" i="13" s="1"/>
  <c r="EZ222" i="13"/>
  <c r="GL222" i="13" s="1"/>
  <c r="EY222" i="13"/>
  <c r="FB221" i="13"/>
  <c r="GN221" i="13" s="1"/>
  <c r="FA221" i="13"/>
  <c r="GM221" i="13" s="1"/>
  <c r="EZ221" i="13"/>
  <c r="GL221" i="13" s="1"/>
  <c r="EY221" i="13"/>
  <c r="FB220" i="13"/>
  <c r="GN220" i="13" s="1"/>
  <c r="FA220" i="13"/>
  <c r="GM220" i="13" s="1"/>
  <c r="EZ220" i="13"/>
  <c r="GL220" i="13" s="1"/>
  <c r="EY220" i="13"/>
  <c r="FB219" i="13"/>
  <c r="GN219" i="13" s="1"/>
  <c r="FA219" i="13"/>
  <c r="GM219" i="13" s="1"/>
  <c r="EZ219" i="13"/>
  <c r="GL219" i="13" s="1"/>
  <c r="EY219" i="13"/>
  <c r="FB218" i="13"/>
  <c r="GN218" i="13" s="1"/>
  <c r="FA218" i="13"/>
  <c r="GM218" i="13" s="1"/>
  <c r="EZ218" i="13"/>
  <c r="GL218" i="13" s="1"/>
  <c r="EY218" i="13"/>
  <c r="FB217" i="13"/>
  <c r="GN217" i="13" s="1"/>
  <c r="FA217" i="13"/>
  <c r="GM217" i="13" s="1"/>
  <c r="EZ217" i="13"/>
  <c r="GL217" i="13" s="1"/>
  <c r="EY217" i="13"/>
  <c r="FB216" i="13"/>
  <c r="GN216" i="13" s="1"/>
  <c r="FA216" i="13"/>
  <c r="GM216" i="13" s="1"/>
  <c r="EZ216" i="13"/>
  <c r="GL216" i="13" s="1"/>
  <c r="EY216" i="13"/>
  <c r="FB215" i="13"/>
  <c r="GN215" i="13" s="1"/>
  <c r="FA215" i="13"/>
  <c r="GM215" i="13" s="1"/>
  <c r="EZ215" i="13"/>
  <c r="GL215" i="13" s="1"/>
  <c r="EY215" i="13"/>
  <c r="FB214" i="13"/>
  <c r="GN214" i="13" s="1"/>
  <c r="FA214" i="13"/>
  <c r="GM214" i="13" s="1"/>
  <c r="EZ214" i="13"/>
  <c r="GL214" i="13" s="1"/>
  <c r="EY214" i="13"/>
  <c r="FB213" i="13"/>
  <c r="GN213" i="13" s="1"/>
  <c r="FA213" i="13"/>
  <c r="GM213" i="13" s="1"/>
  <c r="EZ213" i="13"/>
  <c r="GL213" i="13" s="1"/>
  <c r="EY213" i="13"/>
  <c r="FB212" i="13"/>
  <c r="GN212" i="13" s="1"/>
  <c r="FA212" i="13"/>
  <c r="GM212" i="13" s="1"/>
  <c r="EZ212" i="13"/>
  <c r="GL212" i="13" s="1"/>
  <c r="EY212" i="13"/>
  <c r="FB211" i="13"/>
  <c r="GN211" i="13" s="1"/>
  <c r="FA211" i="13"/>
  <c r="GM211" i="13" s="1"/>
  <c r="EZ211" i="13"/>
  <c r="GL211" i="13" s="1"/>
  <c r="EY211" i="13"/>
  <c r="FB210" i="13"/>
  <c r="GN210" i="13" s="1"/>
  <c r="FA210" i="13"/>
  <c r="GM210" i="13" s="1"/>
  <c r="EZ210" i="13"/>
  <c r="GL210" i="13" s="1"/>
  <c r="EY210" i="13"/>
  <c r="FB209" i="13"/>
  <c r="GN209" i="13" s="1"/>
  <c r="FA209" i="13"/>
  <c r="GM209" i="13" s="1"/>
  <c r="EZ209" i="13"/>
  <c r="GL209" i="13" s="1"/>
  <c r="EY209" i="13"/>
  <c r="FB208" i="13"/>
  <c r="GN208" i="13" s="1"/>
  <c r="FA208" i="13"/>
  <c r="GM208" i="13" s="1"/>
  <c r="EZ208" i="13"/>
  <c r="GL208" i="13" s="1"/>
  <c r="EY208" i="13"/>
  <c r="FB207" i="13"/>
  <c r="GN207" i="13" s="1"/>
  <c r="FA207" i="13"/>
  <c r="GM207" i="13" s="1"/>
  <c r="EZ207" i="13"/>
  <c r="GL207" i="13" s="1"/>
  <c r="EY207" i="13"/>
  <c r="FB206" i="13"/>
  <c r="GN206" i="13" s="1"/>
  <c r="FA206" i="13"/>
  <c r="GM206" i="13" s="1"/>
  <c r="EZ206" i="13"/>
  <c r="GL206" i="13" s="1"/>
  <c r="EY206" i="13"/>
  <c r="FB205" i="13"/>
  <c r="GN205" i="13" s="1"/>
  <c r="FA205" i="13"/>
  <c r="GM205" i="13" s="1"/>
  <c r="EZ205" i="13"/>
  <c r="GL205" i="13" s="1"/>
  <c r="EY205" i="13"/>
  <c r="FB204" i="13"/>
  <c r="GN204" i="13" s="1"/>
  <c r="FA204" i="13"/>
  <c r="GM204" i="13" s="1"/>
  <c r="EZ204" i="13"/>
  <c r="GL204" i="13" s="1"/>
  <c r="EY204" i="13"/>
  <c r="FB203" i="13"/>
  <c r="GN203" i="13" s="1"/>
  <c r="FA203" i="13"/>
  <c r="GM203" i="13" s="1"/>
  <c r="EZ203" i="13"/>
  <c r="GL203" i="13" s="1"/>
  <c r="EY203" i="13"/>
  <c r="FB202" i="13"/>
  <c r="GN202" i="13" s="1"/>
  <c r="FA202" i="13"/>
  <c r="GM202" i="13" s="1"/>
  <c r="EZ202" i="13"/>
  <c r="GL202" i="13" s="1"/>
  <c r="EY202" i="13"/>
  <c r="FB201" i="13"/>
  <c r="GN201" i="13" s="1"/>
  <c r="FA201" i="13"/>
  <c r="GM201" i="13" s="1"/>
  <c r="EZ201" i="13"/>
  <c r="GL201" i="13" s="1"/>
  <c r="EY201" i="13"/>
  <c r="FB200" i="13"/>
  <c r="GN200" i="13" s="1"/>
  <c r="FA200" i="13"/>
  <c r="GM200" i="13" s="1"/>
  <c r="EZ200" i="13"/>
  <c r="GL200" i="13" s="1"/>
  <c r="EY200" i="13"/>
  <c r="FB199" i="13"/>
  <c r="GN199" i="13" s="1"/>
  <c r="FA199" i="13"/>
  <c r="GM199" i="13" s="1"/>
  <c r="EZ199" i="13"/>
  <c r="GL199" i="13" s="1"/>
  <c r="EY199" i="13"/>
  <c r="FB198" i="13"/>
  <c r="GN198" i="13" s="1"/>
  <c r="FA198" i="13"/>
  <c r="GM198" i="13" s="1"/>
  <c r="EZ198" i="13"/>
  <c r="GL198" i="13" s="1"/>
  <c r="EY198" i="13"/>
  <c r="FB197" i="13"/>
  <c r="GN197" i="13" s="1"/>
  <c r="FA197" i="13"/>
  <c r="GM197" i="13" s="1"/>
  <c r="EZ197" i="13"/>
  <c r="GL197" i="13" s="1"/>
  <c r="EY197" i="13"/>
  <c r="FB196" i="13"/>
  <c r="GN196" i="13" s="1"/>
  <c r="FA196" i="13"/>
  <c r="GM196" i="13" s="1"/>
  <c r="EZ196" i="13"/>
  <c r="GL196" i="13" s="1"/>
  <c r="EY196" i="13"/>
  <c r="FB195" i="13"/>
  <c r="GN195" i="13" s="1"/>
  <c r="FA195" i="13"/>
  <c r="GM195" i="13" s="1"/>
  <c r="EZ195" i="13"/>
  <c r="GL195" i="13" s="1"/>
  <c r="EY195" i="13"/>
  <c r="FB194" i="13"/>
  <c r="GN194" i="13" s="1"/>
  <c r="FA194" i="13"/>
  <c r="GM194" i="13" s="1"/>
  <c r="EZ194" i="13"/>
  <c r="GL194" i="13" s="1"/>
  <c r="EY194" i="13"/>
  <c r="FB193" i="13"/>
  <c r="GN193" i="13" s="1"/>
  <c r="FA193" i="13"/>
  <c r="GM193" i="13" s="1"/>
  <c r="EZ193" i="13"/>
  <c r="GL193" i="13" s="1"/>
  <c r="EY193" i="13"/>
  <c r="FB192" i="13"/>
  <c r="GN192" i="13" s="1"/>
  <c r="FA192" i="13"/>
  <c r="GM192" i="13" s="1"/>
  <c r="EZ192" i="13"/>
  <c r="GL192" i="13" s="1"/>
  <c r="EY192" i="13"/>
  <c r="FB191" i="13"/>
  <c r="GN191" i="13" s="1"/>
  <c r="FA191" i="13"/>
  <c r="GM191" i="13" s="1"/>
  <c r="EZ191" i="13"/>
  <c r="GL191" i="13" s="1"/>
  <c r="EY191" i="13"/>
  <c r="FB190" i="13"/>
  <c r="GN190" i="13" s="1"/>
  <c r="FA190" i="13"/>
  <c r="GM190" i="13" s="1"/>
  <c r="EZ190" i="13"/>
  <c r="GL190" i="13" s="1"/>
  <c r="EY190" i="13"/>
  <c r="FB189" i="13"/>
  <c r="GN189" i="13" s="1"/>
  <c r="FA189" i="13"/>
  <c r="GM189" i="13" s="1"/>
  <c r="EZ189" i="13"/>
  <c r="GL189" i="13" s="1"/>
  <c r="EY189" i="13"/>
  <c r="FB188" i="13"/>
  <c r="GN188" i="13" s="1"/>
  <c r="FA188" i="13"/>
  <c r="GM188" i="13" s="1"/>
  <c r="EZ188" i="13"/>
  <c r="GL188" i="13" s="1"/>
  <c r="EY188" i="13"/>
  <c r="FB187" i="13"/>
  <c r="GN187" i="13" s="1"/>
  <c r="FA187" i="13"/>
  <c r="GM187" i="13" s="1"/>
  <c r="EZ187" i="13"/>
  <c r="GL187" i="13" s="1"/>
  <c r="EY187" i="13"/>
  <c r="FB186" i="13"/>
  <c r="GN186" i="13" s="1"/>
  <c r="FA186" i="13"/>
  <c r="GM186" i="13" s="1"/>
  <c r="EZ186" i="13"/>
  <c r="GL186" i="13" s="1"/>
  <c r="EY186" i="13"/>
  <c r="FB185" i="13"/>
  <c r="GN185" i="13" s="1"/>
  <c r="FA185" i="13"/>
  <c r="GM185" i="13" s="1"/>
  <c r="EZ185" i="13"/>
  <c r="GL185" i="13" s="1"/>
  <c r="EY185" i="13"/>
  <c r="FB184" i="13"/>
  <c r="GN184" i="13" s="1"/>
  <c r="FA184" i="13"/>
  <c r="GM184" i="13" s="1"/>
  <c r="EZ184" i="13"/>
  <c r="GL184" i="13" s="1"/>
  <c r="EY184" i="13"/>
  <c r="FB183" i="13"/>
  <c r="GN183" i="13" s="1"/>
  <c r="FA183" i="13"/>
  <c r="GM183" i="13" s="1"/>
  <c r="EZ183" i="13"/>
  <c r="GL183" i="13" s="1"/>
  <c r="EY183" i="13"/>
  <c r="FB182" i="13"/>
  <c r="GN182" i="13" s="1"/>
  <c r="FA182" i="13"/>
  <c r="GM182" i="13" s="1"/>
  <c r="EZ182" i="13"/>
  <c r="GL182" i="13" s="1"/>
  <c r="EY182" i="13"/>
  <c r="FB181" i="13"/>
  <c r="GN181" i="13" s="1"/>
  <c r="FA181" i="13"/>
  <c r="GM181" i="13" s="1"/>
  <c r="EZ181" i="13"/>
  <c r="GL181" i="13" s="1"/>
  <c r="EY181" i="13"/>
  <c r="FB180" i="13"/>
  <c r="GN180" i="13" s="1"/>
  <c r="FA180" i="13"/>
  <c r="GM180" i="13" s="1"/>
  <c r="EZ180" i="13"/>
  <c r="GL180" i="13" s="1"/>
  <c r="EY180" i="13"/>
  <c r="FB179" i="13"/>
  <c r="GN179" i="13" s="1"/>
  <c r="FA179" i="13"/>
  <c r="GM179" i="13" s="1"/>
  <c r="EZ179" i="13"/>
  <c r="GL179" i="13" s="1"/>
  <c r="EY179" i="13"/>
  <c r="FB178" i="13"/>
  <c r="GN178" i="13" s="1"/>
  <c r="FA178" i="13"/>
  <c r="GM178" i="13" s="1"/>
  <c r="EZ178" i="13"/>
  <c r="GL178" i="13" s="1"/>
  <c r="EY178" i="13"/>
  <c r="FB177" i="13"/>
  <c r="GN177" i="13" s="1"/>
  <c r="FA177" i="13"/>
  <c r="GM177" i="13" s="1"/>
  <c r="EZ177" i="13"/>
  <c r="GL177" i="13" s="1"/>
  <c r="EY177" i="13"/>
  <c r="FB176" i="13"/>
  <c r="GN176" i="13" s="1"/>
  <c r="FA176" i="13"/>
  <c r="GM176" i="13" s="1"/>
  <c r="EZ176" i="13"/>
  <c r="GL176" i="13" s="1"/>
  <c r="EY176" i="13"/>
  <c r="FB175" i="13"/>
  <c r="GN175" i="13" s="1"/>
  <c r="FA175" i="13"/>
  <c r="GM175" i="13" s="1"/>
  <c r="EZ175" i="13"/>
  <c r="GL175" i="13" s="1"/>
  <c r="EY175" i="13"/>
  <c r="FB174" i="13"/>
  <c r="GN174" i="13" s="1"/>
  <c r="FA174" i="13"/>
  <c r="GM174" i="13" s="1"/>
  <c r="EZ174" i="13"/>
  <c r="GL174" i="13" s="1"/>
  <c r="EY174" i="13"/>
  <c r="FB173" i="13"/>
  <c r="GN173" i="13" s="1"/>
  <c r="FA173" i="13"/>
  <c r="GM173" i="13" s="1"/>
  <c r="EZ173" i="13"/>
  <c r="GL173" i="13" s="1"/>
  <c r="EY173" i="13"/>
  <c r="FB172" i="13"/>
  <c r="GN172" i="13" s="1"/>
  <c r="FA172" i="13"/>
  <c r="GM172" i="13" s="1"/>
  <c r="EZ172" i="13"/>
  <c r="GL172" i="13" s="1"/>
  <c r="EY172" i="13"/>
  <c r="FB171" i="13"/>
  <c r="GN171" i="13" s="1"/>
  <c r="FA171" i="13"/>
  <c r="GM171" i="13" s="1"/>
  <c r="EZ171" i="13"/>
  <c r="GL171" i="13" s="1"/>
  <c r="EY171" i="13"/>
  <c r="FB170" i="13"/>
  <c r="GN170" i="13" s="1"/>
  <c r="FA170" i="13"/>
  <c r="GM170" i="13" s="1"/>
  <c r="EZ170" i="13"/>
  <c r="GL170" i="13" s="1"/>
  <c r="EY170" i="13"/>
  <c r="FB169" i="13"/>
  <c r="GN169" i="13" s="1"/>
  <c r="FA169" i="13"/>
  <c r="GM169" i="13" s="1"/>
  <c r="EZ169" i="13"/>
  <c r="GL169" i="13" s="1"/>
  <c r="EY169" i="13"/>
  <c r="FB168" i="13"/>
  <c r="GN168" i="13" s="1"/>
  <c r="FA168" i="13"/>
  <c r="GM168" i="13" s="1"/>
  <c r="EZ168" i="13"/>
  <c r="GL168" i="13" s="1"/>
  <c r="EY168" i="13"/>
  <c r="FB167" i="13"/>
  <c r="GN167" i="13" s="1"/>
  <c r="FA167" i="13"/>
  <c r="GM167" i="13" s="1"/>
  <c r="EZ167" i="13"/>
  <c r="GL167" i="13" s="1"/>
  <c r="EY167" i="13"/>
  <c r="FB166" i="13"/>
  <c r="GN166" i="13" s="1"/>
  <c r="FA166" i="13"/>
  <c r="GM166" i="13" s="1"/>
  <c r="EZ166" i="13"/>
  <c r="GL166" i="13" s="1"/>
  <c r="EY166" i="13"/>
  <c r="FB165" i="13"/>
  <c r="GN165" i="13" s="1"/>
  <c r="FA165" i="13"/>
  <c r="GM165" i="13" s="1"/>
  <c r="EZ165" i="13"/>
  <c r="GL165" i="13" s="1"/>
  <c r="EY165" i="13"/>
  <c r="FB164" i="13"/>
  <c r="GN164" i="13" s="1"/>
  <c r="FA164" i="13"/>
  <c r="GM164" i="13" s="1"/>
  <c r="EZ164" i="13"/>
  <c r="GL164" i="13" s="1"/>
  <c r="EY164" i="13"/>
  <c r="FB163" i="13"/>
  <c r="GN163" i="13" s="1"/>
  <c r="FA163" i="13"/>
  <c r="GM163" i="13" s="1"/>
  <c r="EZ163" i="13"/>
  <c r="GL163" i="13" s="1"/>
  <c r="EY163" i="13"/>
  <c r="FB162" i="13"/>
  <c r="GN162" i="13" s="1"/>
  <c r="FA162" i="13"/>
  <c r="GM162" i="13" s="1"/>
  <c r="EZ162" i="13"/>
  <c r="GL162" i="13" s="1"/>
  <c r="EY162" i="13"/>
  <c r="FB161" i="13"/>
  <c r="GN161" i="13" s="1"/>
  <c r="FA161" i="13"/>
  <c r="GM161" i="13" s="1"/>
  <c r="EZ161" i="13"/>
  <c r="GL161" i="13" s="1"/>
  <c r="EY161" i="13"/>
  <c r="FB160" i="13"/>
  <c r="GN160" i="13" s="1"/>
  <c r="FA160" i="13"/>
  <c r="GM160" i="13" s="1"/>
  <c r="EZ160" i="13"/>
  <c r="GL160" i="13" s="1"/>
  <c r="EY160" i="13"/>
  <c r="FB159" i="13"/>
  <c r="GN159" i="13" s="1"/>
  <c r="FA159" i="13"/>
  <c r="GM159" i="13" s="1"/>
  <c r="EZ159" i="13"/>
  <c r="GL159" i="13" s="1"/>
  <c r="EY159" i="13"/>
  <c r="FB158" i="13"/>
  <c r="GN158" i="13" s="1"/>
  <c r="FA158" i="13"/>
  <c r="GM158" i="13" s="1"/>
  <c r="EZ158" i="13"/>
  <c r="GL158" i="13" s="1"/>
  <c r="EY158" i="13"/>
  <c r="FB157" i="13"/>
  <c r="GN157" i="13" s="1"/>
  <c r="FA157" i="13"/>
  <c r="GM157" i="13" s="1"/>
  <c r="EZ157" i="13"/>
  <c r="GL157" i="13" s="1"/>
  <c r="EY157" i="13"/>
  <c r="FB156" i="13"/>
  <c r="GN156" i="13" s="1"/>
  <c r="FA156" i="13"/>
  <c r="GM156" i="13" s="1"/>
  <c r="EZ156" i="13"/>
  <c r="GL156" i="13" s="1"/>
  <c r="EY156" i="13"/>
  <c r="FB155" i="13"/>
  <c r="GN155" i="13" s="1"/>
  <c r="FA155" i="13"/>
  <c r="GM155" i="13" s="1"/>
  <c r="EZ155" i="13"/>
  <c r="GL155" i="13" s="1"/>
  <c r="EY155" i="13"/>
  <c r="FB154" i="13"/>
  <c r="GN154" i="13" s="1"/>
  <c r="FA154" i="13"/>
  <c r="GM154" i="13" s="1"/>
  <c r="EZ154" i="13"/>
  <c r="GL154" i="13" s="1"/>
  <c r="EY154" i="13"/>
  <c r="FB153" i="13"/>
  <c r="GN153" i="13" s="1"/>
  <c r="FA153" i="13"/>
  <c r="GM153" i="13" s="1"/>
  <c r="EZ153" i="13"/>
  <c r="GL153" i="13" s="1"/>
  <c r="EY153" i="13"/>
  <c r="FB152" i="13"/>
  <c r="GN152" i="13" s="1"/>
  <c r="FA152" i="13"/>
  <c r="GM152" i="13" s="1"/>
  <c r="EZ152" i="13"/>
  <c r="GL152" i="13" s="1"/>
  <c r="EY152" i="13"/>
  <c r="FB151" i="13"/>
  <c r="GN151" i="13" s="1"/>
  <c r="FA151" i="13"/>
  <c r="GM151" i="13" s="1"/>
  <c r="EZ151" i="13"/>
  <c r="GL151" i="13" s="1"/>
  <c r="EY151" i="13"/>
  <c r="FB150" i="13"/>
  <c r="GN150" i="13" s="1"/>
  <c r="FA150" i="13"/>
  <c r="GM150" i="13" s="1"/>
  <c r="EZ150" i="13"/>
  <c r="GL150" i="13" s="1"/>
  <c r="EY150" i="13"/>
  <c r="FB149" i="13"/>
  <c r="GN149" i="13" s="1"/>
  <c r="FA149" i="13"/>
  <c r="GM149" i="13" s="1"/>
  <c r="EZ149" i="13"/>
  <c r="GL149" i="13" s="1"/>
  <c r="EY149" i="13"/>
  <c r="FB148" i="13"/>
  <c r="GN148" i="13" s="1"/>
  <c r="FA148" i="13"/>
  <c r="GM148" i="13" s="1"/>
  <c r="EZ148" i="13"/>
  <c r="GL148" i="13" s="1"/>
  <c r="EY148" i="13"/>
  <c r="FB147" i="13"/>
  <c r="GN147" i="13" s="1"/>
  <c r="FA147" i="13"/>
  <c r="GM147" i="13" s="1"/>
  <c r="EZ147" i="13"/>
  <c r="GL147" i="13" s="1"/>
  <c r="EY147" i="13"/>
  <c r="FB146" i="13"/>
  <c r="GN146" i="13" s="1"/>
  <c r="FA146" i="13"/>
  <c r="GM146" i="13" s="1"/>
  <c r="EZ146" i="13"/>
  <c r="GL146" i="13" s="1"/>
  <c r="EY146" i="13"/>
  <c r="FB145" i="13"/>
  <c r="GN145" i="13" s="1"/>
  <c r="FA145" i="13"/>
  <c r="GM145" i="13" s="1"/>
  <c r="EZ145" i="13"/>
  <c r="GL145" i="13" s="1"/>
  <c r="EY145" i="13"/>
  <c r="FB144" i="13"/>
  <c r="GN144" i="13" s="1"/>
  <c r="FA144" i="13"/>
  <c r="GM144" i="13" s="1"/>
  <c r="EZ144" i="13"/>
  <c r="GL144" i="13" s="1"/>
  <c r="EY144" i="13"/>
  <c r="FB143" i="13"/>
  <c r="GN143" i="13" s="1"/>
  <c r="FA143" i="13"/>
  <c r="GM143" i="13" s="1"/>
  <c r="EZ143" i="13"/>
  <c r="GL143" i="13" s="1"/>
  <c r="EY143" i="13"/>
  <c r="FB142" i="13"/>
  <c r="GN142" i="13" s="1"/>
  <c r="FA142" i="13"/>
  <c r="GM142" i="13" s="1"/>
  <c r="EZ142" i="13"/>
  <c r="GL142" i="13" s="1"/>
  <c r="EY142" i="13"/>
  <c r="FB141" i="13"/>
  <c r="GN141" i="13" s="1"/>
  <c r="FA141" i="13"/>
  <c r="GM141" i="13" s="1"/>
  <c r="EZ141" i="13"/>
  <c r="GL141" i="13" s="1"/>
  <c r="EY141" i="13"/>
  <c r="FB140" i="13"/>
  <c r="GN140" i="13" s="1"/>
  <c r="FA140" i="13"/>
  <c r="GM140" i="13" s="1"/>
  <c r="EZ140" i="13"/>
  <c r="GL140" i="13" s="1"/>
  <c r="EY140" i="13"/>
  <c r="FB139" i="13"/>
  <c r="GN139" i="13" s="1"/>
  <c r="FA139" i="13"/>
  <c r="GM139" i="13" s="1"/>
  <c r="EZ139" i="13"/>
  <c r="GL139" i="13" s="1"/>
  <c r="EY139" i="13"/>
  <c r="FB138" i="13"/>
  <c r="GN138" i="13" s="1"/>
  <c r="FA138" i="13"/>
  <c r="GM138" i="13" s="1"/>
  <c r="EZ138" i="13"/>
  <c r="GL138" i="13" s="1"/>
  <c r="EY138" i="13"/>
  <c r="FB137" i="13"/>
  <c r="GN137" i="13" s="1"/>
  <c r="FA137" i="13"/>
  <c r="GM137" i="13" s="1"/>
  <c r="EZ137" i="13"/>
  <c r="GL137" i="13" s="1"/>
  <c r="EY137" i="13"/>
  <c r="FB136" i="13"/>
  <c r="GN136" i="13" s="1"/>
  <c r="FA136" i="13"/>
  <c r="GM136" i="13" s="1"/>
  <c r="EZ136" i="13"/>
  <c r="GL136" i="13" s="1"/>
  <c r="EY136" i="13"/>
  <c r="FB135" i="13"/>
  <c r="GN135" i="13" s="1"/>
  <c r="FA135" i="13"/>
  <c r="GM135" i="13" s="1"/>
  <c r="EZ135" i="13"/>
  <c r="GL135" i="13" s="1"/>
  <c r="EY135" i="13"/>
  <c r="FB134" i="13"/>
  <c r="GN134" i="13" s="1"/>
  <c r="FA134" i="13"/>
  <c r="GM134" i="13" s="1"/>
  <c r="EZ134" i="13"/>
  <c r="GL134" i="13" s="1"/>
  <c r="EY134" i="13"/>
  <c r="FB133" i="13"/>
  <c r="GN133" i="13" s="1"/>
  <c r="FA133" i="13"/>
  <c r="GM133" i="13" s="1"/>
  <c r="EZ133" i="13"/>
  <c r="GL133" i="13" s="1"/>
  <c r="EY133" i="13"/>
  <c r="FB132" i="13"/>
  <c r="GN132" i="13" s="1"/>
  <c r="FA132" i="13"/>
  <c r="GM132" i="13" s="1"/>
  <c r="EZ132" i="13"/>
  <c r="GL132" i="13" s="1"/>
  <c r="EY132" i="13"/>
  <c r="FB131" i="13"/>
  <c r="GN131" i="13" s="1"/>
  <c r="FA131" i="13"/>
  <c r="GM131" i="13" s="1"/>
  <c r="EZ131" i="13"/>
  <c r="GL131" i="13" s="1"/>
  <c r="EY131" i="13"/>
  <c r="FB130" i="13"/>
  <c r="GN130" i="13" s="1"/>
  <c r="FA130" i="13"/>
  <c r="GM130" i="13" s="1"/>
  <c r="EZ130" i="13"/>
  <c r="GL130" i="13" s="1"/>
  <c r="EY130" i="13"/>
  <c r="FB129" i="13"/>
  <c r="GN129" i="13" s="1"/>
  <c r="FA129" i="13"/>
  <c r="GM129" i="13" s="1"/>
  <c r="EZ129" i="13"/>
  <c r="GL129" i="13" s="1"/>
  <c r="EY129" i="13"/>
  <c r="FB128" i="13"/>
  <c r="GN128" i="13" s="1"/>
  <c r="FA128" i="13"/>
  <c r="GM128" i="13" s="1"/>
  <c r="EZ128" i="13"/>
  <c r="GL128" i="13" s="1"/>
  <c r="EY128" i="13"/>
  <c r="FB127" i="13"/>
  <c r="GN127" i="13" s="1"/>
  <c r="FA127" i="13"/>
  <c r="GM127" i="13" s="1"/>
  <c r="EZ127" i="13"/>
  <c r="GL127" i="13" s="1"/>
  <c r="EY127" i="13"/>
  <c r="FB126" i="13"/>
  <c r="GN126" i="13" s="1"/>
  <c r="FA126" i="13"/>
  <c r="GM126" i="13" s="1"/>
  <c r="EZ126" i="13"/>
  <c r="GL126" i="13" s="1"/>
  <c r="EY126" i="13"/>
  <c r="FB125" i="13"/>
  <c r="GN125" i="13" s="1"/>
  <c r="FA125" i="13"/>
  <c r="GM125" i="13" s="1"/>
  <c r="EZ125" i="13"/>
  <c r="GL125" i="13" s="1"/>
  <c r="EX125" i="13"/>
  <c r="FB124" i="13"/>
  <c r="GN124" i="13" s="1"/>
  <c r="FA124" i="13"/>
  <c r="GM124" i="13" s="1"/>
  <c r="EZ124" i="13"/>
  <c r="GL124" i="13" s="1"/>
  <c r="EX124" i="13"/>
  <c r="FB123" i="13"/>
  <c r="GN123" i="13" s="1"/>
  <c r="FA123" i="13"/>
  <c r="GM123" i="13" s="1"/>
  <c r="EZ123" i="13"/>
  <c r="GL123" i="13" s="1"/>
  <c r="EX123" i="13"/>
  <c r="FB122" i="13"/>
  <c r="GN122" i="13" s="1"/>
  <c r="FA122" i="13"/>
  <c r="GM122" i="13" s="1"/>
  <c r="EZ122" i="13"/>
  <c r="GL122" i="13" s="1"/>
  <c r="EY122" i="13"/>
  <c r="FB121" i="13"/>
  <c r="GN121" i="13" s="1"/>
  <c r="FA121" i="13"/>
  <c r="GM121" i="13" s="1"/>
  <c r="EZ121" i="13"/>
  <c r="GL121" i="13" s="1"/>
  <c r="EY121" i="13"/>
  <c r="FB120" i="13"/>
  <c r="GN120" i="13" s="1"/>
  <c r="FA120" i="13"/>
  <c r="GM120" i="13" s="1"/>
  <c r="EZ120" i="13"/>
  <c r="GL120" i="13" s="1"/>
  <c r="EY120" i="13"/>
  <c r="FB119" i="13"/>
  <c r="GN119" i="13" s="1"/>
  <c r="FA119" i="13"/>
  <c r="GM119" i="13" s="1"/>
  <c r="EZ119" i="13"/>
  <c r="GL119" i="13" s="1"/>
  <c r="EY119" i="13"/>
  <c r="FB118" i="13"/>
  <c r="GN118" i="13" s="1"/>
  <c r="FA118" i="13"/>
  <c r="GM118" i="13" s="1"/>
  <c r="EZ118" i="13"/>
  <c r="GL118" i="13" s="1"/>
  <c r="EY118" i="13"/>
  <c r="FB117" i="13"/>
  <c r="GN117" i="13" s="1"/>
  <c r="FA117" i="13"/>
  <c r="GM117" i="13" s="1"/>
  <c r="EZ117" i="13"/>
  <c r="GL117" i="13" s="1"/>
  <c r="EY117" i="13"/>
  <c r="FB116" i="13"/>
  <c r="GN116" i="13" s="1"/>
  <c r="FA116" i="13"/>
  <c r="GM116" i="13" s="1"/>
  <c r="EZ116" i="13"/>
  <c r="GL116" i="13" s="1"/>
  <c r="EY116" i="13"/>
  <c r="FB115" i="13"/>
  <c r="GN115" i="13" s="1"/>
  <c r="FA115" i="13"/>
  <c r="GM115" i="13" s="1"/>
  <c r="EZ115" i="13"/>
  <c r="GL115" i="13" s="1"/>
  <c r="EY115" i="13"/>
  <c r="FB114" i="13"/>
  <c r="GN114" i="13" s="1"/>
  <c r="FA114" i="13"/>
  <c r="GM114" i="13" s="1"/>
  <c r="EZ114" i="13"/>
  <c r="GL114" i="13" s="1"/>
  <c r="EX114" i="13"/>
  <c r="FB113" i="13"/>
  <c r="GN113" i="13" s="1"/>
  <c r="FA113" i="13"/>
  <c r="GM113" i="13" s="1"/>
  <c r="EZ113" i="13"/>
  <c r="GL113" i="13" s="1"/>
  <c r="EX113" i="13"/>
  <c r="FB112" i="13"/>
  <c r="GN112" i="13" s="1"/>
  <c r="FA112" i="13"/>
  <c r="GM112" i="13" s="1"/>
  <c r="EZ112" i="13"/>
  <c r="GL112" i="13" s="1"/>
  <c r="EY112" i="13"/>
  <c r="FB111" i="13"/>
  <c r="GN111" i="13" s="1"/>
  <c r="FA111" i="13"/>
  <c r="GM111" i="13" s="1"/>
  <c r="EZ111" i="13"/>
  <c r="GL111" i="13" s="1"/>
  <c r="EY111" i="13"/>
  <c r="FB110" i="13"/>
  <c r="GN110" i="13" s="1"/>
  <c r="FA110" i="13"/>
  <c r="GM110" i="13" s="1"/>
  <c r="EZ110" i="13"/>
  <c r="GL110" i="13" s="1"/>
  <c r="EY110" i="13"/>
  <c r="FB109" i="13"/>
  <c r="GN109" i="13" s="1"/>
  <c r="FA109" i="13"/>
  <c r="GM109" i="13" s="1"/>
  <c r="EZ109" i="13"/>
  <c r="GL109" i="13" s="1"/>
  <c r="EY109" i="13"/>
  <c r="FB108" i="13"/>
  <c r="GN108" i="13" s="1"/>
  <c r="FA108" i="13"/>
  <c r="GM108" i="13" s="1"/>
  <c r="EZ108" i="13"/>
  <c r="GL108" i="13" s="1"/>
  <c r="EY108" i="13"/>
  <c r="FB107" i="13"/>
  <c r="GN107" i="13" s="1"/>
  <c r="FA107" i="13"/>
  <c r="GM107" i="13" s="1"/>
  <c r="EZ107" i="13"/>
  <c r="GL107" i="13" s="1"/>
  <c r="EY107" i="13"/>
  <c r="FB106" i="13"/>
  <c r="GN106" i="13" s="1"/>
  <c r="FA106" i="13"/>
  <c r="GM106" i="13" s="1"/>
  <c r="EZ106" i="13"/>
  <c r="GL106" i="13" s="1"/>
  <c r="EY106" i="13"/>
  <c r="FB105" i="13"/>
  <c r="GN105" i="13" s="1"/>
  <c r="FA105" i="13"/>
  <c r="GM105" i="13" s="1"/>
  <c r="EZ105" i="13"/>
  <c r="GL105" i="13" s="1"/>
  <c r="EY105" i="13"/>
  <c r="FB104" i="13"/>
  <c r="GN104" i="13" s="1"/>
  <c r="FA104" i="13"/>
  <c r="GM104" i="13" s="1"/>
  <c r="EZ104" i="13"/>
  <c r="GL104" i="13" s="1"/>
  <c r="EY104" i="13"/>
  <c r="FB103" i="13"/>
  <c r="GN103" i="13" s="1"/>
  <c r="FA103" i="13"/>
  <c r="GM103" i="13" s="1"/>
  <c r="EZ103" i="13"/>
  <c r="GL103" i="13" s="1"/>
  <c r="EY103" i="13"/>
  <c r="FB102" i="13"/>
  <c r="GN102" i="13" s="1"/>
  <c r="FA102" i="13"/>
  <c r="GM102" i="13" s="1"/>
  <c r="EZ102" i="13"/>
  <c r="GL102" i="13" s="1"/>
  <c r="EY102" i="13"/>
  <c r="FB101" i="13"/>
  <c r="GN101" i="13" s="1"/>
  <c r="FA101" i="13"/>
  <c r="GM101" i="13" s="1"/>
  <c r="EZ101" i="13"/>
  <c r="GL101" i="13" s="1"/>
  <c r="EY101" i="13"/>
  <c r="FB100" i="13"/>
  <c r="GN100" i="13" s="1"/>
  <c r="FA100" i="13"/>
  <c r="GM100" i="13" s="1"/>
  <c r="EZ100" i="13"/>
  <c r="GL100" i="13" s="1"/>
  <c r="EY100" i="13"/>
  <c r="FB99" i="13"/>
  <c r="GN99" i="13" s="1"/>
  <c r="FA99" i="13"/>
  <c r="GM99" i="13" s="1"/>
  <c r="EZ99" i="13"/>
  <c r="GL99" i="13" s="1"/>
  <c r="EY99" i="13"/>
  <c r="FB98" i="13"/>
  <c r="GN98" i="13" s="1"/>
  <c r="FA98" i="13"/>
  <c r="GM98" i="13" s="1"/>
  <c r="EZ98" i="13"/>
  <c r="GL98" i="13" s="1"/>
  <c r="EY98" i="13"/>
  <c r="FB97" i="13"/>
  <c r="GN97" i="13" s="1"/>
  <c r="FA97" i="13"/>
  <c r="GM97" i="13" s="1"/>
  <c r="EZ97" i="13"/>
  <c r="GL97" i="13" s="1"/>
  <c r="EY97" i="13"/>
  <c r="FB96" i="13"/>
  <c r="GN96" i="13" s="1"/>
  <c r="FA96" i="13"/>
  <c r="GM96" i="13" s="1"/>
  <c r="EZ96" i="13"/>
  <c r="GL96" i="13" s="1"/>
  <c r="EY96" i="13"/>
  <c r="FB95" i="13"/>
  <c r="GN95" i="13" s="1"/>
  <c r="FA95" i="13"/>
  <c r="GM95" i="13" s="1"/>
  <c r="EZ95" i="13"/>
  <c r="GL95" i="13" s="1"/>
  <c r="EY95" i="13"/>
  <c r="FB94" i="13"/>
  <c r="GN94" i="13" s="1"/>
  <c r="FA94" i="13"/>
  <c r="GM94" i="13" s="1"/>
  <c r="EZ94" i="13"/>
  <c r="GL94" i="13" s="1"/>
  <c r="EY94" i="13"/>
  <c r="FB93" i="13"/>
  <c r="GN93" i="13" s="1"/>
  <c r="FA93" i="13"/>
  <c r="GM93" i="13" s="1"/>
  <c r="EZ93" i="13"/>
  <c r="GL93" i="13" s="1"/>
  <c r="EY93" i="13"/>
  <c r="FB92" i="13"/>
  <c r="GN92" i="13" s="1"/>
  <c r="FA92" i="13"/>
  <c r="GM92" i="13" s="1"/>
  <c r="EZ92" i="13"/>
  <c r="GL92" i="13" s="1"/>
  <c r="EY92" i="13"/>
  <c r="FB91" i="13"/>
  <c r="GN91" i="13" s="1"/>
  <c r="FA91" i="13"/>
  <c r="GM91" i="13" s="1"/>
  <c r="EZ91" i="13"/>
  <c r="GL91" i="13" s="1"/>
  <c r="EY91" i="13"/>
  <c r="FB90" i="13"/>
  <c r="GN90" i="13" s="1"/>
  <c r="FA90" i="13"/>
  <c r="GM90" i="13" s="1"/>
  <c r="EZ90" i="13"/>
  <c r="GL90" i="13" s="1"/>
  <c r="EY90" i="13"/>
  <c r="FB89" i="13"/>
  <c r="GN89" i="13" s="1"/>
  <c r="FA89" i="13"/>
  <c r="GM89" i="13" s="1"/>
  <c r="EZ89" i="13"/>
  <c r="GL89" i="13" s="1"/>
  <c r="EY89" i="13"/>
  <c r="FB88" i="13"/>
  <c r="GN88" i="13" s="1"/>
  <c r="FA88" i="13"/>
  <c r="GM88" i="13" s="1"/>
  <c r="EZ88" i="13"/>
  <c r="GL88" i="13" s="1"/>
  <c r="EY88" i="13"/>
  <c r="FB87" i="13"/>
  <c r="GN87" i="13" s="1"/>
  <c r="FA87" i="13"/>
  <c r="GM87" i="13" s="1"/>
  <c r="EZ87" i="13"/>
  <c r="GL87" i="13" s="1"/>
  <c r="EY87" i="13"/>
  <c r="FB86" i="13"/>
  <c r="GN86" i="13" s="1"/>
  <c r="FA86" i="13"/>
  <c r="GM86" i="13" s="1"/>
  <c r="EZ86" i="13"/>
  <c r="GL86" i="13" s="1"/>
  <c r="EY86" i="13"/>
  <c r="FB85" i="13"/>
  <c r="GN85" i="13" s="1"/>
  <c r="FA85" i="13"/>
  <c r="GM85" i="13" s="1"/>
  <c r="EZ85" i="13"/>
  <c r="GL85" i="13" s="1"/>
  <c r="EY85" i="13"/>
  <c r="FB84" i="13"/>
  <c r="GN84" i="13" s="1"/>
  <c r="FA84" i="13"/>
  <c r="GM84" i="13" s="1"/>
  <c r="EZ84" i="13"/>
  <c r="GL84" i="13" s="1"/>
  <c r="EY84" i="13"/>
  <c r="FB83" i="13"/>
  <c r="GN83" i="13" s="1"/>
  <c r="FA83" i="13"/>
  <c r="GM83" i="13" s="1"/>
  <c r="EZ83" i="13"/>
  <c r="GL83" i="13" s="1"/>
  <c r="EY83" i="13"/>
  <c r="FB82" i="13"/>
  <c r="GN82" i="13" s="1"/>
  <c r="FA82" i="13"/>
  <c r="GM82" i="13" s="1"/>
  <c r="EZ82" i="13"/>
  <c r="GL82" i="13" s="1"/>
  <c r="EY82" i="13"/>
  <c r="FB81" i="13"/>
  <c r="GN81" i="13" s="1"/>
  <c r="FA81" i="13"/>
  <c r="GM81" i="13" s="1"/>
  <c r="EZ81" i="13"/>
  <c r="GL81" i="13" s="1"/>
  <c r="EY81" i="13"/>
  <c r="FB80" i="13"/>
  <c r="GN80" i="13" s="1"/>
  <c r="FA80" i="13"/>
  <c r="GM80" i="13" s="1"/>
  <c r="EZ80" i="13"/>
  <c r="GL80" i="13" s="1"/>
  <c r="EY80" i="13"/>
  <c r="FB79" i="13"/>
  <c r="GN79" i="13" s="1"/>
  <c r="FA79" i="13"/>
  <c r="GM79" i="13" s="1"/>
  <c r="EZ79" i="13"/>
  <c r="GL79" i="13" s="1"/>
  <c r="EY79" i="13"/>
  <c r="FB78" i="13"/>
  <c r="GN78" i="13" s="1"/>
  <c r="FA78" i="13"/>
  <c r="GM78" i="13" s="1"/>
  <c r="EZ78" i="13"/>
  <c r="GL78" i="13" s="1"/>
  <c r="EY78" i="13"/>
  <c r="FB77" i="13"/>
  <c r="GN77" i="13" s="1"/>
  <c r="FA77" i="13"/>
  <c r="GM77" i="13" s="1"/>
  <c r="EZ77" i="13"/>
  <c r="GL77" i="13" s="1"/>
  <c r="EY77" i="13"/>
  <c r="FB76" i="13"/>
  <c r="GN76" i="13" s="1"/>
  <c r="FA76" i="13"/>
  <c r="GM76" i="13" s="1"/>
  <c r="EZ76" i="13"/>
  <c r="GL76" i="13" s="1"/>
  <c r="EY76" i="13"/>
  <c r="FB75" i="13"/>
  <c r="GN75" i="13" s="1"/>
  <c r="FA75" i="13"/>
  <c r="GM75" i="13" s="1"/>
  <c r="EZ75" i="13"/>
  <c r="GL75" i="13" s="1"/>
  <c r="EY75" i="13"/>
  <c r="FB74" i="13"/>
  <c r="GN74" i="13" s="1"/>
  <c r="FA74" i="13"/>
  <c r="GM74" i="13" s="1"/>
  <c r="EZ74" i="13"/>
  <c r="GL74" i="13" s="1"/>
  <c r="EY74" i="13"/>
  <c r="FB73" i="13"/>
  <c r="GN73" i="13" s="1"/>
  <c r="FA73" i="13"/>
  <c r="GM73" i="13" s="1"/>
  <c r="EZ73" i="13"/>
  <c r="GL73" i="13" s="1"/>
  <c r="EY73" i="13"/>
  <c r="FB72" i="13"/>
  <c r="GN72" i="13" s="1"/>
  <c r="FA72" i="13"/>
  <c r="GM72" i="13" s="1"/>
  <c r="EZ72" i="13"/>
  <c r="GL72" i="13" s="1"/>
  <c r="EY72" i="13"/>
  <c r="FB71" i="13"/>
  <c r="GN71" i="13" s="1"/>
  <c r="FA71" i="13"/>
  <c r="GM71" i="13" s="1"/>
  <c r="EZ71" i="13"/>
  <c r="GL71" i="13" s="1"/>
  <c r="EY71" i="13"/>
  <c r="FB70" i="13"/>
  <c r="GN70" i="13" s="1"/>
  <c r="FA70" i="13"/>
  <c r="GM70" i="13" s="1"/>
  <c r="EZ70" i="13"/>
  <c r="GL70" i="13" s="1"/>
  <c r="EY70" i="13"/>
  <c r="FB69" i="13"/>
  <c r="GN69" i="13" s="1"/>
  <c r="FA69" i="13"/>
  <c r="GM69" i="13" s="1"/>
  <c r="EZ69" i="13"/>
  <c r="GL69" i="13" s="1"/>
  <c r="EY69" i="13"/>
  <c r="FB68" i="13"/>
  <c r="GN68" i="13" s="1"/>
  <c r="FA68" i="13"/>
  <c r="GM68" i="13" s="1"/>
  <c r="EZ68" i="13"/>
  <c r="GL68" i="13" s="1"/>
  <c r="EY68" i="13"/>
  <c r="FB67" i="13"/>
  <c r="GN67" i="13" s="1"/>
  <c r="FA67" i="13"/>
  <c r="GM67" i="13" s="1"/>
  <c r="EZ67" i="13"/>
  <c r="GL67" i="13" s="1"/>
  <c r="EY67" i="13"/>
  <c r="FB66" i="13"/>
  <c r="GN66" i="13" s="1"/>
  <c r="FA66" i="13"/>
  <c r="GM66" i="13" s="1"/>
  <c r="EZ66" i="13"/>
  <c r="GL66" i="13" s="1"/>
  <c r="EY66" i="13"/>
  <c r="FB65" i="13"/>
  <c r="GN65" i="13" s="1"/>
  <c r="FA65" i="13"/>
  <c r="GM65" i="13" s="1"/>
  <c r="EZ65" i="13"/>
  <c r="GL65" i="13" s="1"/>
  <c r="EY65" i="13"/>
  <c r="FB64" i="13"/>
  <c r="GN64" i="13" s="1"/>
  <c r="FA64" i="13"/>
  <c r="GM64" i="13" s="1"/>
  <c r="EZ64" i="13"/>
  <c r="GL64" i="13" s="1"/>
  <c r="EY64" i="13"/>
  <c r="FB63" i="13"/>
  <c r="GN63" i="13" s="1"/>
  <c r="FA63" i="13"/>
  <c r="GM63" i="13" s="1"/>
  <c r="EZ63" i="13"/>
  <c r="GL63" i="13" s="1"/>
  <c r="EY63" i="13"/>
  <c r="FB62" i="13"/>
  <c r="GN62" i="13" s="1"/>
  <c r="FA62" i="13"/>
  <c r="GM62" i="13" s="1"/>
  <c r="EZ62" i="13"/>
  <c r="GL62" i="13" s="1"/>
  <c r="EX62" i="13"/>
  <c r="FB61" i="13"/>
  <c r="GN61" i="13" s="1"/>
  <c r="FA61" i="13"/>
  <c r="GM61" i="13" s="1"/>
  <c r="EZ61" i="13"/>
  <c r="GL61" i="13" s="1"/>
  <c r="EY61" i="13"/>
  <c r="FB60" i="13"/>
  <c r="GN60" i="13" s="1"/>
  <c r="FA60" i="13"/>
  <c r="GM60" i="13" s="1"/>
  <c r="EZ60" i="13"/>
  <c r="GL60" i="13" s="1"/>
  <c r="EY60" i="13"/>
  <c r="FB59" i="13"/>
  <c r="GN59" i="13" s="1"/>
  <c r="FA59" i="13"/>
  <c r="GM59" i="13" s="1"/>
  <c r="EZ59" i="13"/>
  <c r="GL59" i="13" s="1"/>
  <c r="EY59" i="13"/>
  <c r="FB58" i="13"/>
  <c r="GN58" i="13" s="1"/>
  <c r="FA58" i="13"/>
  <c r="GM58" i="13" s="1"/>
  <c r="EZ58" i="13"/>
  <c r="GL58" i="13" s="1"/>
  <c r="EY58" i="13"/>
  <c r="FB57" i="13"/>
  <c r="GN57" i="13" s="1"/>
  <c r="FA57" i="13"/>
  <c r="GM57" i="13" s="1"/>
  <c r="EZ57" i="13"/>
  <c r="GL57" i="13" s="1"/>
  <c r="EY57" i="13"/>
  <c r="FB56" i="13"/>
  <c r="GN56" i="13" s="1"/>
  <c r="FA56" i="13"/>
  <c r="GM56" i="13" s="1"/>
  <c r="EZ56" i="13"/>
  <c r="GL56" i="13" s="1"/>
  <c r="EY56" i="13"/>
  <c r="FB55" i="13"/>
  <c r="GN55" i="13" s="1"/>
  <c r="FA55" i="13"/>
  <c r="GM55" i="13" s="1"/>
  <c r="EZ55" i="13"/>
  <c r="GL55" i="13" s="1"/>
  <c r="EY55" i="13"/>
  <c r="FB54" i="13"/>
  <c r="GN54" i="13" s="1"/>
  <c r="FA54" i="13"/>
  <c r="GM54" i="13" s="1"/>
  <c r="EZ54" i="13"/>
  <c r="GL54" i="13" s="1"/>
  <c r="EY54" i="13"/>
  <c r="FB53" i="13"/>
  <c r="GN53" i="13" s="1"/>
  <c r="FA53" i="13"/>
  <c r="GM53" i="13" s="1"/>
  <c r="EZ53" i="13"/>
  <c r="GL53" i="13" s="1"/>
  <c r="EY53" i="13"/>
  <c r="FB52" i="13"/>
  <c r="GN52" i="13" s="1"/>
  <c r="FA52" i="13"/>
  <c r="GM52" i="13" s="1"/>
  <c r="EZ52" i="13"/>
  <c r="GL52" i="13" s="1"/>
  <c r="EY52" i="13"/>
  <c r="FB51" i="13"/>
  <c r="GN51" i="13" s="1"/>
  <c r="FA51" i="13"/>
  <c r="GM51" i="13" s="1"/>
  <c r="EZ51" i="13"/>
  <c r="GL51" i="13" s="1"/>
  <c r="EY51" i="13"/>
  <c r="FB50" i="13"/>
  <c r="GN50" i="13" s="1"/>
  <c r="FA50" i="13"/>
  <c r="GM50" i="13" s="1"/>
  <c r="EZ50" i="13"/>
  <c r="GL50" i="13" s="1"/>
  <c r="EY50" i="13"/>
  <c r="FB49" i="13"/>
  <c r="GN49" i="13" s="1"/>
  <c r="FA49" i="13"/>
  <c r="GM49" i="13" s="1"/>
  <c r="EZ49" i="13"/>
  <c r="GL49" i="13" s="1"/>
  <c r="EY49" i="13"/>
  <c r="FB48" i="13"/>
  <c r="GN48" i="13" s="1"/>
  <c r="FA48" i="13"/>
  <c r="GM48" i="13" s="1"/>
  <c r="EZ48" i="13"/>
  <c r="GL48" i="13" s="1"/>
  <c r="EY48" i="13"/>
  <c r="FB47" i="13"/>
  <c r="GN47" i="13" s="1"/>
  <c r="FA47" i="13"/>
  <c r="GM47" i="13" s="1"/>
  <c r="EZ47" i="13"/>
  <c r="GL47" i="13" s="1"/>
  <c r="EY47" i="13"/>
  <c r="FB46" i="13"/>
  <c r="GN46" i="13" s="1"/>
  <c r="FA46" i="13"/>
  <c r="GM46" i="13" s="1"/>
  <c r="EZ46" i="13"/>
  <c r="GL46" i="13" s="1"/>
  <c r="EY46" i="13"/>
  <c r="FB45" i="13"/>
  <c r="GN45" i="13" s="1"/>
  <c r="FA45" i="13"/>
  <c r="GM45" i="13" s="1"/>
  <c r="EZ45" i="13"/>
  <c r="GL45" i="13" s="1"/>
  <c r="EY45" i="13"/>
  <c r="FB44" i="13"/>
  <c r="GN44" i="13" s="1"/>
  <c r="FA44" i="13"/>
  <c r="GM44" i="13" s="1"/>
  <c r="EZ44" i="13"/>
  <c r="GL44" i="13" s="1"/>
  <c r="EY44" i="13"/>
  <c r="FB43" i="13"/>
  <c r="GN43" i="13" s="1"/>
  <c r="FA43" i="13"/>
  <c r="GM43" i="13" s="1"/>
  <c r="EZ43" i="13"/>
  <c r="GL43" i="13" s="1"/>
  <c r="EY43" i="13"/>
  <c r="FB42" i="13"/>
  <c r="GN42" i="13" s="1"/>
  <c r="FA42" i="13"/>
  <c r="GM42" i="13" s="1"/>
  <c r="EZ42" i="13"/>
  <c r="GL42" i="13" s="1"/>
  <c r="EY42" i="13"/>
  <c r="EX42" i="13"/>
  <c r="FB41" i="13"/>
  <c r="GN41" i="13" s="1"/>
  <c r="FA41" i="13"/>
  <c r="GM41" i="13" s="1"/>
  <c r="EZ41" i="13"/>
  <c r="GL41" i="13" s="1"/>
  <c r="EY41" i="13"/>
  <c r="FB40" i="13"/>
  <c r="GN40" i="13" s="1"/>
  <c r="FA40" i="13"/>
  <c r="GM40" i="13" s="1"/>
  <c r="EZ40" i="13"/>
  <c r="GL40" i="13" s="1"/>
  <c r="EY40" i="13"/>
  <c r="FB39" i="13"/>
  <c r="GN39" i="13" s="1"/>
  <c r="FA39" i="13"/>
  <c r="GM39" i="13" s="1"/>
  <c r="EZ39" i="13"/>
  <c r="GL39" i="13" s="1"/>
  <c r="EY39" i="13"/>
  <c r="FB38" i="13"/>
  <c r="GN38" i="13" s="1"/>
  <c r="FA38" i="13"/>
  <c r="GM38" i="13" s="1"/>
  <c r="EZ38" i="13"/>
  <c r="GL38" i="13" s="1"/>
  <c r="EY38" i="13"/>
  <c r="FB37" i="13"/>
  <c r="GN37" i="13" s="1"/>
  <c r="FA37" i="13"/>
  <c r="GM37" i="13" s="1"/>
  <c r="EZ37" i="13"/>
  <c r="GL37" i="13" s="1"/>
  <c r="EY37" i="13"/>
  <c r="FB36" i="13"/>
  <c r="GN36" i="13" s="1"/>
  <c r="FA36" i="13"/>
  <c r="GM36" i="13" s="1"/>
  <c r="EZ36" i="13"/>
  <c r="GL36" i="13" s="1"/>
  <c r="EY36" i="13"/>
  <c r="FB35" i="13"/>
  <c r="GN35" i="13" s="1"/>
  <c r="FA35" i="13"/>
  <c r="GM35" i="13" s="1"/>
  <c r="EZ35" i="13"/>
  <c r="GL35" i="13" s="1"/>
  <c r="EX35" i="13"/>
  <c r="FB34" i="13"/>
  <c r="GN34" i="13" s="1"/>
  <c r="FA34" i="13"/>
  <c r="GM34" i="13" s="1"/>
  <c r="EZ34" i="13"/>
  <c r="GL34" i="13" s="1"/>
  <c r="EY34" i="13"/>
  <c r="FB33" i="13"/>
  <c r="GN33" i="13" s="1"/>
  <c r="FA33" i="13"/>
  <c r="GM33" i="13" s="1"/>
  <c r="EZ33" i="13"/>
  <c r="GL33" i="13" s="1"/>
  <c r="EY33" i="13"/>
  <c r="FB32" i="13"/>
  <c r="GN32" i="13" s="1"/>
  <c r="FA32" i="13"/>
  <c r="GM32" i="13" s="1"/>
  <c r="EZ32" i="13"/>
  <c r="GL32" i="13" s="1"/>
  <c r="EX32" i="13"/>
  <c r="FB31" i="13"/>
  <c r="GN31" i="13" s="1"/>
  <c r="FA31" i="13"/>
  <c r="GM31" i="13" s="1"/>
  <c r="EZ31" i="13"/>
  <c r="GL31" i="13" s="1"/>
  <c r="EY31" i="13"/>
  <c r="FB30" i="13"/>
  <c r="GN30" i="13" s="1"/>
  <c r="FA30" i="13"/>
  <c r="GM30" i="13" s="1"/>
  <c r="EZ30" i="13"/>
  <c r="GL30" i="13" s="1"/>
  <c r="EY30" i="13"/>
  <c r="FB29" i="13"/>
  <c r="GN29" i="13" s="1"/>
  <c r="FA29" i="13"/>
  <c r="GM29" i="13" s="1"/>
  <c r="EZ29" i="13"/>
  <c r="GL29" i="13" s="1"/>
  <c r="EY29" i="13"/>
  <c r="FB28" i="13"/>
  <c r="GN28" i="13" s="1"/>
  <c r="FA28" i="13"/>
  <c r="GM28" i="13" s="1"/>
  <c r="EZ28" i="13"/>
  <c r="GL28" i="13" s="1"/>
  <c r="EY28" i="13"/>
  <c r="FB27" i="13"/>
  <c r="GN27" i="13" s="1"/>
  <c r="FA27" i="13"/>
  <c r="GM27" i="13" s="1"/>
  <c r="EZ27" i="13"/>
  <c r="GL27" i="13" s="1"/>
  <c r="EY27" i="13"/>
  <c r="FB26" i="13"/>
  <c r="GN26" i="13" s="1"/>
  <c r="FA26" i="13"/>
  <c r="GM26" i="13" s="1"/>
  <c r="EZ26" i="13"/>
  <c r="GL26" i="13" s="1"/>
  <c r="EY26" i="13"/>
  <c r="FB25" i="13"/>
  <c r="GN25" i="13" s="1"/>
  <c r="FA25" i="13"/>
  <c r="GM25" i="13" s="1"/>
  <c r="EZ25" i="13"/>
  <c r="GL25" i="13" s="1"/>
  <c r="EY25" i="13"/>
  <c r="FB24" i="13"/>
  <c r="GN24" i="13" s="1"/>
  <c r="FA24" i="13"/>
  <c r="GM24" i="13" s="1"/>
  <c r="EZ24" i="13"/>
  <c r="GL24" i="13" s="1"/>
  <c r="EY24" i="13"/>
  <c r="FB23" i="13"/>
  <c r="GN23" i="13" s="1"/>
  <c r="FA23" i="13"/>
  <c r="GM23" i="13" s="1"/>
  <c r="EZ23" i="13"/>
  <c r="GL23" i="13" s="1"/>
  <c r="EY23" i="13"/>
  <c r="FB22" i="13"/>
  <c r="GN22" i="13" s="1"/>
  <c r="FA22" i="13"/>
  <c r="GM22" i="13" s="1"/>
  <c r="EZ22" i="13"/>
  <c r="GL22" i="13" s="1"/>
  <c r="EY22" i="13"/>
  <c r="FB21" i="13"/>
  <c r="GN21" i="13" s="1"/>
  <c r="FA21" i="13"/>
  <c r="GM21" i="13" s="1"/>
  <c r="EZ21" i="13"/>
  <c r="GL21" i="13" s="1"/>
  <c r="EY21" i="13"/>
  <c r="FB20" i="13"/>
  <c r="GN20" i="13" s="1"/>
  <c r="FA20" i="13"/>
  <c r="GM20" i="13" s="1"/>
  <c r="EZ20" i="13"/>
  <c r="GL20" i="13" s="1"/>
  <c r="EY20" i="13"/>
  <c r="FB19" i="13"/>
  <c r="GN19" i="13" s="1"/>
  <c r="FA19" i="13"/>
  <c r="GM19" i="13" s="1"/>
  <c r="EZ19" i="13"/>
  <c r="GL19" i="13" s="1"/>
  <c r="EY19" i="13"/>
  <c r="FB18" i="13"/>
  <c r="GN18" i="13" s="1"/>
  <c r="FA18" i="13"/>
  <c r="GM18" i="13" s="1"/>
  <c r="EZ18" i="13"/>
  <c r="GL18" i="13" s="1"/>
  <c r="EY18" i="13"/>
  <c r="FB17" i="13"/>
  <c r="GN17" i="13" s="1"/>
  <c r="FA17" i="13"/>
  <c r="GM17" i="13" s="1"/>
  <c r="EZ17" i="13"/>
  <c r="GL17" i="13" s="1"/>
  <c r="EY17" i="13"/>
  <c r="FB16" i="13"/>
  <c r="GN16" i="13" s="1"/>
  <c r="FA16" i="13"/>
  <c r="GM16" i="13" s="1"/>
  <c r="EZ16" i="13"/>
  <c r="GL16" i="13" s="1"/>
  <c r="EY16" i="13"/>
  <c r="FB15" i="13"/>
  <c r="GN15" i="13" s="1"/>
  <c r="FA15" i="13"/>
  <c r="GM15" i="13" s="1"/>
  <c r="EZ15" i="13"/>
  <c r="GL15" i="13" s="1"/>
  <c r="EY15" i="13"/>
  <c r="EX15" i="13"/>
  <c r="FB14" i="13"/>
  <c r="GN14" i="13" s="1"/>
  <c r="FA14" i="13"/>
  <c r="GM14" i="13" s="1"/>
  <c r="EZ14" i="13"/>
  <c r="GL14" i="13" s="1"/>
  <c r="EY14" i="13"/>
  <c r="FB13" i="13"/>
  <c r="GN13" i="13" s="1"/>
  <c r="FA13" i="13"/>
  <c r="GM13" i="13" s="1"/>
  <c r="EZ13" i="13"/>
  <c r="GL13" i="13" s="1"/>
  <c r="EY13" i="13"/>
  <c r="FB12" i="13"/>
  <c r="GN12" i="13" s="1"/>
  <c r="FA12" i="13"/>
  <c r="GM12" i="13" s="1"/>
  <c r="EZ12" i="13"/>
  <c r="GL12" i="13" s="1"/>
  <c r="EY12" i="13"/>
  <c r="FB11" i="13"/>
  <c r="GN11" i="13" s="1"/>
  <c r="FA11" i="13"/>
  <c r="GM11" i="13" s="1"/>
  <c r="EZ11" i="13"/>
  <c r="GL11" i="13" s="1"/>
  <c r="EY11" i="13"/>
  <c r="FB10" i="13"/>
  <c r="GN10" i="13" s="1"/>
  <c r="FA10" i="13"/>
  <c r="GM10" i="13" s="1"/>
  <c r="EZ10" i="13"/>
  <c r="GL10" i="13" s="1"/>
  <c r="EY10" i="13"/>
  <c r="FB9" i="13"/>
  <c r="GN9" i="13" s="1"/>
  <c r="FA9" i="13"/>
  <c r="GM9" i="13" s="1"/>
  <c r="EZ9" i="13"/>
  <c r="GL9" i="13" s="1"/>
  <c r="EY9" i="13"/>
  <c r="FB8" i="13"/>
  <c r="GN8" i="13" s="1"/>
  <c r="FA8" i="13"/>
  <c r="GM8" i="13" s="1"/>
  <c r="EZ8" i="13"/>
  <c r="GL8" i="13" s="1"/>
  <c r="EY8" i="13"/>
  <c r="FB7" i="13"/>
  <c r="GN7" i="13" s="1"/>
  <c r="FA7" i="13"/>
  <c r="GM7" i="13" s="1"/>
  <c r="EZ7" i="13"/>
  <c r="GL7" i="13" s="1"/>
  <c r="EY7" i="13"/>
  <c r="FB6" i="13"/>
  <c r="GN6" i="13" s="1"/>
  <c r="FA6" i="13"/>
  <c r="GM6" i="13" s="1"/>
  <c r="EZ6" i="13"/>
  <c r="GL6" i="13" s="1"/>
  <c r="EY6" i="13"/>
  <c r="CN993" i="13"/>
  <c r="CM993" i="13"/>
  <c r="CL993" i="13"/>
  <c r="CK993" i="13"/>
  <c r="CJ993" i="13"/>
  <c r="CN992" i="13"/>
  <c r="CM992" i="13"/>
  <c r="CL992" i="13"/>
  <c r="CK992" i="13"/>
  <c r="CJ992" i="13"/>
  <c r="CN991" i="13"/>
  <c r="CM991" i="13"/>
  <c r="CL991" i="13"/>
  <c r="CK991" i="13"/>
  <c r="CJ991" i="13"/>
  <c r="CN990" i="13"/>
  <c r="CM990" i="13"/>
  <c r="CL990" i="13"/>
  <c r="CK990" i="13"/>
  <c r="CJ990" i="13"/>
  <c r="CN989" i="13"/>
  <c r="CM989" i="13"/>
  <c r="CL989" i="13"/>
  <c r="CK989" i="13"/>
  <c r="CJ989" i="13"/>
  <c r="CN988" i="13"/>
  <c r="CM988" i="13"/>
  <c r="CL988" i="13"/>
  <c r="CK988" i="13"/>
  <c r="CJ988" i="13"/>
  <c r="CN987" i="13"/>
  <c r="CM987" i="13"/>
  <c r="CL987" i="13"/>
  <c r="CK987" i="13"/>
  <c r="CJ987" i="13"/>
  <c r="CN986" i="13"/>
  <c r="CM986" i="13"/>
  <c r="CL986" i="13"/>
  <c r="CK986" i="13"/>
  <c r="CJ986" i="13"/>
  <c r="CN985" i="13"/>
  <c r="CM985" i="13"/>
  <c r="CL985" i="13"/>
  <c r="CK985" i="13"/>
  <c r="CJ985" i="13"/>
  <c r="CN984" i="13"/>
  <c r="CM984" i="13"/>
  <c r="CL984" i="13"/>
  <c r="CK984" i="13"/>
  <c r="CJ984" i="13"/>
  <c r="CN983" i="13"/>
  <c r="CM983" i="13"/>
  <c r="CL983" i="13"/>
  <c r="CK983" i="13"/>
  <c r="CJ983" i="13"/>
  <c r="CN982" i="13"/>
  <c r="CM982" i="13"/>
  <c r="CL982" i="13"/>
  <c r="CK982" i="13"/>
  <c r="CJ982" i="13"/>
  <c r="CN981" i="13"/>
  <c r="CM981" i="13"/>
  <c r="CL981" i="13"/>
  <c r="CK981" i="13"/>
  <c r="CJ981" i="13"/>
  <c r="CN980" i="13"/>
  <c r="CM980" i="13"/>
  <c r="CL980" i="13"/>
  <c r="CK980" i="13"/>
  <c r="CJ980" i="13"/>
  <c r="CN979" i="13"/>
  <c r="CM979" i="13"/>
  <c r="CL979" i="13"/>
  <c r="CK979" i="13"/>
  <c r="CJ979" i="13"/>
  <c r="CN978" i="13"/>
  <c r="CM978" i="13"/>
  <c r="CL978" i="13"/>
  <c r="CK978" i="13"/>
  <c r="CJ978" i="13"/>
  <c r="CN977" i="13"/>
  <c r="CM977" i="13"/>
  <c r="CL977" i="13"/>
  <c r="CK977" i="13"/>
  <c r="CJ977" i="13"/>
  <c r="CN976" i="13"/>
  <c r="CM976" i="13"/>
  <c r="CL976" i="13"/>
  <c r="CK976" i="13"/>
  <c r="CJ976" i="13"/>
  <c r="CN975" i="13"/>
  <c r="CM975" i="13"/>
  <c r="CL975" i="13"/>
  <c r="CK975" i="13"/>
  <c r="CJ975" i="13"/>
  <c r="CN974" i="13"/>
  <c r="CM974" i="13"/>
  <c r="CL974" i="13"/>
  <c r="CK974" i="13"/>
  <c r="CJ974" i="13"/>
  <c r="CN973" i="13"/>
  <c r="CM973" i="13"/>
  <c r="CL973" i="13"/>
  <c r="CK973" i="13"/>
  <c r="CJ973" i="13"/>
  <c r="CN972" i="13"/>
  <c r="CM972" i="13"/>
  <c r="CL972" i="13"/>
  <c r="CK972" i="13"/>
  <c r="CJ972" i="13"/>
  <c r="CN971" i="13"/>
  <c r="CM971" i="13"/>
  <c r="CL971" i="13"/>
  <c r="CK971" i="13"/>
  <c r="CJ971" i="13"/>
  <c r="CN970" i="13"/>
  <c r="CM970" i="13"/>
  <c r="CL970" i="13"/>
  <c r="CK970" i="13"/>
  <c r="CJ970" i="13"/>
  <c r="CN969" i="13"/>
  <c r="CM969" i="13"/>
  <c r="CL969" i="13"/>
  <c r="CK969" i="13"/>
  <c r="CJ969" i="13"/>
  <c r="CN968" i="13"/>
  <c r="CM968" i="13"/>
  <c r="CL968" i="13"/>
  <c r="CK968" i="13"/>
  <c r="CJ968" i="13"/>
  <c r="CN967" i="13"/>
  <c r="CM967" i="13"/>
  <c r="CL967" i="13"/>
  <c r="CK967" i="13"/>
  <c r="CJ967" i="13"/>
  <c r="CN966" i="13"/>
  <c r="CM966" i="13"/>
  <c r="CL966" i="13"/>
  <c r="CK966" i="13"/>
  <c r="CJ966" i="13"/>
  <c r="CN965" i="13"/>
  <c r="CM965" i="13"/>
  <c r="CL965" i="13"/>
  <c r="CK965" i="13"/>
  <c r="CJ965" i="13"/>
  <c r="CN964" i="13"/>
  <c r="CM964" i="13"/>
  <c r="CL964" i="13"/>
  <c r="CK964" i="13"/>
  <c r="CJ964" i="13"/>
  <c r="CN963" i="13"/>
  <c r="CM963" i="13"/>
  <c r="CL963" i="13"/>
  <c r="CK963" i="13"/>
  <c r="CJ963" i="13"/>
  <c r="CN962" i="13"/>
  <c r="CM962" i="13"/>
  <c r="CL962" i="13"/>
  <c r="CK962" i="13"/>
  <c r="CJ962" i="13"/>
  <c r="CN961" i="13"/>
  <c r="CM961" i="13"/>
  <c r="CL961" i="13"/>
  <c r="CK961" i="13"/>
  <c r="CJ961" i="13"/>
  <c r="CN960" i="13"/>
  <c r="CM960" i="13"/>
  <c r="CL960" i="13"/>
  <c r="CK960" i="13"/>
  <c r="CJ960" i="13"/>
  <c r="CN959" i="13"/>
  <c r="CM959" i="13"/>
  <c r="CL959" i="13"/>
  <c r="CK959" i="13"/>
  <c r="CJ959" i="13"/>
  <c r="CN958" i="13"/>
  <c r="CM958" i="13"/>
  <c r="CL958" i="13"/>
  <c r="CK958" i="13"/>
  <c r="CJ958" i="13"/>
  <c r="CN957" i="13"/>
  <c r="CM957" i="13"/>
  <c r="CL957" i="13"/>
  <c r="CK957" i="13"/>
  <c r="CJ957" i="13"/>
  <c r="CN956" i="13"/>
  <c r="CM956" i="13"/>
  <c r="CL956" i="13"/>
  <c r="CK956" i="13"/>
  <c r="CJ956" i="13"/>
  <c r="CN955" i="13"/>
  <c r="CM955" i="13"/>
  <c r="CL955" i="13"/>
  <c r="CK955" i="13"/>
  <c r="CJ955" i="13"/>
  <c r="CN954" i="13"/>
  <c r="CM954" i="13"/>
  <c r="CL954" i="13"/>
  <c r="CK954" i="13"/>
  <c r="CJ954" i="13"/>
  <c r="CN953" i="13"/>
  <c r="CM953" i="13"/>
  <c r="CL953" i="13"/>
  <c r="CK953" i="13"/>
  <c r="CJ953" i="13"/>
  <c r="CN952" i="13"/>
  <c r="CM952" i="13"/>
  <c r="CL952" i="13"/>
  <c r="CK952" i="13"/>
  <c r="CJ952" i="13"/>
  <c r="CN951" i="13"/>
  <c r="CM951" i="13"/>
  <c r="CL951" i="13"/>
  <c r="CK951" i="13"/>
  <c r="CJ951" i="13"/>
  <c r="CN950" i="13"/>
  <c r="CM950" i="13"/>
  <c r="CL950" i="13"/>
  <c r="CK950" i="13"/>
  <c r="CJ950" i="13"/>
  <c r="CN949" i="13"/>
  <c r="CM949" i="13"/>
  <c r="CL949" i="13"/>
  <c r="CK949" i="13"/>
  <c r="CJ949" i="13"/>
  <c r="CN948" i="13"/>
  <c r="CM948" i="13"/>
  <c r="CL948" i="13"/>
  <c r="CK948" i="13"/>
  <c r="CJ948" i="13"/>
  <c r="CN947" i="13"/>
  <c r="CM947" i="13"/>
  <c r="CL947" i="13"/>
  <c r="CK947" i="13"/>
  <c r="CJ947" i="13"/>
  <c r="CN946" i="13"/>
  <c r="CM946" i="13"/>
  <c r="CL946" i="13"/>
  <c r="CK946" i="13"/>
  <c r="CJ946" i="13"/>
  <c r="CN945" i="13"/>
  <c r="CM945" i="13"/>
  <c r="CL945" i="13"/>
  <c r="CK945" i="13"/>
  <c r="CJ945" i="13"/>
  <c r="CN944" i="13"/>
  <c r="CM944" i="13"/>
  <c r="CL944" i="13"/>
  <c r="CK944" i="13"/>
  <c r="CJ944" i="13"/>
  <c r="CN943" i="13"/>
  <c r="CM943" i="13"/>
  <c r="CL943" i="13"/>
  <c r="CK943" i="13"/>
  <c r="CJ943" i="13"/>
  <c r="CN942" i="13"/>
  <c r="CM942" i="13"/>
  <c r="CL942" i="13"/>
  <c r="CK942" i="13"/>
  <c r="CJ942" i="13"/>
  <c r="CN941" i="13"/>
  <c r="CM941" i="13"/>
  <c r="CL941" i="13"/>
  <c r="CK941" i="13"/>
  <c r="CJ941" i="13"/>
  <c r="CN940" i="13"/>
  <c r="CM940" i="13"/>
  <c r="CL940" i="13"/>
  <c r="CK940" i="13"/>
  <c r="CJ940" i="13"/>
  <c r="CN939" i="13"/>
  <c r="CM939" i="13"/>
  <c r="CL939" i="13"/>
  <c r="CK939" i="13"/>
  <c r="CJ939" i="13"/>
  <c r="CN938" i="13"/>
  <c r="CM938" i="13"/>
  <c r="CL938" i="13"/>
  <c r="CK938" i="13"/>
  <c r="CJ938" i="13"/>
  <c r="CN937" i="13"/>
  <c r="CM937" i="13"/>
  <c r="CL937" i="13"/>
  <c r="CK937" i="13"/>
  <c r="CJ937" i="13"/>
  <c r="CN936" i="13"/>
  <c r="CM936" i="13"/>
  <c r="CL936" i="13"/>
  <c r="CK936" i="13"/>
  <c r="CJ936" i="13"/>
  <c r="CN935" i="13"/>
  <c r="CM935" i="13"/>
  <c r="CL935" i="13"/>
  <c r="CK935" i="13"/>
  <c r="CJ935" i="13"/>
  <c r="CN934" i="13"/>
  <c r="CM934" i="13"/>
  <c r="CL934" i="13"/>
  <c r="CK934" i="13"/>
  <c r="CJ934" i="13"/>
  <c r="CN933" i="13"/>
  <c r="CM933" i="13"/>
  <c r="CL933" i="13"/>
  <c r="CK933" i="13"/>
  <c r="CJ933" i="13"/>
  <c r="CN932" i="13"/>
  <c r="CM932" i="13"/>
  <c r="CL932" i="13"/>
  <c r="CK932" i="13"/>
  <c r="CJ932" i="13"/>
  <c r="CN931" i="13"/>
  <c r="CM931" i="13"/>
  <c r="CL931" i="13"/>
  <c r="CK931" i="13"/>
  <c r="CJ931" i="13"/>
  <c r="CN930" i="13"/>
  <c r="CM930" i="13"/>
  <c r="CL930" i="13"/>
  <c r="CK930" i="13"/>
  <c r="CJ930" i="13"/>
  <c r="CN929" i="13"/>
  <c r="CM929" i="13"/>
  <c r="CL929" i="13"/>
  <c r="CK929" i="13"/>
  <c r="CJ929" i="13"/>
  <c r="CN928" i="13"/>
  <c r="CM928" i="13"/>
  <c r="CL928" i="13"/>
  <c r="CK928" i="13"/>
  <c r="CJ928" i="13"/>
  <c r="CN927" i="13"/>
  <c r="CM927" i="13"/>
  <c r="CL927" i="13"/>
  <c r="CK927" i="13"/>
  <c r="CJ927" i="13"/>
  <c r="CN926" i="13"/>
  <c r="CM926" i="13"/>
  <c r="CL926" i="13"/>
  <c r="CK926" i="13"/>
  <c r="CJ926" i="13"/>
  <c r="CN925" i="13"/>
  <c r="CM925" i="13"/>
  <c r="CL925" i="13"/>
  <c r="CK925" i="13"/>
  <c r="CJ925" i="13"/>
  <c r="CN924" i="13"/>
  <c r="CM924" i="13"/>
  <c r="CL924" i="13"/>
  <c r="CK924" i="13"/>
  <c r="CJ924" i="13"/>
  <c r="CN923" i="13"/>
  <c r="CM923" i="13"/>
  <c r="CL923" i="13"/>
  <c r="CK923" i="13"/>
  <c r="CJ923" i="13"/>
  <c r="CN922" i="13"/>
  <c r="CM922" i="13"/>
  <c r="CL922" i="13"/>
  <c r="CK922" i="13"/>
  <c r="CJ922" i="13"/>
  <c r="CN921" i="13"/>
  <c r="CM921" i="13"/>
  <c r="CL921" i="13"/>
  <c r="CK921" i="13"/>
  <c r="CJ921" i="13"/>
  <c r="CN920" i="13"/>
  <c r="CM920" i="13"/>
  <c r="CL920" i="13"/>
  <c r="CK920" i="13"/>
  <c r="CJ920" i="13"/>
  <c r="CN919" i="13"/>
  <c r="CM919" i="13"/>
  <c r="CL919" i="13"/>
  <c r="CK919" i="13"/>
  <c r="CJ919" i="13"/>
  <c r="CN918" i="13"/>
  <c r="CM918" i="13"/>
  <c r="CL918" i="13"/>
  <c r="CK918" i="13"/>
  <c r="CJ918" i="13"/>
  <c r="CN917" i="13"/>
  <c r="CM917" i="13"/>
  <c r="CL917" i="13"/>
  <c r="CK917" i="13"/>
  <c r="CJ917" i="13"/>
  <c r="CN916" i="13"/>
  <c r="CM916" i="13"/>
  <c r="CL916" i="13"/>
  <c r="CK916" i="13"/>
  <c r="CJ916" i="13"/>
  <c r="CN915" i="13"/>
  <c r="CM915" i="13"/>
  <c r="CL915" i="13"/>
  <c r="CK915" i="13"/>
  <c r="CJ915" i="13"/>
  <c r="CN914" i="13"/>
  <c r="CM914" i="13"/>
  <c r="CL914" i="13"/>
  <c r="CK914" i="13"/>
  <c r="CJ914" i="13"/>
  <c r="CN913" i="13"/>
  <c r="CM913" i="13"/>
  <c r="CL913" i="13"/>
  <c r="CK913" i="13"/>
  <c r="CJ913" i="13"/>
  <c r="CN912" i="13"/>
  <c r="CM912" i="13"/>
  <c r="CL912" i="13"/>
  <c r="CK912" i="13"/>
  <c r="CJ912" i="13"/>
  <c r="CN911" i="13"/>
  <c r="CM911" i="13"/>
  <c r="CL911" i="13"/>
  <c r="CK911" i="13"/>
  <c r="CJ911" i="13"/>
  <c r="CN910" i="13"/>
  <c r="CM910" i="13"/>
  <c r="CL910" i="13"/>
  <c r="CK910" i="13"/>
  <c r="CJ910" i="13"/>
  <c r="CN909" i="13"/>
  <c r="CM909" i="13"/>
  <c r="CL909" i="13"/>
  <c r="CK909" i="13"/>
  <c r="CJ909" i="13"/>
  <c r="CN908" i="13"/>
  <c r="CM908" i="13"/>
  <c r="CL908" i="13"/>
  <c r="CK908" i="13"/>
  <c r="CJ908" i="13"/>
  <c r="CN907" i="13"/>
  <c r="CM907" i="13"/>
  <c r="CL907" i="13"/>
  <c r="CK907" i="13"/>
  <c r="CJ907" i="13"/>
  <c r="CN906" i="13"/>
  <c r="CM906" i="13"/>
  <c r="CL906" i="13"/>
  <c r="CK906" i="13"/>
  <c r="CJ906" i="13"/>
  <c r="CN905" i="13"/>
  <c r="CM905" i="13"/>
  <c r="CL905" i="13"/>
  <c r="CK905" i="13"/>
  <c r="CJ905" i="13"/>
  <c r="CN904" i="13"/>
  <c r="CM904" i="13"/>
  <c r="CL904" i="13"/>
  <c r="CK904" i="13"/>
  <c r="CJ904" i="13"/>
  <c r="CN903" i="13"/>
  <c r="CM903" i="13"/>
  <c r="CL903" i="13"/>
  <c r="CK903" i="13"/>
  <c r="CJ903" i="13"/>
  <c r="CN902" i="13"/>
  <c r="CM902" i="13"/>
  <c r="CL902" i="13"/>
  <c r="CK902" i="13"/>
  <c r="CJ902" i="13"/>
  <c r="CN901" i="13"/>
  <c r="CM901" i="13"/>
  <c r="CL901" i="13"/>
  <c r="CK901" i="13"/>
  <c r="CJ901" i="13"/>
  <c r="CN900" i="13"/>
  <c r="CM900" i="13"/>
  <c r="CL900" i="13"/>
  <c r="CK900" i="13"/>
  <c r="CJ900" i="13"/>
  <c r="CN899" i="13"/>
  <c r="CM899" i="13"/>
  <c r="CL899" i="13"/>
  <c r="CK899" i="13"/>
  <c r="CJ899" i="13"/>
  <c r="CN898" i="13"/>
  <c r="CM898" i="13"/>
  <c r="CL898" i="13"/>
  <c r="CK898" i="13"/>
  <c r="CJ898" i="13"/>
  <c r="CN897" i="13"/>
  <c r="CM897" i="13"/>
  <c r="CL897" i="13"/>
  <c r="CK897" i="13"/>
  <c r="CJ897" i="13"/>
  <c r="CN896" i="13"/>
  <c r="CM896" i="13"/>
  <c r="CL896" i="13"/>
  <c r="CK896" i="13"/>
  <c r="CJ896" i="13"/>
  <c r="CN895" i="13"/>
  <c r="CM895" i="13"/>
  <c r="CL895" i="13"/>
  <c r="CK895" i="13"/>
  <c r="CJ895" i="13"/>
  <c r="CN894" i="13"/>
  <c r="CM894" i="13"/>
  <c r="CL894" i="13"/>
  <c r="CK894" i="13"/>
  <c r="CJ894" i="13"/>
  <c r="CN893" i="13"/>
  <c r="CM893" i="13"/>
  <c r="CL893" i="13"/>
  <c r="CK893" i="13"/>
  <c r="CJ893" i="13"/>
  <c r="CN892" i="13"/>
  <c r="CM892" i="13"/>
  <c r="CL892" i="13"/>
  <c r="CK892" i="13"/>
  <c r="CJ892" i="13"/>
  <c r="CN891" i="13"/>
  <c r="CM891" i="13"/>
  <c r="CL891" i="13"/>
  <c r="CK891" i="13"/>
  <c r="CJ891" i="13"/>
  <c r="CN890" i="13"/>
  <c r="CM890" i="13"/>
  <c r="CL890" i="13"/>
  <c r="CK890" i="13"/>
  <c r="CJ890" i="13"/>
  <c r="CN889" i="13"/>
  <c r="CM889" i="13"/>
  <c r="CL889" i="13"/>
  <c r="CK889" i="13"/>
  <c r="CJ889" i="13"/>
  <c r="CN888" i="13"/>
  <c r="CM888" i="13"/>
  <c r="CL888" i="13"/>
  <c r="CK888" i="13"/>
  <c r="CJ888" i="13"/>
  <c r="CN887" i="13"/>
  <c r="CM887" i="13"/>
  <c r="CL887" i="13"/>
  <c r="CK887" i="13"/>
  <c r="CJ887" i="13"/>
  <c r="CN886" i="13"/>
  <c r="CM886" i="13"/>
  <c r="CL886" i="13"/>
  <c r="CK886" i="13"/>
  <c r="CJ886" i="13"/>
  <c r="CN885" i="13"/>
  <c r="CM885" i="13"/>
  <c r="CL885" i="13"/>
  <c r="CK885" i="13"/>
  <c r="CJ885" i="13"/>
  <c r="CN884" i="13"/>
  <c r="CM884" i="13"/>
  <c r="CL884" i="13"/>
  <c r="CK884" i="13"/>
  <c r="CJ884" i="13"/>
  <c r="CN883" i="13"/>
  <c r="CM883" i="13"/>
  <c r="CL883" i="13"/>
  <c r="CK883" i="13"/>
  <c r="CJ883" i="13"/>
  <c r="CN882" i="13"/>
  <c r="CM882" i="13"/>
  <c r="CL882" i="13"/>
  <c r="CK882" i="13"/>
  <c r="CJ882" i="13"/>
  <c r="CN881" i="13"/>
  <c r="CM881" i="13"/>
  <c r="CL881" i="13"/>
  <c r="CK881" i="13"/>
  <c r="CJ881" i="13"/>
  <c r="CN880" i="13"/>
  <c r="CM880" i="13"/>
  <c r="CL880" i="13"/>
  <c r="CK880" i="13"/>
  <c r="CJ880" i="13"/>
  <c r="CN879" i="13"/>
  <c r="CM879" i="13"/>
  <c r="CL879" i="13"/>
  <c r="CK879" i="13"/>
  <c r="CJ879" i="13"/>
  <c r="CN878" i="13"/>
  <c r="CM878" i="13"/>
  <c r="CL878" i="13"/>
  <c r="CK878" i="13"/>
  <c r="CJ878" i="13"/>
  <c r="CN877" i="13"/>
  <c r="CM877" i="13"/>
  <c r="CL877" i="13"/>
  <c r="CK877" i="13"/>
  <c r="CJ877" i="13"/>
  <c r="CN876" i="13"/>
  <c r="CM876" i="13"/>
  <c r="CL876" i="13"/>
  <c r="CK876" i="13"/>
  <c r="CJ876" i="13"/>
  <c r="CN875" i="13"/>
  <c r="CM875" i="13"/>
  <c r="CL875" i="13"/>
  <c r="CK875" i="13"/>
  <c r="CJ875" i="13"/>
  <c r="CN874" i="13"/>
  <c r="CM874" i="13"/>
  <c r="CL874" i="13"/>
  <c r="CK874" i="13"/>
  <c r="CJ874" i="13"/>
  <c r="CN873" i="13"/>
  <c r="CM873" i="13"/>
  <c r="CL873" i="13"/>
  <c r="CK873" i="13"/>
  <c r="CJ873" i="13"/>
  <c r="CN872" i="13"/>
  <c r="CM872" i="13"/>
  <c r="CL872" i="13"/>
  <c r="CK872" i="13"/>
  <c r="CJ872" i="13"/>
  <c r="CN871" i="13"/>
  <c r="CM871" i="13"/>
  <c r="CL871" i="13"/>
  <c r="CK871" i="13"/>
  <c r="CJ871" i="13"/>
  <c r="CN870" i="13"/>
  <c r="CM870" i="13"/>
  <c r="CL870" i="13"/>
  <c r="CK870" i="13"/>
  <c r="CJ870" i="13"/>
  <c r="CN869" i="13"/>
  <c r="CM869" i="13"/>
  <c r="CL869" i="13"/>
  <c r="CK869" i="13"/>
  <c r="CJ869" i="13"/>
  <c r="CN868" i="13"/>
  <c r="CM868" i="13"/>
  <c r="CL868" i="13"/>
  <c r="CK868" i="13"/>
  <c r="CJ868" i="13"/>
  <c r="CN867" i="13"/>
  <c r="CM867" i="13"/>
  <c r="CL867" i="13"/>
  <c r="CK867" i="13"/>
  <c r="CJ867" i="13"/>
  <c r="CN866" i="13"/>
  <c r="CM866" i="13"/>
  <c r="CL866" i="13"/>
  <c r="CK866" i="13"/>
  <c r="CJ866" i="13"/>
  <c r="CN865" i="13"/>
  <c r="CM865" i="13"/>
  <c r="CL865" i="13"/>
  <c r="CK865" i="13"/>
  <c r="CJ865" i="13"/>
  <c r="CN864" i="13"/>
  <c r="CM864" i="13"/>
  <c r="CL864" i="13"/>
  <c r="CK864" i="13"/>
  <c r="CJ864" i="13"/>
  <c r="CN863" i="13"/>
  <c r="CM863" i="13"/>
  <c r="CL863" i="13"/>
  <c r="CK863" i="13"/>
  <c r="CJ863" i="13"/>
  <c r="CN862" i="13"/>
  <c r="CM862" i="13"/>
  <c r="CL862" i="13"/>
  <c r="CK862" i="13"/>
  <c r="CJ862" i="13"/>
  <c r="CN861" i="13"/>
  <c r="CM861" i="13"/>
  <c r="CL861" i="13"/>
  <c r="CK861" i="13"/>
  <c r="CJ861" i="13"/>
  <c r="CN860" i="13"/>
  <c r="CM860" i="13"/>
  <c r="CL860" i="13"/>
  <c r="CK860" i="13"/>
  <c r="CJ860" i="13"/>
  <c r="CN859" i="13"/>
  <c r="CM859" i="13"/>
  <c r="CL859" i="13"/>
  <c r="CK859" i="13"/>
  <c r="CJ859" i="13"/>
  <c r="CN858" i="13"/>
  <c r="CM858" i="13"/>
  <c r="CL858" i="13"/>
  <c r="CK858" i="13"/>
  <c r="CJ858" i="13"/>
  <c r="CN857" i="13"/>
  <c r="CM857" i="13"/>
  <c r="CL857" i="13"/>
  <c r="CK857" i="13"/>
  <c r="CJ857" i="13"/>
  <c r="CN856" i="13"/>
  <c r="CM856" i="13"/>
  <c r="CL856" i="13"/>
  <c r="CK856" i="13"/>
  <c r="CJ856" i="13"/>
  <c r="CN855" i="13"/>
  <c r="CM855" i="13"/>
  <c r="CL855" i="13"/>
  <c r="CK855" i="13"/>
  <c r="CJ855" i="13"/>
  <c r="CN854" i="13"/>
  <c r="CM854" i="13"/>
  <c r="CL854" i="13"/>
  <c r="CK854" i="13"/>
  <c r="CJ854" i="13"/>
  <c r="CN853" i="13"/>
  <c r="CM853" i="13"/>
  <c r="CL853" i="13"/>
  <c r="CK853" i="13"/>
  <c r="CJ853" i="13"/>
  <c r="CN852" i="13"/>
  <c r="CM852" i="13"/>
  <c r="CL852" i="13"/>
  <c r="CK852" i="13"/>
  <c r="CJ852" i="13"/>
  <c r="CN851" i="13"/>
  <c r="CM851" i="13"/>
  <c r="CL851" i="13"/>
  <c r="CK851" i="13"/>
  <c r="CJ851" i="13"/>
  <c r="CN850" i="13"/>
  <c r="CM850" i="13"/>
  <c r="CL850" i="13"/>
  <c r="CK850" i="13"/>
  <c r="CJ850" i="13"/>
  <c r="CN849" i="13"/>
  <c r="CM849" i="13"/>
  <c r="CL849" i="13"/>
  <c r="CK849" i="13"/>
  <c r="CJ849" i="13"/>
  <c r="CN848" i="13"/>
  <c r="CM848" i="13"/>
  <c r="CL848" i="13"/>
  <c r="CK848" i="13"/>
  <c r="CJ848" i="13"/>
  <c r="CN847" i="13"/>
  <c r="CM847" i="13"/>
  <c r="CL847" i="13"/>
  <c r="CK847" i="13"/>
  <c r="CJ847" i="13"/>
  <c r="CN846" i="13"/>
  <c r="CM846" i="13"/>
  <c r="CL846" i="13"/>
  <c r="CK846" i="13"/>
  <c r="CJ846" i="13"/>
  <c r="CN845" i="13"/>
  <c r="CM845" i="13"/>
  <c r="CL845" i="13"/>
  <c r="CK845" i="13"/>
  <c r="CJ845" i="13"/>
  <c r="CN844" i="13"/>
  <c r="CM844" i="13"/>
  <c r="CL844" i="13"/>
  <c r="CK844" i="13"/>
  <c r="CJ844" i="13"/>
  <c r="CN843" i="13"/>
  <c r="CM843" i="13"/>
  <c r="CL843" i="13"/>
  <c r="CK843" i="13"/>
  <c r="CJ843" i="13"/>
  <c r="CN842" i="13"/>
  <c r="CM842" i="13"/>
  <c r="CL842" i="13"/>
  <c r="CK842" i="13"/>
  <c r="CJ842" i="13"/>
  <c r="CN841" i="13"/>
  <c r="CM841" i="13"/>
  <c r="CL841" i="13"/>
  <c r="CK841" i="13"/>
  <c r="CJ841" i="13"/>
  <c r="CN840" i="13"/>
  <c r="CM840" i="13"/>
  <c r="CL840" i="13"/>
  <c r="CK840" i="13"/>
  <c r="CJ840" i="13"/>
  <c r="CN839" i="13"/>
  <c r="CM839" i="13"/>
  <c r="CL839" i="13"/>
  <c r="CK839" i="13"/>
  <c r="CJ839" i="13"/>
  <c r="CN838" i="13"/>
  <c r="CM838" i="13"/>
  <c r="CL838" i="13"/>
  <c r="CK838" i="13"/>
  <c r="CJ838" i="13"/>
  <c r="CN837" i="13"/>
  <c r="CM837" i="13"/>
  <c r="CL837" i="13"/>
  <c r="CK837" i="13"/>
  <c r="CJ837" i="13"/>
  <c r="CN836" i="13"/>
  <c r="CM836" i="13"/>
  <c r="CL836" i="13"/>
  <c r="CK836" i="13"/>
  <c r="CJ836" i="13"/>
  <c r="CN835" i="13"/>
  <c r="CM835" i="13"/>
  <c r="CL835" i="13"/>
  <c r="CK835" i="13"/>
  <c r="CJ835" i="13"/>
  <c r="CN834" i="13"/>
  <c r="CM834" i="13"/>
  <c r="CL834" i="13"/>
  <c r="CK834" i="13"/>
  <c r="CJ834" i="13"/>
  <c r="CN833" i="13"/>
  <c r="CM833" i="13"/>
  <c r="CL833" i="13"/>
  <c r="CK833" i="13"/>
  <c r="CJ833" i="13"/>
  <c r="CN832" i="13"/>
  <c r="CM832" i="13"/>
  <c r="CL832" i="13"/>
  <c r="CK832" i="13"/>
  <c r="CJ832" i="13"/>
  <c r="CN831" i="13"/>
  <c r="CM831" i="13"/>
  <c r="CL831" i="13"/>
  <c r="CK831" i="13"/>
  <c r="CJ831" i="13"/>
  <c r="CN830" i="13"/>
  <c r="CM830" i="13"/>
  <c r="CL830" i="13"/>
  <c r="CK830" i="13"/>
  <c r="CJ830" i="13"/>
  <c r="CN829" i="13"/>
  <c r="CM829" i="13"/>
  <c r="CL829" i="13"/>
  <c r="CK829" i="13"/>
  <c r="CJ829" i="13"/>
  <c r="CN828" i="13"/>
  <c r="CM828" i="13"/>
  <c r="CL828" i="13"/>
  <c r="CK828" i="13"/>
  <c r="CJ828" i="13"/>
  <c r="CN827" i="13"/>
  <c r="CM827" i="13"/>
  <c r="CL827" i="13"/>
  <c r="CK827" i="13"/>
  <c r="CJ827" i="13"/>
  <c r="CN826" i="13"/>
  <c r="CM826" i="13"/>
  <c r="CL826" i="13"/>
  <c r="CK826" i="13"/>
  <c r="CJ826" i="13"/>
  <c r="CN825" i="13"/>
  <c r="CM825" i="13"/>
  <c r="CL825" i="13"/>
  <c r="CK825" i="13"/>
  <c r="CJ825" i="13"/>
  <c r="CN824" i="13"/>
  <c r="CM824" i="13"/>
  <c r="CL824" i="13"/>
  <c r="CK824" i="13"/>
  <c r="CJ824" i="13"/>
  <c r="CN823" i="13"/>
  <c r="CM823" i="13"/>
  <c r="CL823" i="13"/>
  <c r="CK823" i="13"/>
  <c r="CJ823" i="13"/>
  <c r="CN822" i="13"/>
  <c r="CM822" i="13"/>
  <c r="CL822" i="13"/>
  <c r="CK822" i="13"/>
  <c r="CJ822" i="13"/>
  <c r="CN821" i="13"/>
  <c r="CM821" i="13"/>
  <c r="CL821" i="13"/>
  <c r="CK821" i="13"/>
  <c r="CJ821" i="13"/>
  <c r="CN820" i="13"/>
  <c r="CM820" i="13"/>
  <c r="CL820" i="13"/>
  <c r="CK820" i="13"/>
  <c r="CJ820" i="13"/>
  <c r="CN819" i="13"/>
  <c r="CM819" i="13"/>
  <c r="CL819" i="13"/>
  <c r="CK819" i="13"/>
  <c r="CJ819" i="13"/>
  <c r="CN818" i="13"/>
  <c r="CM818" i="13"/>
  <c r="CL818" i="13"/>
  <c r="CK818" i="13"/>
  <c r="CJ818" i="13"/>
  <c r="CN817" i="13"/>
  <c r="CM817" i="13"/>
  <c r="CL817" i="13"/>
  <c r="CK817" i="13"/>
  <c r="CJ817" i="13"/>
  <c r="CN816" i="13"/>
  <c r="CM816" i="13"/>
  <c r="CL816" i="13"/>
  <c r="CK816" i="13"/>
  <c r="CJ816" i="13"/>
  <c r="CN815" i="13"/>
  <c r="CM815" i="13"/>
  <c r="CL815" i="13"/>
  <c r="CK815" i="13"/>
  <c r="CJ815" i="13"/>
  <c r="CN814" i="13"/>
  <c r="CM814" i="13"/>
  <c r="CL814" i="13"/>
  <c r="CK814" i="13"/>
  <c r="CJ814" i="13"/>
  <c r="CN813" i="13"/>
  <c r="CM813" i="13"/>
  <c r="CL813" i="13"/>
  <c r="CK813" i="13"/>
  <c r="CJ813" i="13"/>
  <c r="CN812" i="13"/>
  <c r="CM812" i="13"/>
  <c r="CL812" i="13"/>
  <c r="CK812" i="13"/>
  <c r="CJ812" i="13"/>
  <c r="CN811" i="13"/>
  <c r="CM811" i="13"/>
  <c r="CL811" i="13"/>
  <c r="CK811" i="13"/>
  <c r="CJ811" i="13"/>
  <c r="CN810" i="13"/>
  <c r="CM810" i="13"/>
  <c r="CL810" i="13"/>
  <c r="CK810" i="13"/>
  <c r="CJ810" i="13"/>
  <c r="CN809" i="13"/>
  <c r="CM809" i="13"/>
  <c r="CL809" i="13"/>
  <c r="CK809" i="13"/>
  <c r="CJ809" i="13"/>
  <c r="CN808" i="13"/>
  <c r="CM808" i="13"/>
  <c r="CL808" i="13"/>
  <c r="CK808" i="13"/>
  <c r="CJ808" i="13"/>
  <c r="CN807" i="13"/>
  <c r="CM807" i="13"/>
  <c r="CL807" i="13"/>
  <c r="CK807" i="13"/>
  <c r="CJ807" i="13"/>
  <c r="CN806" i="13"/>
  <c r="CM806" i="13"/>
  <c r="CL806" i="13"/>
  <c r="CK806" i="13"/>
  <c r="CJ806" i="13"/>
  <c r="CN805" i="13"/>
  <c r="CM805" i="13"/>
  <c r="CL805" i="13"/>
  <c r="CK805" i="13"/>
  <c r="CJ805" i="13"/>
  <c r="CN804" i="13"/>
  <c r="CM804" i="13"/>
  <c r="CL804" i="13"/>
  <c r="CK804" i="13"/>
  <c r="CJ804" i="13"/>
  <c r="CN803" i="13"/>
  <c r="CM803" i="13"/>
  <c r="CL803" i="13"/>
  <c r="CK803" i="13"/>
  <c r="CJ803" i="13"/>
  <c r="CN802" i="13"/>
  <c r="CM802" i="13"/>
  <c r="CL802" i="13"/>
  <c r="CK802" i="13"/>
  <c r="CJ802" i="13"/>
  <c r="CN801" i="13"/>
  <c r="CM801" i="13"/>
  <c r="CL801" i="13"/>
  <c r="CK801" i="13"/>
  <c r="CJ801" i="13"/>
  <c r="CN800" i="13"/>
  <c r="CM800" i="13"/>
  <c r="CL800" i="13"/>
  <c r="CK800" i="13"/>
  <c r="CJ800" i="13"/>
  <c r="CN799" i="13"/>
  <c r="CM799" i="13"/>
  <c r="CL799" i="13"/>
  <c r="CK799" i="13"/>
  <c r="CJ799" i="13"/>
  <c r="CN798" i="13"/>
  <c r="CM798" i="13"/>
  <c r="CL798" i="13"/>
  <c r="CK798" i="13"/>
  <c r="CJ798" i="13"/>
  <c r="CN797" i="13"/>
  <c r="CM797" i="13"/>
  <c r="CL797" i="13"/>
  <c r="CK797" i="13"/>
  <c r="CJ797" i="13"/>
  <c r="CN796" i="13"/>
  <c r="CM796" i="13"/>
  <c r="CL796" i="13"/>
  <c r="CK796" i="13"/>
  <c r="CJ796" i="13"/>
  <c r="CN795" i="13"/>
  <c r="CM795" i="13"/>
  <c r="CL795" i="13"/>
  <c r="CK795" i="13"/>
  <c r="CJ795" i="13"/>
  <c r="CN794" i="13"/>
  <c r="CM794" i="13"/>
  <c r="CL794" i="13"/>
  <c r="CK794" i="13"/>
  <c r="CJ794" i="13"/>
  <c r="CN793" i="13"/>
  <c r="CM793" i="13"/>
  <c r="CL793" i="13"/>
  <c r="CK793" i="13"/>
  <c r="CJ793" i="13"/>
  <c r="CN792" i="13"/>
  <c r="CM792" i="13"/>
  <c r="CL792" i="13"/>
  <c r="CK792" i="13"/>
  <c r="CJ792" i="13"/>
  <c r="CN791" i="13"/>
  <c r="CM791" i="13"/>
  <c r="CL791" i="13"/>
  <c r="CK791" i="13"/>
  <c r="CJ791" i="13"/>
  <c r="CN790" i="13"/>
  <c r="CM790" i="13"/>
  <c r="CL790" i="13"/>
  <c r="CK790" i="13"/>
  <c r="CJ790" i="13"/>
  <c r="CN789" i="13"/>
  <c r="CM789" i="13"/>
  <c r="CL789" i="13"/>
  <c r="CK789" i="13"/>
  <c r="CJ789" i="13"/>
  <c r="CN788" i="13"/>
  <c r="CM788" i="13"/>
  <c r="CL788" i="13"/>
  <c r="CK788" i="13"/>
  <c r="CJ788" i="13"/>
  <c r="CN787" i="13"/>
  <c r="CM787" i="13"/>
  <c r="CL787" i="13"/>
  <c r="CK787" i="13"/>
  <c r="CJ787" i="13"/>
  <c r="CN786" i="13"/>
  <c r="CM786" i="13"/>
  <c r="CL786" i="13"/>
  <c r="CK786" i="13"/>
  <c r="CJ786" i="13"/>
  <c r="CN785" i="13"/>
  <c r="CM785" i="13"/>
  <c r="CL785" i="13"/>
  <c r="CK785" i="13"/>
  <c r="CJ785" i="13"/>
  <c r="CN784" i="13"/>
  <c r="CM784" i="13"/>
  <c r="CL784" i="13"/>
  <c r="CK784" i="13"/>
  <c r="CJ784" i="13"/>
  <c r="CN783" i="13"/>
  <c r="CM783" i="13"/>
  <c r="CL783" i="13"/>
  <c r="CK783" i="13"/>
  <c r="CJ783" i="13"/>
  <c r="CN782" i="13"/>
  <c r="CM782" i="13"/>
  <c r="CL782" i="13"/>
  <c r="CK782" i="13"/>
  <c r="CJ782" i="13"/>
  <c r="CN781" i="13"/>
  <c r="CM781" i="13"/>
  <c r="CL781" i="13"/>
  <c r="CK781" i="13"/>
  <c r="CJ781" i="13"/>
  <c r="CN780" i="13"/>
  <c r="CM780" i="13"/>
  <c r="CL780" i="13"/>
  <c r="CK780" i="13"/>
  <c r="CJ780" i="13"/>
  <c r="CN779" i="13"/>
  <c r="CM779" i="13"/>
  <c r="CL779" i="13"/>
  <c r="CK779" i="13"/>
  <c r="CJ779" i="13"/>
  <c r="CN778" i="13"/>
  <c r="CM778" i="13"/>
  <c r="CL778" i="13"/>
  <c r="CK778" i="13"/>
  <c r="CJ778" i="13"/>
  <c r="CN777" i="13"/>
  <c r="CM777" i="13"/>
  <c r="CL777" i="13"/>
  <c r="CK777" i="13"/>
  <c r="CJ777" i="13"/>
  <c r="CN776" i="13"/>
  <c r="CM776" i="13"/>
  <c r="CL776" i="13"/>
  <c r="CK776" i="13"/>
  <c r="CJ776" i="13"/>
  <c r="CN774" i="13"/>
  <c r="CM774" i="13"/>
  <c r="CL774" i="13"/>
  <c r="CJ774" i="13"/>
  <c r="CN773" i="13"/>
  <c r="CM773" i="13"/>
  <c r="CL773" i="13"/>
  <c r="CJ773" i="13"/>
  <c r="CN772" i="13"/>
  <c r="CM772" i="13"/>
  <c r="CL772" i="13"/>
  <c r="CJ772" i="13"/>
  <c r="CN771" i="13"/>
  <c r="CM771" i="13"/>
  <c r="CL771" i="13"/>
  <c r="CJ771" i="13"/>
  <c r="CN770" i="13"/>
  <c r="CM770" i="13"/>
  <c r="CL770" i="13"/>
  <c r="CJ770" i="13"/>
  <c r="CN769" i="13"/>
  <c r="CM769" i="13"/>
  <c r="CL769" i="13"/>
  <c r="CJ769" i="13"/>
  <c r="CN768" i="13"/>
  <c r="CM768" i="13"/>
  <c r="CL768" i="13"/>
  <c r="CJ768" i="13"/>
  <c r="CN767" i="13"/>
  <c r="CM767" i="13"/>
  <c r="CL767" i="13"/>
  <c r="CJ767" i="13"/>
  <c r="CN766" i="13"/>
  <c r="CM766" i="13"/>
  <c r="CL766" i="13"/>
  <c r="CJ766" i="13"/>
  <c r="CN765" i="13"/>
  <c r="CM765" i="13"/>
  <c r="CL765" i="13"/>
  <c r="CJ765" i="13"/>
  <c r="CN764" i="13"/>
  <c r="CM764" i="13"/>
  <c r="CL764" i="13"/>
  <c r="CJ764" i="13"/>
  <c r="CN763" i="13"/>
  <c r="CM763" i="13"/>
  <c r="CL763" i="13"/>
  <c r="CJ763" i="13"/>
  <c r="CN762" i="13"/>
  <c r="CM762" i="13"/>
  <c r="CL762" i="13"/>
  <c r="CJ762" i="13"/>
  <c r="CN761" i="13"/>
  <c r="CM761" i="13"/>
  <c r="CL761" i="13"/>
  <c r="CJ761" i="13"/>
  <c r="CN760" i="13"/>
  <c r="CM760" i="13"/>
  <c r="CL760" i="13"/>
  <c r="CJ760" i="13"/>
  <c r="CN759" i="13"/>
  <c r="CM759" i="13"/>
  <c r="CL759" i="13"/>
  <c r="CJ759" i="13"/>
  <c r="CN758" i="13"/>
  <c r="CM758" i="13"/>
  <c r="CL758" i="13"/>
  <c r="CJ758" i="13"/>
  <c r="CN757" i="13"/>
  <c r="CM757" i="13"/>
  <c r="CL757" i="13"/>
  <c r="CJ757" i="13"/>
  <c r="CN756" i="13"/>
  <c r="CM756" i="13"/>
  <c r="CL756" i="13"/>
  <c r="CJ756" i="13"/>
  <c r="CN755" i="13"/>
  <c r="CM755" i="13"/>
  <c r="CL755" i="13"/>
  <c r="CJ755" i="13"/>
  <c r="CN754" i="13"/>
  <c r="CM754" i="13"/>
  <c r="CK754" i="13"/>
  <c r="CJ754" i="13"/>
  <c r="CN753" i="13"/>
  <c r="CM753" i="13"/>
  <c r="CL753" i="13"/>
  <c r="CJ753" i="13"/>
  <c r="CN752" i="13"/>
  <c r="CM752" i="13"/>
  <c r="CL752" i="13"/>
  <c r="CJ752" i="13"/>
  <c r="CN751" i="13"/>
  <c r="CM751" i="13"/>
  <c r="CL751" i="13"/>
  <c r="CJ751" i="13"/>
  <c r="CN750" i="13"/>
  <c r="CL750" i="13"/>
  <c r="CK750" i="13"/>
  <c r="CJ750" i="13"/>
  <c r="CN749" i="13"/>
  <c r="CM749" i="13"/>
  <c r="CL749" i="13"/>
  <c r="CK749" i="13"/>
  <c r="CN748" i="13"/>
  <c r="CM748" i="13"/>
  <c r="CL748" i="13"/>
  <c r="CK748" i="13"/>
  <c r="CN747" i="13"/>
  <c r="CM747" i="13"/>
  <c r="CL747" i="13"/>
  <c r="CK747" i="13"/>
  <c r="CN746" i="13"/>
  <c r="CM746" i="13"/>
  <c r="CL746" i="13"/>
  <c r="CK746" i="13"/>
  <c r="CN745" i="13"/>
  <c r="CM745" i="13"/>
  <c r="CL745" i="13"/>
  <c r="CK745" i="13"/>
  <c r="CN744" i="13"/>
  <c r="CM744" i="13"/>
  <c r="CL744" i="13"/>
  <c r="CK744" i="13"/>
  <c r="CN743" i="13"/>
  <c r="CM743" i="13"/>
  <c r="CL743" i="13"/>
  <c r="CK743" i="13"/>
  <c r="CN742" i="13"/>
  <c r="CM742" i="13"/>
  <c r="CL742" i="13"/>
  <c r="CK742" i="13"/>
  <c r="CN741" i="13"/>
  <c r="CM741" i="13"/>
  <c r="CL741" i="13"/>
  <c r="CK741" i="13"/>
  <c r="CN740" i="13"/>
  <c r="CM740" i="13"/>
  <c r="CK740" i="13"/>
  <c r="CJ740" i="13"/>
  <c r="CN739" i="13"/>
  <c r="CM739" i="13"/>
  <c r="CL739" i="13"/>
  <c r="CK739" i="13"/>
  <c r="CN738" i="13"/>
  <c r="CM738" i="13"/>
  <c r="CL738" i="13"/>
  <c r="CK738" i="13"/>
  <c r="CN737" i="13"/>
  <c r="CM737" i="13"/>
  <c r="CL737" i="13"/>
  <c r="CK737" i="13"/>
  <c r="CN736" i="13"/>
  <c r="CM736" i="13"/>
  <c r="CL736" i="13"/>
  <c r="CJ736" i="13"/>
  <c r="CN735" i="13"/>
  <c r="CM735" i="13"/>
  <c r="CL735" i="13"/>
  <c r="CJ735" i="13"/>
  <c r="CN734" i="13"/>
  <c r="CM734" i="13"/>
  <c r="CL734" i="13"/>
  <c r="CJ734" i="13"/>
  <c r="CN733" i="13"/>
  <c r="CM733" i="13"/>
  <c r="CL733" i="13"/>
  <c r="CJ733" i="13"/>
  <c r="CN732" i="13"/>
  <c r="CM732" i="13"/>
  <c r="CL732" i="13"/>
  <c r="CJ732" i="13"/>
  <c r="CN731" i="13"/>
  <c r="CM731" i="13"/>
  <c r="CL731" i="13"/>
  <c r="CJ731" i="13"/>
  <c r="CN730" i="13"/>
  <c r="CM730" i="13"/>
  <c r="CL730" i="13"/>
  <c r="CJ730" i="13"/>
  <c r="CN729" i="13"/>
  <c r="CM729" i="13"/>
  <c r="CL729" i="13"/>
  <c r="CJ729" i="13"/>
  <c r="CN728" i="13"/>
  <c r="CM728" i="13"/>
  <c r="CL728" i="13"/>
  <c r="CK728" i="13"/>
  <c r="CN727" i="13"/>
  <c r="CM727" i="13"/>
  <c r="CK727" i="13"/>
  <c r="CN726" i="13"/>
  <c r="CM726" i="13"/>
  <c r="CK726" i="13"/>
  <c r="CJ726" i="13"/>
  <c r="CN725" i="13"/>
  <c r="CM725" i="13"/>
  <c r="CK725" i="13"/>
  <c r="CN724" i="13"/>
  <c r="CM724" i="13"/>
  <c r="CK724" i="13"/>
  <c r="CJ724" i="13"/>
  <c r="CN723" i="13"/>
  <c r="CM723" i="13"/>
  <c r="CK723" i="13"/>
  <c r="CJ723" i="13"/>
  <c r="CN722" i="13"/>
  <c r="CM722" i="13"/>
  <c r="CK722" i="13"/>
  <c r="CJ722" i="13"/>
  <c r="CN721" i="13"/>
  <c r="CM721" i="13"/>
  <c r="CL721" i="13"/>
  <c r="CJ721" i="13"/>
  <c r="CN720" i="13"/>
  <c r="CM720" i="13"/>
  <c r="CL720" i="13"/>
  <c r="CJ720" i="13"/>
  <c r="CN719" i="13"/>
  <c r="CM719" i="13"/>
  <c r="CL719" i="13"/>
  <c r="CJ719" i="13"/>
  <c r="CN718" i="13"/>
  <c r="CM718" i="13"/>
  <c r="CL718" i="13"/>
  <c r="CK718" i="13"/>
  <c r="CN717" i="13"/>
  <c r="CM717" i="13"/>
  <c r="CL717" i="13"/>
  <c r="CK717" i="13"/>
  <c r="CN716" i="13"/>
  <c r="CM716" i="13"/>
  <c r="CL716" i="13"/>
  <c r="CK716" i="13"/>
  <c r="CN715" i="13"/>
  <c r="CM715" i="13"/>
  <c r="CL715" i="13"/>
  <c r="CJ715" i="13"/>
  <c r="CN714" i="13"/>
  <c r="CM714" i="13"/>
  <c r="CL714" i="13"/>
  <c r="CJ714" i="13"/>
  <c r="CN713" i="13"/>
  <c r="CM713" i="13"/>
  <c r="CL713" i="13"/>
  <c r="CJ713" i="13"/>
  <c r="CN712" i="13"/>
  <c r="CM712" i="13"/>
  <c r="CL712" i="13"/>
  <c r="CJ712" i="13"/>
  <c r="CN711" i="13"/>
  <c r="CM711" i="13"/>
  <c r="CL711" i="13"/>
  <c r="CJ711" i="13"/>
  <c r="CN710" i="13"/>
  <c r="CM710" i="13"/>
  <c r="CL710" i="13"/>
  <c r="CJ710" i="13"/>
  <c r="CN709" i="13"/>
  <c r="CM709" i="13"/>
  <c r="CL709" i="13"/>
  <c r="CJ709" i="13"/>
  <c r="CN708" i="13"/>
  <c r="CM708" i="13"/>
  <c r="CL708" i="13"/>
  <c r="CJ708" i="13"/>
  <c r="CN707" i="13"/>
  <c r="CM707" i="13"/>
  <c r="CL707" i="13"/>
  <c r="CJ707" i="13"/>
  <c r="CN706" i="13"/>
  <c r="CM706" i="13"/>
  <c r="CL706" i="13"/>
  <c r="CK706" i="13"/>
  <c r="CN705" i="13"/>
  <c r="CM705" i="13"/>
  <c r="CL705" i="13"/>
  <c r="CJ705" i="13"/>
  <c r="CN704" i="13"/>
  <c r="CM704" i="13"/>
  <c r="CL704" i="13"/>
  <c r="CJ704" i="13"/>
  <c r="CN703" i="13"/>
  <c r="CM703" i="13"/>
  <c r="CL703" i="13"/>
  <c r="CJ703" i="13"/>
  <c r="CN702" i="13"/>
  <c r="CM702" i="13"/>
  <c r="CL702" i="13"/>
  <c r="CJ702" i="13"/>
  <c r="CN701" i="13"/>
  <c r="CM701" i="13"/>
  <c r="CL701" i="13"/>
  <c r="CJ701" i="13"/>
  <c r="CN700" i="13"/>
  <c r="CM700" i="13"/>
  <c r="CL700" i="13"/>
  <c r="CJ700" i="13"/>
  <c r="CN699" i="13"/>
  <c r="CM699" i="13"/>
  <c r="CL699" i="13"/>
  <c r="CJ699" i="13"/>
  <c r="CN698" i="13"/>
  <c r="CM698" i="13"/>
  <c r="CL698" i="13"/>
  <c r="CJ698" i="13"/>
  <c r="CN697" i="13"/>
  <c r="CM697" i="13"/>
  <c r="CL697" i="13"/>
  <c r="CJ697" i="13"/>
  <c r="CN696" i="13"/>
  <c r="CM696" i="13"/>
  <c r="CL696" i="13"/>
  <c r="CJ696" i="13"/>
  <c r="CN695" i="13"/>
  <c r="CM695" i="13"/>
  <c r="CL695" i="13"/>
  <c r="CJ695" i="13"/>
  <c r="CN694" i="13"/>
  <c r="CM694" i="13"/>
  <c r="CL694" i="13"/>
  <c r="CJ694" i="13"/>
  <c r="CN693" i="13"/>
  <c r="CM693" i="13"/>
  <c r="CL693" i="13"/>
  <c r="CK693" i="13"/>
  <c r="CN690" i="13"/>
  <c r="CM690" i="13"/>
  <c r="CL690" i="13"/>
  <c r="CJ690" i="13"/>
  <c r="CN689" i="13"/>
  <c r="CM689" i="13"/>
  <c r="CL689" i="13"/>
  <c r="CJ689" i="13"/>
  <c r="CN688" i="13"/>
  <c r="CM688" i="13"/>
  <c r="CL688" i="13"/>
  <c r="CJ688" i="13"/>
  <c r="CN687" i="13"/>
  <c r="CM687" i="13"/>
  <c r="CL687" i="13"/>
  <c r="CJ687" i="13"/>
  <c r="CN686" i="13"/>
  <c r="CM686" i="13"/>
  <c r="CL686" i="13"/>
  <c r="CJ686" i="13"/>
  <c r="CN685" i="13"/>
  <c r="CM685" i="13"/>
  <c r="CL685" i="13"/>
  <c r="CJ685" i="13"/>
  <c r="CN684" i="13"/>
  <c r="CM684" i="13"/>
  <c r="CL684" i="13"/>
  <c r="CJ684" i="13"/>
  <c r="CN683" i="13"/>
  <c r="CM683" i="13"/>
  <c r="CL683" i="13"/>
  <c r="CJ683" i="13"/>
  <c r="CN682" i="13"/>
  <c r="CM682" i="13"/>
  <c r="CL682" i="13"/>
  <c r="CJ682" i="13"/>
  <c r="CN681" i="13"/>
  <c r="CM681" i="13"/>
  <c r="CL681" i="13"/>
  <c r="CJ681" i="13"/>
  <c r="CN680" i="13"/>
  <c r="CM680" i="13"/>
  <c r="CL680" i="13"/>
  <c r="CJ680" i="13"/>
  <c r="CN679" i="13"/>
  <c r="CM679" i="13"/>
  <c r="CL679" i="13"/>
  <c r="CJ679" i="13"/>
  <c r="CN678" i="13"/>
  <c r="CM678" i="13"/>
  <c r="CL678" i="13"/>
  <c r="CJ678" i="13"/>
  <c r="CN677" i="13"/>
  <c r="CM677" i="13"/>
  <c r="CL677" i="13"/>
  <c r="CJ677" i="13"/>
  <c r="CN676" i="13"/>
  <c r="CM676" i="13"/>
  <c r="CL676" i="13"/>
  <c r="CJ676" i="13"/>
  <c r="CN675" i="13"/>
  <c r="CM675" i="13"/>
  <c r="CL675" i="13"/>
  <c r="CJ675" i="13"/>
  <c r="CN674" i="13"/>
  <c r="CM674" i="13"/>
  <c r="CL674" i="13"/>
  <c r="CJ674" i="13"/>
  <c r="CN673" i="13"/>
  <c r="CM673" i="13"/>
  <c r="CL673" i="13"/>
  <c r="CJ673" i="13"/>
  <c r="CN672" i="13"/>
  <c r="CM672" i="13"/>
  <c r="CL672" i="13"/>
  <c r="CK672" i="13"/>
  <c r="CN671" i="13"/>
  <c r="CM671" i="13"/>
  <c r="CL671" i="13"/>
  <c r="CK671" i="13"/>
  <c r="CN670" i="13"/>
  <c r="CM670" i="13"/>
  <c r="CL670" i="13"/>
  <c r="CK670" i="13"/>
  <c r="CN669" i="13"/>
  <c r="CM669" i="13"/>
  <c r="CL669" i="13"/>
  <c r="CJ669" i="13"/>
  <c r="CN668" i="13"/>
  <c r="CM668" i="13"/>
  <c r="CL668" i="13"/>
  <c r="CJ668" i="13"/>
  <c r="CN667" i="13"/>
  <c r="CM667" i="13"/>
  <c r="CL667" i="13"/>
  <c r="CJ667" i="13"/>
  <c r="CN666" i="13"/>
  <c r="CM666" i="13"/>
  <c r="CL666" i="13"/>
  <c r="CK666" i="13"/>
  <c r="CN665" i="13"/>
  <c r="CM665" i="13"/>
  <c r="CL665" i="13"/>
  <c r="CK665" i="13"/>
  <c r="CN664" i="13"/>
  <c r="CM664" i="13"/>
  <c r="CL664" i="13"/>
  <c r="CK664" i="13"/>
  <c r="CN663" i="13"/>
  <c r="CM663" i="13"/>
  <c r="CL663" i="13"/>
  <c r="CK663" i="13"/>
  <c r="CN662" i="13"/>
  <c r="CM662" i="13"/>
  <c r="CL662" i="13"/>
  <c r="CK662" i="13"/>
  <c r="CN661" i="13"/>
  <c r="CM661" i="13"/>
  <c r="CL661" i="13"/>
  <c r="CK661" i="13"/>
  <c r="CN660" i="13"/>
  <c r="CM660" i="13"/>
  <c r="CL660" i="13"/>
  <c r="CK660" i="13"/>
  <c r="CN659" i="13"/>
  <c r="CM659" i="13"/>
  <c r="CL659" i="13"/>
  <c r="CK659" i="13"/>
  <c r="CN658" i="13"/>
  <c r="CM658" i="13"/>
  <c r="CL658" i="13"/>
  <c r="CJ658" i="13"/>
  <c r="CN657" i="13"/>
  <c r="CM657" i="13"/>
  <c r="CL657" i="13"/>
  <c r="CJ657" i="13"/>
  <c r="CN656" i="13"/>
  <c r="CM656" i="13"/>
  <c r="CL656" i="13"/>
  <c r="CJ656" i="13"/>
  <c r="CN655" i="13"/>
  <c r="CM655" i="13"/>
  <c r="CL655" i="13"/>
  <c r="CJ655" i="13"/>
  <c r="CN654" i="13"/>
  <c r="CM654" i="13"/>
  <c r="CL654" i="13"/>
  <c r="CJ654" i="13"/>
  <c r="CN653" i="13"/>
  <c r="CM653" i="13"/>
  <c r="CL653" i="13"/>
  <c r="CJ653" i="13"/>
  <c r="CN652" i="13"/>
  <c r="CM652" i="13"/>
  <c r="CL652" i="13"/>
  <c r="CK652" i="13"/>
  <c r="CN651" i="13"/>
  <c r="CM651" i="13"/>
  <c r="CL651" i="13"/>
  <c r="CK651" i="13"/>
  <c r="CN650" i="13"/>
  <c r="CM650" i="13"/>
  <c r="CL650" i="13"/>
  <c r="CK650" i="13"/>
  <c r="CN649" i="13"/>
  <c r="CM649" i="13"/>
  <c r="CL649" i="13"/>
  <c r="CK649" i="13"/>
  <c r="CN648" i="13"/>
  <c r="CM648" i="13"/>
  <c r="CL648" i="13"/>
  <c r="CK648" i="13"/>
  <c r="CN647" i="13"/>
  <c r="CM647" i="13"/>
  <c r="CL647" i="13"/>
  <c r="CK647" i="13"/>
  <c r="CN646" i="13"/>
  <c r="CM646" i="13"/>
  <c r="CL646" i="13"/>
  <c r="CJ646" i="13"/>
  <c r="CN645" i="13"/>
  <c r="CM645" i="13"/>
  <c r="CL645" i="13"/>
  <c r="CJ645" i="13"/>
  <c r="CN644" i="13"/>
  <c r="CM644" i="13"/>
  <c r="CL644" i="13"/>
  <c r="CK644" i="13"/>
  <c r="CN643" i="13"/>
  <c r="CM643" i="13"/>
  <c r="CL643" i="13"/>
  <c r="CK643" i="13"/>
  <c r="CN642" i="13"/>
  <c r="CM642" i="13"/>
  <c r="CL642" i="13"/>
  <c r="CJ642" i="13"/>
  <c r="CN641" i="13"/>
  <c r="CM641" i="13"/>
  <c r="CL641" i="13"/>
  <c r="CJ641" i="13"/>
  <c r="CN640" i="13"/>
  <c r="CM640" i="13"/>
  <c r="CL640" i="13"/>
  <c r="CJ640" i="13"/>
  <c r="CN639" i="13"/>
  <c r="CM639" i="13"/>
  <c r="CL639" i="13"/>
  <c r="CK639" i="13"/>
  <c r="CN638" i="13"/>
  <c r="CM638" i="13"/>
  <c r="CL638" i="13"/>
  <c r="CK638" i="13"/>
  <c r="CN637" i="13"/>
  <c r="CM637" i="13"/>
  <c r="CL637" i="13"/>
  <c r="CK637" i="13"/>
  <c r="CN636" i="13"/>
  <c r="CM636" i="13"/>
  <c r="CL636" i="13"/>
  <c r="CK636" i="13"/>
  <c r="CN635" i="13"/>
  <c r="CM635" i="13"/>
  <c r="CL635" i="13"/>
  <c r="CK635" i="13"/>
  <c r="CN634" i="13"/>
  <c r="CM634" i="13"/>
  <c r="CL634" i="13"/>
  <c r="CK634" i="13"/>
  <c r="CN633" i="13"/>
  <c r="CM633" i="13"/>
  <c r="CL633" i="13"/>
  <c r="CK633" i="13"/>
  <c r="CN632" i="13"/>
  <c r="CM632" i="13"/>
  <c r="CL632" i="13"/>
  <c r="CK632" i="13"/>
  <c r="CN631" i="13"/>
  <c r="CM631" i="13"/>
  <c r="CL631" i="13"/>
  <c r="CK631" i="13"/>
  <c r="CN630" i="13"/>
  <c r="CM630" i="13"/>
  <c r="CL630" i="13"/>
  <c r="CK630" i="13"/>
  <c r="CN629" i="13"/>
  <c r="CM629" i="13"/>
  <c r="CL629" i="13"/>
  <c r="CK629" i="13"/>
  <c r="CN628" i="13"/>
  <c r="CM628" i="13"/>
  <c r="CL628" i="13"/>
  <c r="CK628" i="13"/>
  <c r="CN627" i="13"/>
  <c r="CM627" i="13"/>
  <c r="CL627" i="13"/>
  <c r="CK627" i="13"/>
  <c r="CN626" i="13"/>
  <c r="CM626" i="13"/>
  <c r="CL626" i="13"/>
  <c r="CK626" i="13"/>
  <c r="CN625" i="13"/>
  <c r="CM625" i="13"/>
  <c r="CL625" i="13"/>
  <c r="CK625" i="13"/>
  <c r="CN624" i="13"/>
  <c r="CM624" i="13"/>
  <c r="CL624" i="13"/>
  <c r="CK624" i="13"/>
  <c r="CN623" i="13"/>
  <c r="CM623" i="13"/>
  <c r="CL623" i="13"/>
  <c r="CK623" i="13"/>
  <c r="CN622" i="13"/>
  <c r="CM622" i="13"/>
  <c r="CL622" i="13"/>
  <c r="CK622" i="13"/>
  <c r="CN621" i="13"/>
  <c r="CM621" i="13"/>
  <c r="CL621" i="13"/>
  <c r="CK621" i="13"/>
  <c r="CN620" i="13"/>
  <c r="CM620" i="13"/>
  <c r="CL620" i="13"/>
  <c r="CK620" i="13"/>
  <c r="CN619" i="13"/>
  <c r="CM619" i="13"/>
  <c r="CL619" i="13"/>
  <c r="CJ619" i="13"/>
  <c r="CN618" i="13"/>
  <c r="CM618" i="13"/>
  <c r="CL618" i="13"/>
  <c r="CJ618" i="13"/>
  <c r="CN617" i="13"/>
  <c r="CM617" i="13"/>
  <c r="CL617" i="13"/>
  <c r="CJ617" i="13"/>
  <c r="CN616" i="13"/>
  <c r="CM616" i="13"/>
  <c r="CL616" i="13"/>
  <c r="CJ616" i="13"/>
  <c r="CN615" i="13"/>
  <c r="CM615" i="13"/>
  <c r="CL615" i="13"/>
  <c r="CJ615" i="13"/>
  <c r="CN614" i="13"/>
  <c r="CM614" i="13"/>
  <c r="CL614" i="13"/>
  <c r="CJ614" i="13"/>
  <c r="CN613" i="13"/>
  <c r="CM613" i="13"/>
  <c r="CL613" i="13"/>
  <c r="CK613" i="13"/>
  <c r="CN612" i="13"/>
  <c r="CM612" i="13"/>
  <c r="CL612" i="13"/>
  <c r="CK612" i="13"/>
  <c r="CN611" i="13"/>
  <c r="CM611" i="13"/>
  <c r="CL611" i="13"/>
  <c r="CJ611" i="13"/>
  <c r="CN610" i="13"/>
  <c r="CM610" i="13"/>
  <c r="CL610" i="13"/>
  <c r="CK610" i="13"/>
  <c r="CN609" i="13"/>
  <c r="CM609" i="13"/>
  <c r="CL609" i="13"/>
  <c r="CK609" i="13"/>
  <c r="CN608" i="13"/>
  <c r="CM608" i="13"/>
  <c r="CL608" i="13"/>
  <c r="CK608" i="13"/>
  <c r="CN607" i="13"/>
  <c r="CM607" i="13"/>
  <c r="CL607" i="13"/>
  <c r="CK607" i="13"/>
  <c r="CN606" i="13"/>
  <c r="CM606" i="13"/>
  <c r="CL606" i="13"/>
  <c r="CK606" i="13"/>
  <c r="CN605" i="13"/>
  <c r="CM605" i="13"/>
  <c r="CL605" i="13"/>
  <c r="CJ605" i="13"/>
  <c r="CN604" i="13"/>
  <c r="CM604" i="13"/>
  <c r="CL604" i="13"/>
  <c r="CJ604" i="13"/>
  <c r="CN603" i="13"/>
  <c r="CM603" i="13"/>
  <c r="CL603" i="13"/>
  <c r="CJ603" i="13"/>
  <c r="CN602" i="13"/>
  <c r="CM602" i="13"/>
  <c r="CL602" i="13"/>
  <c r="CJ602" i="13"/>
  <c r="CN601" i="13"/>
  <c r="CM601" i="13"/>
  <c r="CK601" i="13"/>
  <c r="CJ601" i="13"/>
  <c r="CN598" i="13"/>
  <c r="CM598" i="13"/>
  <c r="CL598" i="13"/>
  <c r="CJ598" i="13"/>
  <c r="CN600" i="13"/>
  <c r="CM600" i="13"/>
  <c r="CL600" i="13"/>
  <c r="CK600" i="13"/>
  <c r="CN599" i="13"/>
  <c r="CM599" i="13"/>
  <c r="CL599" i="13"/>
  <c r="CK599" i="13"/>
  <c r="CN597" i="13"/>
  <c r="CM597" i="13"/>
  <c r="CL597" i="13"/>
  <c r="CK597" i="13"/>
  <c r="CN596" i="13"/>
  <c r="CM596" i="13"/>
  <c r="CL596" i="13"/>
  <c r="CK596" i="13"/>
  <c r="CN595" i="13"/>
  <c r="CM595" i="13"/>
  <c r="CL595" i="13"/>
  <c r="CK595" i="13"/>
  <c r="CN594" i="13"/>
  <c r="CM594" i="13"/>
  <c r="CL594" i="13"/>
  <c r="CK594" i="13"/>
  <c r="CN593" i="13"/>
  <c r="CM593" i="13"/>
  <c r="CL593" i="13"/>
  <c r="CK593" i="13"/>
  <c r="CN592" i="13"/>
  <c r="CM592" i="13"/>
  <c r="CL592" i="13"/>
  <c r="CK592" i="13"/>
  <c r="CN591" i="13"/>
  <c r="CM591" i="13"/>
  <c r="CL591" i="13"/>
  <c r="CJ591" i="13"/>
  <c r="CN590" i="13"/>
  <c r="CM590" i="13"/>
  <c r="CL590" i="13"/>
  <c r="CJ590" i="13"/>
  <c r="CN589" i="13"/>
  <c r="CM589" i="13"/>
  <c r="CL589" i="13"/>
  <c r="CK589" i="13"/>
  <c r="CN588" i="13"/>
  <c r="CM588" i="13"/>
  <c r="CL588" i="13"/>
  <c r="CK588" i="13"/>
  <c r="CN587" i="13"/>
  <c r="CM587" i="13"/>
  <c r="CL587" i="13"/>
  <c r="CK587" i="13"/>
  <c r="CN586" i="13"/>
  <c r="CM586" i="13"/>
  <c r="CL586" i="13"/>
  <c r="CK586" i="13"/>
  <c r="CN585" i="13"/>
  <c r="CM585" i="13"/>
  <c r="CL585" i="13"/>
  <c r="CK585" i="13"/>
  <c r="CN584" i="13"/>
  <c r="CM584" i="13"/>
  <c r="CL584" i="13"/>
  <c r="CK584" i="13"/>
  <c r="CN583" i="13"/>
  <c r="CM583" i="13"/>
  <c r="CL583" i="13"/>
  <c r="CK583" i="13"/>
  <c r="CN582" i="13"/>
  <c r="CM582" i="13"/>
  <c r="CL582" i="13"/>
  <c r="CK582" i="13"/>
  <c r="CN581" i="13"/>
  <c r="CM581" i="13"/>
  <c r="CL581" i="13"/>
  <c r="CK581" i="13"/>
  <c r="CN580" i="13"/>
  <c r="CM580" i="13"/>
  <c r="CL580" i="13"/>
  <c r="CK580" i="13"/>
  <c r="CN579" i="13"/>
  <c r="CM579" i="13"/>
  <c r="CL579" i="13"/>
  <c r="CK579" i="13"/>
  <c r="CN578" i="13"/>
  <c r="CM578" i="13"/>
  <c r="CL578" i="13"/>
  <c r="CK578" i="13"/>
  <c r="CN577" i="13"/>
  <c r="CM577" i="13"/>
  <c r="CL577" i="13"/>
  <c r="CK577" i="13"/>
  <c r="CN576" i="13"/>
  <c r="CM576" i="13"/>
  <c r="CL576" i="13"/>
  <c r="CK576" i="13"/>
  <c r="CN575" i="13"/>
  <c r="CM575" i="13"/>
  <c r="CL575" i="13"/>
  <c r="CK575" i="13"/>
  <c r="CN574" i="13"/>
  <c r="CM574" i="13"/>
  <c r="CL574" i="13"/>
  <c r="CK574" i="13"/>
  <c r="CN573" i="13"/>
  <c r="CM573" i="13"/>
  <c r="CL573" i="13"/>
  <c r="CK573" i="13"/>
  <c r="CN572" i="13"/>
  <c r="CM572" i="13"/>
  <c r="CL572" i="13"/>
  <c r="CK572" i="13"/>
  <c r="CN571" i="13"/>
  <c r="CM571" i="13"/>
  <c r="CL571" i="13"/>
  <c r="CK571" i="13"/>
  <c r="CN570" i="13"/>
  <c r="CM570" i="13"/>
  <c r="CL570" i="13"/>
  <c r="CK570" i="13"/>
  <c r="CN569" i="13"/>
  <c r="CM569" i="13"/>
  <c r="CL569" i="13"/>
  <c r="CK569" i="13"/>
  <c r="CN568" i="13"/>
  <c r="CM568" i="13"/>
  <c r="CL568" i="13"/>
  <c r="CK568" i="13"/>
  <c r="CN567" i="13"/>
  <c r="CM567" i="13"/>
  <c r="CL567" i="13"/>
  <c r="CK567" i="13"/>
  <c r="CN566" i="13"/>
  <c r="CM566" i="13"/>
  <c r="CL566" i="13"/>
  <c r="CK566" i="13"/>
  <c r="CN565" i="13"/>
  <c r="CM565" i="13"/>
  <c r="CL565" i="13"/>
  <c r="CK565" i="13"/>
  <c r="CN564" i="13"/>
  <c r="CM564" i="13"/>
  <c r="CL564" i="13"/>
  <c r="CK564" i="13"/>
  <c r="CN563" i="13"/>
  <c r="CM563" i="13"/>
  <c r="CL563" i="13"/>
  <c r="CK563" i="13"/>
  <c r="CN562" i="13"/>
  <c r="CM562" i="13"/>
  <c r="CL562" i="13"/>
  <c r="CK562" i="13"/>
  <c r="CN561" i="13"/>
  <c r="CM561" i="13"/>
  <c r="CL561" i="13"/>
  <c r="CK561" i="13"/>
  <c r="CN560" i="13"/>
  <c r="CM560" i="13"/>
  <c r="CL560" i="13"/>
  <c r="CK560" i="13"/>
  <c r="CN559" i="13"/>
  <c r="CM559" i="13"/>
  <c r="CL559" i="13"/>
  <c r="CK559" i="13"/>
  <c r="CN558" i="13"/>
  <c r="CM558" i="13"/>
  <c r="CL558" i="13"/>
  <c r="CK558" i="13"/>
  <c r="CN557" i="13"/>
  <c r="CM557" i="13"/>
  <c r="CL557" i="13"/>
  <c r="CK557" i="13"/>
  <c r="CN556" i="13"/>
  <c r="CM556" i="13"/>
  <c r="CL556" i="13"/>
  <c r="CK556" i="13"/>
  <c r="CN555" i="13"/>
  <c r="CM555" i="13"/>
  <c r="CL555" i="13"/>
  <c r="CK555" i="13"/>
  <c r="CN554" i="13"/>
  <c r="CM554" i="13"/>
  <c r="CL554" i="13"/>
  <c r="CK554" i="13"/>
  <c r="CN553" i="13"/>
  <c r="CM553" i="13"/>
  <c r="CL553" i="13"/>
  <c r="CK553" i="13"/>
  <c r="CN552" i="13"/>
  <c r="CM552" i="13"/>
  <c r="CL552" i="13"/>
  <c r="CK552" i="13"/>
  <c r="CN551" i="13"/>
  <c r="CM551" i="13"/>
  <c r="CL551" i="13"/>
  <c r="CK551" i="13"/>
  <c r="CN550" i="13"/>
  <c r="CM550" i="13"/>
  <c r="CL550" i="13"/>
  <c r="CK550" i="13"/>
  <c r="CN549" i="13"/>
  <c r="CM549" i="13"/>
  <c r="CL549" i="13"/>
  <c r="CK549" i="13"/>
  <c r="CN548" i="13"/>
  <c r="CM548" i="13"/>
  <c r="CL548" i="13"/>
  <c r="CK548" i="13"/>
  <c r="CN547" i="13"/>
  <c r="CM547" i="13"/>
  <c r="CL547" i="13"/>
  <c r="CK547" i="13"/>
  <c r="CN546" i="13"/>
  <c r="CM546" i="13"/>
  <c r="CL546" i="13"/>
  <c r="CK546" i="13"/>
  <c r="CN545" i="13"/>
  <c r="CM545" i="13"/>
  <c r="CL545" i="13"/>
  <c r="CK545" i="13"/>
  <c r="CN544" i="13"/>
  <c r="CM544" i="13"/>
  <c r="CL544" i="13"/>
  <c r="CK544" i="13"/>
  <c r="CN543" i="13"/>
  <c r="CM543" i="13"/>
  <c r="CL543" i="13"/>
  <c r="CK543" i="13"/>
  <c r="CN542" i="13"/>
  <c r="CM542" i="13"/>
  <c r="CL542" i="13"/>
  <c r="CK542" i="13"/>
  <c r="CN541" i="13"/>
  <c r="CM541" i="13"/>
  <c r="CL541" i="13"/>
  <c r="CK541" i="13"/>
  <c r="CN540" i="13"/>
  <c r="CM540" i="13"/>
  <c r="CL540" i="13"/>
  <c r="CK540" i="13"/>
  <c r="CN539" i="13"/>
  <c r="CM539" i="13"/>
  <c r="CL539" i="13"/>
  <c r="CK539" i="13"/>
  <c r="CN538" i="13"/>
  <c r="CM538" i="13"/>
  <c r="CL538" i="13"/>
  <c r="CK538" i="13"/>
  <c r="CN537" i="13"/>
  <c r="CM537" i="13"/>
  <c r="CL537" i="13"/>
  <c r="CK537" i="13"/>
  <c r="CN536" i="13"/>
  <c r="CM536" i="13"/>
  <c r="CL536" i="13"/>
  <c r="CK536" i="13"/>
  <c r="CN535" i="13"/>
  <c r="CM535" i="13"/>
  <c r="CL535" i="13"/>
  <c r="CK535" i="13"/>
  <c r="CN534" i="13"/>
  <c r="CM534" i="13"/>
  <c r="CL534" i="13"/>
  <c r="CK534" i="13"/>
  <c r="CN533" i="13"/>
  <c r="CM533" i="13"/>
  <c r="CL533" i="13"/>
  <c r="CK533" i="13"/>
  <c r="CN532" i="13"/>
  <c r="CM532" i="13"/>
  <c r="CL532" i="13"/>
  <c r="CK532" i="13"/>
  <c r="CN531" i="13"/>
  <c r="CM531" i="13"/>
  <c r="CL531" i="13"/>
  <c r="CK531" i="13"/>
  <c r="CN530" i="13"/>
  <c r="CM530" i="13"/>
  <c r="CL530" i="13"/>
  <c r="CK530" i="13"/>
  <c r="CN529" i="13"/>
  <c r="CM529" i="13"/>
  <c r="CL529" i="13"/>
  <c r="CK529" i="13"/>
  <c r="CN528" i="13"/>
  <c r="CM528" i="13"/>
  <c r="CL528" i="13"/>
  <c r="CK528" i="13"/>
  <c r="CN527" i="13"/>
  <c r="CM527" i="13"/>
  <c r="CL527" i="13"/>
  <c r="CK527" i="13"/>
  <c r="CN526" i="13"/>
  <c r="CM526" i="13"/>
  <c r="CL526" i="13"/>
  <c r="CK526" i="13"/>
  <c r="CN525" i="13"/>
  <c r="CM525" i="13"/>
  <c r="CL525" i="13"/>
  <c r="CK525" i="13"/>
  <c r="CN524" i="13"/>
  <c r="CM524" i="13"/>
  <c r="CL524" i="13"/>
  <c r="CK524" i="13"/>
  <c r="CN523" i="13"/>
  <c r="CM523" i="13"/>
  <c r="CL523" i="13"/>
  <c r="CK523" i="13"/>
  <c r="CN522" i="13"/>
  <c r="CM522" i="13"/>
  <c r="CL522" i="13"/>
  <c r="CK522" i="13"/>
  <c r="CN521" i="13"/>
  <c r="CM521" i="13"/>
  <c r="CL521" i="13"/>
  <c r="CK521" i="13"/>
  <c r="CN520" i="13"/>
  <c r="CM520" i="13"/>
  <c r="CL520" i="13"/>
  <c r="CK520" i="13"/>
  <c r="CN519" i="13"/>
  <c r="CM519" i="13"/>
  <c r="CL519" i="13"/>
  <c r="CK519" i="13"/>
  <c r="CN518" i="13"/>
  <c r="CM518" i="13"/>
  <c r="CL518" i="13"/>
  <c r="CK518" i="13"/>
  <c r="CN517" i="13"/>
  <c r="CM517" i="13"/>
  <c r="CL517" i="13"/>
  <c r="CK517" i="13"/>
  <c r="CN516" i="13"/>
  <c r="CM516" i="13"/>
  <c r="CL516" i="13"/>
  <c r="CK516" i="13"/>
  <c r="CN515" i="13"/>
  <c r="CM515" i="13"/>
  <c r="CL515" i="13"/>
  <c r="CK515" i="13"/>
  <c r="CN514" i="13"/>
  <c r="CM514" i="13"/>
  <c r="CL514" i="13"/>
  <c r="CK514" i="13"/>
  <c r="CN513" i="13"/>
  <c r="CM513" i="13"/>
  <c r="CL513" i="13"/>
  <c r="CK513" i="13"/>
  <c r="CN512" i="13"/>
  <c r="CM512" i="13"/>
  <c r="CL512" i="13"/>
  <c r="CK512" i="13"/>
  <c r="CN511" i="13"/>
  <c r="CM511" i="13"/>
  <c r="CL511" i="13"/>
  <c r="CK511" i="13"/>
  <c r="CN510" i="13"/>
  <c r="CM510" i="13"/>
  <c r="CL510" i="13"/>
  <c r="CK510" i="13"/>
  <c r="CN509" i="13"/>
  <c r="CM509" i="13"/>
  <c r="CL509" i="13"/>
  <c r="CK509" i="13"/>
  <c r="CN508" i="13"/>
  <c r="CM508" i="13"/>
  <c r="CL508" i="13"/>
  <c r="CK508" i="13"/>
  <c r="CN507" i="13"/>
  <c r="CM507" i="13"/>
  <c r="CL507" i="13"/>
  <c r="CK507" i="13"/>
  <c r="CN506" i="13"/>
  <c r="CM506" i="13"/>
  <c r="CL506" i="13"/>
  <c r="CK506" i="13"/>
  <c r="CN505" i="13"/>
  <c r="CM505" i="13"/>
  <c r="CL505" i="13"/>
  <c r="CK505" i="13"/>
  <c r="CN504" i="13"/>
  <c r="CM504" i="13"/>
  <c r="CL504" i="13"/>
  <c r="CK504" i="13"/>
  <c r="CN503" i="13"/>
  <c r="CM503" i="13"/>
  <c r="CL503" i="13"/>
  <c r="CK503" i="13"/>
  <c r="CN502" i="13"/>
  <c r="CM502" i="13"/>
  <c r="CL502" i="13"/>
  <c r="CK502" i="13"/>
  <c r="CN501" i="13"/>
  <c r="CM501" i="13"/>
  <c r="CL501" i="13"/>
  <c r="CK501" i="13"/>
  <c r="CN500" i="13"/>
  <c r="CM500" i="13"/>
  <c r="CL500" i="13"/>
  <c r="CK500" i="13"/>
  <c r="CN499" i="13"/>
  <c r="CM499" i="13"/>
  <c r="CL499" i="13"/>
  <c r="CK499" i="13"/>
  <c r="CN498" i="13"/>
  <c r="CM498" i="13"/>
  <c r="CL498" i="13"/>
  <c r="CK498" i="13"/>
  <c r="CN497" i="13"/>
  <c r="CM497" i="13"/>
  <c r="CL497" i="13"/>
  <c r="CK497" i="13"/>
  <c r="CN496" i="13"/>
  <c r="CM496" i="13"/>
  <c r="CL496" i="13"/>
  <c r="CK496" i="13"/>
  <c r="CN495" i="13"/>
  <c r="CM495" i="13"/>
  <c r="CL495" i="13"/>
  <c r="CK495" i="13"/>
  <c r="CN494" i="13"/>
  <c r="CM494" i="13"/>
  <c r="CL494" i="13"/>
  <c r="CK494" i="13"/>
  <c r="CN493" i="13"/>
  <c r="CM493" i="13"/>
  <c r="CL493" i="13"/>
  <c r="CK493" i="13"/>
  <c r="CN492" i="13"/>
  <c r="CM492" i="13"/>
  <c r="CL492" i="13"/>
  <c r="CK492" i="13"/>
  <c r="CN491" i="13"/>
  <c r="CM491" i="13"/>
  <c r="CL491" i="13"/>
  <c r="CK491" i="13"/>
  <c r="CN490" i="13"/>
  <c r="CM490" i="13"/>
  <c r="CL490" i="13"/>
  <c r="CK490" i="13"/>
  <c r="CN489" i="13"/>
  <c r="CM489" i="13"/>
  <c r="CL489" i="13"/>
  <c r="CK489" i="13"/>
  <c r="CN488" i="13"/>
  <c r="CM488" i="13"/>
  <c r="CL488" i="13"/>
  <c r="CK488" i="13"/>
  <c r="CN487" i="13"/>
  <c r="CM487" i="13"/>
  <c r="CL487" i="13"/>
  <c r="CK487" i="13"/>
  <c r="CN486" i="13"/>
  <c r="CM486" i="13"/>
  <c r="CL486" i="13"/>
  <c r="CK486" i="13"/>
  <c r="CN485" i="13"/>
  <c r="CM485" i="13"/>
  <c r="CL485" i="13"/>
  <c r="CK485" i="13"/>
  <c r="CN484" i="13"/>
  <c r="CM484" i="13"/>
  <c r="CL484" i="13"/>
  <c r="CK484" i="13"/>
  <c r="CN483" i="13"/>
  <c r="CM483" i="13"/>
  <c r="CL483" i="13"/>
  <c r="CK483" i="13"/>
  <c r="CN482" i="13"/>
  <c r="CM482" i="13"/>
  <c r="CL482" i="13"/>
  <c r="CK482" i="13"/>
  <c r="CN481" i="13"/>
  <c r="CM481" i="13"/>
  <c r="CL481" i="13"/>
  <c r="CK481" i="13"/>
  <c r="CN480" i="13"/>
  <c r="CM480" i="13"/>
  <c r="CL480" i="13"/>
  <c r="CK480" i="13"/>
  <c r="CN479" i="13"/>
  <c r="CM479" i="13"/>
  <c r="CL479" i="13"/>
  <c r="CK479" i="13"/>
  <c r="CN478" i="13"/>
  <c r="CM478" i="13"/>
  <c r="CL478" i="13"/>
  <c r="CK478" i="13"/>
  <c r="CN477" i="13"/>
  <c r="CM477" i="13"/>
  <c r="CL477" i="13"/>
  <c r="CK477" i="13"/>
  <c r="CN476" i="13"/>
  <c r="CM476" i="13"/>
  <c r="CL476" i="13"/>
  <c r="CK476" i="13"/>
  <c r="CN475" i="13"/>
  <c r="CM475" i="13"/>
  <c r="CL475" i="13"/>
  <c r="CK475" i="13"/>
  <c r="CN474" i="13"/>
  <c r="CM474" i="13"/>
  <c r="CL474" i="13"/>
  <c r="CJ474" i="13"/>
  <c r="CN473" i="13"/>
  <c r="CM473" i="13"/>
  <c r="CL473" i="13"/>
  <c r="CJ473" i="13"/>
  <c r="CN472" i="13"/>
  <c r="CM472" i="13"/>
  <c r="CL472" i="13"/>
  <c r="CJ472" i="13"/>
  <c r="CN471" i="13"/>
  <c r="CM471" i="13"/>
  <c r="CL471" i="13"/>
  <c r="CJ471" i="13"/>
  <c r="CN470" i="13"/>
  <c r="CM470" i="13"/>
  <c r="CL470" i="13"/>
  <c r="CK470" i="13"/>
  <c r="CN469" i="13"/>
  <c r="CM469" i="13"/>
  <c r="CL469" i="13"/>
  <c r="CK469" i="13"/>
  <c r="CN468" i="13"/>
  <c r="CM468" i="13"/>
  <c r="CL468" i="13"/>
  <c r="CJ468" i="13"/>
  <c r="CN467" i="13"/>
  <c r="CM467" i="13"/>
  <c r="CL467" i="13"/>
  <c r="CJ467" i="13"/>
  <c r="CN466" i="13"/>
  <c r="CM466" i="13"/>
  <c r="CL466" i="13"/>
  <c r="CK466" i="13"/>
  <c r="CN465" i="13"/>
  <c r="CM465" i="13"/>
  <c r="CL465" i="13"/>
  <c r="CJ465" i="13"/>
  <c r="CN464" i="13"/>
  <c r="CM464" i="13"/>
  <c r="CL464" i="13"/>
  <c r="CK464" i="13"/>
  <c r="CN463" i="13"/>
  <c r="CM463" i="13"/>
  <c r="CL463" i="13"/>
  <c r="CK463" i="13"/>
  <c r="CN462" i="13"/>
  <c r="CM462" i="13"/>
  <c r="CL462" i="13"/>
  <c r="CK462" i="13"/>
  <c r="CN461" i="13"/>
  <c r="CM461" i="13"/>
  <c r="CL461" i="13"/>
  <c r="CK461" i="13"/>
  <c r="CN460" i="13"/>
  <c r="CM460" i="13"/>
  <c r="CL460" i="13"/>
  <c r="CK460" i="13"/>
  <c r="CN459" i="13"/>
  <c r="CM459" i="13"/>
  <c r="CL459" i="13"/>
  <c r="CK459" i="13"/>
  <c r="CN458" i="13"/>
  <c r="CM458" i="13"/>
  <c r="CL458" i="13"/>
  <c r="CK458" i="13"/>
  <c r="CN457" i="13"/>
  <c r="CM457" i="13"/>
  <c r="CL457" i="13"/>
  <c r="CK457" i="13"/>
  <c r="CN456" i="13"/>
  <c r="CM456" i="13"/>
  <c r="CL456" i="13"/>
  <c r="CK456" i="13"/>
  <c r="CN455" i="13"/>
  <c r="CM455" i="13"/>
  <c r="CL455" i="13"/>
  <c r="CK455" i="13"/>
  <c r="CN454" i="13"/>
  <c r="CM454" i="13"/>
  <c r="CL454" i="13"/>
  <c r="CK454" i="13"/>
  <c r="CN453" i="13"/>
  <c r="CM453" i="13"/>
  <c r="CL453" i="13"/>
  <c r="CK453" i="13"/>
  <c r="CN452" i="13"/>
  <c r="CM452" i="13"/>
  <c r="CL452" i="13"/>
  <c r="CK452" i="13"/>
  <c r="CN451" i="13"/>
  <c r="CM451" i="13"/>
  <c r="CL451" i="13"/>
  <c r="CK451" i="13"/>
  <c r="CN450" i="13"/>
  <c r="CM450" i="13"/>
  <c r="CL450" i="13"/>
  <c r="CK450" i="13"/>
  <c r="CN449" i="13"/>
  <c r="CM449" i="13"/>
  <c r="CL449" i="13"/>
  <c r="CK449" i="13"/>
  <c r="CN448" i="13"/>
  <c r="CM448" i="13"/>
  <c r="CL448" i="13"/>
  <c r="CK448" i="13"/>
  <c r="CN447" i="13"/>
  <c r="CM447" i="13"/>
  <c r="CL447" i="13"/>
  <c r="CK447" i="13"/>
  <c r="CN446" i="13"/>
  <c r="CM446" i="13"/>
  <c r="CL446" i="13"/>
  <c r="CK446" i="13"/>
  <c r="CN445" i="13"/>
  <c r="CM445" i="13"/>
  <c r="CL445" i="13"/>
  <c r="CK445" i="13"/>
  <c r="CN444" i="13"/>
  <c r="CM444" i="13"/>
  <c r="CL444" i="13"/>
  <c r="CK444" i="13"/>
  <c r="CN443" i="13"/>
  <c r="CM443" i="13"/>
  <c r="CL443" i="13"/>
  <c r="CK443" i="13"/>
  <c r="CN442" i="13"/>
  <c r="CM442" i="13"/>
  <c r="CL442" i="13"/>
  <c r="CK442" i="13"/>
  <c r="CN441" i="13"/>
  <c r="CM441" i="13"/>
  <c r="CL441" i="13"/>
  <c r="CK441" i="13"/>
  <c r="CN440" i="13"/>
  <c r="CM440" i="13"/>
  <c r="CL440" i="13"/>
  <c r="CK440" i="13"/>
  <c r="CN439" i="13"/>
  <c r="CM439" i="13"/>
  <c r="CL439" i="13"/>
  <c r="CK439" i="13"/>
  <c r="CN438" i="13"/>
  <c r="CM438" i="13"/>
  <c r="CL438" i="13"/>
  <c r="CK438" i="13"/>
  <c r="CN437" i="13"/>
  <c r="CM437" i="13"/>
  <c r="CL437" i="13"/>
  <c r="CK437" i="13"/>
  <c r="CN436" i="13"/>
  <c r="CM436" i="13"/>
  <c r="CL436" i="13"/>
  <c r="CK436" i="13"/>
  <c r="CN435" i="13"/>
  <c r="CM435" i="13"/>
  <c r="CL435" i="13"/>
  <c r="CK435" i="13"/>
  <c r="CN434" i="13"/>
  <c r="CM434" i="13"/>
  <c r="CL434" i="13"/>
  <c r="CK434" i="13"/>
  <c r="CN433" i="13"/>
  <c r="CM433" i="13"/>
  <c r="CL433" i="13"/>
  <c r="CK433" i="13"/>
  <c r="CN432" i="13"/>
  <c r="CM432" i="13"/>
  <c r="CL432" i="13"/>
  <c r="CK432" i="13"/>
  <c r="CN431" i="13"/>
  <c r="CM431" i="13"/>
  <c r="CL431" i="13"/>
  <c r="CK431" i="13"/>
  <c r="CN430" i="13"/>
  <c r="CM430" i="13"/>
  <c r="CL430" i="13"/>
  <c r="CK430" i="13"/>
  <c r="CN429" i="13"/>
  <c r="CM429" i="13"/>
  <c r="CL429" i="13"/>
  <c r="CK429" i="13"/>
  <c r="CN428" i="13"/>
  <c r="CM428" i="13"/>
  <c r="CL428" i="13"/>
  <c r="CK428" i="13"/>
  <c r="CN427" i="13"/>
  <c r="CM427" i="13"/>
  <c r="CL427" i="13"/>
  <c r="CK427" i="13"/>
  <c r="CN426" i="13"/>
  <c r="CM426" i="13"/>
  <c r="CL426" i="13"/>
  <c r="CK426" i="13"/>
  <c r="CN425" i="13"/>
  <c r="CM425" i="13"/>
  <c r="CL425" i="13"/>
  <c r="CK425" i="13"/>
  <c r="CN424" i="13"/>
  <c r="CM424" i="13"/>
  <c r="CL424" i="13"/>
  <c r="CK424" i="13"/>
  <c r="CN423" i="13"/>
  <c r="CM423" i="13"/>
  <c r="CL423" i="13"/>
  <c r="CK423" i="13"/>
  <c r="CN422" i="13"/>
  <c r="CM422" i="13"/>
  <c r="CL422" i="13"/>
  <c r="CK422" i="13"/>
  <c r="CN421" i="13"/>
  <c r="CM421" i="13"/>
  <c r="CL421" i="13"/>
  <c r="CK421" i="13"/>
  <c r="CN420" i="13"/>
  <c r="CM420" i="13"/>
  <c r="CL420" i="13"/>
  <c r="CK420" i="13"/>
  <c r="CN419" i="13"/>
  <c r="CM419" i="13"/>
  <c r="CL419" i="13"/>
  <c r="CK419" i="13"/>
  <c r="CN418" i="13"/>
  <c r="CM418" i="13"/>
  <c r="CL418" i="13"/>
  <c r="CK418" i="13"/>
  <c r="CN417" i="13"/>
  <c r="CM417" i="13"/>
  <c r="CL417" i="13"/>
  <c r="CK417" i="13"/>
  <c r="CN416" i="13"/>
  <c r="CM416" i="13"/>
  <c r="CL416" i="13"/>
  <c r="CK416" i="13"/>
  <c r="CN415" i="13"/>
  <c r="CM415" i="13"/>
  <c r="CL415" i="13"/>
  <c r="CK415" i="13"/>
  <c r="CN414" i="13"/>
  <c r="CM414" i="13"/>
  <c r="CL414" i="13"/>
  <c r="CK414" i="13"/>
  <c r="CN413" i="13"/>
  <c r="CM413" i="13"/>
  <c r="CL413" i="13"/>
  <c r="CK413" i="13"/>
  <c r="CN412" i="13"/>
  <c r="CM412" i="13"/>
  <c r="CL412" i="13"/>
  <c r="CK412" i="13"/>
  <c r="CN411" i="13"/>
  <c r="CM411" i="13"/>
  <c r="CL411" i="13"/>
  <c r="CK411" i="13"/>
  <c r="CN410" i="13"/>
  <c r="CM410" i="13"/>
  <c r="CL410" i="13"/>
  <c r="CK410" i="13"/>
  <c r="CN409" i="13"/>
  <c r="CM409" i="13"/>
  <c r="CL409" i="13"/>
  <c r="CK409" i="13"/>
  <c r="CN408" i="13"/>
  <c r="CM408" i="13"/>
  <c r="CL408" i="13"/>
  <c r="CK408" i="13"/>
  <c r="CN407" i="13"/>
  <c r="CM407" i="13"/>
  <c r="CL407" i="13"/>
  <c r="CK407" i="13"/>
  <c r="CN406" i="13"/>
  <c r="CM406" i="13"/>
  <c r="CL406" i="13"/>
  <c r="CK406" i="13"/>
  <c r="CN405" i="13"/>
  <c r="CM405" i="13"/>
  <c r="CL405" i="13"/>
  <c r="CK405" i="13"/>
  <c r="CN404" i="13"/>
  <c r="CM404" i="13"/>
  <c r="CL404" i="13"/>
  <c r="CK404" i="13"/>
  <c r="CN403" i="13"/>
  <c r="CM403" i="13"/>
  <c r="CL403" i="13"/>
  <c r="CK403" i="13"/>
  <c r="CN402" i="13"/>
  <c r="CM402" i="13"/>
  <c r="CL402" i="13"/>
  <c r="CK402" i="13"/>
  <c r="CN401" i="13"/>
  <c r="CM401" i="13"/>
  <c r="CL401" i="13"/>
  <c r="CK401" i="13"/>
  <c r="CN400" i="13"/>
  <c r="CM400" i="13"/>
  <c r="CL400" i="13"/>
  <c r="CK400" i="13"/>
  <c r="CN399" i="13"/>
  <c r="CM399" i="13"/>
  <c r="CL399" i="13"/>
  <c r="CK399" i="13"/>
  <c r="CN398" i="13"/>
  <c r="CM398" i="13"/>
  <c r="CL398" i="13"/>
  <c r="CK398" i="13"/>
  <c r="CN397" i="13"/>
  <c r="CM397" i="13"/>
  <c r="CL397" i="13"/>
  <c r="CK397" i="13"/>
  <c r="CN396" i="13"/>
  <c r="CM396" i="13"/>
  <c r="CL396" i="13"/>
  <c r="CK396" i="13"/>
  <c r="CN395" i="13"/>
  <c r="CM395" i="13"/>
  <c r="CL395" i="13"/>
  <c r="CK395" i="13"/>
  <c r="CN394" i="13"/>
  <c r="CM394" i="13"/>
  <c r="CL394" i="13"/>
  <c r="CK394" i="13"/>
  <c r="CN393" i="13"/>
  <c r="CM393" i="13"/>
  <c r="CL393" i="13"/>
  <c r="CK393" i="13"/>
  <c r="CN392" i="13"/>
  <c r="CM392" i="13"/>
  <c r="CL392" i="13"/>
  <c r="CK392" i="13"/>
  <c r="CN391" i="13"/>
  <c r="CM391" i="13"/>
  <c r="CL391" i="13"/>
  <c r="CK391" i="13"/>
  <c r="CN390" i="13"/>
  <c r="CM390" i="13"/>
  <c r="CL390" i="13"/>
  <c r="CK390" i="13"/>
  <c r="CN389" i="13"/>
  <c r="CM389" i="13"/>
  <c r="CL389" i="13"/>
  <c r="CK389" i="13"/>
  <c r="CN388" i="13"/>
  <c r="CM388" i="13"/>
  <c r="CL388" i="13"/>
  <c r="CK388" i="13"/>
  <c r="CN387" i="13"/>
  <c r="CM387" i="13"/>
  <c r="CL387" i="13"/>
  <c r="CK387" i="13"/>
  <c r="CN386" i="13"/>
  <c r="CM386" i="13"/>
  <c r="CL386" i="13"/>
  <c r="CK386" i="13"/>
  <c r="CN385" i="13"/>
  <c r="CM385" i="13"/>
  <c r="CL385" i="13"/>
  <c r="CK385" i="13"/>
  <c r="CN384" i="13"/>
  <c r="CM384" i="13"/>
  <c r="CL384" i="13"/>
  <c r="CK384" i="13"/>
  <c r="CN383" i="13"/>
  <c r="CM383" i="13"/>
  <c r="CL383" i="13"/>
  <c r="CK383" i="13"/>
  <c r="CN382" i="13"/>
  <c r="CM382" i="13"/>
  <c r="CL382" i="13"/>
  <c r="CK382" i="13"/>
  <c r="CN381" i="13"/>
  <c r="CM381" i="13"/>
  <c r="CL381" i="13"/>
  <c r="CJ381" i="13"/>
  <c r="CN380" i="13"/>
  <c r="CM380" i="13"/>
  <c r="CL380" i="13"/>
  <c r="CK380" i="13"/>
  <c r="CN379" i="13"/>
  <c r="CM379" i="13"/>
  <c r="CL379" i="13"/>
  <c r="CK379" i="13"/>
  <c r="CN378" i="13"/>
  <c r="CM378" i="13"/>
  <c r="CL378" i="13"/>
  <c r="CK378" i="13"/>
  <c r="CN377" i="13"/>
  <c r="CM377" i="13"/>
  <c r="CL377" i="13"/>
  <c r="CK377" i="13"/>
  <c r="CN376" i="13"/>
  <c r="CM376" i="13"/>
  <c r="CL376" i="13"/>
  <c r="CK376" i="13"/>
  <c r="CN375" i="13"/>
  <c r="CM375" i="13"/>
  <c r="CL375" i="13"/>
  <c r="CK375" i="13"/>
  <c r="CN374" i="13"/>
  <c r="CM374" i="13"/>
  <c r="CL374" i="13"/>
  <c r="CK374" i="13"/>
  <c r="CN373" i="13"/>
  <c r="CM373" i="13"/>
  <c r="CL373" i="13"/>
  <c r="CK373" i="13"/>
  <c r="CN372" i="13"/>
  <c r="CM372" i="13"/>
  <c r="CL372" i="13"/>
  <c r="CK372" i="13"/>
  <c r="CN371" i="13"/>
  <c r="CM371" i="13"/>
  <c r="CL371" i="13"/>
  <c r="CK371" i="13"/>
  <c r="CN370" i="13"/>
  <c r="CM370" i="13"/>
  <c r="CL370" i="13"/>
  <c r="CK370" i="13"/>
  <c r="CN369" i="13"/>
  <c r="CM369" i="13"/>
  <c r="CL369" i="13"/>
  <c r="CK369" i="13"/>
  <c r="CN368" i="13"/>
  <c r="CM368" i="13"/>
  <c r="CL368" i="13"/>
  <c r="CK368" i="13"/>
  <c r="CN367" i="13"/>
  <c r="CM367" i="13"/>
  <c r="CL367" i="13"/>
  <c r="CK367" i="13"/>
  <c r="CN366" i="13"/>
  <c r="CM366" i="13"/>
  <c r="CL366" i="13"/>
  <c r="CK366" i="13"/>
  <c r="CN365" i="13"/>
  <c r="CM365" i="13"/>
  <c r="CL365" i="13"/>
  <c r="CK365" i="13"/>
  <c r="CN364" i="13"/>
  <c r="CM364" i="13"/>
  <c r="CL364" i="13"/>
  <c r="CK364" i="13"/>
  <c r="CN363" i="13"/>
  <c r="CM363" i="13"/>
  <c r="CL363" i="13"/>
  <c r="CK363" i="13"/>
  <c r="CN362" i="13"/>
  <c r="CM362" i="13"/>
  <c r="CL362" i="13"/>
  <c r="CK362" i="13"/>
  <c r="CN361" i="13"/>
  <c r="CM361" i="13"/>
  <c r="CL361" i="13"/>
  <c r="CK361" i="13"/>
  <c r="CN360" i="13"/>
  <c r="CM360" i="13"/>
  <c r="CL360" i="13"/>
  <c r="CK360" i="13"/>
  <c r="CN359" i="13"/>
  <c r="CM359" i="13"/>
  <c r="CL359" i="13"/>
  <c r="CK359" i="13"/>
  <c r="CN358" i="13"/>
  <c r="CM358" i="13"/>
  <c r="CL358" i="13"/>
  <c r="CK358" i="13"/>
  <c r="CN357" i="13"/>
  <c r="CM357" i="13"/>
  <c r="CL357" i="13"/>
  <c r="CK357" i="13"/>
  <c r="CN356" i="13"/>
  <c r="CM356" i="13"/>
  <c r="CL356" i="13"/>
  <c r="CK356" i="13"/>
  <c r="CN355" i="13"/>
  <c r="CM355" i="13"/>
  <c r="CL355" i="13"/>
  <c r="CK355" i="13"/>
  <c r="CN354" i="13"/>
  <c r="CM354" i="13"/>
  <c r="CL354" i="13"/>
  <c r="CK354" i="13"/>
  <c r="CN353" i="13"/>
  <c r="CM353" i="13"/>
  <c r="CL353" i="13"/>
  <c r="CK353" i="13"/>
  <c r="CN352" i="13"/>
  <c r="CM352" i="13"/>
  <c r="CL352" i="13"/>
  <c r="CK352" i="13"/>
  <c r="CN351" i="13"/>
  <c r="CM351" i="13"/>
  <c r="CL351" i="13"/>
  <c r="CK351" i="13"/>
  <c r="CN350" i="13"/>
  <c r="CM350" i="13"/>
  <c r="CL350" i="13"/>
  <c r="CK350" i="13"/>
  <c r="CN349" i="13"/>
  <c r="CM349" i="13"/>
  <c r="CL349" i="13"/>
  <c r="CK349" i="13"/>
  <c r="CN348" i="13"/>
  <c r="CM348" i="13"/>
  <c r="CL348" i="13"/>
  <c r="CK348" i="13"/>
  <c r="CN347" i="13"/>
  <c r="CM347" i="13"/>
  <c r="CL347" i="13"/>
  <c r="CK347" i="13"/>
  <c r="CN346" i="13"/>
  <c r="CM346" i="13"/>
  <c r="CL346" i="13"/>
  <c r="CJ346" i="13"/>
  <c r="CN345" i="13"/>
  <c r="CM345" i="13"/>
  <c r="CL345" i="13"/>
  <c r="CJ345" i="13"/>
  <c r="CN344" i="13"/>
  <c r="CM344" i="13"/>
  <c r="CL344" i="13"/>
  <c r="CK344" i="13"/>
  <c r="CN343" i="13"/>
  <c r="CM343" i="13"/>
  <c r="CL343" i="13"/>
  <c r="CK343" i="13"/>
  <c r="CN342" i="13"/>
  <c r="CM342" i="13"/>
  <c r="CL342" i="13"/>
  <c r="CK342" i="13"/>
  <c r="CN341" i="13"/>
  <c r="CM341" i="13"/>
  <c r="CL341" i="13"/>
  <c r="CK341" i="13"/>
  <c r="CN340" i="13"/>
  <c r="CM340" i="13"/>
  <c r="CL340" i="13"/>
  <c r="CK340" i="13"/>
  <c r="CN339" i="13"/>
  <c r="CM339" i="13"/>
  <c r="CL339" i="13"/>
  <c r="CK339" i="13"/>
  <c r="CN338" i="13"/>
  <c r="CM338" i="13"/>
  <c r="CL338" i="13"/>
  <c r="CK338" i="13"/>
  <c r="CN337" i="13"/>
  <c r="CM337" i="13"/>
  <c r="CL337" i="13"/>
  <c r="CK337" i="13"/>
  <c r="CN336" i="13"/>
  <c r="CM336" i="13"/>
  <c r="CL336" i="13"/>
  <c r="CK336" i="13"/>
  <c r="CN335" i="13"/>
  <c r="CM335" i="13"/>
  <c r="CL335" i="13"/>
  <c r="CK335" i="13"/>
  <c r="CN334" i="13"/>
  <c r="CM334" i="13"/>
  <c r="CL334" i="13"/>
  <c r="CJ334" i="13"/>
  <c r="CN333" i="13"/>
  <c r="CM333" i="13"/>
  <c r="CL333" i="13"/>
  <c r="CK333" i="13"/>
  <c r="CN332" i="13"/>
  <c r="CM332" i="13"/>
  <c r="CL332" i="13"/>
  <c r="CK332" i="13"/>
  <c r="CN331" i="13"/>
  <c r="CM331" i="13"/>
  <c r="CL331" i="13"/>
  <c r="CK331" i="13"/>
  <c r="CN330" i="13"/>
  <c r="CM330" i="13"/>
  <c r="CL330" i="13"/>
  <c r="CK330" i="13"/>
  <c r="CN329" i="13"/>
  <c r="CM329" i="13"/>
  <c r="CL329" i="13"/>
  <c r="CK329" i="13"/>
  <c r="CN328" i="13"/>
  <c r="CM328" i="13"/>
  <c r="CL328" i="13"/>
  <c r="CK328" i="13"/>
  <c r="CN327" i="13"/>
  <c r="CM327" i="13"/>
  <c r="CL327" i="13"/>
  <c r="CK327" i="13"/>
  <c r="CN326" i="13"/>
  <c r="CM326" i="13"/>
  <c r="CL326" i="13"/>
  <c r="CK326" i="13"/>
  <c r="CN325" i="13"/>
  <c r="CM325" i="13"/>
  <c r="CL325" i="13"/>
  <c r="CK325" i="13"/>
  <c r="CN324" i="13"/>
  <c r="CM324" i="13"/>
  <c r="CL324" i="13"/>
  <c r="CK324" i="13"/>
  <c r="CN323" i="13"/>
  <c r="CM323" i="13"/>
  <c r="CL323" i="13"/>
  <c r="CK323" i="13"/>
  <c r="CN322" i="13"/>
  <c r="CM322" i="13"/>
  <c r="CL322" i="13"/>
  <c r="CK322" i="13"/>
  <c r="CN321" i="13"/>
  <c r="CM321" i="13"/>
  <c r="CL321" i="13"/>
  <c r="CJ321" i="13"/>
  <c r="CN320" i="13"/>
  <c r="CM320" i="13"/>
  <c r="CL320" i="13"/>
  <c r="CK320" i="13"/>
  <c r="CN319" i="13"/>
  <c r="CM319" i="13"/>
  <c r="CL319" i="13"/>
  <c r="CK319" i="13"/>
  <c r="CN318" i="13"/>
  <c r="CM318" i="13"/>
  <c r="CL318" i="13"/>
  <c r="CJ318" i="13"/>
  <c r="CN317" i="13"/>
  <c r="CM317" i="13"/>
  <c r="CL317" i="13"/>
  <c r="CK317" i="13"/>
  <c r="CN316" i="13"/>
  <c r="CM316" i="13"/>
  <c r="CL316" i="13"/>
  <c r="CK316" i="13"/>
  <c r="CN315" i="13"/>
  <c r="CM315" i="13"/>
  <c r="CL315" i="13"/>
  <c r="CK315" i="13"/>
  <c r="CN314" i="13"/>
  <c r="CM314" i="13"/>
  <c r="CL314" i="13"/>
  <c r="CK314" i="13"/>
  <c r="CN313" i="13"/>
  <c r="CM313" i="13"/>
  <c r="CL313" i="13"/>
  <c r="CK313" i="13"/>
  <c r="CN312" i="13"/>
  <c r="CM312" i="13"/>
  <c r="CL312" i="13"/>
  <c r="CK312" i="13"/>
  <c r="CN311" i="13"/>
  <c r="CM311" i="13"/>
  <c r="CL311" i="13"/>
  <c r="CK311" i="13"/>
  <c r="CN310" i="13"/>
  <c r="CM310" i="13"/>
  <c r="CL310" i="13"/>
  <c r="CK310" i="13"/>
  <c r="CN309" i="13"/>
  <c r="CM309" i="13"/>
  <c r="CL309" i="13"/>
  <c r="CK309" i="13"/>
  <c r="CN308" i="13"/>
  <c r="CM308" i="13"/>
  <c r="CL308" i="13"/>
  <c r="CK308" i="13"/>
  <c r="CN307" i="13"/>
  <c r="CM307" i="13"/>
  <c r="CL307" i="13"/>
  <c r="CK307" i="13"/>
  <c r="CN306" i="13"/>
  <c r="CM306" i="13"/>
  <c r="CL306" i="13"/>
  <c r="CK306" i="13"/>
  <c r="CN305" i="13"/>
  <c r="CM305" i="13"/>
  <c r="CL305" i="13"/>
  <c r="CK305" i="13"/>
  <c r="CN304" i="13"/>
  <c r="CM304" i="13"/>
  <c r="CL304" i="13"/>
  <c r="CK304" i="13"/>
  <c r="CN303" i="13"/>
  <c r="CM303" i="13"/>
  <c r="CL303" i="13"/>
  <c r="CK303" i="13"/>
  <c r="CN302" i="13"/>
  <c r="CM302" i="13"/>
  <c r="CL302" i="13"/>
  <c r="CK302" i="13"/>
  <c r="CN301" i="13"/>
  <c r="CM301" i="13"/>
  <c r="CL301" i="13"/>
  <c r="CK301" i="13"/>
  <c r="CN300" i="13"/>
  <c r="CM300" i="13"/>
  <c r="CL300" i="13"/>
  <c r="CK300" i="13"/>
  <c r="CN299" i="13"/>
  <c r="CM299" i="13"/>
  <c r="CL299" i="13"/>
  <c r="CK299" i="13"/>
  <c r="CN298" i="13"/>
  <c r="CM298" i="13"/>
  <c r="CL298" i="13"/>
  <c r="CK298" i="13"/>
  <c r="CN297" i="13"/>
  <c r="CM297" i="13"/>
  <c r="CL297" i="13"/>
  <c r="CK297" i="13"/>
  <c r="CN296" i="13"/>
  <c r="CM296" i="13"/>
  <c r="CL296" i="13"/>
  <c r="CK296" i="13"/>
  <c r="CN295" i="13"/>
  <c r="CM295" i="13"/>
  <c r="CL295" i="13"/>
  <c r="CK295" i="13"/>
  <c r="CN294" i="13"/>
  <c r="CM294" i="13"/>
  <c r="CL294" i="13"/>
  <c r="CK294" i="13"/>
  <c r="CN293" i="13"/>
  <c r="CM293" i="13"/>
  <c r="CL293" i="13"/>
  <c r="CK293" i="13"/>
  <c r="CN292" i="13"/>
  <c r="CM292" i="13"/>
  <c r="CL292" i="13"/>
  <c r="CK292" i="13"/>
  <c r="CN291" i="13"/>
  <c r="CM291" i="13"/>
  <c r="CL291" i="13"/>
  <c r="CK291" i="13"/>
  <c r="CN290" i="13"/>
  <c r="CM290" i="13"/>
  <c r="CL290" i="13"/>
  <c r="CK290" i="13"/>
  <c r="CN289" i="13"/>
  <c r="CM289" i="13"/>
  <c r="CL289" i="13"/>
  <c r="CK289" i="13"/>
  <c r="CN288" i="13"/>
  <c r="CM288" i="13"/>
  <c r="CL288" i="13"/>
  <c r="CK288" i="13"/>
  <c r="CN287" i="13"/>
  <c r="CM287" i="13"/>
  <c r="CL287" i="13"/>
  <c r="CK287" i="13"/>
  <c r="CN286" i="13"/>
  <c r="CM286" i="13"/>
  <c r="CL286" i="13"/>
  <c r="CK286" i="13"/>
  <c r="CN285" i="13"/>
  <c r="CM285" i="13"/>
  <c r="CL285" i="13"/>
  <c r="CK285" i="13"/>
  <c r="CN284" i="13"/>
  <c r="CM284" i="13"/>
  <c r="CL284" i="13"/>
  <c r="CK284" i="13"/>
  <c r="CN283" i="13"/>
  <c r="CM283" i="13"/>
  <c r="CL283" i="13"/>
  <c r="CK283" i="13"/>
  <c r="CN282" i="13"/>
  <c r="CM282" i="13"/>
  <c r="CL282" i="13"/>
  <c r="CK282" i="13"/>
  <c r="CN281" i="13"/>
  <c r="CM281" i="13"/>
  <c r="CL281" i="13"/>
  <c r="CK281" i="13"/>
  <c r="CN280" i="13"/>
  <c r="CM280" i="13"/>
  <c r="CL280" i="13"/>
  <c r="CK280" i="13"/>
  <c r="CN279" i="13"/>
  <c r="CM279" i="13"/>
  <c r="CL279" i="13"/>
  <c r="CK279" i="13"/>
  <c r="CN278" i="13"/>
  <c r="CM278" i="13"/>
  <c r="CL278" i="13"/>
  <c r="CK278" i="13"/>
  <c r="CN277" i="13"/>
  <c r="CM277" i="13"/>
  <c r="CL277" i="13"/>
  <c r="CK277" i="13"/>
  <c r="CN276" i="13"/>
  <c r="CM276" i="13"/>
  <c r="CL276" i="13"/>
  <c r="CK276" i="13"/>
  <c r="CN275" i="13"/>
  <c r="CM275" i="13"/>
  <c r="CL275" i="13"/>
  <c r="CK275" i="13"/>
  <c r="CN274" i="13"/>
  <c r="CM274" i="13"/>
  <c r="CL274" i="13"/>
  <c r="CK274" i="13"/>
  <c r="CN273" i="13"/>
  <c r="CM273" i="13"/>
  <c r="CL273" i="13"/>
  <c r="CK273" i="13"/>
  <c r="CN272" i="13"/>
  <c r="CM272" i="13"/>
  <c r="CL272" i="13"/>
  <c r="CK272" i="13"/>
  <c r="CN271" i="13"/>
  <c r="CM271" i="13"/>
  <c r="CL271" i="13"/>
  <c r="CK271" i="13"/>
  <c r="CN270" i="13"/>
  <c r="CM270" i="13"/>
  <c r="CL270" i="13"/>
  <c r="CK270" i="13"/>
  <c r="CN269" i="13"/>
  <c r="CM269" i="13"/>
  <c r="CL269" i="13"/>
  <c r="CK269" i="13"/>
  <c r="CN268" i="13"/>
  <c r="CM268" i="13"/>
  <c r="CL268" i="13"/>
  <c r="CK268" i="13"/>
  <c r="CN267" i="13"/>
  <c r="CM267" i="13"/>
  <c r="CL267" i="13"/>
  <c r="CK267" i="13"/>
  <c r="CN266" i="13"/>
  <c r="CM266" i="13"/>
  <c r="CL266" i="13"/>
  <c r="CK266" i="13"/>
  <c r="CN265" i="13"/>
  <c r="CM265" i="13"/>
  <c r="CL265" i="13"/>
  <c r="CK265" i="13"/>
  <c r="CN264" i="13"/>
  <c r="CM264" i="13"/>
  <c r="CL264" i="13"/>
  <c r="CK264" i="13"/>
  <c r="CN263" i="13"/>
  <c r="CM263" i="13"/>
  <c r="CL263" i="13"/>
  <c r="CK263" i="13"/>
  <c r="CN262" i="13"/>
  <c r="CM262" i="13"/>
  <c r="CL262" i="13"/>
  <c r="CK262" i="13"/>
  <c r="CN261" i="13"/>
  <c r="CM261" i="13"/>
  <c r="CL261" i="13"/>
  <c r="CK261" i="13"/>
  <c r="CN260" i="13"/>
  <c r="CM260" i="13"/>
  <c r="CL260" i="13"/>
  <c r="CK260" i="13"/>
  <c r="CN259" i="13"/>
  <c r="CM259" i="13"/>
  <c r="CL259" i="13"/>
  <c r="CK259" i="13"/>
  <c r="CN258" i="13"/>
  <c r="CM258" i="13"/>
  <c r="CL258" i="13"/>
  <c r="CK258" i="13"/>
  <c r="CN257" i="13"/>
  <c r="CM257" i="13"/>
  <c r="CL257" i="13"/>
  <c r="CK257" i="13"/>
  <c r="CN256" i="13"/>
  <c r="CM256" i="13"/>
  <c r="CL256" i="13"/>
  <c r="CK256" i="13"/>
  <c r="CN255" i="13"/>
  <c r="CM255" i="13"/>
  <c r="CL255" i="13"/>
  <c r="CK255" i="13"/>
  <c r="CN254" i="13"/>
  <c r="CM254" i="13"/>
  <c r="CL254" i="13"/>
  <c r="CK254" i="13"/>
  <c r="CN253" i="13"/>
  <c r="CM253" i="13"/>
  <c r="CL253" i="13"/>
  <c r="CK253" i="13"/>
  <c r="CN252" i="13"/>
  <c r="CM252" i="13"/>
  <c r="CL252" i="13"/>
  <c r="CK252" i="13"/>
  <c r="CN251" i="13"/>
  <c r="CM251" i="13"/>
  <c r="CL251" i="13"/>
  <c r="CK251" i="13"/>
  <c r="CN250" i="13"/>
  <c r="CM250" i="13"/>
  <c r="CL250" i="13"/>
  <c r="CK250" i="13"/>
  <c r="CN249" i="13"/>
  <c r="CM249" i="13"/>
  <c r="CL249" i="13"/>
  <c r="CK249" i="13"/>
  <c r="CN248" i="13"/>
  <c r="CM248" i="13"/>
  <c r="CL248" i="13"/>
  <c r="CK248" i="13"/>
  <c r="CN247" i="13"/>
  <c r="CM247" i="13"/>
  <c r="CL247" i="13"/>
  <c r="CK247" i="13"/>
  <c r="CN246" i="13"/>
  <c r="CM246" i="13"/>
  <c r="CL246" i="13"/>
  <c r="CK246" i="13"/>
  <c r="CN245" i="13"/>
  <c r="CM245" i="13"/>
  <c r="CL245" i="13"/>
  <c r="CK245" i="13"/>
  <c r="CN244" i="13"/>
  <c r="CM244" i="13"/>
  <c r="CL244" i="13"/>
  <c r="CK244" i="13"/>
  <c r="CN243" i="13"/>
  <c r="CM243" i="13"/>
  <c r="CL243" i="13"/>
  <c r="CK243" i="13"/>
  <c r="CN242" i="13"/>
  <c r="CM242" i="13"/>
  <c r="CL242" i="13"/>
  <c r="CK242" i="13"/>
  <c r="CN241" i="13"/>
  <c r="CM241" i="13"/>
  <c r="CL241" i="13"/>
  <c r="CK241" i="13"/>
  <c r="CN240" i="13"/>
  <c r="CM240" i="13"/>
  <c r="CL240" i="13"/>
  <c r="CK240" i="13"/>
  <c r="CN239" i="13"/>
  <c r="CM239" i="13"/>
  <c r="CL239" i="13"/>
  <c r="CK239" i="13"/>
  <c r="CN238" i="13"/>
  <c r="CM238" i="13"/>
  <c r="CL238" i="13"/>
  <c r="CK238" i="13"/>
  <c r="CN237" i="13"/>
  <c r="CM237" i="13"/>
  <c r="CL237" i="13"/>
  <c r="CK237" i="13"/>
  <c r="CN236" i="13"/>
  <c r="CM236" i="13"/>
  <c r="CL236" i="13"/>
  <c r="CK236" i="13"/>
  <c r="CN235" i="13"/>
  <c r="CM235" i="13"/>
  <c r="CL235" i="13"/>
  <c r="CK235" i="13"/>
  <c r="CN234" i="13"/>
  <c r="CM234" i="13"/>
  <c r="CL234" i="13"/>
  <c r="CK234" i="13"/>
  <c r="CN233" i="13"/>
  <c r="CM233" i="13"/>
  <c r="CL233" i="13"/>
  <c r="CK233" i="13"/>
  <c r="CN232" i="13"/>
  <c r="CM232" i="13"/>
  <c r="CL232" i="13"/>
  <c r="CK232" i="13"/>
  <c r="CN231" i="13"/>
  <c r="CM231" i="13"/>
  <c r="CL231" i="13"/>
  <c r="CK231" i="13"/>
  <c r="CN230" i="13"/>
  <c r="CM230" i="13"/>
  <c r="CL230" i="13"/>
  <c r="CK230" i="13"/>
  <c r="CN229" i="13"/>
  <c r="CM229" i="13"/>
  <c r="CL229" i="13"/>
  <c r="CK229" i="13"/>
  <c r="CN228" i="13"/>
  <c r="CM228" i="13"/>
  <c r="CL228" i="13"/>
  <c r="CK228" i="13"/>
  <c r="CN227" i="13"/>
  <c r="CM227" i="13"/>
  <c r="CL227" i="13"/>
  <c r="CK227" i="13"/>
  <c r="CN226" i="13"/>
  <c r="CM226" i="13"/>
  <c r="CL226" i="13"/>
  <c r="CK226" i="13"/>
  <c r="CN225" i="13"/>
  <c r="CM225" i="13"/>
  <c r="CL225" i="13"/>
  <c r="CK225" i="13"/>
  <c r="CN224" i="13"/>
  <c r="CM224" i="13"/>
  <c r="CL224" i="13"/>
  <c r="CK224" i="13"/>
  <c r="CN223" i="13"/>
  <c r="CM223" i="13"/>
  <c r="CL223" i="13"/>
  <c r="CK223" i="13"/>
  <c r="CN222" i="13"/>
  <c r="CM222" i="13"/>
  <c r="CL222" i="13"/>
  <c r="CK222" i="13"/>
  <c r="CN221" i="13"/>
  <c r="CM221" i="13"/>
  <c r="CL221" i="13"/>
  <c r="CK221" i="13"/>
  <c r="CN220" i="13"/>
  <c r="CM220" i="13"/>
  <c r="CL220" i="13"/>
  <c r="CK220" i="13"/>
  <c r="CN219" i="13"/>
  <c r="CM219" i="13"/>
  <c r="CL219" i="13"/>
  <c r="CK219" i="13"/>
  <c r="CN218" i="13"/>
  <c r="CM218" i="13"/>
  <c r="CL218" i="13"/>
  <c r="CK218" i="13"/>
  <c r="CN217" i="13"/>
  <c r="CM217" i="13"/>
  <c r="CL217" i="13"/>
  <c r="CK217" i="13"/>
  <c r="CN216" i="13"/>
  <c r="CM216" i="13"/>
  <c r="CL216" i="13"/>
  <c r="CK216" i="13"/>
  <c r="CN215" i="13"/>
  <c r="CM215" i="13"/>
  <c r="CL215" i="13"/>
  <c r="CK215" i="13"/>
  <c r="CN214" i="13"/>
  <c r="CM214" i="13"/>
  <c r="CL214" i="13"/>
  <c r="CK214" i="13"/>
  <c r="CN213" i="13"/>
  <c r="CM213" i="13"/>
  <c r="CL213" i="13"/>
  <c r="CK213" i="13"/>
  <c r="CN212" i="13"/>
  <c r="CM212" i="13"/>
  <c r="CL212" i="13"/>
  <c r="CK212" i="13"/>
  <c r="CN211" i="13"/>
  <c r="CM211" i="13"/>
  <c r="CL211" i="13"/>
  <c r="CK211" i="13"/>
  <c r="CN210" i="13"/>
  <c r="CM210" i="13"/>
  <c r="CL210" i="13"/>
  <c r="CK210" i="13"/>
  <c r="CN209" i="13"/>
  <c r="CM209" i="13"/>
  <c r="CL209" i="13"/>
  <c r="CK209" i="13"/>
  <c r="CN208" i="13"/>
  <c r="CM208" i="13"/>
  <c r="CL208" i="13"/>
  <c r="CK208" i="13"/>
  <c r="CN207" i="13"/>
  <c r="CM207" i="13"/>
  <c r="CL207" i="13"/>
  <c r="CK207" i="13"/>
  <c r="CN206" i="13"/>
  <c r="CM206" i="13"/>
  <c r="CL206" i="13"/>
  <c r="CK206" i="13"/>
  <c r="CN205" i="13"/>
  <c r="CM205" i="13"/>
  <c r="CL205" i="13"/>
  <c r="CK205" i="13"/>
  <c r="CN204" i="13"/>
  <c r="CM204" i="13"/>
  <c r="CL204" i="13"/>
  <c r="CK204" i="13"/>
  <c r="CN203" i="13"/>
  <c r="CM203" i="13"/>
  <c r="CL203" i="13"/>
  <c r="CK203" i="13"/>
  <c r="CN202" i="13"/>
  <c r="CM202" i="13"/>
  <c r="CL202" i="13"/>
  <c r="CK202" i="13"/>
  <c r="CN201" i="13"/>
  <c r="CM201" i="13"/>
  <c r="CL201" i="13"/>
  <c r="CK201" i="13"/>
  <c r="CN200" i="13"/>
  <c r="CM200" i="13"/>
  <c r="CL200" i="13"/>
  <c r="CK200" i="13"/>
  <c r="CN199" i="13"/>
  <c r="CM199" i="13"/>
  <c r="CL199" i="13"/>
  <c r="CK199" i="13"/>
  <c r="CN198" i="13"/>
  <c r="CM198" i="13"/>
  <c r="CL198" i="13"/>
  <c r="CK198" i="13"/>
  <c r="CN197" i="13"/>
  <c r="CM197" i="13"/>
  <c r="CL197" i="13"/>
  <c r="CK197" i="13"/>
  <c r="CN196" i="13"/>
  <c r="CM196" i="13"/>
  <c r="CL196" i="13"/>
  <c r="CK196" i="13"/>
  <c r="CN195" i="13"/>
  <c r="CM195" i="13"/>
  <c r="CL195" i="13"/>
  <c r="CK195" i="13"/>
  <c r="CN194" i="13"/>
  <c r="CM194" i="13"/>
  <c r="CL194" i="13"/>
  <c r="CK194" i="13"/>
  <c r="CN193" i="13"/>
  <c r="CM193" i="13"/>
  <c r="CL193" i="13"/>
  <c r="CK193" i="13"/>
  <c r="CN192" i="13"/>
  <c r="CM192" i="13"/>
  <c r="CL192" i="13"/>
  <c r="CK192" i="13"/>
  <c r="CN191" i="13"/>
  <c r="CM191" i="13"/>
  <c r="CL191" i="13"/>
  <c r="CK191" i="13"/>
  <c r="CN190" i="13"/>
  <c r="CM190" i="13"/>
  <c r="CL190" i="13"/>
  <c r="CK190" i="13"/>
  <c r="CN189" i="13"/>
  <c r="CM189" i="13"/>
  <c r="CL189" i="13"/>
  <c r="CK189" i="13"/>
  <c r="CN188" i="13"/>
  <c r="CM188" i="13"/>
  <c r="CL188" i="13"/>
  <c r="CK188" i="13"/>
  <c r="CN187" i="13"/>
  <c r="CM187" i="13"/>
  <c r="CL187" i="13"/>
  <c r="CK187" i="13"/>
  <c r="CN186" i="13"/>
  <c r="CM186" i="13"/>
  <c r="CL186" i="13"/>
  <c r="CK186" i="13"/>
  <c r="CN185" i="13"/>
  <c r="CM185" i="13"/>
  <c r="CL185" i="13"/>
  <c r="CK185" i="13"/>
  <c r="CN184" i="13"/>
  <c r="CM184" i="13"/>
  <c r="CL184" i="13"/>
  <c r="CK184" i="13"/>
  <c r="CN183" i="13"/>
  <c r="CM183" i="13"/>
  <c r="CL183" i="13"/>
  <c r="CK183" i="13"/>
  <c r="CN182" i="13"/>
  <c r="CM182" i="13"/>
  <c r="CL182" i="13"/>
  <c r="CK182" i="13"/>
  <c r="CN181" i="13"/>
  <c r="CM181" i="13"/>
  <c r="CL181" i="13"/>
  <c r="CK181" i="13"/>
  <c r="CN180" i="13"/>
  <c r="CM180" i="13"/>
  <c r="CL180" i="13"/>
  <c r="CK180" i="13"/>
  <c r="CN179" i="13"/>
  <c r="CM179" i="13"/>
  <c r="CL179" i="13"/>
  <c r="CK179" i="13"/>
  <c r="CN178" i="13"/>
  <c r="CM178" i="13"/>
  <c r="CL178" i="13"/>
  <c r="CK178" i="13"/>
  <c r="CN177" i="13"/>
  <c r="CM177" i="13"/>
  <c r="CL177" i="13"/>
  <c r="CK177" i="13"/>
  <c r="CN176" i="13"/>
  <c r="CM176" i="13"/>
  <c r="CL176" i="13"/>
  <c r="CK176" i="13"/>
  <c r="CN175" i="13"/>
  <c r="CM175" i="13"/>
  <c r="CL175" i="13"/>
  <c r="CK175" i="13"/>
  <c r="CN174" i="13"/>
  <c r="CM174" i="13"/>
  <c r="CL174" i="13"/>
  <c r="CK174" i="13"/>
  <c r="CN173" i="13"/>
  <c r="CM173" i="13"/>
  <c r="CL173" i="13"/>
  <c r="CK173" i="13"/>
  <c r="CN172" i="13"/>
  <c r="CM172" i="13"/>
  <c r="CL172" i="13"/>
  <c r="CK172" i="13"/>
  <c r="CN171" i="13"/>
  <c r="CM171" i="13"/>
  <c r="CL171" i="13"/>
  <c r="CK171" i="13"/>
  <c r="CN170" i="13"/>
  <c r="CM170" i="13"/>
  <c r="CL170" i="13"/>
  <c r="CK170" i="13"/>
  <c r="CN169" i="13"/>
  <c r="CM169" i="13"/>
  <c r="CL169" i="13"/>
  <c r="CK169" i="13"/>
  <c r="CN168" i="13"/>
  <c r="CM168" i="13"/>
  <c r="CL168" i="13"/>
  <c r="CK168" i="13"/>
  <c r="CN167" i="13"/>
  <c r="CM167" i="13"/>
  <c r="CL167" i="13"/>
  <c r="CK167" i="13"/>
  <c r="CN166" i="13"/>
  <c r="CM166" i="13"/>
  <c r="CL166" i="13"/>
  <c r="CK166" i="13"/>
  <c r="CN165" i="13"/>
  <c r="CM165" i="13"/>
  <c r="CL165" i="13"/>
  <c r="CK165" i="13"/>
  <c r="CN164" i="13"/>
  <c r="CM164" i="13"/>
  <c r="CL164" i="13"/>
  <c r="CK164" i="13"/>
  <c r="CN163" i="13"/>
  <c r="CM163" i="13"/>
  <c r="CL163" i="13"/>
  <c r="CK163" i="13"/>
  <c r="CN162" i="13"/>
  <c r="CM162" i="13"/>
  <c r="CL162" i="13"/>
  <c r="CK162" i="13"/>
  <c r="CN161" i="13"/>
  <c r="CM161" i="13"/>
  <c r="CL161" i="13"/>
  <c r="CK161" i="13"/>
  <c r="CN160" i="13"/>
  <c r="CM160" i="13"/>
  <c r="CL160" i="13"/>
  <c r="CK160" i="13"/>
  <c r="CN159" i="13"/>
  <c r="CM159" i="13"/>
  <c r="CL159" i="13"/>
  <c r="CK159" i="13"/>
  <c r="CN158" i="13"/>
  <c r="CM158" i="13"/>
  <c r="CL158" i="13"/>
  <c r="CK158" i="13"/>
  <c r="CN157" i="13"/>
  <c r="CM157" i="13"/>
  <c r="CL157" i="13"/>
  <c r="CK157" i="13"/>
  <c r="CN156" i="13"/>
  <c r="CM156" i="13"/>
  <c r="CL156" i="13"/>
  <c r="CK156" i="13"/>
  <c r="CN155" i="13"/>
  <c r="CM155" i="13"/>
  <c r="CL155" i="13"/>
  <c r="CK155" i="13"/>
  <c r="CN154" i="13"/>
  <c r="CM154" i="13"/>
  <c r="CL154" i="13"/>
  <c r="CK154" i="13"/>
  <c r="CN153" i="13"/>
  <c r="CM153" i="13"/>
  <c r="CL153" i="13"/>
  <c r="CK153" i="13"/>
  <c r="CN152" i="13"/>
  <c r="CM152" i="13"/>
  <c r="CL152" i="13"/>
  <c r="CK152" i="13"/>
  <c r="CN151" i="13"/>
  <c r="CM151" i="13"/>
  <c r="CL151" i="13"/>
  <c r="CK151" i="13"/>
  <c r="CN150" i="13"/>
  <c r="CM150" i="13"/>
  <c r="CL150" i="13"/>
  <c r="CK150" i="13"/>
  <c r="CN149" i="13"/>
  <c r="CM149" i="13"/>
  <c r="CL149" i="13"/>
  <c r="CK149" i="13"/>
  <c r="CN148" i="13"/>
  <c r="CM148" i="13"/>
  <c r="CL148" i="13"/>
  <c r="CK148" i="13"/>
  <c r="CN147" i="13"/>
  <c r="CM147" i="13"/>
  <c r="CL147" i="13"/>
  <c r="CK147" i="13"/>
  <c r="CN146" i="13"/>
  <c r="CM146" i="13"/>
  <c r="CL146" i="13"/>
  <c r="CK146" i="13"/>
  <c r="CN145" i="13"/>
  <c r="CM145" i="13"/>
  <c r="CL145" i="13"/>
  <c r="CK145" i="13"/>
  <c r="CN144" i="13"/>
  <c r="CM144" i="13"/>
  <c r="CL144" i="13"/>
  <c r="CK144" i="13"/>
  <c r="CN143" i="13"/>
  <c r="CM143" i="13"/>
  <c r="CL143" i="13"/>
  <c r="CK143" i="13"/>
  <c r="CN142" i="13"/>
  <c r="CM142" i="13"/>
  <c r="CL142" i="13"/>
  <c r="CK142" i="13"/>
  <c r="CN141" i="13"/>
  <c r="CM141" i="13"/>
  <c r="CL141" i="13"/>
  <c r="CK141" i="13"/>
  <c r="CN140" i="13"/>
  <c r="CM140" i="13"/>
  <c r="CL140" i="13"/>
  <c r="CK140" i="13"/>
  <c r="CN139" i="13"/>
  <c r="CM139" i="13"/>
  <c r="CL139" i="13"/>
  <c r="CK139" i="13"/>
  <c r="CN138" i="13"/>
  <c r="CM138" i="13"/>
  <c r="CL138" i="13"/>
  <c r="CK138" i="13"/>
  <c r="CN137" i="13"/>
  <c r="CM137" i="13"/>
  <c r="CL137" i="13"/>
  <c r="CK137" i="13"/>
  <c r="CN136" i="13"/>
  <c r="CM136" i="13"/>
  <c r="CL136" i="13"/>
  <c r="CK136" i="13"/>
  <c r="CN135" i="13"/>
  <c r="CM135" i="13"/>
  <c r="CL135" i="13"/>
  <c r="CK135" i="13"/>
  <c r="CN134" i="13"/>
  <c r="CM134" i="13"/>
  <c r="CL134" i="13"/>
  <c r="CK134" i="13"/>
  <c r="CN133" i="13"/>
  <c r="CM133" i="13"/>
  <c r="CL133" i="13"/>
  <c r="CK133" i="13"/>
  <c r="CN132" i="13"/>
  <c r="CM132" i="13"/>
  <c r="CL132" i="13"/>
  <c r="CK132" i="13"/>
  <c r="CN131" i="13"/>
  <c r="CM131" i="13"/>
  <c r="CL131" i="13"/>
  <c r="CK131" i="13"/>
  <c r="CN130" i="13"/>
  <c r="CM130" i="13"/>
  <c r="CL130" i="13"/>
  <c r="CK130" i="13"/>
  <c r="CN129" i="13"/>
  <c r="CM129" i="13"/>
  <c r="CL129" i="13"/>
  <c r="CK129" i="13"/>
  <c r="CN128" i="13"/>
  <c r="CM128" i="13"/>
  <c r="CL128" i="13"/>
  <c r="CK128" i="13"/>
  <c r="CN127" i="13"/>
  <c r="CM127" i="13"/>
  <c r="CL127" i="13"/>
  <c r="CK127" i="13"/>
  <c r="CN126" i="13"/>
  <c r="CM126" i="13"/>
  <c r="CL126" i="13"/>
  <c r="CK126" i="13"/>
  <c r="CN125" i="13"/>
  <c r="CM125" i="13"/>
  <c r="CL125" i="13"/>
  <c r="CJ125" i="13"/>
  <c r="CN124" i="13"/>
  <c r="CM124" i="13"/>
  <c r="CL124" i="13"/>
  <c r="CJ124" i="13"/>
  <c r="CN123" i="13"/>
  <c r="CM123" i="13"/>
  <c r="CL123" i="13"/>
  <c r="CJ123" i="13"/>
  <c r="CN122" i="13"/>
  <c r="CM122" i="13"/>
  <c r="CL122" i="13"/>
  <c r="CK122" i="13"/>
  <c r="CN121" i="13"/>
  <c r="CM121" i="13"/>
  <c r="CL121" i="13"/>
  <c r="CK121" i="13"/>
  <c r="CN120" i="13"/>
  <c r="CM120" i="13"/>
  <c r="CL120" i="13"/>
  <c r="CK120" i="13"/>
  <c r="CN119" i="13"/>
  <c r="CM119" i="13"/>
  <c r="CL119" i="13"/>
  <c r="CK119" i="13"/>
  <c r="CN118" i="13"/>
  <c r="CM118" i="13"/>
  <c r="CL118" i="13"/>
  <c r="CK118" i="13"/>
  <c r="CN117" i="13"/>
  <c r="CM117" i="13"/>
  <c r="CL117" i="13"/>
  <c r="CK117" i="13"/>
  <c r="CN116" i="13"/>
  <c r="CM116" i="13"/>
  <c r="CL116" i="13"/>
  <c r="CK116" i="13"/>
  <c r="CN115" i="13"/>
  <c r="CM115" i="13"/>
  <c r="CL115" i="13"/>
  <c r="CK115" i="13"/>
  <c r="CN114" i="13"/>
  <c r="CM114" i="13"/>
  <c r="CL114" i="13"/>
  <c r="CJ114" i="13"/>
  <c r="CN113" i="13"/>
  <c r="CM113" i="13"/>
  <c r="CL113" i="13"/>
  <c r="CJ113" i="13"/>
  <c r="CN112" i="13"/>
  <c r="CM112" i="13"/>
  <c r="CL112" i="13"/>
  <c r="CK112" i="13"/>
  <c r="CN111" i="13"/>
  <c r="CM111" i="13"/>
  <c r="CL111" i="13"/>
  <c r="CK111" i="13"/>
  <c r="CN110" i="13"/>
  <c r="CM110" i="13"/>
  <c r="CL110" i="13"/>
  <c r="CK110" i="13"/>
  <c r="CN109" i="13"/>
  <c r="CM109" i="13"/>
  <c r="CL109" i="13"/>
  <c r="CK109" i="13"/>
  <c r="CN108" i="13"/>
  <c r="CM108" i="13"/>
  <c r="CL108" i="13"/>
  <c r="CK108" i="13"/>
  <c r="CN107" i="13"/>
  <c r="CM107" i="13"/>
  <c r="CL107" i="13"/>
  <c r="CK107" i="13"/>
  <c r="CN106" i="13"/>
  <c r="CM106" i="13"/>
  <c r="CL106" i="13"/>
  <c r="CK106" i="13"/>
  <c r="CN105" i="13"/>
  <c r="CM105" i="13"/>
  <c r="CL105" i="13"/>
  <c r="CK105" i="13"/>
  <c r="CN104" i="13"/>
  <c r="CM104" i="13"/>
  <c r="CL104" i="13"/>
  <c r="CK104" i="13"/>
  <c r="CN103" i="13"/>
  <c r="CM103" i="13"/>
  <c r="CL103" i="13"/>
  <c r="CK103" i="13"/>
  <c r="CN102" i="13"/>
  <c r="CM102" i="13"/>
  <c r="CL102" i="13"/>
  <c r="CK102" i="13"/>
  <c r="CN101" i="13"/>
  <c r="CM101" i="13"/>
  <c r="CL101" i="13"/>
  <c r="CK101" i="13"/>
  <c r="CN100" i="13"/>
  <c r="CM100" i="13"/>
  <c r="CL100" i="13"/>
  <c r="CK100" i="13"/>
  <c r="CN99" i="13"/>
  <c r="CM99" i="13"/>
  <c r="CL99" i="13"/>
  <c r="CK99" i="13"/>
  <c r="CN98" i="13"/>
  <c r="CM98" i="13"/>
  <c r="CL98" i="13"/>
  <c r="CK98" i="13"/>
  <c r="CN97" i="13"/>
  <c r="CM97" i="13"/>
  <c r="CL97" i="13"/>
  <c r="CK97" i="13"/>
  <c r="CN96" i="13"/>
  <c r="CM96" i="13"/>
  <c r="CL96" i="13"/>
  <c r="CK96" i="13"/>
  <c r="CN95" i="13"/>
  <c r="CM95" i="13"/>
  <c r="CL95" i="13"/>
  <c r="CK95" i="13"/>
  <c r="CN94" i="13"/>
  <c r="CM94" i="13"/>
  <c r="CL94" i="13"/>
  <c r="CK94" i="13"/>
  <c r="CN93" i="13"/>
  <c r="CM93" i="13"/>
  <c r="CL93" i="13"/>
  <c r="CK93" i="13"/>
  <c r="CN92" i="13"/>
  <c r="CM92" i="13"/>
  <c r="CL92" i="13"/>
  <c r="CK92" i="13"/>
  <c r="CN91" i="13"/>
  <c r="CM91" i="13"/>
  <c r="CL91" i="13"/>
  <c r="CK91" i="13"/>
  <c r="CN90" i="13"/>
  <c r="CM90" i="13"/>
  <c r="CL90" i="13"/>
  <c r="CK90" i="13"/>
  <c r="CN89" i="13"/>
  <c r="CM89" i="13"/>
  <c r="CL89" i="13"/>
  <c r="CK89" i="13"/>
  <c r="CN88" i="13"/>
  <c r="CM88" i="13"/>
  <c r="CL88" i="13"/>
  <c r="CK88" i="13"/>
  <c r="CN87" i="13"/>
  <c r="CM87" i="13"/>
  <c r="CL87" i="13"/>
  <c r="CK87" i="13"/>
  <c r="CN86" i="13"/>
  <c r="CM86" i="13"/>
  <c r="CL86" i="13"/>
  <c r="CK86" i="13"/>
  <c r="CN85" i="13"/>
  <c r="CM85" i="13"/>
  <c r="CL85" i="13"/>
  <c r="CK85" i="13"/>
  <c r="CN84" i="13"/>
  <c r="CM84" i="13"/>
  <c r="CL84" i="13"/>
  <c r="CK84" i="13"/>
  <c r="CN83" i="13"/>
  <c r="CM83" i="13"/>
  <c r="CL83" i="13"/>
  <c r="CK83" i="13"/>
  <c r="CN82" i="13"/>
  <c r="CM82" i="13"/>
  <c r="CL82" i="13"/>
  <c r="CK82" i="13"/>
  <c r="CN81" i="13"/>
  <c r="CM81" i="13"/>
  <c r="CL81" i="13"/>
  <c r="CK81" i="13"/>
  <c r="CN80" i="13"/>
  <c r="CM80" i="13"/>
  <c r="CL80" i="13"/>
  <c r="CK80" i="13"/>
  <c r="CN79" i="13"/>
  <c r="CM79" i="13"/>
  <c r="CL79" i="13"/>
  <c r="CK79" i="13"/>
  <c r="CN78" i="13"/>
  <c r="CM78" i="13"/>
  <c r="CL78" i="13"/>
  <c r="CK78" i="13"/>
  <c r="CN77" i="13"/>
  <c r="CM77" i="13"/>
  <c r="CL77" i="13"/>
  <c r="CK77" i="13"/>
  <c r="CN76" i="13"/>
  <c r="CM76" i="13"/>
  <c r="CL76" i="13"/>
  <c r="CK76" i="13"/>
  <c r="CN75" i="13"/>
  <c r="CM75" i="13"/>
  <c r="CL75" i="13"/>
  <c r="CK75" i="13"/>
  <c r="CN74" i="13"/>
  <c r="CM74" i="13"/>
  <c r="CL74" i="13"/>
  <c r="CK74" i="13"/>
  <c r="CN73" i="13"/>
  <c r="CM73" i="13"/>
  <c r="CL73" i="13"/>
  <c r="CK73" i="13"/>
  <c r="CN72" i="13"/>
  <c r="CM72" i="13"/>
  <c r="CL72" i="13"/>
  <c r="CK72" i="13"/>
  <c r="CN71" i="13"/>
  <c r="CM71" i="13"/>
  <c r="CL71" i="13"/>
  <c r="CK71" i="13"/>
  <c r="CN70" i="13"/>
  <c r="CM70" i="13"/>
  <c r="CL70" i="13"/>
  <c r="CK70" i="13"/>
  <c r="CN69" i="13"/>
  <c r="CM69" i="13"/>
  <c r="CL69" i="13"/>
  <c r="CK69" i="13"/>
  <c r="CN68" i="13"/>
  <c r="CM68" i="13"/>
  <c r="CL68" i="13"/>
  <c r="CK68" i="13"/>
  <c r="CN67" i="13"/>
  <c r="CM67" i="13"/>
  <c r="CL67" i="13"/>
  <c r="CK67" i="13"/>
  <c r="CN66" i="13"/>
  <c r="CM66" i="13"/>
  <c r="CL66" i="13"/>
  <c r="CK66" i="13"/>
  <c r="CN65" i="13"/>
  <c r="CM65" i="13"/>
  <c r="CL65" i="13"/>
  <c r="CK65" i="13"/>
  <c r="CN64" i="13"/>
  <c r="CM64" i="13"/>
  <c r="CL64" i="13"/>
  <c r="CK64" i="13"/>
  <c r="CN63" i="13"/>
  <c r="CM63" i="13"/>
  <c r="CL63" i="13"/>
  <c r="CK63" i="13"/>
  <c r="CN62" i="13"/>
  <c r="CM62" i="13"/>
  <c r="CL62" i="13"/>
  <c r="CJ62" i="13"/>
  <c r="CN61" i="13"/>
  <c r="CM61" i="13"/>
  <c r="CL61" i="13"/>
  <c r="CK61" i="13"/>
  <c r="CN60" i="13"/>
  <c r="CM60" i="13"/>
  <c r="CL60" i="13"/>
  <c r="CK60" i="13"/>
  <c r="CN59" i="13"/>
  <c r="CM59" i="13"/>
  <c r="CL59" i="13"/>
  <c r="CK59" i="13"/>
  <c r="CN58" i="13"/>
  <c r="CM58" i="13"/>
  <c r="CL58" i="13"/>
  <c r="CK58" i="13"/>
  <c r="CN57" i="13"/>
  <c r="CM57" i="13"/>
  <c r="CL57" i="13"/>
  <c r="CK57" i="13"/>
  <c r="CN56" i="13"/>
  <c r="CM56" i="13"/>
  <c r="CL56" i="13"/>
  <c r="CK56" i="13"/>
  <c r="CN55" i="13"/>
  <c r="CM55" i="13"/>
  <c r="CL55" i="13"/>
  <c r="CK55" i="13"/>
  <c r="CN54" i="13"/>
  <c r="CM54" i="13"/>
  <c r="CL54" i="13"/>
  <c r="CK54" i="13"/>
  <c r="CN53" i="13"/>
  <c r="CM53" i="13"/>
  <c r="CL53" i="13"/>
  <c r="CK53" i="13"/>
  <c r="CN52" i="13"/>
  <c r="CM52" i="13"/>
  <c r="CL52" i="13"/>
  <c r="CK52" i="13"/>
  <c r="CN51" i="13"/>
  <c r="CM51" i="13"/>
  <c r="CL51" i="13"/>
  <c r="CK51" i="13"/>
  <c r="CN50" i="13"/>
  <c r="CM50" i="13"/>
  <c r="CL50" i="13"/>
  <c r="CK50" i="13"/>
  <c r="CN49" i="13"/>
  <c r="CM49" i="13"/>
  <c r="CL49" i="13"/>
  <c r="CK49" i="13"/>
  <c r="CN48" i="13"/>
  <c r="CM48" i="13"/>
  <c r="CL48" i="13"/>
  <c r="CK48" i="13"/>
  <c r="CN47" i="13"/>
  <c r="CM47" i="13"/>
  <c r="CL47" i="13"/>
  <c r="CK47" i="13"/>
  <c r="CN46" i="13"/>
  <c r="CM46" i="13"/>
  <c r="CL46" i="13"/>
  <c r="CK46" i="13"/>
  <c r="CN45" i="13"/>
  <c r="CM45" i="13"/>
  <c r="CL45" i="13"/>
  <c r="CK45" i="13"/>
  <c r="CN44" i="13"/>
  <c r="CM44" i="13"/>
  <c r="CL44" i="13"/>
  <c r="CK44" i="13"/>
  <c r="CN43" i="13"/>
  <c r="CM43" i="13"/>
  <c r="CL43" i="13"/>
  <c r="CK43" i="13"/>
  <c r="CN42" i="13"/>
  <c r="CM42" i="13"/>
  <c r="CL42" i="13"/>
  <c r="CK42" i="13"/>
  <c r="CN41" i="13"/>
  <c r="CM41" i="13"/>
  <c r="CL41" i="13"/>
  <c r="CK41" i="13"/>
  <c r="CN40" i="13"/>
  <c r="CM40" i="13"/>
  <c r="CL40" i="13"/>
  <c r="CK40" i="13"/>
  <c r="CN39" i="13"/>
  <c r="CM39" i="13"/>
  <c r="CL39" i="13"/>
  <c r="CK39" i="13"/>
  <c r="CN38" i="13"/>
  <c r="CM38" i="13"/>
  <c r="CL38" i="13"/>
  <c r="CK38" i="13"/>
  <c r="CN37" i="13"/>
  <c r="CM37" i="13"/>
  <c r="CL37" i="13"/>
  <c r="CK37" i="13"/>
  <c r="CN36" i="13"/>
  <c r="CM36" i="13"/>
  <c r="CL36" i="13"/>
  <c r="CK36" i="13"/>
  <c r="CN35" i="13"/>
  <c r="CM35" i="13"/>
  <c r="CL35" i="13"/>
  <c r="CJ35" i="13"/>
  <c r="CN34" i="13"/>
  <c r="CM34" i="13"/>
  <c r="CL34" i="13"/>
  <c r="CK34" i="13"/>
  <c r="CN33" i="13"/>
  <c r="CM33" i="13"/>
  <c r="CL33" i="13"/>
  <c r="CK33" i="13"/>
  <c r="CN32" i="13"/>
  <c r="CM32" i="13"/>
  <c r="CL32" i="13"/>
  <c r="CJ32" i="13"/>
  <c r="CN31" i="13"/>
  <c r="CM31" i="13"/>
  <c r="CL31" i="13"/>
  <c r="CK31" i="13"/>
  <c r="CN30" i="13"/>
  <c r="CM30" i="13"/>
  <c r="CL30" i="13"/>
  <c r="CK30" i="13"/>
  <c r="CN29" i="13"/>
  <c r="CM29" i="13"/>
  <c r="CL29" i="13"/>
  <c r="CK29" i="13"/>
  <c r="CN28" i="13"/>
  <c r="CM28" i="13"/>
  <c r="CL28" i="13"/>
  <c r="CK28" i="13"/>
  <c r="CN27" i="13"/>
  <c r="CM27" i="13"/>
  <c r="CL27" i="13"/>
  <c r="CK27" i="13"/>
  <c r="CN26" i="13"/>
  <c r="CM26" i="13"/>
  <c r="CL26" i="13"/>
  <c r="CK26" i="13"/>
  <c r="CN25" i="13"/>
  <c r="CM25" i="13"/>
  <c r="CL25" i="13"/>
  <c r="CK25" i="13"/>
  <c r="CN24" i="13"/>
  <c r="CM24" i="13"/>
  <c r="CL24" i="13"/>
  <c r="CK24" i="13"/>
  <c r="CN23" i="13"/>
  <c r="CM23" i="13"/>
  <c r="CL23" i="13"/>
  <c r="CK23" i="13"/>
  <c r="CN22" i="13"/>
  <c r="CM22" i="13"/>
  <c r="CL22" i="13"/>
  <c r="CK22" i="13"/>
  <c r="CN21" i="13"/>
  <c r="CM21" i="13"/>
  <c r="CL21" i="13"/>
  <c r="CK21" i="13"/>
  <c r="CN20" i="13"/>
  <c r="CM20" i="13"/>
  <c r="CL20" i="13"/>
  <c r="CK20" i="13"/>
  <c r="CN19" i="13"/>
  <c r="CM19" i="13"/>
  <c r="CL19" i="13"/>
  <c r="CK19" i="13"/>
  <c r="CN18" i="13"/>
  <c r="CM18" i="13"/>
  <c r="CL18" i="13"/>
  <c r="CK18" i="13"/>
  <c r="CN17" i="13"/>
  <c r="CM17" i="13"/>
  <c r="CL17" i="13"/>
  <c r="CK17" i="13"/>
  <c r="CN16" i="13"/>
  <c r="CM16" i="13"/>
  <c r="CL16" i="13"/>
  <c r="CK16" i="13"/>
  <c r="CN15" i="13"/>
  <c r="CM15" i="13"/>
  <c r="CL15" i="13"/>
  <c r="CK15" i="13"/>
  <c r="CJ15" i="13"/>
  <c r="CN14" i="13"/>
  <c r="CM14" i="13"/>
  <c r="CL14" i="13"/>
  <c r="CK14" i="13"/>
  <c r="CN13" i="13"/>
  <c r="CM13" i="13"/>
  <c r="CL13" i="13"/>
  <c r="CK13" i="13"/>
  <c r="CN12" i="13"/>
  <c r="CM12" i="13"/>
  <c r="CL12" i="13"/>
  <c r="CK12" i="13"/>
  <c r="CN11" i="13"/>
  <c r="CM11" i="13"/>
  <c r="CL11" i="13"/>
  <c r="CK11" i="13"/>
  <c r="CN10" i="13"/>
  <c r="CM10" i="13"/>
  <c r="CL10" i="13"/>
  <c r="CK10" i="13"/>
  <c r="CN9" i="13"/>
  <c r="CM9" i="13"/>
  <c r="CL9" i="13"/>
  <c r="CK9" i="13"/>
  <c r="CN8" i="13"/>
  <c r="CM8" i="13"/>
  <c r="CL8" i="13"/>
  <c r="CK8" i="13"/>
  <c r="CN7" i="13"/>
  <c r="CM7" i="13"/>
  <c r="CL7" i="13"/>
  <c r="CK7" i="13"/>
  <c r="CN6" i="13"/>
  <c r="CM6" i="13"/>
  <c r="CL6" i="13"/>
  <c r="CK6" i="13"/>
  <c r="V993" i="13"/>
  <c r="FH993" i="13" s="1"/>
  <c r="V992" i="13"/>
  <c r="FH992" i="13" s="1"/>
  <c r="V991" i="13"/>
  <c r="FH991" i="13" s="1"/>
  <c r="V990" i="13"/>
  <c r="FH990" i="13" s="1"/>
  <c r="V989" i="13"/>
  <c r="FH989" i="13" s="1"/>
  <c r="V988" i="13"/>
  <c r="FH988" i="13" s="1"/>
  <c r="V987" i="13"/>
  <c r="FH987" i="13" s="1"/>
  <c r="V986" i="13"/>
  <c r="FH986" i="13" s="1"/>
  <c r="V985" i="13"/>
  <c r="FH985" i="13" s="1"/>
  <c r="V984" i="13"/>
  <c r="FH984" i="13" s="1"/>
  <c r="V983" i="13"/>
  <c r="FH983" i="13" s="1"/>
  <c r="V982" i="13"/>
  <c r="FH982" i="13" s="1"/>
  <c r="V981" i="13"/>
  <c r="FH981" i="13" s="1"/>
  <c r="V980" i="13"/>
  <c r="FH980" i="13" s="1"/>
  <c r="V979" i="13"/>
  <c r="FH979" i="13" s="1"/>
  <c r="V978" i="13"/>
  <c r="FH978" i="13" s="1"/>
  <c r="V977" i="13"/>
  <c r="FH977" i="13" s="1"/>
  <c r="V976" i="13"/>
  <c r="FH976" i="13" s="1"/>
  <c r="V975" i="13"/>
  <c r="FH975" i="13" s="1"/>
  <c r="V974" i="13"/>
  <c r="FH974" i="13" s="1"/>
  <c r="V973" i="13"/>
  <c r="FH973" i="13" s="1"/>
  <c r="V972" i="13"/>
  <c r="FH972" i="13" s="1"/>
  <c r="V971" i="13"/>
  <c r="FH971" i="13" s="1"/>
  <c r="V970" i="13"/>
  <c r="FH970" i="13" s="1"/>
  <c r="V969" i="13"/>
  <c r="FH969" i="13" s="1"/>
  <c r="V968" i="13"/>
  <c r="FH968" i="13" s="1"/>
  <c r="V967" i="13"/>
  <c r="FH967" i="13" s="1"/>
  <c r="V966" i="13"/>
  <c r="FH966" i="13" s="1"/>
  <c r="V965" i="13"/>
  <c r="FH965" i="13" s="1"/>
  <c r="V964" i="13"/>
  <c r="FH964" i="13" s="1"/>
  <c r="V963" i="13"/>
  <c r="FH963" i="13" s="1"/>
  <c r="V962" i="13"/>
  <c r="FH962" i="13" s="1"/>
  <c r="V961" i="13"/>
  <c r="FH961" i="13" s="1"/>
  <c r="V960" i="13"/>
  <c r="FH960" i="13" s="1"/>
  <c r="V959" i="13"/>
  <c r="FH959" i="13" s="1"/>
  <c r="V958" i="13"/>
  <c r="FH958" i="13" s="1"/>
  <c r="V957" i="13"/>
  <c r="FH957" i="13" s="1"/>
  <c r="V956" i="13"/>
  <c r="FH956" i="13" s="1"/>
  <c r="V955" i="13"/>
  <c r="FH955" i="13" s="1"/>
  <c r="V954" i="13"/>
  <c r="FH954" i="13" s="1"/>
  <c r="V953" i="13"/>
  <c r="FH953" i="13" s="1"/>
  <c r="V952" i="13"/>
  <c r="FH952" i="13" s="1"/>
  <c r="V951" i="13"/>
  <c r="FH951" i="13" s="1"/>
  <c r="V950" i="13"/>
  <c r="FH950" i="13" s="1"/>
  <c r="V949" i="13"/>
  <c r="FH949" i="13" s="1"/>
  <c r="V948" i="13"/>
  <c r="FH948" i="13" s="1"/>
  <c r="V947" i="13"/>
  <c r="FH947" i="13" s="1"/>
  <c r="V946" i="13"/>
  <c r="FH946" i="13" s="1"/>
  <c r="V945" i="13"/>
  <c r="FH945" i="13" s="1"/>
  <c r="V944" i="13"/>
  <c r="FH944" i="13" s="1"/>
  <c r="V943" i="13"/>
  <c r="FH943" i="13" s="1"/>
  <c r="V942" i="13"/>
  <c r="FH942" i="13" s="1"/>
  <c r="V941" i="13"/>
  <c r="FH941" i="13" s="1"/>
  <c r="V940" i="13"/>
  <c r="FH940" i="13" s="1"/>
  <c r="V939" i="13"/>
  <c r="FH939" i="13" s="1"/>
  <c r="V938" i="13"/>
  <c r="FH938" i="13" s="1"/>
  <c r="V937" i="13"/>
  <c r="FH937" i="13" s="1"/>
  <c r="V936" i="13"/>
  <c r="FH936" i="13" s="1"/>
  <c r="V935" i="13"/>
  <c r="FH935" i="13" s="1"/>
  <c r="V934" i="13"/>
  <c r="FH934" i="13" s="1"/>
  <c r="V933" i="13"/>
  <c r="FH933" i="13" s="1"/>
  <c r="V932" i="13"/>
  <c r="FH932" i="13" s="1"/>
  <c r="V931" i="13"/>
  <c r="FH931" i="13" s="1"/>
  <c r="V930" i="13"/>
  <c r="FH930" i="13" s="1"/>
  <c r="V929" i="13"/>
  <c r="FH929" i="13" s="1"/>
  <c r="V928" i="13"/>
  <c r="FH928" i="13" s="1"/>
  <c r="V927" i="13"/>
  <c r="FH927" i="13" s="1"/>
  <c r="V926" i="13"/>
  <c r="FH926" i="13" s="1"/>
  <c r="V925" i="13"/>
  <c r="FH925" i="13" s="1"/>
  <c r="V924" i="13"/>
  <c r="FH924" i="13" s="1"/>
  <c r="V923" i="13"/>
  <c r="FH923" i="13" s="1"/>
  <c r="V922" i="13"/>
  <c r="FH922" i="13" s="1"/>
  <c r="V921" i="13"/>
  <c r="FH921" i="13" s="1"/>
  <c r="V920" i="13"/>
  <c r="FH920" i="13" s="1"/>
  <c r="V919" i="13"/>
  <c r="FH919" i="13" s="1"/>
  <c r="V918" i="13"/>
  <c r="FH918" i="13" s="1"/>
  <c r="V917" i="13"/>
  <c r="FH917" i="13" s="1"/>
  <c r="V916" i="13"/>
  <c r="FH916" i="13" s="1"/>
  <c r="V915" i="13"/>
  <c r="FH915" i="13" s="1"/>
  <c r="V914" i="13"/>
  <c r="FH914" i="13" s="1"/>
  <c r="V913" i="13"/>
  <c r="FH913" i="13" s="1"/>
  <c r="V912" i="13"/>
  <c r="FH912" i="13" s="1"/>
  <c r="V911" i="13"/>
  <c r="FH911" i="13" s="1"/>
  <c r="V910" i="13"/>
  <c r="FH910" i="13" s="1"/>
  <c r="V909" i="13"/>
  <c r="FH909" i="13" s="1"/>
  <c r="V908" i="13"/>
  <c r="FH908" i="13" s="1"/>
  <c r="V907" i="13"/>
  <c r="FH907" i="13" s="1"/>
  <c r="V906" i="13"/>
  <c r="FH906" i="13" s="1"/>
  <c r="V905" i="13"/>
  <c r="FH905" i="13" s="1"/>
  <c r="V904" i="13"/>
  <c r="FH904" i="13" s="1"/>
  <c r="V903" i="13"/>
  <c r="FH903" i="13" s="1"/>
  <c r="V902" i="13"/>
  <c r="FH902" i="13" s="1"/>
  <c r="V901" i="13"/>
  <c r="FH901" i="13" s="1"/>
  <c r="V900" i="13"/>
  <c r="FH900" i="13" s="1"/>
  <c r="V899" i="13"/>
  <c r="FH899" i="13" s="1"/>
  <c r="V898" i="13"/>
  <c r="FH898" i="13" s="1"/>
  <c r="V897" i="13"/>
  <c r="FH897" i="13" s="1"/>
  <c r="V896" i="13"/>
  <c r="FH896" i="13" s="1"/>
  <c r="V895" i="13"/>
  <c r="FH895" i="13" s="1"/>
  <c r="V894" i="13"/>
  <c r="FH894" i="13" s="1"/>
  <c r="V893" i="13"/>
  <c r="FH893" i="13" s="1"/>
  <c r="V892" i="13"/>
  <c r="FH892" i="13" s="1"/>
  <c r="V891" i="13"/>
  <c r="FH891" i="13" s="1"/>
  <c r="V890" i="13"/>
  <c r="FH890" i="13" s="1"/>
  <c r="V889" i="13"/>
  <c r="FH889" i="13" s="1"/>
  <c r="V888" i="13"/>
  <c r="FH888" i="13" s="1"/>
  <c r="V887" i="13"/>
  <c r="FH887" i="13" s="1"/>
  <c r="V886" i="13"/>
  <c r="FH886" i="13" s="1"/>
  <c r="V885" i="13"/>
  <c r="FH885" i="13" s="1"/>
  <c r="V884" i="13"/>
  <c r="FH884" i="13" s="1"/>
  <c r="V883" i="13"/>
  <c r="FH883" i="13" s="1"/>
  <c r="V882" i="13"/>
  <c r="FH882" i="13" s="1"/>
  <c r="V881" i="13"/>
  <c r="FH881" i="13" s="1"/>
  <c r="V880" i="13"/>
  <c r="FH880" i="13" s="1"/>
  <c r="V879" i="13"/>
  <c r="FH879" i="13" s="1"/>
  <c r="V878" i="13"/>
  <c r="FH878" i="13" s="1"/>
  <c r="V877" i="13"/>
  <c r="FH877" i="13" s="1"/>
  <c r="V876" i="13"/>
  <c r="FH876" i="13" s="1"/>
  <c r="V875" i="13"/>
  <c r="FH875" i="13" s="1"/>
  <c r="V874" i="13"/>
  <c r="FH874" i="13" s="1"/>
  <c r="V873" i="13"/>
  <c r="FH873" i="13" s="1"/>
  <c r="V872" i="13"/>
  <c r="FH872" i="13" s="1"/>
  <c r="V871" i="13"/>
  <c r="FH871" i="13" s="1"/>
  <c r="V870" i="13"/>
  <c r="FH870" i="13" s="1"/>
  <c r="V869" i="13"/>
  <c r="FH869" i="13" s="1"/>
  <c r="V868" i="13"/>
  <c r="FH868" i="13" s="1"/>
  <c r="V867" i="13"/>
  <c r="FH867" i="13" s="1"/>
  <c r="V866" i="13"/>
  <c r="FH866" i="13" s="1"/>
  <c r="V865" i="13"/>
  <c r="FH865" i="13" s="1"/>
  <c r="V864" i="13"/>
  <c r="FH864" i="13" s="1"/>
  <c r="V863" i="13"/>
  <c r="FH863" i="13" s="1"/>
  <c r="V862" i="13"/>
  <c r="FH862" i="13" s="1"/>
  <c r="V861" i="13"/>
  <c r="FH861" i="13" s="1"/>
  <c r="V860" i="13"/>
  <c r="FH860" i="13" s="1"/>
  <c r="V859" i="13"/>
  <c r="FH859" i="13" s="1"/>
  <c r="V858" i="13"/>
  <c r="FH858" i="13" s="1"/>
  <c r="V857" i="13"/>
  <c r="FH857" i="13" s="1"/>
  <c r="V856" i="13"/>
  <c r="FH856" i="13" s="1"/>
  <c r="V855" i="13"/>
  <c r="FH855" i="13" s="1"/>
  <c r="V854" i="13"/>
  <c r="FH854" i="13" s="1"/>
  <c r="V853" i="13"/>
  <c r="FH853" i="13" s="1"/>
  <c r="V852" i="13"/>
  <c r="FH852" i="13" s="1"/>
  <c r="V851" i="13"/>
  <c r="FH851" i="13" s="1"/>
  <c r="V850" i="13"/>
  <c r="FH850" i="13" s="1"/>
  <c r="V849" i="13"/>
  <c r="FH849" i="13" s="1"/>
  <c r="V848" i="13"/>
  <c r="FH848" i="13" s="1"/>
  <c r="V847" i="13"/>
  <c r="FH847" i="13" s="1"/>
  <c r="V846" i="13"/>
  <c r="FH846" i="13" s="1"/>
  <c r="V845" i="13"/>
  <c r="FH845" i="13" s="1"/>
  <c r="V844" i="13"/>
  <c r="FH844" i="13" s="1"/>
  <c r="V843" i="13"/>
  <c r="FH843" i="13" s="1"/>
  <c r="V842" i="13"/>
  <c r="FH842" i="13" s="1"/>
  <c r="V841" i="13"/>
  <c r="FH841" i="13" s="1"/>
  <c r="V840" i="13"/>
  <c r="FH840" i="13" s="1"/>
  <c r="V839" i="13"/>
  <c r="FH839" i="13" s="1"/>
  <c r="V838" i="13"/>
  <c r="FH838" i="13" s="1"/>
  <c r="V837" i="13"/>
  <c r="FH837" i="13" s="1"/>
  <c r="V836" i="13"/>
  <c r="FH836" i="13" s="1"/>
  <c r="V835" i="13"/>
  <c r="FH835" i="13" s="1"/>
  <c r="V834" i="13"/>
  <c r="FH834" i="13" s="1"/>
  <c r="V833" i="13"/>
  <c r="FH833" i="13" s="1"/>
  <c r="V832" i="13"/>
  <c r="FH832" i="13" s="1"/>
  <c r="V831" i="13"/>
  <c r="FH831" i="13" s="1"/>
  <c r="V830" i="13"/>
  <c r="FH830" i="13" s="1"/>
  <c r="V829" i="13"/>
  <c r="FH829" i="13" s="1"/>
  <c r="V828" i="13"/>
  <c r="FH828" i="13" s="1"/>
  <c r="V827" i="13"/>
  <c r="FH827" i="13" s="1"/>
  <c r="V826" i="13"/>
  <c r="FH826" i="13" s="1"/>
  <c r="V825" i="13"/>
  <c r="FH825" i="13" s="1"/>
  <c r="V824" i="13"/>
  <c r="FH824" i="13" s="1"/>
  <c r="V823" i="13"/>
  <c r="FH823" i="13" s="1"/>
  <c r="V822" i="13"/>
  <c r="FH822" i="13" s="1"/>
  <c r="V821" i="13"/>
  <c r="FH821" i="13" s="1"/>
  <c r="V820" i="13"/>
  <c r="FH820" i="13" s="1"/>
  <c r="V819" i="13"/>
  <c r="FH819" i="13" s="1"/>
  <c r="V818" i="13"/>
  <c r="FH818" i="13" s="1"/>
  <c r="V817" i="13"/>
  <c r="FH817" i="13" s="1"/>
  <c r="V816" i="13"/>
  <c r="FH816" i="13" s="1"/>
  <c r="V815" i="13"/>
  <c r="FH815" i="13" s="1"/>
  <c r="V814" i="13"/>
  <c r="FH814" i="13" s="1"/>
  <c r="V813" i="13"/>
  <c r="FH813" i="13" s="1"/>
  <c r="V812" i="13"/>
  <c r="FH812" i="13" s="1"/>
  <c r="V811" i="13"/>
  <c r="FH811" i="13" s="1"/>
  <c r="V810" i="13"/>
  <c r="FH810" i="13" s="1"/>
  <c r="V809" i="13"/>
  <c r="FH809" i="13" s="1"/>
  <c r="V808" i="13"/>
  <c r="FH808" i="13" s="1"/>
  <c r="V807" i="13"/>
  <c r="FH807" i="13" s="1"/>
  <c r="V806" i="13"/>
  <c r="FH806" i="13" s="1"/>
  <c r="V805" i="13"/>
  <c r="FH805" i="13" s="1"/>
  <c r="V804" i="13"/>
  <c r="FH804" i="13" s="1"/>
  <c r="V803" i="13"/>
  <c r="FH803" i="13" s="1"/>
  <c r="V802" i="13"/>
  <c r="FH802" i="13" s="1"/>
  <c r="V801" i="13"/>
  <c r="FH801" i="13" s="1"/>
  <c r="V800" i="13"/>
  <c r="FH800" i="13" s="1"/>
  <c r="V799" i="13"/>
  <c r="FH799" i="13" s="1"/>
  <c r="V798" i="13"/>
  <c r="FH798" i="13" s="1"/>
  <c r="V797" i="13"/>
  <c r="FH797" i="13" s="1"/>
  <c r="V796" i="13"/>
  <c r="FH796" i="13" s="1"/>
  <c r="V795" i="13"/>
  <c r="FH795" i="13" s="1"/>
  <c r="V794" i="13"/>
  <c r="FH794" i="13" s="1"/>
  <c r="V793" i="13"/>
  <c r="FH793" i="13" s="1"/>
  <c r="V792" i="13"/>
  <c r="FH792" i="13" s="1"/>
  <c r="V791" i="13"/>
  <c r="FH791" i="13" s="1"/>
  <c r="V790" i="13"/>
  <c r="FH790" i="13" s="1"/>
  <c r="V789" i="13"/>
  <c r="FH789" i="13" s="1"/>
  <c r="V788" i="13"/>
  <c r="FH788" i="13" s="1"/>
  <c r="V787" i="13"/>
  <c r="FH787" i="13" s="1"/>
  <c r="V786" i="13"/>
  <c r="FH786" i="13" s="1"/>
  <c r="V785" i="13"/>
  <c r="FH785" i="13" s="1"/>
  <c r="V784" i="13"/>
  <c r="FH784" i="13" s="1"/>
  <c r="V783" i="13"/>
  <c r="FH783" i="13" s="1"/>
  <c r="V782" i="13"/>
  <c r="FH782" i="13" s="1"/>
  <c r="V781" i="13"/>
  <c r="FH781" i="13" s="1"/>
  <c r="V780" i="13"/>
  <c r="FH780" i="13" s="1"/>
  <c r="V779" i="13"/>
  <c r="FH779" i="13" s="1"/>
  <c r="V778" i="13"/>
  <c r="FH778" i="13" s="1"/>
  <c r="V777" i="13"/>
  <c r="FH777" i="13" s="1"/>
  <c r="V776" i="13"/>
  <c r="FH776" i="13" s="1"/>
  <c r="V774" i="13"/>
  <c r="FH774" i="13" s="1"/>
  <c r="V773" i="13"/>
  <c r="FH773" i="13" s="1"/>
  <c r="V772" i="13"/>
  <c r="FH772" i="13" s="1"/>
  <c r="V771" i="13"/>
  <c r="FH771" i="13" s="1"/>
  <c r="V770" i="13"/>
  <c r="FH770" i="13" s="1"/>
  <c r="V769" i="13"/>
  <c r="FH769" i="13" s="1"/>
  <c r="V768" i="13"/>
  <c r="FH768" i="13" s="1"/>
  <c r="V767" i="13"/>
  <c r="FH767" i="13" s="1"/>
  <c r="V766" i="13"/>
  <c r="FH766" i="13" s="1"/>
  <c r="V765" i="13"/>
  <c r="FH765" i="13" s="1"/>
  <c r="V764" i="13"/>
  <c r="FH764" i="13" s="1"/>
  <c r="V763" i="13"/>
  <c r="FH763" i="13" s="1"/>
  <c r="V762" i="13"/>
  <c r="FH762" i="13" s="1"/>
  <c r="V761" i="13"/>
  <c r="FH761" i="13" s="1"/>
  <c r="V760" i="13"/>
  <c r="FH760" i="13" s="1"/>
  <c r="V759" i="13"/>
  <c r="FH759" i="13" s="1"/>
  <c r="V758" i="13"/>
  <c r="FH758" i="13" s="1"/>
  <c r="V757" i="13"/>
  <c r="FH757" i="13" s="1"/>
  <c r="V756" i="13"/>
  <c r="FH756" i="13" s="1"/>
  <c r="V755" i="13"/>
  <c r="FH755" i="13" s="1"/>
  <c r="V754" i="13"/>
  <c r="FH754" i="13" s="1"/>
  <c r="V753" i="13"/>
  <c r="FH753" i="13" s="1"/>
  <c r="V752" i="13"/>
  <c r="FH752" i="13" s="1"/>
  <c r="V751" i="13"/>
  <c r="FH751" i="13" s="1"/>
  <c r="V750" i="13"/>
  <c r="FH750" i="13" s="1"/>
  <c r="V749" i="13"/>
  <c r="FH749" i="13" s="1"/>
  <c r="V748" i="13"/>
  <c r="FH748" i="13" s="1"/>
  <c r="V747" i="13"/>
  <c r="FH747" i="13" s="1"/>
  <c r="V746" i="13"/>
  <c r="FH746" i="13" s="1"/>
  <c r="V745" i="13"/>
  <c r="FH745" i="13" s="1"/>
  <c r="V744" i="13"/>
  <c r="FH744" i="13" s="1"/>
  <c r="V743" i="13"/>
  <c r="FH743" i="13" s="1"/>
  <c r="V742" i="13"/>
  <c r="FH742" i="13" s="1"/>
  <c r="V741" i="13"/>
  <c r="FH741" i="13" s="1"/>
  <c r="V740" i="13"/>
  <c r="FH740" i="13" s="1"/>
  <c r="V739" i="13"/>
  <c r="FH739" i="13" s="1"/>
  <c r="V738" i="13"/>
  <c r="FH738" i="13" s="1"/>
  <c r="V737" i="13"/>
  <c r="FH737" i="13" s="1"/>
  <c r="V736" i="13"/>
  <c r="FH736" i="13" s="1"/>
  <c r="V735" i="13"/>
  <c r="FH735" i="13" s="1"/>
  <c r="V734" i="13"/>
  <c r="FH734" i="13" s="1"/>
  <c r="V733" i="13"/>
  <c r="FH733" i="13" s="1"/>
  <c r="V732" i="13"/>
  <c r="FH732" i="13" s="1"/>
  <c r="V731" i="13"/>
  <c r="FH731" i="13" s="1"/>
  <c r="V730" i="13"/>
  <c r="FH730" i="13" s="1"/>
  <c r="V729" i="13"/>
  <c r="FH729" i="13" s="1"/>
  <c r="V728" i="13"/>
  <c r="FH728" i="13" s="1"/>
  <c r="V727" i="13"/>
  <c r="FH727" i="13" s="1"/>
  <c r="V726" i="13"/>
  <c r="FH726" i="13" s="1"/>
  <c r="V725" i="13"/>
  <c r="FH725" i="13" s="1"/>
  <c r="FH724" i="13"/>
  <c r="V723" i="13"/>
  <c r="FH723" i="13" s="1"/>
  <c r="V722" i="13"/>
  <c r="FH722" i="13" s="1"/>
  <c r="V721" i="13"/>
  <c r="FH721" i="13" s="1"/>
  <c r="V720" i="13"/>
  <c r="FH720" i="13" s="1"/>
  <c r="V719" i="13"/>
  <c r="FH719" i="13" s="1"/>
  <c r="V718" i="13"/>
  <c r="FH718" i="13" s="1"/>
  <c r="V717" i="13"/>
  <c r="FH717" i="13" s="1"/>
  <c r="V716" i="13"/>
  <c r="FH716" i="13" s="1"/>
  <c r="V715" i="13"/>
  <c r="FH715" i="13" s="1"/>
  <c r="V714" i="13"/>
  <c r="FH714" i="13" s="1"/>
  <c r="V713" i="13"/>
  <c r="FH713" i="13" s="1"/>
  <c r="V712" i="13"/>
  <c r="FH712" i="13" s="1"/>
  <c r="V711" i="13"/>
  <c r="FH711" i="13" s="1"/>
  <c r="V710" i="13"/>
  <c r="FH710" i="13" s="1"/>
  <c r="V709" i="13"/>
  <c r="FH709" i="13" s="1"/>
  <c r="V708" i="13"/>
  <c r="FH708" i="13" s="1"/>
  <c r="V707" i="13"/>
  <c r="FH707" i="13" s="1"/>
  <c r="V706" i="13"/>
  <c r="FH706" i="13" s="1"/>
  <c r="V705" i="13"/>
  <c r="FH705" i="13" s="1"/>
  <c r="V704" i="13"/>
  <c r="FH704" i="13" s="1"/>
  <c r="V703" i="13"/>
  <c r="FH703" i="13" s="1"/>
  <c r="V702" i="13"/>
  <c r="FH702" i="13" s="1"/>
  <c r="V701" i="13"/>
  <c r="FH701" i="13" s="1"/>
  <c r="V700" i="13"/>
  <c r="FH700" i="13" s="1"/>
  <c r="V699" i="13"/>
  <c r="FH699" i="13" s="1"/>
  <c r="V698" i="13"/>
  <c r="FH698" i="13" s="1"/>
  <c r="V697" i="13"/>
  <c r="FH697" i="13" s="1"/>
  <c r="V696" i="13"/>
  <c r="FH696" i="13" s="1"/>
  <c r="V695" i="13"/>
  <c r="FH695" i="13" s="1"/>
  <c r="V694" i="13"/>
  <c r="FH694" i="13" s="1"/>
  <c r="V693" i="13"/>
  <c r="FH693" i="13" s="1"/>
  <c r="V690" i="13"/>
  <c r="FH690" i="13" s="1"/>
  <c r="V689" i="13"/>
  <c r="FH689" i="13" s="1"/>
  <c r="V688" i="13"/>
  <c r="FH688" i="13" s="1"/>
  <c r="V687" i="13"/>
  <c r="FH687" i="13" s="1"/>
  <c r="V686" i="13"/>
  <c r="FH686" i="13" s="1"/>
  <c r="V685" i="13"/>
  <c r="FH685" i="13" s="1"/>
  <c r="V684" i="13"/>
  <c r="FH684" i="13" s="1"/>
  <c r="V683" i="13"/>
  <c r="FH683" i="13" s="1"/>
  <c r="V682" i="13"/>
  <c r="FH682" i="13" s="1"/>
  <c r="V681" i="13"/>
  <c r="FH681" i="13" s="1"/>
  <c r="V680" i="13"/>
  <c r="FH680" i="13" s="1"/>
  <c r="V679" i="13"/>
  <c r="FH679" i="13" s="1"/>
  <c r="V678" i="13"/>
  <c r="FH678" i="13" s="1"/>
  <c r="V677" i="13"/>
  <c r="FH677" i="13" s="1"/>
  <c r="V676" i="13"/>
  <c r="FH676" i="13" s="1"/>
  <c r="V675" i="13"/>
  <c r="FH675" i="13" s="1"/>
  <c r="V674" i="13"/>
  <c r="FH674" i="13" s="1"/>
  <c r="V673" i="13"/>
  <c r="FH673" i="13" s="1"/>
  <c r="V672" i="13"/>
  <c r="FH672" i="13" s="1"/>
  <c r="V671" i="13"/>
  <c r="FH671" i="13" s="1"/>
  <c r="V670" i="13"/>
  <c r="FH670" i="13" s="1"/>
  <c r="V669" i="13"/>
  <c r="FH669" i="13" s="1"/>
  <c r="V668" i="13"/>
  <c r="FH668" i="13" s="1"/>
  <c r="V667" i="13"/>
  <c r="FH667" i="13" s="1"/>
  <c r="V666" i="13"/>
  <c r="FH666" i="13" s="1"/>
  <c r="V665" i="13"/>
  <c r="FH665" i="13" s="1"/>
  <c r="V664" i="13"/>
  <c r="FH664" i="13" s="1"/>
  <c r="V663" i="13"/>
  <c r="FH663" i="13" s="1"/>
  <c r="V662" i="13"/>
  <c r="FH662" i="13" s="1"/>
  <c r="V661" i="13"/>
  <c r="FH661" i="13" s="1"/>
  <c r="V660" i="13"/>
  <c r="FH660" i="13" s="1"/>
  <c r="V659" i="13"/>
  <c r="FH659" i="13" s="1"/>
  <c r="V658" i="13"/>
  <c r="FH658" i="13" s="1"/>
  <c r="V657" i="13"/>
  <c r="FH657" i="13" s="1"/>
  <c r="V656" i="13"/>
  <c r="FH656" i="13" s="1"/>
  <c r="V655" i="13"/>
  <c r="FH655" i="13" s="1"/>
  <c r="V654" i="13"/>
  <c r="FH654" i="13" s="1"/>
  <c r="V653" i="13"/>
  <c r="FH653" i="13" s="1"/>
  <c r="V652" i="13"/>
  <c r="FH652" i="13" s="1"/>
  <c r="V651" i="13"/>
  <c r="FH651" i="13" s="1"/>
  <c r="V650" i="13"/>
  <c r="FH650" i="13" s="1"/>
  <c r="V649" i="13"/>
  <c r="FH649" i="13" s="1"/>
  <c r="V648" i="13"/>
  <c r="FH648" i="13" s="1"/>
  <c r="V647" i="13"/>
  <c r="FH647" i="13" s="1"/>
  <c r="V646" i="13"/>
  <c r="FH646" i="13" s="1"/>
  <c r="V645" i="13"/>
  <c r="FH645" i="13" s="1"/>
  <c r="V644" i="13"/>
  <c r="FH644" i="13" s="1"/>
  <c r="V643" i="13"/>
  <c r="FH643" i="13" s="1"/>
  <c r="V642" i="13"/>
  <c r="FH642" i="13" s="1"/>
  <c r="V641" i="13"/>
  <c r="FH641" i="13" s="1"/>
  <c r="V640" i="13"/>
  <c r="FH640" i="13" s="1"/>
  <c r="V639" i="13"/>
  <c r="FH639" i="13" s="1"/>
  <c r="V638" i="13"/>
  <c r="FH638" i="13" s="1"/>
  <c r="V637" i="13"/>
  <c r="FH637" i="13" s="1"/>
  <c r="V636" i="13"/>
  <c r="FH636" i="13" s="1"/>
  <c r="V635" i="13"/>
  <c r="FH635" i="13" s="1"/>
  <c r="V634" i="13"/>
  <c r="FH634" i="13" s="1"/>
  <c r="V633" i="13"/>
  <c r="FH633" i="13" s="1"/>
  <c r="V632" i="13"/>
  <c r="FH632" i="13" s="1"/>
  <c r="V631" i="13"/>
  <c r="FH631" i="13" s="1"/>
  <c r="V630" i="13"/>
  <c r="FH630" i="13" s="1"/>
  <c r="V629" i="13"/>
  <c r="FH629" i="13" s="1"/>
  <c r="V628" i="13"/>
  <c r="FH628" i="13" s="1"/>
  <c r="V627" i="13"/>
  <c r="FH627" i="13" s="1"/>
  <c r="V626" i="13"/>
  <c r="FH626" i="13" s="1"/>
  <c r="V625" i="13"/>
  <c r="FH625" i="13" s="1"/>
  <c r="V624" i="13"/>
  <c r="FH624" i="13" s="1"/>
  <c r="V623" i="13"/>
  <c r="FH623" i="13" s="1"/>
  <c r="V622" i="13"/>
  <c r="FH622" i="13" s="1"/>
  <c r="V621" i="13"/>
  <c r="FH621" i="13" s="1"/>
  <c r="V620" i="13"/>
  <c r="FH620" i="13" s="1"/>
  <c r="V619" i="13"/>
  <c r="FH619" i="13" s="1"/>
  <c r="V618" i="13"/>
  <c r="FH618" i="13" s="1"/>
  <c r="V617" i="13"/>
  <c r="FH617" i="13" s="1"/>
  <c r="V616" i="13"/>
  <c r="FH616" i="13" s="1"/>
  <c r="V615" i="13"/>
  <c r="FH615" i="13" s="1"/>
  <c r="V614" i="13"/>
  <c r="FH614" i="13" s="1"/>
  <c r="V613" i="13"/>
  <c r="FH613" i="13" s="1"/>
  <c r="V612" i="13"/>
  <c r="FH612" i="13" s="1"/>
  <c r="V611" i="13"/>
  <c r="FH611" i="13" s="1"/>
  <c r="V610" i="13"/>
  <c r="FH610" i="13" s="1"/>
  <c r="V609" i="13"/>
  <c r="FH609" i="13" s="1"/>
  <c r="V608" i="13"/>
  <c r="FH608" i="13" s="1"/>
  <c r="V607" i="13"/>
  <c r="FH607" i="13" s="1"/>
  <c r="V606" i="13"/>
  <c r="FH606" i="13" s="1"/>
  <c r="V605" i="13"/>
  <c r="FH605" i="13" s="1"/>
  <c r="V604" i="13"/>
  <c r="FH604" i="13" s="1"/>
  <c r="V603" i="13"/>
  <c r="FH603" i="13" s="1"/>
  <c r="V602" i="13"/>
  <c r="FH602" i="13" s="1"/>
  <c r="FH601" i="13"/>
  <c r="V598" i="13"/>
  <c r="FH598" i="13" s="1"/>
  <c r="V600" i="13"/>
  <c r="FH600" i="13" s="1"/>
  <c r="V599" i="13"/>
  <c r="FH599" i="13" s="1"/>
  <c r="V597" i="13"/>
  <c r="FH597" i="13" s="1"/>
  <c r="V596" i="13"/>
  <c r="FH596" i="13" s="1"/>
  <c r="V595" i="13"/>
  <c r="FH595" i="13" s="1"/>
  <c r="V594" i="13"/>
  <c r="FH594" i="13" s="1"/>
  <c r="V593" i="13"/>
  <c r="FH593" i="13" s="1"/>
  <c r="V592" i="13"/>
  <c r="FH592" i="13" s="1"/>
  <c r="V591" i="13"/>
  <c r="FH591" i="13" s="1"/>
  <c r="V590" i="13"/>
  <c r="FH590" i="13" s="1"/>
  <c r="V589" i="13"/>
  <c r="FH589" i="13" s="1"/>
  <c r="V588" i="13"/>
  <c r="FH588" i="13" s="1"/>
  <c r="V587" i="13"/>
  <c r="FH587" i="13" s="1"/>
  <c r="V586" i="13"/>
  <c r="FH586" i="13" s="1"/>
  <c r="V585" i="13"/>
  <c r="FH585" i="13" s="1"/>
  <c r="V584" i="13"/>
  <c r="FH584" i="13" s="1"/>
  <c r="V583" i="13"/>
  <c r="FH583" i="13" s="1"/>
  <c r="V582" i="13"/>
  <c r="FH582" i="13" s="1"/>
  <c r="V581" i="13"/>
  <c r="FH581" i="13" s="1"/>
  <c r="V580" i="13"/>
  <c r="FH580" i="13" s="1"/>
  <c r="V579" i="13"/>
  <c r="FH579" i="13" s="1"/>
  <c r="V578" i="13"/>
  <c r="FH578" i="13" s="1"/>
  <c r="V577" i="13"/>
  <c r="FH577" i="13" s="1"/>
  <c r="V576" i="13"/>
  <c r="FH576" i="13" s="1"/>
  <c r="V575" i="13"/>
  <c r="FH575" i="13" s="1"/>
  <c r="V574" i="13"/>
  <c r="FH574" i="13" s="1"/>
  <c r="V573" i="13"/>
  <c r="FH573" i="13" s="1"/>
  <c r="V572" i="13"/>
  <c r="FH572" i="13" s="1"/>
  <c r="V571" i="13"/>
  <c r="FH571" i="13" s="1"/>
  <c r="V570" i="13"/>
  <c r="FH570" i="13" s="1"/>
  <c r="V569" i="13"/>
  <c r="FH569" i="13" s="1"/>
  <c r="V568" i="13"/>
  <c r="FH568" i="13" s="1"/>
  <c r="V567" i="13"/>
  <c r="FH567" i="13" s="1"/>
  <c r="V566" i="13"/>
  <c r="FH566" i="13" s="1"/>
  <c r="V565" i="13"/>
  <c r="FH565" i="13" s="1"/>
  <c r="V564" i="13"/>
  <c r="FH564" i="13" s="1"/>
  <c r="V563" i="13"/>
  <c r="FH563" i="13" s="1"/>
  <c r="V562" i="13"/>
  <c r="FH562" i="13" s="1"/>
  <c r="V561" i="13"/>
  <c r="FH561" i="13" s="1"/>
  <c r="V560" i="13"/>
  <c r="FH560" i="13" s="1"/>
  <c r="V559" i="13"/>
  <c r="FH559" i="13" s="1"/>
  <c r="V558" i="13"/>
  <c r="FH558" i="13" s="1"/>
  <c r="V557" i="13"/>
  <c r="FH557" i="13" s="1"/>
  <c r="V556" i="13"/>
  <c r="FH556" i="13" s="1"/>
  <c r="V555" i="13"/>
  <c r="FH555" i="13" s="1"/>
  <c r="V554" i="13"/>
  <c r="FH554" i="13" s="1"/>
  <c r="V553" i="13"/>
  <c r="FH553" i="13" s="1"/>
  <c r="V552" i="13"/>
  <c r="FH552" i="13" s="1"/>
  <c r="V551" i="13"/>
  <c r="FH551" i="13" s="1"/>
  <c r="V550" i="13"/>
  <c r="FH550" i="13" s="1"/>
  <c r="V549" i="13"/>
  <c r="FH549" i="13" s="1"/>
  <c r="V548" i="13"/>
  <c r="FH548" i="13" s="1"/>
  <c r="V547" i="13"/>
  <c r="FH547" i="13" s="1"/>
  <c r="V546" i="13"/>
  <c r="FH546" i="13" s="1"/>
  <c r="V545" i="13"/>
  <c r="FH545" i="13" s="1"/>
  <c r="V544" i="13"/>
  <c r="FH544" i="13" s="1"/>
  <c r="V543" i="13"/>
  <c r="FH543" i="13" s="1"/>
  <c r="V542" i="13"/>
  <c r="FH542" i="13" s="1"/>
  <c r="V541" i="13"/>
  <c r="FH541" i="13" s="1"/>
  <c r="V540" i="13"/>
  <c r="FH540" i="13" s="1"/>
  <c r="V539" i="13"/>
  <c r="FH539" i="13" s="1"/>
  <c r="V538" i="13"/>
  <c r="FH538" i="13" s="1"/>
  <c r="V537" i="13"/>
  <c r="FH537" i="13" s="1"/>
  <c r="V536" i="13"/>
  <c r="FH536" i="13" s="1"/>
  <c r="V535" i="13"/>
  <c r="FH535" i="13" s="1"/>
  <c r="V534" i="13"/>
  <c r="FH534" i="13" s="1"/>
  <c r="V533" i="13"/>
  <c r="FH533" i="13" s="1"/>
  <c r="V532" i="13"/>
  <c r="FH532" i="13" s="1"/>
  <c r="V531" i="13"/>
  <c r="FH531" i="13" s="1"/>
  <c r="V530" i="13"/>
  <c r="FH530" i="13" s="1"/>
  <c r="V529" i="13"/>
  <c r="FH529" i="13" s="1"/>
  <c r="V528" i="13"/>
  <c r="FH528" i="13" s="1"/>
  <c r="V527" i="13"/>
  <c r="FH527" i="13" s="1"/>
  <c r="V526" i="13"/>
  <c r="FH526" i="13" s="1"/>
  <c r="V525" i="13"/>
  <c r="FH525" i="13" s="1"/>
  <c r="V524" i="13"/>
  <c r="FH524" i="13" s="1"/>
  <c r="V523" i="13"/>
  <c r="FH523" i="13" s="1"/>
  <c r="V522" i="13"/>
  <c r="FH522" i="13" s="1"/>
  <c r="V521" i="13"/>
  <c r="FH521" i="13" s="1"/>
  <c r="V520" i="13"/>
  <c r="FH520" i="13" s="1"/>
  <c r="V519" i="13"/>
  <c r="FH519" i="13" s="1"/>
  <c r="V518" i="13"/>
  <c r="FH518" i="13" s="1"/>
  <c r="V517" i="13"/>
  <c r="FH517" i="13" s="1"/>
  <c r="V516" i="13"/>
  <c r="FH516" i="13" s="1"/>
  <c r="V515" i="13"/>
  <c r="FH515" i="13" s="1"/>
  <c r="V514" i="13"/>
  <c r="FH514" i="13" s="1"/>
  <c r="V513" i="13"/>
  <c r="FH513" i="13" s="1"/>
  <c r="V512" i="13"/>
  <c r="FH512" i="13" s="1"/>
  <c r="V511" i="13"/>
  <c r="FH511" i="13" s="1"/>
  <c r="V510" i="13"/>
  <c r="FH510" i="13" s="1"/>
  <c r="V509" i="13"/>
  <c r="FH509" i="13" s="1"/>
  <c r="V508" i="13"/>
  <c r="FH508" i="13" s="1"/>
  <c r="V507" i="13"/>
  <c r="FH507" i="13" s="1"/>
  <c r="V506" i="13"/>
  <c r="FH506" i="13" s="1"/>
  <c r="V505" i="13"/>
  <c r="FH505" i="13" s="1"/>
  <c r="V504" i="13"/>
  <c r="FH504" i="13" s="1"/>
  <c r="V503" i="13"/>
  <c r="FH503" i="13" s="1"/>
  <c r="V502" i="13"/>
  <c r="FH502" i="13" s="1"/>
  <c r="V501" i="13"/>
  <c r="FH501" i="13" s="1"/>
  <c r="V500" i="13"/>
  <c r="FH500" i="13" s="1"/>
  <c r="V499" i="13"/>
  <c r="FH499" i="13" s="1"/>
  <c r="V498" i="13"/>
  <c r="FH498" i="13" s="1"/>
  <c r="V497" i="13"/>
  <c r="FH497" i="13" s="1"/>
  <c r="V496" i="13"/>
  <c r="FH496" i="13" s="1"/>
  <c r="V495" i="13"/>
  <c r="FH495" i="13" s="1"/>
  <c r="V494" i="13"/>
  <c r="FH494" i="13" s="1"/>
  <c r="V493" i="13"/>
  <c r="FH493" i="13" s="1"/>
  <c r="V492" i="13"/>
  <c r="FH492" i="13" s="1"/>
  <c r="V491" i="13"/>
  <c r="FH491" i="13" s="1"/>
  <c r="V490" i="13"/>
  <c r="FH490" i="13" s="1"/>
  <c r="V489" i="13"/>
  <c r="FH489" i="13" s="1"/>
  <c r="V488" i="13"/>
  <c r="FH488" i="13" s="1"/>
  <c r="V487" i="13"/>
  <c r="FH487" i="13" s="1"/>
  <c r="V486" i="13"/>
  <c r="FH486" i="13" s="1"/>
  <c r="V485" i="13"/>
  <c r="FH485" i="13" s="1"/>
  <c r="V484" i="13"/>
  <c r="FH484" i="13" s="1"/>
  <c r="V483" i="13"/>
  <c r="FH483" i="13" s="1"/>
  <c r="V482" i="13"/>
  <c r="FH482" i="13" s="1"/>
  <c r="V481" i="13"/>
  <c r="FH481" i="13" s="1"/>
  <c r="V480" i="13"/>
  <c r="FH480" i="13" s="1"/>
  <c r="V479" i="13"/>
  <c r="FH479" i="13" s="1"/>
  <c r="V478" i="13"/>
  <c r="FH478" i="13" s="1"/>
  <c r="V477" i="13"/>
  <c r="FH477" i="13" s="1"/>
  <c r="V476" i="13"/>
  <c r="FH476" i="13" s="1"/>
  <c r="V475" i="13"/>
  <c r="FH475" i="13" s="1"/>
  <c r="V473" i="13"/>
  <c r="FH473" i="13" s="1"/>
  <c r="V472" i="13"/>
  <c r="FH472" i="13" s="1"/>
  <c r="V471" i="13"/>
  <c r="FH471" i="13" s="1"/>
  <c r="V470" i="13"/>
  <c r="FH470" i="13" s="1"/>
  <c r="V469" i="13"/>
  <c r="FH469" i="13" s="1"/>
  <c r="V468" i="13"/>
  <c r="FH468" i="13" s="1"/>
  <c r="V467" i="13"/>
  <c r="FH467" i="13" s="1"/>
  <c r="V466" i="13"/>
  <c r="FH466" i="13" s="1"/>
  <c r="V465" i="13"/>
  <c r="FH465" i="13" s="1"/>
  <c r="V464" i="13"/>
  <c r="FH464" i="13" s="1"/>
  <c r="V463" i="13"/>
  <c r="FH463" i="13" s="1"/>
  <c r="V462" i="13"/>
  <c r="FH462" i="13" s="1"/>
  <c r="V461" i="13"/>
  <c r="FH461" i="13" s="1"/>
  <c r="V460" i="13"/>
  <c r="FH460" i="13" s="1"/>
  <c r="V459" i="13"/>
  <c r="FH459" i="13" s="1"/>
  <c r="V458" i="13"/>
  <c r="FH458" i="13" s="1"/>
  <c r="V457" i="13"/>
  <c r="FH457" i="13" s="1"/>
  <c r="V456" i="13"/>
  <c r="FH456" i="13" s="1"/>
  <c r="V455" i="13"/>
  <c r="FH455" i="13" s="1"/>
  <c r="V454" i="13"/>
  <c r="FH454" i="13" s="1"/>
  <c r="V453" i="13"/>
  <c r="FH453" i="13" s="1"/>
  <c r="V452" i="13"/>
  <c r="FH452" i="13" s="1"/>
  <c r="V451" i="13"/>
  <c r="FH451" i="13" s="1"/>
  <c r="V450" i="13"/>
  <c r="FH450" i="13" s="1"/>
  <c r="V449" i="13"/>
  <c r="FH449" i="13" s="1"/>
  <c r="V448" i="13"/>
  <c r="FH448" i="13" s="1"/>
  <c r="V447" i="13"/>
  <c r="FH447" i="13" s="1"/>
  <c r="V446" i="13"/>
  <c r="FH446" i="13" s="1"/>
  <c r="V445" i="13"/>
  <c r="FH445" i="13" s="1"/>
  <c r="V444" i="13"/>
  <c r="FH444" i="13" s="1"/>
  <c r="V443" i="13"/>
  <c r="FH443" i="13" s="1"/>
  <c r="V442" i="13"/>
  <c r="FH442" i="13" s="1"/>
  <c r="V441" i="13"/>
  <c r="FH441" i="13" s="1"/>
  <c r="V440" i="13"/>
  <c r="FH440" i="13" s="1"/>
  <c r="V439" i="13"/>
  <c r="FH439" i="13" s="1"/>
  <c r="V438" i="13"/>
  <c r="FH438" i="13" s="1"/>
  <c r="V437" i="13"/>
  <c r="FH437" i="13" s="1"/>
  <c r="V436" i="13"/>
  <c r="FH436" i="13" s="1"/>
  <c r="V435" i="13"/>
  <c r="FH435" i="13" s="1"/>
  <c r="V434" i="13"/>
  <c r="FH434" i="13" s="1"/>
  <c r="V433" i="13"/>
  <c r="FH433" i="13" s="1"/>
  <c r="V432" i="13"/>
  <c r="FH432" i="13" s="1"/>
  <c r="V431" i="13"/>
  <c r="FH431" i="13" s="1"/>
  <c r="V430" i="13"/>
  <c r="FH430" i="13" s="1"/>
  <c r="V429" i="13"/>
  <c r="FH429" i="13" s="1"/>
  <c r="V428" i="13"/>
  <c r="FH428" i="13" s="1"/>
  <c r="V427" i="13"/>
  <c r="FH427" i="13" s="1"/>
  <c r="V426" i="13"/>
  <c r="FH426" i="13" s="1"/>
  <c r="V425" i="13"/>
  <c r="FH425" i="13" s="1"/>
  <c r="V424" i="13"/>
  <c r="FH424" i="13" s="1"/>
  <c r="V423" i="13"/>
  <c r="FH423" i="13" s="1"/>
  <c r="V422" i="13"/>
  <c r="FH422" i="13" s="1"/>
  <c r="V421" i="13"/>
  <c r="FH421" i="13" s="1"/>
  <c r="V420" i="13"/>
  <c r="FH420" i="13" s="1"/>
  <c r="V419" i="13"/>
  <c r="FH419" i="13" s="1"/>
  <c r="V418" i="13"/>
  <c r="FH418" i="13" s="1"/>
  <c r="V417" i="13"/>
  <c r="FH417" i="13" s="1"/>
  <c r="V416" i="13"/>
  <c r="FH416" i="13" s="1"/>
  <c r="V415" i="13"/>
  <c r="FH415" i="13" s="1"/>
  <c r="V414" i="13"/>
  <c r="FH414" i="13" s="1"/>
  <c r="V413" i="13"/>
  <c r="FH413" i="13" s="1"/>
  <c r="V412" i="13"/>
  <c r="FH412" i="13" s="1"/>
  <c r="V411" i="13"/>
  <c r="FH411" i="13" s="1"/>
  <c r="V410" i="13"/>
  <c r="FH410" i="13" s="1"/>
  <c r="V409" i="13"/>
  <c r="FH409" i="13" s="1"/>
  <c r="V408" i="13"/>
  <c r="FH408" i="13" s="1"/>
  <c r="V407" i="13"/>
  <c r="FH407" i="13" s="1"/>
  <c r="V406" i="13"/>
  <c r="FH406" i="13" s="1"/>
  <c r="V405" i="13"/>
  <c r="FH405" i="13" s="1"/>
  <c r="V404" i="13"/>
  <c r="FH404" i="13" s="1"/>
  <c r="V403" i="13"/>
  <c r="FH403" i="13" s="1"/>
  <c r="V402" i="13"/>
  <c r="FH402" i="13" s="1"/>
  <c r="V401" i="13"/>
  <c r="FH401" i="13" s="1"/>
  <c r="V400" i="13"/>
  <c r="FH400" i="13" s="1"/>
  <c r="V399" i="13"/>
  <c r="FH399" i="13" s="1"/>
  <c r="V398" i="13"/>
  <c r="FH398" i="13" s="1"/>
  <c r="V397" i="13"/>
  <c r="FH397" i="13" s="1"/>
  <c r="V396" i="13"/>
  <c r="FH396" i="13" s="1"/>
  <c r="V395" i="13"/>
  <c r="FH395" i="13" s="1"/>
  <c r="V394" i="13"/>
  <c r="FH394" i="13" s="1"/>
  <c r="V393" i="13"/>
  <c r="FH393" i="13" s="1"/>
  <c r="V392" i="13"/>
  <c r="FH392" i="13" s="1"/>
  <c r="V391" i="13"/>
  <c r="FH391" i="13" s="1"/>
  <c r="V390" i="13"/>
  <c r="FH390" i="13" s="1"/>
  <c r="V389" i="13"/>
  <c r="FH389" i="13" s="1"/>
  <c r="V388" i="13"/>
  <c r="FH388" i="13" s="1"/>
  <c r="V387" i="13"/>
  <c r="FH387" i="13" s="1"/>
  <c r="V386" i="13"/>
  <c r="FH386" i="13" s="1"/>
  <c r="V385" i="13"/>
  <c r="FH385" i="13" s="1"/>
  <c r="V384" i="13"/>
  <c r="FH384" i="13" s="1"/>
  <c r="V383" i="13"/>
  <c r="FH383" i="13" s="1"/>
  <c r="V382" i="13"/>
  <c r="FH382" i="13" s="1"/>
  <c r="V381" i="13"/>
  <c r="FH381" i="13" s="1"/>
  <c r="V380" i="13"/>
  <c r="FH380" i="13" s="1"/>
  <c r="V379" i="13"/>
  <c r="FH379" i="13" s="1"/>
  <c r="V378" i="13"/>
  <c r="FH378" i="13" s="1"/>
  <c r="V377" i="13"/>
  <c r="FH377" i="13" s="1"/>
  <c r="V376" i="13"/>
  <c r="FH376" i="13" s="1"/>
  <c r="V375" i="13"/>
  <c r="FH375" i="13" s="1"/>
  <c r="V374" i="13"/>
  <c r="FH374" i="13" s="1"/>
  <c r="V373" i="13"/>
  <c r="FH373" i="13" s="1"/>
  <c r="V372" i="13"/>
  <c r="FH372" i="13" s="1"/>
  <c r="V371" i="13"/>
  <c r="FH371" i="13" s="1"/>
  <c r="V370" i="13"/>
  <c r="FH370" i="13" s="1"/>
  <c r="V369" i="13"/>
  <c r="FH369" i="13" s="1"/>
  <c r="V368" i="13"/>
  <c r="FH368" i="13" s="1"/>
  <c r="V367" i="13"/>
  <c r="FH367" i="13" s="1"/>
  <c r="V366" i="13"/>
  <c r="FH366" i="13" s="1"/>
  <c r="V365" i="13"/>
  <c r="FH365" i="13" s="1"/>
  <c r="V364" i="13"/>
  <c r="FH364" i="13" s="1"/>
  <c r="V363" i="13"/>
  <c r="FH363" i="13" s="1"/>
  <c r="V362" i="13"/>
  <c r="FH362" i="13" s="1"/>
  <c r="V361" i="13"/>
  <c r="FH361" i="13" s="1"/>
  <c r="V360" i="13"/>
  <c r="FH360" i="13" s="1"/>
  <c r="V359" i="13"/>
  <c r="FH359" i="13" s="1"/>
  <c r="V358" i="13"/>
  <c r="FH358" i="13" s="1"/>
  <c r="V357" i="13"/>
  <c r="FH357" i="13" s="1"/>
  <c r="V356" i="13"/>
  <c r="FH356" i="13" s="1"/>
  <c r="V355" i="13"/>
  <c r="FH355" i="13" s="1"/>
  <c r="V354" i="13"/>
  <c r="FH354" i="13" s="1"/>
  <c r="V353" i="13"/>
  <c r="FH353" i="13" s="1"/>
  <c r="V352" i="13"/>
  <c r="FH352" i="13" s="1"/>
  <c r="V351" i="13"/>
  <c r="FH351" i="13" s="1"/>
  <c r="V350" i="13"/>
  <c r="FH350" i="13" s="1"/>
  <c r="V349" i="13"/>
  <c r="FH349" i="13" s="1"/>
  <c r="V348" i="13"/>
  <c r="FH348" i="13" s="1"/>
  <c r="V347" i="13"/>
  <c r="FH347" i="13" s="1"/>
  <c r="V346" i="13"/>
  <c r="FH346" i="13" s="1"/>
  <c r="V345" i="13"/>
  <c r="FH345" i="13" s="1"/>
  <c r="V344" i="13"/>
  <c r="FH344" i="13" s="1"/>
  <c r="V343" i="13"/>
  <c r="FH343" i="13" s="1"/>
  <c r="V342" i="13"/>
  <c r="FH342" i="13" s="1"/>
  <c r="V341" i="13"/>
  <c r="FH341" i="13" s="1"/>
  <c r="V340" i="13"/>
  <c r="FH340" i="13" s="1"/>
  <c r="V339" i="13"/>
  <c r="FH339" i="13" s="1"/>
  <c r="V338" i="13"/>
  <c r="FH338" i="13" s="1"/>
  <c r="V337" i="13"/>
  <c r="FH337" i="13" s="1"/>
  <c r="V336" i="13"/>
  <c r="FH336" i="13" s="1"/>
  <c r="V335" i="13"/>
  <c r="FH335" i="13" s="1"/>
  <c r="V334" i="13"/>
  <c r="FH334" i="13" s="1"/>
  <c r="V333" i="13"/>
  <c r="FH333" i="13" s="1"/>
  <c r="V332" i="13"/>
  <c r="FH332" i="13" s="1"/>
  <c r="V331" i="13"/>
  <c r="FH331" i="13" s="1"/>
  <c r="V330" i="13"/>
  <c r="FH330" i="13" s="1"/>
  <c r="V329" i="13"/>
  <c r="FH329" i="13" s="1"/>
  <c r="V328" i="13"/>
  <c r="FH328" i="13" s="1"/>
  <c r="V327" i="13"/>
  <c r="FH327" i="13" s="1"/>
  <c r="V326" i="13"/>
  <c r="FH326" i="13" s="1"/>
  <c r="V325" i="13"/>
  <c r="FH325" i="13" s="1"/>
  <c r="V324" i="13"/>
  <c r="FH324" i="13" s="1"/>
  <c r="V323" i="13"/>
  <c r="FH323" i="13" s="1"/>
  <c r="V322" i="13"/>
  <c r="FH322" i="13" s="1"/>
  <c r="V321" i="13"/>
  <c r="FH321" i="13" s="1"/>
  <c r="V320" i="13"/>
  <c r="FH320" i="13" s="1"/>
  <c r="V319" i="13"/>
  <c r="FH319" i="13" s="1"/>
  <c r="V318" i="13"/>
  <c r="FH318" i="13" s="1"/>
  <c r="V317" i="13"/>
  <c r="FH317" i="13" s="1"/>
  <c r="V316" i="13"/>
  <c r="FH316" i="13" s="1"/>
  <c r="V315" i="13"/>
  <c r="FH315" i="13" s="1"/>
  <c r="V314" i="13"/>
  <c r="FH314" i="13" s="1"/>
  <c r="V313" i="13"/>
  <c r="FH313" i="13" s="1"/>
  <c r="V312" i="13"/>
  <c r="FH312" i="13" s="1"/>
  <c r="V311" i="13"/>
  <c r="FH311" i="13" s="1"/>
  <c r="V310" i="13"/>
  <c r="FH310" i="13" s="1"/>
  <c r="V309" i="13"/>
  <c r="FH309" i="13" s="1"/>
  <c r="V308" i="13"/>
  <c r="FH308" i="13" s="1"/>
  <c r="V307" i="13"/>
  <c r="FH307" i="13" s="1"/>
  <c r="V306" i="13"/>
  <c r="FH306" i="13" s="1"/>
  <c r="V305" i="13"/>
  <c r="FH305" i="13" s="1"/>
  <c r="V304" i="13"/>
  <c r="FH304" i="13" s="1"/>
  <c r="V303" i="13"/>
  <c r="FH303" i="13" s="1"/>
  <c r="V302" i="13"/>
  <c r="FH302" i="13" s="1"/>
  <c r="V301" i="13"/>
  <c r="FH301" i="13" s="1"/>
  <c r="V300" i="13"/>
  <c r="FH300" i="13" s="1"/>
  <c r="V299" i="13"/>
  <c r="FH299" i="13" s="1"/>
  <c r="V298" i="13"/>
  <c r="FH298" i="13" s="1"/>
  <c r="V297" i="13"/>
  <c r="FH297" i="13" s="1"/>
  <c r="V296" i="13"/>
  <c r="FH296" i="13" s="1"/>
  <c r="V295" i="13"/>
  <c r="FH295" i="13" s="1"/>
  <c r="V294" i="13"/>
  <c r="FH294" i="13" s="1"/>
  <c r="V293" i="13"/>
  <c r="FH293" i="13" s="1"/>
  <c r="V292" i="13"/>
  <c r="FH292" i="13" s="1"/>
  <c r="V291" i="13"/>
  <c r="FH291" i="13" s="1"/>
  <c r="V290" i="13"/>
  <c r="FH290" i="13" s="1"/>
  <c r="V289" i="13"/>
  <c r="FH289" i="13" s="1"/>
  <c r="V288" i="13"/>
  <c r="FH288" i="13" s="1"/>
  <c r="V287" i="13"/>
  <c r="FH287" i="13" s="1"/>
  <c r="V286" i="13"/>
  <c r="FH286" i="13" s="1"/>
  <c r="V285" i="13"/>
  <c r="FH285" i="13" s="1"/>
  <c r="V284" i="13"/>
  <c r="FH284" i="13" s="1"/>
  <c r="V283" i="13"/>
  <c r="FH283" i="13" s="1"/>
  <c r="V282" i="13"/>
  <c r="FH282" i="13" s="1"/>
  <c r="V281" i="13"/>
  <c r="FH281" i="13" s="1"/>
  <c r="V280" i="13"/>
  <c r="FH280" i="13" s="1"/>
  <c r="V279" i="13"/>
  <c r="FH279" i="13" s="1"/>
  <c r="V278" i="13"/>
  <c r="FH278" i="13" s="1"/>
  <c r="V277" i="13"/>
  <c r="FH277" i="13" s="1"/>
  <c r="V276" i="13"/>
  <c r="FH276" i="13" s="1"/>
  <c r="V275" i="13"/>
  <c r="FH275" i="13" s="1"/>
  <c r="V274" i="13"/>
  <c r="FH274" i="13" s="1"/>
  <c r="V273" i="13"/>
  <c r="FH273" i="13" s="1"/>
  <c r="V272" i="13"/>
  <c r="FH272" i="13" s="1"/>
  <c r="V271" i="13"/>
  <c r="FH271" i="13" s="1"/>
  <c r="V270" i="13"/>
  <c r="FH270" i="13" s="1"/>
  <c r="V269" i="13"/>
  <c r="FH269" i="13" s="1"/>
  <c r="V268" i="13"/>
  <c r="FH268" i="13" s="1"/>
  <c r="V267" i="13"/>
  <c r="FH267" i="13" s="1"/>
  <c r="V266" i="13"/>
  <c r="FH266" i="13" s="1"/>
  <c r="V265" i="13"/>
  <c r="FH265" i="13" s="1"/>
  <c r="V264" i="13"/>
  <c r="FH264" i="13" s="1"/>
  <c r="V263" i="13"/>
  <c r="FH263" i="13" s="1"/>
  <c r="V262" i="13"/>
  <c r="FH262" i="13" s="1"/>
  <c r="V261" i="13"/>
  <c r="FH261" i="13" s="1"/>
  <c r="V260" i="13"/>
  <c r="FH260" i="13" s="1"/>
  <c r="V259" i="13"/>
  <c r="FH259" i="13" s="1"/>
  <c r="V258" i="13"/>
  <c r="FH258" i="13" s="1"/>
  <c r="V257" i="13"/>
  <c r="FH257" i="13" s="1"/>
  <c r="V256" i="13"/>
  <c r="FH256" i="13" s="1"/>
  <c r="V255" i="13"/>
  <c r="FH255" i="13" s="1"/>
  <c r="V254" i="13"/>
  <c r="FH254" i="13" s="1"/>
  <c r="V253" i="13"/>
  <c r="FH253" i="13" s="1"/>
  <c r="V252" i="13"/>
  <c r="FH252" i="13" s="1"/>
  <c r="V251" i="13"/>
  <c r="FH251" i="13" s="1"/>
  <c r="V250" i="13"/>
  <c r="FH250" i="13" s="1"/>
  <c r="V249" i="13"/>
  <c r="FH249" i="13" s="1"/>
  <c r="V248" i="13"/>
  <c r="FH248" i="13" s="1"/>
  <c r="V247" i="13"/>
  <c r="FH247" i="13" s="1"/>
  <c r="V246" i="13"/>
  <c r="FH246" i="13" s="1"/>
  <c r="V245" i="13"/>
  <c r="FH245" i="13" s="1"/>
  <c r="V244" i="13"/>
  <c r="FH244" i="13" s="1"/>
  <c r="V243" i="13"/>
  <c r="FH243" i="13" s="1"/>
  <c r="V242" i="13"/>
  <c r="FH242" i="13" s="1"/>
  <c r="V241" i="13"/>
  <c r="FH241" i="13" s="1"/>
  <c r="V240" i="13"/>
  <c r="FH240" i="13" s="1"/>
  <c r="V239" i="13"/>
  <c r="FH239" i="13" s="1"/>
  <c r="V238" i="13"/>
  <c r="FH238" i="13" s="1"/>
  <c r="V237" i="13"/>
  <c r="FH237" i="13" s="1"/>
  <c r="V236" i="13"/>
  <c r="FH236" i="13" s="1"/>
  <c r="V235" i="13"/>
  <c r="FH235" i="13" s="1"/>
  <c r="V234" i="13"/>
  <c r="FH234" i="13" s="1"/>
  <c r="V233" i="13"/>
  <c r="FH233" i="13" s="1"/>
  <c r="V232" i="13"/>
  <c r="FH232" i="13" s="1"/>
  <c r="V231" i="13"/>
  <c r="FH231" i="13" s="1"/>
  <c r="V230" i="13"/>
  <c r="FH230" i="13" s="1"/>
  <c r="V229" i="13"/>
  <c r="FH229" i="13" s="1"/>
  <c r="V228" i="13"/>
  <c r="FH228" i="13" s="1"/>
  <c r="V227" i="13"/>
  <c r="FH227" i="13" s="1"/>
  <c r="V226" i="13"/>
  <c r="FH226" i="13" s="1"/>
  <c r="V225" i="13"/>
  <c r="FH225" i="13" s="1"/>
  <c r="V224" i="13"/>
  <c r="FH224" i="13" s="1"/>
  <c r="V223" i="13"/>
  <c r="FH223" i="13" s="1"/>
  <c r="V222" i="13"/>
  <c r="FH222" i="13" s="1"/>
  <c r="V221" i="13"/>
  <c r="FH221" i="13" s="1"/>
  <c r="V220" i="13"/>
  <c r="FH220" i="13" s="1"/>
  <c r="V219" i="13"/>
  <c r="FH219" i="13" s="1"/>
  <c r="V218" i="13"/>
  <c r="FH218" i="13" s="1"/>
  <c r="V217" i="13"/>
  <c r="FH217" i="13" s="1"/>
  <c r="V216" i="13"/>
  <c r="FH216" i="13" s="1"/>
  <c r="V215" i="13"/>
  <c r="FH215" i="13" s="1"/>
  <c r="V214" i="13"/>
  <c r="FH214" i="13" s="1"/>
  <c r="V213" i="13"/>
  <c r="FH213" i="13" s="1"/>
  <c r="V212" i="13"/>
  <c r="FH212" i="13" s="1"/>
  <c r="V211" i="13"/>
  <c r="FH211" i="13" s="1"/>
  <c r="V210" i="13"/>
  <c r="FH210" i="13" s="1"/>
  <c r="V209" i="13"/>
  <c r="FH209" i="13" s="1"/>
  <c r="V208" i="13"/>
  <c r="FH208" i="13" s="1"/>
  <c r="V207" i="13"/>
  <c r="FH207" i="13" s="1"/>
  <c r="V206" i="13"/>
  <c r="FH206" i="13" s="1"/>
  <c r="V205" i="13"/>
  <c r="FH205" i="13" s="1"/>
  <c r="V204" i="13"/>
  <c r="FH204" i="13" s="1"/>
  <c r="V203" i="13"/>
  <c r="FH203" i="13" s="1"/>
  <c r="V202" i="13"/>
  <c r="FH202" i="13" s="1"/>
  <c r="V201" i="13"/>
  <c r="FH201" i="13" s="1"/>
  <c r="V200" i="13"/>
  <c r="FH200" i="13" s="1"/>
  <c r="V199" i="13"/>
  <c r="FH199" i="13" s="1"/>
  <c r="V198" i="13"/>
  <c r="FH198" i="13" s="1"/>
  <c r="V197" i="13"/>
  <c r="FH197" i="13" s="1"/>
  <c r="V196" i="13"/>
  <c r="FH196" i="13" s="1"/>
  <c r="V195" i="13"/>
  <c r="FH195" i="13" s="1"/>
  <c r="V194" i="13"/>
  <c r="FH194" i="13" s="1"/>
  <c r="V193" i="13"/>
  <c r="FH193" i="13" s="1"/>
  <c r="V192" i="13"/>
  <c r="FH192" i="13" s="1"/>
  <c r="V191" i="13"/>
  <c r="FH191" i="13" s="1"/>
  <c r="V190" i="13"/>
  <c r="FH190" i="13" s="1"/>
  <c r="V189" i="13"/>
  <c r="FH189" i="13" s="1"/>
  <c r="V188" i="13"/>
  <c r="FH188" i="13" s="1"/>
  <c r="V187" i="13"/>
  <c r="FH187" i="13" s="1"/>
  <c r="V186" i="13"/>
  <c r="FH186" i="13" s="1"/>
  <c r="V185" i="13"/>
  <c r="FH185" i="13" s="1"/>
  <c r="V184" i="13"/>
  <c r="FH184" i="13" s="1"/>
  <c r="V183" i="13"/>
  <c r="FH183" i="13" s="1"/>
  <c r="V182" i="13"/>
  <c r="FH182" i="13" s="1"/>
  <c r="V181" i="13"/>
  <c r="FH181" i="13" s="1"/>
  <c r="V180" i="13"/>
  <c r="FH180" i="13" s="1"/>
  <c r="V179" i="13"/>
  <c r="FH179" i="13" s="1"/>
  <c r="V178" i="13"/>
  <c r="FH178" i="13" s="1"/>
  <c r="V177" i="13"/>
  <c r="FH177" i="13" s="1"/>
  <c r="V176" i="13"/>
  <c r="FH176" i="13" s="1"/>
  <c r="V175" i="13"/>
  <c r="FH175" i="13" s="1"/>
  <c r="V174" i="13"/>
  <c r="FH174" i="13" s="1"/>
  <c r="V173" i="13"/>
  <c r="FH173" i="13" s="1"/>
  <c r="V172" i="13"/>
  <c r="FH172" i="13" s="1"/>
  <c r="V171" i="13"/>
  <c r="FH171" i="13" s="1"/>
  <c r="V170" i="13"/>
  <c r="FH170" i="13" s="1"/>
  <c r="V169" i="13"/>
  <c r="FH169" i="13" s="1"/>
  <c r="V168" i="13"/>
  <c r="FH168" i="13" s="1"/>
  <c r="V167" i="13"/>
  <c r="FH167" i="13" s="1"/>
  <c r="V166" i="13"/>
  <c r="FH166" i="13" s="1"/>
  <c r="V165" i="13"/>
  <c r="FH165" i="13" s="1"/>
  <c r="V164" i="13"/>
  <c r="FH164" i="13" s="1"/>
  <c r="V163" i="13"/>
  <c r="FH163" i="13" s="1"/>
  <c r="V162" i="13"/>
  <c r="FH162" i="13" s="1"/>
  <c r="V161" i="13"/>
  <c r="FH161" i="13" s="1"/>
  <c r="V160" i="13"/>
  <c r="FH160" i="13" s="1"/>
  <c r="V159" i="13"/>
  <c r="FH159" i="13" s="1"/>
  <c r="V158" i="13"/>
  <c r="FH158" i="13" s="1"/>
  <c r="V157" i="13"/>
  <c r="FH157" i="13" s="1"/>
  <c r="V156" i="13"/>
  <c r="FH156" i="13" s="1"/>
  <c r="V155" i="13"/>
  <c r="FH155" i="13" s="1"/>
  <c r="V154" i="13"/>
  <c r="FH154" i="13" s="1"/>
  <c r="V153" i="13"/>
  <c r="FH153" i="13" s="1"/>
  <c r="V152" i="13"/>
  <c r="FH152" i="13" s="1"/>
  <c r="V151" i="13"/>
  <c r="FH151" i="13" s="1"/>
  <c r="V150" i="13"/>
  <c r="FH150" i="13" s="1"/>
  <c r="V149" i="13"/>
  <c r="FH149" i="13" s="1"/>
  <c r="V148" i="13"/>
  <c r="FH148" i="13" s="1"/>
  <c r="V147" i="13"/>
  <c r="FH147" i="13" s="1"/>
  <c r="V146" i="13"/>
  <c r="FH146" i="13" s="1"/>
  <c r="V145" i="13"/>
  <c r="FH145" i="13" s="1"/>
  <c r="V144" i="13"/>
  <c r="FH144" i="13" s="1"/>
  <c r="V143" i="13"/>
  <c r="FH143" i="13" s="1"/>
  <c r="V142" i="13"/>
  <c r="FH142" i="13" s="1"/>
  <c r="V141" i="13"/>
  <c r="FH141" i="13" s="1"/>
  <c r="V140" i="13"/>
  <c r="FH140" i="13" s="1"/>
  <c r="V139" i="13"/>
  <c r="FH139" i="13" s="1"/>
  <c r="V138" i="13"/>
  <c r="FH138" i="13" s="1"/>
  <c r="V137" i="13"/>
  <c r="FH137" i="13" s="1"/>
  <c r="V136" i="13"/>
  <c r="FH136" i="13" s="1"/>
  <c r="V135" i="13"/>
  <c r="FH135" i="13" s="1"/>
  <c r="V134" i="13"/>
  <c r="FH134" i="13" s="1"/>
  <c r="V133" i="13"/>
  <c r="FH133" i="13" s="1"/>
  <c r="V132" i="13"/>
  <c r="FH132" i="13" s="1"/>
  <c r="V131" i="13"/>
  <c r="FH131" i="13" s="1"/>
  <c r="V130" i="13"/>
  <c r="FH130" i="13" s="1"/>
  <c r="V129" i="13"/>
  <c r="FH129" i="13" s="1"/>
  <c r="V128" i="13"/>
  <c r="FH128" i="13" s="1"/>
  <c r="V127" i="13"/>
  <c r="FH127" i="13" s="1"/>
  <c r="V126" i="13"/>
  <c r="FH126" i="13" s="1"/>
  <c r="V125" i="13"/>
  <c r="FH125" i="13" s="1"/>
  <c r="V124" i="13"/>
  <c r="FH124" i="13" s="1"/>
  <c r="V123" i="13"/>
  <c r="FH123" i="13" s="1"/>
  <c r="V122" i="13"/>
  <c r="FH122" i="13" s="1"/>
  <c r="V121" i="13"/>
  <c r="FH121" i="13" s="1"/>
  <c r="V120" i="13"/>
  <c r="FH120" i="13" s="1"/>
  <c r="V119" i="13"/>
  <c r="FH119" i="13" s="1"/>
  <c r="V118" i="13"/>
  <c r="FH118" i="13" s="1"/>
  <c r="V117" i="13"/>
  <c r="FH117" i="13" s="1"/>
  <c r="V116" i="13"/>
  <c r="FH116" i="13" s="1"/>
  <c r="V115" i="13"/>
  <c r="FH115" i="13" s="1"/>
  <c r="FH114" i="13"/>
  <c r="V113" i="13"/>
  <c r="FH113" i="13" s="1"/>
  <c r="V112" i="13"/>
  <c r="FH112" i="13" s="1"/>
  <c r="V111" i="13"/>
  <c r="FH111" i="13" s="1"/>
  <c r="V110" i="13"/>
  <c r="FH110" i="13" s="1"/>
  <c r="V109" i="13"/>
  <c r="FH109" i="13" s="1"/>
  <c r="V108" i="13"/>
  <c r="FH108" i="13" s="1"/>
  <c r="V107" i="13"/>
  <c r="FH107" i="13" s="1"/>
  <c r="V106" i="13"/>
  <c r="FH106" i="13" s="1"/>
  <c r="V105" i="13"/>
  <c r="FH105" i="13" s="1"/>
  <c r="V104" i="13"/>
  <c r="FH104" i="13" s="1"/>
  <c r="V103" i="13"/>
  <c r="FH103" i="13" s="1"/>
  <c r="V102" i="13"/>
  <c r="FH102" i="13" s="1"/>
  <c r="V101" i="13"/>
  <c r="FH101" i="13" s="1"/>
  <c r="V100" i="13"/>
  <c r="FH100" i="13" s="1"/>
  <c r="V99" i="13"/>
  <c r="FH99" i="13" s="1"/>
  <c r="V98" i="13"/>
  <c r="FH98" i="13" s="1"/>
  <c r="V97" i="13"/>
  <c r="FH97" i="13" s="1"/>
  <c r="V96" i="13"/>
  <c r="FH96" i="13" s="1"/>
  <c r="V95" i="13"/>
  <c r="FH95" i="13" s="1"/>
  <c r="V94" i="13"/>
  <c r="FH94" i="13" s="1"/>
  <c r="V93" i="13"/>
  <c r="FH93" i="13" s="1"/>
  <c r="V92" i="13"/>
  <c r="FH92" i="13" s="1"/>
  <c r="V91" i="13"/>
  <c r="FH91" i="13" s="1"/>
  <c r="V90" i="13"/>
  <c r="FH90" i="13" s="1"/>
  <c r="V89" i="13"/>
  <c r="FH89" i="13" s="1"/>
  <c r="V88" i="13"/>
  <c r="FH88" i="13" s="1"/>
  <c r="V87" i="13"/>
  <c r="FH87" i="13" s="1"/>
  <c r="V86" i="13"/>
  <c r="FH86" i="13" s="1"/>
  <c r="V85" i="13"/>
  <c r="FH85" i="13" s="1"/>
  <c r="V84" i="13"/>
  <c r="FH84" i="13" s="1"/>
  <c r="V83" i="13"/>
  <c r="FH83" i="13" s="1"/>
  <c r="V82" i="13"/>
  <c r="FH82" i="13" s="1"/>
  <c r="V81" i="13"/>
  <c r="FH81" i="13" s="1"/>
  <c r="V80" i="13"/>
  <c r="FH80" i="13" s="1"/>
  <c r="V79" i="13"/>
  <c r="FH79" i="13" s="1"/>
  <c r="V78" i="13"/>
  <c r="FH78" i="13" s="1"/>
  <c r="V77" i="13"/>
  <c r="FH77" i="13" s="1"/>
  <c r="V76" i="13"/>
  <c r="FH76" i="13" s="1"/>
  <c r="V75" i="13"/>
  <c r="FH75" i="13" s="1"/>
  <c r="V74" i="13"/>
  <c r="FH74" i="13" s="1"/>
  <c r="V73" i="13"/>
  <c r="FH73" i="13" s="1"/>
  <c r="V72" i="13"/>
  <c r="FH72" i="13" s="1"/>
  <c r="V71" i="13"/>
  <c r="FH71" i="13" s="1"/>
  <c r="V70" i="13"/>
  <c r="FH70" i="13" s="1"/>
  <c r="V69" i="13"/>
  <c r="FH69" i="13" s="1"/>
  <c r="V68" i="13"/>
  <c r="FH68" i="13" s="1"/>
  <c r="V67" i="13"/>
  <c r="FH67" i="13" s="1"/>
  <c r="V66" i="13"/>
  <c r="FH66" i="13" s="1"/>
  <c r="V65" i="13"/>
  <c r="FH65" i="13" s="1"/>
  <c r="V64" i="13"/>
  <c r="FH64" i="13" s="1"/>
  <c r="V63" i="13"/>
  <c r="FH63" i="13" s="1"/>
  <c r="V62" i="13"/>
  <c r="FH62" i="13" s="1"/>
  <c r="V61" i="13"/>
  <c r="FH61" i="13" s="1"/>
  <c r="V60" i="13"/>
  <c r="FH60" i="13" s="1"/>
  <c r="V59" i="13"/>
  <c r="FH59" i="13" s="1"/>
  <c r="V58" i="13"/>
  <c r="FH58" i="13" s="1"/>
  <c r="V57" i="13"/>
  <c r="FH57" i="13" s="1"/>
  <c r="V56" i="13"/>
  <c r="FH56" i="13" s="1"/>
  <c r="V55" i="13"/>
  <c r="FH55" i="13" s="1"/>
  <c r="V54" i="13"/>
  <c r="FH54" i="13" s="1"/>
  <c r="V53" i="13"/>
  <c r="FH53" i="13" s="1"/>
  <c r="V52" i="13"/>
  <c r="FH52" i="13" s="1"/>
  <c r="V51" i="13"/>
  <c r="FH51" i="13" s="1"/>
  <c r="V50" i="13"/>
  <c r="FH50" i="13" s="1"/>
  <c r="V49" i="13"/>
  <c r="FH49" i="13" s="1"/>
  <c r="V48" i="13"/>
  <c r="FH48" i="13" s="1"/>
  <c r="V47" i="13"/>
  <c r="FH47" i="13" s="1"/>
  <c r="V46" i="13"/>
  <c r="FH46" i="13" s="1"/>
  <c r="V45" i="13"/>
  <c r="FH45" i="13" s="1"/>
  <c r="V44" i="13"/>
  <c r="FH44" i="13" s="1"/>
  <c r="V43" i="13"/>
  <c r="FH43" i="13" s="1"/>
  <c r="V42" i="13"/>
  <c r="FH42" i="13" s="1"/>
  <c r="V41" i="13"/>
  <c r="FH41" i="13" s="1"/>
  <c r="V40" i="13"/>
  <c r="FH40" i="13" s="1"/>
  <c r="V39" i="13"/>
  <c r="FH39" i="13" s="1"/>
  <c r="V38" i="13"/>
  <c r="FH38" i="13" s="1"/>
  <c r="V37" i="13"/>
  <c r="FH37" i="13" s="1"/>
  <c r="V36" i="13"/>
  <c r="FH36" i="13" s="1"/>
  <c r="V35" i="13"/>
  <c r="FH35" i="13" s="1"/>
  <c r="V34" i="13"/>
  <c r="FH34" i="13" s="1"/>
  <c r="V33" i="13"/>
  <c r="FH33" i="13" s="1"/>
  <c r="V32" i="13"/>
  <c r="FH32" i="13" s="1"/>
  <c r="V31" i="13"/>
  <c r="FH31" i="13" s="1"/>
  <c r="V30" i="13"/>
  <c r="FH30" i="13" s="1"/>
  <c r="V29" i="13"/>
  <c r="FH29" i="13" s="1"/>
  <c r="V28" i="13"/>
  <c r="FH28" i="13" s="1"/>
  <c r="V27" i="13"/>
  <c r="FH27" i="13" s="1"/>
  <c r="V26" i="13"/>
  <c r="FH26" i="13" s="1"/>
  <c r="V25" i="13"/>
  <c r="FH25" i="13" s="1"/>
  <c r="V24" i="13"/>
  <c r="FH24" i="13" s="1"/>
  <c r="V23" i="13"/>
  <c r="FH23" i="13" s="1"/>
  <c r="V22" i="13"/>
  <c r="FH22" i="13" s="1"/>
  <c r="V21" i="13"/>
  <c r="FH21" i="13" s="1"/>
  <c r="V20" i="13"/>
  <c r="FH20" i="13" s="1"/>
  <c r="V19" i="13"/>
  <c r="FH19" i="13" s="1"/>
  <c r="V18" i="13"/>
  <c r="FH18" i="13" s="1"/>
  <c r="V17" i="13"/>
  <c r="FH17" i="13" s="1"/>
  <c r="V16" i="13"/>
  <c r="FH16" i="13" s="1"/>
  <c r="V15" i="13"/>
  <c r="FH15" i="13" s="1"/>
  <c r="V14" i="13"/>
  <c r="FH14" i="13" s="1"/>
  <c r="V13" i="13"/>
  <c r="FH13" i="13" s="1"/>
  <c r="V12" i="13"/>
  <c r="FH12" i="13" s="1"/>
  <c r="V11" i="13"/>
  <c r="FH11" i="13" s="1"/>
  <c r="V10" i="13"/>
  <c r="FH10" i="13" s="1"/>
  <c r="V9" i="13"/>
  <c r="FH9" i="13" s="1"/>
  <c r="V8" i="13"/>
  <c r="FH8" i="13" s="1"/>
  <c r="V7" i="13"/>
  <c r="FH7" i="13" s="1"/>
  <c r="V6" i="13"/>
  <c r="FH6" i="13" s="1"/>
  <c r="CL2" i="13" l="1"/>
  <c r="EX5" i="13"/>
  <c r="CJ5" i="13"/>
  <c r="EA2" i="13"/>
  <c r="DO2" i="13"/>
  <c r="DC2" i="13"/>
  <c r="CQ2" i="13"/>
  <c r="BM2" i="13"/>
  <c r="BA2" i="13"/>
  <c r="AO2" i="13"/>
  <c r="AC2" i="13"/>
  <c r="FK5" i="13"/>
  <c r="FI5" i="13"/>
  <c r="FB5" i="13"/>
  <c r="GN5" i="13" s="1"/>
  <c r="FA5" i="13"/>
  <c r="GM5" i="13" s="1"/>
  <c r="EZ5" i="13"/>
  <c r="CN5" i="13"/>
  <c r="CM5" i="13"/>
  <c r="CL5" i="13"/>
  <c r="V5" i="13"/>
  <c r="FH5" i="13" s="1"/>
  <c r="EX749" i="13" l="1"/>
  <c r="EX741" i="13"/>
  <c r="CJ748" i="13"/>
  <c r="CJ727" i="13"/>
  <c r="CJ725" i="13"/>
  <c r="EX744" i="13"/>
  <c r="EX728" i="13"/>
  <c r="CJ743" i="13"/>
  <c r="EX747" i="13"/>
  <c r="EX739" i="13"/>
  <c r="CJ746" i="13"/>
  <c r="CJ738" i="13"/>
  <c r="EX742" i="13"/>
  <c r="CJ749" i="13"/>
  <c r="CJ741" i="13"/>
  <c r="EX745" i="13"/>
  <c r="EX737" i="13"/>
  <c r="CJ744" i="13"/>
  <c r="CJ728" i="13"/>
  <c r="EX748" i="13"/>
  <c r="CJ747" i="13"/>
  <c r="CJ739" i="13"/>
  <c r="CJ737" i="13"/>
  <c r="EX743" i="13"/>
  <c r="EX727" i="13"/>
  <c r="CJ742" i="13"/>
  <c r="CJ745" i="13"/>
  <c r="EX746" i="13"/>
  <c r="EX738" i="13"/>
  <c r="FA750" i="13"/>
  <c r="CM750" i="13"/>
  <c r="EY768" i="13"/>
  <c r="EY760" i="13"/>
  <c r="EY752" i="13"/>
  <c r="EY736" i="13"/>
  <c r="EY720" i="13"/>
  <c r="CK767" i="13"/>
  <c r="CK759" i="13"/>
  <c r="CK751" i="13"/>
  <c r="CK735" i="13"/>
  <c r="EY771" i="13"/>
  <c r="EY763" i="13"/>
  <c r="EY755" i="13"/>
  <c r="EY731" i="13"/>
  <c r="CK770" i="13"/>
  <c r="CK762" i="13"/>
  <c r="CK730" i="13"/>
  <c r="EY774" i="13"/>
  <c r="EY766" i="13"/>
  <c r="EY758" i="13"/>
  <c r="EY734" i="13"/>
  <c r="CK773" i="13"/>
  <c r="CK765" i="13"/>
  <c r="CK757" i="13"/>
  <c r="CK733" i="13"/>
  <c r="CK721" i="13"/>
  <c r="EY769" i="13"/>
  <c r="EY761" i="13"/>
  <c r="EY753" i="13"/>
  <c r="EY729" i="13"/>
  <c r="EY721" i="13"/>
  <c r="CK768" i="13"/>
  <c r="CK760" i="13"/>
  <c r="CK752" i="13"/>
  <c r="CK736" i="13"/>
  <c r="EY772" i="13"/>
  <c r="EY764" i="13"/>
  <c r="EY756" i="13"/>
  <c r="EY732" i="13"/>
  <c r="CK771" i="13"/>
  <c r="CK763" i="13"/>
  <c r="CK755" i="13"/>
  <c r="CK731" i="13"/>
  <c r="CK719" i="13"/>
  <c r="EY767" i="13"/>
  <c r="EY759" i="13"/>
  <c r="EY751" i="13"/>
  <c r="EY735" i="13"/>
  <c r="EY719" i="13"/>
  <c r="CK774" i="13"/>
  <c r="CK766" i="13"/>
  <c r="CK758" i="13"/>
  <c r="CK734" i="13"/>
  <c r="CK764" i="13"/>
  <c r="CK720" i="13"/>
  <c r="EY770" i="13"/>
  <c r="EY762" i="13"/>
  <c r="EY730" i="13"/>
  <c r="CK769" i="13"/>
  <c r="CK761" i="13"/>
  <c r="CK753" i="13"/>
  <c r="CK729" i="13"/>
  <c r="CK756" i="13"/>
  <c r="CK732" i="13"/>
  <c r="EY773" i="13"/>
  <c r="EY765" i="13"/>
  <c r="EY757" i="13"/>
  <c r="EY733" i="13"/>
  <c r="CK772" i="13"/>
  <c r="CL601" i="13"/>
  <c r="CL724" i="13"/>
  <c r="CL726" i="13"/>
  <c r="EZ724" i="13"/>
  <c r="EZ723" i="13"/>
  <c r="CL754" i="13"/>
  <c r="EZ726" i="13"/>
  <c r="EZ740" i="13"/>
  <c r="CL722" i="13"/>
  <c r="EZ754" i="13"/>
  <c r="EZ722" i="13"/>
  <c r="CL740" i="13"/>
  <c r="CL723" i="13"/>
  <c r="FO691" i="13"/>
  <c r="FL691" i="13" s="1"/>
  <c r="FO692" i="13"/>
  <c r="FL692" i="13" s="1"/>
  <c r="EX717" i="13"/>
  <c r="EX693" i="13"/>
  <c r="CJ718" i="13"/>
  <c r="EX718" i="13"/>
  <c r="CJ716" i="13"/>
  <c r="CJ717" i="13"/>
  <c r="CJ693" i="13"/>
  <c r="CJ706" i="13"/>
  <c r="EX706" i="13"/>
  <c r="EY692" i="13"/>
  <c r="CK691" i="13"/>
  <c r="GA692" i="13"/>
  <c r="EY691" i="13"/>
  <c r="GA691" i="13"/>
  <c r="CK692" i="13"/>
  <c r="EY712" i="13"/>
  <c r="EY704" i="13"/>
  <c r="EY696" i="13"/>
  <c r="EY686" i="13"/>
  <c r="CK715" i="13"/>
  <c r="CK707" i="13"/>
  <c r="CK699" i="13"/>
  <c r="CK689" i="13"/>
  <c r="EY715" i="13"/>
  <c r="EY707" i="13"/>
  <c r="EY699" i="13"/>
  <c r="EY689" i="13"/>
  <c r="CK710" i="13"/>
  <c r="CK702" i="13"/>
  <c r="CK694" i="13"/>
  <c r="CK684" i="13"/>
  <c r="CK712" i="13"/>
  <c r="EY710" i="13"/>
  <c r="EY702" i="13"/>
  <c r="EY694" i="13"/>
  <c r="EY684" i="13"/>
  <c r="CK713" i="13"/>
  <c r="CK705" i="13"/>
  <c r="CK697" i="13"/>
  <c r="CK687" i="13"/>
  <c r="EY713" i="13"/>
  <c r="EY705" i="13"/>
  <c r="EY697" i="13"/>
  <c r="EY687" i="13"/>
  <c r="CK708" i="13"/>
  <c r="CK700" i="13"/>
  <c r="CK690" i="13"/>
  <c r="CK704" i="13"/>
  <c r="EY708" i="13"/>
  <c r="EY700" i="13"/>
  <c r="EY690" i="13"/>
  <c r="CK711" i="13"/>
  <c r="CK703" i="13"/>
  <c r="CK695" i="13"/>
  <c r="CK685" i="13"/>
  <c r="CK686" i="13"/>
  <c r="EY711" i="13"/>
  <c r="EY703" i="13"/>
  <c r="EY695" i="13"/>
  <c r="EY685" i="13"/>
  <c r="CK714" i="13"/>
  <c r="CK698" i="13"/>
  <c r="CK688" i="13"/>
  <c r="EY683" i="13"/>
  <c r="EY714" i="13"/>
  <c r="EY698" i="13"/>
  <c r="EY688" i="13"/>
  <c r="CK709" i="13"/>
  <c r="CK701" i="13"/>
  <c r="CK683" i="13"/>
  <c r="CK696" i="13"/>
  <c r="EY709" i="13"/>
  <c r="EY701" i="13"/>
  <c r="EX670" i="13"/>
  <c r="CJ671" i="13"/>
  <c r="EX671" i="13"/>
  <c r="CJ672" i="13"/>
  <c r="CJ670" i="13"/>
  <c r="EX672" i="13"/>
  <c r="EY681" i="13"/>
  <c r="EY673" i="13"/>
  <c r="CK682" i="13"/>
  <c r="CK674" i="13"/>
  <c r="EY676" i="13"/>
  <c r="CK677" i="13"/>
  <c r="EY679" i="13"/>
  <c r="CK680" i="13"/>
  <c r="EY682" i="13"/>
  <c r="EY674" i="13"/>
  <c r="CK675" i="13"/>
  <c r="EY677" i="13"/>
  <c r="CK678" i="13"/>
  <c r="EY680" i="13"/>
  <c r="CK681" i="13"/>
  <c r="CK673" i="13"/>
  <c r="EY675" i="13"/>
  <c r="CK676" i="13"/>
  <c r="EY678" i="13"/>
  <c r="CK679" i="13"/>
  <c r="EY668" i="13"/>
  <c r="CK668" i="13"/>
  <c r="EY669" i="13"/>
  <c r="CK669" i="13"/>
  <c r="EY667" i="13"/>
  <c r="CK667" i="13"/>
  <c r="EX662" i="13"/>
  <c r="CJ662" i="13"/>
  <c r="EX665" i="13"/>
  <c r="CJ665" i="13"/>
  <c r="EX663" i="13"/>
  <c r="CJ663" i="13"/>
  <c r="EX666" i="13"/>
  <c r="CJ666" i="13"/>
  <c r="EX661" i="13"/>
  <c r="CJ661" i="13"/>
  <c r="EX664" i="13"/>
  <c r="CJ664" i="13"/>
  <c r="EX660" i="13"/>
  <c r="CJ659" i="13"/>
  <c r="CJ660" i="13"/>
  <c r="EX659" i="13"/>
  <c r="EY657" i="13"/>
  <c r="EY658" i="13"/>
  <c r="CK657" i="13"/>
  <c r="CK658" i="13"/>
  <c r="CK653" i="13"/>
  <c r="CK656" i="13"/>
  <c r="EY655" i="13"/>
  <c r="CK654" i="13"/>
  <c r="EY653" i="13"/>
  <c r="EY656" i="13"/>
  <c r="CK655" i="13"/>
  <c r="EY654" i="13"/>
  <c r="EX648" i="13"/>
  <c r="EX651" i="13"/>
  <c r="CJ648" i="13"/>
  <c r="CJ651" i="13"/>
  <c r="EX649" i="13"/>
  <c r="EX652" i="13"/>
  <c r="CJ649" i="13"/>
  <c r="EX647" i="13"/>
  <c r="CJ652" i="13"/>
  <c r="EX650" i="13"/>
  <c r="CJ647" i="13"/>
  <c r="CJ650" i="13"/>
  <c r="CK646" i="13"/>
  <c r="EY646" i="13"/>
  <c r="CK645" i="13"/>
  <c r="EY645" i="13"/>
  <c r="EX643" i="13"/>
  <c r="CJ644" i="13"/>
  <c r="CJ639" i="13"/>
  <c r="EX644" i="13"/>
  <c r="EX639" i="13"/>
  <c r="CJ643" i="13"/>
  <c r="CK641" i="13"/>
  <c r="CK640" i="13"/>
  <c r="EY641" i="13"/>
  <c r="CK642" i="13"/>
  <c r="EY642" i="13"/>
  <c r="EY640" i="13"/>
  <c r="CJ634" i="13"/>
  <c r="EX635" i="13"/>
  <c r="CJ637" i="13"/>
  <c r="EX638" i="13"/>
  <c r="CJ635" i="13"/>
  <c r="EX636" i="13"/>
  <c r="CJ638" i="13"/>
  <c r="EX634" i="13"/>
  <c r="CJ636" i="13"/>
  <c r="EX637" i="13"/>
  <c r="EX632" i="13"/>
  <c r="EX624" i="13"/>
  <c r="CJ629" i="13"/>
  <c r="EX631" i="13"/>
  <c r="EX623" i="13"/>
  <c r="EX627" i="13"/>
  <c r="CJ632" i="13"/>
  <c r="CJ624" i="13"/>
  <c r="EX630" i="13"/>
  <c r="CJ627" i="13"/>
  <c r="CJ628" i="13"/>
  <c r="EX633" i="13"/>
  <c r="EX625" i="13"/>
  <c r="CJ630" i="13"/>
  <c r="EX628" i="13"/>
  <c r="CJ633" i="13"/>
  <c r="CJ625" i="13"/>
  <c r="EX626" i="13"/>
  <c r="CJ631" i="13"/>
  <c r="CJ623" i="13"/>
  <c r="EX629" i="13"/>
  <c r="CJ626" i="13"/>
  <c r="CJ620" i="13"/>
  <c r="EX622" i="13"/>
  <c r="CJ621" i="13"/>
  <c r="EX620" i="13"/>
  <c r="CJ622" i="13"/>
  <c r="EX621" i="13"/>
  <c r="EY619" i="13"/>
  <c r="CK619" i="13"/>
  <c r="EY618" i="13"/>
  <c r="CK618" i="13"/>
  <c r="CK617" i="13"/>
  <c r="EY617" i="13"/>
  <c r="EX612" i="13"/>
  <c r="CJ612" i="13"/>
  <c r="EX613" i="13"/>
  <c r="CJ613" i="13"/>
  <c r="EY614" i="13"/>
  <c r="CK614" i="13"/>
  <c r="EY615" i="13"/>
  <c r="CK615" i="13"/>
  <c r="EY616" i="13"/>
  <c r="CK616" i="13"/>
  <c r="CJ610" i="13"/>
  <c r="EX610" i="13"/>
  <c r="EY611" i="13"/>
  <c r="CK611" i="13"/>
  <c r="EX608" i="13"/>
  <c r="CJ608" i="13"/>
  <c r="EX606" i="13"/>
  <c r="CJ606" i="13"/>
  <c r="CJ607" i="13"/>
  <c r="EX609" i="13"/>
  <c r="CJ609" i="13"/>
  <c r="EX607" i="13"/>
  <c r="EY603" i="13"/>
  <c r="CK602" i="13"/>
  <c r="CK605" i="13"/>
  <c r="EY604" i="13"/>
  <c r="CK603" i="13"/>
  <c r="EY602" i="13"/>
  <c r="EY605" i="13"/>
  <c r="CK604" i="13"/>
  <c r="EX596" i="13"/>
  <c r="CJ597" i="13"/>
  <c r="EX599" i="13"/>
  <c r="CJ595" i="13"/>
  <c r="EX597" i="13"/>
  <c r="CJ599" i="13"/>
  <c r="EX600" i="13"/>
  <c r="EX595" i="13"/>
  <c r="CJ596" i="13"/>
  <c r="CJ600" i="13"/>
  <c r="CK598" i="13"/>
  <c r="EY598" i="13"/>
  <c r="EX593" i="13"/>
  <c r="EX594" i="13"/>
  <c r="CJ593" i="13"/>
  <c r="CJ594" i="13"/>
  <c r="CJ592" i="13"/>
  <c r="EX592" i="13"/>
  <c r="CK591" i="13"/>
  <c r="EY591" i="13"/>
  <c r="EY590" i="13"/>
  <c r="CK590" i="13"/>
  <c r="EX589" i="13"/>
  <c r="CJ589" i="13"/>
  <c r="EX588" i="13"/>
  <c r="CJ588" i="13"/>
  <c r="CJ582" i="13"/>
  <c r="EX583" i="13"/>
  <c r="CJ585" i="13"/>
  <c r="CJ581" i="13"/>
  <c r="EX586" i="13"/>
  <c r="EX581" i="13"/>
  <c r="CJ583" i="13"/>
  <c r="EX584" i="13"/>
  <c r="CJ586" i="13"/>
  <c r="EX587" i="13"/>
  <c r="EX582" i="13"/>
  <c r="CJ584" i="13"/>
  <c r="CJ587" i="13"/>
  <c r="EX585" i="13"/>
  <c r="EX578" i="13"/>
  <c r="CJ575" i="13"/>
  <c r="CJ578" i="13"/>
  <c r="EX576" i="13"/>
  <c r="EX579" i="13"/>
  <c r="CJ576" i="13"/>
  <c r="EX574" i="13"/>
  <c r="CJ579" i="13"/>
  <c r="EX577" i="13"/>
  <c r="CJ574" i="13"/>
  <c r="EX580" i="13"/>
  <c r="CJ577" i="13"/>
  <c r="EX575" i="13"/>
  <c r="CJ580" i="13"/>
  <c r="EX569" i="13"/>
  <c r="CJ573" i="13"/>
  <c r="EX572" i="13"/>
  <c r="CJ568" i="13"/>
  <c r="CJ571" i="13"/>
  <c r="EX570" i="13"/>
  <c r="EX573" i="13"/>
  <c r="CJ569" i="13"/>
  <c r="EX568" i="13"/>
  <c r="CJ572" i="13"/>
  <c r="EX571" i="13"/>
  <c r="CJ570" i="13"/>
  <c r="EX563" i="13"/>
  <c r="CJ565" i="13"/>
  <c r="EX566" i="13"/>
  <c r="CJ563" i="13"/>
  <c r="EX564" i="13"/>
  <c r="CJ566" i="13"/>
  <c r="EX567" i="13"/>
  <c r="EX562" i="13"/>
  <c r="CJ564" i="13"/>
  <c r="CJ562" i="13"/>
  <c r="EX565" i="13"/>
  <c r="CJ567" i="13"/>
  <c r="CJ561" i="13"/>
  <c r="EX560" i="13"/>
  <c r="EX561" i="13"/>
  <c r="CJ560" i="13"/>
  <c r="EX559" i="13"/>
  <c r="CJ555" i="13"/>
  <c r="EX558" i="13"/>
  <c r="CJ554" i="13"/>
  <c r="EX554" i="13"/>
  <c r="CJ558" i="13"/>
  <c r="EX556" i="13"/>
  <c r="EX557" i="13"/>
  <c r="CJ553" i="13"/>
  <c r="EX552" i="13"/>
  <c r="CJ556" i="13"/>
  <c r="EX553" i="13"/>
  <c r="EX555" i="13"/>
  <c r="CJ559" i="13"/>
  <c r="CJ557" i="13"/>
  <c r="CJ552" i="13"/>
  <c r="EX551" i="13"/>
  <c r="CJ549" i="13"/>
  <c r="EX549" i="13"/>
  <c r="CJ551" i="13"/>
  <c r="CJ550" i="13"/>
  <c r="EX550" i="13"/>
  <c r="EX544" i="13"/>
  <c r="CJ545" i="13"/>
  <c r="EX547" i="13"/>
  <c r="CJ548" i="13"/>
  <c r="CJ543" i="13"/>
  <c r="EX545" i="13"/>
  <c r="CJ546" i="13"/>
  <c r="EX548" i="13"/>
  <c r="EX543" i="13"/>
  <c r="CJ544" i="13"/>
  <c r="EX546" i="13"/>
  <c r="CJ547" i="13"/>
  <c r="EX542" i="13"/>
  <c r="CJ542" i="13"/>
  <c r="EX538" i="13"/>
  <c r="EX541" i="13"/>
  <c r="CJ537" i="13"/>
  <c r="EX536" i="13"/>
  <c r="CJ540" i="13"/>
  <c r="EX539" i="13"/>
  <c r="EX537" i="13"/>
  <c r="CJ538" i="13"/>
  <c r="CJ541" i="13"/>
  <c r="EX540" i="13"/>
  <c r="CJ536" i="13"/>
  <c r="CJ539" i="13"/>
  <c r="CJ535" i="13"/>
  <c r="EX535" i="13"/>
  <c r="EX528" i="13"/>
  <c r="CJ531" i="13"/>
  <c r="EX531" i="13"/>
  <c r="CJ534" i="13"/>
  <c r="CJ526" i="13"/>
  <c r="EX534" i="13"/>
  <c r="EX526" i="13"/>
  <c r="CJ529" i="13"/>
  <c r="EX529" i="13"/>
  <c r="CJ532" i="13"/>
  <c r="CJ525" i="13"/>
  <c r="CJ528" i="13"/>
  <c r="EX532" i="13"/>
  <c r="CJ527" i="13"/>
  <c r="EX527" i="13"/>
  <c r="CJ530" i="13"/>
  <c r="CJ533" i="13"/>
  <c r="EX530" i="13"/>
  <c r="EX533" i="13"/>
  <c r="EX525" i="13"/>
  <c r="EX518" i="13"/>
  <c r="CJ524" i="13"/>
  <c r="CJ519" i="13"/>
  <c r="EX521" i="13"/>
  <c r="EX524" i="13"/>
  <c r="CJ522" i="13"/>
  <c r="CJ518" i="13"/>
  <c r="EX519" i="13"/>
  <c r="EX522" i="13"/>
  <c r="CJ520" i="13"/>
  <c r="EX523" i="13"/>
  <c r="CJ523" i="13"/>
  <c r="CJ521" i="13"/>
  <c r="EX520" i="13"/>
  <c r="CJ517" i="13"/>
  <c r="EX513" i="13"/>
  <c r="EX516" i="13"/>
  <c r="CJ515" i="13"/>
  <c r="EX514" i="13"/>
  <c r="CJ513" i="13"/>
  <c r="EX517" i="13"/>
  <c r="CJ516" i="13"/>
  <c r="CJ514" i="13"/>
  <c r="EX515" i="13"/>
  <c r="CJ512" i="13"/>
  <c r="EX512" i="13"/>
  <c r="CJ510" i="13"/>
  <c r="EX510" i="13"/>
  <c r="CJ511" i="13"/>
  <c r="EX511" i="13"/>
  <c r="EX504" i="13"/>
  <c r="EX496" i="13"/>
  <c r="EX488" i="13"/>
  <c r="CJ502" i="13"/>
  <c r="CJ494" i="13"/>
  <c r="CJ486" i="13"/>
  <c r="EX507" i="13"/>
  <c r="EX499" i="13"/>
  <c r="EX491" i="13"/>
  <c r="CJ497" i="13"/>
  <c r="EX502" i="13"/>
  <c r="EX494" i="13"/>
  <c r="EX486" i="13"/>
  <c r="CJ508" i="13"/>
  <c r="CJ500" i="13"/>
  <c r="CJ492" i="13"/>
  <c r="EX505" i="13"/>
  <c r="EX497" i="13"/>
  <c r="EX489" i="13"/>
  <c r="CJ503" i="13"/>
  <c r="CJ495" i="13"/>
  <c r="CJ487" i="13"/>
  <c r="EX508" i="13"/>
  <c r="EX500" i="13"/>
  <c r="EX492" i="13"/>
  <c r="CJ506" i="13"/>
  <c r="CJ498" i="13"/>
  <c r="CJ490" i="13"/>
  <c r="EX503" i="13"/>
  <c r="EX495" i="13"/>
  <c r="EX487" i="13"/>
  <c r="CJ509" i="13"/>
  <c r="CJ501" i="13"/>
  <c r="CJ493" i="13"/>
  <c r="CJ505" i="13"/>
  <c r="CJ489" i="13"/>
  <c r="EX506" i="13"/>
  <c r="EX498" i="13"/>
  <c r="EX490" i="13"/>
  <c r="CJ504" i="13"/>
  <c r="CJ496" i="13"/>
  <c r="CJ488" i="13"/>
  <c r="EX509" i="13"/>
  <c r="EX501" i="13"/>
  <c r="EX493" i="13"/>
  <c r="CJ507" i="13"/>
  <c r="CJ499" i="13"/>
  <c r="CJ491" i="13"/>
  <c r="EX485" i="13"/>
  <c r="CJ485" i="13"/>
  <c r="EX484" i="13"/>
  <c r="CJ484" i="13"/>
  <c r="EX481" i="13"/>
  <c r="CJ483" i="13"/>
  <c r="EX482" i="13"/>
  <c r="CJ481" i="13"/>
  <c r="EX483" i="13"/>
  <c r="CJ482" i="13"/>
  <c r="CJ480" i="13"/>
  <c r="EX480" i="13"/>
  <c r="FO989" i="13"/>
  <c r="FL989" i="13" s="1"/>
  <c r="FO987" i="13"/>
  <c r="FL987" i="13" s="1"/>
  <c r="FO985" i="13"/>
  <c r="FL985" i="13" s="1"/>
  <c r="FO972" i="13"/>
  <c r="FL972" i="13" s="1"/>
  <c r="FO957" i="13"/>
  <c r="FL957" i="13" s="1"/>
  <c r="FO955" i="13"/>
  <c r="FL955" i="13" s="1"/>
  <c r="FO953" i="13"/>
  <c r="FL953" i="13" s="1"/>
  <c r="FO940" i="13"/>
  <c r="FL940" i="13" s="1"/>
  <c r="FO925" i="13"/>
  <c r="FL925" i="13" s="1"/>
  <c r="FO923" i="13"/>
  <c r="FL923" i="13" s="1"/>
  <c r="FO921" i="13"/>
  <c r="FL921" i="13" s="1"/>
  <c r="FO908" i="13"/>
  <c r="FL908" i="13" s="1"/>
  <c r="FO893" i="13"/>
  <c r="FL893" i="13" s="1"/>
  <c r="FO891" i="13"/>
  <c r="FL891" i="13" s="1"/>
  <c r="FO889" i="13"/>
  <c r="FL889" i="13" s="1"/>
  <c r="FO882" i="13"/>
  <c r="FL882" i="13" s="1"/>
  <c r="FO880" i="13"/>
  <c r="FL880" i="13" s="1"/>
  <c r="FO878" i="13"/>
  <c r="FL878" i="13" s="1"/>
  <c r="FO863" i="13"/>
  <c r="FL863" i="13" s="1"/>
  <c r="FO850" i="13"/>
  <c r="FL850" i="13" s="1"/>
  <c r="FO848" i="13"/>
  <c r="FL848" i="13" s="1"/>
  <c r="FO846" i="13"/>
  <c r="FL846" i="13" s="1"/>
  <c r="FO831" i="13"/>
  <c r="FL831" i="13" s="1"/>
  <c r="FO818" i="13"/>
  <c r="FL818" i="13" s="1"/>
  <c r="FO816" i="13"/>
  <c r="FL816" i="13" s="1"/>
  <c r="FO814" i="13"/>
  <c r="FL814" i="13" s="1"/>
  <c r="FO803" i="13"/>
  <c r="FL803" i="13" s="1"/>
  <c r="FO794" i="13"/>
  <c r="FL794" i="13" s="1"/>
  <c r="FO792" i="13"/>
  <c r="FL792" i="13" s="1"/>
  <c r="FO790" i="13"/>
  <c r="FL790" i="13" s="1"/>
  <c r="FO983" i="13"/>
  <c r="FL983" i="13" s="1"/>
  <c r="FO970" i="13"/>
  <c r="FL970" i="13" s="1"/>
  <c r="FO968" i="13"/>
  <c r="FL968" i="13" s="1"/>
  <c r="FO966" i="13"/>
  <c r="FL966" i="13" s="1"/>
  <c r="FO951" i="13"/>
  <c r="FL951" i="13" s="1"/>
  <c r="FO938" i="13"/>
  <c r="FL938" i="13" s="1"/>
  <c r="FO936" i="13"/>
  <c r="FL936" i="13" s="1"/>
  <c r="FO934" i="13"/>
  <c r="FL934" i="13" s="1"/>
  <c r="FO919" i="13"/>
  <c r="FL919" i="13" s="1"/>
  <c r="FO906" i="13"/>
  <c r="FL906" i="13" s="1"/>
  <c r="FO904" i="13"/>
  <c r="FL904" i="13" s="1"/>
  <c r="FO902" i="13"/>
  <c r="FL902" i="13" s="1"/>
  <c r="FO887" i="13"/>
  <c r="FL887" i="13" s="1"/>
  <c r="FO876" i="13"/>
  <c r="FL876" i="13" s="1"/>
  <c r="FO861" i="13"/>
  <c r="FL861" i="13" s="1"/>
  <c r="FO859" i="13"/>
  <c r="FL859" i="13" s="1"/>
  <c r="FO857" i="13"/>
  <c r="FL857" i="13" s="1"/>
  <c r="FO844" i="13"/>
  <c r="FL844" i="13" s="1"/>
  <c r="FO829" i="13"/>
  <c r="FL829" i="13" s="1"/>
  <c r="FO827" i="13"/>
  <c r="FL827" i="13" s="1"/>
  <c r="FO825" i="13"/>
  <c r="FL825" i="13" s="1"/>
  <c r="FO812" i="13"/>
  <c r="FL812" i="13" s="1"/>
  <c r="FO801" i="13"/>
  <c r="FL801" i="13" s="1"/>
  <c r="FO788" i="13"/>
  <c r="FL788" i="13" s="1"/>
  <c r="FO772" i="13"/>
  <c r="FL772" i="13" s="1"/>
  <c r="FO770" i="13"/>
  <c r="FL770" i="13" s="1"/>
  <c r="FO768" i="13"/>
  <c r="FL768" i="13" s="1"/>
  <c r="FO755" i="13"/>
  <c r="FL755" i="13" s="1"/>
  <c r="FO740" i="13"/>
  <c r="FL740" i="13" s="1"/>
  <c r="FO738" i="13"/>
  <c r="FL738" i="13" s="1"/>
  <c r="FO736" i="13"/>
  <c r="FL736" i="13" s="1"/>
  <c r="FO727" i="13"/>
  <c r="FL727" i="13" s="1"/>
  <c r="FO725" i="13"/>
  <c r="FL725" i="13" s="1"/>
  <c r="FO708" i="13"/>
  <c r="FL708" i="13" s="1"/>
  <c r="FO701" i="13"/>
  <c r="FL701" i="13" s="1"/>
  <c r="FO699" i="13"/>
  <c r="FL699" i="13" s="1"/>
  <c r="FO697" i="13"/>
  <c r="FL697" i="13" s="1"/>
  <c r="FO690" i="13"/>
  <c r="FL690" i="13" s="1"/>
  <c r="FO679" i="13"/>
  <c r="FL679" i="13" s="1"/>
  <c r="FO981" i="13"/>
  <c r="FL981" i="13" s="1"/>
  <c r="FO979" i="13"/>
  <c r="FL979" i="13" s="1"/>
  <c r="FO977" i="13"/>
  <c r="FL977" i="13" s="1"/>
  <c r="FO964" i="13"/>
  <c r="FL964" i="13" s="1"/>
  <c r="FO949" i="13"/>
  <c r="FL949" i="13" s="1"/>
  <c r="FO947" i="13"/>
  <c r="FL947" i="13" s="1"/>
  <c r="FO945" i="13"/>
  <c r="FL945" i="13" s="1"/>
  <c r="FO932" i="13"/>
  <c r="FL932" i="13" s="1"/>
  <c r="FO917" i="13"/>
  <c r="FL917" i="13" s="1"/>
  <c r="FO915" i="13"/>
  <c r="FL915" i="13" s="1"/>
  <c r="FO913" i="13"/>
  <c r="FL913" i="13" s="1"/>
  <c r="FO900" i="13"/>
  <c r="FL900" i="13" s="1"/>
  <c r="FO885" i="13"/>
  <c r="FL885" i="13" s="1"/>
  <c r="FO874" i="13"/>
  <c r="FL874" i="13" s="1"/>
  <c r="FO872" i="13"/>
  <c r="FL872" i="13" s="1"/>
  <c r="FO870" i="13"/>
  <c r="FL870" i="13" s="1"/>
  <c r="FO855" i="13"/>
  <c r="FL855" i="13" s="1"/>
  <c r="FO842" i="13"/>
  <c r="FL842" i="13" s="1"/>
  <c r="FO840" i="13"/>
  <c r="FL840" i="13" s="1"/>
  <c r="FO838" i="13"/>
  <c r="FL838" i="13" s="1"/>
  <c r="FO823" i="13"/>
  <c r="FL823" i="13" s="1"/>
  <c r="FO810" i="13"/>
  <c r="FL810" i="13" s="1"/>
  <c r="FO808" i="13"/>
  <c r="FL808" i="13" s="1"/>
  <c r="FO806" i="13"/>
  <c r="FL806" i="13" s="1"/>
  <c r="FO799" i="13"/>
  <c r="FL799" i="13" s="1"/>
  <c r="FO786" i="13"/>
  <c r="FL786" i="13" s="1"/>
  <c r="FO784" i="13"/>
  <c r="FL784" i="13" s="1"/>
  <c r="FO782" i="13"/>
  <c r="FL782" i="13" s="1"/>
  <c r="FO766" i="13"/>
  <c r="FL766" i="13" s="1"/>
  <c r="FO753" i="13"/>
  <c r="FL753" i="13" s="1"/>
  <c r="FO751" i="13"/>
  <c r="FL751" i="13" s="1"/>
  <c r="FO749" i="13"/>
  <c r="FL749" i="13" s="1"/>
  <c r="FO734" i="13"/>
  <c r="FL734" i="13" s="1"/>
  <c r="FO723" i="13"/>
  <c r="FL723" i="13" s="1"/>
  <c r="FO713" i="13"/>
  <c r="FL713" i="13" s="1"/>
  <c r="FO695" i="13"/>
  <c r="FL695" i="13" s="1"/>
  <c r="FO688" i="13"/>
  <c r="FL688" i="13" s="1"/>
  <c r="FO677" i="13"/>
  <c r="FL677" i="13" s="1"/>
  <c r="FO675" i="13"/>
  <c r="FL675" i="13" s="1"/>
  <c r="FO673" i="13"/>
  <c r="FL673" i="13" s="1"/>
  <c r="FO992" i="13"/>
  <c r="FL992" i="13" s="1"/>
  <c r="FO990" i="13"/>
  <c r="FL990" i="13" s="1"/>
  <c r="FO975" i="13"/>
  <c r="FL975" i="13" s="1"/>
  <c r="FO962" i="13"/>
  <c r="FL962" i="13" s="1"/>
  <c r="FO960" i="13"/>
  <c r="FL960" i="13" s="1"/>
  <c r="FO958" i="13"/>
  <c r="FL958" i="13" s="1"/>
  <c r="FO943" i="13"/>
  <c r="FL943" i="13" s="1"/>
  <c r="FO930" i="13"/>
  <c r="FL930" i="13" s="1"/>
  <c r="FO928" i="13"/>
  <c r="FL928" i="13" s="1"/>
  <c r="FO926" i="13"/>
  <c r="FL926" i="13" s="1"/>
  <c r="FO911" i="13"/>
  <c r="FL911" i="13" s="1"/>
  <c r="FO898" i="13"/>
  <c r="FL898" i="13" s="1"/>
  <c r="FO896" i="13"/>
  <c r="FL896" i="13" s="1"/>
  <c r="FO894" i="13"/>
  <c r="FL894" i="13" s="1"/>
  <c r="FO883" i="13"/>
  <c r="FL883" i="13" s="1"/>
  <c r="FO881" i="13"/>
  <c r="FL881" i="13" s="1"/>
  <c r="FO868" i="13"/>
  <c r="FL868" i="13" s="1"/>
  <c r="FO853" i="13"/>
  <c r="FL853" i="13" s="1"/>
  <c r="FO851" i="13"/>
  <c r="FL851" i="13" s="1"/>
  <c r="FO849" i="13"/>
  <c r="FL849" i="13" s="1"/>
  <c r="FO836" i="13"/>
  <c r="FL836" i="13" s="1"/>
  <c r="FO821" i="13"/>
  <c r="FL821" i="13" s="1"/>
  <c r="FO819" i="13"/>
  <c r="FL819" i="13" s="1"/>
  <c r="FO817" i="13"/>
  <c r="FL817" i="13" s="1"/>
  <c r="FO804" i="13"/>
  <c r="FL804" i="13" s="1"/>
  <c r="FO797" i="13"/>
  <c r="FL797" i="13" s="1"/>
  <c r="FO795" i="13"/>
  <c r="FL795" i="13" s="1"/>
  <c r="FO793" i="13"/>
  <c r="FL793" i="13" s="1"/>
  <c r="FO780" i="13"/>
  <c r="FL780" i="13" s="1"/>
  <c r="FO764" i="13"/>
  <c r="FL764" i="13" s="1"/>
  <c r="FO762" i="13"/>
  <c r="FL762" i="13" s="1"/>
  <c r="FO760" i="13"/>
  <c r="FL760" i="13" s="1"/>
  <c r="FO747" i="13"/>
  <c r="FL747" i="13" s="1"/>
  <c r="FO732" i="13"/>
  <c r="FL732" i="13" s="1"/>
  <c r="FO730" i="13"/>
  <c r="FL730" i="13" s="1"/>
  <c r="FO721" i="13"/>
  <c r="FL721" i="13" s="1"/>
  <c r="FO719" i="13"/>
  <c r="FL719" i="13" s="1"/>
  <c r="FO718" i="13"/>
  <c r="FL718" i="13" s="1"/>
  <c r="FO711" i="13"/>
  <c r="FL711" i="13" s="1"/>
  <c r="FO706" i="13"/>
  <c r="FL706" i="13" s="1"/>
  <c r="FO693" i="13"/>
  <c r="FL693" i="13" s="1"/>
  <c r="FO686" i="13"/>
  <c r="FL686" i="13" s="1"/>
  <c r="FO671" i="13"/>
  <c r="FL671" i="13" s="1"/>
  <c r="FO988" i="13"/>
  <c r="FL988" i="13" s="1"/>
  <c r="FO973" i="13"/>
  <c r="FL973" i="13" s="1"/>
  <c r="FO971" i="13"/>
  <c r="FL971" i="13" s="1"/>
  <c r="FO969" i="13"/>
  <c r="FL969" i="13" s="1"/>
  <c r="FO956" i="13"/>
  <c r="FL956" i="13" s="1"/>
  <c r="FO941" i="13"/>
  <c r="FL941" i="13" s="1"/>
  <c r="FO939" i="13"/>
  <c r="FL939" i="13" s="1"/>
  <c r="FO937" i="13"/>
  <c r="FL937" i="13" s="1"/>
  <c r="FO924" i="13"/>
  <c r="FL924" i="13" s="1"/>
  <c r="FO909" i="13"/>
  <c r="FL909" i="13" s="1"/>
  <c r="FO907" i="13"/>
  <c r="FL907" i="13" s="1"/>
  <c r="FO905" i="13"/>
  <c r="FL905" i="13" s="1"/>
  <c r="FO892" i="13"/>
  <c r="FL892" i="13" s="1"/>
  <c r="FO879" i="13"/>
  <c r="FL879" i="13" s="1"/>
  <c r="FO866" i="13"/>
  <c r="FL866" i="13" s="1"/>
  <c r="FO864" i="13"/>
  <c r="FL864" i="13" s="1"/>
  <c r="FO862" i="13"/>
  <c r="FL862" i="13" s="1"/>
  <c r="FO847" i="13"/>
  <c r="FL847" i="13" s="1"/>
  <c r="FO834" i="13"/>
  <c r="FL834" i="13" s="1"/>
  <c r="FO832" i="13"/>
  <c r="FL832" i="13" s="1"/>
  <c r="FO830" i="13"/>
  <c r="FL830" i="13" s="1"/>
  <c r="FO815" i="13"/>
  <c r="FL815" i="13" s="1"/>
  <c r="FO791" i="13"/>
  <c r="FL791" i="13" s="1"/>
  <c r="FO778" i="13"/>
  <c r="FL778" i="13" s="1"/>
  <c r="FO776" i="13"/>
  <c r="FL776" i="13" s="1"/>
  <c r="FO773" i="13"/>
  <c r="FL773" i="13" s="1"/>
  <c r="FO758" i="13"/>
  <c r="FL758" i="13" s="1"/>
  <c r="FO745" i="13"/>
  <c r="FL745" i="13" s="1"/>
  <c r="FO743" i="13"/>
  <c r="FL743" i="13" s="1"/>
  <c r="FO741" i="13"/>
  <c r="FL741" i="13" s="1"/>
  <c r="FO728" i="13"/>
  <c r="FL728" i="13" s="1"/>
  <c r="FO716" i="13"/>
  <c r="FL716" i="13" s="1"/>
  <c r="FO704" i="13"/>
  <c r="FL704" i="13" s="1"/>
  <c r="FO702" i="13"/>
  <c r="FL702" i="13" s="1"/>
  <c r="FO684" i="13"/>
  <c r="FL684" i="13" s="1"/>
  <c r="FO986" i="13"/>
  <c r="FL986" i="13" s="1"/>
  <c r="FO984" i="13"/>
  <c r="FL984" i="13" s="1"/>
  <c r="FO982" i="13"/>
  <c r="FL982" i="13" s="1"/>
  <c r="FO967" i="13"/>
  <c r="FL967" i="13" s="1"/>
  <c r="FO954" i="13"/>
  <c r="FL954" i="13" s="1"/>
  <c r="FO952" i="13"/>
  <c r="FL952" i="13" s="1"/>
  <c r="FO950" i="13"/>
  <c r="FL950" i="13" s="1"/>
  <c r="FO935" i="13"/>
  <c r="FL935" i="13" s="1"/>
  <c r="FO922" i="13"/>
  <c r="FL922" i="13" s="1"/>
  <c r="FO920" i="13"/>
  <c r="FL920" i="13" s="1"/>
  <c r="FO918" i="13"/>
  <c r="FL918" i="13" s="1"/>
  <c r="FO903" i="13"/>
  <c r="FL903" i="13" s="1"/>
  <c r="FO890" i="13"/>
  <c r="FL890" i="13" s="1"/>
  <c r="FO888" i="13"/>
  <c r="FL888" i="13" s="1"/>
  <c r="FO886" i="13"/>
  <c r="FL886" i="13" s="1"/>
  <c r="FO877" i="13"/>
  <c r="FL877" i="13" s="1"/>
  <c r="FO875" i="13"/>
  <c r="FL875" i="13" s="1"/>
  <c r="FO873" i="13"/>
  <c r="FL873" i="13" s="1"/>
  <c r="FO860" i="13"/>
  <c r="FL860" i="13" s="1"/>
  <c r="FO845" i="13"/>
  <c r="FL845" i="13" s="1"/>
  <c r="FO843" i="13"/>
  <c r="FL843" i="13" s="1"/>
  <c r="FO841" i="13"/>
  <c r="FL841" i="13" s="1"/>
  <c r="FO828" i="13"/>
  <c r="FL828" i="13" s="1"/>
  <c r="FO813" i="13"/>
  <c r="FL813" i="13" s="1"/>
  <c r="FO811" i="13"/>
  <c r="FL811" i="13" s="1"/>
  <c r="FO809" i="13"/>
  <c r="FL809" i="13" s="1"/>
  <c r="FO802" i="13"/>
  <c r="FL802" i="13" s="1"/>
  <c r="FO789" i="13"/>
  <c r="FL789" i="13" s="1"/>
  <c r="FO787" i="13"/>
  <c r="FL787" i="13" s="1"/>
  <c r="FO785" i="13"/>
  <c r="FL785" i="13" s="1"/>
  <c r="FO771" i="13"/>
  <c r="FL771" i="13" s="1"/>
  <c r="FO756" i="13"/>
  <c r="FL756" i="13" s="1"/>
  <c r="FO754" i="13"/>
  <c r="FL754" i="13" s="1"/>
  <c r="FO993" i="13"/>
  <c r="FL993" i="13" s="1"/>
  <c r="FO980" i="13"/>
  <c r="FL980" i="13" s="1"/>
  <c r="FO965" i="13"/>
  <c r="FL965" i="13" s="1"/>
  <c r="FO963" i="13"/>
  <c r="FL963" i="13" s="1"/>
  <c r="FO961" i="13"/>
  <c r="FL961" i="13" s="1"/>
  <c r="FO948" i="13"/>
  <c r="FL948" i="13" s="1"/>
  <c r="FO933" i="13"/>
  <c r="FL933" i="13" s="1"/>
  <c r="FO931" i="13"/>
  <c r="FL931" i="13" s="1"/>
  <c r="FO929" i="13"/>
  <c r="FL929" i="13" s="1"/>
  <c r="FO916" i="13"/>
  <c r="FL916" i="13" s="1"/>
  <c r="FO901" i="13"/>
  <c r="FL901" i="13" s="1"/>
  <c r="FO899" i="13"/>
  <c r="FL899" i="13" s="1"/>
  <c r="FO897" i="13"/>
  <c r="FL897" i="13" s="1"/>
  <c r="FO884" i="13"/>
  <c r="FL884" i="13" s="1"/>
  <c r="FO871" i="13"/>
  <c r="FL871" i="13" s="1"/>
  <c r="FO858" i="13"/>
  <c r="FL858" i="13" s="1"/>
  <c r="FO856" i="13"/>
  <c r="FL856" i="13" s="1"/>
  <c r="FO854" i="13"/>
  <c r="FL854" i="13" s="1"/>
  <c r="FO839" i="13"/>
  <c r="FL839" i="13" s="1"/>
  <c r="FO826" i="13"/>
  <c r="FL826" i="13" s="1"/>
  <c r="FO824" i="13"/>
  <c r="FL824" i="13" s="1"/>
  <c r="FO822" i="13"/>
  <c r="FL822" i="13" s="1"/>
  <c r="FO807" i="13"/>
  <c r="FL807" i="13" s="1"/>
  <c r="FO800" i="13"/>
  <c r="FL800" i="13" s="1"/>
  <c r="FO798" i="13"/>
  <c r="FL798" i="13" s="1"/>
  <c r="FO783" i="13"/>
  <c r="FL783" i="13" s="1"/>
  <c r="FO769" i="13"/>
  <c r="FL769" i="13" s="1"/>
  <c r="FO767" i="13"/>
  <c r="FL767" i="13" s="1"/>
  <c r="FO765" i="13"/>
  <c r="FL765" i="13" s="1"/>
  <c r="FO750" i="13"/>
  <c r="FL750" i="13" s="1"/>
  <c r="FO737" i="13"/>
  <c r="FL737" i="13" s="1"/>
  <c r="FO735" i="13"/>
  <c r="FL735" i="13" s="1"/>
  <c r="FO733" i="13"/>
  <c r="FL733" i="13" s="1"/>
  <c r="FO724" i="13"/>
  <c r="FL724" i="13" s="1"/>
  <c r="FO722" i="13"/>
  <c r="FL722" i="13" s="1"/>
  <c r="FO720" i="13"/>
  <c r="FL720" i="13" s="1"/>
  <c r="FO707" i="13"/>
  <c r="FL707" i="13" s="1"/>
  <c r="FO991" i="13"/>
  <c r="FL991" i="13" s="1"/>
  <c r="FO978" i="13"/>
  <c r="FL978" i="13" s="1"/>
  <c r="FO796" i="13"/>
  <c r="FL796" i="13" s="1"/>
  <c r="FO777" i="13"/>
  <c r="FL777" i="13" s="1"/>
  <c r="FO744" i="13"/>
  <c r="FL744" i="13" s="1"/>
  <c r="FO726" i="13"/>
  <c r="FL726" i="13" s="1"/>
  <c r="FO676" i="13"/>
  <c r="FL676" i="13" s="1"/>
  <c r="FO629" i="13"/>
  <c r="FL629" i="13" s="1"/>
  <c r="FO580" i="13"/>
  <c r="FL580" i="13" s="1"/>
  <c r="FO573" i="13"/>
  <c r="FL573" i="13" s="1"/>
  <c r="FO565" i="13"/>
  <c r="FL565" i="13" s="1"/>
  <c r="FO533" i="13"/>
  <c r="FL533" i="13" s="1"/>
  <c r="FO525" i="13"/>
  <c r="FL525" i="13" s="1"/>
  <c r="FO761" i="13"/>
  <c r="FL761" i="13" s="1"/>
  <c r="FO752" i="13"/>
  <c r="FL752" i="13" s="1"/>
  <c r="FO739" i="13"/>
  <c r="FL739" i="13" s="1"/>
  <c r="FO709" i="13"/>
  <c r="FL709" i="13" s="1"/>
  <c r="FO683" i="13"/>
  <c r="FL683" i="13" s="1"/>
  <c r="FO678" i="13"/>
  <c r="FL678" i="13" s="1"/>
  <c r="FO644" i="13"/>
  <c r="FL644" i="13" s="1"/>
  <c r="FO589" i="13"/>
  <c r="FL589" i="13" s="1"/>
  <c r="FO583" i="13"/>
  <c r="FL583" i="13" s="1"/>
  <c r="FO974" i="13"/>
  <c r="FL974" i="13" s="1"/>
  <c r="FO942" i="13"/>
  <c r="FL942" i="13" s="1"/>
  <c r="FO910" i="13"/>
  <c r="FL910" i="13" s="1"/>
  <c r="FO865" i="13"/>
  <c r="FL865" i="13" s="1"/>
  <c r="FO852" i="13"/>
  <c r="FL852" i="13" s="1"/>
  <c r="FO833" i="13"/>
  <c r="FL833" i="13" s="1"/>
  <c r="FO820" i="13"/>
  <c r="FL820" i="13" s="1"/>
  <c r="FO763" i="13"/>
  <c r="FL763" i="13" s="1"/>
  <c r="FO746" i="13"/>
  <c r="FL746" i="13" s="1"/>
  <c r="FO694" i="13"/>
  <c r="FL694" i="13" s="1"/>
  <c r="FO586" i="13"/>
  <c r="FL586" i="13" s="1"/>
  <c r="FO571" i="13"/>
  <c r="FL571" i="13" s="1"/>
  <c r="FO563" i="13"/>
  <c r="FL563" i="13" s="1"/>
  <c r="FO531" i="13"/>
  <c r="FL531" i="13" s="1"/>
  <c r="FO523" i="13"/>
  <c r="FL523" i="13" s="1"/>
  <c r="FO779" i="13"/>
  <c r="FL779" i="13" s="1"/>
  <c r="FO715" i="13"/>
  <c r="FL715" i="13" s="1"/>
  <c r="FO687" i="13"/>
  <c r="FL687" i="13" s="1"/>
  <c r="FO685" i="13"/>
  <c r="FL685" i="13" s="1"/>
  <c r="FO680" i="13"/>
  <c r="FL680" i="13" s="1"/>
  <c r="FO634" i="13"/>
  <c r="FL634" i="13" s="1"/>
  <c r="FO623" i="13"/>
  <c r="FL623" i="13" s="1"/>
  <c r="FO581" i="13"/>
  <c r="FL581" i="13" s="1"/>
  <c r="FO566" i="13"/>
  <c r="FL566" i="13" s="1"/>
  <c r="FO526" i="13"/>
  <c r="FL526" i="13" s="1"/>
  <c r="FO976" i="13"/>
  <c r="FL976" i="13" s="1"/>
  <c r="FO944" i="13"/>
  <c r="FL944" i="13" s="1"/>
  <c r="FO912" i="13"/>
  <c r="FL912" i="13" s="1"/>
  <c r="FO748" i="13"/>
  <c r="FL748" i="13" s="1"/>
  <c r="FO696" i="13"/>
  <c r="FL696" i="13" s="1"/>
  <c r="FO689" i="13"/>
  <c r="FL689" i="13" s="1"/>
  <c r="FO670" i="13"/>
  <c r="FL670" i="13" s="1"/>
  <c r="FO630" i="13"/>
  <c r="FL630" i="13" s="1"/>
  <c r="FO584" i="13"/>
  <c r="FL584" i="13" s="1"/>
  <c r="FO867" i="13"/>
  <c r="FL867" i="13" s="1"/>
  <c r="FO835" i="13"/>
  <c r="FL835" i="13" s="1"/>
  <c r="FO781" i="13"/>
  <c r="FL781" i="13" s="1"/>
  <c r="FO757" i="13"/>
  <c r="FL757" i="13" s="1"/>
  <c r="FO717" i="13"/>
  <c r="FL717" i="13" s="1"/>
  <c r="FO710" i="13"/>
  <c r="FL710" i="13" s="1"/>
  <c r="FO703" i="13"/>
  <c r="FL703" i="13" s="1"/>
  <c r="FO682" i="13"/>
  <c r="FL682" i="13" s="1"/>
  <c r="FO672" i="13"/>
  <c r="FL672" i="13" s="1"/>
  <c r="FO572" i="13"/>
  <c r="FL572" i="13" s="1"/>
  <c r="FO774" i="13"/>
  <c r="FL774" i="13" s="1"/>
  <c r="FO729" i="13"/>
  <c r="FL729" i="13" s="1"/>
  <c r="FO712" i="13"/>
  <c r="FL712" i="13" s="1"/>
  <c r="FO705" i="13"/>
  <c r="FL705" i="13" s="1"/>
  <c r="FO698" i="13"/>
  <c r="FL698" i="13" s="1"/>
  <c r="FO588" i="13"/>
  <c r="FL588" i="13" s="1"/>
  <c r="FO959" i="13"/>
  <c r="FL959" i="13" s="1"/>
  <c r="FO946" i="13"/>
  <c r="FL946" i="13" s="1"/>
  <c r="FO927" i="13"/>
  <c r="FL927" i="13" s="1"/>
  <c r="FO914" i="13"/>
  <c r="FL914" i="13" s="1"/>
  <c r="FO895" i="13"/>
  <c r="FL895" i="13" s="1"/>
  <c r="FO869" i="13"/>
  <c r="FL869" i="13" s="1"/>
  <c r="FO837" i="13"/>
  <c r="FL837" i="13" s="1"/>
  <c r="FO805" i="13"/>
  <c r="FL805" i="13" s="1"/>
  <c r="FO759" i="13"/>
  <c r="FL759" i="13" s="1"/>
  <c r="FO742" i="13"/>
  <c r="FL742" i="13" s="1"/>
  <c r="FO714" i="13"/>
  <c r="FL714" i="13" s="1"/>
  <c r="FO518" i="13"/>
  <c r="FL518" i="13" s="1"/>
  <c r="FO510" i="13"/>
  <c r="FL510" i="13" s="1"/>
  <c r="FO459" i="13"/>
  <c r="FL459" i="13" s="1"/>
  <c r="FO403" i="13"/>
  <c r="FL403" i="13" s="1"/>
  <c r="FO395" i="13"/>
  <c r="FL395" i="13" s="1"/>
  <c r="FO582" i="13"/>
  <c r="FL582" i="13" s="1"/>
  <c r="FO530" i="13"/>
  <c r="FL530" i="13" s="1"/>
  <c r="FO521" i="13"/>
  <c r="FL521" i="13" s="1"/>
  <c r="FO513" i="13"/>
  <c r="FL513" i="13" s="1"/>
  <c r="FO505" i="13"/>
  <c r="FL505" i="13" s="1"/>
  <c r="FO516" i="13"/>
  <c r="FL516" i="13" s="1"/>
  <c r="FO457" i="13"/>
  <c r="FL457" i="13" s="1"/>
  <c r="FO574" i="13"/>
  <c r="FL574" i="13" s="1"/>
  <c r="FO527" i="13"/>
  <c r="FL527" i="13" s="1"/>
  <c r="FO519" i="13"/>
  <c r="FL519" i="13" s="1"/>
  <c r="FO511" i="13"/>
  <c r="FL511" i="13" s="1"/>
  <c r="FO503" i="13"/>
  <c r="FL503" i="13" s="1"/>
  <c r="FO412" i="13"/>
  <c r="FL412" i="13" s="1"/>
  <c r="FO396" i="13"/>
  <c r="FL396" i="13" s="1"/>
  <c r="FO731" i="13"/>
  <c r="FL731" i="13" s="1"/>
  <c r="FO562" i="13"/>
  <c r="FL562" i="13" s="1"/>
  <c r="FO532" i="13"/>
  <c r="FL532" i="13" s="1"/>
  <c r="FO529" i="13"/>
  <c r="FL529" i="13" s="1"/>
  <c r="FO522" i="13"/>
  <c r="FL522" i="13" s="1"/>
  <c r="FO514" i="13"/>
  <c r="FL514" i="13" s="1"/>
  <c r="FO506" i="13"/>
  <c r="FL506" i="13" s="1"/>
  <c r="FO487" i="13"/>
  <c r="FL487" i="13" s="1"/>
  <c r="FO399" i="13"/>
  <c r="FL399" i="13" s="1"/>
  <c r="FO681" i="13"/>
  <c r="FL681" i="13" s="1"/>
  <c r="FO524" i="13"/>
  <c r="FL524" i="13" s="1"/>
  <c r="FO517" i="13"/>
  <c r="FL517" i="13" s="1"/>
  <c r="FO458" i="13"/>
  <c r="FL458" i="13" s="1"/>
  <c r="FO700" i="13"/>
  <c r="FL700" i="13" s="1"/>
  <c r="FO585" i="13"/>
  <c r="FL585" i="13" s="1"/>
  <c r="FO520" i="13"/>
  <c r="FL520" i="13" s="1"/>
  <c r="FO512" i="13"/>
  <c r="FL512" i="13" s="1"/>
  <c r="FO504" i="13"/>
  <c r="FL504" i="13" s="1"/>
  <c r="FO493" i="13"/>
  <c r="FL493" i="13" s="1"/>
  <c r="FO413" i="13"/>
  <c r="FL413" i="13" s="1"/>
  <c r="FO674" i="13"/>
  <c r="FL674" i="13" s="1"/>
  <c r="FO528" i="13"/>
  <c r="FL528" i="13" s="1"/>
  <c r="FO515" i="13"/>
  <c r="FL515" i="13" s="1"/>
  <c r="FO496" i="13"/>
  <c r="FL496" i="13" s="1"/>
  <c r="FO375" i="13"/>
  <c r="FL375" i="13" s="1"/>
  <c r="FO367" i="13"/>
  <c r="FL367" i="13" s="1"/>
  <c r="FO351" i="13"/>
  <c r="FL351" i="13" s="1"/>
  <c r="FO343" i="13"/>
  <c r="FL343" i="13" s="1"/>
  <c r="FO295" i="13"/>
  <c r="FL295" i="13" s="1"/>
  <c r="FO271" i="13"/>
  <c r="FL271" i="13" s="1"/>
  <c r="FO263" i="13"/>
  <c r="FL263" i="13" s="1"/>
  <c r="FO260" i="13"/>
  <c r="FL260" i="13" s="1"/>
  <c r="FO370" i="13"/>
  <c r="FL370" i="13" s="1"/>
  <c r="FO354" i="13"/>
  <c r="FL354" i="13" s="1"/>
  <c r="FO298" i="13"/>
  <c r="FL298" i="13" s="1"/>
  <c r="FO274" i="13"/>
  <c r="FL274" i="13" s="1"/>
  <c r="FO373" i="13"/>
  <c r="FL373" i="13" s="1"/>
  <c r="FO365" i="13"/>
  <c r="FL365" i="13" s="1"/>
  <c r="FO357" i="13"/>
  <c r="FL357" i="13" s="1"/>
  <c r="FO349" i="13"/>
  <c r="FL349" i="13" s="1"/>
  <c r="FO368" i="13"/>
  <c r="FL368" i="13" s="1"/>
  <c r="FO360" i="13"/>
  <c r="FL360" i="13" s="1"/>
  <c r="FO352" i="13"/>
  <c r="FL352" i="13" s="1"/>
  <c r="FO344" i="13"/>
  <c r="FL344" i="13" s="1"/>
  <c r="FO296" i="13"/>
  <c r="FL296" i="13" s="1"/>
  <c r="FO288" i="13"/>
  <c r="FL288" i="13" s="1"/>
  <c r="FO371" i="13"/>
  <c r="FL371" i="13" s="1"/>
  <c r="FO355" i="13"/>
  <c r="FL355" i="13" s="1"/>
  <c r="FO347" i="13"/>
  <c r="FL347" i="13" s="1"/>
  <c r="FO275" i="13"/>
  <c r="FL275" i="13" s="1"/>
  <c r="FO248" i="13"/>
  <c r="FL248" i="13" s="1"/>
  <c r="FO374" i="13"/>
  <c r="FL374" i="13" s="1"/>
  <c r="FO366" i="13"/>
  <c r="FL366" i="13" s="1"/>
  <c r="FO350" i="13"/>
  <c r="FL350" i="13" s="1"/>
  <c r="FO342" i="13"/>
  <c r="FL342" i="13" s="1"/>
  <c r="FO369" i="13"/>
  <c r="FL369" i="13" s="1"/>
  <c r="FO353" i="13"/>
  <c r="FL353" i="13" s="1"/>
  <c r="FO297" i="13"/>
  <c r="FL297" i="13" s="1"/>
  <c r="FO281" i="13"/>
  <c r="FL281" i="13" s="1"/>
  <c r="FO262" i="13"/>
  <c r="FL262" i="13" s="1"/>
  <c r="FO348" i="13"/>
  <c r="FL348" i="13" s="1"/>
  <c r="FO294" i="13"/>
  <c r="FL294" i="13" s="1"/>
  <c r="FO270" i="13"/>
  <c r="FL270" i="13" s="1"/>
  <c r="FO254" i="13"/>
  <c r="FL254" i="13" s="1"/>
  <c r="FO246" i="13"/>
  <c r="FL246" i="13" s="1"/>
  <c r="FO341" i="13"/>
  <c r="FL341" i="13" s="1"/>
  <c r="FO277" i="13"/>
  <c r="FL277" i="13" s="1"/>
  <c r="FO285" i="13"/>
  <c r="FL285" i="13" s="1"/>
  <c r="FO259" i="13"/>
  <c r="FL259" i="13" s="1"/>
  <c r="FO356" i="13"/>
  <c r="FL356" i="13" s="1"/>
  <c r="FO340" i="13"/>
  <c r="FL340" i="13" s="1"/>
  <c r="FO276" i="13"/>
  <c r="FL276" i="13" s="1"/>
  <c r="FO247" i="13"/>
  <c r="FL247" i="13" s="1"/>
  <c r="FO234" i="13"/>
  <c r="FL234" i="13" s="1"/>
  <c r="FO261" i="13"/>
  <c r="FL261" i="13" s="1"/>
  <c r="FO245" i="13"/>
  <c r="FL245" i="13" s="1"/>
  <c r="FO243" i="13"/>
  <c r="FL243" i="13" s="1"/>
  <c r="FO301" i="13"/>
  <c r="FL301" i="13" s="1"/>
  <c r="FO372" i="13"/>
  <c r="FL372" i="13" s="1"/>
  <c r="FO235" i="13"/>
  <c r="FL235" i="13" s="1"/>
  <c r="FO300" i="13"/>
  <c r="FL300" i="13" s="1"/>
  <c r="FO258" i="13"/>
  <c r="FL258" i="13" s="1"/>
  <c r="EX478" i="13"/>
  <c r="EX470" i="13"/>
  <c r="EX462" i="13"/>
  <c r="EX454" i="13"/>
  <c r="EX446" i="13"/>
  <c r="EX438" i="13"/>
  <c r="EX430" i="13"/>
  <c r="EX422" i="13"/>
  <c r="EX414" i="13"/>
  <c r="EX406" i="13"/>
  <c r="EX398" i="13"/>
  <c r="EX390" i="13"/>
  <c r="EX382" i="13"/>
  <c r="EX374" i="13"/>
  <c r="EX366" i="13"/>
  <c r="EX358" i="13"/>
  <c r="EX350" i="13"/>
  <c r="EX342" i="13"/>
  <c r="EX326" i="13"/>
  <c r="EX310" i="13"/>
  <c r="EX302" i="13"/>
  <c r="EX294" i="13"/>
  <c r="EX286" i="13"/>
  <c r="EX278" i="13"/>
  <c r="EX270" i="13"/>
  <c r="EX262" i="13"/>
  <c r="EX254" i="13"/>
  <c r="EX246" i="13"/>
  <c r="EX238" i="13"/>
  <c r="EX230" i="13"/>
  <c r="EX222" i="13"/>
  <c r="EX214" i="13"/>
  <c r="EX206" i="13"/>
  <c r="EX198" i="13"/>
  <c r="EX190" i="13"/>
  <c r="EX182" i="13"/>
  <c r="EX174" i="13"/>
  <c r="EX166" i="13"/>
  <c r="EX158" i="13"/>
  <c r="EX150" i="13"/>
  <c r="EX142" i="13"/>
  <c r="EX134" i="13"/>
  <c r="EX126" i="13"/>
  <c r="EX118" i="13"/>
  <c r="EX110" i="13"/>
  <c r="EX102" i="13"/>
  <c r="EX94" i="13"/>
  <c r="EX476" i="13"/>
  <c r="EX460" i="13"/>
  <c r="EX452" i="13"/>
  <c r="EX444" i="13"/>
  <c r="EX436" i="13"/>
  <c r="EX428" i="13"/>
  <c r="EX420" i="13"/>
  <c r="EX404" i="13"/>
  <c r="EX396" i="13"/>
  <c r="EX388" i="13"/>
  <c r="EX380" i="13"/>
  <c r="EX372" i="13"/>
  <c r="EX364" i="13"/>
  <c r="EX356" i="13"/>
  <c r="EX348" i="13"/>
  <c r="EX340" i="13"/>
  <c r="EX332" i="13"/>
  <c r="EX324" i="13"/>
  <c r="EX316" i="13"/>
  <c r="EX308" i="13"/>
  <c r="EX300" i="13"/>
  <c r="EX292" i="13"/>
  <c r="EX284" i="13"/>
  <c r="EX276" i="13"/>
  <c r="EX268" i="13"/>
  <c r="EX260" i="13"/>
  <c r="EX252" i="13"/>
  <c r="EX244" i="13"/>
  <c r="EX236" i="13"/>
  <c r="EX228" i="13"/>
  <c r="EX220" i="13"/>
  <c r="EX212" i="13"/>
  <c r="EX204" i="13"/>
  <c r="EX196" i="13"/>
  <c r="EX188" i="13"/>
  <c r="EX180" i="13"/>
  <c r="EX172" i="13"/>
  <c r="EX164" i="13"/>
  <c r="EX156" i="13"/>
  <c r="EX148" i="13"/>
  <c r="EX140" i="13"/>
  <c r="EX132" i="13"/>
  <c r="EX116" i="13"/>
  <c r="EX108" i="13"/>
  <c r="EX100" i="13"/>
  <c r="EX479" i="13"/>
  <c r="EX463" i="13"/>
  <c r="EX455" i="13"/>
  <c r="EX447" i="13"/>
  <c r="EX439" i="13"/>
  <c r="EX431" i="13"/>
  <c r="EX423" i="13"/>
  <c r="EX415" i="13"/>
  <c r="EX407" i="13"/>
  <c r="EX399" i="13"/>
  <c r="EX391" i="13"/>
  <c r="EX383" i="13"/>
  <c r="EX375" i="13"/>
  <c r="EX367" i="13"/>
  <c r="EX359" i="13"/>
  <c r="EX351" i="13"/>
  <c r="EX343" i="13"/>
  <c r="EX335" i="13"/>
  <c r="EX327" i="13"/>
  <c r="EX319" i="13"/>
  <c r="EX311" i="13"/>
  <c r="EX303" i="13"/>
  <c r="EX295" i="13"/>
  <c r="EX287" i="13"/>
  <c r="EX279" i="13"/>
  <c r="EX271" i="13"/>
  <c r="EX263" i="13"/>
  <c r="EX255" i="13"/>
  <c r="EX247" i="13"/>
  <c r="EX239" i="13"/>
  <c r="EX231" i="13"/>
  <c r="EX223" i="13"/>
  <c r="EX215" i="13"/>
  <c r="EX207" i="13"/>
  <c r="EX199" i="13"/>
  <c r="EX191" i="13"/>
  <c r="EX183" i="13"/>
  <c r="EX175" i="13"/>
  <c r="EX167" i="13"/>
  <c r="EX159" i="13"/>
  <c r="EX151" i="13"/>
  <c r="EX143" i="13"/>
  <c r="EX135" i="13"/>
  <c r="EX127" i="13"/>
  <c r="EX119" i="13"/>
  <c r="EX111" i="13"/>
  <c r="EX466" i="13"/>
  <c r="EX458" i="13"/>
  <c r="EX450" i="13"/>
  <c r="EX442" i="13"/>
  <c r="EX434" i="13"/>
  <c r="EX426" i="13"/>
  <c r="EX418" i="13"/>
  <c r="EX410" i="13"/>
  <c r="EX402" i="13"/>
  <c r="EX394" i="13"/>
  <c r="EX386" i="13"/>
  <c r="EX378" i="13"/>
  <c r="EX370" i="13"/>
  <c r="EX362" i="13"/>
  <c r="EX354" i="13"/>
  <c r="EX338" i="13"/>
  <c r="EX330" i="13"/>
  <c r="EX322" i="13"/>
  <c r="EX314" i="13"/>
  <c r="EX306" i="13"/>
  <c r="EX298" i="13"/>
  <c r="EX290" i="13"/>
  <c r="EX282" i="13"/>
  <c r="EX274" i="13"/>
  <c r="EX266" i="13"/>
  <c r="EX258" i="13"/>
  <c r="EX250" i="13"/>
  <c r="EX242" i="13"/>
  <c r="EX234" i="13"/>
  <c r="EX226" i="13"/>
  <c r="EX218" i="13"/>
  <c r="EX210" i="13"/>
  <c r="EX202" i="13"/>
  <c r="EX194" i="13"/>
  <c r="EX186" i="13"/>
  <c r="EX178" i="13"/>
  <c r="EX170" i="13"/>
  <c r="EX162" i="13"/>
  <c r="EX154" i="13"/>
  <c r="EX146" i="13"/>
  <c r="EX138" i="13"/>
  <c r="EX130" i="13"/>
  <c r="EX477" i="13"/>
  <c r="EX469" i="13"/>
  <c r="EX461" i="13"/>
  <c r="EX453" i="13"/>
  <c r="EX445" i="13"/>
  <c r="EX437" i="13"/>
  <c r="EX429" i="13"/>
  <c r="EX421" i="13"/>
  <c r="EX413" i="13"/>
  <c r="EX405" i="13"/>
  <c r="EX397" i="13"/>
  <c r="EX389" i="13"/>
  <c r="EX373" i="13"/>
  <c r="EX365" i="13"/>
  <c r="EX357" i="13"/>
  <c r="EX349" i="13"/>
  <c r="EX341" i="13"/>
  <c r="EX333" i="13"/>
  <c r="EX325" i="13"/>
  <c r="EX317" i="13"/>
  <c r="EX309" i="13"/>
  <c r="EX301" i="13"/>
  <c r="EX293" i="13"/>
  <c r="EX285" i="13"/>
  <c r="EX277" i="13"/>
  <c r="EX269" i="13"/>
  <c r="EX261" i="13"/>
  <c r="EX253" i="13"/>
  <c r="EX245" i="13"/>
  <c r="EX237" i="13"/>
  <c r="EX229" i="13"/>
  <c r="EX221" i="13"/>
  <c r="EX213" i="13"/>
  <c r="EX205" i="13"/>
  <c r="EX197" i="13"/>
  <c r="EX189" i="13"/>
  <c r="EX181" i="13"/>
  <c r="EX173" i="13"/>
  <c r="EX165" i="13"/>
  <c r="EX157" i="13"/>
  <c r="EX149" i="13"/>
  <c r="EX141" i="13"/>
  <c r="EX133" i="13"/>
  <c r="EX464" i="13"/>
  <c r="EX456" i="13"/>
  <c r="EX448" i="13"/>
  <c r="EX440" i="13"/>
  <c r="EX432" i="13"/>
  <c r="EX424" i="13"/>
  <c r="EX416" i="13"/>
  <c r="EX408" i="13"/>
  <c r="EX400" i="13"/>
  <c r="EX392" i="13"/>
  <c r="EX384" i="13"/>
  <c r="EX376" i="13"/>
  <c r="EX368" i="13"/>
  <c r="EX360" i="13"/>
  <c r="EX352" i="13"/>
  <c r="EX344" i="13"/>
  <c r="EX336" i="13"/>
  <c r="EX328" i="13"/>
  <c r="EX320" i="13"/>
  <c r="EX312" i="13"/>
  <c r="EX304" i="13"/>
  <c r="EX296" i="13"/>
  <c r="EX288" i="13"/>
  <c r="EX280" i="13"/>
  <c r="EX272" i="13"/>
  <c r="EX264" i="13"/>
  <c r="EX256" i="13"/>
  <c r="EX248" i="13"/>
  <c r="EX240" i="13"/>
  <c r="EX232" i="13"/>
  <c r="EX224" i="13"/>
  <c r="EX216" i="13"/>
  <c r="EX208" i="13"/>
  <c r="EX200" i="13"/>
  <c r="EX192" i="13"/>
  <c r="EX184" i="13"/>
  <c r="EX176" i="13"/>
  <c r="EX168" i="13"/>
  <c r="EX160" i="13"/>
  <c r="EX152" i="13"/>
  <c r="EX144" i="13"/>
  <c r="EX136" i="13"/>
  <c r="EX128" i="13"/>
  <c r="EX475" i="13"/>
  <c r="EX459" i="13"/>
  <c r="EX451" i="13"/>
  <c r="EX443" i="13"/>
  <c r="EX435" i="13"/>
  <c r="EX427" i="13"/>
  <c r="EX419" i="13"/>
  <c r="EX411" i="13"/>
  <c r="EX403" i="13"/>
  <c r="EX395" i="13"/>
  <c r="EX387" i="13"/>
  <c r="EX379" i="13"/>
  <c r="EX371" i="13"/>
  <c r="EX363" i="13"/>
  <c r="EX355" i="13"/>
  <c r="EX347" i="13"/>
  <c r="EX339" i="13"/>
  <c r="EX331" i="13"/>
  <c r="EX323" i="13"/>
  <c r="EX315" i="13"/>
  <c r="EX307" i="13"/>
  <c r="EX299" i="13"/>
  <c r="EX291" i="13"/>
  <c r="EX283" i="13"/>
  <c r="EX275" i="13"/>
  <c r="EX267" i="13"/>
  <c r="EX259" i="13"/>
  <c r="EX251" i="13"/>
  <c r="EX243" i="13"/>
  <c r="EX235" i="13"/>
  <c r="EX227" i="13"/>
  <c r="EX219" i="13"/>
  <c r="EX211" i="13"/>
  <c r="EX203" i="13"/>
  <c r="EX195" i="13"/>
  <c r="EX187" i="13"/>
  <c r="EX179" i="13"/>
  <c r="EX171" i="13"/>
  <c r="EX163" i="13"/>
  <c r="EX155" i="13"/>
  <c r="EX147" i="13"/>
  <c r="EX139" i="13"/>
  <c r="EX131" i="13"/>
  <c r="EX115" i="13"/>
  <c r="EX107" i="13"/>
  <c r="EX99" i="13"/>
  <c r="EX91" i="13"/>
  <c r="EX83" i="13"/>
  <c r="EX353" i="13"/>
  <c r="EX273" i="13"/>
  <c r="EX209" i="13"/>
  <c r="EX145" i="13"/>
  <c r="EX117" i="13"/>
  <c r="EX84" i="13"/>
  <c r="EX79" i="13"/>
  <c r="EX71" i="13"/>
  <c r="EX63" i="13"/>
  <c r="EX55" i="13"/>
  <c r="EX47" i="13"/>
  <c r="EX39" i="13"/>
  <c r="EX31" i="13"/>
  <c r="EX23" i="13"/>
  <c r="EX7" i="13"/>
  <c r="CJ457" i="13"/>
  <c r="CJ449" i="13"/>
  <c r="CJ441" i="13"/>
  <c r="CJ433" i="13"/>
  <c r="CJ425" i="13"/>
  <c r="CJ417" i="13"/>
  <c r="CJ409" i="13"/>
  <c r="CJ401" i="13"/>
  <c r="CJ393" i="13"/>
  <c r="CJ385" i="13"/>
  <c r="CJ377" i="13"/>
  <c r="CJ369" i="13"/>
  <c r="CJ361" i="13"/>
  <c r="CJ353" i="13"/>
  <c r="CJ337" i="13"/>
  <c r="CJ329" i="13"/>
  <c r="CJ313" i="13"/>
  <c r="CJ305" i="13"/>
  <c r="CJ297" i="13"/>
  <c r="CJ289" i="13"/>
  <c r="CJ281" i="13"/>
  <c r="CJ273" i="13"/>
  <c r="CJ265" i="13"/>
  <c r="CJ257" i="13"/>
  <c r="CJ249" i="13"/>
  <c r="CJ241" i="13"/>
  <c r="CJ233" i="13"/>
  <c r="CJ225" i="13"/>
  <c r="CJ217" i="13"/>
  <c r="CJ209" i="13"/>
  <c r="CJ201" i="13"/>
  <c r="CJ193" i="13"/>
  <c r="CJ185" i="13"/>
  <c r="CJ177" i="13"/>
  <c r="CJ169" i="13"/>
  <c r="CJ161" i="13"/>
  <c r="CJ153" i="13"/>
  <c r="CJ145" i="13"/>
  <c r="CJ137" i="13"/>
  <c r="CJ129" i="13"/>
  <c r="CJ121" i="13"/>
  <c r="CJ105" i="13"/>
  <c r="CJ97" i="13"/>
  <c r="CJ89" i="13"/>
  <c r="CJ81" i="13"/>
  <c r="CJ73" i="13"/>
  <c r="CJ65" i="13"/>
  <c r="CJ57" i="13"/>
  <c r="CJ49" i="13"/>
  <c r="CJ41" i="13"/>
  <c r="CJ33" i="13"/>
  <c r="CJ25" i="13"/>
  <c r="CJ17" i="13"/>
  <c r="CJ9" i="13"/>
  <c r="EX409" i="13"/>
  <c r="EX337" i="13"/>
  <c r="EX265" i="13"/>
  <c r="EX201" i="13"/>
  <c r="EX137" i="13"/>
  <c r="EX122" i="13"/>
  <c r="EX104" i="13"/>
  <c r="EX97" i="13"/>
  <c r="EX92" i="13"/>
  <c r="EX87" i="13"/>
  <c r="EX82" i="13"/>
  <c r="EX74" i="13"/>
  <c r="EX66" i="13"/>
  <c r="EX58" i="13"/>
  <c r="EX50" i="13"/>
  <c r="EX34" i="13"/>
  <c r="EX26" i="13"/>
  <c r="EX18" i="13"/>
  <c r="EX10" i="13"/>
  <c r="CJ476" i="13"/>
  <c r="CJ460" i="13"/>
  <c r="CJ452" i="13"/>
  <c r="CJ444" i="13"/>
  <c r="CJ436" i="13"/>
  <c r="CJ428" i="13"/>
  <c r="CJ420" i="13"/>
  <c r="CJ412" i="13"/>
  <c r="CJ404" i="13"/>
  <c r="CJ396" i="13"/>
  <c r="CJ388" i="13"/>
  <c r="CJ380" i="13"/>
  <c r="CJ372" i="13"/>
  <c r="CJ364" i="13"/>
  <c r="CJ356" i="13"/>
  <c r="CJ348" i="13"/>
  <c r="CJ340" i="13"/>
  <c r="CJ332" i="13"/>
  <c r="CJ324" i="13"/>
  <c r="CJ316" i="13"/>
  <c r="CJ308" i="13"/>
  <c r="CJ300" i="13"/>
  <c r="CJ292" i="13"/>
  <c r="CJ284" i="13"/>
  <c r="CJ276" i="13"/>
  <c r="CJ268" i="13"/>
  <c r="CJ260" i="13"/>
  <c r="CJ252" i="13"/>
  <c r="CJ244" i="13"/>
  <c r="CJ236" i="13"/>
  <c r="CJ228" i="13"/>
  <c r="CJ220" i="13"/>
  <c r="CJ212" i="13"/>
  <c r="CJ204" i="13"/>
  <c r="CJ196" i="13"/>
  <c r="CJ188" i="13"/>
  <c r="CJ180" i="13"/>
  <c r="CJ172" i="13"/>
  <c r="CJ164" i="13"/>
  <c r="CJ156" i="13"/>
  <c r="CJ148" i="13"/>
  <c r="CJ140" i="13"/>
  <c r="CJ132" i="13"/>
  <c r="CJ116" i="13"/>
  <c r="CJ108" i="13"/>
  <c r="CJ100" i="13"/>
  <c r="CJ92" i="13"/>
  <c r="CJ84" i="13"/>
  <c r="CJ76" i="13"/>
  <c r="CJ68" i="13"/>
  <c r="CJ60" i="13"/>
  <c r="CJ52" i="13"/>
  <c r="CJ44" i="13"/>
  <c r="CJ36" i="13"/>
  <c r="CJ28" i="13"/>
  <c r="CJ20" i="13"/>
  <c r="CJ12" i="13"/>
  <c r="EX401" i="13"/>
  <c r="EX329" i="13"/>
  <c r="EX257" i="13"/>
  <c r="EX193" i="13"/>
  <c r="EX129" i="13"/>
  <c r="EX109" i="13"/>
  <c r="EX90" i="13"/>
  <c r="EX77" i="13"/>
  <c r="EX69" i="13"/>
  <c r="EX61" i="13"/>
  <c r="EX53" i="13"/>
  <c r="EX45" i="13"/>
  <c r="EX37" i="13"/>
  <c r="EX29" i="13"/>
  <c r="EX21" i="13"/>
  <c r="EX13" i="13"/>
  <c r="CJ479" i="13"/>
  <c r="CJ463" i="13"/>
  <c r="CJ455" i="13"/>
  <c r="CJ447" i="13"/>
  <c r="CJ439" i="13"/>
  <c r="CJ431" i="13"/>
  <c r="CJ423" i="13"/>
  <c r="CJ415" i="13"/>
  <c r="CJ407" i="13"/>
  <c r="CJ399" i="13"/>
  <c r="CJ391" i="13"/>
  <c r="CJ383" i="13"/>
  <c r="CJ375" i="13"/>
  <c r="CJ367" i="13"/>
  <c r="CJ359" i="13"/>
  <c r="CJ351" i="13"/>
  <c r="CJ343" i="13"/>
  <c r="CJ335" i="13"/>
  <c r="CJ327" i="13"/>
  <c r="CJ319" i="13"/>
  <c r="CJ311" i="13"/>
  <c r="CJ303" i="13"/>
  <c r="CJ295" i="13"/>
  <c r="CJ287" i="13"/>
  <c r="CJ279" i="13"/>
  <c r="CJ271" i="13"/>
  <c r="CJ263" i="13"/>
  <c r="CJ255" i="13"/>
  <c r="CJ247" i="13"/>
  <c r="CJ239" i="13"/>
  <c r="CJ231" i="13"/>
  <c r="CJ223" i="13"/>
  <c r="CJ215" i="13"/>
  <c r="CJ207" i="13"/>
  <c r="CJ199" i="13"/>
  <c r="CJ191" i="13"/>
  <c r="CJ183" i="13"/>
  <c r="CJ175" i="13"/>
  <c r="CJ167" i="13"/>
  <c r="CJ159" i="13"/>
  <c r="CJ151" i="13"/>
  <c r="CJ143" i="13"/>
  <c r="CJ135" i="13"/>
  <c r="CJ127" i="13"/>
  <c r="CJ119" i="13"/>
  <c r="CJ111" i="13"/>
  <c r="CJ103" i="13"/>
  <c r="CJ95" i="13"/>
  <c r="CJ87" i="13"/>
  <c r="CJ79" i="13"/>
  <c r="CJ71" i="13"/>
  <c r="CJ63" i="13"/>
  <c r="CJ55" i="13"/>
  <c r="CJ47" i="13"/>
  <c r="CJ39" i="13"/>
  <c r="CJ31" i="13"/>
  <c r="CJ23" i="13"/>
  <c r="CJ7" i="13"/>
  <c r="CJ98" i="13"/>
  <c r="CJ82" i="13"/>
  <c r="CJ74" i="13"/>
  <c r="CJ58" i="13"/>
  <c r="CJ42" i="13"/>
  <c r="CJ34" i="13"/>
  <c r="CJ26" i="13"/>
  <c r="CJ10" i="13"/>
  <c r="EX449" i="13"/>
  <c r="EX393" i="13"/>
  <c r="EX313" i="13"/>
  <c r="EX249" i="13"/>
  <c r="EX185" i="13"/>
  <c r="EX120" i="13"/>
  <c r="EX95" i="13"/>
  <c r="EX85" i="13"/>
  <c r="EX80" i="13"/>
  <c r="EX72" i="13"/>
  <c r="EX64" i="13"/>
  <c r="EX56" i="13"/>
  <c r="EX48" i="13"/>
  <c r="EX40" i="13"/>
  <c r="EX24" i="13"/>
  <c r="EX16" i="13"/>
  <c r="EX8" i="13"/>
  <c r="CJ466" i="13"/>
  <c r="CJ458" i="13"/>
  <c r="CJ450" i="13"/>
  <c r="CJ442" i="13"/>
  <c r="CJ434" i="13"/>
  <c r="CJ426" i="13"/>
  <c r="CJ418" i="13"/>
  <c r="CJ410" i="13"/>
  <c r="CJ402" i="13"/>
  <c r="CJ394" i="13"/>
  <c r="CJ386" i="13"/>
  <c r="CJ378" i="13"/>
  <c r="CJ370" i="13"/>
  <c r="CJ362" i="13"/>
  <c r="CJ354" i="13"/>
  <c r="CJ338" i="13"/>
  <c r="CJ330" i="13"/>
  <c r="CJ322" i="13"/>
  <c r="CJ314" i="13"/>
  <c r="CJ306" i="13"/>
  <c r="CJ298" i="13"/>
  <c r="CJ290" i="13"/>
  <c r="CJ282" i="13"/>
  <c r="CJ274" i="13"/>
  <c r="CJ266" i="13"/>
  <c r="CJ258" i="13"/>
  <c r="CJ250" i="13"/>
  <c r="CJ242" i="13"/>
  <c r="CJ234" i="13"/>
  <c r="CJ226" i="13"/>
  <c r="CJ218" i="13"/>
  <c r="CJ210" i="13"/>
  <c r="CJ202" i="13"/>
  <c r="CJ194" i="13"/>
  <c r="CJ186" i="13"/>
  <c r="CJ178" i="13"/>
  <c r="CJ170" i="13"/>
  <c r="CJ162" i="13"/>
  <c r="CJ154" i="13"/>
  <c r="CJ146" i="13"/>
  <c r="CJ138" i="13"/>
  <c r="CJ130" i="13"/>
  <c r="CJ122" i="13"/>
  <c r="CJ106" i="13"/>
  <c r="CJ90" i="13"/>
  <c r="CJ66" i="13"/>
  <c r="CJ50" i="13"/>
  <c r="CJ18" i="13"/>
  <c r="CJ435" i="13"/>
  <c r="CJ411" i="13"/>
  <c r="CJ403" i="13"/>
  <c r="CJ387" i="13"/>
  <c r="CJ379" i="13"/>
  <c r="CJ363" i="13"/>
  <c r="CJ323" i="13"/>
  <c r="CJ299" i="13"/>
  <c r="CJ291" i="13"/>
  <c r="CJ275" i="13"/>
  <c r="CJ155" i="13"/>
  <c r="CJ139" i="13"/>
  <c r="CJ115" i="13"/>
  <c r="CJ107" i="13"/>
  <c r="CJ75" i="13"/>
  <c r="CJ67" i="13"/>
  <c r="EX441" i="13"/>
  <c r="EX385" i="13"/>
  <c r="EX305" i="13"/>
  <c r="EX241" i="13"/>
  <c r="EX177" i="13"/>
  <c r="EX105" i="13"/>
  <c r="EX98" i="13"/>
  <c r="EX93" i="13"/>
  <c r="EX88" i="13"/>
  <c r="EX75" i="13"/>
  <c r="EX67" i="13"/>
  <c r="EX59" i="13"/>
  <c r="EX51" i="13"/>
  <c r="EX43" i="13"/>
  <c r="EX27" i="13"/>
  <c r="EX19" i="13"/>
  <c r="EX11" i="13"/>
  <c r="CJ477" i="13"/>
  <c r="CJ469" i="13"/>
  <c r="CJ461" i="13"/>
  <c r="CJ453" i="13"/>
  <c r="CJ445" i="13"/>
  <c r="CJ437" i="13"/>
  <c r="CJ429" i="13"/>
  <c r="CJ421" i="13"/>
  <c r="CJ413" i="13"/>
  <c r="CJ405" i="13"/>
  <c r="CJ397" i="13"/>
  <c r="CJ389" i="13"/>
  <c r="CJ373" i="13"/>
  <c r="CJ365" i="13"/>
  <c r="CJ357" i="13"/>
  <c r="CJ349" i="13"/>
  <c r="CJ341" i="13"/>
  <c r="CJ333" i="13"/>
  <c r="CJ325" i="13"/>
  <c r="CJ317" i="13"/>
  <c r="CJ309" i="13"/>
  <c r="CJ301" i="13"/>
  <c r="CJ293" i="13"/>
  <c r="CJ285" i="13"/>
  <c r="CJ277" i="13"/>
  <c r="CJ269" i="13"/>
  <c r="CJ261" i="13"/>
  <c r="CJ253" i="13"/>
  <c r="CJ245" i="13"/>
  <c r="CJ237" i="13"/>
  <c r="CJ229" i="13"/>
  <c r="CJ221" i="13"/>
  <c r="CJ213" i="13"/>
  <c r="CJ205" i="13"/>
  <c r="CJ197" i="13"/>
  <c r="CJ189" i="13"/>
  <c r="CJ181" i="13"/>
  <c r="CJ173" i="13"/>
  <c r="CJ165" i="13"/>
  <c r="CJ157" i="13"/>
  <c r="CJ149" i="13"/>
  <c r="CJ141" i="13"/>
  <c r="CJ133" i="13"/>
  <c r="CJ117" i="13"/>
  <c r="CJ109" i="13"/>
  <c r="CJ101" i="13"/>
  <c r="CJ93" i="13"/>
  <c r="CJ85" i="13"/>
  <c r="CJ77" i="13"/>
  <c r="CJ69" i="13"/>
  <c r="CJ61" i="13"/>
  <c r="CJ53" i="13"/>
  <c r="CJ45" i="13"/>
  <c r="CJ37" i="13"/>
  <c r="CJ29" i="13"/>
  <c r="CJ21" i="13"/>
  <c r="CJ13" i="13"/>
  <c r="CJ312" i="13"/>
  <c r="CJ304" i="13"/>
  <c r="CJ296" i="13"/>
  <c r="CJ280" i="13"/>
  <c r="CJ256" i="13"/>
  <c r="CJ240" i="13"/>
  <c r="CJ224" i="13"/>
  <c r="CJ208" i="13"/>
  <c r="CJ192" i="13"/>
  <c r="CJ184" i="13"/>
  <c r="CJ160" i="13"/>
  <c r="CJ152" i="13"/>
  <c r="CJ144" i="13"/>
  <c r="CJ136" i="13"/>
  <c r="CJ128" i="13"/>
  <c r="CJ112" i="13"/>
  <c r="CJ104" i="13"/>
  <c r="CJ72" i="13"/>
  <c r="CJ64" i="13"/>
  <c r="CJ24" i="13"/>
  <c r="CJ16" i="13"/>
  <c r="CJ8" i="13"/>
  <c r="EX433" i="13"/>
  <c r="EX377" i="13"/>
  <c r="EX297" i="13"/>
  <c r="EX233" i="13"/>
  <c r="EX169" i="13"/>
  <c r="EX112" i="13"/>
  <c r="EX78" i="13"/>
  <c r="EX70" i="13"/>
  <c r="EX54" i="13"/>
  <c r="EX46" i="13"/>
  <c r="EX38" i="13"/>
  <c r="EX30" i="13"/>
  <c r="EX22" i="13"/>
  <c r="EX14" i="13"/>
  <c r="EX6" i="13"/>
  <c r="CJ464" i="13"/>
  <c r="CJ456" i="13"/>
  <c r="CJ448" i="13"/>
  <c r="CJ440" i="13"/>
  <c r="CJ432" i="13"/>
  <c r="CJ424" i="13"/>
  <c r="CJ416" i="13"/>
  <c r="CJ408" i="13"/>
  <c r="CJ400" i="13"/>
  <c r="CJ392" i="13"/>
  <c r="CJ384" i="13"/>
  <c r="CJ376" i="13"/>
  <c r="CJ368" i="13"/>
  <c r="CJ360" i="13"/>
  <c r="CJ352" i="13"/>
  <c r="CJ344" i="13"/>
  <c r="CJ336" i="13"/>
  <c r="CJ328" i="13"/>
  <c r="CJ320" i="13"/>
  <c r="CJ288" i="13"/>
  <c r="CJ272" i="13"/>
  <c r="CJ264" i="13"/>
  <c r="CJ248" i="13"/>
  <c r="CJ232" i="13"/>
  <c r="CJ216" i="13"/>
  <c r="CJ200" i="13"/>
  <c r="CJ176" i="13"/>
  <c r="CJ168" i="13"/>
  <c r="CJ120" i="13"/>
  <c r="CJ96" i="13"/>
  <c r="CJ88" i="13"/>
  <c r="CJ80" i="13"/>
  <c r="CJ56" i="13"/>
  <c r="CJ48" i="13"/>
  <c r="CJ40" i="13"/>
  <c r="CJ371" i="13"/>
  <c r="CJ339" i="13"/>
  <c r="CJ315" i="13"/>
  <c r="CJ283" i="13"/>
  <c r="CJ267" i="13"/>
  <c r="CJ243" i="13"/>
  <c r="CJ235" i="13"/>
  <c r="CJ219" i="13"/>
  <c r="CJ211" i="13"/>
  <c r="CJ195" i="13"/>
  <c r="CJ187" i="13"/>
  <c r="CJ171" i="13"/>
  <c r="CJ163" i="13"/>
  <c r="CJ131" i="13"/>
  <c r="CJ99" i="13"/>
  <c r="CJ91" i="13"/>
  <c r="CJ43" i="13"/>
  <c r="CJ27" i="13"/>
  <c r="CJ11" i="13"/>
  <c r="EX425" i="13"/>
  <c r="EX369" i="13"/>
  <c r="EX289" i="13"/>
  <c r="EX225" i="13"/>
  <c r="EX161" i="13"/>
  <c r="EX121" i="13"/>
  <c r="EX103" i="13"/>
  <c r="EX96" i="13"/>
  <c r="EX86" i="13"/>
  <c r="EX81" i="13"/>
  <c r="EX73" i="13"/>
  <c r="EX65" i="13"/>
  <c r="EX57" i="13"/>
  <c r="EX49" i="13"/>
  <c r="EX41" i="13"/>
  <c r="EX33" i="13"/>
  <c r="EX25" i="13"/>
  <c r="EX17" i="13"/>
  <c r="EX9" i="13"/>
  <c r="CJ475" i="13"/>
  <c r="CJ459" i="13"/>
  <c r="CJ451" i="13"/>
  <c r="CJ443" i="13"/>
  <c r="CJ427" i="13"/>
  <c r="CJ419" i="13"/>
  <c r="CJ395" i="13"/>
  <c r="CJ355" i="13"/>
  <c r="CJ347" i="13"/>
  <c r="CJ331" i="13"/>
  <c r="CJ307" i="13"/>
  <c r="CJ259" i="13"/>
  <c r="CJ251" i="13"/>
  <c r="CJ227" i="13"/>
  <c r="CJ203" i="13"/>
  <c r="CJ179" i="13"/>
  <c r="CJ147" i="13"/>
  <c r="CJ83" i="13"/>
  <c r="CJ59" i="13"/>
  <c r="CJ51" i="13"/>
  <c r="CJ19" i="13"/>
  <c r="EX417" i="13"/>
  <c r="EX361" i="13"/>
  <c r="EX281" i="13"/>
  <c r="EX217" i="13"/>
  <c r="EX153" i="13"/>
  <c r="EX106" i="13"/>
  <c r="EX101" i="13"/>
  <c r="EX89" i="13"/>
  <c r="EX76" i="13"/>
  <c r="EX68" i="13"/>
  <c r="EX60" i="13"/>
  <c r="EX52" i="13"/>
  <c r="EX44" i="13"/>
  <c r="EX36" i="13"/>
  <c r="EX28" i="13"/>
  <c r="EX20" i="13"/>
  <c r="EX12" i="13"/>
  <c r="CJ478" i="13"/>
  <c r="CJ470" i="13"/>
  <c r="CJ462" i="13"/>
  <c r="CJ454" i="13"/>
  <c r="CJ446" i="13"/>
  <c r="CJ438" i="13"/>
  <c r="CJ430" i="13"/>
  <c r="CJ422" i="13"/>
  <c r="CJ414" i="13"/>
  <c r="CJ406" i="13"/>
  <c r="CJ398" i="13"/>
  <c r="CJ390" i="13"/>
  <c r="CJ382" i="13"/>
  <c r="CJ374" i="13"/>
  <c r="CJ366" i="13"/>
  <c r="CJ358" i="13"/>
  <c r="CJ350" i="13"/>
  <c r="CJ342" i="13"/>
  <c r="CJ326" i="13"/>
  <c r="CJ310" i="13"/>
  <c r="CJ302" i="13"/>
  <c r="CJ294" i="13"/>
  <c r="CJ286" i="13"/>
  <c r="CJ278" i="13"/>
  <c r="CJ270" i="13"/>
  <c r="CJ262" i="13"/>
  <c r="CJ254" i="13"/>
  <c r="CJ246" i="13"/>
  <c r="CJ238" i="13"/>
  <c r="CJ230" i="13"/>
  <c r="CJ222" i="13"/>
  <c r="CJ214" i="13"/>
  <c r="CJ206" i="13"/>
  <c r="CJ198" i="13"/>
  <c r="CJ190" i="13"/>
  <c r="CJ182" i="13"/>
  <c r="CJ174" i="13"/>
  <c r="CJ166" i="13"/>
  <c r="CJ158" i="13"/>
  <c r="CJ150" i="13"/>
  <c r="CJ142" i="13"/>
  <c r="CJ134" i="13"/>
  <c r="CJ126" i="13"/>
  <c r="CJ118" i="13"/>
  <c r="CJ110" i="13"/>
  <c r="CJ102" i="13"/>
  <c r="CJ94" i="13"/>
  <c r="CJ86" i="13"/>
  <c r="CJ78" i="13"/>
  <c r="CJ70" i="13"/>
  <c r="CJ54" i="13"/>
  <c r="CJ46" i="13"/>
  <c r="CJ38" i="13"/>
  <c r="CJ30" i="13"/>
  <c r="CJ22" i="13"/>
  <c r="CJ14" i="13"/>
  <c r="CJ6" i="13"/>
  <c r="GA988" i="13"/>
  <c r="GA973" i="13"/>
  <c r="GA971" i="13"/>
  <c r="GA969" i="13"/>
  <c r="GA956" i="13"/>
  <c r="GA941" i="13"/>
  <c r="GA939" i="13"/>
  <c r="GA937" i="13"/>
  <c r="GA924" i="13"/>
  <c r="GA909" i="13"/>
  <c r="GA907" i="13"/>
  <c r="GA905" i="13"/>
  <c r="GA892" i="13"/>
  <c r="GA879" i="13"/>
  <c r="GA866" i="13"/>
  <c r="GA864" i="13"/>
  <c r="GA862" i="13"/>
  <c r="GA847" i="13"/>
  <c r="GA834" i="13"/>
  <c r="GA832" i="13"/>
  <c r="GA830" i="13"/>
  <c r="GA815" i="13"/>
  <c r="GA791" i="13"/>
  <c r="GA778" i="13"/>
  <c r="GA776" i="13"/>
  <c r="GA986" i="13"/>
  <c r="GA984" i="13"/>
  <c r="GA982" i="13"/>
  <c r="GA967" i="13"/>
  <c r="GA954" i="13"/>
  <c r="GA952" i="13"/>
  <c r="GA950" i="13"/>
  <c r="GA935" i="13"/>
  <c r="GA922" i="13"/>
  <c r="GA920" i="13"/>
  <c r="GA918" i="13"/>
  <c r="GA903" i="13"/>
  <c r="GA890" i="13"/>
  <c r="GA888" i="13"/>
  <c r="GA886" i="13"/>
  <c r="GA877" i="13"/>
  <c r="GA875" i="13"/>
  <c r="GA873" i="13"/>
  <c r="GA860" i="13"/>
  <c r="GA845" i="13"/>
  <c r="GA843" i="13"/>
  <c r="GA841" i="13"/>
  <c r="GA828" i="13"/>
  <c r="GA813" i="13"/>
  <c r="GA811" i="13"/>
  <c r="GA809" i="13"/>
  <c r="GA802" i="13"/>
  <c r="GA789" i="13"/>
  <c r="GA787" i="13"/>
  <c r="GA785" i="13"/>
  <c r="GA771" i="13"/>
  <c r="GA756" i="13"/>
  <c r="GA754" i="13"/>
  <c r="GA752" i="13"/>
  <c r="GA739" i="13"/>
  <c r="GA726" i="13"/>
  <c r="GA714" i="13"/>
  <c r="GA709" i="13"/>
  <c r="GA700" i="13"/>
  <c r="GA689" i="13"/>
  <c r="GA682" i="13"/>
  <c r="GA680" i="13"/>
  <c r="GA678" i="13"/>
  <c r="GA993" i="13"/>
  <c r="GA980" i="13"/>
  <c r="GA965" i="13"/>
  <c r="GA963" i="13"/>
  <c r="GA961" i="13"/>
  <c r="GA948" i="13"/>
  <c r="GA933" i="13"/>
  <c r="GA931" i="13"/>
  <c r="GA929" i="13"/>
  <c r="GA916" i="13"/>
  <c r="GA901" i="13"/>
  <c r="GA899" i="13"/>
  <c r="GA897" i="13"/>
  <c r="GA884" i="13"/>
  <c r="GA871" i="13"/>
  <c r="GA858" i="13"/>
  <c r="GA856" i="13"/>
  <c r="GA854" i="13"/>
  <c r="GA839" i="13"/>
  <c r="GA826" i="13"/>
  <c r="GA824" i="13"/>
  <c r="GA822" i="13"/>
  <c r="GA807" i="13"/>
  <c r="GA800" i="13"/>
  <c r="GA798" i="13"/>
  <c r="GA783" i="13"/>
  <c r="GA769" i="13"/>
  <c r="GA767" i="13"/>
  <c r="GA765" i="13"/>
  <c r="GA750" i="13"/>
  <c r="GA737" i="13"/>
  <c r="GA735" i="13"/>
  <c r="GA733" i="13"/>
  <c r="GA724" i="13"/>
  <c r="GA722" i="13"/>
  <c r="GA720" i="13"/>
  <c r="GA707" i="13"/>
  <c r="GA698" i="13"/>
  <c r="GA696" i="13"/>
  <c r="GA694" i="13"/>
  <c r="GA687" i="13"/>
  <c r="GA676" i="13"/>
  <c r="GA991" i="13"/>
  <c r="GA978" i="13"/>
  <c r="GA976" i="13"/>
  <c r="GA974" i="13"/>
  <c r="GA959" i="13"/>
  <c r="GA946" i="13"/>
  <c r="GA944" i="13"/>
  <c r="GA942" i="13"/>
  <c r="GA927" i="13"/>
  <c r="GA914" i="13"/>
  <c r="GA912" i="13"/>
  <c r="GA910" i="13"/>
  <c r="GA895" i="13"/>
  <c r="GA869" i="13"/>
  <c r="GA867" i="13"/>
  <c r="GA865" i="13"/>
  <c r="GA852" i="13"/>
  <c r="GA837" i="13"/>
  <c r="GA835" i="13"/>
  <c r="GA833" i="13"/>
  <c r="GA820" i="13"/>
  <c r="GA805" i="13"/>
  <c r="GA796" i="13"/>
  <c r="GA781" i="13"/>
  <c r="GA779" i="13"/>
  <c r="GA777" i="13"/>
  <c r="GA763" i="13"/>
  <c r="GA748" i="13"/>
  <c r="GA746" i="13"/>
  <c r="GA744" i="13"/>
  <c r="GA731" i="13"/>
  <c r="GA712" i="13"/>
  <c r="GA705" i="13"/>
  <c r="GA674" i="13"/>
  <c r="GA672" i="13"/>
  <c r="GA989" i="13"/>
  <c r="GA987" i="13"/>
  <c r="GA985" i="13"/>
  <c r="GA972" i="13"/>
  <c r="GA957" i="13"/>
  <c r="GA955" i="13"/>
  <c r="GA953" i="13"/>
  <c r="GA940" i="13"/>
  <c r="GA925" i="13"/>
  <c r="GA923" i="13"/>
  <c r="GA921" i="13"/>
  <c r="GA908" i="13"/>
  <c r="GA893" i="13"/>
  <c r="GA891" i="13"/>
  <c r="GA889" i="13"/>
  <c r="GA882" i="13"/>
  <c r="GA880" i="13"/>
  <c r="GA878" i="13"/>
  <c r="GA863" i="13"/>
  <c r="GA850" i="13"/>
  <c r="GA848" i="13"/>
  <c r="GA846" i="13"/>
  <c r="GA831" i="13"/>
  <c r="GA818" i="13"/>
  <c r="GA816" i="13"/>
  <c r="GA814" i="13"/>
  <c r="GA803" i="13"/>
  <c r="GA794" i="13"/>
  <c r="GA792" i="13"/>
  <c r="GA790" i="13"/>
  <c r="GA774" i="13"/>
  <c r="GA761" i="13"/>
  <c r="GA759" i="13"/>
  <c r="GA757" i="13"/>
  <c r="GA742" i="13"/>
  <c r="GA729" i="13"/>
  <c r="GA717" i="13"/>
  <c r="GA715" i="13"/>
  <c r="GA710" i="13"/>
  <c r="GA703" i="13"/>
  <c r="GA685" i="13"/>
  <c r="GA683" i="13"/>
  <c r="GA681" i="13"/>
  <c r="GA670" i="13"/>
  <c r="GA983" i="13"/>
  <c r="GA970" i="13"/>
  <c r="GA968" i="13"/>
  <c r="GA966" i="13"/>
  <c r="GA951" i="13"/>
  <c r="GA938" i="13"/>
  <c r="GA936" i="13"/>
  <c r="GA934" i="13"/>
  <c r="GA919" i="13"/>
  <c r="GA906" i="13"/>
  <c r="GA904" i="13"/>
  <c r="GA902" i="13"/>
  <c r="GA887" i="13"/>
  <c r="GA876" i="13"/>
  <c r="GA861" i="13"/>
  <c r="GA859" i="13"/>
  <c r="GA857" i="13"/>
  <c r="GA844" i="13"/>
  <c r="GA829" i="13"/>
  <c r="GA827" i="13"/>
  <c r="GA825" i="13"/>
  <c r="GA812" i="13"/>
  <c r="GA801" i="13"/>
  <c r="GA788" i="13"/>
  <c r="GA772" i="13"/>
  <c r="GA770" i="13"/>
  <c r="GA768" i="13"/>
  <c r="GA755" i="13"/>
  <c r="GA981" i="13"/>
  <c r="GA979" i="13"/>
  <c r="GA977" i="13"/>
  <c r="GA964" i="13"/>
  <c r="GA949" i="13"/>
  <c r="GA947" i="13"/>
  <c r="GA945" i="13"/>
  <c r="GA932" i="13"/>
  <c r="GA917" i="13"/>
  <c r="GA915" i="13"/>
  <c r="GA913" i="13"/>
  <c r="GA900" i="13"/>
  <c r="GA885" i="13"/>
  <c r="GA874" i="13"/>
  <c r="GA872" i="13"/>
  <c r="GA870" i="13"/>
  <c r="GA855" i="13"/>
  <c r="GA842" i="13"/>
  <c r="GA840" i="13"/>
  <c r="GA838" i="13"/>
  <c r="GA823" i="13"/>
  <c r="GA810" i="13"/>
  <c r="GA808" i="13"/>
  <c r="GA806" i="13"/>
  <c r="GA799" i="13"/>
  <c r="GA786" i="13"/>
  <c r="GA784" i="13"/>
  <c r="GA782" i="13"/>
  <c r="GA766" i="13"/>
  <c r="GA753" i="13"/>
  <c r="GA751" i="13"/>
  <c r="GA749" i="13"/>
  <c r="GA734" i="13"/>
  <c r="GA723" i="13"/>
  <c r="GA713" i="13"/>
  <c r="GA992" i="13"/>
  <c r="GA990" i="13"/>
  <c r="GA795" i="13"/>
  <c r="GA760" i="13"/>
  <c r="GA725" i="13"/>
  <c r="GA719" i="13"/>
  <c r="GA706" i="13"/>
  <c r="GA675" i="13"/>
  <c r="GA630" i="13"/>
  <c r="GA584" i="13"/>
  <c r="GA529" i="13"/>
  <c r="GA960" i="13"/>
  <c r="GA928" i="13"/>
  <c r="GA896" i="13"/>
  <c r="GA743" i="13"/>
  <c r="GA738" i="13"/>
  <c r="GA732" i="13"/>
  <c r="GA708" i="13"/>
  <c r="GA701" i="13"/>
  <c r="GA572" i="13"/>
  <c r="GA883" i="13"/>
  <c r="GA851" i="13"/>
  <c r="GA819" i="13"/>
  <c r="GA797" i="13"/>
  <c r="GA762" i="13"/>
  <c r="GA727" i="13"/>
  <c r="GA677" i="13"/>
  <c r="GA588" i="13"/>
  <c r="GA582" i="13"/>
  <c r="GA574" i="13"/>
  <c r="GA527" i="13"/>
  <c r="GA745" i="13"/>
  <c r="GA740" i="13"/>
  <c r="GA721" i="13"/>
  <c r="GA693" i="13"/>
  <c r="GA684" i="13"/>
  <c r="GA679" i="13"/>
  <c r="GA585" i="13"/>
  <c r="GA562" i="13"/>
  <c r="GA530" i="13"/>
  <c r="GA975" i="13"/>
  <c r="GA962" i="13"/>
  <c r="GA943" i="13"/>
  <c r="GA930" i="13"/>
  <c r="GA911" i="13"/>
  <c r="GA898" i="13"/>
  <c r="GA853" i="13"/>
  <c r="GA821" i="13"/>
  <c r="GA764" i="13"/>
  <c r="GA747" i="13"/>
  <c r="GA695" i="13"/>
  <c r="GA686" i="13"/>
  <c r="GA629" i="13"/>
  <c r="GA580" i="13"/>
  <c r="GA573" i="13"/>
  <c r="GA565" i="13"/>
  <c r="GA793" i="13"/>
  <c r="GA780" i="13"/>
  <c r="GA716" i="13"/>
  <c r="GA702" i="13"/>
  <c r="GA697" i="13"/>
  <c r="GA688" i="13"/>
  <c r="GA671" i="13"/>
  <c r="GA644" i="13"/>
  <c r="GA589" i="13"/>
  <c r="GA583" i="13"/>
  <c r="GA773" i="13"/>
  <c r="GA736" i="13"/>
  <c r="GA728" i="13"/>
  <c r="GA718" i="13"/>
  <c r="GA711" i="13"/>
  <c r="GA690" i="13"/>
  <c r="GA673" i="13"/>
  <c r="GA586" i="13"/>
  <c r="GA958" i="13"/>
  <c r="GA926" i="13"/>
  <c r="GA894" i="13"/>
  <c r="GA881" i="13"/>
  <c r="GA868" i="13"/>
  <c r="GA849" i="13"/>
  <c r="GA836" i="13"/>
  <c r="GA817" i="13"/>
  <c r="GA804" i="13"/>
  <c r="GA758" i="13"/>
  <c r="GA741" i="13"/>
  <c r="GA532" i="13"/>
  <c r="GA522" i="13"/>
  <c r="GA514" i="13"/>
  <c r="GA506" i="13"/>
  <c r="GA487" i="13"/>
  <c r="GA399" i="13"/>
  <c r="GA704" i="13"/>
  <c r="GA524" i="13"/>
  <c r="GA517" i="13"/>
  <c r="GA458" i="13"/>
  <c r="GA526" i="13"/>
  <c r="GA520" i="13"/>
  <c r="GA512" i="13"/>
  <c r="GA504" i="13"/>
  <c r="GA493" i="13"/>
  <c r="GA413" i="13"/>
  <c r="GA566" i="13"/>
  <c r="GA531" i="13"/>
  <c r="GA528" i="13"/>
  <c r="GA515" i="13"/>
  <c r="GA496" i="13"/>
  <c r="GA730" i="13"/>
  <c r="GA623" i="13"/>
  <c r="GA571" i="13"/>
  <c r="GA533" i="13"/>
  <c r="GA523" i="13"/>
  <c r="GA518" i="13"/>
  <c r="GA510" i="13"/>
  <c r="GA459" i="13"/>
  <c r="GA403" i="13"/>
  <c r="GA395" i="13"/>
  <c r="GA525" i="13"/>
  <c r="GA521" i="13"/>
  <c r="GA513" i="13"/>
  <c r="GA505" i="13"/>
  <c r="GA699" i="13"/>
  <c r="GA563" i="13"/>
  <c r="GA516" i="13"/>
  <c r="GA457" i="13"/>
  <c r="GA634" i="13"/>
  <c r="GA581" i="13"/>
  <c r="GA519" i="13"/>
  <c r="GA511" i="13"/>
  <c r="GA503" i="13"/>
  <c r="GA412" i="13"/>
  <c r="GA396" i="13"/>
  <c r="GA371" i="13"/>
  <c r="GA355" i="13"/>
  <c r="GA347" i="13"/>
  <c r="GA275" i="13"/>
  <c r="GA248" i="13"/>
  <c r="GA374" i="13"/>
  <c r="GA366" i="13"/>
  <c r="GA350" i="13"/>
  <c r="GA342" i="13"/>
  <c r="GA294" i="13"/>
  <c r="GA270" i="13"/>
  <c r="GA369" i="13"/>
  <c r="GA353" i="13"/>
  <c r="GA372" i="13"/>
  <c r="GA356" i="13"/>
  <c r="GA348" i="13"/>
  <c r="GA340" i="13"/>
  <c r="GA300" i="13"/>
  <c r="GA276" i="13"/>
  <c r="GA375" i="13"/>
  <c r="GA367" i="13"/>
  <c r="GA351" i="13"/>
  <c r="GA343" i="13"/>
  <c r="GA295" i="13"/>
  <c r="GA271" i="13"/>
  <c r="GA263" i="13"/>
  <c r="GA260" i="13"/>
  <c r="GA370" i="13"/>
  <c r="GA354" i="13"/>
  <c r="GA298" i="13"/>
  <c r="GA373" i="13"/>
  <c r="GA365" i="13"/>
  <c r="GA357" i="13"/>
  <c r="GA349" i="13"/>
  <c r="GA341" i="13"/>
  <c r="GA301" i="13"/>
  <c r="GA285" i="13"/>
  <c r="GA277" i="13"/>
  <c r="GA261" i="13"/>
  <c r="GA245" i="13"/>
  <c r="GA243" i="13"/>
  <c r="GA360" i="13"/>
  <c r="GA297" i="13"/>
  <c r="GA352" i="13"/>
  <c r="GA235" i="13"/>
  <c r="GA344" i="13"/>
  <c r="GA296" i="13"/>
  <c r="GA281" i="13"/>
  <c r="GA274" i="13"/>
  <c r="GA258" i="13"/>
  <c r="GA254" i="13"/>
  <c r="GA246" i="13"/>
  <c r="GA368" i="13"/>
  <c r="GA262" i="13"/>
  <c r="GA259" i="13"/>
  <c r="GA288" i="13"/>
  <c r="EY473" i="13"/>
  <c r="EY465" i="13"/>
  <c r="EY345" i="13"/>
  <c r="EY321" i="13"/>
  <c r="EY113" i="13"/>
  <c r="EY468" i="13"/>
  <c r="EY471" i="13"/>
  <c r="GA247" i="13"/>
  <c r="EY474" i="13"/>
  <c r="EY346" i="13"/>
  <c r="EY114" i="13"/>
  <c r="EY381" i="13"/>
  <c r="EY472" i="13"/>
  <c r="EY467" i="13"/>
  <c r="EY123" i="13"/>
  <c r="GA234" i="13"/>
  <c r="EY334" i="13"/>
  <c r="EY318" i="13"/>
  <c r="CK468" i="13"/>
  <c r="CK124" i="13"/>
  <c r="CK471" i="13"/>
  <c r="EY125" i="13"/>
  <c r="EY32" i="13"/>
  <c r="CK474" i="13"/>
  <c r="CK346" i="13"/>
  <c r="CK114" i="13"/>
  <c r="EY35" i="13"/>
  <c r="CK381" i="13"/>
  <c r="CK125" i="13"/>
  <c r="CK334" i="13"/>
  <c r="EY62" i="13"/>
  <c r="CK472" i="13"/>
  <c r="CK32" i="13"/>
  <c r="CK123" i="13"/>
  <c r="CK35" i="13"/>
  <c r="CK467" i="13"/>
  <c r="CK318" i="13"/>
  <c r="CK62" i="13"/>
  <c r="EY124" i="13"/>
  <c r="CK473" i="13"/>
  <c r="CK465" i="13"/>
  <c r="CK345" i="13"/>
  <c r="CK321" i="13"/>
  <c r="CK113" i="13"/>
  <c r="EY5" i="13"/>
  <c r="CK5" i="13"/>
  <c r="GL5" i="13"/>
  <c r="GL726" i="13" l="1"/>
  <c r="GL724" i="13"/>
  <c r="GL723" i="13"/>
  <c r="FM723" i="13" s="1"/>
  <c r="GL722" i="13"/>
  <c r="FM722" i="13" s="1"/>
  <c r="GM750" i="13"/>
  <c r="GL754" i="13"/>
  <c r="FM754" i="13" s="1"/>
  <c r="GL740" i="13"/>
  <c r="FM740" i="13" s="1"/>
  <c r="FM692" i="13"/>
  <c r="GP692" i="13" s="1"/>
  <c r="FM691" i="13"/>
  <c r="FM674" i="13"/>
  <c r="GP674" i="13" s="1"/>
  <c r="FM511" i="13"/>
  <c r="GP511" i="13" s="1"/>
  <c r="FM914" i="13"/>
  <c r="GO914" i="13" s="1"/>
  <c r="FM705" i="13"/>
  <c r="GP705" i="13" s="1"/>
  <c r="FM710" i="13"/>
  <c r="GP710" i="13" s="1"/>
  <c r="FM748" i="13"/>
  <c r="GO748" i="13" s="1"/>
  <c r="FM372" i="13"/>
  <c r="GP372" i="13" s="1"/>
  <c r="FM340" i="13"/>
  <c r="GP340" i="13" s="1"/>
  <c r="FM270" i="13"/>
  <c r="GP270" i="13" s="1"/>
  <c r="FM342" i="13"/>
  <c r="GP342" i="13" s="1"/>
  <c r="FM371" i="13"/>
  <c r="GP371" i="13" s="1"/>
  <c r="FM357" i="13"/>
  <c r="GO357" i="13" s="1"/>
  <c r="FM572" i="13"/>
  <c r="GP572" i="13" s="1"/>
  <c r="FM910" i="13"/>
  <c r="GO910" i="13" s="1"/>
  <c r="FM583" i="13"/>
  <c r="GP583" i="13" s="1"/>
  <c r="FM525" i="13"/>
  <c r="GO525" i="13" s="1"/>
  <c r="FM777" i="13"/>
  <c r="GP777" i="13" s="1"/>
  <c r="FM733" i="13"/>
  <c r="GO733" i="13" s="1"/>
  <c r="FM798" i="13"/>
  <c r="GP798" i="13" s="1"/>
  <c r="FM856" i="13"/>
  <c r="GP856" i="13" s="1"/>
  <c r="FM929" i="13"/>
  <c r="GP929" i="13" s="1"/>
  <c r="FM993" i="13"/>
  <c r="GP993" i="13" s="1"/>
  <c r="FM809" i="13"/>
  <c r="GO809" i="13" s="1"/>
  <c r="FM873" i="13"/>
  <c r="GO873" i="13" s="1"/>
  <c r="FM920" i="13"/>
  <c r="GP920" i="13" s="1"/>
  <c r="FM984" i="13"/>
  <c r="GP984" i="13" s="1"/>
  <c r="FM741" i="13"/>
  <c r="GO741" i="13" s="1"/>
  <c r="FM815" i="13"/>
  <c r="GP815" i="13" s="1"/>
  <c r="FM879" i="13"/>
  <c r="GP879" i="13" s="1"/>
  <c r="FM941" i="13"/>
  <c r="GO941" i="13" s="1"/>
  <c r="FM686" i="13"/>
  <c r="GP686" i="13" s="1"/>
  <c r="FM732" i="13"/>
  <c r="GP732" i="13" s="1"/>
  <c r="FM853" i="13"/>
  <c r="GP853" i="13" s="1"/>
  <c r="FM990" i="13"/>
  <c r="GP990" i="13" s="1"/>
  <c r="FM708" i="13"/>
  <c r="GP708" i="13" s="1"/>
  <c r="FM818" i="13"/>
  <c r="GP818" i="13" s="1"/>
  <c r="FM882" i="13"/>
  <c r="GO882" i="13" s="1"/>
  <c r="FM940" i="13"/>
  <c r="FM681" i="13"/>
  <c r="GO681" i="13" s="1"/>
  <c r="FM263" i="13"/>
  <c r="GP263" i="13" s="1"/>
  <c r="FM797" i="13"/>
  <c r="FM926" i="13"/>
  <c r="FM786" i="13"/>
  <c r="FM842" i="13"/>
  <c r="FM915" i="13"/>
  <c r="FM979" i="13"/>
  <c r="FM770" i="13"/>
  <c r="FM844" i="13"/>
  <c r="FM906" i="13"/>
  <c r="FM970" i="13"/>
  <c r="FM532" i="13"/>
  <c r="FM630" i="13"/>
  <c r="FM301" i="13"/>
  <c r="FM356" i="13"/>
  <c r="FM294" i="13"/>
  <c r="FM350" i="13"/>
  <c r="FM288" i="13"/>
  <c r="FM365" i="13"/>
  <c r="FM271" i="13"/>
  <c r="FM496" i="13"/>
  <c r="E20" i="16" s="1"/>
  <c r="FM413" i="13"/>
  <c r="FM585" i="13"/>
  <c r="FM517" i="13"/>
  <c r="FM399" i="13"/>
  <c r="FM562" i="13"/>
  <c r="FM519" i="13"/>
  <c r="FM582" i="13"/>
  <c r="FM714" i="13"/>
  <c r="FM927" i="13"/>
  <c r="FM712" i="13"/>
  <c r="FM717" i="13"/>
  <c r="FM912" i="13"/>
  <c r="FM566" i="13"/>
  <c r="FM680" i="13"/>
  <c r="FM694" i="13"/>
  <c r="FM942" i="13"/>
  <c r="FM589" i="13"/>
  <c r="FM678" i="13"/>
  <c r="FM533" i="13"/>
  <c r="FM796" i="13"/>
  <c r="FM735" i="13"/>
  <c r="FM800" i="13"/>
  <c r="FM858" i="13"/>
  <c r="FM931" i="13"/>
  <c r="FM811" i="13"/>
  <c r="FM875" i="13"/>
  <c r="FM922" i="13"/>
  <c r="FM986" i="13"/>
  <c r="FM743" i="13"/>
  <c r="FM830" i="13"/>
  <c r="FM892" i="13"/>
  <c r="FM956" i="13"/>
  <c r="FM693" i="13"/>
  <c r="FM747" i="13"/>
  <c r="FM804" i="13"/>
  <c r="FM868" i="13"/>
  <c r="FM928" i="13"/>
  <c r="FM992" i="13"/>
  <c r="FM734" i="13"/>
  <c r="FM799" i="13"/>
  <c r="FM855" i="13"/>
  <c r="FM917" i="13"/>
  <c r="FM981" i="13"/>
  <c r="FM725" i="13"/>
  <c r="FM772" i="13"/>
  <c r="FM857" i="13"/>
  <c r="FM919" i="13"/>
  <c r="FM983" i="13"/>
  <c r="FM831" i="13"/>
  <c r="FM889" i="13"/>
  <c r="FM953" i="13"/>
  <c r="FM243" i="13"/>
  <c r="FM259" i="13"/>
  <c r="FM348" i="13"/>
  <c r="FM366" i="13"/>
  <c r="FM296" i="13"/>
  <c r="FM373" i="13"/>
  <c r="FM295" i="13"/>
  <c r="FM700" i="13"/>
  <c r="FM524" i="13"/>
  <c r="FM487" i="13"/>
  <c r="FM731" i="13"/>
  <c r="FM527" i="13"/>
  <c r="FM742" i="13"/>
  <c r="FM946" i="13"/>
  <c r="FM757" i="13"/>
  <c r="FM944" i="13"/>
  <c r="FM623" i="13"/>
  <c r="FM685" i="13"/>
  <c r="FM746" i="13"/>
  <c r="FM974" i="13"/>
  <c r="FM683" i="13"/>
  <c r="FM978" i="13"/>
  <c r="FM737" i="13"/>
  <c r="FM807" i="13"/>
  <c r="FM871" i="13"/>
  <c r="FM933" i="13"/>
  <c r="FM756" i="13"/>
  <c r="FM813" i="13"/>
  <c r="FM877" i="13"/>
  <c r="FM935" i="13"/>
  <c r="FM684" i="13"/>
  <c r="FM745" i="13"/>
  <c r="FM832" i="13"/>
  <c r="FM905" i="13"/>
  <c r="FM969" i="13"/>
  <c r="FM706" i="13"/>
  <c r="FM760" i="13"/>
  <c r="FM817" i="13"/>
  <c r="FM881" i="13"/>
  <c r="FM930" i="13"/>
  <c r="FM673" i="13"/>
  <c r="FM749" i="13"/>
  <c r="FM806" i="13"/>
  <c r="FM870" i="13"/>
  <c r="FM932" i="13"/>
  <c r="FM727" i="13"/>
  <c r="FM788" i="13"/>
  <c r="FM859" i="13"/>
  <c r="FM934" i="13"/>
  <c r="FM790" i="13"/>
  <c r="FM846" i="13"/>
  <c r="FM891" i="13"/>
  <c r="FM955" i="13"/>
  <c r="FM245" i="13"/>
  <c r="FM285" i="13"/>
  <c r="FM262" i="13"/>
  <c r="FM374" i="13"/>
  <c r="FM344" i="13"/>
  <c r="FM274" i="13"/>
  <c r="FM343" i="13"/>
  <c r="FM493" i="13"/>
  <c r="FM458" i="13"/>
  <c r="FM396" i="13"/>
  <c r="FM510" i="13"/>
  <c r="FM759" i="13"/>
  <c r="FM959" i="13"/>
  <c r="FM729" i="13"/>
  <c r="FM781" i="13"/>
  <c r="FM584" i="13"/>
  <c r="FM976" i="13"/>
  <c r="FM581" i="13"/>
  <c r="E68" i="16" s="1"/>
  <c r="FM687" i="13"/>
  <c r="FM563" i="13"/>
  <c r="FM763" i="13"/>
  <c r="FM991" i="13"/>
  <c r="FM750" i="13"/>
  <c r="FM822" i="13"/>
  <c r="FM884" i="13"/>
  <c r="FM948" i="13"/>
  <c r="FM771" i="13"/>
  <c r="FM828" i="13"/>
  <c r="FM886" i="13"/>
  <c r="FM950" i="13"/>
  <c r="FM758" i="13"/>
  <c r="FM834" i="13"/>
  <c r="FM907" i="13"/>
  <c r="FM971" i="13"/>
  <c r="FM711" i="13"/>
  <c r="FM762" i="13"/>
  <c r="FM819" i="13"/>
  <c r="FM883" i="13"/>
  <c r="FM943" i="13"/>
  <c r="FM675" i="13"/>
  <c r="FM751" i="13"/>
  <c r="FM808" i="13"/>
  <c r="FM872" i="13"/>
  <c r="FM945" i="13"/>
  <c r="FM679" i="13"/>
  <c r="FM736" i="13"/>
  <c r="FM801" i="13"/>
  <c r="FM861" i="13"/>
  <c r="FM936" i="13"/>
  <c r="FM792" i="13"/>
  <c r="FM848" i="13"/>
  <c r="FM893" i="13"/>
  <c r="FM957" i="13"/>
  <c r="FM261" i="13"/>
  <c r="FM277" i="13"/>
  <c r="FM281" i="13"/>
  <c r="FM248" i="13"/>
  <c r="FM352" i="13"/>
  <c r="FM298" i="13"/>
  <c r="FM351" i="13"/>
  <c r="FM515" i="13"/>
  <c r="FM504" i="13"/>
  <c r="FM506" i="13"/>
  <c r="FM412" i="13"/>
  <c r="FM505" i="13"/>
  <c r="FM518" i="13"/>
  <c r="FM805" i="13"/>
  <c r="FM588" i="13"/>
  <c r="FM774" i="13"/>
  <c r="FM835" i="13"/>
  <c r="FM526" i="13"/>
  <c r="FM634" i="13"/>
  <c r="FM715" i="13"/>
  <c r="FM571" i="13"/>
  <c r="FM820" i="13"/>
  <c r="FM709" i="13"/>
  <c r="FM707" i="13"/>
  <c r="FM765" i="13"/>
  <c r="FM824" i="13"/>
  <c r="FM897" i="13"/>
  <c r="FM961" i="13"/>
  <c r="FM785" i="13"/>
  <c r="FM841" i="13"/>
  <c r="FM888" i="13"/>
  <c r="FM952" i="13"/>
  <c r="FM702" i="13"/>
  <c r="FM773" i="13"/>
  <c r="FM847" i="13"/>
  <c r="FM909" i="13"/>
  <c r="FM973" i="13"/>
  <c r="FM718" i="13"/>
  <c r="FM764" i="13"/>
  <c r="FM821" i="13"/>
  <c r="FM894" i="13"/>
  <c r="FM958" i="13"/>
  <c r="FM677" i="13"/>
  <c r="FM753" i="13"/>
  <c r="FM810" i="13"/>
  <c r="FM874" i="13"/>
  <c r="FM947" i="13"/>
  <c r="FM690" i="13"/>
  <c r="FM738" i="13"/>
  <c r="FM812" i="13"/>
  <c r="FM876" i="13"/>
  <c r="FM938" i="13"/>
  <c r="FM794" i="13"/>
  <c r="FM850" i="13"/>
  <c r="FM908" i="13"/>
  <c r="FM972" i="13"/>
  <c r="FM258" i="13"/>
  <c r="FM234" i="13"/>
  <c r="FM341" i="13"/>
  <c r="FM297" i="13"/>
  <c r="FM275" i="13"/>
  <c r="FM360" i="13"/>
  <c r="FM354" i="13"/>
  <c r="FM367" i="13"/>
  <c r="FM528" i="13"/>
  <c r="FM512" i="13"/>
  <c r="FM514" i="13"/>
  <c r="FM516" i="13"/>
  <c r="FM513" i="13"/>
  <c r="FM395" i="13"/>
  <c r="FM837" i="13"/>
  <c r="FM672" i="13"/>
  <c r="FM867" i="13"/>
  <c r="FM670" i="13"/>
  <c r="FM779" i="13"/>
  <c r="FM833" i="13"/>
  <c r="FM739" i="13"/>
  <c r="FM565" i="13"/>
  <c r="FM676" i="13"/>
  <c r="FM720" i="13"/>
  <c r="FM767" i="13"/>
  <c r="FM826" i="13"/>
  <c r="FM899" i="13"/>
  <c r="FM963" i="13"/>
  <c r="FM787" i="13"/>
  <c r="FM843" i="13"/>
  <c r="FM890" i="13"/>
  <c r="FM954" i="13"/>
  <c r="FM704" i="13"/>
  <c r="FM776" i="13"/>
  <c r="FM862" i="13"/>
  <c r="FM924" i="13"/>
  <c r="FM988" i="13"/>
  <c r="FM719" i="13"/>
  <c r="FM780" i="13"/>
  <c r="FM836" i="13"/>
  <c r="FM896" i="13"/>
  <c r="FM960" i="13"/>
  <c r="FM688" i="13"/>
  <c r="FM766" i="13"/>
  <c r="FM823" i="13"/>
  <c r="FM885" i="13"/>
  <c r="FM949" i="13"/>
  <c r="FM697" i="13"/>
  <c r="FM825" i="13"/>
  <c r="FM887" i="13"/>
  <c r="FM951" i="13"/>
  <c r="FM803" i="13"/>
  <c r="FM863" i="13"/>
  <c r="FM921" i="13"/>
  <c r="FM985" i="13"/>
  <c r="FM300" i="13"/>
  <c r="FM247" i="13"/>
  <c r="FM246" i="13"/>
  <c r="FM353" i="13"/>
  <c r="FM347" i="13"/>
  <c r="FM368" i="13"/>
  <c r="FM370" i="13"/>
  <c r="FM375" i="13"/>
  <c r="FM520" i="13"/>
  <c r="FM522" i="13"/>
  <c r="FM574" i="13"/>
  <c r="FM521" i="13"/>
  <c r="FM403" i="13"/>
  <c r="FM869" i="13"/>
  <c r="FM682" i="13"/>
  <c r="FM689" i="13"/>
  <c r="FM523" i="13"/>
  <c r="FM586" i="13"/>
  <c r="FM852" i="13"/>
  <c r="FM752" i="13"/>
  <c r="FM573" i="13"/>
  <c r="FM629" i="13"/>
  <c r="FM726" i="13"/>
  <c r="FM769" i="13"/>
  <c r="FM839" i="13"/>
  <c r="FM901" i="13"/>
  <c r="FM965" i="13"/>
  <c r="FM789" i="13"/>
  <c r="FM845" i="13"/>
  <c r="FM903" i="13"/>
  <c r="FM967" i="13"/>
  <c r="FM716" i="13"/>
  <c r="FM778" i="13"/>
  <c r="FM864" i="13"/>
  <c r="FM937" i="13"/>
  <c r="FM721" i="13"/>
  <c r="FM793" i="13"/>
  <c r="FM849" i="13"/>
  <c r="FM898" i="13"/>
  <c r="FM962" i="13"/>
  <c r="FM695" i="13"/>
  <c r="FM782" i="13"/>
  <c r="FM838" i="13"/>
  <c r="FM900" i="13"/>
  <c r="FM964" i="13"/>
  <c r="FM699" i="13"/>
  <c r="FM755" i="13"/>
  <c r="FM827" i="13"/>
  <c r="FM902" i="13"/>
  <c r="FM966" i="13"/>
  <c r="FM814" i="13"/>
  <c r="FM878" i="13"/>
  <c r="FM923" i="13"/>
  <c r="FM987" i="13"/>
  <c r="FM235" i="13"/>
  <c r="FM276" i="13"/>
  <c r="FM254" i="13"/>
  <c r="FM369" i="13"/>
  <c r="FM355" i="13"/>
  <c r="FM349" i="13"/>
  <c r="FM260" i="13"/>
  <c r="FM529" i="13"/>
  <c r="FM503" i="13"/>
  <c r="FM457" i="13"/>
  <c r="FM530" i="13"/>
  <c r="FM459" i="13"/>
  <c r="FM895" i="13"/>
  <c r="FM698" i="13"/>
  <c r="FM703" i="13"/>
  <c r="FM696" i="13"/>
  <c r="FM531" i="13"/>
  <c r="FM865" i="13"/>
  <c r="FM644" i="13"/>
  <c r="FM761" i="13"/>
  <c r="FM580" i="13"/>
  <c r="FM744" i="13"/>
  <c r="FM724" i="13"/>
  <c r="FM783" i="13"/>
  <c r="FM854" i="13"/>
  <c r="FM916" i="13"/>
  <c r="FM980" i="13"/>
  <c r="FM802" i="13"/>
  <c r="FM860" i="13"/>
  <c r="FM918" i="13"/>
  <c r="FM982" i="13"/>
  <c r="FM728" i="13"/>
  <c r="FM791" i="13"/>
  <c r="FM866" i="13"/>
  <c r="FM939" i="13"/>
  <c r="FM671" i="13"/>
  <c r="FM730" i="13"/>
  <c r="FM795" i="13"/>
  <c r="FM851" i="13"/>
  <c r="FM911" i="13"/>
  <c r="FM975" i="13"/>
  <c r="FM713" i="13"/>
  <c r="FM784" i="13"/>
  <c r="FM840" i="13"/>
  <c r="FM913" i="13"/>
  <c r="FM977" i="13"/>
  <c r="FM701" i="13"/>
  <c r="FM768" i="13"/>
  <c r="FM829" i="13"/>
  <c r="FM904" i="13"/>
  <c r="FM968" i="13"/>
  <c r="FM816" i="13"/>
  <c r="FM880" i="13"/>
  <c r="FM925" i="13"/>
  <c r="FM989" i="13"/>
  <c r="C60" i="16"/>
  <c r="C8" i="16"/>
  <c r="F89" i="16"/>
  <c r="F25" i="16"/>
  <c r="E64" i="16"/>
  <c r="D82" i="16"/>
  <c r="D21" i="16"/>
  <c r="F76" i="16"/>
  <c r="F16" i="16"/>
  <c r="E87" i="16"/>
  <c r="E24" i="16"/>
  <c r="D94" i="16"/>
  <c r="F40" i="16"/>
  <c r="C96" i="16"/>
  <c r="C55" i="16"/>
  <c r="F82" i="16"/>
  <c r="F21" i="16"/>
  <c r="E104" i="16"/>
  <c r="E57" i="16"/>
  <c r="E6" i="16"/>
  <c r="D77" i="16"/>
  <c r="D17" i="16"/>
  <c r="C92" i="16"/>
  <c r="C35" i="16"/>
  <c r="F65" i="16"/>
  <c r="F13" i="16"/>
  <c r="D91" i="16"/>
  <c r="D32" i="16"/>
  <c r="F81" i="16"/>
  <c r="F26" i="16"/>
  <c r="F101" i="16"/>
  <c r="C94" i="16"/>
  <c r="F77" i="16"/>
  <c r="F17" i="16"/>
  <c r="D113" i="16"/>
  <c r="D14" i="16"/>
  <c r="C89" i="16"/>
  <c r="C25" i="16"/>
  <c r="F60" i="16"/>
  <c r="F8" i="16"/>
  <c r="E76" i="16"/>
  <c r="E16" i="16"/>
  <c r="D87" i="16"/>
  <c r="D24" i="16"/>
  <c r="F27" i="16"/>
  <c r="C91" i="16"/>
  <c r="C32" i="16"/>
  <c r="F113" i="16"/>
  <c r="F68" i="16"/>
  <c r="F14" i="16"/>
  <c r="E92" i="16"/>
  <c r="E35" i="16"/>
  <c r="D64" i="16"/>
  <c r="C82" i="16"/>
  <c r="C21" i="16"/>
  <c r="F96" i="16"/>
  <c r="F55" i="16"/>
  <c r="E65" i="16"/>
  <c r="E13" i="16"/>
  <c r="C87" i="16"/>
  <c r="C24" i="16"/>
  <c r="F106" i="16"/>
  <c r="F64" i="16"/>
  <c r="F12" i="16"/>
  <c r="E89" i="16"/>
  <c r="E25" i="16"/>
  <c r="D104" i="16"/>
  <c r="D57" i="16"/>
  <c r="D6" i="16"/>
  <c r="C77" i="16"/>
  <c r="C17" i="16"/>
  <c r="F94" i="16"/>
  <c r="E60" i="16"/>
  <c r="E8" i="16"/>
  <c r="D76" i="16"/>
  <c r="D16" i="16"/>
  <c r="F104" i="16"/>
  <c r="F57" i="16"/>
  <c r="F6" i="16"/>
  <c r="E82" i="16"/>
  <c r="E21" i="16"/>
  <c r="C113" i="16"/>
  <c r="C14" i="16"/>
  <c r="F91" i="16"/>
  <c r="F32" i="16"/>
  <c r="E96" i="16"/>
  <c r="E55" i="16"/>
  <c r="D65" i="16"/>
  <c r="D13" i="16"/>
  <c r="F78" i="16"/>
  <c r="C76" i="16"/>
  <c r="C16" i="16"/>
  <c r="E77" i="16"/>
  <c r="E17" i="16"/>
  <c r="D92" i="16"/>
  <c r="D35" i="16"/>
  <c r="C64" i="16"/>
  <c r="F87" i="16"/>
  <c r="F24" i="16"/>
  <c r="E94" i="16"/>
  <c r="D60" i="16"/>
  <c r="D8" i="16"/>
  <c r="C65" i="16"/>
  <c r="C13" i="16"/>
  <c r="F92" i="16"/>
  <c r="F35" i="16"/>
  <c r="E113" i="16"/>
  <c r="E14" i="16"/>
  <c r="D89" i="16"/>
  <c r="D25" i="16"/>
  <c r="C104" i="16"/>
  <c r="C57" i="16"/>
  <c r="C6" i="16"/>
  <c r="F20" i="16"/>
  <c r="E91" i="16"/>
  <c r="E32" i="16"/>
  <c r="D96" i="16"/>
  <c r="D55" i="16"/>
  <c r="S26" i="6"/>
  <c r="GO692" i="13" l="1"/>
  <c r="GO691" i="13"/>
  <c r="GP691" i="13"/>
  <c r="E12" i="16"/>
  <c r="M12" i="16" s="1"/>
  <c r="GP914" i="13"/>
  <c r="GO511" i="13"/>
  <c r="GP748" i="13"/>
  <c r="GO674" i="13"/>
  <c r="GO705" i="13"/>
  <c r="GO710" i="13"/>
  <c r="GO270" i="13"/>
  <c r="GO372" i="13"/>
  <c r="GP357" i="13"/>
  <c r="GO340" i="13"/>
  <c r="GO732" i="13"/>
  <c r="GO371" i="13"/>
  <c r="GO798" i="13"/>
  <c r="GO342" i="13"/>
  <c r="GP733" i="13"/>
  <c r="GP873" i="13"/>
  <c r="GO984" i="13"/>
  <c r="GP910" i="13"/>
  <c r="GO708" i="13"/>
  <c r="GP681" i="13"/>
  <c r="GP741" i="13"/>
  <c r="GO777" i="13"/>
  <c r="GO853" i="13"/>
  <c r="GO263" i="13"/>
  <c r="GO920" i="13"/>
  <c r="GO818" i="13"/>
  <c r="GO815" i="13"/>
  <c r="GP809" i="13"/>
  <c r="GO583" i="13"/>
  <c r="GO993" i="13"/>
  <c r="GO856" i="13"/>
  <c r="GO686" i="13"/>
  <c r="GO572" i="13"/>
  <c r="GP525" i="13"/>
  <c r="GP941" i="13"/>
  <c r="GO929" i="13"/>
  <c r="GO990" i="13"/>
  <c r="GP882" i="13"/>
  <c r="GO879" i="13"/>
  <c r="GP940" i="13"/>
  <c r="GO940" i="13"/>
  <c r="GO904" i="13"/>
  <c r="GP904" i="13"/>
  <c r="GO713" i="13"/>
  <c r="GP713" i="13"/>
  <c r="GP866" i="13"/>
  <c r="GO866" i="13"/>
  <c r="GP916" i="13"/>
  <c r="GO916" i="13"/>
  <c r="GO644" i="13"/>
  <c r="GP644" i="13"/>
  <c r="GP529" i="13"/>
  <c r="GO529" i="13"/>
  <c r="GP355" i="13"/>
  <c r="GO355" i="13"/>
  <c r="GO814" i="13"/>
  <c r="GP814" i="13"/>
  <c r="GP838" i="13"/>
  <c r="GO838" i="13"/>
  <c r="GP789" i="13"/>
  <c r="GO789" i="13"/>
  <c r="GO573" i="13"/>
  <c r="GP573" i="13"/>
  <c r="GP574" i="13"/>
  <c r="GO574" i="13"/>
  <c r="GP370" i="13"/>
  <c r="GO370" i="13"/>
  <c r="GP921" i="13"/>
  <c r="GO921" i="13"/>
  <c r="GP949" i="13"/>
  <c r="GO949" i="13"/>
  <c r="GP780" i="13"/>
  <c r="GO780" i="13"/>
  <c r="GO890" i="13"/>
  <c r="GP890" i="13"/>
  <c r="GP676" i="13"/>
  <c r="GO676" i="13"/>
  <c r="GP672" i="13"/>
  <c r="GO672" i="13"/>
  <c r="GP513" i="13"/>
  <c r="GO513" i="13"/>
  <c r="GP528" i="13"/>
  <c r="GO528" i="13"/>
  <c r="GP258" i="13"/>
  <c r="GO258" i="13"/>
  <c r="GO738" i="13"/>
  <c r="GP738" i="13"/>
  <c r="GO894" i="13"/>
  <c r="GP894" i="13"/>
  <c r="GP702" i="13"/>
  <c r="GO702" i="13"/>
  <c r="GO765" i="13"/>
  <c r="GP765" i="13"/>
  <c r="GP820" i="13"/>
  <c r="GO820" i="13"/>
  <c r="GP518" i="13"/>
  <c r="GO518" i="13"/>
  <c r="GP277" i="13"/>
  <c r="GO277" i="13"/>
  <c r="GP801" i="13"/>
  <c r="GO801" i="13"/>
  <c r="GO943" i="13"/>
  <c r="GP943" i="13"/>
  <c r="GP758" i="13"/>
  <c r="GO758" i="13"/>
  <c r="GP822" i="13"/>
  <c r="GO822" i="13"/>
  <c r="GO759" i="13"/>
  <c r="GP759" i="13"/>
  <c r="GO262" i="13"/>
  <c r="GP262" i="13"/>
  <c r="GP859" i="13"/>
  <c r="GO859" i="13"/>
  <c r="GO673" i="13"/>
  <c r="GP673" i="13"/>
  <c r="GP832" i="13"/>
  <c r="GO832" i="13"/>
  <c r="GP871" i="13"/>
  <c r="GO871" i="13"/>
  <c r="GP944" i="13"/>
  <c r="GO944" i="13"/>
  <c r="GP946" i="13"/>
  <c r="GO946" i="13"/>
  <c r="GP487" i="13"/>
  <c r="GO487" i="13"/>
  <c r="GO366" i="13"/>
  <c r="GP366" i="13"/>
  <c r="GO919" i="13"/>
  <c r="GP919" i="13"/>
  <c r="GP734" i="13"/>
  <c r="GO734" i="13"/>
  <c r="GP892" i="13"/>
  <c r="GO892" i="13"/>
  <c r="GP931" i="13"/>
  <c r="GO931" i="13"/>
  <c r="GP678" i="13"/>
  <c r="GO678" i="13"/>
  <c r="GP566" i="13"/>
  <c r="GO566" i="13"/>
  <c r="GO562" i="13"/>
  <c r="GP562" i="13"/>
  <c r="GP288" i="13"/>
  <c r="GO288" i="13"/>
  <c r="GO797" i="13"/>
  <c r="GP797" i="13"/>
  <c r="GO829" i="13"/>
  <c r="GP829" i="13"/>
  <c r="GP975" i="13"/>
  <c r="GO975" i="13"/>
  <c r="GP791" i="13"/>
  <c r="GO791" i="13"/>
  <c r="GP854" i="13"/>
  <c r="GO854" i="13"/>
  <c r="GP696" i="13"/>
  <c r="GO696" i="13"/>
  <c r="GP895" i="13"/>
  <c r="GO895" i="13"/>
  <c r="GP369" i="13"/>
  <c r="GO369" i="13"/>
  <c r="GP966" i="13"/>
  <c r="GO966" i="13"/>
  <c r="GP782" i="13"/>
  <c r="GO782" i="13"/>
  <c r="GP937" i="13"/>
  <c r="GO937" i="13"/>
  <c r="GP965" i="13"/>
  <c r="GO965" i="13"/>
  <c r="GO752" i="13"/>
  <c r="GP752" i="13"/>
  <c r="GO368" i="13"/>
  <c r="GP368" i="13"/>
  <c r="GP863" i="13"/>
  <c r="GO863" i="13"/>
  <c r="GO885" i="13"/>
  <c r="GP885" i="13"/>
  <c r="GP719" i="13"/>
  <c r="GO719" i="13"/>
  <c r="GP843" i="13"/>
  <c r="GO843" i="13"/>
  <c r="GP779" i="13"/>
  <c r="GO779" i="13"/>
  <c r="GP516" i="13"/>
  <c r="GO516" i="13"/>
  <c r="GP367" i="13"/>
  <c r="GO367" i="13"/>
  <c r="GP972" i="13"/>
  <c r="GO972" i="13"/>
  <c r="GP690" i="13"/>
  <c r="GO690" i="13"/>
  <c r="GP821" i="13"/>
  <c r="GO821" i="13"/>
  <c r="GP952" i="13"/>
  <c r="GO952" i="13"/>
  <c r="GP707" i="13"/>
  <c r="GO707" i="13"/>
  <c r="GP835" i="13"/>
  <c r="GO835" i="13"/>
  <c r="GP504" i="13"/>
  <c r="GO504" i="13"/>
  <c r="GO261" i="13"/>
  <c r="GP261" i="13"/>
  <c r="GO736" i="13"/>
  <c r="GP736" i="13"/>
  <c r="GP883" i="13"/>
  <c r="GO883" i="13"/>
  <c r="GP750" i="13"/>
  <c r="GO750" i="13"/>
  <c r="GO763" i="13"/>
  <c r="GP763" i="13"/>
  <c r="GP584" i="13"/>
  <c r="GO584" i="13"/>
  <c r="GO510" i="13"/>
  <c r="GP510" i="13"/>
  <c r="GP458" i="13"/>
  <c r="GO458" i="13"/>
  <c r="GP285" i="13"/>
  <c r="GO285" i="13"/>
  <c r="GP788" i="13"/>
  <c r="GO788" i="13"/>
  <c r="GO930" i="13"/>
  <c r="GP930" i="13"/>
  <c r="GO745" i="13"/>
  <c r="GP745" i="13"/>
  <c r="GO807" i="13"/>
  <c r="GP807" i="13"/>
  <c r="GO974" i="13"/>
  <c r="GP974" i="13"/>
  <c r="GO742" i="13"/>
  <c r="GP742" i="13"/>
  <c r="GP524" i="13"/>
  <c r="GO524" i="13"/>
  <c r="GP348" i="13"/>
  <c r="GO348" i="13"/>
  <c r="GP857" i="13"/>
  <c r="GO857" i="13"/>
  <c r="GP992" i="13"/>
  <c r="GO992" i="13"/>
  <c r="GO830" i="13"/>
  <c r="GP830" i="13"/>
  <c r="GP858" i="13"/>
  <c r="GO858" i="13"/>
  <c r="GP589" i="13"/>
  <c r="GO589" i="13"/>
  <c r="GO912" i="13"/>
  <c r="GP912" i="13"/>
  <c r="GP927" i="13"/>
  <c r="GO927" i="13"/>
  <c r="GP399" i="13"/>
  <c r="GO399" i="13"/>
  <c r="GP350" i="13"/>
  <c r="GO350" i="13"/>
  <c r="GO630" i="13"/>
  <c r="GP630" i="13"/>
  <c r="GO768" i="13"/>
  <c r="GP768" i="13"/>
  <c r="GO911" i="13"/>
  <c r="GP911" i="13"/>
  <c r="GO728" i="13"/>
  <c r="GP728" i="13"/>
  <c r="GP783" i="13"/>
  <c r="GO783" i="13"/>
  <c r="GP865" i="13"/>
  <c r="GO865" i="13"/>
  <c r="GO254" i="13"/>
  <c r="GP254" i="13"/>
  <c r="GO902" i="13"/>
  <c r="GP902" i="13"/>
  <c r="GP695" i="13"/>
  <c r="GO695" i="13"/>
  <c r="GP864" i="13"/>
  <c r="GO864" i="13"/>
  <c r="GP901" i="13"/>
  <c r="GO901" i="13"/>
  <c r="GP522" i="13"/>
  <c r="GO522" i="13"/>
  <c r="GO347" i="13"/>
  <c r="GP347" i="13"/>
  <c r="GP803" i="13"/>
  <c r="GO803" i="13"/>
  <c r="GP823" i="13"/>
  <c r="GO823" i="13"/>
  <c r="GP988" i="13"/>
  <c r="GO988" i="13"/>
  <c r="GP787" i="13"/>
  <c r="GO787" i="13"/>
  <c r="GP565" i="13"/>
  <c r="GO565" i="13"/>
  <c r="GP354" i="13"/>
  <c r="GO354" i="13"/>
  <c r="GO908" i="13"/>
  <c r="GP908" i="13"/>
  <c r="GP947" i="13"/>
  <c r="GO947" i="13"/>
  <c r="GP764" i="13"/>
  <c r="GO764" i="13"/>
  <c r="GO888" i="13"/>
  <c r="GP888" i="13"/>
  <c r="GP571" i="13"/>
  <c r="GO571" i="13"/>
  <c r="GO505" i="13"/>
  <c r="GP505" i="13"/>
  <c r="GP515" i="13"/>
  <c r="GO515" i="13"/>
  <c r="GP957" i="13"/>
  <c r="GO957" i="13"/>
  <c r="GP679" i="13"/>
  <c r="GO679" i="13"/>
  <c r="GP819" i="13"/>
  <c r="GO819" i="13"/>
  <c r="GP950" i="13"/>
  <c r="GO950" i="13"/>
  <c r="GO991" i="13"/>
  <c r="GP991" i="13"/>
  <c r="GO781" i="13"/>
  <c r="GP781" i="13"/>
  <c r="GP493" i="13"/>
  <c r="GO493" i="13"/>
  <c r="GP245" i="13"/>
  <c r="GO245" i="13"/>
  <c r="GP727" i="13"/>
  <c r="GO727" i="13"/>
  <c r="GP881" i="13"/>
  <c r="GO881" i="13"/>
  <c r="GP684" i="13"/>
  <c r="GO684" i="13"/>
  <c r="GO737" i="13"/>
  <c r="GP737" i="13"/>
  <c r="GP746" i="13"/>
  <c r="GO746" i="13"/>
  <c r="GP700" i="13"/>
  <c r="GO700" i="13"/>
  <c r="GP259" i="13"/>
  <c r="GO259" i="13"/>
  <c r="GO772" i="13"/>
  <c r="GP772" i="13"/>
  <c r="GP928" i="13"/>
  <c r="GO928" i="13"/>
  <c r="GO743" i="13"/>
  <c r="GP743" i="13"/>
  <c r="GO800" i="13"/>
  <c r="GP800" i="13"/>
  <c r="GO942" i="13"/>
  <c r="GP942" i="13"/>
  <c r="GP714" i="13"/>
  <c r="GO714" i="13"/>
  <c r="GO517" i="13"/>
  <c r="GP517" i="13"/>
  <c r="GP294" i="13"/>
  <c r="GO294" i="13"/>
  <c r="GP979" i="13"/>
  <c r="GO979" i="13"/>
  <c r="GP989" i="13"/>
  <c r="GO989" i="13"/>
  <c r="GO701" i="13"/>
  <c r="GP701" i="13"/>
  <c r="GP851" i="13"/>
  <c r="GO851" i="13"/>
  <c r="GO982" i="13"/>
  <c r="GP982" i="13"/>
  <c r="GO724" i="13"/>
  <c r="GP724" i="13"/>
  <c r="GP459" i="13"/>
  <c r="GO459" i="13"/>
  <c r="GO276" i="13"/>
  <c r="GP276" i="13"/>
  <c r="GP827" i="13"/>
  <c r="GO827" i="13"/>
  <c r="GP962" i="13"/>
  <c r="GO962" i="13"/>
  <c r="GO778" i="13"/>
  <c r="GP778" i="13"/>
  <c r="GP839" i="13"/>
  <c r="GO839" i="13"/>
  <c r="GP689" i="13"/>
  <c r="GO689" i="13"/>
  <c r="GO869" i="13"/>
  <c r="GP869" i="13"/>
  <c r="GP353" i="13"/>
  <c r="GO353" i="13"/>
  <c r="GP951" i="13"/>
  <c r="GO951" i="13"/>
  <c r="GP766" i="13"/>
  <c r="GO766" i="13"/>
  <c r="GP924" i="13"/>
  <c r="GO924" i="13"/>
  <c r="GP963" i="13"/>
  <c r="GO963" i="13"/>
  <c r="GO739" i="13"/>
  <c r="GP739" i="13"/>
  <c r="GP360" i="13"/>
  <c r="GO360" i="13"/>
  <c r="GP850" i="13"/>
  <c r="GO850" i="13"/>
  <c r="GO874" i="13"/>
  <c r="GP874" i="13"/>
  <c r="GO718" i="13"/>
  <c r="GP718" i="13"/>
  <c r="GO841" i="13"/>
  <c r="GP841" i="13"/>
  <c r="GO715" i="13"/>
  <c r="GP715" i="13"/>
  <c r="GP351" i="13"/>
  <c r="GO351" i="13"/>
  <c r="GO893" i="13"/>
  <c r="GP893" i="13"/>
  <c r="GP945" i="13"/>
  <c r="GO945" i="13"/>
  <c r="GP762" i="13"/>
  <c r="GO762" i="13"/>
  <c r="GO886" i="13"/>
  <c r="GP886" i="13"/>
  <c r="GP563" i="13"/>
  <c r="GO563" i="13"/>
  <c r="GP955" i="13"/>
  <c r="GO955" i="13"/>
  <c r="GP817" i="13"/>
  <c r="GO817" i="13"/>
  <c r="GP935" i="13"/>
  <c r="GO935" i="13"/>
  <c r="GP978" i="13"/>
  <c r="GO978" i="13"/>
  <c r="GO757" i="13"/>
  <c r="GP757" i="13"/>
  <c r="GP243" i="13"/>
  <c r="GO243" i="13"/>
  <c r="GO725" i="13"/>
  <c r="GP725" i="13"/>
  <c r="GP868" i="13"/>
  <c r="GO868" i="13"/>
  <c r="GP986" i="13"/>
  <c r="GO986" i="13"/>
  <c r="GP735" i="13"/>
  <c r="GO735" i="13"/>
  <c r="GP694" i="13"/>
  <c r="GO694" i="13"/>
  <c r="GO585" i="13"/>
  <c r="GP585" i="13"/>
  <c r="GP356" i="13"/>
  <c r="GO356" i="13"/>
  <c r="GP915" i="13"/>
  <c r="GO915" i="13"/>
  <c r="GO925" i="13"/>
  <c r="GP925" i="13"/>
  <c r="GP977" i="13"/>
  <c r="GO977" i="13"/>
  <c r="GO795" i="13"/>
  <c r="GP795" i="13"/>
  <c r="GO918" i="13"/>
  <c r="GP918" i="13"/>
  <c r="GO744" i="13"/>
  <c r="GP744" i="13"/>
  <c r="GP703" i="13"/>
  <c r="GO703" i="13"/>
  <c r="GP530" i="13"/>
  <c r="GO530" i="13"/>
  <c r="GP235" i="13"/>
  <c r="GO235" i="13"/>
  <c r="GO755" i="13"/>
  <c r="GP755" i="13"/>
  <c r="GO898" i="13"/>
  <c r="GP898" i="13"/>
  <c r="GO716" i="13"/>
  <c r="GP716" i="13"/>
  <c r="GP769" i="13"/>
  <c r="GO769" i="13"/>
  <c r="GP852" i="13"/>
  <c r="GO852" i="13"/>
  <c r="GP246" i="13"/>
  <c r="GO246" i="13"/>
  <c r="GP887" i="13"/>
  <c r="GO887" i="13"/>
  <c r="GP688" i="13"/>
  <c r="GO688" i="13"/>
  <c r="GP862" i="13"/>
  <c r="GO862" i="13"/>
  <c r="GP899" i="13"/>
  <c r="GO899" i="13"/>
  <c r="GO514" i="13"/>
  <c r="GP514" i="13"/>
  <c r="GP275" i="13"/>
  <c r="GO275" i="13"/>
  <c r="GP794" i="13"/>
  <c r="GO794" i="13"/>
  <c r="GP810" i="13"/>
  <c r="GO810" i="13"/>
  <c r="GP973" i="13"/>
  <c r="GO973" i="13"/>
  <c r="GP785" i="13"/>
  <c r="GO785" i="13"/>
  <c r="GP634" i="13"/>
  <c r="GO634" i="13"/>
  <c r="GP774" i="13"/>
  <c r="GO774" i="13"/>
  <c r="GO298" i="13"/>
  <c r="GP298" i="13"/>
  <c r="GP848" i="13"/>
  <c r="GO848" i="13"/>
  <c r="GP872" i="13"/>
  <c r="GO872" i="13"/>
  <c r="GO711" i="13"/>
  <c r="GP711" i="13"/>
  <c r="GP828" i="13"/>
  <c r="GO828" i="13"/>
  <c r="GO687" i="13"/>
  <c r="GP687" i="13"/>
  <c r="GO343" i="13"/>
  <c r="GP343" i="13"/>
  <c r="GP891" i="13"/>
  <c r="GO891" i="13"/>
  <c r="GP932" i="13"/>
  <c r="GO932" i="13"/>
  <c r="GO760" i="13"/>
  <c r="GP760" i="13"/>
  <c r="GO877" i="13"/>
  <c r="GP877" i="13"/>
  <c r="GP953" i="13"/>
  <c r="GO953" i="13"/>
  <c r="GP981" i="13"/>
  <c r="GO981" i="13"/>
  <c r="GP804" i="13"/>
  <c r="GO804" i="13"/>
  <c r="GO922" i="13"/>
  <c r="GP922" i="13"/>
  <c r="GP796" i="13"/>
  <c r="GO796" i="13"/>
  <c r="GO717" i="13"/>
  <c r="GP717" i="13"/>
  <c r="GP582" i="13"/>
  <c r="GO582" i="13"/>
  <c r="GP413" i="13"/>
  <c r="GO413" i="13"/>
  <c r="GO301" i="13"/>
  <c r="GP301" i="13"/>
  <c r="GP970" i="13"/>
  <c r="GO970" i="13"/>
  <c r="GP842" i="13"/>
  <c r="GO842" i="13"/>
  <c r="GP880" i="13"/>
  <c r="GO880" i="13"/>
  <c r="GO913" i="13"/>
  <c r="GP913" i="13"/>
  <c r="GO730" i="13"/>
  <c r="GP730" i="13"/>
  <c r="GP860" i="13"/>
  <c r="GO860" i="13"/>
  <c r="GP531" i="13"/>
  <c r="GO531" i="13"/>
  <c r="GP987" i="13"/>
  <c r="GO987" i="13"/>
  <c r="GO699" i="13"/>
  <c r="GP699" i="13"/>
  <c r="GO849" i="13"/>
  <c r="GP849" i="13"/>
  <c r="GP967" i="13"/>
  <c r="GO967" i="13"/>
  <c r="GO722" i="13"/>
  <c r="GP722" i="13"/>
  <c r="GP403" i="13"/>
  <c r="GO403" i="13"/>
  <c r="GP520" i="13"/>
  <c r="GO520" i="13"/>
  <c r="GP247" i="13"/>
  <c r="GO247" i="13"/>
  <c r="GO825" i="13"/>
  <c r="GP825" i="13"/>
  <c r="GO960" i="13"/>
  <c r="GP960" i="13"/>
  <c r="GO776" i="13"/>
  <c r="GP776" i="13"/>
  <c r="GO826" i="13"/>
  <c r="GP826" i="13"/>
  <c r="GP670" i="13"/>
  <c r="GO670" i="13"/>
  <c r="GO837" i="13"/>
  <c r="GP837" i="13"/>
  <c r="GO297" i="13"/>
  <c r="GP297" i="13"/>
  <c r="GP938" i="13"/>
  <c r="GO938" i="13"/>
  <c r="GP753" i="13"/>
  <c r="GO753" i="13"/>
  <c r="GP909" i="13"/>
  <c r="GO909" i="13"/>
  <c r="GP961" i="13"/>
  <c r="GO961" i="13"/>
  <c r="GP709" i="13"/>
  <c r="GO709" i="13"/>
  <c r="GP412" i="13"/>
  <c r="GO412" i="13"/>
  <c r="GO352" i="13"/>
  <c r="GP352" i="13"/>
  <c r="GP792" i="13"/>
  <c r="GO792" i="13"/>
  <c r="GP808" i="13"/>
  <c r="GO808" i="13"/>
  <c r="GP971" i="13"/>
  <c r="GO971" i="13"/>
  <c r="GO771" i="13"/>
  <c r="GP771" i="13"/>
  <c r="GO729" i="13"/>
  <c r="GP729" i="13"/>
  <c r="GO274" i="13"/>
  <c r="GP274" i="13"/>
  <c r="GO846" i="13"/>
  <c r="GP846" i="13"/>
  <c r="GP870" i="13"/>
  <c r="GO870" i="13"/>
  <c r="GP706" i="13"/>
  <c r="GO706" i="13"/>
  <c r="GP813" i="13"/>
  <c r="GO813" i="13"/>
  <c r="GP685" i="13"/>
  <c r="GO685" i="13"/>
  <c r="GP295" i="13"/>
  <c r="GO295" i="13"/>
  <c r="GO889" i="13"/>
  <c r="GP889" i="13"/>
  <c r="GO917" i="13"/>
  <c r="GP917" i="13"/>
  <c r="GO747" i="13"/>
  <c r="GP747" i="13"/>
  <c r="GP875" i="13"/>
  <c r="GO875" i="13"/>
  <c r="GP496" i="13"/>
  <c r="D20" i="16" s="1"/>
  <c r="GO496" i="13"/>
  <c r="C20" i="16" s="1"/>
  <c r="GP532" i="13"/>
  <c r="GO532" i="13"/>
  <c r="GO906" i="13"/>
  <c r="GP906" i="13"/>
  <c r="GO786" i="13"/>
  <c r="GP786" i="13"/>
  <c r="GP816" i="13"/>
  <c r="GO816" i="13"/>
  <c r="GP840" i="13"/>
  <c r="GO840" i="13"/>
  <c r="GP671" i="13"/>
  <c r="GO671" i="13"/>
  <c r="GP802" i="13"/>
  <c r="GO802" i="13"/>
  <c r="GP580" i="13"/>
  <c r="GO580" i="13"/>
  <c r="GO457" i="13"/>
  <c r="GP457" i="13"/>
  <c r="GO260" i="13"/>
  <c r="GP260" i="13"/>
  <c r="GP923" i="13"/>
  <c r="GO923" i="13"/>
  <c r="GP964" i="13"/>
  <c r="GO964" i="13"/>
  <c r="GP793" i="13"/>
  <c r="GO793" i="13"/>
  <c r="GP903" i="13"/>
  <c r="GO903" i="13"/>
  <c r="GP726" i="13"/>
  <c r="GO726" i="13"/>
  <c r="GP586" i="13"/>
  <c r="GO586" i="13"/>
  <c r="GP682" i="13"/>
  <c r="GO682" i="13"/>
  <c r="GP521" i="13"/>
  <c r="GO521" i="13"/>
  <c r="GP300" i="13"/>
  <c r="GO300" i="13"/>
  <c r="GO740" i="13"/>
  <c r="GP740" i="13"/>
  <c r="GO896" i="13"/>
  <c r="GP896" i="13"/>
  <c r="GP704" i="13"/>
  <c r="GO704" i="13"/>
  <c r="GO767" i="13"/>
  <c r="GP767" i="13"/>
  <c r="GP833" i="13"/>
  <c r="GO833" i="13"/>
  <c r="GO341" i="13"/>
  <c r="GP341" i="13"/>
  <c r="GP876" i="13"/>
  <c r="GO876" i="13"/>
  <c r="GP677" i="13"/>
  <c r="GO677" i="13"/>
  <c r="GP847" i="13"/>
  <c r="GO847" i="13"/>
  <c r="GO897" i="13"/>
  <c r="GP897" i="13"/>
  <c r="GO526" i="13"/>
  <c r="GP526" i="13"/>
  <c r="GP588" i="13"/>
  <c r="GO588" i="13"/>
  <c r="GO506" i="13"/>
  <c r="GP506" i="13"/>
  <c r="GP248" i="13"/>
  <c r="GO248" i="13"/>
  <c r="GO936" i="13"/>
  <c r="GP936" i="13"/>
  <c r="GO751" i="13"/>
  <c r="GP751" i="13"/>
  <c r="GP907" i="13"/>
  <c r="GO907" i="13"/>
  <c r="GP948" i="13"/>
  <c r="GO948" i="13"/>
  <c r="GP581" i="13"/>
  <c r="D68" i="16" s="1"/>
  <c r="L53" i="16" s="1"/>
  <c r="GO581" i="13"/>
  <c r="C68" i="16" s="1"/>
  <c r="K53" i="16" s="1"/>
  <c r="GP396" i="13"/>
  <c r="GO396" i="13"/>
  <c r="GO344" i="13"/>
  <c r="GP344" i="13"/>
  <c r="GP790" i="13"/>
  <c r="GO790" i="13"/>
  <c r="GO806" i="13"/>
  <c r="GP806" i="13"/>
  <c r="GP969" i="13"/>
  <c r="GO969" i="13"/>
  <c r="GP756" i="13"/>
  <c r="GO756" i="13"/>
  <c r="GP623" i="13"/>
  <c r="GO623" i="13"/>
  <c r="GP527" i="13"/>
  <c r="GO527" i="13"/>
  <c r="GP373" i="13"/>
  <c r="GO373" i="13"/>
  <c r="GO831" i="13"/>
  <c r="GP831" i="13"/>
  <c r="GP855" i="13"/>
  <c r="GO855" i="13"/>
  <c r="GP693" i="13"/>
  <c r="GO693" i="13"/>
  <c r="GP811" i="13"/>
  <c r="GO811" i="13"/>
  <c r="GP680" i="13"/>
  <c r="GO680" i="13"/>
  <c r="GP271" i="13"/>
  <c r="GO271" i="13"/>
  <c r="GP844" i="13"/>
  <c r="GO844" i="13"/>
  <c r="GP723" i="13"/>
  <c r="GO723" i="13"/>
  <c r="GO968" i="13"/>
  <c r="GP968" i="13"/>
  <c r="GO784" i="13"/>
  <c r="GP784" i="13"/>
  <c r="GP939" i="13"/>
  <c r="GO939" i="13"/>
  <c r="GP980" i="13"/>
  <c r="GO980" i="13"/>
  <c r="GP761" i="13"/>
  <c r="GO761" i="13"/>
  <c r="GP698" i="13"/>
  <c r="GO698" i="13"/>
  <c r="GP503" i="13"/>
  <c r="GO503" i="13"/>
  <c r="GO349" i="13"/>
  <c r="GP349" i="13"/>
  <c r="GP878" i="13"/>
  <c r="GO878" i="13"/>
  <c r="GO900" i="13"/>
  <c r="GP900" i="13"/>
  <c r="GP721" i="13"/>
  <c r="GO721" i="13"/>
  <c r="GO845" i="13"/>
  <c r="GP845" i="13"/>
  <c r="GP629" i="13"/>
  <c r="GO629" i="13"/>
  <c r="GP523" i="13"/>
  <c r="GO523" i="13"/>
  <c r="GP375" i="13"/>
  <c r="GO375" i="13"/>
  <c r="GP985" i="13"/>
  <c r="GO985" i="13"/>
  <c r="GP697" i="13"/>
  <c r="GO697" i="13"/>
  <c r="GP836" i="13"/>
  <c r="GO836" i="13"/>
  <c r="GP954" i="13"/>
  <c r="GO954" i="13"/>
  <c r="GO720" i="13"/>
  <c r="GP720" i="13"/>
  <c r="GP867" i="13"/>
  <c r="GO867" i="13"/>
  <c r="GP395" i="13"/>
  <c r="GO395" i="13"/>
  <c r="GP512" i="13"/>
  <c r="GO512" i="13"/>
  <c r="GP234" i="13"/>
  <c r="GO234" i="13"/>
  <c r="GP812" i="13"/>
  <c r="GO812" i="13"/>
  <c r="GO958" i="13"/>
  <c r="GP958" i="13"/>
  <c r="GP773" i="13"/>
  <c r="GO773" i="13"/>
  <c r="GP824" i="13"/>
  <c r="GO824" i="13"/>
  <c r="GO805" i="13"/>
  <c r="GP805" i="13"/>
  <c r="GP281" i="13"/>
  <c r="GO281" i="13"/>
  <c r="GP861" i="13"/>
  <c r="GO861" i="13"/>
  <c r="GP675" i="13"/>
  <c r="GO675" i="13"/>
  <c r="GP834" i="13"/>
  <c r="GO834" i="13"/>
  <c r="GO884" i="13"/>
  <c r="GP884" i="13"/>
  <c r="GP976" i="13"/>
  <c r="GO976" i="13"/>
  <c r="GP959" i="13"/>
  <c r="GO959" i="13"/>
  <c r="GP374" i="13"/>
  <c r="GO374" i="13"/>
  <c r="GP934" i="13"/>
  <c r="GO934" i="13"/>
  <c r="GO749" i="13"/>
  <c r="GP749" i="13"/>
  <c r="GP905" i="13"/>
  <c r="GO905" i="13"/>
  <c r="GP933" i="13"/>
  <c r="GO933" i="13"/>
  <c r="GP683" i="13"/>
  <c r="GO683" i="13"/>
  <c r="GP731" i="13"/>
  <c r="GO731" i="13"/>
  <c r="GP296" i="13"/>
  <c r="GO296" i="13"/>
  <c r="GP983" i="13"/>
  <c r="GO983" i="13"/>
  <c r="GP799" i="13"/>
  <c r="GO799" i="13"/>
  <c r="GP956" i="13"/>
  <c r="GO956" i="13"/>
  <c r="GP754" i="13"/>
  <c r="GO754" i="13"/>
  <c r="GP533" i="13"/>
  <c r="GO533" i="13"/>
  <c r="GP712" i="13"/>
  <c r="GO712" i="13"/>
  <c r="GP519" i="13"/>
  <c r="GO519" i="13"/>
  <c r="GP365" i="13"/>
  <c r="GO365" i="13"/>
  <c r="GP770" i="13"/>
  <c r="GO770" i="13"/>
  <c r="GP926" i="13"/>
  <c r="GO926" i="13"/>
  <c r="E106" i="16"/>
  <c r="M87" i="16" s="1"/>
  <c r="L49" i="16"/>
  <c r="K74" i="16"/>
  <c r="L74" i="16"/>
  <c r="M50" i="16"/>
  <c r="K19" i="16"/>
  <c r="L62" i="16"/>
  <c r="L75" i="16"/>
  <c r="K6" i="16"/>
  <c r="L50" i="16"/>
  <c r="K44" i="16"/>
  <c r="M62" i="16"/>
  <c r="K72" i="16"/>
  <c r="M6" i="16"/>
  <c r="K8" i="16"/>
  <c r="L42" i="16"/>
  <c r="K85" i="16"/>
  <c r="M42" i="16"/>
  <c r="K62" i="16"/>
  <c r="M75" i="16"/>
  <c r="M44" i="16"/>
  <c r="L19" i="16"/>
  <c r="K50" i="16"/>
  <c r="L61" i="16"/>
  <c r="L6" i="16"/>
  <c r="M85" i="16"/>
  <c r="L67" i="16"/>
  <c r="L8" i="16"/>
  <c r="K49" i="16"/>
  <c r="M67" i="16"/>
  <c r="M8" i="16"/>
  <c r="L44" i="16"/>
  <c r="M61" i="16"/>
  <c r="M72" i="16"/>
  <c r="M74" i="16"/>
  <c r="K61" i="16"/>
  <c r="L85" i="16"/>
  <c r="K67" i="16"/>
  <c r="M49" i="16"/>
  <c r="L72" i="16"/>
  <c r="M53" i="16"/>
  <c r="M19" i="16"/>
  <c r="K75" i="16"/>
  <c r="K42" i="16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B1" i="17"/>
  <c r="D12" i="16" l="1"/>
  <c r="L12" i="16" s="1"/>
  <c r="C12" i="16"/>
  <c r="K12" i="16" s="1"/>
  <c r="C106" i="16"/>
  <c r="K87" i="16" s="1"/>
  <c r="D106" i="16"/>
  <c r="L87" i="16" s="1"/>
  <c r="C103" i="19"/>
  <c r="D103" i="19" s="1"/>
  <c r="C65" i="19"/>
  <c r="D65" i="19" s="1"/>
  <c r="C90" i="19"/>
  <c r="D90" i="19" s="1"/>
  <c r="C63" i="19"/>
  <c r="D63" i="19" s="1"/>
  <c r="C28" i="19"/>
  <c r="D28" i="19" s="1"/>
  <c r="C89" i="19"/>
  <c r="D89" i="19" s="1"/>
  <c r="C60" i="19"/>
  <c r="D60" i="19" s="1"/>
  <c r="C25" i="19"/>
  <c r="D25" i="19" s="1"/>
  <c r="C85" i="19"/>
  <c r="D85" i="19" s="1"/>
  <c r="C54" i="19"/>
  <c r="D54" i="19" s="1"/>
  <c r="C23" i="19"/>
  <c r="D23" i="19" s="1"/>
  <c r="C81" i="19"/>
  <c r="D81" i="19" s="1"/>
  <c r="C50" i="19"/>
  <c r="D50" i="19" s="1"/>
  <c r="C22" i="19"/>
  <c r="D22" i="19" s="1"/>
  <c r="C79" i="19"/>
  <c r="D79" i="19" s="1"/>
  <c r="C37" i="19"/>
  <c r="D37" i="19" s="1"/>
  <c r="C20" i="19"/>
  <c r="D20" i="19" s="1"/>
  <c r="C70" i="19"/>
  <c r="D70" i="19" s="1"/>
  <c r="C31" i="19"/>
  <c r="D31" i="19" s="1"/>
  <c r="C14" i="19"/>
  <c r="D14" i="19" s="1"/>
  <c r="C29" i="19"/>
  <c r="D29" i="19" s="1"/>
  <c r="C69" i="19"/>
  <c r="D69" i="19" s="1"/>
  <c r="C30" i="19"/>
  <c r="D30" i="19" s="1"/>
  <c r="C3" i="19"/>
  <c r="D3" i="19" s="1"/>
  <c r="GA2" i="13"/>
  <c r="FO2" i="13"/>
  <c r="AF30" i="14" l="1"/>
  <c r="E27" i="16" l="1"/>
  <c r="E40" i="16"/>
  <c r="M29" i="16" s="1"/>
  <c r="E81" i="16"/>
  <c r="M66" i="16" s="1"/>
  <c r="P23" i="14"/>
  <c r="P1" i="14"/>
  <c r="E78" i="16" l="1"/>
  <c r="M63" i="16" s="1"/>
  <c r="C101" i="16"/>
  <c r="K82" i="16" s="1"/>
  <c r="E101" i="16"/>
  <c r="M82" i="16" s="1"/>
  <c r="E26" i="16"/>
  <c r="M20" i="16" s="1"/>
  <c r="D101" i="16"/>
  <c r="L82" i="16" s="1"/>
  <c r="D78" i="16"/>
  <c r="L63" i="16" s="1"/>
  <c r="D27" i="16"/>
  <c r="C27" i="16"/>
  <c r="C40" i="16"/>
  <c r="K29" i="16" s="1"/>
  <c r="D40" i="16"/>
  <c r="L29" i="16" s="1"/>
  <c r="D81" i="16"/>
  <c r="L66" i="16" s="1"/>
  <c r="C81" i="16"/>
  <c r="K66" i="16" s="1"/>
  <c r="EM2" i="13"/>
  <c r="BY2" i="13"/>
  <c r="C78" i="16" l="1"/>
  <c r="K63" i="16" s="1"/>
  <c r="D26" i="16"/>
  <c r="L20" i="16" s="1"/>
  <c r="C26" i="16"/>
  <c r="K20" i="16" s="1"/>
  <c r="F114" i="16"/>
  <c r="AR23" i="8"/>
  <c r="AR24" i="8" s="1"/>
  <c r="AR26" i="8" s="1"/>
  <c r="AN26" i="8" l="1"/>
  <c r="E1" i="8" l="1"/>
  <c r="R23" i="14" l="1"/>
  <c r="AF23" i="14"/>
  <c r="S26" i="8" l="1"/>
  <c r="D20" i="8"/>
  <c r="E20" i="8" s="1"/>
  <c r="F20" i="8" s="1"/>
  <c r="G20" i="8" s="1"/>
  <c r="H20" i="8" s="1"/>
  <c r="I20" i="8" s="1"/>
  <c r="J20" i="8" s="1"/>
  <c r="K20" i="8" s="1"/>
  <c r="L20" i="8" s="1"/>
  <c r="M20" i="8" s="1"/>
  <c r="N20" i="8" s="1"/>
  <c r="O20" i="8" s="1"/>
  <c r="E16" i="8"/>
  <c r="F16" i="8" s="1"/>
  <c r="G16" i="8" s="1"/>
  <c r="H16" i="8" s="1"/>
  <c r="I16" i="8" s="1"/>
  <c r="J16" i="8" s="1"/>
  <c r="K16" i="8" s="1"/>
  <c r="L16" i="8" s="1"/>
  <c r="M16" i="8" s="1"/>
  <c r="N16" i="8" s="1"/>
  <c r="O16" i="8" s="1"/>
  <c r="E15" i="8"/>
  <c r="F15" i="8" s="1"/>
  <c r="G15" i="8" s="1"/>
  <c r="H15" i="8" s="1"/>
  <c r="I15" i="8" s="1"/>
  <c r="J15" i="8" s="1"/>
  <c r="K15" i="8" s="1"/>
  <c r="L15" i="8" s="1"/>
  <c r="M15" i="8" s="1"/>
  <c r="N15" i="8" s="1"/>
  <c r="O15" i="8" s="1"/>
  <c r="E14" i="8"/>
  <c r="F14" i="8" s="1"/>
  <c r="G14" i="8" s="1"/>
  <c r="H14" i="8" s="1"/>
  <c r="I14" i="8" s="1"/>
  <c r="J14" i="8" s="1"/>
  <c r="K14" i="8" s="1"/>
  <c r="L14" i="8" s="1"/>
  <c r="M14" i="8" s="1"/>
  <c r="N14" i="8" s="1"/>
  <c r="O14" i="8" s="1"/>
  <c r="P13" i="8"/>
  <c r="E13" i="8"/>
  <c r="F13" i="8" s="1"/>
  <c r="G13" i="8" s="1"/>
  <c r="H13" i="8" s="1"/>
  <c r="I13" i="8" s="1"/>
  <c r="J13" i="8" s="1"/>
  <c r="K13" i="8" s="1"/>
  <c r="L13" i="8" s="1"/>
  <c r="M13" i="8" s="1"/>
  <c r="N13" i="8" s="1"/>
  <c r="O13" i="8" s="1"/>
  <c r="E11" i="8"/>
  <c r="F11" i="8" s="1"/>
  <c r="G11" i="8" s="1"/>
  <c r="H11" i="8" s="1"/>
  <c r="I11" i="8" s="1"/>
  <c r="J11" i="8" s="1"/>
  <c r="K11" i="8" s="1"/>
  <c r="L11" i="8" s="1"/>
  <c r="M11" i="8" s="1"/>
  <c r="N11" i="8" s="1"/>
  <c r="O11" i="8" s="1"/>
  <c r="E10" i="8"/>
  <c r="F10" i="8" s="1"/>
  <c r="G10" i="8" s="1"/>
  <c r="H10" i="8" s="1"/>
  <c r="I10" i="8" s="1"/>
  <c r="J10" i="8" s="1"/>
  <c r="K10" i="8" s="1"/>
  <c r="L10" i="8" s="1"/>
  <c r="M10" i="8" s="1"/>
  <c r="N10" i="8" s="1"/>
  <c r="O10" i="8" s="1"/>
  <c r="P9" i="8"/>
  <c r="P4" i="8" s="1"/>
  <c r="E9" i="8"/>
  <c r="F9" i="8" s="1"/>
  <c r="G9" i="8" s="1"/>
  <c r="H9" i="8" s="1"/>
  <c r="I9" i="8" s="1"/>
  <c r="J9" i="8" s="1"/>
  <c r="K9" i="8" s="1"/>
  <c r="L9" i="8" s="1"/>
  <c r="M9" i="8" s="1"/>
  <c r="N9" i="8" s="1"/>
  <c r="O9" i="8" s="1"/>
  <c r="E8" i="8"/>
  <c r="F8" i="8" s="1"/>
  <c r="G8" i="8" s="1"/>
  <c r="H8" i="8" s="1"/>
  <c r="I8" i="8" s="1"/>
  <c r="J8" i="8" s="1"/>
  <c r="K8" i="8" s="1"/>
  <c r="L8" i="8" s="1"/>
  <c r="M8" i="8" s="1"/>
  <c r="N8" i="8" s="1"/>
  <c r="O8" i="8" s="1"/>
  <c r="E6" i="8"/>
  <c r="F6" i="8" s="1"/>
  <c r="G6" i="8" s="1"/>
  <c r="H6" i="8" s="1"/>
  <c r="I6" i="8" s="1"/>
  <c r="J6" i="8" s="1"/>
  <c r="K6" i="8" s="1"/>
  <c r="L6" i="8" s="1"/>
  <c r="M6" i="8" s="1"/>
  <c r="N6" i="8" s="1"/>
  <c r="O6" i="8" s="1"/>
  <c r="E5" i="8"/>
  <c r="F5" i="8" s="1"/>
  <c r="G5" i="8" s="1"/>
  <c r="H5" i="8" s="1"/>
  <c r="I5" i="8" s="1"/>
  <c r="J5" i="8" s="1"/>
  <c r="K5" i="8" s="1"/>
  <c r="L5" i="8" s="1"/>
  <c r="M5" i="8" s="1"/>
  <c r="N5" i="8" s="1"/>
  <c r="O5" i="8" s="1"/>
  <c r="E4" i="8"/>
  <c r="F4" i="8" s="1"/>
  <c r="G4" i="8" s="1"/>
  <c r="H4" i="8" s="1"/>
  <c r="I4" i="8" s="1"/>
  <c r="J4" i="8" s="1"/>
  <c r="K4" i="8" s="1"/>
  <c r="L4" i="8" s="1"/>
  <c r="M4" i="8" s="1"/>
  <c r="N4" i="8" s="1"/>
  <c r="O4" i="8" s="1"/>
  <c r="P3" i="8"/>
  <c r="E3" i="8"/>
  <c r="F3" i="8" s="1"/>
  <c r="G3" i="8" s="1"/>
  <c r="H3" i="8" s="1"/>
  <c r="I3" i="8" s="1"/>
  <c r="J3" i="8" s="1"/>
  <c r="K3" i="8" s="1"/>
  <c r="L3" i="8" s="1"/>
  <c r="M3" i="8" s="1"/>
  <c r="N3" i="8" s="1"/>
  <c r="O3" i="8" s="1"/>
  <c r="P19" i="8"/>
  <c r="E1" i="6"/>
  <c r="E114" i="16" l="1"/>
  <c r="AX11" i="6"/>
  <c r="AY16" i="8"/>
  <c r="AQ16" i="8"/>
  <c r="AU15" i="8"/>
  <c r="AY14" i="8"/>
  <c r="AQ14" i="8"/>
  <c r="AU12" i="8"/>
  <c r="AY11" i="8"/>
  <c r="AQ11" i="8"/>
  <c r="AU9" i="8"/>
  <c r="AY8" i="8"/>
  <c r="AQ8" i="8"/>
  <c r="AU6" i="8"/>
  <c r="AY5" i="8"/>
  <c r="AQ5" i="8"/>
  <c r="AU4" i="8"/>
  <c r="AY3" i="8"/>
  <c r="AQ3" i="8"/>
  <c r="AO3" i="8"/>
  <c r="AR15" i="8"/>
  <c r="AR12" i="8"/>
  <c r="AR9" i="8"/>
  <c r="AR6" i="8"/>
  <c r="AV3" i="8"/>
  <c r="AQ4" i="8"/>
  <c r="AT16" i="8"/>
  <c r="AX12" i="8"/>
  <c r="AP9" i="8"/>
  <c r="AP6" i="8"/>
  <c r="AT3" i="8"/>
  <c r="AS14" i="8"/>
  <c r="AS11" i="8"/>
  <c r="AS8" i="8"/>
  <c r="AS5" i="8"/>
  <c r="AS3" i="8"/>
  <c r="AN15" i="8"/>
  <c r="AN9" i="8"/>
  <c r="AX16" i="8"/>
  <c r="AP16" i="8"/>
  <c r="AT15" i="8"/>
  <c r="AX14" i="8"/>
  <c r="AP14" i="8"/>
  <c r="AT12" i="8"/>
  <c r="AX11" i="8"/>
  <c r="AP11" i="8"/>
  <c r="AT9" i="8"/>
  <c r="AX8" i="8"/>
  <c r="AP8" i="8"/>
  <c r="AT6" i="8"/>
  <c r="AX5" i="8"/>
  <c r="AP5" i="8"/>
  <c r="AT4" i="8"/>
  <c r="AX3" i="8"/>
  <c r="AP3" i="8"/>
  <c r="AW3" i="8"/>
  <c r="AN16" i="8"/>
  <c r="AV11" i="8"/>
  <c r="AV8" i="8"/>
  <c r="AV5" i="8"/>
  <c r="AR4" i="8"/>
  <c r="AQ6" i="8"/>
  <c r="AU3" i="8"/>
  <c r="AT14" i="8"/>
  <c r="AT11" i="8"/>
  <c r="AX6" i="8"/>
  <c r="AP4" i="8"/>
  <c r="AO15" i="8"/>
  <c r="AO9" i="8"/>
  <c r="AO6" i="8"/>
  <c r="AO4" i="8"/>
  <c r="AV15" i="8"/>
  <c r="AV12" i="8"/>
  <c r="AV9" i="8"/>
  <c r="AV6" i="8"/>
  <c r="AV4" i="8"/>
  <c r="AR3" i="8"/>
  <c r="AW16" i="8"/>
  <c r="AO16" i="8"/>
  <c r="AS15" i="8"/>
  <c r="AW14" i="8"/>
  <c r="AO14" i="8"/>
  <c r="AS12" i="8"/>
  <c r="AW11" i="8"/>
  <c r="AO11" i="8"/>
  <c r="AS9" i="8"/>
  <c r="AW8" i="8"/>
  <c r="AO8" i="8"/>
  <c r="AS6" i="8"/>
  <c r="AW5" i="8"/>
  <c r="AO5" i="8"/>
  <c r="AS4" i="8"/>
  <c r="AV16" i="8"/>
  <c r="AV14" i="8"/>
  <c r="AN14" i="8"/>
  <c r="AN11" i="8"/>
  <c r="AN8" i="8"/>
  <c r="AN5" i="8"/>
  <c r="AN3" i="8"/>
  <c r="AU5" i="8"/>
  <c r="AX15" i="8"/>
  <c r="AX9" i="8"/>
  <c r="AT5" i="8"/>
  <c r="AW15" i="8"/>
  <c r="AR14" i="8"/>
  <c r="AR11" i="8"/>
  <c r="AN6" i="8"/>
  <c r="AN4" i="8"/>
  <c r="AU16" i="8"/>
  <c r="AY15" i="8"/>
  <c r="AQ15" i="8"/>
  <c r="AU14" i="8"/>
  <c r="AY12" i="8"/>
  <c r="AQ12" i="8"/>
  <c r="AU11" i="8"/>
  <c r="AY9" i="8"/>
  <c r="AQ9" i="8"/>
  <c r="AU8" i="8"/>
  <c r="AY6" i="8"/>
  <c r="AY4" i="8"/>
  <c r="AP15" i="8"/>
  <c r="AP12" i="8"/>
  <c r="AT8" i="8"/>
  <c r="AX4" i="8"/>
  <c r="AS16" i="8"/>
  <c r="AW12" i="8"/>
  <c r="AO12" i="8"/>
  <c r="AW9" i="8"/>
  <c r="AW6" i="8"/>
  <c r="AW4" i="8"/>
  <c r="AR16" i="8"/>
  <c r="AN12" i="8"/>
  <c r="AR8" i="8"/>
  <c r="AR5" i="8"/>
  <c r="AK16" i="8"/>
  <c r="AC16" i="8"/>
  <c r="AG15" i="8"/>
  <c r="AK14" i="8"/>
  <c r="AC14" i="8"/>
  <c r="AG12" i="8"/>
  <c r="AK11" i="8"/>
  <c r="AC11" i="8"/>
  <c r="AG9" i="8"/>
  <c r="AK8" i="8"/>
  <c r="AC8" i="8"/>
  <c r="AG6" i="8"/>
  <c r="AK5" i="8"/>
  <c r="AC5" i="8"/>
  <c r="AG4" i="8"/>
  <c r="AK3" i="8"/>
  <c r="AC3" i="8"/>
  <c r="AB15" i="8"/>
  <c r="AB6" i="8"/>
  <c r="AA15" i="8"/>
  <c r="AA9" i="8"/>
  <c r="Z15" i="8"/>
  <c r="Z12" i="8"/>
  <c r="AD8" i="8"/>
  <c r="AD5" i="8"/>
  <c r="AJ16" i="8"/>
  <c r="AB16" i="8"/>
  <c r="AF15" i="8"/>
  <c r="AJ14" i="8"/>
  <c r="AB14" i="8"/>
  <c r="AF12" i="8"/>
  <c r="AJ11" i="8"/>
  <c r="AB11" i="8"/>
  <c r="AF9" i="8"/>
  <c r="AJ8" i="8"/>
  <c r="AB8" i="8"/>
  <c r="AF6" i="8"/>
  <c r="AJ5" i="8"/>
  <c r="AB5" i="8"/>
  <c r="AF4" i="8"/>
  <c r="AJ3" i="8"/>
  <c r="AB3" i="8"/>
  <c r="AJ15" i="8"/>
  <c r="AF11" i="8"/>
  <c r="AB9" i="8"/>
  <c r="AJ4" i="8"/>
  <c r="AE16" i="8"/>
  <c r="AE11" i="8"/>
  <c r="AA6" i="8"/>
  <c r="AA4" i="8"/>
  <c r="AH15" i="8"/>
  <c r="AD11" i="8"/>
  <c r="AH6" i="8"/>
  <c r="Z4" i="8"/>
  <c r="AI16" i="8"/>
  <c r="AA16" i="8"/>
  <c r="AE15" i="8"/>
  <c r="AI14" i="8"/>
  <c r="AA14" i="8"/>
  <c r="AE12" i="8"/>
  <c r="AI11" i="8"/>
  <c r="AA11" i="8"/>
  <c r="AE9" i="8"/>
  <c r="AI8" i="8"/>
  <c r="AA8" i="8"/>
  <c r="AE6" i="8"/>
  <c r="AI5" i="8"/>
  <c r="AA5" i="8"/>
  <c r="AE4" i="8"/>
  <c r="AI3" i="8"/>
  <c r="AA3" i="8"/>
  <c r="AF14" i="8"/>
  <c r="AF8" i="8"/>
  <c r="AE14" i="8"/>
  <c r="AI6" i="8"/>
  <c r="AE3" i="8"/>
  <c r="AH12" i="8"/>
  <c r="AH16" i="8"/>
  <c r="Z16" i="8"/>
  <c r="AD15" i="8"/>
  <c r="AH14" i="8"/>
  <c r="Z14" i="8"/>
  <c r="AD12" i="8"/>
  <c r="AH11" i="8"/>
  <c r="Z11" i="8"/>
  <c r="AD9" i="8"/>
  <c r="AH8" i="8"/>
  <c r="Z8" i="8"/>
  <c r="AD6" i="8"/>
  <c r="AH5" i="8"/>
  <c r="Z5" i="8"/>
  <c r="AD4" i="8"/>
  <c r="AH3" i="8"/>
  <c r="Z3" i="8"/>
  <c r="AJ12" i="8"/>
  <c r="AJ6" i="8"/>
  <c r="AB4" i="8"/>
  <c r="AI12" i="8"/>
  <c r="AE5" i="8"/>
  <c r="AD14" i="8"/>
  <c r="Z9" i="8"/>
  <c r="AH4" i="8"/>
  <c r="AG16" i="8"/>
  <c r="AK15" i="8"/>
  <c r="AC15" i="8"/>
  <c r="AG14" i="8"/>
  <c r="AK12" i="8"/>
  <c r="AC12" i="8"/>
  <c r="AG11" i="8"/>
  <c r="AK9" i="8"/>
  <c r="AC9" i="8"/>
  <c r="AG8" i="8"/>
  <c r="AK6" i="8"/>
  <c r="AC6" i="8"/>
  <c r="AG5" i="8"/>
  <c r="AK4" i="8"/>
  <c r="AC4" i="8"/>
  <c r="AG3" i="8"/>
  <c r="AF16" i="8"/>
  <c r="AB12" i="8"/>
  <c r="AJ9" i="8"/>
  <c r="AF5" i="8"/>
  <c r="AF3" i="8"/>
  <c r="AI15" i="8"/>
  <c r="AA12" i="8"/>
  <c r="AI9" i="8"/>
  <c r="AE8" i="8"/>
  <c r="AI4" i="8"/>
  <c r="AD16" i="8"/>
  <c r="AH9" i="8"/>
  <c r="Z6" i="8"/>
  <c r="AD3" i="8"/>
  <c r="AY16" i="6"/>
  <c r="AQ16" i="6"/>
  <c r="AU15" i="6"/>
  <c r="AY14" i="6"/>
  <c r="AQ14" i="6"/>
  <c r="AU12" i="6"/>
  <c r="AY11" i="6"/>
  <c r="AQ11" i="6"/>
  <c r="AU9" i="6"/>
  <c r="AY8" i="6"/>
  <c r="AQ8" i="6"/>
  <c r="AU6" i="6"/>
  <c r="AY5" i="6"/>
  <c r="AQ5" i="6"/>
  <c r="AU4" i="6"/>
  <c r="AY3" i="6"/>
  <c r="AQ3" i="6"/>
  <c r="AX16" i="6"/>
  <c r="AP16" i="6"/>
  <c r="AT15" i="6"/>
  <c r="AX14" i="6"/>
  <c r="AP14" i="6"/>
  <c r="AT12" i="6"/>
  <c r="AP11" i="6"/>
  <c r="AT9" i="6"/>
  <c r="AX8" i="6"/>
  <c r="AP8" i="6"/>
  <c r="AT6" i="6"/>
  <c r="AX5" i="6"/>
  <c r="AP5" i="6"/>
  <c r="AT4" i="6"/>
  <c r="AX3" i="6"/>
  <c r="AS15" i="6"/>
  <c r="AS12" i="6"/>
  <c r="AO8" i="6"/>
  <c r="AW3" i="6"/>
  <c r="AV16" i="6"/>
  <c r="AN16" i="6"/>
  <c r="AR15" i="6"/>
  <c r="AV14" i="6"/>
  <c r="AN14" i="6"/>
  <c r="AR12" i="6"/>
  <c r="AV11" i="6"/>
  <c r="AN11" i="6"/>
  <c r="AR9" i="6"/>
  <c r="AV8" i="6"/>
  <c r="AN8" i="6"/>
  <c r="AR6" i="6"/>
  <c r="AV5" i="6"/>
  <c r="AN5" i="6"/>
  <c r="AR4" i="6"/>
  <c r="AV3" i="6"/>
  <c r="AN3" i="6"/>
  <c r="AX6" i="6"/>
  <c r="AX4" i="6"/>
  <c r="AW9" i="6"/>
  <c r="AO4" i="6"/>
  <c r="AN12" i="6"/>
  <c r="AV6" i="6"/>
  <c r="AR3" i="6"/>
  <c r="AO14" i="6"/>
  <c r="AW8" i="6"/>
  <c r="AS4" i="6"/>
  <c r="AU16" i="6"/>
  <c r="AY15" i="6"/>
  <c r="AQ15" i="6"/>
  <c r="AU14" i="6"/>
  <c r="AY12" i="6"/>
  <c r="AQ12" i="6"/>
  <c r="AU11" i="6"/>
  <c r="AY9" i="6"/>
  <c r="AQ9" i="6"/>
  <c r="AU8" i="6"/>
  <c r="AY6" i="6"/>
  <c r="AQ6" i="6"/>
  <c r="AU5" i="6"/>
  <c r="AY4" i="6"/>
  <c r="AQ4" i="6"/>
  <c r="AU3" i="6"/>
  <c r="AP12" i="6"/>
  <c r="AP9" i="6"/>
  <c r="AP6" i="6"/>
  <c r="AP4" i="6"/>
  <c r="AS8" i="6"/>
  <c r="AS5" i="6"/>
  <c r="AR16" i="6"/>
  <c r="AR14" i="6"/>
  <c r="AV12" i="6"/>
  <c r="AR11" i="6"/>
  <c r="AV9" i="6"/>
  <c r="AN6" i="6"/>
  <c r="AP3" i="6"/>
  <c r="AW14" i="6"/>
  <c r="AW11" i="6"/>
  <c r="AS6" i="6"/>
  <c r="AT16" i="6"/>
  <c r="AX15" i="6"/>
  <c r="AP15" i="6"/>
  <c r="AT14" i="6"/>
  <c r="AX12" i="6"/>
  <c r="AT11" i="6"/>
  <c r="AX9" i="6"/>
  <c r="AT8" i="6"/>
  <c r="AT5" i="6"/>
  <c r="AT3" i="6"/>
  <c r="AW6" i="6"/>
  <c r="AW4" i="6"/>
  <c r="AS3" i="6"/>
  <c r="AV15" i="6"/>
  <c r="AR8" i="6"/>
  <c r="AR5" i="6"/>
  <c r="AN4" i="6"/>
  <c r="AW16" i="6"/>
  <c r="AO11" i="6"/>
  <c r="AW5" i="6"/>
  <c r="AO3" i="6"/>
  <c r="AS16" i="6"/>
  <c r="AW15" i="6"/>
  <c r="AO15" i="6"/>
  <c r="AS14" i="6"/>
  <c r="AW12" i="6"/>
  <c r="AO12" i="6"/>
  <c r="AS11" i="6"/>
  <c r="AO9" i="6"/>
  <c r="AO6" i="6"/>
  <c r="AN15" i="6"/>
  <c r="AN9" i="6"/>
  <c r="AV4" i="6"/>
  <c r="AO16" i="6"/>
  <c r="AS9" i="6"/>
  <c r="AO5" i="6"/>
  <c r="AK16" i="6"/>
  <c r="AJ16" i="6"/>
  <c r="AI16" i="6"/>
  <c r="AA16" i="6"/>
  <c r="AE15" i="6"/>
  <c r="AI14" i="6"/>
  <c r="AA14" i="6"/>
  <c r="AE12" i="6"/>
  <c r="AI11" i="6"/>
  <c r="AA11" i="6"/>
  <c r="AE9" i="6"/>
  <c r="AI8" i="6"/>
  <c r="AA8" i="6"/>
  <c r="AE6" i="6"/>
  <c r="AI5" i="6"/>
  <c r="AA5" i="6"/>
  <c r="AE4" i="6"/>
  <c r="AI3" i="6"/>
  <c r="AA3" i="6"/>
  <c r="Z16" i="6"/>
  <c r="AH14" i="6"/>
  <c r="AD12" i="6"/>
  <c r="AD9" i="6"/>
  <c r="Z8" i="6"/>
  <c r="AH5" i="6"/>
  <c r="Z3" i="6"/>
  <c r="AC15" i="6"/>
  <c r="AG14" i="6"/>
  <c r="AC12" i="6"/>
  <c r="AC9" i="6"/>
  <c r="AK6" i="6"/>
  <c r="AG5" i="6"/>
  <c r="AK4" i="6"/>
  <c r="AG3" i="6"/>
  <c r="AJ15" i="6"/>
  <c r="AJ12" i="6"/>
  <c r="AB9" i="6"/>
  <c r="AJ6" i="6"/>
  <c r="AJ4" i="6"/>
  <c r="AF3" i="6"/>
  <c r="AA15" i="6"/>
  <c r="AA12" i="6"/>
  <c r="AA9" i="6"/>
  <c r="AE8" i="6"/>
  <c r="AA6" i="6"/>
  <c r="AI4" i="6"/>
  <c r="AE3" i="6"/>
  <c r="AH15" i="6"/>
  <c r="AH12" i="6"/>
  <c r="AH9" i="6"/>
  <c r="AD8" i="6"/>
  <c r="AD5" i="6"/>
  <c r="Z4" i="6"/>
  <c r="AG15" i="6"/>
  <c r="AG12" i="6"/>
  <c r="AC11" i="6"/>
  <c r="AC8" i="6"/>
  <c r="AK5" i="6"/>
  <c r="AG4" i="6"/>
  <c r="AB16" i="6"/>
  <c r="AJ14" i="6"/>
  <c r="AJ11" i="6"/>
  <c r="AB8" i="6"/>
  <c r="AJ5" i="6"/>
  <c r="AF4" i="6"/>
  <c r="AH16" i="6"/>
  <c r="AD15" i="6"/>
  <c r="Z14" i="6"/>
  <c r="AH11" i="6"/>
  <c r="Z11" i="6"/>
  <c r="AH8" i="6"/>
  <c r="AD6" i="6"/>
  <c r="Z5" i="6"/>
  <c r="AD4" i="6"/>
  <c r="AH3" i="6"/>
  <c r="AK15" i="6"/>
  <c r="AK12" i="6"/>
  <c r="AG11" i="6"/>
  <c r="AK9" i="6"/>
  <c r="AG8" i="6"/>
  <c r="AC6" i="6"/>
  <c r="AC4" i="6"/>
  <c r="AF16" i="6"/>
  <c r="AB15" i="6"/>
  <c r="AF14" i="6"/>
  <c r="AB12" i="6"/>
  <c r="AF11" i="6"/>
  <c r="AJ9" i="6"/>
  <c r="AF8" i="6"/>
  <c r="AB6" i="6"/>
  <c r="AF5" i="6"/>
  <c r="AB4" i="6"/>
  <c r="AI15" i="6"/>
  <c r="AE14" i="6"/>
  <c r="AI12" i="6"/>
  <c r="AE11" i="6"/>
  <c r="AI9" i="6"/>
  <c r="AI6" i="6"/>
  <c r="AE5" i="6"/>
  <c r="AA4" i="6"/>
  <c r="AD16" i="6"/>
  <c r="Z15" i="6"/>
  <c r="AD14" i="6"/>
  <c r="Z12" i="6"/>
  <c r="AD11" i="6"/>
  <c r="Z9" i="6"/>
  <c r="AH6" i="6"/>
  <c r="Z6" i="6"/>
  <c r="AH4" i="6"/>
  <c r="AD3" i="6"/>
  <c r="AC16" i="6"/>
  <c r="AK14" i="6"/>
  <c r="AC14" i="6"/>
  <c r="AK11" i="6"/>
  <c r="AG9" i="6"/>
  <c r="AK8" i="6"/>
  <c r="AG6" i="6"/>
  <c r="AC5" i="6"/>
  <c r="AK3" i="6"/>
  <c r="AC3" i="6"/>
  <c r="AF15" i="6"/>
  <c r="AB14" i="6"/>
  <c r="AF12" i="6"/>
  <c r="AB11" i="6"/>
  <c r="AF9" i="6"/>
  <c r="AJ8" i="6"/>
  <c r="AF6" i="6"/>
  <c r="AB5" i="6"/>
  <c r="AJ3" i="6"/>
  <c r="AB3" i="6"/>
  <c r="AG16" i="6"/>
  <c r="AE16" i="6"/>
  <c r="P18" i="8"/>
  <c r="P14" i="8"/>
  <c r="P10" i="8"/>
  <c r="P11" i="8" s="1"/>
  <c r="P16" i="8" s="1"/>
  <c r="P21" i="8"/>
  <c r="AD7" i="8" l="1"/>
  <c r="AD19" i="8" s="1"/>
  <c r="M94" i="16"/>
  <c r="D114" i="16"/>
  <c r="C114" i="16"/>
  <c r="C76" i="19"/>
  <c r="I69" i="19" s="1"/>
  <c r="C58" i="19"/>
  <c r="D58" i="19" s="1"/>
  <c r="C4" i="19"/>
  <c r="I4" i="19" s="1"/>
  <c r="C71" i="19"/>
  <c r="I64" i="19" s="1"/>
  <c r="C96" i="19"/>
  <c r="D96" i="19" s="1"/>
  <c r="C55" i="19"/>
  <c r="D55" i="19" s="1"/>
  <c r="C12" i="19"/>
  <c r="I12" i="19" s="1"/>
  <c r="C97" i="19"/>
  <c r="D97" i="19" s="1"/>
  <c r="C91" i="19"/>
  <c r="D91" i="19" s="1"/>
  <c r="I17" i="19"/>
  <c r="I81" i="19"/>
  <c r="I25" i="19"/>
  <c r="I53" i="19"/>
  <c r="C83" i="19"/>
  <c r="D83" i="19" s="1"/>
  <c r="C24" i="19"/>
  <c r="D24" i="19" s="1"/>
  <c r="C61" i="19"/>
  <c r="I54" i="19" s="1"/>
  <c r="I56" i="19"/>
  <c r="C18" i="19"/>
  <c r="D18" i="19" s="1"/>
  <c r="I62" i="19"/>
  <c r="I26" i="19"/>
  <c r="I77" i="19"/>
  <c r="C86" i="19"/>
  <c r="D86" i="19" s="1"/>
  <c r="C49" i="19"/>
  <c r="I43" i="19" s="1"/>
  <c r="I73" i="19"/>
  <c r="I24" i="19"/>
  <c r="I47" i="19"/>
  <c r="I19" i="19"/>
  <c r="C57" i="19"/>
  <c r="I50" i="19" s="1"/>
  <c r="C19" i="19"/>
  <c r="D19" i="19" s="1"/>
  <c r="I63" i="19"/>
  <c r="I44" i="19"/>
  <c r="I80" i="19"/>
  <c r="C80" i="19"/>
  <c r="I72" i="19" s="1"/>
  <c r="I32" i="19"/>
  <c r="C15" i="19"/>
  <c r="D15" i="19" s="1"/>
  <c r="I20" i="19"/>
  <c r="C59" i="19"/>
  <c r="I52" i="19" s="1"/>
  <c r="I58" i="19"/>
  <c r="I3" i="19"/>
  <c r="C98" i="19"/>
  <c r="I89" i="19" s="1"/>
  <c r="C21" i="19"/>
  <c r="D21" i="19" s="1"/>
  <c r="C39" i="19"/>
  <c r="I34" i="19" s="1"/>
  <c r="C105" i="19"/>
  <c r="D105" i="19" s="1"/>
  <c r="C95" i="19"/>
  <c r="I86" i="19" s="1"/>
  <c r="C6" i="19"/>
  <c r="I6" i="19" s="1"/>
  <c r="C33" i="19"/>
  <c r="D33" i="19" s="1"/>
  <c r="C43" i="19"/>
  <c r="D43" i="19" s="1"/>
  <c r="C68" i="19"/>
  <c r="D68" i="19" s="1"/>
  <c r="C13" i="19"/>
  <c r="D13" i="19" s="1"/>
  <c r="C36" i="19"/>
  <c r="I31" i="19" s="1"/>
  <c r="C44" i="19"/>
  <c r="I39" i="19" s="1"/>
  <c r="C93" i="19"/>
  <c r="I84" i="19" s="1"/>
  <c r="C56" i="19"/>
  <c r="D56" i="19" s="1"/>
  <c r="C64" i="19"/>
  <c r="I57" i="19" s="1"/>
  <c r="C92" i="19"/>
  <c r="I83" i="19" s="1"/>
  <c r="C62" i="19"/>
  <c r="D62" i="19" s="1"/>
  <c r="C48" i="19"/>
  <c r="D48" i="19" s="1"/>
  <c r="C11" i="19"/>
  <c r="D11" i="19" s="1"/>
  <c r="C78" i="19"/>
  <c r="D78" i="19" s="1"/>
  <c r="C34" i="19"/>
  <c r="D34" i="19" s="1"/>
  <c r="C100" i="19"/>
  <c r="I91" i="19" s="1"/>
  <c r="C72" i="19"/>
  <c r="I65" i="19" s="1"/>
  <c r="C8" i="19"/>
  <c r="I8" i="19" s="1"/>
  <c r="C74" i="19"/>
  <c r="D74" i="19" s="1"/>
  <c r="C102" i="19"/>
  <c r="D102" i="19" s="1"/>
  <c r="C42" i="19"/>
  <c r="D42" i="19" s="1"/>
  <c r="C46" i="19"/>
  <c r="D46" i="19" s="1"/>
  <c r="C75" i="19"/>
  <c r="I68" i="19" s="1"/>
  <c r="C94" i="19"/>
  <c r="I85" i="19" s="1"/>
  <c r="C101" i="19"/>
  <c r="D101" i="19" s="1"/>
  <c r="C10" i="19"/>
  <c r="D10" i="19" s="1"/>
  <c r="C88" i="19"/>
  <c r="D88" i="19" s="1"/>
  <c r="C51" i="19"/>
  <c r="C73" i="19"/>
  <c r="C104" i="19"/>
  <c r="C82" i="19"/>
  <c r="C87" i="19"/>
  <c r="D87" i="19" s="1"/>
  <c r="C47" i="19"/>
  <c r="C52" i="19"/>
  <c r="C27" i="19"/>
  <c r="C45" i="19"/>
  <c r="C41" i="19"/>
  <c r="C67" i="19"/>
  <c r="C7" i="19"/>
  <c r="C2" i="19"/>
  <c r="C99" i="19"/>
  <c r="C35" i="19"/>
  <c r="BK5" i="6"/>
  <c r="BK4" i="6"/>
  <c r="BJ6" i="6"/>
  <c r="BD8" i="6"/>
  <c r="BI15" i="6"/>
  <c r="BC6" i="6"/>
  <c r="BH11" i="6"/>
  <c r="BM4" i="6"/>
  <c r="BE12" i="6"/>
  <c r="BC14" i="6"/>
  <c r="BF9" i="6"/>
  <c r="BL14" i="6"/>
  <c r="BE14" i="6"/>
  <c r="BK16" i="6"/>
  <c r="BG5" i="6"/>
  <c r="BL5" i="6"/>
  <c r="BG16" i="6"/>
  <c r="BJ15" i="6"/>
  <c r="BK14" i="6"/>
  <c r="BC9" i="6"/>
  <c r="BC3" i="6"/>
  <c r="BG3" i="6"/>
  <c r="BL12" i="6"/>
  <c r="BG8" i="6"/>
  <c r="BI5" i="6"/>
  <c r="BM12" i="6"/>
  <c r="BF3" i="6"/>
  <c r="BJ3" i="6"/>
  <c r="BB11" i="6"/>
  <c r="BH6" i="6"/>
  <c r="BI6" i="6"/>
  <c r="BM14" i="6"/>
  <c r="BB6" i="6"/>
  <c r="BI14" i="6"/>
  <c r="BD16" i="6"/>
  <c r="BD4" i="6"/>
  <c r="BC16" i="6"/>
  <c r="BG14" i="6"/>
  <c r="BH5" i="6"/>
  <c r="BH16" i="6"/>
  <c r="BD12" i="6"/>
  <c r="BE9" i="6"/>
  <c r="BI16" i="6"/>
  <c r="BD11" i="6"/>
  <c r="BM3" i="6"/>
  <c r="BM5" i="6"/>
  <c r="BE6" i="6"/>
  <c r="BH15" i="6"/>
  <c r="BG11" i="6"/>
  <c r="BF4" i="6"/>
  <c r="BJ11" i="6"/>
  <c r="BC8" i="6"/>
  <c r="BE8" i="6"/>
  <c r="BG9" i="6"/>
  <c r="BC12" i="6"/>
  <c r="BC11" i="6"/>
  <c r="BK6" i="6"/>
  <c r="BD15" i="6"/>
  <c r="BJ9" i="6"/>
  <c r="BD6" i="6"/>
  <c r="BM6" i="6"/>
  <c r="BE15" i="6"/>
  <c r="BB12" i="6"/>
  <c r="BB5" i="6"/>
  <c r="BF12" i="6"/>
  <c r="BG12" i="6"/>
  <c r="BL8" i="6"/>
  <c r="BL16" i="6"/>
  <c r="BM8" i="6"/>
  <c r="BE16" i="6"/>
  <c r="BK3" i="6"/>
  <c r="BC5" i="6"/>
  <c r="BH14" i="6"/>
  <c r="BK12" i="6"/>
  <c r="BH3" i="6"/>
  <c r="BL15" i="6"/>
  <c r="BF11" i="6"/>
  <c r="BD9" i="6"/>
  <c r="BI8" i="6"/>
  <c r="BM15" i="6"/>
  <c r="BC4" i="6"/>
  <c r="BJ5" i="6"/>
  <c r="BB14" i="6"/>
  <c r="BG15" i="6"/>
  <c r="BH9" i="6"/>
  <c r="BE3" i="6"/>
  <c r="BI9" i="6"/>
  <c r="BM16" i="6"/>
  <c r="BL11" i="6"/>
  <c r="BD3" i="6"/>
  <c r="BJ4" i="6"/>
  <c r="BK9" i="6"/>
  <c r="BJ14" i="6"/>
  <c r="BB9" i="6"/>
  <c r="BC15" i="6"/>
  <c r="BF5" i="6"/>
  <c r="BH8" i="6"/>
  <c r="BG6" i="6"/>
  <c r="BF14" i="6"/>
  <c r="BI3" i="6"/>
  <c r="BM9" i="6"/>
  <c r="BG4" i="6"/>
  <c r="BL4" i="6"/>
  <c r="BB8" i="6"/>
  <c r="BF15" i="6"/>
  <c r="BH4" i="6"/>
  <c r="BH12" i="6"/>
  <c r="BI4" i="6"/>
  <c r="BM11" i="6"/>
  <c r="BJ16" i="6"/>
  <c r="BB4" i="6"/>
  <c r="BJ12" i="6"/>
  <c r="BF6" i="6"/>
  <c r="BL3" i="6"/>
  <c r="BE11" i="6"/>
  <c r="BB15" i="6"/>
  <c r="BK15" i="6"/>
  <c r="BF8" i="6"/>
  <c r="BL9" i="6"/>
  <c r="BK11" i="6"/>
  <c r="BF16" i="6"/>
  <c r="BE4" i="6"/>
  <c r="BI11" i="6"/>
  <c r="BK8" i="6"/>
  <c r="BL6" i="6"/>
  <c r="BJ8" i="6"/>
  <c r="BB16" i="6"/>
  <c r="BD5" i="6"/>
  <c r="BD14" i="6"/>
  <c r="BE5" i="6"/>
  <c r="BI12" i="6"/>
  <c r="BB3" i="6"/>
  <c r="AQ10" i="8"/>
  <c r="AR10" i="8"/>
  <c r="AY13" i="8"/>
  <c r="AU10" i="8"/>
  <c r="AS10" i="8"/>
  <c r="AT10" i="8"/>
  <c r="AN10" i="8"/>
  <c r="AY10" i="8"/>
  <c r="AQ13" i="8"/>
  <c r="AP13" i="8"/>
  <c r="AX13" i="8"/>
  <c r="AU7" i="8"/>
  <c r="AU19" i="8" s="1"/>
  <c r="AU13" i="8"/>
  <c r="AV13" i="8"/>
  <c r="AX10" i="8"/>
  <c r="AY7" i="8"/>
  <c r="AY19" i="8" s="1"/>
  <c r="AS7" i="8"/>
  <c r="AS19" i="8" s="1"/>
  <c r="AT7" i="8"/>
  <c r="AT19" i="8" s="1"/>
  <c r="AT13" i="8"/>
  <c r="AO13" i="8"/>
  <c r="AR13" i="8"/>
  <c r="AS13" i="8"/>
  <c r="AW13" i="8"/>
  <c r="AW7" i="8"/>
  <c r="AW19" i="8" s="1"/>
  <c r="AO10" i="8"/>
  <c r="AO7" i="8"/>
  <c r="AO19" i="8" s="1"/>
  <c r="AQ7" i="8"/>
  <c r="AQ19" i="8" s="1"/>
  <c r="AV7" i="8"/>
  <c r="AV19" i="8" s="1"/>
  <c r="AV10" i="8"/>
  <c r="AW10" i="8"/>
  <c r="AP7" i="8"/>
  <c r="AP19" i="8" s="1"/>
  <c r="AR7" i="8"/>
  <c r="AR19" i="8" s="1"/>
  <c r="AX7" i="8"/>
  <c r="AX19" i="8" s="1"/>
  <c r="AP10" i="8"/>
  <c r="AN13" i="8"/>
  <c r="AN7" i="8"/>
  <c r="AN19" i="8" s="1"/>
  <c r="Z10" i="8"/>
  <c r="AS10" i="6"/>
  <c r="AT10" i="6"/>
  <c r="AR13" i="6"/>
  <c r="AR10" i="6"/>
  <c r="AP7" i="6"/>
  <c r="AU10" i="6"/>
  <c r="AX10" i="6"/>
  <c r="AQ10" i="6"/>
  <c r="AS13" i="6"/>
  <c r="AW13" i="6"/>
  <c r="AO13" i="6"/>
  <c r="AP13" i="6"/>
  <c r="AX13" i="6"/>
  <c r="AQ13" i="6"/>
  <c r="AT13" i="6"/>
  <c r="AU13" i="6"/>
  <c r="AY13" i="6"/>
  <c r="AV13" i="6"/>
  <c r="AW10" i="6"/>
  <c r="AY10" i="6"/>
  <c r="AV10" i="6"/>
  <c r="AO10" i="6"/>
  <c r="AP10" i="6"/>
  <c r="AN13" i="6"/>
  <c r="AN10" i="6"/>
  <c r="AU7" i="6"/>
  <c r="AY7" i="6"/>
  <c r="AO7" i="6"/>
  <c r="AS7" i="6"/>
  <c r="AR7" i="6"/>
  <c r="AV7" i="6"/>
  <c r="AW7" i="6"/>
  <c r="AT7" i="6"/>
  <c r="AX7" i="6"/>
  <c r="AQ7" i="6"/>
  <c r="AN7" i="6"/>
  <c r="AI10" i="8"/>
  <c r="AF10" i="6"/>
  <c r="AA10" i="8"/>
  <c r="P6" i="8"/>
  <c r="P15" i="8"/>
  <c r="P5" i="8"/>
  <c r="AJ10" i="6"/>
  <c r="Z10" i="6"/>
  <c r="AK10" i="8"/>
  <c r="AE13" i="8"/>
  <c r="AG10" i="6"/>
  <c r="AC7" i="8"/>
  <c r="Z7" i="8"/>
  <c r="AI10" i="6"/>
  <c r="AE10" i="6"/>
  <c r="AA10" i="6"/>
  <c r="AH10" i="6"/>
  <c r="AE13" i="6"/>
  <c r="AJ7" i="6"/>
  <c r="AI7" i="8"/>
  <c r="AB13" i="8"/>
  <c r="AF10" i="8"/>
  <c r="AK10" i="6"/>
  <c r="Z7" i="6"/>
  <c r="AI7" i="6"/>
  <c r="AE7" i="6"/>
  <c r="AE19" i="6" s="1"/>
  <c r="AC7" i="6"/>
  <c r="AA13" i="8"/>
  <c r="AH10" i="8"/>
  <c r="AH13" i="6"/>
  <c r="AB10" i="6"/>
  <c r="Z13" i="8"/>
  <c r="AE10" i="8"/>
  <c r="AG13" i="6"/>
  <c r="AF7" i="6"/>
  <c r="AF19" i="6" s="1"/>
  <c r="AC10" i="6"/>
  <c r="AD10" i="6"/>
  <c r="AJ13" i="6"/>
  <c r="AK7" i="8"/>
  <c r="AA7" i="8"/>
  <c r="AB7" i="6"/>
  <c r="AG7" i="6"/>
  <c r="AK13" i="6"/>
  <c r="AA7" i="6"/>
  <c r="AG7" i="8"/>
  <c r="AE7" i="8"/>
  <c r="AE19" i="8" s="1"/>
  <c r="AF7" i="8"/>
  <c r="AF19" i="8" s="1"/>
  <c r="AF13" i="8"/>
  <c r="AJ10" i="8"/>
  <c r="AG10" i="8"/>
  <c r="AB7" i="8"/>
  <c r="AD10" i="8"/>
  <c r="AF13" i="6"/>
  <c r="AH7" i="8"/>
  <c r="AK7" i="6"/>
  <c r="AK19" i="6" s="1"/>
  <c r="AB13" i="6"/>
  <c r="AD13" i="8"/>
  <c r="AI13" i="6"/>
  <c r="AA13" i="6"/>
  <c r="AC10" i="8"/>
  <c r="AH13" i="8"/>
  <c r="AH7" i="6"/>
  <c r="AB10" i="8"/>
  <c r="AJ7" i="8"/>
  <c r="AC13" i="8"/>
  <c r="AG13" i="8"/>
  <c r="AI13" i="8"/>
  <c r="AD7" i="6"/>
  <c r="AD19" i="6" s="1"/>
  <c r="AC13" i="6"/>
  <c r="AJ13" i="8"/>
  <c r="AK13" i="8"/>
  <c r="Z13" i="6"/>
  <c r="AD13" i="6"/>
  <c r="K94" i="16" l="1"/>
  <c r="L94" i="16"/>
  <c r="I51" i="19"/>
  <c r="I82" i="19"/>
  <c r="I48" i="19"/>
  <c r="D76" i="19"/>
  <c r="D4" i="19"/>
  <c r="I87" i="19"/>
  <c r="D12" i="19"/>
  <c r="D71" i="19"/>
  <c r="I88" i="19"/>
  <c r="D61" i="19"/>
  <c r="I75" i="19"/>
  <c r="D98" i="19"/>
  <c r="D49" i="19"/>
  <c r="D57" i="19"/>
  <c r="I21" i="19"/>
  <c r="I78" i="19"/>
  <c r="I18" i="19"/>
  <c r="D59" i="19"/>
  <c r="I14" i="19"/>
  <c r="D80" i="19"/>
  <c r="D95" i="19"/>
  <c r="D39" i="19"/>
  <c r="I95" i="19"/>
  <c r="D44" i="19"/>
  <c r="D36" i="19"/>
  <c r="I38" i="19"/>
  <c r="D6" i="19"/>
  <c r="I13" i="19"/>
  <c r="I10" i="19"/>
  <c r="I61" i="19"/>
  <c r="I71" i="19"/>
  <c r="I28" i="19"/>
  <c r="I93" i="19"/>
  <c r="D94" i="19"/>
  <c r="I11" i="19"/>
  <c r="I92" i="19"/>
  <c r="I37" i="19"/>
  <c r="I67" i="19"/>
  <c r="D100" i="19"/>
  <c r="D92" i="19"/>
  <c r="I79" i="19"/>
  <c r="I55" i="19"/>
  <c r="D93" i="19"/>
  <c r="I42" i="19"/>
  <c r="D72" i="19"/>
  <c r="I49" i="19"/>
  <c r="D8" i="19"/>
  <c r="D75" i="19"/>
  <c r="D64" i="19"/>
  <c r="I29" i="19"/>
  <c r="D45" i="19"/>
  <c r="D47" i="19"/>
  <c r="I41" i="19"/>
  <c r="I66" i="19"/>
  <c r="D73" i="19"/>
  <c r="D35" i="19"/>
  <c r="I30" i="19"/>
  <c r="D104" i="19"/>
  <c r="I94" i="19"/>
  <c r="D82" i="19"/>
  <c r="I74" i="19"/>
  <c r="D99" i="19"/>
  <c r="I90" i="19"/>
  <c r="D67" i="19"/>
  <c r="I60" i="19"/>
  <c r="I23" i="19"/>
  <c r="D27" i="19"/>
  <c r="D2" i="19"/>
  <c r="I2" i="19"/>
  <c r="D51" i="19"/>
  <c r="I45" i="19"/>
  <c r="I7" i="19"/>
  <c r="D7" i="19"/>
  <c r="I36" i="19"/>
  <c r="D41" i="19"/>
  <c r="I46" i="19"/>
  <c r="D52" i="19"/>
  <c r="BH10" i="6"/>
  <c r="BF10" i="6"/>
  <c r="BC13" i="6"/>
  <c r="BF13" i="6"/>
  <c r="BK10" i="6"/>
  <c r="BM10" i="6"/>
  <c r="BD13" i="6"/>
  <c r="BB13" i="6"/>
  <c r="BI13" i="6"/>
  <c r="AX19" i="6"/>
  <c r="BL7" i="6"/>
  <c r="AU19" i="6"/>
  <c r="BI7" i="6"/>
  <c r="BJ13" i="6"/>
  <c r="BK13" i="6"/>
  <c r="AT19" i="6"/>
  <c r="BH7" i="6"/>
  <c r="BB10" i="6"/>
  <c r="BM13" i="6"/>
  <c r="BG13" i="6"/>
  <c r="BG10" i="6"/>
  <c r="AO19" i="6"/>
  <c r="BC7" i="6"/>
  <c r="AY19" i="6"/>
  <c r="BM7" i="6"/>
  <c r="AW19" i="6"/>
  <c r="BK7" i="6"/>
  <c r="BE10" i="6"/>
  <c r="AN19" i="6"/>
  <c r="BB7" i="6"/>
  <c r="AQ19" i="6"/>
  <c r="BE7" i="6"/>
  <c r="AV19" i="6"/>
  <c r="BJ7" i="6"/>
  <c r="BD10" i="6"/>
  <c r="BH13" i="6"/>
  <c r="BL10" i="6"/>
  <c r="AR19" i="6"/>
  <c r="BF7" i="6"/>
  <c r="BC10" i="6"/>
  <c r="BE13" i="6"/>
  <c r="BI10" i="6"/>
  <c r="AS19" i="6"/>
  <c r="BG7" i="6"/>
  <c r="BJ10" i="6"/>
  <c r="BL13" i="6"/>
  <c r="AP19" i="6"/>
  <c r="BD7" i="6"/>
  <c r="Z28" i="6"/>
  <c r="C2" i="14" s="1" a="1"/>
  <c r="C2" i="14" s="1"/>
  <c r="AA19" i="8"/>
  <c r="AA28" i="8"/>
  <c r="AB28" i="8"/>
  <c r="V11" i="14" s="1" a="1"/>
  <c r="V11" i="14" s="1"/>
  <c r="AJ28" i="8"/>
  <c r="AD11" i="14" s="1" a="1"/>
  <c r="AD11" i="14" s="1"/>
  <c r="AJ19" i="8"/>
  <c r="AD28" i="8"/>
  <c r="X11" i="14" s="1" a="1"/>
  <c r="X11" i="14" s="1"/>
  <c r="AK28" i="8"/>
  <c r="AE11" i="14" s="1" a="1"/>
  <c r="AE11" i="14" s="1"/>
  <c r="AK19" i="8"/>
  <c r="AG28" i="8"/>
  <c r="AA11" i="14" s="1" a="1"/>
  <c r="AA11" i="14" s="1"/>
  <c r="AG19" i="8"/>
  <c r="AH28" i="8"/>
  <c r="AB11" i="14" s="1" a="1"/>
  <c r="AB11" i="14" s="1"/>
  <c r="AH19" i="8"/>
  <c r="AB19" i="8"/>
  <c r="AI28" i="8"/>
  <c r="AC11" i="14" s="1" a="1"/>
  <c r="AC11" i="14" s="1"/>
  <c r="AI19" i="8"/>
  <c r="AC28" i="8"/>
  <c r="W11" i="14" s="1" a="1"/>
  <c r="W11" i="14" s="1"/>
  <c r="AC19" i="8"/>
  <c r="AE17" i="8" s="1"/>
  <c r="Z28" i="8"/>
  <c r="Z19" i="8"/>
  <c r="AF28" i="8"/>
  <c r="Z11" i="14" s="1" a="1"/>
  <c r="Z11" i="14" s="1"/>
  <c r="AE28" i="8"/>
  <c r="Y11" i="14" s="1" a="1"/>
  <c r="Y11" i="14" s="1"/>
  <c r="AB28" i="6"/>
  <c r="AB19" i="6"/>
  <c r="AI28" i="6"/>
  <c r="AI19" i="6"/>
  <c r="AH28" i="6"/>
  <c r="AH23" i="6" s="1"/>
  <c r="AH19" i="6"/>
  <c r="AA28" i="6"/>
  <c r="AA19" i="6"/>
  <c r="AF28" i="6"/>
  <c r="AC28" i="6"/>
  <c r="AC19" i="6"/>
  <c r="AJ28" i="6"/>
  <c r="AJ19" i="6"/>
  <c r="AG28" i="6"/>
  <c r="AG19" i="6"/>
  <c r="AK28" i="6"/>
  <c r="Z19" i="6"/>
  <c r="AD28" i="6"/>
  <c r="AE28" i="6"/>
  <c r="AL29" i="8"/>
  <c r="Z29" i="8"/>
  <c r="AL29" i="6"/>
  <c r="AB17" i="8" l="1"/>
  <c r="AL20" i="8"/>
  <c r="E2" i="14" a="1"/>
  <c r="E2" i="14" s="1"/>
  <c r="E6" i="14" s="1"/>
  <c r="E4" i="14" s="1"/>
  <c r="E8" i="14" s="1"/>
  <c r="E11" i="14" a="1"/>
  <c r="E11" i="14" s="1"/>
  <c r="F2" i="14" a="1"/>
  <c r="F2" i="14" s="1"/>
  <c r="F6" i="14" s="1"/>
  <c r="F4" i="14" s="1"/>
  <c r="F8" i="14" s="1"/>
  <c r="F11" i="14" a="1"/>
  <c r="F11" i="14" s="1"/>
  <c r="F12" i="14" s="1"/>
  <c r="F10" i="14" s="1"/>
  <c r="D2" i="14" a="1"/>
  <c r="D2" i="14" s="1"/>
  <c r="D11" i="14" a="1"/>
  <c r="D11" i="14" s="1"/>
  <c r="D12" i="14" s="1"/>
  <c r="D10" i="14" s="1"/>
  <c r="C6" i="14"/>
  <c r="C11" i="14" a="1"/>
  <c r="C11" i="14" s="1"/>
  <c r="AE12" i="14"/>
  <c r="AE10" i="14" s="1"/>
  <c r="AE2" i="14" a="1"/>
  <c r="AE2" i="14" s="1"/>
  <c r="AE6" i="14" s="1"/>
  <c r="AE4" i="14" s="1"/>
  <c r="AE8" i="14" s="1"/>
  <c r="AJ23" i="8"/>
  <c r="AD2" i="14" a="1"/>
  <c r="AD2" i="14" s="1"/>
  <c r="AD6" i="14" s="1"/>
  <c r="AD4" i="14" s="1"/>
  <c r="AD8" i="14" s="1"/>
  <c r="AI23" i="8"/>
  <c r="AC2" i="14" a="1"/>
  <c r="AC2" i="14" s="1"/>
  <c r="AC6" i="14" s="1"/>
  <c r="AC4" i="14" s="1"/>
  <c r="AC8" i="14" s="1"/>
  <c r="AH23" i="8"/>
  <c r="AB2" i="14" a="1"/>
  <c r="AB2" i="14" s="1"/>
  <c r="AB6" i="14" s="1"/>
  <c r="AB4" i="14" s="1"/>
  <c r="AB8" i="14" s="1"/>
  <c r="AG23" i="8"/>
  <c r="AA2" i="14" a="1"/>
  <c r="AA2" i="14" s="1"/>
  <c r="AA6" i="14" s="1"/>
  <c r="AA4" i="14" s="1"/>
  <c r="AA8" i="14" s="1"/>
  <c r="AF23" i="8"/>
  <c r="Z2" i="14" a="1"/>
  <c r="Z2" i="14" s="1"/>
  <c r="Z6" i="14" s="1"/>
  <c r="Z4" i="14" s="1"/>
  <c r="Z8" i="14" s="1"/>
  <c r="AE23" i="8"/>
  <c r="Y2" i="14" a="1"/>
  <c r="Y2" i="14" s="1"/>
  <c r="AD23" i="8"/>
  <c r="X2" i="14" a="1"/>
  <c r="X2" i="14" s="1"/>
  <c r="X6" i="14" s="1"/>
  <c r="X4" i="14" s="1"/>
  <c r="X8" i="14" s="1"/>
  <c r="AC23" i="8"/>
  <c r="W2" i="14" a="1"/>
  <c r="W2" i="14" s="1"/>
  <c r="W6" i="14" s="1"/>
  <c r="W4" i="14" s="1"/>
  <c r="W8" i="14" s="1"/>
  <c r="V2" i="14" a="1"/>
  <c r="V2" i="14" s="1"/>
  <c r="V6" i="14" s="1"/>
  <c r="V4" i="14" s="1"/>
  <c r="V8" i="14" s="1"/>
  <c r="U2" i="14" a="1"/>
  <c r="U2" i="14" s="1"/>
  <c r="U6" i="14" s="1"/>
  <c r="U4" i="14" s="1"/>
  <c r="U8" i="14" s="1"/>
  <c r="U11" i="14" a="1"/>
  <c r="U11" i="14" s="1"/>
  <c r="U12" i="14" s="1"/>
  <c r="U10" i="14" s="1"/>
  <c r="T2" i="14" a="1"/>
  <c r="T2" i="14" s="1"/>
  <c r="T11" i="14" a="1"/>
  <c r="T11" i="14" s="1"/>
  <c r="T12" i="14" s="1"/>
  <c r="AK23" i="6"/>
  <c r="AJ23" i="6"/>
  <c r="AI23" i="6"/>
  <c r="AF23" i="6"/>
  <c r="AD23" i="6"/>
  <c r="AC23" i="6"/>
  <c r="Z23" i="6"/>
  <c r="AB23" i="6"/>
  <c r="AG23" i="6"/>
  <c r="AA23" i="6"/>
  <c r="AE23" i="6"/>
  <c r="AA29" i="8"/>
  <c r="AB29" i="8" s="1"/>
  <c r="AC29" i="8" s="1"/>
  <c r="AD29" i="8" s="1"/>
  <c r="AE29" i="8" s="1"/>
  <c r="AF29" i="8" s="1"/>
  <c r="AG29" i="8" s="1"/>
  <c r="AH29" i="8" s="1"/>
  <c r="AI29" i="8" s="1"/>
  <c r="AJ29" i="8" s="1"/>
  <c r="AK29" i="8" s="1"/>
  <c r="AL19" i="8"/>
  <c r="Z12" i="14"/>
  <c r="Z10" i="14" s="1"/>
  <c r="AB23" i="8"/>
  <c r="Y12" i="14"/>
  <c r="Y10" i="14" s="1"/>
  <c r="AB12" i="14"/>
  <c r="AB10" i="14" s="1"/>
  <c r="AA23" i="8"/>
  <c r="AC12" i="14"/>
  <c r="AC10" i="14" s="1"/>
  <c r="AK23" i="8"/>
  <c r="X12" i="14"/>
  <c r="X10" i="14" s="1"/>
  <c r="AA12" i="14"/>
  <c r="AA10" i="14" s="1"/>
  <c r="Z23" i="8"/>
  <c r="V12" i="14"/>
  <c r="V10" i="14" s="1"/>
  <c r="AL23" i="8" l="1"/>
  <c r="D22" i="14"/>
  <c r="C22" i="14"/>
  <c r="AE16" i="14"/>
  <c r="AE18" i="14" s="1"/>
  <c r="AE20" i="14" s="1"/>
  <c r="E22" i="14"/>
  <c r="Z16" i="14"/>
  <c r="Z18" i="14" s="1"/>
  <c r="Z20" i="14" s="1"/>
  <c r="D6" i="14"/>
  <c r="D4" i="14" s="1"/>
  <c r="D8" i="14" s="1"/>
  <c r="D16" i="14" s="1"/>
  <c r="W22" i="14"/>
  <c r="W24" i="14" s="1"/>
  <c r="W12" i="14"/>
  <c r="W10" i="14" s="1"/>
  <c r="W16" i="14" s="1"/>
  <c r="W18" i="14" s="1"/>
  <c r="W20" i="14" s="1"/>
  <c r="C12" i="14"/>
  <c r="AD22" i="14"/>
  <c r="AD24" i="14" s="1"/>
  <c r="Y22" i="14"/>
  <c r="Y24" i="14" s="1"/>
  <c r="Y6" i="14"/>
  <c r="Y4" i="14" s="1"/>
  <c r="Y8" i="14" s="1"/>
  <c r="Y16" i="14" s="1"/>
  <c r="Y18" i="14" s="1"/>
  <c r="Y20" i="14" s="1"/>
  <c r="X16" i="14"/>
  <c r="X18" i="14" s="1"/>
  <c r="X20" i="14" s="1"/>
  <c r="V22" i="14"/>
  <c r="V24" i="14" s="1"/>
  <c r="AB16" i="14"/>
  <c r="AB18" i="14" s="1"/>
  <c r="AB20" i="14" s="1"/>
  <c r="AD12" i="14"/>
  <c r="AD10" i="14" s="1"/>
  <c r="AD16" i="14" s="1"/>
  <c r="AD18" i="14" s="1"/>
  <c r="AD20" i="14" s="1"/>
  <c r="AB22" i="14"/>
  <c r="AB24" i="14" s="1"/>
  <c r="AE22" i="14"/>
  <c r="AE24" i="14" s="1"/>
  <c r="Z22" i="14"/>
  <c r="Z24" i="14" s="1"/>
  <c r="AA16" i="14"/>
  <c r="AA18" i="14" s="1"/>
  <c r="AA20" i="14" s="1"/>
  <c r="AC16" i="14"/>
  <c r="AC18" i="14" s="1"/>
  <c r="AC20" i="14" s="1"/>
  <c r="X22" i="14"/>
  <c r="X24" i="14" s="1"/>
  <c r="AC22" i="14"/>
  <c r="AC24" i="14" s="1"/>
  <c r="U16" i="14"/>
  <c r="U18" i="14" s="1"/>
  <c r="U20" i="14" s="1"/>
  <c r="U22" i="14"/>
  <c r="U24" i="14" s="1"/>
  <c r="AF2" i="14"/>
  <c r="AA22" i="14"/>
  <c r="AA24" i="14" s="1"/>
  <c r="AF11" i="14"/>
  <c r="T10" i="14"/>
  <c r="T6" i="14"/>
  <c r="T4" i="14" s="1"/>
  <c r="T22" i="14"/>
  <c r="T24" i="14" s="1"/>
  <c r="F22" i="14"/>
  <c r="E12" i="14"/>
  <c r="E10" i="14" s="1"/>
  <c r="E16" i="14" s="1"/>
  <c r="E18" i="14" s="1"/>
  <c r="V16" i="14"/>
  <c r="V18" i="14" s="1"/>
  <c r="V20" i="14" s="1"/>
  <c r="C4" i="14"/>
  <c r="F16" i="14"/>
  <c r="F24" i="14" l="1"/>
  <c r="C24" i="14"/>
  <c r="D24" i="14"/>
  <c r="E24" i="14"/>
  <c r="C10" i="14"/>
  <c r="AF4" i="14"/>
  <c r="AF10" i="14"/>
  <c r="AF12" i="14"/>
  <c r="AF6" i="14"/>
  <c r="T8" i="14"/>
  <c r="AF8" i="14" s="1"/>
  <c r="AF22" i="14"/>
  <c r="E20" i="14"/>
  <c r="F18" i="14"/>
  <c r="F20" i="14" s="1"/>
  <c r="C8" i="14"/>
  <c r="D18" i="14"/>
  <c r="D20" i="14" s="1"/>
  <c r="D28" i="14" l="1"/>
  <c r="T16" i="14"/>
  <c r="T18" i="14" s="1"/>
  <c r="AF18" i="14" s="1"/>
  <c r="AF24" i="14"/>
  <c r="C16" i="14"/>
  <c r="AF16" i="14" l="1"/>
  <c r="T20" i="14"/>
  <c r="AF20" i="14" s="1"/>
  <c r="C18" i="14"/>
  <c r="C20" i="14" l="1"/>
  <c r="Z29" i="6" l="1"/>
  <c r="AA29" i="6" s="1"/>
  <c r="AB29" i="6" s="1"/>
  <c r="AC29" i="6" s="1"/>
  <c r="AD29" i="6" s="1"/>
  <c r="AE29" i="6" s="1"/>
  <c r="AF29" i="6" s="1"/>
  <c r="AG29" i="6" s="1"/>
  <c r="AH29" i="6" s="1"/>
  <c r="AI29" i="6" s="1"/>
  <c r="AJ29" i="6" s="1"/>
  <c r="AK29" i="6" s="1"/>
  <c r="Z30" i="6" l="1"/>
  <c r="AA30" i="6" s="1"/>
  <c r="AB30" i="6" s="1"/>
  <c r="AC30" i="6" s="1"/>
  <c r="AD30" i="6" s="1"/>
  <c r="AE30" i="6" s="1"/>
  <c r="AF30" i="6" s="1"/>
  <c r="AG30" i="6" s="1"/>
  <c r="AH30" i="6" s="1"/>
  <c r="AI30" i="6" s="1"/>
  <c r="AJ30" i="6" s="1"/>
  <c r="AK30" i="6" s="1"/>
  <c r="Z30" i="8" s="1"/>
  <c r="AA30" i="8" s="1"/>
  <c r="AB30" i="8" s="1"/>
  <c r="AC30" i="8" s="1"/>
  <c r="AD30" i="8" s="1"/>
  <c r="AE30" i="8" s="1"/>
  <c r="AF30" i="8" s="1"/>
  <c r="AG30" i="8" s="1"/>
  <c r="AH30" i="8" s="1"/>
  <c r="AI30" i="8" s="1"/>
  <c r="AJ30" i="8" s="1"/>
  <c r="AK30" i="8" s="1"/>
  <c r="E10" i="17" l="1"/>
  <c r="FP113" i="13" s="1"/>
  <c r="E6" i="17"/>
  <c r="FP631" i="13" s="1"/>
  <c r="E5" i="17"/>
  <c r="E7" i="17"/>
  <c r="E9" i="17"/>
  <c r="E8" i="17"/>
  <c r="E13" i="17" s="1"/>
  <c r="F7" i="17"/>
  <c r="F10" i="17"/>
  <c r="FQ113" i="13" s="1"/>
  <c r="F9" i="17"/>
  <c r="F6" i="17"/>
  <c r="FQ631" i="13" s="1"/>
  <c r="F8" i="17"/>
  <c r="F13" i="17" s="1"/>
  <c r="F5" i="17"/>
  <c r="C6" i="17"/>
  <c r="FN631" i="13" s="1"/>
  <c r="C10" i="17"/>
  <c r="FN113" i="13" s="1"/>
  <c r="C9" i="17"/>
  <c r="C7" i="17"/>
  <c r="C8" i="17"/>
  <c r="C13" i="17" s="1"/>
  <c r="D5" i="17"/>
  <c r="D9" i="17"/>
  <c r="D8" i="17"/>
  <c r="D13" i="17" s="1"/>
  <c r="D10" i="17"/>
  <c r="FO113" i="13" s="1"/>
  <c r="D7" i="17"/>
  <c r="D6" i="17"/>
  <c r="FO631" i="13" s="1"/>
  <c r="FP666" i="13" l="1"/>
  <c r="FP665" i="13"/>
  <c r="FP664" i="13"/>
  <c r="FP663" i="13"/>
  <c r="FP662" i="13"/>
  <c r="FP661" i="13"/>
  <c r="FP669" i="13"/>
  <c r="FP668" i="13"/>
  <c r="FP667" i="13"/>
  <c r="FQ666" i="13"/>
  <c r="FQ665" i="13"/>
  <c r="FQ664" i="13"/>
  <c r="FQ663" i="13"/>
  <c r="FQ662" i="13"/>
  <c r="FQ661" i="13"/>
  <c r="FQ669" i="13"/>
  <c r="FQ668" i="13"/>
  <c r="FQ667" i="13"/>
  <c r="FO666" i="13"/>
  <c r="FO664" i="13"/>
  <c r="FO665" i="13"/>
  <c r="FO662" i="13"/>
  <c r="FO669" i="13"/>
  <c r="FO667" i="13"/>
  <c r="FO661" i="13"/>
  <c r="FO663" i="13"/>
  <c r="FO668" i="13"/>
  <c r="FO660" i="13"/>
  <c r="FO659" i="13"/>
  <c r="FO658" i="13"/>
  <c r="FO657" i="13"/>
  <c r="FQ660" i="13"/>
  <c r="FQ659" i="13"/>
  <c r="FQ658" i="13"/>
  <c r="FQ657" i="13"/>
  <c r="FP660" i="13"/>
  <c r="FP659" i="13"/>
  <c r="FP658" i="13"/>
  <c r="FP657" i="13"/>
  <c r="FQ655" i="13"/>
  <c r="FQ654" i="13"/>
  <c r="FQ653" i="13"/>
  <c r="FQ656" i="13"/>
  <c r="FP656" i="13"/>
  <c r="FP655" i="13"/>
  <c r="FP654" i="13"/>
  <c r="FP653" i="13"/>
  <c r="FO656" i="13"/>
  <c r="FO654" i="13"/>
  <c r="FO653" i="13"/>
  <c r="FO655" i="13"/>
  <c r="FQ650" i="13"/>
  <c r="FQ649" i="13"/>
  <c r="FQ648" i="13"/>
  <c r="FQ647" i="13"/>
  <c r="FQ652" i="13"/>
  <c r="FQ651" i="13"/>
  <c r="FO649" i="13"/>
  <c r="FO648" i="13"/>
  <c r="FO651" i="13"/>
  <c r="FO652" i="13"/>
  <c r="FO647" i="13"/>
  <c r="FO650" i="13"/>
  <c r="FP650" i="13"/>
  <c r="FP649" i="13"/>
  <c r="FP648" i="13"/>
  <c r="FP647" i="13"/>
  <c r="FP652" i="13"/>
  <c r="FP651" i="13"/>
  <c r="FP646" i="13"/>
  <c r="FP645" i="13"/>
  <c r="FQ646" i="13"/>
  <c r="FQ645" i="13"/>
  <c r="FO646" i="13"/>
  <c r="FO645" i="13"/>
  <c r="FO640" i="13"/>
  <c r="FO641" i="13"/>
  <c r="FO639" i="13"/>
  <c r="FO643" i="13"/>
  <c r="FO642" i="13"/>
  <c r="FQ642" i="13"/>
  <c r="FQ641" i="13"/>
  <c r="FQ640" i="13"/>
  <c r="FQ639" i="13"/>
  <c r="FQ643" i="13"/>
  <c r="FP642" i="13"/>
  <c r="FP641" i="13"/>
  <c r="FP640" i="13"/>
  <c r="FP639" i="13"/>
  <c r="FP643" i="13"/>
  <c r="FP638" i="13"/>
  <c r="FP637" i="13"/>
  <c r="FP636" i="13"/>
  <c r="FP635" i="13"/>
  <c r="FO636" i="13"/>
  <c r="FO638" i="13"/>
  <c r="FO637" i="13"/>
  <c r="FO635" i="13"/>
  <c r="FQ638" i="13"/>
  <c r="FQ637" i="13"/>
  <c r="FQ636" i="13"/>
  <c r="FQ635" i="13"/>
  <c r="FO626" i="13"/>
  <c r="FO633" i="13"/>
  <c r="FO624" i="13"/>
  <c r="FO627" i="13"/>
  <c r="FO628" i="13"/>
  <c r="FO625" i="13"/>
  <c r="FO632" i="13"/>
  <c r="FQ626" i="13"/>
  <c r="FQ625" i="13"/>
  <c r="FQ624" i="13"/>
  <c r="FQ633" i="13"/>
  <c r="FQ632" i="13"/>
  <c r="FQ628" i="13"/>
  <c r="FQ627" i="13"/>
  <c r="FP632" i="13"/>
  <c r="FP628" i="13"/>
  <c r="FP627" i="13"/>
  <c r="FP624" i="13"/>
  <c r="FP626" i="13"/>
  <c r="FP625" i="13"/>
  <c r="FP633" i="13"/>
  <c r="FQ622" i="13"/>
  <c r="FQ621" i="13"/>
  <c r="FQ620" i="13"/>
  <c r="FP622" i="13"/>
  <c r="FP621" i="13"/>
  <c r="FP620" i="13"/>
  <c r="FO622" i="13"/>
  <c r="FO621" i="13"/>
  <c r="FO620" i="13"/>
  <c r="FO617" i="13"/>
  <c r="FO618" i="13"/>
  <c r="FO619" i="13"/>
  <c r="FP617" i="13"/>
  <c r="FP619" i="13"/>
  <c r="FP618" i="13"/>
  <c r="FQ617" i="13"/>
  <c r="FQ619" i="13"/>
  <c r="FQ618" i="13"/>
  <c r="FQ612" i="13"/>
  <c r="FQ615" i="13"/>
  <c r="FQ614" i="13"/>
  <c r="FQ613" i="13"/>
  <c r="FQ616" i="13"/>
  <c r="FP616" i="13"/>
  <c r="FP615" i="13"/>
  <c r="FP614" i="13"/>
  <c r="FP612" i="13"/>
  <c r="FP613" i="13"/>
  <c r="FO612" i="13"/>
  <c r="FO613" i="13"/>
  <c r="FO615" i="13"/>
  <c r="FO614" i="13"/>
  <c r="FO616" i="13"/>
  <c r="FQ611" i="13"/>
  <c r="FQ610" i="13"/>
  <c r="FP611" i="13"/>
  <c r="FP610" i="13"/>
  <c r="FO611" i="13"/>
  <c r="FO610" i="13"/>
  <c r="FQ607" i="13"/>
  <c r="FQ606" i="13"/>
  <c r="FQ609" i="13"/>
  <c r="FQ608" i="13"/>
  <c r="FP607" i="13"/>
  <c r="FP606" i="13"/>
  <c r="FP609" i="13"/>
  <c r="FP608" i="13"/>
  <c r="FO606" i="13"/>
  <c r="FO608" i="13"/>
  <c r="FO609" i="13"/>
  <c r="FO607" i="13"/>
  <c r="FO604" i="13"/>
  <c r="FO602" i="13"/>
  <c r="FO605" i="13"/>
  <c r="FO603" i="13"/>
  <c r="FQ604" i="13"/>
  <c r="FQ603" i="13"/>
  <c r="FQ602" i="13"/>
  <c r="FQ605" i="13"/>
  <c r="FP604" i="13"/>
  <c r="FP603" i="13"/>
  <c r="FP602" i="13"/>
  <c r="FP605" i="13"/>
  <c r="FQ601" i="13"/>
  <c r="FQ598" i="13"/>
  <c r="FQ600" i="13"/>
  <c r="FQ599" i="13"/>
  <c r="FQ597" i="13"/>
  <c r="FQ596" i="13"/>
  <c r="FQ595" i="13"/>
  <c r="FP601" i="13"/>
  <c r="FP598" i="13"/>
  <c r="FP600" i="13"/>
  <c r="FP599" i="13"/>
  <c r="FP597" i="13"/>
  <c r="FP596" i="13"/>
  <c r="FP595" i="13"/>
  <c r="FO598" i="13"/>
  <c r="FO597" i="13"/>
  <c r="FO596" i="13"/>
  <c r="FO599" i="13"/>
  <c r="FO600" i="13"/>
  <c r="FO595" i="13"/>
  <c r="FO601" i="13"/>
  <c r="FO592" i="13"/>
  <c r="FO594" i="13"/>
  <c r="FO593" i="13"/>
  <c r="FQ592" i="13"/>
  <c r="FQ594" i="13"/>
  <c r="FQ593" i="13"/>
  <c r="FP592" i="13"/>
  <c r="FP594" i="13"/>
  <c r="FP593" i="13"/>
  <c r="FP591" i="13"/>
  <c r="FP590" i="13"/>
  <c r="FO590" i="13"/>
  <c r="FO591" i="13"/>
  <c r="FQ591" i="13"/>
  <c r="FQ590" i="13"/>
  <c r="FQ575" i="13"/>
  <c r="FQ587" i="13"/>
  <c r="FP575" i="13"/>
  <c r="FP587" i="13"/>
  <c r="FO575" i="13"/>
  <c r="FO587" i="13"/>
  <c r="FN575" i="13"/>
  <c r="FN587" i="13"/>
  <c r="FQ579" i="13"/>
  <c r="FQ578" i="13"/>
  <c r="FQ577" i="13"/>
  <c r="FQ576" i="13"/>
  <c r="FP579" i="13"/>
  <c r="FP578" i="13"/>
  <c r="FP577" i="13"/>
  <c r="FP576" i="13"/>
  <c r="FO576" i="13"/>
  <c r="FO578" i="13"/>
  <c r="FO579" i="13"/>
  <c r="FO577" i="13"/>
  <c r="FP567" i="13"/>
  <c r="FP570" i="13"/>
  <c r="FP569" i="13"/>
  <c r="FP568" i="13"/>
  <c r="FQ567" i="13"/>
  <c r="FQ570" i="13"/>
  <c r="FQ569" i="13"/>
  <c r="FQ568" i="13"/>
  <c r="FO567" i="13"/>
  <c r="FO569" i="13"/>
  <c r="FO570" i="13"/>
  <c r="FO568" i="13"/>
  <c r="FO559" i="13"/>
  <c r="FO564" i="13"/>
  <c r="FN559" i="13"/>
  <c r="FN564" i="13"/>
  <c r="FQ559" i="13"/>
  <c r="FQ564" i="13"/>
  <c r="FP559" i="13"/>
  <c r="FP564" i="13"/>
  <c r="FQ560" i="13"/>
  <c r="FQ561" i="13"/>
  <c r="FP560" i="13"/>
  <c r="FP561" i="13"/>
  <c r="FO560" i="13"/>
  <c r="FO561" i="13"/>
  <c r="FO553" i="13"/>
  <c r="FO556" i="13"/>
  <c r="FO552" i="13"/>
  <c r="FO555" i="13"/>
  <c r="FO558" i="13"/>
  <c r="FO557" i="13"/>
  <c r="FO554" i="13"/>
  <c r="FQ558" i="13"/>
  <c r="FQ557" i="13"/>
  <c r="FQ556" i="13"/>
  <c r="FQ555" i="13"/>
  <c r="FQ554" i="13"/>
  <c r="FQ553" i="13"/>
  <c r="FQ552" i="13"/>
  <c r="FP558" i="13"/>
  <c r="FP557" i="13"/>
  <c r="FP556" i="13"/>
  <c r="FP555" i="13"/>
  <c r="FP554" i="13"/>
  <c r="FP553" i="13"/>
  <c r="FP552" i="13"/>
  <c r="FQ551" i="13"/>
  <c r="FQ550" i="13"/>
  <c r="FQ549" i="13"/>
  <c r="FP551" i="13"/>
  <c r="FP550" i="13"/>
  <c r="FP549" i="13"/>
  <c r="FO551" i="13"/>
  <c r="FO549" i="13"/>
  <c r="FO550" i="13"/>
  <c r="FP542" i="13"/>
  <c r="FP548" i="13"/>
  <c r="FP547" i="13"/>
  <c r="FP546" i="13"/>
  <c r="FP545" i="13"/>
  <c r="FP544" i="13"/>
  <c r="FP543" i="13"/>
  <c r="FO542" i="13"/>
  <c r="FO548" i="13"/>
  <c r="FO543" i="13"/>
  <c r="FO544" i="13"/>
  <c r="FO547" i="13"/>
  <c r="FO545" i="13"/>
  <c r="FO546" i="13"/>
  <c r="FQ542" i="13"/>
  <c r="FQ548" i="13"/>
  <c r="FQ547" i="13"/>
  <c r="FQ546" i="13"/>
  <c r="FQ545" i="13"/>
  <c r="FQ544" i="13"/>
  <c r="FQ543" i="13"/>
  <c r="FQ535" i="13"/>
  <c r="FQ541" i="13"/>
  <c r="FQ540" i="13"/>
  <c r="FQ539" i="13"/>
  <c r="FQ538" i="13"/>
  <c r="FQ537" i="13"/>
  <c r="FQ536" i="13"/>
  <c r="FP535" i="13"/>
  <c r="FP541" i="13"/>
  <c r="FP540" i="13"/>
  <c r="FP539" i="13"/>
  <c r="FP538" i="13"/>
  <c r="FP537" i="13"/>
  <c r="FP536" i="13"/>
  <c r="FO535" i="13"/>
  <c r="FO536" i="13"/>
  <c r="FO541" i="13"/>
  <c r="FO539" i="13"/>
  <c r="FO540" i="13"/>
  <c r="FO537" i="13"/>
  <c r="FO538" i="13"/>
  <c r="FQ509" i="13"/>
  <c r="FQ534" i="13"/>
  <c r="FP509" i="13"/>
  <c r="FP534" i="13"/>
  <c r="FO509" i="13"/>
  <c r="FO534" i="13"/>
  <c r="FP508" i="13"/>
  <c r="FP507" i="13"/>
  <c r="FP502" i="13"/>
  <c r="FP501" i="13"/>
  <c r="FP500" i="13"/>
  <c r="FP499" i="13"/>
  <c r="FQ508" i="13"/>
  <c r="FQ507" i="13"/>
  <c r="FQ502" i="13"/>
  <c r="FQ501" i="13"/>
  <c r="FQ500" i="13"/>
  <c r="FQ499" i="13"/>
  <c r="FO502" i="13"/>
  <c r="FO501" i="13"/>
  <c r="FO507" i="13"/>
  <c r="FO508" i="13"/>
  <c r="FO499" i="13"/>
  <c r="FO500" i="13"/>
  <c r="FQ498" i="13"/>
  <c r="FQ490" i="13"/>
  <c r="FQ494" i="13"/>
  <c r="FQ492" i="13"/>
  <c r="FQ489" i="13"/>
  <c r="FQ497" i="13"/>
  <c r="FQ491" i="13"/>
  <c r="FQ495" i="13"/>
  <c r="FP498" i="13"/>
  <c r="FP497" i="13"/>
  <c r="FP495" i="13"/>
  <c r="FP494" i="13"/>
  <c r="FP492" i="13"/>
  <c r="FP491" i="13"/>
  <c r="FP490" i="13"/>
  <c r="FP489" i="13"/>
  <c r="FO498" i="13"/>
  <c r="FO491" i="13"/>
  <c r="FO492" i="13"/>
  <c r="FO490" i="13"/>
  <c r="FO495" i="13"/>
  <c r="FO489" i="13"/>
  <c r="FO494" i="13"/>
  <c r="FO497" i="13"/>
  <c r="FP488" i="13"/>
  <c r="FP486" i="13"/>
  <c r="FQ486" i="13"/>
  <c r="FQ488" i="13"/>
  <c r="FO486" i="13"/>
  <c r="FO488" i="13"/>
  <c r="FP484" i="13"/>
  <c r="FP485" i="13"/>
  <c r="FQ484" i="13"/>
  <c r="FQ485" i="13"/>
  <c r="FO484" i="13"/>
  <c r="FO485" i="13"/>
  <c r="FQ480" i="13"/>
  <c r="FQ483" i="13"/>
  <c r="FQ482" i="13"/>
  <c r="FQ481" i="13"/>
  <c r="FP480" i="13"/>
  <c r="FP483" i="13"/>
  <c r="FP482" i="13"/>
  <c r="FP481" i="13"/>
  <c r="FO480" i="13"/>
  <c r="FO483" i="13"/>
  <c r="FO481" i="13"/>
  <c r="FO482" i="13"/>
  <c r="FQ476" i="13"/>
  <c r="FQ479" i="13"/>
  <c r="FQ477" i="13"/>
  <c r="FQ475" i="13"/>
  <c r="FQ478" i="13"/>
  <c r="FP476" i="13"/>
  <c r="FP479" i="13"/>
  <c r="FP477" i="13"/>
  <c r="FP475" i="13"/>
  <c r="FP478" i="13"/>
  <c r="FO478" i="13"/>
  <c r="FO476" i="13"/>
  <c r="FO479" i="13"/>
  <c r="FO477" i="13"/>
  <c r="FO475" i="13"/>
  <c r="FN114" i="13"/>
  <c r="FN28" i="13"/>
  <c r="FN27" i="13"/>
  <c r="FN25" i="13"/>
  <c r="FN22" i="13"/>
  <c r="FN26" i="13"/>
  <c r="FN23" i="13"/>
  <c r="FN24" i="13"/>
  <c r="FQ114" i="13"/>
  <c r="FQ28" i="13"/>
  <c r="FQ26" i="13"/>
  <c r="FQ23" i="13"/>
  <c r="FQ24" i="13"/>
  <c r="FQ27" i="13"/>
  <c r="FQ25" i="13"/>
  <c r="FQ22" i="13"/>
  <c r="FQ471" i="13"/>
  <c r="FQ474" i="13"/>
  <c r="FQ472" i="13"/>
  <c r="FQ469" i="13"/>
  <c r="FQ466" i="13"/>
  <c r="FQ443" i="13"/>
  <c r="FQ470" i="13"/>
  <c r="FQ455" i="13"/>
  <c r="FQ452" i="13"/>
  <c r="FQ449" i="13"/>
  <c r="FQ446" i="13"/>
  <c r="FQ467" i="13"/>
  <c r="FQ464" i="13"/>
  <c r="FQ461" i="13"/>
  <c r="FQ456" i="13"/>
  <c r="FQ453" i="13"/>
  <c r="FQ450" i="13"/>
  <c r="FQ473" i="13"/>
  <c r="FQ468" i="13"/>
  <c r="FQ465" i="13"/>
  <c r="FQ462" i="13"/>
  <c r="FQ451" i="13"/>
  <c r="FQ448" i="13"/>
  <c r="FQ445" i="13"/>
  <c r="FQ442" i="13"/>
  <c r="FQ431" i="13"/>
  <c r="FQ428" i="13"/>
  <c r="FQ425" i="13"/>
  <c r="FQ422" i="13"/>
  <c r="FQ440" i="13"/>
  <c r="FQ437" i="13"/>
  <c r="FQ434" i="13"/>
  <c r="FQ454" i="13"/>
  <c r="FQ423" i="13"/>
  <c r="FQ420" i="13"/>
  <c r="FQ463" i="13"/>
  <c r="FQ460" i="13"/>
  <c r="FQ435" i="13"/>
  <c r="FQ432" i="13"/>
  <c r="FQ429" i="13"/>
  <c r="FQ447" i="13"/>
  <c r="FQ438" i="13"/>
  <c r="FQ427" i="13"/>
  <c r="FQ424" i="13"/>
  <c r="FQ421" i="13"/>
  <c r="FQ418" i="13"/>
  <c r="FQ444" i="13"/>
  <c r="FQ439" i="13"/>
  <c r="FQ436" i="13"/>
  <c r="FQ433" i="13"/>
  <c r="FQ430" i="13"/>
  <c r="FQ441" i="13"/>
  <c r="FQ407" i="13"/>
  <c r="FQ393" i="13"/>
  <c r="FQ416" i="13"/>
  <c r="FQ410" i="13"/>
  <c r="FQ405" i="13"/>
  <c r="FQ402" i="13"/>
  <c r="FQ391" i="13"/>
  <c r="FQ411" i="13"/>
  <c r="FQ408" i="13"/>
  <c r="FQ417" i="13"/>
  <c r="FQ414" i="13"/>
  <c r="FQ400" i="13"/>
  <c r="FQ397" i="13"/>
  <c r="FQ406" i="13"/>
  <c r="FQ392" i="13"/>
  <c r="FQ426" i="13"/>
  <c r="FQ415" i="13"/>
  <c r="FQ409" i="13"/>
  <c r="FQ389" i="13"/>
  <c r="FQ384" i="13"/>
  <c r="FQ381" i="13"/>
  <c r="FQ378" i="13"/>
  <c r="FQ401" i="13"/>
  <c r="FQ387" i="13"/>
  <c r="FQ364" i="13"/>
  <c r="FQ361" i="13"/>
  <c r="FQ390" i="13"/>
  <c r="FQ379" i="13"/>
  <c r="FQ376" i="13"/>
  <c r="FQ385" i="13"/>
  <c r="FQ382" i="13"/>
  <c r="FQ398" i="13"/>
  <c r="FQ394" i="13"/>
  <c r="FQ388" i="13"/>
  <c r="FQ339" i="13"/>
  <c r="FQ336" i="13"/>
  <c r="FQ324" i="13"/>
  <c r="FQ316" i="13"/>
  <c r="FQ358" i="13"/>
  <c r="FQ331" i="13"/>
  <c r="FQ328" i="13"/>
  <c r="FQ383" i="13"/>
  <c r="FQ419" i="13"/>
  <c r="FQ359" i="13"/>
  <c r="FQ337" i="13"/>
  <c r="FQ386" i="13"/>
  <c r="FQ380" i="13"/>
  <c r="FQ363" i="13"/>
  <c r="FQ332" i="13"/>
  <c r="FQ329" i="13"/>
  <c r="FQ346" i="13"/>
  <c r="FQ338" i="13"/>
  <c r="FQ335" i="13"/>
  <c r="FQ318" i="13"/>
  <c r="FQ362" i="13"/>
  <c r="FQ334" i="13"/>
  <c r="FQ306" i="13"/>
  <c r="FQ320" i="13"/>
  <c r="FQ309" i="13"/>
  <c r="FQ404" i="13"/>
  <c r="FQ333" i="13"/>
  <c r="FQ322" i="13"/>
  <c r="FQ321" i="13"/>
  <c r="FQ327" i="13"/>
  <c r="FQ307" i="13"/>
  <c r="FQ310" i="13"/>
  <c r="FQ325" i="13"/>
  <c r="FQ317" i="13"/>
  <c r="FQ308" i="13"/>
  <c r="FQ330" i="13"/>
  <c r="FQ319" i="13"/>
  <c r="FQ311" i="13"/>
  <c r="FQ303" i="13"/>
  <c r="FQ345" i="13"/>
  <c r="FQ312" i="13"/>
  <c r="FQ299" i="13"/>
  <c r="FQ291" i="13"/>
  <c r="FQ282" i="13"/>
  <c r="FQ256" i="13"/>
  <c r="FQ253" i="13"/>
  <c r="FQ250" i="13"/>
  <c r="FQ304" i="13"/>
  <c r="FQ268" i="13"/>
  <c r="FQ265" i="13"/>
  <c r="FQ377" i="13"/>
  <c r="FQ323" i="13"/>
  <c r="FQ315" i="13"/>
  <c r="FQ283" i="13"/>
  <c r="FQ280" i="13"/>
  <c r="FQ314" i="13"/>
  <c r="FQ292" i="13"/>
  <c r="FQ289" i="13"/>
  <c r="FQ286" i="13"/>
  <c r="FQ272" i="13"/>
  <c r="FQ269" i="13"/>
  <c r="FQ266" i="13"/>
  <c r="FQ326" i="13"/>
  <c r="FQ287" i="13"/>
  <c r="FQ284" i="13"/>
  <c r="FQ278" i="13"/>
  <c r="FQ313" i="13"/>
  <c r="FQ305" i="13"/>
  <c r="FQ293" i="13"/>
  <c r="FQ290" i="13"/>
  <c r="FQ267" i="13"/>
  <c r="FQ273" i="13"/>
  <c r="FQ251" i="13"/>
  <c r="FQ244" i="13"/>
  <c r="FQ241" i="13"/>
  <c r="FQ238" i="13"/>
  <c r="FQ215" i="13"/>
  <c r="FQ212" i="13"/>
  <c r="FQ209" i="13"/>
  <c r="FQ206" i="13"/>
  <c r="FQ252" i="13"/>
  <c r="FQ227" i="13"/>
  <c r="FQ224" i="13"/>
  <c r="FQ221" i="13"/>
  <c r="FQ218" i="13"/>
  <c r="FQ302" i="13"/>
  <c r="FQ239" i="13"/>
  <c r="FQ236" i="13"/>
  <c r="FQ233" i="13"/>
  <c r="FQ230" i="13"/>
  <c r="FQ264" i="13"/>
  <c r="FQ242" i="13"/>
  <c r="FQ219" i="13"/>
  <c r="FQ216" i="13"/>
  <c r="FQ213" i="13"/>
  <c r="FQ210" i="13"/>
  <c r="FQ279" i="13"/>
  <c r="FQ231" i="13"/>
  <c r="FQ228" i="13"/>
  <c r="FQ225" i="13"/>
  <c r="FQ222" i="13"/>
  <c r="FQ255" i="13"/>
  <c r="FQ240" i="13"/>
  <c r="FQ237" i="13"/>
  <c r="FQ211" i="13"/>
  <c r="FQ223" i="13"/>
  <c r="FQ220" i="13"/>
  <c r="FQ217" i="13"/>
  <c r="FQ214" i="13"/>
  <c r="FQ232" i="13"/>
  <c r="FQ229" i="13"/>
  <c r="FQ226" i="13"/>
  <c r="FQ195" i="13"/>
  <c r="FQ192" i="13"/>
  <c r="FQ189" i="13"/>
  <c r="FQ186" i="13"/>
  <c r="FQ175" i="13"/>
  <c r="FQ205" i="13"/>
  <c r="FQ204" i="13"/>
  <c r="FQ178" i="13"/>
  <c r="FQ170" i="13"/>
  <c r="FQ159" i="13"/>
  <c r="FQ187" i="13"/>
  <c r="FQ184" i="13"/>
  <c r="FQ181" i="13"/>
  <c r="FQ173" i="13"/>
  <c r="FQ165" i="13"/>
  <c r="FQ162" i="13"/>
  <c r="FQ154" i="13"/>
  <c r="FQ203" i="13"/>
  <c r="FQ196" i="13"/>
  <c r="FQ193" i="13"/>
  <c r="FQ190" i="13"/>
  <c r="FQ176" i="13"/>
  <c r="FQ168" i="13"/>
  <c r="FQ157" i="13"/>
  <c r="FQ202" i="13"/>
  <c r="FQ201" i="13"/>
  <c r="FQ179" i="13"/>
  <c r="FQ171" i="13"/>
  <c r="FQ163" i="13"/>
  <c r="FQ160" i="13"/>
  <c r="FQ208" i="13"/>
  <c r="FQ207" i="13"/>
  <c r="FQ200" i="13"/>
  <c r="FQ199" i="13"/>
  <c r="FQ197" i="13"/>
  <c r="FQ194" i="13"/>
  <c r="FQ177" i="13"/>
  <c r="FQ169" i="13"/>
  <c r="FQ198" i="13"/>
  <c r="FQ183" i="13"/>
  <c r="FQ180" i="13"/>
  <c r="FQ172" i="13"/>
  <c r="FQ164" i="13"/>
  <c r="FQ161" i="13"/>
  <c r="FQ156" i="13"/>
  <c r="FQ152" i="13"/>
  <c r="FQ144" i="13"/>
  <c r="FQ136" i="13"/>
  <c r="FQ128" i="13"/>
  <c r="FQ125" i="13"/>
  <c r="FQ122" i="13"/>
  <c r="FQ119" i="13"/>
  <c r="FQ167" i="13"/>
  <c r="FQ147" i="13"/>
  <c r="FQ139" i="13"/>
  <c r="FQ131" i="13"/>
  <c r="FQ108" i="13"/>
  <c r="FQ249" i="13"/>
  <c r="FQ155" i="13"/>
  <c r="FQ150" i="13"/>
  <c r="FQ142" i="13"/>
  <c r="FQ134" i="13"/>
  <c r="FQ120" i="13"/>
  <c r="FQ117" i="13"/>
  <c r="FQ111" i="13"/>
  <c r="FQ166" i="13"/>
  <c r="FQ153" i="13"/>
  <c r="FQ145" i="13"/>
  <c r="FQ137" i="13"/>
  <c r="FQ129" i="13"/>
  <c r="FQ126" i="13"/>
  <c r="FQ123" i="13"/>
  <c r="FQ148" i="13"/>
  <c r="FQ140" i="13"/>
  <c r="FQ132" i="13"/>
  <c r="FQ257" i="13"/>
  <c r="FQ146" i="13"/>
  <c r="FQ138" i="13"/>
  <c r="FQ130" i="13"/>
  <c r="FQ127" i="13"/>
  <c r="FQ158" i="13"/>
  <c r="FQ149" i="13"/>
  <c r="FQ141" i="13"/>
  <c r="FQ133" i="13"/>
  <c r="FQ116" i="13"/>
  <c r="FQ110" i="13"/>
  <c r="FQ107" i="13"/>
  <c r="FQ106" i="13"/>
  <c r="FQ92" i="13"/>
  <c r="FQ89" i="13"/>
  <c r="FQ86" i="13"/>
  <c r="FQ83" i="13"/>
  <c r="FQ124" i="13"/>
  <c r="FQ84" i="13"/>
  <c r="FQ81" i="13"/>
  <c r="FQ78" i="13"/>
  <c r="FQ75" i="13"/>
  <c r="FQ185" i="13"/>
  <c r="FQ121" i="13"/>
  <c r="FQ96" i="13"/>
  <c r="FQ93" i="13"/>
  <c r="FQ90" i="13"/>
  <c r="FQ87" i="13"/>
  <c r="FQ118" i="13"/>
  <c r="FQ105" i="13"/>
  <c r="FQ102" i="13"/>
  <c r="FQ99" i="13"/>
  <c r="FQ100" i="13"/>
  <c r="FQ97" i="13"/>
  <c r="FQ94" i="13"/>
  <c r="FQ91" i="13"/>
  <c r="FQ191" i="13"/>
  <c r="FQ103" i="13"/>
  <c r="FQ80" i="13"/>
  <c r="FQ77" i="13"/>
  <c r="FQ74" i="13"/>
  <c r="FQ174" i="13"/>
  <c r="FQ112" i="13"/>
  <c r="FQ72" i="13"/>
  <c r="FQ47" i="13"/>
  <c r="FQ44" i="13"/>
  <c r="FQ41" i="13"/>
  <c r="FQ32" i="13"/>
  <c r="FQ29" i="13"/>
  <c r="FQ73" i="13"/>
  <c r="FQ65" i="13"/>
  <c r="FQ56" i="13"/>
  <c r="FQ53" i="13"/>
  <c r="FQ50" i="13"/>
  <c r="FQ38" i="13"/>
  <c r="FQ35" i="13"/>
  <c r="FQ67" i="13"/>
  <c r="FQ66" i="13"/>
  <c r="FQ188" i="13"/>
  <c r="FQ104" i="13"/>
  <c r="FQ48" i="13"/>
  <c r="FQ45" i="13"/>
  <c r="FQ42" i="13"/>
  <c r="FQ39" i="13"/>
  <c r="FQ36" i="13"/>
  <c r="FQ33" i="13"/>
  <c r="FQ30" i="13"/>
  <c r="FQ98" i="13"/>
  <c r="FQ85" i="13"/>
  <c r="FQ76" i="13"/>
  <c r="FQ95" i="13"/>
  <c r="FQ82" i="13"/>
  <c r="FQ71" i="13"/>
  <c r="FQ64" i="13"/>
  <c r="FQ63" i="13"/>
  <c r="FQ55" i="13"/>
  <c r="FQ135" i="13"/>
  <c r="FQ59" i="13"/>
  <c r="FQ37" i="13"/>
  <c r="FQ14" i="13"/>
  <c r="FQ101" i="13"/>
  <c r="FQ60" i="13"/>
  <c r="FQ43" i="13"/>
  <c r="FQ20" i="13"/>
  <c r="FQ17" i="13"/>
  <c r="FQ9" i="13"/>
  <c r="FQ6" i="13"/>
  <c r="FQ68" i="13"/>
  <c r="FQ61" i="13"/>
  <c r="FQ12" i="13"/>
  <c r="FQ115" i="13"/>
  <c r="FQ79" i="13"/>
  <c r="FQ70" i="13"/>
  <c r="FQ54" i="13"/>
  <c r="FQ49" i="13"/>
  <c r="FQ34" i="13"/>
  <c r="FQ15" i="13"/>
  <c r="FQ7" i="13"/>
  <c r="FQ151" i="13"/>
  <c r="FQ109" i="13"/>
  <c r="FQ40" i="13"/>
  <c r="FQ21" i="13"/>
  <c r="FQ18" i="13"/>
  <c r="FQ10" i="13"/>
  <c r="FQ88" i="13"/>
  <c r="FQ13" i="13"/>
  <c r="FQ182" i="13"/>
  <c r="FQ143" i="13"/>
  <c r="FQ69" i="13"/>
  <c r="FQ62" i="13"/>
  <c r="FQ16" i="13"/>
  <c r="FQ8" i="13"/>
  <c r="FQ58" i="13"/>
  <c r="FQ57" i="13"/>
  <c r="FQ52" i="13"/>
  <c r="FQ51" i="13"/>
  <c r="FQ46" i="13"/>
  <c r="FQ31" i="13"/>
  <c r="FQ19" i="13"/>
  <c r="FQ11" i="13"/>
  <c r="FP473" i="13"/>
  <c r="FP470" i="13"/>
  <c r="FP474" i="13"/>
  <c r="FP471" i="13"/>
  <c r="FP463" i="13"/>
  <c r="FP460" i="13"/>
  <c r="FP454" i="13"/>
  <c r="FP469" i="13"/>
  <c r="FP466" i="13"/>
  <c r="FP443" i="13"/>
  <c r="FP455" i="13"/>
  <c r="FP452" i="13"/>
  <c r="FP449" i="13"/>
  <c r="FP446" i="13"/>
  <c r="FP467" i="13"/>
  <c r="FP464" i="13"/>
  <c r="FP461" i="13"/>
  <c r="FP447" i="13"/>
  <c r="FP444" i="13"/>
  <c r="FP441" i="13"/>
  <c r="FP472" i="13"/>
  <c r="FP456" i="13"/>
  <c r="FP453" i="13"/>
  <c r="FP450" i="13"/>
  <c r="FP468" i="13"/>
  <c r="FP465" i="13"/>
  <c r="FP462" i="13"/>
  <c r="FP419" i="13"/>
  <c r="FP448" i="13"/>
  <c r="FP431" i="13"/>
  <c r="FP428" i="13"/>
  <c r="FP425" i="13"/>
  <c r="FP422" i="13"/>
  <c r="FP451" i="13"/>
  <c r="FP440" i="13"/>
  <c r="FP437" i="13"/>
  <c r="FP434" i="13"/>
  <c r="FP445" i="13"/>
  <c r="FP442" i="13"/>
  <c r="FP435" i="13"/>
  <c r="FP432" i="13"/>
  <c r="FP429" i="13"/>
  <c r="FP426" i="13"/>
  <c r="FP438" i="13"/>
  <c r="FP433" i="13"/>
  <c r="FP430" i="13"/>
  <c r="FP427" i="13"/>
  <c r="FP404" i="13"/>
  <c r="FP401" i="13"/>
  <c r="FP398" i="13"/>
  <c r="FP423" i="13"/>
  <c r="FP407" i="13"/>
  <c r="FP393" i="13"/>
  <c r="FP424" i="13"/>
  <c r="FP416" i="13"/>
  <c r="FP410" i="13"/>
  <c r="FP405" i="13"/>
  <c r="FP411" i="13"/>
  <c r="FP408" i="13"/>
  <c r="FP394" i="13"/>
  <c r="FP421" i="13"/>
  <c r="FP420" i="13"/>
  <c r="FP418" i="13"/>
  <c r="FP417" i="13"/>
  <c r="FP414" i="13"/>
  <c r="FP400" i="13"/>
  <c r="FP397" i="13"/>
  <c r="FP406" i="13"/>
  <c r="FP386" i="13"/>
  <c r="FP363" i="13"/>
  <c r="FP389" i="13"/>
  <c r="FP384" i="13"/>
  <c r="FP381" i="13"/>
  <c r="FP378" i="13"/>
  <c r="FP358" i="13"/>
  <c r="FP415" i="13"/>
  <c r="FP387" i="13"/>
  <c r="FP364" i="13"/>
  <c r="FP361" i="13"/>
  <c r="FP392" i="13"/>
  <c r="FP391" i="13"/>
  <c r="FP390" i="13"/>
  <c r="FP379" i="13"/>
  <c r="FP376" i="13"/>
  <c r="FP439" i="13"/>
  <c r="FP385" i="13"/>
  <c r="FP409" i="13"/>
  <c r="FP377" i="13"/>
  <c r="FP362" i="13"/>
  <c r="FP333" i="13"/>
  <c r="FP330" i="13"/>
  <c r="FP327" i="13"/>
  <c r="FP321" i="13"/>
  <c r="FP339" i="13"/>
  <c r="FP336" i="13"/>
  <c r="FP324" i="13"/>
  <c r="FP402" i="13"/>
  <c r="FP436" i="13"/>
  <c r="FP383" i="13"/>
  <c r="FP345" i="13"/>
  <c r="FP334" i="13"/>
  <c r="FP359" i="13"/>
  <c r="FP337" i="13"/>
  <c r="FP325" i="13"/>
  <c r="FP388" i="13"/>
  <c r="FP380" i="13"/>
  <c r="FP332" i="13"/>
  <c r="FP346" i="13"/>
  <c r="FP338" i="13"/>
  <c r="FP335" i="13"/>
  <c r="FP326" i="13"/>
  <c r="FP323" i="13"/>
  <c r="FP315" i="13"/>
  <c r="FP329" i="13"/>
  <c r="FP319" i="13"/>
  <c r="FP318" i="13"/>
  <c r="FP311" i="13"/>
  <c r="FP303" i="13"/>
  <c r="FP331" i="13"/>
  <c r="FP328" i="13"/>
  <c r="FP306" i="13"/>
  <c r="FP322" i="13"/>
  <c r="FP314" i="13"/>
  <c r="FP312" i="13"/>
  <c r="FP307" i="13"/>
  <c r="FP382" i="13"/>
  <c r="FP313" i="13"/>
  <c r="FP305" i="13"/>
  <c r="FP317" i="13"/>
  <c r="FP308" i="13"/>
  <c r="FP316" i="13"/>
  <c r="FP302" i="13"/>
  <c r="FP279" i="13"/>
  <c r="FP273" i="13"/>
  <c r="FP299" i="13"/>
  <c r="FP291" i="13"/>
  <c r="FP282" i="13"/>
  <c r="FP309" i="13"/>
  <c r="FP304" i="13"/>
  <c r="FP268" i="13"/>
  <c r="FP265" i="13"/>
  <c r="FP320" i="13"/>
  <c r="FP283" i="13"/>
  <c r="FP280" i="13"/>
  <c r="FP292" i="13"/>
  <c r="FP289" i="13"/>
  <c r="FP286" i="13"/>
  <c r="FP257" i="13"/>
  <c r="FP272" i="13"/>
  <c r="FP269" i="13"/>
  <c r="FP266" i="13"/>
  <c r="FP287" i="13"/>
  <c r="FP284" i="13"/>
  <c r="FP278" i="13"/>
  <c r="FP250" i="13"/>
  <c r="FP249" i="13"/>
  <c r="FP232" i="13"/>
  <c r="FP229" i="13"/>
  <c r="FP226" i="13"/>
  <c r="FP203" i="13"/>
  <c r="FP200" i="13"/>
  <c r="FP251" i="13"/>
  <c r="FP244" i="13"/>
  <c r="FP241" i="13"/>
  <c r="FP238" i="13"/>
  <c r="FP215" i="13"/>
  <c r="FP212" i="13"/>
  <c r="FP209" i="13"/>
  <c r="FP206" i="13"/>
  <c r="FP267" i="13"/>
  <c r="FP253" i="13"/>
  <c r="FP252" i="13"/>
  <c r="FP227" i="13"/>
  <c r="FP224" i="13"/>
  <c r="FP221" i="13"/>
  <c r="FP218" i="13"/>
  <c r="FP310" i="13"/>
  <c r="FP239" i="13"/>
  <c r="FP236" i="13"/>
  <c r="FP233" i="13"/>
  <c r="FP230" i="13"/>
  <c r="FP207" i="13"/>
  <c r="FP204" i="13"/>
  <c r="FP201" i="13"/>
  <c r="FP198" i="13"/>
  <c r="FP264" i="13"/>
  <c r="FP242" i="13"/>
  <c r="FP219" i="13"/>
  <c r="FP216" i="13"/>
  <c r="FP213" i="13"/>
  <c r="FP210" i="13"/>
  <c r="FP293" i="13"/>
  <c r="FP290" i="13"/>
  <c r="FP231" i="13"/>
  <c r="FP228" i="13"/>
  <c r="FP225" i="13"/>
  <c r="FP222" i="13"/>
  <c r="FP256" i="13"/>
  <c r="FP255" i="13"/>
  <c r="FP240" i="13"/>
  <c r="FP237" i="13"/>
  <c r="FP211" i="13"/>
  <c r="FP208" i="13"/>
  <c r="FP205" i="13"/>
  <c r="FP202" i="13"/>
  <c r="FP223" i="13"/>
  <c r="FP220" i="13"/>
  <c r="FP183" i="13"/>
  <c r="FP180" i="13"/>
  <c r="FP217" i="13"/>
  <c r="FP214" i="13"/>
  <c r="FP195" i="13"/>
  <c r="FP192" i="13"/>
  <c r="FP189" i="13"/>
  <c r="FP186" i="13"/>
  <c r="FP175" i="13"/>
  <c r="FP167" i="13"/>
  <c r="FP156" i="13"/>
  <c r="FP178" i="13"/>
  <c r="FP170" i="13"/>
  <c r="FP159" i="13"/>
  <c r="FP187" i="13"/>
  <c r="FP184" i="13"/>
  <c r="FP181" i="13"/>
  <c r="FP173" i="13"/>
  <c r="FP165" i="13"/>
  <c r="FP162" i="13"/>
  <c r="FP196" i="13"/>
  <c r="FP193" i="13"/>
  <c r="FP190" i="13"/>
  <c r="FP176" i="13"/>
  <c r="FP168" i="13"/>
  <c r="FP157" i="13"/>
  <c r="FP191" i="13"/>
  <c r="FP188" i="13"/>
  <c r="FP185" i="13"/>
  <c r="FP182" i="13"/>
  <c r="FP174" i="13"/>
  <c r="FP166" i="13"/>
  <c r="FP199" i="13"/>
  <c r="FP197" i="13"/>
  <c r="FP194" i="13"/>
  <c r="FP177" i="13"/>
  <c r="FP169" i="13"/>
  <c r="FP158" i="13"/>
  <c r="FP154" i="13"/>
  <c r="FP149" i="13"/>
  <c r="FP141" i="13"/>
  <c r="FP133" i="13"/>
  <c r="FP116" i="13"/>
  <c r="FP110" i="13"/>
  <c r="FP107" i="13"/>
  <c r="FP152" i="13"/>
  <c r="FP144" i="13"/>
  <c r="FP136" i="13"/>
  <c r="FP128" i="13"/>
  <c r="FP125" i="13"/>
  <c r="FP122" i="13"/>
  <c r="FP119" i="13"/>
  <c r="FP172" i="13"/>
  <c r="FP164" i="13"/>
  <c r="FP147" i="13"/>
  <c r="FP139" i="13"/>
  <c r="FP131" i="13"/>
  <c r="FP108" i="13"/>
  <c r="FP155" i="13"/>
  <c r="FP150" i="13"/>
  <c r="FP142" i="13"/>
  <c r="FP134" i="13"/>
  <c r="FP120" i="13"/>
  <c r="FP117" i="13"/>
  <c r="FP161" i="13"/>
  <c r="FP153" i="13"/>
  <c r="FP145" i="13"/>
  <c r="FP137" i="13"/>
  <c r="FP151" i="13"/>
  <c r="FP143" i="13"/>
  <c r="FP135" i="13"/>
  <c r="FP124" i="13"/>
  <c r="FP121" i="13"/>
  <c r="FP118" i="13"/>
  <c r="FP115" i="13"/>
  <c r="FP160" i="13"/>
  <c r="FP146" i="13"/>
  <c r="FP138" i="13"/>
  <c r="FP130" i="13"/>
  <c r="FP127" i="13"/>
  <c r="FP111" i="13"/>
  <c r="FP103" i="13"/>
  <c r="FP80" i="13"/>
  <c r="FP77" i="13"/>
  <c r="FP74" i="13"/>
  <c r="FP104" i="13"/>
  <c r="FP101" i="13"/>
  <c r="FP98" i="13"/>
  <c r="FP95" i="13"/>
  <c r="FP72" i="13"/>
  <c r="FP69" i="13"/>
  <c r="FP66" i="13"/>
  <c r="FP63" i="13"/>
  <c r="FP126" i="13"/>
  <c r="FP84" i="13"/>
  <c r="FP123" i="13"/>
  <c r="FP96" i="13"/>
  <c r="FP93" i="13"/>
  <c r="FP90" i="13"/>
  <c r="FP87" i="13"/>
  <c r="FP112" i="13"/>
  <c r="FP109" i="13"/>
  <c r="FP88" i="13"/>
  <c r="FP85" i="13"/>
  <c r="FP82" i="13"/>
  <c r="FP79" i="13"/>
  <c r="FP179" i="13"/>
  <c r="FP171" i="13"/>
  <c r="FP100" i="13"/>
  <c r="FP97" i="13"/>
  <c r="FP94" i="13"/>
  <c r="FP91" i="13"/>
  <c r="FP71" i="13"/>
  <c r="FP68" i="13"/>
  <c r="FP65" i="13"/>
  <c r="FP62" i="13"/>
  <c r="FP59" i="13"/>
  <c r="FP105" i="13"/>
  <c r="FP92" i="13"/>
  <c r="FP64" i="13"/>
  <c r="FP55" i="13"/>
  <c r="FP129" i="13"/>
  <c r="FP89" i="13"/>
  <c r="FP47" i="13"/>
  <c r="FP44" i="13"/>
  <c r="FP41" i="13"/>
  <c r="FP32" i="13"/>
  <c r="FP29" i="13"/>
  <c r="FP102" i="13"/>
  <c r="FP73" i="13"/>
  <c r="FP163" i="13"/>
  <c r="FP99" i="13"/>
  <c r="FP86" i="13"/>
  <c r="FP81" i="13"/>
  <c r="FP78" i="13"/>
  <c r="FP67" i="13"/>
  <c r="FP58" i="13"/>
  <c r="FP148" i="13"/>
  <c r="FP140" i="13"/>
  <c r="FP132" i="13"/>
  <c r="FP75" i="13"/>
  <c r="FP76" i="13"/>
  <c r="FP70" i="13"/>
  <c r="FP52" i="13"/>
  <c r="FP49" i="13"/>
  <c r="FP46" i="13"/>
  <c r="FP37" i="13"/>
  <c r="FP34" i="13"/>
  <c r="FP31" i="13"/>
  <c r="FP106" i="13"/>
  <c r="FP57" i="13"/>
  <c r="FP51" i="13"/>
  <c r="FP19" i="13"/>
  <c r="FP11" i="13"/>
  <c r="FP56" i="13"/>
  <c r="FP50" i="13"/>
  <c r="FP42" i="13"/>
  <c r="FP35" i="13"/>
  <c r="FP14" i="13"/>
  <c r="FP60" i="13"/>
  <c r="FP48" i="13"/>
  <c r="FP43" i="13"/>
  <c r="FP33" i="13"/>
  <c r="FP20" i="13"/>
  <c r="FP17" i="13"/>
  <c r="FP9" i="13"/>
  <c r="FP6" i="13"/>
  <c r="FP61" i="13"/>
  <c r="FP12" i="13"/>
  <c r="FP54" i="13"/>
  <c r="FP39" i="13"/>
  <c r="FP15" i="13"/>
  <c r="FP7" i="13"/>
  <c r="FP53" i="13"/>
  <c r="FP40" i="13"/>
  <c r="FP21" i="13"/>
  <c r="FP18" i="13"/>
  <c r="FP10" i="13"/>
  <c r="FP83" i="13"/>
  <c r="FP45" i="13"/>
  <c r="FP38" i="13"/>
  <c r="FP30" i="13"/>
  <c r="FP13" i="13"/>
  <c r="FP36" i="13"/>
  <c r="FP16" i="13"/>
  <c r="FP8" i="13"/>
  <c r="FP114" i="13"/>
  <c r="FP27" i="13"/>
  <c r="FP25" i="13"/>
  <c r="FP22" i="13"/>
  <c r="FP28" i="13"/>
  <c r="FP26" i="13"/>
  <c r="FP23" i="13"/>
  <c r="FP24" i="13"/>
  <c r="FO114" i="13"/>
  <c r="FO27" i="13"/>
  <c r="FO25" i="13"/>
  <c r="FO22" i="13"/>
  <c r="FO28" i="13"/>
  <c r="FO26" i="13"/>
  <c r="FO23" i="13"/>
  <c r="FO24" i="13"/>
  <c r="FO473" i="13"/>
  <c r="FO470" i="13"/>
  <c r="FO471" i="13"/>
  <c r="FO474" i="13"/>
  <c r="FO451" i="13"/>
  <c r="FO448" i="13"/>
  <c r="FO445" i="13"/>
  <c r="FO442" i="13"/>
  <c r="FO463" i="13"/>
  <c r="FO460" i="13"/>
  <c r="FO454" i="13"/>
  <c r="FO469" i="13"/>
  <c r="FO466" i="13"/>
  <c r="FO443" i="13"/>
  <c r="FO455" i="13"/>
  <c r="FO452" i="13"/>
  <c r="FO467" i="13"/>
  <c r="FO464" i="13"/>
  <c r="FO461" i="13"/>
  <c r="FO447" i="13"/>
  <c r="FO444" i="13"/>
  <c r="FO441" i="13"/>
  <c r="FO472" i="13"/>
  <c r="FO456" i="13"/>
  <c r="FO453" i="13"/>
  <c r="FO450" i="13"/>
  <c r="FO446" i="13"/>
  <c r="FO439" i="13"/>
  <c r="FO436" i="13"/>
  <c r="FO433" i="13"/>
  <c r="FO430" i="13"/>
  <c r="FO431" i="13"/>
  <c r="FO428" i="13"/>
  <c r="FO425" i="13"/>
  <c r="FO422" i="13"/>
  <c r="FO468" i="13"/>
  <c r="FO465" i="13"/>
  <c r="FO462" i="13"/>
  <c r="FO440" i="13"/>
  <c r="FO437" i="13"/>
  <c r="FO434" i="13"/>
  <c r="FO423" i="13"/>
  <c r="FO420" i="13"/>
  <c r="FO417" i="13"/>
  <c r="FO435" i="13"/>
  <c r="FO432" i="13"/>
  <c r="FO429" i="13"/>
  <c r="FO426" i="13"/>
  <c r="FO449" i="13"/>
  <c r="FO438" i="13"/>
  <c r="FO419" i="13"/>
  <c r="FO415" i="13"/>
  <c r="FO409" i="13"/>
  <c r="FO427" i="13"/>
  <c r="FO404" i="13"/>
  <c r="FO401" i="13"/>
  <c r="FO398" i="13"/>
  <c r="FO407" i="13"/>
  <c r="FO393" i="13"/>
  <c r="FO424" i="13"/>
  <c r="FO416" i="13"/>
  <c r="FO410" i="13"/>
  <c r="FO405" i="13"/>
  <c r="FO402" i="13"/>
  <c r="FO391" i="13"/>
  <c r="FO411" i="13"/>
  <c r="FO408" i="13"/>
  <c r="FO394" i="13"/>
  <c r="FO421" i="13"/>
  <c r="FO418" i="13"/>
  <c r="FO414" i="13"/>
  <c r="FO400" i="13"/>
  <c r="FO397" i="13"/>
  <c r="FO383" i="13"/>
  <c r="FO380" i="13"/>
  <c r="FO377" i="13"/>
  <c r="FO386" i="13"/>
  <c r="FO389" i="13"/>
  <c r="FO384" i="13"/>
  <c r="FO381" i="13"/>
  <c r="FO378" i="13"/>
  <c r="FO358" i="13"/>
  <c r="FO387" i="13"/>
  <c r="FO392" i="13"/>
  <c r="FO390" i="13"/>
  <c r="FO406" i="13"/>
  <c r="FO382" i="13"/>
  <c r="FO364" i="13"/>
  <c r="FO318" i="13"/>
  <c r="FO362" i="13"/>
  <c r="FO333" i="13"/>
  <c r="FO330" i="13"/>
  <c r="FO327" i="13"/>
  <c r="FO379" i="13"/>
  <c r="FO331" i="13"/>
  <c r="FO361" i="13"/>
  <c r="FO345" i="13"/>
  <c r="FO334" i="13"/>
  <c r="FO376" i="13"/>
  <c r="FO363" i="13"/>
  <c r="FO359" i="13"/>
  <c r="FO337" i="13"/>
  <c r="FO388" i="13"/>
  <c r="FO385" i="13"/>
  <c r="FO332" i="13"/>
  <c r="FO329" i="13"/>
  <c r="FO320" i="13"/>
  <c r="FO317" i="13"/>
  <c r="FO308" i="13"/>
  <c r="FO339" i="13"/>
  <c r="FO319" i="13"/>
  <c r="FO311" i="13"/>
  <c r="FO303" i="13"/>
  <c r="FO346" i="13"/>
  <c r="FO336" i="13"/>
  <c r="FO328" i="13"/>
  <c r="FO321" i="13"/>
  <c r="FO309" i="13"/>
  <c r="FO338" i="13"/>
  <c r="FO322" i="13"/>
  <c r="FO314" i="13"/>
  <c r="FO312" i="13"/>
  <c r="FO304" i="13"/>
  <c r="FO326" i="13"/>
  <c r="FO323" i="13"/>
  <c r="FO316" i="13"/>
  <c r="FO315" i="13"/>
  <c r="FO310" i="13"/>
  <c r="FO302" i="13"/>
  <c r="FO325" i="13"/>
  <c r="FO324" i="13"/>
  <c r="FO313" i="13"/>
  <c r="FO305" i="13"/>
  <c r="FO307" i="13"/>
  <c r="FO293" i="13"/>
  <c r="FO290" i="13"/>
  <c r="FO267" i="13"/>
  <c r="FO264" i="13"/>
  <c r="FO279" i="13"/>
  <c r="FO273" i="13"/>
  <c r="FO299" i="13"/>
  <c r="FO291" i="13"/>
  <c r="FO282" i="13"/>
  <c r="FO306" i="13"/>
  <c r="FO268" i="13"/>
  <c r="FO265" i="13"/>
  <c r="FO283" i="13"/>
  <c r="FO280" i="13"/>
  <c r="FO251" i="13"/>
  <c r="FO292" i="13"/>
  <c r="FO289" i="13"/>
  <c r="FO286" i="13"/>
  <c r="FO335" i="13"/>
  <c r="FO272" i="13"/>
  <c r="FO269" i="13"/>
  <c r="FO266" i="13"/>
  <c r="FO257" i="13"/>
  <c r="FO223" i="13"/>
  <c r="FO220" i="13"/>
  <c r="FO217" i="13"/>
  <c r="FO214" i="13"/>
  <c r="FO250" i="13"/>
  <c r="FO249" i="13"/>
  <c r="FO232" i="13"/>
  <c r="FO229" i="13"/>
  <c r="FO226" i="13"/>
  <c r="FO203" i="13"/>
  <c r="FO200" i="13"/>
  <c r="FO287" i="13"/>
  <c r="FO244" i="13"/>
  <c r="FO241" i="13"/>
  <c r="FO238" i="13"/>
  <c r="FO215" i="13"/>
  <c r="FO253" i="13"/>
  <c r="FO252" i="13"/>
  <c r="FO227" i="13"/>
  <c r="FO224" i="13"/>
  <c r="FO221" i="13"/>
  <c r="FO218" i="13"/>
  <c r="FO278" i="13"/>
  <c r="FO239" i="13"/>
  <c r="FO236" i="13"/>
  <c r="FO233" i="13"/>
  <c r="FO230" i="13"/>
  <c r="FO242" i="13"/>
  <c r="FO219" i="13"/>
  <c r="FO216" i="13"/>
  <c r="FO213" i="13"/>
  <c r="FO231" i="13"/>
  <c r="FO228" i="13"/>
  <c r="FO225" i="13"/>
  <c r="FO222" i="13"/>
  <c r="FO199" i="13"/>
  <c r="FO198" i="13"/>
  <c r="FO197" i="13"/>
  <c r="FO194" i="13"/>
  <c r="FO177" i="13"/>
  <c r="FO211" i="13"/>
  <c r="FO206" i="13"/>
  <c r="FO183" i="13"/>
  <c r="FO180" i="13"/>
  <c r="FO172" i="13"/>
  <c r="FO164" i="13"/>
  <c r="FO161" i="13"/>
  <c r="FO205" i="13"/>
  <c r="FO204" i="13"/>
  <c r="FO195" i="13"/>
  <c r="FO192" i="13"/>
  <c r="FO189" i="13"/>
  <c r="FO186" i="13"/>
  <c r="FO175" i="13"/>
  <c r="FO167" i="13"/>
  <c r="FO156" i="13"/>
  <c r="FO178" i="13"/>
  <c r="FO170" i="13"/>
  <c r="FO159" i="13"/>
  <c r="FO187" i="13"/>
  <c r="FO184" i="13"/>
  <c r="FO181" i="13"/>
  <c r="FO173" i="13"/>
  <c r="FO165" i="13"/>
  <c r="FO162" i="13"/>
  <c r="FO154" i="13"/>
  <c r="FO240" i="13"/>
  <c r="FO237" i="13"/>
  <c r="FO212" i="13"/>
  <c r="FO210" i="13"/>
  <c r="FO209" i="13"/>
  <c r="FO179" i="13"/>
  <c r="FO171" i="13"/>
  <c r="FO163" i="13"/>
  <c r="FO160" i="13"/>
  <c r="FO284" i="13"/>
  <c r="FO208" i="13"/>
  <c r="FO207" i="13"/>
  <c r="FO191" i="13"/>
  <c r="FO188" i="13"/>
  <c r="FO185" i="13"/>
  <c r="FO182" i="13"/>
  <c r="FO174" i="13"/>
  <c r="FO166" i="13"/>
  <c r="FO158" i="13"/>
  <c r="FO146" i="13"/>
  <c r="FO138" i="13"/>
  <c r="FO130" i="13"/>
  <c r="FO127" i="13"/>
  <c r="FO149" i="13"/>
  <c r="FO141" i="13"/>
  <c r="FO133" i="13"/>
  <c r="FO116" i="13"/>
  <c r="FO110" i="13"/>
  <c r="FO107" i="13"/>
  <c r="FO255" i="13"/>
  <c r="FO201" i="13"/>
  <c r="FO152" i="13"/>
  <c r="FO144" i="13"/>
  <c r="FO136" i="13"/>
  <c r="FO128" i="13"/>
  <c r="FO125" i="13"/>
  <c r="FO122" i="13"/>
  <c r="FO119" i="13"/>
  <c r="FO202" i="13"/>
  <c r="FO169" i="13"/>
  <c r="FO147" i="13"/>
  <c r="FO139" i="13"/>
  <c r="FO131" i="13"/>
  <c r="FO256" i="13"/>
  <c r="FO155" i="13"/>
  <c r="FO150" i="13"/>
  <c r="FO142" i="13"/>
  <c r="FO134" i="13"/>
  <c r="FO168" i="13"/>
  <c r="FO148" i="13"/>
  <c r="FO140" i="13"/>
  <c r="FO132" i="13"/>
  <c r="FO112" i="13"/>
  <c r="FO109" i="13"/>
  <c r="FO151" i="13"/>
  <c r="FO143" i="13"/>
  <c r="FO135" i="13"/>
  <c r="FO124" i="13"/>
  <c r="FO121" i="13"/>
  <c r="FO118" i="13"/>
  <c r="FO115" i="13"/>
  <c r="FO157" i="13"/>
  <c r="FO100" i="13"/>
  <c r="FO97" i="13"/>
  <c r="FO94" i="13"/>
  <c r="FO91" i="13"/>
  <c r="FO129" i="13"/>
  <c r="FO106" i="13"/>
  <c r="FO92" i="13"/>
  <c r="FO89" i="13"/>
  <c r="FO86" i="13"/>
  <c r="FO83" i="13"/>
  <c r="FO60" i="13"/>
  <c r="FO193" i="13"/>
  <c r="FO108" i="13"/>
  <c r="FO104" i="13"/>
  <c r="FO101" i="13"/>
  <c r="FO98" i="13"/>
  <c r="FO95" i="13"/>
  <c r="FO126" i="13"/>
  <c r="FO84" i="13"/>
  <c r="FO81" i="13"/>
  <c r="FO117" i="13"/>
  <c r="FO105" i="13"/>
  <c r="FO102" i="13"/>
  <c r="FO99" i="13"/>
  <c r="FO76" i="13"/>
  <c r="FO88" i="13"/>
  <c r="FO85" i="13"/>
  <c r="FO82" i="13"/>
  <c r="FO79" i="13"/>
  <c r="FO190" i="13"/>
  <c r="FO153" i="13"/>
  <c r="FO145" i="13"/>
  <c r="FO137" i="13"/>
  <c r="FO87" i="13"/>
  <c r="FO71" i="13"/>
  <c r="FO70" i="13"/>
  <c r="FO63" i="13"/>
  <c r="FO52" i="13"/>
  <c r="FO49" i="13"/>
  <c r="FO46" i="13"/>
  <c r="FO37" i="13"/>
  <c r="FO34" i="13"/>
  <c r="FO31" i="13"/>
  <c r="FO123" i="13"/>
  <c r="FO74" i="13"/>
  <c r="FO72" i="13"/>
  <c r="FO64" i="13"/>
  <c r="FO55" i="13"/>
  <c r="FO80" i="13"/>
  <c r="FO65" i="13"/>
  <c r="FO73" i="13"/>
  <c r="FO66" i="13"/>
  <c r="FO56" i="13"/>
  <c r="FO53" i="13"/>
  <c r="FO50" i="13"/>
  <c r="FO38" i="13"/>
  <c r="FO35" i="13"/>
  <c r="FO90" i="13"/>
  <c r="FO77" i="13"/>
  <c r="FO196" i="13"/>
  <c r="FO111" i="13"/>
  <c r="FO103" i="13"/>
  <c r="FO75" i="13"/>
  <c r="FO62" i="13"/>
  <c r="FO43" i="13"/>
  <c r="FO40" i="13"/>
  <c r="FO67" i="13"/>
  <c r="FO58" i="13"/>
  <c r="FO36" i="13"/>
  <c r="FO16" i="13"/>
  <c r="FO8" i="13"/>
  <c r="FO96" i="13"/>
  <c r="FO59" i="13"/>
  <c r="FO57" i="13"/>
  <c r="FO51" i="13"/>
  <c r="FO44" i="13"/>
  <c r="FO29" i="13"/>
  <c r="FO19" i="13"/>
  <c r="FO11" i="13"/>
  <c r="FO42" i="13"/>
  <c r="FO14" i="13"/>
  <c r="FO78" i="13"/>
  <c r="FO68" i="13"/>
  <c r="FO48" i="13"/>
  <c r="FO33" i="13"/>
  <c r="FO20" i="13"/>
  <c r="FO17" i="13"/>
  <c r="FO9" i="13"/>
  <c r="FO6" i="13"/>
  <c r="FO61" i="13"/>
  <c r="FO41" i="13"/>
  <c r="FO12" i="13"/>
  <c r="FO176" i="13"/>
  <c r="FO93" i="13"/>
  <c r="FO54" i="13"/>
  <c r="FO47" i="13"/>
  <c r="FO39" i="13"/>
  <c r="FO32" i="13"/>
  <c r="FO15" i="13"/>
  <c r="FO7" i="13"/>
  <c r="FO21" i="13"/>
  <c r="FO18" i="13"/>
  <c r="FO10" i="13"/>
  <c r="FO120" i="13"/>
  <c r="FO69" i="13"/>
  <c r="FO45" i="13"/>
  <c r="FO30" i="13"/>
  <c r="FO13" i="13"/>
  <c r="C12" i="17"/>
  <c r="FQ5" i="13"/>
  <c r="F11" i="17"/>
  <c r="E12" i="17"/>
  <c r="D12" i="17"/>
  <c r="F12" i="17"/>
  <c r="FP5" i="13"/>
  <c r="E11" i="17"/>
  <c r="D11" i="17"/>
  <c r="FO5" i="13"/>
  <c r="C5" i="17" l="1"/>
  <c r="FN669" i="13" l="1"/>
  <c r="FN668" i="13"/>
  <c r="FN667" i="13"/>
  <c r="FN666" i="13"/>
  <c r="FN665" i="13"/>
  <c r="FN664" i="13"/>
  <c r="FN663" i="13"/>
  <c r="FN662" i="13"/>
  <c r="FN661" i="13"/>
  <c r="FN660" i="13"/>
  <c r="FN659" i="13"/>
  <c r="FN657" i="13"/>
  <c r="FN658" i="13"/>
  <c r="FN656" i="13"/>
  <c r="FN655" i="13"/>
  <c r="FN654" i="13"/>
  <c r="FN653" i="13"/>
  <c r="FN652" i="13"/>
  <c r="FN651" i="13"/>
  <c r="FN650" i="13"/>
  <c r="FN649" i="13"/>
  <c r="FN648" i="13"/>
  <c r="FN647" i="13"/>
  <c r="FN646" i="13"/>
  <c r="FN645" i="13"/>
  <c r="FN643" i="13"/>
  <c r="FN642" i="13"/>
  <c r="FN639" i="13"/>
  <c r="FN641" i="13"/>
  <c r="FN640" i="13"/>
  <c r="FN638" i="13"/>
  <c r="FN637" i="13"/>
  <c r="FN636" i="13"/>
  <c r="FN635" i="13"/>
  <c r="FN633" i="13"/>
  <c r="FN632" i="13"/>
  <c r="FN628" i="13"/>
  <c r="FN627" i="13"/>
  <c r="FN625" i="13"/>
  <c r="FN626" i="13"/>
  <c r="FN624" i="13"/>
  <c r="FN620" i="13"/>
  <c r="FN621" i="13"/>
  <c r="FN622" i="13"/>
  <c r="FN617" i="13"/>
  <c r="FN619" i="13"/>
  <c r="FN618" i="13"/>
  <c r="FN613" i="13"/>
  <c r="FN612" i="13"/>
  <c r="FN616" i="13"/>
  <c r="FN615" i="13"/>
  <c r="FN614" i="13"/>
  <c r="FN610" i="13"/>
  <c r="FN611" i="13"/>
  <c r="FN607" i="13"/>
  <c r="FN606" i="13"/>
  <c r="FN608" i="13"/>
  <c r="FN609" i="13"/>
  <c r="FN605" i="13"/>
  <c r="FN604" i="13"/>
  <c r="FN603" i="13"/>
  <c r="FN602" i="13"/>
  <c r="FN600" i="13"/>
  <c r="FN599" i="13"/>
  <c r="FN597" i="13"/>
  <c r="FN596" i="13"/>
  <c r="FN595" i="13"/>
  <c r="FN601" i="13"/>
  <c r="FN598" i="13"/>
  <c r="FN592" i="13"/>
  <c r="FN594" i="13"/>
  <c r="FN593" i="13"/>
  <c r="FN591" i="13"/>
  <c r="FN590" i="13"/>
  <c r="FN579" i="13"/>
  <c r="FN578" i="13"/>
  <c r="FN577" i="13"/>
  <c r="FN576" i="13"/>
  <c r="FN567" i="13"/>
  <c r="FN570" i="13"/>
  <c r="FN569" i="13"/>
  <c r="FN568" i="13"/>
  <c r="FN560" i="13"/>
  <c r="FN561" i="13"/>
  <c r="FN558" i="13"/>
  <c r="FN557" i="13"/>
  <c r="FN556" i="13"/>
  <c r="FN555" i="13"/>
  <c r="FN554" i="13"/>
  <c r="FN553" i="13"/>
  <c r="FN552" i="13"/>
  <c r="FN551" i="13"/>
  <c r="FN550" i="13"/>
  <c r="FN549" i="13"/>
  <c r="FN542" i="13"/>
  <c r="FN548" i="13"/>
  <c r="FN547" i="13"/>
  <c r="FN546" i="13"/>
  <c r="FN545" i="13"/>
  <c r="FN544" i="13"/>
  <c r="FN543" i="13"/>
  <c r="FN535" i="13"/>
  <c r="FN541" i="13"/>
  <c r="FN540" i="13"/>
  <c r="FN539" i="13"/>
  <c r="FN538" i="13"/>
  <c r="FN537" i="13"/>
  <c r="FN536" i="13"/>
  <c r="FN509" i="13"/>
  <c r="FN534" i="13"/>
  <c r="FN508" i="13"/>
  <c r="FN507" i="13"/>
  <c r="FN502" i="13"/>
  <c r="FN501" i="13"/>
  <c r="FN500" i="13"/>
  <c r="FN499" i="13"/>
  <c r="FN494" i="13"/>
  <c r="FN492" i="13"/>
  <c r="FN490" i="13"/>
  <c r="FN491" i="13"/>
  <c r="FN497" i="13"/>
  <c r="FN489" i="13"/>
  <c r="FN498" i="13"/>
  <c r="FN495" i="13"/>
  <c r="FN488" i="13"/>
  <c r="FN486" i="13"/>
  <c r="FN484" i="13"/>
  <c r="FN485" i="13"/>
  <c r="FN480" i="13"/>
  <c r="FN483" i="13"/>
  <c r="FN482" i="13"/>
  <c r="FN481" i="13"/>
  <c r="FN475" i="13"/>
  <c r="FN478" i="13"/>
  <c r="FN476" i="13"/>
  <c r="FN479" i="13"/>
  <c r="FN477" i="13"/>
  <c r="FN474" i="13"/>
  <c r="FN471" i="13"/>
  <c r="FN468" i="13"/>
  <c r="FN465" i="13"/>
  <c r="FN462" i="13"/>
  <c r="FN451" i="13"/>
  <c r="FN448" i="13"/>
  <c r="FN445" i="13"/>
  <c r="FN442" i="13"/>
  <c r="FN470" i="13"/>
  <c r="FN463" i="13"/>
  <c r="FN460" i="13"/>
  <c r="FN454" i="13"/>
  <c r="FN469" i="13"/>
  <c r="FN466" i="13"/>
  <c r="FN455" i="13"/>
  <c r="FN452" i="13"/>
  <c r="FN449" i="13"/>
  <c r="FN446" i="13"/>
  <c r="FN467" i="13"/>
  <c r="FN464" i="13"/>
  <c r="FN461" i="13"/>
  <c r="FN473" i="13"/>
  <c r="FN447" i="13"/>
  <c r="FN444" i="13"/>
  <c r="FN441" i="13"/>
  <c r="FN427" i="13"/>
  <c r="FN424" i="13"/>
  <c r="FN421" i="13"/>
  <c r="FN418" i="13"/>
  <c r="FN443" i="13"/>
  <c r="FN439" i="13"/>
  <c r="FN436" i="13"/>
  <c r="FN433" i="13"/>
  <c r="FN430" i="13"/>
  <c r="FN456" i="13"/>
  <c r="FN453" i="13"/>
  <c r="FN450" i="13"/>
  <c r="FN431" i="13"/>
  <c r="FN428" i="13"/>
  <c r="FN440" i="13"/>
  <c r="FN437" i="13"/>
  <c r="FN434" i="13"/>
  <c r="FN423" i="13"/>
  <c r="FN420" i="13"/>
  <c r="FN417" i="13"/>
  <c r="FN435" i="13"/>
  <c r="FN432" i="13"/>
  <c r="FN422" i="13"/>
  <c r="FN406" i="13"/>
  <c r="FN392" i="13"/>
  <c r="FN429" i="13"/>
  <c r="FN419" i="13"/>
  <c r="FN415" i="13"/>
  <c r="FN409" i="13"/>
  <c r="FN404" i="13"/>
  <c r="FN401" i="13"/>
  <c r="FN398" i="13"/>
  <c r="FN407" i="13"/>
  <c r="FN416" i="13"/>
  <c r="FN410" i="13"/>
  <c r="FN425" i="13"/>
  <c r="FN405" i="13"/>
  <c r="FN402" i="13"/>
  <c r="FN391" i="13"/>
  <c r="FN472" i="13"/>
  <c r="FN411" i="13"/>
  <c r="FN408" i="13"/>
  <c r="FN394" i="13"/>
  <c r="FN397" i="13"/>
  <c r="FN393" i="13"/>
  <c r="FN388" i="13"/>
  <c r="FN362" i="13"/>
  <c r="FN383" i="13"/>
  <c r="FN380" i="13"/>
  <c r="FN377" i="13"/>
  <c r="FN386" i="13"/>
  <c r="FN363" i="13"/>
  <c r="FN438" i="13"/>
  <c r="FN414" i="13"/>
  <c r="FN389" i="13"/>
  <c r="FN426" i="13"/>
  <c r="FN384" i="13"/>
  <c r="FN381" i="13"/>
  <c r="FN378" i="13"/>
  <c r="FN400" i="13"/>
  <c r="FN387" i="13"/>
  <c r="FN390" i="13"/>
  <c r="FN346" i="13"/>
  <c r="FN338" i="13"/>
  <c r="FN335" i="13"/>
  <c r="FN326" i="13"/>
  <c r="FN323" i="13"/>
  <c r="FN315" i="13"/>
  <c r="FN382" i="13"/>
  <c r="FN364" i="13"/>
  <c r="FN379" i="13"/>
  <c r="FN339" i="13"/>
  <c r="FN336" i="13"/>
  <c r="FN331" i="13"/>
  <c r="FN328" i="13"/>
  <c r="FN361" i="13"/>
  <c r="FN345" i="13"/>
  <c r="FN334" i="13"/>
  <c r="FN376" i="13"/>
  <c r="FN359" i="13"/>
  <c r="FN337" i="13"/>
  <c r="FN325" i="13"/>
  <c r="FN317" i="13"/>
  <c r="FN330" i="13"/>
  <c r="FN324" i="13"/>
  <c r="FN313" i="13"/>
  <c r="FN305" i="13"/>
  <c r="FN329" i="13"/>
  <c r="FN318" i="13"/>
  <c r="FN308" i="13"/>
  <c r="FN333" i="13"/>
  <c r="FN320" i="13"/>
  <c r="FN306" i="13"/>
  <c r="FN385" i="13"/>
  <c r="FN327" i="13"/>
  <c r="FN321" i="13"/>
  <c r="FN309" i="13"/>
  <c r="FN358" i="13"/>
  <c r="FN332" i="13"/>
  <c r="FN307" i="13"/>
  <c r="FN299" i="13"/>
  <c r="FN316" i="13"/>
  <c r="FN310" i="13"/>
  <c r="FN302" i="13"/>
  <c r="FN287" i="13"/>
  <c r="FN284" i="13"/>
  <c r="FN278" i="13"/>
  <c r="FN255" i="13"/>
  <c r="FN252" i="13"/>
  <c r="FN249" i="13"/>
  <c r="FN312" i="13"/>
  <c r="FN303" i="13"/>
  <c r="FN293" i="13"/>
  <c r="FN290" i="13"/>
  <c r="FN267" i="13"/>
  <c r="FN264" i="13"/>
  <c r="FN322" i="13"/>
  <c r="FN279" i="13"/>
  <c r="FN273" i="13"/>
  <c r="FN304" i="13"/>
  <c r="FN291" i="13"/>
  <c r="FN282" i="13"/>
  <c r="FN314" i="13"/>
  <c r="FN311" i="13"/>
  <c r="FN268" i="13"/>
  <c r="FN265" i="13"/>
  <c r="FN319" i="13"/>
  <c r="FN283" i="13"/>
  <c r="FN280" i="13"/>
  <c r="FN292" i="13"/>
  <c r="FN289" i="13"/>
  <c r="FN286" i="13"/>
  <c r="FN272" i="13"/>
  <c r="FN256" i="13"/>
  <c r="FN240" i="13"/>
  <c r="FN237" i="13"/>
  <c r="FN211" i="13"/>
  <c r="FN208" i="13"/>
  <c r="FN205" i="13"/>
  <c r="FN202" i="13"/>
  <c r="FN257" i="13"/>
  <c r="FN223" i="13"/>
  <c r="FN220" i="13"/>
  <c r="FN217" i="13"/>
  <c r="FN214" i="13"/>
  <c r="FN269" i="13"/>
  <c r="FN266" i="13"/>
  <c r="FN251" i="13"/>
  <c r="FN250" i="13"/>
  <c r="FN232" i="13"/>
  <c r="FN229" i="13"/>
  <c r="FN226" i="13"/>
  <c r="FN244" i="13"/>
  <c r="FN241" i="13"/>
  <c r="FN238" i="13"/>
  <c r="FN215" i="13"/>
  <c r="FN212" i="13"/>
  <c r="FN209" i="13"/>
  <c r="FN206" i="13"/>
  <c r="FN253" i="13"/>
  <c r="FN227" i="13"/>
  <c r="FN224" i="13"/>
  <c r="FN221" i="13"/>
  <c r="FN218" i="13"/>
  <c r="FN239" i="13"/>
  <c r="FN236" i="13"/>
  <c r="FN233" i="13"/>
  <c r="FN230" i="13"/>
  <c r="FN242" i="13"/>
  <c r="FN219" i="13"/>
  <c r="FN216" i="13"/>
  <c r="FN213" i="13"/>
  <c r="FN210" i="13"/>
  <c r="FN231" i="13"/>
  <c r="FN228" i="13"/>
  <c r="FN225" i="13"/>
  <c r="FN222" i="13"/>
  <c r="FN207" i="13"/>
  <c r="FN199" i="13"/>
  <c r="FN191" i="13"/>
  <c r="FN188" i="13"/>
  <c r="FN185" i="13"/>
  <c r="FN182" i="13"/>
  <c r="FN174" i="13"/>
  <c r="FN198" i="13"/>
  <c r="FN197" i="13"/>
  <c r="FN194" i="13"/>
  <c r="FN177" i="13"/>
  <c r="FN169" i="13"/>
  <c r="FN158" i="13"/>
  <c r="FN183" i="13"/>
  <c r="FN180" i="13"/>
  <c r="FN172" i="13"/>
  <c r="FN164" i="13"/>
  <c r="FN161" i="13"/>
  <c r="FN204" i="13"/>
  <c r="FN195" i="13"/>
  <c r="FN192" i="13"/>
  <c r="FN189" i="13"/>
  <c r="FN186" i="13"/>
  <c r="FN175" i="13"/>
  <c r="FN167" i="13"/>
  <c r="FN203" i="13"/>
  <c r="FN178" i="13"/>
  <c r="FN170" i="13"/>
  <c r="FN159" i="13"/>
  <c r="FN201" i="13"/>
  <c r="FN196" i="13"/>
  <c r="FN193" i="13"/>
  <c r="FN190" i="13"/>
  <c r="FN176" i="13"/>
  <c r="FN168" i="13"/>
  <c r="FN200" i="13"/>
  <c r="FN179" i="13"/>
  <c r="FN171" i="13"/>
  <c r="FN163" i="13"/>
  <c r="FN160" i="13"/>
  <c r="FN151" i="13"/>
  <c r="FN143" i="13"/>
  <c r="FN135" i="13"/>
  <c r="FN124" i="13"/>
  <c r="FN121" i="13"/>
  <c r="FN118" i="13"/>
  <c r="FN115" i="13"/>
  <c r="FN162" i="13"/>
  <c r="FN156" i="13"/>
  <c r="FN154" i="13"/>
  <c r="FN146" i="13"/>
  <c r="FN138" i="13"/>
  <c r="FN130" i="13"/>
  <c r="FN127" i="13"/>
  <c r="FN149" i="13"/>
  <c r="FN141" i="13"/>
  <c r="FN133" i="13"/>
  <c r="FN116" i="13"/>
  <c r="FN110" i="13"/>
  <c r="FN152" i="13"/>
  <c r="FN144" i="13"/>
  <c r="FN136" i="13"/>
  <c r="FN128" i="13"/>
  <c r="FN125" i="13"/>
  <c r="FN122" i="13"/>
  <c r="FN119" i="13"/>
  <c r="FN166" i="13"/>
  <c r="FN147" i="13"/>
  <c r="FN139" i="13"/>
  <c r="FN131" i="13"/>
  <c r="FN157" i="13"/>
  <c r="FN153" i="13"/>
  <c r="FN145" i="13"/>
  <c r="FN137" i="13"/>
  <c r="FN129" i="13"/>
  <c r="FN126" i="13"/>
  <c r="FN123" i="13"/>
  <c r="FN173" i="13"/>
  <c r="FN165" i="13"/>
  <c r="FN148" i="13"/>
  <c r="FN140" i="13"/>
  <c r="FN132" i="13"/>
  <c r="FN112" i="13"/>
  <c r="FN109" i="13"/>
  <c r="FN106" i="13"/>
  <c r="FN88" i="13"/>
  <c r="FN85" i="13"/>
  <c r="FN82" i="13"/>
  <c r="FN79" i="13"/>
  <c r="FN111" i="13"/>
  <c r="FN103" i="13"/>
  <c r="FN80" i="13"/>
  <c r="FN77" i="13"/>
  <c r="FN74" i="13"/>
  <c r="FN181" i="13"/>
  <c r="FN92" i="13"/>
  <c r="FN89" i="13"/>
  <c r="FN86" i="13"/>
  <c r="FN83" i="13"/>
  <c r="FN108" i="13"/>
  <c r="FN107" i="13"/>
  <c r="FN104" i="13"/>
  <c r="FN101" i="13"/>
  <c r="FN98" i="13"/>
  <c r="FN95" i="13"/>
  <c r="FN155" i="13"/>
  <c r="FN120" i="13"/>
  <c r="FN96" i="13"/>
  <c r="FN93" i="13"/>
  <c r="FN90" i="13"/>
  <c r="FN87" i="13"/>
  <c r="FN187" i="13"/>
  <c r="FN117" i="13"/>
  <c r="FN105" i="13"/>
  <c r="FN102" i="13"/>
  <c r="FN99" i="13"/>
  <c r="FN76" i="13"/>
  <c r="FN73" i="13"/>
  <c r="FN70" i="13"/>
  <c r="FN100" i="13"/>
  <c r="FN75" i="13"/>
  <c r="FN62" i="13"/>
  <c r="FN43" i="13"/>
  <c r="FN40" i="13"/>
  <c r="FN184" i="13"/>
  <c r="FN97" i="13"/>
  <c r="FN84" i="13"/>
  <c r="FN71" i="13"/>
  <c r="FN63" i="13"/>
  <c r="FN52" i="13"/>
  <c r="FN49" i="13"/>
  <c r="FN46" i="13"/>
  <c r="FN37" i="13"/>
  <c r="FN34" i="13"/>
  <c r="FN31" i="13"/>
  <c r="FN150" i="13"/>
  <c r="FN142" i="13"/>
  <c r="FN134" i="13"/>
  <c r="FN94" i="13"/>
  <c r="FN72" i="13"/>
  <c r="FN91" i="13"/>
  <c r="FN65" i="13"/>
  <c r="FN47" i="13"/>
  <c r="FN44" i="13"/>
  <c r="FN41" i="13"/>
  <c r="FN32" i="13"/>
  <c r="FN29" i="13"/>
  <c r="FN69" i="13"/>
  <c r="FN61" i="13"/>
  <c r="FN57" i="13"/>
  <c r="FN54" i="13"/>
  <c r="FN51" i="13"/>
  <c r="FN45" i="13"/>
  <c r="FN30" i="13"/>
  <c r="FN13" i="13"/>
  <c r="FN67" i="13"/>
  <c r="FN58" i="13"/>
  <c r="FN36" i="13"/>
  <c r="FN16" i="13"/>
  <c r="FN8" i="13"/>
  <c r="FN59" i="13"/>
  <c r="FN56" i="13"/>
  <c r="FN50" i="13"/>
  <c r="FN35" i="13"/>
  <c r="FN19" i="13"/>
  <c r="FN11" i="13"/>
  <c r="FN60" i="13"/>
  <c r="FN42" i="13"/>
  <c r="FN14" i="13"/>
  <c r="FN81" i="13"/>
  <c r="FN78" i="13"/>
  <c r="FN68" i="13"/>
  <c r="FN64" i="13"/>
  <c r="FN55" i="13"/>
  <c r="FN48" i="13"/>
  <c r="FN33" i="13"/>
  <c r="FN20" i="13"/>
  <c r="FN17" i="13"/>
  <c r="FN9" i="13"/>
  <c r="FN6" i="13"/>
  <c r="FN66" i="13"/>
  <c r="FN12" i="13"/>
  <c r="FN53" i="13"/>
  <c r="FN39" i="13"/>
  <c r="FN15" i="13"/>
  <c r="FN7" i="13"/>
  <c r="FN38" i="13"/>
  <c r="FN21" i="13"/>
  <c r="FN18" i="13"/>
  <c r="FN10" i="13"/>
  <c r="FN5" i="13"/>
  <c r="C11" i="17"/>
  <c r="E4" i="16" l="1"/>
  <c r="C38" i="19"/>
  <c r="M4" i="16" l="1"/>
  <c r="D38" i="19"/>
  <c r="I33" i="19"/>
  <c r="AH7" i="17" l="1"/>
  <c r="AH9" i="17"/>
  <c r="AH12" i="17" s="1"/>
  <c r="AH5" i="17"/>
  <c r="AH11" i="17" s="1"/>
  <c r="AH8" i="17"/>
  <c r="AH13" i="17" s="1"/>
  <c r="AH6" i="17"/>
  <c r="AH10" i="17"/>
  <c r="AI7" i="17"/>
  <c r="AI5" i="17"/>
  <c r="AI11" i="17" s="1"/>
  <c r="AI9" i="17"/>
  <c r="AI12" i="17" s="1"/>
  <c r="AI8" i="17"/>
  <c r="AI13" i="17" s="1"/>
  <c r="AI6" i="17"/>
  <c r="AI10" i="17"/>
  <c r="AJ7" i="17"/>
  <c r="AJ5" i="17"/>
  <c r="AJ11" i="17" s="1"/>
  <c r="AJ9" i="17"/>
  <c r="AJ12" i="17" s="1"/>
  <c r="AJ8" i="17"/>
  <c r="AJ13" i="17" s="1"/>
  <c r="AJ6" i="17"/>
  <c r="AJ10" i="17"/>
  <c r="AC9" i="17"/>
  <c r="AC12" i="17" s="1"/>
  <c r="AC8" i="17"/>
  <c r="AC13" i="17" s="1"/>
  <c r="AC6" i="17"/>
  <c r="AC10" i="17"/>
  <c r="AC5" i="17"/>
  <c r="AC7" i="17"/>
  <c r="AK9" i="17"/>
  <c r="AK12" i="17" s="1"/>
  <c r="AK8" i="17"/>
  <c r="AK13" i="17" s="1"/>
  <c r="AK6" i="17"/>
  <c r="AK10" i="17"/>
  <c r="AK7" i="17"/>
  <c r="AK5" i="17"/>
  <c r="AK11" i="17" s="1"/>
  <c r="AD8" i="17"/>
  <c r="AD13" i="17" s="1"/>
  <c r="AD10" i="17"/>
  <c r="AD7" i="17"/>
  <c r="AD5" i="17"/>
  <c r="AD11" i="17" s="1"/>
  <c r="AD6" i="17"/>
  <c r="AD9" i="17"/>
  <c r="AD12" i="17" s="1"/>
  <c r="AL8" i="17"/>
  <c r="AL13" i="17" s="1"/>
  <c r="AL10" i="17"/>
  <c r="AL7" i="17"/>
  <c r="AL5" i="17"/>
  <c r="AL11" i="17" s="1"/>
  <c r="AL9" i="17"/>
  <c r="AL12" i="17" s="1"/>
  <c r="AL6" i="17"/>
  <c r="AE6" i="17"/>
  <c r="AE8" i="17"/>
  <c r="AE13" i="17" s="1"/>
  <c r="AE10" i="17"/>
  <c r="AE7" i="17"/>
  <c r="AE5" i="17"/>
  <c r="AE11" i="17" s="1"/>
  <c r="AE9" i="17"/>
  <c r="AE12" i="17" s="1"/>
  <c r="AM8" i="17"/>
  <c r="AM6" i="17"/>
  <c r="AM10" i="17"/>
  <c r="AM5" i="17"/>
  <c r="AM7" i="17"/>
  <c r="AM9" i="17"/>
  <c r="AN8" i="17"/>
  <c r="AN6" i="17"/>
  <c r="AN10" i="17"/>
  <c r="AN5" i="17"/>
  <c r="AN7" i="17"/>
  <c r="AN9" i="17"/>
  <c r="AF8" i="17"/>
  <c r="AF13" i="17" s="1"/>
  <c r="AF6" i="17"/>
  <c r="AF10" i="17"/>
  <c r="AF5" i="17"/>
  <c r="AF11" i="17" s="1"/>
  <c r="AF7" i="17"/>
  <c r="AF9" i="17"/>
  <c r="AF12" i="17" s="1"/>
  <c r="AG10" i="17"/>
  <c r="AG7" i="17"/>
  <c r="AG5" i="17"/>
  <c r="AG11" i="17" s="1"/>
  <c r="AG9" i="17"/>
  <c r="AG12" i="17" s="1"/>
  <c r="AG8" i="17"/>
  <c r="AG13" i="17" s="1"/>
  <c r="AG6" i="17"/>
  <c r="K8" i="17"/>
  <c r="K13" i="17" s="1"/>
  <c r="K10" i="17"/>
  <c r="FV113" i="13" s="1"/>
  <c r="K7" i="17"/>
  <c r="K9" i="17"/>
  <c r="K6" i="17"/>
  <c r="FV631" i="13" s="1"/>
  <c r="AA6" i="17"/>
  <c r="GK631" i="13" s="1"/>
  <c r="AA9" i="17"/>
  <c r="AA7" i="17"/>
  <c r="AA5" i="17"/>
  <c r="AA10" i="17"/>
  <c r="GK113" i="13" s="1"/>
  <c r="AA8" i="17"/>
  <c r="AA13" i="17" s="1"/>
  <c r="N7" i="17"/>
  <c r="N10" i="17"/>
  <c r="FY113" i="13" s="1"/>
  <c r="N9" i="17"/>
  <c r="N6" i="17"/>
  <c r="FY631" i="13" s="1"/>
  <c r="N8" i="17"/>
  <c r="N13" i="17" s="1"/>
  <c r="U9" i="17"/>
  <c r="U7" i="17"/>
  <c r="U5" i="17"/>
  <c r="U10" i="17"/>
  <c r="GE113" i="13" s="1"/>
  <c r="U8" i="17"/>
  <c r="U13" i="17" s="1"/>
  <c r="U6" i="17"/>
  <c r="GE631" i="13" s="1"/>
  <c r="S8" i="17"/>
  <c r="S13" i="17" s="1"/>
  <c r="S6" i="17"/>
  <c r="GC631" i="13" s="1"/>
  <c r="S9" i="17"/>
  <c r="S7" i="17"/>
  <c r="S5" i="17"/>
  <c r="S10" i="17"/>
  <c r="GC113" i="13" s="1"/>
  <c r="L9" i="17"/>
  <c r="L8" i="17"/>
  <c r="L13" i="17" s="1"/>
  <c r="L10" i="17"/>
  <c r="FW113" i="13" s="1"/>
  <c r="L7" i="17"/>
  <c r="L6" i="17"/>
  <c r="FW631" i="13" s="1"/>
  <c r="M10" i="17"/>
  <c r="FX113" i="13" s="1"/>
  <c r="M7" i="17"/>
  <c r="M6" i="17"/>
  <c r="FX631" i="13" s="1"/>
  <c r="M9" i="17"/>
  <c r="M8" i="17"/>
  <c r="M13" i="17" s="1"/>
  <c r="V9" i="17"/>
  <c r="V7" i="17"/>
  <c r="V5" i="17"/>
  <c r="V8" i="17"/>
  <c r="V13" i="17" s="1"/>
  <c r="V6" i="17"/>
  <c r="GF631" i="13" s="1"/>
  <c r="V10" i="17"/>
  <c r="GF113" i="13" s="1"/>
  <c r="T9" i="17"/>
  <c r="T7" i="17"/>
  <c r="T5" i="17"/>
  <c r="T10" i="17"/>
  <c r="GD113" i="13" s="1"/>
  <c r="T8" i="17"/>
  <c r="T13" i="17" s="1"/>
  <c r="T6" i="17"/>
  <c r="GD631" i="13" s="1"/>
  <c r="G8" i="17"/>
  <c r="G13" i="17" s="1"/>
  <c r="G7" i="17"/>
  <c r="G9" i="17"/>
  <c r="G6" i="17"/>
  <c r="FR631" i="13" s="1"/>
  <c r="G10" i="17"/>
  <c r="FR113" i="13" s="1"/>
  <c r="W7" i="17"/>
  <c r="W5" i="17"/>
  <c r="W10" i="17"/>
  <c r="GG113" i="13" s="1"/>
  <c r="W8" i="17"/>
  <c r="W13" i="17" s="1"/>
  <c r="W6" i="17"/>
  <c r="GG631" i="13" s="1"/>
  <c r="W9" i="17"/>
  <c r="H9" i="17"/>
  <c r="H6" i="17"/>
  <c r="FS631" i="13" s="1"/>
  <c r="H8" i="17"/>
  <c r="H13" i="17" s="1"/>
  <c r="H10" i="17"/>
  <c r="FS113" i="13" s="1"/>
  <c r="H7" i="17"/>
  <c r="P10" i="17"/>
  <c r="FZ113" i="13" s="1"/>
  <c r="P8" i="17"/>
  <c r="P13" i="17" s="1"/>
  <c r="P6" i="17"/>
  <c r="FZ631" i="13" s="1"/>
  <c r="P9" i="17"/>
  <c r="P7" i="17"/>
  <c r="P5" i="17"/>
  <c r="X10" i="17"/>
  <c r="GH113" i="13" s="1"/>
  <c r="X8" i="17"/>
  <c r="X13" i="17" s="1"/>
  <c r="X6" i="17"/>
  <c r="GH631" i="13" s="1"/>
  <c r="X9" i="17"/>
  <c r="X7" i="17"/>
  <c r="X5" i="17"/>
  <c r="I6" i="17"/>
  <c r="FT631" i="13" s="1"/>
  <c r="I10" i="17"/>
  <c r="FT113" i="13" s="1"/>
  <c r="I9" i="17"/>
  <c r="I8" i="17"/>
  <c r="I13" i="17" s="1"/>
  <c r="I7" i="17"/>
  <c r="Q10" i="17"/>
  <c r="GA113" i="13" s="1"/>
  <c r="Q8" i="17"/>
  <c r="Q13" i="17" s="1"/>
  <c r="Q6" i="17"/>
  <c r="GA631" i="13" s="1"/>
  <c r="Q9" i="17"/>
  <c r="Q7" i="17"/>
  <c r="Q5" i="17"/>
  <c r="Y10" i="17"/>
  <c r="GI113" i="13" s="1"/>
  <c r="Y8" i="17"/>
  <c r="Y13" i="17" s="1"/>
  <c r="Y6" i="17"/>
  <c r="GI631" i="13" s="1"/>
  <c r="Y9" i="17"/>
  <c r="Y7" i="17"/>
  <c r="Y5" i="17"/>
  <c r="J7" i="17"/>
  <c r="J6" i="17"/>
  <c r="FU631" i="13" s="1"/>
  <c r="J8" i="17"/>
  <c r="J13" i="17" s="1"/>
  <c r="J10" i="17"/>
  <c r="FU113" i="13" s="1"/>
  <c r="J9" i="17"/>
  <c r="R10" i="17"/>
  <c r="GB113" i="13" s="1"/>
  <c r="R8" i="17"/>
  <c r="R13" i="17" s="1"/>
  <c r="R6" i="17"/>
  <c r="GB631" i="13" s="1"/>
  <c r="R9" i="17"/>
  <c r="R7" i="17"/>
  <c r="R5" i="17"/>
  <c r="Z10" i="17"/>
  <c r="GJ113" i="13" s="1"/>
  <c r="Z8" i="17"/>
  <c r="Z13" i="17" s="1"/>
  <c r="Z6" i="17"/>
  <c r="GJ631" i="13" s="1"/>
  <c r="Z7" i="17"/>
  <c r="Z5" i="17"/>
  <c r="Z9" i="17"/>
  <c r="GB664" i="13" l="1"/>
  <c r="GB663" i="13"/>
  <c r="GB662" i="13"/>
  <c r="GB661" i="13"/>
  <c r="GB669" i="13"/>
  <c r="GB668" i="13"/>
  <c r="GB667" i="13"/>
  <c r="GB666" i="13"/>
  <c r="GB665" i="13"/>
  <c r="GA669" i="13"/>
  <c r="GA665" i="13"/>
  <c r="GA667" i="13"/>
  <c r="GA668" i="13"/>
  <c r="GA663" i="13"/>
  <c r="GA661" i="13"/>
  <c r="GA666" i="13"/>
  <c r="GA662" i="13"/>
  <c r="GA664" i="13"/>
  <c r="GG666" i="13"/>
  <c r="GG665" i="13"/>
  <c r="GG664" i="13"/>
  <c r="GG663" i="13"/>
  <c r="GG662" i="13"/>
  <c r="GG661" i="13"/>
  <c r="GG669" i="13"/>
  <c r="GG668" i="13"/>
  <c r="GG667" i="13"/>
  <c r="GF669" i="13"/>
  <c r="GF668" i="13"/>
  <c r="GF667" i="13"/>
  <c r="GF666" i="13"/>
  <c r="GF665" i="13"/>
  <c r="GF664" i="13"/>
  <c r="GF663" i="13"/>
  <c r="GF662" i="13"/>
  <c r="GF661" i="13"/>
  <c r="GK663" i="13"/>
  <c r="GK662" i="13"/>
  <c r="GK661" i="13"/>
  <c r="GK669" i="13"/>
  <c r="GK668" i="13"/>
  <c r="GK667" i="13"/>
  <c r="GK666" i="13"/>
  <c r="GK665" i="13"/>
  <c r="GK664" i="13"/>
  <c r="FZ664" i="13"/>
  <c r="FZ663" i="13"/>
  <c r="FZ662" i="13"/>
  <c r="FZ661" i="13"/>
  <c r="FZ669" i="13"/>
  <c r="FZ668" i="13"/>
  <c r="FZ667" i="13"/>
  <c r="FZ666" i="13"/>
  <c r="FZ665" i="13"/>
  <c r="GJ664" i="13"/>
  <c r="GJ663" i="13"/>
  <c r="GJ662" i="13"/>
  <c r="GJ661" i="13"/>
  <c r="GJ669" i="13"/>
  <c r="GJ668" i="13"/>
  <c r="GJ667" i="13"/>
  <c r="GJ666" i="13"/>
  <c r="GJ665" i="13"/>
  <c r="GD662" i="13"/>
  <c r="GD661" i="13"/>
  <c r="GD669" i="13"/>
  <c r="GD668" i="13"/>
  <c r="GD667" i="13"/>
  <c r="GD666" i="13"/>
  <c r="GD665" i="13"/>
  <c r="GD664" i="13"/>
  <c r="GD663" i="13"/>
  <c r="GH666" i="13"/>
  <c r="GH665" i="13"/>
  <c r="GH664" i="13"/>
  <c r="GH663" i="13"/>
  <c r="GH662" i="13"/>
  <c r="GH661" i="13"/>
  <c r="GH669" i="13"/>
  <c r="GH668" i="13"/>
  <c r="GH667" i="13"/>
  <c r="GC663" i="13"/>
  <c r="GC662" i="13"/>
  <c r="GC661" i="13"/>
  <c r="GC669" i="13"/>
  <c r="GC668" i="13"/>
  <c r="GC667" i="13"/>
  <c r="GC666" i="13"/>
  <c r="GC665" i="13"/>
  <c r="GC664" i="13"/>
  <c r="GE661" i="13"/>
  <c r="GE669" i="13"/>
  <c r="GE668" i="13"/>
  <c r="GE667" i="13"/>
  <c r="GE666" i="13"/>
  <c r="GE665" i="13"/>
  <c r="GE664" i="13"/>
  <c r="GE663" i="13"/>
  <c r="GE662" i="13"/>
  <c r="GI664" i="13"/>
  <c r="GI663" i="13"/>
  <c r="GI662" i="13"/>
  <c r="GI661" i="13"/>
  <c r="GI669" i="13"/>
  <c r="GI668" i="13"/>
  <c r="GI667" i="13"/>
  <c r="GI666" i="13"/>
  <c r="GI665" i="13"/>
  <c r="FZ660" i="13"/>
  <c r="FZ659" i="13"/>
  <c r="FZ658" i="13"/>
  <c r="FZ657" i="13"/>
  <c r="GJ659" i="13"/>
  <c r="GJ658" i="13"/>
  <c r="GJ657" i="13"/>
  <c r="GJ660" i="13"/>
  <c r="GI660" i="13"/>
  <c r="GI659" i="13"/>
  <c r="GI658" i="13"/>
  <c r="GI657" i="13"/>
  <c r="GD658" i="13"/>
  <c r="GD657" i="13"/>
  <c r="GD660" i="13"/>
  <c r="GD659" i="13"/>
  <c r="GH660" i="13"/>
  <c r="GH659" i="13"/>
  <c r="GH658" i="13"/>
  <c r="GH657" i="13"/>
  <c r="GA660" i="13"/>
  <c r="GA659" i="13"/>
  <c r="GA657" i="13"/>
  <c r="GA658" i="13"/>
  <c r="GC658" i="13"/>
  <c r="GC657" i="13"/>
  <c r="GC660" i="13"/>
  <c r="GC659" i="13"/>
  <c r="GE658" i="13"/>
  <c r="GE657" i="13"/>
  <c r="GE660" i="13"/>
  <c r="GE659" i="13"/>
  <c r="GB659" i="13"/>
  <c r="GB658" i="13"/>
  <c r="GB657" i="13"/>
  <c r="GB660" i="13"/>
  <c r="GG660" i="13"/>
  <c r="GG659" i="13"/>
  <c r="GG658" i="13"/>
  <c r="GG657" i="13"/>
  <c r="GF660" i="13"/>
  <c r="GF659" i="13"/>
  <c r="GF657" i="13"/>
  <c r="GF658" i="13"/>
  <c r="GK658" i="13"/>
  <c r="GK657" i="13"/>
  <c r="GK660" i="13"/>
  <c r="GK659" i="13"/>
  <c r="GB653" i="13"/>
  <c r="GB656" i="13"/>
  <c r="GB655" i="13"/>
  <c r="GB654" i="13"/>
  <c r="GA653" i="13"/>
  <c r="GA656" i="13"/>
  <c r="GA654" i="13"/>
  <c r="GA655" i="13"/>
  <c r="GG656" i="13"/>
  <c r="GG655" i="13"/>
  <c r="GG654" i="13"/>
  <c r="GG653" i="13"/>
  <c r="GF656" i="13"/>
  <c r="GF655" i="13"/>
  <c r="GF654" i="13"/>
  <c r="GF653" i="13"/>
  <c r="GK653" i="13"/>
  <c r="GK656" i="13"/>
  <c r="GK655" i="13"/>
  <c r="GK654" i="13"/>
  <c r="FZ654" i="13"/>
  <c r="FZ653" i="13"/>
  <c r="FZ656" i="13"/>
  <c r="FZ655" i="13"/>
  <c r="GJ653" i="13"/>
  <c r="GJ656" i="13"/>
  <c r="GJ655" i="13"/>
  <c r="GJ654" i="13"/>
  <c r="GI654" i="13"/>
  <c r="GI653" i="13"/>
  <c r="GI656" i="13"/>
  <c r="GI655" i="13"/>
  <c r="GD656" i="13"/>
  <c r="GD655" i="13"/>
  <c r="GD654" i="13"/>
  <c r="GD653" i="13"/>
  <c r="GH655" i="13"/>
  <c r="GH654" i="13"/>
  <c r="GH653" i="13"/>
  <c r="GH656" i="13"/>
  <c r="GC653" i="13"/>
  <c r="GC656" i="13"/>
  <c r="GC655" i="13"/>
  <c r="GC654" i="13"/>
  <c r="GE656" i="13"/>
  <c r="GE655" i="13"/>
  <c r="GE654" i="13"/>
  <c r="GE653" i="13"/>
  <c r="GI649" i="13"/>
  <c r="GI648" i="13"/>
  <c r="GI647" i="13"/>
  <c r="GI652" i="13"/>
  <c r="GI651" i="13"/>
  <c r="GI650" i="13"/>
  <c r="GD647" i="13"/>
  <c r="GD652" i="13"/>
  <c r="GD651" i="13"/>
  <c r="GD650" i="13"/>
  <c r="GD649" i="13"/>
  <c r="GD648" i="13"/>
  <c r="GH650" i="13"/>
  <c r="GH649" i="13"/>
  <c r="GH648" i="13"/>
  <c r="GH647" i="13"/>
  <c r="GH652" i="13"/>
  <c r="GH651" i="13"/>
  <c r="FZ649" i="13"/>
  <c r="FZ648" i="13"/>
  <c r="FZ647" i="13"/>
  <c r="FZ652" i="13"/>
  <c r="FZ651" i="13"/>
  <c r="FZ650" i="13"/>
  <c r="GJ648" i="13"/>
  <c r="GJ647" i="13"/>
  <c r="GJ652" i="13"/>
  <c r="GJ651" i="13"/>
  <c r="GJ650" i="13"/>
  <c r="GJ649" i="13"/>
  <c r="GC647" i="13"/>
  <c r="GC652" i="13"/>
  <c r="GC651" i="13"/>
  <c r="GC650" i="13"/>
  <c r="GC649" i="13"/>
  <c r="GC648" i="13"/>
  <c r="GE652" i="13"/>
  <c r="GE651" i="13"/>
  <c r="GE650" i="13"/>
  <c r="GE649" i="13"/>
  <c r="GE648" i="13"/>
  <c r="GE647" i="13"/>
  <c r="GB648" i="13"/>
  <c r="GB647" i="13"/>
  <c r="GB652" i="13"/>
  <c r="GB651" i="13"/>
  <c r="GB650" i="13"/>
  <c r="GB649" i="13"/>
  <c r="GA652" i="13"/>
  <c r="GA651" i="13"/>
  <c r="GA650" i="13"/>
  <c r="GA648" i="13"/>
  <c r="GA647" i="13"/>
  <c r="GA649" i="13"/>
  <c r="GG650" i="13"/>
  <c r="GG649" i="13"/>
  <c r="GG648" i="13"/>
  <c r="GG647" i="13"/>
  <c r="GG652" i="13"/>
  <c r="GG651" i="13"/>
  <c r="GF652" i="13"/>
  <c r="GF651" i="13"/>
  <c r="GF650" i="13"/>
  <c r="GF649" i="13"/>
  <c r="GF648" i="13"/>
  <c r="GF647" i="13"/>
  <c r="GK647" i="13"/>
  <c r="GK652" i="13"/>
  <c r="GK651" i="13"/>
  <c r="GK650" i="13"/>
  <c r="GK649" i="13"/>
  <c r="GK648" i="13"/>
  <c r="GA645" i="13"/>
  <c r="GA646" i="13"/>
  <c r="GG646" i="13"/>
  <c r="GG645" i="13"/>
  <c r="GF646" i="13"/>
  <c r="GF645" i="13"/>
  <c r="GK646" i="13"/>
  <c r="GK645" i="13"/>
  <c r="FZ646" i="13"/>
  <c r="FZ645" i="13"/>
  <c r="GD646" i="13"/>
  <c r="GD645" i="13"/>
  <c r="GH646" i="13"/>
  <c r="GH645" i="13"/>
  <c r="GJ646" i="13"/>
  <c r="GJ645" i="13"/>
  <c r="GI646" i="13"/>
  <c r="GI645" i="13"/>
  <c r="GC646" i="13"/>
  <c r="GC645" i="13"/>
  <c r="GE646" i="13"/>
  <c r="GE645" i="13"/>
  <c r="GB646" i="13"/>
  <c r="GB645" i="13"/>
  <c r="FZ641" i="13"/>
  <c r="FZ640" i="13"/>
  <c r="FZ643" i="13"/>
  <c r="FZ639" i="13"/>
  <c r="FZ642" i="13"/>
  <c r="GJ639" i="13"/>
  <c r="GJ643" i="13"/>
  <c r="GJ642" i="13"/>
  <c r="GJ641" i="13"/>
  <c r="GJ640" i="13"/>
  <c r="GD640" i="13"/>
  <c r="GD643" i="13"/>
  <c r="GD641" i="13"/>
  <c r="GD642" i="13"/>
  <c r="GD639" i="13"/>
  <c r="GI641" i="13"/>
  <c r="GI640" i="13"/>
  <c r="GI639" i="13"/>
  <c r="GI643" i="13"/>
  <c r="GI642" i="13"/>
  <c r="GH642" i="13"/>
  <c r="GH641" i="13"/>
  <c r="GH640" i="13"/>
  <c r="GH639" i="13"/>
  <c r="GH643" i="13"/>
  <c r="GC639" i="13"/>
  <c r="GC642" i="13"/>
  <c r="GC643" i="13"/>
  <c r="GC641" i="13"/>
  <c r="GC640" i="13"/>
  <c r="GE643" i="13"/>
  <c r="GE642" i="13"/>
  <c r="GE641" i="13"/>
  <c r="GE640" i="13"/>
  <c r="GE639" i="13"/>
  <c r="GB639" i="13"/>
  <c r="GB643" i="13"/>
  <c r="GB642" i="13"/>
  <c r="GB641" i="13"/>
  <c r="GB640" i="13"/>
  <c r="GA642" i="13"/>
  <c r="GA639" i="13"/>
  <c r="GA640" i="13"/>
  <c r="GA641" i="13"/>
  <c r="GA643" i="13"/>
  <c r="GG642" i="13"/>
  <c r="GG641" i="13"/>
  <c r="GG640" i="13"/>
  <c r="GG639" i="13"/>
  <c r="GG643" i="13"/>
  <c r="GF643" i="13"/>
  <c r="GF642" i="13"/>
  <c r="GF641" i="13"/>
  <c r="GF640" i="13"/>
  <c r="GF639" i="13"/>
  <c r="GK639" i="13"/>
  <c r="GK642" i="13"/>
  <c r="GK643" i="13"/>
  <c r="GK641" i="13"/>
  <c r="GK640" i="13"/>
  <c r="GB637" i="13"/>
  <c r="GB636" i="13"/>
  <c r="GB635" i="13"/>
  <c r="GB638" i="13"/>
  <c r="FZ637" i="13"/>
  <c r="FZ636" i="13"/>
  <c r="FZ635" i="13"/>
  <c r="FZ638" i="13"/>
  <c r="GJ637" i="13"/>
  <c r="GJ636" i="13"/>
  <c r="GJ635" i="13"/>
  <c r="GJ638" i="13"/>
  <c r="GD638" i="13"/>
  <c r="GD637" i="13"/>
  <c r="GD636" i="13"/>
  <c r="GD635" i="13"/>
  <c r="GA638" i="13"/>
  <c r="GA636" i="13"/>
  <c r="GA637" i="13"/>
  <c r="GA635" i="13"/>
  <c r="GI637" i="13"/>
  <c r="GI636" i="13"/>
  <c r="GI635" i="13"/>
  <c r="GI638" i="13"/>
  <c r="GH638" i="13"/>
  <c r="GH637" i="13"/>
  <c r="GH636" i="13"/>
  <c r="GH635" i="13"/>
  <c r="GC636" i="13"/>
  <c r="GC635" i="13"/>
  <c r="GC638" i="13"/>
  <c r="GC637" i="13"/>
  <c r="GE638" i="13"/>
  <c r="GE637" i="13"/>
  <c r="GE636" i="13"/>
  <c r="GE635" i="13"/>
  <c r="GG638" i="13"/>
  <c r="GG637" i="13"/>
  <c r="GG636" i="13"/>
  <c r="GG635" i="13"/>
  <c r="GF638" i="13"/>
  <c r="GF637" i="13"/>
  <c r="GF636" i="13"/>
  <c r="GF635" i="13"/>
  <c r="GK636" i="13"/>
  <c r="GK635" i="13"/>
  <c r="GK638" i="13"/>
  <c r="GK637" i="13"/>
  <c r="FZ626" i="13"/>
  <c r="FZ625" i="13"/>
  <c r="FZ633" i="13"/>
  <c r="FZ624" i="13"/>
  <c r="FZ632" i="13"/>
  <c r="FZ628" i="13"/>
  <c r="FZ627" i="13"/>
  <c r="GJ627" i="13"/>
  <c r="GJ625" i="13"/>
  <c r="GJ624" i="13"/>
  <c r="GJ632" i="13"/>
  <c r="GJ628" i="13"/>
  <c r="GJ633" i="13"/>
  <c r="GJ626" i="13"/>
  <c r="GH626" i="13"/>
  <c r="GH625" i="13"/>
  <c r="GH624" i="13"/>
  <c r="GH633" i="13"/>
  <c r="GH632" i="13"/>
  <c r="GH628" i="13"/>
  <c r="GH627" i="13"/>
  <c r="FL631" i="13"/>
  <c r="FM631" i="13" s="1"/>
  <c r="GD624" i="13"/>
  <c r="GD626" i="13"/>
  <c r="GD633" i="13"/>
  <c r="GD632" i="13"/>
  <c r="GD628" i="13"/>
  <c r="GD627" i="13"/>
  <c r="GD625" i="13"/>
  <c r="GI626" i="13"/>
  <c r="GI633" i="13"/>
  <c r="GI625" i="13"/>
  <c r="GI624" i="13"/>
  <c r="GI632" i="13"/>
  <c r="GI628" i="13"/>
  <c r="GI627" i="13"/>
  <c r="GC625" i="13"/>
  <c r="GC624" i="13"/>
  <c r="GC633" i="13"/>
  <c r="GC632" i="13"/>
  <c r="GC628" i="13"/>
  <c r="GC627" i="13"/>
  <c r="GC626" i="13"/>
  <c r="GE633" i="13"/>
  <c r="GE632" i="13"/>
  <c r="GE628" i="13"/>
  <c r="GE627" i="13"/>
  <c r="GE626" i="13"/>
  <c r="GE625" i="13"/>
  <c r="GE624" i="13"/>
  <c r="GB628" i="13"/>
  <c r="GB625" i="13"/>
  <c r="GB624" i="13"/>
  <c r="GB632" i="13"/>
  <c r="GB627" i="13"/>
  <c r="GB633" i="13"/>
  <c r="GB626" i="13"/>
  <c r="GA626" i="13"/>
  <c r="GA633" i="13"/>
  <c r="GA632" i="13"/>
  <c r="GA624" i="13"/>
  <c r="GA628" i="13"/>
  <c r="GA625" i="13"/>
  <c r="GA627" i="13"/>
  <c r="GG632" i="13"/>
  <c r="GG628" i="13"/>
  <c r="GG627" i="13"/>
  <c r="GG624" i="13"/>
  <c r="GG626" i="13"/>
  <c r="GG625" i="13"/>
  <c r="GG633" i="13"/>
  <c r="GF633" i="13"/>
  <c r="GF625" i="13"/>
  <c r="GF632" i="13"/>
  <c r="GF628" i="13"/>
  <c r="GF627" i="13"/>
  <c r="GF626" i="13"/>
  <c r="GF624" i="13"/>
  <c r="GK625" i="13"/>
  <c r="GK624" i="13"/>
  <c r="GK633" i="13"/>
  <c r="GK632" i="13"/>
  <c r="GK628" i="13"/>
  <c r="GK627" i="13"/>
  <c r="GK626" i="13"/>
  <c r="FZ622" i="13"/>
  <c r="FZ621" i="13"/>
  <c r="FZ620" i="13"/>
  <c r="GJ622" i="13"/>
  <c r="GJ621" i="13"/>
  <c r="GJ620" i="13"/>
  <c r="GI622" i="13"/>
  <c r="GI621" i="13"/>
  <c r="GI620" i="13"/>
  <c r="GD621" i="13"/>
  <c r="GD620" i="13"/>
  <c r="GD622" i="13"/>
  <c r="GH622" i="13"/>
  <c r="GH621" i="13"/>
  <c r="GH620" i="13"/>
  <c r="GC622" i="13"/>
  <c r="GC621" i="13"/>
  <c r="GC620" i="13"/>
  <c r="GE621" i="13"/>
  <c r="GE620" i="13"/>
  <c r="GE622" i="13"/>
  <c r="GB622" i="13"/>
  <c r="GB621" i="13"/>
  <c r="GB620" i="13"/>
  <c r="GA622" i="13"/>
  <c r="GA620" i="13"/>
  <c r="GA621" i="13"/>
  <c r="GG620" i="13"/>
  <c r="GG622" i="13"/>
  <c r="GG621" i="13"/>
  <c r="GF620" i="13"/>
  <c r="GF621" i="13"/>
  <c r="GF622" i="13"/>
  <c r="GK622" i="13"/>
  <c r="GK621" i="13"/>
  <c r="GK620" i="13"/>
  <c r="GA617" i="13"/>
  <c r="GA618" i="13"/>
  <c r="GA619" i="13"/>
  <c r="GG617" i="13"/>
  <c r="GG619" i="13"/>
  <c r="GG618" i="13"/>
  <c r="GF617" i="13"/>
  <c r="GF619" i="13"/>
  <c r="GF618" i="13"/>
  <c r="GK617" i="13"/>
  <c r="GK618" i="13"/>
  <c r="GK619" i="13"/>
  <c r="FZ617" i="13"/>
  <c r="FZ618" i="13"/>
  <c r="FZ619" i="13"/>
  <c r="GI617" i="13"/>
  <c r="GI618" i="13"/>
  <c r="GI619" i="13"/>
  <c r="GC617" i="13"/>
  <c r="GC618" i="13"/>
  <c r="GC619" i="13"/>
  <c r="GJ617" i="13"/>
  <c r="GJ618" i="13"/>
  <c r="GJ619" i="13"/>
  <c r="GD617" i="13"/>
  <c r="GD619" i="13"/>
  <c r="GD618" i="13"/>
  <c r="GH617" i="13"/>
  <c r="GH619" i="13"/>
  <c r="GH618" i="13"/>
  <c r="GE617" i="13"/>
  <c r="GE619" i="13"/>
  <c r="GE618" i="13"/>
  <c r="GB617" i="13"/>
  <c r="GB618" i="13"/>
  <c r="GB619" i="13"/>
  <c r="GB615" i="13"/>
  <c r="GB614" i="13"/>
  <c r="GB613" i="13"/>
  <c r="GB612" i="13"/>
  <c r="GB616" i="13"/>
  <c r="FZ616" i="13"/>
  <c r="FZ615" i="13"/>
  <c r="FZ614" i="13"/>
  <c r="FZ613" i="13"/>
  <c r="FZ612" i="13"/>
  <c r="GI616" i="13"/>
  <c r="GI615" i="13"/>
  <c r="GI614" i="13"/>
  <c r="GI613" i="13"/>
  <c r="GI612" i="13"/>
  <c r="GJ615" i="13"/>
  <c r="GJ614" i="13"/>
  <c r="GJ613" i="13"/>
  <c r="GJ612" i="13"/>
  <c r="GJ616" i="13"/>
  <c r="GD615" i="13"/>
  <c r="GD614" i="13"/>
  <c r="GD613" i="13"/>
  <c r="GD612" i="13"/>
  <c r="GD616" i="13"/>
  <c r="GH612" i="13"/>
  <c r="GH616" i="13"/>
  <c r="GH615" i="13"/>
  <c r="GH614" i="13"/>
  <c r="GH613" i="13"/>
  <c r="GC613" i="13"/>
  <c r="GC612" i="13"/>
  <c r="GC616" i="13"/>
  <c r="GC615" i="13"/>
  <c r="GC614" i="13"/>
  <c r="GE612" i="13"/>
  <c r="GE616" i="13"/>
  <c r="GE613" i="13"/>
  <c r="GE615" i="13"/>
  <c r="GE614" i="13"/>
  <c r="GA615" i="13"/>
  <c r="GA616" i="13"/>
  <c r="GA614" i="13"/>
  <c r="GA613" i="13"/>
  <c r="GA612" i="13"/>
  <c r="GG616" i="13"/>
  <c r="GG615" i="13"/>
  <c r="GG614" i="13"/>
  <c r="GG612" i="13"/>
  <c r="GG613" i="13"/>
  <c r="GF613" i="13"/>
  <c r="GF612" i="13"/>
  <c r="GF616" i="13"/>
  <c r="GF615" i="13"/>
  <c r="GF614" i="13"/>
  <c r="GK613" i="13"/>
  <c r="GK612" i="13"/>
  <c r="GK616" i="13"/>
  <c r="GK615" i="13"/>
  <c r="GK614" i="13"/>
  <c r="GF611" i="13"/>
  <c r="GF610" i="13"/>
  <c r="FZ611" i="13"/>
  <c r="FZ610" i="13"/>
  <c r="GA611" i="13"/>
  <c r="GA610" i="13"/>
  <c r="GG611" i="13"/>
  <c r="GG610" i="13"/>
  <c r="GK610" i="13"/>
  <c r="GK611" i="13"/>
  <c r="GJ611" i="13"/>
  <c r="GJ610" i="13"/>
  <c r="GI611" i="13"/>
  <c r="GI610" i="13"/>
  <c r="GD610" i="13"/>
  <c r="GD611" i="13"/>
  <c r="GH611" i="13"/>
  <c r="GH610" i="13"/>
  <c r="GC611" i="13"/>
  <c r="GC610" i="13"/>
  <c r="GE610" i="13"/>
  <c r="GE611" i="13"/>
  <c r="GB611" i="13"/>
  <c r="GB610" i="13"/>
  <c r="FZ607" i="13"/>
  <c r="FZ609" i="13"/>
  <c r="FZ608" i="13"/>
  <c r="FZ606" i="13"/>
  <c r="GJ609" i="13"/>
  <c r="GJ608" i="13"/>
  <c r="GJ607" i="13"/>
  <c r="GJ606" i="13"/>
  <c r="GD609" i="13"/>
  <c r="GD608" i="13"/>
  <c r="GD607" i="13"/>
  <c r="GD606" i="13"/>
  <c r="GI607" i="13"/>
  <c r="GI606" i="13"/>
  <c r="GI609" i="13"/>
  <c r="GI608" i="13"/>
  <c r="GH607" i="13"/>
  <c r="GH606" i="13"/>
  <c r="GH609" i="13"/>
  <c r="GH608" i="13"/>
  <c r="GC609" i="13"/>
  <c r="GC608" i="13"/>
  <c r="GC607" i="13"/>
  <c r="GC606" i="13"/>
  <c r="GE608" i="13"/>
  <c r="GE607" i="13"/>
  <c r="GE606" i="13"/>
  <c r="GE609" i="13"/>
  <c r="GB609" i="13"/>
  <c r="GB608" i="13"/>
  <c r="GB607" i="13"/>
  <c r="GB606" i="13"/>
  <c r="GA606" i="13"/>
  <c r="GA608" i="13"/>
  <c r="GA607" i="13"/>
  <c r="GA609" i="13"/>
  <c r="GG607" i="13"/>
  <c r="GG606" i="13"/>
  <c r="GG609" i="13"/>
  <c r="GG608" i="13"/>
  <c r="GF608" i="13"/>
  <c r="GF607" i="13"/>
  <c r="GF606" i="13"/>
  <c r="GF609" i="13"/>
  <c r="GK609" i="13"/>
  <c r="GK608" i="13"/>
  <c r="GK607" i="13"/>
  <c r="GK606" i="13"/>
  <c r="GJ602" i="13"/>
  <c r="GJ605" i="13"/>
  <c r="GJ604" i="13"/>
  <c r="GJ603" i="13"/>
  <c r="GI602" i="13"/>
  <c r="GI605" i="13"/>
  <c r="GI604" i="13"/>
  <c r="GI603" i="13"/>
  <c r="GD605" i="13"/>
  <c r="GD604" i="13"/>
  <c r="GD603" i="13"/>
  <c r="GD602" i="13"/>
  <c r="GA602" i="13"/>
  <c r="GA605" i="13"/>
  <c r="GA603" i="13"/>
  <c r="GA604" i="13"/>
  <c r="FZ602" i="13"/>
  <c r="FZ605" i="13"/>
  <c r="FZ604" i="13"/>
  <c r="FZ603" i="13"/>
  <c r="GH604" i="13"/>
  <c r="GH603" i="13"/>
  <c r="GH602" i="13"/>
  <c r="GH605" i="13"/>
  <c r="GB602" i="13"/>
  <c r="GB605" i="13"/>
  <c r="GB604" i="13"/>
  <c r="GB603" i="13"/>
  <c r="GC602" i="13"/>
  <c r="GC605" i="13"/>
  <c r="GC604" i="13"/>
  <c r="GC603" i="13"/>
  <c r="GE605" i="13"/>
  <c r="GE604" i="13"/>
  <c r="GE603" i="13"/>
  <c r="GE602" i="13"/>
  <c r="GG604" i="13"/>
  <c r="GG603" i="13"/>
  <c r="GG602" i="13"/>
  <c r="GG605" i="13"/>
  <c r="GF605" i="13"/>
  <c r="GF604" i="13"/>
  <c r="GF603" i="13"/>
  <c r="GF602" i="13"/>
  <c r="GK602" i="13"/>
  <c r="GK605" i="13"/>
  <c r="GK604" i="13"/>
  <c r="GK603" i="13"/>
  <c r="FZ601" i="13"/>
  <c r="FZ598" i="13"/>
  <c r="FZ600" i="13"/>
  <c r="FZ599" i="13"/>
  <c r="FZ597" i="13"/>
  <c r="FZ596" i="13"/>
  <c r="FZ595" i="13"/>
  <c r="GJ601" i="13"/>
  <c r="GJ598" i="13"/>
  <c r="GJ600" i="13"/>
  <c r="GJ599" i="13"/>
  <c r="GJ597" i="13"/>
  <c r="GJ596" i="13"/>
  <c r="GJ595" i="13"/>
  <c r="GI601" i="13"/>
  <c r="GI598" i="13"/>
  <c r="GI600" i="13"/>
  <c r="GI599" i="13"/>
  <c r="GI597" i="13"/>
  <c r="GI596" i="13"/>
  <c r="GI595" i="13"/>
  <c r="AC11" i="17"/>
  <c r="GL601" i="13"/>
  <c r="GD598" i="13"/>
  <c r="GD600" i="13"/>
  <c r="GD599" i="13"/>
  <c r="GD597" i="13"/>
  <c r="GD596" i="13"/>
  <c r="GD595" i="13"/>
  <c r="GD601" i="13"/>
  <c r="GH601" i="13"/>
  <c r="GH598" i="13"/>
  <c r="GH600" i="13"/>
  <c r="GH599" i="13"/>
  <c r="GH597" i="13"/>
  <c r="GH596" i="13"/>
  <c r="GH595" i="13"/>
  <c r="GC601" i="13"/>
  <c r="GC598" i="13"/>
  <c r="GC600" i="13"/>
  <c r="GC599" i="13"/>
  <c r="GC597" i="13"/>
  <c r="GC596" i="13"/>
  <c r="GC595" i="13"/>
  <c r="GE600" i="13"/>
  <c r="GE599" i="13"/>
  <c r="GE597" i="13"/>
  <c r="GE596" i="13"/>
  <c r="GE595" i="13"/>
  <c r="GE601" i="13"/>
  <c r="GE598" i="13"/>
  <c r="GB601" i="13"/>
  <c r="GB598" i="13"/>
  <c r="GB600" i="13"/>
  <c r="GB599" i="13"/>
  <c r="GB597" i="13"/>
  <c r="GB596" i="13"/>
  <c r="GB595" i="13"/>
  <c r="GA600" i="13"/>
  <c r="GA596" i="13"/>
  <c r="GA595" i="13"/>
  <c r="GA601" i="13"/>
  <c r="GA597" i="13"/>
  <c r="GA598" i="13"/>
  <c r="GA599" i="13"/>
  <c r="GG601" i="13"/>
  <c r="GG598" i="13"/>
  <c r="GG600" i="13"/>
  <c r="GG599" i="13"/>
  <c r="GG597" i="13"/>
  <c r="GG596" i="13"/>
  <c r="GG595" i="13"/>
  <c r="GF600" i="13"/>
  <c r="GF599" i="13"/>
  <c r="GF597" i="13"/>
  <c r="GF596" i="13"/>
  <c r="GF595" i="13"/>
  <c r="GF601" i="13"/>
  <c r="GF598" i="13"/>
  <c r="GK601" i="13"/>
  <c r="GK598" i="13"/>
  <c r="GK600" i="13"/>
  <c r="GK599" i="13"/>
  <c r="GK597" i="13"/>
  <c r="GK596" i="13"/>
  <c r="GK595" i="13"/>
  <c r="FZ592" i="13"/>
  <c r="FZ594" i="13"/>
  <c r="FZ593" i="13"/>
  <c r="GJ592" i="13"/>
  <c r="GJ594" i="13"/>
  <c r="GJ593" i="13"/>
  <c r="GH592" i="13"/>
  <c r="GH594" i="13"/>
  <c r="GH593" i="13"/>
  <c r="GC592" i="13"/>
  <c r="GC594" i="13"/>
  <c r="GC593" i="13"/>
  <c r="GE592" i="13"/>
  <c r="GE594" i="13"/>
  <c r="GE593" i="13"/>
  <c r="GB592" i="13"/>
  <c r="GB594" i="13"/>
  <c r="GB593" i="13"/>
  <c r="GI592" i="13"/>
  <c r="GI594" i="13"/>
  <c r="GI593" i="13"/>
  <c r="GD592" i="13"/>
  <c r="GD594" i="13"/>
  <c r="GD593" i="13"/>
  <c r="GA592" i="13"/>
  <c r="GA594" i="13"/>
  <c r="GA593" i="13"/>
  <c r="GG592" i="13"/>
  <c r="GG594" i="13"/>
  <c r="GG593" i="13"/>
  <c r="GF592" i="13"/>
  <c r="GF594" i="13"/>
  <c r="GF593" i="13"/>
  <c r="GK592" i="13"/>
  <c r="GK594" i="13"/>
  <c r="GK593" i="13"/>
  <c r="GH591" i="13"/>
  <c r="GH590" i="13"/>
  <c r="FZ591" i="13"/>
  <c r="FZ590" i="13"/>
  <c r="GC591" i="13"/>
  <c r="GC590" i="13"/>
  <c r="GE591" i="13"/>
  <c r="GE590" i="13"/>
  <c r="GJ591" i="13"/>
  <c r="GJ590" i="13"/>
  <c r="GI591" i="13"/>
  <c r="GI590" i="13"/>
  <c r="GD591" i="13"/>
  <c r="GD590" i="13"/>
  <c r="GB591" i="13"/>
  <c r="GB590" i="13"/>
  <c r="GA591" i="13"/>
  <c r="GA590" i="13"/>
  <c r="GG591" i="13"/>
  <c r="GG590" i="13"/>
  <c r="GF591" i="13"/>
  <c r="GF590" i="13"/>
  <c r="GK591" i="13"/>
  <c r="GK590" i="13"/>
  <c r="GC575" i="13"/>
  <c r="GC587" i="13"/>
  <c r="GI575" i="13"/>
  <c r="GI587" i="13"/>
  <c r="GH575" i="13"/>
  <c r="GH587" i="13"/>
  <c r="GF575" i="13"/>
  <c r="GF587" i="13"/>
  <c r="GB575" i="13"/>
  <c r="GB587" i="13"/>
  <c r="FT575" i="13"/>
  <c r="FT587" i="13"/>
  <c r="FS575" i="13"/>
  <c r="FS587" i="13"/>
  <c r="FY575" i="13"/>
  <c r="FY587" i="13"/>
  <c r="FR575" i="13"/>
  <c r="FR587" i="13"/>
  <c r="GK575" i="13"/>
  <c r="GK587" i="13"/>
  <c r="GG575" i="13"/>
  <c r="GG587" i="13"/>
  <c r="FX575" i="13"/>
  <c r="FX587" i="13"/>
  <c r="GA575" i="13"/>
  <c r="GA587" i="13"/>
  <c r="GE575" i="13"/>
  <c r="GE587" i="13"/>
  <c r="GJ575" i="13"/>
  <c r="GJ587" i="13"/>
  <c r="FZ575" i="13"/>
  <c r="FZ587" i="13"/>
  <c r="FV575" i="13"/>
  <c r="FV587" i="13"/>
  <c r="GD575" i="13"/>
  <c r="GD587" i="13"/>
  <c r="FU575" i="13"/>
  <c r="FU587" i="13"/>
  <c r="FW575" i="13"/>
  <c r="FW587" i="13"/>
  <c r="GD579" i="13"/>
  <c r="GD578" i="13"/>
  <c r="GD577" i="13"/>
  <c r="GD576" i="13"/>
  <c r="GE579" i="13"/>
  <c r="GE578" i="13"/>
  <c r="GE577" i="13"/>
  <c r="GE576" i="13"/>
  <c r="GA576" i="13"/>
  <c r="GA578" i="13"/>
  <c r="GA579" i="13"/>
  <c r="GA577" i="13"/>
  <c r="FZ579" i="13"/>
  <c r="FZ578" i="13"/>
  <c r="FZ577" i="13"/>
  <c r="FZ576" i="13"/>
  <c r="GI579" i="13"/>
  <c r="GI578" i="13"/>
  <c r="GI577" i="13"/>
  <c r="GI576" i="13"/>
  <c r="GH579" i="13"/>
  <c r="GH578" i="13"/>
  <c r="GH577" i="13"/>
  <c r="GH576" i="13"/>
  <c r="GC579" i="13"/>
  <c r="GC578" i="13"/>
  <c r="GC577" i="13"/>
  <c r="GC576" i="13"/>
  <c r="GJ579" i="13"/>
  <c r="GJ578" i="13"/>
  <c r="GJ577" i="13"/>
  <c r="GJ576" i="13"/>
  <c r="GB579" i="13"/>
  <c r="GB578" i="13"/>
  <c r="GB577" i="13"/>
  <c r="GB576" i="13"/>
  <c r="GG579" i="13"/>
  <c r="GG578" i="13"/>
  <c r="GG577" i="13"/>
  <c r="GG576" i="13"/>
  <c r="GF579" i="13"/>
  <c r="GF578" i="13"/>
  <c r="GF577" i="13"/>
  <c r="GF576" i="13"/>
  <c r="GK579" i="13"/>
  <c r="GK578" i="13"/>
  <c r="GK577" i="13"/>
  <c r="GK576" i="13"/>
  <c r="FZ567" i="13"/>
  <c r="FZ570" i="13"/>
  <c r="FZ569" i="13"/>
  <c r="FZ568" i="13"/>
  <c r="GJ567" i="13"/>
  <c r="GJ570" i="13"/>
  <c r="GJ569" i="13"/>
  <c r="GJ568" i="13"/>
  <c r="GI567" i="13"/>
  <c r="GI570" i="13"/>
  <c r="GI569" i="13"/>
  <c r="GI568" i="13"/>
  <c r="GH567" i="13"/>
  <c r="GH570" i="13"/>
  <c r="GH569" i="13"/>
  <c r="GH568" i="13"/>
  <c r="GB567" i="13"/>
  <c r="GB570" i="13"/>
  <c r="GB569" i="13"/>
  <c r="GB568" i="13"/>
  <c r="GD567" i="13"/>
  <c r="GD570" i="13"/>
  <c r="GD569" i="13"/>
  <c r="GD568" i="13"/>
  <c r="GC567" i="13"/>
  <c r="GC570" i="13"/>
  <c r="GC569" i="13"/>
  <c r="GC568" i="13"/>
  <c r="GE567" i="13"/>
  <c r="GE570" i="13"/>
  <c r="GE569" i="13"/>
  <c r="GE568" i="13"/>
  <c r="GA567" i="13"/>
  <c r="GA569" i="13"/>
  <c r="GA570" i="13"/>
  <c r="GA568" i="13"/>
  <c r="GG567" i="13"/>
  <c r="GG570" i="13"/>
  <c r="GG569" i="13"/>
  <c r="GG568" i="13"/>
  <c r="GF567" i="13"/>
  <c r="GF570" i="13"/>
  <c r="GF569" i="13"/>
  <c r="GF568" i="13"/>
  <c r="GK567" i="13"/>
  <c r="GK570" i="13"/>
  <c r="GK569" i="13"/>
  <c r="GK568" i="13"/>
  <c r="GH559" i="13"/>
  <c r="GH564" i="13"/>
  <c r="GD559" i="13"/>
  <c r="GD564" i="13"/>
  <c r="FU559" i="13"/>
  <c r="FU564" i="13"/>
  <c r="GC559" i="13"/>
  <c r="GC564" i="13"/>
  <c r="FT559" i="13"/>
  <c r="FT564" i="13"/>
  <c r="FS559" i="13"/>
  <c r="FS564" i="13"/>
  <c r="GA559" i="13"/>
  <c r="GA564" i="13"/>
  <c r="GJ559" i="13"/>
  <c r="GJ564" i="13"/>
  <c r="FZ559" i="13"/>
  <c r="FZ564" i="13"/>
  <c r="FV559" i="13"/>
  <c r="FV564" i="13"/>
  <c r="GB559" i="13"/>
  <c r="GB564" i="13"/>
  <c r="FY559" i="13"/>
  <c r="FY564" i="13"/>
  <c r="FR559" i="13"/>
  <c r="FR564" i="13"/>
  <c r="GE559" i="13"/>
  <c r="GE564" i="13"/>
  <c r="GK559" i="13"/>
  <c r="GK564" i="13"/>
  <c r="GI559" i="13"/>
  <c r="GI564" i="13"/>
  <c r="GG559" i="13"/>
  <c r="GG564" i="13"/>
  <c r="FX559" i="13"/>
  <c r="FX564" i="13"/>
  <c r="GF559" i="13"/>
  <c r="GF564" i="13"/>
  <c r="FW559" i="13"/>
  <c r="FW564" i="13"/>
  <c r="FZ560" i="13"/>
  <c r="FZ561" i="13"/>
  <c r="GD560" i="13"/>
  <c r="GD561" i="13"/>
  <c r="GH560" i="13"/>
  <c r="GH561" i="13"/>
  <c r="GJ560" i="13"/>
  <c r="GJ561" i="13"/>
  <c r="GI560" i="13"/>
  <c r="GI561" i="13"/>
  <c r="GC560" i="13"/>
  <c r="GC561" i="13"/>
  <c r="GE560" i="13"/>
  <c r="GE561" i="13"/>
  <c r="GB560" i="13"/>
  <c r="GB561" i="13"/>
  <c r="GA560" i="13"/>
  <c r="GA561" i="13"/>
  <c r="GG560" i="13"/>
  <c r="GG561" i="13"/>
  <c r="GF560" i="13"/>
  <c r="GF561" i="13"/>
  <c r="GK560" i="13"/>
  <c r="GK561" i="13"/>
  <c r="FZ558" i="13"/>
  <c r="FZ557" i="13"/>
  <c r="FZ556" i="13"/>
  <c r="FZ555" i="13"/>
  <c r="FZ554" i="13"/>
  <c r="FZ553" i="13"/>
  <c r="FZ552" i="13"/>
  <c r="GD558" i="13"/>
  <c r="GD557" i="13"/>
  <c r="GD556" i="13"/>
  <c r="GD555" i="13"/>
  <c r="GD554" i="13"/>
  <c r="GD553" i="13"/>
  <c r="GD552" i="13"/>
  <c r="GI558" i="13"/>
  <c r="GI557" i="13"/>
  <c r="GI556" i="13"/>
  <c r="GI555" i="13"/>
  <c r="GI554" i="13"/>
  <c r="GI553" i="13"/>
  <c r="GI552" i="13"/>
  <c r="GH558" i="13"/>
  <c r="GH557" i="13"/>
  <c r="GH556" i="13"/>
  <c r="GH555" i="13"/>
  <c r="GH554" i="13"/>
  <c r="GH553" i="13"/>
  <c r="GH552" i="13"/>
  <c r="GJ558" i="13"/>
  <c r="GJ557" i="13"/>
  <c r="GJ556" i="13"/>
  <c r="GJ555" i="13"/>
  <c r="GJ554" i="13"/>
  <c r="GJ553" i="13"/>
  <c r="GJ552" i="13"/>
  <c r="GC558" i="13"/>
  <c r="GC557" i="13"/>
  <c r="GC556" i="13"/>
  <c r="GC555" i="13"/>
  <c r="GC554" i="13"/>
  <c r="GC553" i="13"/>
  <c r="GC552" i="13"/>
  <c r="GE558" i="13"/>
  <c r="GE557" i="13"/>
  <c r="GE556" i="13"/>
  <c r="GE555" i="13"/>
  <c r="GE554" i="13"/>
  <c r="GE553" i="13"/>
  <c r="GE552" i="13"/>
  <c r="GB558" i="13"/>
  <c r="GB557" i="13"/>
  <c r="GB556" i="13"/>
  <c r="GB555" i="13"/>
  <c r="GB554" i="13"/>
  <c r="GB553" i="13"/>
  <c r="GB552" i="13"/>
  <c r="GA554" i="13"/>
  <c r="GA555" i="13"/>
  <c r="GA552" i="13"/>
  <c r="GA558" i="13"/>
  <c r="GA553" i="13"/>
  <c r="GA556" i="13"/>
  <c r="GA557" i="13"/>
  <c r="GG558" i="13"/>
  <c r="GG557" i="13"/>
  <c r="GG556" i="13"/>
  <c r="GG555" i="13"/>
  <c r="GG554" i="13"/>
  <c r="GG553" i="13"/>
  <c r="GG552" i="13"/>
  <c r="GF558" i="13"/>
  <c r="GF557" i="13"/>
  <c r="GF556" i="13"/>
  <c r="GF555" i="13"/>
  <c r="GF554" i="13"/>
  <c r="GF553" i="13"/>
  <c r="GF552" i="13"/>
  <c r="GK558" i="13"/>
  <c r="GK557" i="13"/>
  <c r="GK556" i="13"/>
  <c r="GK555" i="13"/>
  <c r="GK554" i="13"/>
  <c r="GK553" i="13"/>
  <c r="GK552" i="13"/>
  <c r="FZ551" i="13"/>
  <c r="FZ550" i="13"/>
  <c r="FZ549" i="13"/>
  <c r="GJ551" i="13"/>
  <c r="GJ550" i="13"/>
  <c r="GJ549" i="13"/>
  <c r="GI551" i="13"/>
  <c r="GI550" i="13"/>
  <c r="GI549" i="13"/>
  <c r="GB551" i="13"/>
  <c r="GB550" i="13"/>
  <c r="GB549" i="13"/>
  <c r="GD551" i="13"/>
  <c r="GD550" i="13"/>
  <c r="GD549" i="13"/>
  <c r="GH551" i="13"/>
  <c r="GH550" i="13"/>
  <c r="GH549" i="13"/>
  <c r="GC550" i="13"/>
  <c r="GC549" i="13"/>
  <c r="GC551" i="13"/>
  <c r="GE551" i="13"/>
  <c r="GE550" i="13"/>
  <c r="GE549" i="13"/>
  <c r="GA550" i="13"/>
  <c r="GA551" i="13"/>
  <c r="GA549" i="13"/>
  <c r="GG551" i="13"/>
  <c r="GG550" i="13"/>
  <c r="GG549" i="13"/>
  <c r="GF551" i="13"/>
  <c r="GF550" i="13"/>
  <c r="GF549" i="13"/>
  <c r="GK550" i="13"/>
  <c r="GK549" i="13"/>
  <c r="GK551" i="13"/>
  <c r="GB542" i="13"/>
  <c r="GB548" i="13"/>
  <c r="GB547" i="13"/>
  <c r="GB546" i="13"/>
  <c r="GB545" i="13"/>
  <c r="GB544" i="13"/>
  <c r="GB543" i="13"/>
  <c r="GA542" i="13"/>
  <c r="GA545" i="13"/>
  <c r="GA546" i="13"/>
  <c r="GA548" i="13"/>
  <c r="GA543" i="13"/>
  <c r="GA547" i="13"/>
  <c r="GA544" i="13"/>
  <c r="GG542" i="13"/>
  <c r="GG548" i="13"/>
  <c r="GG547" i="13"/>
  <c r="GG546" i="13"/>
  <c r="GG545" i="13"/>
  <c r="GG544" i="13"/>
  <c r="GG543" i="13"/>
  <c r="GF542" i="13"/>
  <c r="GF548" i="13"/>
  <c r="GF547" i="13"/>
  <c r="GF546" i="13"/>
  <c r="GF545" i="13"/>
  <c r="GF544" i="13"/>
  <c r="GF543" i="13"/>
  <c r="GK542" i="13"/>
  <c r="GK548" i="13"/>
  <c r="GK547" i="13"/>
  <c r="GK546" i="13"/>
  <c r="GK545" i="13"/>
  <c r="GK544" i="13"/>
  <c r="GK543" i="13"/>
  <c r="FZ542" i="13"/>
  <c r="FZ548" i="13"/>
  <c r="FZ547" i="13"/>
  <c r="FZ546" i="13"/>
  <c r="FZ545" i="13"/>
  <c r="FZ544" i="13"/>
  <c r="FZ543" i="13"/>
  <c r="GJ542" i="13"/>
  <c r="GJ548" i="13"/>
  <c r="GJ547" i="13"/>
  <c r="GJ546" i="13"/>
  <c r="GJ545" i="13"/>
  <c r="GJ544" i="13"/>
  <c r="GJ543" i="13"/>
  <c r="GI542" i="13"/>
  <c r="GI548" i="13"/>
  <c r="GI547" i="13"/>
  <c r="GI546" i="13"/>
  <c r="GI545" i="13"/>
  <c r="GI544" i="13"/>
  <c r="GI543" i="13"/>
  <c r="GD542" i="13"/>
  <c r="GD548" i="13"/>
  <c r="GD547" i="13"/>
  <c r="GD546" i="13"/>
  <c r="GD545" i="13"/>
  <c r="GD544" i="13"/>
  <c r="GD543" i="13"/>
  <c r="GH542" i="13"/>
  <c r="GH548" i="13"/>
  <c r="GH547" i="13"/>
  <c r="GH546" i="13"/>
  <c r="GH545" i="13"/>
  <c r="GH544" i="13"/>
  <c r="GH543" i="13"/>
  <c r="GC542" i="13"/>
  <c r="GC548" i="13"/>
  <c r="GC547" i="13"/>
  <c r="GC546" i="13"/>
  <c r="GC545" i="13"/>
  <c r="GC544" i="13"/>
  <c r="GC543" i="13"/>
  <c r="GE542" i="13"/>
  <c r="GE548" i="13"/>
  <c r="GE547" i="13"/>
  <c r="GE546" i="13"/>
  <c r="GE545" i="13"/>
  <c r="GE544" i="13"/>
  <c r="GE543" i="13"/>
  <c r="GB535" i="13"/>
  <c r="GB541" i="13"/>
  <c r="GB538" i="13"/>
  <c r="GB536" i="13"/>
  <c r="GB540" i="13"/>
  <c r="GB539" i="13"/>
  <c r="GB537" i="13"/>
  <c r="FZ535" i="13"/>
  <c r="FZ541" i="13"/>
  <c r="FZ540" i="13"/>
  <c r="FZ539" i="13"/>
  <c r="FZ538" i="13"/>
  <c r="FZ537" i="13"/>
  <c r="FZ536" i="13"/>
  <c r="GJ535" i="13"/>
  <c r="GJ541" i="13"/>
  <c r="GJ540" i="13"/>
  <c r="GJ539" i="13"/>
  <c r="GJ537" i="13"/>
  <c r="GJ538" i="13"/>
  <c r="GJ536" i="13"/>
  <c r="GI535" i="13"/>
  <c r="GI541" i="13"/>
  <c r="GI540" i="13"/>
  <c r="GI539" i="13"/>
  <c r="GI538" i="13"/>
  <c r="GI537" i="13"/>
  <c r="GI536" i="13"/>
  <c r="GD535" i="13"/>
  <c r="GD541" i="13"/>
  <c r="GD540" i="13"/>
  <c r="GD539" i="13"/>
  <c r="GD538" i="13"/>
  <c r="GD537" i="13"/>
  <c r="GD536" i="13"/>
  <c r="GA535" i="13"/>
  <c r="GA539" i="13"/>
  <c r="GA536" i="13"/>
  <c r="GA541" i="13"/>
  <c r="GA537" i="13"/>
  <c r="GA540" i="13"/>
  <c r="GA538" i="13"/>
  <c r="GH535" i="13"/>
  <c r="GH541" i="13"/>
  <c r="GH540" i="13"/>
  <c r="GH539" i="13"/>
  <c r="GH538" i="13"/>
  <c r="GH537" i="13"/>
  <c r="GH536" i="13"/>
  <c r="GK535" i="13"/>
  <c r="GK541" i="13"/>
  <c r="GK540" i="13"/>
  <c r="GK539" i="13"/>
  <c r="GK538" i="13"/>
  <c r="GK537" i="13"/>
  <c r="GK536" i="13"/>
  <c r="GC535" i="13"/>
  <c r="GC541" i="13"/>
  <c r="GC540" i="13"/>
  <c r="GC539" i="13"/>
  <c r="GC538" i="13"/>
  <c r="GC537" i="13"/>
  <c r="GC536" i="13"/>
  <c r="GE535" i="13"/>
  <c r="GE541" i="13"/>
  <c r="GE540" i="13"/>
  <c r="GE539" i="13"/>
  <c r="GE538" i="13"/>
  <c r="GE537" i="13"/>
  <c r="GE536" i="13"/>
  <c r="GG535" i="13"/>
  <c r="GG541" i="13"/>
  <c r="GG540" i="13"/>
  <c r="GG539" i="13"/>
  <c r="GG538" i="13"/>
  <c r="GG537" i="13"/>
  <c r="GG536" i="13"/>
  <c r="GF535" i="13"/>
  <c r="GF541" i="13"/>
  <c r="GF540" i="13"/>
  <c r="GF539" i="13"/>
  <c r="GF538" i="13"/>
  <c r="GF537" i="13"/>
  <c r="GF536" i="13"/>
  <c r="FZ509" i="13"/>
  <c r="FZ534" i="13"/>
  <c r="GH509" i="13"/>
  <c r="GH534" i="13"/>
  <c r="GJ509" i="13"/>
  <c r="GJ534" i="13"/>
  <c r="GI509" i="13"/>
  <c r="GI534" i="13"/>
  <c r="GD509" i="13"/>
  <c r="GD534" i="13"/>
  <c r="GC509" i="13"/>
  <c r="GC534" i="13"/>
  <c r="GE509" i="13"/>
  <c r="GE534" i="13"/>
  <c r="GB509" i="13"/>
  <c r="GB534" i="13"/>
  <c r="GA509" i="13"/>
  <c r="GA534" i="13"/>
  <c r="GG509" i="13"/>
  <c r="GG534" i="13"/>
  <c r="GF509" i="13"/>
  <c r="GF534" i="13"/>
  <c r="GK509" i="13"/>
  <c r="GK534" i="13"/>
  <c r="FL113" i="13"/>
  <c r="FM113" i="13" s="1"/>
  <c r="GO113" i="13" s="1"/>
  <c r="GJ508" i="13"/>
  <c r="GJ507" i="13"/>
  <c r="GJ502" i="13"/>
  <c r="GJ501" i="13"/>
  <c r="GJ500" i="13"/>
  <c r="GJ499" i="13"/>
  <c r="GI508" i="13"/>
  <c r="GI507" i="13"/>
  <c r="GI502" i="13"/>
  <c r="GI501" i="13"/>
  <c r="GI500" i="13"/>
  <c r="GI499" i="13"/>
  <c r="GD508" i="13"/>
  <c r="GD507" i="13"/>
  <c r="GD502" i="13"/>
  <c r="GD501" i="13"/>
  <c r="GD500" i="13"/>
  <c r="GD499" i="13"/>
  <c r="GH508" i="13"/>
  <c r="GH507" i="13"/>
  <c r="GH502" i="13"/>
  <c r="GH501" i="13"/>
  <c r="GH500" i="13"/>
  <c r="GH499" i="13"/>
  <c r="GC508" i="13"/>
  <c r="GC507" i="13"/>
  <c r="GC502" i="13"/>
  <c r="GC501" i="13"/>
  <c r="GC500" i="13"/>
  <c r="GC499" i="13"/>
  <c r="GE508" i="13"/>
  <c r="GE507" i="13"/>
  <c r="GE502" i="13"/>
  <c r="GE501" i="13"/>
  <c r="GE500" i="13"/>
  <c r="GE499" i="13"/>
  <c r="FZ508" i="13"/>
  <c r="FZ507" i="13"/>
  <c r="FZ502" i="13"/>
  <c r="FZ501" i="13"/>
  <c r="FZ500" i="13"/>
  <c r="FZ499" i="13"/>
  <c r="GB508" i="13"/>
  <c r="GB507" i="13"/>
  <c r="GB502" i="13"/>
  <c r="GB501" i="13"/>
  <c r="GB500" i="13"/>
  <c r="GB499" i="13"/>
  <c r="GA502" i="13"/>
  <c r="GA507" i="13"/>
  <c r="GA499" i="13"/>
  <c r="GA508" i="13"/>
  <c r="GA501" i="13"/>
  <c r="GA500" i="13"/>
  <c r="GG508" i="13"/>
  <c r="GG507" i="13"/>
  <c r="GG502" i="13"/>
  <c r="GG501" i="13"/>
  <c r="GG500" i="13"/>
  <c r="GG499" i="13"/>
  <c r="GF508" i="13"/>
  <c r="GF507" i="13"/>
  <c r="GF502" i="13"/>
  <c r="GF501" i="13"/>
  <c r="GF500" i="13"/>
  <c r="GF499" i="13"/>
  <c r="GK508" i="13"/>
  <c r="GK507" i="13"/>
  <c r="GK502" i="13"/>
  <c r="GK501" i="13"/>
  <c r="GK500" i="13"/>
  <c r="GK499" i="13"/>
  <c r="GJ498" i="13"/>
  <c r="GJ497" i="13"/>
  <c r="GJ495" i="13"/>
  <c r="GJ494" i="13"/>
  <c r="GJ492" i="13"/>
  <c r="GJ491" i="13"/>
  <c r="GJ490" i="13"/>
  <c r="GJ489" i="13"/>
  <c r="GI498" i="13"/>
  <c r="GI497" i="13"/>
  <c r="GI495" i="13"/>
  <c r="GI494" i="13"/>
  <c r="GI492" i="13"/>
  <c r="GI491" i="13"/>
  <c r="GI490" i="13"/>
  <c r="GI489" i="13"/>
  <c r="GD498" i="13"/>
  <c r="GD497" i="13"/>
  <c r="GD495" i="13"/>
  <c r="GD494" i="13"/>
  <c r="GD492" i="13"/>
  <c r="GD491" i="13"/>
  <c r="GD490" i="13"/>
  <c r="GD489" i="13"/>
  <c r="GH491" i="13"/>
  <c r="GH497" i="13"/>
  <c r="GH494" i="13"/>
  <c r="GH492" i="13"/>
  <c r="GH490" i="13"/>
  <c r="GH498" i="13"/>
  <c r="GH495" i="13"/>
  <c r="GH489" i="13"/>
  <c r="FZ498" i="13"/>
  <c r="FZ497" i="13"/>
  <c r="FZ495" i="13"/>
  <c r="FZ494" i="13"/>
  <c r="FZ492" i="13"/>
  <c r="FZ491" i="13"/>
  <c r="FZ490" i="13"/>
  <c r="FZ489" i="13"/>
  <c r="GC498" i="13"/>
  <c r="GC497" i="13"/>
  <c r="GC495" i="13"/>
  <c r="GC494" i="13"/>
  <c r="GC492" i="13"/>
  <c r="GC491" i="13"/>
  <c r="GC490" i="13"/>
  <c r="GC489" i="13"/>
  <c r="GE498" i="13"/>
  <c r="GE497" i="13"/>
  <c r="GE495" i="13"/>
  <c r="GE494" i="13"/>
  <c r="GE492" i="13"/>
  <c r="GE491" i="13"/>
  <c r="GE490" i="13"/>
  <c r="GE489" i="13"/>
  <c r="GB498" i="13"/>
  <c r="GB497" i="13"/>
  <c r="GB495" i="13"/>
  <c r="GB494" i="13"/>
  <c r="GB492" i="13"/>
  <c r="GB491" i="13"/>
  <c r="GB490" i="13"/>
  <c r="GB489" i="13"/>
  <c r="GA498" i="13"/>
  <c r="GA489" i="13"/>
  <c r="GA490" i="13"/>
  <c r="GA492" i="13"/>
  <c r="GA491" i="13"/>
  <c r="GA497" i="13"/>
  <c r="GA495" i="13"/>
  <c r="GA494" i="13"/>
  <c r="GG498" i="13"/>
  <c r="GG497" i="13"/>
  <c r="GG495" i="13"/>
  <c r="GG494" i="13"/>
  <c r="GG492" i="13"/>
  <c r="GG491" i="13"/>
  <c r="GG490" i="13"/>
  <c r="GG489" i="13"/>
  <c r="GF497" i="13"/>
  <c r="GF491" i="13"/>
  <c r="GF489" i="13"/>
  <c r="GF495" i="13"/>
  <c r="GF494" i="13"/>
  <c r="GF498" i="13"/>
  <c r="GF492" i="13"/>
  <c r="GF490" i="13"/>
  <c r="GK498" i="13"/>
  <c r="GK497" i="13"/>
  <c r="GK495" i="13"/>
  <c r="GK494" i="13"/>
  <c r="GK492" i="13"/>
  <c r="GK491" i="13"/>
  <c r="GK490" i="13"/>
  <c r="GK489" i="13"/>
  <c r="GA486" i="13"/>
  <c r="GA488" i="13"/>
  <c r="GF488" i="13"/>
  <c r="GF486" i="13"/>
  <c r="GK488" i="13"/>
  <c r="GK486" i="13"/>
  <c r="FZ488" i="13"/>
  <c r="FZ486" i="13"/>
  <c r="GJ488" i="13"/>
  <c r="GJ486" i="13"/>
  <c r="GI488" i="13"/>
  <c r="GI486" i="13"/>
  <c r="GD488" i="13"/>
  <c r="GD486" i="13"/>
  <c r="GH488" i="13"/>
  <c r="GH486" i="13"/>
  <c r="GE488" i="13"/>
  <c r="GE486" i="13"/>
  <c r="GC488" i="13"/>
  <c r="GC486" i="13"/>
  <c r="GB488" i="13"/>
  <c r="GB486" i="13"/>
  <c r="GG488" i="13"/>
  <c r="GG486" i="13"/>
  <c r="GA484" i="13"/>
  <c r="GA485" i="13"/>
  <c r="GG484" i="13"/>
  <c r="GG485" i="13"/>
  <c r="GK484" i="13"/>
  <c r="GK485" i="13"/>
  <c r="FZ484" i="13"/>
  <c r="FZ485" i="13"/>
  <c r="GJ484" i="13"/>
  <c r="GJ485" i="13"/>
  <c r="GI484" i="13"/>
  <c r="GI485" i="13"/>
  <c r="GD484" i="13"/>
  <c r="GD485" i="13"/>
  <c r="GH484" i="13"/>
  <c r="GH485" i="13"/>
  <c r="GC484" i="13"/>
  <c r="GC485" i="13"/>
  <c r="GE484" i="13"/>
  <c r="GE485" i="13"/>
  <c r="GB484" i="13"/>
  <c r="GB485" i="13"/>
  <c r="GF484" i="13"/>
  <c r="GF485" i="13"/>
  <c r="FZ480" i="13"/>
  <c r="FZ483" i="13"/>
  <c r="FZ482" i="13"/>
  <c r="FZ481" i="13"/>
  <c r="GJ480" i="13"/>
  <c r="GJ483" i="13"/>
  <c r="GJ482" i="13"/>
  <c r="GJ481" i="13"/>
  <c r="GI480" i="13"/>
  <c r="GI483" i="13"/>
  <c r="GI482" i="13"/>
  <c r="GI481" i="13"/>
  <c r="GD480" i="13"/>
  <c r="GD483" i="13"/>
  <c r="GD482" i="13"/>
  <c r="GD481" i="13"/>
  <c r="GH480" i="13"/>
  <c r="GH483" i="13"/>
  <c r="GH482" i="13"/>
  <c r="GH481" i="13"/>
  <c r="GB480" i="13"/>
  <c r="GB483" i="13"/>
  <c r="GB482" i="13"/>
  <c r="GB481" i="13"/>
  <c r="GC480" i="13"/>
  <c r="GC483" i="13"/>
  <c r="GC482" i="13"/>
  <c r="GC481" i="13"/>
  <c r="GE480" i="13"/>
  <c r="GE483" i="13"/>
  <c r="GE482" i="13"/>
  <c r="GE481" i="13"/>
  <c r="GA480" i="13"/>
  <c r="GA482" i="13"/>
  <c r="GA481" i="13"/>
  <c r="GA483" i="13"/>
  <c r="GG480" i="13"/>
  <c r="GG483" i="13"/>
  <c r="GG482" i="13"/>
  <c r="GG481" i="13"/>
  <c r="GF480" i="13"/>
  <c r="GF483" i="13"/>
  <c r="GF482" i="13"/>
  <c r="GF481" i="13"/>
  <c r="GK480" i="13"/>
  <c r="GK483" i="13"/>
  <c r="GK482" i="13"/>
  <c r="GK481" i="13"/>
  <c r="GG476" i="13"/>
  <c r="GG479" i="13"/>
  <c r="GG477" i="13"/>
  <c r="GG475" i="13"/>
  <c r="GG478" i="13"/>
  <c r="GK475" i="13"/>
  <c r="GK478" i="13"/>
  <c r="GK476" i="13"/>
  <c r="GK479" i="13"/>
  <c r="GK477" i="13"/>
  <c r="GJ477" i="13"/>
  <c r="GJ475" i="13"/>
  <c r="GJ478" i="13"/>
  <c r="GJ476" i="13"/>
  <c r="GJ479" i="13"/>
  <c r="GI477" i="13"/>
  <c r="GI475" i="13"/>
  <c r="GI478" i="13"/>
  <c r="GI476" i="13"/>
  <c r="GI479" i="13"/>
  <c r="FZ479" i="13"/>
  <c r="FZ477" i="13"/>
  <c r="FZ475" i="13"/>
  <c r="FZ478" i="13"/>
  <c r="FZ476" i="13"/>
  <c r="GD475" i="13"/>
  <c r="GD478" i="13"/>
  <c r="GD476" i="13"/>
  <c r="GD479" i="13"/>
  <c r="GD477" i="13"/>
  <c r="GH479" i="13"/>
  <c r="GH477" i="13"/>
  <c r="GH475" i="13"/>
  <c r="GH478" i="13"/>
  <c r="GH476" i="13"/>
  <c r="GA477" i="13"/>
  <c r="GA475" i="13"/>
  <c r="GA478" i="13"/>
  <c r="GA476" i="13"/>
  <c r="GA479" i="13"/>
  <c r="GF476" i="13"/>
  <c r="GF479" i="13"/>
  <c r="GF477" i="13"/>
  <c r="GF475" i="13"/>
  <c r="GF478" i="13"/>
  <c r="GC475" i="13"/>
  <c r="GC478" i="13"/>
  <c r="GC476" i="13"/>
  <c r="GC479" i="13"/>
  <c r="GC477" i="13"/>
  <c r="GE478" i="13"/>
  <c r="GE476" i="13"/>
  <c r="GE479" i="13"/>
  <c r="GE477" i="13"/>
  <c r="GE475" i="13"/>
  <c r="GB477" i="13"/>
  <c r="GB475" i="13"/>
  <c r="GB478" i="13"/>
  <c r="GB476" i="13"/>
  <c r="GB479" i="13"/>
  <c r="GC474" i="13"/>
  <c r="GC472" i="13"/>
  <c r="GC469" i="13"/>
  <c r="GC473" i="13"/>
  <c r="GC470" i="13"/>
  <c r="GC456" i="13"/>
  <c r="GC453" i="13"/>
  <c r="GC450" i="13"/>
  <c r="GC471" i="13"/>
  <c r="GC468" i="13"/>
  <c r="GC465" i="13"/>
  <c r="GC462" i="13"/>
  <c r="GC451" i="13"/>
  <c r="GC448" i="13"/>
  <c r="GC445" i="13"/>
  <c r="GC442" i="13"/>
  <c r="GC463" i="13"/>
  <c r="GC460" i="13"/>
  <c r="GC454" i="13"/>
  <c r="GC466" i="13"/>
  <c r="GC443" i="13"/>
  <c r="GC455" i="13"/>
  <c r="GC452" i="13"/>
  <c r="GC449" i="13"/>
  <c r="GC446" i="13"/>
  <c r="GC467" i="13"/>
  <c r="GC464" i="13"/>
  <c r="GC461" i="13"/>
  <c r="GC438" i="13"/>
  <c r="GC447" i="13"/>
  <c r="GC427" i="13"/>
  <c r="GC424" i="13"/>
  <c r="GC421" i="13"/>
  <c r="GC439" i="13"/>
  <c r="GC436" i="13"/>
  <c r="GC433" i="13"/>
  <c r="GC430" i="13"/>
  <c r="GC444" i="13"/>
  <c r="GC441" i="13"/>
  <c r="GC431" i="13"/>
  <c r="GC428" i="13"/>
  <c r="GC425" i="13"/>
  <c r="GC422" i="13"/>
  <c r="GC437" i="13"/>
  <c r="GC434" i="13"/>
  <c r="GC419" i="13"/>
  <c r="GC414" i="13"/>
  <c r="GC400" i="13"/>
  <c r="GC397" i="13"/>
  <c r="GC416" i="13"/>
  <c r="GC406" i="13"/>
  <c r="GC392" i="13"/>
  <c r="GC426" i="13"/>
  <c r="GC417" i="13"/>
  <c r="GC415" i="13"/>
  <c r="GC409" i="13"/>
  <c r="GC404" i="13"/>
  <c r="GC423" i="13"/>
  <c r="GC407" i="13"/>
  <c r="GC393" i="13"/>
  <c r="GC418" i="13"/>
  <c r="GC410" i="13"/>
  <c r="GC440" i="13"/>
  <c r="GC435" i="13"/>
  <c r="GC405" i="13"/>
  <c r="GC402" i="13"/>
  <c r="GC420" i="13"/>
  <c r="GC385" i="13"/>
  <c r="GC382" i="13"/>
  <c r="GC359" i="13"/>
  <c r="GC429" i="13"/>
  <c r="GC388" i="13"/>
  <c r="GC398" i="13"/>
  <c r="GC394" i="13"/>
  <c r="GC383" i="13"/>
  <c r="GC380" i="13"/>
  <c r="GC377" i="13"/>
  <c r="GC386" i="13"/>
  <c r="GC363" i="13"/>
  <c r="GC411" i="13"/>
  <c r="GC389" i="13"/>
  <c r="GC408" i="13"/>
  <c r="GC391" i="13"/>
  <c r="GC432" i="13"/>
  <c r="GC401" i="13"/>
  <c r="GC384" i="13"/>
  <c r="GC364" i="13"/>
  <c r="GC362" i="13"/>
  <c r="GC332" i="13"/>
  <c r="GC329" i="13"/>
  <c r="GC320" i="13"/>
  <c r="GC376" i="13"/>
  <c r="GC358" i="13"/>
  <c r="GC346" i="13"/>
  <c r="GC338" i="13"/>
  <c r="GC335" i="13"/>
  <c r="GC326" i="13"/>
  <c r="GC381" i="13"/>
  <c r="GC333" i="13"/>
  <c r="GC330" i="13"/>
  <c r="GC390" i="13"/>
  <c r="GC361" i="13"/>
  <c r="GC339" i="13"/>
  <c r="GC336" i="13"/>
  <c r="GC324" i="13"/>
  <c r="GC378" i="13"/>
  <c r="GC331" i="13"/>
  <c r="GC387" i="13"/>
  <c r="GC379" i="13"/>
  <c r="GC345" i="13"/>
  <c r="GC334" i="13"/>
  <c r="GC322" i="13"/>
  <c r="GC314" i="13"/>
  <c r="GC325" i="13"/>
  <c r="GC310" i="13"/>
  <c r="GC302" i="13"/>
  <c r="GC321" i="13"/>
  <c r="GC313" i="13"/>
  <c r="GC305" i="13"/>
  <c r="GC328" i="13"/>
  <c r="GC323" i="13"/>
  <c r="GC315" i="13"/>
  <c r="GC311" i="13"/>
  <c r="GC337" i="13"/>
  <c r="GC316" i="13"/>
  <c r="GC306" i="13"/>
  <c r="GC318" i="13"/>
  <c r="GC312" i="13"/>
  <c r="GC304" i="13"/>
  <c r="GC319" i="13"/>
  <c r="GC307" i="13"/>
  <c r="GC299" i="13"/>
  <c r="GC272" i="13"/>
  <c r="GC269" i="13"/>
  <c r="GC266" i="13"/>
  <c r="GC287" i="13"/>
  <c r="GC284" i="13"/>
  <c r="GC278" i="13"/>
  <c r="GC308" i="13"/>
  <c r="GC293" i="13"/>
  <c r="GC290" i="13"/>
  <c r="GC267" i="13"/>
  <c r="GC264" i="13"/>
  <c r="GC279" i="13"/>
  <c r="GC273" i="13"/>
  <c r="GC303" i="13"/>
  <c r="GC291" i="13"/>
  <c r="GC282" i="13"/>
  <c r="GC256" i="13"/>
  <c r="GC253" i="13"/>
  <c r="GC250" i="13"/>
  <c r="GC327" i="13"/>
  <c r="GC317" i="13"/>
  <c r="GC268" i="13"/>
  <c r="GC265" i="13"/>
  <c r="GC283" i="13"/>
  <c r="GC280" i="13"/>
  <c r="GC252" i="13"/>
  <c r="GC231" i="13"/>
  <c r="GC228" i="13"/>
  <c r="GC225" i="13"/>
  <c r="GC222" i="13"/>
  <c r="GC199" i="13"/>
  <c r="GC309" i="13"/>
  <c r="GC286" i="13"/>
  <c r="GC240" i="13"/>
  <c r="GC237" i="13"/>
  <c r="GC211" i="13"/>
  <c r="GC208" i="13"/>
  <c r="GC205" i="13"/>
  <c r="GC202" i="13"/>
  <c r="GC223" i="13"/>
  <c r="GC220" i="13"/>
  <c r="GC217" i="13"/>
  <c r="GC214" i="13"/>
  <c r="GC232" i="13"/>
  <c r="GC229" i="13"/>
  <c r="GC226" i="13"/>
  <c r="GC203" i="13"/>
  <c r="GC200" i="13"/>
  <c r="GC292" i="13"/>
  <c r="GC289" i="13"/>
  <c r="GC255" i="13"/>
  <c r="GC244" i="13"/>
  <c r="GC241" i="13"/>
  <c r="GC238" i="13"/>
  <c r="GC215" i="13"/>
  <c r="GC212" i="13"/>
  <c r="GC227" i="13"/>
  <c r="GC224" i="13"/>
  <c r="GC221" i="13"/>
  <c r="GC218" i="13"/>
  <c r="GC257" i="13"/>
  <c r="GC249" i="13"/>
  <c r="GC239" i="13"/>
  <c r="GC236" i="13"/>
  <c r="GC233" i="13"/>
  <c r="GC230" i="13"/>
  <c r="GC207" i="13"/>
  <c r="GC204" i="13"/>
  <c r="GC201" i="13"/>
  <c r="GC198" i="13"/>
  <c r="GC216" i="13"/>
  <c r="GC213" i="13"/>
  <c r="GC179" i="13"/>
  <c r="GC210" i="13"/>
  <c r="GC191" i="13"/>
  <c r="GC188" i="13"/>
  <c r="GC185" i="13"/>
  <c r="GC182" i="13"/>
  <c r="GC174" i="13"/>
  <c r="GC166" i="13"/>
  <c r="GC155" i="13"/>
  <c r="GC206" i="13"/>
  <c r="GC194" i="13"/>
  <c r="GC177" i="13"/>
  <c r="GC169" i="13"/>
  <c r="GC158" i="13"/>
  <c r="GC183" i="13"/>
  <c r="GC180" i="13"/>
  <c r="GC172" i="13"/>
  <c r="GC164" i="13"/>
  <c r="GC161" i="13"/>
  <c r="GC197" i="13"/>
  <c r="GC195" i="13"/>
  <c r="GC192" i="13"/>
  <c r="GC189" i="13"/>
  <c r="GC186" i="13"/>
  <c r="GC175" i="13"/>
  <c r="GC167" i="13"/>
  <c r="GC156" i="13"/>
  <c r="GC251" i="13"/>
  <c r="GC187" i="13"/>
  <c r="GC184" i="13"/>
  <c r="GC181" i="13"/>
  <c r="GC173" i="13"/>
  <c r="GC165" i="13"/>
  <c r="GC162" i="13"/>
  <c r="GC219" i="13"/>
  <c r="GC209" i="13"/>
  <c r="GC196" i="13"/>
  <c r="GC193" i="13"/>
  <c r="GC190" i="13"/>
  <c r="GC176" i="13"/>
  <c r="GC168" i="13"/>
  <c r="GC157" i="13"/>
  <c r="GC154" i="13"/>
  <c r="GC148" i="13"/>
  <c r="GC140" i="13"/>
  <c r="GC132" i="13"/>
  <c r="GC112" i="13"/>
  <c r="GC109" i="13"/>
  <c r="GC151" i="13"/>
  <c r="GC143" i="13"/>
  <c r="GC135" i="13"/>
  <c r="GC124" i="13"/>
  <c r="GC121" i="13"/>
  <c r="GC118" i="13"/>
  <c r="GC115" i="13"/>
  <c r="GC171" i="13"/>
  <c r="GC163" i="13"/>
  <c r="GC146" i="13"/>
  <c r="GC138" i="13"/>
  <c r="GC130" i="13"/>
  <c r="GC127" i="13"/>
  <c r="GC149" i="13"/>
  <c r="GC141" i="13"/>
  <c r="GC133" i="13"/>
  <c r="GC116" i="13"/>
  <c r="GC178" i="13"/>
  <c r="GC160" i="13"/>
  <c r="GC152" i="13"/>
  <c r="GC144" i="13"/>
  <c r="GC136" i="13"/>
  <c r="GC242" i="13"/>
  <c r="GC150" i="13"/>
  <c r="GC142" i="13"/>
  <c r="GC134" i="13"/>
  <c r="GC120" i="13"/>
  <c r="GC117" i="13"/>
  <c r="GC111" i="13"/>
  <c r="GC159" i="13"/>
  <c r="GC153" i="13"/>
  <c r="GC145" i="13"/>
  <c r="GC137" i="13"/>
  <c r="GC129" i="13"/>
  <c r="GC126" i="13"/>
  <c r="GC123" i="13"/>
  <c r="GC105" i="13"/>
  <c r="GC102" i="13"/>
  <c r="GC99" i="13"/>
  <c r="GC76" i="13"/>
  <c r="GC73" i="13"/>
  <c r="GC128" i="13"/>
  <c r="GC100" i="13"/>
  <c r="GC97" i="13"/>
  <c r="GC94" i="13"/>
  <c r="GC91" i="13"/>
  <c r="GC71" i="13"/>
  <c r="GC68" i="13"/>
  <c r="GC65" i="13"/>
  <c r="GC62" i="13"/>
  <c r="GC59" i="13"/>
  <c r="GC110" i="13"/>
  <c r="GC103" i="13"/>
  <c r="GC147" i="13"/>
  <c r="GC139" i="13"/>
  <c r="GC131" i="13"/>
  <c r="GC125" i="13"/>
  <c r="GC92" i="13"/>
  <c r="GC89" i="13"/>
  <c r="GC86" i="13"/>
  <c r="GC83" i="13"/>
  <c r="GC119" i="13"/>
  <c r="GC107" i="13"/>
  <c r="GC106" i="13"/>
  <c r="GC84" i="13"/>
  <c r="GC81" i="13"/>
  <c r="GC78" i="13"/>
  <c r="GC75" i="13"/>
  <c r="GC108" i="13"/>
  <c r="GC96" i="13"/>
  <c r="GC93" i="13"/>
  <c r="GC90" i="13"/>
  <c r="GC87" i="13"/>
  <c r="GC67" i="13"/>
  <c r="GC64" i="13"/>
  <c r="GC61" i="13"/>
  <c r="GC58" i="13"/>
  <c r="GC104" i="13"/>
  <c r="GC54" i="13"/>
  <c r="GC51" i="13"/>
  <c r="GC88" i="13"/>
  <c r="GC66" i="13"/>
  <c r="GC57" i="13"/>
  <c r="GC43" i="13"/>
  <c r="GC40" i="13"/>
  <c r="GC101" i="13"/>
  <c r="GC74" i="13"/>
  <c r="GC98" i="13"/>
  <c r="GC85" i="13"/>
  <c r="GC60" i="13"/>
  <c r="GC55" i="13"/>
  <c r="GC170" i="13"/>
  <c r="GC122" i="13"/>
  <c r="GC77" i="13"/>
  <c r="GC72" i="13"/>
  <c r="GC48" i="13"/>
  <c r="GC45" i="13"/>
  <c r="GC42" i="13"/>
  <c r="GC39" i="13"/>
  <c r="GC36" i="13"/>
  <c r="GC33" i="13"/>
  <c r="GC30" i="13"/>
  <c r="GC52" i="13"/>
  <c r="GC46" i="13"/>
  <c r="GC38" i="13"/>
  <c r="GC31" i="13"/>
  <c r="GC21" i="13"/>
  <c r="GC18" i="13"/>
  <c r="GC10" i="13"/>
  <c r="GC37" i="13"/>
  <c r="GC13" i="13"/>
  <c r="GC79" i="13"/>
  <c r="GC69" i="13"/>
  <c r="GC44" i="13"/>
  <c r="GC29" i="13"/>
  <c r="GC16" i="13"/>
  <c r="GC8" i="13"/>
  <c r="GC80" i="13"/>
  <c r="GC56" i="13"/>
  <c r="GC50" i="13"/>
  <c r="GC35" i="13"/>
  <c r="GC19" i="13"/>
  <c r="GC11" i="13"/>
  <c r="GC82" i="13"/>
  <c r="GC49" i="13"/>
  <c r="GC34" i="13"/>
  <c r="GC14" i="13"/>
  <c r="GC63" i="13"/>
  <c r="GC41" i="13"/>
  <c r="GC20" i="13"/>
  <c r="GC17" i="13"/>
  <c r="GC9" i="13"/>
  <c r="GC6" i="13"/>
  <c r="GC47" i="13"/>
  <c r="GC32" i="13"/>
  <c r="GC12" i="13"/>
  <c r="GC95" i="13"/>
  <c r="GC70" i="13"/>
  <c r="GC53" i="13"/>
  <c r="GC15" i="13"/>
  <c r="GC7" i="13"/>
  <c r="GA473" i="13"/>
  <c r="GA474" i="13"/>
  <c r="GA472" i="13"/>
  <c r="GA467" i="13"/>
  <c r="GA464" i="13"/>
  <c r="GA461" i="13"/>
  <c r="GA447" i="13"/>
  <c r="GA444" i="13"/>
  <c r="GA441" i="13"/>
  <c r="GA456" i="13"/>
  <c r="GA453" i="13"/>
  <c r="GA450" i="13"/>
  <c r="GA471" i="13"/>
  <c r="GA470" i="13"/>
  <c r="GA468" i="13"/>
  <c r="GA465" i="13"/>
  <c r="GA462" i="13"/>
  <c r="GA469" i="13"/>
  <c r="GA451" i="13"/>
  <c r="GA448" i="13"/>
  <c r="GA445" i="13"/>
  <c r="GA442" i="13"/>
  <c r="GA463" i="13"/>
  <c r="GA460" i="13"/>
  <c r="GA454" i="13"/>
  <c r="GA466" i="13"/>
  <c r="GA443" i="13"/>
  <c r="GA440" i="13"/>
  <c r="GA423" i="13"/>
  <c r="GA420" i="13"/>
  <c r="GA455" i="13"/>
  <c r="GA452" i="13"/>
  <c r="GA435" i="13"/>
  <c r="GA432" i="13"/>
  <c r="GA429" i="13"/>
  <c r="GA426" i="13"/>
  <c r="GA438" i="13"/>
  <c r="GA449" i="13"/>
  <c r="GA439" i="13"/>
  <c r="GA436" i="13"/>
  <c r="GA433" i="13"/>
  <c r="GA430" i="13"/>
  <c r="GA446" i="13"/>
  <c r="GA419" i="13"/>
  <c r="GA416" i="13"/>
  <c r="GA431" i="13"/>
  <c r="GA425" i="13"/>
  <c r="GA405" i="13"/>
  <c r="GA402" i="13"/>
  <c r="GA391" i="13"/>
  <c r="GA428" i="13"/>
  <c r="GA421" i="13"/>
  <c r="GA411" i="13"/>
  <c r="GA408" i="13"/>
  <c r="GA394" i="13"/>
  <c r="GA414" i="13"/>
  <c r="GA400" i="13"/>
  <c r="GA397" i="13"/>
  <c r="GA422" i="13"/>
  <c r="GA406" i="13"/>
  <c r="GA427" i="13"/>
  <c r="GA417" i="13"/>
  <c r="GA415" i="13"/>
  <c r="GA409" i="13"/>
  <c r="GA404" i="13"/>
  <c r="GA401" i="13"/>
  <c r="GA398" i="13"/>
  <c r="GA437" i="13"/>
  <c r="GA424" i="13"/>
  <c r="GA407" i="13"/>
  <c r="GA393" i="13"/>
  <c r="GA392" i="13"/>
  <c r="GA387" i="13"/>
  <c r="GA364" i="13"/>
  <c r="GA361" i="13"/>
  <c r="GA390" i="13"/>
  <c r="GA379" i="13"/>
  <c r="GA376" i="13"/>
  <c r="GA385" i="13"/>
  <c r="GA382" i="13"/>
  <c r="GA359" i="13"/>
  <c r="GA434" i="13"/>
  <c r="GA388" i="13"/>
  <c r="GA362" i="13"/>
  <c r="GA383" i="13"/>
  <c r="GA380" i="13"/>
  <c r="GA377" i="13"/>
  <c r="GA418" i="13"/>
  <c r="GA410" i="13"/>
  <c r="GA386" i="13"/>
  <c r="GA389" i="13"/>
  <c r="GA345" i="13"/>
  <c r="GA334" i="13"/>
  <c r="GA322" i="13"/>
  <c r="GA314" i="13"/>
  <c r="GA337" i="13"/>
  <c r="GA325" i="13"/>
  <c r="GA384" i="13"/>
  <c r="GA358" i="13"/>
  <c r="GA346" i="13"/>
  <c r="GA338" i="13"/>
  <c r="GA335" i="13"/>
  <c r="GA381" i="13"/>
  <c r="GA363" i="13"/>
  <c r="GA333" i="13"/>
  <c r="GA339" i="13"/>
  <c r="GA336" i="13"/>
  <c r="GA324" i="13"/>
  <c r="GA316" i="13"/>
  <c r="GA326" i="13"/>
  <c r="GA319" i="13"/>
  <c r="GA318" i="13"/>
  <c r="GA312" i="13"/>
  <c r="GA304" i="13"/>
  <c r="GA320" i="13"/>
  <c r="GA307" i="13"/>
  <c r="GA330" i="13"/>
  <c r="GA329" i="13"/>
  <c r="GA332" i="13"/>
  <c r="GA321" i="13"/>
  <c r="GA313" i="13"/>
  <c r="GA305" i="13"/>
  <c r="GA328" i="13"/>
  <c r="GA308" i="13"/>
  <c r="GA331" i="13"/>
  <c r="GA327" i="13"/>
  <c r="GA317" i="13"/>
  <c r="GA306" i="13"/>
  <c r="GA378" i="13"/>
  <c r="GA309" i="13"/>
  <c r="GA315" i="13"/>
  <c r="GA283" i="13"/>
  <c r="GA280" i="13"/>
  <c r="GA251" i="13"/>
  <c r="GA323" i="13"/>
  <c r="GA311" i="13"/>
  <c r="GA292" i="13"/>
  <c r="GA289" i="13"/>
  <c r="GA286" i="13"/>
  <c r="GA302" i="13"/>
  <c r="GA272" i="13"/>
  <c r="GA269" i="13"/>
  <c r="GA266" i="13"/>
  <c r="GA287" i="13"/>
  <c r="GA284" i="13"/>
  <c r="GA278" i="13"/>
  <c r="GA310" i="13"/>
  <c r="GA293" i="13"/>
  <c r="GA290" i="13"/>
  <c r="GA267" i="13"/>
  <c r="GA264" i="13"/>
  <c r="GA303" i="13"/>
  <c r="GA279" i="13"/>
  <c r="GA273" i="13"/>
  <c r="GA291" i="13"/>
  <c r="GA282" i="13"/>
  <c r="GA250" i="13"/>
  <c r="GA249" i="13"/>
  <c r="GA239" i="13"/>
  <c r="GA236" i="13"/>
  <c r="GA233" i="13"/>
  <c r="GA230" i="13"/>
  <c r="GA207" i="13"/>
  <c r="GA204" i="13"/>
  <c r="GA201" i="13"/>
  <c r="GA198" i="13"/>
  <c r="GA268" i="13"/>
  <c r="GA265" i="13"/>
  <c r="GA242" i="13"/>
  <c r="GA219" i="13"/>
  <c r="GA216" i="13"/>
  <c r="GA213" i="13"/>
  <c r="GA210" i="13"/>
  <c r="GA299" i="13"/>
  <c r="GA253" i="13"/>
  <c r="GA252" i="13"/>
  <c r="GA231" i="13"/>
  <c r="GA228" i="13"/>
  <c r="GA225" i="13"/>
  <c r="GA222" i="13"/>
  <c r="GA240" i="13"/>
  <c r="GA237" i="13"/>
  <c r="GA211" i="13"/>
  <c r="GA208" i="13"/>
  <c r="GA205" i="13"/>
  <c r="GA202" i="13"/>
  <c r="GA223" i="13"/>
  <c r="GA220" i="13"/>
  <c r="GA217" i="13"/>
  <c r="GA214" i="13"/>
  <c r="GA232" i="13"/>
  <c r="GA229" i="13"/>
  <c r="GA226" i="13"/>
  <c r="GA256" i="13"/>
  <c r="GA255" i="13"/>
  <c r="GA244" i="13"/>
  <c r="GA241" i="13"/>
  <c r="GA238" i="13"/>
  <c r="GA215" i="13"/>
  <c r="GA212" i="13"/>
  <c r="GA209" i="13"/>
  <c r="GA206" i="13"/>
  <c r="GA218" i="13"/>
  <c r="GA187" i="13"/>
  <c r="GA184" i="13"/>
  <c r="GA181" i="13"/>
  <c r="GA200" i="13"/>
  <c r="GA199" i="13"/>
  <c r="GA196" i="13"/>
  <c r="GA193" i="13"/>
  <c r="GA190" i="13"/>
  <c r="GA176" i="13"/>
  <c r="GA168" i="13"/>
  <c r="GA157" i="13"/>
  <c r="GA179" i="13"/>
  <c r="GA171" i="13"/>
  <c r="GA163" i="13"/>
  <c r="GA160" i="13"/>
  <c r="GA191" i="13"/>
  <c r="GA188" i="13"/>
  <c r="GA185" i="13"/>
  <c r="GA182" i="13"/>
  <c r="GA174" i="13"/>
  <c r="GA166" i="13"/>
  <c r="GA257" i="13"/>
  <c r="GA194" i="13"/>
  <c r="GA177" i="13"/>
  <c r="GA169" i="13"/>
  <c r="GA158" i="13"/>
  <c r="GA203" i="13"/>
  <c r="GA197" i="13"/>
  <c r="GA195" i="13"/>
  <c r="GA192" i="13"/>
  <c r="GA189" i="13"/>
  <c r="GA186" i="13"/>
  <c r="GA175" i="13"/>
  <c r="GA167" i="13"/>
  <c r="GA227" i="13"/>
  <c r="GA224" i="13"/>
  <c r="GA221" i="13"/>
  <c r="GA178" i="13"/>
  <c r="GA170" i="13"/>
  <c r="GA159" i="13"/>
  <c r="GA150" i="13"/>
  <c r="GA142" i="13"/>
  <c r="GA134" i="13"/>
  <c r="GA120" i="13"/>
  <c r="GA117" i="13"/>
  <c r="GA111" i="13"/>
  <c r="GA161" i="13"/>
  <c r="GA156" i="13"/>
  <c r="GA153" i="13"/>
  <c r="GA145" i="13"/>
  <c r="GA137" i="13"/>
  <c r="GA129" i="13"/>
  <c r="GA126" i="13"/>
  <c r="GA123" i="13"/>
  <c r="GA154" i="13"/>
  <c r="GA148" i="13"/>
  <c r="GA140" i="13"/>
  <c r="GA132" i="13"/>
  <c r="GA112" i="13"/>
  <c r="GA109" i="13"/>
  <c r="GA151" i="13"/>
  <c r="GA143" i="13"/>
  <c r="GA135" i="13"/>
  <c r="GA124" i="13"/>
  <c r="GA121" i="13"/>
  <c r="GA118" i="13"/>
  <c r="GA115" i="13"/>
  <c r="GA183" i="13"/>
  <c r="GA180" i="13"/>
  <c r="GA173" i="13"/>
  <c r="GA165" i="13"/>
  <c r="GA155" i="13"/>
  <c r="GA146" i="13"/>
  <c r="GA138" i="13"/>
  <c r="GA162" i="13"/>
  <c r="GA152" i="13"/>
  <c r="GA144" i="13"/>
  <c r="GA136" i="13"/>
  <c r="GA128" i="13"/>
  <c r="GA125" i="13"/>
  <c r="GA122" i="13"/>
  <c r="GA119" i="13"/>
  <c r="GA172" i="13"/>
  <c r="GA164" i="13"/>
  <c r="GA147" i="13"/>
  <c r="GA139" i="13"/>
  <c r="GA131" i="13"/>
  <c r="GA108" i="13"/>
  <c r="GA116" i="13"/>
  <c r="GA107" i="13"/>
  <c r="GA106" i="13"/>
  <c r="GA84" i="13"/>
  <c r="GA81" i="13"/>
  <c r="GA78" i="13"/>
  <c r="GA75" i="13"/>
  <c r="GA105" i="13"/>
  <c r="GA102" i="13"/>
  <c r="GA99" i="13"/>
  <c r="GA76" i="13"/>
  <c r="GA73" i="13"/>
  <c r="GA70" i="13"/>
  <c r="GA88" i="13"/>
  <c r="GA85" i="13"/>
  <c r="GA82" i="13"/>
  <c r="GA149" i="13"/>
  <c r="GA141" i="13"/>
  <c r="GA133" i="13"/>
  <c r="GA130" i="13"/>
  <c r="GA100" i="13"/>
  <c r="GA97" i="13"/>
  <c r="GA94" i="13"/>
  <c r="GA91" i="13"/>
  <c r="GA127" i="13"/>
  <c r="GA92" i="13"/>
  <c r="GA89" i="13"/>
  <c r="GA86" i="13"/>
  <c r="GA83" i="13"/>
  <c r="GA104" i="13"/>
  <c r="GA101" i="13"/>
  <c r="GA98" i="13"/>
  <c r="GA95" i="13"/>
  <c r="GA72" i="13"/>
  <c r="GA69" i="13"/>
  <c r="GA66" i="13"/>
  <c r="GA63" i="13"/>
  <c r="GA64" i="13"/>
  <c r="GA96" i="13"/>
  <c r="GA77" i="13"/>
  <c r="GA65" i="13"/>
  <c r="GA48" i="13"/>
  <c r="GA45" i="13"/>
  <c r="GA42" i="13"/>
  <c r="GA39" i="13"/>
  <c r="GA36" i="13"/>
  <c r="GA33" i="13"/>
  <c r="GA30" i="13"/>
  <c r="GA93" i="13"/>
  <c r="GA90" i="13"/>
  <c r="GA67" i="13"/>
  <c r="GA58" i="13"/>
  <c r="GA57" i="13"/>
  <c r="GA43" i="13"/>
  <c r="GA40" i="13"/>
  <c r="GA110" i="13"/>
  <c r="GA80" i="13"/>
  <c r="GA79" i="13"/>
  <c r="GA71" i="13"/>
  <c r="GA56" i="13"/>
  <c r="GA53" i="13"/>
  <c r="GA50" i="13"/>
  <c r="GA38" i="13"/>
  <c r="GA35" i="13"/>
  <c r="GA47" i="13"/>
  <c r="GA32" i="13"/>
  <c r="GA12" i="13"/>
  <c r="GA52" i="13"/>
  <c r="GA46" i="13"/>
  <c r="GA31" i="13"/>
  <c r="GA15" i="13"/>
  <c r="GA7" i="13"/>
  <c r="GA62" i="13"/>
  <c r="GA51" i="13"/>
  <c r="GA37" i="13"/>
  <c r="GA21" i="13"/>
  <c r="GA18" i="13"/>
  <c r="GA10" i="13"/>
  <c r="GA103" i="13"/>
  <c r="GA13" i="13"/>
  <c r="GA74" i="13"/>
  <c r="GA59" i="13"/>
  <c r="GA44" i="13"/>
  <c r="GA29" i="13"/>
  <c r="GA16" i="13"/>
  <c r="GA8" i="13"/>
  <c r="GA87" i="13"/>
  <c r="GA49" i="13"/>
  <c r="GA34" i="13"/>
  <c r="GA19" i="13"/>
  <c r="GA11" i="13"/>
  <c r="GA60" i="13"/>
  <c r="GA55" i="13"/>
  <c r="GA54" i="13"/>
  <c r="GA14" i="13"/>
  <c r="GA68" i="13"/>
  <c r="GA61" i="13"/>
  <c r="GA41" i="13"/>
  <c r="GA20" i="13"/>
  <c r="GA17" i="13"/>
  <c r="GA9" i="13"/>
  <c r="GA6" i="13"/>
  <c r="FT114" i="13"/>
  <c r="FT27" i="13"/>
  <c r="FT24" i="13"/>
  <c r="FT25" i="13"/>
  <c r="FT22" i="13"/>
  <c r="FT28" i="13"/>
  <c r="FT26" i="13"/>
  <c r="FT23" i="13"/>
  <c r="GJ114" i="13"/>
  <c r="GJ27" i="13"/>
  <c r="GJ26" i="13"/>
  <c r="GJ24" i="13"/>
  <c r="GJ25" i="13"/>
  <c r="GJ22" i="13"/>
  <c r="GJ28" i="13"/>
  <c r="GJ23" i="13"/>
  <c r="GB114" i="13"/>
  <c r="GB27" i="13"/>
  <c r="GB24" i="13"/>
  <c r="GB28" i="13"/>
  <c r="GB25" i="13"/>
  <c r="GB22" i="13"/>
  <c r="GB26" i="13"/>
  <c r="GB23" i="13"/>
  <c r="FZ471" i="13"/>
  <c r="FZ474" i="13"/>
  <c r="FZ472" i="13"/>
  <c r="FZ469" i="13"/>
  <c r="FZ455" i="13"/>
  <c r="FZ452" i="13"/>
  <c r="FZ449" i="13"/>
  <c r="FZ446" i="13"/>
  <c r="FZ473" i="13"/>
  <c r="FZ467" i="13"/>
  <c r="FZ464" i="13"/>
  <c r="FZ461" i="13"/>
  <c r="FZ447" i="13"/>
  <c r="FZ444" i="13"/>
  <c r="FZ441" i="13"/>
  <c r="FZ456" i="13"/>
  <c r="FZ453" i="13"/>
  <c r="FZ450" i="13"/>
  <c r="FZ470" i="13"/>
  <c r="FZ468" i="13"/>
  <c r="FZ465" i="13"/>
  <c r="FZ462" i="13"/>
  <c r="FZ451" i="13"/>
  <c r="FZ448" i="13"/>
  <c r="FZ445" i="13"/>
  <c r="FZ442" i="13"/>
  <c r="FZ463" i="13"/>
  <c r="FZ460" i="13"/>
  <c r="FZ454" i="13"/>
  <c r="FZ437" i="13"/>
  <c r="FZ434" i="13"/>
  <c r="FZ440" i="13"/>
  <c r="FZ423" i="13"/>
  <c r="FZ420" i="13"/>
  <c r="FZ466" i="13"/>
  <c r="FZ435" i="13"/>
  <c r="FZ432" i="13"/>
  <c r="FZ429" i="13"/>
  <c r="FZ426" i="13"/>
  <c r="FZ438" i="13"/>
  <c r="FZ427" i="13"/>
  <c r="FZ424" i="13"/>
  <c r="FZ421" i="13"/>
  <c r="FZ418" i="13"/>
  <c r="FZ439" i="13"/>
  <c r="FZ436" i="13"/>
  <c r="FZ433" i="13"/>
  <c r="FZ430" i="13"/>
  <c r="FZ443" i="13"/>
  <c r="FZ410" i="13"/>
  <c r="FZ425" i="13"/>
  <c r="FZ419" i="13"/>
  <c r="FZ405" i="13"/>
  <c r="FZ402" i="13"/>
  <c r="FZ391" i="13"/>
  <c r="FZ428" i="13"/>
  <c r="FZ416" i="13"/>
  <c r="FZ411" i="13"/>
  <c r="FZ408" i="13"/>
  <c r="FZ394" i="13"/>
  <c r="FZ414" i="13"/>
  <c r="FZ422" i="13"/>
  <c r="FZ406" i="13"/>
  <c r="FZ392" i="13"/>
  <c r="FZ417" i="13"/>
  <c r="FZ415" i="13"/>
  <c r="FZ409" i="13"/>
  <c r="FZ404" i="13"/>
  <c r="FZ401" i="13"/>
  <c r="FZ398" i="13"/>
  <c r="FZ384" i="13"/>
  <c r="FZ381" i="13"/>
  <c r="FZ378" i="13"/>
  <c r="FZ358" i="13"/>
  <c r="FZ387" i="13"/>
  <c r="FZ400" i="13"/>
  <c r="FZ390" i="13"/>
  <c r="FZ379" i="13"/>
  <c r="FZ376" i="13"/>
  <c r="FZ385" i="13"/>
  <c r="FZ382" i="13"/>
  <c r="FZ359" i="13"/>
  <c r="FZ388" i="13"/>
  <c r="FZ431" i="13"/>
  <c r="FZ407" i="13"/>
  <c r="FZ397" i="13"/>
  <c r="FZ393" i="13"/>
  <c r="FZ380" i="13"/>
  <c r="FZ331" i="13"/>
  <c r="FZ328" i="13"/>
  <c r="FZ319" i="13"/>
  <c r="FZ386" i="13"/>
  <c r="FZ362" i="13"/>
  <c r="FZ345" i="13"/>
  <c r="FZ334" i="13"/>
  <c r="FZ364" i="13"/>
  <c r="FZ377" i="13"/>
  <c r="FZ332" i="13"/>
  <c r="FZ389" i="13"/>
  <c r="FZ346" i="13"/>
  <c r="FZ338" i="13"/>
  <c r="FZ335" i="13"/>
  <c r="FZ326" i="13"/>
  <c r="FZ383" i="13"/>
  <c r="FZ363" i="13"/>
  <c r="FZ361" i="13"/>
  <c r="FZ333" i="13"/>
  <c r="FZ330" i="13"/>
  <c r="FZ327" i="13"/>
  <c r="FZ321" i="13"/>
  <c r="FZ309" i="13"/>
  <c r="FZ325" i="13"/>
  <c r="FZ318" i="13"/>
  <c r="FZ312" i="13"/>
  <c r="FZ304" i="13"/>
  <c r="FZ324" i="13"/>
  <c r="FZ329" i="13"/>
  <c r="FZ322" i="13"/>
  <c r="FZ314" i="13"/>
  <c r="FZ310" i="13"/>
  <c r="FZ313" i="13"/>
  <c r="FZ305" i="13"/>
  <c r="FZ339" i="13"/>
  <c r="FZ323" i="13"/>
  <c r="FZ316" i="13"/>
  <c r="FZ315" i="13"/>
  <c r="FZ311" i="13"/>
  <c r="FZ303" i="13"/>
  <c r="FZ336" i="13"/>
  <c r="FZ317" i="13"/>
  <c r="FZ306" i="13"/>
  <c r="FZ299" i="13"/>
  <c r="FZ268" i="13"/>
  <c r="FZ265" i="13"/>
  <c r="FZ320" i="13"/>
  <c r="FZ283" i="13"/>
  <c r="FZ280" i="13"/>
  <c r="FZ337" i="13"/>
  <c r="FZ292" i="13"/>
  <c r="FZ289" i="13"/>
  <c r="FZ286" i="13"/>
  <c r="FZ308" i="13"/>
  <c r="FZ302" i="13"/>
  <c r="FZ272" i="13"/>
  <c r="FZ269" i="13"/>
  <c r="FZ266" i="13"/>
  <c r="FZ287" i="13"/>
  <c r="FZ284" i="13"/>
  <c r="FZ278" i="13"/>
  <c r="FZ255" i="13"/>
  <c r="FZ252" i="13"/>
  <c r="FZ249" i="13"/>
  <c r="FZ307" i="13"/>
  <c r="FZ293" i="13"/>
  <c r="FZ290" i="13"/>
  <c r="FZ267" i="13"/>
  <c r="FZ264" i="13"/>
  <c r="FZ279" i="13"/>
  <c r="FZ273" i="13"/>
  <c r="FZ257" i="13"/>
  <c r="FZ227" i="13"/>
  <c r="FZ224" i="13"/>
  <c r="FZ221" i="13"/>
  <c r="FZ218" i="13"/>
  <c r="FZ251" i="13"/>
  <c r="FZ250" i="13"/>
  <c r="FZ239" i="13"/>
  <c r="FZ236" i="13"/>
  <c r="FZ233" i="13"/>
  <c r="FZ230" i="13"/>
  <c r="FZ207" i="13"/>
  <c r="FZ204" i="13"/>
  <c r="FZ201" i="13"/>
  <c r="FZ198" i="13"/>
  <c r="FZ242" i="13"/>
  <c r="FZ219" i="13"/>
  <c r="FZ216" i="13"/>
  <c r="FZ253" i="13"/>
  <c r="FZ231" i="13"/>
  <c r="FZ228" i="13"/>
  <c r="FZ225" i="13"/>
  <c r="FZ222" i="13"/>
  <c r="FZ199" i="13"/>
  <c r="FZ291" i="13"/>
  <c r="FZ240" i="13"/>
  <c r="FZ237" i="13"/>
  <c r="FZ211" i="13"/>
  <c r="FZ223" i="13"/>
  <c r="FZ220" i="13"/>
  <c r="FZ217" i="13"/>
  <c r="FZ214" i="13"/>
  <c r="FZ282" i="13"/>
  <c r="FZ232" i="13"/>
  <c r="FZ229" i="13"/>
  <c r="FZ226" i="13"/>
  <c r="FZ203" i="13"/>
  <c r="FZ200" i="13"/>
  <c r="FZ244" i="13"/>
  <c r="FZ215" i="13"/>
  <c r="FZ178" i="13"/>
  <c r="FZ213" i="13"/>
  <c r="FZ209" i="13"/>
  <c r="FZ208" i="13"/>
  <c r="FZ187" i="13"/>
  <c r="FZ184" i="13"/>
  <c r="FZ181" i="13"/>
  <c r="FZ173" i="13"/>
  <c r="FZ165" i="13"/>
  <c r="FZ162" i="13"/>
  <c r="FZ154" i="13"/>
  <c r="FZ210" i="13"/>
  <c r="FZ196" i="13"/>
  <c r="FZ193" i="13"/>
  <c r="FZ190" i="13"/>
  <c r="FZ176" i="13"/>
  <c r="FZ168" i="13"/>
  <c r="FZ157" i="13"/>
  <c r="FZ212" i="13"/>
  <c r="FZ179" i="13"/>
  <c r="FZ171" i="13"/>
  <c r="FZ163" i="13"/>
  <c r="FZ160" i="13"/>
  <c r="FZ256" i="13"/>
  <c r="FZ206" i="13"/>
  <c r="FZ205" i="13"/>
  <c r="FZ191" i="13"/>
  <c r="FZ188" i="13"/>
  <c r="FZ185" i="13"/>
  <c r="FZ182" i="13"/>
  <c r="FZ174" i="13"/>
  <c r="FZ166" i="13"/>
  <c r="FZ155" i="13"/>
  <c r="FZ183" i="13"/>
  <c r="FZ180" i="13"/>
  <c r="FZ172" i="13"/>
  <c r="FZ164" i="13"/>
  <c r="FZ161" i="13"/>
  <c r="FZ202" i="13"/>
  <c r="FZ197" i="13"/>
  <c r="FZ195" i="13"/>
  <c r="FZ192" i="13"/>
  <c r="FZ189" i="13"/>
  <c r="FZ186" i="13"/>
  <c r="FZ175" i="13"/>
  <c r="FZ167" i="13"/>
  <c r="FZ169" i="13"/>
  <c r="FZ159" i="13"/>
  <c r="FZ147" i="13"/>
  <c r="FZ139" i="13"/>
  <c r="FZ131" i="13"/>
  <c r="FZ108" i="13"/>
  <c r="FZ150" i="13"/>
  <c r="FZ142" i="13"/>
  <c r="FZ134" i="13"/>
  <c r="FZ120" i="13"/>
  <c r="FZ117" i="13"/>
  <c r="FZ111" i="13"/>
  <c r="FZ156" i="13"/>
  <c r="FZ153" i="13"/>
  <c r="FZ145" i="13"/>
  <c r="FZ137" i="13"/>
  <c r="FZ129" i="13"/>
  <c r="FZ126" i="13"/>
  <c r="FZ123" i="13"/>
  <c r="FZ158" i="13"/>
  <c r="FZ148" i="13"/>
  <c r="FZ140" i="13"/>
  <c r="FZ132" i="13"/>
  <c r="FZ112" i="13"/>
  <c r="FZ241" i="13"/>
  <c r="FZ194" i="13"/>
  <c r="FZ177" i="13"/>
  <c r="FZ151" i="13"/>
  <c r="FZ143" i="13"/>
  <c r="FZ135" i="13"/>
  <c r="FZ238" i="13"/>
  <c r="FZ170" i="13"/>
  <c r="FZ149" i="13"/>
  <c r="FZ141" i="13"/>
  <c r="FZ133" i="13"/>
  <c r="FZ116" i="13"/>
  <c r="FZ110" i="13"/>
  <c r="FZ107" i="13"/>
  <c r="FZ152" i="13"/>
  <c r="FZ144" i="13"/>
  <c r="FZ136" i="13"/>
  <c r="FZ128" i="13"/>
  <c r="FZ125" i="13"/>
  <c r="FZ122" i="13"/>
  <c r="FZ119" i="13"/>
  <c r="FZ121" i="13"/>
  <c r="FZ104" i="13"/>
  <c r="FZ101" i="13"/>
  <c r="FZ98" i="13"/>
  <c r="FZ95" i="13"/>
  <c r="FZ115" i="13"/>
  <c r="FZ96" i="13"/>
  <c r="FZ93" i="13"/>
  <c r="FZ90" i="13"/>
  <c r="FZ87" i="13"/>
  <c r="FZ67" i="13"/>
  <c r="FZ64" i="13"/>
  <c r="FZ61" i="13"/>
  <c r="FZ58" i="13"/>
  <c r="FZ105" i="13"/>
  <c r="FZ102" i="13"/>
  <c r="FZ99" i="13"/>
  <c r="FZ146" i="13"/>
  <c r="FZ138" i="13"/>
  <c r="FZ88" i="13"/>
  <c r="FZ85" i="13"/>
  <c r="FZ82" i="13"/>
  <c r="FZ103" i="13"/>
  <c r="FZ80" i="13"/>
  <c r="FZ77" i="13"/>
  <c r="FZ74" i="13"/>
  <c r="FZ127" i="13"/>
  <c r="FZ124" i="13"/>
  <c r="FZ92" i="13"/>
  <c r="FZ89" i="13"/>
  <c r="FZ86" i="13"/>
  <c r="FZ83" i="13"/>
  <c r="FZ60" i="13"/>
  <c r="FZ57" i="13"/>
  <c r="FZ91" i="13"/>
  <c r="FZ71" i="13"/>
  <c r="FZ63" i="13"/>
  <c r="FZ56" i="13"/>
  <c r="FZ53" i="13"/>
  <c r="FZ50" i="13"/>
  <c r="FZ38" i="13"/>
  <c r="FZ35" i="13"/>
  <c r="FZ118" i="13"/>
  <c r="FZ76" i="13"/>
  <c r="FZ75" i="13"/>
  <c r="FZ72" i="13"/>
  <c r="FZ130" i="13"/>
  <c r="FZ65" i="13"/>
  <c r="FZ106" i="13"/>
  <c r="FZ66" i="13"/>
  <c r="FZ54" i="13"/>
  <c r="FZ51" i="13"/>
  <c r="FZ97" i="13"/>
  <c r="FZ84" i="13"/>
  <c r="FZ78" i="13"/>
  <c r="FZ94" i="13"/>
  <c r="FZ81" i="13"/>
  <c r="FZ79" i="13"/>
  <c r="FZ70" i="13"/>
  <c r="FZ62" i="13"/>
  <c r="FZ47" i="13"/>
  <c r="FZ44" i="13"/>
  <c r="FZ41" i="13"/>
  <c r="FZ32" i="13"/>
  <c r="FZ29" i="13"/>
  <c r="FZ100" i="13"/>
  <c r="FZ68" i="13"/>
  <c r="FZ20" i="13"/>
  <c r="FZ17" i="13"/>
  <c r="FZ9" i="13"/>
  <c r="FZ6" i="13"/>
  <c r="FZ45" i="13"/>
  <c r="FZ30" i="13"/>
  <c r="FZ12" i="13"/>
  <c r="FZ52" i="13"/>
  <c r="FZ46" i="13"/>
  <c r="FZ36" i="13"/>
  <c r="FZ31" i="13"/>
  <c r="FZ15" i="13"/>
  <c r="FZ7" i="13"/>
  <c r="FZ109" i="13"/>
  <c r="FZ73" i="13"/>
  <c r="FZ37" i="13"/>
  <c r="FZ21" i="13"/>
  <c r="FZ18" i="13"/>
  <c r="FZ10" i="13"/>
  <c r="FZ69" i="13"/>
  <c r="FZ43" i="13"/>
  <c r="FZ42" i="13"/>
  <c r="FZ13" i="13"/>
  <c r="FZ59" i="13"/>
  <c r="FZ48" i="13"/>
  <c r="FZ33" i="13"/>
  <c r="FZ16" i="13"/>
  <c r="FZ8" i="13"/>
  <c r="FZ49" i="13"/>
  <c r="FZ34" i="13"/>
  <c r="FZ19" i="13"/>
  <c r="FZ11" i="13"/>
  <c r="FZ55" i="13"/>
  <c r="FZ40" i="13"/>
  <c r="FZ39" i="13"/>
  <c r="FZ14" i="13"/>
  <c r="FZ114" i="13"/>
  <c r="FZ27" i="13"/>
  <c r="FZ26" i="13"/>
  <c r="FZ23" i="13"/>
  <c r="FZ24" i="13"/>
  <c r="FZ28" i="13"/>
  <c r="FZ25" i="13"/>
  <c r="FZ22" i="13"/>
  <c r="GE473" i="13"/>
  <c r="GE470" i="13"/>
  <c r="GE471" i="13"/>
  <c r="GE474" i="13"/>
  <c r="GE451" i="13"/>
  <c r="GE448" i="13"/>
  <c r="GE445" i="13"/>
  <c r="GE442" i="13"/>
  <c r="GE463" i="13"/>
  <c r="GE460" i="13"/>
  <c r="GE454" i="13"/>
  <c r="GE469" i="13"/>
  <c r="GE466" i="13"/>
  <c r="GE443" i="13"/>
  <c r="GE440" i="13"/>
  <c r="GE455" i="13"/>
  <c r="GE452" i="13"/>
  <c r="GE467" i="13"/>
  <c r="GE464" i="13"/>
  <c r="GE461" i="13"/>
  <c r="GE447" i="13"/>
  <c r="GE444" i="13"/>
  <c r="GE441" i="13"/>
  <c r="GE472" i="13"/>
  <c r="GE456" i="13"/>
  <c r="GE453" i="13"/>
  <c r="GE450" i="13"/>
  <c r="GE439" i="13"/>
  <c r="GE436" i="13"/>
  <c r="GE433" i="13"/>
  <c r="GE430" i="13"/>
  <c r="GE468" i="13"/>
  <c r="GE465" i="13"/>
  <c r="GE462" i="13"/>
  <c r="GE449" i="13"/>
  <c r="GE431" i="13"/>
  <c r="GE428" i="13"/>
  <c r="GE425" i="13"/>
  <c r="GE422" i="13"/>
  <c r="GE437" i="13"/>
  <c r="GE434" i="13"/>
  <c r="GE446" i="13"/>
  <c r="GE423" i="13"/>
  <c r="GE420" i="13"/>
  <c r="GE417" i="13"/>
  <c r="GE435" i="13"/>
  <c r="GE432" i="13"/>
  <c r="GE429" i="13"/>
  <c r="GE426" i="13"/>
  <c r="GE438" i="13"/>
  <c r="GE421" i="13"/>
  <c r="GE415" i="13"/>
  <c r="GE409" i="13"/>
  <c r="GE404" i="13"/>
  <c r="GE401" i="13"/>
  <c r="GE398" i="13"/>
  <c r="GE407" i="13"/>
  <c r="GE393" i="13"/>
  <c r="GE427" i="13"/>
  <c r="GE410" i="13"/>
  <c r="GE418" i="13"/>
  <c r="GE405" i="13"/>
  <c r="GE402" i="13"/>
  <c r="GE391" i="13"/>
  <c r="GE424" i="13"/>
  <c r="GE411" i="13"/>
  <c r="GE408" i="13"/>
  <c r="GE394" i="13"/>
  <c r="GE419" i="13"/>
  <c r="GE414" i="13"/>
  <c r="GE400" i="13"/>
  <c r="GE397" i="13"/>
  <c r="GE383" i="13"/>
  <c r="GE380" i="13"/>
  <c r="GE377" i="13"/>
  <c r="GE386" i="13"/>
  <c r="GE416" i="13"/>
  <c r="GE389" i="13"/>
  <c r="GE384" i="13"/>
  <c r="GE381" i="13"/>
  <c r="GE378" i="13"/>
  <c r="GE358" i="13"/>
  <c r="GE406" i="13"/>
  <c r="GE387" i="13"/>
  <c r="GE390" i="13"/>
  <c r="GE392" i="13"/>
  <c r="GE318" i="13"/>
  <c r="GE333" i="13"/>
  <c r="GE330" i="13"/>
  <c r="GE327" i="13"/>
  <c r="GE385" i="13"/>
  <c r="GE382" i="13"/>
  <c r="GE361" i="13"/>
  <c r="GE388" i="13"/>
  <c r="GE363" i="13"/>
  <c r="GE359" i="13"/>
  <c r="GE331" i="13"/>
  <c r="GE379" i="13"/>
  <c r="GE345" i="13"/>
  <c r="GE334" i="13"/>
  <c r="GE337" i="13"/>
  <c r="GE364" i="13"/>
  <c r="GE332" i="13"/>
  <c r="GE329" i="13"/>
  <c r="GE320" i="13"/>
  <c r="GE338" i="13"/>
  <c r="GE322" i="13"/>
  <c r="GE314" i="13"/>
  <c r="GE308" i="13"/>
  <c r="GE335" i="13"/>
  <c r="GE311" i="13"/>
  <c r="GE303" i="13"/>
  <c r="GE328" i="13"/>
  <c r="GE323" i="13"/>
  <c r="GE376" i="13"/>
  <c r="GE309" i="13"/>
  <c r="GE317" i="13"/>
  <c r="GE312" i="13"/>
  <c r="GE304" i="13"/>
  <c r="GE346" i="13"/>
  <c r="GE336" i="13"/>
  <c r="GE326" i="13"/>
  <c r="GE310" i="13"/>
  <c r="GE302" i="13"/>
  <c r="GE362" i="13"/>
  <c r="GE325" i="13"/>
  <c r="GE324" i="13"/>
  <c r="GE321" i="13"/>
  <c r="GE313" i="13"/>
  <c r="GE305" i="13"/>
  <c r="GE293" i="13"/>
  <c r="GE290" i="13"/>
  <c r="GE267" i="13"/>
  <c r="GE264" i="13"/>
  <c r="GE279" i="13"/>
  <c r="GE273" i="13"/>
  <c r="GE319" i="13"/>
  <c r="GE291" i="13"/>
  <c r="GE282" i="13"/>
  <c r="GE268" i="13"/>
  <c r="GE265" i="13"/>
  <c r="GE307" i="13"/>
  <c r="GE283" i="13"/>
  <c r="GE280" i="13"/>
  <c r="GE251" i="13"/>
  <c r="GE316" i="13"/>
  <c r="GE299" i="13"/>
  <c r="GE292" i="13"/>
  <c r="GE289" i="13"/>
  <c r="GE286" i="13"/>
  <c r="GE257" i="13"/>
  <c r="GE272" i="13"/>
  <c r="GE269" i="13"/>
  <c r="GE266" i="13"/>
  <c r="GE287" i="13"/>
  <c r="GE223" i="13"/>
  <c r="GE220" i="13"/>
  <c r="GE217" i="13"/>
  <c r="GE214" i="13"/>
  <c r="GE339" i="13"/>
  <c r="GE232" i="13"/>
  <c r="GE229" i="13"/>
  <c r="GE226" i="13"/>
  <c r="GE203" i="13"/>
  <c r="GE200" i="13"/>
  <c r="GE197" i="13"/>
  <c r="GE306" i="13"/>
  <c r="GE278" i="13"/>
  <c r="GE244" i="13"/>
  <c r="GE241" i="13"/>
  <c r="GE238" i="13"/>
  <c r="GE215" i="13"/>
  <c r="GE256" i="13"/>
  <c r="GE255" i="13"/>
  <c r="GE227" i="13"/>
  <c r="GE224" i="13"/>
  <c r="GE221" i="13"/>
  <c r="GE218" i="13"/>
  <c r="GE239" i="13"/>
  <c r="GE236" i="13"/>
  <c r="GE233" i="13"/>
  <c r="GE230" i="13"/>
  <c r="GE284" i="13"/>
  <c r="GE250" i="13"/>
  <c r="GE249" i="13"/>
  <c r="GE242" i="13"/>
  <c r="GE219" i="13"/>
  <c r="GE216" i="13"/>
  <c r="GE213" i="13"/>
  <c r="GE210" i="13"/>
  <c r="GE231" i="13"/>
  <c r="GE228" i="13"/>
  <c r="GE225" i="13"/>
  <c r="GE222" i="13"/>
  <c r="GE199" i="13"/>
  <c r="GE253" i="13"/>
  <c r="GE198" i="13"/>
  <c r="GE194" i="13"/>
  <c r="GE177" i="13"/>
  <c r="GE315" i="13"/>
  <c r="GE206" i="13"/>
  <c r="GE183" i="13"/>
  <c r="GE180" i="13"/>
  <c r="GE172" i="13"/>
  <c r="GE164" i="13"/>
  <c r="GE161" i="13"/>
  <c r="GE212" i="13"/>
  <c r="GE205" i="13"/>
  <c r="GE204" i="13"/>
  <c r="GE195" i="13"/>
  <c r="GE192" i="13"/>
  <c r="GE189" i="13"/>
  <c r="GE186" i="13"/>
  <c r="GE175" i="13"/>
  <c r="GE167" i="13"/>
  <c r="GE156" i="13"/>
  <c r="GE178" i="13"/>
  <c r="GE170" i="13"/>
  <c r="GE159" i="13"/>
  <c r="GE240" i="13"/>
  <c r="GE237" i="13"/>
  <c r="GE187" i="13"/>
  <c r="GE184" i="13"/>
  <c r="GE181" i="13"/>
  <c r="GE173" i="13"/>
  <c r="GE165" i="13"/>
  <c r="GE162" i="13"/>
  <c r="GE154" i="13"/>
  <c r="GE209" i="13"/>
  <c r="GE179" i="13"/>
  <c r="GE171" i="13"/>
  <c r="GE163" i="13"/>
  <c r="GE160" i="13"/>
  <c r="GE252" i="13"/>
  <c r="GE208" i="13"/>
  <c r="GE207" i="13"/>
  <c r="GE191" i="13"/>
  <c r="GE188" i="13"/>
  <c r="GE185" i="13"/>
  <c r="GE182" i="13"/>
  <c r="GE174" i="13"/>
  <c r="GE166" i="13"/>
  <c r="GE146" i="13"/>
  <c r="GE138" i="13"/>
  <c r="GE130" i="13"/>
  <c r="GE127" i="13"/>
  <c r="GE211" i="13"/>
  <c r="GE201" i="13"/>
  <c r="GE149" i="13"/>
  <c r="GE141" i="13"/>
  <c r="GE133" i="13"/>
  <c r="GE116" i="13"/>
  <c r="GE110" i="13"/>
  <c r="GE107" i="13"/>
  <c r="GE202" i="13"/>
  <c r="GE168" i="13"/>
  <c r="GE158" i="13"/>
  <c r="GE155" i="13"/>
  <c r="GE152" i="13"/>
  <c r="GE144" i="13"/>
  <c r="GE136" i="13"/>
  <c r="GE128" i="13"/>
  <c r="GE125" i="13"/>
  <c r="GE122" i="13"/>
  <c r="GE119" i="13"/>
  <c r="GE196" i="13"/>
  <c r="GE193" i="13"/>
  <c r="GE190" i="13"/>
  <c r="GE176" i="13"/>
  <c r="GE147" i="13"/>
  <c r="GE139" i="13"/>
  <c r="GE131" i="13"/>
  <c r="GE150" i="13"/>
  <c r="GE142" i="13"/>
  <c r="GE134" i="13"/>
  <c r="GE148" i="13"/>
  <c r="GE140" i="13"/>
  <c r="GE132" i="13"/>
  <c r="GE112" i="13"/>
  <c r="GE109" i="13"/>
  <c r="GE106" i="13"/>
  <c r="GE169" i="13"/>
  <c r="GE157" i="13"/>
  <c r="GE151" i="13"/>
  <c r="GE143" i="13"/>
  <c r="GE135" i="13"/>
  <c r="GE124" i="13"/>
  <c r="GE121" i="13"/>
  <c r="GE118" i="13"/>
  <c r="GE115" i="13"/>
  <c r="GE126" i="13"/>
  <c r="GE100" i="13"/>
  <c r="GE97" i="13"/>
  <c r="GE94" i="13"/>
  <c r="GE91" i="13"/>
  <c r="GE117" i="13"/>
  <c r="GE92" i="13"/>
  <c r="GE89" i="13"/>
  <c r="GE86" i="13"/>
  <c r="GE83" i="13"/>
  <c r="GE60" i="13"/>
  <c r="GE57" i="13"/>
  <c r="GE153" i="13"/>
  <c r="GE145" i="13"/>
  <c r="GE137" i="13"/>
  <c r="GE104" i="13"/>
  <c r="GE101" i="13"/>
  <c r="GE98" i="13"/>
  <c r="GE95" i="13"/>
  <c r="GE111" i="13"/>
  <c r="GE84" i="13"/>
  <c r="GE81" i="13"/>
  <c r="GE129" i="13"/>
  <c r="GE105" i="13"/>
  <c r="GE102" i="13"/>
  <c r="GE99" i="13"/>
  <c r="GE76" i="13"/>
  <c r="GE73" i="13"/>
  <c r="GE88" i="13"/>
  <c r="GE85" i="13"/>
  <c r="GE82" i="13"/>
  <c r="GE79" i="13"/>
  <c r="GE123" i="13"/>
  <c r="GE96" i="13"/>
  <c r="GE67" i="13"/>
  <c r="GE58" i="13"/>
  <c r="GE52" i="13"/>
  <c r="GE49" i="13"/>
  <c r="GE46" i="13"/>
  <c r="GE37" i="13"/>
  <c r="GE34" i="13"/>
  <c r="GE31" i="13"/>
  <c r="GE93" i="13"/>
  <c r="GE74" i="13"/>
  <c r="GE68" i="13"/>
  <c r="GE59" i="13"/>
  <c r="GE55" i="13"/>
  <c r="GE90" i="13"/>
  <c r="GE69" i="13"/>
  <c r="GE120" i="13"/>
  <c r="GE108" i="13"/>
  <c r="GE103" i="13"/>
  <c r="GE62" i="13"/>
  <c r="GE56" i="13"/>
  <c r="GE53" i="13"/>
  <c r="GE50" i="13"/>
  <c r="GE38" i="13"/>
  <c r="GE35" i="13"/>
  <c r="GE77" i="13"/>
  <c r="GE75" i="13"/>
  <c r="GE66" i="13"/>
  <c r="GE43" i="13"/>
  <c r="GE40" i="13"/>
  <c r="GE36" i="13"/>
  <c r="GE16" i="13"/>
  <c r="GE8" i="13"/>
  <c r="GE78" i="13"/>
  <c r="GE51" i="13"/>
  <c r="GE44" i="13"/>
  <c r="GE29" i="13"/>
  <c r="GE19" i="13"/>
  <c r="GE11" i="13"/>
  <c r="GE80" i="13"/>
  <c r="GE42" i="13"/>
  <c r="GE14" i="13"/>
  <c r="GE72" i="13"/>
  <c r="GE71" i="13"/>
  <c r="GE63" i="13"/>
  <c r="GE48" i="13"/>
  <c r="GE33" i="13"/>
  <c r="GE20" i="13"/>
  <c r="GE17" i="13"/>
  <c r="GE9" i="13"/>
  <c r="GE6" i="13"/>
  <c r="GE87" i="13"/>
  <c r="GE41" i="13"/>
  <c r="GE12" i="13"/>
  <c r="GE65" i="13"/>
  <c r="GE61" i="13"/>
  <c r="GE54" i="13"/>
  <c r="GE47" i="13"/>
  <c r="GE39" i="13"/>
  <c r="GE32" i="13"/>
  <c r="GE15" i="13"/>
  <c r="GE7" i="13"/>
  <c r="GE70" i="13"/>
  <c r="GE21" i="13"/>
  <c r="GE18" i="13"/>
  <c r="GE10" i="13"/>
  <c r="GE64" i="13"/>
  <c r="GE45" i="13"/>
  <c r="GE30" i="13"/>
  <c r="GE13" i="13"/>
  <c r="GJ474" i="13"/>
  <c r="GJ472" i="13"/>
  <c r="GJ469" i="13"/>
  <c r="GJ473" i="13"/>
  <c r="GJ470" i="13"/>
  <c r="GJ447" i="13"/>
  <c r="GJ444" i="13"/>
  <c r="GJ441" i="13"/>
  <c r="GJ456" i="13"/>
  <c r="GJ453" i="13"/>
  <c r="GJ450" i="13"/>
  <c r="GJ468" i="13"/>
  <c r="GJ465" i="13"/>
  <c r="GJ462" i="13"/>
  <c r="GJ451" i="13"/>
  <c r="GJ463" i="13"/>
  <c r="GJ460" i="13"/>
  <c r="GJ454" i="13"/>
  <c r="GJ466" i="13"/>
  <c r="GJ443" i="13"/>
  <c r="GJ440" i="13"/>
  <c r="GJ471" i="13"/>
  <c r="GJ455" i="13"/>
  <c r="GJ452" i="13"/>
  <c r="GJ449" i="13"/>
  <c r="GJ446" i="13"/>
  <c r="GJ435" i="13"/>
  <c r="GJ432" i="13"/>
  <c r="GJ429" i="13"/>
  <c r="GJ426" i="13"/>
  <c r="GJ467" i="13"/>
  <c r="GJ464" i="13"/>
  <c r="GJ461" i="13"/>
  <c r="GJ438" i="13"/>
  <c r="GJ427" i="13"/>
  <c r="GJ424" i="13"/>
  <c r="GJ421" i="13"/>
  <c r="GJ439" i="13"/>
  <c r="GJ436" i="13"/>
  <c r="GJ433" i="13"/>
  <c r="GJ430" i="13"/>
  <c r="GJ448" i="13"/>
  <c r="GJ419" i="13"/>
  <c r="GJ416" i="13"/>
  <c r="GJ431" i="13"/>
  <c r="GJ428" i="13"/>
  <c r="GJ425" i="13"/>
  <c r="GJ422" i="13"/>
  <c r="GJ445" i="13"/>
  <c r="GJ437" i="13"/>
  <c r="GJ434" i="13"/>
  <c r="GJ411" i="13"/>
  <c r="GJ408" i="13"/>
  <c r="GJ394" i="13"/>
  <c r="GJ418" i="13"/>
  <c r="GJ414" i="13"/>
  <c r="GJ400" i="13"/>
  <c r="GJ397" i="13"/>
  <c r="GJ442" i="13"/>
  <c r="GJ423" i="13"/>
  <c r="GJ406" i="13"/>
  <c r="GJ392" i="13"/>
  <c r="GJ415" i="13"/>
  <c r="GJ409" i="13"/>
  <c r="GJ404" i="13"/>
  <c r="GJ401" i="13"/>
  <c r="GJ398" i="13"/>
  <c r="GJ390" i="13"/>
  <c r="GJ420" i="13"/>
  <c r="GJ417" i="13"/>
  <c r="GJ407" i="13"/>
  <c r="GJ393" i="13"/>
  <c r="GJ410" i="13"/>
  <c r="GJ379" i="13"/>
  <c r="GJ376" i="13"/>
  <c r="GJ385" i="13"/>
  <c r="GJ382" i="13"/>
  <c r="GJ402" i="13"/>
  <c r="GJ388" i="13"/>
  <c r="GJ362" i="13"/>
  <c r="GJ383" i="13"/>
  <c r="GJ380" i="13"/>
  <c r="GJ377" i="13"/>
  <c r="GJ405" i="13"/>
  <c r="GJ391" i="13"/>
  <c r="GJ386" i="13"/>
  <c r="GJ389" i="13"/>
  <c r="GJ381" i="13"/>
  <c r="GJ361" i="13"/>
  <c r="GJ359" i="13"/>
  <c r="GJ337" i="13"/>
  <c r="GJ325" i="13"/>
  <c r="GJ317" i="13"/>
  <c r="GJ332" i="13"/>
  <c r="GJ329" i="13"/>
  <c r="GJ378" i="13"/>
  <c r="GJ333" i="13"/>
  <c r="GJ330" i="13"/>
  <c r="GJ327" i="13"/>
  <c r="GJ387" i="13"/>
  <c r="GJ364" i="13"/>
  <c r="GJ358" i="13"/>
  <c r="GJ339" i="13"/>
  <c r="GJ336" i="13"/>
  <c r="GJ384" i="13"/>
  <c r="GJ331" i="13"/>
  <c r="GJ328" i="13"/>
  <c r="GJ319" i="13"/>
  <c r="GJ363" i="13"/>
  <c r="GJ345" i="13"/>
  <c r="GJ335" i="13"/>
  <c r="GJ307" i="13"/>
  <c r="GJ318" i="13"/>
  <c r="GJ310" i="13"/>
  <c r="GJ302" i="13"/>
  <c r="GJ334" i="13"/>
  <c r="GJ326" i="13"/>
  <c r="GJ308" i="13"/>
  <c r="GJ322" i="13"/>
  <c r="GJ321" i="13"/>
  <c r="GJ314" i="13"/>
  <c r="GJ313" i="13"/>
  <c r="GJ311" i="13"/>
  <c r="GJ303" i="13"/>
  <c r="GJ315" i="13"/>
  <c r="GJ309" i="13"/>
  <c r="GJ338" i="13"/>
  <c r="GJ323" i="13"/>
  <c r="GJ316" i="13"/>
  <c r="GJ312" i="13"/>
  <c r="GJ304" i="13"/>
  <c r="GJ299" i="13"/>
  <c r="GJ292" i="13"/>
  <c r="GJ289" i="13"/>
  <c r="GJ286" i="13"/>
  <c r="GJ257" i="13"/>
  <c r="GJ305" i="13"/>
  <c r="GJ272" i="13"/>
  <c r="GJ269" i="13"/>
  <c r="GJ266" i="13"/>
  <c r="GJ346" i="13"/>
  <c r="GJ324" i="13"/>
  <c r="GJ287" i="13"/>
  <c r="GJ284" i="13"/>
  <c r="GJ278" i="13"/>
  <c r="GJ293" i="13"/>
  <c r="GJ290" i="13"/>
  <c r="GJ267" i="13"/>
  <c r="GJ264" i="13"/>
  <c r="GJ279" i="13"/>
  <c r="GJ273" i="13"/>
  <c r="GJ291" i="13"/>
  <c r="GJ282" i="13"/>
  <c r="GJ306" i="13"/>
  <c r="GJ268" i="13"/>
  <c r="GJ265" i="13"/>
  <c r="GJ242" i="13"/>
  <c r="GJ219" i="13"/>
  <c r="GJ216" i="13"/>
  <c r="GJ213" i="13"/>
  <c r="GJ210" i="13"/>
  <c r="GJ250" i="13"/>
  <c r="GJ249" i="13"/>
  <c r="GJ231" i="13"/>
  <c r="GJ228" i="13"/>
  <c r="GJ225" i="13"/>
  <c r="GJ222" i="13"/>
  <c r="GJ199" i="13"/>
  <c r="GJ280" i="13"/>
  <c r="GJ251" i="13"/>
  <c r="GJ240" i="13"/>
  <c r="GJ237" i="13"/>
  <c r="GJ320" i="13"/>
  <c r="GJ253" i="13"/>
  <c r="GJ252" i="13"/>
  <c r="GJ223" i="13"/>
  <c r="GJ220" i="13"/>
  <c r="GJ217" i="13"/>
  <c r="GJ214" i="13"/>
  <c r="GJ232" i="13"/>
  <c r="GJ229" i="13"/>
  <c r="GJ226" i="13"/>
  <c r="GJ283" i="13"/>
  <c r="GJ244" i="13"/>
  <c r="GJ241" i="13"/>
  <c r="GJ238" i="13"/>
  <c r="GJ215" i="13"/>
  <c r="GJ212" i="13"/>
  <c r="GJ227" i="13"/>
  <c r="GJ224" i="13"/>
  <c r="GJ221" i="13"/>
  <c r="GJ218" i="13"/>
  <c r="GJ204" i="13"/>
  <c r="GJ196" i="13"/>
  <c r="GJ193" i="13"/>
  <c r="GJ190" i="13"/>
  <c r="GJ176" i="13"/>
  <c r="GJ203" i="13"/>
  <c r="GJ179" i="13"/>
  <c r="GJ171" i="13"/>
  <c r="GJ163" i="13"/>
  <c r="GJ160" i="13"/>
  <c r="GJ202" i="13"/>
  <c r="GJ191" i="13"/>
  <c r="GJ188" i="13"/>
  <c r="GJ185" i="13"/>
  <c r="GJ182" i="13"/>
  <c r="GJ174" i="13"/>
  <c r="GJ166" i="13"/>
  <c r="GJ155" i="13"/>
  <c r="GJ256" i="13"/>
  <c r="GJ255" i="13"/>
  <c r="GJ201" i="13"/>
  <c r="GJ194" i="13"/>
  <c r="GJ177" i="13"/>
  <c r="GJ169" i="13"/>
  <c r="GJ158" i="13"/>
  <c r="GJ239" i="13"/>
  <c r="GJ236" i="13"/>
  <c r="GJ211" i="13"/>
  <c r="GJ209" i="13"/>
  <c r="GJ208" i="13"/>
  <c r="GJ200" i="13"/>
  <c r="GJ183" i="13"/>
  <c r="GJ180" i="13"/>
  <c r="GJ172" i="13"/>
  <c r="GJ164" i="13"/>
  <c r="GJ161" i="13"/>
  <c r="GJ233" i="13"/>
  <c r="GJ230" i="13"/>
  <c r="GJ198" i="13"/>
  <c r="GJ178" i="13"/>
  <c r="GJ170" i="13"/>
  <c r="GJ159" i="13"/>
  <c r="GJ206" i="13"/>
  <c r="GJ205" i="13"/>
  <c r="GJ197" i="13"/>
  <c r="GJ187" i="13"/>
  <c r="GJ184" i="13"/>
  <c r="GJ181" i="13"/>
  <c r="GJ173" i="13"/>
  <c r="GJ165" i="13"/>
  <c r="GJ162" i="13"/>
  <c r="GJ153" i="13"/>
  <c r="GJ145" i="13"/>
  <c r="GJ137" i="13"/>
  <c r="GJ129" i="13"/>
  <c r="GJ126" i="13"/>
  <c r="GJ123" i="13"/>
  <c r="GJ168" i="13"/>
  <c r="GJ148" i="13"/>
  <c r="GJ140" i="13"/>
  <c r="GJ132" i="13"/>
  <c r="GJ112" i="13"/>
  <c r="GJ109" i="13"/>
  <c r="GJ106" i="13"/>
  <c r="GJ151" i="13"/>
  <c r="GJ143" i="13"/>
  <c r="GJ135" i="13"/>
  <c r="GJ124" i="13"/>
  <c r="GJ121" i="13"/>
  <c r="GJ118" i="13"/>
  <c r="GJ115" i="13"/>
  <c r="GJ207" i="13"/>
  <c r="GJ195" i="13"/>
  <c r="GJ192" i="13"/>
  <c r="GJ189" i="13"/>
  <c r="GJ186" i="13"/>
  <c r="GJ175" i="13"/>
  <c r="GJ146" i="13"/>
  <c r="GJ138" i="13"/>
  <c r="GJ130" i="13"/>
  <c r="GJ127" i="13"/>
  <c r="GJ167" i="13"/>
  <c r="GJ156" i="13"/>
  <c r="GJ154" i="13"/>
  <c r="GJ149" i="13"/>
  <c r="GJ141" i="13"/>
  <c r="GJ133" i="13"/>
  <c r="GJ157" i="13"/>
  <c r="GJ147" i="13"/>
  <c r="GJ139" i="13"/>
  <c r="GJ131" i="13"/>
  <c r="GJ108" i="13"/>
  <c r="GJ150" i="13"/>
  <c r="GJ142" i="13"/>
  <c r="GJ134" i="13"/>
  <c r="GJ120" i="13"/>
  <c r="GJ117" i="13"/>
  <c r="GJ111" i="13"/>
  <c r="GJ96" i="13"/>
  <c r="GJ93" i="13"/>
  <c r="GJ90" i="13"/>
  <c r="GJ87" i="13"/>
  <c r="GJ88" i="13"/>
  <c r="GJ85" i="13"/>
  <c r="GJ82" i="13"/>
  <c r="GJ79" i="13"/>
  <c r="GJ152" i="13"/>
  <c r="GJ144" i="13"/>
  <c r="GJ136" i="13"/>
  <c r="GJ125" i="13"/>
  <c r="GJ100" i="13"/>
  <c r="GJ97" i="13"/>
  <c r="GJ94" i="13"/>
  <c r="GJ91" i="13"/>
  <c r="GJ122" i="13"/>
  <c r="GJ107" i="13"/>
  <c r="GJ103" i="13"/>
  <c r="GJ80" i="13"/>
  <c r="GJ104" i="13"/>
  <c r="GJ101" i="13"/>
  <c r="GJ98" i="13"/>
  <c r="GJ95" i="13"/>
  <c r="GJ84" i="13"/>
  <c r="GJ81" i="13"/>
  <c r="GJ78" i="13"/>
  <c r="GJ75" i="13"/>
  <c r="GJ71" i="13"/>
  <c r="GJ70" i="13"/>
  <c r="GJ48" i="13"/>
  <c r="GJ45" i="13"/>
  <c r="GJ42" i="13"/>
  <c r="GJ39" i="13"/>
  <c r="GJ36" i="13"/>
  <c r="GJ33" i="13"/>
  <c r="GJ30" i="13"/>
  <c r="GJ64" i="13"/>
  <c r="GJ63" i="13"/>
  <c r="GJ54" i="13"/>
  <c r="GJ51" i="13"/>
  <c r="GJ119" i="13"/>
  <c r="GJ72" i="13"/>
  <c r="GJ65" i="13"/>
  <c r="GJ105" i="13"/>
  <c r="GJ92" i="13"/>
  <c r="GJ52" i="13"/>
  <c r="GJ49" i="13"/>
  <c r="GJ46" i="13"/>
  <c r="GJ37" i="13"/>
  <c r="GJ34" i="13"/>
  <c r="GJ31" i="13"/>
  <c r="GJ99" i="13"/>
  <c r="GJ86" i="13"/>
  <c r="GJ128" i="13"/>
  <c r="GJ83" i="13"/>
  <c r="GJ74" i="13"/>
  <c r="GJ73" i="13"/>
  <c r="GJ69" i="13"/>
  <c r="GJ62" i="13"/>
  <c r="GJ58" i="13"/>
  <c r="GJ56" i="13"/>
  <c r="GJ50" i="13"/>
  <c r="GJ35" i="13"/>
  <c r="GJ15" i="13"/>
  <c r="GJ7" i="13"/>
  <c r="GJ59" i="13"/>
  <c r="GJ55" i="13"/>
  <c r="GJ21" i="13"/>
  <c r="GJ18" i="13"/>
  <c r="GJ10" i="13"/>
  <c r="GJ102" i="13"/>
  <c r="GJ77" i="13"/>
  <c r="GJ67" i="13"/>
  <c r="GJ41" i="13"/>
  <c r="GJ40" i="13"/>
  <c r="GJ13" i="13"/>
  <c r="GJ76" i="13"/>
  <c r="GJ60" i="13"/>
  <c r="GJ47" i="13"/>
  <c r="GJ32" i="13"/>
  <c r="GJ16" i="13"/>
  <c r="GJ8" i="13"/>
  <c r="GJ116" i="13"/>
  <c r="GJ61" i="13"/>
  <c r="GJ53" i="13"/>
  <c r="GJ19" i="13"/>
  <c r="GJ11" i="13"/>
  <c r="GJ110" i="13"/>
  <c r="GJ68" i="13"/>
  <c r="GJ38" i="13"/>
  <c r="GJ14" i="13"/>
  <c r="GJ89" i="13"/>
  <c r="GJ20" i="13"/>
  <c r="GJ17" i="13"/>
  <c r="GJ9" i="13"/>
  <c r="GJ6" i="13"/>
  <c r="GJ66" i="13"/>
  <c r="GJ57" i="13"/>
  <c r="GJ44" i="13"/>
  <c r="GJ43" i="13"/>
  <c r="GJ29" i="13"/>
  <c r="GJ12" i="13"/>
  <c r="GI473" i="13"/>
  <c r="GI474" i="13"/>
  <c r="GI469" i="13"/>
  <c r="GI467" i="13"/>
  <c r="GI464" i="13"/>
  <c r="GI461" i="13"/>
  <c r="GI447" i="13"/>
  <c r="GI444" i="13"/>
  <c r="GI441" i="13"/>
  <c r="GI456" i="13"/>
  <c r="GI453" i="13"/>
  <c r="GI450" i="13"/>
  <c r="GI468" i="13"/>
  <c r="GI465" i="13"/>
  <c r="GI462" i="13"/>
  <c r="GI472" i="13"/>
  <c r="GI451" i="13"/>
  <c r="GI448" i="13"/>
  <c r="GI445" i="13"/>
  <c r="GI442" i="13"/>
  <c r="GI463" i="13"/>
  <c r="GI460" i="13"/>
  <c r="GI454" i="13"/>
  <c r="GI466" i="13"/>
  <c r="GI443" i="13"/>
  <c r="GI440" i="13"/>
  <c r="GI455" i="13"/>
  <c r="GI452" i="13"/>
  <c r="GI423" i="13"/>
  <c r="GI420" i="13"/>
  <c r="GI449" i="13"/>
  <c r="GI435" i="13"/>
  <c r="GI432" i="13"/>
  <c r="GI429" i="13"/>
  <c r="GI426" i="13"/>
  <c r="GI438" i="13"/>
  <c r="GI446" i="13"/>
  <c r="GI427" i="13"/>
  <c r="GI470" i="13"/>
  <c r="GI439" i="13"/>
  <c r="GI436" i="13"/>
  <c r="GI433" i="13"/>
  <c r="GI430" i="13"/>
  <c r="GI471" i="13"/>
  <c r="GI419" i="13"/>
  <c r="GI416" i="13"/>
  <c r="GI431" i="13"/>
  <c r="GI422" i="13"/>
  <c r="GI405" i="13"/>
  <c r="GI402" i="13"/>
  <c r="GI391" i="13"/>
  <c r="GI411" i="13"/>
  <c r="GI408" i="13"/>
  <c r="GI394" i="13"/>
  <c r="GI418" i="13"/>
  <c r="GI414" i="13"/>
  <c r="GI400" i="13"/>
  <c r="GI397" i="13"/>
  <c r="GI424" i="13"/>
  <c r="GI406" i="13"/>
  <c r="GI415" i="13"/>
  <c r="GI409" i="13"/>
  <c r="GI437" i="13"/>
  <c r="GI425" i="13"/>
  <c r="GI404" i="13"/>
  <c r="GI401" i="13"/>
  <c r="GI398" i="13"/>
  <c r="GI390" i="13"/>
  <c r="GI434" i="13"/>
  <c r="GI421" i="13"/>
  <c r="GI417" i="13"/>
  <c r="GI407" i="13"/>
  <c r="GI393" i="13"/>
  <c r="GI387" i="13"/>
  <c r="GI364" i="13"/>
  <c r="GI361" i="13"/>
  <c r="GI379" i="13"/>
  <c r="GI376" i="13"/>
  <c r="GI385" i="13"/>
  <c r="GI382" i="13"/>
  <c r="GI359" i="13"/>
  <c r="GI388" i="13"/>
  <c r="GI362" i="13"/>
  <c r="GI410" i="13"/>
  <c r="GI383" i="13"/>
  <c r="GI380" i="13"/>
  <c r="GI377" i="13"/>
  <c r="GI386" i="13"/>
  <c r="GI392" i="13"/>
  <c r="GI389" i="13"/>
  <c r="GI363" i="13"/>
  <c r="GI345" i="13"/>
  <c r="GI334" i="13"/>
  <c r="GI322" i="13"/>
  <c r="GI314" i="13"/>
  <c r="GI381" i="13"/>
  <c r="GI337" i="13"/>
  <c r="GI325" i="13"/>
  <c r="GI346" i="13"/>
  <c r="GI338" i="13"/>
  <c r="GI335" i="13"/>
  <c r="GI378" i="13"/>
  <c r="GI428" i="13"/>
  <c r="GI333" i="13"/>
  <c r="GI358" i="13"/>
  <c r="GI339" i="13"/>
  <c r="GI336" i="13"/>
  <c r="GI324" i="13"/>
  <c r="GI316" i="13"/>
  <c r="GI328" i="13"/>
  <c r="GI323" i="13"/>
  <c r="GI317" i="13"/>
  <c r="GI312" i="13"/>
  <c r="GI304" i="13"/>
  <c r="GI332" i="13"/>
  <c r="GI307" i="13"/>
  <c r="GI384" i="13"/>
  <c r="GI327" i="13"/>
  <c r="GI320" i="13"/>
  <c r="GI305" i="13"/>
  <c r="GI331" i="13"/>
  <c r="GI326" i="13"/>
  <c r="GI308" i="13"/>
  <c r="GI329" i="13"/>
  <c r="GI306" i="13"/>
  <c r="GI330" i="13"/>
  <c r="GI315" i="13"/>
  <c r="GI309" i="13"/>
  <c r="GI321" i="13"/>
  <c r="GI283" i="13"/>
  <c r="GI280" i="13"/>
  <c r="GI251" i="13"/>
  <c r="GI319" i="13"/>
  <c r="GI299" i="13"/>
  <c r="GI292" i="13"/>
  <c r="GI289" i="13"/>
  <c r="GI286" i="13"/>
  <c r="GI313" i="13"/>
  <c r="GI310" i="13"/>
  <c r="GI303" i="13"/>
  <c r="GI272" i="13"/>
  <c r="GI269" i="13"/>
  <c r="GI266" i="13"/>
  <c r="GI318" i="13"/>
  <c r="GI287" i="13"/>
  <c r="GI284" i="13"/>
  <c r="GI278" i="13"/>
  <c r="GI293" i="13"/>
  <c r="GI290" i="13"/>
  <c r="GI267" i="13"/>
  <c r="GI264" i="13"/>
  <c r="GI279" i="13"/>
  <c r="GI273" i="13"/>
  <c r="GI291" i="13"/>
  <c r="GI282" i="13"/>
  <c r="GI268" i="13"/>
  <c r="GI265" i="13"/>
  <c r="GI256" i="13"/>
  <c r="GI255" i="13"/>
  <c r="GI239" i="13"/>
  <c r="GI236" i="13"/>
  <c r="GI233" i="13"/>
  <c r="GI230" i="13"/>
  <c r="GI207" i="13"/>
  <c r="GI204" i="13"/>
  <c r="GI201" i="13"/>
  <c r="GI198" i="13"/>
  <c r="GI302" i="13"/>
  <c r="GI242" i="13"/>
  <c r="GI219" i="13"/>
  <c r="GI216" i="13"/>
  <c r="GI213" i="13"/>
  <c r="GI210" i="13"/>
  <c r="GI257" i="13"/>
  <c r="GI250" i="13"/>
  <c r="GI249" i="13"/>
  <c r="GI231" i="13"/>
  <c r="GI228" i="13"/>
  <c r="GI225" i="13"/>
  <c r="GI222" i="13"/>
  <c r="GI240" i="13"/>
  <c r="GI237" i="13"/>
  <c r="GI211" i="13"/>
  <c r="GI208" i="13"/>
  <c r="GI205" i="13"/>
  <c r="GI202" i="13"/>
  <c r="GI253" i="13"/>
  <c r="GI252" i="13"/>
  <c r="GI223" i="13"/>
  <c r="GI220" i="13"/>
  <c r="GI217" i="13"/>
  <c r="GI214" i="13"/>
  <c r="GI311" i="13"/>
  <c r="GI232" i="13"/>
  <c r="GI229" i="13"/>
  <c r="GI226" i="13"/>
  <c r="GI244" i="13"/>
  <c r="GI241" i="13"/>
  <c r="GI238" i="13"/>
  <c r="GI215" i="13"/>
  <c r="GI212" i="13"/>
  <c r="GI209" i="13"/>
  <c r="GI206" i="13"/>
  <c r="GI197" i="13"/>
  <c r="GI187" i="13"/>
  <c r="GI184" i="13"/>
  <c r="GI181" i="13"/>
  <c r="GI173" i="13"/>
  <c r="GI196" i="13"/>
  <c r="GI193" i="13"/>
  <c r="GI190" i="13"/>
  <c r="GI176" i="13"/>
  <c r="GI168" i="13"/>
  <c r="GI157" i="13"/>
  <c r="GI203" i="13"/>
  <c r="GI179" i="13"/>
  <c r="GI171" i="13"/>
  <c r="GI163" i="13"/>
  <c r="GI160" i="13"/>
  <c r="GI191" i="13"/>
  <c r="GI188" i="13"/>
  <c r="GI185" i="13"/>
  <c r="GI182" i="13"/>
  <c r="GI174" i="13"/>
  <c r="GI166" i="13"/>
  <c r="GI194" i="13"/>
  <c r="GI177" i="13"/>
  <c r="GI169" i="13"/>
  <c r="GI158" i="13"/>
  <c r="GI227" i="13"/>
  <c r="GI224" i="13"/>
  <c r="GI221" i="13"/>
  <c r="GI195" i="13"/>
  <c r="GI192" i="13"/>
  <c r="GI189" i="13"/>
  <c r="GI186" i="13"/>
  <c r="GI175" i="13"/>
  <c r="GI167" i="13"/>
  <c r="GI218" i="13"/>
  <c r="GI178" i="13"/>
  <c r="GI170" i="13"/>
  <c r="GI159" i="13"/>
  <c r="GI200" i="13"/>
  <c r="GI150" i="13"/>
  <c r="GI142" i="13"/>
  <c r="GI134" i="13"/>
  <c r="GI120" i="13"/>
  <c r="GI117" i="13"/>
  <c r="GI111" i="13"/>
  <c r="GI153" i="13"/>
  <c r="GI145" i="13"/>
  <c r="GI137" i="13"/>
  <c r="GI129" i="13"/>
  <c r="GI126" i="13"/>
  <c r="GI123" i="13"/>
  <c r="GI165" i="13"/>
  <c r="GI148" i="13"/>
  <c r="GI140" i="13"/>
  <c r="GI132" i="13"/>
  <c r="GI112" i="13"/>
  <c r="GI109" i="13"/>
  <c r="GI183" i="13"/>
  <c r="GI180" i="13"/>
  <c r="GI151" i="13"/>
  <c r="GI143" i="13"/>
  <c r="GI135" i="13"/>
  <c r="GI124" i="13"/>
  <c r="GI121" i="13"/>
  <c r="GI118" i="13"/>
  <c r="GI115" i="13"/>
  <c r="GI162" i="13"/>
  <c r="GI146" i="13"/>
  <c r="GI138" i="13"/>
  <c r="GI130" i="13"/>
  <c r="GI152" i="13"/>
  <c r="GI144" i="13"/>
  <c r="GI136" i="13"/>
  <c r="GI128" i="13"/>
  <c r="GI125" i="13"/>
  <c r="GI122" i="13"/>
  <c r="GI119" i="13"/>
  <c r="GI199" i="13"/>
  <c r="GI161" i="13"/>
  <c r="GI155" i="13"/>
  <c r="GI147" i="13"/>
  <c r="GI139" i="13"/>
  <c r="GI131" i="13"/>
  <c r="GI108" i="13"/>
  <c r="GI84" i="13"/>
  <c r="GI81" i="13"/>
  <c r="GI78" i="13"/>
  <c r="GI75" i="13"/>
  <c r="GI110" i="13"/>
  <c r="GI106" i="13"/>
  <c r="GI105" i="13"/>
  <c r="GI102" i="13"/>
  <c r="GI99" i="13"/>
  <c r="GI76" i="13"/>
  <c r="GI73" i="13"/>
  <c r="GI70" i="13"/>
  <c r="GI149" i="13"/>
  <c r="GI141" i="13"/>
  <c r="GI133" i="13"/>
  <c r="GI88" i="13"/>
  <c r="GI85" i="13"/>
  <c r="GI82" i="13"/>
  <c r="GI154" i="13"/>
  <c r="GI127" i="13"/>
  <c r="GI100" i="13"/>
  <c r="GI97" i="13"/>
  <c r="GI94" i="13"/>
  <c r="GI91" i="13"/>
  <c r="GI156" i="13"/>
  <c r="GI116" i="13"/>
  <c r="GI92" i="13"/>
  <c r="GI89" i="13"/>
  <c r="GI86" i="13"/>
  <c r="GI83" i="13"/>
  <c r="GI164" i="13"/>
  <c r="GI104" i="13"/>
  <c r="GI101" i="13"/>
  <c r="GI98" i="13"/>
  <c r="GI95" i="13"/>
  <c r="GI72" i="13"/>
  <c r="GI69" i="13"/>
  <c r="GI66" i="13"/>
  <c r="GI63" i="13"/>
  <c r="GI93" i="13"/>
  <c r="GI74" i="13"/>
  <c r="GI62" i="13"/>
  <c r="GI90" i="13"/>
  <c r="GI71" i="13"/>
  <c r="GI48" i="13"/>
  <c r="GI45" i="13"/>
  <c r="GI42" i="13"/>
  <c r="GI39" i="13"/>
  <c r="GI36" i="13"/>
  <c r="GI33" i="13"/>
  <c r="GI30" i="13"/>
  <c r="GI103" i="13"/>
  <c r="GI79" i="13"/>
  <c r="GI64" i="13"/>
  <c r="GI172" i="13"/>
  <c r="GI107" i="13"/>
  <c r="GI87" i="13"/>
  <c r="GI80" i="13"/>
  <c r="GI65" i="13"/>
  <c r="GI43" i="13"/>
  <c r="GI40" i="13"/>
  <c r="GI96" i="13"/>
  <c r="GI61" i="13"/>
  <c r="GI60" i="13"/>
  <c r="GI56" i="13"/>
  <c r="GI53" i="13"/>
  <c r="GI50" i="13"/>
  <c r="GI38" i="13"/>
  <c r="GI35" i="13"/>
  <c r="GI57" i="13"/>
  <c r="GI44" i="13"/>
  <c r="GI29" i="13"/>
  <c r="GI12" i="13"/>
  <c r="GI58" i="13"/>
  <c r="GI49" i="13"/>
  <c r="GI34" i="13"/>
  <c r="GI15" i="13"/>
  <c r="GI7" i="13"/>
  <c r="GI59" i="13"/>
  <c r="GI55" i="13"/>
  <c r="GI54" i="13"/>
  <c r="GI21" i="13"/>
  <c r="GI18" i="13"/>
  <c r="GI10" i="13"/>
  <c r="GI77" i="13"/>
  <c r="GI67" i="13"/>
  <c r="GI41" i="13"/>
  <c r="GI13" i="13"/>
  <c r="GI47" i="13"/>
  <c r="GI32" i="13"/>
  <c r="GI16" i="13"/>
  <c r="GI8" i="13"/>
  <c r="GI52" i="13"/>
  <c r="GI46" i="13"/>
  <c r="GI31" i="13"/>
  <c r="GI19" i="13"/>
  <c r="GI11" i="13"/>
  <c r="GI68" i="13"/>
  <c r="GI51" i="13"/>
  <c r="GI37" i="13"/>
  <c r="GI14" i="13"/>
  <c r="GI20" i="13"/>
  <c r="GI17" i="13"/>
  <c r="GI9" i="13"/>
  <c r="GI6" i="13"/>
  <c r="GA114" i="13"/>
  <c r="GA27" i="13"/>
  <c r="GA28" i="13"/>
  <c r="GA26" i="13"/>
  <c r="GA23" i="13"/>
  <c r="GA24" i="13"/>
  <c r="GA25" i="13"/>
  <c r="GA22" i="13"/>
  <c r="GD474" i="13"/>
  <c r="GD473" i="13"/>
  <c r="GD471" i="13"/>
  <c r="GD468" i="13"/>
  <c r="GD465" i="13"/>
  <c r="GD462" i="13"/>
  <c r="GD451" i="13"/>
  <c r="GD448" i="13"/>
  <c r="GD445" i="13"/>
  <c r="GD442" i="13"/>
  <c r="GD470" i="13"/>
  <c r="GD463" i="13"/>
  <c r="GD460" i="13"/>
  <c r="GD454" i="13"/>
  <c r="GD469" i="13"/>
  <c r="GD466" i="13"/>
  <c r="GD455" i="13"/>
  <c r="GD452" i="13"/>
  <c r="GD449" i="13"/>
  <c r="GD446" i="13"/>
  <c r="GD467" i="13"/>
  <c r="GD464" i="13"/>
  <c r="GD461" i="13"/>
  <c r="GD447" i="13"/>
  <c r="GD444" i="13"/>
  <c r="GD441" i="13"/>
  <c r="GD456" i="13"/>
  <c r="GD453" i="13"/>
  <c r="GD450" i="13"/>
  <c r="GD427" i="13"/>
  <c r="GD424" i="13"/>
  <c r="GD421" i="13"/>
  <c r="GD418" i="13"/>
  <c r="GD439" i="13"/>
  <c r="GD436" i="13"/>
  <c r="GD433" i="13"/>
  <c r="GD430" i="13"/>
  <c r="GD431" i="13"/>
  <c r="GD428" i="13"/>
  <c r="GD437" i="13"/>
  <c r="GD434" i="13"/>
  <c r="GD443" i="13"/>
  <c r="GD423" i="13"/>
  <c r="GD420" i="13"/>
  <c r="GD417" i="13"/>
  <c r="GD472" i="13"/>
  <c r="GD440" i="13"/>
  <c r="GD435" i="13"/>
  <c r="GD432" i="13"/>
  <c r="GD429" i="13"/>
  <c r="GD416" i="13"/>
  <c r="GD406" i="13"/>
  <c r="GD392" i="13"/>
  <c r="GD426" i="13"/>
  <c r="GD415" i="13"/>
  <c r="GD409" i="13"/>
  <c r="GD422" i="13"/>
  <c r="GD404" i="13"/>
  <c r="GD401" i="13"/>
  <c r="GD398" i="13"/>
  <c r="GD390" i="13"/>
  <c r="GD407" i="13"/>
  <c r="GD410" i="13"/>
  <c r="GD438" i="13"/>
  <c r="GD405" i="13"/>
  <c r="GD402" i="13"/>
  <c r="GD391" i="13"/>
  <c r="GD411" i="13"/>
  <c r="GD408" i="13"/>
  <c r="GD394" i="13"/>
  <c r="GD388" i="13"/>
  <c r="GD362" i="13"/>
  <c r="GD414" i="13"/>
  <c r="GD400" i="13"/>
  <c r="GD383" i="13"/>
  <c r="GD380" i="13"/>
  <c r="GD377" i="13"/>
  <c r="GD425" i="13"/>
  <c r="GD386" i="13"/>
  <c r="GD363" i="13"/>
  <c r="GD389" i="13"/>
  <c r="GD397" i="13"/>
  <c r="GD393" i="13"/>
  <c r="GD384" i="13"/>
  <c r="GD381" i="13"/>
  <c r="GD378" i="13"/>
  <c r="GD387" i="13"/>
  <c r="GD419" i="13"/>
  <c r="GD376" i="13"/>
  <c r="GD358" i="13"/>
  <c r="GD346" i="13"/>
  <c r="GD338" i="13"/>
  <c r="GD335" i="13"/>
  <c r="GD326" i="13"/>
  <c r="GD323" i="13"/>
  <c r="GD315" i="13"/>
  <c r="GD385" i="13"/>
  <c r="GD382" i="13"/>
  <c r="GD361" i="13"/>
  <c r="GD339" i="13"/>
  <c r="GD336" i="13"/>
  <c r="GD359" i="13"/>
  <c r="GD331" i="13"/>
  <c r="GD328" i="13"/>
  <c r="GD379" i="13"/>
  <c r="GD345" i="13"/>
  <c r="GD334" i="13"/>
  <c r="GD337" i="13"/>
  <c r="GD325" i="13"/>
  <c r="GD317" i="13"/>
  <c r="GD324" i="13"/>
  <c r="GD321" i="13"/>
  <c r="GD313" i="13"/>
  <c r="GD305" i="13"/>
  <c r="GD364" i="13"/>
  <c r="GD330" i="13"/>
  <c r="GD329" i="13"/>
  <c r="GD322" i="13"/>
  <c r="GD314" i="13"/>
  <c r="GD308" i="13"/>
  <c r="GD332" i="13"/>
  <c r="GD316" i="13"/>
  <c r="GD306" i="13"/>
  <c r="GD327" i="13"/>
  <c r="GD309" i="13"/>
  <c r="GD319" i="13"/>
  <c r="GD307" i="13"/>
  <c r="GD299" i="13"/>
  <c r="GD333" i="13"/>
  <c r="GD320" i="13"/>
  <c r="GD310" i="13"/>
  <c r="GD302" i="13"/>
  <c r="GD311" i="13"/>
  <c r="GD287" i="13"/>
  <c r="GD284" i="13"/>
  <c r="GD278" i="13"/>
  <c r="GD255" i="13"/>
  <c r="GD252" i="13"/>
  <c r="GD249" i="13"/>
  <c r="GD293" i="13"/>
  <c r="GD290" i="13"/>
  <c r="GD267" i="13"/>
  <c r="GD264" i="13"/>
  <c r="GD279" i="13"/>
  <c r="GD273" i="13"/>
  <c r="GD303" i="13"/>
  <c r="GD291" i="13"/>
  <c r="GD282" i="13"/>
  <c r="GD318" i="13"/>
  <c r="GD268" i="13"/>
  <c r="GD265" i="13"/>
  <c r="GD312" i="13"/>
  <c r="GD304" i="13"/>
  <c r="GD283" i="13"/>
  <c r="GD280" i="13"/>
  <c r="GD292" i="13"/>
  <c r="GD289" i="13"/>
  <c r="GD286" i="13"/>
  <c r="GD269" i="13"/>
  <c r="GD266" i="13"/>
  <c r="GD253" i="13"/>
  <c r="GD240" i="13"/>
  <c r="GD237" i="13"/>
  <c r="GD211" i="13"/>
  <c r="GD208" i="13"/>
  <c r="GD205" i="13"/>
  <c r="GD202" i="13"/>
  <c r="GD223" i="13"/>
  <c r="GD220" i="13"/>
  <c r="GD217" i="13"/>
  <c r="GD214" i="13"/>
  <c r="GD232" i="13"/>
  <c r="GD229" i="13"/>
  <c r="GD226" i="13"/>
  <c r="GD244" i="13"/>
  <c r="GD241" i="13"/>
  <c r="GD238" i="13"/>
  <c r="GD215" i="13"/>
  <c r="GD212" i="13"/>
  <c r="GD209" i="13"/>
  <c r="GD206" i="13"/>
  <c r="GD256" i="13"/>
  <c r="GD227" i="13"/>
  <c r="GD224" i="13"/>
  <c r="GD221" i="13"/>
  <c r="GD218" i="13"/>
  <c r="GD257" i="13"/>
  <c r="GD239" i="13"/>
  <c r="GD236" i="13"/>
  <c r="GD233" i="13"/>
  <c r="GD230" i="13"/>
  <c r="GD272" i="13"/>
  <c r="GD251" i="13"/>
  <c r="GD250" i="13"/>
  <c r="GD242" i="13"/>
  <c r="GD219" i="13"/>
  <c r="GD216" i="13"/>
  <c r="GD213" i="13"/>
  <c r="GD210" i="13"/>
  <c r="GD207" i="13"/>
  <c r="GD199" i="13"/>
  <c r="GD191" i="13"/>
  <c r="GD188" i="13"/>
  <c r="GD185" i="13"/>
  <c r="GD182" i="13"/>
  <c r="GD174" i="13"/>
  <c r="GD198" i="13"/>
  <c r="GD194" i="13"/>
  <c r="GD177" i="13"/>
  <c r="GD169" i="13"/>
  <c r="GD158" i="13"/>
  <c r="GD183" i="13"/>
  <c r="GD180" i="13"/>
  <c r="GD172" i="13"/>
  <c r="GD164" i="13"/>
  <c r="GD161" i="13"/>
  <c r="GD204" i="13"/>
  <c r="GD197" i="13"/>
  <c r="GD195" i="13"/>
  <c r="GD192" i="13"/>
  <c r="GD189" i="13"/>
  <c r="GD186" i="13"/>
  <c r="GD175" i="13"/>
  <c r="GD167" i="13"/>
  <c r="GD156" i="13"/>
  <c r="GD203" i="13"/>
  <c r="GD178" i="13"/>
  <c r="GD170" i="13"/>
  <c r="GD159" i="13"/>
  <c r="GD231" i="13"/>
  <c r="GD228" i="13"/>
  <c r="GD225" i="13"/>
  <c r="GD222" i="13"/>
  <c r="GD201" i="13"/>
  <c r="GD196" i="13"/>
  <c r="GD193" i="13"/>
  <c r="GD190" i="13"/>
  <c r="GD176" i="13"/>
  <c r="GD168" i="13"/>
  <c r="GD200" i="13"/>
  <c r="GD179" i="13"/>
  <c r="GD171" i="13"/>
  <c r="GD163" i="13"/>
  <c r="GD160" i="13"/>
  <c r="GD166" i="13"/>
  <c r="GD157" i="13"/>
  <c r="GD151" i="13"/>
  <c r="GD143" i="13"/>
  <c r="GD135" i="13"/>
  <c r="GD124" i="13"/>
  <c r="GD121" i="13"/>
  <c r="GD118" i="13"/>
  <c r="GD115" i="13"/>
  <c r="GD146" i="13"/>
  <c r="GD138" i="13"/>
  <c r="GD130" i="13"/>
  <c r="GD127" i="13"/>
  <c r="GD149" i="13"/>
  <c r="GD141" i="13"/>
  <c r="GD133" i="13"/>
  <c r="GD116" i="13"/>
  <c r="GD110" i="13"/>
  <c r="GD107" i="13"/>
  <c r="GD187" i="13"/>
  <c r="GD184" i="13"/>
  <c r="GD181" i="13"/>
  <c r="GD173" i="13"/>
  <c r="GD165" i="13"/>
  <c r="GD155" i="13"/>
  <c r="GD152" i="13"/>
  <c r="GD144" i="13"/>
  <c r="GD136" i="13"/>
  <c r="GD128" i="13"/>
  <c r="GD125" i="13"/>
  <c r="GD122" i="13"/>
  <c r="GD119" i="13"/>
  <c r="GD147" i="13"/>
  <c r="GD139" i="13"/>
  <c r="GD131" i="13"/>
  <c r="GD153" i="13"/>
  <c r="GD145" i="13"/>
  <c r="GD137" i="13"/>
  <c r="GD129" i="13"/>
  <c r="GD126" i="13"/>
  <c r="GD123" i="13"/>
  <c r="GD154" i="13"/>
  <c r="GD148" i="13"/>
  <c r="GD140" i="13"/>
  <c r="GD132" i="13"/>
  <c r="GD112" i="13"/>
  <c r="GD109" i="13"/>
  <c r="GD106" i="13"/>
  <c r="GD88" i="13"/>
  <c r="GD85" i="13"/>
  <c r="GD82" i="13"/>
  <c r="GD79" i="13"/>
  <c r="GD120" i="13"/>
  <c r="GD103" i="13"/>
  <c r="GD80" i="13"/>
  <c r="GD77" i="13"/>
  <c r="GD74" i="13"/>
  <c r="GD162" i="13"/>
  <c r="GD150" i="13"/>
  <c r="GD142" i="13"/>
  <c r="GD134" i="13"/>
  <c r="GD117" i="13"/>
  <c r="GD92" i="13"/>
  <c r="GD89" i="13"/>
  <c r="GD86" i="13"/>
  <c r="GD83" i="13"/>
  <c r="GD104" i="13"/>
  <c r="GD101" i="13"/>
  <c r="GD98" i="13"/>
  <c r="GD95" i="13"/>
  <c r="GD108" i="13"/>
  <c r="GD96" i="13"/>
  <c r="GD93" i="13"/>
  <c r="GD90" i="13"/>
  <c r="GD87" i="13"/>
  <c r="GD105" i="13"/>
  <c r="GD102" i="13"/>
  <c r="GD99" i="13"/>
  <c r="GD76" i="13"/>
  <c r="GD73" i="13"/>
  <c r="GD70" i="13"/>
  <c r="GD75" i="13"/>
  <c r="GD66" i="13"/>
  <c r="GD57" i="13"/>
  <c r="GD43" i="13"/>
  <c r="GD40" i="13"/>
  <c r="GD67" i="13"/>
  <c r="GD58" i="13"/>
  <c r="GD52" i="13"/>
  <c r="GD49" i="13"/>
  <c r="GD46" i="13"/>
  <c r="GD37" i="13"/>
  <c r="GD34" i="13"/>
  <c r="GD31" i="13"/>
  <c r="GD68" i="13"/>
  <c r="GD69" i="13"/>
  <c r="GD61" i="13"/>
  <c r="GD47" i="13"/>
  <c r="GD44" i="13"/>
  <c r="GD41" i="13"/>
  <c r="GD32" i="13"/>
  <c r="GD29" i="13"/>
  <c r="GD111" i="13"/>
  <c r="GD94" i="13"/>
  <c r="GD81" i="13"/>
  <c r="GD72" i="13"/>
  <c r="GD91" i="13"/>
  <c r="GD65" i="13"/>
  <c r="GD54" i="13"/>
  <c r="GD51" i="13"/>
  <c r="GD84" i="13"/>
  <c r="GD64" i="13"/>
  <c r="GD62" i="13"/>
  <c r="GD45" i="13"/>
  <c r="GD30" i="13"/>
  <c r="GD13" i="13"/>
  <c r="GD36" i="13"/>
  <c r="GD16" i="13"/>
  <c r="GD8" i="13"/>
  <c r="GD78" i="13"/>
  <c r="GD56" i="13"/>
  <c r="GD50" i="13"/>
  <c r="GD35" i="13"/>
  <c r="GD19" i="13"/>
  <c r="GD11" i="13"/>
  <c r="GD97" i="13"/>
  <c r="GD59" i="13"/>
  <c r="GD42" i="13"/>
  <c r="GD14" i="13"/>
  <c r="GD71" i="13"/>
  <c r="GD63" i="13"/>
  <c r="GD60" i="13"/>
  <c r="GD55" i="13"/>
  <c r="GD48" i="13"/>
  <c r="GD33" i="13"/>
  <c r="GD20" i="13"/>
  <c r="GD17" i="13"/>
  <c r="GD9" i="13"/>
  <c r="GD6" i="13"/>
  <c r="GD12" i="13"/>
  <c r="GD53" i="13"/>
  <c r="GD39" i="13"/>
  <c r="GD15" i="13"/>
  <c r="GD7" i="13"/>
  <c r="GD100" i="13"/>
  <c r="GD38" i="13"/>
  <c r="GD21" i="13"/>
  <c r="GD18" i="13"/>
  <c r="GD10" i="13"/>
  <c r="GF114" i="13"/>
  <c r="GF26" i="13"/>
  <c r="GF25" i="13"/>
  <c r="GF22" i="13"/>
  <c r="GF28" i="13"/>
  <c r="GF23" i="13"/>
  <c r="GF27" i="13"/>
  <c r="GF24" i="13"/>
  <c r="GH473" i="13"/>
  <c r="GH471" i="13"/>
  <c r="GH474" i="13"/>
  <c r="GH472" i="13"/>
  <c r="GH469" i="13"/>
  <c r="GH470" i="13"/>
  <c r="GH455" i="13"/>
  <c r="GH452" i="13"/>
  <c r="GH449" i="13"/>
  <c r="GH446" i="13"/>
  <c r="GH467" i="13"/>
  <c r="GH464" i="13"/>
  <c r="GH461" i="13"/>
  <c r="GH447" i="13"/>
  <c r="GH444" i="13"/>
  <c r="GH441" i="13"/>
  <c r="GH456" i="13"/>
  <c r="GH453" i="13"/>
  <c r="GH450" i="13"/>
  <c r="GH468" i="13"/>
  <c r="GH465" i="13"/>
  <c r="GH462" i="13"/>
  <c r="GH451" i="13"/>
  <c r="GH448" i="13"/>
  <c r="GH445" i="13"/>
  <c r="GH442" i="13"/>
  <c r="GH463" i="13"/>
  <c r="GH460" i="13"/>
  <c r="GH454" i="13"/>
  <c r="GH437" i="13"/>
  <c r="GH434" i="13"/>
  <c r="GH466" i="13"/>
  <c r="GH423" i="13"/>
  <c r="GH420" i="13"/>
  <c r="GH435" i="13"/>
  <c r="GH432" i="13"/>
  <c r="GH429" i="13"/>
  <c r="GH426" i="13"/>
  <c r="GH438" i="13"/>
  <c r="GH443" i="13"/>
  <c r="GH427" i="13"/>
  <c r="GH424" i="13"/>
  <c r="GH421" i="13"/>
  <c r="GH418" i="13"/>
  <c r="GH440" i="13"/>
  <c r="GH439" i="13"/>
  <c r="GH436" i="13"/>
  <c r="GH433" i="13"/>
  <c r="GH430" i="13"/>
  <c r="GH428" i="13"/>
  <c r="GH410" i="13"/>
  <c r="GH422" i="13"/>
  <c r="GH405" i="13"/>
  <c r="GH402" i="13"/>
  <c r="GH391" i="13"/>
  <c r="GH411" i="13"/>
  <c r="GH408" i="13"/>
  <c r="GH394" i="13"/>
  <c r="GH414" i="13"/>
  <c r="GH419" i="13"/>
  <c r="GH416" i="13"/>
  <c r="GH406" i="13"/>
  <c r="GH392" i="13"/>
  <c r="GH415" i="13"/>
  <c r="GH409" i="13"/>
  <c r="GH431" i="13"/>
  <c r="GH425" i="13"/>
  <c r="GH404" i="13"/>
  <c r="GH401" i="13"/>
  <c r="GH398" i="13"/>
  <c r="GH400" i="13"/>
  <c r="GH384" i="13"/>
  <c r="GH381" i="13"/>
  <c r="GH378" i="13"/>
  <c r="GH358" i="13"/>
  <c r="GH387" i="13"/>
  <c r="GH364" i="13"/>
  <c r="GH379" i="13"/>
  <c r="GH376" i="13"/>
  <c r="GH417" i="13"/>
  <c r="GH397" i="13"/>
  <c r="GH393" i="13"/>
  <c r="GH390" i="13"/>
  <c r="GH385" i="13"/>
  <c r="GH382" i="13"/>
  <c r="GH359" i="13"/>
  <c r="GH407" i="13"/>
  <c r="GH388" i="13"/>
  <c r="GH377" i="13"/>
  <c r="GH331" i="13"/>
  <c r="GH328" i="13"/>
  <c r="GH319" i="13"/>
  <c r="GH363" i="13"/>
  <c r="GH361" i="13"/>
  <c r="GH345" i="13"/>
  <c r="GH334" i="13"/>
  <c r="GH389" i="13"/>
  <c r="GH383" i="13"/>
  <c r="GH332" i="13"/>
  <c r="GH362" i="13"/>
  <c r="GH346" i="13"/>
  <c r="GH338" i="13"/>
  <c r="GH335" i="13"/>
  <c r="GH326" i="13"/>
  <c r="GH323" i="13"/>
  <c r="GH380" i="13"/>
  <c r="GH333" i="13"/>
  <c r="GH330" i="13"/>
  <c r="GH327" i="13"/>
  <c r="GH321" i="13"/>
  <c r="GH313" i="13"/>
  <c r="GH316" i="13"/>
  <c r="GH315" i="13"/>
  <c r="GH309" i="13"/>
  <c r="GH317" i="13"/>
  <c r="GH312" i="13"/>
  <c r="GH304" i="13"/>
  <c r="GH337" i="13"/>
  <c r="GH318" i="13"/>
  <c r="GH310" i="13"/>
  <c r="GH339" i="13"/>
  <c r="GH320" i="13"/>
  <c r="GH305" i="13"/>
  <c r="GH386" i="13"/>
  <c r="GH324" i="13"/>
  <c r="GH311" i="13"/>
  <c r="GH303" i="13"/>
  <c r="GH329" i="13"/>
  <c r="GH306" i="13"/>
  <c r="GH336" i="13"/>
  <c r="GH322" i="13"/>
  <c r="GH314" i="13"/>
  <c r="GH302" i="13"/>
  <c r="GH268" i="13"/>
  <c r="GH265" i="13"/>
  <c r="GH308" i="13"/>
  <c r="GH283" i="13"/>
  <c r="GH280" i="13"/>
  <c r="GH299" i="13"/>
  <c r="GH292" i="13"/>
  <c r="GH289" i="13"/>
  <c r="GH286" i="13"/>
  <c r="GH325" i="13"/>
  <c r="GH307" i="13"/>
  <c r="GH272" i="13"/>
  <c r="GH269" i="13"/>
  <c r="GH266" i="13"/>
  <c r="GH287" i="13"/>
  <c r="GH284" i="13"/>
  <c r="GH278" i="13"/>
  <c r="GH255" i="13"/>
  <c r="GH252" i="13"/>
  <c r="GH249" i="13"/>
  <c r="GH293" i="13"/>
  <c r="GH290" i="13"/>
  <c r="GH267" i="13"/>
  <c r="GH264" i="13"/>
  <c r="GH279" i="13"/>
  <c r="GH273" i="13"/>
  <c r="GH227" i="13"/>
  <c r="GH224" i="13"/>
  <c r="GH221" i="13"/>
  <c r="GH218" i="13"/>
  <c r="GH256" i="13"/>
  <c r="GH239" i="13"/>
  <c r="GH236" i="13"/>
  <c r="GH233" i="13"/>
  <c r="GH230" i="13"/>
  <c r="GH207" i="13"/>
  <c r="GH204" i="13"/>
  <c r="GH201" i="13"/>
  <c r="GH198" i="13"/>
  <c r="GH242" i="13"/>
  <c r="GH219" i="13"/>
  <c r="GH216" i="13"/>
  <c r="GH213" i="13"/>
  <c r="GH291" i="13"/>
  <c r="GH257" i="13"/>
  <c r="GH251" i="13"/>
  <c r="GH250" i="13"/>
  <c r="GH231" i="13"/>
  <c r="GH228" i="13"/>
  <c r="GH225" i="13"/>
  <c r="GH222" i="13"/>
  <c r="GH199" i="13"/>
  <c r="GH240" i="13"/>
  <c r="GH237" i="13"/>
  <c r="GH211" i="13"/>
  <c r="GH282" i="13"/>
  <c r="GH253" i="13"/>
  <c r="GH223" i="13"/>
  <c r="GH220" i="13"/>
  <c r="GH217" i="13"/>
  <c r="GH214" i="13"/>
  <c r="GH232" i="13"/>
  <c r="GH229" i="13"/>
  <c r="GH226" i="13"/>
  <c r="GH203" i="13"/>
  <c r="GH200" i="13"/>
  <c r="GH210" i="13"/>
  <c r="GH206" i="13"/>
  <c r="GH205" i="13"/>
  <c r="GH178" i="13"/>
  <c r="GH212" i="13"/>
  <c r="GH197" i="13"/>
  <c r="GH187" i="13"/>
  <c r="GH184" i="13"/>
  <c r="GH181" i="13"/>
  <c r="GH173" i="13"/>
  <c r="GH165" i="13"/>
  <c r="GH162" i="13"/>
  <c r="GH154" i="13"/>
  <c r="GH196" i="13"/>
  <c r="GH193" i="13"/>
  <c r="GH190" i="13"/>
  <c r="GH176" i="13"/>
  <c r="GH168" i="13"/>
  <c r="GH157" i="13"/>
  <c r="GH202" i="13"/>
  <c r="GH179" i="13"/>
  <c r="GH171" i="13"/>
  <c r="GH163" i="13"/>
  <c r="GH160" i="13"/>
  <c r="GH241" i="13"/>
  <c r="GH238" i="13"/>
  <c r="GH191" i="13"/>
  <c r="GH188" i="13"/>
  <c r="GH185" i="13"/>
  <c r="GH182" i="13"/>
  <c r="GH174" i="13"/>
  <c r="GH166" i="13"/>
  <c r="GH155" i="13"/>
  <c r="GH183" i="13"/>
  <c r="GH180" i="13"/>
  <c r="GH172" i="13"/>
  <c r="GH164" i="13"/>
  <c r="GH161" i="13"/>
  <c r="GH244" i="13"/>
  <c r="GH215" i="13"/>
  <c r="GH195" i="13"/>
  <c r="GH192" i="13"/>
  <c r="GH189" i="13"/>
  <c r="GH186" i="13"/>
  <c r="GH175" i="13"/>
  <c r="GH167" i="13"/>
  <c r="GH158" i="13"/>
  <c r="GH147" i="13"/>
  <c r="GH139" i="13"/>
  <c r="GH131" i="13"/>
  <c r="GH108" i="13"/>
  <c r="GH150" i="13"/>
  <c r="GH142" i="13"/>
  <c r="GH134" i="13"/>
  <c r="GH120" i="13"/>
  <c r="GH117" i="13"/>
  <c r="GH111" i="13"/>
  <c r="GH153" i="13"/>
  <c r="GH145" i="13"/>
  <c r="GH137" i="13"/>
  <c r="GH129" i="13"/>
  <c r="GH126" i="13"/>
  <c r="GH123" i="13"/>
  <c r="GH194" i="13"/>
  <c r="GH177" i="13"/>
  <c r="GH148" i="13"/>
  <c r="GH140" i="13"/>
  <c r="GH132" i="13"/>
  <c r="GH112" i="13"/>
  <c r="GH208" i="13"/>
  <c r="GH170" i="13"/>
  <c r="GH151" i="13"/>
  <c r="GH143" i="13"/>
  <c r="GH135" i="13"/>
  <c r="GH169" i="13"/>
  <c r="GH159" i="13"/>
  <c r="GH156" i="13"/>
  <c r="GH149" i="13"/>
  <c r="GH141" i="13"/>
  <c r="GH133" i="13"/>
  <c r="GH116" i="13"/>
  <c r="GH110" i="13"/>
  <c r="GH107" i="13"/>
  <c r="GH152" i="13"/>
  <c r="GH144" i="13"/>
  <c r="GH136" i="13"/>
  <c r="GH128" i="13"/>
  <c r="GH125" i="13"/>
  <c r="GH122" i="13"/>
  <c r="GH119" i="13"/>
  <c r="GH115" i="13"/>
  <c r="GH104" i="13"/>
  <c r="GH101" i="13"/>
  <c r="GH98" i="13"/>
  <c r="GH95" i="13"/>
  <c r="GH96" i="13"/>
  <c r="GH93" i="13"/>
  <c r="GH90" i="13"/>
  <c r="GH87" i="13"/>
  <c r="GH67" i="13"/>
  <c r="GH64" i="13"/>
  <c r="GH61" i="13"/>
  <c r="GH58" i="13"/>
  <c r="GH146" i="13"/>
  <c r="GH138" i="13"/>
  <c r="GH130" i="13"/>
  <c r="GH106" i="13"/>
  <c r="GH105" i="13"/>
  <c r="GH102" i="13"/>
  <c r="GH99" i="13"/>
  <c r="GH88" i="13"/>
  <c r="GH85" i="13"/>
  <c r="GH82" i="13"/>
  <c r="GH121" i="13"/>
  <c r="GH109" i="13"/>
  <c r="GH103" i="13"/>
  <c r="GH80" i="13"/>
  <c r="GH77" i="13"/>
  <c r="GH74" i="13"/>
  <c r="GH118" i="13"/>
  <c r="GH92" i="13"/>
  <c r="GH89" i="13"/>
  <c r="GH86" i="13"/>
  <c r="GH83" i="13"/>
  <c r="GH60" i="13"/>
  <c r="GH57" i="13"/>
  <c r="GH73" i="13"/>
  <c r="GH69" i="13"/>
  <c r="GH56" i="13"/>
  <c r="GH53" i="13"/>
  <c r="GH50" i="13"/>
  <c r="GH38" i="13"/>
  <c r="GH35" i="13"/>
  <c r="GH124" i="13"/>
  <c r="GH70" i="13"/>
  <c r="GH62" i="13"/>
  <c r="GH78" i="13"/>
  <c r="GH71" i="13"/>
  <c r="GH100" i="13"/>
  <c r="GH79" i="13"/>
  <c r="GH72" i="13"/>
  <c r="GH54" i="13"/>
  <c r="GH51" i="13"/>
  <c r="GH127" i="13"/>
  <c r="GH91" i="13"/>
  <c r="GH68" i="13"/>
  <c r="GH59" i="13"/>
  <c r="GH47" i="13"/>
  <c r="GH44" i="13"/>
  <c r="GH41" i="13"/>
  <c r="GH32" i="13"/>
  <c r="GH29" i="13"/>
  <c r="GH66" i="13"/>
  <c r="GH43" i="13"/>
  <c r="GH42" i="13"/>
  <c r="GH20" i="13"/>
  <c r="GH17" i="13"/>
  <c r="GH9" i="13"/>
  <c r="GH6" i="13"/>
  <c r="GH48" i="13"/>
  <c r="GH33" i="13"/>
  <c r="GH12" i="13"/>
  <c r="GH97" i="13"/>
  <c r="GH63" i="13"/>
  <c r="GH49" i="13"/>
  <c r="GH34" i="13"/>
  <c r="GH15" i="13"/>
  <c r="GH7" i="13"/>
  <c r="GH81" i="13"/>
  <c r="GH65" i="13"/>
  <c r="GH55" i="13"/>
  <c r="GH40" i="13"/>
  <c r="GH39" i="13"/>
  <c r="GH21" i="13"/>
  <c r="GH18" i="13"/>
  <c r="GH10" i="13"/>
  <c r="GH76" i="13"/>
  <c r="GH75" i="13"/>
  <c r="GH13" i="13"/>
  <c r="GH209" i="13"/>
  <c r="GH45" i="13"/>
  <c r="GH30" i="13"/>
  <c r="GH16" i="13"/>
  <c r="GH8" i="13"/>
  <c r="GH94" i="13"/>
  <c r="GH52" i="13"/>
  <c r="GH46" i="13"/>
  <c r="GH36" i="13"/>
  <c r="GH31" i="13"/>
  <c r="GH19" i="13"/>
  <c r="GH11" i="13"/>
  <c r="GH84" i="13"/>
  <c r="GH37" i="13"/>
  <c r="GH14" i="13"/>
  <c r="FS114" i="13"/>
  <c r="FS27" i="13"/>
  <c r="FS28" i="13"/>
  <c r="FS26" i="13"/>
  <c r="FS23" i="13"/>
  <c r="FS24" i="13"/>
  <c r="FS25" i="13"/>
  <c r="FS22" i="13"/>
  <c r="FY114" i="13"/>
  <c r="FY27" i="13"/>
  <c r="FY26" i="13"/>
  <c r="FY23" i="13"/>
  <c r="FY24" i="13"/>
  <c r="FY28" i="13"/>
  <c r="FY25" i="13"/>
  <c r="FY22" i="13"/>
  <c r="GI114" i="13"/>
  <c r="GI27" i="13"/>
  <c r="GI28" i="13"/>
  <c r="GI23" i="13"/>
  <c r="GI26" i="13"/>
  <c r="GI24" i="13"/>
  <c r="GI25" i="13"/>
  <c r="GI22" i="13"/>
  <c r="GG114" i="13"/>
  <c r="GG26" i="13"/>
  <c r="GG28" i="13"/>
  <c r="GG23" i="13"/>
  <c r="GG27" i="13"/>
  <c r="GG24" i="13"/>
  <c r="GG25" i="13"/>
  <c r="GG22" i="13"/>
  <c r="FR114" i="13"/>
  <c r="FR28" i="13"/>
  <c r="FR26" i="13"/>
  <c r="FR23" i="13"/>
  <c r="FR24" i="13"/>
  <c r="FR27" i="13"/>
  <c r="FR25" i="13"/>
  <c r="FR22" i="13"/>
  <c r="GD114" i="13"/>
  <c r="GD28" i="13"/>
  <c r="GD25" i="13"/>
  <c r="GD22" i="13"/>
  <c r="GD26" i="13"/>
  <c r="GD23" i="13"/>
  <c r="GD27" i="13"/>
  <c r="GD24" i="13"/>
  <c r="FX114" i="13"/>
  <c r="FX25" i="13"/>
  <c r="FX22" i="13"/>
  <c r="FX27" i="13"/>
  <c r="FX26" i="13"/>
  <c r="FX23" i="13"/>
  <c r="FX24" i="13"/>
  <c r="FX28" i="13"/>
  <c r="FW114" i="13"/>
  <c r="FW28" i="13"/>
  <c r="FW25" i="13"/>
  <c r="FW22" i="13"/>
  <c r="FW27" i="13"/>
  <c r="FW26" i="13"/>
  <c r="FW23" i="13"/>
  <c r="FW24" i="13"/>
  <c r="GK114" i="13"/>
  <c r="GK28" i="13"/>
  <c r="GK26" i="13"/>
  <c r="GK24" i="13"/>
  <c r="GK27" i="13"/>
  <c r="GK25" i="13"/>
  <c r="GK22" i="13"/>
  <c r="GK23" i="13"/>
  <c r="FU114" i="13"/>
  <c r="FU28" i="13"/>
  <c r="FU24" i="13"/>
  <c r="FU25" i="13"/>
  <c r="FU22" i="13"/>
  <c r="FU27" i="13"/>
  <c r="FU26" i="13"/>
  <c r="FU23" i="13"/>
  <c r="GH114" i="13"/>
  <c r="GH28" i="13"/>
  <c r="GH23" i="13"/>
  <c r="GH27" i="13"/>
  <c r="GH26" i="13"/>
  <c r="GH24" i="13"/>
  <c r="GH25" i="13"/>
  <c r="GH22" i="13"/>
  <c r="FV114" i="13"/>
  <c r="FV28" i="13"/>
  <c r="FV25" i="13"/>
  <c r="FV22" i="13"/>
  <c r="FV27" i="13"/>
  <c r="FV26" i="13"/>
  <c r="FV23" i="13"/>
  <c r="FV24" i="13"/>
  <c r="GB474" i="13"/>
  <c r="GB472" i="13"/>
  <c r="GB469" i="13"/>
  <c r="GB473" i="13"/>
  <c r="GB470" i="13"/>
  <c r="GB447" i="13"/>
  <c r="GB444" i="13"/>
  <c r="GB441" i="13"/>
  <c r="GB456" i="13"/>
  <c r="GB453" i="13"/>
  <c r="GB450" i="13"/>
  <c r="GB471" i="13"/>
  <c r="GB468" i="13"/>
  <c r="GB465" i="13"/>
  <c r="GB462" i="13"/>
  <c r="GB451" i="13"/>
  <c r="GB463" i="13"/>
  <c r="GB460" i="13"/>
  <c r="GB454" i="13"/>
  <c r="GB466" i="13"/>
  <c r="GB443" i="13"/>
  <c r="GB455" i="13"/>
  <c r="GB452" i="13"/>
  <c r="GB449" i="13"/>
  <c r="GB446" i="13"/>
  <c r="GB445" i="13"/>
  <c r="GB440" i="13"/>
  <c r="GB435" i="13"/>
  <c r="GB432" i="13"/>
  <c r="GB429" i="13"/>
  <c r="GB426" i="13"/>
  <c r="GB442" i="13"/>
  <c r="GB438" i="13"/>
  <c r="GB467" i="13"/>
  <c r="GB464" i="13"/>
  <c r="GB461" i="13"/>
  <c r="GB427" i="13"/>
  <c r="GB424" i="13"/>
  <c r="GB421" i="13"/>
  <c r="GB439" i="13"/>
  <c r="GB436" i="13"/>
  <c r="GB433" i="13"/>
  <c r="GB430" i="13"/>
  <c r="GB419" i="13"/>
  <c r="GB416" i="13"/>
  <c r="GB431" i="13"/>
  <c r="GB428" i="13"/>
  <c r="GB425" i="13"/>
  <c r="GB422" i="13"/>
  <c r="GB448" i="13"/>
  <c r="GB437" i="13"/>
  <c r="GB434" i="13"/>
  <c r="GB420" i="13"/>
  <c r="GB411" i="13"/>
  <c r="GB408" i="13"/>
  <c r="GB394" i="13"/>
  <c r="GB414" i="13"/>
  <c r="GB400" i="13"/>
  <c r="GB397" i="13"/>
  <c r="GB406" i="13"/>
  <c r="GB392" i="13"/>
  <c r="GB417" i="13"/>
  <c r="GB415" i="13"/>
  <c r="GB409" i="13"/>
  <c r="GB404" i="13"/>
  <c r="GB401" i="13"/>
  <c r="GB398" i="13"/>
  <c r="GB423" i="13"/>
  <c r="GB407" i="13"/>
  <c r="GB393" i="13"/>
  <c r="GB418" i="13"/>
  <c r="GB410" i="13"/>
  <c r="GB390" i="13"/>
  <c r="GB379" i="13"/>
  <c r="GB376" i="13"/>
  <c r="GB385" i="13"/>
  <c r="GB382" i="13"/>
  <c r="GB388" i="13"/>
  <c r="GB362" i="13"/>
  <c r="GB383" i="13"/>
  <c r="GB380" i="13"/>
  <c r="GB377" i="13"/>
  <c r="GB402" i="13"/>
  <c r="GB386" i="13"/>
  <c r="GB405" i="13"/>
  <c r="GB389" i="13"/>
  <c r="GB337" i="13"/>
  <c r="GB325" i="13"/>
  <c r="GB317" i="13"/>
  <c r="GB384" i="13"/>
  <c r="GB364" i="13"/>
  <c r="GB332" i="13"/>
  <c r="GB329" i="13"/>
  <c r="GB381" i="13"/>
  <c r="GB363" i="13"/>
  <c r="GB333" i="13"/>
  <c r="GB330" i="13"/>
  <c r="GB327" i="13"/>
  <c r="GB361" i="13"/>
  <c r="GB359" i="13"/>
  <c r="GB339" i="13"/>
  <c r="GB336" i="13"/>
  <c r="GB391" i="13"/>
  <c r="GB378" i="13"/>
  <c r="GB331" i="13"/>
  <c r="GB328" i="13"/>
  <c r="GB319" i="13"/>
  <c r="GB387" i="13"/>
  <c r="GB320" i="13"/>
  <c r="GB307" i="13"/>
  <c r="GB338" i="13"/>
  <c r="GB324" i="13"/>
  <c r="GB310" i="13"/>
  <c r="GB302" i="13"/>
  <c r="GB345" i="13"/>
  <c r="GB335" i="13"/>
  <c r="GB322" i="13"/>
  <c r="GB321" i="13"/>
  <c r="GB308" i="13"/>
  <c r="GB358" i="13"/>
  <c r="GB323" i="13"/>
  <c r="GB315" i="13"/>
  <c r="GB311" i="13"/>
  <c r="GB303" i="13"/>
  <c r="GB309" i="13"/>
  <c r="GB346" i="13"/>
  <c r="GB326" i="13"/>
  <c r="GB318" i="13"/>
  <c r="GB312" i="13"/>
  <c r="GB304" i="13"/>
  <c r="GB306" i="13"/>
  <c r="GB292" i="13"/>
  <c r="GB289" i="13"/>
  <c r="GB286" i="13"/>
  <c r="GB257" i="13"/>
  <c r="GB314" i="13"/>
  <c r="GB272" i="13"/>
  <c r="GB269" i="13"/>
  <c r="GB266" i="13"/>
  <c r="GB287" i="13"/>
  <c r="GB284" i="13"/>
  <c r="GB278" i="13"/>
  <c r="GB313" i="13"/>
  <c r="GB305" i="13"/>
  <c r="GB293" i="13"/>
  <c r="GB290" i="13"/>
  <c r="GB267" i="13"/>
  <c r="GB264" i="13"/>
  <c r="GB334" i="13"/>
  <c r="GB279" i="13"/>
  <c r="GB273" i="13"/>
  <c r="GB291" i="13"/>
  <c r="GB282" i="13"/>
  <c r="GB316" i="13"/>
  <c r="GB299" i="13"/>
  <c r="GB268" i="13"/>
  <c r="GB265" i="13"/>
  <c r="GB251" i="13"/>
  <c r="GB242" i="13"/>
  <c r="GB219" i="13"/>
  <c r="GB216" i="13"/>
  <c r="GB213" i="13"/>
  <c r="GB210" i="13"/>
  <c r="GB253" i="13"/>
  <c r="GB252" i="13"/>
  <c r="GB231" i="13"/>
  <c r="GB228" i="13"/>
  <c r="GB225" i="13"/>
  <c r="GB222" i="13"/>
  <c r="GB199" i="13"/>
  <c r="GB240" i="13"/>
  <c r="GB237" i="13"/>
  <c r="GB280" i="13"/>
  <c r="GB223" i="13"/>
  <c r="GB220" i="13"/>
  <c r="GB217" i="13"/>
  <c r="GB214" i="13"/>
  <c r="GB232" i="13"/>
  <c r="GB229" i="13"/>
  <c r="GB226" i="13"/>
  <c r="GB256" i="13"/>
  <c r="GB255" i="13"/>
  <c r="GB244" i="13"/>
  <c r="GB241" i="13"/>
  <c r="GB238" i="13"/>
  <c r="GB215" i="13"/>
  <c r="GB212" i="13"/>
  <c r="GB283" i="13"/>
  <c r="GB227" i="13"/>
  <c r="GB224" i="13"/>
  <c r="GB221" i="13"/>
  <c r="GB218" i="13"/>
  <c r="GB209" i="13"/>
  <c r="GB208" i="13"/>
  <c r="GB200" i="13"/>
  <c r="GB196" i="13"/>
  <c r="GB193" i="13"/>
  <c r="GB190" i="13"/>
  <c r="GB176" i="13"/>
  <c r="GB207" i="13"/>
  <c r="GB179" i="13"/>
  <c r="GB171" i="13"/>
  <c r="GB163" i="13"/>
  <c r="GB160" i="13"/>
  <c r="GB198" i="13"/>
  <c r="GB191" i="13"/>
  <c r="GB188" i="13"/>
  <c r="GB185" i="13"/>
  <c r="GB182" i="13"/>
  <c r="GB174" i="13"/>
  <c r="GB166" i="13"/>
  <c r="GB155" i="13"/>
  <c r="GB206" i="13"/>
  <c r="GB205" i="13"/>
  <c r="GB194" i="13"/>
  <c r="GB177" i="13"/>
  <c r="GB169" i="13"/>
  <c r="GB158" i="13"/>
  <c r="GB249" i="13"/>
  <c r="GB204" i="13"/>
  <c r="GB183" i="13"/>
  <c r="GB180" i="13"/>
  <c r="GB172" i="13"/>
  <c r="GB164" i="13"/>
  <c r="GB161" i="13"/>
  <c r="GB211" i="13"/>
  <c r="GB202" i="13"/>
  <c r="GB178" i="13"/>
  <c r="GB170" i="13"/>
  <c r="GB159" i="13"/>
  <c r="GB233" i="13"/>
  <c r="GB230" i="13"/>
  <c r="GB201" i="13"/>
  <c r="GB187" i="13"/>
  <c r="GB184" i="13"/>
  <c r="GB181" i="13"/>
  <c r="GB173" i="13"/>
  <c r="GB165" i="13"/>
  <c r="GB162" i="13"/>
  <c r="GB239" i="13"/>
  <c r="GB156" i="13"/>
  <c r="GB153" i="13"/>
  <c r="GB145" i="13"/>
  <c r="GB137" i="13"/>
  <c r="GB129" i="13"/>
  <c r="GB126" i="13"/>
  <c r="GB123" i="13"/>
  <c r="GB157" i="13"/>
  <c r="GB154" i="13"/>
  <c r="GB148" i="13"/>
  <c r="GB140" i="13"/>
  <c r="GB132" i="13"/>
  <c r="GB112" i="13"/>
  <c r="GB109" i="13"/>
  <c r="GB236" i="13"/>
  <c r="GB151" i="13"/>
  <c r="GB143" i="13"/>
  <c r="GB135" i="13"/>
  <c r="GB124" i="13"/>
  <c r="GB121" i="13"/>
  <c r="GB118" i="13"/>
  <c r="GB115" i="13"/>
  <c r="GB168" i="13"/>
  <c r="GB146" i="13"/>
  <c r="GB138" i="13"/>
  <c r="GB130" i="13"/>
  <c r="GB127" i="13"/>
  <c r="GB250" i="13"/>
  <c r="GB203" i="13"/>
  <c r="GB197" i="13"/>
  <c r="GB195" i="13"/>
  <c r="GB192" i="13"/>
  <c r="GB189" i="13"/>
  <c r="GB186" i="13"/>
  <c r="GB175" i="13"/>
  <c r="GB149" i="13"/>
  <c r="GB141" i="13"/>
  <c r="GB133" i="13"/>
  <c r="GB167" i="13"/>
  <c r="GB147" i="13"/>
  <c r="GB139" i="13"/>
  <c r="GB131" i="13"/>
  <c r="GB108" i="13"/>
  <c r="GB150" i="13"/>
  <c r="GB142" i="13"/>
  <c r="GB134" i="13"/>
  <c r="GB120" i="13"/>
  <c r="GB117" i="13"/>
  <c r="GB111" i="13"/>
  <c r="GB96" i="13"/>
  <c r="GB93" i="13"/>
  <c r="GB90" i="13"/>
  <c r="GB87" i="13"/>
  <c r="GB88" i="13"/>
  <c r="GB85" i="13"/>
  <c r="GB82" i="13"/>
  <c r="GB79" i="13"/>
  <c r="GB128" i="13"/>
  <c r="GB100" i="13"/>
  <c r="GB97" i="13"/>
  <c r="GB94" i="13"/>
  <c r="GB91" i="13"/>
  <c r="GB152" i="13"/>
  <c r="GB144" i="13"/>
  <c r="GB136" i="13"/>
  <c r="GB110" i="13"/>
  <c r="GB103" i="13"/>
  <c r="GB80" i="13"/>
  <c r="GB122" i="13"/>
  <c r="GB104" i="13"/>
  <c r="GB101" i="13"/>
  <c r="GB98" i="13"/>
  <c r="GB95" i="13"/>
  <c r="GB119" i="13"/>
  <c r="GB116" i="13"/>
  <c r="GB107" i="13"/>
  <c r="GB106" i="13"/>
  <c r="GB84" i="13"/>
  <c r="GB81" i="13"/>
  <c r="GB78" i="13"/>
  <c r="GB75" i="13"/>
  <c r="GB99" i="13"/>
  <c r="GB86" i="13"/>
  <c r="GB77" i="13"/>
  <c r="GB76" i="13"/>
  <c r="GB72" i="13"/>
  <c r="GB65" i="13"/>
  <c r="GB48" i="13"/>
  <c r="GB45" i="13"/>
  <c r="GB42" i="13"/>
  <c r="GB39" i="13"/>
  <c r="GB36" i="13"/>
  <c r="GB33" i="13"/>
  <c r="GB30" i="13"/>
  <c r="GB83" i="13"/>
  <c r="GB54" i="13"/>
  <c r="GB51" i="13"/>
  <c r="GB67" i="13"/>
  <c r="GB66" i="13"/>
  <c r="GB125" i="13"/>
  <c r="GB74" i="13"/>
  <c r="GB73" i="13"/>
  <c r="GB68" i="13"/>
  <c r="GB59" i="13"/>
  <c r="GB52" i="13"/>
  <c r="GB49" i="13"/>
  <c r="GB46" i="13"/>
  <c r="GB37" i="13"/>
  <c r="GB34" i="13"/>
  <c r="GB31" i="13"/>
  <c r="GB89" i="13"/>
  <c r="GB102" i="13"/>
  <c r="GB64" i="13"/>
  <c r="GB63" i="13"/>
  <c r="GB70" i="13"/>
  <c r="GB53" i="13"/>
  <c r="GB15" i="13"/>
  <c r="GB7" i="13"/>
  <c r="GB62" i="13"/>
  <c r="GB38" i="13"/>
  <c r="GB21" i="13"/>
  <c r="GB18" i="13"/>
  <c r="GB10" i="13"/>
  <c r="GB57" i="13"/>
  <c r="GB13" i="13"/>
  <c r="GB69" i="13"/>
  <c r="GB58" i="13"/>
  <c r="GB44" i="13"/>
  <c r="GB43" i="13"/>
  <c r="GB29" i="13"/>
  <c r="GB16" i="13"/>
  <c r="GB8" i="13"/>
  <c r="GB92" i="13"/>
  <c r="GB56" i="13"/>
  <c r="GB50" i="13"/>
  <c r="GB35" i="13"/>
  <c r="GB19" i="13"/>
  <c r="GB11" i="13"/>
  <c r="GB71" i="13"/>
  <c r="GB60" i="13"/>
  <c r="GB55" i="13"/>
  <c r="GB14" i="13"/>
  <c r="GB61" i="13"/>
  <c r="GB41" i="13"/>
  <c r="GB40" i="13"/>
  <c r="GB20" i="13"/>
  <c r="GB17" i="13"/>
  <c r="GB9" i="13"/>
  <c r="GB6" i="13"/>
  <c r="GB105" i="13"/>
  <c r="GB47" i="13"/>
  <c r="GB32" i="13"/>
  <c r="GB12" i="13"/>
  <c r="GG473" i="13"/>
  <c r="GG471" i="13"/>
  <c r="GG474" i="13"/>
  <c r="GG472" i="13"/>
  <c r="GG469" i="13"/>
  <c r="GG466" i="13"/>
  <c r="GG443" i="13"/>
  <c r="GG440" i="13"/>
  <c r="GG470" i="13"/>
  <c r="GG455" i="13"/>
  <c r="GG452" i="13"/>
  <c r="GG449" i="13"/>
  <c r="GG446" i="13"/>
  <c r="GG467" i="13"/>
  <c r="GG464" i="13"/>
  <c r="GG461" i="13"/>
  <c r="GG456" i="13"/>
  <c r="GG453" i="13"/>
  <c r="GG450" i="13"/>
  <c r="GG468" i="13"/>
  <c r="GG465" i="13"/>
  <c r="GG462" i="13"/>
  <c r="GG451" i="13"/>
  <c r="GG448" i="13"/>
  <c r="GG445" i="13"/>
  <c r="GG442" i="13"/>
  <c r="GG454" i="13"/>
  <c r="GG447" i="13"/>
  <c r="GG431" i="13"/>
  <c r="GG428" i="13"/>
  <c r="GG425" i="13"/>
  <c r="GG422" i="13"/>
  <c r="GG463" i="13"/>
  <c r="GG460" i="13"/>
  <c r="GG437" i="13"/>
  <c r="GG434" i="13"/>
  <c r="GG444" i="13"/>
  <c r="GG423" i="13"/>
  <c r="GG420" i="13"/>
  <c r="GG441" i="13"/>
  <c r="GG435" i="13"/>
  <c r="GG432" i="13"/>
  <c r="GG429" i="13"/>
  <c r="GG438" i="13"/>
  <c r="GG427" i="13"/>
  <c r="GG424" i="13"/>
  <c r="GG421" i="13"/>
  <c r="GG418" i="13"/>
  <c r="GG439" i="13"/>
  <c r="GG436" i="13"/>
  <c r="GG433" i="13"/>
  <c r="GG430" i="13"/>
  <c r="GG426" i="13"/>
  <c r="GG417" i="13"/>
  <c r="GG407" i="13"/>
  <c r="GG393" i="13"/>
  <c r="GG410" i="13"/>
  <c r="GG405" i="13"/>
  <c r="GG402" i="13"/>
  <c r="GG391" i="13"/>
  <c r="GG411" i="13"/>
  <c r="GG408" i="13"/>
  <c r="GG414" i="13"/>
  <c r="GG400" i="13"/>
  <c r="GG397" i="13"/>
  <c r="GG419" i="13"/>
  <c r="GG416" i="13"/>
  <c r="GG406" i="13"/>
  <c r="GG392" i="13"/>
  <c r="GG415" i="13"/>
  <c r="GG409" i="13"/>
  <c r="GG389" i="13"/>
  <c r="GG398" i="13"/>
  <c r="GG394" i="13"/>
  <c r="GG384" i="13"/>
  <c r="GG381" i="13"/>
  <c r="GG378" i="13"/>
  <c r="GG387" i="13"/>
  <c r="GG364" i="13"/>
  <c r="GG361" i="13"/>
  <c r="GG379" i="13"/>
  <c r="GG376" i="13"/>
  <c r="GG404" i="13"/>
  <c r="GG390" i="13"/>
  <c r="GG385" i="13"/>
  <c r="GG382" i="13"/>
  <c r="GG388" i="13"/>
  <c r="GG401" i="13"/>
  <c r="GG386" i="13"/>
  <c r="GG339" i="13"/>
  <c r="GG336" i="13"/>
  <c r="GG324" i="13"/>
  <c r="GG316" i="13"/>
  <c r="GG377" i="13"/>
  <c r="GG359" i="13"/>
  <c r="GG331" i="13"/>
  <c r="GG328" i="13"/>
  <c r="GG363" i="13"/>
  <c r="GG337" i="13"/>
  <c r="GG383" i="13"/>
  <c r="GG332" i="13"/>
  <c r="GG329" i="13"/>
  <c r="GG362" i="13"/>
  <c r="GG346" i="13"/>
  <c r="GG338" i="13"/>
  <c r="GG335" i="13"/>
  <c r="GG380" i="13"/>
  <c r="GG318" i="13"/>
  <c r="GG330" i="13"/>
  <c r="GG306" i="13"/>
  <c r="GG345" i="13"/>
  <c r="GG323" i="13"/>
  <c r="GG315" i="13"/>
  <c r="GG309" i="13"/>
  <c r="GG358" i="13"/>
  <c r="GG327" i="13"/>
  <c r="GG319" i="13"/>
  <c r="GG307" i="13"/>
  <c r="GG334" i="13"/>
  <c r="GG310" i="13"/>
  <c r="GG302" i="13"/>
  <c r="GG333" i="13"/>
  <c r="GG325" i="13"/>
  <c r="GG322" i="13"/>
  <c r="GG321" i="13"/>
  <c r="GG314" i="13"/>
  <c r="GG313" i="13"/>
  <c r="GG308" i="13"/>
  <c r="GG311" i="13"/>
  <c r="GG303" i="13"/>
  <c r="GG320" i="13"/>
  <c r="GG291" i="13"/>
  <c r="GG282" i="13"/>
  <c r="GG256" i="13"/>
  <c r="GG253" i="13"/>
  <c r="GG250" i="13"/>
  <c r="GG268" i="13"/>
  <c r="GG265" i="13"/>
  <c r="GG305" i="13"/>
  <c r="GG283" i="13"/>
  <c r="GG280" i="13"/>
  <c r="GG299" i="13"/>
  <c r="GG292" i="13"/>
  <c r="GG289" i="13"/>
  <c r="GG286" i="13"/>
  <c r="GG326" i="13"/>
  <c r="GG317" i="13"/>
  <c r="GG312" i="13"/>
  <c r="GG304" i="13"/>
  <c r="GG272" i="13"/>
  <c r="GG269" i="13"/>
  <c r="GG266" i="13"/>
  <c r="GG287" i="13"/>
  <c r="GG284" i="13"/>
  <c r="GG278" i="13"/>
  <c r="GG293" i="13"/>
  <c r="GG290" i="13"/>
  <c r="GG267" i="13"/>
  <c r="GG264" i="13"/>
  <c r="GG244" i="13"/>
  <c r="GG241" i="13"/>
  <c r="GG238" i="13"/>
  <c r="GG215" i="13"/>
  <c r="GG212" i="13"/>
  <c r="GG209" i="13"/>
  <c r="GG206" i="13"/>
  <c r="GG255" i="13"/>
  <c r="GG227" i="13"/>
  <c r="GG224" i="13"/>
  <c r="GG221" i="13"/>
  <c r="GG218" i="13"/>
  <c r="GG279" i="13"/>
  <c r="GG239" i="13"/>
  <c r="GG236" i="13"/>
  <c r="GG233" i="13"/>
  <c r="GG230" i="13"/>
  <c r="GG249" i="13"/>
  <c r="GG242" i="13"/>
  <c r="GG219" i="13"/>
  <c r="GG216" i="13"/>
  <c r="GG213" i="13"/>
  <c r="GG210" i="13"/>
  <c r="GG257" i="13"/>
  <c r="GG251" i="13"/>
  <c r="GG231" i="13"/>
  <c r="GG228" i="13"/>
  <c r="GG225" i="13"/>
  <c r="GG222" i="13"/>
  <c r="GG252" i="13"/>
  <c r="GG240" i="13"/>
  <c r="GG237" i="13"/>
  <c r="GG211" i="13"/>
  <c r="GG273" i="13"/>
  <c r="GG223" i="13"/>
  <c r="GG220" i="13"/>
  <c r="GG217" i="13"/>
  <c r="GG214" i="13"/>
  <c r="GG195" i="13"/>
  <c r="GG192" i="13"/>
  <c r="GG189" i="13"/>
  <c r="GG186" i="13"/>
  <c r="GG175" i="13"/>
  <c r="GG205" i="13"/>
  <c r="GG204" i="13"/>
  <c r="GG178" i="13"/>
  <c r="GG170" i="13"/>
  <c r="GG159" i="13"/>
  <c r="GG197" i="13"/>
  <c r="GG187" i="13"/>
  <c r="GG184" i="13"/>
  <c r="GG181" i="13"/>
  <c r="GG173" i="13"/>
  <c r="GG165" i="13"/>
  <c r="GG162" i="13"/>
  <c r="GG154" i="13"/>
  <c r="GG203" i="13"/>
  <c r="GG196" i="13"/>
  <c r="GG193" i="13"/>
  <c r="GG190" i="13"/>
  <c r="GG176" i="13"/>
  <c r="GG168" i="13"/>
  <c r="GG157" i="13"/>
  <c r="GG202" i="13"/>
  <c r="GG201" i="13"/>
  <c r="GG179" i="13"/>
  <c r="GG171" i="13"/>
  <c r="GG163" i="13"/>
  <c r="GG160" i="13"/>
  <c r="GG232" i="13"/>
  <c r="GG229" i="13"/>
  <c r="GG226" i="13"/>
  <c r="GG208" i="13"/>
  <c r="GG207" i="13"/>
  <c r="GG200" i="13"/>
  <c r="GG199" i="13"/>
  <c r="GG194" i="13"/>
  <c r="GG177" i="13"/>
  <c r="GG169" i="13"/>
  <c r="GG198" i="13"/>
  <c r="GG183" i="13"/>
  <c r="GG180" i="13"/>
  <c r="GG172" i="13"/>
  <c r="GG164" i="13"/>
  <c r="GG161" i="13"/>
  <c r="GG155" i="13"/>
  <c r="GG152" i="13"/>
  <c r="GG144" i="13"/>
  <c r="GG136" i="13"/>
  <c r="GG128" i="13"/>
  <c r="GG125" i="13"/>
  <c r="GG122" i="13"/>
  <c r="GG119" i="13"/>
  <c r="GG158" i="13"/>
  <c r="GG147" i="13"/>
  <c r="GG139" i="13"/>
  <c r="GG131" i="13"/>
  <c r="GG108" i="13"/>
  <c r="GG150" i="13"/>
  <c r="GG142" i="13"/>
  <c r="GG134" i="13"/>
  <c r="GG120" i="13"/>
  <c r="GG117" i="13"/>
  <c r="GG111" i="13"/>
  <c r="GG191" i="13"/>
  <c r="GG188" i="13"/>
  <c r="GG185" i="13"/>
  <c r="GG182" i="13"/>
  <c r="GG174" i="13"/>
  <c r="GG153" i="13"/>
  <c r="GG145" i="13"/>
  <c r="GG137" i="13"/>
  <c r="GG129" i="13"/>
  <c r="GG126" i="13"/>
  <c r="GG123" i="13"/>
  <c r="GG148" i="13"/>
  <c r="GG140" i="13"/>
  <c r="GG132" i="13"/>
  <c r="GG146" i="13"/>
  <c r="GG138" i="13"/>
  <c r="GG130" i="13"/>
  <c r="GG127" i="13"/>
  <c r="GG166" i="13"/>
  <c r="GG156" i="13"/>
  <c r="GG149" i="13"/>
  <c r="GG141" i="13"/>
  <c r="GG133" i="13"/>
  <c r="GG116" i="13"/>
  <c r="GG110" i="13"/>
  <c r="GG107" i="13"/>
  <c r="GG118" i="13"/>
  <c r="GG92" i="13"/>
  <c r="GG89" i="13"/>
  <c r="GG86" i="13"/>
  <c r="GG83" i="13"/>
  <c r="GG84" i="13"/>
  <c r="GG81" i="13"/>
  <c r="GG78" i="13"/>
  <c r="GG75" i="13"/>
  <c r="GG151" i="13"/>
  <c r="GG143" i="13"/>
  <c r="GG135" i="13"/>
  <c r="GG96" i="13"/>
  <c r="GG93" i="13"/>
  <c r="GG90" i="13"/>
  <c r="GG87" i="13"/>
  <c r="GG106" i="13"/>
  <c r="GG105" i="13"/>
  <c r="GG102" i="13"/>
  <c r="GG99" i="13"/>
  <c r="GG167" i="13"/>
  <c r="GG124" i="13"/>
  <c r="GG100" i="13"/>
  <c r="GG97" i="13"/>
  <c r="GG94" i="13"/>
  <c r="GG91" i="13"/>
  <c r="GG121" i="13"/>
  <c r="GG109" i="13"/>
  <c r="GG103" i="13"/>
  <c r="GG80" i="13"/>
  <c r="GG77" i="13"/>
  <c r="GG74" i="13"/>
  <c r="GG88" i="13"/>
  <c r="GG68" i="13"/>
  <c r="GG61" i="13"/>
  <c r="GG60" i="13"/>
  <c r="GG59" i="13"/>
  <c r="GG47" i="13"/>
  <c r="GG44" i="13"/>
  <c r="GG41" i="13"/>
  <c r="GG32" i="13"/>
  <c r="GG29" i="13"/>
  <c r="GG101" i="13"/>
  <c r="GG73" i="13"/>
  <c r="GG69" i="13"/>
  <c r="GG56" i="13"/>
  <c r="GG53" i="13"/>
  <c r="GG50" i="13"/>
  <c r="GG38" i="13"/>
  <c r="GG35" i="13"/>
  <c r="GG98" i="13"/>
  <c r="GG85" i="13"/>
  <c r="GG70" i="13"/>
  <c r="GG95" i="13"/>
  <c r="GG82" i="13"/>
  <c r="GG71" i="13"/>
  <c r="GG64" i="13"/>
  <c r="GG63" i="13"/>
  <c r="GG48" i="13"/>
  <c r="GG45" i="13"/>
  <c r="GG42" i="13"/>
  <c r="GG39" i="13"/>
  <c r="GG36" i="13"/>
  <c r="GG33" i="13"/>
  <c r="GG30" i="13"/>
  <c r="GG76" i="13"/>
  <c r="GG112" i="13"/>
  <c r="GG104" i="13"/>
  <c r="GG55" i="13"/>
  <c r="GG37" i="13"/>
  <c r="GG14" i="13"/>
  <c r="GG79" i="13"/>
  <c r="GG66" i="13"/>
  <c r="GG57" i="13"/>
  <c r="GG43" i="13"/>
  <c r="GG20" i="13"/>
  <c r="GG17" i="13"/>
  <c r="GG9" i="13"/>
  <c r="GG6" i="13"/>
  <c r="GG115" i="13"/>
  <c r="GG72" i="13"/>
  <c r="GG58" i="13"/>
  <c r="GG12" i="13"/>
  <c r="GG54" i="13"/>
  <c r="GG49" i="13"/>
  <c r="GG34" i="13"/>
  <c r="GG15" i="13"/>
  <c r="GG7" i="13"/>
  <c r="GG67" i="13"/>
  <c r="GG65" i="13"/>
  <c r="GG40" i="13"/>
  <c r="GG21" i="13"/>
  <c r="GG18" i="13"/>
  <c r="GG10" i="13"/>
  <c r="GG13" i="13"/>
  <c r="GG16" i="13"/>
  <c r="GG8" i="13"/>
  <c r="GG62" i="13"/>
  <c r="GG52" i="13"/>
  <c r="GG51" i="13"/>
  <c r="GG46" i="13"/>
  <c r="GG31" i="13"/>
  <c r="GG19" i="13"/>
  <c r="GG11" i="13"/>
  <c r="GF473" i="13"/>
  <c r="GF470" i="13"/>
  <c r="GF474" i="13"/>
  <c r="GF471" i="13"/>
  <c r="GF463" i="13"/>
  <c r="GF460" i="13"/>
  <c r="GF454" i="13"/>
  <c r="GF469" i="13"/>
  <c r="GF466" i="13"/>
  <c r="GF443" i="13"/>
  <c r="GF440" i="13"/>
  <c r="GF455" i="13"/>
  <c r="GF452" i="13"/>
  <c r="GF449" i="13"/>
  <c r="GF446" i="13"/>
  <c r="GF467" i="13"/>
  <c r="GF464" i="13"/>
  <c r="GF461" i="13"/>
  <c r="GF447" i="13"/>
  <c r="GF444" i="13"/>
  <c r="GF441" i="13"/>
  <c r="GF472" i="13"/>
  <c r="GF456" i="13"/>
  <c r="GF453" i="13"/>
  <c r="GF450" i="13"/>
  <c r="GF468" i="13"/>
  <c r="GF465" i="13"/>
  <c r="GF462" i="13"/>
  <c r="GF451" i="13"/>
  <c r="GF442" i="13"/>
  <c r="GF419" i="13"/>
  <c r="GF431" i="13"/>
  <c r="GF428" i="13"/>
  <c r="GF425" i="13"/>
  <c r="GF422" i="13"/>
  <c r="GF437" i="13"/>
  <c r="GF434" i="13"/>
  <c r="GF435" i="13"/>
  <c r="GF432" i="13"/>
  <c r="GF429" i="13"/>
  <c r="GF426" i="13"/>
  <c r="GF448" i="13"/>
  <c r="GF438" i="13"/>
  <c r="GF404" i="13"/>
  <c r="GF401" i="13"/>
  <c r="GF398" i="13"/>
  <c r="GF445" i="13"/>
  <c r="GF417" i="13"/>
  <c r="GF407" i="13"/>
  <c r="GF393" i="13"/>
  <c r="GF427" i="13"/>
  <c r="GF410" i="13"/>
  <c r="GF423" i="13"/>
  <c r="GF418" i="13"/>
  <c r="GF405" i="13"/>
  <c r="GF424" i="13"/>
  <c r="GF411" i="13"/>
  <c r="GF408" i="13"/>
  <c r="GF394" i="13"/>
  <c r="GF439" i="13"/>
  <c r="GF436" i="13"/>
  <c r="GF414" i="13"/>
  <c r="GF400" i="13"/>
  <c r="GF397" i="13"/>
  <c r="GF433" i="13"/>
  <c r="GF430" i="13"/>
  <c r="GF420" i="13"/>
  <c r="GF416" i="13"/>
  <c r="GF406" i="13"/>
  <c r="GF392" i="13"/>
  <c r="GF386" i="13"/>
  <c r="GF363" i="13"/>
  <c r="GF415" i="13"/>
  <c r="GF389" i="13"/>
  <c r="GF421" i="13"/>
  <c r="GF384" i="13"/>
  <c r="GF381" i="13"/>
  <c r="GF378" i="13"/>
  <c r="GF358" i="13"/>
  <c r="GF402" i="13"/>
  <c r="GF387" i="13"/>
  <c r="GF364" i="13"/>
  <c r="GF361" i="13"/>
  <c r="GF409" i="13"/>
  <c r="GF379" i="13"/>
  <c r="GF376" i="13"/>
  <c r="GF391" i="13"/>
  <c r="GF390" i="13"/>
  <c r="GF385" i="13"/>
  <c r="GF388" i="13"/>
  <c r="GF333" i="13"/>
  <c r="GF330" i="13"/>
  <c r="GF327" i="13"/>
  <c r="GF321" i="13"/>
  <c r="GF313" i="13"/>
  <c r="GF382" i="13"/>
  <c r="GF339" i="13"/>
  <c r="GF336" i="13"/>
  <c r="GF324" i="13"/>
  <c r="GF377" i="13"/>
  <c r="GF345" i="13"/>
  <c r="GF334" i="13"/>
  <c r="GF337" i="13"/>
  <c r="GF325" i="13"/>
  <c r="GF383" i="13"/>
  <c r="GF332" i="13"/>
  <c r="GF362" i="13"/>
  <c r="GF346" i="13"/>
  <c r="GF338" i="13"/>
  <c r="GF335" i="13"/>
  <c r="GF326" i="13"/>
  <c r="GF323" i="13"/>
  <c r="GF315" i="13"/>
  <c r="GF329" i="13"/>
  <c r="GF311" i="13"/>
  <c r="GF303" i="13"/>
  <c r="GF328" i="13"/>
  <c r="GF316" i="13"/>
  <c r="GF306" i="13"/>
  <c r="GF380" i="13"/>
  <c r="GF359" i="13"/>
  <c r="GF317" i="13"/>
  <c r="GF312" i="13"/>
  <c r="GF304" i="13"/>
  <c r="GF319" i="13"/>
  <c r="GF318" i="13"/>
  <c r="GF307" i="13"/>
  <c r="GF320" i="13"/>
  <c r="GF305" i="13"/>
  <c r="GF322" i="13"/>
  <c r="GF314" i="13"/>
  <c r="GF308" i="13"/>
  <c r="GF279" i="13"/>
  <c r="GF273" i="13"/>
  <c r="GF302" i="13"/>
  <c r="GF291" i="13"/>
  <c r="GF282" i="13"/>
  <c r="GF268" i="13"/>
  <c r="GF265" i="13"/>
  <c r="GF310" i="13"/>
  <c r="GF283" i="13"/>
  <c r="GF280" i="13"/>
  <c r="GF299" i="13"/>
  <c r="GF292" i="13"/>
  <c r="GF289" i="13"/>
  <c r="GF286" i="13"/>
  <c r="GF257" i="13"/>
  <c r="GF331" i="13"/>
  <c r="GF272" i="13"/>
  <c r="GF269" i="13"/>
  <c r="GF266" i="13"/>
  <c r="GF309" i="13"/>
  <c r="GF287" i="13"/>
  <c r="GF284" i="13"/>
  <c r="GF278" i="13"/>
  <c r="GF267" i="13"/>
  <c r="GF264" i="13"/>
  <c r="GF232" i="13"/>
  <c r="GF229" i="13"/>
  <c r="GF226" i="13"/>
  <c r="GF203" i="13"/>
  <c r="GF200" i="13"/>
  <c r="GF197" i="13"/>
  <c r="GF244" i="13"/>
  <c r="GF241" i="13"/>
  <c r="GF238" i="13"/>
  <c r="GF215" i="13"/>
  <c r="GF212" i="13"/>
  <c r="GF209" i="13"/>
  <c r="GF206" i="13"/>
  <c r="GF256" i="13"/>
  <c r="GF255" i="13"/>
  <c r="GF227" i="13"/>
  <c r="GF224" i="13"/>
  <c r="GF221" i="13"/>
  <c r="GF218" i="13"/>
  <c r="GF293" i="13"/>
  <c r="GF290" i="13"/>
  <c r="GF239" i="13"/>
  <c r="GF236" i="13"/>
  <c r="GF233" i="13"/>
  <c r="GF230" i="13"/>
  <c r="GF207" i="13"/>
  <c r="GF204" i="13"/>
  <c r="GF201" i="13"/>
  <c r="GF198" i="13"/>
  <c r="GF250" i="13"/>
  <c r="GF249" i="13"/>
  <c r="GF242" i="13"/>
  <c r="GF219" i="13"/>
  <c r="GF216" i="13"/>
  <c r="GF213" i="13"/>
  <c r="GF210" i="13"/>
  <c r="GF251" i="13"/>
  <c r="GF231" i="13"/>
  <c r="GF228" i="13"/>
  <c r="GF225" i="13"/>
  <c r="GF222" i="13"/>
  <c r="GF253" i="13"/>
  <c r="GF252" i="13"/>
  <c r="GF240" i="13"/>
  <c r="GF237" i="13"/>
  <c r="GF211" i="13"/>
  <c r="GF208" i="13"/>
  <c r="GF205" i="13"/>
  <c r="GF202" i="13"/>
  <c r="GF183" i="13"/>
  <c r="GF180" i="13"/>
  <c r="GF195" i="13"/>
  <c r="GF192" i="13"/>
  <c r="GF189" i="13"/>
  <c r="GF186" i="13"/>
  <c r="GF175" i="13"/>
  <c r="GF167" i="13"/>
  <c r="GF156" i="13"/>
  <c r="GF178" i="13"/>
  <c r="GF170" i="13"/>
  <c r="GF159" i="13"/>
  <c r="GF187" i="13"/>
  <c r="GF184" i="13"/>
  <c r="GF181" i="13"/>
  <c r="GF173" i="13"/>
  <c r="GF165" i="13"/>
  <c r="GF162" i="13"/>
  <c r="GF196" i="13"/>
  <c r="GF193" i="13"/>
  <c r="GF190" i="13"/>
  <c r="GF176" i="13"/>
  <c r="GF168" i="13"/>
  <c r="GF157" i="13"/>
  <c r="GF223" i="13"/>
  <c r="GF220" i="13"/>
  <c r="GF191" i="13"/>
  <c r="GF188" i="13"/>
  <c r="GF185" i="13"/>
  <c r="GF182" i="13"/>
  <c r="GF174" i="13"/>
  <c r="GF166" i="13"/>
  <c r="GF217" i="13"/>
  <c r="GF214" i="13"/>
  <c r="GF199" i="13"/>
  <c r="GF194" i="13"/>
  <c r="GF177" i="13"/>
  <c r="GF169" i="13"/>
  <c r="GF158" i="13"/>
  <c r="GF161" i="13"/>
  <c r="GF149" i="13"/>
  <c r="GF141" i="13"/>
  <c r="GF133" i="13"/>
  <c r="GF116" i="13"/>
  <c r="GF110" i="13"/>
  <c r="GF107" i="13"/>
  <c r="GF171" i="13"/>
  <c r="GF163" i="13"/>
  <c r="GF155" i="13"/>
  <c r="GF152" i="13"/>
  <c r="GF144" i="13"/>
  <c r="GF136" i="13"/>
  <c r="GF128" i="13"/>
  <c r="GF125" i="13"/>
  <c r="GF122" i="13"/>
  <c r="GF119" i="13"/>
  <c r="GF147" i="13"/>
  <c r="GF139" i="13"/>
  <c r="GF131" i="13"/>
  <c r="GF108" i="13"/>
  <c r="GF179" i="13"/>
  <c r="GF160" i="13"/>
  <c r="GF150" i="13"/>
  <c r="GF142" i="13"/>
  <c r="GF134" i="13"/>
  <c r="GF120" i="13"/>
  <c r="GF117" i="13"/>
  <c r="GF111" i="13"/>
  <c r="GF153" i="13"/>
  <c r="GF145" i="13"/>
  <c r="GF137" i="13"/>
  <c r="GF172" i="13"/>
  <c r="GF164" i="13"/>
  <c r="GF154" i="13"/>
  <c r="GF151" i="13"/>
  <c r="GF143" i="13"/>
  <c r="GF135" i="13"/>
  <c r="GF124" i="13"/>
  <c r="GF121" i="13"/>
  <c r="GF118" i="13"/>
  <c r="GF115" i="13"/>
  <c r="GF146" i="13"/>
  <c r="GF138" i="13"/>
  <c r="GF130" i="13"/>
  <c r="GF127" i="13"/>
  <c r="GF123" i="13"/>
  <c r="GF109" i="13"/>
  <c r="GF103" i="13"/>
  <c r="GF80" i="13"/>
  <c r="GF77" i="13"/>
  <c r="GF74" i="13"/>
  <c r="GF112" i="13"/>
  <c r="GF104" i="13"/>
  <c r="GF101" i="13"/>
  <c r="GF98" i="13"/>
  <c r="GF95" i="13"/>
  <c r="GF72" i="13"/>
  <c r="GF69" i="13"/>
  <c r="GF66" i="13"/>
  <c r="GF63" i="13"/>
  <c r="GF148" i="13"/>
  <c r="GF140" i="13"/>
  <c r="GF132" i="13"/>
  <c r="GF84" i="13"/>
  <c r="GF81" i="13"/>
  <c r="GF96" i="13"/>
  <c r="GF93" i="13"/>
  <c r="GF90" i="13"/>
  <c r="GF87" i="13"/>
  <c r="GF88" i="13"/>
  <c r="GF85" i="13"/>
  <c r="GF82" i="13"/>
  <c r="GF79" i="13"/>
  <c r="GF126" i="13"/>
  <c r="GF100" i="13"/>
  <c r="GF97" i="13"/>
  <c r="GF94" i="13"/>
  <c r="GF91" i="13"/>
  <c r="GF71" i="13"/>
  <c r="GF68" i="13"/>
  <c r="GF65" i="13"/>
  <c r="GF62" i="13"/>
  <c r="GF59" i="13"/>
  <c r="GF129" i="13"/>
  <c r="GF83" i="13"/>
  <c r="GF55" i="13"/>
  <c r="GF61" i="13"/>
  <c r="GF60" i="13"/>
  <c r="GF47" i="13"/>
  <c r="GF44" i="13"/>
  <c r="GF41" i="13"/>
  <c r="GF32" i="13"/>
  <c r="GF29" i="13"/>
  <c r="GF106" i="13"/>
  <c r="GF73" i="13"/>
  <c r="GF78" i="13"/>
  <c r="GF70" i="13"/>
  <c r="GF102" i="13"/>
  <c r="GF75" i="13"/>
  <c r="GF99" i="13"/>
  <c r="GF86" i="13"/>
  <c r="GF76" i="13"/>
  <c r="GF67" i="13"/>
  <c r="GF58" i="13"/>
  <c r="GF57" i="13"/>
  <c r="GF52" i="13"/>
  <c r="GF49" i="13"/>
  <c r="GF46" i="13"/>
  <c r="GF37" i="13"/>
  <c r="GF34" i="13"/>
  <c r="GF31" i="13"/>
  <c r="GF51" i="13"/>
  <c r="GF19" i="13"/>
  <c r="GF11" i="13"/>
  <c r="GF56" i="13"/>
  <c r="GF50" i="13"/>
  <c r="GF42" i="13"/>
  <c r="GF35" i="13"/>
  <c r="GF14" i="13"/>
  <c r="GF48" i="13"/>
  <c r="GF43" i="13"/>
  <c r="GF33" i="13"/>
  <c r="GF20" i="13"/>
  <c r="GF17" i="13"/>
  <c r="GF9" i="13"/>
  <c r="GF6" i="13"/>
  <c r="GF92" i="13"/>
  <c r="GF12" i="13"/>
  <c r="GF54" i="13"/>
  <c r="GF39" i="13"/>
  <c r="GF15" i="13"/>
  <c r="GF7" i="13"/>
  <c r="GF53" i="13"/>
  <c r="GF40" i="13"/>
  <c r="GF21" i="13"/>
  <c r="GF18" i="13"/>
  <c r="GF10" i="13"/>
  <c r="GF105" i="13"/>
  <c r="GF64" i="13"/>
  <c r="GF45" i="13"/>
  <c r="GF38" i="13"/>
  <c r="GF30" i="13"/>
  <c r="GF13" i="13"/>
  <c r="GF89" i="13"/>
  <c r="GF36" i="13"/>
  <c r="GF16" i="13"/>
  <c r="GF8" i="13"/>
  <c r="GC114" i="13"/>
  <c r="GC28" i="13"/>
  <c r="GC24" i="13"/>
  <c r="GC25" i="13"/>
  <c r="GC22" i="13"/>
  <c r="GC26" i="13"/>
  <c r="GC23" i="13"/>
  <c r="GC27" i="13"/>
  <c r="GE114" i="13"/>
  <c r="GE28" i="13"/>
  <c r="GE25" i="13"/>
  <c r="GE22" i="13"/>
  <c r="GE26" i="13"/>
  <c r="GE23" i="13"/>
  <c r="GE27" i="13"/>
  <c r="GE24" i="13"/>
  <c r="GK474" i="13"/>
  <c r="GK472" i="13"/>
  <c r="GK469" i="13"/>
  <c r="GK473" i="13"/>
  <c r="GK470" i="13"/>
  <c r="GK456" i="13"/>
  <c r="GK453" i="13"/>
  <c r="GK450" i="13"/>
  <c r="GK468" i="13"/>
  <c r="GK465" i="13"/>
  <c r="GK462" i="13"/>
  <c r="GK451" i="13"/>
  <c r="GK448" i="13"/>
  <c r="GK445" i="13"/>
  <c r="GK442" i="13"/>
  <c r="GK463" i="13"/>
  <c r="GK460" i="13"/>
  <c r="GK454" i="13"/>
  <c r="GK466" i="13"/>
  <c r="GK443" i="13"/>
  <c r="GK440" i="13"/>
  <c r="GK471" i="13"/>
  <c r="GK455" i="13"/>
  <c r="GK452" i="13"/>
  <c r="GK449" i="13"/>
  <c r="GK446" i="13"/>
  <c r="GK467" i="13"/>
  <c r="GK464" i="13"/>
  <c r="GK461" i="13"/>
  <c r="GK438" i="13"/>
  <c r="GK444" i="13"/>
  <c r="GK427" i="13"/>
  <c r="GK424" i="13"/>
  <c r="GK421" i="13"/>
  <c r="GK441" i="13"/>
  <c r="GK439" i="13"/>
  <c r="GK436" i="13"/>
  <c r="GK433" i="13"/>
  <c r="GK430" i="13"/>
  <c r="GK431" i="13"/>
  <c r="GK428" i="13"/>
  <c r="GK425" i="13"/>
  <c r="GK422" i="13"/>
  <c r="GK437" i="13"/>
  <c r="GK434" i="13"/>
  <c r="GK418" i="13"/>
  <c r="GK414" i="13"/>
  <c r="GK400" i="13"/>
  <c r="GK397" i="13"/>
  <c r="GK423" i="13"/>
  <c r="GK406" i="13"/>
  <c r="GK392" i="13"/>
  <c r="GK415" i="13"/>
  <c r="GK409" i="13"/>
  <c r="GK419" i="13"/>
  <c r="GK416" i="13"/>
  <c r="GK404" i="13"/>
  <c r="GK420" i="13"/>
  <c r="GK417" i="13"/>
  <c r="GK407" i="13"/>
  <c r="GK393" i="13"/>
  <c r="GK447" i="13"/>
  <c r="GK435" i="13"/>
  <c r="GK410" i="13"/>
  <c r="GK432" i="13"/>
  <c r="GK429" i="13"/>
  <c r="GK405" i="13"/>
  <c r="GK402" i="13"/>
  <c r="GK398" i="13"/>
  <c r="GK394" i="13"/>
  <c r="GK385" i="13"/>
  <c r="GK382" i="13"/>
  <c r="GK359" i="13"/>
  <c r="GK388" i="13"/>
  <c r="GK390" i="13"/>
  <c r="GK383" i="13"/>
  <c r="GK380" i="13"/>
  <c r="GK377" i="13"/>
  <c r="GK426" i="13"/>
  <c r="GK411" i="13"/>
  <c r="GK391" i="13"/>
  <c r="GK386" i="13"/>
  <c r="GK363" i="13"/>
  <c r="GK408" i="13"/>
  <c r="GK389" i="13"/>
  <c r="GK401" i="13"/>
  <c r="GK332" i="13"/>
  <c r="GK329" i="13"/>
  <c r="GK320" i="13"/>
  <c r="GK346" i="13"/>
  <c r="GK338" i="13"/>
  <c r="GK335" i="13"/>
  <c r="GK326" i="13"/>
  <c r="GK378" i="13"/>
  <c r="GK379" i="13"/>
  <c r="GK362" i="13"/>
  <c r="GK333" i="13"/>
  <c r="GK330" i="13"/>
  <c r="GK387" i="13"/>
  <c r="GK364" i="13"/>
  <c r="GK358" i="13"/>
  <c r="GK339" i="13"/>
  <c r="GK336" i="13"/>
  <c r="GK324" i="13"/>
  <c r="GK384" i="13"/>
  <c r="GK331" i="13"/>
  <c r="GK376" i="13"/>
  <c r="GK345" i="13"/>
  <c r="GK334" i="13"/>
  <c r="GK322" i="13"/>
  <c r="GK314" i="13"/>
  <c r="GK318" i="13"/>
  <c r="GK310" i="13"/>
  <c r="GK302" i="13"/>
  <c r="GK327" i="13"/>
  <c r="GK319" i="13"/>
  <c r="GK305" i="13"/>
  <c r="GK337" i="13"/>
  <c r="GK321" i="13"/>
  <c r="GK313" i="13"/>
  <c r="GK311" i="13"/>
  <c r="GK381" i="13"/>
  <c r="GK325" i="13"/>
  <c r="GK306" i="13"/>
  <c r="GK361" i="13"/>
  <c r="GK323" i="13"/>
  <c r="GK316" i="13"/>
  <c r="GK312" i="13"/>
  <c r="GK304" i="13"/>
  <c r="GK328" i="13"/>
  <c r="GK317" i="13"/>
  <c r="GK307" i="13"/>
  <c r="GK299" i="13"/>
  <c r="GK308" i="13"/>
  <c r="GK272" i="13"/>
  <c r="GK269" i="13"/>
  <c r="GK266" i="13"/>
  <c r="GK303" i="13"/>
  <c r="GK287" i="13"/>
  <c r="GK284" i="13"/>
  <c r="GK278" i="13"/>
  <c r="GK293" i="13"/>
  <c r="GK290" i="13"/>
  <c r="GK267" i="13"/>
  <c r="GK264" i="13"/>
  <c r="GK279" i="13"/>
  <c r="GK273" i="13"/>
  <c r="GK291" i="13"/>
  <c r="GK282" i="13"/>
  <c r="GK256" i="13"/>
  <c r="GK253" i="13"/>
  <c r="GK250" i="13"/>
  <c r="GK309" i="13"/>
  <c r="GK268" i="13"/>
  <c r="GK265" i="13"/>
  <c r="GK315" i="13"/>
  <c r="GK283" i="13"/>
  <c r="GK280" i="13"/>
  <c r="GK286" i="13"/>
  <c r="GK249" i="13"/>
  <c r="GK231" i="13"/>
  <c r="GK228" i="13"/>
  <c r="GK225" i="13"/>
  <c r="GK222" i="13"/>
  <c r="GK199" i="13"/>
  <c r="GK257" i="13"/>
  <c r="GK251" i="13"/>
  <c r="GK240" i="13"/>
  <c r="GK237" i="13"/>
  <c r="GK211" i="13"/>
  <c r="GK208" i="13"/>
  <c r="GK205" i="13"/>
  <c r="GK202" i="13"/>
  <c r="GK252" i="13"/>
  <c r="GK223" i="13"/>
  <c r="GK220" i="13"/>
  <c r="GK217" i="13"/>
  <c r="GK214" i="13"/>
  <c r="GK292" i="13"/>
  <c r="GK289" i="13"/>
  <c r="GK232" i="13"/>
  <c r="GK229" i="13"/>
  <c r="GK226" i="13"/>
  <c r="GK203" i="13"/>
  <c r="GK200" i="13"/>
  <c r="GK197" i="13"/>
  <c r="GK244" i="13"/>
  <c r="GK241" i="13"/>
  <c r="GK238" i="13"/>
  <c r="GK215" i="13"/>
  <c r="GK212" i="13"/>
  <c r="GK209" i="13"/>
  <c r="GK227" i="13"/>
  <c r="GK224" i="13"/>
  <c r="GK221" i="13"/>
  <c r="GK218" i="13"/>
  <c r="GK255" i="13"/>
  <c r="GK239" i="13"/>
  <c r="GK236" i="13"/>
  <c r="GK233" i="13"/>
  <c r="GK230" i="13"/>
  <c r="GK207" i="13"/>
  <c r="GK204" i="13"/>
  <c r="GK201" i="13"/>
  <c r="GK198" i="13"/>
  <c r="GK179" i="13"/>
  <c r="GK191" i="13"/>
  <c r="GK188" i="13"/>
  <c r="GK185" i="13"/>
  <c r="GK182" i="13"/>
  <c r="GK174" i="13"/>
  <c r="GK166" i="13"/>
  <c r="GK155" i="13"/>
  <c r="GK194" i="13"/>
  <c r="GK177" i="13"/>
  <c r="GK169" i="13"/>
  <c r="GK158" i="13"/>
  <c r="GK183" i="13"/>
  <c r="GK180" i="13"/>
  <c r="GK172" i="13"/>
  <c r="GK164" i="13"/>
  <c r="GK161" i="13"/>
  <c r="GK242" i="13"/>
  <c r="GK195" i="13"/>
  <c r="GK192" i="13"/>
  <c r="GK189" i="13"/>
  <c r="GK186" i="13"/>
  <c r="GK175" i="13"/>
  <c r="GK167" i="13"/>
  <c r="GK156" i="13"/>
  <c r="GK219" i="13"/>
  <c r="GK206" i="13"/>
  <c r="GK187" i="13"/>
  <c r="GK184" i="13"/>
  <c r="GK181" i="13"/>
  <c r="GK173" i="13"/>
  <c r="GK165" i="13"/>
  <c r="GK162" i="13"/>
  <c r="GK216" i="13"/>
  <c r="GK213" i="13"/>
  <c r="GK210" i="13"/>
  <c r="GK196" i="13"/>
  <c r="GK193" i="13"/>
  <c r="GK190" i="13"/>
  <c r="GK176" i="13"/>
  <c r="GK168" i="13"/>
  <c r="GK157" i="13"/>
  <c r="GK171" i="13"/>
  <c r="GK163" i="13"/>
  <c r="GK148" i="13"/>
  <c r="GK140" i="13"/>
  <c r="GK132" i="13"/>
  <c r="GK112" i="13"/>
  <c r="GK109" i="13"/>
  <c r="GK106" i="13"/>
  <c r="GK151" i="13"/>
  <c r="GK143" i="13"/>
  <c r="GK135" i="13"/>
  <c r="GK124" i="13"/>
  <c r="GK121" i="13"/>
  <c r="GK118" i="13"/>
  <c r="GK115" i="13"/>
  <c r="GK160" i="13"/>
  <c r="GK146" i="13"/>
  <c r="GK138" i="13"/>
  <c r="GK130" i="13"/>
  <c r="GK127" i="13"/>
  <c r="GK178" i="13"/>
  <c r="GK170" i="13"/>
  <c r="GK154" i="13"/>
  <c r="GK149" i="13"/>
  <c r="GK141" i="13"/>
  <c r="GK133" i="13"/>
  <c r="GK116" i="13"/>
  <c r="GK152" i="13"/>
  <c r="GK144" i="13"/>
  <c r="GK136" i="13"/>
  <c r="GK150" i="13"/>
  <c r="GK142" i="13"/>
  <c r="GK134" i="13"/>
  <c r="GK120" i="13"/>
  <c r="GK117" i="13"/>
  <c r="GK111" i="13"/>
  <c r="GK153" i="13"/>
  <c r="GK145" i="13"/>
  <c r="GK137" i="13"/>
  <c r="GK129" i="13"/>
  <c r="GK126" i="13"/>
  <c r="GK123" i="13"/>
  <c r="GK128" i="13"/>
  <c r="GK110" i="13"/>
  <c r="GK105" i="13"/>
  <c r="GK102" i="13"/>
  <c r="GK99" i="13"/>
  <c r="GK76" i="13"/>
  <c r="GK73" i="13"/>
  <c r="GK125" i="13"/>
  <c r="GK100" i="13"/>
  <c r="GK97" i="13"/>
  <c r="GK94" i="13"/>
  <c r="GK91" i="13"/>
  <c r="GK71" i="13"/>
  <c r="GK68" i="13"/>
  <c r="GK65" i="13"/>
  <c r="GK62" i="13"/>
  <c r="GK59" i="13"/>
  <c r="GK147" i="13"/>
  <c r="GK139" i="13"/>
  <c r="GK131" i="13"/>
  <c r="GK122" i="13"/>
  <c r="GK107" i="13"/>
  <c r="GK103" i="13"/>
  <c r="GK159" i="13"/>
  <c r="GK119" i="13"/>
  <c r="GK108" i="13"/>
  <c r="GK92" i="13"/>
  <c r="GK89" i="13"/>
  <c r="GK86" i="13"/>
  <c r="GK83" i="13"/>
  <c r="GK84" i="13"/>
  <c r="GK81" i="13"/>
  <c r="GK78" i="13"/>
  <c r="GK75" i="13"/>
  <c r="GK96" i="13"/>
  <c r="GK93" i="13"/>
  <c r="GK90" i="13"/>
  <c r="GK87" i="13"/>
  <c r="GK67" i="13"/>
  <c r="GK64" i="13"/>
  <c r="GK61" i="13"/>
  <c r="GK58" i="13"/>
  <c r="GK101" i="13"/>
  <c r="GK63" i="13"/>
  <c r="GK54" i="13"/>
  <c r="GK51" i="13"/>
  <c r="GK98" i="13"/>
  <c r="GK85" i="13"/>
  <c r="GK79" i="13"/>
  <c r="GK72" i="13"/>
  <c r="GK43" i="13"/>
  <c r="GK40" i="13"/>
  <c r="GK95" i="13"/>
  <c r="GK82" i="13"/>
  <c r="GK80" i="13"/>
  <c r="GK77" i="13"/>
  <c r="GK66" i="13"/>
  <c r="GK57" i="13"/>
  <c r="GK55" i="13"/>
  <c r="GK104" i="13"/>
  <c r="GK74" i="13"/>
  <c r="GK88" i="13"/>
  <c r="GK70" i="13"/>
  <c r="GK48" i="13"/>
  <c r="GK45" i="13"/>
  <c r="GK42" i="13"/>
  <c r="GK39" i="13"/>
  <c r="GK36" i="13"/>
  <c r="GK33" i="13"/>
  <c r="GK30" i="13"/>
  <c r="GK49" i="13"/>
  <c r="GK34" i="13"/>
  <c r="GK21" i="13"/>
  <c r="GK18" i="13"/>
  <c r="GK10" i="13"/>
  <c r="GK69" i="13"/>
  <c r="GK41" i="13"/>
  <c r="GK13" i="13"/>
  <c r="GK60" i="13"/>
  <c r="GK47" i="13"/>
  <c r="GK32" i="13"/>
  <c r="GK16" i="13"/>
  <c r="GK8" i="13"/>
  <c r="GK53" i="13"/>
  <c r="GK19" i="13"/>
  <c r="GK11" i="13"/>
  <c r="GK52" i="13"/>
  <c r="GK46" i="13"/>
  <c r="GK38" i="13"/>
  <c r="GK31" i="13"/>
  <c r="GK14" i="13"/>
  <c r="GK37" i="13"/>
  <c r="GK20" i="13"/>
  <c r="GK17" i="13"/>
  <c r="GK9" i="13"/>
  <c r="GK6" i="13"/>
  <c r="GK44" i="13"/>
  <c r="GK29" i="13"/>
  <c r="GK12" i="13"/>
  <c r="GK56" i="13"/>
  <c r="GK50" i="13"/>
  <c r="GK35" i="13"/>
  <c r="GK15" i="13"/>
  <c r="GK7" i="13"/>
  <c r="H12" i="17"/>
  <c r="AG25" i="6"/>
  <c r="J5" i="17"/>
  <c r="AF25" i="6"/>
  <c r="I5" i="17"/>
  <c r="G12" i="17"/>
  <c r="T12" i="17"/>
  <c r="AA12" i="17"/>
  <c r="I12" i="17"/>
  <c r="J12" i="17"/>
  <c r="GH5" i="13"/>
  <c r="X11" i="17"/>
  <c r="AE25" i="6"/>
  <c r="H5" i="17"/>
  <c r="GB5" i="13"/>
  <c r="R11" i="17"/>
  <c r="X12" i="17"/>
  <c r="W12" i="17"/>
  <c r="Z12" i="17"/>
  <c r="R12" i="17"/>
  <c r="GA5" i="13"/>
  <c r="Q11" i="17"/>
  <c r="N12" i="17"/>
  <c r="Z11" i="17"/>
  <c r="GJ5" i="13"/>
  <c r="M12" i="17"/>
  <c r="L12" i="17"/>
  <c r="Y11" i="17"/>
  <c r="GI5" i="13"/>
  <c r="FZ5" i="13"/>
  <c r="P11" i="17"/>
  <c r="W11" i="17"/>
  <c r="GG5" i="13"/>
  <c r="K12" i="17"/>
  <c r="Q12" i="17"/>
  <c r="S11" i="17"/>
  <c r="GC5" i="13"/>
  <c r="U11" i="17"/>
  <c r="GE5" i="13"/>
  <c r="N5" i="17"/>
  <c r="Y12" i="17"/>
  <c r="V11" i="17"/>
  <c r="GF5" i="13"/>
  <c r="L5" i="17"/>
  <c r="AD25" i="6"/>
  <c r="G5" i="17"/>
  <c r="GD5" i="13"/>
  <c r="T11" i="17"/>
  <c r="S12" i="17"/>
  <c r="U12" i="17"/>
  <c r="AA11" i="17"/>
  <c r="GK5" i="13"/>
  <c r="K5" i="17"/>
  <c r="P12" i="17"/>
  <c r="V12" i="17"/>
  <c r="M5" i="17"/>
  <c r="O5" i="17"/>
  <c r="O11" i="17" s="1"/>
  <c r="O7" i="17"/>
  <c r="O6" i="17"/>
  <c r="O10" i="17"/>
  <c r="O8" i="17"/>
  <c r="O13" i="17" s="1"/>
  <c r="O9" i="17"/>
  <c r="O12" i="17" s="1"/>
  <c r="FU662" i="13" l="1"/>
  <c r="FU661" i="13"/>
  <c r="FU669" i="13"/>
  <c r="FU668" i="13"/>
  <c r="FU667" i="13"/>
  <c r="FU666" i="13"/>
  <c r="FU665" i="13"/>
  <c r="FU664" i="13"/>
  <c r="FU663" i="13"/>
  <c r="FW669" i="13"/>
  <c r="FW668" i="13"/>
  <c r="FW667" i="13"/>
  <c r="FW666" i="13"/>
  <c r="FW665" i="13"/>
  <c r="FW664" i="13"/>
  <c r="FW663" i="13"/>
  <c r="FW662" i="13"/>
  <c r="FW661" i="13"/>
  <c r="FX666" i="13"/>
  <c r="FX665" i="13"/>
  <c r="FX664" i="13"/>
  <c r="FX663" i="13"/>
  <c r="FX662" i="13"/>
  <c r="FX661" i="13"/>
  <c r="FX669" i="13"/>
  <c r="FX668" i="13"/>
  <c r="FX667" i="13"/>
  <c r="FY666" i="13"/>
  <c r="FY665" i="13"/>
  <c r="FY664" i="13"/>
  <c r="FY663" i="13"/>
  <c r="FY662" i="13"/>
  <c r="FY661" i="13"/>
  <c r="FY669" i="13"/>
  <c r="FY668" i="13"/>
  <c r="FY667" i="13"/>
  <c r="FR664" i="13"/>
  <c r="FR663" i="13"/>
  <c r="FR662" i="13"/>
  <c r="FR661" i="13"/>
  <c r="FR669" i="13"/>
  <c r="FR668" i="13"/>
  <c r="FR667" i="13"/>
  <c r="FR666" i="13"/>
  <c r="FR665" i="13"/>
  <c r="FS664" i="13"/>
  <c r="FS663" i="13"/>
  <c r="FS662" i="13"/>
  <c r="FS661" i="13"/>
  <c r="FS669" i="13"/>
  <c r="FS668" i="13"/>
  <c r="FS667" i="13"/>
  <c r="FS666" i="13"/>
  <c r="FS665" i="13"/>
  <c r="FV661" i="13"/>
  <c r="FV669" i="13"/>
  <c r="FV668" i="13"/>
  <c r="FV667" i="13"/>
  <c r="FV666" i="13"/>
  <c r="FV665" i="13"/>
  <c r="FV664" i="13"/>
  <c r="FV663" i="13"/>
  <c r="FV662" i="13"/>
  <c r="FT663" i="13"/>
  <c r="FT662" i="13"/>
  <c r="FT661" i="13"/>
  <c r="FT669" i="13"/>
  <c r="FT668" i="13"/>
  <c r="FT667" i="13"/>
  <c r="FT666" i="13"/>
  <c r="FT665" i="13"/>
  <c r="FT664" i="13"/>
  <c r="FS659" i="13"/>
  <c r="FS658" i="13"/>
  <c r="FS657" i="13"/>
  <c r="FS660" i="13"/>
  <c r="FT658" i="13"/>
  <c r="FT657" i="13"/>
  <c r="FT660" i="13"/>
  <c r="FT659" i="13"/>
  <c r="FR660" i="13"/>
  <c r="FR659" i="13"/>
  <c r="FR658" i="13"/>
  <c r="FR657" i="13"/>
  <c r="FV658" i="13"/>
  <c r="FV657" i="13"/>
  <c r="FV660" i="13"/>
  <c r="FV659" i="13"/>
  <c r="FW660" i="13"/>
  <c r="FW659" i="13"/>
  <c r="FW658" i="13"/>
  <c r="FW657" i="13"/>
  <c r="FX660" i="13"/>
  <c r="FX659" i="13"/>
  <c r="FX658" i="13"/>
  <c r="FX657" i="13"/>
  <c r="FY660" i="13"/>
  <c r="FY659" i="13"/>
  <c r="FY658" i="13"/>
  <c r="FY657" i="13"/>
  <c r="FU658" i="13"/>
  <c r="FU657" i="13"/>
  <c r="FU660" i="13"/>
  <c r="FU659" i="13"/>
  <c r="FW656" i="13"/>
  <c r="FW655" i="13"/>
  <c r="FW654" i="13"/>
  <c r="FW653" i="13"/>
  <c r="FX656" i="13"/>
  <c r="FX655" i="13"/>
  <c r="FX654" i="13"/>
  <c r="FX653" i="13"/>
  <c r="FU656" i="13"/>
  <c r="FU655" i="13"/>
  <c r="FU654" i="13"/>
  <c r="FU653" i="13"/>
  <c r="FY655" i="13"/>
  <c r="FY654" i="13"/>
  <c r="FY653" i="13"/>
  <c r="FY656" i="13"/>
  <c r="FR654" i="13"/>
  <c r="FR653" i="13"/>
  <c r="FR656" i="13"/>
  <c r="FR655" i="13"/>
  <c r="FS653" i="13"/>
  <c r="FS656" i="13"/>
  <c r="FS655" i="13"/>
  <c r="FS654" i="13"/>
  <c r="FV656" i="13"/>
  <c r="FV655" i="13"/>
  <c r="FV654" i="13"/>
  <c r="FV653" i="13"/>
  <c r="FT653" i="13"/>
  <c r="FT656" i="13"/>
  <c r="FT655" i="13"/>
  <c r="FT654" i="13"/>
  <c r="FR649" i="13"/>
  <c r="FR648" i="13"/>
  <c r="FR647" i="13"/>
  <c r="FR652" i="13"/>
  <c r="FR651" i="13"/>
  <c r="FR650" i="13"/>
  <c r="FW652" i="13"/>
  <c r="FW651" i="13"/>
  <c r="FW650" i="13"/>
  <c r="FW649" i="13"/>
  <c r="FW648" i="13"/>
  <c r="FW647" i="13"/>
  <c r="FS648" i="13"/>
  <c r="FS647" i="13"/>
  <c r="FS652" i="13"/>
  <c r="FS651" i="13"/>
  <c r="FS650" i="13"/>
  <c r="FS649" i="13"/>
  <c r="FX650" i="13"/>
  <c r="FX649" i="13"/>
  <c r="FX648" i="13"/>
  <c r="FX647" i="13"/>
  <c r="FX652" i="13"/>
  <c r="FX651" i="13"/>
  <c r="FY650" i="13"/>
  <c r="FY649" i="13"/>
  <c r="FY648" i="13"/>
  <c r="FY647" i="13"/>
  <c r="FY652" i="13"/>
  <c r="FY651" i="13"/>
  <c r="FV652" i="13"/>
  <c r="FV651" i="13"/>
  <c r="FV650" i="13"/>
  <c r="FV649" i="13"/>
  <c r="FV648" i="13"/>
  <c r="FV647" i="13"/>
  <c r="FU647" i="13"/>
  <c r="FU652" i="13"/>
  <c r="FU651" i="13"/>
  <c r="FU650" i="13"/>
  <c r="FU649" i="13"/>
  <c r="FU648" i="13"/>
  <c r="FT647" i="13"/>
  <c r="FT652" i="13"/>
  <c r="FT651" i="13"/>
  <c r="FT650" i="13"/>
  <c r="FT649" i="13"/>
  <c r="FT648" i="13"/>
  <c r="FT646" i="13"/>
  <c r="FT645" i="13"/>
  <c r="FX646" i="13"/>
  <c r="FX645" i="13"/>
  <c r="FY646" i="13"/>
  <c r="FY645" i="13"/>
  <c r="FW646" i="13"/>
  <c r="FW645" i="13"/>
  <c r="FU646" i="13"/>
  <c r="FU645" i="13"/>
  <c r="FR646" i="13"/>
  <c r="FR645" i="13"/>
  <c r="FS646" i="13"/>
  <c r="FS645" i="13"/>
  <c r="FV646" i="13"/>
  <c r="FV645" i="13"/>
  <c r="FY642" i="13"/>
  <c r="FY641" i="13"/>
  <c r="FY640" i="13"/>
  <c r="FY639" i="13"/>
  <c r="FY643" i="13"/>
  <c r="FV643" i="13"/>
  <c r="FV642" i="13"/>
  <c r="FV641" i="13"/>
  <c r="FV640" i="13"/>
  <c r="FV639" i="13"/>
  <c r="FT639" i="13"/>
  <c r="FT642" i="13"/>
  <c r="FT643" i="13"/>
  <c r="FT641" i="13"/>
  <c r="FT640" i="13"/>
  <c r="FX642" i="13"/>
  <c r="FX641" i="13"/>
  <c r="FX640" i="13"/>
  <c r="FX639" i="13"/>
  <c r="FX643" i="13"/>
  <c r="FR641" i="13"/>
  <c r="FR640" i="13"/>
  <c r="FR639" i="13"/>
  <c r="FR643" i="13"/>
  <c r="FR642" i="13"/>
  <c r="FS639" i="13"/>
  <c r="FS643" i="13"/>
  <c r="FS642" i="13"/>
  <c r="FS641" i="13"/>
  <c r="FS640" i="13"/>
  <c r="FU643" i="13"/>
  <c r="FU640" i="13"/>
  <c r="FU642" i="13"/>
  <c r="FU641" i="13"/>
  <c r="FU639" i="13"/>
  <c r="FW643" i="13"/>
  <c r="FW639" i="13"/>
  <c r="FW642" i="13"/>
  <c r="FW641" i="13"/>
  <c r="FW640" i="13"/>
  <c r="FU638" i="13"/>
  <c r="FU637" i="13"/>
  <c r="FU636" i="13"/>
  <c r="FU635" i="13"/>
  <c r="FW638" i="13"/>
  <c r="FW637" i="13"/>
  <c r="FW636" i="13"/>
  <c r="FW635" i="13"/>
  <c r="FX638" i="13"/>
  <c r="FX637" i="13"/>
  <c r="FX636" i="13"/>
  <c r="FX635" i="13"/>
  <c r="FY638" i="13"/>
  <c r="FY637" i="13"/>
  <c r="FY636" i="13"/>
  <c r="FY635" i="13"/>
  <c r="FS637" i="13"/>
  <c r="FS636" i="13"/>
  <c r="FS635" i="13"/>
  <c r="FS638" i="13"/>
  <c r="FR637" i="13"/>
  <c r="FR636" i="13"/>
  <c r="FR635" i="13"/>
  <c r="FR638" i="13"/>
  <c r="FV638" i="13"/>
  <c r="FV637" i="13"/>
  <c r="FV636" i="13"/>
  <c r="FV635" i="13"/>
  <c r="FT636" i="13"/>
  <c r="FT635" i="13"/>
  <c r="FT638" i="13"/>
  <c r="FT637" i="13"/>
  <c r="FV633" i="13"/>
  <c r="FV632" i="13"/>
  <c r="FV628" i="13"/>
  <c r="FV627" i="13"/>
  <c r="FV626" i="13"/>
  <c r="FV625" i="13"/>
  <c r="FV624" i="13"/>
  <c r="FT625" i="13"/>
  <c r="FT624" i="13"/>
  <c r="FT633" i="13"/>
  <c r="FT632" i="13"/>
  <c r="FT628" i="13"/>
  <c r="FT627" i="13"/>
  <c r="FT626" i="13"/>
  <c r="FW633" i="13"/>
  <c r="FW632" i="13"/>
  <c r="FW628" i="13"/>
  <c r="FW627" i="13"/>
  <c r="FW625" i="13"/>
  <c r="FW626" i="13"/>
  <c r="FW624" i="13"/>
  <c r="FU624" i="13"/>
  <c r="FU633" i="13"/>
  <c r="FU626" i="13"/>
  <c r="FU632" i="13"/>
  <c r="FU628" i="13"/>
  <c r="FU627" i="13"/>
  <c r="FU625" i="13"/>
  <c r="GP631" i="13"/>
  <c r="GO631" i="13"/>
  <c r="FX632" i="13"/>
  <c r="FX628" i="13"/>
  <c r="FX627" i="13"/>
  <c r="FX626" i="13"/>
  <c r="FX624" i="13"/>
  <c r="FX625" i="13"/>
  <c r="FX633" i="13"/>
  <c r="FY626" i="13"/>
  <c r="FY625" i="13"/>
  <c r="FY624" i="13"/>
  <c r="FY633" i="13"/>
  <c r="FY632" i="13"/>
  <c r="FY628" i="13"/>
  <c r="FY627" i="13"/>
  <c r="FR626" i="13"/>
  <c r="FR633" i="13"/>
  <c r="FR625" i="13"/>
  <c r="FR624" i="13"/>
  <c r="FR632" i="13"/>
  <c r="FR628" i="13"/>
  <c r="FR627" i="13"/>
  <c r="FS632" i="13"/>
  <c r="FS625" i="13"/>
  <c r="FS624" i="13"/>
  <c r="FS628" i="13"/>
  <c r="FS627" i="13"/>
  <c r="FS633" i="13"/>
  <c r="FS626" i="13"/>
  <c r="FX620" i="13"/>
  <c r="FX622" i="13"/>
  <c r="FX621" i="13"/>
  <c r="FY622" i="13"/>
  <c r="FY621" i="13"/>
  <c r="FY620" i="13"/>
  <c r="FR622" i="13"/>
  <c r="FR621" i="13"/>
  <c r="FR620" i="13"/>
  <c r="FS622" i="13"/>
  <c r="FS621" i="13"/>
  <c r="FS620" i="13"/>
  <c r="FV621" i="13"/>
  <c r="FV620" i="13"/>
  <c r="FV622" i="13"/>
  <c r="FT622" i="13"/>
  <c r="FT621" i="13"/>
  <c r="FT620" i="13"/>
  <c r="FU621" i="13"/>
  <c r="FU620" i="13"/>
  <c r="FU622" i="13"/>
  <c r="FW620" i="13"/>
  <c r="FW622" i="13"/>
  <c r="FW621" i="13"/>
  <c r="FV617" i="13"/>
  <c r="FV619" i="13"/>
  <c r="FV618" i="13"/>
  <c r="FT617" i="13"/>
  <c r="FT618" i="13"/>
  <c r="FT619" i="13"/>
  <c r="FY617" i="13"/>
  <c r="FY619" i="13"/>
  <c r="FY618" i="13"/>
  <c r="FR617" i="13"/>
  <c r="FR618" i="13"/>
  <c r="FR619" i="13"/>
  <c r="FS617" i="13"/>
  <c r="FS618" i="13"/>
  <c r="FS619" i="13"/>
  <c r="FW617" i="13"/>
  <c r="FW619" i="13"/>
  <c r="FW618" i="13"/>
  <c r="FU617" i="13"/>
  <c r="FU619" i="13"/>
  <c r="FU618" i="13"/>
  <c r="FX617" i="13"/>
  <c r="FX619" i="13"/>
  <c r="FX618" i="13"/>
  <c r="FW613" i="13"/>
  <c r="FW612" i="13"/>
  <c r="FW616" i="13"/>
  <c r="FW615" i="13"/>
  <c r="FW614" i="13"/>
  <c r="FX616" i="13"/>
  <c r="FX615" i="13"/>
  <c r="FX614" i="13"/>
  <c r="FX612" i="13"/>
  <c r="FX613" i="13"/>
  <c r="FY612" i="13"/>
  <c r="FY615" i="13"/>
  <c r="FY614" i="13"/>
  <c r="FY613" i="13"/>
  <c r="FY616" i="13"/>
  <c r="FR616" i="13"/>
  <c r="FR615" i="13"/>
  <c r="FR614" i="13"/>
  <c r="FR613" i="13"/>
  <c r="FR612" i="13"/>
  <c r="FS615" i="13"/>
  <c r="FS614" i="13"/>
  <c r="FS613" i="13"/>
  <c r="FS612" i="13"/>
  <c r="FS616" i="13"/>
  <c r="FV612" i="13"/>
  <c r="FV616" i="13"/>
  <c r="FV613" i="13"/>
  <c r="FV615" i="13"/>
  <c r="FV614" i="13"/>
  <c r="FT613" i="13"/>
  <c r="FT612" i="13"/>
  <c r="FT616" i="13"/>
  <c r="FT615" i="13"/>
  <c r="FT614" i="13"/>
  <c r="FU615" i="13"/>
  <c r="FU614" i="13"/>
  <c r="FU613" i="13"/>
  <c r="FU612" i="13"/>
  <c r="FU616" i="13"/>
  <c r="FV610" i="13"/>
  <c r="FV611" i="13"/>
  <c r="FU610" i="13"/>
  <c r="FU611" i="13"/>
  <c r="FT611" i="13"/>
  <c r="FT610" i="13"/>
  <c r="FX611" i="13"/>
  <c r="FX610" i="13"/>
  <c r="FY611" i="13"/>
  <c r="FY610" i="13"/>
  <c r="FW610" i="13"/>
  <c r="FW611" i="13"/>
  <c r="FR611" i="13"/>
  <c r="FR610" i="13"/>
  <c r="FS611" i="13"/>
  <c r="FS610" i="13"/>
  <c r="FW607" i="13"/>
  <c r="FW606" i="13"/>
  <c r="FW608" i="13"/>
  <c r="FW609" i="13"/>
  <c r="FV608" i="13"/>
  <c r="FV607" i="13"/>
  <c r="FV606" i="13"/>
  <c r="FV609" i="13"/>
  <c r="FT609" i="13"/>
  <c r="FT608" i="13"/>
  <c r="FT607" i="13"/>
  <c r="FT606" i="13"/>
  <c r="FU609" i="13"/>
  <c r="FU608" i="13"/>
  <c r="FU607" i="13"/>
  <c r="FU606" i="13"/>
  <c r="FX607" i="13"/>
  <c r="FX606" i="13"/>
  <c r="FX609" i="13"/>
  <c r="FX608" i="13"/>
  <c r="FY607" i="13"/>
  <c r="FY606" i="13"/>
  <c r="FY609" i="13"/>
  <c r="FY608" i="13"/>
  <c r="FR607" i="13"/>
  <c r="FR609" i="13"/>
  <c r="FR608" i="13"/>
  <c r="FR606" i="13"/>
  <c r="FS609" i="13"/>
  <c r="FS608" i="13"/>
  <c r="FS607" i="13"/>
  <c r="FS606" i="13"/>
  <c r="FT602" i="13"/>
  <c r="FT605" i="13"/>
  <c r="FT604" i="13"/>
  <c r="FT603" i="13"/>
  <c r="FW605" i="13"/>
  <c r="FW604" i="13"/>
  <c r="FW603" i="13"/>
  <c r="FW602" i="13"/>
  <c r="FV605" i="13"/>
  <c r="FV604" i="13"/>
  <c r="FV603" i="13"/>
  <c r="FV602" i="13"/>
  <c r="FU605" i="13"/>
  <c r="FU604" i="13"/>
  <c r="FU603" i="13"/>
  <c r="FU602" i="13"/>
  <c r="FX604" i="13"/>
  <c r="FX603" i="13"/>
  <c r="FX602" i="13"/>
  <c r="FX605" i="13"/>
  <c r="FY604" i="13"/>
  <c r="FY603" i="13"/>
  <c r="FY602" i="13"/>
  <c r="FY605" i="13"/>
  <c r="FR602" i="13"/>
  <c r="FR605" i="13"/>
  <c r="FR604" i="13"/>
  <c r="FR603" i="13"/>
  <c r="FS602" i="13"/>
  <c r="FS605" i="13"/>
  <c r="FS604" i="13"/>
  <c r="FS603" i="13"/>
  <c r="FV600" i="13"/>
  <c r="FV599" i="13"/>
  <c r="FV597" i="13"/>
  <c r="FV596" i="13"/>
  <c r="FV595" i="13"/>
  <c r="FV601" i="13"/>
  <c r="FV598" i="13"/>
  <c r="FU598" i="13"/>
  <c r="FU600" i="13"/>
  <c r="FU599" i="13"/>
  <c r="FU597" i="13"/>
  <c r="FU596" i="13"/>
  <c r="FU595" i="13"/>
  <c r="FU601" i="13"/>
  <c r="FW600" i="13"/>
  <c r="FW599" i="13"/>
  <c r="FW597" i="13"/>
  <c r="FW596" i="13"/>
  <c r="FW595" i="13"/>
  <c r="FW601" i="13"/>
  <c r="FW598" i="13"/>
  <c r="FY601" i="13"/>
  <c r="FY598" i="13"/>
  <c r="FY600" i="13"/>
  <c r="FY599" i="13"/>
  <c r="FY597" i="13"/>
  <c r="FY596" i="13"/>
  <c r="FY595" i="13"/>
  <c r="FT601" i="13"/>
  <c r="FT598" i="13"/>
  <c r="FT600" i="13"/>
  <c r="FT599" i="13"/>
  <c r="FT597" i="13"/>
  <c r="FT596" i="13"/>
  <c r="FT595" i="13"/>
  <c r="FX601" i="13"/>
  <c r="FX598" i="13"/>
  <c r="FX600" i="13"/>
  <c r="FX599" i="13"/>
  <c r="FX597" i="13"/>
  <c r="FX596" i="13"/>
  <c r="FX595" i="13"/>
  <c r="FR601" i="13"/>
  <c r="FR598" i="13"/>
  <c r="FR600" i="13"/>
  <c r="FR599" i="13"/>
  <c r="FR597" i="13"/>
  <c r="FR596" i="13"/>
  <c r="FR595" i="13"/>
  <c r="FS601" i="13"/>
  <c r="FS598" i="13"/>
  <c r="FS600" i="13"/>
  <c r="FS599" i="13"/>
  <c r="FS597" i="13"/>
  <c r="FS596" i="13"/>
  <c r="FS595" i="13"/>
  <c r="FV592" i="13"/>
  <c r="FV594" i="13"/>
  <c r="FV593" i="13"/>
  <c r="FT592" i="13"/>
  <c r="FT594" i="13"/>
  <c r="FT593" i="13"/>
  <c r="FW592" i="13"/>
  <c r="FW594" i="13"/>
  <c r="FW593" i="13"/>
  <c r="FU592" i="13"/>
  <c r="FU594" i="13"/>
  <c r="FU593" i="13"/>
  <c r="FL25" i="13"/>
  <c r="FM25" i="13" s="1"/>
  <c r="FX592" i="13"/>
  <c r="FX594" i="13"/>
  <c r="FX593" i="13"/>
  <c r="FY592" i="13"/>
  <c r="FY594" i="13"/>
  <c r="FY593" i="13"/>
  <c r="FR592" i="13"/>
  <c r="FR594" i="13"/>
  <c r="FR593" i="13"/>
  <c r="FS592" i="13"/>
  <c r="FS594" i="13"/>
  <c r="FS593" i="13"/>
  <c r="FL22" i="13"/>
  <c r="FM22" i="13" s="1"/>
  <c r="FS591" i="13"/>
  <c r="FS590" i="13"/>
  <c r="FR591" i="13"/>
  <c r="FR590" i="13"/>
  <c r="FV591" i="13"/>
  <c r="FV590" i="13"/>
  <c r="FT591" i="13"/>
  <c r="FT590" i="13"/>
  <c r="FW591" i="13"/>
  <c r="FW590" i="13"/>
  <c r="FU591" i="13"/>
  <c r="FU590" i="13"/>
  <c r="FX591" i="13"/>
  <c r="FX590" i="13"/>
  <c r="FY591" i="13"/>
  <c r="FY590" i="13"/>
  <c r="FL114" i="13"/>
  <c r="FM114" i="13" s="1"/>
  <c r="FL575" i="13"/>
  <c r="FM575" i="13" s="1"/>
  <c r="GP575" i="13" s="1"/>
  <c r="FL587" i="13"/>
  <c r="FM587" i="13" s="1"/>
  <c r="FL564" i="13"/>
  <c r="FM564" i="13" s="1"/>
  <c r="FR579" i="13"/>
  <c r="FR578" i="13"/>
  <c r="FR577" i="13"/>
  <c r="FR576" i="13"/>
  <c r="FS579" i="13"/>
  <c r="FS578" i="13"/>
  <c r="FS577" i="13"/>
  <c r="FS576" i="13"/>
  <c r="FT579" i="13"/>
  <c r="FT578" i="13"/>
  <c r="FT577" i="13"/>
  <c r="FT576" i="13"/>
  <c r="FU579" i="13"/>
  <c r="FU578" i="13"/>
  <c r="FU577" i="13"/>
  <c r="FU576" i="13"/>
  <c r="FW579" i="13"/>
  <c r="FW578" i="13"/>
  <c r="FW577" i="13"/>
  <c r="FW576" i="13"/>
  <c r="FV579" i="13"/>
  <c r="FV578" i="13"/>
  <c r="FV577" i="13"/>
  <c r="FV576" i="13"/>
  <c r="FX579" i="13"/>
  <c r="FX578" i="13"/>
  <c r="FX577" i="13"/>
  <c r="FX576" i="13"/>
  <c r="FY579" i="13"/>
  <c r="FY578" i="13"/>
  <c r="FY577" i="13"/>
  <c r="FY576" i="13"/>
  <c r="FL559" i="13"/>
  <c r="FM559" i="13" s="1"/>
  <c r="GP559" i="13" s="1"/>
  <c r="FT567" i="13"/>
  <c r="FT570" i="13"/>
  <c r="FT569" i="13"/>
  <c r="FT568" i="13"/>
  <c r="FW567" i="13"/>
  <c r="FW570" i="13"/>
  <c r="FW569" i="13"/>
  <c r="FW568" i="13"/>
  <c r="FS567" i="13"/>
  <c r="FS570" i="13"/>
  <c r="FS569" i="13"/>
  <c r="FS568" i="13"/>
  <c r="FU567" i="13"/>
  <c r="FU570" i="13"/>
  <c r="FU569" i="13"/>
  <c r="FU568" i="13"/>
  <c r="FV567" i="13"/>
  <c r="FV570" i="13"/>
  <c r="FV569" i="13"/>
  <c r="FV568" i="13"/>
  <c r="FR567" i="13"/>
  <c r="FR570" i="13"/>
  <c r="FR569" i="13"/>
  <c r="FR568" i="13"/>
  <c r="FX567" i="13"/>
  <c r="FX570" i="13"/>
  <c r="FX569" i="13"/>
  <c r="FX568" i="13"/>
  <c r="FY567" i="13"/>
  <c r="FY570" i="13"/>
  <c r="FY569" i="13"/>
  <c r="FY568" i="13"/>
  <c r="FR560" i="13"/>
  <c r="FR561" i="13"/>
  <c r="FS560" i="13"/>
  <c r="FS561" i="13"/>
  <c r="FV560" i="13"/>
  <c r="FV561" i="13"/>
  <c r="FT560" i="13"/>
  <c r="FT561" i="13"/>
  <c r="FW560" i="13"/>
  <c r="FW561" i="13"/>
  <c r="FU560" i="13"/>
  <c r="FU561" i="13"/>
  <c r="FX560" i="13"/>
  <c r="FX561" i="13"/>
  <c r="FY560" i="13"/>
  <c r="FY561" i="13"/>
  <c r="FR558" i="13"/>
  <c r="FR557" i="13"/>
  <c r="FR556" i="13"/>
  <c r="FR555" i="13"/>
  <c r="FR554" i="13"/>
  <c r="FR553" i="13"/>
  <c r="FR552" i="13"/>
  <c r="FS558" i="13"/>
  <c r="FS557" i="13"/>
  <c r="FS556" i="13"/>
  <c r="FS555" i="13"/>
  <c r="FS554" i="13"/>
  <c r="FS553" i="13"/>
  <c r="FS552" i="13"/>
  <c r="FV558" i="13"/>
  <c r="FV557" i="13"/>
  <c r="FV556" i="13"/>
  <c r="FV555" i="13"/>
  <c r="FV554" i="13"/>
  <c r="FV553" i="13"/>
  <c r="FV552" i="13"/>
  <c r="FT558" i="13"/>
  <c r="FT557" i="13"/>
  <c r="FT556" i="13"/>
  <c r="FT555" i="13"/>
  <c r="FT554" i="13"/>
  <c r="FT553" i="13"/>
  <c r="FT552" i="13"/>
  <c r="FU558" i="13"/>
  <c r="FU557" i="13"/>
  <c r="FU556" i="13"/>
  <c r="FU555" i="13"/>
  <c r="FU554" i="13"/>
  <c r="FU553" i="13"/>
  <c r="FU552" i="13"/>
  <c r="FW558" i="13"/>
  <c r="FW557" i="13"/>
  <c r="FW556" i="13"/>
  <c r="FW555" i="13"/>
  <c r="FW554" i="13"/>
  <c r="FW553" i="13"/>
  <c r="FW552" i="13"/>
  <c r="FX558" i="13"/>
  <c r="FX557" i="13"/>
  <c r="FX556" i="13"/>
  <c r="FX555" i="13"/>
  <c r="FX554" i="13"/>
  <c r="FX553" i="13"/>
  <c r="FX552" i="13"/>
  <c r="FY558" i="13"/>
  <c r="FY557" i="13"/>
  <c r="FY556" i="13"/>
  <c r="FY555" i="13"/>
  <c r="FY554" i="13"/>
  <c r="FY553" i="13"/>
  <c r="FY552" i="13"/>
  <c r="FU551" i="13"/>
  <c r="FU550" i="13"/>
  <c r="FU549" i="13"/>
  <c r="FY551" i="13"/>
  <c r="FY550" i="13"/>
  <c r="FY549" i="13"/>
  <c r="FX551" i="13"/>
  <c r="FX550" i="13"/>
  <c r="FX549" i="13"/>
  <c r="FS551" i="13"/>
  <c r="FS550" i="13"/>
  <c r="FS549" i="13"/>
  <c r="FR551" i="13"/>
  <c r="FR550" i="13"/>
  <c r="FR549" i="13"/>
  <c r="FV551" i="13"/>
  <c r="FV550" i="13"/>
  <c r="FV549" i="13"/>
  <c r="FT551" i="13"/>
  <c r="FT549" i="13"/>
  <c r="FT550" i="13"/>
  <c r="FW551" i="13"/>
  <c r="FW550" i="13"/>
  <c r="FW549" i="13"/>
  <c r="FX542" i="13"/>
  <c r="FX548" i="13"/>
  <c r="FX547" i="13"/>
  <c r="FX546" i="13"/>
  <c r="FX545" i="13"/>
  <c r="FX544" i="13"/>
  <c r="FX543" i="13"/>
  <c r="FY542" i="13"/>
  <c r="FY548" i="13"/>
  <c r="FY547" i="13"/>
  <c r="FY546" i="13"/>
  <c r="FY545" i="13"/>
  <c r="FY544" i="13"/>
  <c r="FY543" i="13"/>
  <c r="FS542" i="13"/>
  <c r="FS548" i="13"/>
  <c r="FS547" i="13"/>
  <c r="FS546" i="13"/>
  <c r="FS545" i="13"/>
  <c r="FS544" i="13"/>
  <c r="FS543" i="13"/>
  <c r="FR542" i="13"/>
  <c r="FR548" i="13"/>
  <c r="FR547" i="13"/>
  <c r="FR546" i="13"/>
  <c r="FR545" i="13"/>
  <c r="FR544" i="13"/>
  <c r="FR543" i="13"/>
  <c r="FV542" i="13"/>
  <c r="FV548" i="13"/>
  <c r="FV547" i="13"/>
  <c r="FV546" i="13"/>
  <c r="FV545" i="13"/>
  <c r="FV544" i="13"/>
  <c r="FV543" i="13"/>
  <c r="FT542" i="13"/>
  <c r="FT548" i="13"/>
  <c r="FT547" i="13"/>
  <c r="FT546" i="13"/>
  <c r="FT545" i="13"/>
  <c r="FT544" i="13"/>
  <c r="FT543" i="13"/>
  <c r="FW542" i="13"/>
  <c r="FW548" i="13"/>
  <c r="FW547" i="13"/>
  <c r="FW546" i="13"/>
  <c r="FW545" i="13"/>
  <c r="FW544" i="13"/>
  <c r="FW543" i="13"/>
  <c r="FU542" i="13"/>
  <c r="FU548" i="13"/>
  <c r="FU547" i="13"/>
  <c r="FU546" i="13"/>
  <c r="FU545" i="13"/>
  <c r="FU544" i="13"/>
  <c r="FU543" i="13"/>
  <c r="FX535" i="13"/>
  <c r="FX541" i="13"/>
  <c r="FX540" i="13"/>
  <c r="FX539" i="13"/>
  <c r="FX538" i="13"/>
  <c r="FX537" i="13"/>
  <c r="FX536" i="13"/>
  <c r="FY535" i="13"/>
  <c r="FY541" i="13"/>
  <c r="FY540" i="13"/>
  <c r="FY539" i="13"/>
  <c r="FY538" i="13"/>
  <c r="FY537" i="13"/>
  <c r="FY536" i="13"/>
  <c r="FU535" i="13"/>
  <c r="FU541" i="13"/>
  <c r="FU540" i="13"/>
  <c r="FU539" i="13"/>
  <c r="FU538" i="13"/>
  <c r="FU537" i="13"/>
  <c r="FU536" i="13"/>
  <c r="FV535" i="13"/>
  <c r="FV541" i="13"/>
  <c r="FV540" i="13"/>
  <c r="FV539" i="13"/>
  <c r="FV538" i="13"/>
  <c r="FV537" i="13"/>
  <c r="FV536" i="13"/>
  <c r="FR535" i="13"/>
  <c r="FR541" i="13"/>
  <c r="FR540" i="13"/>
  <c r="FR539" i="13"/>
  <c r="FR538" i="13"/>
  <c r="FR537" i="13"/>
  <c r="FR536" i="13"/>
  <c r="FS535" i="13"/>
  <c r="FS540" i="13"/>
  <c r="FS539" i="13"/>
  <c r="FS538" i="13"/>
  <c r="FS537" i="13"/>
  <c r="FS536" i="13"/>
  <c r="FS541" i="13"/>
  <c r="FT535" i="13"/>
  <c r="FT541" i="13"/>
  <c r="FT540" i="13"/>
  <c r="FT539" i="13"/>
  <c r="FT538" i="13"/>
  <c r="FT537" i="13"/>
  <c r="FT536" i="13"/>
  <c r="FW535" i="13"/>
  <c r="FW541" i="13"/>
  <c r="FW540" i="13"/>
  <c r="FW539" i="13"/>
  <c r="FW538" i="13"/>
  <c r="FW537" i="13"/>
  <c r="FW536" i="13"/>
  <c r="FX509" i="13"/>
  <c r="FX534" i="13"/>
  <c r="FT509" i="13"/>
  <c r="FT534" i="13"/>
  <c r="FW509" i="13"/>
  <c r="FW534" i="13"/>
  <c r="FV509" i="13"/>
  <c r="FV534" i="13"/>
  <c r="FU509" i="13"/>
  <c r="FU534" i="13"/>
  <c r="FR509" i="13"/>
  <c r="FR534" i="13"/>
  <c r="FS509" i="13"/>
  <c r="FS534" i="13"/>
  <c r="FY509" i="13"/>
  <c r="FY534" i="13"/>
  <c r="FL28" i="13"/>
  <c r="FM28" i="13" s="1"/>
  <c r="FL27" i="13"/>
  <c r="FM27" i="13" s="1"/>
  <c r="FL26" i="13"/>
  <c r="FM26" i="13" s="1"/>
  <c r="FL24" i="13"/>
  <c r="FM24" i="13" s="1"/>
  <c r="FL23" i="13"/>
  <c r="FM23" i="13" s="1"/>
  <c r="FX508" i="13"/>
  <c r="FX507" i="13"/>
  <c r="FX502" i="13"/>
  <c r="FX501" i="13"/>
  <c r="FX500" i="13"/>
  <c r="FX499" i="13"/>
  <c r="FY508" i="13"/>
  <c r="FY507" i="13"/>
  <c r="FY502" i="13"/>
  <c r="FY501" i="13"/>
  <c r="FY500" i="13"/>
  <c r="FY499" i="13"/>
  <c r="FV508" i="13"/>
  <c r="FV507" i="13"/>
  <c r="FV502" i="13"/>
  <c r="FV501" i="13"/>
  <c r="FV500" i="13"/>
  <c r="FV499" i="13"/>
  <c r="FT508" i="13"/>
  <c r="FT507" i="13"/>
  <c r="FT502" i="13"/>
  <c r="FT501" i="13"/>
  <c r="FT500" i="13"/>
  <c r="FT499" i="13"/>
  <c r="FR508" i="13"/>
  <c r="FR507" i="13"/>
  <c r="FR502" i="13"/>
  <c r="FR501" i="13"/>
  <c r="FR500" i="13"/>
  <c r="FR499" i="13"/>
  <c r="FW508" i="13"/>
  <c r="FW507" i="13"/>
  <c r="FW502" i="13"/>
  <c r="FW501" i="13"/>
  <c r="FW500" i="13"/>
  <c r="FW499" i="13"/>
  <c r="FU508" i="13"/>
  <c r="FU507" i="13"/>
  <c r="FU502" i="13"/>
  <c r="FU501" i="13"/>
  <c r="FU500" i="13"/>
  <c r="FU499" i="13"/>
  <c r="FS508" i="13"/>
  <c r="FS507" i="13"/>
  <c r="FS502" i="13"/>
  <c r="FS501" i="13"/>
  <c r="FS500" i="13"/>
  <c r="FS499" i="13"/>
  <c r="FR498" i="13"/>
  <c r="FR497" i="13"/>
  <c r="FR495" i="13"/>
  <c r="FR494" i="13"/>
  <c r="FR492" i="13"/>
  <c r="FR491" i="13"/>
  <c r="FR490" i="13"/>
  <c r="FR489" i="13"/>
  <c r="FS498" i="13"/>
  <c r="FS497" i="13"/>
  <c r="FS495" i="13"/>
  <c r="FS494" i="13"/>
  <c r="FS492" i="13"/>
  <c r="FS491" i="13"/>
  <c r="FS490" i="13"/>
  <c r="FS489" i="13"/>
  <c r="FV498" i="13"/>
  <c r="FV497" i="13"/>
  <c r="FV495" i="13"/>
  <c r="FV494" i="13"/>
  <c r="FV492" i="13"/>
  <c r="FV491" i="13"/>
  <c r="FV490" i="13"/>
  <c r="FV489" i="13"/>
  <c r="FW498" i="13"/>
  <c r="FW494" i="13"/>
  <c r="FW491" i="13"/>
  <c r="FW489" i="13"/>
  <c r="FW497" i="13"/>
  <c r="FW495" i="13"/>
  <c r="FW492" i="13"/>
  <c r="FW490" i="13"/>
  <c r="FU498" i="13"/>
  <c r="FU497" i="13"/>
  <c r="FU495" i="13"/>
  <c r="FU494" i="13"/>
  <c r="FU492" i="13"/>
  <c r="FU491" i="13"/>
  <c r="FU490" i="13"/>
  <c r="FU489" i="13"/>
  <c r="FT498" i="13"/>
  <c r="FT497" i="13"/>
  <c r="FT495" i="13"/>
  <c r="FT494" i="13"/>
  <c r="FT492" i="13"/>
  <c r="FT491" i="13"/>
  <c r="FT490" i="13"/>
  <c r="FT489" i="13"/>
  <c r="FX498" i="13"/>
  <c r="FX497" i="13"/>
  <c r="FX495" i="13"/>
  <c r="FX494" i="13"/>
  <c r="FX492" i="13"/>
  <c r="FX491" i="13"/>
  <c r="FX490" i="13"/>
  <c r="FX489" i="13"/>
  <c r="FY494" i="13"/>
  <c r="FY498" i="13"/>
  <c r="FY490" i="13"/>
  <c r="FY492" i="13"/>
  <c r="FY495" i="13"/>
  <c r="FY497" i="13"/>
  <c r="FY491" i="13"/>
  <c r="FY489" i="13"/>
  <c r="FY488" i="13"/>
  <c r="FY486" i="13"/>
  <c r="FR488" i="13"/>
  <c r="FR486" i="13"/>
  <c r="FS488" i="13"/>
  <c r="FS486" i="13"/>
  <c r="FT488" i="13"/>
  <c r="FT486" i="13"/>
  <c r="FV488" i="13"/>
  <c r="FV486" i="13"/>
  <c r="FW486" i="13"/>
  <c r="FW488" i="13"/>
  <c r="FU488" i="13"/>
  <c r="FU486" i="13"/>
  <c r="FX488" i="13"/>
  <c r="FX486" i="13"/>
  <c r="GP113" i="13"/>
  <c r="FT484" i="13"/>
  <c r="FT485" i="13"/>
  <c r="FW484" i="13"/>
  <c r="FW485" i="13"/>
  <c r="FU484" i="13"/>
  <c r="FU485" i="13"/>
  <c r="FX484" i="13"/>
  <c r="FX485" i="13"/>
  <c r="FY484" i="13"/>
  <c r="FY485" i="13"/>
  <c r="FV484" i="13"/>
  <c r="FV485" i="13"/>
  <c r="FR484" i="13"/>
  <c r="FR485" i="13"/>
  <c r="FS484" i="13"/>
  <c r="FS485" i="13"/>
  <c r="FS480" i="13"/>
  <c r="FS483" i="13"/>
  <c r="FS482" i="13"/>
  <c r="FS481" i="13"/>
  <c r="FV480" i="13"/>
  <c r="FV483" i="13"/>
  <c r="FV482" i="13"/>
  <c r="FV481" i="13"/>
  <c r="FT480" i="13"/>
  <c r="FT483" i="13"/>
  <c r="FT482" i="13"/>
  <c r="FT481" i="13"/>
  <c r="FW480" i="13"/>
  <c r="FW483" i="13"/>
  <c r="FW482" i="13"/>
  <c r="FW481" i="13"/>
  <c r="FU480" i="13"/>
  <c r="FU483" i="13"/>
  <c r="FU482" i="13"/>
  <c r="FU481" i="13"/>
  <c r="FX480" i="13"/>
  <c r="FX483" i="13"/>
  <c r="FX482" i="13"/>
  <c r="FX481" i="13"/>
  <c r="FY480" i="13"/>
  <c r="FY483" i="13"/>
  <c r="FY482" i="13"/>
  <c r="FY481" i="13"/>
  <c r="FR480" i="13"/>
  <c r="FR483" i="13"/>
  <c r="FR482" i="13"/>
  <c r="FR481" i="13"/>
  <c r="FV475" i="13"/>
  <c r="FV478" i="13"/>
  <c r="FV476" i="13"/>
  <c r="FV479" i="13"/>
  <c r="FV477" i="13"/>
  <c r="FW478" i="13"/>
  <c r="FW476" i="13"/>
  <c r="FW479" i="13"/>
  <c r="FW477" i="13"/>
  <c r="FW475" i="13"/>
  <c r="FU475" i="13"/>
  <c r="FU478" i="13"/>
  <c r="FU476" i="13"/>
  <c r="FU479" i="13"/>
  <c r="FU477" i="13"/>
  <c r="FR479" i="13"/>
  <c r="FR477" i="13"/>
  <c r="FR475" i="13"/>
  <c r="FR478" i="13"/>
  <c r="FR476" i="13"/>
  <c r="FS477" i="13"/>
  <c r="FS475" i="13"/>
  <c r="FS478" i="13"/>
  <c r="FS476" i="13"/>
  <c r="FS479" i="13"/>
  <c r="FT477" i="13"/>
  <c r="FT475" i="13"/>
  <c r="FT478" i="13"/>
  <c r="FT476" i="13"/>
  <c r="FT479" i="13"/>
  <c r="FX476" i="13"/>
  <c r="FX479" i="13"/>
  <c r="FX477" i="13"/>
  <c r="FX475" i="13"/>
  <c r="FX478" i="13"/>
  <c r="FY476" i="13"/>
  <c r="FY479" i="13"/>
  <c r="FY477" i="13"/>
  <c r="FY475" i="13"/>
  <c r="FY478" i="13"/>
  <c r="FR471" i="13"/>
  <c r="FR474" i="13"/>
  <c r="FR472" i="13"/>
  <c r="FR469" i="13"/>
  <c r="FR470" i="13"/>
  <c r="FR455" i="13"/>
  <c r="FR452" i="13"/>
  <c r="FR449" i="13"/>
  <c r="FR446" i="13"/>
  <c r="FR467" i="13"/>
  <c r="FR464" i="13"/>
  <c r="FR461" i="13"/>
  <c r="FR447" i="13"/>
  <c r="FR444" i="13"/>
  <c r="FR441" i="13"/>
  <c r="FR456" i="13"/>
  <c r="FR453" i="13"/>
  <c r="FR473" i="13"/>
  <c r="FR468" i="13"/>
  <c r="FR465" i="13"/>
  <c r="FR462" i="13"/>
  <c r="FR451" i="13"/>
  <c r="FR448" i="13"/>
  <c r="FR445" i="13"/>
  <c r="FR442" i="13"/>
  <c r="FR463" i="13"/>
  <c r="FR460" i="13"/>
  <c r="FR454" i="13"/>
  <c r="FR443" i="13"/>
  <c r="FR440" i="13"/>
  <c r="FR437" i="13"/>
  <c r="FR434" i="13"/>
  <c r="FR423" i="13"/>
  <c r="FR450" i="13"/>
  <c r="FR435" i="13"/>
  <c r="FR432" i="13"/>
  <c r="FR429" i="13"/>
  <c r="FR426" i="13"/>
  <c r="FR466" i="13"/>
  <c r="FR438" i="13"/>
  <c r="FR427" i="13"/>
  <c r="FR424" i="13"/>
  <c r="FR421" i="13"/>
  <c r="FR418" i="13"/>
  <c r="FR439" i="13"/>
  <c r="FR436" i="13"/>
  <c r="FR433" i="13"/>
  <c r="FR430" i="13"/>
  <c r="FR431" i="13"/>
  <c r="FR416" i="13"/>
  <c r="FR410" i="13"/>
  <c r="FR405" i="13"/>
  <c r="FR402" i="13"/>
  <c r="FR411" i="13"/>
  <c r="FR408" i="13"/>
  <c r="FR394" i="13"/>
  <c r="FR417" i="13"/>
  <c r="FR414" i="13"/>
  <c r="FR428" i="13"/>
  <c r="FR425" i="13"/>
  <c r="FR420" i="13"/>
  <c r="FR406" i="13"/>
  <c r="FR392" i="13"/>
  <c r="FR415" i="13"/>
  <c r="FR409" i="13"/>
  <c r="FR419" i="13"/>
  <c r="FR404" i="13"/>
  <c r="FR401" i="13"/>
  <c r="FR398" i="13"/>
  <c r="FR384" i="13"/>
  <c r="FR381" i="13"/>
  <c r="FR378" i="13"/>
  <c r="FR358" i="13"/>
  <c r="FR387" i="13"/>
  <c r="FR390" i="13"/>
  <c r="FR379" i="13"/>
  <c r="FR376" i="13"/>
  <c r="FR391" i="13"/>
  <c r="FR385" i="13"/>
  <c r="FR382" i="13"/>
  <c r="FR359" i="13"/>
  <c r="FR422" i="13"/>
  <c r="FR400" i="13"/>
  <c r="FR388" i="13"/>
  <c r="FR407" i="13"/>
  <c r="FR331" i="13"/>
  <c r="FR328" i="13"/>
  <c r="FR319" i="13"/>
  <c r="FR383" i="13"/>
  <c r="FR345" i="13"/>
  <c r="FR334" i="13"/>
  <c r="FR393" i="13"/>
  <c r="FR386" i="13"/>
  <c r="FR380" i="13"/>
  <c r="FR363" i="13"/>
  <c r="FR361" i="13"/>
  <c r="FR332" i="13"/>
  <c r="FR346" i="13"/>
  <c r="FR338" i="13"/>
  <c r="FR335" i="13"/>
  <c r="FR326" i="13"/>
  <c r="FR397" i="13"/>
  <c r="FR389" i="13"/>
  <c r="FR377" i="13"/>
  <c r="FR362" i="13"/>
  <c r="FR333" i="13"/>
  <c r="FR330" i="13"/>
  <c r="FR327" i="13"/>
  <c r="FR321" i="13"/>
  <c r="FR339" i="13"/>
  <c r="FR320" i="13"/>
  <c r="FR309" i="13"/>
  <c r="FR336" i="13"/>
  <c r="FR322" i="13"/>
  <c r="FR314" i="13"/>
  <c r="FR312" i="13"/>
  <c r="FR304" i="13"/>
  <c r="FR364" i="13"/>
  <c r="FR310" i="13"/>
  <c r="FR323" i="13"/>
  <c r="FR316" i="13"/>
  <c r="FR315" i="13"/>
  <c r="FR313" i="13"/>
  <c r="FR305" i="13"/>
  <c r="FR324" i="13"/>
  <c r="FR311" i="13"/>
  <c r="FR303" i="13"/>
  <c r="FR337" i="13"/>
  <c r="FR329" i="13"/>
  <c r="FR318" i="13"/>
  <c r="FR306" i="13"/>
  <c r="FR268" i="13"/>
  <c r="FR265" i="13"/>
  <c r="FR283" i="13"/>
  <c r="FR280" i="13"/>
  <c r="FR292" i="13"/>
  <c r="FR289" i="13"/>
  <c r="FR286" i="13"/>
  <c r="FR272" i="13"/>
  <c r="FR269" i="13"/>
  <c r="FR266" i="13"/>
  <c r="FR325" i="13"/>
  <c r="FR287" i="13"/>
  <c r="FR284" i="13"/>
  <c r="FR278" i="13"/>
  <c r="FR255" i="13"/>
  <c r="FR252" i="13"/>
  <c r="FR249" i="13"/>
  <c r="FR308" i="13"/>
  <c r="FR293" i="13"/>
  <c r="FR290" i="13"/>
  <c r="FR267" i="13"/>
  <c r="FR264" i="13"/>
  <c r="FR302" i="13"/>
  <c r="FR279" i="13"/>
  <c r="FR273" i="13"/>
  <c r="FR227" i="13"/>
  <c r="FR224" i="13"/>
  <c r="FR221" i="13"/>
  <c r="FR218" i="13"/>
  <c r="FR253" i="13"/>
  <c r="FR239" i="13"/>
  <c r="FR236" i="13"/>
  <c r="FR233" i="13"/>
  <c r="FR230" i="13"/>
  <c r="FR207" i="13"/>
  <c r="FR204" i="13"/>
  <c r="FR201" i="13"/>
  <c r="FR198" i="13"/>
  <c r="FR242" i="13"/>
  <c r="FR219" i="13"/>
  <c r="FR216" i="13"/>
  <c r="FR317" i="13"/>
  <c r="FR299" i="13"/>
  <c r="FR231" i="13"/>
  <c r="FR228" i="13"/>
  <c r="FR225" i="13"/>
  <c r="FR222" i="13"/>
  <c r="FR199" i="13"/>
  <c r="FR307" i="13"/>
  <c r="FR240" i="13"/>
  <c r="FR237" i="13"/>
  <c r="FR211" i="13"/>
  <c r="FR291" i="13"/>
  <c r="FR256" i="13"/>
  <c r="FR223" i="13"/>
  <c r="FR220" i="13"/>
  <c r="FR217" i="13"/>
  <c r="FR214" i="13"/>
  <c r="FR257" i="13"/>
  <c r="FR232" i="13"/>
  <c r="FR229" i="13"/>
  <c r="FR226" i="13"/>
  <c r="FR203" i="13"/>
  <c r="FR200" i="13"/>
  <c r="FR206" i="13"/>
  <c r="FR205" i="13"/>
  <c r="FR178" i="13"/>
  <c r="FR244" i="13"/>
  <c r="FR215" i="13"/>
  <c r="FR187" i="13"/>
  <c r="FR184" i="13"/>
  <c r="FR181" i="13"/>
  <c r="FR173" i="13"/>
  <c r="FR165" i="13"/>
  <c r="FR162" i="13"/>
  <c r="FR154" i="13"/>
  <c r="FR196" i="13"/>
  <c r="FR193" i="13"/>
  <c r="FR190" i="13"/>
  <c r="FR176" i="13"/>
  <c r="FR168" i="13"/>
  <c r="FR157" i="13"/>
  <c r="FR282" i="13"/>
  <c r="FR213" i="13"/>
  <c r="FR202" i="13"/>
  <c r="FR179" i="13"/>
  <c r="FR171" i="13"/>
  <c r="FR163" i="13"/>
  <c r="FR160" i="13"/>
  <c r="FR191" i="13"/>
  <c r="FR188" i="13"/>
  <c r="FR185" i="13"/>
  <c r="FR182" i="13"/>
  <c r="FR174" i="13"/>
  <c r="FR166" i="13"/>
  <c r="FR155" i="13"/>
  <c r="FR250" i="13"/>
  <c r="FR241" i="13"/>
  <c r="FR238" i="13"/>
  <c r="FR183" i="13"/>
  <c r="FR180" i="13"/>
  <c r="FR172" i="13"/>
  <c r="FR164" i="13"/>
  <c r="FR161" i="13"/>
  <c r="FR251" i="13"/>
  <c r="FR195" i="13"/>
  <c r="FR192" i="13"/>
  <c r="FR189" i="13"/>
  <c r="FR186" i="13"/>
  <c r="FR175" i="13"/>
  <c r="FR167" i="13"/>
  <c r="FR170" i="13"/>
  <c r="FR147" i="13"/>
  <c r="FR139" i="13"/>
  <c r="FR131" i="13"/>
  <c r="FR108" i="13"/>
  <c r="FR150" i="13"/>
  <c r="FR142" i="13"/>
  <c r="FR134" i="13"/>
  <c r="FR120" i="13"/>
  <c r="FR117" i="13"/>
  <c r="FR111" i="13"/>
  <c r="FR169" i="13"/>
  <c r="FR159" i="13"/>
  <c r="FR153" i="13"/>
  <c r="FR145" i="13"/>
  <c r="FR137" i="13"/>
  <c r="FR129" i="13"/>
  <c r="FR126" i="13"/>
  <c r="FR123" i="13"/>
  <c r="FR212" i="13"/>
  <c r="FR148" i="13"/>
  <c r="FR140" i="13"/>
  <c r="FR132" i="13"/>
  <c r="FR112" i="13"/>
  <c r="FR151" i="13"/>
  <c r="FR143" i="13"/>
  <c r="FR135" i="13"/>
  <c r="FR209" i="13"/>
  <c r="FR158" i="13"/>
  <c r="FR149" i="13"/>
  <c r="FR141" i="13"/>
  <c r="FR133" i="13"/>
  <c r="FR116" i="13"/>
  <c r="FR110" i="13"/>
  <c r="FR107" i="13"/>
  <c r="FR210" i="13"/>
  <c r="FR156" i="13"/>
  <c r="FR152" i="13"/>
  <c r="FR144" i="13"/>
  <c r="FR136" i="13"/>
  <c r="FR128" i="13"/>
  <c r="FR125" i="13"/>
  <c r="FR122" i="13"/>
  <c r="FR119" i="13"/>
  <c r="FR104" i="13"/>
  <c r="FR101" i="13"/>
  <c r="FR98" i="13"/>
  <c r="FR95" i="13"/>
  <c r="FR121" i="13"/>
  <c r="FR96" i="13"/>
  <c r="FR93" i="13"/>
  <c r="FR90" i="13"/>
  <c r="FR87" i="13"/>
  <c r="FR67" i="13"/>
  <c r="FR64" i="13"/>
  <c r="FR61" i="13"/>
  <c r="FR58" i="13"/>
  <c r="FR208" i="13"/>
  <c r="FR197" i="13"/>
  <c r="FR177" i="13"/>
  <c r="FR118" i="13"/>
  <c r="FR105" i="13"/>
  <c r="FR102" i="13"/>
  <c r="FR99" i="13"/>
  <c r="FR115" i="13"/>
  <c r="FR109" i="13"/>
  <c r="FR88" i="13"/>
  <c r="FR85" i="13"/>
  <c r="FR82" i="13"/>
  <c r="FR103" i="13"/>
  <c r="FR80" i="13"/>
  <c r="FR77" i="13"/>
  <c r="FR74" i="13"/>
  <c r="FR130" i="13"/>
  <c r="FR106" i="13"/>
  <c r="FR92" i="13"/>
  <c r="FR89" i="13"/>
  <c r="FR86" i="13"/>
  <c r="FR83" i="13"/>
  <c r="FR60" i="13"/>
  <c r="FR97" i="13"/>
  <c r="FR84" i="13"/>
  <c r="FR73" i="13"/>
  <c r="FR65" i="13"/>
  <c r="FR56" i="13"/>
  <c r="FR53" i="13"/>
  <c r="FR50" i="13"/>
  <c r="FR38" i="13"/>
  <c r="FR35" i="13"/>
  <c r="FR94" i="13"/>
  <c r="FR66" i="13"/>
  <c r="FR194" i="13"/>
  <c r="FR146" i="13"/>
  <c r="FR138" i="13"/>
  <c r="FR124" i="13"/>
  <c r="FR91" i="13"/>
  <c r="FR81" i="13"/>
  <c r="FR78" i="13"/>
  <c r="FR79" i="13"/>
  <c r="FR68" i="13"/>
  <c r="FR59" i="13"/>
  <c r="FR57" i="13"/>
  <c r="FR54" i="13"/>
  <c r="FR51" i="13"/>
  <c r="FR127" i="13"/>
  <c r="FR100" i="13"/>
  <c r="FR72" i="13"/>
  <c r="FR47" i="13"/>
  <c r="FR44" i="13"/>
  <c r="FR41" i="13"/>
  <c r="FR32" i="13"/>
  <c r="FR29" i="13"/>
  <c r="FR71" i="13"/>
  <c r="FR43" i="13"/>
  <c r="FR42" i="13"/>
  <c r="FR20" i="13"/>
  <c r="FR17" i="13"/>
  <c r="FR9" i="13"/>
  <c r="FR6" i="13"/>
  <c r="FR63" i="13"/>
  <c r="FR48" i="13"/>
  <c r="FR33" i="13"/>
  <c r="FR12" i="13"/>
  <c r="FR70" i="13"/>
  <c r="FR49" i="13"/>
  <c r="FR34" i="13"/>
  <c r="FR15" i="13"/>
  <c r="FR7" i="13"/>
  <c r="FR55" i="13"/>
  <c r="FR40" i="13"/>
  <c r="FR39" i="13"/>
  <c r="FR21" i="13"/>
  <c r="FR18" i="13"/>
  <c r="FR10" i="13"/>
  <c r="FR13" i="13"/>
  <c r="FR69" i="13"/>
  <c r="FR62" i="13"/>
  <c r="FR45" i="13"/>
  <c r="FR30" i="13"/>
  <c r="FR16" i="13"/>
  <c r="FR8" i="13"/>
  <c r="FR76" i="13"/>
  <c r="FR75" i="13"/>
  <c r="FR52" i="13"/>
  <c r="FR46" i="13"/>
  <c r="FR36" i="13"/>
  <c r="FR31" i="13"/>
  <c r="FR19" i="13"/>
  <c r="FR11" i="13"/>
  <c r="FR37" i="13"/>
  <c r="FR14" i="13"/>
  <c r="FS474" i="13"/>
  <c r="FS469" i="13"/>
  <c r="FS467" i="13"/>
  <c r="FS464" i="13"/>
  <c r="FS461" i="13"/>
  <c r="FS447" i="13"/>
  <c r="FS444" i="13"/>
  <c r="FS441" i="13"/>
  <c r="FS456" i="13"/>
  <c r="FS453" i="13"/>
  <c r="FS450" i="13"/>
  <c r="FS473" i="13"/>
  <c r="FS468" i="13"/>
  <c r="FS465" i="13"/>
  <c r="FS462" i="13"/>
  <c r="FS472" i="13"/>
  <c r="FS451" i="13"/>
  <c r="FS448" i="13"/>
  <c r="FS445" i="13"/>
  <c r="FS442" i="13"/>
  <c r="FS463" i="13"/>
  <c r="FS460" i="13"/>
  <c r="FS454" i="13"/>
  <c r="FS466" i="13"/>
  <c r="FS443" i="13"/>
  <c r="FS423" i="13"/>
  <c r="FS420" i="13"/>
  <c r="FS435" i="13"/>
  <c r="FS432" i="13"/>
  <c r="FS429" i="13"/>
  <c r="FS426" i="13"/>
  <c r="FS455" i="13"/>
  <c r="FS452" i="13"/>
  <c r="FS438" i="13"/>
  <c r="FS439" i="13"/>
  <c r="FS436" i="13"/>
  <c r="FS433" i="13"/>
  <c r="FS430" i="13"/>
  <c r="FS470" i="13"/>
  <c r="FS449" i="13"/>
  <c r="FS419" i="13"/>
  <c r="FS416" i="13"/>
  <c r="FS471" i="13"/>
  <c r="FS431" i="13"/>
  <c r="FS434" i="13"/>
  <c r="FS405" i="13"/>
  <c r="FS402" i="13"/>
  <c r="FS391" i="13"/>
  <c r="FS424" i="13"/>
  <c r="FS411" i="13"/>
  <c r="FS408" i="13"/>
  <c r="FS394" i="13"/>
  <c r="FS417" i="13"/>
  <c r="FS414" i="13"/>
  <c r="FS400" i="13"/>
  <c r="FS397" i="13"/>
  <c r="FS446" i="13"/>
  <c r="FS428" i="13"/>
  <c r="FS425" i="13"/>
  <c r="FS406" i="13"/>
  <c r="FS421" i="13"/>
  <c r="FS418" i="13"/>
  <c r="FS415" i="13"/>
  <c r="FS409" i="13"/>
  <c r="FS404" i="13"/>
  <c r="FS401" i="13"/>
  <c r="FS398" i="13"/>
  <c r="FS422" i="13"/>
  <c r="FS407" i="13"/>
  <c r="FS393" i="13"/>
  <c r="FS387" i="13"/>
  <c r="FS364" i="13"/>
  <c r="FS361" i="13"/>
  <c r="FS437" i="13"/>
  <c r="FS390" i="13"/>
  <c r="FS379" i="13"/>
  <c r="FS376" i="13"/>
  <c r="FS385" i="13"/>
  <c r="FS382" i="13"/>
  <c r="FS359" i="13"/>
  <c r="FS392" i="13"/>
  <c r="FS388" i="13"/>
  <c r="FS362" i="13"/>
  <c r="FS383" i="13"/>
  <c r="FS380" i="13"/>
  <c r="FS377" i="13"/>
  <c r="FS427" i="13"/>
  <c r="FS386" i="13"/>
  <c r="FS410" i="13"/>
  <c r="FS389" i="13"/>
  <c r="FS358" i="13"/>
  <c r="FS345" i="13"/>
  <c r="FS334" i="13"/>
  <c r="FS322" i="13"/>
  <c r="FS314" i="13"/>
  <c r="FS337" i="13"/>
  <c r="FS325" i="13"/>
  <c r="FS378" i="13"/>
  <c r="FS363" i="13"/>
  <c r="FS346" i="13"/>
  <c r="FS338" i="13"/>
  <c r="FS335" i="13"/>
  <c r="FS384" i="13"/>
  <c r="FS333" i="13"/>
  <c r="FS440" i="13"/>
  <c r="FS339" i="13"/>
  <c r="FS336" i="13"/>
  <c r="FS324" i="13"/>
  <c r="FS316" i="13"/>
  <c r="FS331" i="13"/>
  <c r="FS328" i="13"/>
  <c r="FS312" i="13"/>
  <c r="FS304" i="13"/>
  <c r="FS321" i="13"/>
  <c r="FS307" i="13"/>
  <c r="FS327" i="13"/>
  <c r="FS323" i="13"/>
  <c r="FS315" i="13"/>
  <c r="FS313" i="13"/>
  <c r="FS305" i="13"/>
  <c r="FS326" i="13"/>
  <c r="FS317" i="13"/>
  <c r="FS308" i="13"/>
  <c r="FS330" i="13"/>
  <c r="FS329" i="13"/>
  <c r="FS319" i="13"/>
  <c r="FS318" i="13"/>
  <c r="FS306" i="13"/>
  <c r="FS320" i="13"/>
  <c r="FS309" i="13"/>
  <c r="FS303" i="13"/>
  <c r="FS283" i="13"/>
  <c r="FS280" i="13"/>
  <c r="FS251" i="13"/>
  <c r="FS292" i="13"/>
  <c r="FS289" i="13"/>
  <c r="FS286" i="13"/>
  <c r="FS272" i="13"/>
  <c r="FS269" i="13"/>
  <c r="FS266" i="13"/>
  <c r="FS311" i="13"/>
  <c r="FS287" i="13"/>
  <c r="FS284" i="13"/>
  <c r="FS278" i="13"/>
  <c r="FS293" i="13"/>
  <c r="FS290" i="13"/>
  <c r="FS267" i="13"/>
  <c r="FS264" i="13"/>
  <c r="FS381" i="13"/>
  <c r="FS302" i="13"/>
  <c r="FS279" i="13"/>
  <c r="FS273" i="13"/>
  <c r="FS310" i="13"/>
  <c r="FS299" i="13"/>
  <c r="FS291" i="13"/>
  <c r="FS282" i="13"/>
  <c r="FS253" i="13"/>
  <c r="FS252" i="13"/>
  <c r="FS239" i="13"/>
  <c r="FS236" i="13"/>
  <c r="FS233" i="13"/>
  <c r="FS230" i="13"/>
  <c r="FS207" i="13"/>
  <c r="FS204" i="13"/>
  <c r="FS201" i="13"/>
  <c r="FS198" i="13"/>
  <c r="FS242" i="13"/>
  <c r="FS219" i="13"/>
  <c r="FS216" i="13"/>
  <c r="FS213" i="13"/>
  <c r="FS210" i="13"/>
  <c r="FS268" i="13"/>
  <c r="FS265" i="13"/>
  <c r="FS231" i="13"/>
  <c r="FS228" i="13"/>
  <c r="FS225" i="13"/>
  <c r="FS222" i="13"/>
  <c r="FS240" i="13"/>
  <c r="FS237" i="13"/>
  <c r="FS211" i="13"/>
  <c r="FS208" i="13"/>
  <c r="FS205" i="13"/>
  <c r="FS202" i="13"/>
  <c r="FS256" i="13"/>
  <c r="FS255" i="13"/>
  <c r="FS223" i="13"/>
  <c r="FS220" i="13"/>
  <c r="FS217" i="13"/>
  <c r="FS214" i="13"/>
  <c r="FS332" i="13"/>
  <c r="FS257" i="13"/>
  <c r="FS232" i="13"/>
  <c r="FS229" i="13"/>
  <c r="FS226" i="13"/>
  <c r="FS250" i="13"/>
  <c r="FS249" i="13"/>
  <c r="FS244" i="13"/>
  <c r="FS241" i="13"/>
  <c r="FS238" i="13"/>
  <c r="FS215" i="13"/>
  <c r="FS212" i="13"/>
  <c r="FS209" i="13"/>
  <c r="FS206" i="13"/>
  <c r="FS227" i="13"/>
  <c r="FS224" i="13"/>
  <c r="FS221" i="13"/>
  <c r="FS187" i="13"/>
  <c r="FS184" i="13"/>
  <c r="FS181" i="13"/>
  <c r="FS218" i="13"/>
  <c r="FS196" i="13"/>
  <c r="FS193" i="13"/>
  <c r="FS190" i="13"/>
  <c r="FS176" i="13"/>
  <c r="FS168" i="13"/>
  <c r="FS157" i="13"/>
  <c r="FS203" i="13"/>
  <c r="FS179" i="13"/>
  <c r="FS171" i="13"/>
  <c r="FS163" i="13"/>
  <c r="FS160" i="13"/>
  <c r="FS191" i="13"/>
  <c r="FS188" i="13"/>
  <c r="FS185" i="13"/>
  <c r="FS182" i="13"/>
  <c r="FS174" i="13"/>
  <c r="FS166" i="13"/>
  <c r="FS197" i="13"/>
  <c r="FS194" i="13"/>
  <c r="FS177" i="13"/>
  <c r="FS169" i="13"/>
  <c r="FS158" i="13"/>
  <c r="FS195" i="13"/>
  <c r="FS192" i="13"/>
  <c r="FS189" i="13"/>
  <c r="FS186" i="13"/>
  <c r="FS175" i="13"/>
  <c r="FS167" i="13"/>
  <c r="FS178" i="13"/>
  <c r="FS170" i="13"/>
  <c r="FS159" i="13"/>
  <c r="FS199" i="13"/>
  <c r="FS162" i="13"/>
  <c r="FS150" i="13"/>
  <c r="FS142" i="13"/>
  <c r="FS134" i="13"/>
  <c r="FS120" i="13"/>
  <c r="FS117" i="13"/>
  <c r="FS111" i="13"/>
  <c r="FS200" i="13"/>
  <c r="FS172" i="13"/>
  <c r="FS164" i="13"/>
  <c r="FS155" i="13"/>
  <c r="FS153" i="13"/>
  <c r="FS145" i="13"/>
  <c r="FS137" i="13"/>
  <c r="FS129" i="13"/>
  <c r="FS126" i="13"/>
  <c r="FS123" i="13"/>
  <c r="FS148" i="13"/>
  <c r="FS140" i="13"/>
  <c r="FS132" i="13"/>
  <c r="FS112" i="13"/>
  <c r="FS109" i="13"/>
  <c r="FS161" i="13"/>
  <c r="FS151" i="13"/>
  <c r="FS143" i="13"/>
  <c r="FS135" i="13"/>
  <c r="FS124" i="13"/>
  <c r="FS121" i="13"/>
  <c r="FS118" i="13"/>
  <c r="FS115" i="13"/>
  <c r="FS146" i="13"/>
  <c r="FS138" i="13"/>
  <c r="FS173" i="13"/>
  <c r="FS165" i="13"/>
  <c r="FS156" i="13"/>
  <c r="FS152" i="13"/>
  <c r="FS144" i="13"/>
  <c r="FS136" i="13"/>
  <c r="FS128" i="13"/>
  <c r="FS125" i="13"/>
  <c r="FS122" i="13"/>
  <c r="FS119" i="13"/>
  <c r="FS154" i="13"/>
  <c r="FS147" i="13"/>
  <c r="FS139" i="13"/>
  <c r="FS131" i="13"/>
  <c r="FS108" i="13"/>
  <c r="FS127" i="13"/>
  <c r="FS110" i="13"/>
  <c r="FS84" i="13"/>
  <c r="FS81" i="13"/>
  <c r="FS78" i="13"/>
  <c r="FS75" i="13"/>
  <c r="FS116" i="13"/>
  <c r="FS105" i="13"/>
  <c r="FS102" i="13"/>
  <c r="FS99" i="13"/>
  <c r="FS76" i="13"/>
  <c r="FS73" i="13"/>
  <c r="FS70" i="13"/>
  <c r="FS107" i="13"/>
  <c r="FS88" i="13"/>
  <c r="FS85" i="13"/>
  <c r="FS82" i="13"/>
  <c r="FS100" i="13"/>
  <c r="FS97" i="13"/>
  <c r="FS94" i="13"/>
  <c r="FS91" i="13"/>
  <c r="FS130" i="13"/>
  <c r="FS106" i="13"/>
  <c r="FS92" i="13"/>
  <c r="FS89" i="13"/>
  <c r="FS86" i="13"/>
  <c r="FS83" i="13"/>
  <c r="FS183" i="13"/>
  <c r="FS104" i="13"/>
  <c r="FS101" i="13"/>
  <c r="FS98" i="13"/>
  <c r="FS95" i="13"/>
  <c r="FS72" i="13"/>
  <c r="FS69" i="13"/>
  <c r="FS66" i="13"/>
  <c r="FS63" i="13"/>
  <c r="FS149" i="13"/>
  <c r="FS141" i="13"/>
  <c r="FS133" i="13"/>
  <c r="FS74" i="13"/>
  <c r="FS80" i="13"/>
  <c r="FS67" i="13"/>
  <c r="FS58" i="13"/>
  <c r="FS48" i="13"/>
  <c r="FS45" i="13"/>
  <c r="FS42" i="13"/>
  <c r="FS39" i="13"/>
  <c r="FS36" i="13"/>
  <c r="FS33" i="13"/>
  <c r="FS30" i="13"/>
  <c r="FS79" i="13"/>
  <c r="FS68" i="13"/>
  <c r="FS96" i="13"/>
  <c r="FS61" i="13"/>
  <c r="FS60" i="13"/>
  <c r="FS43" i="13"/>
  <c r="FS40" i="13"/>
  <c r="FS103" i="13"/>
  <c r="FS180" i="13"/>
  <c r="FS87" i="13"/>
  <c r="FS65" i="13"/>
  <c r="FS56" i="13"/>
  <c r="FS53" i="13"/>
  <c r="FS50" i="13"/>
  <c r="FS38" i="13"/>
  <c r="FS35" i="13"/>
  <c r="FS90" i="13"/>
  <c r="FS44" i="13"/>
  <c r="FS29" i="13"/>
  <c r="FS12" i="13"/>
  <c r="FS49" i="13"/>
  <c r="FS34" i="13"/>
  <c r="FS15" i="13"/>
  <c r="FS7" i="13"/>
  <c r="FS55" i="13"/>
  <c r="FS54" i="13"/>
  <c r="FS21" i="13"/>
  <c r="FS18" i="13"/>
  <c r="FS10" i="13"/>
  <c r="FS64" i="13"/>
  <c r="FS41" i="13"/>
  <c r="FS13" i="13"/>
  <c r="FS93" i="13"/>
  <c r="FS62" i="13"/>
  <c r="FS47" i="13"/>
  <c r="FS32" i="13"/>
  <c r="FS16" i="13"/>
  <c r="FS8" i="13"/>
  <c r="FS77" i="13"/>
  <c r="FS52" i="13"/>
  <c r="FS46" i="13"/>
  <c r="FS31" i="13"/>
  <c r="FS19" i="13"/>
  <c r="FS11" i="13"/>
  <c r="FS57" i="13"/>
  <c r="FS51" i="13"/>
  <c r="FS37" i="13"/>
  <c r="FS14" i="13"/>
  <c r="FS71" i="13"/>
  <c r="FS59" i="13"/>
  <c r="FS20" i="13"/>
  <c r="FS17" i="13"/>
  <c r="FS9" i="13"/>
  <c r="FS6" i="13"/>
  <c r="FX473" i="13"/>
  <c r="FX470" i="13"/>
  <c r="FX474" i="13"/>
  <c r="FX463" i="13"/>
  <c r="FX460" i="13"/>
  <c r="FX454" i="13"/>
  <c r="FX472" i="13"/>
  <c r="FX466" i="13"/>
  <c r="FX443" i="13"/>
  <c r="FX455" i="13"/>
  <c r="FX452" i="13"/>
  <c r="FX449" i="13"/>
  <c r="FX446" i="13"/>
  <c r="FX467" i="13"/>
  <c r="FX464" i="13"/>
  <c r="FX461" i="13"/>
  <c r="FX471" i="13"/>
  <c r="FX447" i="13"/>
  <c r="FX444" i="13"/>
  <c r="FX441" i="13"/>
  <c r="FX469" i="13"/>
  <c r="FX456" i="13"/>
  <c r="FX453" i="13"/>
  <c r="FX450" i="13"/>
  <c r="FX468" i="13"/>
  <c r="FX465" i="13"/>
  <c r="FX462" i="13"/>
  <c r="FX419" i="13"/>
  <c r="FX451" i="13"/>
  <c r="FX445" i="13"/>
  <c r="FX431" i="13"/>
  <c r="FX428" i="13"/>
  <c r="FX425" i="13"/>
  <c r="FX422" i="13"/>
  <c r="FX442" i="13"/>
  <c r="FX440" i="13"/>
  <c r="FX437" i="13"/>
  <c r="FX434" i="13"/>
  <c r="FX435" i="13"/>
  <c r="FX432" i="13"/>
  <c r="FX429" i="13"/>
  <c r="FX426" i="13"/>
  <c r="FX438" i="13"/>
  <c r="FX418" i="13"/>
  <c r="FX404" i="13"/>
  <c r="FX401" i="13"/>
  <c r="FX398" i="13"/>
  <c r="FX420" i="13"/>
  <c r="FX407" i="13"/>
  <c r="FX393" i="13"/>
  <c r="FX421" i="13"/>
  <c r="FX410" i="13"/>
  <c r="FX405" i="13"/>
  <c r="FX416" i="13"/>
  <c r="FX411" i="13"/>
  <c r="FX408" i="13"/>
  <c r="FX394" i="13"/>
  <c r="FX427" i="13"/>
  <c r="FX414" i="13"/>
  <c r="FX400" i="13"/>
  <c r="FX397" i="13"/>
  <c r="FX439" i="13"/>
  <c r="FX436" i="13"/>
  <c r="FX423" i="13"/>
  <c r="FX406" i="13"/>
  <c r="FX424" i="13"/>
  <c r="FX391" i="13"/>
  <c r="FX386" i="13"/>
  <c r="FX363" i="13"/>
  <c r="FX433" i="13"/>
  <c r="FX392" i="13"/>
  <c r="FX389" i="13"/>
  <c r="FX415" i="13"/>
  <c r="FX384" i="13"/>
  <c r="FX381" i="13"/>
  <c r="FX378" i="13"/>
  <c r="FX358" i="13"/>
  <c r="FX430" i="13"/>
  <c r="FX387" i="13"/>
  <c r="FX364" i="13"/>
  <c r="FX361" i="13"/>
  <c r="FX417" i="13"/>
  <c r="FX390" i="13"/>
  <c r="FX379" i="13"/>
  <c r="FX376" i="13"/>
  <c r="FX409" i="13"/>
  <c r="FX402" i="13"/>
  <c r="FX385" i="13"/>
  <c r="FX448" i="13"/>
  <c r="FX388" i="13"/>
  <c r="FX383" i="13"/>
  <c r="FX333" i="13"/>
  <c r="FX330" i="13"/>
  <c r="FX327" i="13"/>
  <c r="FX321" i="13"/>
  <c r="FX339" i="13"/>
  <c r="FX336" i="13"/>
  <c r="FX324" i="13"/>
  <c r="FX380" i="13"/>
  <c r="FX362" i="13"/>
  <c r="FX345" i="13"/>
  <c r="FX334" i="13"/>
  <c r="FX382" i="13"/>
  <c r="FX337" i="13"/>
  <c r="FX325" i="13"/>
  <c r="FX377" i="13"/>
  <c r="FX332" i="13"/>
  <c r="FX346" i="13"/>
  <c r="FX338" i="13"/>
  <c r="FX335" i="13"/>
  <c r="FX326" i="13"/>
  <c r="FX323" i="13"/>
  <c r="FX315" i="13"/>
  <c r="FX311" i="13"/>
  <c r="FX303" i="13"/>
  <c r="FX317" i="13"/>
  <c r="FX306" i="13"/>
  <c r="FX312" i="13"/>
  <c r="FX359" i="13"/>
  <c r="FX329" i="13"/>
  <c r="FX320" i="13"/>
  <c r="FX307" i="13"/>
  <c r="FX313" i="13"/>
  <c r="FX305" i="13"/>
  <c r="FX331" i="13"/>
  <c r="FX316" i="13"/>
  <c r="FX308" i="13"/>
  <c r="FX309" i="13"/>
  <c r="FX279" i="13"/>
  <c r="FX273" i="13"/>
  <c r="FX322" i="13"/>
  <c r="FX291" i="13"/>
  <c r="FX282" i="13"/>
  <c r="FX314" i="13"/>
  <c r="FX299" i="13"/>
  <c r="FX268" i="13"/>
  <c r="FX265" i="13"/>
  <c r="FX319" i="13"/>
  <c r="FX283" i="13"/>
  <c r="FX280" i="13"/>
  <c r="FX302" i="13"/>
  <c r="FX292" i="13"/>
  <c r="FX289" i="13"/>
  <c r="FX286" i="13"/>
  <c r="FX257" i="13"/>
  <c r="FX318" i="13"/>
  <c r="FX310" i="13"/>
  <c r="FX272" i="13"/>
  <c r="FX269" i="13"/>
  <c r="FX266" i="13"/>
  <c r="FX287" i="13"/>
  <c r="FX284" i="13"/>
  <c r="FX278" i="13"/>
  <c r="FX256" i="13"/>
  <c r="FX255" i="13"/>
  <c r="FX232" i="13"/>
  <c r="FX229" i="13"/>
  <c r="FX226" i="13"/>
  <c r="FX203" i="13"/>
  <c r="FX200" i="13"/>
  <c r="FX197" i="13"/>
  <c r="FX267" i="13"/>
  <c r="FX264" i="13"/>
  <c r="FX244" i="13"/>
  <c r="FX241" i="13"/>
  <c r="FX238" i="13"/>
  <c r="FX215" i="13"/>
  <c r="FX212" i="13"/>
  <c r="FX209" i="13"/>
  <c r="FX206" i="13"/>
  <c r="FX328" i="13"/>
  <c r="FX250" i="13"/>
  <c r="FX249" i="13"/>
  <c r="FX227" i="13"/>
  <c r="FX224" i="13"/>
  <c r="FX221" i="13"/>
  <c r="FX218" i="13"/>
  <c r="FX251" i="13"/>
  <c r="FX239" i="13"/>
  <c r="FX236" i="13"/>
  <c r="FX233" i="13"/>
  <c r="FX230" i="13"/>
  <c r="FX207" i="13"/>
  <c r="FX204" i="13"/>
  <c r="FX201" i="13"/>
  <c r="FX198" i="13"/>
  <c r="FX293" i="13"/>
  <c r="FX290" i="13"/>
  <c r="FX253" i="13"/>
  <c r="FX252" i="13"/>
  <c r="FX242" i="13"/>
  <c r="FX219" i="13"/>
  <c r="FX216" i="13"/>
  <c r="FX213" i="13"/>
  <c r="FX210" i="13"/>
  <c r="FX304" i="13"/>
  <c r="FX231" i="13"/>
  <c r="FX228" i="13"/>
  <c r="FX225" i="13"/>
  <c r="FX222" i="13"/>
  <c r="FX240" i="13"/>
  <c r="FX237" i="13"/>
  <c r="FX211" i="13"/>
  <c r="FX208" i="13"/>
  <c r="FX205" i="13"/>
  <c r="FX202" i="13"/>
  <c r="FX217" i="13"/>
  <c r="FX214" i="13"/>
  <c r="FX183" i="13"/>
  <c r="FX180" i="13"/>
  <c r="FX195" i="13"/>
  <c r="FX192" i="13"/>
  <c r="FX189" i="13"/>
  <c r="FX186" i="13"/>
  <c r="FX175" i="13"/>
  <c r="FX167" i="13"/>
  <c r="FX156" i="13"/>
  <c r="FX178" i="13"/>
  <c r="FX170" i="13"/>
  <c r="FX159" i="13"/>
  <c r="FX199" i="13"/>
  <c r="FX187" i="13"/>
  <c r="FX184" i="13"/>
  <c r="FX181" i="13"/>
  <c r="FX173" i="13"/>
  <c r="FX165" i="13"/>
  <c r="FX162" i="13"/>
  <c r="FX196" i="13"/>
  <c r="FX193" i="13"/>
  <c r="FX190" i="13"/>
  <c r="FX176" i="13"/>
  <c r="FX168" i="13"/>
  <c r="FX157" i="13"/>
  <c r="FX191" i="13"/>
  <c r="FX188" i="13"/>
  <c r="FX185" i="13"/>
  <c r="FX182" i="13"/>
  <c r="FX174" i="13"/>
  <c r="FX166" i="13"/>
  <c r="FX223" i="13"/>
  <c r="FX220" i="13"/>
  <c r="FX194" i="13"/>
  <c r="FX177" i="13"/>
  <c r="FX169" i="13"/>
  <c r="FX158" i="13"/>
  <c r="FX172" i="13"/>
  <c r="FX164" i="13"/>
  <c r="FX149" i="13"/>
  <c r="FX141" i="13"/>
  <c r="FX133" i="13"/>
  <c r="FX116" i="13"/>
  <c r="FX110" i="13"/>
  <c r="FX107" i="13"/>
  <c r="FX152" i="13"/>
  <c r="FX144" i="13"/>
  <c r="FX136" i="13"/>
  <c r="FX128" i="13"/>
  <c r="FX125" i="13"/>
  <c r="FX122" i="13"/>
  <c r="FX119" i="13"/>
  <c r="FX161" i="13"/>
  <c r="FX147" i="13"/>
  <c r="FX139" i="13"/>
  <c r="FX131" i="13"/>
  <c r="FX108" i="13"/>
  <c r="FX171" i="13"/>
  <c r="FX163" i="13"/>
  <c r="FX154" i="13"/>
  <c r="FX150" i="13"/>
  <c r="FX142" i="13"/>
  <c r="FX134" i="13"/>
  <c r="FX120" i="13"/>
  <c r="FX117" i="13"/>
  <c r="FX111" i="13"/>
  <c r="FX179" i="13"/>
  <c r="FX153" i="13"/>
  <c r="FX145" i="13"/>
  <c r="FX137" i="13"/>
  <c r="FX155" i="13"/>
  <c r="FX151" i="13"/>
  <c r="FX143" i="13"/>
  <c r="FX135" i="13"/>
  <c r="FX124" i="13"/>
  <c r="FX121" i="13"/>
  <c r="FX118" i="13"/>
  <c r="FX115" i="13"/>
  <c r="FX146" i="13"/>
  <c r="FX138" i="13"/>
  <c r="FX130" i="13"/>
  <c r="FX127" i="13"/>
  <c r="FX103" i="13"/>
  <c r="FX80" i="13"/>
  <c r="FX77" i="13"/>
  <c r="FX74" i="13"/>
  <c r="FX123" i="13"/>
  <c r="FX104" i="13"/>
  <c r="FX101" i="13"/>
  <c r="FX98" i="13"/>
  <c r="FX95" i="13"/>
  <c r="FX72" i="13"/>
  <c r="FX69" i="13"/>
  <c r="FX66" i="13"/>
  <c r="FX63" i="13"/>
  <c r="FX109" i="13"/>
  <c r="FX106" i="13"/>
  <c r="FX84" i="13"/>
  <c r="FX148" i="13"/>
  <c r="FX140" i="13"/>
  <c r="FX132" i="13"/>
  <c r="FX112" i="13"/>
  <c r="FX96" i="13"/>
  <c r="FX93" i="13"/>
  <c r="FX90" i="13"/>
  <c r="FX87" i="13"/>
  <c r="FX160" i="13"/>
  <c r="FX88" i="13"/>
  <c r="FX85" i="13"/>
  <c r="FX82" i="13"/>
  <c r="FX79" i="13"/>
  <c r="FX129" i="13"/>
  <c r="FX100" i="13"/>
  <c r="FX97" i="13"/>
  <c r="FX94" i="13"/>
  <c r="FX91" i="13"/>
  <c r="FX71" i="13"/>
  <c r="FX68" i="13"/>
  <c r="FX65" i="13"/>
  <c r="FX62" i="13"/>
  <c r="FX59" i="13"/>
  <c r="FX102" i="13"/>
  <c r="FX81" i="13"/>
  <c r="FX55" i="13"/>
  <c r="FX99" i="13"/>
  <c r="FX86" i="13"/>
  <c r="FX70" i="13"/>
  <c r="FX47" i="13"/>
  <c r="FX44" i="13"/>
  <c r="FX41" i="13"/>
  <c r="FX32" i="13"/>
  <c r="FX29" i="13"/>
  <c r="FX83" i="13"/>
  <c r="FX75" i="13"/>
  <c r="FX64" i="13"/>
  <c r="FX76" i="13"/>
  <c r="FX105" i="13"/>
  <c r="FX92" i="13"/>
  <c r="FX73" i="13"/>
  <c r="FX89" i="13"/>
  <c r="FX78" i="13"/>
  <c r="FX61" i="13"/>
  <c r="FX60" i="13"/>
  <c r="FX52" i="13"/>
  <c r="FX49" i="13"/>
  <c r="FX46" i="13"/>
  <c r="FX37" i="13"/>
  <c r="FX34" i="13"/>
  <c r="FX31" i="13"/>
  <c r="FX54" i="13"/>
  <c r="FX39" i="13"/>
  <c r="FX19" i="13"/>
  <c r="FX11" i="13"/>
  <c r="FX53" i="13"/>
  <c r="FX40" i="13"/>
  <c r="FX14" i="13"/>
  <c r="FX45" i="13"/>
  <c r="FX38" i="13"/>
  <c r="FX30" i="13"/>
  <c r="FX20" i="13"/>
  <c r="FX17" i="13"/>
  <c r="FX9" i="13"/>
  <c r="FX6" i="13"/>
  <c r="FX36" i="13"/>
  <c r="FX12" i="13"/>
  <c r="FX57" i="13"/>
  <c r="FX51" i="13"/>
  <c r="FX15" i="13"/>
  <c r="FX7" i="13"/>
  <c r="FX58" i="13"/>
  <c r="FX56" i="13"/>
  <c r="FX50" i="13"/>
  <c r="FX42" i="13"/>
  <c r="FX35" i="13"/>
  <c r="FX21" i="13"/>
  <c r="FX18" i="13"/>
  <c r="FX10" i="13"/>
  <c r="FX67" i="13"/>
  <c r="FX48" i="13"/>
  <c r="FX43" i="13"/>
  <c r="FX33" i="13"/>
  <c r="FX13" i="13"/>
  <c r="FX126" i="13"/>
  <c r="FX16" i="13"/>
  <c r="FX8" i="13"/>
  <c r="FY473" i="13"/>
  <c r="FY471" i="13"/>
  <c r="FY474" i="13"/>
  <c r="FY472" i="13"/>
  <c r="FY469" i="13"/>
  <c r="FY466" i="13"/>
  <c r="FY443" i="13"/>
  <c r="FY440" i="13"/>
  <c r="FY455" i="13"/>
  <c r="FY452" i="13"/>
  <c r="FY449" i="13"/>
  <c r="FY446" i="13"/>
  <c r="FY467" i="13"/>
  <c r="FY464" i="13"/>
  <c r="FY461" i="13"/>
  <c r="FY456" i="13"/>
  <c r="FY453" i="13"/>
  <c r="FY450" i="13"/>
  <c r="FY470" i="13"/>
  <c r="FY468" i="13"/>
  <c r="FY465" i="13"/>
  <c r="FY462" i="13"/>
  <c r="FY451" i="13"/>
  <c r="FY448" i="13"/>
  <c r="FY445" i="13"/>
  <c r="FY442" i="13"/>
  <c r="FY431" i="13"/>
  <c r="FY428" i="13"/>
  <c r="FY425" i="13"/>
  <c r="FY422" i="13"/>
  <c r="FY454" i="13"/>
  <c r="FY437" i="13"/>
  <c r="FY434" i="13"/>
  <c r="FY463" i="13"/>
  <c r="FY460" i="13"/>
  <c r="FY447" i="13"/>
  <c r="FY423" i="13"/>
  <c r="FY420" i="13"/>
  <c r="FY435" i="13"/>
  <c r="FY432" i="13"/>
  <c r="FY429" i="13"/>
  <c r="FY444" i="13"/>
  <c r="FY438" i="13"/>
  <c r="FY441" i="13"/>
  <c r="FY427" i="13"/>
  <c r="FY424" i="13"/>
  <c r="FY421" i="13"/>
  <c r="FY418" i="13"/>
  <c r="FY439" i="13"/>
  <c r="FY436" i="13"/>
  <c r="FY433" i="13"/>
  <c r="FY430" i="13"/>
  <c r="FY407" i="13"/>
  <c r="FY393" i="13"/>
  <c r="FY410" i="13"/>
  <c r="FY419" i="13"/>
  <c r="FY405" i="13"/>
  <c r="FY402" i="13"/>
  <c r="FY391" i="13"/>
  <c r="FY426" i="13"/>
  <c r="FY416" i="13"/>
  <c r="FY411" i="13"/>
  <c r="FY408" i="13"/>
  <c r="FY414" i="13"/>
  <c r="FY400" i="13"/>
  <c r="FY397" i="13"/>
  <c r="FY406" i="13"/>
  <c r="FY392" i="13"/>
  <c r="FY417" i="13"/>
  <c r="FY415" i="13"/>
  <c r="FY409" i="13"/>
  <c r="FY401" i="13"/>
  <c r="FY389" i="13"/>
  <c r="FY384" i="13"/>
  <c r="FY381" i="13"/>
  <c r="FY378" i="13"/>
  <c r="FY387" i="13"/>
  <c r="FY364" i="13"/>
  <c r="FY361" i="13"/>
  <c r="FY398" i="13"/>
  <c r="FY394" i="13"/>
  <c r="FY390" i="13"/>
  <c r="FY379" i="13"/>
  <c r="FY376" i="13"/>
  <c r="FY385" i="13"/>
  <c r="FY382" i="13"/>
  <c r="FY404" i="13"/>
  <c r="FY388" i="13"/>
  <c r="FY339" i="13"/>
  <c r="FY336" i="13"/>
  <c r="FY324" i="13"/>
  <c r="FY316" i="13"/>
  <c r="FY380" i="13"/>
  <c r="FY331" i="13"/>
  <c r="FY328" i="13"/>
  <c r="FY386" i="13"/>
  <c r="FY362" i="13"/>
  <c r="FY337" i="13"/>
  <c r="FY377" i="13"/>
  <c r="FY358" i="13"/>
  <c r="FY332" i="13"/>
  <c r="FY329" i="13"/>
  <c r="FY346" i="13"/>
  <c r="FY338" i="13"/>
  <c r="FY335" i="13"/>
  <c r="FY359" i="13"/>
  <c r="FY318" i="13"/>
  <c r="FY383" i="13"/>
  <c r="FY333" i="13"/>
  <c r="FY317" i="13"/>
  <c r="FY306" i="13"/>
  <c r="FY363" i="13"/>
  <c r="FY326" i="13"/>
  <c r="FY319" i="13"/>
  <c r="FY309" i="13"/>
  <c r="FY325" i="13"/>
  <c r="FY345" i="13"/>
  <c r="FY330" i="13"/>
  <c r="FY320" i="13"/>
  <c r="FY307" i="13"/>
  <c r="FY322" i="13"/>
  <c r="FY321" i="13"/>
  <c r="FY314" i="13"/>
  <c r="FY310" i="13"/>
  <c r="FY302" i="13"/>
  <c r="FY334" i="13"/>
  <c r="FY308" i="13"/>
  <c r="FY327" i="13"/>
  <c r="FY323" i="13"/>
  <c r="FY315" i="13"/>
  <c r="FY311" i="13"/>
  <c r="FY303" i="13"/>
  <c r="FY291" i="13"/>
  <c r="FY282" i="13"/>
  <c r="FY256" i="13"/>
  <c r="FY253" i="13"/>
  <c r="FY250" i="13"/>
  <c r="FY299" i="13"/>
  <c r="FY268" i="13"/>
  <c r="FY265" i="13"/>
  <c r="FY283" i="13"/>
  <c r="FY280" i="13"/>
  <c r="FY292" i="13"/>
  <c r="FY289" i="13"/>
  <c r="FY286" i="13"/>
  <c r="FY313" i="13"/>
  <c r="FY305" i="13"/>
  <c r="FY272" i="13"/>
  <c r="FY269" i="13"/>
  <c r="FY266" i="13"/>
  <c r="FY287" i="13"/>
  <c r="FY284" i="13"/>
  <c r="FY278" i="13"/>
  <c r="FY312" i="13"/>
  <c r="FY304" i="13"/>
  <c r="FY293" i="13"/>
  <c r="FY290" i="13"/>
  <c r="FY267" i="13"/>
  <c r="FY264" i="13"/>
  <c r="FY244" i="13"/>
  <c r="FY241" i="13"/>
  <c r="FY238" i="13"/>
  <c r="FY215" i="13"/>
  <c r="FY212" i="13"/>
  <c r="FY209" i="13"/>
  <c r="FY206" i="13"/>
  <c r="FY257" i="13"/>
  <c r="FY249" i="13"/>
  <c r="FY227" i="13"/>
  <c r="FY224" i="13"/>
  <c r="FY221" i="13"/>
  <c r="FY218" i="13"/>
  <c r="FY251" i="13"/>
  <c r="FY239" i="13"/>
  <c r="FY236" i="13"/>
  <c r="FY233" i="13"/>
  <c r="FY230" i="13"/>
  <c r="FY279" i="13"/>
  <c r="FY252" i="13"/>
  <c r="FY242" i="13"/>
  <c r="FY219" i="13"/>
  <c r="FY216" i="13"/>
  <c r="FY213" i="13"/>
  <c r="FY210" i="13"/>
  <c r="FY231" i="13"/>
  <c r="FY228" i="13"/>
  <c r="FY225" i="13"/>
  <c r="FY222" i="13"/>
  <c r="FY240" i="13"/>
  <c r="FY237" i="13"/>
  <c r="FY211" i="13"/>
  <c r="FY223" i="13"/>
  <c r="FY220" i="13"/>
  <c r="FY217" i="13"/>
  <c r="FY214" i="13"/>
  <c r="FY202" i="13"/>
  <c r="FY201" i="13"/>
  <c r="FY197" i="13"/>
  <c r="FY195" i="13"/>
  <c r="FY192" i="13"/>
  <c r="FY189" i="13"/>
  <c r="FY186" i="13"/>
  <c r="FY175" i="13"/>
  <c r="FY273" i="13"/>
  <c r="FY178" i="13"/>
  <c r="FY170" i="13"/>
  <c r="FY159" i="13"/>
  <c r="FY208" i="13"/>
  <c r="FY207" i="13"/>
  <c r="FY200" i="13"/>
  <c r="FY199" i="13"/>
  <c r="FY187" i="13"/>
  <c r="FY184" i="13"/>
  <c r="FY181" i="13"/>
  <c r="FY173" i="13"/>
  <c r="FY165" i="13"/>
  <c r="FY162" i="13"/>
  <c r="FY154" i="13"/>
  <c r="FY198" i="13"/>
  <c r="FY196" i="13"/>
  <c r="FY193" i="13"/>
  <c r="FY190" i="13"/>
  <c r="FY176" i="13"/>
  <c r="FY168" i="13"/>
  <c r="FY157" i="13"/>
  <c r="FY255" i="13"/>
  <c r="FY179" i="13"/>
  <c r="FY171" i="13"/>
  <c r="FY163" i="13"/>
  <c r="FY160" i="13"/>
  <c r="FY194" i="13"/>
  <c r="FY177" i="13"/>
  <c r="FY169" i="13"/>
  <c r="FY232" i="13"/>
  <c r="FY229" i="13"/>
  <c r="FY226" i="13"/>
  <c r="FY203" i="13"/>
  <c r="FY183" i="13"/>
  <c r="FY180" i="13"/>
  <c r="FY172" i="13"/>
  <c r="FY164" i="13"/>
  <c r="FY161" i="13"/>
  <c r="FY205" i="13"/>
  <c r="FY152" i="13"/>
  <c r="FY144" i="13"/>
  <c r="FY136" i="13"/>
  <c r="FY128" i="13"/>
  <c r="FY125" i="13"/>
  <c r="FY122" i="13"/>
  <c r="FY119" i="13"/>
  <c r="FY166" i="13"/>
  <c r="FY147" i="13"/>
  <c r="FY139" i="13"/>
  <c r="FY131" i="13"/>
  <c r="FY108" i="13"/>
  <c r="FY150" i="13"/>
  <c r="FY142" i="13"/>
  <c r="FY134" i="13"/>
  <c r="FY120" i="13"/>
  <c r="FY117" i="13"/>
  <c r="FY111" i="13"/>
  <c r="FY156" i="13"/>
  <c r="FY153" i="13"/>
  <c r="FY145" i="13"/>
  <c r="FY137" i="13"/>
  <c r="FY129" i="13"/>
  <c r="FY126" i="13"/>
  <c r="FY123" i="13"/>
  <c r="FY191" i="13"/>
  <c r="FY188" i="13"/>
  <c r="FY185" i="13"/>
  <c r="FY182" i="13"/>
  <c r="FY174" i="13"/>
  <c r="FY158" i="13"/>
  <c r="FY148" i="13"/>
  <c r="FY140" i="13"/>
  <c r="FY132" i="13"/>
  <c r="FY204" i="13"/>
  <c r="FY146" i="13"/>
  <c r="FY138" i="13"/>
  <c r="FY130" i="13"/>
  <c r="FY127" i="13"/>
  <c r="FY167" i="13"/>
  <c r="FY149" i="13"/>
  <c r="FY141" i="13"/>
  <c r="FY133" i="13"/>
  <c r="FY116" i="13"/>
  <c r="FY110" i="13"/>
  <c r="FY107" i="13"/>
  <c r="FY124" i="13"/>
  <c r="FY92" i="13"/>
  <c r="FY89" i="13"/>
  <c r="FY86" i="13"/>
  <c r="FY83" i="13"/>
  <c r="FY118" i="13"/>
  <c r="FY109" i="13"/>
  <c r="FY106" i="13"/>
  <c r="FY84" i="13"/>
  <c r="FY81" i="13"/>
  <c r="FY78" i="13"/>
  <c r="FY75" i="13"/>
  <c r="FY115" i="13"/>
  <c r="FY112" i="13"/>
  <c r="FY96" i="13"/>
  <c r="FY93" i="13"/>
  <c r="FY90" i="13"/>
  <c r="FY87" i="13"/>
  <c r="FY151" i="13"/>
  <c r="FY143" i="13"/>
  <c r="FY135" i="13"/>
  <c r="FY105" i="13"/>
  <c r="FY102" i="13"/>
  <c r="FY99" i="13"/>
  <c r="FY100" i="13"/>
  <c r="FY97" i="13"/>
  <c r="FY94" i="13"/>
  <c r="FY91" i="13"/>
  <c r="FY103" i="13"/>
  <c r="FY80" i="13"/>
  <c r="FY77" i="13"/>
  <c r="FY74" i="13"/>
  <c r="FY79" i="13"/>
  <c r="FY70" i="13"/>
  <c r="FY62" i="13"/>
  <c r="FY47" i="13"/>
  <c r="FY44" i="13"/>
  <c r="FY41" i="13"/>
  <c r="FY32" i="13"/>
  <c r="FY29" i="13"/>
  <c r="FY104" i="13"/>
  <c r="FY71" i="13"/>
  <c r="FY64" i="13"/>
  <c r="FY63" i="13"/>
  <c r="FY56" i="13"/>
  <c r="FY53" i="13"/>
  <c r="FY50" i="13"/>
  <c r="FY38" i="13"/>
  <c r="FY35" i="13"/>
  <c r="FY88" i="13"/>
  <c r="FY76" i="13"/>
  <c r="FY72" i="13"/>
  <c r="FY101" i="13"/>
  <c r="FY65" i="13"/>
  <c r="FY48" i="13"/>
  <c r="FY45" i="13"/>
  <c r="FY42" i="13"/>
  <c r="FY39" i="13"/>
  <c r="FY36" i="13"/>
  <c r="FY33" i="13"/>
  <c r="FY30" i="13"/>
  <c r="FY69" i="13"/>
  <c r="FY55" i="13"/>
  <c r="FY95" i="13"/>
  <c r="FY85" i="13"/>
  <c r="FY61" i="13"/>
  <c r="FY40" i="13"/>
  <c r="FY14" i="13"/>
  <c r="FY121" i="13"/>
  <c r="FY68" i="13"/>
  <c r="FY20" i="13"/>
  <c r="FY17" i="13"/>
  <c r="FY9" i="13"/>
  <c r="FY6" i="13"/>
  <c r="FY66" i="13"/>
  <c r="FY12" i="13"/>
  <c r="FY98" i="13"/>
  <c r="FY57" i="13"/>
  <c r="FY52" i="13"/>
  <c r="FY51" i="13"/>
  <c r="FY46" i="13"/>
  <c r="FY31" i="13"/>
  <c r="FY15" i="13"/>
  <c r="FY7" i="13"/>
  <c r="FY73" i="13"/>
  <c r="FY58" i="13"/>
  <c r="FY37" i="13"/>
  <c r="FY21" i="13"/>
  <c r="FY18" i="13"/>
  <c r="FY10" i="13"/>
  <c r="FY82" i="13"/>
  <c r="FY67" i="13"/>
  <c r="FY43" i="13"/>
  <c r="FY13" i="13"/>
  <c r="FY59" i="13"/>
  <c r="FY16" i="13"/>
  <c r="FY8" i="13"/>
  <c r="FY155" i="13"/>
  <c r="FY60" i="13"/>
  <c r="FY54" i="13"/>
  <c r="FY49" i="13"/>
  <c r="FY34" i="13"/>
  <c r="FY19" i="13"/>
  <c r="FY11" i="13"/>
  <c r="FV474" i="13"/>
  <c r="FV471" i="13"/>
  <c r="FV468" i="13"/>
  <c r="FV465" i="13"/>
  <c r="FV462" i="13"/>
  <c r="FV451" i="13"/>
  <c r="FV448" i="13"/>
  <c r="FV445" i="13"/>
  <c r="FV442" i="13"/>
  <c r="FV473" i="13"/>
  <c r="FV463" i="13"/>
  <c r="FV460" i="13"/>
  <c r="FV454" i="13"/>
  <c r="FV472" i="13"/>
  <c r="FV466" i="13"/>
  <c r="FV455" i="13"/>
  <c r="FV452" i="13"/>
  <c r="FV449" i="13"/>
  <c r="FV446" i="13"/>
  <c r="FV467" i="13"/>
  <c r="FV464" i="13"/>
  <c r="FV461" i="13"/>
  <c r="FV470" i="13"/>
  <c r="FV447" i="13"/>
  <c r="FV444" i="13"/>
  <c r="FV441" i="13"/>
  <c r="FV427" i="13"/>
  <c r="FV424" i="13"/>
  <c r="FV421" i="13"/>
  <c r="FV418" i="13"/>
  <c r="FV456" i="13"/>
  <c r="FV453" i="13"/>
  <c r="FV450" i="13"/>
  <c r="FV439" i="13"/>
  <c r="FV436" i="13"/>
  <c r="FV433" i="13"/>
  <c r="FV430" i="13"/>
  <c r="FV469" i="13"/>
  <c r="FV431" i="13"/>
  <c r="FV428" i="13"/>
  <c r="FV440" i="13"/>
  <c r="FV437" i="13"/>
  <c r="FV434" i="13"/>
  <c r="FV423" i="13"/>
  <c r="FV420" i="13"/>
  <c r="FV417" i="13"/>
  <c r="FV435" i="13"/>
  <c r="FV432" i="13"/>
  <c r="FV429" i="13"/>
  <c r="FV406" i="13"/>
  <c r="FV392" i="13"/>
  <c r="FV415" i="13"/>
  <c r="FV409" i="13"/>
  <c r="FV425" i="13"/>
  <c r="FV404" i="13"/>
  <c r="FV401" i="13"/>
  <c r="FV398" i="13"/>
  <c r="FV407" i="13"/>
  <c r="FV443" i="13"/>
  <c r="FV426" i="13"/>
  <c r="FV419" i="13"/>
  <c r="FV410" i="13"/>
  <c r="FV422" i="13"/>
  <c r="FV405" i="13"/>
  <c r="FV402" i="13"/>
  <c r="FV391" i="13"/>
  <c r="FV438" i="13"/>
  <c r="FV416" i="13"/>
  <c r="FV411" i="13"/>
  <c r="FV408" i="13"/>
  <c r="FV394" i="13"/>
  <c r="FV388" i="13"/>
  <c r="FV362" i="13"/>
  <c r="FV383" i="13"/>
  <c r="FV380" i="13"/>
  <c r="FV377" i="13"/>
  <c r="FV414" i="13"/>
  <c r="FV386" i="13"/>
  <c r="FV363" i="13"/>
  <c r="FV400" i="13"/>
  <c r="FV389" i="13"/>
  <c r="FV384" i="13"/>
  <c r="FV381" i="13"/>
  <c r="FV378" i="13"/>
  <c r="FV387" i="13"/>
  <c r="FV397" i="13"/>
  <c r="FV393" i="13"/>
  <c r="FV390" i="13"/>
  <c r="FV379" i="13"/>
  <c r="FV361" i="13"/>
  <c r="FV346" i="13"/>
  <c r="FV338" i="13"/>
  <c r="FV335" i="13"/>
  <c r="FV326" i="13"/>
  <c r="FV323" i="13"/>
  <c r="FV315" i="13"/>
  <c r="FV359" i="13"/>
  <c r="FV376" i="13"/>
  <c r="FV339" i="13"/>
  <c r="FV336" i="13"/>
  <c r="FV364" i="13"/>
  <c r="FV331" i="13"/>
  <c r="FV328" i="13"/>
  <c r="FV385" i="13"/>
  <c r="FV358" i="13"/>
  <c r="FV345" i="13"/>
  <c r="FV334" i="13"/>
  <c r="FV382" i="13"/>
  <c r="FV337" i="13"/>
  <c r="FV325" i="13"/>
  <c r="FV317" i="13"/>
  <c r="FV327" i="13"/>
  <c r="FV313" i="13"/>
  <c r="FV305" i="13"/>
  <c r="FV333" i="13"/>
  <c r="FV316" i="13"/>
  <c r="FV308" i="13"/>
  <c r="FV318" i="13"/>
  <c r="FV306" i="13"/>
  <c r="FV332" i="13"/>
  <c r="FV330" i="13"/>
  <c r="FV324" i="13"/>
  <c r="FV319" i="13"/>
  <c r="FV309" i="13"/>
  <c r="FV321" i="13"/>
  <c r="FV307" i="13"/>
  <c r="FV299" i="13"/>
  <c r="FV322" i="13"/>
  <c r="FV314" i="13"/>
  <c r="FV310" i="13"/>
  <c r="FV302" i="13"/>
  <c r="FV304" i="13"/>
  <c r="FV287" i="13"/>
  <c r="FV284" i="13"/>
  <c r="FV278" i="13"/>
  <c r="FV255" i="13"/>
  <c r="FV252" i="13"/>
  <c r="FV249" i="13"/>
  <c r="FV329" i="13"/>
  <c r="FV293" i="13"/>
  <c r="FV290" i="13"/>
  <c r="FV267" i="13"/>
  <c r="FV264" i="13"/>
  <c r="FV320" i="13"/>
  <c r="FV311" i="13"/>
  <c r="FV279" i="13"/>
  <c r="FV273" i="13"/>
  <c r="FV291" i="13"/>
  <c r="FV282" i="13"/>
  <c r="FV268" i="13"/>
  <c r="FV265" i="13"/>
  <c r="FV283" i="13"/>
  <c r="FV280" i="13"/>
  <c r="FV303" i="13"/>
  <c r="FV292" i="13"/>
  <c r="FV289" i="13"/>
  <c r="FV286" i="13"/>
  <c r="FV240" i="13"/>
  <c r="FV237" i="13"/>
  <c r="FV211" i="13"/>
  <c r="FV208" i="13"/>
  <c r="FV205" i="13"/>
  <c r="FV202" i="13"/>
  <c r="FV269" i="13"/>
  <c r="FV266" i="13"/>
  <c r="FV223" i="13"/>
  <c r="FV220" i="13"/>
  <c r="FV217" i="13"/>
  <c r="FV214" i="13"/>
  <c r="FV256" i="13"/>
  <c r="FV232" i="13"/>
  <c r="FV229" i="13"/>
  <c r="FV226" i="13"/>
  <c r="FV257" i="13"/>
  <c r="FV244" i="13"/>
  <c r="FV241" i="13"/>
  <c r="FV238" i="13"/>
  <c r="FV215" i="13"/>
  <c r="FV212" i="13"/>
  <c r="FV209" i="13"/>
  <c r="FV206" i="13"/>
  <c r="FV251" i="13"/>
  <c r="FV250" i="13"/>
  <c r="FV227" i="13"/>
  <c r="FV224" i="13"/>
  <c r="FV221" i="13"/>
  <c r="FV218" i="13"/>
  <c r="FV239" i="13"/>
  <c r="FV236" i="13"/>
  <c r="FV233" i="13"/>
  <c r="FV230" i="13"/>
  <c r="FV253" i="13"/>
  <c r="FV242" i="13"/>
  <c r="FV219" i="13"/>
  <c r="FV216" i="13"/>
  <c r="FV213" i="13"/>
  <c r="FV210" i="13"/>
  <c r="FV203" i="13"/>
  <c r="FV191" i="13"/>
  <c r="FV188" i="13"/>
  <c r="FV185" i="13"/>
  <c r="FV182" i="13"/>
  <c r="FV174" i="13"/>
  <c r="FV312" i="13"/>
  <c r="FV197" i="13"/>
  <c r="FV194" i="13"/>
  <c r="FV177" i="13"/>
  <c r="FV169" i="13"/>
  <c r="FV158" i="13"/>
  <c r="FV201" i="13"/>
  <c r="FV183" i="13"/>
  <c r="FV180" i="13"/>
  <c r="FV172" i="13"/>
  <c r="FV164" i="13"/>
  <c r="FV161" i="13"/>
  <c r="FV200" i="13"/>
  <c r="FV195" i="13"/>
  <c r="FV192" i="13"/>
  <c r="FV189" i="13"/>
  <c r="FV186" i="13"/>
  <c r="FV175" i="13"/>
  <c r="FV167" i="13"/>
  <c r="FV207" i="13"/>
  <c r="FV199" i="13"/>
  <c r="FV178" i="13"/>
  <c r="FV170" i="13"/>
  <c r="FV159" i="13"/>
  <c r="FV196" i="13"/>
  <c r="FV193" i="13"/>
  <c r="FV190" i="13"/>
  <c r="FV176" i="13"/>
  <c r="FV168" i="13"/>
  <c r="FV272" i="13"/>
  <c r="FV231" i="13"/>
  <c r="FV228" i="13"/>
  <c r="FV225" i="13"/>
  <c r="FV222" i="13"/>
  <c r="FV204" i="13"/>
  <c r="FV179" i="13"/>
  <c r="FV171" i="13"/>
  <c r="FV163" i="13"/>
  <c r="FV160" i="13"/>
  <c r="FV155" i="13"/>
  <c r="FV151" i="13"/>
  <c r="FV143" i="13"/>
  <c r="FV135" i="13"/>
  <c r="FV124" i="13"/>
  <c r="FV121" i="13"/>
  <c r="FV118" i="13"/>
  <c r="FV115" i="13"/>
  <c r="FV146" i="13"/>
  <c r="FV138" i="13"/>
  <c r="FV130" i="13"/>
  <c r="FV127" i="13"/>
  <c r="FV166" i="13"/>
  <c r="FV149" i="13"/>
  <c r="FV141" i="13"/>
  <c r="FV133" i="13"/>
  <c r="FV116" i="13"/>
  <c r="FV110" i="13"/>
  <c r="FV107" i="13"/>
  <c r="FV157" i="13"/>
  <c r="FV152" i="13"/>
  <c r="FV144" i="13"/>
  <c r="FV136" i="13"/>
  <c r="FV128" i="13"/>
  <c r="FV125" i="13"/>
  <c r="FV122" i="13"/>
  <c r="FV119" i="13"/>
  <c r="FV187" i="13"/>
  <c r="FV184" i="13"/>
  <c r="FV181" i="13"/>
  <c r="FV156" i="13"/>
  <c r="FV154" i="13"/>
  <c r="FV147" i="13"/>
  <c r="FV139" i="13"/>
  <c r="FV131" i="13"/>
  <c r="FV198" i="13"/>
  <c r="FV153" i="13"/>
  <c r="FV145" i="13"/>
  <c r="FV137" i="13"/>
  <c r="FV129" i="13"/>
  <c r="FV126" i="13"/>
  <c r="FV123" i="13"/>
  <c r="FV162" i="13"/>
  <c r="FV148" i="13"/>
  <c r="FV140" i="13"/>
  <c r="FV132" i="13"/>
  <c r="FV112" i="13"/>
  <c r="FV109" i="13"/>
  <c r="FV106" i="13"/>
  <c r="FV88" i="13"/>
  <c r="FV85" i="13"/>
  <c r="FV82" i="13"/>
  <c r="FV79" i="13"/>
  <c r="FV103" i="13"/>
  <c r="FV80" i="13"/>
  <c r="FV77" i="13"/>
  <c r="FV74" i="13"/>
  <c r="FV173" i="13"/>
  <c r="FV92" i="13"/>
  <c r="FV89" i="13"/>
  <c r="FV86" i="13"/>
  <c r="FV83" i="13"/>
  <c r="FV150" i="13"/>
  <c r="FV142" i="13"/>
  <c r="FV134" i="13"/>
  <c r="FV120" i="13"/>
  <c r="FV104" i="13"/>
  <c r="FV101" i="13"/>
  <c r="FV98" i="13"/>
  <c r="FV95" i="13"/>
  <c r="FV96" i="13"/>
  <c r="FV93" i="13"/>
  <c r="FV90" i="13"/>
  <c r="FV87" i="13"/>
  <c r="FV111" i="13"/>
  <c r="FV105" i="13"/>
  <c r="FV102" i="13"/>
  <c r="FV99" i="13"/>
  <c r="FV76" i="13"/>
  <c r="FV73" i="13"/>
  <c r="FV70" i="13"/>
  <c r="FV165" i="13"/>
  <c r="FV94" i="13"/>
  <c r="FV68" i="13"/>
  <c r="FV60" i="13"/>
  <c r="FV59" i="13"/>
  <c r="FV43" i="13"/>
  <c r="FV40" i="13"/>
  <c r="FV91" i="13"/>
  <c r="FV81" i="13"/>
  <c r="FV78" i="13"/>
  <c r="FV69" i="13"/>
  <c r="FV61" i="13"/>
  <c r="FV52" i="13"/>
  <c r="FV49" i="13"/>
  <c r="FV46" i="13"/>
  <c r="FV37" i="13"/>
  <c r="FV34" i="13"/>
  <c r="FV31" i="13"/>
  <c r="FV71" i="13"/>
  <c r="FV63" i="13"/>
  <c r="FV47" i="13"/>
  <c r="FV44" i="13"/>
  <c r="FV41" i="13"/>
  <c r="FV32" i="13"/>
  <c r="FV29" i="13"/>
  <c r="FV100" i="13"/>
  <c r="FV117" i="13"/>
  <c r="FV97" i="13"/>
  <c r="FV84" i="13"/>
  <c r="FV67" i="13"/>
  <c r="FV58" i="13"/>
  <c r="FV57" i="13"/>
  <c r="FV54" i="13"/>
  <c r="FV51" i="13"/>
  <c r="FV55" i="13"/>
  <c r="FV48" i="13"/>
  <c r="FV33" i="13"/>
  <c r="FV13" i="13"/>
  <c r="FV64" i="13"/>
  <c r="FV16" i="13"/>
  <c r="FV8" i="13"/>
  <c r="FV108" i="13"/>
  <c r="FV53" i="13"/>
  <c r="FV39" i="13"/>
  <c r="FV19" i="13"/>
  <c r="FV11" i="13"/>
  <c r="FV62" i="13"/>
  <c r="FV38" i="13"/>
  <c r="FV14" i="13"/>
  <c r="FV72" i="13"/>
  <c r="FV66" i="13"/>
  <c r="FV45" i="13"/>
  <c r="FV30" i="13"/>
  <c r="FV20" i="13"/>
  <c r="FV17" i="13"/>
  <c r="FV9" i="13"/>
  <c r="FV6" i="13"/>
  <c r="FV75" i="13"/>
  <c r="FV36" i="13"/>
  <c r="FV12" i="13"/>
  <c r="FV56" i="13"/>
  <c r="FV50" i="13"/>
  <c r="FV35" i="13"/>
  <c r="FV15" i="13"/>
  <c r="FV7" i="13"/>
  <c r="FV65" i="13"/>
  <c r="FV42" i="13"/>
  <c r="FV21" i="13"/>
  <c r="FV18" i="13"/>
  <c r="FV10" i="13"/>
  <c r="FT474" i="13"/>
  <c r="FT472" i="13"/>
  <c r="FT469" i="13"/>
  <c r="FT473" i="13"/>
  <c r="FT470" i="13"/>
  <c r="FT447" i="13"/>
  <c r="FT444" i="13"/>
  <c r="FT441" i="13"/>
  <c r="FT456" i="13"/>
  <c r="FT453" i="13"/>
  <c r="FT450" i="13"/>
  <c r="FT468" i="13"/>
  <c r="FT465" i="13"/>
  <c r="FT462" i="13"/>
  <c r="FT451" i="13"/>
  <c r="FT463" i="13"/>
  <c r="FT460" i="13"/>
  <c r="FT454" i="13"/>
  <c r="FT466" i="13"/>
  <c r="FT443" i="13"/>
  <c r="FT471" i="13"/>
  <c r="FT455" i="13"/>
  <c r="FT452" i="13"/>
  <c r="FT449" i="13"/>
  <c r="FT446" i="13"/>
  <c r="FT448" i="13"/>
  <c r="FT435" i="13"/>
  <c r="FT432" i="13"/>
  <c r="FT429" i="13"/>
  <c r="FT426" i="13"/>
  <c r="FT438" i="13"/>
  <c r="FT445" i="13"/>
  <c r="FT427" i="13"/>
  <c r="FT424" i="13"/>
  <c r="FT421" i="13"/>
  <c r="FT467" i="13"/>
  <c r="FT464" i="13"/>
  <c r="FT461" i="13"/>
  <c r="FT442" i="13"/>
  <c r="FT439" i="13"/>
  <c r="FT436" i="13"/>
  <c r="FT433" i="13"/>
  <c r="FT430" i="13"/>
  <c r="FT419" i="13"/>
  <c r="FT416" i="13"/>
  <c r="FT431" i="13"/>
  <c r="FT428" i="13"/>
  <c r="FT425" i="13"/>
  <c r="FT422" i="13"/>
  <c r="FT440" i="13"/>
  <c r="FT437" i="13"/>
  <c r="FT434" i="13"/>
  <c r="FT423" i="13"/>
  <c r="FT411" i="13"/>
  <c r="FT408" i="13"/>
  <c r="FT394" i="13"/>
  <c r="FT417" i="13"/>
  <c r="FT414" i="13"/>
  <c r="FT400" i="13"/>
  <c r="FT397" i="13"/>
  <c r="FT406" i="13"/>
  <c r="FT392" i="13"/>
  <c r="FT420" i="13"/>
  <c r="FT418" i="13"/>
  <c r="FT415" i="13"/>
  <c r="FT409" i="13"/>
  <c r="FT404" i="13"/>
  <c r="FT401" i="13"/>
  <c r="FT398" i="13"/>
  <c r="FT407" i="13"/>
  <c r="FT393" i="13"/>
  <c r="FT410" i="13"/>
  <c r="FT390" i="13"/>
  <c r="FT379" i="13"/>
  <c r="FT376" i="13"/>
  <c r="FT385" i="13"/>
  <c r="FT382" i="13"/>
  <c r="FT391" i="13"/>
  <c r="FT388" i="13"/>
  <c r="FT362" i="13"/>
  <c r="FT383" i="13"/>
  <c r="FT380" i="13"/>
  <c r="FT377" i="13"/>
  <c r="FT386" i="13"/>
  <c r="FT389" i="13"/>
  <c r="FT405" i="13"/>
  <c r="FT402" i="13"/>
  <c r="FT337" i="13"/>
  <c r="FT325" i="13"/>
  <c r="FT317" i="13"/>
  <c r="FT387" i="13"/>
  <c r="FT378" i="13"/>
  <c r="FT363" i="13"/>
  <c r="FT332" i="13"/>
  <c r="FT329" i="13"/>
  <c r="FT384" i="13"/>
  <c r="FT333" i="13"/>
  <c r="FT330" i="13"/>
  <c r="FT327" i="13"/>
  <c r="FT339" i="13"/>
  <c r="FT336" i="13"/>
  <c r="FT381" i="13"/>
  <c r="FT364" i="13"/>
  <c r="FT331" i="13"/>
  <c r="FT328" i="13"/>
  <c r="FT319" i="13"/>
  <c r="FT361" i="13"/>
  <c r="FT322" i="13"/>
  <c r="FT321" i="13"/>
  <c r="FT314" i="13"/>
  <c r="FT307" i="13"/>
  <c r="FT346" i="13"/>
  <c r="FT310" i="13"/>
  <c r="FT302" i="13"/>
  <c r="FT323" i="13"/>
  <c r="FT338" i="13"/>
  <c r="FT326" i="13"/>
  <c r="FT316" i="13"/>
  <c r="FT308" i="13"/>
  <c r="FT345" i="13"/>
  <c r="FT335" i="13"/>
  <c r="FT311" i="13"/>
  <c r="FT303" i="13"/>
  <c r="FT320" i="13"/>
  <c r="FT309" i="13"/>
  <c r="FT334" i="13"/>
  <c r="FT312" i="13"/>
  <c r="FT304" i="13"/>
  <c r="FT292" i="13"/>
  <c r="FT289" i="13"/>
  <c r="FT286" i="13"/>
  <c r="FT257" i="13"/>
  <c r="FT315" i="13"/>
  <c r="FT272" i="13"/>
  <c r="FT269" i="13"/>
  <c r="FT266" i="13"/>
  <c r="FT306" i="13"/>
  <c r="FT287" i="13"/>
  <c r="FT284" i="13"/>
  <c r="FT278" i="13"/>
  <c r="FT324" i="13"/>
  <c r="FT293" i="13"/>
  <c r="FT290" i="13"/>
  <c r="FT267" i="13"/>
  <c r="FT264" i="13"/>
  <c r="FT358" i="13"/>
  <c r="FT279" i="13"/>
  <c r="FT273" i="13"/>
  <c r="FT313" i="13"/>
  <c r="FT305" i="13"/>
  <c r="FT299" i="13"/>
  <c r="FT291" i="13"/>
  <c r="FT282" i="13"/>
  <c r="FT359" i="13"/>
  <c r="FT318" i="13"/>
  <c r="FT268" i="13"/>
  <c r="FT265" i="13"/>
  <c r="FT242" i="13"/>
  <c r="FT219" i="13"/>
  <c r="FT216" i="13"/>
  <c r="FT213" i="13"/>
  <c r="FT210" i="13"/>
  <c r="FT231" i="13"/>
  <c r="FT228" i="13"/>
  <c r="FT225" i="13"/>
  <c r="FT222" i="13"/>
  <c r="FT199" i="13"/>
  <c r="FT240" i="13"/>
  <c r="FT237" i="13"/>
  <c r="FT256" i="13"/>
  <c r="FT255" i="13"/>
  <c r="FT223" i="13"/>
  <c r="FT220" i="13"/>
  <c r="FT217" i="13"/>
  <c r="FT214" i="13"/>
  <c r="FT280" i="13"/>
  <c r="FT232" i="13"/>
  <c r="FT229" i="13"/>
  <c r="FT226" i="13"/>
  <c r="FT250" i="13"/>
  <c r="FT249" i="13"/>
  <c r="FT244" i="13"/>
  <c r="FT241" i="13"/>
  <c r="FT238" i="13"/>
  <c r="FT215" i="13"/>
  <c r="FT212" i="13"/>
  <c r="FT251" i="13"/>
  <c r="FT227" i="13"/>
  <c r="FT224" i="13"/>
  <c r="FT221" i="13"/>
  <c r="FT218" i="13"/>
  <c r="FT252" i="13"/>
  <c r="FT233" i="13"/>
  <c r="FT230" i="13"/>
  <c r="FT211" i="13"/>
  <c r="FT204" i="13"/>
  <c r="FT196" i="13"/>
  <c r="FT193" i="13"/>
  <c r="FT190" i="13"/>
  <c r="FT176" i="13"/>
  <c r="FT253" i="13"/>
  <c r="FT203" i="13"/>
  <c r="FT179" i="13"/>
  <c r="FT171" i="13"/>
  <c r="FT163" i="13"/>
  <c r="FT160" i="13"/>
  <c r="FT202" i="13"/>
  <c r="FT191" i="13"/>
  <c r="FT188" i="13"/>
  <c r="FT185" i="13"/>
  <c r="FT182" i="13"/>
  <c r="FT174" i="13"/>
  <c r="FT166" i="13"/>
  <c r="FT155" i="13"/>
  <c r="FT201" i="13"/>
  <c r="FT197" i="13"/>
  <c r="FT194" i="13"/>
  <c r="FT177" i="13"/>
  <c r="FT169" i="13"/>
  <c r="FT158" i="13"/>
  <c r="FT209" i="13"/>
  <c r="FT208" i="13"/>
  <c r="FT200" i="13"/>
  <c r="FT183" i="13"/>
  <c r="FT180" i="13"/>
  <c r="FT172" i="13"/>
  <c r="FT164" i="13"/>
  <c r="FT161" i="13"/>
  <c r="FT239" i="13"/>
  <c r="FT236" i="13"/>
  <c r="FT198" i="13"/>
  <c r="FT178" i="13"/>
  <c r="FT170" i="13"/>
  <c r="FT159" i="13"/>
  <c r="FT206" i="13"/>
  <c r="FT205" i="13"/>
  <c r="FT187" i="13"/>
  <c r="FT184" i="13"/>
  <c r="FT181" i="13"/>
  <c r="FT173" i="13"/>
  <c r="FT165" i="13"/>
  <c r="FT162" i="13"/>
  <c r="FT167" i="13"/>
  <c r="FT153" i="13"/>
  <c r="FT145" i="13"/>
  <c r="FT137" i="13"/>
  <c r="FT129" i="13"/>
  <c r="FT126" i="13"/>
  <c r="FT123" i="13"/>
  <c r="FT148" i="13"/>
  <c r="FT140" i="13"/>
  <c r="FT132" i="13"/>
  <c r="FT112" i="13"/>
  <c r="FT109" i="13"/>
  <c r="FT283" i="13"/>
  <c r="FT151" i="13"/>
  <c r="FT143" i="13"/>
  <c r="FT135" i="13"/>
  <c r="FT124" i="13"/>
  <c r="FT121" i="13"/>
  <c r="FT118" i="13"/>
  <c r="FT115" i="13"/>
  <c r="FT146" i="13"/>
  <c r="FT138" i="13"/>
  <c r="FT130" i="13"/>
  <c r="FT127" i="13"/>
  <c r="FT207" i="13"/>
  <c r="FT157" i="13"/>
  <c r="FT149" i="13"/>
  <c r="FT141" i="13"/>
  <c r="FT133" i="13"/>
  <c r="FT154" i="13"/>
  <c r="FT147" i="13"/>
  <c r="FT139" i="13"/>
  <c r="FT131" i="13"/>
  <c r="FT108" i="13"/>
  <c r="FT150" i="13"/>
  <c r="FT142" i="13"/>
  <c r="FT134" i="13"/>
  <c r="FT120" i="13"/>
  <c r="FT117" i="13"/>
  <c r="FT111" i="13"/>
  <c r="FT168" i="13"/>
  <c r="FT122" i="13"/>
  <c r="FT96" i="13"/>
  <c r="FT93" i="13"/>
  <c r="FT90" i="13"/>
  <c r="FT87" i="13"/>
  <c r="FT107" i="13"/>
  <c r="FT88" i="13"/>
  <c r="FT85" i="13"/>
  <c r="FT82" i="13"/>
  <c r="FT79" i="13"/>
  <c r="FT189" i="13"/>
  <c r="FT100" i="13"/>
  <c r="FT97" i="13"/>
  <c r="FT94" i="13"/>
  <c r="FT91" i="13"/>
  <c r="FT103" i="13"/>
  <c r="FT80" i="13"/>
  <c r="FT104" i="13"/>
  <c r="FT101" i="13"/>
  <c r="FT98" i="13"/>
  <c r="FT95" i="13"/>
  <c r="FT195" i="13"/>
  <c r="FT175" i="13"/>
  <c r="FT156" i="13"/>
  <c r="FT125" i="13"/>
  <c r="FT110" i="13"/>
  <c r="FT84" i="13"/>
  <c r="FT81" i="13"/>
  <c r="FT78" i="13"/>
  <c r="FT75" i="13"/>
  <c r="FT128" i="13"/>
  <c r="FT89" i="13"/>
  <c r="FT67" i="13"/>
  <c r="FT66" i="13"/>
  <c r="FT58" i="13"/>
  <c r="FT48" i="13"/>
  <c r="FT45" i="13"/>
  <c r="FT42" i="13"/>
  <c r="FT39" i="13"/>
  <c r="FT36" i="13"/>
  <c r="FT33" i="13"/>
  <c r="FT30" i="13"/>
  <c r="FT102" i="13"/>
  <c r="FT68" i="13"/>
  <c r="FT59" i="13"/>
  <c r="FT57" i="13"/>
  <c r="FT54" i="13"/>
  <c r="FT51" i="13"/>
  <c r="FT99" i="13"/>
  <c r="FT86" i="13"/>
  <c r="FT119" i="13"/>
  <c r="FT83" i="13"/>
  <c r="FT69" i="13"/>
  <c r="FT62" i="13"/>
  <c r="FT52" i="13"/>
  <c r="FT49" i="13"/>
  <c r="FT46" i="13"/>
  <c r="FT37" i="13"/>
  <c r="FT34" i="13"/>
  <c r="FT31" i="13"/>
  <c r="FT186" i="13"/>
  <c r="FT152" i="13"/>
  <c r="FT144" i="13"/>
  <c r="FT136" i="13"/>
  <c r="FT116" i="13"/>
  <c r="FT72" i="13"/>
  <c r="FT105" i="13"/>
  <c r="FT92" i="13"/>
  <c r="FT74" i="13"/>
  <c r="FT73" i="13"/>
  <c r="FT65" i="13"/>
  <c r="FT63" i="13"/>
  <c r="FT60" i="13"/>
  <c r="FT56" i="13"/>
  <c r="FT50" i="13"/>
  <c r="FT35" i="13"/>
  <c r="FT15" i="13"/>
  <c r="FT7" i="13"/>
  <c r="FT70" i="13"/>
  <c r="FT61" i="13"/>
  <c r="FT55" i="13"/>
  <c r="FT21" i="13"/>
  <c r="FT18" i="13"/>
  <c r="FT10" i="13"/>
  <c r="FT64" i="13"/>
  <c r="FT41" i="13"/>
  <c r="FT40" i="13"/>
  <c r="FT13" i="13"/>
  <c r="FT192" i="13"/>
  <c r="FT47" i="13"/>
  <c r="FT32" i="13"/>
  <c r="FT16" i="13"/>
  <c r="FT8" i="13"/>
  <c r="FT77" i="13"/>
  <c r="FT53" i="13"/>
  <c r="FT19" i="13"/>
  <c r="FT11" i="13"/>
  <c r="FT76" i="13"/>
  <c r="FT38" i="13"/>
  <c r="FT14" i="13"/>
  <c r="FT71" i="13"/>
  <c r="FT20" i="13"/>
  <c r="FT17" i="13"/>
  <c r="FT9" i="13"/>
  <c r="FT6" i="13"/>
  <c r="FT106" i="13"/>
  <c r="FT44" i="13"/>
  <c r="FT43" i="13"/>
  <c r="FT29" i="13"/>
  <c r="FT12" i="13"/>
  <c r="FW473" i="13"/>
  <c r="FW470" i="13"/>
  <c r="FW471" i="13"/>
  <c r="FW474" i="13"/>
  <c r="FW451" i="13"/>
  <c r="FW448" i="13"/>
  <c r="FW445" i="13"/>
  <c r="FW442" i="13"/>
  <c r="FW463" i="13"/>
  <c r="FW460" i="13"/>
  <c r="FW454" i="13"/>
  <c r="FW472" i="13"/>
  <c r="FW466" i="13"/>
  <c r="FW443" i="13"/>
  <c r="FW455" i="13"/>
  <c r="FW452" i="13"/>
  <c r="FW467" i="13"/>
  <c r="FW464" i="13"/>
  <c r="FW461" i="13"/>
  <c r="FW447" i="13"/>
  <c r="FW444" i="13"/>
  <c r="FW441" i="13"/>
  <c r="FW469" i="13"/>
  <c r="FW456" i="13"/>
  <c r="FW453" i="13"/>
  <c r="FW450" i="13"/>
  <c r="FW439" i="13"/>
  <c r="FW436" i="13"/>
  <c r="FW433" i="13"/>
  <c r="FW430" i="13"/>
  <c r="FW468" i="13"/>
  <c r="FW465" i="13"/>
  <c r="FW462" i="13"/>
  <c r="FW431" i="13"/>
  <c r="FW428" i="13"/>
  <c r="FW425" i="13"/>
  <c r="FW422" i="13"/>
  <c r="FW440" i="13"/>
  <c r="FW437" i="13"/>
  <c r="FW434" i="13"/>
  <c r="FW449" i="13"/>
  <c r="FW423" i="13"/>
  <c r="FW420" i="13"/>
  <c r="FW417" i="13"/>
  <c r="FW435" i="13"/>
  <c r="FW432" i="13"/>
  <c r="FW429" i="13"/>
  <c r="FW426" i="13"/>
  <c r="FW446" i="13"/>
  <c r="FW438" i="13"/>
  <c r="FW424" i="13"/>
  <c r="FW415" i="13"/>
  <c r="FW409" i="13"/>
  <c r="FW418" i="13"/>
  <c r="FW404" i="13"/>
  <c r="FW401" i="13"/>
  <c r="FW398" i="13"/>
  <c r="FW407" i="13"/>
  <c r="FW393" i="13"/>
  <c r="FW421" i="13"/>
  <c r="FW419" i="13"/>
  <c r="FW410" i="13"/>
  <c r="FW405" i="13"/>
  <c r="FW402" i="13"/>
  <c r="FW391" i="13"/>
  <c r="FW416" i="13"/>
  <c r="FW411" i="13"/>
  <c r="FW408" i="13"/>
  <c r="FW394" i="13"/>
  <c r="FW427" i="13"/>
  <c r="FW414" i="13"/>
  <c r="FW400" i="13"/>
  <c r="FW397" i="13"/>
  <c r="FW383" i="13"/>
  <c r="FW380" i="13"/>
  <c r="FW377" i="13"/>
  <c r="FW386" i="13"/>
  <c r="FW392" i="13"/>
  <c r="FW389" i="13"/>
  <c r="FW384" i="13"/>
  <c r="FW381" i="13"/>
  <c r="FW378" i="13"/>
  <c r="FW358" i="13"/>
  <c r="FW387" i="13"/>
  <c r="FW406" i="13"/>
  <c r="FW390" i="13"/>
  <c r="FW363" i="13"/>
  <c r="FW359" i="13"/>
  <c r="FW318" i="13"/>
  <c r="FW333" i="13"/>
  <c r="FW330" i="13"/>
  <c r="FW327" i="13"/>
  <c r="FW376" i="13"/>
  <c r="FW364" i="13"/>
  <c r="FW331" i="13"/>
  <c r="FW388" i="13"/>
  <c r="FW385" i="13"/>
  <c r="FW362" i="13"/>
  <c r="FW345" i="13"/>
  <c r="FW334" i="13"/>
  <c r="FW382" i="13"/>
  <c r="FW337" i="13"/>
  <c r="FW332" i="13"/>
  <c r="FW329" i="13"/>
  <c r="FW320" i="13"/>
  <c r="FW346" i="13"/>
  <c r="FW336" i="13"/>
  <c r="FW323" i="13"/>
  <c r="FW316" i="13"/>
  <c r="FW315" i="13"/>
  <c r="FW308" i="13"/>
  <c r="FW379" i="13"/>
  <c r="FW311" i="13"/>
  <c r="FW303" i="13"/>
  <c r="FW338" i="13"/>
  <c r="FW326" i="13"/>
  <c r="FW335" i="13"/>
  <c r="FW325" i="13"/>
  <c r="FW324" i="13"/>
  <c r="FW319" i="13"/>
  <c r="FW309" i="13"/>
  <c r="FW312" i="13"/>
  <c r="FW304" i="13"/>
  <c r="FW328" i="13"/>
  <c r="FW322" i="13"/>
  <c r="FW314" i="13"/>
  <c r="FW310" i="13"/>
  <c r="FW302" i="13"/>
  <c r="FW361" i="13"/>
  <c r="FW339" i="13"/>
  <c r="FW313" i="13"/>
  <c r="FW305" i="13"/>
  <c r="FW293" i="13"/>
  <c r="FW290" i="13"/>
  <c r="FW267" i="13"/>
  <c r="FW264" i="13"/>
  <c r="FW321" i="13"/>
  <c r="FW306" i="13"/>
  <c r="FW279" i="13"/>
  <c r="FW273" i="13"/>
  <c r="FW291" i="13"/>
  <c r="FW282" i="13"/>
  <c r="FW299" i="13"/>
  <c r="FW268" i="13"/>
  <c r="FW265" i="13"/>
  <c r="FW283" i="13"/>
  <c r="FW280" i="13"/>
  <c r="FW251" i="13"/>
  <c r="FW292" i="13"/>
  <c r="FW289" i="13"/>
  <c r="FW286" i="13"/>
  <c r="FW317" i="13"/>
  <c r="FW307" i="13"/>
  <c r="FW272" i="13"/>
  <c r="FW269" i="13"/>
  <c r="FW266" i="13"/>
  <c r="FW223" i="13"/>
  <c r="FW220" i="13"/>
  <c r="FW217" i="13"/>
  <c r="FW214" i="13"/>
  <c r="FW287" i="13"/>
  <c r="FW256" i="13"/>
  <c r="FW255" i="13"/>
  <c r="FW232" i="13"/>
  <c r="FW229" i="13"/>
  <c r="FW226" i="13"/>
  <c r="FW203" i="13"/>
  <c r="FW200" i="13"/>
  <c r="FW197" i="13"/>
  <c r="FW257" i="13"/>
  <c r="FW244" i="13"/>
  <c r="FW241" i="13"/>
  <c r="FW238" i="13"/>
  <c r="FW215" i="13"/>
  <c r="FW278" i="13"/>
  <c r="FW250" i="13"/>
  <c r="FW249" i="13"/>
  <c r="FW227" i="13"/>
  <c r="FW224" i="13"/>
  <c r="FW221" i="13"/>
  <c r="FW218" i="13"/>
  <c r="FW239" i="13"/>
  <c r="FW236" i="13"/>
  <c r="FW233" i="13"/>
  <c r="FW230" i="13"/>
  <c r="FW253" i="13"/>
  <c r="FW252" i="13"/>
  <c r="FW242" i="13"/>
  <c r="FW219" i="13"/>
  <c r="FW216" i="13"/>
  <c r="FW213" i="13"/>
  <c r="FW284" i="13"/>
  <c r="FW231" i="13"/>
  <c r="FW228" i="13"/>
  <c r="FW225" i="13"/>
  <c r="FW222" i="13"/>
  <c r="FW199" i="13"/>
  <c r="FW194" i="13"/>
  <c r="FW177" i="13"/>
  <c r="FW202" i="13"/>
  <c r="FW201" i="13"/>
  <c r="FW183" i="13"/>
  <c r="FW180" i="13"/>
  <c r="FW172" i="13"/>
  <c r="FW164" i="13"/>
  <c r="FW161" i="13"/>
  <c r="FW209" i="13"/>
  <c r="FW195" i="13"/>
  <c r="FW192" i="13"/>
  <c r="FW189" i="13"/>
  <c r="FW186" i="13"/>
  <c r="FW175" i="13"/>
  <c r="FW167" i="13"/>
  <c r="FW156" i="13"/>
  <c r="FW210" i="13"/>
  <c r="FW208" i="13"/>
  <c r="FW207" i="13"/>
  <c r="FW178" i="13"/>
  <c r="FW170" i="13"/>
  <c r="FW159" i="13"/>
  <c r="FW212" i="13"/>
  <c r="FW198" i="13"/>
  <c r="FW187" i="13"/>
  <c r="FW184" i="13"/>
  <c r="FW181" i="13"/>
  <c r="FW173" i="13"/>
  <c r="FW165" i="13"/>
  <c r="FW162" i="13"/>
  <c r="FW154" i="13"/>
  <c r="FW205" i="13"/>
  <c r="FW204" i="13"/>
  <c r="FW179" i="13"/>
  <c r="FW171" i="13"/>
  <c r="FW163" i="13"/>
  <c r="FW160" i="13"/>
  <c r="FW211" i="13"/>
  <c r="FW191" i="13"/>
  <c r="FW188" i="13"/>
  <c r="FW185" i="13"/>
  <c r="FW182" i="13"/>
  <c r="FW174" i="13"/>
  <c r="FW166" i="13"/>
  <c r="FW146" i="13"/>
  <c r="FW138" i="13"/>
  <c r="FW130" i="13"/>
  <c r="FW127" i="13"/>
  <c r="FW169" i="13"/>
  <c r="FW149" i="13"/>
  <c r="FW141" i="13"/>
  <c r="FW133" i="13"/>
  <c r="FW116" i="13"/>
  <c r="FW110" i="13"/>
  <c r="FW107" i="13"/>
  <c r="FW240" i="13"/>
  <c r="FW206" i="13"/>
  <c r="FW157" i="13"/>
  <c r="FW152" i="13"/>
  <c r="FW144" i="13"/>
  <c r="FW136" i="13"/>
  <c r="FW128" i="13"/>
  <c r="FW125" i="13"/>
  <c r="FW122" i="13"/>
  <c r="FW119" i="13"/>
  <c r="FW147" i="13"/>
  <c r="FW139" i="13"/>
  <c r="FW131" i="13"/>
  <c r="FW237" i="13"/>
  <c r="FW196" i="13"/>
  <c r="FW193" i="13"/>
  <c r="FW190" i="13"/>
  <c r="FW176" i="13"/>
  <c r="FW168" i="13"/>
  <c r="FW150" i="13"/>
  <c r="FW142" i="13"/>
  <c r="FW134" i="13"/>
  <c r="FW148" i="13"/>
  <c r="FW140" i="13"/>
  <c r="FW132" i="13"/>
  <c r="FW112" i="13"/>
  <c r="FW109" i="13"/>
  <c r="FW106" i="13"/>
  <c r="FW155" i="13"/>
  <c r="FW151" i="13"/>
  <c r="FW143" i="13"/>
  <c r="FW135" i="13"/>
  <c r="FW124" i="13"/>
  <c r="FW121" i="13"/>
  <c r="FW118" i="13"/>
  <c r="FW115" i="13"/>
  <c r="FW129" i="13"/>
  <c r="FW108" i="13"/>
  <c r="FW100" i="13"/>
  <c r="FW97" i="13"/>
  <c r="FW94" i="13"/>
  <c r="FW91" i="13"/>
  <c r="FW158" i="13"/>
  <c r="FW126" i="13"/>
  <c r="FW92" i="13"/>
  <c r="FW89" i="13"/>
  <c r="FW86" i="13"/>
  <c r="FW83" i="13"/>
  <c r="FW60" i="13"/>
  <c r="FW123" i="13"/>
  <c r="FW120" i="13"/>
  <c r="FW104" i="13"/>
  <c r="FW101" i="13"/>
  <c r="FW98" i="13"/>
  <c r="FW95" i="13"/>
  <c r="FW153" i="13"/>
  <c r="FW145" i="13"/>
  <c r="FW137" i="13"/>
  <c r="FW117" i="13"/>
  <c r="FW84" i="13"/>
  <c r="FW81" i="13"/>
  <c r="FW111" i="13"/>
  <c r="FW105" i="13"/>
  <c r="FW102" i="13"/>
  <c r="FW99" i="13"/>
  <c r="FW76" i="13"/>
  <c r="FW73" i="13"/>
  <c r="FW88" i="13"/>
  <c r="FW85" i="13"/>
  <c r="FW82" i="13"/>
  <c r="FW79" i="13"/>
  <c r="FW78" i="13"/>
  <c r="FW69" i="13"/>
  <c r="FW61" i="13"/>
  <c r="FW52" i="13"/>
  <c r="FW49" i="13"/>
  <c r="FW46" i="13"/>
  <c r="FW37" i="13"/>
  <c r="FW34" i="13"/>
  <c r="FW31" i="13"/>
  <c r="FW62" i="13"/>
  <c r="FW55" i="13"/>
  <c r="FW96" i="13"/>
  <c r="FW77" i="13"/>
  <c r="FW71" i="13"/>
  <c r="FW70" i="13"/>
  <c r="FW93" i="13"/>
  <c r="FW75" i="13"/>
  <c r="FW72" i="13"/>
  <c r="FW64" i="13"/>
  <c r="FW56" i="13"/>
  <c r="FW53" i="13"/>
  <c r="FW50" i="13"/>
  <c r="FW38" i="13"/>
  <c r="FW35" i="13"/>
  <c r="FW87" i="13"/>
  <c r="FW80" i="13"/>
  <c r="FW68" i="13"/>
  <c r="FW59" i="13"/>
  <c r="FW43" i="13"/>
  <c r="FW40" i="13"/>
  <c r="FW41" i="13"/>
  <c r="FW16" i="13"/>
  <c r="FW8" i="13"/>
  <c r="FW54" i="13"/>
  <c r="FW47" i="13"/>
  <c r="FW39" i="13"/>
  <c r="FW32" i="13"/>
  <c r="FW19" i="13"/>
  <c r="FW11" i="13"/>
  <c r="FW14" i="13"/>
  <c r="FW66" i="13"/>
  <c r="FW45" i="13"/>
  <c r="FW30" i="13"/>
  <c r="FW20" i="13"/>
  <c r="FW17" i="13"/>
  <c r="FW9" i="13"/>
  <c r="FW6" i="13"/>
  <c r="FW103" i="13"/>
  <c r="FW36" i="13"/>
  <c r="FW12" i="13"/>
  <c r="FW74" i="13"/>
  <c r="FW57" i="13"/>
  <c r="FW51" i="13"/>
  <c r="FW44" i="13"/>
  <c r="FW29" i="13"/>
  <c r="FW15" i="13"/>
  <c r="FW7" i="13"/>
  <c r="FW65" i="13"/>
  <c r="FW63" i="13"/>
  <c r="FW58" i="13"/>
  <c r="FW42" i="13"/>
  <c r="FW21" i="13"/>
  <c r="FW18" i="13"/>
  <c r="FW10" i="13"/>
  <c r="FW90" i="13"/>
  <c r="FW67" i="13"/>
  <c r="FW48" i="13"/>
  <c r="FW33" i="13"/>
  <c r="FW13" i="13"/>
  <c r="FU474" i="13"/>
  <c r="FU472" i="13"/>
  <c r="FU469" i="13"/>
  <c r="FU473" i="13"/>
  <c r="FU470" i="13"/>
  <c r="FU456" i="13"/>
  <c r="FU453" i="13"/>
  <c r="FU450" i="13"/>
  <c r="FU468" i="13"/>
  <c r="FU465" i="13"/>
  <c r="FU462" i="13"/>
  <c r="FU451" i="13"/>
  <c r="FU448" i="13"/>
  <c r="FU445" i="13"/>
  <c r="FU442" i="13"/>
  <c r="FU463" i="13"/>
  <c r="FU460" i="13"/>
  <c r="FU454" i="13"/>
  <c r="FU466" i="13"/>
  <c r="FU443" i="13"/>
  <c r="FU471" i="13"/>
  <c r="FU455" i="13"/>
  <c r="FU452" i="13"/>
  <c r="FU449" i="13"/>
  <c r="FU446" i="13"/>
  <c r="FU467" i="13"/>
  <c r="FU464" i="13"/>
  <c r="FU461" i="13"/>
  <c r="FU438" i="13"/>
  <c r="FU427" i="13"/>
  <c r="FU424" i="13"/>
  <c r="FU421" i="13"/>
  <c r="FU439" i="13"/>
  <c r="FU436" i="13"/>
  <c r="FU433" i="13"/>
  <c r="FU430" i="13"/>
  <c r="FU447" i="13"/>
  <c r="FU431" i="13"/>
  <c r="FU428" i="13"/>
  <c r="FU425" i="13"/>
  <c r="FU422" i="13"/>
  <c r="FU444" i="13"/>
  <c r="FU440" i="13"/>
  <c r="FU437" i="13"/>
  <c r="FU434" i="13"/>
  <c r="FU441" i="13"/>
  <c r="FU432" i="13"/>
  <c r="FU429" i="13"/>
  <c r="FU417" i="13"/>
  <c r="FU414" i="13"/>
  <c r="FU400" i="13"/>
  <c r="FU397" i="13"/>
  <c r="FU406" i="13"/>
  <c r="FU392" i="13"/>
  <c r="FU420" i="13"/>
  <c r="FU418" i="13"/>
  <c r="FU415" i="13"/>
  <c r="FU409" i="13"/>
  <c r="FU407" i="13"/>
  <c r="FU393" i="13"/>
  <c r="FU426" i="13"/>
  <c r="FU419" i="13"/>
  <c r="FU410" i="13"/>
  <c r="FU405" i="13"/>
  <c r="FU402" i="13"/>
  <c r="FU385" i="13"/>
  <c r="FU382" i="13"/>
  <c r="FU359" i="13"/>
  <c r="FU401" i="13"/>
  <c r="FU391" i="13"/>
  <c r="FU388" i="13"/>
  <c r="FU383" i="13"/>
  <c r="FU380" i="13"/>
  <c r="FU377" i="13"/>
  <c r="FU416" i="13"/>
  <c r="FU386" i="13"/>
  <c r="FU363" i="13"/>
  <c r="FU398" i="13"/>
  <c r="FU394" i="13"/>
  <c r="FU389" i="13"/>
  <c r="FU435" i="13"/>
  <c r="FU411" i="13"/>
  <c r="FU423" i="13"/>
  <c r="FU408" i="13"/>
  <c r="FU404" i="13"/>
  <c r="FU387" i="13"/>
  <c r="FU378" i="13"/>
  <c r="FU332" i="13"/>
  <c r="FU329" i="13"/>
  <c r="FU320" i="13"/>
  <c r="FU379" i="13"/>
  <c r="FU361" i="13"/>
  <c r="FU346" i="13"/>
  <c r="FU338" i="13"/>
  <c r="FU335" i="13"/>
  <c r="FU326" i="13"/>
  <c r="FU384" i="13"/>
  <c r="FU333" i="13"/>
  <c r="FU376" i="13"/>
  <c r="FU339" i="13"/>
  <c r="FU336" i="13"/>
  <c r="FU324" i="13"/>
  <c r="FU390" i="13"/>
  <c r="FU381" i="13"/>
  <c r="FU364" i="13"/>
  <c r="FU362" i="13"/>
  <c r="FU331" i="13"/>
  <c r="FU358" i="13"/>
  <c r="FU345" i="13"/>
  <c r="FU334" i="13"/>
  <c r="FU322" i="13"/>
  <c r="FU314" i="13"/>
  <c r="FU310" i="13"/>
  <c r="FU302" i="13"/>
  <c r="FU327" i="13"/>
  <c r="FU323" i="13"/>
  <c r="FU315" i="13"/>
  <c r="FU313" i="13"/>
  <c r="FU305" i="13"/>
  <c r="FU317" i="13"/>
  <c r="FU311" i="13"/>
  <c r="FU325" i="13"/>
  <c r="FU318" i="13"/>
  <c r="FU306" i="13"/>
  <c r="FU337" i="13"/>
  <c r="FU312" i="13"/>
  <c r="FU304" i="13"/>
  <c r="FU328" i="13"/>
  <c r="FU321" i="13"/>
  <c r="FU307" i="13"/>
  <c r="FU272" i="13"/>
  <c r="FU269" i="13"/>
  <c r="FU266" i="13"/>
  <c r="FU309" i="13"/>
  <c r="FU287" i="13"/>
  <c r="FU284" i="13"/>
  <c r="FU278" i="13"/>
  <c r="FU293" i="13"/>
  <c r="FU290" i="13"/>
  <c r="FU267" i="13"/>
  <c r="FU330" i="13"/>
  <c r="FU279" i="13"/>
  <c r="FU273" i="13"/>
  <c r="FU319" i="13"/>
  <c r="FU308" i="13"/>
  <c r="FU299" i="13"/>
  <c r="FU291" i="13"/>
  <c r="FU282" i="13"/>
  <c r="FU256" i="13"/>
  <c r="FU253" i="13"/>
  <c r="FU250" i="13"/>
  <c r="FU268" i="13"/>
  <c r="FU265" i="13"/>
  <c r="FU283" i="13"/>
  <c r="FU280" i="13"/>
  <c r="FU231" i="13"/>
  <c r="FU228" i="13"/>
  <c r="FU225" i="13"/>
  <c r="FU222" i="13"/>
  <c r="FU199" i="13"/>
  <c r="FU316" i="13"/>
  <c r="FU240" i="13"/>
  <c r="FU237" i="13"/>
  <c r="FU211" i="13"/>
  <c r="FU208" i="13"/>
  <c r="FU205" i="13"/>
  <c r="FU202" i="13"/>
  <c r="FU286" i="13"/>
  <c r="FU264" i="13"/>
  <c r="FU255" i="13"/>
  <c r="FU223" i="13"/>
  <c r="FU220" i="13"/>
  <c r="FU217" i="13"/>
  <c r="FU214" i="13"/>
  <c r="FU303" i="13"/>
  <c r="FU232" i="13"/>
  <c r="FU229" i="13"/>
  <c r="FU226" i="13"/>
  <c r="FU203" i="13"/>
  <c r="FU200" i="13"/>
  <c r="FU257" i="13"/>
  <c r="FU249" i="13"/>
  <c r="FU244" i="13"/>
  <c r="FU241" i="13"/>
  <c r="FU238" i="13"/>
  <c r="FU215" i="13"/>
  <c r="FU212" i="13"/>
  <c r="FU292" i="13"/>
  <c r="FU289" i="13"/>
  <c r="FU251" i="13"/>
  <c r="FU227" i="13"/>
  <c r="FU224" i="13"/>
  <c r="FU221" i="13"/>
  <c r="FU218" i="13"/>
  <c r="FU252" i="13"/>
  <c r="FU239" i="13"/>
  <c r="FU236" i="13"/>
  <c r="FU233" i="13"/>
  <c r="FU230" i="13"/>
  <c r="FU207" i="13"/>
  <c r="FU204" i="13"/>
  <c r="FU201" i="13"/>
  <c r="FU198" i="13"/>
  <c r="FU219" i="13"/>
  <c r="FU179" i="13"/>
  <c r="FU216" i="13"/>
  <c r="FU191" i="13"/>
  <c r="FU188" i="13"/>
  <c r="FU185" i="13"/>
  <c r="FU182" i="13"/>
  <c r="FU174" i="13"/>
  <c r="FU166" i="13"/>
  <c r="FU155" i="13"/>
  <c r="FU213" i="13"/>
  <c r="FU197" i="13"/>
  <c r="FU194" i="13"/>
  <c r="FU177" i="13"/>
  <c r="FU169" i="13"/>
  <c r="FU158" i="13"/>
  <c r="FU209" i="13"/>
  <c r="FU183" i="13"/>
  <c r="FU180" i="13"/>
  <c r="FU172" i="13"/>
  <c r="FU164" i="13"/>
  <c r="FU161" i="13"/>
  <c r="FU210" i="13"/>
  <c r="FU195" i="13"/>
  <c r="FU192" i="13"/>
  <c r="FU189" i="13"/>
  <c r="FU186" i="13"/>
  <c r="FU175" i="13"/>
  <c r="FU167" i="13"/>
  <c r="FU156" i="13"/>
  <c r="FU242" i="13"/>
  <c r="FU206" i="13"/>
  <c r="FU187" i="13"/>
  <c r="FU184" i="13"/>
  <c r="FU181" i="13"/>
  <c r="FU173" i="13"/>
  <c r="FU165" i="13"/>
  <c r="FU162" i="13"/>
  <c r="FU196" i="13"/>
  <c r="FU193" i="13"/>
  <c r="FU190" i="13"/>
  <c r="FU176" i="13"/>
  <c r="FU168" i="13"/>
  <c r="FU157" i="13"/>
  <c r="FU148" i="13"/>
  <c r="FU140" i="13"/>
  <c r="FU132" i="13"/>
  <c r="FU112" i="13"/>
  <c r="FU109" i="13"/>
  <c r="FU159" i="13"/>
  <c r="FU151" i="13"/>
  <c r="FU143" i="13"/>
  <c r="FU135" i="13"/>
  <c r="FU124" i="13"/>
  <c r="FU121" i="13"/>
  <c r="FU118" i="13"/>
  <c r="FU115" i="13"/>
  <c r="FU146" i="13"/>
  <c r="FU138" i="13"/>
  <c r="FU130" i="13"/>
  <c r="FU127" i="13"/>
  <c r="FU149" i="13"/>
  <c r="FU141" i="13"/>
  <c r="FU133" i="13"/>
  <c r="FU116" i="13"/>
  <c r="FU171" i="13"/>
  <c r="FU163" i="13"/>
  <c r="FU152" i="13"/>
  <c r="FU144" i="13"/>
  <c r="FU136" i="13"/>
  <c r="FU160" i="13"/>
  <c r="FU150" i="13"/>
  <c r="FU142" i="13"/>
  <c r="FU134" i="13"/>
  <c r="FU120" i="13"/>
  <c r="FU117" i="13"/>
  <c r="FU111" i="13"/>
  <c r="FU170" i="13"/>
  <c r="FU153" i="13"/>
  <c r="FU145" i="13"/>
  <c r="FU137" i="13"/>
  <c r="FU129" i="13"/>
  <c r="FU126" i="13"/>
  <c r="FU123" i="13"/>
  <c r="FU119" i="13"/>
  <c r="FU105" i="13"/>
  <c r="FU102" i="13"/>
  <c r="FU99" i="13"/>
  <c r="FU76" i="13"/>
  <c r="FU73" i="13"/>
  <c r="FU108" i="13"/>
  <c r="FU100" i="13"/>
  <c r="FU97" i="13"/>
  <c r="FU94" i="13"/>
  <c r="FU91" i="13"/>
  <c r="FU71" i="13"/>
  <c r="FU68" i="13"/>
  <c r="FU65" i="13"/>
  <c r="FU62" i="13"/>
  <c r="FU59" i="13"/>
  <c r="FU103" i="13"/>
  <c r="FU128" i="13"/>
  <c r="FU106" i="13"/>
  <c r="FU92" i="13"/>
  <c r="FU89" i="13"/>
  <c r="FU86" i="13"/>
  <c r="FU83" i="13"/>
  <c r="FU125" i="13"/>
  <c r="FU110" i="13"/>
  <c r="FU84" i="13"/>
  <c r="FU81" i="13"/>
  <c r="FU78" i="13"/>
  <c r="FU75" i="13"/>
  <c r="FU122" i="13"/>
  <c r="FU96" i="13"/>
  <c r="FU93" i="13"/>
  <c r="FU90" i="13"/>
  <c r="FU87" i="13"/>
  <c r="FU67" i="13"/>
  <c r="FU64" i="13"/>
  <c r="FU61" i="13"/>
  <c r="FU58" i="13"/>
  <c r="FU80" i="13"/>
  <c r="FU57" i="13"/>
  <c r="FU54" i="13"/>
  <c r="FU51" i="13"/>
  <c r="FU79" i="13"/>
  <c r="FU60" i="13"/>
  <c r="FU43" i="13"/>
  <c r="FU40" i="13"/>
  <c r="FU178" i="13"/>
  <c r="FU154" i="13"/>
  <c r="FU104" i="13"/>
  <c r="FU69" i="13"/>
  <c r="FU88" i="13"/>
  <c r="FU77" i="13"/>
  <c r="FU70" i="13"/>
  <c r="FU55" i="13"/>
  <c r="FU95" i="13"/>
  <c r="FU82" i="13"/>
  <c r="FU74" i="13"/>
  <c r="FU66" i="13"/>
  <c r="FU48" i="13"/>
  <c r="FU45" i="13"/>
  <c r="FU42" i="13"/>
  <c r="FU39" i="13"/>
  <c r="FU36" i="13"/>
  <c r="FU33" i="13"/>
  <c r="FU30" i="13"/>
  <c r="FU101" i="13"/>
  <c r="FU49" i="13"/>
  <c r="FU34" i="13"/>
  <c r="FU21" i="13"/>
  <c r="FU18" i="13"/>
  <c r="FU10" i="13"/>
  <c r="FU147" i="13"/>
  <c r="FU107" i="13"/>
  <c r="FU85" i="13"/>
  <c r="FU41" i="13"/>
  <c r="FU13" i="13"/>
  <c r="FU47" i="13"/>
  <c r="FU32" i="13"/>
  <c r="FU16" i="13"/>
  <c r="FU8" i="13"/>
  <c r="FU139" i="13"/>
  <c r="FU53" i="13"/>
  <c r="FU19" i="13"/>
  <c r="FU11" i="13"/>
  <c r="FU98" i="13"/>
  <c r="FU52" i="13"/>
  <c r="FU46" i="13"/>
  <c r="FU38" i="13"/>
  <c r="FU31" i="13"/>
  <c r="FU14" i="13"/>
  <c r="FU131" i="13"/>
  <c r="FU72" i="13"/>
  <c r="FU37" i="13"/>
  <c r="FU20" i="13"/>
  <c r="FU17" i="13"/>
  <c r="FU9" i="13"/>
  <c r="FU6" i="13"/>
  <c r="FU44" i="13"/>
  <c r="FU29" i="13"/>
  <c r="FU12" i="13"/>
  <c r="FU63" i="13"/>
  <c r="FU56" i="13"/>
  <c r="FU50" i="13"/>
  <c r="FU35" i="13"/>
  <c r="FU15" i="13"/>
  <c r="FU7" i="13"/>
  <c r="M2" i="14" a="1"/>
  <c r="M2" i="14" s="1"/>
  <c r="M11" i="14" a="1"/>
  <c r="M11" i="14" s="1"/>
  <c r="M12" i="14" s="1"/>
  <c r="M10" i="14" s="1"/>
  <c r="L2" i="14" a="1"/>
  <c r="L2" i="14" s="1"/>
  <c r="L11" i="14" a="1"/>
  <c r="L11" i="14" s="1"/>
  <c r="L12" i="14" s="1"/>
  <c r="L10" i="14" s="1"/>
  <c r="H11" i="17"/>
  <c r="FS5" i="13"/>
  <c r="H2" i="14" a="1"/>
  <c r="H2" i="14" s="1"/>
  <c r="H11" i="14" a="1"/>
  <c r="H11" i="14" s="1"/>
  <c r="H12" i="14" s="1"/>
  <c r="H10" i="14" s="1"/>
  <c r="I11" i="17"/>
  <c r="FT5" i="13"/>
  <c r="FV5" i="13"/>
  <c r="K11" i="17"/>
  <c r="I2" i="14" a="1"/>
  <c r="I2" i="14" s="1"/>
  <c r="I11" i="14" a="1"/>
  <c r="I11" i="14" s="1"/>
  <c r="I12" i="14" s="1"/>
  <c r="I10" i="14" s="1"/>
  <c r="K2" i="14" a="1"/>
  <c r="K2" i="14" s="1"/>
  <c r="K11" i="14" a="1"/>
  <c r="K11" i="14" s="1"/>
  <c r="K12" i="14" s="1"/>
  <c r="K10" i="14" s="1"/>
  <c r="J11" i="17"/>
  <c r="FU5" i="13"/>
  <c r="G11" i="17"/>
  <c r="FR5" i="13"/>
  <c r="N11" i="17"/>
  <c r="FY5" i="13"/>
  <c r="J2" i="14" a="1"/>
  <c r="J2" i="14" s="1"/>
  <c r="J11" i="14" a="1"/>
  <c r="J11" i="14" s="1"/>
  <c r="J12" i="14" s="1"/>
  <c r="J10" i="14" s="1"/>
  <c r="G2" i="14" a="1"/>
  <c r="G2" i="14" s="1"/>
  <c r="G11" i="14" a="1"/>
  <c r="G11" i="14" s="1"/>
  <c r="N2" i="14" a="1"/>
  <c r="N2" i="14" s="1"/>
  <c r="N11" i="14" a="1"/>
  <c r="N11" i="14" s="1"/>
  <c r="N12" i="14" s="1"/>
  <c r="N10" i="14" s="1"/>
  <c r="M11" i="17"/>
  <c r="FX5" i="13"/>
  <c r="L11" i="17"/>
  <c r="FW5" i="13"/>
  <c r="FL669" i="13" l="1"/>
  <c r="FM669" i="13" s="1"/>
  <c r="FL665" i="13"/>
  <c r="FM665" i="13" s="1"/>
  <c r="GO665" i="13" s="1"/>
  <c r="FL661" i="13"/>
  <c r="FM661" i="13" s="1"/>
  <c r="GP661" i="13" s="1"/>
  <c r="FL662" i="13"/>
  <c r="FM662" i="13" s="1"/>
  <c r="FL663" i="13"/>
  <c r="FM663" i="13" s="1"/>
  <c r="FL664" i="13"/>
  <c r="FM664" i="13" s="1"/>
  <c r="FL666" i="13"/>
  <c r="FM666" i="13" s="1"/>
  <c r="FL667" i="13"/>
  <c r="FM667" i="13" s="1"/>
  <c r="FL668" i="13"/>
  <c r="FM668" i="13" s="1"/>
  <c r="FL658" i="13"/>
  <c r="FM658" i="13" s="1"/>
  <c r="FL657" i="13"/>
  <c r="FM657" i="13" s="1"/>
  <c r="FL660" i="13"/>
  <c r="FM660" i="13" s="1"/>
  <c r="FL659" i="13"/>
  <c r="FM659" i="13" s="1"/>
  <c r="FL653" i="13"/>
  <c r="FM653" i="13" s="1"/>
  <c r="GO653" i="13" s="1"/>
  <c r="FL656" i="13"/>
  <c r="FM656" i="13" s="1"/>
  <c r="GO656" i="13" s="1"/>
  <c r="FL655" i="13"/>
  <c r="FM655" i="13" s="1"/>
  <c r="FL654" i="13"/>
  <c r="FM654" i="13" s="1"/>
  <c r="FL650" i="13"/>
  <c r="FM650" i="13" s="1"/>
  <c r="FL651" i="13"/>
  <c r="FM651" i="13" s="1"/>
  <c r="FL652" i="13"/>
  <c r="FM652" i="13" s="1"/>
  <c r="FL646" i="13"/>
  <c r="FM646" i="13" s="1"/>
  <c r="GO646" i="13" s="1"/>
  <c r="FL647" i="13"/>
  <c r="FM647" i="13" s="1"/>
  <c r="FL648" i="13"/>
  <c r="FM648" i="13" s="1"/>
  <c r="FL649" i="13"/>
  <c r="FM649" i="13" s="1"/>
  <c r="FL639" i="13"/>
  <c r="FM639" i="13" s="1"/>
  <c r="GP639" i="13" s="1"/>
  <c r="FL645" i="13"/>
  <c r="FM645" i="13" s="1"/>
  <c r="FL643" i="13"/>
  <c r="FM643" i="13" s="1"/>
  <c r="GP643" i="13" s="1"/>
  <c r="FL640" i="13"/>
  <c r="FM640" i="13" s="1"/>
  <c r="FL641" i="13"/>
  <c r="FM641" i="13" s="1"/>
  <c r="FL642" i="13"/>
  <c r="FM642" i="13" s="1"/>
  <c r="FL627" i="13"/>
  <c r="FM627" i="13" s="1"/>
  <c r="GO627" i="13" s="1"/>
  <c r="FL638" i="13"/>
  <c r="FM638" i="13" s="1"/>
  <c r="FL635" i="13"/>
  <c r="FM635" i="13" s="1"/>
  <c r="FL636" i="13"/>
  <c r="FM636" i="13" s="1"/>
  <c r="FL626" i="13"/>
  <c r="FM626" i="13" s="1"/>
  <c r="FL637" i="13"/>
  <c r="FM637" i="13" s="1"/>
  <c r="FL632" i="13"/>
  <c r="FM632" i="13" s="1"/>
  <c r="GP632" i="13" s="1"/>
  <c r="FL624" i="13"/>
  <c r="FM624" i="13" s="1"/>
  <c r="FL625" i="13"/>
  <c r="FM625" i="13" s="1"/>
  <c r="FL633" i="13"/>
  <c r="FM633" i="13" s="1"/>
  <c r="FL617" i="13"/>
  <c r="FM617" i="13" s="1"/>
  <c r="GP617" i="13" s="1"/>
  <c r="FL628" i="13"/>
  <c r="FM628" i="13" s="1"/>
  <c r="FL621" i="13"/>
  <c r="FM621" i="13" s="1"/>
  <c r="FL620" i="13"/>
  <c r="FM620" i="13" s="1"/>
  <c r="FL622" i="13"/>
  <c r="FM622" i="13" s="1"/>
  <c r="FL619" i="13"/>
  <c r="FM619" i="13" s="1"/>
  <c r="FL618" i="13"/>
  <c r="FM618" i="13" s="1"/>
  <c r="FL615" i="13"/>
  <c r="FM615" i="13" s="1"/>
  <c r="FL611" i="13"/>
  <c r="FM611" i="13" s="1"/>
  <c r="FL613" i="13"/>
  <c r="FM613" i="13" s="1"/>
  <c r="FL610" i="13"/>
  <c r="FM610" i="13" s="1"/>
  <c r="GP610" i="13" s="1"/>
  <c r="FL612" i="13"/>
  <c r="FM612" i="13" s="1"/>
  <c r="GO612" i="13" s="1"/>
  <c r="FL616" i="13"/>
  <c r="FL614" i="13"/>
  <c r="FM614" i="13" s="1"/>
  <c r="FL609" i="13"/>
  <c r="FM609" i="13" s="1"/>
  <c r="GO609" i="13" s="1"/>
  <c r="FL605" i="13"/>
  <c r="FM605" i="13" s="1"/>
  <c r="GP605" i="13" s="1"/>
  <c r="FL602" i="13"/>
  <c r="FM602" i="13" s="1"/>
  <c r="GP602" i="13" s="1"/>
  <c r="FL604" i="13"/>
  <c r="FM604" i="13" s="1"/>
  <c r="GP604" i="13" s="1"/>
  <c r="FL603" i="13"/>
  <c r="FM603" i="13" s="1"/>
  <c r="FL606" i="13"/>
  <c r="FM606" i="13" s="1"/>
  <c r="GO606" i="13" s="1"/>
  <c r="FL608" i="13"/>
  <c r="FM608" i="13" s="1"/>
  <c r="GP608" i="13" s="1"/>
  <c r="FL607" i="13"/>
  <c r="FM607" i="13" s="1"/>
  <c r="GO607" i="13" s="1"/>
  <c r="FL592" i="13"/>
  <c r="FM592" i="13" s="1"/>
  <c r="GP592" i="13" s="1"/>
  <c r="FL601" i="13"/>
  <c r="FM601" i="13" s="1"/>
  <c r="GP601" i="13" s="1"/>
  <c r="FL596" i="13"/>
  <c r="FM596" i="13" s="1"/>
  <c r="FL597" i="13"/>
  <c r="FM597" i="13" s="1"/>
  <c r="FL599" i="13"/>
  <c r="FM599" i="13" s="1"/>
  <c r="FL600" i="13"/>
  <c r="FM600" i="13" s="1"/>
  <c r="FL598" i="13"/>
  <c r="FM598" i="13" s="1"/>
  <c r="FL595" i="13"/>
  <c r="FM595" i="13" s="1"/>
  <c r="FL593" i="13"/>
  <c r="FM593" i="13" s="1"/>
  <c r="FL594" i="13"/>
  <c r="FM594" i="13" s="1"/>
  <c r="FL590" i="13"/>
  <c r="FM590" i="13" s="1"/>
  <c r="FL591" i="13"/>
  <c r="FM591" i="13" s="1"/>
  <c r="FL569" i="13"/>
  <c r="FM569" i="13" s="1"/>
  <c r="GO575" i="13"/>
  <c r="FL567" i="13"/>
  <c r="FM567" i="13" s="1"/>
  <c r="GP567" i="13" s="1"/>
  <c r="GP587" i="13"/>
  <c r="GO587" i="13"/>
  <c r="FL578" i="13"/>
  <c r="FM578" i="13" s="1"/>
  <c r="FL579" i="13"/>
  <c r="FM579" i="13" s="1"/>
  <c r="FL576" i="13"/>
  <c r="FM576" i="13" s="1"/>
  <c r="FL577" i="13"/>
  <c r="FM577" i="13" s="1"/>
  <c r="FL568" i="13"/>
  <c r="FM568" i="13" s="1"/>
  <c r="GO559" i="13"/>
  <c r="FL570" i="13"/>
  <c r="FM570" i="13" s="1"/>
  <c r="FL560" i="13"/>
  <c r="FM560" i="13" s="1"/>
  <c r="GP560" i="13" s="1"/>
  <c r="FL550" i="13"/>
  <c r="FM550" i="13" s="1"/>
  <c r="FL548" i="13"/>
  <c r="FM548" i="13" s="1"/>
  <c r="FL561" i="13"/>
  <c r="FM561" i="13" s="1"/>
  <c r="GP564" i="13"/>
  <c r="GO564" i="13"/>
  <c r="FL552" i="13"/>
  <c r="FM552" i="13" s="1"/>
  <c r="FL553" i="13"/>
  <c r="FM553" i="13" s="1"/>
  <c r="FL554" i="13"/>
  <c r="FM554" i="13" s="1"/>
  <c r="FL555" i="13"/>
  <c r="FM555" i="13" s="1"/>
  <c r="FL556" i="13"/>
  <c r="FM556" i="13" s="1"/>
  <c r="FL557" i="13"/>
  <c r="FM557" i="13" s="1"/>
  <c r="FL558" i="13"/>
  <c r="FM558" i="13" s="1"/>
  <c r="FL549" i="13"/>
  <c r="FM549" i="13" s="1"/>
  <c r="GP549" i="13" s="1"/>
  <c r="FL551" i="13"/>
  <c r="FM551" i="13" s="1"/>
  <c r="FL544" i="13"/>
  <c r="FM544" i="13" s="1"/>
  <c r="FL542" i="13"/>
  <c r="FM542" i="13" s="1"/>
  <c r="FL545" i="13"/>
  <c r="FM545" i="13" s="1"/>
  <c r="FL547" i="13"/>
  <c r="FM547" i="13" s="1"/>
  <c r="FL543" i="13"/>
  <c r="FM543" i="13" s="1"/>
  <c r="FL546" i="13"/>
  <c r="FM546" i="13" s="1"/>
  <c r="FL537" i="13"/>
  <c r="FM537" i="13" s="1"/>
  <c r="FL538" i="13"/>
  <c r="FM538" i="13" s="1"/>
  <c r="FL536" i="13"/>
  <c r="FM536" i="13" s="1"/>
  <c r="GO536" i="13" s="1"/>
  <c r="FL539" i="13"/>
  <c r="FM539" i="13" s="1"/>
  <c r="FL540" i="13"/>
  <c r="FM540" i="13" s="1"/>
  <c r="FL541" i="13"/>
  <c r="FL535" i="13"/>
  <c r="FM535" i="13" s="1"/>
  <c r="GP535" i="13" s="1"/>
  <c r="FL534" i="13"/>
  <c r="FM534" i="13" s="1"/>
  <c r="GP534" i="13" s="1"/>
  <c r="FL509" i="13"/>
  <c r="FM509" i="13" s="1"/>
  <c r="GO509" i="13" s="1"/>
  <c r="FL480" i="13"/>
  <c r="FM480" i="13" s="1"/>
  <c r="GP480" i="13" s="1"/>
  <c r="FL475" i="13"/>
  <c r="FM475" i="13" s="1"/>
  <c r="FL479" i="13"/>
  <c r="FM479" i="13" s="1"/>
  <c r="FL500" i="13"/>
  <c r="FM500" i="13" s="1"/>
  <c r="FL478" i="13"/>
  <c r="FM478" i="13" s="1"/>
  <c r="FL484" i="13"/>
  <c r="FM484" i="13" s="1"/>
  <c r="GP484" i="13" s="1"/>
  <c r="FL499" i="13"/>
  <c r="FM499" i="13" s="1"/>
  <c r="FL507" i="13"/>
  <c r="FM507" i="13" s="1"/>
  <c r="FL481" i="13"/>
  <c r="FM481" i="13" s="1"/>
  <c r="FL508" i="13"/>
  <c r="FM508" i="13" s="1"/>
  <c r="FL482" i="13"/>
  <c r="FM482" i="13" s="1"/>
  <c r="GP482" i="13" s="1"/>
  <c r="FL36" i="13"/>
  <c r="FM36" i="13" s="1"/>
  <c r="FL45" i="13"/>
  <c r="FM45" i="13" s="1"/>
  <c r="FL40" i="13"/>
  <c r="FM40" i="13" s="1"/>
  <c r="FL33" i="13"/>
  <c r="FM33" i="13" s="1"/>
  <c r="FL43" i="13"/>
  <c r="FM43" i="13" s="1"/>
  <c r="FL100" i="13"/>
  <c r="FM100" i="13" s="1"/>
  <c r="FL78" i="13"/>
  <c r="FL94" i="13"/>
  <c r="FM94" i="13" s="1"/>
  <c r="FL84" i="13"/>
  <c r="FM84" i="13" s="1"/>
  <c r="FL130" i="13"/>
  <c r="FM130" i="13" s="1"/>
  <c r="FL109" i="13"/>
  <c r="FM109" i="13" s="1"/>
  <c r="FL208" i="13"/>
  <c r="FM208" i="13" s="1"/>
  <c r="FL96" i="13"/>
  <c r="FM96" i="13" s="1"/>
  <c r="FL125" i="13"/>
  <c r="FM125" i="13" s="1"/>
  <c r="FL110" i="13"/>
  <c r="FM110" i="13" s="1"/>
  <c r="FL143" i="13"/>
  <c r="FM143" i="13" s="1"/>
  <c r="FL126" i="13"/>
  <c r="FM126" i="13" s="1"/>
  <c r="FL117" i="13"/>
  <c r="FM117" i="13" s="1"/>
  <c r="FL147" i="13"/>
  <c r="FM147" i="13" s="1"/>
  <c r="FL251" i="13"/>
  <c r="FM251" i="13" s="1"/>
  <c r="FL250" i="13"/>
  <c r="FM250" i="13" s="1"/>
  <c r="FL160" i="13"/>
  <c r="FM160" i="13" s="1"/>
  <c r="FL168" i="13"/>
  <c r="FM168" i="13" s="1"/>
  <c r="FL173" i="13"/>
  <c r="FM173" i="13" s="1"/>
  <c r="FL206" i="13"/>
  <c r="FM206" i="13" s="1"/>
  <c r="FL217" i="13"/>
  <c r="FM217" i="13" s="1"/>
  <c r="FL307" i="13"/>
  <c r="FM307" i="13" s="1"/>
  <c r="FL216" i="13"/>
  <c r="FM216" i="13" s="1"/>
  <c r="FL233" i="13"/>
  <c r="FM233" i="13" s="1"/>
  <c r="FL273" i="13"/>
  <c r="FL249" i="13"/>
  <c r="FM249" i="13" s="1"/>
  <c r="FL269" i="13"/>
  <c r="FM269" i="13" s="1"/>
  <c r="FL268" i="13"/>
  <c r="FM268" i="13" s="1"/>
  <c r="FL305" i="13"/>
  <c r="FM305" i="13" s="1"/>
  <c r="FL312" i="13"/>
  <c r="FM312" i="13" s="1"/>
  <c r="FL327" i="13"/>
  <c r="FM327" i="13" s="1"/>
  <c r="FL335" i="13"/>
  <c r="FM335" i="13" s="1"/>
  <c r="FL393" i="13"/>
  <c r="FM393" i="13" s="1"/>
  <c r="FL388" i="13"/>
  <c r="FM388" i="13" s="1"/>
  <c r="FL379" i="13"/>
  <c r="FM379" i="13" s="1"/>
  <c r="FL401" i="13"/>
  <c r="FM401" i="13" s="1"/>
  <c r="FL425" i="13"/>
  <c r="FM425" i="13" s="1"/>
  <c r="FL405" i="13"/>
  <c r="FM405" i="13" s="1"/>
  <c r="FL418" i="13"/>
  <c r="FM418" i="13" s="1"/>
  <c r="FL432" i="13"/>
  <c r="FM432" i="13" s="1"/>
  <c r="FL454" i="13"/>
  <c r="FM454" i="13" s="1"/>
  <c r="FL465" i="13"/>
  <c r="FM465" i="13" s="1"/>
  <c r="FL461" i="13"/>
  <c r="FM461" i="13" s="1"/>
  <c r="FL469" i="13"/>
  <c r="FM469" i="13" s="1"/>
  <c r="FL483" i="13"/>
  <c r="FM483" i="13" s="1"/>
  <c r="GP483" i="13" s="1"/>
  <c r="FL485" i="13"/>
  <c r="FM485" i="13" s="1"/>
  <c r="FL490" i="13"/>
  <c r="FM490" i="13" s="1"/>
  <c r="FL46" i="13"/>
  <c r="FM46" i="13" s="1"/>
  <c r="FL62" i="13"/>
  <c r="F36" i="16" s="1"/>
  <c r="FL55" i="13"/>
  <c r="FM55" i="13" s="1"/>
  <c r="FL48" i="13"/>
  <c r="FL71" i="13"/>
  <c r="F80" i="16" s="1"/>
  <c r="FL127" i="13"/>
  <c r="FM127" i="13" s="1"/>
  <c r="FL81" i="13"/>
  <c r="FM81" i="13" s="1"/>
  <c r="FL35" i="13"/>
  <c r="FM35" i="13" s="1"/>
  <c r="FL97" i="13"/>
  <c r="FM97" i="13" s="1"/>
  <c r="FL74" i="13"/>
  <c r="FM74" i="13" s="1"/>
  <c r="FL115" i="13"/>
  <c r="FM115" i="13" s="1"/>
  <c r="FL58" i="13"/>
  <c r="FM58" i="13" s="1"/>
  <c r="FL121" i="13"/>
  <c r="FM121" i="13" s="1"/>
  <c r="FL128" i="13"/>
  <c r="FM128" i="13" s="1"/>
  <c r="FL116" i="13"/>
  <c r="FM116" i="13" s="1"/>
  <c r="FL151" i="13"/>
  <c r="FM151" i="13" s="1"/>
  <c r="FL129" i="13"/>
  <c r="FM129" i="13" s="1"/>
  <c r="FL120" i="13"/>
  <c r="FM120" i="13" s="1"/>
  <c r="FL170" i="13"/>
  <c r="FM170" i="13" s="1"/>
  <c r="FL161" i="13"/>
  <c r="FM161" i="13" s="1"/>
  <c r="FL155" i="13"/>
  <c r="FM155" i="13" s="1"/>
  <c r="FL163" i="13"/>
  <c r="FM163" i="13" s="1"/>
  <c r="FL176" i="13"/>
  <c r="FM176" i="13" s="1"/>
  <c r="FL181" i="13"/>
  <c r="FM181" i="13" s="1"/>
  <c r="FL200" i="13"/>
  <c r="FM200" i="13" s="1"/>
  <c r="FL220" i="13"/>
  <c r="FM220" i="13" s="1"/>
  <c r="FL199" i="13"/>
  <c r="FM199" i="13" s="1"/>
  <c r="FL219" i="13"/>
  <c r="FL236" i="13"/>
  <c r="FM236" i="13" s="1"/>
  <c r="FL279" i="13"/>
  <c r="FM279" i="13" s="1"/>
  <c r="FL252" i="13"/>
  <c r="FM252" i="13" s="1"/>
  <c r="FL272" i="13"/>
  <c r="FM272" i="13" s="1"/>
  <c r="FL306" i="13"/>
  <c r="FM306" i="13" s="1"/>
  <c r="FL313" i="13"/>
  <c r="FM313" i="13" s="1"/>
  <c r="FL314" i="13"/>
  <c r="FM314" i="13" s="1"/>
  <c r="FL330" i="13"/>
  <c r="FM330" i="13" s="1"/>
  <c r="FL338" i="13"/>
  <c r="FM338" i="13" s="1"/>
  <c r="FL334" i="13"/>
  <c r="FM334" i="13" s="1"/>
  <c r="FL400" i="13"/>
  <c r="FM400" i="13" s="1"/>
  <c r="FL390" i="13"/>
  <c r="FM390" i="13" s="1"/>
  <c r="FL404" i="13"/>
  <c r="FM404" i="13" s="1"/>
  <c r="FL428" i="13"/>
  <c r="FM428" i="13" s="1"/>
  <c r="FL410" i="13"/>
  <c r="FM410" i="13" s="1"/>
  <c r="FL421" i="13"/>
  <c r="FM421" i="13" s="1"/>
  <c r="FL435" i="13"/>
  <c r="FM435" i="13" s="1"/>
  <c r="FL460" i="13"/>
  <c r="FM460" i="13" s="1"/>
  <c r="FL468" i="13"/>
  <c r="FM468" i="13" s="1"/>
  <c r="FL464" i="13"/>
  <c r="FM464" i="13" s="1"/>
  <c r="FL472" i="13"/>
  <c r="FM472" i="13" s="1"/>
  <c r="FL491" i="13"/>
  <c r="FM491" i="13" s="1"/>
  <c r="FL52" i="13"/>
  <c r="FM52" i="13" s="1"/>
  <c r="FL69" i="13"/>
  <c r="FM69" i="13" s="1"/>
  <c r="FL7" i="13"/>
  <c r="FM7" i="13" s="1"/>
  <c r="FL63" i="13"/>
  <c r="FM63" i="13" s="1"/>
  <c r="FL29" i="13"/>
  <c r="FM29" i="13" s="1"/>
  <c r="FL51" i="13"/>
  <c r="FL91" i="13"/>
  <c r="FM91" i="13" s="1"/>
  <c r="FL38" i="13"/>
  <c r="FM38" i="13" s="1"/>
  <c r="FL60" i="13"/>
  <c r="FM60" i="13" s="1"/>
  <c r="FL77" i="13"/>
  <c r="FM77" i="13" s="1"/>
  <c r="FL99" i="13"/>
  <c r="FM99" i="13" s="1"/>
  <c r="FL61" i="13"/>
  <c r="FM61" i="13" s="1"/>
  <c r="FL95" i="13"/>
  <c r="FM95" i="13" s="1"/>
  <c r="FL136" i="13"/>
  <c r="FM136" i="13" s="1"/>
  <c r="FL133" i="13"/>
  <c r="FM133" i="13" s="1"/>
  <c r="FL112" i="13"/>
  <c r="FM112" i="13" s="1"/>
  <c r="FL137" i="13"/>
  <c r="FM137" i="13" s="1"/>
  <c r="FL134" i="13"/>
  <c r="FM134" i="13" s="1"/>
  <c r="FL167" i="13"/>
  <c r="FM167" i="13" s="1"/>
  <c r="FL164" i="13"/>
  <c r="FM164" i="13" s="1"/>
  <c r="FL166" i="13"/>
  <c r="FM166" i="13" s="1"/>
  <c r="FL171" i="13"/>
  <c r="FM171" i="13" s="1"/>
  <c r="FL190" i="13"/>
  <c r="FM190" i="13" s="1"/>
  <c r="FL184" i="13"/>
  <c r="FM184" i="13" s="1"/>
  <c r="FL203" i="13"/>
  <c r="FM203" i="13" s="1"/>
  <c r="FL223" i="13"/>
  <c r="FM223" i="13" s="1"/>
  <c r="FL222" i="13"/>
  <c r="FM222" i="13" s="1"/>
  <c r="FL242" i="13"/>
  <c r="FM242" i="13" s="1"/>
  <c r="FL239" i="13"/>
  <c r="FM239" i="13" s="1"/>
  <c r="FL302" i="13"/>
  <c r="FM302" i="13" s="1"/>
  <c r="FL255" i="13"/>
  <c r="FM255" i="13" s="1"/>
  <c r="FL286" i="13"/>
  <c r="FM286" i="13" s="1"/>
  <c r="FL318" i="13"/>
  <c r="FM318" i="13" s="1"/>
  <c r="FL315" i="13"/>
  <c r="FL322" i="13"/>
  <c r="FM322" i="13" s="1"/>
  <c r="FL333" i="13"/>
  <c r="FM333" i="13" s="1"/>
  <c r="FL346" i="13"/>
  <c r="FM346" i="13" s="1"/>
  <c r="FL345" i="13"/>
  <c r="FM345" i="13" s="1"/>
  <c r="FL422" i="13"/>
  <c r="FM422" i="13" s="1"/>
  <c r="FL387" i="13"/>
  <c r="FM387" i="13" s="1"/>
  <c r="FL419" i="13"/>
  <c r="FM419" i="13" s="1"/>
  <c r="FL414" i="13"/>
  <c r="FM414" i="13" s="1"/>
  <c r="FL416" i="13"/>
  <c r="FM416" i="13" s="1"/>
  <c r="FL424" i="13"/>
  <c r="FM424" i="13" s="1"/>
  <c r="FL450" i="13"/>
  <c r="FM450" i="13" s="1"/>
  <c r="FL463" i="13"/>
  <c r="FM463" i="13" s="1"/>
  <c r="FL473" i="13"/>
  <c r="FM473" i="13" s="1"/>
  <c r="FL467" i="13"/>
  <c r="FM467" i="13" s="1"/>
  <c r="FL474" i="13"/>
  <c r="FM474" i="13" s="1"/>
  <c r="FL476" i="13"/>
  <c r="FM476" i="13" s="1"/>
  <c r="FL492" i="13"/>
  <c r="FM492" i="13" s="1"/>
  <c r="FL14" i="13"/>
  <c r="FM14" i="13" s="1"/>
  <c r="FL75" i="13"/>
  <c r="FM75" i="13" s="1"/>
  <c r="FL13" i="13"/>
  <c r="FM13" i="13" s="1"/>
  <c r="FL15" i="13"/>
  <c r="FM15" i="13" s="1"/>
  <c r="FL6" i="13"/>
  <c r="FM6" i="13" s="1"/>
  <c r="FL32" i="13"/>
  <c r="FM32" i="13" s="1"/>
  <c r="FL54" i="13"/>
  <c r="FM54" i="13" s="1"/>
  <c r="FL124" i="13"/>
  <c r="FM124" i="13" s="1"/>
  <c r="FL50" i="13"/>
  <c r="FM50" i="13" s="1"/>
  <c r="FL83" i="13"/>
  <c r="FM83" i="13" s="1"/>
  <c r="FL80" i="13"/>
  <c r="FM80" i="13" s="1"/>
  <c r="FL102" i="13"/>
  <c r="FM102" i="13" s="1"/>
  <c r="FL64" i="13"/>
  <c r="FM64" i="13" s="1"/>
  <c r="FL98" i="13"/>
  <c r="FM98" i="13" s="1"/>
  <c r="FL144" i="13"/>
  <c r="FM144" i="13" s="1"/>
  <c r="FL141" i="13"/>
  <c r="FM141" i="13" s="1"/>
  <c r="FL132" i="13"/>
  <c r="FM132" i="13" s="1"/>
  <c r="FL145" i="13"/>
  <c r="FM145" i="13" s="1"/>
  <c r="FL142" i="13"/>
  <c r="FL175" i="13"/>
  <c r="FM175" i="13" s="1"/>
  <c r="FL172" i="13"/>
  <c r="FM172" i="13" s="1"/>
  <c r="FL174" i="13"/>
  <c r="FM174" i="13" s="1"/>
  <c r="FL179" i="13"/>
  <c r="FM179" i="13" s="1"/>
  <c r="FL193" i="13"/>
  <c r="FM193" i="13" s="1"/>
  <c r="FL187" i="13"/>
  <c r="FM187" i="13" s="1"/>
  <c r="FL226" i="13"/>
  <c r="FM226" i="13" s="1"/>
  <c r="FL256" i="13"/>
  <c r="FM256" i="13" s="1"/>
  <c r="FL225" i="13"/>
  <c r="FM225" i="13" s="1"/>
  <c r="FL198" i="13"/>
  <c r="FM198" i="13" s="1"/>
  <c r="FL253" i="13"/>
  <c r="FM253" i="13" s="1"/>
  <c r="FL264" i="13"/>
  <c r="FM264" i="13" s="1"/>
  <c r="FL278" i="13"/>
  <c r="FM278" i="13" s="1"/>
  <c r="FL289" i="13"/>
  <c r="FM289" i="13" s="1"/>
  <c r="FL329" i="13"/>
  <c r="FM329" i="13" s="1"/>
  <c r="FL316" i="13"/>
  <c r="FM316" i="13" s="1"/>
  <c r="FL336" i="13"/>
  <c r="FM336" i="13" s="1"/>
  <c r="FL362" i="13"/>
  <c r="FM362" i="13" s="1"/>
  <c r="FL332" i="13"/>
  <c r="FM332" i="13" s="1"/>
  <c r="FL383" i="13"/>
  <c r="FM383" i="13" s="1"/>
  <c r="FL359" i="13"/>
  <c r="FM359" i="13" s="1"/>
  <c r="FL358" i="13"/>
  <c r="FM358" i="13" s="1"/>
  <c r="FL409" i="13"/>
  <c r="FM409" i="13" s="1"/>
  <c r="FL417" i="13"/>
  <c r="FM417" i="13" s="1"/>
  <c r="FL431" i="13"/>
  <c r="FM431" i="13" s="1"/>
  <c r="FL427" i="13"/>
  <c r="FM427" i="13" s="1"/>
  <c r="FL423" i="13"/>
  <c r="FM423" i="13" s="1"/>
  <c r="FL442" i="13"/>
  <c r="FL453" i="13"/>
  <c r="FM453" i="13" s="1"/>
  <c r="FL446" i="13"/>
  <c r="FM446" i="13" s="1"/>
  <c r="FL471" i="13"/>
  <c r="FM471" i="13" s="1"/>
  <c r="FL486" i="13"/>
  <c r="FM486" i="13" s="1"/>
  <c r="FL494" i="13"/>
  <c r="FM494" i="13" s="1"/>
  <c r="FL501" i="13"/>
  <c r="FM501" i="13" s="1"/>
  <c r="FL37" i="13"/>
  <c r="FM37" i="13" s="1"/>
  <c r="FL76" i="13"/>
  <c r="FM76" i="13" s="1"/>
  <c r="FL10" i="13"/>
  <c r="FM10" i="13" s="1"/>
  <c r="FL34" i="13"/>
  <c r="FM34" i="13" s="1"/>
  <c r="FL9" i="13"/>
  <c r="FM9" i="13" s="1"/>
  <c r="FL41" i="13"/>
  <c r="FM41" i="13" s="1"/>
  <c r="FL57" i="13"/>
  <c r="FM57" i="13" s="1"/>
  <c r="FL138" i="13"/>
  <c r="FM138" i="13" s="1"/>
  <c r="FL53" i="13"/>
  <c r="FL86" i="13"/>
  <c r="FM86" i="13" s="1"/>
  <c r="FL103" i="13"/>
  <c r="FM103" i="13" s="1"/>
  <c r="FL105" i="13"/>
  <c r="FM105" i="13" s="1"/>
  <c r="FL67" i="13"/>
  <c r="FM67" i="13" s="1"/>
  <c r="FL101" i="13"/>
  <c r="FM101" i="13" s="1"/>
  <c r="FL152" i="13"/>
  <c r="FM152" i="13" s="1"/>
  <c r="FL149" i="13"/>
  <c r="FM149" i="13" s="1"/>
  <c r="FL140" i="13"/>
  <c r="FM140" i="13" s="1"/>
  <c r="FL153" i="13"/>
  <c r="FL150" i="13"/>
  <c r="FM150" i="13" s="1"/>
  <c r="FL186" i="13"/>
  <c r="FM186" i="13" s="1"/>
  <c r="FL180" i="13"/>
  <c r="FM180" i="13" s="1"/>
  <c r="FL182" i="13"/>
  <c r="FM182" i="13" s="1"/>
  <c r="FL202" i="13"/>
  <c r="FM202" i="13" s="1"/>
  <c r="FL196" i="13"/>
  <c r="FM196" i="13" s="1"/>
  <c r="FL215" i="13"/>
  <c r="FL229" i="13"/>
  <c r="FM229" i="13" s="1"/>
  <c r="FL291" i="13"/>
  <c r="FM291" i="13" s="1"/>
  <c r="FL228" i="13"/>
  <c r="FM228" i="13" s="1"/>
  <c r="FL201" i="13"/>
  <c r="FM201" i="13" s="1"/>
  <c r="FL218" i="13"/>
  <c r="FM218" i="13" s="1"/>
  <c r="FL267" i="13"/>
  <c r="FM267" i="13" s="1"/>
  <c r="FL284" i="13"/>
  <c r="FM284" i="13" s="1"/>
  <c r="FL292" i="13"/>
  <c r="FM292" i="13" s="1"/>
  <c r="FL337" i="13"/>
  <c r="FM337" i="13" s="1"/>
  <c r="FL323" i="13"/>
  <c r="FM323" i="13" s="1"/>
  <c r="FL309" i="13"/>
  <c r="FM309" i="13" s="1"/>
  <c r="FL377" i="13"/>
  <c r="FM377" i="13" s="1"/>
  <c r="FL361" i="13"/>
  <c r="FM361" i="13" s="1"/>
  <c r="FL319" i="13"/>
  <c r="FM319" i="13" s="1"/>
  <c r="FL382" i="13"/>
  <c r="FM382" i="13" s="1"/>
  <c r="FL378" i="13"/>
  <c r="FM378" i="13" s="1"/>
  <c r="FL415" i="13"/>
  <c r="FM415" i="13" s="1"/>
  <c r="FL394" i="13"/>
  <c r="FM394" i="13" s="1"/>
  <c r="FL430" i="13"/>
  <c r="FM430" i="13" s="1"/>
  <c r="FL438" i="13"/>
  <c r="FM438" i="13" s="1"/>
  <c r="FL434" i="13"/>
  <c r="FM434" i="13" s="1"/>
  <c r="FL445" i="13"/>
  <c r="FM445" i="13" s="1"/>
  <c r="FL456" i="13"/>
  <c r="FM456" i="13" s="1"/>
  <c r="FL449" i="13"/>
  <c r="FM449" i="13" s="1"/>
  <c r="FL488" i="13"/>
  <c r="FM488" i="13" s="1"/>
  <c r="FL495" i="13"/>
  <c r="FM495" i="13" s="1"/>
  <c r="FL502" i="13"/>
  <c r="FM502" i="13" s="1"/>
  <c r="FL11" i="13"/>
  <c r="FM11" i="13" s="1"/>
  <c r="FL8" i="13"/>
  <c r="FM8" i="13" s="1"/>
  <c r="FL18" i="13"/>
  <c r="FM18" i="13" s="1"/>
  <c r="FL49" i="13"/>
  <c r="FM49" i="13" s="1"/>
  <c r="FL17" i="13"/>
  <c r="F59" i="16" s="1"/>
  <c r="FL44" i="13"/>
  <c r="FM44" i="13" s="1"/>
  <c r="FL59" i="13"/>
  <c r="FM59" i="13" s="1"/>
  <c r="FL146" i="13"/>
  <c r="FM146" i="13" s="1"/>
  <c r="FL56" i="13"/>
  <c r="FL89" i="13"/>
  <c r="FM89" i="13" s="1"/>
  <c r="FL82" i="13"/>
  <c r="FM82" i="13" s="1"/>
  <c r="FL118" i="13"/>
  <c r="FM118" i="13" s="1"/>
  <c r="FL87" i="13"/>
  <c r="FM87" i="13" s="1"/>
  <c r="FL104" i="13"/>
  <c r="FM104" i="13" s="1"/>
  <c r="FL156" i="13"/>
  <c r="FM156" i="13" s="1"/>
  <c r="FL158" i="13"/>
  <c r="FM158" i="13" s="1"/>
  <c r="FL148" i="13"/>
  <c r="FM148" i="13" s="1"/>
  <c r="FL159" i="13"/>
  <c r="FM159" i="13" s="1"/>
  <c r="FL108" i="13"/>
  <c r="FM108" i="13" s="1"/>
  <c r="FL189" i="13"/>
  <c r="FM189" i="13" s="1"/>
  <c r="FL183" i="13"/>
  <c r="FM183" i="13" s="1"/>
  <c r="FL185" i="13"/>
  <c r="FM185" i="13" s="1"/>
  <c r="FL213" i="13"/>
  <c r="FM213" i="13" s="1"/>
  <c r="FL154" i="13"/>
  <c r="FM154" i="13" s="1"/>
  <c r="FL244" i="13"/>
  <c r="FM244" i="13" s="1"/>
  <c r="FL232" i="13"/>
  <c r="FM232" i="13" s="1"/>
  <c r="FL211" i="13"/>
  <c r="FM211" i="13" s="1"/>
  <c r="FL231" i="13"/>
  <c r="FM231" i="13" s="1"/>
  <c r="FL204" i="13"/>
  <c r="FM204" i="13" s="1"/>
  <c r="FL221" i="13"/>
  <c r="FL290" i="13"/>
  <c r="FM290" i="13" s="1"/>
  <c r="FL287" i="13"/>
  <c r="FM287" i="13" s="1"/>
  <c r="FL280" i="13"/>
  <c r="FM280" i="13" s="1"/>
  <c r="FL303" i="13"/>
  <c r="FM303" i="13" s="1"/>
  <c r="FL310" i="13"/>
  <c r="FM310" i="13" s="1"/>
  <c r="FL320" i="13"/>
  <c r="F67" i="16" s="1"/>
  <c r="FL389" i="13"/>
  <c r="FM389" i="13" s="1"/>
  <c r="FL363" i="13"/>
  <c r="FM363" i="13" s="1"/>
  <c r="FL328" i="13"/>
  <c r="FM328" i="13" s="1"/>
  <c r="FL385" i="13"/>
  <c r="FM385" i="13" s="1"/>
  <c r="FL381" i="13"/>
  <c r="FM381" i="13" s="1"/>
  <c r="FL392" i="13"/>
  <c r="FM392" i="13" s="1"/>
  <c r="FL408" i="13"/>
  <c r="FM408" i="13" s="1"/>
  <c r="FL433" i="13"/>
  <c r="FM433" i="13" s="1"/>
  <c r="FL466" i="13"/>
  <c r="FM466" i="13" s="1"/>
  <c r="FL437" i="13"/>
  <c r="FM437" i="13" s="1"/>
  <c r="FL448" i="13"/>
  <c r="FM448" i="13" s="1"/>
  <c r="FL441" i="13"/>
  <c r="FM441" i="13" s="1"/>
  <c r="FL452" i="13"/>
  <c r="FM452" i="13" s="1"/>
  <c r="FL477" i="13"/>
  <c r="FM477" i="13" s="1"/>
  <c r="FL497" i="13"/>
  <c r="FM497" i="13" s="1"/>
  <c r="FL19" i="13"/>
  <c r="FM19" i="13" s="1"/>
  <c r="FL16" i="13"/>
  <c r="FM16" i="13" s="1"/>
  <c r="FL21" i="13"/>
  <c r="F45" i="16" s="1"/>
  <c r="FL70" i="13"/>
  <c r="FM70" i="13" s="1"/>
  <c r="FL20" i="13"/>
  <c r="FM20" i="13" s="1"/>
  <c r="FL47" i="13"/>
  <c r="FM47" i="13" s="1"/>
  <c r="FL68" i="13"/>
  <c r="FM68" i="13" s="1"/>
  <c r="FL194" i="13"/>
  <c r="FM194" i="13" s="1"/>
  <c r="FL65" i="13"/>
  <c r="FM65" i="13" s="1"/>
  <c r="FL92" i="13"/>
  <c r="FM92" i="13" s="1"/>
  <c r="FL85" i="13"/>
  <c r="FM85" i="13" s="1"/>
  <c r="FL177" i="13"/>
  <c r="FM177" i="13" s="1"/>
  <c r="FL90" i="13"/>
  <c r="FM90" i="13" s="1"/>
  <c r="FL119" i="13"/>
  <c r="FM119" i="13" s="1"/>
  <c r="FL210" i="13"/>
  <c r="FM210" i="13" s="1"/>
  <c r="FL209" i="13"/>
  <c r="FM209" i="13" s="1"/>
  <c r="FL212" i="13"/>
  <c r="FM212" i="13" s="1"/>
  <c r="FL169" i="13"/>
  <c r="FM169" i="13" s="1"/>
  <c r="FL131" i="13"/>
  <c r="FL192" i="13"/>
  <c r="FM192" i="13" s="1"/>
  <c r="FL238" i="13"/>
  <c r="FM238" i="13" s="1"/>
  <c r="FL188" i="13"/>
  <c r="FL282" i="13"/>
  <c r="FL162" i="13"/>
  <c r="FM162" i="13" s="1"/>
  <c r="FL178" i="13"/>
  <c r="FM178" i="13" s="1"/>
  <c r="FL257" i="13"/>
  <c r="FM257" i="13" s="1"/>
  <c r="FL237" i="13"/>
  <c r="FM237" i="13" s="1"/>
  <c r="FL299" i="13"/>
  <c r="FM299" i="13" s="1"/>
  <c r="FL207" i="13"/>
  <c r="FM207" i="13" s="1"/>
  <c r="FL224" i="13"/>
  <c r="FM224" i="13" s="1"/>
  <c r="FL293" i="13"/>
  <c r="FM293" i="13" s="1"/>
  <c r="FL325" i="13"/>
  <c r="FM325" i="13" s="1"/>
  <c r="FL283" i="13"/>
  <c r="FM283" i="13" s="1"/>
  <c r="FL311" i="13"/>
  <c r="FM311" i="13" s="1"/>
  <c r="FL364" i="13"/>
  <c r="FM364" i="13" s="1"/>
  <c r="FL339" i="13"/>
  <c r="FM339" i="13" s="1"/>
  <c r="FL397" i="13"/>
  <c r="FM397" i="13" s="1"/>
  <c r="FL380" i="13"/>
  <c r="FM380" i="13" s="1"/>
  <c r="FL331" i="13"/>
  <c r="FM331" i="13" s="1"/>
  <c r="FL391" i="13"/>
  <c r="FM391" i="13" s="1"/>
  <c r="FL384" i="13"/>
  <c r="FM384" i="13" s="1"/>
  <c r="FL406" i="13"/>
  <c r="FM406" i="13" s="1"/>
  <c r="FL411" i="13"/>
  <c r="FM411" i="13" s="1"/>
  <c r="FL436" i="13"/>
  <c r="FM436" i="13" s="1"/>
  <c r="FL426" i="13"/>
  <c r="FM426" i="13" s="1"/>
  <c r="FL440" i="13"/>
  <c r="FM440" i="13" s="1"/>
  <c r="FL451" i="13"/>
  <c r="FM451" i="13" s="1"/>
  <c r="FL444" i="13"/>
  <c r="FM444" i="13" s="1"/>
  <c r="FL455" i="13"/>
  <c r="FL498" i="13"/>
  <c r="FM498" i="13" s="1"/>
  <c r="FL31" i="13"/>
  <c r="F46" i="16" s="1"/>
  <c r="FL30" i="13"/>
  <c r="FM30" i="13" s="1"/>
  <c r="FL39" i="13"/>
  <c r="FM39" i="13" s="1"/>
  <c r="FL12" i="13"/>
  <c r="FM12" i="13" s="1"/>
  <c r="FL42" i="13"/>
  <c r="FM42" i="13" s="1"/>
  <c r="FL72" i="13"/>
  <c r="FM72" i="13" s="1"/>
  <c r="FL79" i="13"/>
  <c r="FM79" i="13" s="1"/>
  <c r="FL66" i="13"/>
  <c r="FM66" i="13" s="1"/>
  <c r="FL73" i="13"/>
  <c r="FM73" i="13" s="1"/>
  <c r="FL106" i="13"/>
  <c r="FM106" i="13" s="1"/>
  <c r="FL88" i="13"/>
  <c r="FM88" i="13" s="1"/>
  <c r="FL197" i="13"/>
  <c r="FM197" i="13" s="1"/>
  <c r="FL93" i="13"/>
  <c r="FM93" i="13" s="1"/>
  <c r="FL122" i="13"/>
  <c r="FM122" i="13" s="1"/>
  <c r="FL107" i="13"/>
  <c r="FM107" i="13" s="1"/>
  <c r="FL135" i="13"/>
  <c r="FM135" i="13" s="1"/>
  <c r="FL123" i="13"/>
  <c r="FM123" i="13" s="1"/>
  <c r="FL111" i="13"/>
  <c r="FM111" i="13" s="1"/>
  <c r="FL139" i="13"/>
  <c r="FM139" i="13" s="1"/>
  <c r="FL195" i="13"/>
  <c r="FL241" i="13"/>
  <c r="FM241" i="13" s="1"/>
  <c r="FL191" i="13"/>
  <c r="FM191" i="13" s="1"/>
  <c r="FL157" i="13"/>
  <c r="FM157" i="13" s="1"/>
  <c r="FL165" i="13"/>
  <c r="FM165" i="13" s="1"/>
  <c r="FL205" i="13"/>
  <c r="FM205" i="13" s="1"/>
  <c r="FL214" i="13"/>
  <c r="FM214" i="13" s="1"/>
  <c r="FL240" i="13"/>
  <c r="FM240" i="13" s="1"/>
  <c r="FL317" i="13"/>
  <c r="FM317" i="13" s="1"/>
  <c r="FL230" i="13"/>
  <c r="FM230" i="13" s="1"/>
  <c r="FL227" i="13"/>
  <c r="FL308" i="13"/>
  <c r="FM308" i="13" s="1"/>
  <c r="FL266" i="13"/>
  <c r="FM266" i="13" s="1"/>
  <c r="FL265" i="13"/>
  <c r="FL324" i="13"/>
  <c r="FM324" i="13" s="1"/>
  <c r="FL304" i="13"/>
  <c r="FM304" i="13" s="1"/>
  <c r="FL321" i="13"/>
  <c r="FM321" i="13" s="1"/>
  <c r="FL326" i="13"/>
  <c r="FM326" i="13" s="1"/>
  <c r="FL386" i="13"/>
  <c r="FL407" i="13"/>
  <c r="FM407" i="13" s="1"/>
  <c r="FL376" i="13"/>
  <c r="FM376" i="13" s="1"/>
  <c r="FL398" i="13"/>
  <c r="FL420" i="13"/>
  <c r="FM420" i="13" s="1"/>
  <c r="FL402" i="13"/>
  <c r="FM402" i="13" s="1"/>
  <c r="FL439" i="13"/>
  <c r="FM439" i="13" s="1"/>
  <c r="FL429" i="13"/>
  <c r="FM429" i="13" s="1"/>
  <c r="FL443" i="13"/>
  <c r="FM443" i="13" s="1"/>
  <c r="FL462" i="13"/>
  <c r="FM462" i="13" s="1"/>
  <c r="FL447" i="13"/>
  <c r="FM447" i="13" s="1"/>
  <c r="FL470" i="13"/>
  <c r="FM470" i="13" s="1"/>
  <c r="FL489" i="13"/>
  <c r="FM489" i="13" s="1"/>
  <c r="GP114" i="13"/>
  <c r="GO114" i="13"/>
  <c r="GO24" i="13"/>
  <c r="GP24" i="13"/>
  <c r="GP27" i="13"/>
  <c r="GO27" i="13"/>
  <c r="GO28" i="13"/>
  <c r="GP28" i="13"/>
  <c r="GO26" i="13"/>
  <c r="GP26" i="13"/>
  <c r="GO25" i="13"/>
  <c r="GP25" i="13"/>
  <c r="GP23" i="13"/>
  <c r="GO23" i="13"/>
  <c r="GO22" i="13"/>
  <c r="GP22" i="13"/>
  <c r="G12" i="14"/>
  <c r="R11" i="14"/>
  <c r="P11" i="14"/>
  <c r="P2" i="14"/>
  <c r="R2" i="14"/>
  <c r="J6" i="14"/>
  <c r="J4" i="14" s="1"/>
  <c r="J8" i="14" s="1"/>
  <c r="J16" i="14" s="1"/>
  <c r="J18" i="14" s="1"/>
  <c r="J20" i="14" s="1"/>
  <c r="J22" i="14"/>
  <c r="J24" i="14" s="1"/>
  <c r="I6" i="14"/>
  <c r="I4" i="14" s="1"/>
  <c r="I8" i="14" s="1"/>
  <c r="I16" i="14" s="1"/>
  <c r="I18" i="14" s="1"/>
  <c r="I20" i="14" s="1"/>
  <c r="I22" i="14"/>
  <c r="I24" i="14" s="1"/>
  <c r="N6" i="14"/>
  <c r="N4" i="14" s="1"/>
  <c r="N8" i="14" s="1"/>
  <c r="N16" i="14" s="1"/>
  <c r="N18" i="14" s="1"/>
  <c r="N20" i="14" s="1"/>
  <c r="N22" i="14"/>
  <c r="N24" i="14" s="1"/>
  <c r="FL5" i="13"/>
  <c r="F29" i="16" s="1"/>
  <c r="F4" i="16"/>
  <c r="G22" i="14"/>
  <c r="G24" i="14" s="1"/>
  <c r="G6" i="14"/>
  <c r="L6" i="14"/>
  <c r="L4" i="14" s="1"/>
  <c r="L8" i="14" s="1"/>
  <c r="L16" i="14" s="1"/>
  <c r="L22" i="14"/>
  <c r="L24" i="14" s="1"/>
  <c r="K22" i="14"/>
  <c r="K24" i="14" s="1"/>
  <c r="K6" i="14"/>
  <c r="K4" i="14" s="1"/>
  <c r="K8" i="14" s="1"/>
  <c r="K16" i="14" s="1"/>
  <c r="K18" i="14" s="1"/>
  <c r="K20" i="14" s="1"/>
  <c r="H6" i="14"/>
  <c r="H4" i="14" s="1"/>
  <c r="H8" i="14" s="1"/>
  <c r="H16" i="14" s="1"/>
  <c r="H18" i="14" s="1"/>
  <c r="H20" i="14" s="1"/>
  <c r="H22" i="14"/>
  <c r="H24" i="14" s="1"/>
  <c r="M6" i="14"/>
  <c r="M4" i="14" s="1"/>
  <c r="M8" i="14" s="1"/>
  <c r="M16" i="14" s="1"/>
  <c r="M18" i="14" s="1"/>
  <c r="M20" i="14" s="1"/>
  <c r="M22" i="14"/>
  <c r="M24" i="14" s="1"/>
  <c r="GP665" i="13" l="1"/>
  <c r="GO661" i="13"/>
  <c r="GP666" i="13"/>
  <c r="GO666" i="13"/>
  <c r="GP664" i="13"/>
  <c r="GO664" i="13"/>
  <c r="GP663" i="13"/>
  <c r="GO663" i="13"/>
  <c r="GP669" i="13"/>
  <c r="GO669" i="13"/>
  <c r="GP662" i="13"/>
  <c r="GO662" i="13"/>
  <c r="GP668" i="13"/>
  <c r="GO668" i="13"/>
  <c r="GP667" i="13"/>
  <c r="GO667" i="13"/>
  <c r="GP660" i="13"/>
  <c r="GO660" i="13"/>
  <c r="GP659" i="13"/>
  <c r="GO659" i="13"/>
  <c r="GP658" i="13"/>
  <c r="GO658" i="13"/>
  <c r="GO657" i="13"/>
  <c r="GP657" i="13"/>
  <c r="GP653" i="13"/>
  <c r="GP656" i="13"/>
  <c r="GO654" i="13"/>
  <c r="GP654" i="13"/>
  <c r="GP655" i="13"/>
  <c r="GO655" i="13"/>
  <c r="GP646" i="13"/>
  <c r="GP649" i="13"/>
  <c r="GO649" i="13"/>
  <c r="GO648" i="13"/>
  <c r="GP648" i="13"/>
  <c r="GP647" i="13"/>
  <c r="GO647" i="13"/>
  <c r="GP652" i="13"/>
  <c r="GO652" i="13"/>
  <c r="GP651" i="13"/>
  <c r="GO651" i="13"/>
  <c r="GP650" i="13"/>
  <c r="GO650" i="13"/>
  <c r="GP645" i="13"/>
  <c r="GO645" i="13"/>
  <c r="GO643" i="13"/>
  <c r="GO639" i="13"/>
  <c r="GP642" i="13"/>
  <c r="GO642" i="13"/>
  <c r="GP641" i="13"/>
  <c r="GO641" i="13"/>
  <c r="GO640" i="13"/>
  <c r="GP640" i="13"/>
  <c r="GP627" i="13"/>
  <c r="F95" i="16"/>
  <c r="GO632" i="13"/>
  <c r="GP637" i="13"/>
  <c r="GO637" i="13"/>
  <c r="GO636" i="13"/>
  <c r="GP636" i="13"/>
  <c r="GP635" i="13"/>
  <c r="GO635" i="13"/>
  <c r="GP638" i="13"/>
  <c r="GO638" i="13"/>
  <c r="E95" i="16"/>
  <c r="M77" i="16" s="1"/>
  <c r="GO626" i="13"/>
  <c r="C95" i="16" s="1"/>
  <c r="K77" i="16" s="1"/>
  <c r="GP626" i="13"/>
  <c r="D95" i="16" s="1"/>
  <c r="L77" i="16" s="1"/>
  <c r="GP633" i="13"/>
  <c r="GO633" i="13"/>
  <c r="GP625" i="13"/>
  <c r="GO625" i="13"/>
  <c r="GP628" i="13"/>
  <c r="GO628" i="13"/>
  <c r="GO624" i="13"/>
  <c r="GP624" i="13"/>
  <c r="GP620" i="13"/>
  <c r="GO620" i="13"/>
  <c r="GO622" i="13"/>
  <c r="GP622" i="13"/>
  <c r="GO621" i="13"/>
  <c r="GP621" i="13"/>
  <c r="GO617" i="13"/>
  <c r="GP618" i="13"/>
  <c r="GO618" i="13"/>
  <c r="GP619" i="13"/>
  <c r="GO619" i="13"/>
  <c r="GO610" i="13"/>
  <c r="GP612" i="13"/>
  <c r="GP615" i="13"/>
  <c r="GO615" i="13"/>
  <c r="GP614" i="13"/>
  <c r="GO614" i="13"/>
  <c r="GP613" i="13"/>
  <c r="GO613" i="13"/>
  <c r="FM616" i="13"/>
  <c r="F105" i="16"/>
  <c r="GP611" i="13"/>
  <c r="GO611" i="13"/>
  <c r="GP607" i="13"/>
  <c r="GO602" i="13"/>
  <c r="GO608" i="13"/>
  <c r="GP603" i="13"/>
  <c r="GO603" i="13"/>
  <c r="GP609" i="13"/>
  <c r="GP606" i="13"/>
  <c r="GO605" i="13"/>
  <c r="GO604" i="13"/>
  <c r="GO601" i="13"/>
  <c r="GP595" i="13"/>
  <c r="GO595" i="13"/>
  <c r="GO598" i="13"/>
  <c r="GP598" i="13"/>
  <c r="GP600" i="13"/>
  <c r="GO600" i="13"/>
  <c r="GP599" i="13"/>
  <c r="GO599" i="13"/>
  <c r="GP597" i="13"/>
  <c r="GO597" i="13"/>
  <c r="GP596" i="13"/>
  <c r="GO596" i="13"/>
  <c r="GO592" i="13"/>
  <c r="GP594" i="13"/>
  <c r="GO594" i="13"/>
  <c r="GP593" i="13"/>
  <c r="GO593" i="13"/>
  <c r="GO591" i="13"/>
  <c r="GP591" i="13"/>
  <c r="GO590" i="13"/>
  <c r="GP590" i="13"/>
  <c r="GP579" i="13"/>
  <c r="GO579" i="13"/>
  <c r="GP578" i="13"/>
  <c r="GO578" i="13"/>
  <c r="GO577" i="13"/>
  <c r="GP577" i="13"/>
  <c r="GP576" i="13"/>
  <c r="GO576" i="13"/>
  <c r="GO567" i="13"/>
  <c r="GO570" i="13"/>
  <c r="GP570" i="13"/>
  <c r="GO569" i="13"/>
  <c r="GP569" i="13"/>
  <c r="GO568" i="13"/>
  <c r="GP568" i="13"/>
  <c r="F48" i="16"/>
  <c r="GO560" i="13"/>
  <c r="GP561" i="13"/>
  <c r="GO561" i="13"/>
  <c r="GP558" i="13"/>
  <c r="GO558" i="13"/>
  <c r="GP557" i="13"/>
  <c r="GO557" i="13"/>
  <c r="GO556" i="13"/>
  <c r="GP556" i="13"/>
  <c r="GO555" i="13"/>
  <c r="GP555" i="13"/>
  <c r="GP554" i="13"/>
  <c r="GO554" i="13"/>
  <c r="GO553" i="13"/>
  <c r="GP553" i="13"/>
  <c r="GP552" i="13"/>
  <c r="GO552" i="13"/>
  <c r="GO549" i="13"/>
  <c r="GP551" i="13"/>
  <c r="GO551" i="13"/>
  <c r="GO550" i="13"/>
  <c r="GP550" i="13"/>
  <c r="GP542" i="13"/>
  <c r="GO542" i="13"/>
  <c r="GP546" i="13"/>
  <c r="GO546" i="13"/>
  <c r="GP545" i="13"/>
  <c r="GO545" i="13"/>
  <c r="GP544" i="13"/>
  <c r="GO544" i="13"/>
  <c r="GP543" i="13"/>
  <c r="GO543" i="13"/>
  <c r="GP548" i="13"/>
  <c r="GO548" i="13"/>
  <c r="GO547" i="13"/>
  <c r="GP547" i="13"/>
  <c r="GP536" i="13"/>
  <c r="GO535" i="13"/>
  <c r="GP538" i="13"/>
  <c r="GO538" i="13"/>
  <c r="GP537" i="13"/>
  <c r="GO537" i="13"/>
  <c r="F79" i="16"/>
  <c r="FM541" i="13"/>
  <c r="GP540" i="13"/>
  <c r="GO540" i="13"/>
  <c r="GP539" i="13"/>
  <c r="GO539" i="13"/>
  <c r="GP509" i="13"/>
  <c r="F61" i="16"/>
  <c r="GO534" i="13"/>
  <c r="F47" i="16"/>
  <c r="F44" i="16"/>
  <c r="F42" i="16"/>
  <c r="F63" i="16"/>
  <c r="F69" i="16"/>
  <c r="FM71" i="13"/>
  <c r="GP71" i="13" s="1"/>
  <c r="F15" i="16"/>
  <c r="F109" i="16"/>
  <c r="F54" i="16"/>
  <c r="FM62" i="13"/>
  <c r="GO62" i="13" s="1"/>
  <c r="FM215" i="13"/>
  <c r="GP215" i="13" s="1"/>
  <c r="FM78" i="13"/>
  <c r="GP78" i="13" s="1"/>
  <c r="F71" i="16"/>
  <c r="F3" i="16"/>
  <c r="F19" i="16"/>
  <c r="F53" i="16"/>
  <c r="F56" i="16"/>
  <c r="FM188" i="13"/>
  <c r="GP188" i="13" s="1"/>
  <c r="F116" i="16"/>
  <c r="F33" i="16"/>
  <c r="F38" i="16"/>
  <c r="F28" i="16"/>
  <c r="F72" i="16"/>
  <c r="F2" i="16"/>
  <c r="F39" i="16"/>
  <c r="F74" i="16"/>
  <c r="F70" i="16"/>
  <c r="F51" i="16"/>
  <c r="FM195" i="13"/>
  <c r="GO195" i="13" s="1"/>
  <c r="F107" i="16"/>
  <c r="FM56" i="13"/>
  <c r="GO56" i="13" s="1"/>
  <c r="FM273" i="13"/>
  <c r="GP273" i="13" s="1"/>
  <c r="F108" i="16"/>
  <c r="FM320" i="13"/>
  <c r="GP320" i="13" s="1"/>
  <c r="D67" i="16" s="1"/>
  <c r="L52" i="16" s="1"/>
  <c r="FM17" i="13"/>
  <c r="GO17" i="13" s="1"/>
  <c r="F41" i="16"/>
  <c r="F18" i="16"/>
  <c r="F58" i="16"/>
  <c r="F110" i="16"/>
  <c r="FM455" i="13"/>
  <c r="GP455" i="13" s="1"/>
  <c r="F22" i="16"/>
  <c r="F11" i="16"/>
  <c r="FM53" i="13"/>
  <c r="GO53" i="13" s="1"/>
  <c r="F84" i="16"/>
  <c r="F30" i="16"/>
  <c r="F66" i="16"/>
  <c r="F10" i="16"/>
  <c r="FM51" i="13"/>
  <c r="GP51" i="13" s="1"/>
  <c r="FM142" i="13"/>
  <c r="GP142" i="13" s="1"/>
  <c r="FM282" i="13"/>
  <c r="GO282" i="13" s="1"/>
  <c r="F52" i="16"/>
  <c r="F86" i="16"/>
  <c r="F99" i="16"/>
  <c r="FM153" i="13"/>
  <c r="GO153" i="13" s="1"/>
  <c r="F102" i="16"/>
  <c r="F90" i="16"/>
  <c r="F9" i="16"/>
  <c r="F88" i="16"/>
  <c r="F103" i="16"/>
  <c r="F49" i="16"/>
  <c r="F115" i="16"/>
  <c r="F111" i="16"/>
  <c r="FM131" i="13"/>
  <c r="GO131" i="13" s="1"/>
  <c r="F112" i="16"/>
  <c r="F75" i="16"/>
  <c r="F50" i="16"/>
  <c r="F85" i="16"/>
  <c r="FM398" i="13"/>
  <c r="GO398" i="13" s="1"/>
  <c r="FM265" i="13"/>
  <c r="GP265" i="13" s="1"/>
  <c r="FM31" i="13"/>
  <c r="GO31" i="13" s="1"/>
  <c r="F100" i="16"/>
  <c r="F73" i="16"/>
  <c r="F93" i="16"/>
  <c r="FM219" i="13"/>
  <c r="GP219" i="13" s="1"/>
  <c r="FM48" i="13"/>
  <c r="GO48" i="13" s="1"/>
  <c r="F5" i="16"/>
  <c r="FM221" i="13"/>
  <c r="GP221" i="13" s="1"/>
  <c r="FM315" i="13"/>
  <c r="E49" i="16" s="1"/>
  <c r="M37" i="16" s="1"/>
  <c r="F34" i="16"/>
  <c r="F117" i="16"/>
  <c r="F7" i="16"/>
  <c r="F23" i="16"/>
  <c r="F83" i="16"/>
  <c r="F31" i="16"/>
  <c r="FM386" i="13"/>
  <c r="GP386" i="13" s="1"/>
  <c r="FM227" i="13"/>
  <c r="GP227" i="13" s="1"/>
  <c r="FM21" i="13"/>
  <c r="GO21" i="13" s="1"/>
  <c r="FM442" i="13"/>
  <c r="GP442" i="13" s="1"/>
  <c r="GP508" i="13"/>
  <c r="GO508" i="13"/>
  <c r="E47" i="16"/>
  <c r="M35" i="16" s="1"/>
  <c r="GP507" i="13"/>
  <c r="D47" i="16" s="1"/>
  <c r="L35" i="16" s="1"/>
  <c r="GO507" i="13"/>
  <c r="C47" i="16" s="1"/>
  <c r="K35" i="16" s="1"/>
  <c r="GP502" i="13"/>
  <c r="GO502" i="13"/>
  <c r="GP501" i="13"/>
  <c r="GO501" i="13"/>
  <c r="GO500" i="13"/>
  <c r="GP500" i="13"/>
  <c r="GP499" i="13"/>
  <c r="GO499" i="13"/>
  <c r="GP498" i="13"/>
  <c r="GO498" i="13"/>
  <c r="GO497" i="13"/>
  <c r="GP497" i="13"/>
  <c r="GP495" i="13"/>
  <c r="GO495" i="13"/>
  <c r="GO494" i="13"/>
  <c r="GP494" i="13"/>
  <c r="GP492" i="13"/>
  <c r="GO492" i="13"/>
  <c r="GO491" i="13"/>
  <c r="GP491" i="13"/>
  <c r="GP490" i="13"/>
  <c r="GO490" i="13"/>
  <c r="GO489" i="13"/>
  <c r="GP489" i="13"/>
  <c r="GP488" i="13"/>
  <c r="GO488" i="13"/>
  <c r="GP486" i="13"/>
  <c r="GO486" i="13"/>
  <c r="GO484" i="13"/>
  <c r="GP485" i="13"/>
  <c r="GO485" i="13"/>
  <c r="GO483" i="13"/>
  <c r="GO480" i="13"/>
  <c r="GO482" i="13"/>
  <c r="GP481" i="13"/>
  <c r="D44" i="16" s="1"/>
  <c r="E44" i="16"/>
  <c r="GO481" i="13"/>
  <c r="C44" i="16" s="1"/>
  <c r="GO477" i="13"/>
  <c r="GP477" i="13"/>
  <c r="GO475" i="13"/>
  <c r="GP475" i="13"/>
  <c r="GP478" i="13"/>
  <c r="GO478" i="13"/>
  <c r="GP476" i="13"/>
  <c r="GO476" i="13"/>
  <c r="GP479" i="13"/>
  <c r="GO479" i="13"/>
  <c r="GP392" i="13"/>
  <c r="GO392" i="13"/>
  <c r="GO303" i="13"/>
  <c r="GP303" i="13"/>
  <c r="GP232" i="13"/>
  <c r="GO232" i="13"/>
  <c r="GP159" i="13"/>
  <c r="GO159" i="13"/>
  <c r="GO89" i="13"/>
  <c r="GP89" i="13"/>
  <c r="GO8" i="13"/>
  <c r="GP8" i="13"/>
  <c r="GP445" i="13"/>
  <c r="GO445" i="13"/>
  <c r="GO319" i="13"/>
  <c r="GP319" i="13"/>
  <c r="GP267" i="13"/>
  <c r="GO267" i="13"/>
  <c r="GO202" i="13"/>
  <c r="GP202" i="13"/>
  <c r="GP152" i="13"/>
  <c r="GO152" i="13"/>
  <c r="GO57" i="13"/>
  <c r="GP57" i="13"/>
  <c r="GP417" i="13"/>
  <c r="GO417" i="13"/>
  <c r="GP316" i="13"/>
  <c r="GO316" i="13"/>
  <c r="GP256" i="13"/>
  <c r="GO256" i="13"/>
  <c r="GO80" i="13"/>
  <c r="GP80" i="13"/>
  <c r="GO13" i="13"/>
  <c r="GP13" i="13"/>
  <c r="GP424" i="13"/>
  <c r="GO424" i="13"/>
  <c r="GO333" i="13"/>
  <c r="GP333" i="13"/>
  <c r="GO242" i="13"/>
  <c r="GP242" i="13"/>
  <c r="GP164" i="13"/>
  <c r="GO164" i="13"/>
  <c r="GO61" i="13"/>
  <c r="GP61" i="13"/>
  <c r="GP63" i="13"/>
  <c r="GO63" i="13"/>
  <c r="GP435" i="13"/>
  <c r="GO435" i="13"/>
  <c r="GP338" i="13"/>
  <c r="GO338" i="13"/>
  <c r="GP236" i="13"/>
  <c r="GO236" i="13"/>
  <c r="GO155" i="13"/>
  <c r="GP155" i="13"/>
  <c r="GO121" i="13"/>
  <c r="GP121" i="13"/>
  <c r="GP454" i="13"/>
  <c r="GO454" i="13"/>
  <c r="GP393" i="13"/>
  <c r="GO393" i="13"/>
  <c r="GP160" i="13"/>
  <c r="GO160" i="13"/>
  <c r="GO125" i="13"/>
  <c r="GP125" i="13"/>
  <c r="GO100" i="13"/>
  <c r="GP100" i="13"/>
  <c r="GP470" i="13"/>
  <c r="GO470" i="13"/>
  <c r="GP205" i="13"/>
  <c r="GO205" i="13"/>
  <c r="GP123" i="13"/>
  <c r="GO123" i="13"/>
  <c r="GO73" i="13"/>
  <c r="GP73" i="13"/>
  <c r="GP436" i="13"/>
  <c r="GO436" i="13"/>
  <c r="GO339" i="13"/>
  <c r="GP339" i="13"/>
  <c r="GO299" i="13"/>
  <c r="GP299" i="13"/>
  <c r="GP192" i="13"/>
  <c r="GO192" i="13"/>
  <c r="GP177" i="13"/>
  <c r="GO177" i="13"/>
  <c r="GO70" i="13"/>
  <c r="GP70" i="13"/>
  <c r="GP452" i="13"/>
  <c r="GO452" i="13"/>
  <c r="GO381" i="13"/>
  <c r="GP381" i="13"/>
  <c r="GP280" i="13"/>
  <c r="GO280" i="13"/>
  <c r="GO244" i="13"/>
  <c r="GP244" i="13"/>
  <c r="GP148" i="13"/>
  <c r="GO148" i="13"/>
  <c r="GP11" i="13"/>
  <c r="GO11" i="13"/>
  <c r="GP434" i="13"/>
  <c r="GO434" i="13"/>
  <c r="GP361" i="13"/>
  <c r="GO361" i="13"/>
  <c r="GP218" i="13"/>
  <c r="GO218" i="13"/>
  <c r="GP182" i="13"/>
  <c r="GO182" i="13"/>
  <c r="GO101" i="13"/>
  <c r="GP101" i="13"/>
  <c r="GO41" i="13"/>
  <c r="GP41" i="13"/>
  <c r="GP471" i="13"/>
  <c r="GO471" i="13"/>
  <c r="GP409" i="13"/>
  <c r="GO409" i="13"/>
  <c r="GO329" i="13"/>
  <c r="GP329" i="13"/>
  <c r="GP226" i="13"/>
  <c r="GO226" i="13"/>
  <c r="GP145" i="13"/>
  <c r="GO145" i="13"/>
  <c r="GP83" i="13"/>
  <c r="GO83" i="13"/>
  <c r="GP75" i="13"/>
  <c r="GO75" i="13"/>
  <c r="GP416" i="13"/>
  <c r="GO416" i="13"/>
  <c r="GP322" i="13"/>
  <c r="GO322" i="13"/>
  <c r="GP222" i="13"/>
  <c r="D69" i="16" s="1"/>
  <c r="L54" i="16" s="1"/>
  <c r="GO222" i="13"/>
  <c r="GP167" i="13"/>
  <c r="GO167" i="13"/>
  <c r="GP99" i="13"/>
  <c r="GO99" i="13"/>
  <c r="GO7" i="13"/>
  <c r="GP7" i="13"/>
  <c r="GP421" i="13"/>
  <c r="GO421" i="13"/>
  <c r="GP330" i="13"/>
  <c r="GO330" i="13"/>
  <c r="GO161" i="13"/>
  <c r="GP161" i="13"/>
  <c r="GO58" i="13"/>
  <c r="GP58" i="13"/>
  <c r="GP432" i="13"/>
  <c r="GO432" i="13"/>
  <c r="GO335" i="13"/>
  <c r="GP335" i="13"/>
  <c r="GP233" i="13"/>
  <c r="GO233" i="13"/>
  <c r="GP250" i="13"/>
  <c r="GO250" i="13"/>
  <c r="GO96" i="13"/>
  <c r="GP96" i="13"/>
  <c r="GP43" i="13"/>
  <c r="GO43" i="13"/>
  <c r="GP447" i="13"/>
  <c r="GO447" i="13"/>
  <c r="GO376" i="13"/>
  <c r="GP376" i="13"/>
  <c r="GP266" i="13"/>
  <c r="GO266" i="13"/>
  <c r="GO165" i="13"/>
  <c r="GP165" i="13"/>
  <c r="GO135" i="13"/>
  <c r="GP135" i="13"/>
  <c r="GO66" i="13"/>
  <c r="GP66" i="13"/>
  <c r="GP411" i="13"/>
  <c r="GO411" i="13"/>
  <c r="GP364" i="13"/>
  <c r="GO364" i="13"/>
  <c r="GP237" i="13"/>
  <c r="GO237" i="13"/>
  <c r="GO85" i="13"/>
  <c r="GP85" i="13"/>
  <c r="GP441" i="13"/>
  <c r="GO441" i="13"/>
  <c r="GO385" i="13"/>
  <c r="GP385" i="13"/>
  <c r="GO287" i="13"/>
  <c r="GP287" i="13"/>
  <c r="GP154" i="13"/>
  <c r="GO154" i="13"/>
  <c r="GP158" i="13"/>
  <c r="GO158" i="13"/>
  <c r="GP146" i="13"/>
  <c r="GO146" i="13"/>
  <c r="GP438" i="13"/>
  <c r="GO438" i="13"/>
  <c r="GP377" i="13"/>
  <c r="GO377" i="13"/>
  <c r="GP201" i="13"/>
  <c r="GO201" i="13"/>
  <c r="GO180" i="13"/>
  <c r="GP180" i="13"/>
  <c r="GP67" i="13"/>
  <c r="GO67" i="13"/>
  <c r="GO9" i="13"/>
  <c r="GP9" i="13"/>
  <c r="GP446" i="13"/>
  <c r="GO446" i="13"/>
  <c r="GP358" i="13"/>
  <c r="GO358" i="13"/>
  <c r="GP289" i="13"/>
  <c r="GO289" i="13"/>
  <c r="GP187" i="13"/>
  <c r="GO187" i="13"/>
  <c r="GO132" i="13"/>
  <c r="GP132" i="13"/>
  <c r="GP50" i="13"/>
  <c r="GO50" i="13"/>
  <c r="GP14" i="13"/>
  <c r="GO14" i="13"/>
  <c r="GP414" i="13"/>
  <c r="GO414" i="13"/>
  <c r="GP223" i="13"/>
  <c r="GO223" i="13"/>
  <c r="GP134" i="13"/>
  <c r="GO134" i="13"/>
  <c r="GO77" i="13"/>
  <c r="GP77" i="13"/>
  <c r="GO69" i="13"/>
  <c r="GP69" i="13"/>
  <c r="GP410" i="13"/>
  <c r="GO410" i="13"/>
  <c r="GP314" i="13"/>
  <c r="GO314" i="13"/>
  <c r="GP199" i="13"/>
  <c r="GO199" i="13"/>
  <c r="GO170" i="13"/>
  <c r="GP170" i="13"/>
  <c r="GP115" i="13"/>
  <c r="GO115" i="13"/>
  <c r="GP55" i="13"/>
  <c r="GO55" i="13"/>
  <c r="GP418" i="13"/>
  <c r="GO418" i="13"/>
  <c r="GO327" i="13"/>
  <c r="GP327" i="13"/>
  <c r="GP216" i="13"/>
  <c r="GO216" i="13"/>
  <c r="GP251" i="13"/>
  <c r="GO251" i="13"/>
  <c r="GP208" i="13"/>
  <c r="GO208" i="13"/>
  <c r="GO33" i="13"/>
  <c r="GP33" i="13"/>
  <c r="GP462" i="13"/>
  <c r="GO462" i="13"/>
  <c r="GP407" i="13"/>
  <c r="GO407" i="13"/>
  <c r="GP308" i="13"/>
  <c r="GO308" i="13"/>
  <c r="GO157" i="13"/>
  <c r="GP157" i="13"/>
  <c r="GP107" i="13"/>
  <c r="GO107" i="13"/>
  <c r="GP79" i="13"/>
  <c r="D51" i="16" s="1"/>
  <c r="GO79" i="13"/>
  <c r="GP406" i="13"/>
  <c r="GO406" i="13"/>
  <c r="GO311" i="13"/>
  <c r="GP311" i="13"/>
  <c r="GP257" i="13"/>
  <c r="GO257" i="13"/>
  <c r="GP169" i="13"/>
  <c r="GO169" i="13"/>
  <c r="GO92" i="13"/>
  <c r="GP92" i="13"/>
  <c r="GO16" i="13"/>
  <c r="GP16" i="13"/>
  <c r="GP448" i="13"/>
  <c r="GO448" i="13"/>
  <c r="GP328" i="13"/>
  <c r="GO328" i="13"/>
  <c r="GO290" i="13"/>
  <c r="GP290" i="13"/>
  <c r="GP213" i="13"/>
  <c r="GO213" i="13"/>
  <c r="GP156" i="13"/>
  <c r="GO156" i="13"/>
  <c r="GP59" i="13"/>
  <c r="GO59" i="13"/>
  <c r="GP430" i="13"/>
  <c r="GO430" i="13"/>
  <c r="GO309" i="13"/>
  <c r="GP309" i="13"/>
  <c r="GP228" i="13"/>
  <c r="GO228" i="13"/>
  <c r="GP186" i="13"/>
  <c r="GO186" i="13"/>
  <c r="GO105" i="13"/>
  <c r="GP105" i="13"/>
  <c r="GP34" i="13"/>
  <c r="GO34" i="13"/>
  <c r="GP453" i="13"/>
  <c r="GO453" i="13"/>
  <c r="GP359" i="13"/>
  <c r="GO359" i="13"/>
  <c r="GP278" i="13"/>
  <c r="GO278" i="13"/>
  <c r="GP193" i="13"/>
  <c r="GO193" i="13"/>
  <c r="GP141" i="13"/>
  <c r="GO141" i="13"/>
  <c r="GO124" i="13"/>
  <c r="GP124" i="13"/>
  <c r="GP474" i="13"/>
  <c r="GO474" i="13"/>
  <c r="GP419" i="13"/>
  <c r="GO419" i="13"/>
  <c r="GP318" i="13"/>
  <c r="GO318" i="13"/>
  <c r="GP203" i="13"/>
  <c r="GO203" i="13"/>
  <c r="GO137" i="13"/>
  <c r="GP137" i="13"/>
  <c r="GO60" i="13"/>
  <c r="GP60" i="13"/>
  <c r="GO52" i="13"/>
  <c r="GP52" i="13"/>
  <c r="GP428" i="13"/>
  <c r="GO428" i="13"/>
  <c r="GO313" i="13"/>
  <c r="GP313" i="13"/>
  <c r="GP220" i="13"/>
  <c r="GO220" i="13"/>
  <c r="GP120" i="13"/>
  <c r="GO120" i="13"/>
  <c r="GO74" i="13"/>
  <c r="GP74" i="13"/>
  <c r="GP405" i="13"/>
  <c r="GO405" i="13"/>
  <c r="GP312" i="13"/>
  <c r="GO312" i="13"/>
  <c r="GO307" i="13"/>
  <c r="GP307" i="13"/>
  <c r="GP147" i="13"/>
  <c r="GO147" i="13"/>
  <c r="GO109" i="13"/>
  <c r="GP109" i="13"/>
  <c r="GO40" i="13"/>
  <c r="GP40" i="13"/>
  <c r="GP443" i="13"/>
  <c r="GO443" i="13"/>
  <c r="GO191" i="13"/>
  <c r="GP191" i="13"/>
  <c r="GP122" i="13"/>
  <c r="GO122" i="13"/>
  <c r="GO72" i="13"/>
  <c r="GP72" i="13"/>
  <c r="GO384" i="13"/>
  <c r="GP384" i="13"/>
  <c r="GP283" i="13"/>
  <c r="GO283" i="13"/>
  <c r="GO178" i="13"/>
  <c r="GP178" i="13"/>
  <c r="GO212" i="13"/>
  <c r="GP212" i="13"/>
  <c r="GO65" i="13"/>
  <c r="GP65" i="13"/>
  <c r="GP19" i="13"/>
  <c r="GO19" i="13"/>
  <c r="GP437" i="13"/>
  <c r="GO437" i="13"/>
  <c r="GO363" i="13"/>
  <c r="GP363" i="13"/>
  <c r="GP185" i="13"/>
  <c r="GO185" i="13"/>
  <c r="GO104" i="13"/>
  <c r="GP104" i="13"/>
  <c r="GO44" i="13"/>
  <c r="GP44" i="13"/>
  <c r="GP394" i="13"/>
  <c r="GO394" i="13"/>
  <c r="GO323" i="13"/>
  <c r="GP323" i="13"/>
  <c r="GP291" i="13"/>
  <c r="GO291" i="13"/>
  <c r="GP150" i="13"/>
  <c r="GO150" i="13"/>
  <c r="GP103" i="13"/>
  <c r="GO103" i="13"/>
  <c r="GO10" i="13"/>
  <c r="GP10" i="13"/>
  <c r="GP383" i="13"/>
  <c r="GO383" i="13"/>
  <c r="GP264" i="13"/>
  <c r="GO264" i="13"/>
  <c r="GP179" i="13"/>
  <c r="GO179" i="13"/>
  <c r="GP144" i="13"/>
  <c r="GO144" i="13"/>
  <c r="GP54" i="13"/>
  <c r="GO54" i="13"/>
  <c r="GP467" i="13"/>
  <c r="GO467" i="13"/>
  <c r="GP387" i="13"/>
  <c r="GO387" i="13"/>
  <c r="GP286" i="13"/>
  <c r="GO286" i="13"/>
  <c r="GP184" i="13"/>
  <c r="GO184" i="13"/>
  <c r="GO112" i="13"/>
  <c r="GP112" i="13"/>
  <c r="GP38" i="13"/>
  <c r="GO38" i="13"/>
  <c r="GP472" i="13"/>
  <c r="GO472" i="13"/>
  <c r="GP404" i="13"/>
  <c r="GO404" i="13"/>
  <c r="GP306" i="13"/>
  <c r="GO306" i="13"/>
  <c r="GP200" i="13"/>
  <c r="GO200" i="13"/>
  <c r="GO129" i="13"/>
  <c r="GP129" i="13"/>
  <c r="GO97" i="13"/>
  <c r="GP97" i="13"/>
  <c r="GP46" i="13"/>
  <c r="GO46" i="13"/>
  <c r="GP425" i="13"/>
  <c r="GO425" i="13"/>
  <c r="GO305" i="13"/>
  <c r="GP305" i="13"/>
  <c r="GP217" i="13"/>
  <c r="GO217" i="13"/>
  <c r="GO117" i="13"/>
  <c r="GP117" i="13"/>
  <c r="GP130" i="13"/>
  <c r="GO130" i="13"/>
  <c r="GO45" i="13"/>
  <c r="GP45" i="13"/>
  <c r="GP429" i="13"/>
  <c r="GO429" i="13"/>
  <c r="GO326" i="13"/>
  <c r="GP326" i="13"/>
  <c r="GP230" i="13"/>
  <c r="GO230" i="13"/>
  <c r="GP241" i="13"/>
  <c r="GO241" i="13"/>
  <c r="GO93" i="13"/>
  <c r="GP93" i="13"/>
  <c r="GP42" i="13"/>
  <c r="GO42" i="13"/>
  <c r="GP444" i="13"/>
  <c r="GO444" i="13"/>
  <c r="GP391" i="13"/>
  <c r="GO391" i="13"/>
  <c r="GO325" i="13"/>
  <c r="GP325" i="13"/>
  <c r="GP162" i="13"/>
  <c r="GO162" i="13"/>
  <c r="GP209" i="13"/>
  <c r="GO209" i="13"/>
  <c r="GP194" i="13"/>
  <c r="GO194" i="13"/>
  <c r="GP466" i="13"/>
  <c r="GO466" i="13"/>
  <c r="GO389" i="13"/>
  <c r="GP389" i="13"/>
  <c r="GP204" i="13"/>
  <c r="GO204" i="13"/>
  <c r="GP183" i="13"/>
  <c r="GO183" i="13"/>
  <c r="GP87" i="13"/>
  <c r="GO87" i="13"/>
  <c r="GP415" i="13"/>
  <c r="GO415" i="13"/>
  <c r="GO337" i="13"/>
  <c r="GP337" i="13"/>
  <c r="GP229" i="13"/>
  <c r="GO229" i="13"/>
  <c r="GO86" i="13"/>
  <c r="GP86" i="13"/>
  <c r="GP76" i="13"/>
  <c r="GO76" i="13"/>
  <c r="GP423" i="13"/>
  <c r="GO423" i="13"/>
  <c r="GP332" i="13"/>
  <c r="GO332" i="13"/>
  <c r="GP253" i="13"/>
  <c r="GO253" i="13"/>
  <c r="GP174" i="13"/>
  <c r="GO174" i="13"/>
  <c r="GP98" i="13"/>
  <c r="GO98" i="13"/>
  <c r="GO32" i="13"/>
  <c r="GP32" i="13"/>
  <c r="GP473" i="13"/>
  <c r="GO473" i="13"/>
  <c r="GO422" i="13"/>
  <c r="GP422" i="13"/>
  <c r="GP255" i="13"/>
  <c r="GO255" i="13"/>
  <c r="GP190" i="13"/>
  <c r="GO190" i="13"/>
  <c r="GO133" i="13"/>
  <c r="GP133" i="13"/>
  <c r="GP91" i="13"/>
  <c r="GO91" i="13"/>
  <c r="GP464" i="13"/>
  <c r="GO464" i="13"/>
  <c r="GP390" i="13"/>
  <c r="GO390" i="13"/>
  <c r="GP272" i="13"/>
  <c r="GO272" i="13"/>
  <c r="GP181" i="13"/>
  <c r="GO181" i="13"/>
  <c r="GP151" i="13"/>
  <c r="GO151" i="13"/>
  <c r="GP35" i="13"/>
  <c r="GO35" i="13"/>
  <c r="GP469" i="13"/>
  <c r="GO469" i="13"/>
  <c r="GP401" i="13"/>
  <c r="GO401" i="13"/>
  <c r="GP268" i="13"/>
  <c r="GO268" i="13"/>
  <c r="GP206" i="13"/>
  <c r="GO206" i="13"/>
  <c r="GP126" i="13"/>
  <c r="GO126" i="13"/>
  <c r="GO84" i="13"/>
  <c r="GP84" i="13"/>
  <c r="GO36" i="13"/>
  <c r="GP36" i="13"/>
  <c r="GP439" i="13"/>
  <c r="GO439" i="13"/>
  <c r="GO321" i="13"/>
  <c r="GP321" i="13"/>
  <c r="GO317" i="13"/>
  <c r="GP317" i="13"/>
  <c r="GP197" i="13"/>
  <c r="GO197" i="13"/>
  <c r="GO12" i="13"/>
  <c r="GP12" i="13"/>
  <c r="GP451" i="13"/>
  <c r="GO451" i="13"/>
  <c r="GO331" i="13"/>
  <c r="GP331" i="13"/>
  <c r="GP293" i="13"/>
  <c r="GO293" i="13"/>
  <c r="GP210" i="13"/>
  <c r="GO210" i="13"/>
  <c r="GO68" i="13"/>
  <c r="GP68" i="13"/>
  <c r="GO433" i="13"/>
  <c r="GP433" i="13"/>
  <c r="GP231" i="13"/>
  <c r="GO231" i="13"/>
  <c r="GP189" i="13"/>
  <c r="GO189" i="13"/>
  <c r="GP118" i="13"/>
  <c r="GO118" i="13"/>
  <c r="GO49" i="13"/>
  <c r="GP49" i="13"/>
  <c r="GO449" i="13"/>
  <c r="GP449" i="13"/>
  <c r="GO378" i="13"/>
  <c r="GP378" i="13"/>
  <c r="GP292" i="13"/>
  <c r="GO292" i="13"/>
  <c r="GP140" i="13"/>
  <c r="GO140" i="13"/>
  <c r="GO37" i="13"/>
  <c r="GP37" i="13"/>
  <c r="GP427" i="13"/>
  <c r="GO427" i="13"/>
  <c r="GP362" i="13"/>
  <c r="GO362" i="13"/>
  <c r="GP198" i="13"/>
  <c r="GO198" i="13"/>
  <c r="GO172" i="13"/>
  <c r="GP172" i="13"/>
  <c r="GO64" i="13"/>
  <c r="GP64" i="13"/>
  <c r="GP6" i="13"/>
  <c r="GO6" i="13"/>
  <c r="GP463" i="13"/>
  <c r="GO463" i="13"/>
  <c r="GO345" i="13"/>
  <c r="GP345" i="13"/>
  <c r="GP302" i="13"/>
  <c r="GO302" i="13"/>
  <c r="GP171" i="13"/>
  <c r="GO171" i="13"/>
  <c r="GP136" i="13"/>
  <c r="GO136" i="13"/>
  <c r="GP468" i="13"/>
  <c r="GO468" i="13"/>
  <c r="GP400" i="13"/>
  <c r="GO400" i="13"/>
  <c r="GP252" i="13"/>
  <c r="GO252" i="13"/>
  <c r="GP176" i="13"/>
  <c r="GO176" i="13"/>
  <c r="GO116" i="13"/>
  <c r="GP116" i="13"/>
  <c r="GO81" i="13"/>
  <c r="GP81" i="13"/>
  <c r="GP461" i="13"/>
  <c r="GO461" i="13"/>
  <c r="GP379" i="13"/>
  <c r="GO379" i="13"/>
  <c r="GP269" i="13"/>
  <c r="GO269" i="13"/>
  <c r="GP173" i="13"/>
  <c r="GO173" i="13"/>
  <c r="GO143" i="13"/>
  <c r="GP143" i="13"/>
  <c r="GP94" i="13"/>
  <c r="GO94" i="13"/>
  <c r="GP402" i="13"/>
  <c r="GO402" i="13"/>
  <c r="GP304" i="13"/>
  <c r="GO304" i="13"/>
  <c r="GP240" i="13"/>
  <c r="GO240" i="13"/>
  <c r="GO139" i="13"/>
  <c r="GP139" i="13"/>
  <c r="GO88" i="13"/>
  <c r="GP88" i="13"/>
  <c r="GP39" i="13"/>
  <c r="GO39" i="13"/>
  <c r="GP440" i="13"/>
  <c r="GO440" i="13"/>
  <c r="GP380" i="13"/>
  <c r="GO380" i="13"/>
  <c r="GP224" i="13"/>
  <c r="GO224" i="13"/>
  <c r="GP119" i="13"/>
  <c r="GO119" i="13"/>
  <c r="GP47" i="13"/>
  <c r="GO47" i="13"/>
  <c r="GP408" i="13"/>
  <c r="GO408" i="13"/>
  <c r="GP310" i="13"/>
  <c r="GO310" i="13"/>
  <c r="GP211" i="13"/>
  <c r="GO211" i="13"/>
  <c r="GP108" i="13"/>
  <c r="GO108" i="13"/>
  <c r="GP82" i="13"/>
  <c r="GO82" i="13"/>
  <c r="GP18" i="13"/>
  <c r="GO18" i="13"/>
  <c r="GP456" i="13"/>
  <c r="GO456" i="13"/>
  <c r="GP382" i="13"/>
  <c r="GO382" i="13"/>
  <c r="GP284" i="13"/>
  <c r="GO284" i="13"/>
  <c r="GP196" i="13"/>
  <c r="GO196" i="13"/>
  <c r="GO149" i="13"/>
  <c r="GP149" i="13"/>
  <c r="GP138" i="13"/>
  <c r="GO138" i="13"/>
  <c r="GP431" i="13"/>
  <c r="GO431" i="13"/>
  <c r="GP336" i="13"/>
  <c r="GO336" i="13"/>
  <c r="GP225" i="13"/>
  <c r="GO225" i="13"/>
  <c r="GP175" i="13"/>
  <c r="GO175" i="13"/>
  <c r="GP102" i="13"/>
  <c r="GO102" i="13"/>
  <c r="GP15" i="13"/>
  <c r="GO15" i="13"/>
  <c r="GP450" i="13"/>
  <c r="GO450" i="13"/>
  <c r="GP346" i="13"/>
  <c r="GO346" i="13"/>
  <c r="GP239" i="13"/>
  <c r="GO239" i="13"/>
  <c r="GP166" i="13"/>
  <c r="GO166" i="13"/>
  <c r="GP95" i="13"/>
  <c r="GO95" i="13"/>
  <c r="GO29" i="13"/>
  <c r="GP29" i="13"/>
  <c r="GP460" i="13"/>
  <c r="GO460" i="13"/>
  <c r="GP334" i="13"/>
  <c r="GO334" i="13"/>
  <c r="GP279" i="13"/>
  <c r="GO279" i="13"/>
  <c r="GO163" i="13"/>
  <c r="GP163" i="13"/>
  <c r="GO128" i="13"/>
  <c r="GP128" i="13"/>
  <c r="GP127" i="13"/>
  <c r="GO127" i="13"/>
  <c r="GO465" i="13"/>
  <c r="GP465" i="13"/>
  <c r="GP388" i="13"/>
  <c r="GO388" i="13"/>
  <c r="GP249" i="13"/>
  <c r="GO249" i="13"/>
  <c r="GP168" i="13"/>
  <c r="GO168" i="13"/>
  <c r="GP110" i="13"/>
  <c r="GO110" i="13"/>
  <c r="GP420" i="13"/>
  <c r="GO420" i="13"/>
  <c r="GO324" i="13"/>
  <c r="GP324" i="13"/>
  <c r="GP214" i="13"/>
  <c r="GO214" i="13"/>
  <c r="GP111" i="13"/>
  <c r="GO111" i="13"/>
  <c r="GO106" i="13"/>
  <c r="GP106" i="13"/>
  <c r="GP30" i="13"/>
  <c r="GO30" i="13"/>
  <c r="GP426" i="13"/>
  <c r="GO426" i="13"/>
  <c r="GO397" i="13"/>
  <c r="GP397" i="13"/>
  <c r="GP207" i="13"/>
  <c r="GO207" i="13"/>
  <c r="GP238" i="13"/>
  <c r="GO238" i="13"/>
  <c r="GO90" i="13"/>
  <c r="GP90" i="13"/>
  <c r="GO20" i="13"/>
  <c r="GP20" i="13"/>
  <c r="P22" i="14"/>
  <c r="P24" i="14" s="1"/>
  <c r="R22" i="14"/>
  <c r="G4" i="14"/>
  <c r="P6" i="14"/>
  <c r="R6" i="14"/>
  <c r="G10" i="14"/>
  <c r="R12" i="14"/>
  <c r="P12" i="14"/>
  <c r="F98" i="16"/>
  <c r="F37" i="16"/>
  <c r="E28" i="16"/>
  <c r="M21" i="16" s="1"/>
  <c r="E33" i="16"/>
  <c r="M24" i="16" s="1"/>
  <c r="E11" i="16"/>
  <c r="M11" i="16" s="1"/>
  <c r="E52" i="16"/>
  <c r="M39" i="16" s="1"/>
  <c r="E3" i="16"/>
  <c r="M3" i="16" s="1"/>
  <c r="E116" i="16"/>
  <c r="M95" i="16" s="1"/>
  <c r="E88" i="16"/>
  <c r="M71" i="16" s="1"/>
  <c r="F97" i="16"/>
  <c r="C4" i="16"/>
  <c r="K4" i="16" s="1"/>
  <c r="E43" i="16"/>
  <c r="M32" i="16" s="1"/>
  <c r="E62" i="16"/>
  <c r="M47" i="16" s="1"/>
  <c r="F62" i="16"/>
  <c r="C26" i="19"/>
  <c r="C32" i="19"/>
  <c r="E98" i="16"/>
  <c r="M79" i="16" s="1"/>
  <c r="FM5" i="13"/>
  <c r="F43" i="16"/>
  <c r="E38" i="16"/>
  <c r="C106" i="19"/>
  <c r="L18" i="14"/>
  <c r="L20" i="14" s="1"/>
  <c r="E86" i="16"/>
  <c r="M70" i="16" s="1"/>
  <c r="E105" i="16" l="1"/>
  <c r="M86" i="16" s="1"/>
  <c r="GP616" i="13"/>
  <c r="D105" i="16" s="1"/>
  <c r="L86" i="16" s="1"/>
  <c r="GO616" i="13"/>
  <c r="C105" i="16" s="1"/>
  <c r="K86" i="16" s="1"/>
  <c r="C38" i="16"/>
  <c r="K27" i="16" s="1"/>
  <c r="E79" i="16"/>
  <c r="M64" i="16" s="1"/>
  <c r="GP541" i="13"/>
  <c r="D79" i="16" s="1"/>
  <c r="L64" i="16" s="1"/>
  <c r="GO541" i="13"/>
  <c r="C79" i="16" s="1"/>
  <c r="K64" i="16" s="1"/>
  <c r="GO215" i="13"/>
  <c r="C48" i="16" s="1"/>
  <c r="K36" i="16" s="1"/>
  <c r="GO71" i="13"/>
  <c r="C80" i="16" s="1"/>
  <c r="K65" i="16" s="1"/>
  <c r="GP62" i="13"/>
  <c r="D36" i="16" s="1"/>
  <c r="GP17" i="13"/>
  <c r="D59" i="16" s="1"/>
  <c r="GO78" i="13"/>
  <c r="C61" i="16" s="1"/>
  <c r="K46" i="16" s="1"/>
  <c r="GP31" i="13"/>
  <c r="D46" i="16" s="1"/>
  <c r="L34" i="16" s="1"/>
  <c r="GO188" i="13"/>
  <c r="C53" i="16" s="1"/>
  <c r="K40" i="16" s="1"/>
  <c r="E67" i="16"/>
  <c r="M52" i="16" s="1"/>
  <c r="GO320" i="13"/>
  <c r="C67" i="16" s="1"/>
  <c r="K52" i="16" s="1"/>
  <c r="GP282" i="13"/>
  <c r="D110" i="16" s="1"/>
  <c r="L91" i="16" s="1"/>
  <c r="GP195" i="13"/>
  <c r="D42" i="16" s="1"/>
  <c r="L31" i="16" s="1"/>
  <c r="GP398" i="13"/>
  <c r="D2" i="16" s="1"/>
  <c r="L2" i="16" s="1"/>
  <c r="GO142" i="13"/>
  <c r="C84" i="16" s="1"/>
  <c r="K68" i="16" s="1"/>
  <c r="E84" i="16"/>
  <c r="M68" i="16" s="1"/>
  <c r="GP21" i="13"/>
  <c r="D45" i="16" s="1"/>
  <c r="L33" i="16" s="1"/>
  <c r="GO455" i="13"/>
  <c r="C41" i="16" s="1"/>
  <c r="K30" i="16" s="1"/>
  <c r="GP131" i="13"/>
  <c r="D74" i="16" s="1"/>
  <c r="L59" i="16" s="1"/>
  <c r="GP56" i="13"/>
  <c r="D56" i="16" s="1"/>
  <c r="L43" i="16" s="1"/>
  <c r="GO273" i="13"/>
  <c r="C72" i="16" s="1"/>
  <c r="K57" i="16" s="1"/>
  <c r="GP315" i="13"/>
  <c r="D49" i="16" s="1"/>
  <c r="L37" i="16" s="1"/>
  <c r="GO315" i="13"/>
  <c r="C49" i="16" s="1"/>
  <c r="K37" i="16" s="1"/>
  <c r="GO227" i="13"/>
  <c r="C117" i="16" s="1"/>
  <c r="GP153" i="13"/>
  <c r="D99" i="16" s="1"/>
  <c r="L80" i="16" s="1"/>
  <c r="GP53" i="13"/>
  <c r="D58" i="16" s="1"/>
  <c r="L45" i="16" s="1"/>
  <c r="GO386" i="13"/>
  <c r="C34" i="16" s="1"/>
  <c r="K25" i="16" s="1"/>
  <c r="GO51" i="13"/>
  <c r="C30" i="16" s="1"/>
  <c r="GO221" i="13"/>
  <c r="C70" i="16" s="1"/>
  <c r="K55" i="16" s="1"/>
  <c r="GO265" i="13"/>
  <c r="C39" i="16" s="1"/>
  <c r="E115" i="16"/>
  <c r="M13" i="16" s="1"/>
  <c r="GO219" i="13"/>
  <c r="C115" i="16" s="1"/>
  <c r="K13" i="16" s="1"/>
  <c r="GP48" i="13"/>
  <c r="D111" i="16" s="1"/>
  <c r="L92" i="16" s="1"/>
  <c r="GO442" i="13"/>
  <c r="C103" i="16" s="1"/>
  <c r="K84" i="16" s="1"/>
  <c r="C54" i="16"/>
  <c r="K41" i="16" s="1"/>
  <c r="M27" i="16"/>
  <c r="P10" i="14"/>
  <c r="R10" i="14"/>
  <c r="G8" i="14"/>
  <c r="P4" i="14"/>
  <c r="R4" i="14"/>
  <c r="AF27" i="14"/>
  <c r="AF28" i="14" s="1"/>
  <c r="W2" i="6"/>
  <c r="C28" i="14"/>
  <c r="E28" i="14" s="1"/>
  <c r="R24" i="14"/>
  <c r="E100" i="16"/>
  <c r="M81" i="16" s="1"/>
  <c r="E73" i="16"/>
  <c r="M58" i="16" s="1"/>
  <c r="E39" i="16"/>
  <c r="E99" i="16"/>
  <c r="M80" i="16" s="1"/>
  <c r="D28" i="16"/>
  <c r="L21" i="16" s="1"/>
  <c r="D37" i="16"/>
  <c r="C69" i="16"/>
  <c r="K54" i="16" s="1"/>
  <c r="D38" i="16"/>
  <c r="L27" i="16" s="1"/>
  <c r="D4" i="16"/>
  <c r="L4" i="16" s="1"/>
  <c r="C2" i="16"/>
  <c r="K2" i="16" s="1"/>
  <c r="E2" i="16"/>
  <c r="M2" i="16" s="1"/>
  <c r="D116" i="16"/>
  <c r="L95" i="16" s="1"/>
  <c r="D86" i="16"/>
  <c r="L70" i="16" s="1"/>
  <c r="E58" i="16"/>
  <c r="M45" i="16" s="1"/>
  <c r="E111" i="16"/>
  <c r="M92" i="16" s="1"/>
  <c r="C98" i="16"/>
  <c r="K79" i="16" s="1"/>
  <c r="D11" i="16"/>
  <c r="L11" i="16" s="1"/>
  <c r="E51" i="16"/>
  <c r="C9" i="19"/>
  <c r="I9" i="19" s="1"/>
  <c r="E37" i="16"/>
  <c r="E69" i="16"/>
  <c r="M54" i="16" s="1"/>
  <c r="E80" i="16"/>
  <c r="M65" i="16" s="1"/>
  <c r="D80" i="16"/>
  <c r="L65" i="16" s="1"/>
  <c r="C15" i="16"/>
  <c r="K14" i="16" s="1"/>
  <c r="D33" i="16"/>
  <c r="L24" i="16" s="1"/>
  <c r="C51" i="16"/>
  <c r="C28" i="16"/>
  <c r="K21" i="16" s="1"/>
  <c r="C33" i="16"/>
  <c r="K24" i="16" s="1"/>
  <c r="D100" i="16"/>
  <c r="L81" i="16" s="1"/>
  <c r="D88" i="16"/>
  <c r="L71" i="16" s="1"/>
  <c r="C116" i="16"/>
  <c r="K95" i="16" s="1"/>
  <c r="D84" i="16"/>
  <c r="L68" i="16" s="1"/>
  <c r="E15" i="16"/>
  <c r="M14" i="16" s="1"/>
  <c r="D62" i="16"/>
  <c r="L47" i="16" s="1"/>
  <c r="D52" i="16"/>
  <c r="L39" i="16" s="1"/>
  <c r="E70" i="16"/>
  <c r="M55" i="16" s="1"/>
  <c r="D115" i="16"/>
  <c r="L13" i="16" s="1"/>
  <c r="C100" i="16"/>
  <c r="K81" i="16" s="1"/>
  <c r="C73" i="16"/>
  <c r="K58" i="16" s="1"/>
  <c r="C52" i="16"/>
  <c r="K39" i="16" s="1"/>
  <c r="D70" i="16"/>
  <c r="L55" i="16" s="1"/>
  <c r="C99" i="16"/>
  <c r="K80" i="16" s="1"/>
  <c r="D54" i="16"/>
  <c r="L41" i="16" s="1"/>
  <c r="E54" i="16"/>
  <c r="M41" i="16" s="1"/>
  <c r="C111" i="16"/>
  <c r="K92" i="16" s="1"/>
  <c r="C86" i="16"/>
  <c r="K70" i="16" s="1"/>
  <c r="D108" i="16"/>
  <c r="L89" i="16" s="1"/>
  <c r="E108" i="16"/>
  <c r="M89" i="16" s="1"/>
  <c r="C3" i="16"/>
  <c r="K3" i="16" s="1"/>
  <c r="D73" i="16"/>
  <c r="L58" i="16" s="1"/>
  <c r="D3" i="16"/>
  <c r="L3" i="16" s="1"/>
  <c r="C108" i="16"/>
  <c r="K89" i="16" s="1"/>
  <c r="C58" i="16"/>
  <c r="K45" i="16" s="1"/>
  <c r="E109" i="16"/>
  <c r="M90" i="16" s="1"/>
  <c r="D109" i="16"/>
  <c r="L90" i="16" s="1"/>
  <c r="C109" i="16"/>
  <c r="K90" i="16" s="1"/>
  <c r="C23" i="16"/>
  <c r="K18" i="16" s="1"/>
  <c r="D23" i="16"/>
  <c r="L18" i="16" s="1"/>
  <c r="E23" i="16"/>
  <c r="M18" i="16" s="1"/>
  <c r="E9" i="16"/>
  <c r="M9" i="16" s="1"/>
  <c r="D9" i="16"/>
  <c r="L9" i="16" s="1"/>
  <c r="C9" i="16"/>
  <c r="K9" i="16" s="1"/>
  <c r="D41" i="16"/>
  <c r="L30" i="16" s="1"/>
  <c r="E41" i="16"/>
  <c r="M30" i="16" s="1"/>
  <c r="C71" i="16"/>
  <c r="K56" i="16" s="1"/>
  <c r="E71" i="16"/>
  <c r="M56" i="16" s="1"/>
  <c r="D71" i="16"/>
  <c r="L56" i="16" s="1"/>
  <c r="E75" i="16"/>
  <c r="M60" i="16" s="1"/>
  <c r="C75" i="16"/>
  <c r="K60" i="16" s="1"/>
  <c r="D75" i="16"/>
  <c r="L60" i="16" s="1"/>
  <c r="C56" i="16"/>
  <c r="K43" i="16" s="1"/>
  <c r="E56" i="16"/>
  <c r="M43" i="16" s="1"/>
  <c r="C18" i="16"/>
  <c r="K15" i="16" s="1"/>
  <c r="E18" i="16"/>
  <c r="M15" i="16" s="1"/>
  <c r="D18" i="16"/>
  <c r="L15" i="16" s="1"/>
  <c r="C16" i="19"/>
  <c r="C88" i="16"/>
  <c r="K71" i="16" s="1"/>
  <c r="E34" i="16"/>
  <c r="M25" i="16" s="1"/>
  <c r="D34" i="16"/>
  <c r="L25" i="16" s="1"/>
  <c r="E31" i="16"/>
  <c r="D31" i="16"/>
  <c r="C31" i="16"/>
  <c r="E112" i="16"/>
  <c r="M93" i="16" s="1"/>
  <c r="D112" i="16"/>
  <c r="L93" i="16" s="1"/>
  <c r="C112" i="16"/>
  <c r="K93" i="16" s="1"/>
  <c r="C62" i="16"/>
  <c r="K47" i="16" s="1"/>
  <c r="E85" i="16"/>
  <c r="M69" i="16" s="1"/>
  <c r="D85" i="16"/>
  <c r="L69" i="16" s="1"/>
  <c r="C85" i="16"/>
  <c r="K69" i="16" s="1"/>
  <c r="C77" i="19"/>
  <c r="D39" i="16"/>
  <c r="E90" i="16"/>
  <c r="M73" i="16" s="1"/>
  <c r="C90" i="16"/>
  <c r="K73" i="16" s="1"/>
  <c r="D90" i="16"/>
  <c r="L73" i="16" s="1"/>
  <c r="E48" i="16"/>
  <c r="M36" i="16" s="1"/>
  <c r="D48" i="16"/>
  <c r="L36" i="16" s="1"/>
  <c r="D15" i="16"/>
  <c r="L14" i="16" s="1"/>
  <c r="E93" i="16"/>
  <c r="M76" i="16" s="1"/>
  <c r="D93" i="16"/>
  <c r="L76" i="16" s="1"/>
  <c r="C84" i="19"/>
  <c r="C93" i="16"/>
  <c r="K76" i="16" s="1"/>
  <c r="E72" i="16"/>
  <c r="M57" i="16" s="1"/>
  <c r="D72" i="16"/>
  <c r="L57" i="16" s="1"/>
  <c r="E36" i="16"/>
  <c r="C36" i="16"/>
  <c r="E97" i="16"/>
  <c r="M78" i="16" s="1"/>
  <c r="C97" i="16"/>
  <c r="K78" i="16" s="1"/>
  <c r="D97" i="16"/>
  <c r="L78" i="16" s="1"/>
  <c r="D43" i="16"/>
  <c r="L32" i="16" s="1"/>
  <c r="E5" i="16"/>
  <c r="M5" i="16" s="1"/>
  <c r="C5" i="16"/>
  <c r="K5" i="16" s="1"/>
  <c r="D5" i="16"/>
  <c r="L5" i="16" s="1"/>
  <c r="D106" i="19"/>
  <c r="I96" i="19"/>
  <c r="C66" i="19"/>
  <c r="E74" i="16"/>
  <c r="M59" i="16" s="1"/>
  <c r="C74" i="16"/>
  <c r="K59" i="16" s="1"/>
  <c r="E83" i="16"/>
  <c r="C83" i="16"/>
  <c r="D83" i="16"/>
  <c r="I27" i="19"/>
  <c r="D32" i="19"/>
  <c r="I22" i="19"/>
  <c r="D26" i="19"/>
  <c r="E7" i="16"/>
  <c r="M7" i="16" s="1"/>
  <c r="C7" i="16"/>
  <c r="K7" i="16" s="1"/>
  <c r="C5" i="19"/>
  <c r="D7" i="16"/>
  <c r="L7" i="16" s="1"/>
  <c r="C59" i="16"/>
  <c r="C53" i="19"/>
  <c r="E59" i="16"/>
  <c r="C43" i="16"/>
  <c r="K32" i="16" s="1"/>
  <c r="E10" i="16"/>
  <c r="M10" i="16" s="1"/>
  <c r="C10" i="16"/>
  <c r="K10" i="16" s="1"/>
  <c r="D10" i="16"/>
  <c r="L10" i="16" s="1"/>
  <c r="E42" i="16"/>
  <c r="M31" i="16" s="1"/>
  <c r="C42" i="16"/>
  <c r="K31" i="16" s="1"/>
  <c r="E50" i="16"/>
  <c r="D50" i="16"/>
  <c r="C50" i="16"/>
  <c r="D61" i="16"/>
  <c r="L46" i="16" s="1"/>
  <c r="E61" i="16"/>
  <c r="M46" i="16" s="1"/>
  <c r="D98" i="16"/>
  <c r="L79" i="16" s="1"/>
  <c r="E53" i="16"/>
  <c r="M40" i="16" s="1"/>
  <c r="D53" i="16"/>
  <c r="L40" i="16" s="1"/>
  <c r="C37" i="16"/>
  <c r="E110" i="16"/>
  <c r="M91" i="16" s="1"/>
  <c r="C110" i="16"/>
  <c r="K91" i="16" s="1"/>
  <c r="E22" i="16"/>
  <c r="M17" i="16" s="1"/>
  <c r="D22" i="16"/>
  <c r="L17" i="16" s="1"/>
  <c r="C22" i="16"/>
  <c r="K17" i="16" s="1"/>
  <c r="E103" i="16"/>
  <c r="M84" i="16" s="1"/>
  <c r="D103" i="16"/>
  <c r="L84" i="16" s="1"/>
  <c r="E66" i="16"/>
  <c r="M51" i="16" s="1"/>
  <c r="D66" i="16"/>
  <c r="L51" i="16" s="1"/>
  <c r="C66" i="16"/>
  <c r="K51" i="16" s="1"/>
  <c r="C11" i="16"/>
  <c r="K11" i="16" s="1"/>
  <c r="E29" i="16"/>
  <c r="GP5" i="13"/>
  <c r="D29" i="16" s="1"/>
  <c r="GO5" i="13"/>
  <c r="C29" i="16" s="1"/>
  <c r="E117" i="16"/>
  <c r="D117" i="16"/>
  <c r="E19" i="16"/>
  <c r="M16" i="16" s="1"/>
  <c r="D19" i="16"/>
  <c r="L16" i="16" s="1"/>
  <c r="C19" i="16"/>
  <c r="K16" i="16" s="1"/>
  <c r="C17" i="19"/>
  <c r="E30" i="16"/>
  <c r="D30" i="16"/>
  <c r="D107" i="16"/>
  <c r="L88" i="16" s="1"/>
  <c r="E107" i="16"/>
  <c r="M88" i="16" s="1"/>
  <c r="C107" i="16"/>
  <c r="K88" i="16" s="1"/>
  <c r="E46" i="16"/>
  <c r="M34" i="16" s="1"/>
  <c r="C46" i="16"/>
  <c r="K34" i="16" s="1"/>
  <c r="E45" i="16"/>
  <c r="M33" i="16" s="1"/>
  <c r="C40" i="19"/>
  <c r="C45" i="16"/>
  <c r="K33" i="16" s="1"/>
  <c r="E63" i="16"/>
  <c r="M48" i="16" s="1"/>
  <c r="D63" i="16"/>
  <c r="L48" i="16" s="1"/>
  <c r="C63" i="16"/>
  <c r="K48" i="16" s="1"/>
  <c r="E102" i="16"/>
  <c r="M83" i="16" s="1"/>
  <c r="C102" i="16"/>
  <c r="K83" i="16" s="1"/>
  <c r="D102" i="16"/>
  <c r="L83" i="16" s="1"/>
  <c r="M28" i="16" l="1"/>
  <c r="G16" i="14"/>
  <c r="R8" i="14"/>
  <c r="P8" i="14"/>
  <c r="D9" i="19"/>
  <c r="K26" i="16"/>
  <c r="M26" i="16"/>
  <c r="M38" i="16"/>
  <c r="L26" i="16"/>
  <c r="L22" i="16"/>
  <c r="I70" i="19"/>
  <c r="D77" i="19"/>
  <c r="K23" i="16"/>
  <c r="L23" i="16"/>
  <c r="I40" i="19"/>
  <c r="D53" i="19"/>
  <c r="K28" i="16"/>
  <c r="M23" i="16"/>
  <c r="D16" i="19"/>
  <c r="I15" i="19"/>
  <c r="D17" i="19"/>
  <c r="I16" i="19"/>
  <c r="K22" i="16"/>
  <c r="L38" i="16"/>
  <c r="D84" i="19"/>
  <c r="I76" i="19"/>
  <c r="D66" i="19"/>
  <c r="I59" i="19"/>
  <c r="M22" i="16"/>
  <c r="K38" i="16"/>
  <c r="I35" i="19"/>
  <c r="D40" i="19"/>
  <c r="D5" i="19"/>
  <c r="I5" i="19"/>
  <c r="L28" i="16"/>
  <c r="R16" i="14" l="1"/>
  <c r="P16" i="14"/>
  <c r="G18" i="14"/>
  <c r="M98" i="16"/>
  <c r="G20" i="14" l="1"/>
  <c r="P18" i="14"/>
  <c r="R18" i="14"/>
  <c r="AB9" i="17"/>
  <c r="AB12" i="17" s="1"/>
  <c r="AB7" i="17"/>
  <c r="AB10" i="17"/>
  <c r="AB8" i="17"/>
  <c r="AB13" i="17" s="1"/>
  <c r="AB6" i="17"/>
  <c r="R20" i="14" l="1"/>
  <c r="P20" i="14"/>
  <c r="AB5" i="17"/>
  <c r="AB11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tc={CBE24EB5-8698-48D5-B45B-72A162DE0FEA}</author>
    <author>Ramon Martins Moreira Barbosa</author>
    <author>Flavia Lanzetti Daher De Deus</author>
    <author>tc={42947618-B01A-4FEC-9338-3EA1CA02E9EC}</author>
    <author>tc={67493EC1-0D07-466B-9CCA-68B4C30AD8BB}</author>
    <author>tc={B95814F1-4804-4EA4-8CCD-FFC4395789A5}</author>
    <author>tc={8ACF7DB5-DAC3-41B3-9074-2228AF49CE9E}</author>
    <author>tc={41B33E80-B1AB-401A-8096-5A4896AD6917}</author>
    <author>tc={3330BA54-CD65-4865-AA15-83E3AD88194A}</author>
    <author>tc={0D1E57BD-9687-42A3-A839-C2430C1CA0F5}</author>
    <author>tc={7E4C0FC8-D139-4198-A5E5-54F2B3EF6EEB}</author>
    <author>tc={6922B173-B50D-4033-825B-05E114EEC154}</author>
    <author>tc={B5058996-C72A-450F-8DCF-23A82F4B6090}</author>
    <author>tc={99412063-5185-4DC9-8098-613010E7F625}</author>
    <author>tc={2BBB07CD-DE9A-4E4D-8DC9-87349EFE32C6}</author>
    <author>tc={09DCAFCE-BAC3-4ED4-A682-5C041A9C5523}</author>
    <author>Raphael de Souza Margato Pereira</author>
    <author>tc={B77B5F70-DAF1-4434-965C-4EBE483E448B}</author>
    <author>tc={F858948C-60AD-4BFF-9773-A1C02F6CF1F5}</author>
    <author>tc={244E5856-34D5-44F7-BC6B-15DC5C95168B}</author>
    <author>tc={335F0099-FBB5-4C37-9AA8-81E03B58251D}</author>
    <author>tc={E146DD20-5590-49BE-A09C-C8E3B3CAC0F0}</author>
    <author>tc={74C6422A-E9B2-4A5C-819E-FC76E8600FD4}</author>
    <author>tc={64DEB649-514B-4B35-8BFE-F6E502CC540D}</author>
    <author>tc={54AB596D-3EFB-423C-84E4-F1A6A7A60C77}</author>
    <author>tc={6E70F4D4-1FDB-4CED-B1EE-9E4655FD6C68}</author>
    <author>tc={6936495A-632A-44CD-9C39-D962F19CC866}</author>
    <author>tc={46EDE645-45F9-4797-A3D2-C815A00EB455}</author>
  </authors>
  <commentList>
    <comment ref="U6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Ajustado em nova boleta aprovada por e-mail no dia 02/07/2020</t>
      </text>
    </comment>
    <comment ref="S8" authorId="1" shapeId="0" xr:uid="{00000000-0006-0000-0200-000002000000}">
      <text>
        <r>
          <rPr>
            <b/>
            <sz val="9"/>
            <color indexed="81"/>
            <rFont val="Segoe UI"/>
            <family val="2"/>
          </rPr>
          <t>Aditivo em processo de assinatura</t>
        </r>
      </text>
    </comment>
    <comment ref="Y8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aditivo contrapagamento e data base 01/10</t>
        </r>
      </text>
    </comment>
    <comment ref="S12" authorId="3" shapeId="0" xr:uid="{00000000-0006-0000-02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Fiança Bancária ou Seguro Garantia</t>
      </text>
    </comment>
    <comment ref="S14" authorId="1" shapeId="0" xr:uid="{00000000-0006-0000-0200-000005000000}">
      <text>
        <r>
          <rPr>
            <b/>
            <sz val="9"/>
            <color indexed="81"/>
            <rFont val="Segoe UI"/>
            <family val="2"/>
          </rPr>
          <t>Aditivo em processo de assinatura</t>
        </r>
      </text>
    </comment>
    <comment ref="J15" authorId="4" shapeId="0" xr:uid="{00000000-0006-0000-0200-000006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Alteração realizada em 21/09/2021</t>
      </text>
    </comment>
    <comment ref="AA15" authorId="5" shapeId="0" xr:uid="{00000000-0006-0000-0200-000007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Distrato assinado em 20/09/2021</t>
      </text>
    </comment>
    <comment ref="S16" authorId="1" shapeId="0" xr:uid="{00000000-0006-0000-0200-000008000000}">
      <text>
        <r>
          <rPr>
            <b/>
            <sz val="9"/>
            <color indexed="81"/>
            <rFont val="Segoe UI"/>
            <family val="2"/>
          </rPr>
          <t>Aditivo em processo de assinatura</t>
        </r>
      </text>
    </comment>
    <comment ref="Y16" authorId="6" shapeId="0" xr:uid="{00000000-0006-0000-0200-000009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TA assinado digitalmente</t>
      </text>
    </comment>
    <comment ref="S17" authorId="1" shapeId="0" xr:uid="{00000000-0006-0000-0200-00000A000000}">
      <text>
        <r>
          <rPr>
            <b/>
            <sz val="9"/>
            <color indexed="81"/>
            <rFont val="Segoe UI"/>
            <family val="2"/>
          </rPr>
          <t>Aditivo em processo de assinatura</t>
        </r>
      </text>
    </comment>
    <comment ref="O22" authorId="2" shapeId="0" xr:uid="{00000000-0006-0000-0200-00000B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volume ajustado de 5 para 8 MWm, conforme e-mail do dia 25/06</t>
        </r>
      </text>
    </comment>
    <comment ref="S22" authorId="1" shapeId="0" xr:uid="{00000000-0006-0000-0200-00000C000000}">
      <text>
        <r>
          <rPr>
            <b/>
            <sz val="9"/>
            <color indexed="81"/>
            <rFont val="Segoe UI"/>
            <family val="2"/>
          </rPr>
          <t>Modalidade escolhida no dia 20/07 pela contraparte</t>
        </r>
      </text>
    </comment>
    <comment ref="O23" authorId="2" shapeId="0" xr:uid="{00000000-0006-0000-0200-00000D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volume ajustado de 3 para 4 MWm, conforme e-mail do dia 25/06</t>
        </r>
      </text>
    </comment>
    <comment ref="S23" authorId="1" shapeId="0" xr:uid="{00000000-0006-0000-0200-00000E000000}">
      <text>
        <r>
          <rPr>
            <b/>
            <sz val="9"/>
            <color indexed="81"/>
            <rFont val="Segoe UI"/>
            <family val="2"/>
          </rPr>
          <t>Modalidade escolhida no dia 27/07 pela contraparte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S24" authorId="1" shapeId="0" xr:uid="{00000000-0006-0000-0200-00000F000000}">
      <text>
        <r>
          <rPr>
            <b/>
            <sz val="9"/>
            <color indexed="81"/>
            <rFont val="Segoe UI"/>
            <family val="2"/>
          </rPr>
          <t>Modalidade escolhida no dia 08/07 pela contraparte</t>
        </r>
      </text>
    </comment>
    <comment ref="S26" authorId="1" shapeId="0" xr:uid="{00000000-0006-0000-0200-000010000000}">
      <text>
        <r>
          <rPr>
            <b/>
            <sz val="9"/>
            <color indexed="81"/>
            <rFont val="Segoe UI"/>
            <family val="2"/>
          </rPr>
          <t>Modalidade escolhida no dia 28/07 pela contraparte</t>
        </r>
      </text>
    </comment>
    <comment ref="Y26" authorId="1" shapeId="0" xr:uid="{00000000-0006-0000-0200-000011000000}">
      <text>
        <r>
          <rPr>
            <b/>
            <sz val="9"/>
            <color indexed="81"/>
            <rFont val="Segoe UI"/>
            <family val="2"/>
          </rPr>
          <t>Aberto pela Bianca</t>
        </r>
      </text>
    </comment>
    <comment ref="E28" authorId="2" shapeId="0" xr:uid="{00000000-0006-0000-0200-000012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Será feita uma venda da BGE para a BEC</t>
        </r>
      </text>
    </comment>
    <comment ref="U28" authorId="7" shapeId="0" xr:uid="{00000000-0006-0000-0200-00001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O reajuste será aplicado em jan/22</t>
      </text>
    </comment>
    <comment ref="Y28" authorId="2" shapeId="0" xr:uid="{00000000-0006-0000-0200-000014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Termo aditivo deverá conter:
Registro contrapagamento;
Data de reajuste jan/22</t>
        </r>
      </text>
    </comment>
    <comment ref="S32" authorId="8" shapeId="0" xr:uid="{00000000-0006-0000-0200-00001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Alteração de garantia para interveniente anuente - Brookfield Energia</t>
      </text>
    </comment>
    <comment ref="Y32" authorId="2" shapeId="0" xr:uid="{00000000-0006-0000-0200-000016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mudando a data base para ago/21 e garantia para corporatia</t>
        </r>
      </text>
    </comment>
    <comment ref="S35" authorId="2" shapeId="0" xr:uid="{00000000-0006-0000-0200-000017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Corporativa
Reajuste pelo IPCA, data base 01 de setembro de 2021, garantia financeira de 2 meses na modalidade de fiança corporativa padrão Light.</t>
        </r>
      </text>
    </comment>
    <comment ref="Y35" authorId="2" shapeId="0" xr:uid="{00000000-0006-0000-0200-000018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mudando garantia para corporativa e já apresentar a garantia</t>
        </r>
      </text>
    </comment>
    <comment ref="S36" authorId="2" shapeId="0" xr:uid="{00000000-0006-0000-0200-000019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Corporativa
Reajuste pelo IPCA, data base 01 de setembro de 2021, garantia financeira de 2 meses na modalidade de fiança corporativa padrão Light.</t>
        </r>
      </text>
    </comment>
    <comment ref="Y36" authorId="2" shapeId="0" xr:uid="{00000000-0006-0000-0200-00001A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mudando garantia para corporativa e já apresentar a garantia</t>
        </r>
      </text>
    </comment>
    <comment ref="Y37" authorId="2" shapeId="0" xr:uid="{00000000-0006-0000-0200-00001B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informando que não terá reajuste</t>
        </r>
      </text>
    </comment>
    <comment ref="Y38" authorId="2" shapeId="0" xr:uid="{00000000-0006-0000-0200-00001C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informando que não terá reajuste</t>
        </r>
      </text>
    </comment>
    <comment ref="Y39" authorId="2" shapeId="0" xr:uid="{00000000-0006-0000-0200-00001D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informando que não terá reajuste</t>
        </r>
      </text>
    </comment>
    <comment ref="Y40" authorId="2" shapeId="0" xr:uid="{00000000-0006-0000-0200-00001E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informando que não terá reajuste</t>
        </r>
      </text>
    </comment>
    <comment ref="S41" authorId="9" shapeId="0" xr:uid="{00000000-0006-0000-0200-00001F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Fiança Bancária ou Seguro Garantia</t>
      </text>
    </comment>
    <comment ref="S44" authorId="10" shapeId="0" xr:uid="{00000000-0006-0000-0200-000020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Formalizar através de termo aditivo.
Reply:
    SSJ 10654 criada 11/10</t>
      </text>
    </comment>
    <comment ref="G86" authorId="11" shapeId="0" xr:uid="{00000000-0006-0000-0200-00002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Contratos cedidos da Omega Com para a Geração conforme e-mail do dia 21/12 "Cessão dos contratos - OMC x BROOKFIELD ENERGIA COMERCIALIZADORA LTDA"</t>
      </text>
    </comment>
    <comment ref="S86" authorId="12" shapeId="0" xr:uid="{00000000-0006-0000-0200-00002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Será feito termo aditivo alterando a garantia para registro contra pagamento.</t>
      </text>
    </comment>
    <comment ref="G92" authorId="13" shapeId="0" xr:uid="{00000000-0006-0000-0200-00002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Contratos cedidos da Omega Com para a Geração conforme e-mail do dia 21/12 "Cessão dos contratos - OMC x BROOKFIELD ENERGIA COMERCIALIZADORA LTDA"</t>
      </text>
    </comment>
    <comment ref="S92" authorId="14" shapeId="0" xr:uid="{00000000-0006-0000-0200-00002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Será feito termo aditivo alterando a garantia para registro contra pagamento.</t>
      </text>
    </comment>
    <comment ref="S100" authorId="2" shapeId="0" xr:uid="{00000000-0006-0000-0200-000025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Será feito aditivo para registro contra e mudança do cnpj</t>
        </r>
      </text>
    </comment>
    <comment ref="S108" authorId="15" shapeId="0" xr:uid="{00000000-0006-0000-0200-000026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Será feito termo aditivo alterando a garantia para registro contra pagamento.</t>
      </text>
    </comment>
    <comment ref="S113" authorId="2" shapeId="0" xr:uid="{00000000-0006-0000-0200-000027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aditivo para registro contra pagamento</t>
        </r>
      </text>
    </comment>
    <comment ref="S114" authorId="2" shapeId="0" xr:uid="{00000000-0006-0000-0200-000028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aditivo para registro contra pagamento</t>
        </r>
      </text>
    </comment>
    <comment ref="S122" authorId="16" shapeId="0" xr:uid="{00000000-0006-0000-0200-000029000000}">
      <text>
        <r>
          <rPr>
            <b/>
            <sz val="9"/>
            <color indexed="81"/>
            <rFont val="Segoe UI"/>
            <family val="2"/>
          </rPr>
          <t>Raphael de Souza Margato Pereira:</t>
        </r>
        <r>
          <rPr>
            <sz val="9"/>
            <color indexed="81"/>
            <rFont val="Segoe UI"/>
            <family val="2"/>
          </rPr>
          <t xml:space="preserve">
Aditivo para garantia corporativa</t>
        </r>
      </text>
    </comment>
    <comment ref="S123" authorId="17" shapeId="0" xr:uid="{B77B5F70-DAF1-4434-965C-4EBE483E448B}">
      <text>
        <t>[Threaded comment]
Your version of Excel allows you to read this threaded comment; however, any edits to it will get removed if the file is opened in a newer version of Excel. Learn more: https://go.microsoft.com/fwlink/?linkid=870924
Comment:
    aditivo para registro contra pagamento</t>
      </text>
    </comment>
    <comment ref="S124" authorId="2" shapeId="0" xr:uid="{00000000-0006-0000-0200-00002A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aditivo para registro contra pagamento</t>
        </r>
      </text>
    </comment>
    <comment ref="S334" authorId="18" shapeId="0" xr:uid="{00000000-0006-0000-0200-00002B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TERMO ADITIVO MUDANDO PARA GARANTIA CONTRA PAGAMENTO</t>
      </text>
    </comment>
    <comment ref="D428" authorId="2" shapeId="0" xr:uid="{00000000-0006-0000-0200-00002C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informar swap</t>
        </r>
      </text>
    </comment>
    <comment ref="G481" authorId="19" shapeId="0" xr:uid="{244E5856-34D5-44F7-BC6B-15DC5C95168B}">
      <text>
        <t>[Threaded comment]
Your version of Excel allows you to read this threaded comment; however, any edits to it will get removed if the file is opened in a newer version of Excel. Learn more: https://go.microsoft.com/fwlink/?linkid=870924
Comment:
    Cessão integral
Ekoa -&gt; Deal</t>
      </text>
    </comment>
    <comment ref="Y481" authorId="20" shapeId="0" xr:uid="{335F0099-FBB5-4C37-9AA8-81E03B58251D}">
      <text>
        <t>[Threaded comment]
Your version of Excel allows you to read this threaded comment; however, any edits to it will get removed if the file is opened in a newer version of Excel. Learn more: https://go.microsoft.com/fwlink/?linkid=870924
Comment:
    analise do Termo Aditivo, que formaliza a cessão integral de contratos da EKOA COMERCIALIZADORA DE ENERGIA LTDA. para DEAL COMERCIALIZADORA DE ENERGIA LTDA.</t>
      </text>
    </comment>
    <comment ref="U591" authorId="21" shapeId="0" xr:uid="{00000000-0006-0000-0200-00002D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Termo aditivo alterando a data de reajuste para jan/23.</t>
      </text>
    </comment>
    <comment ref="U602" authorId="2" shapeId="0" xr:uid="{00000000-0006-0000-0200-00002E000000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Reajuste em jan/23</t>
        </r>
      </text>
    </comment>
    <comment ref="U617" authorId="22" shapeId="0" xr:uid="{00000000-0006-0000-0200-00002F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TA mudando a data base do reajuste de ago/22 para set/22</t>
      </text>
    </comment>
    <comment ref="U640" authorId="23" shapeId="0" xr:uid="{00000000-0006-0000-0200-000030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Reajuste em jan/23</t>
      </text>
    </comment>
    <comment ref="U641" authorId="24" shapeId="0" xr:uid="{00000000-0006-0000-0200-00003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Reajuste em jan/23</t>
      </text>
    </comment>
    <comment ref="B726" authorId="25" shapeId="0" xr:uid="{6E70F4D4-1FDB-4CED-B1EE-9E4655FD6C68}">
      <text>
        <t>[Threaded comment]
Your version of Excel allows you to read this threaded comment; however, any edits to it will get removed if the file is opened in a newer version of Excel. Learn more: https://go.microsoft.com/fwlink/?linkid=870924
Comment:
    erro de limite no salesforce</t>
      </text>
    </comment>
    <comment ref="S740" authorId="26" shapeId="0" xr:uid="{6936495A-632A-44CD-9C39-D962F19CC866}">
      <text>
        <t>[Threaded comment]
Your version of Excel allows you to read this threaded comment; however, any edits to it will get removed if the file is opened in a newer version of Excel. Learn more: https://go.microsoft.com/fwlink/?linkid=870924
Comment:
    Acordado e registrado na boleta detalhada.</t>
      </text>
    </comment>
    <comment ref="S754" authorId="27" shapeId="0" xr:uid="{46EDE645-45F9-4797-A3D2-C815A00EB455}">
      <text>
        <t>[Threaded comment]
Your version of Excel allows you to read this threaded comment; however, any edits to it will get removed if the file is opened in a newer version of Excel. Learn more: https://go.microsoft.com/fwlink/?linkid=870924
Comment:
    Acordado e registrado na boleta detalhada.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<sst xmlns="http://schemas.openxmlformats.org/spreadsheetml/2006/main" count="13291" uniqueCount="1272">
  <si>
    <t>FECHAMENTO</t>
  </si>
  <si>
    <t>OPERACAO</t>
  </si>
  <si>
    <t>VENDEDOR</t>
  </si>
  <si>
    <t>COMPRADOR</t>
  </si>
  <si>
    <t>FONTE</t>
  </si>
  <si>
    <t>SUBMERCADO</t>
  </si>
  <si>
    <t>BBCE</t>
  </si>
  <si>
    <t>SSJ</t>
  </si>
  <si>
    <t>Controle de Minutas</t>
  </si>
  <si>
    <t>GARANTIAS</t>
  </si>
  <si>
    <t>VOLUME (MWm)</t>
  </si>
  <si>
    <t xml:space="preserve"> </t>
  </si>
  <si>
    <t>CNPJ VENDEDOR</t>
  </si>
  <si>
    <t>CNPJ COMPRADOR</t>
  </si>
  <si>
    <t>INICIO</t>
  </si>
  <si>
    <t>FIM</t>
  </si>
  <si>
    <t>VOL (MWm)</t>
  </si>
  <si>
    <t>SPREAD</t>
  </si>
  <si>
    <t>MOD PREÇO</t>
  </si>
  <si>
    <t>Enviada</t>
  </si>
  <si>
    <t>Arquivada</t>
  </si>
  <si>
    <t>PAGAMENTO</t>
  </si>
  <si>
    <t>SE</t>
  </si>
  <si>
    <t>Compra/venda</t>
  </si>
  <si>
    <t>Controle Port.</t>
  </si>
  <si>
    <t>N</t>
  </si>
  <si>
    <t>NE</t>
  </si>
  <si>
    <t>S</t>
  </si>
  <si>
    <t>TOTAL OPERAÇÕES</t>
  </si>
  <si>
    <t>I1</t>
  </si>
  <si>
    <t>I5</t>
  </si>
  <si>
    <t>SALDO I50 (MWh) =</t>
  </si>
  <si>
    <t>I0</t>
  </si>
  <si>
    <t>CONV</t>
  </si>
  <si>
    <t>Dez</t>
  </si>
  <si>
    <t>Nov</t>
  </si>
  <si>
    <t>Out</t>
  </si>
  <si>
    <t>Set</t>
  </si>
  <si>
    <t>Ago</t>
  </si>
  <si>
    <t>Jul</t>
  </si>
  <si>
    <t>Jun</t>
  </si>
  <si>
    <t>Mai</t>
  </si>
  <si>
    <t>Abr</t>
  </si>
  <si>
    <t>Mar</t>
  </si>
  <si>
    <t>Fev</t>
  </si>
  <si>
    <t>Jan</t>
  </si>
  <si>
    <t xml:space="preserve"> I1 (MW)</t>
  </si>
  <si>
    <t xml:space="preserve"> I5 (MW)</t>
  </si>
  <si>
    <t>ENA PESSIMISTA</t>
  </si>
  <si>
    <t xml:space="preserve"> I0 (MW)</t>
  </si>
  <si>
    <t>LASTRO INCENTIVADA</t>
  </si>
  <si>
    <t xml:space="preserve"> CQI5 (MW)</t>
  </si>
  <si>
    <t xml:space="preserve"> Conv (MW)</t>
  </si>
  <si>
    <t>LASTRO CONV (MW)</t>
  </si>
  <si>
    <t>ENA BASE</t>
  </si>
  <si>
    <t>ENERGIA (MW)  - Total</t>
  </si>
  <si>
    <t>ENERGIA (MW) - N</t>
  </si>
  <si>
    <t>ENERGIA (MW) - NE</t>
  </si>
  <si>
    <t>ENERGIA (MW) - S</t>
  </si>
  <si>
    <t>ENERGIA (MW) - SE</t>
  </si>
  <si>
    <t>ENA OTIMISTA</t>
  </si>
  <si>
    <t>POSIÇÃO BOOK</t>
  </si>
  <si>
    <t>TOTAL</t>
  </si>
  <si>
    <t>VISTO GERENTE</t>
  </si>
  <si>
    <t>ENERGIA (MWm) - SE</t>
  </si>
  <si>
    <t>ENERGIA (MWm) - S</t>
  </si>
  <si>
    <t>ENERGIA (MWm) - NE</t>
  </si>
  <si>
    <t>ENERGIA (MWm) - N</t>
  </si>
  <si>
    <t>ENERGIA (MWm)  - Total</t>
  </si>
  <si>
    <t>LASTRO CONV (MWm)</t>
  </si>
  <si>
    <t xml:space="preserve"> Conv (MWm)</t>
  </si>
  <si>
    <t xml:space="preserve"> CQI5 (MWm)</t>
  </si>
  <si>
    <t xml:space="preserve"> I0 (MWm)</t>
  </si>
  <si>
    <t xml:space="preserve"> I5 (MWm)</t>
  </si>
  <si>
    <t xml:space="preserve"> I1 (MWm)</t>
  </si>
  <si>
    <t>ENERGIA (MWm)  - Compra</t>
  </si>
  <si>
    <t>ENERGIA (MWm)  - Venda</t>
  </si>
  <si>
    <t>Posições Abertas</t>
  </si>
  <si>
    <t>ENERGIA (MWm)</t>
  </si>
  <si>
    <t>PREÇOS PONDERADOS (R$/MWh)</t>
  </si>
  <si>
    <t>PREÇO DE MERCADO (R$/MWh)</t>
  </si>
  <si>
    <t>MARCAÇÃO A MERCADO (R$ MM)</t>
  </si>
  <si>
    <t>ÍNDICE</t>
  </si>
  <si>
    <t>DATA BASE</t>
  </si>
  <si>
    <t>VOLUME</t>
  </si>
  <si>
    <t>BOOK</t>
  </si>
  <si>
    <t>ESTIMADO</t>
  </si>
  <si>
    <t>REAJUSTE</t>
  </si>
  <si>
    <t>PREÇO REAJUSTADO</t>
  </si>
  <si>
    <t>COD_WBC</t>
  </si>
  <si>
    <t>PREÇO</t>
  </si>
  <si>
    <t>FORNECIMENTO</t>
  </si>
  <si>
    <t>GERENCIAL</t>
  </si>
  <si>
    <t>1º mês do ano seguinte</t>
  </si>
  <si>
    <t>MÉDIA MÓVEL INCENTIVADA (MWm)</t>
  </si>
  <si>
    <t>Receita Operacional Bruta (R$)</t>
  </si>
  <si>
    <t>Deduções Receita (R$)</t>
  </si>
  <si>
    <t>ICMS (R$)</t>
  </si>
  <si>
    <t>PIS/COFINS (R$)</t>
  </si>
  <si>
    <t>Receita Operacional Líquida (R$)</t>
  </si>
  <si>
    <t>Despesa Operacional (R$)</t>
  </si>
  <si>
    <t>Compra de Energia (R$)</t>
  </si>
  <si>
    <t>Crédito PIS/COFINS</t>
  </si>
  <si>
    <t>Pessoal</t>
  </si>
  <si>
    <t>Material</t>
  </si>
  <si>
    <t>Resultado Operacional/Ebitda  (R$)</t>
  </si>
  <si>
    <t>IR</t>
  </si>
  <si>
    <t>Lucro Líquido (R$)</t>
  </si>
  <si>
    <t>PREÇO CURVA FORWARD (R$/MWh)</t>
  </si>
  <si>
    <t>Forecast 2021</t>
  </si>
  <si>
    <t>Resultado Bruto DRE Trading</t>
  </si>
  <si>
    <t>Actual + MtM Book Trading (Risco)</t>
  </si>
  <si>
    <t>Δ Trading - Risco</t>
  </si>
  <si>
    <t>Total</t>
  </si>
  <si>
    <t>P/L (R$ milhões)</t>
  </si>
  <si>
    <t>Produtos (Preço Fixo)</t>
  </si>
  <si>
    <t>Posições Abertas (Preço Fixo)</t>
  </si>
  <si>
    <t>Produtos (Preço Variável)</t>
  </si>
  <si>
    <t>Posições Abertas (Preço Variável)</t>
  </si>
  <si>
    <t>volume vendido</t>
  </si>
  <si>
    <t>preço venda</t>
  </si>
  <si>
    <t>Mercado</t>
  </si>
  <si>
    <t>Marcação</t>
  </si>
  <si>
    <t>PREÇO (R$/MWm)</t>
  </si>
  <si>
    <t>Venda</t>
  </si>
  <si>
    <t>BROOKFIELD ENERGIA COMERCIALIZADORA LTDA.</t>
  </si>
  <si>
    <t>Otimização</t>
  </si>
  <si>
    <t>Conv</t>
  </si>
  <si>
    <t>Fixo</t>
  </si>
  <si>
    <t>6º du</t>
  </si>
  <si>
    <t>IPCA</t>
  </si>
  <si>
    <t>Compra</t>
  </si>
  <si>
    <t>CPFL Comercialização Brasil S.A.</t>
  </si>
  <si>
    <t>Boleta Eletrônica</t>
  </si>
  <si>
    <t>NA</t>
  </si>
  <si>
    <t>Contra Pgto.</t>
  </si>
  <si>
    <t>Digital</t>
  </si>
  <si>
    <t>VOTORANTIM CIMENTOS S.A.</t>
  </si>
  <si>
    <t>ENGIE TRADING COMERCIALIZADORA DE ENERGIA LTDA</t>
  </si>
  <si>
    <t>Trading</t>
  </si>
  <si>
    <t>Energisa Comercializadora de Energia Ltda</t>
  </si>
  <si>
    <t>Statkraft Energia do Brasil Ltda</t>
  </si>
  <si>
    <t>Eletrobras CGT Eletrosul</t>
  </si>
  <si>
    <t>CESP - COMPANHIA ENERGÉTICA DE SÃO PAULO</t>
  </si>
  <si>
    <t>WX Energy Comercializadora de Energia Ltda</t>
  </si>
  <si>
    <t>Newcom Comercializadora de Energia Elétrica Ltda</t>
  </si>
  <si>
    <t>Votener - Votorantim Comercializadora de Energia Ltda</t>
  </si>
  <si>
    <t>Portfólio</t>
  </si>
  <si>
    <t>Sem Minuta</t>
  </si>
  <si>
    <t>CESP COMERCIALIZADORA DE ENERGIA S.A.</t>
  </si>
  <si>
    <t>Focus Energia LTDA</t>
  </si>
  <si>
    <t>SWAP Período (Venda)</t>
  </si>
  <si>
    <t>Principal Comercializadora de Energia Ltda</t>
  </si>
  <si>
    <t>SWAP Período (Compra)</t>
  </si>
  <si>
    <t>Compass Comercializadora de Energia Elétrica Ltda</t>
  </si>
  <si>
    <t>F163416</t>
  </si>
  <si>
    <t>Matrix Comercializadora de Energia Elétrica SA</t>
  </si>
  <si>
    <t>EDP - Comercializacao E Servicos De Energia Ltda</t>
  </si>
  <si>
    <t>BC Comercializadora de Energia Ltda</t>
  </si>
  <si>
    <t>Bunge BP (Usina Guariroba)</t>
  </si>
  <si>
    <t>COMERC Comercializadora de Energia Elétrica Ltda.</t>
  </si>
  <si>
    <t>Garantia</t>
  </si>
  <si>
    <t>MPC Enex Comercializadora de Energia Ltda</t>
  </si>
  <si>
    <t>F172788</t>
  </si>
  <si>
    <t>JBS S.A.</t>
  </si>
  <si>
    <t>Prime Energy Comercializadora de Energia EIRELI</t>
  </si>
  <si>
    <t>CTG BRASIL TRADING LTDA.</t>
  </si>
  <si>
    <t>Banco BTG Pactual S.A.</t>
  </si>
  <si>
    <t>Deal Comercializadora de Energia Ltda</t>
  </si>
  <si>
    <t>NC Energia S/A</t>
  </si>
  <si>
    <t>PLURAL COMERCIALIZADORA DE ENERGIA ELÉTRICA LTDA</t>
  </si>
  <si>
    <t>Tempo Energia S.A</t>
  </si>
  <si>
    <t>Back to Back Technip</t>
  </si>
  <si>
    <t>MAXIMA ENERGIA COMERCIALIZADORA LTDA.</t>
  </si>
  <si>
    <t>Tradener Ltda</t>
  </si>
  <si>
    <t>BP Comercializadora de Energia LTDA</t>
  </si>
  <si>
    <t>New Energies Soluções em Energia Ltda</t>
  </si>
  <si>
    <t>RBE Gestão Estratégica de Energia Ltda</t>
  </si>
  <si>
    <t>Delta Comercializadora de Energia Ltda</t>
  </si>
  <si>
    <t>Gold Comercializadora de Energia Ltda</t>
  </si>
  <si>
    <t>Bioenergia Barra Ltda - Grupo Raizen</t>
  </si>
  <si>
    <t>Brasil Comercializadora de Energias Ltda</t>
  </si>
  <si>
    <t>Capitale Energia Comercializadora Ltda</t>
  </si>
  <si>
    <t>ENEL TRADING BRASIL S.A</t>
  </si>
  <si>
    <t>SHELL ENERGY DO BRASIL LTDA</t>
  </si>
  <si>
    <t>Electra Comercializadora de Energia Ltda</t>
  </si>
  <si>
    <t>Stima Energia Ltda</t>
  </si>
  <si>
    <t>Back to Back Atacadão</t>
  </si>
  <si>
    <t>F185437</t>
  </si>
  <si>
    <t>LOG ENERGIA COMERCIALIZADORA S.A.</t>
  </si>
  <si>
    <t>Safira Administração e Comercialização de Energia Ltda</t>
  </si>
  <si>
    <t>Norsk Hydro Energia Ltda</t>
  </si>
  <si>
    <t>MERCURIO COMERCIALIZADORA DE ENERGIA LTDA.</t>
  </si>
  <si>
    <t>Libra Comercializadora de Energia Ltda</t>
  </si>
  <si>
    <t>Biosev Comercializadora de Energia S.A.</t>
  </si>
  <si>
    <t>Alupar Investimento S.A.</t>
  </si>
  <si>
    <t>Esfera Comercializadora de Energia Ltda</t>
  </si>
  <si>
    <t>Atmo Comercializadora de Energia Ltda</t>
  </si>
  <si>
    <t>Trinity Comercializadora de Energia Elétrica Ltda</t>
  </si>
  <si>
    <t>America Energia S/A</t>
  </si>
  <si>
    <t>IDEAL ENERGIA COMERCIALIZADORA LTDA</t>
  </si>
  <si>
    <t>Nova Energia Comercializadora S.A.</t>
  </si>
  <si>
    <t>Genial Energy Comercializadora de Energia Elétrica Ltda</t>
  </si>
  <si>
    <t>ECEL - Elétron Comercializadora de Energia Ltda</t>
  </si>
  <si>
    <t>V</t>
  </si>
  <si>
    <t>C</t>
  </si>
  <si>
    <t>ok</t>
  </si>
  <si>
    <t>BP Bioenergia Itumbiara S.A.</t>
  </si>
  <si>
    <t>PowerCom Comercializadora de Energia S.A.</t>
  </si>
  <si>
    <t>Forecast 2022</t>
  </si>
  <si>
    <t>Flow Energia Comercializadora LTDA</t>
  </si>
  <si>
    <t>THERA TRADING COMERCIALIZADORA DE ENERGIA LTDA</t>
  </si>
  <si>
    <t>I28</t>
  </si>
  <si>
    <t>I43</t>
  </si>
  <si>
    <t>Argon Comercializadora de Energia Ltda</t>
  </si>
  <si>
    <t>INFINITY TRADING COMERCIALIZADORA DE ENERGIA LTDA</t>
  </si>
  <si>
    <t>Santander Corretora de Seguros, Investimentos e Serviços S.A.</t>
  </si>
  <si>
    <t>True Comercializadora de Energia LTDA</t>
  </si>
  <si>
    <t>CEMIG GERACAO E TRANSMISSAO S.A</t>
  </si>
  <si>
    <t>Zeta Comercializadora de Energia S.A</t>
  </si>
  <si>
    <t>CENTRAL COMERCIALIZADORA DE ENERGIA LTDA</t>
  </si>
  <si>
    <t>ENGIE BRASIL ENERGIA COMERCIALIZADORA LTDA</t>
  </si>
  <si>
    <t>Kroma Comercializadora de Energia Ltda</t>
  </si>
  <si>
    <t>Evo Energia LTDA</t>
  </si>
  <si>
    <t>CESP Comercializadora de Energia S.A.</t>
  </si>
  <si>
    <t>Eneva Comercializadora de Energia Ltda</t>
  </si>
  <si>
    <t>Targus Comercializadora de Energia S.A.</t>
  </si>
  <si>
    <t>COPEL COMERCIALIZAÇÃO S.A.</t>
  </si>
  <si>
    <t>Solenergias Comercializadora de Energia S/A</t>
  </si>
  <si>
    <t>Pacto Comercializadora de Energia Elétrica e Gás Natural S/A</t>
  </si>
  <si>
    <t>ITAU UNIBANCO COMERCIALIZADORA DE ENERGIA LTDA</t>
  </si>
  <si>
    <t>Lightcom Comercializadora de Energia S/A</t>
  </si>
  <si>
    <t>Bolt Serviços e Comercialização de Energia Ltda</t>
  </si>
  <si>
    <t>2W Energia S.A</t>
  </si>
  <si>
    <t>Rio Paranapanema Energia S.A. - Grupo CTG</t>
  </si>
  <si>
    <t>OMEGA GERACAO S.A.</t>
  </si>
  <si>
    <t>GERDAU AÇOS LONGOS S.A</t>
  </si>
  <si>
    <t>Migratio Gestão e Comercialização de Energia Elétrica Ltda - ME</t>
  </si>
  <si>
    <t>Simple Energy Comercializadora de Energia Ltda</t>
  </si>
  <si>
    <t>Minerva Comercializadora de Energia Ltda</t>
  </si>
  <si>
    <t>Ekoa Comercializadora de Energia LTDA</t>
  </si>
  <si>
    <t>Diferencial Comercializadora de Energia Ltda.</t>
  </si>
  <si>
    <t>Lux Energy Comercializadora de Energia LTDA.</t>
  </si>
  <si>
    <t>Ecom Energia Ltda</t>
  </si>
  <si>
    <t>BEP Comercializadora de Energia Elétrica Ltda</t>
  </si>
  <si>
    <t>Termo aditivo - SSJ 8747</t>
  </si>
  <si>
    <t>Bunge Açúcar e Bioenergia S.A.</t>
  </si>
  <si>
    <t>Celesc Distribuição S.A.</t>
  </si>
  <si>
    <t>VIVAZ Energia Ltda</t>
  </si>
  <si>
    <t>SSJ 8964</t>
  </si>
  <si>
    <t>SSJ 8491</t>
  </si>
  <si>
    <t>SSJ 8489</t>
  </si>
  <si>
    <t>F209836</t>
  </si>
  <si>
    <t>F210268</t>
  </si>
  <si>
    <t>F210150</t>
  </si>
  <si>
    <t>F210810</t>
  </si>
  <si>
    <t>Bolt Energy Comercializadora de Energia Ltda.</t>
  </si>
  <si>
    <t>MtM Incentivo</t>
  </si>
  <si>
    <t>F220007</t>
  </si>
  <si>
    <t>Geramamoré Participações e Comercializadora de Energia LTDA</t>
  </si>
  <si>
    <t>F220001</t>
  </si>
  <si>
    <t>F219983</t>
  </si>
  <si>
    <t>EXPONENCIAL ENERGIA LTDA</t>
  </si>
  <si>
    <t>INFINITY COMERCIALIZADORA DE ENERGIA LTDA</t>
  </si>
  <si>
    <t>Produtos (TOTAL)</t>
  </si>
  <si>
    <t>OMEGA COMERCIALIZADORA DE ENERGIA S.A.</t>
  </si>
  <si>
    <t>AES Tietê Energia S.A.</t>
  </si>
  <si>
    <t>Merito Comercialização de Energia Elétrica Ltda</t>
  </si>
  <si>
    <t>PARATY ENERGIA LTDA</t>
  </si>
  <si>
    <t>CPFL Energias Renovaveis S.A.</t>
  </si>
  <si>
    <t>Meses</t>
  </si>
  <si>
    <t>Termo Aditivo - SSJ 8601</t>
  </si>
  <si>
    <t>Termo aditivo - SSJ 9747</t>
  </si>
  <si>
    <t>Termo aditivo - SSJ 9781</t>
  </si>
  <si>
    <t>Termo aditivo - SSJ 9782</t>
  </si>
  <si>
    <t>Termo aditivo - SSJ 9981</t>
  </si>
  <si>
    <t>Casa dos Ventos Energias Renovaveis S/A</t>
  </si>
  <si>
    <t>F226718</t>
  </si>
  <si>
    <t>MCSD</t>
  </si>
  <si>
    <t>BROOKFIELD GESTAO E ENERGIA S.A.</t>
  </si>
  <si>
    <t>25.318.508/0001-63</t>
  </si>
  <si>
    <t>Garantia Corporativa</t>
  </si>
  <si>
    <t>Empresas</t>
  </si>
  <si>
    <t>Posição Fechada</t>
  </si>
  <si>
    <t>R$ TOTAL</t>
  </si>
  <si>
    <t>Data da Curva:</t>
  </si>
  <si>
    <t>Curva Forward</t>
  </si>
  <si>
    <t>Conv SE</t>
  </si>
  <si>
    <t>I5 SE</t>
  </si>
  <si>
    <t>I1 SE</t>
  </si>
  <si>
    <t>Conv S</t>
  </si>
  <si>
    <t>Conv NE</t>
  </si>
  <si>
    <t>Conv N</t>
  </si>
  <si>
    <t>Resultado Operação (Delta R$)*(MWm)</t>
  </si>
  <si>
    <t>I0 SE</t>
  </si>
  <si>
    <t>I0 NE</t>
  </si>
  <si>
    <t>I0 S</t>
  </si>
  <si>
    <t>Contraparte</t>
  </si>
  <si>
    <t>MtM Passado</t>
  </si>
  <si>
    <t>MtM Aberto</t>
  </si>
  <si>
    <t>MtM em Aberto</t>
  </si>
  <si>
    <t>Grupo</t>
  </si>
  <si>
    <t>Bolt</t>
  </si>
  <si>
    <t>Bunge</t>
  </si>
  <si>
    <t>CESP</t>
  </si>
  <si>
    <t>CPFL</t>
  </si>
  <si>
    <t>ENGIE</t>
  </si>
  <si>
    <t>OMEGA</t>
  </si>
  <si>
    <t>VOTORANTIM</t>
  </si>
  <si>
    <t>VIGENTE</t>
  </si>
  <si>
    <t>CTG</t>
  </si>
  <si>
    <t>Mês</t>
  </si>
  <si>
    <t>F228385</t>
  </si>
  <si>
    <t>Seguro Garantia</t>
  </si>
  <si>
    <t>SSJ 10129</t>
  </si>
  <si>
    <t>SSJ 10186</t>
  </si>
  <si>
    <t>SSJ 10184</t>
  </si>
  <si>
    <t>B229447</t>
  </si>
  <si>
    <t>SSJ 10195</t>
  </si>
  <si>
    <t>F229565</t>
  </si>
  <si>
    <t>SSJ 10242</t>
  </si>
  <si>
    <t>Fiança Bancária</t>
  </si>
  <si>
    <t>SSJ 10269</t>
  </si>
  <si>
    <t>F230588</t>
  </si>
  <si>
    <t>I49</t>
  </si>
  <si>
    <t>Back to Back FMC</t>
  </si>
  <si>
    <t>F231592</t>
  </si>
  <si>
    <t>Furnas Centrais Elétricas S.A.</t>
  </si>
  <si>
    <t>F233188</t>
  </si>
  <si>
    <t>Back to Back Help Tech</t>
  </si>
  <si>
    <t>F233187</t>
  </si>
  <si>
    <t>F234003</t>
  </si>
  <si>
    <t>Reequilíbrio de balanço</t>
  </si>
  <si>
    <t>F234002</t>
  </si>
  <si>
    <t>F234000</t>
  </si>
  <si>
    <t>F233999</t>
  </si>
  <si>
    <t>F234829</t>
  </si>
  <si>
    <t>Operação Distrato Brasil</t>
  </si>
  <si>
    <t>Cancelada devido ao distrato com a Brasil</t>
  </si>
  <si>
    <t>-</t>
  </si>
  <si>
    <t>Dívida financeira da Brasil pelo distrato</t>
  </si>
  <si>
    <t>Não há registro</t>
  </si>
  <si>
    <t>Distrato Digital</t>
  </si>
  <si>
    <t>SWAP Financeiro (Compra)</t>
  </si>
  <si>
    <t>SWAP Financeiro (Venda)</t>
  </si>
  <si>
    <t>NÚMERO ÍNDICE
(DEZ 93 = 100)</t>
  </si>
  <si>
    <t>MtM positivo</t>
  </si>
  <si>
    <t>MtM negativo</t>
  </si>
  <si>
    <t>MtM Positivo</t>
  </si>
  <si>
    <t>MtM Negativo</t>
  </si>
  <si>
    <t>Raizen</t>
  </si>
  <si>
    <t>BP Bunge</t>
  </si>
  <si>
    <t>Deal</t>
  </si>
  <si>
    <t>Delta</t>
  </si>
  <si>
    <t>COMERC</t>
  </si>
  <si>
    <t>Engie</t>
  </si>
  <si>
    <t>Omega</t>
  </si>
  <si>
    <t>SSJ 10638</t>
  </si>
  <si>
    <t>F238751</t>
  </si>
  <si>
    <t>F238750</t>
  </si>
  <si>
    <t>F238746</t>
  </si>
  <si>
    <t>F238739</t>
  </si>
  <si>
    <t>Termo aditivo - SSJ 10654</t>
  </si>
  <si>
    <t>Termo aditivo - SSJ 10506</t>
  </si>
  <si>
    <t>Termo aditivo - SSJ 10662</t>
  </si>
  <si>
    <t>F240316</t>
  </si>
  <si>
    <t>Sazo Proinfa</t>
  </si>
  <si>
    <t>F240315</t>
  </si>
  <si>
    <t>F241303</t>
  </si>
  <si>
    <t>F241302</t>
  </si>
  <si>
    <t>F241263</t>
  </si>
  <si>
    <t>F241249</t>
  </si>
  <si>
    <t>F241245</t>
  </si>
  <si>
    <t>F241103</t>
  </si>
  <si>
    <t>F241871</t>
  </si>
  <si>
    <t>F241848</t>
  </si>
  <si>
    <t>B242919</t>
  </si>
  <si>
    <t>F242842</t>
  </si>
  <si>
    <t>Termo Aditivo - SSJ 10508</t>
  </si>
  <si>
    <t>F246406</t>
  </si>
  <si>
    <t>F246398</t>
  </si>
  <si>
    <t>CTG Brasil Negócios de Energia S.A</t>
  </si>
  <si>
    <t>14.295.008/0001-37</t>
  </si>
  <si>
    <t>SSJ 10820</t>
  </si>
  <si>
    <t>Back to Back condomínio 17007</t>
  </si>
  <si>
    <t>Back to Back Prometeon</t>
  </si>
  <si>
    <t>Back to Back Petro + Atacadão</t>
  </si>
  <si>
    <t>F248153</t>
  </si>
  <si>
    <t>F248152</t>
  </si>
  <si>
    <t>F248151</t>
  </si>
  <si>
    <t>F248149</t>
  </si>
  <si>
    <t>F248148</t>
  </si>
  <si>
    <t>B248385</t>
  </si>
  <si>
    <t>F248348</t>
  </si>
  <si>
    <t>F248347</t>
  </si>
  <si>
    <t>B248313</t>
  </si>
  <si>
    <t>F248301</t>
  </si>
  <si>
    <t>CASA DOS VENTOS COMERCIALIZADORA DE ENERGIA S.A</t>
  </si>
  <si>
    <t>F248287</t>
  </si>
  <si>
    <t>F248286</t>
  </si>
  <si>
    <t>F248670</t>
  </si>
  <si>
    <t>F248667</t>
  </si>
  <si>
    <t>F248663</t>
  </si>
  <si>
    <t>B248483</t>
  </si>
  <si>
    <t>GERDAU AÇOS LONGOS S.A. - Filial</t>
  </si>
  <si>
    <t>F249067</t>
  </si>
  <si>
    <t>F248730</t>
  </si>
  <si>
    <t>F249075</t>
  </si>
  <si>
    <t>F249963</t>
  </si>
  <si>
    <t>F249962</t>
  </si>
  <si>
    <t>F250457</t>
  </si>
  <si>
    <t>F250456</t>
  </si>
  <si>
    <t>_</t>
  </si>
  <si>
    <t>F250902</t>
  </si>
  <si>
    <t>F250649</t>
  </si>
  <si>
    <t>F250646</t>
  </si>
  <si>
    <t>B250643</t>
  </si>
  <si>
    <t>F250641</t>
  </si>
  <si>
    <t>F250640</t>
  </si>
  <si>
    <t>Venda MCSD Vista Alegre</t>
  </si>
  <si>
    <t>F251218</t>
  </si>
  <si>
    <t>F251188</t>
  </si>
  <si>
    <t>F251177</t>
  </si>
  <si>
    <t>Aliança Geração de Energia S.A.</t>
  </si>
  <si>
    <t>Venda MCSD Vista Alegre / Sazo Proinfa</t>
  </si>
  <si>
    <t>B251141</t>
  </si>
  <si>
    <t>F251139</t>
  </si>
  <si>
    <t>EDP Trading Comercialização e Serviços De Energia S.A</t>
  </si>
  <si>
    <t>F251110</t>
  </si>
  <si>
    <t>F251109</t>
  </si>
  <si>
    <t>F251108</t>
  </si>
  <si>
    <t>F251089</t>
  </si>
  <si>
    <t>F251051</t>
  </si>
  <si>
    <t>ABC BRASIL COMERCIALIZADORA DE ENERGIA LTDA.</t>
  </si>
  <si>
    <t>F251048</t>
  </si>
  <si>
    <t>B251035</t>
  </si>
  <si>
    <t>F251017</t>
  </si>
  <si>
    <t>I51</t>
  </si>
  <si>
    <t>I52</t>
  </si>
  <si>
    <t>F251359</t>
  </si>
  <si>
    <t>Venda MCSD Vista Alegra</t>
  </si>
  <si>
    <t>F251277</t>
  </si>
  <si>
    <t>I53</t>
  </si>
  <si>
    <t>Termo Aditivo - SSJ 10972</t>
  </si>
  <si>
    <t>F251572</t>
  </si>
  <si>
    <t>F251566</t>
  </si>
  <si>
    <t>F251565</t>
  </si>
  <si>
    <t>F251869</t>
  </si>
  <si>
    <t>Back to Back C&amp;A</t>
  </si>
  <si>
    <t>09.149.503/0003-60</t>
  </si>
  <si>
    <t>F252126</t>
  </si>
  <si>
    <t>F252371</t>
  </si>
  <si>
    <t>F252370</t>
  </si>
  <si>
    <t>F252369</t>
  </si>
  <si>
    <t>F252363</t>
  </si>
  <si>
    <t>F252357</t>
  </si>
  <si>
    <t>B252330</t>
  </si>
  <si>
    <t>F252326</t>
  </si>
  <si>
    <t>IBITU COMERCIALIZADORA DE ENERGIA LTDA</t>
  </si>
  <si>
    <t>B252317</t>
  </si>
  <si>
    <t>F252536</t>
  </si>
  <si>
    <t>F252490</t>
  </si>
  <si>
    <t>I54</t>
  </si>
  <si>
    <t>Back to back C&amp;A</t>
  </si>
  <si>
    <t>SSJ 11095</t>
  </si>
  <si>
    <t>SSJ 11030</t>
  </si>
  <si>
    <t>F254579</t>
  </si>
  <si>
    <t>Sazo MRE</t>
  </si>
  <si>
    <t>F254560</t>
  </si>
  <si>
    <t>B254509</t>
  </si>
  <si>
    <t>Back to Back Norsk Hydro</t>
  </si>
  <si>
    <t>F254486</t>
  </si>
  <si>
    <t>B254468</t>
  </si>
  <si>
    <t>B254460</t>
  </si>
  <si>
    <t>F254451</t>
  </si>
  <si>
    <t>I55</t>
  </si>
  <si>
    <t>I56</t>
  </si>
  <si>
    <t>2035</t>
  </si>
  <si>
    <t>F254823</t>
  </si>
  <si>
    <t>F254811</t>
  </si>
  <si>
    <t>F254800</t>
  </si>
  <si>
    <t>F254799</t>
  </si>
  <si>
    <t>F254798</t>
  </si>
  <si>
    <t>F254771</t>
  </si>
  <si>
    <t>F254769</t>
  </si>
  <si>
    <t>F254766</t>
  </si>
  <si>
    <t>B255081</t>
  </si>
  <si>
    <t>B255048</t>
  </si>
  <si>
    <t>B255046</t>
  </si>
  <si>
    <t>XP COMERCIALIZADORA DE ENERGIA S.A.</t>
  </si>
  <si>
    <t>F254945</t>
  </si>
  <si>
    <t>F254928</t>
  </si>
  <si>
    <t>F254927</t>
  </si>
  <si>
    <t>B254882</t>
  </si>
  <si>
    <t>F254874</t>
  </si>
  <si>
    <t>B254854</t>
  </si>
  <si>
    <t>B255144</t>
  </si>
  <si>
    <t>F255122</t>
  </si>
  <si>
    <t>B255119</t>
  </si>
  <si>
    <t>F255096</t>
  </si>
  <si>
    <t>B255089</t>
  </si>
  <si>
    <t>B255366</t>
  </si>
  <si>
    <t>F255266</t>
  </si>
  <si>
    <t>B255263</t>
  </si>
  <si>
    <t>F255234</t>
  </si>
  <si>
    <t>F255233</t>
  </si>
  <si>
    <t>F255232</t>
  </si>
  <si>
    <t>B255229</t>
  </si>
  <si>
    <t>F255210</t>
  </si>
  <si>
    <t>F255529</t>
  </si>
  <si>
    <t>F255508</t>
  </si>
  <si>
    <t>F255496</t>
  </si>
  <si>
    <t>F255468</t>
  </si>
  <si>
    <t>F255450</t>
  </si>
  <si>
    <t>B255634</t>
  </si>
  <si>
    <t>F255615</t>
  </si>
  <si>
    <t>F255963</t>
  </si>
  <si>
    <t>Reequilibrio Balanço</t>
  </si>
  <si>
    <t>F255962</t>
  </si>
  <si>
    <t>F255961</t>
  </si>
  <si>
    <t>F255944</t>
  </si>
  <si>
    <t>F255943</t>
  </si>
  <si>
    <t>F255942</t>
  </si>
  <si>
    <t>F255937</t>
  </si>
  <si>
    <t>F255936</t>
  </si>
  <si>
    <t>F255929</t>
  </si>
  <si>
    <t>F255928</t>
  </si>
  <si>
    <t>F255927</t>
  </si>
  <si>
    <t>F255895</t>
  </si>
  <si>
    <t>F255790</t>
  </si>
  <si>
    <t>F255789</t>
  </si>
  <si>
    <t>I57</t>
  </si>
  <si>
    <t>I58</t>
  </si>
  <si>
    <t>F256144</t>
  </si>
  <si>
    <t>Reequilíbrio do Balanço</t>
  </si>
  <si>
    <t>B256134</t>
  </si>
  <si>
    <t>F256102</t>
  </si>
  <si>
    <t>F256101</t>
  </si>
  <si>
    <t>F256096</t>
  </si>
  <si>
    <t>F256095</t>
  </si>
  <si>
    <t>B256073</t>
  </si>
  <si>
    <t>F256008</t>
  </si>
  <si>
    <t>I59</t>
  </si>
  <si>
    <t>I60</t>
  </si>
  <si>
    <t>I61</t>
  </si>
  <si>
    <t>I62</t>
  </si>
  <si>
    <t>I63</t>
  </si>
  <si>
    <t>I64</t>
  </si>
  <si>
    <t>F256531</t>
  </si>
  <si>
    <t>B256452</t>
  </si>
  <si>
    <t>COPEL Comercialização S.A.</t>
  </si>
  <si>
    <t>Reequilibrio do balanço</t>
  </si>
  <si>
    <t>F256443</t>
  </si>
  <si>
    <t>F256401</t>
  </si>
  <si>
    <t>F256809</t>
  </si>
  <si>
    <t>Reequilíbrio de Balanço</t>
  </si>
  <si>
    <t>F256801</t>
  </si>
  <si>
    <t>B256750</t>
  </si>
  <si>
    <t>F256744</t>
  </si>
  <si>
    <t>F256683</t>
  </si>
  <si>
    <t>I65</t>
  </si>
  <si>
    <t>Termo Aditivo - SSJ 11262</t>
  </si>
  <si>
    <t>F257376</t>
  </si>
  <si>
    <t>F257367</t>
  </si>
  <si>
    <t>F257334</t>
  </si>
  <si>
    <t>F257266</t>
  </si>
  <si>
    <t>F257257</t>
  </si>
  <si>
    <t>Olympe Comercializadora de Energia Ltda.</t>
  </si>
  <si>
    <t>F257249</t>
  </si>
  <si>
    <t>F257485</t>
  </si>
  <si>
    <t>F257462</t>
  </si>
  <si>
    <t>F257766</t>
  </si>
  <si>
    <t>F257761</t>
  </si>
  <si>
    <t>F257756</t>
  </si>
  <si>
    <t>B257754</t>
  </si>
  <si>
    <t>F257730</t>
  </si>
  <si>
    <t>F257714</t>
  </si>
  <si>
    <t>B257703</t>
  </si>
  <si>
    <t>F257666</t>
  </si>
  <si>
    <t>F257665</t>
  </si>
  <si>
    <t>F257621</t>
  </si>
  <si>
    <t>F257608</t>
  </si>
  <si>
    <t>F258067</t>
  </si>
  <si>
    <t>F257999</t>
  </si>
  <si>
    <t>Balanço</t>
  </si>
  <si>
    <t>F258419</t>
  </si>
  <si>
    <t>PLD + Spread</t>
  </si>
  <si>
    <t>F258303</t>
  </si>
  <si>
    <t>F258216</t>
  </si>
  <si>
    <t>F259154</t>
  </si>
  <si>
    <t>F260043</t>
  </si>
  <si>
    <t>13.700.609/0001-15</t>
  </si>
  <si>
    <t>F260260</t>
  </si>
  <si>
    <t>F261031</t>
  </si>
  <si>
    <t>F261352</t>
  </si>
  <si>
    <t>F261841</t>
  </si>
  <si>
    <t>F261802</t>
  </si>
  <si>
    <t>F261796</t>
  </si>
  <si>
    <t>CEMIG H</t>
  </si>
  <si>
    <t>B262472</t>
  </si>
  <si>
    <t>F262432</t>
  </si>
  <si>
    <t>F262430</t>
  </si>
  <si>
    <t>F262380</t>
  </si>
  <si>
    <t>F262372</t>
  </si>
  <si>
    <t>F262352</t>
  </si>
  <si>
    <t>F262349</t>
  </si>
  <si>
    <t>F262344</t>
  </si>
  <si>
    <t>Reequilibrio Balanço GSF</t>
  </si>
  <si>
    <t>B262649</t>
  </si>
  <si>
    <t>B263016</t>
  </si>
  <si>
    <t>F262938</t>
  </si>
  <si>
    <t>B262936</t>
  </si>
  <si>
    <t>B262935</t>
  </si>
  <si>
    <t>B262934</t>
  </si>
  <si>
    <t>B262932</t>
  </si>
  <si>
    <t>F262797</t>
  </si>
  <si>
    <t>F262788</t>
  </si>
  <si>
    <t>F262725</t>
  </si>
  <si>
    <t>Reequilibrio de Balanço</t>
  </si>
  <si>
    <t>F262685</t>
  </si>
  <si>
    <t>I66</t>
  </si>
  <si>
    <t>I67</t>
  </si>
  <si>
    <t>F263342</t>
  </si>
  <si>
    <t>F263323</t>
  </si>
  <si>
    <t>F263312</t>
  </si>
  <si>
    <t>F263278</t>
  </si>
  <si>
    <t>Reequilíbrio Balanço GSF</t>
  </si>
  <si>
    <t>B263273</t>
  </si>
  <si>
    <t>B263227</t>
  </si>
  <si>
    <t>F263225</t>
  </si>
  <si>
    <t>F263209</t>
  </si>
  <si>
    <t>F263205</t>
  </si>
  <si>
    <t>F263204</t>
  </si>
  <si>
    <t>F263203</t>
  </si>
  <si>
    <t>F263181</t>
  </si>
  <si>
    <t>F263168</t>
  </si>
  <si>
    <t>Vibra Comercializadora de Energia S.A.</t>
  </si>
  <si>
    <t>F263167</t>
  </si>
  <si>
    <t>F263166</t>
  </si>
  <si>
    <t>F263157</t>
  </si>
  <si>
    <t>F263154</t>
  </si>
  <si>
    <t>B263134</t>
  </si>
  <si>
    <t>F263077</t>
  </si>
  <si>
    <t>I68</t>
  </si>
  <si>
    <t>I69</t>
  </si>
  <si>
    <t>I70</t>
  </si>
  <si>
    <t>I71</t>
  </si>
  <si>
    <t>B263560</t>
  </si>
  <si>
    <t>F263530</t>
  </si>
  <si>
    <t>F263528</t>
  </si>
  <si>
    <t>B263483</t>
  </si>
  <si>
    <t>F263467</t>
  </si>
  <si>
    <t>B263412</t>
  </si>
  <si>
    <t>B263410</t>
  </si>
  <si>
    <t>F263639</t>
  </si>
  <si>
    <t>F264008</t>
  </si>
  <si>
    <t>B264005</t>
  </si>
  <si>
    <t>F263991</t>
  </si>
  <si>
    <t>F264139</t>
  </si>
  <si>
    <t>F264138</t>
  </si>
  <si>
    <t>SSJ 11029</t>
  </si>
  <si>
    <t>F264544</t>
  </si>
  <si>
    <t>F264543</t>
  </si>
  <si>
    <t>F264438</t>
  </si>
  <si>
    <t>F264427</t>
  </si>
  <si>
    <t>F264403</t>
  </si>
  <si>
    <t>F264402</t>
  </si>
  <si>
    <t>F264623</t>
  </si>
  <si>
    <t>F264622</t>
  </si>
  <si>
    <t>F265114</t>
  </si>
  <si>
    <t>F265047</t>
  </si>
  <si>
    <t>F265017</t>
  </si>
  <si>
    <t>F265016</t>
  </si>
  <si>
    <t>F265368</t>
  </si>
  <si>
    <t>F265367</t>
  </si>
  <si>
    <t>F265341</t>
  </si>
  <si>
    <t>F265338</t>
  </si>
  <si>
    <t>Reequilíbrio de Balanço BIF IV (mes)</t>
  </si>
  <si>
    <t>Reequilibrio de Balanço BIF IV (tri)</t>
  </si>
  <si>
    <t>F265534</t>
  </si>
  <si>
    <t>F265533</t>
  </si>
  <si>
    <t>F265516</t>
  </si>
  <si>
    <t>F265508</t>
  </si>
  <si>
    <t>F265493</t>
  </si>
  <si>
    <t>F265489</t>
  </si>
  <si>
    <t>I72</t>
  </si>
  <si>
    <t>I73</t>
  </si>
  <si>
    <t>F266098</t>
  </si>
  <si>
    <t>F266080</t>
  </si>
  <si>
    <t>F266079</t>
  </si>
  <si>
    <t>F266075</t>
  </si>
  <si>
    <t>F265967</t>
  </si>
  <si>
    <t>F265965</t>
  </si>
  <si>
    <t>09/12/2021 (TA 09/02/2022)</t>
  </si>
  <si>
    <t>F266156</t>
  </si>
  <si>
    <t>W7 ENERGIA S.A</t>
  </si>
  <si>
    <t>Casa dos Ventos</t>
  </si>
  <si>
    <t>CEMIG</t>
  </si>
  <si>
    <t>GERDAU</t>
  </si>
  <si>
    <t>F266375</t>
  </si>
  <si>
    <t>F266290</t>
  </si>
  <si>
    <t>F266269</t>
  </si>
  <si>
    <t>F266633</t>
  </si>
  <si>
    <t>F266632</t>
  </si>
  <si>
    <t>F266615</t>
  </si>
  <si>
    <t>F266613</t>
  </si>
  <si>
    <t>F266612</t>
  </si>
  <si>
    <t>F266602</t>
  </si>
  <si>
    <t>F266601</t>
  </si>
  <si>
    <t>F266600</t>
  </si>
  <si>
    <t>F266599</t>
  </si>
  <si>
    <t>F266978</t>
  </si>
  <si>
    <t>F266924</t>
  </si>
  <si>
    <t>PLURAL GERAÇÃO E COMERCIALIZAÇÃO DE ENERGIA LTDA</t>
  </si>
  <si>
    <t>F266914</t>
  </si>
  <si>
    <t>F266899</t>
  </si>
  <si>
    <t>F266826</t>
  </si>
  <si>
    <t>F266823</t>
  </si>
  <si>
    <t>F267146</t>
  </si>
  <si>
    <t>F267035</t>
  </si>
  <si>
    <t>F267014</t>
  </si>
  <si>
    <t>F267630</t>
  </si>
  <si>
    <t>F267372</t>
  </si>
  <si>
    <t>F267348</t>
  </si>
  <si>
    <t>F267289</t>
  </si>
  <si>
    <t>F267912</t>
  </si>
  <si>
    <t>B267908</t>
  </si>
  <si>
    <t>F267871</t>
  </si>
  <si>
    <t>B267842</t>
  </si>
  <si>
    <t>B267832</t>
  </si>
  <si>
    <t>F267791</t>
  </si>
  <si>
    <t>F267662</t>
  </si>
  <si>
    <t>F268312</t>
  </si>
  <si>
    <t>F268246</t>
  </si>
  <si>
    <t>F268243</t>
  </si>
  <si>
    <t>B268192</t>
  </si>
  <si>
    <t>F268188</t>
  </si>
  <si>
    <t>F268477</t>
  </si>
  <si>
    <t>F268867</t>
  </si>
  <si>
    <t>F269060</t>
  </si>
  <si>
    <t>F269039</t>
  </si>
  <si>
    <t>F269000</t>
  </si>
  <si>
    <t>F268976</t>
  </si>
  <si>
    <t>B268953</t>
  </si>
  <si>
    <t>F269289</t>
  </si>
  <si>
    <t>F269796</t>
  </si>
  <si>
    <t>F269777</t>
  </si>
  <si>
    <t>F269770</t>
  </si>
  <si>
    <t>B269766</t>
  </si>
  <si>
    <t>F269733</t>
  </si>
  <si>
    <t>B269729</t>
  </si>
  <si>
    <t>F270494</t>
  </si>
  <si>
    <t>F270493</t>
  </si>
  <si>
    <t>F270763</t>
  </si>
  <si>
    <t>F270663</t>
  </si>
  <si>
    <t>F270613</t>
  </si>
  <si>
    <t>F270840</t>
  </si>
  <si>
    <t>32.168.500/0001-23</t>
  </si>
  <si>
    <t>F271193</t>
  </si>
  <si>
    <t>F271188</t>
  </si>
  <si>
    <t>F271178</t>
  </si>
  <si>
    <t>F271159</t>
  </si>
  <si>
    <t>F271070</t>
  </si>
  <si>
    <t>F272032</t>
  </si>
  <si>
    <t>F272008</t>
  </si>
  <si>
    <t>F271867</t>
  </si>
  <si>
    <t>F271794</t>
  </si>
  <si>
    <t>B272131</t>
  </si>
  <si>
    <t>F272364</t>
  </si>
  <si>
    <t>F272982</t>
  </si>
  <si>
    <t>F272980</t>
  </si>
  <si>
    <t>B272946</t>
  </si>
  <si>
    <t>F272903</t>
  </si>
  <si>
    <t>B272894</t>
  </si>
  <si>
    <t>B272893</t>
  </si>
  <si>
    <t>B272890</t>
  </si>
  <si>
    <t>F272871</t>
  </si>
  <si>
    <t>SWAP Fonte (Compra)</t>
  </si>
  <si>
    <t>SWAP Fonte (Venda)</t>
  </si>
  <si>
    <t>SSJ 11305</t>
  </si>
  <si>
    <t>AES BRASIL OPERAÇÕES S.A.</t>
  </si>
  <si>
    <t>00.194.724/0001-13</t>
  </si>
  <si>
    <t>SSJ 11698</t>
  </si>
  <si>
    <t>SSJ aguardando analise da flavia</t>
  </si>
  <si>
    <t>SSJ 11403 / contrato 5683</t>
  </si>
  <si>
    <t>SSJ 11403 /contrato  5682</t>
  </si>
  <si>
    <t>SSJ 11403 / contrato 5707</t>
  </si>
  <si>
    <t>SSJ 11656 /contrato  5756</t>
  </si>
  <si>
    <t>SSJ 11785</t>
  </si>
  <si>
    <t>SSJ 11638</t>
  </si>
  <si>
    <t>F273817</t>
  </si>
  <si>
    <t>28.397.998/0001-29</t>
  </si>
  <si>
    <t>B273816</t>
  </si>
  <si>
    <t>B273814</t>
  </si>
  <si>
    <t>34.475.373/0001-30</t>
  </si>
  <si>
    <t>B273812</t>
  </si>
  <si>
    <t>12.630.054/0001-10</t>
  </si>
  <si>
    <t>B274144</t>
  </si>
  <si>
    <t>F274078</t>
  </si>
  <si>
    <t>B274060</t>
  </si>
  <si>
    <t>F274382</t>
  </si>
  <si>
    <t>Hedge Janaúba</t>
  </si>
  <si>
    <t>F274381</t>
  </si>
  <si>
    <t>F274380</t>
  </si>
  <si>
    <t>F274352</t>
  </si>
  <si>
    <t>F274351</t>
  </si>
  <si>
    <t>F274297</t>
  </si>
  <si>
    <t>F274296</t>
  </si>
  <si>
    <t>F274295</t>
  </si>
  <si>
    <t>B274291</t>
  </si>
  <si>
    <t>B274256</t>
  </si>
  <si>
    <t>F274568</t>
  </si>
  <si>
    <t>B274484</t>
  </si>
  <si>
    <t>B274855</t>
  </si>
  <si>
    <t>B274854</t>
  </si>
  <si>
    <t>F274806</t>
  </si>
  <si>
    <t>B274775</t>
  </si>
  <si>
    <t>B274756</t>
  </si>
  <si>
    <t>B274750</t>
  </si>
  <si>
    <t>B275292</t>
  </si>
  <si>
    <t>B275203</t>
  </si>
  <si>
    <t>F275147</t>
  </si>
  <si>
    <t>B275103</t>
  </si>
  <si>
    <t>B275090</t>
  </si>
  <si>
    <t>NORTE ENERGIA S/A</t>
  </si>
  <si>
    <t>B275046</t>
  </si>
  <si>
    <t>B275043</t>
  </si>
  <si>
    <t>B275006</t>
  </si>
  <si>
    <t>Preço Reaj - Preço fech.</t>
  </si>
  <si>
    <t>B275652</t>
  </si>
  <si>
    <t>F275796</t>
  </si>
  <si>
    <t>F275776</t>
  </si>
  <si>
    <t>Swap i1 Consumidor</t>
  </si>
  <si>
    <t>F275914</t>
  </si>
  <si>
    <t>I74</t>
  </si>
  <si>
    <t>I75</t>
  </si>
  <si>
    <t>F276450</t>
  </si>
  <si>
    <t>F276391</t>
  </si>
  <si>
    <t>Ambar Comercializadora de Energia Ltda</t>
  </si>
  <si>
    <t>F276382</t>
  </si>
  <si>
    <t>B276364</t>
  </si>
  <si>
    <t>F276354</t>
  </si>
  <si>
    <t>B276343</t>
  </si>
  <si>
    <t>F276290</t>
  </si>
  <si>
    <t>F276274</t>
  </si>
  <si>
    <t>F276273</t>
  </si>
  <si>
    <t>F276804</t>
  </si>
  <si>
    <t>B276803</t>
  </si>
  <si>
    <t>F276790</t>
  </si>
  <si>
    <t>EDP - Comercialização e Serviços de Energia SA</t>
  </si>
  <si>
    <t>F277014</t>
  </si>
  <si>
    <t>F276960</t>
  </si>
  <si>
    <t>F276832</t>
  </si>
  <si>
    <t>I76</t>
  </si>
  <si>
    <t>F277256</t>
  </si>
  <si>
    <t>B277235</t>
  </si>
  <si>
    <t>F277187</t>
  </si>
  <si>
    <t>B277155</t>
  </si>
  <si>
    <t>B277147</t>
  </si>
  <si>
    <t>B277605</t>
  </si>
  <si>
    <t>F278464</t>
  </si>
  <si>
    <t>F278381</t>
  </si>
  <si>
    <t>F278306</t>
  </si>
  <si>
    <t>F278737</t>
  </si>
  <si>
    <t>B278919</t>
  </si>
  <si>
    <t>F279290</t>
  </si>
  <si>
    <t>B279677</t>
  </si>
  <si>
    <t>TRINITY ENERGIAS RENOVÁVEIS S.A</t>
  </si>
  <si>
    <t>F279659</t>
  </si>
  <si>
    <t>Quanta Comercializadora de Energia Ltda.</t>
  </si>
  <si>
    <t>F279896</t>
  </si>
  <si>
    <t>F279893</t>
  </si>
  <si>
    <t>F280191</t>
  </si>
  <si>
    <t>MEZ COMERCIALIZADORA DE ENERGIA ELETRICA LTDA.</t>
  </si>
  <si>
    <t>F280133</t>
  </si>
  <si>
    <t>CZARNIKOW BRASIL LTDA.</t>
  </si>
  <si>
    <t>F280125</t>
  </si>
  <si>
    <t>B280123</t>
  </si>
  <si>
    <t>F279977</t>
  </si>
  <si>
    <t>F279971</t>
  </si>
  <si>
    <t>F279959</t>
  </si>
  <si>
    <t>F279951</t>
  </si>
  <si>
    <t>F280470</t>
  </si>
  <si>
    <t>F280467</t>
  </si>
  <si>
    <t>F280462</t>
  </si>
  <si>
    <t>F280461</t>
  </si>
  <si>
    <t>F280419</t>
  </si>
  <si>
    <t>F280407</t>
  </si>
  <si>
    <t>B280403</t>
  </si>
  <si>
    <t>B280399</t>
  </si>
  <si>
    <t>F280279</t>
  </si>
  <si>
    <t>F280241</t>
  </si>
  <si>
    <t>F280541</t>
  </si>
  <si>
    <t>F280531</t>
  </si>
  <si>
    <t>VOLTALIA DO BRASIL COMERCIALIZADORA DE ENERGIA LTDA</t>
  </si>
  <si>
    <t>F280523</t>
  </si>
  <si>
    <t>F280912</t>
  </si>
  <si>
    <t>F280842</t>
  </si>
  <si>
    <t>F280767</t>
  </si>
  <si>
    <t>I77</t>
  </si>
  <si>
    <t>B281273</t>
  </si>
  <si>
    <t>F281192</t>
  </si>
  <si>
    <t>Urca Comercializadora de Energia Ltda</t>
  </si>
  <si>
    <t>B281187</t>
  </si>
  <si>
    <t>B281171</t>
  </si>
  <si>
    <t>COMPANHIA DE GERACAO E TRANSMISSAO DE ENERGIA ELETRICA DO SUL DO BRASIL - ELETROBRAS CGT ELETROSUL</t>
  </si>
  <si>
    <t>B281120</t>
  </si>
  <si>
    <t>F281099</t>
  </si>
  <si>
    <t>F280979</t>
  </si>
  <si>
    <t>F281440</t>
  </si>
  <si>
    <t>B281438</t>
  </si>
  <si>
    <t>B281434</t>
  </si>
  <si>
    <t>F281427</t>
  </si>
  <si>
    <t>F281375</t>
  </si>
  <si>
    <t>FRUTAL BIOENERGIA LTDA</t>
  </si>
  <si>
    <t>USINA GUARIROBA LTDA</t>
  </si>
  <si>
    <t>ITUIUTABA BIOENERGIA LTDA</t>
  </si>
  <si>
    <t>BUNGE ACUCAR E BIOENERGIA S A</t>
  </si>
  <si>
    <t>F281568</t>
  </si>
  <si>
    <t>F282336</t>
  </si>
  <si>
    <t>F282967</t>
  </si>
  <si>
    <t>Reequilibrio Balanço BIF IV - ES# 20220624-357</t>
  </si>
  <si>
    <t>F282876</t>
  </si>
  <si>
    <t>B282874</t>
  </si>
  <si>
    <t>F282851</t>
  </si>
  <si>
    <t>B282849</t>
  </si>
  <si>
    <t>F282846</t>
  </si>
  <si>
    <t>B283165</t>
  </si>
  <si>
    <t>F283204</t>
  </si>
  <si>
    <t>F283203</t>
  </si>
  <si>
    <t>B283199</t>
  </si>
  <si>
    <t>B283198</t>
  </si>
  <si>
    <t>B283194</t>
  </si>
  <si>
    <t>F283182</t>
  </si>
  <si>
    <t>F283917</t>
  </si>
  <si>
    <t>GENCO ENERGIA LTDA</t>
  </si>
  <si>
    <t>F283884</t>
  </si>
  <si>
    <t>F283813</t>
  </si>
  <si>
    <t>B284216</t>
  </si>
  <si>
    <t>B284184</t>
  </si>
  <si>
    <t>B284151</t>
  </si>
  <si>
    <t>B284143</t>
  </si>
  <si>
    <t>B284141</t>
  </si>
  <si>
    <t>F284112</t>
  </si>
  <si>
    <t>F284088</t>
  </si>
  <si>
    <t>B284004</t>
  </si>
  <si>
    <t>F284392</t>
  </si>
  <si>
    <t>F284547</t>
  </si>
  <si>
    <t>B284905</t>
  </si>
  <si>
    <t>Companhia Hidro Elétrica do São Francisco - Chesf</t>
  </si>
  <si>
    <t>B284897</t>
  </si>
  <si>
    <t>F284860</t>
  </si>
  <si>
    <t>F284844</t>
  </si>
  <si>
    <t>EDP Trading Comercialização e Serviços de Energia S.A.</t>
  </si>
  <si>
    <t>B284770</t>
  </si>
  <si>
    <t>I78</t>
  </si>
  <si>
    <t>F285276</t>
  </si>
  <si>
    <t>F285176</t>
  </si>
  <si>
    <t>B285168</t>
  </si>
  <si>
    <t>F285112</t>
  </si>
  <si>
    <t>F285111</t>
  </si>
  <si>
    <t>F285110</t>
  </si>
  <si>
    <t>F285422</t>
  </si>
  <si>
    <t>F285388</t>
  </si>
  <si>
    <t>Vale Energia S.A</t>
  </si>
  <si>
    <t>F285367</t>
  </si>
  <si>
    <t>F285338</t>
  </si>
  <si>
    <t>F285321</t>
  </si>
  <si>
    <t>F285318</t>
  </si>
  <si>
    <t>Usina Santa Juliana</t>
  </si>
  <si>
    <t>B285755</t>
  </si>
  <si>
    <t>F285594</t>
  </si>
  <si>
    <t>F285587</t>
  </si>
  <si>
    <t>F285581</t>
  </si>
  <si>
    <t>Prime Energy Comercializadora de Energia Ltda</t>
  </si>
  <si>
    <t>F285556</t>
  </si>
  <si>
    <t>B285544</t>
  </si>
  <si>
    <t>F285539</t>
  </si>
  <si>
    <t>B285863</t>
  </si>
  <si>
    <t>ECEL ELETRON COMERCIALIZADORA DE ENERGIA S.A</t>
  </si>
  <si>
    <t>SSJ 12118</t>
  </si>
  <si>
    <t>F287053</t>
  </si>
  <si>
    <t>Reequilibrio Balanço BER e BIF II - ES# 20220720-360</t>
  </si>
  <si>
    <t>F287051</t>
  </si>
  <si>
    <t>F288261</t>
  </si>
  <si>
    <t>B288315</t>
  </si>
  <si>
    <t>LIGHTCOM COMERCIALIZADORA DE ENERGIA S.A.</t>
  </si>
  <si>
    <t>B288313</t>
  </si>
  <si>
    <t>FEN22H0000132F</t>
  </si>
  <si>
    <t>FEN22H0000125F</t>
  </si>
  <si>
    <t>FEN22H0000036B</t>
  </si>
  <si>
    <t>18.185.035/0001-08</t>
  </si>
  <si>
    <t>03.780.401/0001-08</t>
  </si>
  <si>
    <t>ESFERA COMERCIALIZADORA DE ENERGIA LTDA</t>
  </si>
  <si>
    <t>26.940.979/0001-71</t>
  </si>
  <si>
    <t>Reequilibrio Balanço BER e BIF II - ES# 20220810-364</t>
  </si>
  <si>
    <t>FEN22H0000346F</t>
  </si>
  <si>
    <t>FEN22H0000142B</t>
  </si>
  <si>
    <t>FEN22H0000257F</t>
  </si>
  <si>
    <t>07.358.761/0056-32</t>
  </si>
  <si>
    <t>Telefônica</t>
  </si>
  <si>
    <t>Rainbow Bunge</t>
  </si>
  <si>
    <t>FEN22H0000552F</t>
  </si>
  <si>
    <t>04.973.790/0001-42</t>
  </si>
  <si>
    <t>FEN22H0000553F</t>
  </si>
  <si>
    <t>FEN22H0000555F</t>
  </si>
  <si>
    <t>18.483.400/0001-60</t>
  </si>
  <si>
    <t>FEN22H0000509F</t>
  </si>
  <si>
    <t>Auren Comercializadora de Energia Ltda</t>
  </si>
  <si>
    <t>03.984.862/0001-94</t>
  </si>
  <si>
    <t>FEN22H0000249B</t>
  </si>
  <si>
    <t>FEN22H0000625F</t>
  </si>
  <si>
    <t>26.537.119/0001-91</t>
  </si>
  <si>
    <t>FEN22H0000619F</t>
  </si>
  <si>
    <t>30.840.548/0001-00</t>
  </si>
  <si>
    <t>FEN22H0000233B</t>
  </si>
  <si>
    <t>FEN22H0000902F</t>
  </si>
  <si>
    <t>FEN22H0000842F</t>
  </si>
  <si>
    <t>18.384.740/0001-34</t>
  </si>
  <si>
    <t>FEN22H0000422B</t>
  </si>
  <si>
    <t>26.914.969/0001-61</t>
  </si>
  <si>
    <t>FEN22H0001049F</t>
  </si>
  <si>
    <t>EVO ENERGIA LTDA</t>
  </si>
  <si>
    <t>30.902.608/0001-72</t>
  </si>
  <si>
    <t>FEN22H0000999F</t>
  </si>
  <si>
    <t>FEN22H0001037F</t>
  </si>
  <si>
    <t>08.773.135/0001-00</t>
  </si>
  <si>
    <t>FEN22H0001007F</t>
  </si>
  <si>
    <t>29.000.095/0001-25</t>
  </si>
  <si>
    <t>FEN22H0001384F</t>
  </si>
  <si>
    <t>09.185.485/0001-00</t>
  </si>
  <si>
    <t>FEN22H0001531F</t>
  </si>
  <si>
    <t>FEN22H0001516F</t>
  </si>
  <si>
    <t>SAFIRA VAREJO COMERCIALIZACAO DE ENERGIA LTDA</t>
  </si>
  <si>
    <t>11.482.752/0001-52</t>
  </si>
  <si>
    <t>FEN22H0000662B</t>
  </si>
  <si>
    <t>25.099.255/0001-84</t>
  </si>
  <si>
    <t>FEN22H0001629F</t>
  </si>
  <si>
    <t>15.042.149/0001-00</t>
  </si>
  <si>
    <t>FEN22H0000657B</t>
  </si>
  <si>
    <t>Venda Q1 BER - ES# 20220504-333</t>
  </si>
  <si>
    <t>FEN22H0001827F</t>
  </si>
  <si>
    <t>11.182.210/0001-64</t>
  </si>
  <si>
    <t>FEN22H0000731B</t>
  </si>
  <si>
    <t>FEN22H0000683B</t>
  </si>
  <si>
    <t>15.087.610/0001-41</t>
  </si>
  <si>
    <t>FEN22H0000676B</t>
  </si>
  <si>
    <t>13.338.734/0001-27</t>
  </si>
  <si>
    <t>FEN22H0000674B</t>
  </si>
  <si>
    <t>FEN22H0000672B</t>
  </si>
  <si>
    <t>FEN22H0001958F</t>
  </si>
  <si>
    <t>FEN22H0001926F</t>
  </si>
  <si>
    <t>33.541.368/0001-16</t>
  </si>
  <si>
    <t>FEN22H0001865F</t>
  </si>
  <si>
    <t>02.207.392/0001-90</t>
  </si>
  <si>
    <t>FEN22H0002214F</t>
  </si>
  <si>
    <t>Brookfield Energia Comercializadora LTDA</t>
  </si>
  <si>
    <t>FEN22H0000856B</t>
  </si>
  <si>
    <t>SAFIRA ADMINISTRACAO E COMERCIALIZACAO DE ENERGIA S.A.</t>
  </si>
  <si>
    <t>09.495.582/0001-07</t>
  </si>
  <si>
    <t>FEN22I0000250F</t>
  </si>
  <si>
    <t>FEN22I0000043B</t>
  </si>
  <si>
    <t>FEN22I0000037B</t>
  </si>
  <si>
    <t>FEN22I0000092F</t>
  </si>
  <si>
    <t>FEN22I0000008B</t>
  </si>
  <si>
    <t>FEN22I0000886F</t>
  </si>
  <si>
    <t>36.537.518/0001-06</t>
  </si>
  <si>
    <t>FEN22I0000901F</t>
  </si>
  <si>
    <t>FEN22I0001125F</t>
  </si>
  <si>
    <t>FEN22I0001120F</t>
  </si>
  <si>
    <t>FEN22I0001115F</t>
  </si>
  <si>
    <t>FEN22I0001932F</t>
  </si>
  <si>
    <t>FEN22I0001929F</t>
  </si>
  <si>
    <t>FEN22I0002106F</t>
  </si>
  <si>
    <t>FEN22I0000584B</t>
  </si>
  <si>
    <t>FEN22I0002091F</t>
  </si>
  <si>
    <t>FEN22I0000575B</t>
  </si>
  <si>
    <t>FEN22I0002048F</t>
  </si>
  <si>
    <t>FEN22I0000530B</t>
  </si>
  <si>
    <t>Termo aditivo - SSJ 10964</t>
  </si>
  <si>
    <t>FEN22I0002243F</t>
  </si>
  <si>
    <t>STATKRAFT ENERGIA DO BRASIL LTDA.</t>
  </si>
  <si>
    <t>08.573.833/0001-53</t>
  </si>
  <si>
    <t>FEN22I0000626B</t>
  </si>
  <si>
    <t>SSJ 12297</t>
  </si>
  <si>
    <t>SSJ 12296</t>
  </si>
  <si>
    <t>SSJ 12294</t>
  </si>
  <si>
    <t xml:space="preserve">SSJ 12293 </t>
  </si>
  <si>
    <t>SSJ 12292</t>
  </si>
  <si>
    <t>FEN22I0000716B</t>
  </si>
  <si>
    <t>15.732.189/0001-84</t>
  </si>
  <si>
    <t>FEN22I0002384F</t>
  </si>
  <si>
    <t>SSJ 12322</t>
  </si>
  <si>
    <t>SSJ 12327</t>
  </si>
  <si>
    <t>I79 / 26738</t>
  </si>
  <si>
    <t>I80 / 27026</t>
  </si>
  <si>
    <t>FEN22I0002709F</t>
  </si>
  <si>
    <t>58.177.643/0001-95</t>
  </si>
  <si>
    <t>FEN22I0002671F</t>
  </si>
  <si>
    <t>FEN22I0002620F</t>
  </si>
  <si>
    <t>FEN22I0002619F</t>
  </si>
  <si>
    <t>SIMPLE ENERGY COMERCIALIZADORA DE ENERGIA LTDA</t>
  </si>
  <si>
    <t>17.112.981/0001-61</t>
  </si>
  <si>
    <t>SSJ 10891</t>
  </si>
  <si>
    <t>FEN22I0003278F</t>
  </si>
  <si>
    <t>Electra Comercializadora de Energia S.A.</t>
  </si>
  <si>
    <t>04.518.259/0001-80</t>
  </si>
  <si>
    <t>FEN22I0001052B</t>
  </si>
  <si>
    <t>FEN22I0001040B</t>
  </si>
  <si>
    <t>FEN22I0001010B</t>
  </si>
  <si>
    <t>FEN22I0003170F</t>
  </si>
  <si>
    <t>FEN22I0001004B</t>
  </si>
  <si>
    <t>FEN22I0003395F</t>
  </si>
  <si>
    <t>GOLD COMERCIALIZADORA DE ENERGIA LTDA</t>
  </si>
  <si>
    <t>30.483.222/0001-73</t>
  </si>
  <si>
    <t>FEN22I0003387F</t>
  </si>
  <si>
    <t>FEN22I0003372F</t>
  </si>
  <si>
    <t>FEN22I0004127F</t>
  </si>
  <si>
    <t>FEN22J0000022B</t>
  </si>
  <si>
    <t>FEN22J0000535F</t>
  </si>
  <si>
    <t>11.599.292/0001-47</t>
  </si>
  <si>
    <t>FEN22J0001371F</t>
  </si>
  <si>
    <t>22.109.465/0001-18</t>
  </si>
  <si>
    <t>Sazo Proinfa - ES# 20220927-372</t>
  </si>
  <si>
    <t>FEN22J0001441F</t>
  </si>
  <si>
    <t>AES COMERCIALIZADORA DE ENERGIA LTDA</t>
  </si>
  <si>
    <t>43.412.008/0001-78</t>
  </si>
  <si>
    <t>FEN22J0001370F</t>
  </si>
  <si>
    <t>FEN22J0000231B</t>
  </si>
  <si>
    <t>FEN22J0001361F</t>
  </si>
  <si>
    <t>FEN22J0001568F</t>
  </si>
  <si>
    <t>FEN22J0001532F</t>
  </si>
  <si>
    <t>FEN22J0001649F</t>
  </si>
  <si>
    <t>FEN22J0001625F</t>
  </si>
  <si>
    <t>FEN22J0000271B</t>
  </si>
  <si>
    <t>14.555.633/0001-70</t>
  </si>
  <si>
    <t>FEN22J0001860F</t>
  </si>
  <si>
    <t>FEN22J0001856F</t>
  </si>
  <si>
    <t>FEN22J0001845F</t>
  </si>
  <si>
    <t>FEN22J0002138F</t>
  </si>
  <si>
    <t>31.102.147/0001-16</t>
  </si>
  <si>
    <t>FEN22J0002135F</t>
  </si>
  <si>
    <t>11.322.550/0002-24</t>
  </si>
  <si>
    <t>FEN22J0002134F</t>
  </si>
  <si>
    <t>FEN22J0002205F</t>
  </si>
  <si>
    <t>FEN22J0000389B</t>
  </si>
  <si>
    <t>07.685.694/0005-10</t>
  </si>
  <si>
    <t>Hedge BER e BIF IV - ES# 20220927-373</t>
  </si>
  <si>
    <t>FEN22J0002295F</t>
  </si>
  <si>
    <t>FEN22J0002297F</t>
  </si>
  <si>
    <t>FEN22J0002294F</t>
  </si>
  <si>
    <t>FEN22J0002293F</t>
  </si>
  <si>
    <t>FEN22J0002281F</t>
  </si>
  <si>
    <t>11.085.823/0001-83</t>
  </si>
  <si>
    <t>FEN22J0002282F</t>
  </si>
  <si>
    <t>FEN22J0000414B</t>
  </si>
  <si>
    <t>FEN22J0000413B</t>
  </si>
  <si>
    <t>FEN22J0000412B</t>
  </si>
  <si>
    <t>12.809.025/0001-10</t>
  </si>
  <si>
    <t>FEN22J0002265F</t>
  </si>
  <si>
    <t>FEN22J0002268F</t>
  </si>
  <si>
    <t>FEN22J0002267F</t>
  </si>
  <si>
    <t>FEN22J0002391F</t>
  </si>
  <si>
    <t>03.631.957/0001-24</t>
  </si>
  <si>
    <t>FEN22J0002390F</t>
  </si>
  <si>
    <t>DEAL COMERCIALIZADORA DE ENERGIA LTDA</t>
  </si>
  <si>
    <t>SSJ 12368</t>
  </si>
  <si>
    <t>FEN22J0002544F</t>
  </si>
  <si>
    <t>FEN22J0002863F</t>
  </si>
  <si>
    <t>I85 / 27348</t>
  </si>
  <si>
    <t>I86 /  27346</t>
  </si>
  <si>
    <t>I83 / 27342</t>
  </si>
  <si>
    <t>I84 / 27336</t>
  </si>
  <si>
    <t>I82 / 27332</t>
  </si>
  <si>
    <t>I81 / 27328</t>
  </si>
  <si>
    <t>FEN22K0000021B</t>
  </si>
  <si>
    <t>04.802.543/0001-83</t>
  </si>
  <si>
    <t>FEN22K0000055F</t>
  </si>
  <si>
    <t>FEN22K0000432F</t>
  </si>
  <si>
    <t>FEN22K0000810F</t>
  </si>
  <si>
    <t>FEN22K0001003F</t>
  </si>
  <si>
    <t>FEN22K0000224B</t>
  </si>
  <si>
    <t>FEN22K0001292F</t>
  </si>
  <si>
    <t>EDP TRADING COMERCIALIZACAO E SERVICOS DE ENERGIA SA</t>
  </si>
  <si>
    <t>04.149.295/0001-13</t>
  </si>
  <si>
    <t>FEN22K0001610F</t>
  </si>
  <si>
    <t>11.315.117/0001-80</t>
  </si>
  <si>
    <t>FEN22K0001717F</t>
  </si>
  <si>
    <t>04.270.778/0001-71</t>
  </si>
  <si>
    <t>FEN22K0001719F</t>
  </si>
  <si>
    <t>11.820.864/0001-76</t>
  </si>
  <si>
    <t>Vendas 24/25 ES# 20221110-386</t>
  </si>
  <si>
    <t>FEN22K0001794F</t>
  </si>
  <si>
    <t>wbc</t>
  </si>
  <si>
    <t>FEN22K0001857F</t>
  </si>
  <si>
    <t>FEN22K0000298B</t>
  </si>
  <si>
    <t>FEN22K0001943F</t>
  </si>
  <si>
    <t>FEN22K0002517F</t>
  </si>
  <si>
    <t>FEN22K0002382F</t>
  </si>
  <si>
    <t>FEN22K0002383F</t>
  </si>
  <si>
    <t>FEN22K0002359F</t>
  </si>
  <si>
    <t>FEN22L0000191F</t>
  </si>
  <si>
    <t>FEN22L0000091B</t>
  </si>
  <si>
    <t>FEN22L0000842F</t>
  </si>
  <si>
    <t>FEN22L0000841F</t>
  </si>
  <si>
    <t>Venda Lastro I1 - ES# 20221202-394</t>
  </si>
  <si>
    <t>FEN22L0000761F</t>
  </si>
  <si>
    <t>FEN22L0000742F</t>
  </si>
  <si>
    <t>FEN22L0000083B</t>
  </si>
  <si>
    <t>FEN22L0000688F</t>
  </si>
  <si>
    <t>13.777.004/0001-22</t>
  </si>
  <si>
    <t>FEN22L0000680F</t>
  </si>
  <si>
    <t>10.202.852/0001-15</t>
  </si>
  <si>
    <t>FEN22L0000612F</t>
  </si>
  <si>
    <t>17.077.752/0001-53</t>
  </si>
  <si>
    <t>FEN22L0000604F</t>
  </si>
  <si>
    <t>10.671.322/0001-16</t>
  </si>
  <si>
    <t>FEN22L0000592F</t>
  </si>
  <si>
    <t>FEN22L0000581F</t>
  </si>
  <si>
    <t>7º du</t>
  </si>
  <si>
    <t>FEN22L0000096B</t>
  </si>
  <si>
    <t>Venda Hydro 2025 - ES# 20221205-395</t>
  </si>
  <si>
    <t>v</t>
  </si>
  <si>
    <t>c</t>
  </si>
  <si>
    <t>FEN22L0001527F</t>
  </si>
  <si>
    <t>FEN22L0001526F</t>
  </si>
  <si>
    <t>FEN22L0000347B</t>
  </si>
  <si>
    <t>I87 / 27731</t>
  </si>
  <si>
    <t>FEN22L0001705F</t>
  </si>
  <si>
    <t>URCA COMERCIALIZADORA DE ENERGIA LTDA</t>
  </si>
  <si>
    <t>32.185.360/0001-00</t>
  </si>
  <si>
    <t>I88 / 27723</t>
  </si>
  <si>
    <t>I89 / 27721</t>
  </si>
  <si>
    <t>FEN22L0001774F</t>
  </si>
  <si>
    <t>Sazo 2023 - ES# 20221219-402</t>
  </si>
  <si>
    <t>FEN22L0001773F</t>
  </si>
  <si>
    <t>FEN22L0000390B</t>
  </si>
  <si>
    <t>FEN22L0000389B</t>
  </si>
  <si>
    <t>Trading Extra 23</t>
  </si>
  <si>
    <t>I90</t>
  </si>
  <si>
    <t>I91</t>
  </si>
  <si>
    <t>I92</t>
  </si>
  <si>
    <t>FEN22L0001870F</t>
  </si>
  <si>
    <t>FEN22L0001865F</t>
  </si>
  <si>
    <t>FEN22L0001837F</t>
  </si>
  <si>
    <t>FEN22L0000401B</t>
  </si>
  <si>
    <t>FEN22L0001832F</t>
  </si>
  <si>
    <t>FEN22L0000394B</t>
  </si>
  <si>
    <t>FEN22L0001884F</t>
  </si>
  <si>
    <t>FEN22L0000407B</t>
  </si>
  <si>
    <t>I93</t>
  </si>
  <si>
    <t>FEN22L0001958F</t>
  </si>
  <si>
    <t>TRADENER LIMITADA</t>
  </si>
  <si>
    <t>02.691.745/0001-70</t>
  </si>
  <si>
    <t>FEN22L0002027F</t>
  </si>
  <si>
    <t>FEN22L0002044F</t>
  </si>
  <si>
    <t>FEN22L0000434B</t>
  </si>
  <si>
    <t xml:space="preserve">GP COMERCIALIZADORA DE ENERGIA LTDA </t>
  </si>
  <si>
    <t>22.297.784/0001-02</t>
  </si>
  <si>
    <t>Venda I1 Dez - ES# 20221227-405</t>
  </si>
  <si>
    <t>FEN23A0000335F</t>
  </si>
  <si>
    <t>FEN23A0000307F</t>
  </si>
  <si>
    <t>FEN23A0000303F</t>
  </si>
  <si>
    <t>FEN23A0000861F</t>
  </si>
  <si>
    <t>FEN23A0000863F</t>
  </si>
  <si>
    <t>FEN23A0000102B</t>
  </si>
  <si>
    <t>I94</t>
  </si>
  <si>
    <t>I95</t>
  </si>
  <si>
    <t>FEN23A0000935F</t>
  </si>
  <si>
    <t>FEN23A0000113B</t>
  </si>
  <si>
    <t>15.458.171/0001-36</t>
  </si>
  <si>
    <t>FEN23A0000112B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</si>
</sst>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_-&quot;R$&quot;* #,##0.00_-;\-&quot;R$&quot;* #,##0.00_-;_-&quot;R$&quot;* &quot;-&quot;??_-;_-@_-"/>
    <numFmt numFmtId="166" formatCode="_(&quot;R$&quot;* #,##0.00_);_(&quot;R$&quot;* \(#,##0.00\);_(&quot;R$&quot;* &quot;-&quot;??_);_(@_)"/>
    <numFmt numFmtId="167" formatCode="0.0"/>
    <numFmt numFmtId="168" formatCode="0.000"/>
    <numFmt numFmtId="169" formatCode="#,##0_ ;[Red]\-#,##0\ "/>
    <numFmt numFmtId="170" formatCode="#,##0.0"/>
    <numFmt numFmtId="171" formatCode="#,##0.0_ ;[Red]\-#,##0.0\ "/>
    <numFmt numFmtId="172" formatCode="0.0_ ;[Red]\-0.0\ "/>
    <numFmt numFmtId="173" formatCode="#,##0.00_ ;[Red]\-#,##0.00\ "/>
    <numFmt numFmtId="174" formatCode="0_ ;[Red]\-0\ "/>
    <numFmt numFmtId="175" formatCode="#,##0.000"/>
    <numFmt numFmtId="176" formatCode="&quot;R$&quot;#,##0.00_);[Red]\(&quot;R$&quot;#,##0.00\)"/>
    <numFmt numFmtId="177" formatCode="mmm"/>
    <numFmt numFmtId="178" formatCode="00&quot;.&quot;000&quot;.&quot;000&quot;/&quot;0000&quot;-&quot;00"/>
    <numFmt numFmtId="179" formatCode="_(* #,##0_);_(* \(#,##0\);_(* &quot;-&quot;??_);_(@_)"/>
    <numFmt numFmtId="180" formatCode="0.000000"/>
    <numFmt numFmtId="181" formatCode="#,##0.000_ ;[Red]\-#,##0.000\ "/>
    <numFmt numFmtId="182" formatCode="_-* #,##0_-;\-* #,##0_-;_-* &quot;-&quot;??_-;_-@_-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color indexed="81"/>
      <name val="Segoe U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9"/>
      <color indexed="81"/>
      <name val="Segoe U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4456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39997558519241921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/>
      <right style="dashed">
        <color indexed="64"/>
      </right>
      <top/>
      <bottom style="medium">
        <color theme="1" tint="0.2499465926084170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rgb="FF00206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00206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23">
    <xf numFmtId="0" fontId="0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33" fillId="0" borderId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34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27" borderId="0" applyNumberFormat="0" applyBorder="0" applyAlignment="0" applyProtection="0"/>
    <xf numFmtId="0" fontId="34" fillId="31" borderId="0" applyNumberFormat="0" applyBorder="0" applyAlignment="0" applyProtection="0"/>
    <xf numFmtId="0" fontId="34" fillId="34" borderId="0" applyNumberFormat="0" applyBorder="0" applyAlignment="0" applyProtection="0"/>
    <xf numFmtId="0" fontId="34" fillId="31" borderId="0" applyNumberFormat="0" applyBorder="0" applyAlignment="0" applyProtection="0"/>
    <xf numFmtId="0" fontId="34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27" borderId="0" applyNumberFormat="0" applyBorder="0" applyAlignment="0" applyProtection="0"/>
    <xf numFmtId="0" fontId="34" fillId="31" borderId="0" applyNumberFormat="0" applyBorder="0" applyAlignment="0" applyProtection="0"/>
    <xf numFmtId="0" fontId="34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0" fillId="38" borderId="0" applyNumberFormat="0" applyBorder="0" applyAlignment="0" applyProtection="0"/>
    <xf numFmtId="0" fontId="40" fillId="35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0" fillId="38" borderId="0" applyNumberFormat="0" applyBorder="0" applyAlignment="0" applyProtection="0"/>
    <xf numFmtId="0" fontId="40" fillId="39" borderId="0" applyNumberFormat="0" applyBorder="0" applyAlignment="0" applyProtection="0"/>
    <xf numFmtId="0" fontId="40" fillId="40" borderId="0" applyNumberFormat="0" applyBorder="0" applyAlignment="0" applyProtection="0"/>
    <xf numFmtId="0" fontId="40" fillId="41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0" fillId="42" borderId="0" applyNumberFormat="0" applyBorder="0" applyAlignment="0" applyProtection="0"/>
    <xf numFmtId="0" fontId="45" fillId="25" borderId="0" applyNumberFormat="0" applyBorder="0" applyAlignment="0" applyProtection="0"/>
    <xf numFmtId="0" fontId="41" fillId="26" borderId="0" applyNumberFormat="0" applyBorder="0" applyAlignment="0" applyProtection="0"/>
    <xf numFmtId="0" fontId="42" fillId="30" borderId="57" applyNumberFormat="0" applyAlignment="0" applyProtection="0"/>
    <xf numFmtId="0" fontId="42" fillId="30" borderId="57" applyNumberFormat="0" applyAlignment="0" applyProtection="0"/>
    <xf numFmtId="0" fontId="43" fillId="43" borderId="58" applyNumberFormat="0" applyAlignment="0" applyProtection="0"/>
    <xf numFmtId="0" fontId="35" fillId="0" borderId="59" applyNumberFormat="0" applyFill="0" applyAlignment="0" applyProtection="0"/>
    <xf numFmtId="0" fontId="43" fillId="43" borderId="58" applyNumberFormat="0" applyAlignment="0" applyProtection="0"/>
    <xf numFmtId="0" fontId="40" fillId="39" borderId="0" applyNumberFormat="0" applyBorder="0" applyAlignment="0" applyProtection="0"/>
    <xf numFmtId="0" fontId="40" fillId="40" borderId="0" applyNumberFormat="0" applyBorder="0" applyAlignment="0" applyProtection="0"/>
    <xf numFmtId="0" fontId="40" fillId="41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0" fillId="42" borderId="0" applyNumberFormat="0" applyBorder="0" applyAlignment="0" applyProtection="0"/>
    <xf numFmtId="0" fontId="44" fillId="30" borderId="57" applyNumberFormat="0" applyAlignment="0" applyProtection="0"/>
    <xf numFmtId="0" fontId="49" fillId="0" borderId="0" applyNumberFormat="0" applyFill="0" applyBorder="0" applyAlignment="0" applyProtection="0"/>
    <xf numFmtId="0" fontId="41" fillId="26" borderId="0" applyNumberFormat="0" applyBorder="0" applyAlignment="0" applyProtection="0"/>
    <xf numFmtId="0" fontId="37" fillId="0" borderId="60" applyNumberFormat="0" applyFill="0" applyAlignment="0" applyProtection="0"/>
    <xf numFmtId="0" fontId="38" fillId="0" borderId="61" applyNumberFormat="0" applyFill="0" applyAlignment="0" applyProtection="0"/>
    <xf numFmtId="0" fontId="39" fillId="0" borderId="62" applyNumberFormat="0" applyFill="0" applyAlignment="0" applyProtection="0"/>
    <xf numFmtId="0" fontId="39" fillId="0" borderId="0" applyNumberFormat="0" applyFill="0" applyBorder="0" applyAlignment="0" applyProtection="0"/>
    <xf numFmtId="0" fontId="44" fillId="29" borderId="57" applyNumberFormat="0" applyAlignment="0" applyProtection="0"/>
    <xf numFmtId="0" fontId="35" fillId="0" borderId="59" applyNumberFormat="0" applyFill="0" applyAlignment="0" applyProtection="0"/>
    <xf numFmtId="0" fontId="46" fillId="44" borderId="0" applyNumberFormat="0" applyBorder="0" applyAlignment="0" applyProtection="0"/>
    <xf numFmtId="0" fontId="33" fillId="0" borderId="0"/>
    <xf numFmtId="0" fontId="33" fillId="45" borderId="63" applyNumberFormat="0" applyFont="0" applyAlignment="0" applyProtection="0"/>
    <xf numFmtId="0" fontId="34" fillId="45" borderId="63" applyNumberFormat="0" applyFont="0" applyAlignment="0" applyProtection="0"/>
    <xf numFmtId="0" fontId="47" fillId="30" borderId="64" applyNumberFormat="0" applyAlignment="0" applyProtection="0"/>
    <xf numFmtId="0" fontId="47" fillId="30" borderId="64" applyNumberFormat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60" applyNumberFormat="0" applyFill="0" applyAlignment="0" applyProtection="0"/>
    <xf numFmtId="0" fontId="38" fillId="0" borderId="61" applyNumberFormat="0" applyFill="0" applyAlignment="0" applyProtection="0"/>
    <xf numFmtId="0" fontId="39" fillId="0" borderId="62" applyNumberFormat="0" applyFill="0" applyAlignment="0" applyProtection="0"/>
    <xf numFmtId="0" fontId="39" fillId="0" borderId="0" applyNumberFormat="0" applyFill="0" applyBorder="0" applyAlignment="0" applyProtection="0"/>
    <xf numFmtId="0" fontId="50" fillId="0" borderId="65" applyNumberFormat="0" applyFill="0" applyAlignment="0" applyProtection="0"/>
    <xf numFmtId="0" fontId="48" fillId="0" borderId="0" applyNumberFormat="0" applyFill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34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27" borderId="0" applyNumberFormat="0" applyBorder="0" applyAlignment="0" applyProtection="0"/>
    <xf numFmtId="0" fontId="34" fillId="31" borderId="0" applyNumberFormat="0" applyBorder="0" applyAlignment="0" applyProtection="0"/>
    <xf numFmtId="0" fontId="34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0" fillId="38" borderId="0" applyNumberFormat="0" applyBorder="0" applyAlignment="0" applyProtection="0"/>
    <xf numFmtId="0" fontId="42" fillId="30" borderId="57" applyNumberFormat="0" applyAlignment="0" applyProtection="0"/>
    <xf numFmtId="0" fontId="40" fillId="39" borderId="0" applyNumberFormat="0" applyBorder="0" applyAlignment="0" applyProtection="0"/>
    <xf numFmtId="0" fontId="40" fillId="40" borderId="0" applyNumberFormat="0" applyBorder="0" applyAlignment="0" applyProtection="0"/>
    <xf numFmtId="0" fontId="40" fillId="41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0" fillId="42" borderId="0" applyNumberFormat="0" applyBorder="0" applyAlignment="0" applyProtection="0"/>
    <xf numFmtId="0" fontId="47" fillId="30" borderId="64" applyNumberFormat="0" applyAlignment="0" applyProtection="0"/>
    <xf numFmtId="0" fontId="49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60" applyNumberFormat="0" applyFill="0" applyAlignment="0" applyProtection="0"/>
    <xf numFmtId="0" fontId="38" fillId="0" borderId="61" applyNumberFormat="0" applyFill="0" applyAlignment="0" applyProtection="0"/>
    <xf numFmtId="0" fontId="39" fillId="0" borderId="62" applyNumberFormat="0" applyFill="0" applyAlignment="0" applyProtection="0"/>
    <xf numFmtId="0" fontId="39" fillId="0" borderId="0" applyNumberFormat="0" applyFill="0" applyBorder="0" applyAlignment="0" applyProtection="0"/>
  </cellStyleXfs>
  <cellXfs count="323">
    <xf numFmtId="0" fontId="0" fillId="0" borderId="0" xfId="0"/>
    <xf numFmtId="0" fontId="0" fillId="2" borderId="0" xfId="0" applyFill="1" applyAlignment="1">
      <alignment horizontal="center"/>
    </xf>
    <xf numFmtId="20" fontId="0" fillId="2" borderId="0" xfId="0" applyNumberFormat="1" applyFill="1" applyAlignment="1">
      <alignment horizontal="center"/>
    </xf>
    <xf numFmtId="0" fontId="0" fillId="2" borderId="0" xfId="0" applyFill="1" applyAlignment="1">
      <alignment horizontal="right"/>
    </xf>
    <xf numFmtId="0" fontId="2" fillId="3" borderId="8" xfId="0" applyFont="1" applyFill="1" applyBorder="1" applyAlignment="1">
      <alignment horizontal="center"/>
    </xf>
    <xf numFmtId="17" fontId="2" fillId="3" borderId="7" xfId="0" applyNumberFormat="1" applyFont="1" applyFill="1" applyBorder="1" applyAlignment="1">
      <alignment horizontal="right"/>
    </xf>
    <xf numFmtId="0" fontId="0" fillId="0" borderId="11" xfId="0" applyBorder="1"/>
    <xf numFmtId="0" fontId="0" fillId="0" borderId="12" xfId="0" applyBorder="1" applyAlignment="1">
      <alignment horizontal="center"/>
    </xf>
    <xf numFmtId="14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17" fontId="0" fillId="0" borderId="14" xfId="0" applyNumberFormat="1" applyBorder="1" applyAlignment="1">
      <alignment horizontal="center"/>
    </xf>
    <xf numFmtId="17" fontId="0" fillId="0" borderId="11" xfId="0" applyNumberFormat="1" applyBorder="1" applyAlignment="1">
      <alignment horizontal="center"/>
    </xf>
    <xf numFmtId="0" fontId="0" fillId="0" borderId="13" xfId="0" applyBorder="1"/>
    <xf numFmtId="0" fontId="0" fillId="0" borderId="11" xfId="0" applyBorder="1" applyAlignment="1">
      <alignment horizontal="center"/>
    </xf>
    <xf numFmtId="0" fontId="0" fillId="0" borderId="14" xfId="0" applyBorder="1"/>
    <xf numFmtId="167" fontId="0" fillId="0" borderId="14" xfId="0" applyNumberFormat="1" applyBorder="1"/>
    <xf numFmtId="0" fontId="0" fillId="2" borderId="0" xfId="0" applyFill="1" applyAlignment="1">
      <alignment horizontal="center" vertical="center"/>
    </xf>
    <xf numFmtId="0" fontId="0" fillId="4" borderId="15" xfId="0" applyFill="1" applyBorder="1"/>
    <xf numFmtId="0" fontId="6" fillId="5" borderId="17" xfId="0" applyFont="1" applyFill="1" applyBorder="1" applyAlignment="1">
      <alignment vertical="center" wrapText="1"/>
    </xf>
    <xf numFmtId="0" fontId="0" fillId="0" borderId="19" xfId="0" applyBorder="1"/>
    <xf numFmtId="0" fontId="0" fillId="2" borderId="0" xfId="0" applyFill="1"/>
    <xf numFmtId="4" fontId="0" fillId="2" borderId="0" xfId="0" applyNumberFormat="1" applyFill="1"/>
    <xf numFmtId="0" fontId="10" fillId="2" borderId="20" xfId="0" applyFont="1" applyFill="1" applyBorder="1" applyAlignment="1">
      <alignment vertical="center"/>
    </xf>
    <xf numFmtId="171" fontId="0" fillId="2" borderId="0" xfId="0" applyNumberFormat="1" applyFill="1" applyAlignment="1">
      <alignment horizontal="center" vertical="center"/>
    </xf>
    <xf numFmtId="0" fontId="12" fillId="8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" fontId="4" fillId="2" borderId="0" xfId="0" applyNumberFormat="1" applyFont="1" applyFill="1" applyAlignment="1">
      <alignment horizontal="center" vertical="center"/>
    </xf>
    <xf numFmtId="172" fontId="0" fillId="2" borderId="0" xfId="0" applyNumberFormat="1" applyFill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/>
    </xf>
    <xf numFmtId="166" fontId="0" fillId="2" borderId="0" xfId="2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/>
    </xf>
    <xf numFmtId="173" fontId="0" fillId="2" borderId="0" xfId="0" applyNumberFormat="1" applyFill="1"/>
    <xf numFmtId="0" fontId="9" fillId="2" borderId="0" xfId="0" applyFont="1" applyFill="1"/>
    <xf numFmtId="0" fontId="14" fillId="2" borderId="0" xfId="0" applyFont="1" applyFill="1"/>
    <xf numFmtId="3" fontId="7" fillId="2" borderId="27" xfId="0" applyNumberFormat="1" applyFont="1" applyFill="1" applyBorder="1" applyAlignment="1">
      <alignment horizontal="center" vertical="center"/>
    </xf>
    <xf numFmtId="174" fontId="7" fillId="2" borderId="10" xfId="0" applyNumberFormat="1" applyFont="1" applyFill="1" applyBorder="1" applyAlignment="1">
      <alignment horizontal="center" vertical="center"/>
    </xf>
    <xf numFmtId="174" fontId="7" fillId="2" borderId="7" xfId="0" applyNumberFormat="1" applyFont="1" applyFill="1" applyBorder="1" applyAlignment="1">
      <alignment horizontal="center" vertical="center"/>
    </xf>
    <xf numFmtId="0" fontId="11" fillId="10" borderId="27" xfId="0" applyFont="1" applyFill="1" applyBorder="1" applyAlignment="1">
      <alignment horizontal="center" vertical="center"/>
    </xf>
    <xf numFmtId="175" fontId="0" fillId="2" borderId="0" xfId="0" applyNumberFormat="1" applyFill="1" applyAlignment="1">
      <alignment horizontal="center" vertical="center"/>
    </xf>
    <xf numFmtId="170" fontId="0" fillId="2" borderId="0" xfId="0" applyNumberFormat="1" applyFill="1" applyAlignment="1">
      <alignment horizontal="center" vertical="center"/>
    </xf>
    <xf numFmtId="3" fontId="7" fillId="2" borderId="28" xfId="0" applyNumberFormat="1" applyFont="1" applyFill="1" applyBorder="1" applyAlignment="1">
      <alignment horizontal="center" vertical="center"/>
    </xf>
    <xf numFmtId="174" fontId="7" fillId="2" borderId="8" xfId="0" applyNumberFormat="1" applyFont="1" applyFill="1" applyBorder="1" applyAlignment="1">
      <alignment horizontal="center" vertical="center"/>
    </xf>
    <xf numFmtId="174" fontId="7" fillId="2" borderId="25" xfId="0" applyNumberFormat="1" applyFont="1" applyFill="1" applyBorder="1" applyAlignment="1">
      <alignment horizontal="center" vertical="center"/>
    </xf>
    <xf numFmtId="0" fontId="11" fillId="10" borderId="28" xfId="0" applyFont="1" applyFill="1" applyBorder="1" applyAlignment="1">
      <alignment horizontal="center" vertical="center"/>
    </xf>
    <xf numFmtId="169" fontId="0" fillId="9" borderId="29" xfId="0" applyNumberFormat="1" applyFill="1" applyBorder="1" applyAlignment="1">
      <alignment horizontal="center" vertical="center"/>
    </xf>
    <xf numFmtId="169" fontId="0" fillId="9" borderId="30" xfId="0" applyNumberForma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3" fontId="7" fillId="2" borderId="32" xfId="0" applyNumberFormat="1" applyFont="1" applyFill="1" applyBorder="1" applyAlignment="1">
      <alignment horizontal="center" vertical="center"/>
    </xf>
    <xf numFmtId="0" fontId="11" fillId="10" borderId="32" xfId="0" applyFont="1" applyFill="1" applyBorder="1" applyAlignment="1">
      <alignment horizontal="center" vertical="center"/>
    </xf>
    <xf numFmtId="173" fontId="0" fillId="2" borderId="5" xfId="0" applyNumberFormat="1" applyFill="1" applyBorder="1" applyAlignment="1">
      <alignment horizontal="center"/>
    </xf>
    <xf numFmtId="0" fontId="4" fillId="2" borderId="30" xfId="0" applyFont="1" applyFill="1" applyBorder="1" applyAlignment="1">
      <alignment horizontal="center" vertical="center"/>
    </xf>
    <xf numFmtId="3" fontId="7" fillId="2" borderId="33" xfId="0" applyNumberFormat="1" applyFont="1" applyFill="1" applyBorder="1" applyAlignment="1">
      <alignment horizontal="center" vertical="center"/>
    </xf>
    <xf numFmtId="174" fontId="7" fillId="2" borderId="21" xfId="0" applyNumberFormat="1" applyFont="1" applyFill="1" applyBorder="1" applyAlignment="1">
      <alignment horizontal="center" vertical="center"/>
    </xf>
    <xf numFmtId="174" fontId="7" fillId="2" borderId="5" xfId="0" applyNumberFormat="1" applyFont="1" applyFill="1" applyBorder="1" applyAlignment="1">
      <alignment horizontal="center" vertical="center"/>
    </xf>
    <xf numFmtId="174" fontId="7" fillId="2" borderId="2" xfId="0" applyNumberFormat="1" applyFont="1" applyFill="1" applyBorder="1" applyAlignment="1">
      <alignment horizontal="center" vertical="center"/>
    </xf>
    <xf numFmtId="0" fontId="11" fillId="10" borderId="33" xfId="0" applyFont="1" applyFill="1" applyBorder="1" applyAlignment="1">
      <alignment horizontal="center" vertical="center"/>
    </xf>
    <xf numFmtId="169" fontId="4" fillId="9" borderId="26" xfId="0" applyNumberFormat="1" applyFont="1" applyFill="1" applyBorder="1" applyAlignment="1">
      <alignment horizontal="center"/>
    </xf>
    <xf numFmtId="3" fontId="9" fillId="2" borderId="0" xfId="0" applyNumberFormat="1" applyFont="1" applyFill="1"/>
    <xf numFmtId="0" fontId="7" fillId="2" borderId="0" xfId="0" applyFont="1" applyFill="1"/>
    <xf numFmtId="0" fontId="15" fillId="2" borderId="0" xfId="0" applyFont="1" applyFill="1"/>
    <xf numFmtId="0" fontId="11" fillId="7" borderId="8" xfId="0" applyFont="1" applyFill="1" applyBorder="1" applyAlignment="1">
      <alignment horizontal="center" vertical="center"/>
    </xf>
    <xf numFmtId="174" fontId="7" fillId="11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4" fontId="7" fillId="2" borderId="24" xfId="0" applyNumberFormat="1" applyFont="1" applyFill="1" applyBorder="1" applyAlignment="1">
      <alignment horizontal="center" vertical="center"/>
    </xf>
    <xf numFmtId="174" fontId="7" fillId="11" borderId="8" xfId="0" applyNumberFormat="1" applyFont="1" applyFill="1" applyBorder="1" applyAlignment="1">
      <alignment horizontal="center" vertical="center"/>
    </xf>
    <xf numFmtId="174" fontId="7" fillId="11" borderId="5" xfId="0" applyNumberFormat="1" applyFont="1" applyFill="1" applyBorder="1" applyAlignment="1">
      <alignment horizontal="center" vertical="center"/>
    </xf>
    <xf numFmtId="174" fontId="7" fillId="2" borderId="0" xfId="0" applyNumberFormat="1" applyFont="1" applyFill="1"/>
    <xf numFmtId="0" fontId="3" fillId="2" borderId="0" xfId="0" applyFont="1" applyFill="1"/>
    <xf numFmtId="176" fontId="4" fillId="2" borderId="34" xfId="2" applyNumberFormat="1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172" fontId="14" fillId="2" borderId="0" xfId="0" applyNumberFormat="1" applyFont="1" applyFill="1" applyAlignment="1">
      <alignment horizontal="right" vertical="center"/>
    </xf>
    <xf numFmtId="0" fontId="16" fillId="2" borderId="0" xfId="0" applyFont="1" applyFill="1" applyAlignment="1">
      <alignment horizontal="right" vertical="center"/>
    </xf>
    <xf numFmtId="0" fontId="2" fillId="10" borderId="17" xfId="0" applyFont="1" applyFill="1" applyBorder="1" applyAlignment="1">
      <alignment horizontal="center" vertical="center"/>
    </xf>
    <xf numFmtId="177" fontId="2" fillId="10" borderId="29" xfId="0" applyNumberFormat="1" applyFont="1" applyFill="1" applyBorder="1" applyAlignment="1">
      <alignment horizontal="center" vertical="center"/>
    </xf>
    <xf numFmtId="177" fontId="2" fillId="10" borderId="35" xfId="0" applyNumberFormat="1" applyFont="1" applyFill="1" applyBorder="1" applyAlignment="1">
      <alignment horizontal="center" vertical="center"/>
    </xf>
    <xf numFmtId="177" fontId="2" fillId="10" borderId="30" xfId="0" applyNumberFormat="1" applyFont="1" applyFill="1" applyBorder="1" applyAlignment="1">
      <alignment horizontal="center" vertical="center"/>
    </xf>
    <xf numFmtId="0" fontId="17" fillId="2" borderId="0" xfId="0" applyFont="1" applyFill="1"/>
    <xf numFmtId="0" fontId="17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4" borderId="0" xfId="0" applyFill="1"/>
    <xf numFmtId="0" fontId="21" fillId="0" borderId="25" xfId="0" applyFont="1" applyBorder="1" applyAlignment="1">
      <alignment horizontal="center" vertical="center"/>
    </xf>
    <xf numFmtId="171" fontId="21" fillId="0" borderId="25" xfId="0" applyNumberFormat="1" applyFont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171" fontId="8" fillId="12" borderId="25" xfId="0" applyNumberFormat="1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168" fontId="0" fillId="2" borderId="25" xfId="0" applyNumberFormat="1" applyFill="1" applyBorder="1" applyAlignment="1">
      <alignment horizontal="center"/>
    </xf>
    <xf numFmtId="0" fontId="4" fillId="2" borderId="25" xfId="0" applyFont="1" applyFill="1" applyBorder="1"/>
    <xf numFmtId="0" fontId="0" fillId="15" borderId="25" xfId="0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1" fontId="2" fillId="3" borderId="7" xfId="0" applyNumberFormat="1" applyFont="1" applyFill="1" applyBorder="1" applyAlignment="1">
      <alignment horizontal="right"/>
    </xf>
    <xf numFmtId="0" fontId="2" fillId="3" borderId="37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2" fillId="3" borderId="40" xfId="0" applyFont="1" applyFill="1" applyBorder="1" applyAlignment="1">
      <alignment horizontal="center" vertical="center"/>
    </xf>
    <xf numFmtId="14" fontId="2" fillId="3" borderId="38" xfId="0" applyNumberFormat="1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14" fontId="2" fillId="3" borderId="8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178" fontId="0" fillId="2" borderId="0" xfId="0" applyNumberFormat="1" applyFill="1" applyAlignment="1">
      <alignment horizontal="center"/>
    </xf>
    <xf numFmtId="178" fontId="2" fillId="3" borderId="8" xfId="0" applyNumberFormat="1" applyFont="1" applyFill="1" applyBorder="1" applyAlignment="1">
      <alignment horizontal="center" vertical="center"/>
    </xf>
    <xf numFmtId="178" fontId="2" fillId="3" borderId="9" xfId="0" applyNumberFormat="1" applyFont="1" applyFill="1" applyBorder="1" applyAlignment="1">
      <alignment horizontal="center" vertical="center"/>
    </xf>
    <xf numFmtId="178" fontId="0" fillId="0" borderId="14" xfId="0" applyNumberFormat="1" applyBorder="1" applyAlignment="1">
      <alignment horizontal="center"/>
    </xf>
    <xf numFmtId="178" fontId="0" fillId="0" borderId="0" xfId="0" applyNumberFormat="1"/>
    <xf numFmtId="0" fontId="2" fillId="3" borderId="4" xfId="0" applyFont="1" applyFill="1" applyBorder="1" applyAlignment="1">
      <alignment horizontal="center"/>
    </xf>
    <xf numFmtId="0" fontId="0" fillId="0" borderId="20" xfId="0" applyBorder="1"/>
    <xf numFmtId="165" fontId="0" fillId="0" borderId="0" xfId="5" applyFont="1"/>
    <xf numFmtId="165" fontId="2" fillId="13" borderId="0" xfId="5" applyFont="1" applyFill="1" applyAlignment="1">
      <alignment horizontal="center" vertical="center"/>
    </xf>
    <xf numFmtId="178" fontId="2" fillId="3" borderId="23" xfId="0" applyNumberFormat="1" applyFont="1" applyFill="1" applyBorder="1" applyAlignment="1">
      <alignment horizontal="center" vertical="center"/>
    </xf>
    <xf numFmtId="165" fontId="0" fillId="13" borderId="0" xfId="5" applyFont="1" applyFill="1" applyAlignment="1">
      <alignment vertical="center"/>
    </xf>
    <xf numFmtId="178" fontId="2" fillId="3" borderId="24" xfId="0" applyNumberFormat="1" applyFont="1" applyFill="1" applyBorder="1" applyAlignment="1">
      <alignment horizontal="center" vertical="center"/>
    </xf>
    <xf numFmtId="173" fontId="4" fillId="0" borderId="26" xfId="0" applyNumberFormat="1" applyFont="1" applyBorder="1" applyAlignment="1">
      <alignment horizontal="center"/>
    </xf>
    <xf numFmtId="0" fontId="4" fillId="0" borderId="0" xfId="0" applyFont="1"/>
    <xf numFmtId="1" fontId="0" fillId="2" borderId="25" xfId="0" applyNumberFormat="1" applyFill="1" applyBorder="1" applyAlignment="1">
      <alignment horizontal="center" vertical="center"/>
    </xf>
    <xf numFmtId="164" fontId="0" fillId="2" borderId="0" xfId="4" applyFont="1" applyFill="1" applyAlignment="1">
      <alignment horizontal="center"/>
    </xf>
    <xf numFmtId="0" fontId="4" fillId="2" borderId="0" xfId="0" applyFont="1" applyFill="1"/>
    <xf numFmtId="0" fontId="4" fillId="2" borderId="44" xfId="0" applyFont="1" applyFill="1" applyBorder="1"/>
    <xf numFmtId="0" fontId="4" fillId="2" borderId="45" xfId="0" applyFont="1" applyFill="1" applyBorder="1"/>
    <xf numFmtId="177" fontId="4" fillId="2" borderId="0" xfId="0" applyNumberFormat="1" applyFont="1" applyFill="1" applyAlignment="1">
      <alignment horizontal="center"/>
    </xf>
    <xf numFmtId="0" fontId="4" fillId="2" borderId="46" xfId="0" applyFont="1" applyFill="1" applyBorder="1"/>
    <xf numFmtId="179" fontId="4" fillId="2" borderId="44" xfId="4" applyNumberFormat="1" applyFont="1" applyFill="1" applyBorder="1" applyAlignment="1">
      <alignment horizontal="center"/>
    </xf>
    <xf numFmtId="179" fontId="0" fillId="2" borderId="0" xfId="0" applyNumberFormat="1" applyFill="1"/>
    <xf numFmtId="179" fontId="4" fillId="2" borderId="0" xfId="0" applyNumberFormat="1" applyFont="1" applyFill="1" applyAlignment="1">
      <alignment horizontal="center"/>
    </xf>
    <xf numFmtId="179" fontId="4" fillId="2" borderId="0" xfId="4" applyNumberFormat="1" applyFont="1" applyFill="1" applyBorder="1" applyAlignment="1">
      <alignment horizontal="center"/>
    </xf>
    <xf numFmtId="179" fontId="0" fillId="2" borderId="0" xfId="4" applyNumberFormat="1" applyFont="1" applyFill="1" applyBorder="1" applyAlignment="1">
      <alignment horizontal="center"/>
    </xf>
    <xf numFmtId="179" fontId="0" fillId="2" borderId="46" xfId="4" applyNumberFormat="1" applyFont="1" applyFill="1" applyBorder="1" applyAlignment="1">
      <alignment horizontal="center"/>
    </xf>
    <xf numFmtId="179" fontId="0" fillId="2" borderId="0" xfId="4" applyNumberFormat="1" applyFont="1" applyFill="1" applyAlignment="1">
      <alignment horizontal="center"/>
    </xf>
    <xf numFmtId="179" fontId="4" fillId="2" borderId="45" xfId="4" applyNumberFormat="1" applyFont="1" applyFill="1" applyBorder="1" applyAlignment="1">
      <alignment horizontal="center"/>
    </xf>
    <xf numFmtId="179" fontId="4" fillId="2" borderId="0" xfId="0" applyNumberFormat="1" applyFont="1" applyFill="1"/>
    <xf numFmtId="0" fontId="4" fillId="2" borderId="0" xfId="0" applyFont="1" applyFill="1" applyAlignment="1">
      <alignment horizontal="center"/>
    </xf>
    <xf numFmtId="171" fontId="0" fillId="2" borderId="0" xfId="0" applyNumberFormat="1" applyFill="1"/>
    <xf numFmtId="0" fontId="0" fillId="16" borderId="0" xfId="0" applyFill="1"/>
    <xf numFmtId="0" fontId="0" fillId="16" borderId="22" xfId="0" applyFill="1" applyBorder="1"/>
    <xf numFmtId="179" fontId="0" fillId="16" borderId="22" xfId="0" applyNumberFormat="1" applyFill="1" applyBorder="1"/>
    <xf numFmtId="179" fontId="0" fillId="16" borderId="0" xfId="0" applyNumberFormat="1" applyFill="1"/>
    <xf numFmtId="0" fontId="23" fillId="16" borderId="1" xfId="0" applyFont="1" applyFill="1" applyBorder="1"/>
    <xf numFmtId="179" fontId="0" fillId="16" borderId="1" xfId="0" applyNumberFormat="1" applyFill="1" applyBorder="1"/>
    <xf numFmtId="2" fontId="0" fillId="16" borderId="1" xfId="0" applyNumberFormat="1" applyFill="1" applyBorder="1"/>
    <xf numFmtId="180" fontId="0" fillId="2" borderId="0" xfId="0" applyNumberFormat="1" applyFill="1" applyAlignment="1">
      <alignment horizontal="center"/>
    </xf>
    <xf numFmtId="0" fontId="0" fillId="5" borderId="0" xfId="0" applyFill="1"/>
    <xf numFmtId="0" fontId="0" fillId="5" borderId="19" xfId="0" applyFill="1" applyBorder="1"/>
    <xf numFmtId="4" fontId="0" fillId="2" borderId="25" xfId="0" applyNumberForma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167" fontId="0" fillId="2" borderId="0" xfId="0" applyNumberFormat="1" applyFill="1" applyAlignment="1">
      <alignment horizontal="center" vertical="center"/>
    </xf>
    <xf numFmtId="17" fontId="0" fillId="5" borderId="14" xfId="0" applyNumberFormat="1" applyFill="1" applyBorder="1" applyAlignment="1">
      <alignment horizontal="center"/>
    </xf>
    <xf numFmtId="17" fontId="0" fillId="5" borderId="11" xfId="0" applyNumberFormat="1" applyFill="1" applyBorder="1" applyAlignment="1">
      <alignment horizontal="center"/>
    </xf>
    <xf numFmtId="0" fontId="5" fillId="2" borderId="1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right"/>
    </xf>
    <xf numFmtId="0" fontId="2" fillId="3" borderId="2" xfId="0" applyFont="1" applyFill="1" applyBorder="1" applyAlignment="1">
      <alignment horizontal="center"/>
    </xf>
    <xf numFmtId="167" fontId="0" fillId="0" borderId="13" xfId="0" applyNumberFormat="1" applyBorder="1"/>
    <xf numFmtId="173" fontId="21" fillId="0" borderId="25" xfId="0" applyNumberFormat="1" applyFont="1" applyBorder="1" applyAlignment="1">
      <alignment horizontal="center" vertical="center"/>
    </xf>
    <xf numFmtId="0" fontId="0" fillId="18" borderId="11" xfId="0" applyFill="1" applyBorder="1"/>
    <xf numFmtId="0" fontId="0" fillId="19" borderId="11" xfId="0" applyFill="1" applyBorder="1"/>
    <xf numFmtId="0" fontId="0" fillId="2" borderId="0" xfId="0" applyFill="1" applyAlignment="1">
      <alignment horizontal="left"/>
    </xf>
    <xf numFmtId="0" fontId="2" fillId="3" borderId="8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/>
    </xf>
    <xf numFmtId="0" fontId="0" fillId="5" borderId="11" xfId="0" applyFill="1" applyBorder="1" applyAlignment="1">
      <alignment horizontal="center"/>
    </xf>
    <xf numFmtId="0" fontId="27" fillId="12" borderId="47" xfId="0" applyFont="1" applyFill="1" applyBorder="1" applyAlignment="1">
      <alignment horizontal="center"/>
    </xf>
    <xf numFmtId="179" fontId="26" fillId="12" borderId="48" xfId="0" applyNumberFormat="1" applyFont="1" applyFill="1" applyBorder="1" applyAlignment="1">
      <alignment horizontal="center"/>
    </xf>
    <xf numFmtId="179" fontId="26" fillId="12" borderId="49" xfId="0" applyNumberFormat="1" applyFont="1" applyFill="1" applyBorder="1" applyAlignment="1">
      <alignment horizontal="center"/>
    </xf>
    <xf numFmtId="181" fontId="0" fillId="2" borderId="0" xfId="0" applyNumberFormat="1" applyFill="1" applyAlignment="1">
      <alignment horizontal="center" vertical="center"/>
    </xf>
    <xf numFmtId="0" fontId="0" fillId="14" borderId="11" xfId="0" applyFill="1" applyBorder="1" applyAlignment="1">
      <alignment horizontal="center"/>
    </xf>
    <xf numFmtId="17" fontId="0" fillId="14" borderId="14" xfId="0" applyNumberFormat="1" applyFill="1" applyBorder="1" applyAlignment="1">
      <alignment horizontal="center"/>
    </xf>
    <xf numFmtId="17" fontId="0" fillId="14" borderId="11" xfId="0" applyNumberFormat="1" applyFill="1" applyBorder="1" applyAlignment="1">
      <alignment horizontal="center"/>
    </xf>
    <xf numFmtId="0" fontId="0" fillId="5" borderId="13" xfId="0" applyFill="1" applyBorder="1" applyAlignment="1">
      <alignment horizontal="left"/>
    </xf>
    <xf numFmtId="0" fontId="0" fillId="5" borderId="13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38" xfId="0" applyBorder="1" applyAlignment="1">
      <alignment horizontal="center"/>
    </xf>
    <xf numFmtId="0" fontId="0" fillId="0" borderId="8" xfId="0" applyBorder="1" applyAlignment="1">
      <alignment horizontal="center"/>
    </xf>
    <xf numFmtId="17" fontId="30" fillId="6" borderId="0" xfId="0" applyNumberFormat="1" applyFont="1" applyFill="1" applyAlignment="1">
      <alignment vertical="center"/>
    </xf>
    <xf numFmtId="14" fontId="30" fillId="6" borderId="0" xfId="0" applyNumberFormat="1" applyFont="1" applyFill="1" applyAlignment="1">
      <alignment vertical="center"/>
    </xf>
    <xf numFmtId="0" fontId="29" fillId="2" borderId="0" xfId="0" applyFont="1" applyFill="1"/>
    <xf numFmtId="0" fontId="26" fillId="2" borderId="0" xfId="0" applyFont="1" applyFill="1"/>
    <xf numFmtId="49" fontId="29" fillId="2" borderId="0" xfId="0" applyNumberFormat="1" applyFont="1" applyFill="1"/>
    <xf numFmtId="182" fontId="0" fillId="2" borderId="0" xfId="0" applyNumberFormat="1" applyFill="1" applyAlignment="1">
      <alignment horizontal="center" vertical="center"/>
    </xf>
    <xf numFmtId="17" fontId="30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49" fontId="31" fillId="21" borderId="50" xfId="0" applyNumberFormat="1" applyFont="1" applyFill="1" applyBorder="1" applyAlignment="1">
      <alignment horizontal="center"/>
    </xf>
    <xf numFmtId="49" fontId="31" fillId="21" borderId="51" xfId="0" applyNumberFormat="1" applyFont="1" applyFill="1" applyBorder="1" applyAlignment="1">
      <alignment horizontal="center"/>
    </xf>
    <xf numFmtId="0" fontId="31" fillId="21" borderId="52" xfId="0" applyFont="1" applyFill="1" applyBorder="1"/>
    <xf numFmtId="182" fontId="0" fillId="0" borderId="0" xfId="0" applyNumberFormat="1" applyAlignment="1">
      <alignment horizontal="center"/>
    </xf>
    <xf numFmtId="182" fontId="0" fillId="0" borderId="53" xfId="0" applyNumberFormat="1" applyBorder="1" applyAlignment="1">
      <alignment horizontal="center"/>
    </xf>
    <xf numFmtId="0" fontId="31" fillId="20" borderId="52" xfId="0" applyFont="1" applyFill="1" applyBorder="1"/>
    <xf numFmtId="0" fontId="31" fillId="20" borderId="54" xfId="0" applyFont="1" applyFill="1" applyBorder="1"/>
    <xf numFmtId="182" fontId="0" fillId="0" borderId="55" xfId="0" applyNumberFormat="1" applyBorder="1" applyAlignment="1">
      <alignment horizontal="center"/>
    </xf>
    <xf numFmtId="182" fontId="0" fillId="0" borderId="56" xfId="0" applyNumberFormat="1" applyBorder="1" applyAlignment="1">
      <alignment horizontal="center"/>
    </xf>
    <xf numFmtId="0" fontId="31" fillId="10" borderId="52" xfId="0" applyFont="1" applyFill="1" applyBorder="1"/>
    <xf numFmtId="0" fontId="31" fillId="10" borderId="54" xfId="0" applyFont="1" applyFill="1" applyBorder="1"/>
    <xf numFmtId="179" fontId="0" fillId="0" borderId="0" xfId="4" applyNumberFormat="1" applyFont="1"/>
    <xf numFmtId="179" fontId="0" fillId="0" borderId="0" xfId="0" applyNumberFormat="1"/>
    <xf numFmtId="179" fontId="0" fillId="0" borderId="13" xfId="4" applyNumberFormat="1" applyFont="1" applyBorder="1"/>
    <xf numFmtId="179" fontId="0" fillId="0" borderId="8" xfId="4" applyNumberFormat="1" applyFont="1" applyBorder="1"/>
    <xf numFmtId="179" fontId="0" fillId="0" borderId="38" xfId="4" applyNumberFormat="1" applyFont="1" applyBorder="1"/>
    <xf numFmtId="17" fontId="0" fillId="0" borderId="0" xfId="0" applyNumberFormat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14" borderId="0" xfId="0" applyFill="1" applyAlignment="1">
      <alignment horizontal="center"/>
    </xf>
    <xf numFmtId="4" fontId="0" fillId="0" borderId="0" xfId="0" applyNumberFormat="1"/>
    <xf numFmtId="179" fontId="0" fillId="22" borderId="0" xfId="4" applyNumberFormat="1" applyFont="1" applyFill="1"/>
    <xf numFmtId="0" fontId="0" fillId="22" borderId="11" xfId="0" applyFill="1" applyBorder="1"/>
    <xf numFmtId="0" fontId="0" fillId="22" borderId="12" xfId="0" applyFill="1" applyBorder="1" applyAlignment="1">
      <alignment horizontal="center"/>
    </xf>
    <xf numFmtId="14" fontId="0" fillId="22" borderId="13" xfId="0" applyNumberFormat="1" applyFill="1" applyBorder="1" applyAlignment="1">
      <alignment horizontal="center"/>
    </xf>
    <xf numFmtId="0" fontId="0" fillId="22" borderId="1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0" fillId="22" borderId="0" xfId="0" applyFill="1" applyAlignment="1">
      <alignment horizontal="center"/>
    </xf>
    <xf numFmtId="17" fontId="0" fillId="22" borderId="14" xfId="0" applyNumberFormat="1" applyFill="1" applyBorder="1" applyAlignment="1">
      <alignment horizontal="center"/>
    </xf>
    <xf numFmtId="17" fontId="0" fillId="22" borderId="11" xfId="0" applyNumberFormat="1" applyFill="1" applyBorder="1" applyAlignment="1">
      <alignment horizontal="center"/>
    </xf>
    <xf numFmtId="0" fontId="0" fillId="22" borderId="11" xfId="0" applyFill="1" applyBorder="1" applyAlignment="1">
      <alignment horizontal="center"/>
    </xf>
    <xf numFmtId="0" fontId="0" fillId="22" borderId="13" xfId="0" applyFill="1" applyBorder="1"/>
    <xf numFmtId="0" fontId="0" fillId="22" borderId="13" xfId="0" applyFill="1" applyBorder="1" applyAlignment="1">
      <alignment horizontal="left"/>
    </xf>
    <xf numFmtId="14" fontId="0" fillId="22" borderId="0" xfId="0" applyNumberFormat="1" applyFill="1" applyAlignment="1">
      <alignment horizontal="center"/>
    </xf>
    <xf numFmtId="14" fontId="0" fillId="22" borderId="11" xfId="0" applyNumberFormat="1" applyFill="1" applyBorder="1" applyAlignment="1">
      <alignment horizontal="center"/>
    </xf>
    <xf numFmtId="0" fontId="0" fillId="22" borderId="14" xfId="0" applyFill="1" applyBorder="1"/>
    <xf numFmtId="0" fontId="0" fillId="22" borderId="0" xfId="0" applyFill="1"/>
    <xf numFmtId="167" fontId="0" fillId="22" borderId="14" xfId="0" applyNumberFormat="1" applyFill="1" applyBorder="1"/>
    <xf numFmtId="167" fontId="0" fillId="22" borderId="13" xfId="0" applyNumberFormat="1" applyFill="1" applyBorder="1"/>
    <xf numFmtId="0" fontId="0" fillId="22" borderId="19" xfId="0" applyFill="1" applyBorder="1"/>
    <xf numFmtId="179" fontId="0" fillId="22" borderId="0" xfId="0" applyNumberFormat="1" applyFill="1"/>
    <xf numFmtId="0" fontId="0" fillId="22" borderId="15" xfId="0" applyFill="1" applyBorder="1"/>
    <xf numFmtId="0" fontId="0" fillId="23" borderId="11" xfId="0" applyFill="1" applyBorder="1"/>
    <xf numFmtId="0" fontId="0" fillId="23" borderId="12" xfId="0" applyFill="1" applyBorder="1" applyAlignment="1">
      <alignment horizontal="center"/>
    </xf>
    <xf numFmtId="14" fontId="0" fillId="23" borderId="13" xfId="0" applyNumberFormat="1" applyFill="1" applyBorder="1" applyAlignment="1">
      <alignment horizontal="center"/>
    </xf>
    <xf numFmtId="0" fontId="0" fillId="23" borderId="14" xfId="0" applyFill="1" applyBorder="1" applyAlignment="1">
      <alignment horizontal="center"/>
    </xf>
    <xf numFmtId="178" fontId="0" fillId="23" borderId="14" xfId="0" applyNumberFormat="1" applyFill="1" applyBorder="1" applyAlignment="1">
      <alignment horizontal="center"/>
    </xf>
    <xf numFmtId="0" fontId="0" fillId="23" borderId="13" xfId="0" applyFill="1" applyBorder="1" applyAlignment="1">
      <alignment horizontal="center"/>
    </xf>
    <xf numFmtId="0" fontId="0" fillId="23" borderId="0" xfId="0" applyFill="1" applyAlignment="1">
      <alignment horizontal="center"/>
    </xf>
    <xf numFmtId="17" fontId="0" fillId="23" borderId="14" xfId="0" applyNumberFormat="1" applyFill="1" applyBorder="1" applyAlignment="1">
      <alignment horizontal="center"/>
    </xf>
    <xf numFmtId="17" fontId="0" fillId="23" borderId="11" xfId="0" applyNumberFormat="1" applyFill="1" applyBorder="1" applyAlignment="1">
      <alignment horizontal="center"/>
    </xf>
    <xf numFmtId="0" fontId="0" fillId="23" borderId="11" xfId="0" applyFill="1" applyBorder="1" applyAlignment="1">
      <alignment horizontal="center"/>
    </xf>
    <xf numFmtId="0" fontId="0" fillId="23" borderId="13" xfId="0" applyFill="1" applyBorder="1"/>
    <xf numFmtId="0" fontId="0" fillId="23" borderId="13" xfId="0" applyFill="1" applyBorder="1" applyAlignment="1">
      <alignment horizontal="left"/>
    </xf>
    <xf numFmtId="14" fontId="0" fillId="23" borderId="0" xfId="0" applyNumberFormat="1" applyFill="1" applyAlignment="1">
      <alignment horizontal="center"/>
    </xf>
    <xf numFmtId="14" fontId="0" fillId="23" borderId="11" xfId="0" applyNumberFormat="1" applyFill="1" applyBorder="1" applyAlignment="1">
      <alignment horizontal="center"/>
    </xf>
    <xf numFmtId="0" fontId="0" fillId="23" borderId="14" xfId="0" applyFill="1" applyBorder="1"/>
    <xf numFmtId="0" fontId="0" fillId="23" borderId="0" xfId="0" applyFill="1"/>
    <xf numFmtId="4" fontId="0" fillId="23" borderId="0" xfId="0" applyNumberFormat="1" applyFill="1"/>
    <xf numFmtId="167" fontId="0" fillId="23" borderId="14" xfId="0" applyNumberFormat="1" applyFill="1" applyBorder="1"/>
    <xf numFmtId="0" fontId="0" fillId="23" borderId="15" xfId="0" applyFill="1" applyBorder="1"/>
    <xf numFmtId="167" fontId="0" fillId="23" borderId="13" xfId="0" applyNumberFormat="1" applyFill="1" applyBorder="1"/>
    <xf numFmtId="0" fontId="0" fillId="23" borderId="19" xfId="0" applyFill="1" applyBorder="1"/>
    <xf numFmtId="179" fontId="0" fillId="23" borderId="0" xfId="0" applyNumberFormat="1" applyFill="1"/>
    <xf numFmtId="179" fontId="0" fillId="23" borderId="0" xfId="4" applyNumberFormat="1" applyFont="1" applyFill="1"/>
    <xf numFmtId="4" fontId="0" fillId="2" borderId="0" xfId="0" applyNumberFormat="1" applyFill="1" applyAlignment="1">
      <alignment horizontal="center"/>
    </xf>
    <xf numFmtId="4" fontId="2" fillId="3" borderId="9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181" fontId="21" fillId="0" borderId="25" xfId="0" applyNumberFormat="1" applyFont="1" applyBorder="1" applyAlignment="1">
      <alignment horizontal="center" vertical="center"/>
    </xf>
    <xf numFmtId="0" fontId="0" fillId="9" borderId="11" xfId="0" applyFill="1" applyBorder="1"/>
    <xf numFmtId="0" fontId="0" fillId="9" borderId="12" xfId="0" applyFill="1" applyBorder="1" applyAlignment="1">
      <alignment horizontal="center"/>
    </xf>
    <xf numFmtId="14" fontId="0" fillId="9" borderId="13" xfId="0" applyNumberForma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0" xfId="0" applyFill="1" applyAlignment="1">
      <alignment horizontal="center"/>
    </xf>
    <xf numFmtId="17" fontId="0" fillId="9" borderId="14" xfId="0" applyNumberFormat="1" applyFill="1" applyBorder="1" applyAlignment="1">
      <alignment horizontal="center"/>
    </xf>
    <xf numFmtId="17" fontId="0" fillId="9" borderId="11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3" xfId="0" applyFill="1" applyBorder="1"/>
    <xf numFmtId="0" fontId="0" fillId="9" borderId="13" xfId="0" applyFill="1" applyBorder="1" applyAlignment="1">
      <alignment horizontal="left"/>
    </xf>
    <xf numFmtId="14" fontId="0" fillId="9" borderId="0" xfId="0" applyNumberFormat="1" applyFill="1" applyAlignment="1">
      <alignment horizontal="center"/>
    </xf>
    <xf numFmtId="14" fontId="0" fillId="9" borderId="11" xfId="0" applyNumberFormat="1" applyFill="1" applyBorder="1" applyAlignment="1">
      <alignment horizontal="center"/>
    </xf>
    <xf numFmtId="0" fontId="0" fillId="9" borderId="14" xfId="0" applyFill="1" applyBorder="1"/>
    <xf numFmtId="0" fontId="0" fillId="9" borderId="0" xfId="0" applyFill="1"/>
    <xf numFmtId="167" fontId="0" fillId="9" borderId="14" xfId="0" applyNumberFormat="1" applyFill="1" applyBorder="1"/>
    <xf numFmtId="0" fontId="0" fillId="9" borderId="15" xfId="0" applyFill="1" applyBorder="1"/>
    <xf numFmtId="167" fontId="0" fillId="9" borderId="13" xfId="0" applyNumberFormat="1" applyFill="1" applyBorder="1"/>
    <xf numFmtId="0" fontId="0" fillId="9" borderId="19" xfId="0" applyFill="1" applyBorder="1"/>
    <xf numFmtId="1" fontId="0" fillId="9" borderId="0" xfId="0" applyNumberFormat="1" applyFill="1" applyAlignment="1">
      <alignment horizontal="center" vertical="center"/>
    </xf>
    <xf numFmtId="179" fontId="0" fillId="9" borderId="0" xfId="0" applyNumberFormat="1" applyFill="1"/>
    <xf numFmtId="179" fontId="0" fillId="9" borderId="0" xfId="4" applyNumberFormat="1" applyFont="1" applyFill="1"/>
    <xf numFmtId="0" fontId="0" fillId="46" borderId="0" xfId="0" applyFill="1" applyAlignment="1">
      <alignment horizontal="center"/>
    </xf>
    <xf numFmtId="0" fontId="0" fillId="0" borderId="15" xfId="0" applyBorder="1"/>
    <xf numFmtId="0" fontId="0" fillId="5" borderId="14" xfId="0" applyFill="1" applyBorder="1" applyAlignment="1">
      <alignment horizontal="center"/>
    </xf>
    <xf numFmtId="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2" xfId="0" applyBorder="1" applyAlignment="1">
      <alignment horizontal="center" wrapText="1"/>
    </xf>
    <xf numFmtId="0" fontId="0" fillId="16" borderId="12" xfId="0" applyFill="1" applyBorder="1" applyAlignment="1">
      <alignment horizontal="center"/>
    </xf>
    <xf numFmtId="14" fontId="0" fillId="16" borderId="13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3" xfId="0" applyFill="1" applyBorder="1" applyAlignment="1">
      <alignment horizontal="left"/>
    </xf>
    <xf numFmtId="0" fontId="0" fillId="16" borderId="0" xfId="0" applyFill="1" applyAlignment="1">
      <alignment horizontal="center"/>
    </xf>
    <xf numFmtId="17" fontId="0" fillId="16" borderId="14" xfId="0" applyNumberFormat="1" applyFill="1" applyBorder="1" applyAlignment="1">
      <alignment horizontal="center"/>
    </xf>
    <xf numFmtId="17" fontId="0" fillId="16" borderId="11" xfId="0" applyNumberFormat="1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4" fontId="0" fillId="16" borderId="0" xfId="0" applyNumberFormat="1" applyFill="1" applyAlignment="1">
      <alignment horizontal="center"/>
    </xf>
    <xf numFmtId="0" fontId="0" fillId="16" borderId="13" xfId="0" applyFill="1" applyBorder="1"/>
    <xf numFmtId="14" fontId="0" fillId="16" borderId="0" xfId="0" applyNumberFormat="1" applyFill="1" applyAlignment="1">
      <alignment horizontal="center"/>
    </xf>
    <xf numFmtId="14" fontId="0" fillId="16" borderId="11" xfId="0" applyNumberFormat="1" applyFill="1" applyBorder="1" applyAlignment="1">
      <alignment horizontal="center"/>
    </xf>
    <xf numFmtId="0" fontId="0" fillId="16" borderId="14" xfId="0" applyFill="1" applyBorder="1"/>
    <xf numFmtId="0" fontId="0" fillId="16" borderId="11" xfId="0" applyFill="1" applyBorder="1"/>
    <xf numFmtId="167" fontId="0" fillId="16" borderId="14" xfId="0" applyNumberFormat="1" applyFill="1" applyBorder="1"/>
    <xf numFmtId="0" fontId="0" fillId="16" borderId="15" xfId="0" applyFill="1" applyBorder="1"/>
    <xf numFmtId="167" fontId="0" fillId="16" borderId="13" xfId="0" applyNumberFormat="1" applyFill="1" applyBorder="1"/>
    <xf numFmtId="0" fontId="0" fillId="16" borderId="19" xfId="0" applyFill="1" applyBorder="1"/>
    <xf numFmtId="4" fontId="0" fillId="16" borderId="0" xfId="0" applyNumberFormat="1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179" fontId="0" fillId="16" borderId="0" xfId="4" applyNumberFormat="1" applyFont="1" applyFill="1"/>
    <xf numFmtId="0" fontId="0" fillId="5" borderId="12" xfId="0" applyFill="1" applyBorder="1" applyAlignment="1">
      <alignment horizontal="center"/>
    </xf>
    <xf numFmtId="0" fontId="15" fillId="10" borderId="16" xfId="0" applyFont="1" applyFill="1" applyBorder="1" applyAlignment="1">
      <alignment horizontal="center" vertical="center" wrapText="1"/>
    </xf>
    <xf numFmtId="0" fontId="15" fillId="10" borderId="19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/>
    </xf>
    <xf numFmtId="0" fontId="15" fillId="10" borderId="19" xfId="0" applyFont="1" applyFill="1" applyBorder="1" applyAlignment="1">
      <alignment horizontal="center" vertical="center"/>
    </xf>
    <xf numFmtId="0" fontId="15" fillId="10" borderId="18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3" borderId="42" xfId="0" applyFont="1" applyFill="1" applyBorder="1" applyAlignment="1">
      <alignment horizontal="center"/>
    </xf>
    <xf numFmtId="0" fontId="2" fillId="3" borderId="43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</cellXfs>
  <cellStyles count="123">
    <cellStyle name="20% - Accent1" xfId="11" xr:uid="{00000000-0005-0000-0000-000000000000}"/>
    <cellStyle name="20% - Accent2" xfId="12" xr:uid="{00000000-0005-0000-0000-000001000000}"/>
    <cellStyle name="20% - Accent3" xfId="13" xr:uid="{00000000-0005-0000-0000-000002000000}"/>
    <cellStyle name="20% - Accent4" xfId="14" xr:uid="{00000000-0005-0000-0000-000003000000}"/>
    <cellStyle name="20% - Accent5" xfId="15" xr:uid="{00000000-0005-0000-0000-000004000000}"/>
    <cellStyle name="20% - Accent6" xfId="16" xr:uid="{00000000-0005-0000-0000-000005000000}"/>
    <cellStyle name="20% - Ênfase1" xfId="91" xr:uid="{00000000-0005-0000-0000-000006000000}"/>
    <cellStyle name="20% - Ênfase1 2" xfId="17" xr:uid="{00000000-0005-0000-0000-000007000000}"/>
    <cellStyle name="20% - Ênfase2" xfId="92" xr:uid="{00000000-0005-0000-0000-000008000000}"/>
    <cellStyle name="20% - Ênfase2 2" xfId="18" xr:uid="{00000000-0005-0000-0000-000009000000}"/>
    <cellStyle name="20% - Ênfase3" xfId="93" xr:uid="{00000000-0005-0000-0000-00000A000000}"/>
    <cellStyle name="20% - Ênfase3 2" xfId="19" xr:uid="{00000000-0005-0000-0000-00000B000000}"/>
    <cellStyle name="20% - Ênfase4" xfId="94" xr:uid="{00000000-0005-0000-0000-00000C000000}"/>
    <cellStyle name="20% - Ênfase4 2" xfId="20" xr:uid="{00000000-0005-0000-0000-00000D000000}"/>
    <cellStyle name="20% - Ênfase5" xfId="95" xr:uid="{00000000-0005-0000-0000-00000E000000}"/>
    <cellStyle name="20% - Ênfase5 2" xfId="21" xr:uid="{00000000-0005-0000-0000-00000F000000}"/>
    <cellStyle name="20% - Ênfase6" xfId="96" xr:uid="{00000000-0005-0000-0000-000010000000}"/>
    <cellStyle name="20% - Ênfase6 2" xfId="22" xr:uid="{00000000-0005-0000-0000-000011000000}"/>
    <cellStyle name="40% - Accent1" xfId="23" xr:uid="{00000000-0005-0000-0000-000012000000}"/>
    <cellStyle name="40% - Accent2" xfId="24" xr:uid="{00000000-0005-0000-0000-000013000000}"/>
    <cellStyle name="40% - Accent3" xfId="25" xr:uid="{00000000-0005-0000-0000-000014000000}"/>
    <cellStyle name="40% - Accent4" xfId="26" xr:uid="{00000000-0005-0000-0000-000015000000}"/>
    <cellStyle name="40% - Accent5" xfId="27" xr:uid="{00000000-0005-0000-0000-000016000000}"/>
    <cellStyle name="40% - Accent6" xfId="28" xr:uid="{00000000-0005-0000-0000-000017000000}"/>
    <cellStyle name="40% - Ênfase1" xfId="97" xr:uid="{00000000-0005-0000-0000-000018000000}"/>
    <cellStyle name="40% - Ênfase1 2" xfId="29" xr:uid="{00000000-0005-0000-0000-000019000000}"/>
    <cellStyle name="40% - Ênfase2" xfId="98" xr:uid="{00000000-0005-0000-0000-00001A000000}"/>
    <cellStyle name="40% - Ênfase2 2" xfId="30" xr:uid="{00000000-0005-0000-0000-00001B000000}"/>
    <cellStyle name="40% - Ênfase3" xfId="99" xr:uid="{00000000-0005-0000-0000-00001C000000}"/>
    <cellStyle name="40% - Ênfase3 2" xfId="31" xr:uid="{00000000-0005-0000-0000-00001D000000}"/>
    <cellStyle name="40% - Ênfase4" xfId="100" xr:uid="{00000000-0005-0000-0000-00001E000000}"/>
    <cellStyle name="40% - Ênfase4 2" xfId="32" xr:uid="{00000000-0005-0000-0000-00001F000000}"/>
    <cellStyle name="40% - Ênfase5" xfId="101" xr:uid="{00000000-0005-0000-0000-000020000000}"/>
    <cellStyle name="40% - Ênfase5 2" xfId="33" xr:uid="{00000000-0005-0000-0000-000021000000}"/>
    <cellStyle name="40% - Ênfase6" xfId="102" xr:uid="{00000000-0005-0000-0000-000022000000}"/>
    <cellStyle name="40% - Ênfase6 2" xfId="34" xr:uid="{00000000-0005-0000-0000-000023000000}"/>
    <cellStyle name="60% - Accent1" xfId="35" xr:uid="{00000000-0005-0000-0000-000024000000}"/>
    <cellStyle name="60% - Accent2" xfId="36" xr:uid="{00000000-0005-0000-0000-000025000000}"/>
    <cellStyle name="60% - Accent3" xfId="37" xr:uid="{00000000-0005-0000-0000-000026000000}"/>
    <cellStyle name="60% - Accent4" xfId="38" xr:uid="{00000000-0005-0000-0000-000027000000}"/>
    <cellStyle name="60% - Accent5" xfId="39" xr:uid="{00000000-0005-0000-0000-000028000000}"/>
    <cellStyle name="60% - Accent6" xfId="40" xr:uid="{00000000-0005-0000-0000-000029000000}"/>
    <cellStyle name="60% - Ênfase1" xfId="103" xr:uid="{00000000-0005-0000-0000-00002A000000}"/>
    <cellStyle name="60% - Ênfase1 2" xfId="41" xr:uid="{00000000-0005-0000-0000-00002B000000}"/>
    <cellStyle name="60% - Ênfase2" xfId="104" xr:uid="{00000000-0005-0000-0000-00002C000000}"/>
    <cellStyle name="60% - Ênfase2 2" xfId="42" xr:uid="{00000000-0005-0000-0000-00002D000000}"/>
    <cellStyle name="60% - Ênfase3" xfId="105" xr:uid="{00000000-0005-0000-0000-00002E000000}"/>
    <cellStyle name="60% - Ênfase3 2" xfId="43" xr:uid="{00000000-0005-0000-0000-00002F000000}"/>
    <cellStyle name="60% - Ênfase4" xfId="106" xr:uid="{00000000-0005-0000-0000-000030000000}"/>
    <cellStyle name="60% - Ênfase4 2" xfId="44" xr:uid="{00000000-0005-0000-0000-000031000000}"/>
    <cellStyle name="60% - Ênfase5" xfId="107" xr:uid="{00000000-0005-0000-0000-000032000000}"/>
    <cellStyle name="60% - Ênfase5 2" xfId="45" xr:uid="{00000000-0005-0000-0000-000033000000}"/>
    <cellStyle name="60% - Ênfase6" xfId="108" xr:uid="{00000000-0005-0000-0000-000034000000}"/>
    <cellStyle name="60% - Ênfase6 2" xfId="46" xr:uid="{00000000-0005-0000-0000-000035000000}"/>
    <cellStyle name="Accent1" xfId="47" xr:uid="{00000000-0005-0000-0000-000036000000}"/>
    <cellStyle name="Accent2" xfId="48" xr:uid="{00000000-0005-0000-0000-000037000000}"/>
    <cellStyle name="Accent3" xfId="49" xr:uid="{00000000-0005-0000-0000-000038000000}"/>
    <cellStyle name="Accent4" xfId="50" xr:uid="{00000000-0005-0000-0000-000039000000}"/>
    <cellStyle name="Accent5" xfId="51" xr:uid="{00000000-0005-0000-0000-00003A000000}"/>
    <cellStyle name="Accent6" xfId="52" xr:uid="{00000000-0005-0000-0000-00003B000000}"/>
    <cellStyle name="Bad" xfId="53" xr:uid="{00000000-0005-0000-0000-00003C000000}"/>
    <cellStyle name="Bom 2" xfId="54" xr:uid="{00000000-0005-0000-0000-00003D000000}"/>
    <cellStyle name="Calculation" xfId="55" xr:uid="{00000000-0005-0000-0000-00003E000000}"/>
    <cellStyle name="Cálculo" xfId="109" xr:uid="{00000000-0005-0000-0000-00003F000000}"/>
    <cellStyle name="Cálculo 2" xfId="56" xr:uid="{00000000-0005-0000-0000-000040000000}"/>
    <cellStyle name="Célula de Verificação 2" xfId="57" xr:uid="{00000000-0005-0000-0000-000041000000}"/>
    <cellStyle name="Célula Vinculada 2" xfId="58" xr:uid="{00000000-0005-0000-0000-000042000000}"/>
    <cellStyle name="Check Cell" xfId="59" xr:uid="{00000000-0005-0000-0000-000043000000}"/>
    <cellStyle name="Comma" xfId="4" builtinId="3"/>
    <cellStyle name="Comma 2" xfId="1" xr:uid="{00000000-0005-0000-0000-000045000000}"/>
    <cellStyle name="Comma 2 2" xfId="6" xr:uid="{00000000-0005-0000-0000-000046000000}"/>
    <cellStyle name="Comma 3" xfId="8" xr:uid="{00000000-0005-0000-0000-000047000000}"/>
    <cellStyle name="Currency 2" xfId="2" xr:uid="{00000000-0005-0000-0000-000048000000}"/>
    <cellStyle name="Currency 2 2" xfId="5" xr:uid="{00000000-0005-0000-0000-000049000000}"/>
    <cellStyle name="Currency 2 3" xfId="7" xr:uid="{00000000-0005-0000-0000-00004A000000}"/>
    <cellStyle name="Currency 3" xfId="9" xr:uid="{00000000-0005-0000-0000-00004B000000}"/>
    <cellStyle name="Ênfase1" xfId="110" xr:uid="{00000000-0005-0000-0000-00004C000000}"/>
    <cellStyle name="Ênfase1 2" xfId="60" xr:uid="{00000000-0005-0000-0000-00004D000000}"/>
    <cellStyle name="Ênfase2" xfId="111" xr:uid="{00000000-0005-0000-0000-00004E000000}"/>
    <cellStyle name="Ênfase2 2" xfId="61" xr:uid="{00000000-0005-0000-0000-00004F000000}"/>
    <cellStyle name="Ênfase3" xfId="112" xr:uid="{00000000-0005-0000-0000-000050000000}"/>
    <cellStyle name="Ênfase3 2" xfId="62" xr:uid="{00000000-0005-0000-0000-000051000000}"/>
    <cellStyle name="Ênfase4" xfId="113" xr:uid="{00000000-0005-0000-0000-000052000000}"/>
    <cellStyle name="Ênfase4 2" xfId="63" xr:uid="{00000000-0005-0000-0000-000053000000}"/>
    <cellStyle name="Ênfase5" xfId="114" xr:uid="{00000000-0005-0000-0000-000054000000}"/>
    <cellStyle name="Ênfase5 2" xfId="64" xr:uid="{00000000-0005-0000-0000-000055000000}"/>
    <cellStyle name="Ênfase6" xfId="115" xr:uid="{00000000-0005-0000-0000-000056000000}"/>
    <cellStyle name="Ênfase6 2" xfId="65" xr:uid="{00000000-0005-0000-0000-000057000000}"/>
    <cellStyle name="Entrada 2" xfId="66" xr:uid="{00000000-0005-0000-0000-000058000000}"/>
    <cellStyle name="Explanatory Text" xfId="67" xr:uid="{00000000-0005-0000-0000-000059000000}"/>
    <cellStyle name="Good" xfId="68" xr:uid="{00000000-0005-0000-0000-00005A000000}"/>
    <cellStyle name="Heading 1" xfId="69" xr:uid="{00000000-0005-0000-0000-00005B000000}"/>
    <cellStyle name="Heading 2" xfId="70" xr:uid="{00000000-0005-0000-0000-00005C000000}"/>
    <cellStyle name="Heading 3" xfId="71" xr:uid="{00000000-0005-0000-0000-00005D000000}"/>
    <cellStyle name="Heading 4" xfId="72" xr:uid="{00000000-0005-0000-0000-00005E000000}"/>
    <cellStyle name="Input" xfId="73" xr:uid="{00000000-0005-0000-0000-00005F000000}"/>
    <cellStyle name="Linked Cell" xfId="74" xr:uid="{00000000-0005-0000-0000-000060000000}"/>
    <cellStyle name="Neutral" xfId="75" xr:uid="{00000000-0005-0000-0000-000061000000}"/>
    <cellStyle name="Normal" xfId="0" builtinId="0"/>
    <cellStyle name="Normal 2" xfId="3" xr:uid="{00000000-0005-0000-0000-000063000000}"/>
    <cellStyle name="Normal 2 2" xfId="76" xr:uid="{00000000-0005-0000-0000-000064000000}"/>
    <cellStyle name="Normal 3" xfId="10" xr:uid="{00000000-0005-0000-0000-000065000000}"/>
    <cellStyle name="Nota 2" xfId="77" xr:uid="{00000000-0005-0000-0000-000066000000}"/>
    <cellStyle name="Note" xfId="78" xr:uid="{00000000-0005-0000-0000-000067000000}"/>
    <cellStyle name="Output" xfId="79" xr:uid="{00000000-0005-0000-0000-000068000000}"/>
    <cellStyle name="Saída" xfId="116" xr:uid="{00000000-0005-0000-0000-000069000000}"/>
    <cellStyle name="Saída 2" xfId="80" xr:uid="{00000000-0005-0000-0000-00006A000000}"/>
    <cellStyle name="Texto de Aviso 2" xfId="81" xr:uid="{00000000-0005-0000-0000-00006B000000}"/>
    <cellStyle name="Texto Explicativo" xfId="117" xr:uid="{00000000-0005-0000-0000-00006C000000}"/>
    <cellStyle name="Texto Explicativo 2" xfId="82" xr:uid="{00000000-0005-0000-0000-00006D000000}"/>
    <cellStyle name="Title" xfId="83" xr:uid="{00000000-0005-0000-0000-00006E000000}"/>
    <cellStyle name="Título" xfId="118" xr:uid="{00000000-0005-0000-0000-00006F000000}"/>
    <cellStyle name="Título 1" xfId="119" xr:uid="{00000000-0005-0000-0000-000070000000}"/>
    <cellStyle name="Título 1 2" xfId="85" xr:uid="{00000000-0005-0000-0000-000071000000}"/>
    <cellStyle name="Título 2" xfId="120" xr:uid="{00000000-0005-0000-0000-000072000000}"/>
    <cellStyle name="Título 2 2" xfId="86" xr:uid="{00000000-0005-0000-0000-000073000000}"/>
    <cellStyle name="Título 3" xfId="121" xr:uid="{00000000-0005-0000-0000-000074000000}"/>
    <cellStyle name="Título 3 2" xfId="87" xr:uid="{00000000-0005-0000-0000-000075000000}"/>
    <cellStyle name="Título 4" xfId="122" xr:uid="{00000000-0005-0000-0000-000076000000}"/>
    <cellStyle name="Título 4 2" xfId="88" xr:uid="{00000000-0005-0000-0000-000077000000}"/>
    <cellStyle name="Título 5" xfId="84" xr:uid="{00000000-0005-0000-0000-000078000000}"/>
    <cellStyle name="Total 2" xfId="89" xr:uid="{00000000-0005-0000-0000-000079000000}"/>
    <cellStyle name="Warning Text" xfId="90" xr:uid="{00000000-0005-0000-0000-00007A000000}"/>
  </cellStyles>
  <dxfs count="3">
    <dxf>
      <font>
        <color rgb="FFC0000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E49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RESULTADO 2018 (R$ MM) - CENÁRIOS</a:t>
            </a:r>
            <a:r>
              <a:rPr lang="pt-BR" baseline="0"/>
              <a:t> ENA</a:t>
            </a:r>
            <a:endParaRPr lang="pt-BR"/>
          </a:p>
        </c:rich>
      </c:tx>
      <c:layout>
        <c:manualLayout>
          <c:xMode val="edge"/>
          <c:yMode val="edge"/>
          <c:x val="0.29065900773254905"/>
          <c:y val="1.721771852931329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3658742465090002E-2"/>
          <c:y val="0.11911134024332994"/>
          <c:w val="0.91053194469042076"/>
          <c:h val="0.68759091407365258"/>
        </c:manualLayout>
      </c:layout>
      <c:barChart>
        <c:barDir val="col"/>
        <c:grouping val="clustered"/>
        <c:varyColors val="0"/>
        <c:ser>
          <c:idx val="3"/>
          <c:order val="3"/>
          <c:tx>
            <c:v>BASE MENSAL</c:v>
          </c:tx>
          <c:spPr>
            <a:solidFill>
              <a:schemeClr val="tx2"/>
            </a:solidFill>
            <a:ln>
              <a:solidFill>
                <a:sysClr val="windowText" lastClr="0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A5C-4010-A0DE-083C1B29EDF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A5C-4010-A0DE-083C1B29EDF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A5C-4010-A0DE-083C1B29EDF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A5C-4010-A0DE-083C1B29EDF7}"/>
              </c:ext>
            </c:extLst>
          </c:dPt>
          <c:cat>
            <c:strRef>
              <c:f>'POSIÇÕES (2022)'!$Z$18:$AK$18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(2022)'!$Z$28:$AK$28</c:f>
              <c:numCache>
                <c:formatCode>General</c:formatCode>
                <c:ptCount val="12"/>
                <c:pt idx="0">
                  <c:v>2.9999999999994031E-2</c:v>
                </c:pt>
                <c:pt idx="1">
                  <c:v>3.0000000000001137E-2</c:v>
                </c:pt>
                <c:pt idx="2">
                  <c:v>-19.970000000000013</c:v>
                </c:pt>
                <c:pt idx="3">
                  <c:v>-29.970000000000006</c:v>
                </c:pt>
                <c:pt idx="4">
                  <c:v>-8.9699999999999989</c:v>
                </c:pt>
                <c:pt idx="5">
                  <c:v>3.0000000000001137E-2</c:v>
                </c:pt>
                <c:pt idx="6">
                  <c:v>2.9999999999986926E-2</c:v>
                </c:pt>
                <c:pt idx="7">
                  <c:v>10.029999999999994</c:v>
                </c:pt>
                <c:pt idx="8">
                  <c:v>-0.24222199999999816</c:v>
                </c:pt>
                <c:pt idx="9">
                  <c:v>0.91056200000000942</c:v>
                </c:pt>
                <c:pt idx="10">
                  <c:v>3.0000000000008242E-2</c:v>
                </c:pt>
                <c:pt idx="11">
                  <c:v>4.5299999999999869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5C-4010-A0DE-083C1B29E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779728"/>
        <c:axId val="559778048"/>
      </c:barChart>
      <c:lineChart>
        <c:grouping val="standard"/>
        <c:varyColors val="0"/>
        <c:ser>
          <c:idx val="0"/>
          <c:order val="0"/>
          <c:tx>
            <c:v>ENA BASE</c:v>
          </c:tx>
          <c:marker>
            <c:symbol val="none"/>
          </c:marker>
          <c:cat>
            <c:strRef>
              <c:f>'POSIÇÕES (2022)'!$Z$18:$AK$18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(2020)'!#REF!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5C-4010-A0DE-083C1B29EDF7}"/>
            </c:ext>
          </c:extLst>
        </c:ser>
        <c:ser>
          <c:idx val="1"/>
          <c:order val="1"/>
          <c:tx>
            <c:v>ENA OTIMISTA</c:v>
          </c:tx>
          <c:marker>
            <c:symbol val="none"/>
          </c:marker>
          <c:cat>
            <c:strRef>
              <c:f>'POSIÇÕES (2022)'!$Z$18:$AK$18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(2020)'!#REF!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5C-4010-A0DE-083C1B29EDF7}"/>
            </c:ext>
          </c:extLst>
        </c:ser>
        <c:ser>
          <c:idx val="2"/>
          <c:order val="2"/>
          <c:tx>
            <c:v>ENA PESSIMISTA</c:v>
          </c:tx>
          <c:marker>
            <c:symbol val="none"/>
          </c:marker>
          <c:cat>
            <c:strRef>
              <c:f>'POSIÇÕES (2022)'!$Z$18:$AK$18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(2020)'!#REF!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A5C-4010-A0DE-083C1B29E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779728"/>
        <c:axId val="559778048"/>
      </c:lineChart>
      <c:catAx>
        <c:axId val="5597797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59778048"/>
        <c:crossesAt val="0"/>
        <c:auto val="1"/>
        <c:lblAlgn val="ctr"/>
        <c:lblOffset val="100"/>
        <c:noMultiLvlLbl val="0"/>
      </c:catAx>
      <c:valAx>
        <c:axId val="559778048"/>
        <c:scaling>
          <c:orientation val="minMax"/>
          <c:max val="3000"/>
          <c:min val="-5000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_ ;[Red]\-#,##0\ " sourceLinked="0"/>
        <c:majorTickMark val="none"/>
        <c:minorTickMark val="cross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 algn="ctr">
              <a:defRPr sz="1400"/>
            </a:pPr>
            <a:endParaRPr lang="pt-BR"/>
          </a:p>
        </c:txPr>
        <c:crossAx val="559779728"/>
        <c:crosses val="autoZero"/>
        <c:crossBetween val="between"/>
        <c:majorUnit val="1000"/>
        <c:minorUnit val="500"/>
        <c:dispUnits>
          <c:builtInUnit val="thousands"/>
        </c:dispUnits>
      </c:valAx>
      <c:spPr>
        <a:solidFill>
          <a:sysClr val="window" lastClr="FFFFFF"/>
        </a:solidFill>
        <a:ln w="12700"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17653882865828746"/>
          <c:y val="0.91293403194755962"/>
          <c:w val="0.66990235715670676"/>
          <c:h val="8.4932802039038816E-2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 algn="ctr">
        <a:defRPr lang="pt-BR" sz="12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'POSIÇÕES (2022)'!$Y$28</c:f>
          <c:strCache>
            <c:ptCount val="1"/>
            <c:pt idx="0">
              <c:v>ENERGIA (MWm)  - Total</c:v>
            </c:pt>
          </c:strCache>
        </c:strRef>
      </c:tx>
      <c:layout>
        <c:manualLayout>
          <c:xMode val="edge"/>
          <c:yMode val="edge"/>
          <c:x val="0.32866215727227482"/>
          <c:y val="1.6433088442879527E-2"/>
        </c:manualLayout>
      </c:layout>
      <c:overlay val="0"/>
      <c:txPr>
        <a:bodyPr/>
        <a:lstStyle/>
        <a:p>
          <a:pPr>
            <a:defRPr sz="1600"/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521845483600269E-2"/>
          <c:y val="0.11803412716843079"/>
          <c:w val="0.84963569262378713"/>
          <c:h val="0.697663767449028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'POSIÇÕES (2022)'!$Y$28</c:f>
              <c:strCache>
                <c:ptCount val="1"/>
                <c:pt idx="0">
                  <c:v>ENERGIA (MWm)  - Total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(2022)'!$Z$18:$AK$18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(2022)'!$Z$28:$AK$28</c:f>
              <c:numCache>
                <c:formatCode>General</c:formatCode>
                <c:ptCount val="12"/>
                <c:pt idx="0">
                  <c:v>2.9999999999994031E-2</c:v>
                </c:pt>
                <c:pt idx="1">
                  <c:v>3.0000000000001137E-2</c:v>
                </c:pt>
                <c:pt idx="2">
                  <c:v>-19.970000000000013</c:v>
                </c:pt>
                <c:pt idx="3">
                  <c:v>-29.970000000000006</c:v>
                </c:pt>
                <c:pt idx="4">
                  <c:v>-8.9699999999999989</c:v>
                </c:pt>
                <c:pt idx="5">
                  <c:v>3.0000000000001137E-2</c:v>
                </c:pt>
                <c:pt idx="6">
                  <c:v>2.9999999999986926E-2</c:v>
                </c:pt>
                <c:pt idx="7">
                  <c:v>10.029999999999994</c:v>
                </c:pt>
                <c:pt idx="8">
                  <c:v>-0.24222199999999816</c:v>
                </c:pt>
                <c:pt idx="9">
                  <c:v>0.91056200000000942</c:v>
                </c:pt>
                <c:pt idx="10">
                  <c:v>3.0000000000008242E-2</c:v>
                </c:pt>
                <c:pt idx="11">
                  <c:v>4.5299999999999869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3-4338-9CE5-85D27B82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5488"/>
        <c:axId val="40814928"/>
      </c:barChart>
      <c:lineChart>
        <c:grouping val="standard"/>
        <c:varyColors val="0"/>
        <c:ser>
          <c:idx val="1"/>
          <c:order val="1"/>
          <c:tx>
            <c:strRef>
              <c:f>'POSIÇÕES (2022)'!$Y$29</c:f>
              <c:strCache>
                <c:ptCount val="1"/>
                <c:pt idx="0">
                  <c:v>MÉDIA MÓVEL INCENTIVADA (MWm)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'POSIÇÕES (2022)'!$Z$2:$AK$2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(2022)'!$Z$29:$AK$29</c:f>
              <c:numCache>
                <c:formatCode>General</c:formatCode>
                <c:ptCount val="12"/>
                <c:pt idx="0">
                  <c:v>15.829709677419356</c:v>
                </c:pt>
                <c:pt idx="1">
                  <c:v>14.270379310344827</c:v>
                </c:pt>
                <c:pt idx="2">
                  <c:v>13.349709677419353</c:v>
                </c:pt>
                <c:pt idx="3">
                  <c:v>13.794699999999999</c:v>
                </c:pt>
                <c:pt idx="4">
                  <c:v>13.191967741935482</c:v>
                </c:pt>
                <c:pt idx="5">
                  <c:v>11.913266666666663</c:v>
                </c:pt>
                <c:pt idx="6">
                  <c:v>6.1560645161290299</c:v>
                </c:pt>
                <c:pt idx="7">
                  <c:v>-0.32993548387096988</c:v>
                </c:pt>
                <c:pt idx="8">
                  <c:v>10.023399999999997</c:v>
                </c:pt>
                <c:pt idx="9">
                  <c:v>9.7290967741935468</c:v>
                </c:pt>
                <c:pt idx="10">
                  <c:v>10.138133333333331</c:v>
                </c:pt>
                <c:pt idx="11">
                  <c:v>9.9039999999999981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93-4338-9CE5-85D27B82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23616"/>
        <c:axId val="40814368"/>
      </c:lineChart>
      <c:catAx>
        <c:axId val="408154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txPr>
          <a:bodyPr rot="0" vert="horz"/>
          <a:lstStyle/>
          <a:p>
            <a:pPr>
              <a:defRPr sz="1200" b="1"/>
            </a:pPr>
            <a:endParaRPr lang="pt-BR"/>
          </a:p>
        </c:txPr>
        <c:crossAx val="40814928"/>
        <c:crosses val="autoZero"/>
        <c:auto val="0"/>
        <c:lblAlgn val="ctr"/>
        <c:lblOffset val="10"/>
        <c:noMultiLvlLbl val="0"/>
      </c:catAx>
      <c:valAx>
        <c:axId val="40814928"/>
        <c:scaling>
          <c:orientation val="minMax"/>
          <c:max val="22"/>
        </c:scaling>
        <c:delete val="0"/>
        <c:axPos val="l"/>
        <c:majorGridlines/>
        <c:numFmt formatCode="#,##0_ ;[Red]\-#,##0\ " sourceLinked="0"/>
        <c:majorTickMark val="out"/>
        <c:minorTickMark val="cross"/>
        <c:tickLblPos val="low"/>
        <c:spPr>
          <a:ln/>
        </c:spPr>
        <c:txPr>
          <a:bodyPr rot="0" vert="horz"/>
          <a:lstStyle/>
          <a:p>
            <a:pPr>
              <a:defRPr sz="1200" b="1"/>
            </a:pPr>
            <a:endParaRPr lang="pt-BR"/>
          </a:p>
        </c:txPr>
        <c:crossAx val="40815488"/>
        <c:crosses val="autoZero"/>
        <c:crossBetween val="between"/>
        <c:majorUnit val="3"/>
      </c:valAx>
      <c:valAx>
        <c:axId val="4081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9123616"/>
        <c:crosses val="max"/>
        <c:crossBetween val="between"/>
      </c:valAx>
      <c:catAx>
        <c:axId val="379123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814368"/>
        <c:crosses val="autoZero"/>
        <c:auto val="0"/>
        <c:lblAlgn val="ctr"/>
        <c:lblOffset val="100"/>
        <c:noMultiLvlLbl val="0"/>
      </c:cat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solidFill>
        <a:schemeClr val="tx1"/>
      </a:solidFill>
    </a:ln>
  </c:spPr>
  <c:printSettings>
    <c:headerFooter alignWithMargins="0"/>
    <c:pageMargins b="1" l="0.75000000000000056" r="0.75000000000000056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RESULTADO 2018 (R$ MM) - CENÁRIOS</a:t>
            </a:r>
            <a:r>
              <a:rPr lang="pt-BR" baseline="0"/>
              <a:t> ENA</a:t>
            </a:r>
            <a:endParaRPr lang="pt-BR"/>
          </a:p>
        </c:rich>
      </c:tx>
      <c:layout>
        <c:manualLayout>
          <c:xMode val="edge"/>
          <c:yMode val="edge"/>
          <c:x val="0.29065900773254905"/>
          <c:y val="1.721771852931329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3658742465090002E-2"/>
          <c:y val="0.11911134024332994"/>
          <c:w val="0.91053194469042076"/>
          <c:h val="0.68759091407365258"/>
        </c:manualLayout>
      </c:layout>
      <c:barChart>
        <c:barDir val="col"/>
        <c:grouping val="clustered"/>
        <c:varyColors val="0"/>
        <c:ser>
          <c:idx val="3"/>
          <c:order val="3"/>
          <c:tx>
            <c:v>BASE MENSAL</c:v>
          </c:tx>
          <c:spPr>
            <a:solidFill>
              <a:schemeClr val="tx2"/>
            </a:solidFill>
            <a:ln>
              <a:solidFill>
                <a:sysClr val="windowText" lastClr="0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B55-4047-8A50-863000A3601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B55-4047-8A50-863000A3601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B55-4047-8A50-863000A3601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B55-4047-8A50-863000A36017}"/>
              </c:ext>
            </c:extLst>
          </c:dPt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(2023)'!$Z$28:$AK$28</c:f>
              <c:numCache>
                <c:formatCode>General</c:formatCode>
                <c:ptCount val="12"/>
                <c:pt idx="0">
                  <c:v>-13.666667000000004</c:v>
                </c:pt>
                <c:pt idx="1">
                  <c:v>-2.8666670000000067</c:v>
                </c:pt>
                <c:pt idx="2">
                  <c:v>-0.1666670000000039</c:v>
                </c:pt>
                <c:pt idx="3">
                  <c:v>-15.420000000000002</c:v>
                </c:pt>
                <c:pt idx="4">
                  <c:v>-34.64</c:v>
                </c:pt>
                <c:pt idx="5">
                  <c:v>-32</c:v>
                </c:pt>
                <c:pt idx="6">
                  <c:v>-26.5</c:v>
                </c:pt>
                <c:pt idx="7">
                  <c:v>-21.5</c:v>
                </c:pt>
                <c:pt idx="8">
                  <c:v>-21.5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55-4047-8A50-863000A36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779728"/>
        <c:axId val="559778048"/>
      </c:barChart>
      <c:lineChart>
        <c:grouping val="standard"/>
        <c:varyColors val="0"/>
        <c:ser>
          <c:idx val="0"/>
          <c:order val="0"/>
          <c:tx>
            <c:v>ENA BASE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9035289959924816E-2"/>
                  <c:y val="2.9907355678420816E-2"/>
                </c:manualLayout>
              </c:layout>
              <c:numFmt formatCode="#,##0.0_ ;[Red]\-#,##0.0\ 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400"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8565217391304351E-2"/>
                      <c:h val="6.988266926799466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B55-4047-8A50-863000A36017}"/>
                </c:ext>
              </c:extLst>
            </c:dLbl>
            <c:numFmt formatCode="#,##0.0_ ;[Red]\-#,##0.0\ 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(2023)'!$Z$20:$AK$20</c:f>
              <c:numCache>
                <c:formatCode>General</c:formatCode>
                <c:ptCount val="12"/>
                <c:pt idx="0">
                  <c:v>70.352439113355146</c:v>
                </c:pt>
                <c:pt idx="1">
                  <c:v>68.5</c:v>
                </c:pt>
                <c:pt idx="2">
                  <c:v>68.5</c:v>
                </c:pt>
                <c:pt idx="3">
                  <c:v>71.966190476190491</c:v>
                </c:pt>
                <c:pt idx="4">
                  <c:v>71.527027027027032</c:v>
                </c:pt>
                <c:pt idx="5">
                  <c:v>71.565624999999997</c:v>
                </c:pt>
                <c:pt idx="6">
                  <c:v>115.94339622641509</c:v>
                </c:pt>
                <c:pt idx="7">
                  <c:v>118.95348837209302</c:v>
                </c:pt>
                <c:pt idx="8">
                  <c:v>118.95348837209302</c:v>
                </c:pt>
                <c:pt idx="9">
                  <c:v>144</c:v>
                </c:pt>
                <c:pt idx="10">
                  <c:v>144</c:v>
                </c:pt>
                <c:pt idx="11">
                  <c:v>104.71428571428571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55-4047-8A50-863000A36017}"/>
            </c:ext>
          </c:extLst>
        </c:ser>
        <c:ser>
          <c:idx val="1"/>
          <c:order val="1"/>
          <c:tx>
            <c:v>ENA OTIMISTA</c:v>
          </c:tx>
          <c:marker>
            <c:symbol val="none"/>
          </c:marker>
          <c:dLbls>
            <c:dLbl>
              <c:idx val="11"/>
              <c:layout>
                <c:manualLayout>
                  <c:x val="-3.1970270499536158E-2"/>
                  <c:y val="4.2069885198344224E-2"/>
                </c:manualLayout>
              </c:layout>
              <c:numFmt formatCode="#,##0.0_ ;[Red]\-#,##0.0\ 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400"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55-4047-8A50-863000A360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(2023)'!$Z$22:$AK$22</c:f>
              <c:numCache>
                <c:formatCode>General</c:formatCode>
                <c:ptCount val="12"/>
                <c:pt idx="0">
                  <c:v>68.5</c:v>
                </c:pt>
                <c:pt idx="1">
                  <c:v>70</c:v>
                </c:pt>
                <c:pt idx="2">
                  <c:v>70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102</c:v>
                </c:pt>
                <c:pt idx="10">
                  <c:v>102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B55-4047-8A50-863000A36017}"/>
            </c:ext>
          </c:extLst>
        </c:ser>
        <c:ser>
          <c:idx val="2"/>
          <c:order val="2"/>
          <c:tx>
            <c:v>ENA PESSIMISTA</c:v>
          </c:tx>
          <c:marker>
            <c:symbol val="none"/>
          </c:marker>
          <c:dLbls>
            <c:dLbl>
              <c:idx val="11"/>
              <c:layout>
                <c:manualLayout>
                  <c:x val="-3.4415929522524771E-2"/>
                  <c:y val="2.7050233789537057E-2"/>
                </c:manualLayout>
              </c:layout>
              <c:numFmt formatCode="#,##0.0_ ;[Red]\-#,##0.0\ 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 algn="ctr" rtl="0">
                    <a:defRPr sz="1400"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052985120236829E-2"/>
                      <c:h val="8.406556717420066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B55-4047-8A50-863000A360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sz="140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(2023)'!$Z$24:$AK$24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B55-4047-8A50-863000A36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779728"/>
        <c:axId val="559778048"/>
      </c:lineChart>
      <c:catAx>
        <c:axId val="5597797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59778048"/>
        <c:crossesAt val="0"/>
        <c:auto val="1"/>
        <c:lblAlgn val="ctr"/>
        <c:lblOffset val="100"/>
        <c:noMultiLvlLbl val="0"/>
      </c:catAx>
      <c:valAx>
        <c:axId val="559778048"/>
        <c:scaling>
          <c:orientation val="minMax"/>
          <c:max val="3000"/>
          <c:min val="-5000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_ ;[Red]\-#,##0\ " sourceLinked="0"/>
        <c:majorTickMark val="none"/>
        <c:minorTickMark val="cross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 algn="ctr">
              <a:defRPr sz="1400"/>
            </a:pPr>
            <a:endParaRPr lang="pt-BR"/>
          </a:p>
        </c:txPr>
        <c:crossAx val="559779728"/>
        <c:crosses val="autoZero"/>
        <c:crossBetween val="between"/>
        <c:majorUnit val="1000"/>
        <c:minorUnit val="500"/>
        <c:dispUnits>
          <c:builtInUnit val="thousands"/>
        </c:dispUnits>
      </c:valAx>
      <c:spPr>
        <a:solidFill>
          <a:sysClr val="window" lastClr="FFFFFF"/>
        </a:solidFill>
        <a:ln w="12700"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17653882865828746"/>
          <c:y val="0.91293403194755962"/>
          <c:w val="0.66990235715670676"/>
          <c:h val="8.4932802039038816E-2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 algn="ctr">
        <a:defRPr lang="pt-BR" sz="12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'POSIÇÕES (2023)'!$Y$28</c:f>
          <c:strCache>
            <c:ptCount val="1"/>
            <c:pt idx="0">
              <c:v>ENERGIA (MWm)  - Total</c:v>
            </c:pt>
          </c:strCache>
        </c:strRef>
      </c:tx>
      <c:layout>
        <c:manualLayout>
          <c:xMode val="edge"/>
          <c:yMode val="edge"/>
          <c:x val="0.32866215727227482"/>
          <c:y val="1.6433088442879527E-2"/>
        </c:manualLayout>
      </c:layout>
      <c:overlay val="0"/>
      <c:txPr>
        <a:bodyPr/>
        <a:lstStyle/>
        <a:p>
          <a:pPr>
            <a:defRPr sz="1600"/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521845483600269E-2"/>
          <c:y val="0.11803412716843079"/>
          <c:w val="0.84963569262378713"/>
          <c:h val="0.697663767449028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'POSIÇÕES (2023)'!$Y$28</c:f>
              <c:strCache>
                <c:ptCount val="1"/>
                <c:pt idx="0">
                  <c:v>ENERGIA (MWm)  - Total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(2023)'!$Z$2:$AK$2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(2023)'!$Z$28:$AK$28</c:f>
              <c:numCache>
                <c:formatCode>General</c:formatCode>
                <c:ptCount val="12"/>
                <c:pt idx="0">
                  <c:v>-13.666667000000004</c:v>
                </c:pt>
                <c:pt idx="1">
                  <c:v>-2.8666670000000067</c:v>
                </c:pt>
                <c:pt idx="2">
                  <c:v>-0.1666670000000039</c:v>
                </c:pt>
                <c:pt idx="3">
                  <c:v>-15.420000000000002</c:v>
                </c:pt>
                <c:pt idx="4">
                  <c:v>-34.64</c:v>
                </c:pt>
                <c:pt idx="5">
                  <c:v>-32</c:v>
                </c:pt>
                <c:pt idx="6">
                  <c:v>-26.5</c:v>
                </c:pt>
                <c:pt idx="7">
                  <c:v>-21.5</c:v>
                </c:pt>
                <c:pt idx="8">
                  <c:v>-21.5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D0-4957-A19C-2514DDCD6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5488"/>
        <c:axId val="40814928"/>
      </c:barChart>
      <c:lineChart>
        <c:grouping val="standard"/>
        <c:varyColors val="0"/>
        <c:ser>
          <c:idx val="1"/>
          <c:order val="1"/>
          <c:tx>
            <c:strRef>
              <c:f>'POSIÇÕES (2023)'!$Y$29</c:f>
              <c:strCache>
                <c:ptCount val="1"/>
                <c:pt idx="0">
                  <c:v>MÉDIA MÓVEL INCENTIVADA (MWm)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'POSIÇÕES (2023)'!$Z$2:$AK$2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(2023)'!$Z$29:$AK$29</c:f>
              <c:numCache>
                <c:formatCode>General</c:formatCode>
                <c:ptCount val="12"/>
                <c:pt idx="0">
                  <c:v>10</c:v>
                </c:pt>
                <c:pt idx="1">
                  <c:v>11.071428571428571</c:v>
                </c:pt>
                <c:pt idx="2">
                  <c:v>10</c:v>
                </c:pt>
                <c:pt idx="3">
                  <c:v>10.333333333333334</c:v>
                </c:pt>
                <c:pt idx="4">
                  <c:v>10</c:v>
                </c:pt>
                <c:pt idx="5">
                  <c:v>10.333333333333334</c:v>
                </c:pt>
                <c:pt idx="6">
                  <c:v>10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D0-4957-A19C-2514DDCD6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23616"/>
        <c:axId val="40814368"/>
      </c:lineChart>
      <c:catAx>
        <c:axId val="408154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txPr>
          <a:bodyPr rot="0" vert="horz"/>
          <a:lstStyle/>
          <a:p>
            <a:pPr>
              <a:defRPr sz="1200" b="1"/>
            </a:pPr>
            <a:endParaRPr lang="pt-BR"/>
          </a:p>
        </c:txPr>
        <c:crossAx val="40814928"/>
        <c:crosses val="autoZero"/>
        <c:auto val="0"/>
        <c:lblAlgn val="ctr"/>
        <c:lblOffset val="10"/>
        <c:noMultiLvlLbl val="0"/>
      </c:catAx>
      <c:valAx>
        <c:axId val="40814928"/>
        <c:scaling>
          <c:orientation val="minMax"/>
          <c:max val="22"/>
        </c:scaling>
        <c:delete val="0"/>
        <c:axPos val="l"/>
        <c:majorGridlines/>
        <c:numFmt formatCode="#,##0_ ;[Red]\-#,##0\ " sourceLinked="0"/>
        <c:majorTickMark val="out"/>
        <c:minorTickMark val="cross"/>
        <c:tickLblPos val="low"/>
        <c:spPr>
          <a:ln/>
        </c:spPr>
        <c:txPr>
          <a:bodyPr rot="0" vert="horz"/>
          <a:lstStyle/>
          <a:p>
            <a:pPr>
              <a:defRPr sz="1200" b="1"/>
            </a:pPr>
            <a:endParaRPr lang="pt-BR"/>
          </a:p>
        </c:txPr>
        <c:crossAx val="40815488"/>
        <c:crosses val="autoZero"/>
        <c:crossBetween val="between"/>
        <c:majorUnit val="3"/>
      </c:valAx>
      <c:valAx>
        <c:axId val="4081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9123616"/>
        <c:crosses val="max"/>
        <c:crossBetween val="between"/>
      </c:valAx>
      <c:catAx>
        <c:axId val="379123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814368"/>
        <c:crosses val="autoZero"/>
        <c:auto val="0"/>
        <c:lblAlgn val="ctr"/>
        <c:lblOffset val="100"/>
        <c:noMultiLvlLbl val="0"/>
      </c:cat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solidFill>
        <a:schemeClr val="tx1"/>
      </a:solidFill>
    </a:ln>
  </c:spPr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1005487</xdr:colOff>
      <xdr:row>22</xdr:row>
      <xdr:rowOff>103408</xdr:rowOff>
    </xdr:from>
    <xdr:to>
      <xdr:col>14</xdr:col>
      <xdr:colOff>455385</xdr:colOff>
      <xdr:row>41</xdr:row>
      <xdr:rowOff>156936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312965</xdr:colOff>
      <xdr:row>3</xdr:row>
      <xdr:rowOff>60665</xdr:rowOff>
    </xdr:from>
    <xdr:to>
      <xdr:col>22</xdr:col>
      <xdr:colOff>517072</xdr:colOff>
      <xdr:row>21</xdr:row>
      <xdr:rowOff>163286</xdr:rowOff>
    </xdr:to>
    <xdr:graphicFrame macro="">
      <xdr:nvGraphicFramePr>
        <xdr:cNvPr id="3" name="Chart 2" title="=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762000</xdr:colOff>
          <xdr:row>17</xdr:row>
          <xdr:rowOff>161925</xdr:rowOff>
        </xdr:from>
        <xdr:to>
          <xdr:col>23</xdr:col>
          <xdr:colOff>314325</xdr:colOff>
          <xdr:row>20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preços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1005487</xdr:colOff>
      <xdr:row>22</xdr:row>
      <xdr:rowOff>103408</xdr:rowOff>
    </xdr:from>
    <xdr:to>
      <xdr:col>14</xdr:col>
      <xdr:colOff>455385</xdr:colOff>
      <xdr:row>41</xdr:row>
      <xdr:rowOff>156936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312965</xdr:colOff>
      <xdr:row>3</xdr:row>
      <xdr:rowOff>60665</xdr:rowOff>
    </xdr:from>
    <xdr:to>
      <xdr:col>22</xdr:col>
      <xdr:colOff>517072</xdr:colOff>
      <xdr:row>21</xdr:row>
      <xdr:rowOff>163286</xdr:rowOff>
    </xdr:to>
    <xdr:graphicFrame macro="">
      <xdr:nvGraphicFramePr>
        <xdr:cNvPr id="3" name="Chart 2" title="=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771525</xdr:colOff>
          <xdr:row>17</xdr:row>
          <xdr:rowOff>133350</xdr:rowOff>
        </xdr:from>
        <xdr:to>
          <xdr:col>23</xdr:col>
          <xdr:colOff>295275</xdr:colOff>
          <xdr:row>19</xdr:row>
          <xdr:rowOff>200025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preços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bg\AppData\Roaming\Microsoft\Excel\OPERA&#199;&#213;ES%20TRADING%202017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s/GraficoAutomatic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_OLD%20TRADING/Gr&#225;ficos/GraficoAutomatico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urva%20Forward/Curva%20Forwar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BD_OPERACOES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inel"/>
      <sheetName val="Database"/>
      <sheetName val="Dados"/>
      <sheetName val="Operações"/>
      <sheetName val="Janeiro"/>
      <sheetName val="Fevereiro"/>
      <sheetName val="Março"/>
      <sheetName val="Painel2"/>
      <sheetName val="Abril"/>
      <sheetName val="RELATORIO CP"/>
      <sheetName val="Ranking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Gerencial"/>
      <sheetName val="2018 em diante"/>
      <sheetName val="POSIÇÕES (2018)"/>
    </sheetNames>
    <sheetDataSet>
      <sheetData sheetId="0" refreshError="1"/>
      <sheetData sheetId="1" refreshError="1"/>
      <sheetData sheetId="2">
        <row r="1">
          <cell r="L1" t="str">
            <v>ACUMULADO</v>
          </cell>
        </row>
        <row r="2">
          <cell r="J2" t="str">
            <v>Janeiro/2017</v>
          </cell>
          <cell r="L2" t="str">
            <v>Janeiro</v>
          </cell>
        </row>
        <row r="3">
          <cell r="J3" t="str">
            <v>Fevereiro/2017</v>
          </cell>
          <cell r="L3" t="str">
            <v>Fevereiro</v>
          </cell>
        </row>
        <row r="4">
          <cell r="J4" t="str">
            <v>Março/2017</v>
          </cell>
          <cell r="L4" t="str">
            <v>Março</v>
          </cell>
        </row>
        <row r="5">
          <cell r="J5" t="str">
            <v>Abril/2017</v>
          </cell>
          <cell r="L5" t="str">
            <v>Abril</v>
          </cell>
        </row>
        <row r="6">
          <cell r="J6" t="str">
            <v>Maio/2017</v>
          </cell>
          <cell r="L6" t="str">
            <v>Maio</v>
          </cell>
        </row>
        <row r="7">
          <cell r="J7" t="str">
            <v>Junho/2017</v>
          </cell>
          <cell r="L7" t="str">
            <v>Junho</v>
          </cell>
        </row>
        <row r="8">
          <cell r="J8" t="str">
            <v>Julho/2017</v>
          </cell>
          <cell r="L8" t="str">
            <v>Julho</v>
          </cell>
        </row>
        <row r="9">
          <cell r="J9" t="str">
            <v>Agosto/2017</v>
          </cell>
          <cell r="L9" t="str">
            <v>Agosto</v>
          </cell>
        </row>
        <row r="10">
          <cell r="J10" t="str">
            <v>Setembro/2017</v>
          </cell>
          <cell r="L10" t="str">
            <v>Setembro</v>
          </cell>
        </row>
        <row r="11">
          <cell r="J11" t="str">
            <v>Outubro/2017</v>
          </cell>
          <cell r="L11" t="str">
            <v>Outubro</v>
          </cell>
        </row>
        <row r="12">
          <cell r="J12" t="str">
            <v>Novembro/2017</v>
          </cell>
          <cell r="L12" t="str">
            <v>Novembro</v>
          </cell>
        </row>
        <row r="13">
          <cell r="J13" t="str">
            <v>Dezembro/2017</v>
          </cell>
          <cell r="L13" t="str">
            <v>Dezembro</v>
          </cell>
        </row>
      </sheetData>
      <sheetData sheetId="3" refreshError="1"/>
      <sheetData sheetId="4" refreshError="1"/>
      <sheetData sheetId="5" refreshError="1"/>
      <sheetData sheetId="6">
        <row r="10">
          <cell r="A10" t="str">
            <v>CP</v>
          </cell>
        </row>
      </sheetData>
      <sheetData sheetId="7" refreshError="1"/>
      <sheetData sheetId="8" refreshError="1"/>
      <sheetData sheetId="9">
        <row r="22">
          <cell r="X22" t="str">
            <v>Compra</v>
          </cell>
        </row>
      </sheetData>
      <sheetData sheetId="10">
        <row r="7">
          <cell r="BQ7" t="str">
            <v>Autoprodutor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Apresentação"/>
    </sheetNames>
    <sheetDataSet>
      <sheetData sheetId="0">
        <row r="9">
          <cell r="A9">
            <v>0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Apresentação"/>
      <sheetName val="GraficoAutomatico"/>
    </sheetNames>
    <sheetDataSet>
      <sheetData sheetId="0">
        <row r="9">
          <cell r="A9"/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ualização da Curva Trading"/>
      <sheetName val="Dates"/>
      <sheetName val="Gráficos"/>
      <sheetName val="Curva Forward Brookfield"/>
      <sheetName val="Curva Comercial"/>
      <sheetName val="Curva Trading"/>
      <sheetName val="Produtos"/>
      <sheetName val="PLDs"/>
    </sheetNames>
    <sheetDataSet>
      <sheetData sheetId="0"/>
      <sheetData sheetId="1"/>
      <sheetData sheetId="2">
        <row r="2">
          <cell r="B2">
            <v>44782</v>
          </cell>
        </row>
        <row r="6">
          <cell r="C6">
            <v>65</v>
          </cell>
          <cell r="D6">
            <v>57</v>
          </cell>
          <cell r="E6">
            <v>57</v>
          </cell>
          <cell r="F6">
            <v>57</v>
          </cell>
          <cell r="G6">
            <v>56</v>
          </cell>
          <cell r="H6">
            <v>55.95</v>
          </cell>
          <cell r="I6">
            <v>66.650000000000006</v>
          </cell>
          <cell r="J6">
            <v>85</v>
          </cell>
          <cell r="K6">
            <v>82</v>
          </cell>
          <cell r="L6">
            <v>100</v>
          </cell>
          <cell r="M6">
            <v>104</v>
          </cell>
          <cell r="N6">
            <v>97</v>
          </cell>
          <cell r="O6">
            <v>74</v>
          </cell>
          <cell r="P6">
            <v>150</v>
          </cell>
          <cell r="Q6">
            <v>150</v>
          </cell>
          <cell r="R6">
            <v>150</v>
          </cell>
          <cell r="S6">
            <v>126</v>
          </cell>
          <cell r="T6">
            <v>126</v>
          </cell>
          <cell r="U6">
            <v>126</v>
          </cell>
          <cell r="V6">
            <v>185</v>
          </cell>
          <cell r="W6">
            <v>185</v>
          </cell>
          <cell r="X6">
            <v>185</v>
          </cell>
          <cell r="Y6">
            <v>185</v>
          </cell>
          <cell r="Z6">
            <v>185</v>
          </cell>
          <cell r="AA6">
            <v>185</v>
          </cell>
          <cell r="AB6">
            <v>162</v>
          </cell>
          <cell r="AC6">
            <v>166</v>
          </cell>
          <cell r="AD6">
            <v>165</v>
          </cell>
          <cell r="AE6">
            <v>155</v>
          </cell>
          <cell r="AF6">
            <v>151</v>
          </cell>
          <cell r="AG6">
            <v>147</v>
          </cell>
          <cell r="AH6">
            <v>140</v>
          </cell>
          <cell r="AI6">
            <v>136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</row>
        <row r="7">
          <cell r="C7">
            <v>110</v>
          </cell>
          <cell r="D7">
            <v>99</v>
          </cell>
          <cell r="E7">
            <v>98</v>
          </cell>
          <cell r="F7">
            <v>96.620705244122959</v>
          </cell>
          <cell r="G7">
            <v>91</v>
          </cell>
          <cell r="H7">
            <v>86.21</v>
          </cell>
          <cell r="I7">
            <v>96.2</v>
          </cell>
          <cell r="J7">
            <v>116</v>
          </cell>
          <cell r="K7">
            <v>112</v>
          </cell>
          <cell r="L7">
            <v>130</v>
          </cell>
          <cell r="M7">
            <v>139</v>
          </cell>
          <cell r="N7">
            <v>134</v>
          </cell>
          <cell r="O7">
            <v>109</v>
          </cell>
          <cell r="P7">
            <v>187</v>
          </cell>
          <cell r="Q7">
            <v>187</v>
          </cell>
          <cell r="R7">
            <v>187</v>
          </cell>
          <cell r="S7">
            <v>163</v>
          </cell>
          <cell r="T7">
            <v>163</v>
          </cell>
          <cell r="U7">
            <v>163</v>
          </cell>
          <cell r="V7">
            <v>222</v>
          </cell>
          <cell r="W7">
            <v>222</v>
          </cell>
          <cell r="X7">
            <v>222</v>
          </cell>
          <cell r="Y7">
            <v>222</v>
          </cell>
          <cell r="Z7">
            <v>222</v>
          </cell>
          <cell r="AA7">
            <v>222</v>
          </cell>
          <cell r="AB7">
            <v>199</v>
          </cell>
          <cell r="AC7">
            <v>203</v>
          </cell>
          <cell r="AD7">
            <v>201</v>
          </cell>
          <cell r="AE7">
            <v>190</v>
          </cell>
          <cell r="AF7">
            <v>184</v>
          </cell>
          <cell r="AG7">
            <v>175</v>
          </cell>
          <cell r="AH7">
            <v>168</v>
          </cell>
          <cell r="AI7">
            <v>164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</row>
        <row r="8">
          <cell r="C8">
            <v>265</v>
          </cell>
          <cell r="D8">
            <v>257</v>
          </cell>
          <cell r="E8">
            <v>252</v>
          </cell>
          <cell r="F8">
            <v>242</v>
          </cell>
          <cell r="G8">
            <v>241</v>
          </cell>
          <cell r="H8">
            <v>233.23</v>
          </cell>
          <cell r="I8">
            <v>238.82</v>
          </cell>
          <cell r="J8">
            <v>255</v>
          </cell>
          <cell r="K8">
            <v>252</v>
          </cell>
          <cell r="L8">
            <v>270</v>
          </cell>
          <cell r="M8">
            <v>274</v>
          </cell>
          <cell r="N8">
            <v>267</v>
          </cell>
          <cell r="O8">
            <v>254</v>
          </cell>
          <cell r="P8">
            <v>320</v>
          </cell>
          <cell r="Q8">
            <v>320</v>
          </cell>
          <cell r="R8">
            <v>320</v>
          </cell>
          <cell r="S8">
            <v>296</v>
          </cell>
          <cell r="T8">
            <v>296</v>
          </cell>
          <cell r="U8">
            <v>296</v>
          </cell>
          <cell r="V8">
            <v>355</v>
          </cell>
          <cell r="W8">
            <v>355</v>
          </cell>
          <cell r="X8">
            <v>355</v>
          </cell>
          <cell r="Y8">
            <v>355</v>
          </cell>
          <cell r="Z8">
            <v>355</v>
          </cell>
          <cell r="AA8">
            <v>355</v>
          </cell>
          <cell r="AB8">
            <v>332</v>
          </cell>
          <cell r="AC8">
            <v>336</v>
          </cell>
          <cell r="AD8">
            <v>335</v>
          </cell>
          <cell r="AE8">
            <v>325</v>
          </cell>
          <cell r="AF8">
            <v>281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</row>
        <row r="9">
          <cell r="C9">
            <v>65</v>
          </cell>
          <cell r="D9">
            <v>57</v>
          </cell>
          <cell r="E9">
            <v>57</v>
          </cell>
          <cell r="F9">
            <v>57</v>
          </cell>
          <cell r="G9">
            <v>56</v>
          </cell>
          <cell r="H9">
            <v>55.95</v>
          </cell>
          <cell r="I9">
            <v>66.650000000000006</v>
          </cell>
          <cell r="J9">
            <v>85</v>
          </cell>
          <cell r="K9">
            <v>82</v>
          </cell>
          <cell r="L9">
            <v>100</v>
          </cell>
          <cell r="M9">
            <v>104</v>
          </cell>
          <cell r="N9">
            <v>97</v>
          </cell>
          <cell r="O9">
            <v>74</v>
          </cell>
          <cell r="P9">
            <v>150</v>
          </cell>
          <cell r="Q9">
            <v>150</v>
          </cell>
          <cell r="R9">
            <v>150</v>
          </cell>
          <cell r="S9">
            <v>126</v>
          </cell>
          <cell r="T9">
            <v>126</v>
          </cell>
          <cell r="U9">
            <v>126</v>
          </cell>
          <cell r="V9">
            <v>185</v>
          </cell>
          <cell r="W9">
            <v>185</v>
          </cell>
          <cell r="X9">
            <v>185</v>
          </cell>
          <cell r="Y9">
            <v>185</v>
          </cell>
          <cell r="Z9">
            <v>185</v>
          </cell>
          <cell r="AA9">
            <v>185</v>
          </cell>
          <cell r="AB9">
            <v>162</v>
          </cell>
          <cell r="AC9">
            <v>166</v>
          </cell>
          <cell r="AD9">
            <v>165</v>
          </cell>
          <cell r="AE9">
            <v>155</v>
          </cell>
          <cell r="AF9">
            <v>151</v>
          </cell>
          <cell r="AG9">
            <v>147</v>
          </cell>
          <cell r="AH9">
            <v>140</v>
          </cell>
          <cell r="AI9">
            <v>136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</row>
        <row r="10">
          <cell r="C10">
            <v>60</v>
          </cell>
          <cell r="D10">
            <v>57</v>
          </cell>
          <cell r="E10">
            <v>57</v>
          </cell>
          <cell r="F10">
            <v>57</v>
          </cell>
          <cell r="G10">
            <v>56</v>
          </cell>
          <cell r="H10">
            <v>55.95</v>
          </cell>
          <cell r="I10">
            <v>66.650000000000006</v>
          </cell>
          <cell r="J10">
            <v>85</v>
          </cell>
          <cell r="K10">
            <v>82</v>
          </cell>
          <cell r="L10">
            <v>100</v>
          </cell>
          <cell r="M10">
            <v>104</v>
          </cell>
          <cell r="N10">
            <v>97</v>
          </cell>
          <cell r="O10">
            <v>73</v>
          </cell>
          <cell r="P10">
            <v>140</v>
          </cell>
          <cell r="Q10">
            <v>140</v>
          </cell>
          <cell r="R10">
            <v>140</v>
          </cell>
          <cell r="S10">
            <v>116</v>
          </cell>
          <cell r="T10">
            <v>116</v>
          </cell>
          <cell r="U10">
            <v>116</v>
          </cell>
          <cell r="V10">
            <v>175</v>
          </cell>
          <cell r="W10">
            <v>175</v>
          </cell>
          <cell r="X10">
            <v>175</v>
          </cell>
          <cell r="Y10">
            <v>175</v>
          </cell>
          <cell r="Z10">
            <v>175</v>
          </cell>
          <cell r="AA10">
            <v>175</v>
          </cell>
          <cell r="AB10">
            <v>152</v>
          </cell>
          <cell r="AC10">
            <v>151</v>
          </cell>
          <cell r="AD10">
            <v>150</v>
          </cell>
          <cell r="AE10">
            <v>145</v>
          </cell>
          <cell r="AF10">
            <v>151</v>
          </cell>
          <cell r="AG10">
            <v>147</v>
          </cell>
          <cell r="AH10">
            <v>140</v>
          </cell>
          <cell r="AI10">
            <v>136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</row>
        <row r="11">
          <cell r="C11">
            <v>58</v>
          </cell>
          <cell r="D11">
            <v>57</v>
          </cell>
          <cell r="E11">
            <v>57</v>
          </cell>
          <cell r="F11">
            <v>57</v>
          </cell>
          <cell r="G11">
            <v>56</v>
          </cell>
          <cell r="H11">
            <v>55.95</v>
          </cell>
          <cell r="I11">
            <v>66.650000000000006</v>
          </cell>
          <cell r="J11">
            <v>85</v>
          </cell>
          <cell r="K11">
            <v>82</v>
          </cell>
          <cell r="L11">
            <v>100</v>
          </cell>
          <cell r="M11">
            <v>104</v>
          </cell>
          <cell r="N11">
            <v>97</v>
          </cell>
          <cell r="O11">
            <v>73</v>
          </cell>
          <cell r="P11">
            <v>130</v>
          </cell>
          <cell r="Q11">
            <v>130</v>
          </cell>
          <cell r="R11">
            <v>130</v>
          </cell>
          <cell r="S11">
            <v>106</v>
          </cell>
          <cell r="T11">
            <v>106</v>
          </cell>
          <cell r="U11">
            <v>106</v>
          </cell>
          <cell r="V11">
            <v>165</v>
          </cell>
          <cell r="W11">
            <v>165</v>
          </cell>
          <cell r="X11">
            <v>165</v>
          </cell>
          <cell r="Y11">
            <v>165</v>
          </cell>
          <cell r="Z11">
            <v>165</v>
          </cell>
          <cell r="AA11">
            <v>165</v>
          </cell>
          <cell r="AB11">
            <v>142</v>
          </cell>
          <cell r="AC11">
            <v>156</v>
          </cell>
          <cell r="AD11">
            <v>155</v>
          </cell>
          <cell r="AE11">
            <v>145</v>
          </cell>
          <cell r="AF11">
            <v>151</v>
          </cell>
          <cell r="AG11">
            <v>147</v>
          </cell>
          <cell r="AH11">
            <v>140</v>
          </cell>
          <cell r="AI11">
            <v>136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SIÇÕES (2021)"/>
      <sheetName val="POSIÇÕES (2022)"/>
      <sheetName val="BD_COMERCIAL"/>
      <sheetName val="DRE Trading"/>
      <sheetName val="IPCA"/>
      <sheetName val="Sheet3"/>
      <sheetName val="MtM"/>
      <sheetName val="MtM (Trading)"/>
      <sheetName val="Curva Forward"/>
    </sheetNames>
    <sheetDataSet>
      <sheetData sheetId="0">
        <row r="1">
          <cell r="D1">
            <v>744</v>
          </cell>
          <cell r="E1">
            <v>696</v>
          </cell>
          <cell r="F1">
            <v>744</v>
          </cell>
          <cell r="G1">
            <v>720</v>
          </cell>
          <cell r="H1">
            <v>744</v>
          </cell>
          <cell r="I1">
            <v>720</v>
          </cell>
          <cell r="J1">
            <v>744</v>
          </cell>
          <cell r="K1">
            <v>744</v>
          </cell>
          <cell r="L1">
            <v>720</v>
          </cell>
          <cell r="M1">
            <v>744</v>
          </cell>
          <cell r="N1">
            <v>720</v>
          </cell>
          <cell r="O1">
            <v>744</v>
          </cell>
        </row>
        <row r="13">
          <cell r="Z13">
            <v>0</v>
          </cell>
          <cell r="AA13">
            <v>0</v>
          </cell>
          <cell r="AB13">
            <v>0</v>
          </cell>
          <cell r="AC13">
            <v>5</v>
          </cell>
          <cell r="AD13">
            <v>5</v>
          </cell>
          <cell r="AE13">
            <v>5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N13">
            <v>2.4800000000000004</v>
          </cell>
          <cell r="AO13">
            <v>0</v>
          </cell>
          <cell r="AP13">
            <v>0</v>
          </cell>
          <cell r="AQ13">
            <v>-4.8369999999999997</v>
          </cell>
          <cell r="AR13">
            <v>-3.3369999999999997</v>
          </cell>
          <cell r="AS13">
            <v>0.55200000000000005</v>
          </cell>
          <cell r="AT13">
            <v>6.4859999999999998</v>
          </cell>
          <cell r="AU13">
            <v>-3.0000000000000027E-2</v>
          </cell>
          <cell r="AV13">
            <v>-3.0000000000000027E-2</v>
          </cell>
          <cell r="AW13">
            <v>-8.2000000000000073E-2</v>
          </cell>
          <cell r="AX13">
            <v>-9.6000000000000085E-2</v>
          </cell>
          <cell r="AY13">
            <v>-9.6000000000000085E-2</v>
          </cell>
        </row>
        <row r="30">
          <cell r="AK30">
            <v>8812.4480000000367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yan Cunha Costa" id="{D0869073-3BA6-4A80-BE27-C9BA6C226970}" userId="S::ryan.costa@elera.com::d0bdbea7-3ffb-441f-bbd4-4783b6826d64" providerId="AD"/>
  <person displayName="Ramon Martins Moreira Barbosa" id="{3E529575-0299-4ECC-ABD0-FD5BAAD4F241}" userId="S::ramon.barbosa@elera.com::921d75d9-d008-48a5-82ab-96dfb4cfe94c" providerId="AD"/>
  <person displayName="Bianca Lace Silvino" id="{5146C376-41FF-4034-9006-78D16CD2641F}" userId="S::bianca.silvino@elera.com::b3a8aef6-5a0b-4d37-bcce-f66b670845ab" providerId="AD"/>
  <person displayName="Bianca Lace Silvino" id="{60B2061A-CF44-47E0-BCB4-B674A547BE99}" userId="S::bianca.silvino@brookfieldenergia.com::b3a8aef6-5a0b-4d37-bcce-f66b670845a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6" dT="2020-07-02T21:36:11.03" personId="{60B2061A-CF44-47E0-BCB4-B674A547BE99}" id="{CBE24EB5-8698-48D5-B45B-72A162DE0FEA}">
    <text>Ajustado em nova boleta aprovada por e-mail no dia 02/07/2020</text>
  </threadedComment>
  <threadedComment ref="S12" dT="2021-10-19T20:33:10.28" personId="{5146C376-41FF-4034-9006-78D16CD2641F}" id="{42947618-B01A-4FEC-9338-3EA1CA02E9EC}">
    <text>Fiança Bancária ou Seguro Garantia</text>
  </threadedComment>
  <threadedComment ref="J15" dT="2021-09-22T18:55:17.61" personId="{5146C376-41FF-4034-9006-78D16CD2641F}" id="{67493EC1-0D07-466B-9CCA-68B4C30AD8BB}">
    <text>Alteração realizada em 21/09/2021</text>
  </threadedComment>
  <threadedComment ref="AA15" dT="2021-09-22T19:27:57.57" personId="{5146C376-41FF-4034-9006-78D16CD2641F}" id="{B95814F1-4804-4EA4-8CCD-FFC4395789A5}">
    <text>Distrato assinado em 20/09/2021</text>
  </threadedComment>
  <threadedComment ref="Y16" dT="2022-09-15T19:36:42.19" personId="{D0869073-3BA6-4A80-BE27-C9BA6C226970}" id="{8ACF7DB5-DAC3-41B3-9074-2228AF49CE9E}">
    <text>TA assinado digitalmente</text>
  </threadedComment>
  <threadedComment ref="U28" dT="2021-07-01T22:08:29.39" personId="{5146C376-41FF-4034-9006-78D16CD2641F}" id="{41B33E80-B1AB-401A-8096-5A4896AD6917}">
    <text>O reajuste será aplicado em jan/22</text>
  </threadedComment>
  <threadedComment ref="S32" dT="2021-09-27T21:10:46.13" personId="{5146C376-41FF-4034-9006-78D16CD2641F}" id="{3330BA54-CD65-4865-AA15-83E3AD88194A}">
    <text>Alteração de garantia para interveniente anuente - Brookfield Energia</text>
  </threadedComment>
  <threadedComment ref="S41" dT="2021-10-19T20:33:10.28" personId="{5146C376-41FF-4034-9006-78D16CD2641F}" id="{0D1E57BD-9687-42A3-A839-C2430C1CA0F5}">
    <text>Fiança Bancária ou Seguro Garantia</text>
  </threadedComment>
  <threadedComment ref="S44" dT="2021-10-06T21:34:02.11" personId="{5146C376-41FF-4034-9006-78D16CD2641F}" id="{7E4C0FC8-D139-4198-A5E5-54F2B3EF6EEB}">
    <text>Formalizar através de termo aditivo.</text>
  </threadedComment>
  <threadedComment ref="S44" dT="2021-10-11T21:01:38.22" personId="{3E529575-0299-4ECC-ABD0-FD5BAAD4F241}" id="{0E0ADA4C-FED1-4056-A007-9B2AAAF5E91F}" parentId="{7E4C0FC8-D139-4198-A5E5-54F2B3EF6EEB}">
    <text>SSJ 10654 criada 11/10</text>
  </threadedComment>
  <threadedComment ref="G86" dT="2021-12-21T21:06:36.67" personId="{5146C376-41FF-4034-9006-78D16CD2641F}" id="{6922B173-B50D-4033-825B-05E114EEC154}">
    <text>Contratos cedidos da Omega Com para a Geração conforme e-mail do dia 21/12 "Cessão dos contratos - OMC x BROOKFIELD ENERGIA COMERCIALIZADORA LTDA"</text>
  </threadedComment>
  <threadedComment ref="S86" dT="2021-12-17T13:30:14.53" personId="{5146C376-41FF-4034-9006-78D16CD2641F}" id="{B5058996-C72A-450F-8DCF-23A82F4B6090}">
    <text>Será feito termo aditivo alterando a garantia para registro contra pagamento.</text>
  </threadedComment>
  <threadedComment ref="G92" dT="2021-12-21T21:06:36.67" personId="{5146C376-41FF-4034-9006-78D16CD2641F}" id="{99412063-5185-4DC9-8098-613010E7F625}">
    <text>Contratos cedidos da Omega Com para a Geração conforme e-mail do dia 21/12 "Cessão dos contratos - OMC x BROOKFIELD ENERGIA COMERCIALIZADORA LTDA"</text>
  </threadedComment>
  <threadedComment ref="S92" dT="2021-12-17T13:30:14.53" personId="{5146C376-41FF-4034-9006-78D16CD2641F}" id="{2BBB07CD-DE9A-4E4D-8DC9-87349EFE32C6}">
    <text>Será feito termo aditivo alterando a garantia para registro contra pagamento.</text>
  </threadedComment>
  <threadedComment ref="S108" dT="2021-12-17T13:30:14.53" personId="{5146C376-41FF-4034-9006-78D16CD2641F}" id="{09DCAFCE-BAC3-4ED4-A682-5C041A9C5523}">
    <text>Será feito termo aditivo alterando a garantia para registro contra pagamento.</text>
  </threadedComment>
  <threadedComment ref="S123" dT="2022-11-09T17:26:01.64" personId="{D0869073-3BA6-4A80-BE27-C9BA6C226970}" id="{B77B5F70-DAF1-4434-965C-4EBE483E448B}">
    <text>aditivo para registro contra pagamento</text>
  </threadedComment>
  <threadedComment ref="S334" dT="2022-09-15T21:07:18.47" personId="{D0869073-3BA6-4A80-BE27-C9BA6C226970}" id="{F858948C-60AD-4BFF-9773-A1C02F6CF1F5}">
    <text>TERMO ADITIVO MUDANDO PARA GARANTIA CONTRA PAGAMENTO</text>
  </threadedComment>
  <threadedComment ref="G481" dT="2022-10-21T19:56:27.21" personId="{D0869073-3BA6-4A80-BE27-C9BA6C226970}" id="{244E5856-34D5-44F7-BC6B-15DC5C95168B}">
    <text>Cessão integral
Ekoa -&gt; Deal</text>
  </threadedComment>
  <threadedComment ref="Y481" dT="2022-10-21T19:57:31.18" personId="{D0869073-3BA6-4A80-BE27-C9BA6C226970}" id="{335F0099-FBB5-4C37-9AA8-81E03B58251D}">
    <text>analise do Termo Aditivo, que formaliza a cessão integral de contratos da EKOA COMERCIALIZADORA DE ENERGIA LTDA. para DEAL COMERCIALIZADORA DE ENERGIA LTDA.</text>
  </threadedComment>
  <threadedComment ref="U591" dT="2022-09-19T15:02:52.69" personId="{5146C376-41FF-4034-9006-78D16CD2641F}" id="{E146DD20-5590-49BE-A09C-C8E3B3CAC0F0}">
    <text>Termo aditivo alterando a data de reajuste para jan/23.</text>
  </threadedComment>
  <threadedComment ref="U617" dT="2022-09-16T21:22:54.87" personId="{D0869073-3BA6-4A80-BE27-C9BA6C226970}" id="{74C6422A-E9B2-4A5C-819E-FC76E8600FD4}">
    <text>TA mudando a data base do reajuste de ago/22 para set/22</text>
  </threadedComment>
  <threadedComment ref="U640" dT="2022-09-16T21:20:14.39" personId="{D0869073-3BA6-4A80-BE27-C9BA6C226970}" id="{64DEB649-514B-4B35-8BFE-F6E502CC540D}">
    <text>Reajuste em jan/23</text>
  </threadedComment>
  <threadedComment ref="U641" dT="2022-09-16T21:20:19.37" personId="{D0869073-3BA6-4A80-BE27-C9BA6C226970}" id="{54AB596D-3EFB-423C-84E4-F1A6A7A60C77}">
    <text>Reajuste em jan/23</text>
  </threadedComment>
  <threadedComment ref="B726" dT="2022-12-20T20:41:04.28" personId="{D0869073-3BA6-4A80-BE27-C9BA6C226970}" id="{6E70F4D4-1FDB-4CED-B1EE-9E4655FD6C68}">
    <text>erro de limite no salesforce</text>
  </threadedComment>
  <threadedComment ref="S740" dT="2022-12-21T12:20:07.19" personId="{5146C376-41FF-4034-9006-78D16CD2641F}" id="{6936495A-632A-44CD-9C39-D962F19CC866}">
    <text>Acordado e registrado na boleta detalhada.</text>
  </threadedComment>
  <threadedComment ref="S754" dT="2022-12-21T12:20:07.19" personId="{5146C376-41FF-4034-9006-78D16CD2641F}" id="{46EDE645-45F9-4797-A3D2-C815A00EB455}">
    <text>Acordado e registrado na boleta detalhada.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-0.249977111117893"/>
  </sheetPr>
  <dimension ref="B1:BM147"/>
  <sheetViews>
    <sheetView topLeftCell="AC8" zoomScaleNormal="100" workbookViewId="0">
      <selection activeCell="AJ18" sqref="AJ18:AK20"/>
    </sheetView>
  </sheetViews>
  <sheetFormatPr defaultColWidth="9.140625" defaultRowHeight="15" x14ac:dyDescent="0.25"/>
  <cols>
    <col min="1" max="1" width="2.42578125" style="21" customWidth="1"/>
    <col min="2" max="2" width="15.140625" style="21" bestFit="1" customWidth="1"/>
    <col min="3" max="3" width="12.28515625" style="21" bestFit="1" customWidth="1"/>
    <col min="4" max="4" width="9.85546875" style="21" customWidth="1"/>
    <col min="5" max="15" width="9" style="21" customWidth="1"/>
    <col min="16" max="16" width="9.85546875" style="21" customWidth="1"/>
    <col min="17" max="17" width="2.42578125" style="21" customWidth="1"/>
    <col min="18" max="18" width="6.140625" style="21" customWidth="1"/>
    <col min="19" max="19" width="24.85546875" style="21" bestFit="1" customWidth="1"/>
    <col min="20" max="20" width="17.140625" style="21" customWidth="1"/>
    <col min="21" max="21" width="23.140625" style="21" customWidth="1"/>
    <col min="22" max="22" width="27" style="21" customWidth="1"/>
    <col min="23" max="23" width="18.5703125" style="21" customWidth="1"/>
    <col min="24" max="24" width="6.140625" style="21" customWidth="1"/>
    <col min="25" max="25" width="34.85546875" style="21" bestFit="1" customWidth="1"/>
    <col min="26" max="37" width="13.42578125" style="21" customWidth="1"/>
    <col min="38" max="38" width="22.5703125" style="21" bestFit="1" customWidth="1"/>
    <col min="39" max="39" width="33.28515625" style="21" bestFit="1" customWidth="1"/>
    <col min="40" max="51" width="13.42578125" style="21" customWidth="1"/>
    <col min="52" max="52" width="9.140625" style="21"/>
    <col min="53" max="53" width="33.28515625" style="21" bestFit="1" customWidth="1"/>
    <col min="54" max="65" width="13.42578125" style="21" customWidth="1"/>
    <col min="66" max="16384" width="9.140625" style="21"/>
  </cols>
  <sheetData>
    <row r="1" spans="2:65" s="79" customFormat="1" ht="12" thickBot="1" x14ac:dyDescent="0.25">
      <c r="D1" s="81">
        <v>744</v>
      </c>
      <c r="E1" s="81">
        <f>24*29</f>
        <v>696</v>
      </c>
      <c r="F1" s="81">
        <v>744</v>
      </c>
      <c r="G1" s="81">
        <v>720</v>
      </c>
      <c r="H1" s="81">
        <v>744</v>
      </c>
      <c r="I1" s="81">
        <v>720</v>
      </c>
      <c r="J1" s="81">
        <v>744</v>
      </c>
      <c r="K1" s="81">
        <v>744</v>
      </c>
      <c r="L1" s="81">
        <v>720</v>
      </c>
      <c r="M1" s="81">
        <v>744</v>
      </c>
      <c r="N1" s="81">
        <v>720</v>
      </c>
      <c r="O1" s="81">
        <v>744</v>
      </c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 t="s">
        <v>11</v>
      </c>
      <c r="AL1" s="80"/>
    </row>
    <row r="2" spans="2:65" ht="19.5" thickBot="1" x14ac:dyDescent="0.3">
      <c r="D2" s="78">
        <v>43466</v>
      </c>
      <c r="E2" s="77">
        <v>43497</v>
      </c>
      <c r="F2" s="76">
        <v>43525</v>
      </c>
      <c r="G2" s="76">
        <v>43556</v>
      </c>
      <c r="H2" s="77">
        <v>43586</v>
      </c>
      <c r="I2" s="76">
        <v>43617</v>
      </c>
      <c r="J2" s="76">
        <v>43647</v>
      </c>
      <c r="K2" s="77">
        <v>43678</v>
      </c>
      <c r="L2" s="76">
        <v>43709</v>
      </c>
      <c r="M2" s="76">
        <v>43739</v>
      </c>
      <c r="N2" s="77">
        <v>43770</v>
      </c>
      <c r="O2" s="76">
        <v>43800</v>
      </c>
      <c r="P2" s="75" t="s">
        <v>62</v>
      </c>
      <c r="S2" s="74"/>
      <c r="T2" s="73"/>
      <c r="U2" s="17"/>
      <c r="V2" s="72" t="s">
        <v>61</v>
      </c>
      <c r="W2" s="71" t="e">
        <f ca="1">('DRE Trading'!R22+'DRE Trading'!AF22)</f>
        <v>#N/A</v>
      </c>
      <c r="Y2" s="30" t="s">
        <v>115</v>
      </c>
      <c r="Z2" s="30" t="s">
        <v>45</v>
      </c>
      <c r="AA2" s="30" t="s">
        <v>44</v>
      </c>
      <c r="AB2" s="30" t="s">
        <v>43</v>
      </c>
      <c r="AC2" s="30" t="s">
        <v>42</v>
      </c>
      <c r="AD2" s="30" t="s">
        <v>41</v>
      </c>
      <c r="AE2" s="30" t="s">
        <v>40</v>
      </c>
      <c r="AF2" s="30" t="s">
        <v>39</v>
      </c>
      <c r="AG2" s="30" t="s">
        <v>38</v>
      </c>
      <c r="AH2" s="30" t="s">
        <v>37</v>
      </c>
      <c r="AI2" s="30" t="s">
        <v>36</v>
      </c>
      <c r="AJ2" s="30" t="s">
        <v>35</v>
      </c>
      <c r="AK2" s="30" t="s">
        <v>34</v>
      </c>
      <c r="AL2" s="17"/>
      <c r="AM2" s="30" t="s">
        <v>117</v>
      </c>
      <c r="AN2" s="30" t="s">
        <v>45</v>
      </c>
      <c r="AO2" s="30" t="s">
        <v>44</v>
      </c>
      <c r="AP2" s="30" t="s">
        <v>43</v>
      </c>
      <c r="AQ2" s="30" t="s">
        <v>42</v>
      </c>
      <c r="AR2" s="30" t="s">
        <v>41</v>
      </c>
      <c r="AS2" s="30" t="s">
        <v>40</v>
      </c>
      <c r="AT2" s="30" t="s">
        <v>39</v>
      </c>
      <c r="AU2" s="30" t="s">
        <v>38</v>
      </c>
      <c r="AV2" s="30" t="s">
        <v>37</v>
      </c>
      <c r="AW2" s="30" t="s">
        <v>36</v>
      </c>
      <c r="AX2" s="30" t="s">
        <v>35</v>
      </c>
      <c r="AY2" s="30" t="s">
        <v>34</v>
      </c>
      <c r="BA2" s="30" t="s">
        <v>264</v>
      </c>
      <c r="BB2" s="30" t="s">
        <v>45</v>
      </c>
      <c r="BC2" s="30" t="s">
        <v>44</v>
      </c>
      <c r="BD2" s="30" t="s">
        <v>43</v>
      </c>
      <c r="BE2" s="30" t="s">
        <v>42</v>
      </c>
      <c r="BF2" s="30" t="s">
        <v>41</v>
      </c>
      <c r="BG2" s="30" t="s">
        <v>40</v>
      </c>
      <c r="BH2" s="30" t="s">
        <v>39</v>
      </c>
      <c r="BI2" s="30" t="s">
        <v>38</v>
      </c>
      <c r="BJ2" s="30" t="s">
        <v>37</v>
      </c>
      <c r="BK2" s="30" t="s">
        <v>36</v>
      </c>
      <c r="BL2" s="30" t="s">
        <v>35</v>
      </c>
      <c r="BM2" s="30" t="s">
        <v>34</v>
      </c>
    </row>
    <row r="3" spans="2:65" s="17" customFormat="1" ht="15" customHeight="1" x14ac:dyDescent="0.25">
      <c r="B3" s="310" t="s">
        <v>60</v>
      </c>
      <c r="C3" s="58" t="s">
        <v>22</v>
      </c>
      <c r="D3" s="68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4"/>
      <c r="Y3" s="86" t="s">
        <v>64</v>
      </c>
      <c r="Z3" s="87">
        <f ca="1">SUMIFS(OFFSET(BD_COMERCIAL!AB$5,0,0,$S$26,1),OFFSET(BD_COMERCIAL!$L$5,0,0,$S$26,1),"SE",OFFSET(BD_COMERCIAL!$FC$5,0,0,$S$26,1),"C",OFFSET(BD_COMERCIAL!$Q$5,0,0,$S$26,1),"Fixo",OFFSET(BD_COMERCIAL!$I$5,0,0,$S$26,1),"Trading")-SUMIFS(OFFSET(BD_COMERCIAL!AB$5,0,0,$S$26,1),OFFSET(BD_COMERCIAL!$L$5,0,0,$S$26,1),"SE",OFFSET(BD_COMERCIAL!$FC$5,0,0,$S$26,1),"V",OFFSET(BD_COMERCIAL!$Q$5,0,0,$S$26,1),"Fixo",OFFSET(BD_COMERCIAL!$I$5,0,0,$S$26,1),"Trading")</f>
        <v>2.9999999999994031E-2</v>
      </c>
      <c r="AA3" s="87">
        <f ca="1">SUMIFS(OFFSET(BD_COMERCIAL!AC$5,0,0,$S$26,1),OFFSET(BD_COMERCIAL!$L$5,0,0,$S$26,1),"SE",OFFSET(BD_COMERCIAL!$FC$5,0,0,$S$26,1),"C",OFFSET(BD_COMERCIAL!$Q$5,0,0,$S$26,1),"Fixo",OFFSET(BD_COMERCIAL!$I$5,0,0,$S$26,1),"Trading")-SUMIFS(OFFSET(BD_COMERCIAL!AC$5,0,0,$S$26,1),OFFSET(BD_COMERCIAL!$L$5,0,0,$S$26,1),"SE",OFFSET(BD_COMERCIAL!$FC$5,0,0,$S$26,1),"V",OFFSET(BD_COMERCIAL!$Q$5,0,0,$S$26,1),"Fixo",OFFSET(BD_COMERCIAL!$I$5,0,0,$S$26,1),"Trading")</f>
        <v>3.0000000000001137E-2</v>
      </c>
      <c r="AB3" s="87">
        <f ca="1">SUMIFS(OFFSET(BD_COMERCIAL!AD$5,0,0,$S$26,1),OFFSET(BD_COMERCIAL!$L$5,0,0,$S$26,1),"SE",OFFSET(BD_COMERCIAL!$FC$5,0,0,$S$26,1),"C",OFFSET(BD_COMERCIAL!$Q$5,0,0,$S$26,1),"Fixo",OFFSET(BD_COMERCIAL!$I$5,0,0,$S$26,1),"Trading")-SUMIFS(OFFSET(BD_COMERCIAL!AD$5,0,0,$S$26,1),OFFSET(BD_COMERCIAL!$L$5,0,0,$S$26,1),"SE",OFFSET(BD_COMERCIAL!$FC$5,0,0,$S$26,1),"V",OFFSET(BD_COMERCIAL!$Q$5,0,0,$S$26,1),"Fixo",OFFSET(BD_COMERCIAL!$I$5,0,0,$S$26,1),"Trading")</f>
        <v>-19.970000000000013</v>
      </c>
      <c r="AC3" s="87">
        <f ca="1">SUMIFS(OFFSET(BD_COMERCIAL!AE$5,0,0,$S$26,1),OFFSET(BD_COMERCIAL!$L$5,0,0,$S$26,1),"SE",OFFSET(BD_COMERCIAL!$FC$5,0,0,$S$26,1),"C",OFFSET(BD_COMERCIAL!$Q$5,0,0,$S$26,1),"Fixo",OFFSET(BD_COMERCIAL!$I$5,0,0,$S$26,1),"Trading")-SUMIFS(OFFSET(BD_COMERCIAL!AE$5,0,0,$S$26,1),OFFSET(BD_COMERCIAL!$L$5,0,0,$S$26,1),"SE",OFFSET(BD_COMERCIAL!$FC$5,0,0,$S$26,1),"V",OFFSET(BD_COMERCIAL!$Q$5,0,0,$S$26,1),"Fixo",OFFSET(BD_COMERCIAL!$I$5,0,0,$S$26,1),"Trading")</f>
        <v>-29.970000000000006</v>
      </c>
      <c r="AD3" s="87">
        <f ca="1">SUMIFS(OFFSET(BD_COMERCIAL!AF$5,0,0,$S$26,1),OFFSET(BD_COMERCIAL!$L$5,0,0,$S$26,1),"SE",OFFSET(BD_COMERCIAL!$FC$5,0,0,$S$26,1),"C",OFFSET(BD_COMERCIAL!$Q$5,0,0,$S$26,1),"Fixo",OFFSET(BD_COMERCIAL!$I$5,0,0,$S$26,1),"Trading")-SUMIFS(OFFSET(BD_COMERCIAL!AF$5,0,0,$S$26,1),OFFSET(BD_COMERCIAL!$L$5,0,0,$S$26,1),"SE",OFFSET(BD_COMERCIAL!$FC$5,0,0,$S$26,1),"V",OFFSET(BD_COMERCIAL!$Q$5,0,0,$S$26,1),"Fixo",OFFSET(BD_COMERCIAL!$I$5,0,0,$S$26,1),"Trading")</f>
        <v>-8.9699999999999989</v>
      </c>
      <c r="AE3" s="87">
        <f ca="1">SUMIFS(OFFSET(BD_COMERCIAL!AG$5,0,0,$S$26,1),OFFSET(BD_COMERCIAL!$L$5,0,0,$S$26,1),"SE",OFFSET(BD_COMERCIAL!$FC$5,0,0,$S$26,1),"C",OFFSET(BD_COMERCIAL!$Q$5,0,0,$S$26,1),"Fixo",OFFSET(BD_COMERCIAL!$I$5,0,0,$S$26,1),"Trading")-SUMIFS(OFFSET(BD_COMERCIAL!AG$5,0,0,$S$26,1),OFFSET(BD_COMERCIAL!$L$5,0,0,$S$26,1),"SE",OFFSET(BD_COMERCIAL!$FC$5,0,0,$S$26,1),"V",OFFSET(BD_COMERCIAL!$Q$5,0,0,$S$26,1),"Fixo",OFFSET(BD_COMERCIAL!$I$5,0,0,$S$26,1),"Trading")</f>
        <v>3.0000000000001137E-2</v>
      </c>
      <c r="AF3" s="87">
        <f ca="1">SUMIFS(OFFSET(BD_COMERCIAL!AH$5,0,0,$S$26,1),OFFSET(BD_COMERCIAL!$L$5,0,0,$S$26,1),"SE",OFFSET(BD_COMERCIAL!$FC$5,0,0,$S$26,1),"C",OFFSET(BD_COMERCIAL!$Q$5,0,0,$S$26,1),"Fixo",OFFSET(BD_COMERCIAL!$I$5,0,0,$S$26,1),"Trading")-SUMIFS(OFFSET(BD_COMERCIAL!AH$5,0,0,$S$26,1),OFFSET(BD_COMERCIAL!$L$5,0,0,$S$26,1),"SE",OFFSET(BD_COMERCIAL!$FC$5,0,0,$S$26,1),"V",OFFSET(BD_COMERCIAL!$Q$5,0,0,$S$26,1),"Fixo",OFFSET(BD_COMERCIAL!$I$5,0,0,$S$26,1),"Trading")</f>
        <v>2.9999999999986926E-2</v>
      </c>
      <c r="AG3" s="87">
        <f ca="1">SUMIFS(OFFSET(BD_COMERCIAL!AI$5,0,0,$S$26,1),OFFSET(BD_COMERCIAL!$L$5,0,0,$S$26,1),"SE",OFFSET(BD_COMERCIAL!$FC$5,0,0,$S$26,1),"C",OFFSET(BD_COMERCIAL!$Q$5,0,0,$S$26,1),"Fixo",OFFSET(BD_COMERCIAL!$I$5,0,0,$S$26,1),"Trading")-SUMIFS(OFFSET(BD_COMERCIAL!AI$5,0,0,$S$26,1),OFFSET(BD_COMERCIAL!$L$5,0,0,$S$26,1),"SE",OFFSET(BD_COMERCIAL!$FC$5,0,0,$S$26,1),"V",OFFSET(BD_COMERCIAL!$Q$5,0,0,$S$26,1),"Fixo",OFFSET(BD_COMERCIAL!$I$5,0,0,$S$26,1),"Trading")</f>
        <v>2.9999999999994031E-2</v>
      </c>
      <c r="AH3" s="87">
        <f ca="1">SUMIFS(OFFSET(BD_COMERCIAL!AJ$5,0,0,$S$26,1),OFFSET(BD_COMERCIAL!$L$5,0,0,$S$26,1),"SE",OFFSET(BD_COMERCIAL!$FC$5,0,0,$S$26,1),"C",OFFSET(BD_COMERCIAL!$Q$5,0,0,$S$26,1),"Fixo",OFFSET(BD_COMERCIAL!$I$5,0,0,$S$26,1),"Trading")-SUMIFS(OFFSET(BD_COMERCIAL!AJ$5,0,0,$S$26,1),OFFSET(BD_COMERCIAL!$L$5,0,0,$S$26,1),"SE",OFFSET(BD_COMERCIAL!$FC$5,0,0,$S$26,1),"V",OFFSET(BD_COMERCIAL!$Q$5,0,0,$S$26,1),"Fixo",OFFSET(BD_COMERCIAL!$I$5,0,0,$S$26,1),"Trading")</f>
        <v>-6.2422219999999982</v>
      </c>
      <c r="AI3" s="87">
        <f ca="1">SUMIFS(OFFSET(BD_COMERCIAL!AK$5,0,0,$S$26,1),OFFSET(BD_COMERCIAL!$L$5,0,0,$S$26,1),"SE",OFFSET(BD_COMERCIAL!$FC$5,0,0,$S$26,1),"C",OFFSET(BD_COMERCIAL!$Q$5,0,0,$S$26,1),"Fixo",OFFSET(BD_COMERCIAL!$I$5,0,0,$S$26,1),"Trading")-SUMIFS(OFFSET(BD_COMERCIAL!AK$5,0,0,$S$26,1),OFFSET(BD_COMERCIAL!$L$5,0,0,$S$26,1),"SE",OFFSET(BD_COMERCIAL!$FC$5,0,0,$S$26,1),"V",OFFSET(BD_COMERCIAL!$Q$5,0,0,$S$26,1),"Fixo",OFFSET(BD_COMERCIAL!$I$5,0,0,$S$26,1),"Trading")</f>
        <v>-18.36999999999999</v>
      </c>
      <c r="AJ3" s="87">
        <f ca="1">SUMIFS(OFFSET(BD_COMERCIAL!AL$5,0,0,$S$26,1),OFFSET(BD_COMERCIAL!$L$5,0,0,$S$26,1),"SE",OFFSET(BD_COMERCIAL!$FC$5,0,0,$S$26,1),"C",OFFSET(BD_COMERCIAL!$Q$5,0,0,$S$26,1),"Fixo",OFFSET(BD_COMERCIAL!$I$5,0,0,$S$26,1),"Trading")-SUMIFS(OFFSET(BD_COMERCIAL!AL$5,0,0,$S$26,1),OFFSET(BD_COMERCIAL!$L$5,0,0,$S$26,1),"SE",OFFSET(BD_COMERCIAL!$FC$5,0,0,$S$26,1),"V",OFFSET(BD_COMERCIAL!$Q$5,0,0,$S$26,1),"Fixo",OFFSET(BD_COMERCIAL!$I$5,0,0,$S$26,1),"Trading")</f>
        <v>-40.36999999999999</v>
      </c>
      <c r="AK3" s="87">
        <f ca="1">SUMIFS(OFFSET(BD_COMERCIAL!AM$5,0,0,$S$26,1),OFFSET(BD_COMERCIAL!$L$5,0,0,$S$26,1),"SE",OFFSET(BD_COMERCIAL!$FC$5,0,0,$S$26,1),"C",OFFSET(BD_COMERCIAL!$Q$5,0,0,$S$26,1),"Fixo",OFFSET(BD_COMERCIAL!$I$5,0,0,$S$26,1),"Trading")-SUMIFS(OFFSET(BD_COMERCIAL!AM$5,0,0,$S$26,1),OFFSET(BD_COMERCIAL!$L$5,0,0,$S$26,1),"SE",OFFSET(BD_COMERCIAL!$FC$5,0,0,$S$26,1),"V",OFFSET(BD_COMERCIAL!$Q$5,0,0,$S$26,1),"Fixo",OFFSET(BD_COMERCIAL!$I$5,0,0,$S$26,1),"Trading")</f>
        <v>-12.470000000000013</v>
      </c>
      <c r="AM3" s="86" t="s">
        <v>64</v>
      </c>
      <c r="AN3" s="87">
        <f ca="1">SUMIFS(OFFSET(BD_COMERCIAL!AB$5,0,0,$S$26,1),OFFSET(BD_COMERCIAL!$L$5,0,0,$S$26,1),"SE",OFFSET(BD_COMERCIAL!$FC$5,0,0,$S$26,1),"C",OFFSET(BD_COMERCIAL!$Q$5,0,0,$S$26,1),"PLD + Spread",OFFSET(BD_COMERCIAL!$I$5,0,0,$S$26,1),"Trading")-SUMIFS(OFFSET(BD_COMERCIAL!AB$5,0,0,$S$26,1),OFFSET(BD_COMERCIAL!$L$5,0,0,$S$26,1),"SE",OFFSET(BD_COMERCIAL!$FC$5,0,0,$S$26,1),"V",OFFSET(BD_COMERCIAL!$Q$5,0,0,$S$26,1),"PLD + Spread",OFFSET(BD_COMERCIAL!$I$5,0,0,$S$26,1),"Trading")</f>
        <v>0</v>
      </c>
      <c r="AO3" s="87">
        <f ca="1">SUMIFS(OFFSET(BD_COMERCIAL!AC$5,0,0,$S$26,1),OFFSET(BD_COMERCIAL!$L$5,0,0,$S$26,1),"SE",OFFSET(BD_COMERCIAL!$FC$5,0,0,$S$26,1),"C",OFFSET(BD_COMERCIAL!$Q$5,0,0,$S$26,1),"PLD + Spread",OFFSET(BD_COMERCIAL!$I$5,0,0,$S$26,1),"Trading")-SUMIFS(OFFSET(BD_COMERCIAL!AC$5,0,0,$S$26,1),OFFSET(BD_COMERCIAL!$L$5,0,0,$S$26,1),"SE",OFFSET(BD_COMERCIAL!$FC$5,0,0,$S$26,1),"V",OFFSET(BD_COMERCIAL!$Q$5,0,0,$S$26,1),"PLD + Spread",OFFSET(BD_COMERCIAL!$I$5,0,0,$S$26,1),"Trading")</f>
        <v>0</v>
      </c>
      <c r="AP3" s="87">
        <f ca="1">SUMIFS(OFFSET(BD_COMERCIAL!AD$5,0,0,$S$26,1),OFFSET(BD_COMERCIAL!$L$5,0,0,$S$26,1),"SE",OFFSET(BD_COMERCIAL!$FC$5,0,0,$S$26,1),"C",OFFSET(BD_COMERCIAL!$Q$5,0,0,$S$26,1),"PLD + Spread",OFFSET(BD_COMERCIAL!$I$5,0,0,$S$26,1),"Trading")-SUMIFS(OFFSET(BD_COMERCIAL!AD$5,0,0,$S$26,1),OFFSET(BD_COMERCIAL!$L$5,0,0,$S$26,1),"SE",OFFSET(BD_COMERCIAL!$FC$5,0,0,$S$26,1),"V",OFFSET(BD_COMERCIAL!$Q$5,0,0,$S$26,1),"PLD + Spread",OFFSET(BD_COMERCIAL!$I$5,0,0,$S$26,1),"Trading")</f>
        <v>0</v>
      </c>
      <c r="AQ3" s="87">
        <f ca="1">SUMIFS(OFFSET(BD_COMERCIAL!AE$5,0,0,$S$26,1),OFFSET(BD_COMERCIAL!$L$5,0,0,$S$26,1),"SE",OFFSET(BD_COMERCIAL!$FC$5,0,0,$S$26,1),"C",OFFSET(BD_COMERCIAL!$Q$5,0,0,$S$26,1),"PLD + Spread",OFFSET(BD_COMERCIAL!$I$5,0,0,$S$26,1),"Trading")-SUMIFS(OFFSET(BD_COMERCIAL!AE$5,0,0,$S$26,1),OFFSET(BD_COMERCIAL!$L$5,0,0,$S$26,1),"SE",OFFSET(BD_COMERCIAL!$FC$5,0,0,$S$26,1),"V",OFFSET(BD_COMERCIAL!$Q$5,0,0,$S$26,1),"PLD + Spread",OFFSET(BD_COMERCIAL!$I$5,0,0,$S$26,1),"Trading")</f>
        <v>0</v>
      </c>
      <c r="AR3" s="87">
        <f ca="1">SUMIFS(OFFSET(BD_COMERCIAL!AF$5,0,0,$S$26,1),OFFSET(BD_COMERCIAL!$L$5,0,0,$S$26,1),"SE",OFFSET(BD_COMERCIAL!$FC$5,0,0,$S$26,1),"C",OFFSET(BD_COMERCIAL!$Q$5,0,0,$S$26,1),"PLD + Spread",OFFSET(BD_COMERCIAL!$I$5,0,0,$S$26,1),"Trading")-SUMIFS(OFFSET(BD_COMERCIAL!AF$5,0,0,$S$26,1),OFFSET(BD_COMERCIAL!$L$5,0,0,$S$26,1),"SE",OFFSET(BD_COMERCIAL!$FC$5,0,0,$S$26,1),"V",OFFSET(BD_COMERCIAL!$Q$5,0,0,$S$26,1),"PLD + Spread",OFFSET(BD_COMERCIAL!$I$5,0,0,$S$26,1),"Trading")</f>
        <v>0</v>
      </c>
      <c r="AS3" s="87">
        <f ca="1">SUMIFS(OFFSET(BD_COMERCIAL!AG$5,0,0,$S$26,1),OFFSET(BD_COMERCIAL!$L$5,0,0,$S$26,1),"SE",OFFSET(BD_COMERCIAL!$FC$5,0,0,$S$26,1),"C",OFFSET(BD_COMERCIAL!$Q$5,0,0,$S$26,1),"PLD + Spread",OFFSET(BD_COMERCIAL!$I$5,0,0,$S$26,1),"Trading")-SUMIFS(OFFSET(BD_COMERCIAL!AG$5,0,0,$S$26,1),OFFSET(BD_COMERCIAL!$L$5,0,0,$S$26,1),"SE",OFFSET(BD_COMERCIAL!$FC$5,0,0,$S$26,1),"V",OFFSET(BD_COMERCIAL!$Q$5,0,0,$S$26,1),"PLD + Spread",OFFSET(BD_COMERCIAL!$I$5,0,0,$S$26,1),"Trading")</f>
        <v>0</v>
      </c>
      <c r="AT3" s="87">
        <f ca="1">SUMIFS(OFFSET(BD_COMERCIAL!AH$5,0,0,$S$26,1),OFFSET(BD_COMERCIAL!$L$5,0,0,$S$26,1),"SE",OFFSET(BD_COMERCIAL!$FC$5,0,0,$S$26,1),"C",OFFSET(BD_COMERCIAL!$Q$5,0,0,$S$26,1),"PLD + Spread",OFFSET(BD_COMERCIAL!$I$5,0,0,$S$26,1),"Trading")-SUMIFS(OFFSET(BD_COMERCIAL!AH$5,0,0,$S$26,1),OFFSET(BD_COMERCIAL!$L$5,0,0,$S$26,1),"SE",OFFSET(BD_COMERCIAL!$FC$5,0,0,$S$26,1),"V",OFFSET(BD_COMERCIAL!$Q$5,0,0,$S$26,1),"PLD + Spread",OFFSET(BD_COMERCIAL!$I$5,0,0,$S$26,1),"Trading")</f>
        <v>0</v>
      </c>
      <c r="AU3" s="87">
        <f ca="1">SUMIFS(OFFSET(BD_COMERCIAL!AI$5,0,0,$S$26,1),OFFSET(BD_COMERCIAL!$L$5,0,0,$S$26,1),"SE",OFFSET(BD_COMERCIAL!$FC$5,0,0,$S$26,1),"C",OFFSET(BD_COMERCIAL!$Q$5,0,0,$S$26,1),"PLD + Spread",OFFSET(BD_COMERCIAL!$I$5,0,0,$S$26,1),"Trading")-SUMIFS(OFFSET(BD_COMERCIAL!AI$5,0,0,$S$26,1),OFFSET(BD_COMERCIAL!$L$5,0,0,$S$26,1),"SE",OFFSET(BD_COMERCIAL!$FC$5,0,0,$S$26,1),"V",OFFSET(BD_COMERCIAL!$Q$5,0,0,$S$26,1),"PLD + Spread",OFFSET(BD_COMERCIAL!$I$5,0,0,$S$26,1),"Trading")</f>
        <v>10</v>
      </c>
      <c r="AV3" s="87">
        <f ca="1">SUMIFS(OFFSET(BD_COMERCIAL!AJ$5,0,0,$S$26,1),OFFSET(BD_COMERCIAL!$L$5,0,0,$S$26,1),"SE",OFFSET(BD_COMERCIAL!$FC$5,0,0,$S$26,1),"C",OFFSET(BD_COMERCIAL!$Q$5,0,0,$S$26,1),"PLD + Spread",OFFSET(BD_COMERCIAL!$I$5,0,0,$S$26,1),"Trading")-SUMIFS(OFFSET(BD_COMERCIAL!AJ$5,0,0,$S$26,1),OFFSET(BD_COMERCIAL!$L$5,0,0,$S$26,1),"SE",OFFSET(BD_COMERCIAL!$FC$5,0,0,$S$26,1),"V",OFFSET(BD_COMERCIAL!$Q$5,0,0,$S$26,1),"PLD + Spread",OFFSET(BD_COMERCIAL!$I$5,0,0,$S$26,1),"Trading")</f>
        <v>6</v>
      </c>
      <c r="AW3" s="87">
        <f ca="1">SUMIFS(OFFSET(BD_COMERCIAL!AK$5,0,0,$S$26,1),OFFSET(BD_COMERCIAL!$L$5,0,0,$S$26,1),"SE",OFFSET(BD_COMERCIAL!$FC$5,0,0,$S$26,1),"C",OFFSET(BD_COMERCIAL!$Q$5,0,0,$S$26,1),"PLD + Spread",OFFSET(BD_COMERCIAL!$I$5,0,0,$S$26,1),"Trading")-SUMIFS(OFFSET(BD_COMERCIAL!AK$5,0,0,$S$26,1),OFFSET(BD_COMERCIAL!$L$5,0,0,$S$26,1),"SE",OFFSET(BD_COMERCIAL!$FC$5,0,0,$S$26,1),"V",OFFSET(BD_COMERCIAL!$Q$5,0,0,$S$26,1),"PLD + Spread",OFFSET(BD_COMERCIAL!$I$5,0,0,$S$26,1),"Trading")</f>
        <v>19.280562</v>
      </c>
      <c r="AX3" s="87">
        <f ca="1">SUMIFS(OFFSET(BD_COMERCIAL!AL$5,0,0,$S$26,1),OFFSET(BD_COMERCIAL!$L$5,0,0,$S$26,1),"SE",OFFSET(BD_COMERCIAL!$FC$5,0,0,$S$26,1),"C",OFFSET(BD_COMERCIAL!$Q$5,0,0,$S$26,1),"PLD + Spread",OFFSET(BD_COMERCIAL!$I$5,0,0,$S$26,1),"Trading")-SUMIFS(OFFSET(BD_COMERCIAL!AL$5,0,0,$S$26,1),OFFSET(BD_COMERCIAL!$L$5,0,0,$S$26,1),"SE",OFFSET(BD_COMERCIAL!$FC$5,0,0,$S$26,1),"V",OFFSET(BD_COMERCIAL!$Q$5,0,0,$S$26,1),"PLD + Spread",OFFSET(BD_COMERCIAL!$I$5,0,0,$S$26,1),"Trading")</f>
        <v>40.4</v>
      </c>
      <c r="AY3" s="87">
        <f ca="1">SUMIFS(OFFSET(BD_COMERCIAL!AM$5,0,0,$S$26,1),OFFSET(BD_COMERCIAL!$L$5,0,0,$S$26,1),"SE",OFFSET(BD_COMERCIAL!$FC$5,0,0,$S$26,1),"C",OFFSET(BD_COMERCIAL!$Q$5,0,0,$S$26,1),"PLD + Spread",OFFSET(BD_COMERCIAL!$I$5,0,0,$S$26,1),"Trading")-SUMIFS(OFFSET(BD_COMERCIAL!AM$5,0,0,$S$26,1),OFFSET(BD_COMERCIAL!$L$5,0,0,$S$26,1),"SE",OFFSET(BD_COMERCIAL!$FC$5,0,0,$S$26,1),"V",OFFSET(BD_COMERCIAL!$Q$5,0,0,$S$26,1),"PLD + Spread",OFFSET(BD_COMERCIAL!$I$5,0,0,$S$26,1),"Trading")</f>
        <v>17</v>
      </c>
      <c r="BA3" s="86" t="s">
        <v>64</v>
      </c>
      <c r="BB3" s="87">
        <f ca="1">AN3+Z3</f>
        <v>2.9999999999994031E-2</v>
      </c>
      <c r="BC3" s="87">
        <f t="shared" ref="BC3:BC16" ca="1" si="0">AO3+AA3</f>
        <v>3.0000000000001137E-2</v>
      </c>
      <c r="BD3" s="87">
        <f t="shared" ref="BD3:BD16" ca="1" si="1">AP3+AB3</f>
        <v>-19.970000000000013</v>
      </c>
      <c r="BE3" s="87">
        <f t="shared" ref="BE3:BE16" ca="1" si="2">AQ3+AC3</f>
        <v>-29.970000000000006</v>
      </c>
      <c r="BF3" s="87">
        <f t="shared" ref="BF3:BF16" ca="1" si="3">AR3+AD3</f>
        <v>-8.9699999999999989</v>
      </c>
      <c r="BG3" s="87">
        <f t="shared" ref="BG3:BG15" ca="1" si="4">AS3+AE3</f>
        <v>3.0000000000001137E-2</v>
      </c>
      <c r="BH3" s="87">
        <f t="shared" ref="BH3:BH16" ca="1" si="5">AT3+AF3</f>
        <v>2.9999999999986926E-2</v>
      </c>
      <c r="BI3" s="87">
        <f t="shared" ref="BI3:BI16" ca="1" si="6">AU3+AG3</f>
        <v>10.029999999999994</v>
      </c>
      <c r="BJ3" s="87">
        <f t="shared" ref="BJ3:BJ16" ca="1" si="7">AV3+AH3</f>
        <v>-0.24222199999999816</v>
      </c>
      <c r="BK3" s="87">
        <f t="shared" ref="BK3:BK16" ca="1" si="8">AW3+AI3</f>
        <v>0.91056200000000942</v>
      </c>
      <c r="BL3" s="87">
        <f t="shared" ref="BL3:BL16" ca="1" si="9">AX3+AJ3</f>
        <v>3.0000000000008242E-2</v>
      </c>
      <c r="BM3" s="87">
        <f t="shared" ref="BM3:BM16" ca="1" si="10">AY3+AK3</f>
        <v>4.5299999999999869</v>
      </c>
    </row>
    <row r="4" spans="2:65" s="17" customFormat="1" ht="15" customHeight="1" x14ac:dyDescent="0.25">
      <c r="B4" s="311"/>
      <c r="C4" s="51" t="s">
        <v>27</v>
      </c>
      <c r="D4" s="67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50"/>
      <c r="Y4" s="86" t="s">
        <v>65</v>
      </c>
      <c r="Z4" s="87">
        <f ca="1">SUMIFS(OFFSET(BD_COMERCIAL!AB$5,0,0,$S$26,1),OFFSET(BD_COMERCIAL!$L$5,0,0,$S$26,1),"S",OFFSET(BD_COMERCIAL!$FC$5,0,0,$S$26,1),"C",OFFSET(BD_COMERCIAL!$Q$5,0,0,$S$26,1),"Fixo",OFFSET(BD_COMERCIAL!$I$5,0,0,$S$26,1),"Trading")-SUMIFS(OFFSET(BD_COMERCIAL!AB$5,0,0,$S$26,1),OFFSET(BD_COMERCIAL!$L$5,0,0,$S$26,1),"S",OFFSET(BD_COMERCIAL!$FC$5,0,0,$S$26,1),"V",OFFSET(BD_COMERCIAL!$Q$5,0,0,$S$26,1),"Fixo",OFFSET(BD_COMERCIAL!$I$5,0,0,$S$26,1),"Trading")</f>
        <v>0</v>
      </c>
      <c r="AA4" s="87">
        <f ca="1">SUMIFS(OFFSET(BD_COMERCIAL!AC$5,0,0,$S$26,1),OFFSET(BD_COMERCIAL!$L$5,0,0,$S$26,1),"S",OFFSET(BD_COMERCIAL!$FC$5,0,0,$S$26,1),"C",OFFSET(BD_COMERCIAL!$Q$5,0,0,$S$26,1),"Fixo",OFFSET(BD_COMERCIAL!$I$5,0,0,$S$26,1),"Trading")-SUMIFS(OFFSET(BD_COMERCIAL!AC$5,0,0,$S$26,1),OFFSET(BD_COMERCIAL!$L$5,0,0,$S$26,1),"S",OFFSET(BD_COMERCIAL!$FC$5,0,0,$S$26,1),"V",OFFSET(BD_COMERCIAL!$Q$5,0,0,$S$26,1),"Fixo",OFFSET(BD_COMERCIAL!$I$5,0,0,$S$26,1),"Trading")</f>
        <v>0</v>
      </c>
      <c r="AB4" s="87">
        <f ca="1">SUMIFS(OFFSET(BD_COMERCIAL!AD$5,0,0,$S$26,1),OFFSET(BD_COMERCIAL!$L$5,0,0,$S$26,1),"S",OFFSET(BD_COMERCIAL!$FC$5,0,0,$S$26,1),"C",OFFSET(BD_COMERCIAL!$Q$5,0,0,$S$26,1),"Fixo",OFFSET(BD_COMERCIAL!$I$5,0,0,$S$26,1),"Trading")-SUMIFS(OFFSET(BD_COMERCIAL!AD$5,0,0,$S$26,1),OFFSET(BD_COMERCIAL!$L$5,0,0,$S$26,1),"S",OFFSET(BD_COMERCIAL!$FC$5,0,0,$S$26,1),"V",OFFSET(BD_COMERCIAL!$Q$5,0,0,$S$26,1),"Fixo",OFFSET(BD_COMERCIAL!$I$5,0,0,$S$26,1),"Trading")</f>
        <v>0</v>
      </c>
      <c r="AC4" s="87">
        <f ca="1">SUMIFS(OFFSET(BD_COMERCIAL!AE$5,0,0,$S$26,1),OFFSET(BD_COMERCIAL!$L$5,0,0,$S$26,1),"S",OFFSET(BD_COMERCIAL!$FC$5,0,0,$S$26,1),"C",OFFSET(BD_COMERCIAL!$Q$5,0,0,$S$26,1),"Fixo",OFFSET(BD_COMERCIAL!$I$5,0,0,$S$26,1),"Trading")-SUMIFS(OFFSET(BD_COMERCIAL!AE$5,0,0,$S$26,1),OFFSET(BD_COMERCIAL!$L$5,0,0,$S$26,1),"S",OFFSET(BD_COMERCIAL!$FC$5,0,0,$S$26,1),"V",OFFSET(BD_COMERCIAL!$Q$5,0,0,$S$26,1),"Fixo",OFFSET(BD_COMERCIAL!$I$5,0,0,$S$26,1),"Trading")</f>
        <v>0</v>
      </c>
      <c r="AD4" s="87">
        <f ca="1">SUMIFS(OFFSET(BD_COMERCIAL!AF$5,0,0,$S$26,1),OFFSET(BD_COMERCIAL!$L$5,0,0,$S$26,1),"S",OFFSET(BD_COMERCIAL!$FC$5,0,0,$S$26,1),"C",OFFSET(BD_COMERCIAL!$Q$5,0,0,$S$26,1),"Fixo",OFFSET(BD_COMERCIAL!$I$5,0,0,$S$26,1),"Trading")-SUMIFS(OFFSET(BD_COMERCIAL!AF$5,0,0,$S$26,1),OFFSET(BD_COMERCIAL!$L$5,0,0,$S$26,1),"S",OFFSET(BD_COMERCIAL!$FC$5,0,0,$S$26,1),"V",OFFSET(BD_COMERCIAL!$Q$5,0,0,$S$26,1),"Fixo",OFFSET(BD_COMERCIAL!$I$5,0,0,$S$26,1),"Trading")</f>
        <v>0</v>
      </c>
      <c r="AE4" s="87">
        <f ca="1">SUMIFS(OFFSET(BD_COMERCIAL!AG$5,0,0,$S$26,1),OFFSET(BD_COMERCIAL!$L$5,0,0,$S$26,1),"S",OFFSET(BD_COMERCIAL!$FC$5,0,0,$S$26,1),"C",OFFSET(BD_COMERCIAL!$Q$5,0,0,$S$26,1),"Fixo",OFFSET(BD_COMERCIAL!$I$5,0,0,$S$26,1),"Trading")-SUMIFS(OFFSET(BD_COMERCIAL!AG$5,0,0,$S$26,1),OFFSET(BD_COMERCIAL!$L$5,0,0,$S$26,1),"S",OFFSET(BD_COMERCIAL!$FC$5,0,0,$S$26,1),"V",OFFSET(BD_COMERCIAL!$Q$5,0,0,$S$26,1),"Fixo",OFFSET(BD_COMERCIAL!$I$5,0,0,$S$26,1),"Trading")</f>
        <v>0</v>
      </c>
      <c r="AF4" s="87">
        <f ca="1">SUMIFS(OFFSET(BD_COMERCIAL!AH$5,0,0,$S$26,1),OFFSET(BD_COMERCIAL!$L$5,0,0,$S$26,1),"S",OFFSET(BD_COMERCIAL!$FC$5,0,0,$S$26,1),"C",OFFSET(BD_COMERCIAL!$Q$5,0,0,$S$26,1),"Fixo",OFFSET(BD_COMERCIAL!$I$5,0,0,$S$26,1),"Trading")-SUMIFS(OFFSET(BD_COMERCIAL!AH$5,0,0,$S$26,1),OFFSET(BD_COMERCIAL!$L$5,0,0,$S$26,1),"S",OFFSET(BD_COMERCIAL!$FC$5,0,0,$S$26,1),"V",OFFSET(BD_COMERCIAL!$Q$5,0,0,$S$26,1),"Fixo",OFFSET(BD_COMERCIAL!$I$5,0,0,$S$26,1),"Trading")</f>
        <v>0</v>
      </c>
      <c r="AG4" s="87">
        <f ca="1">SUMIFS(OFFSET(BD_COMERCIAL!AI$5,0,0,$S$26,1),OFFSET(BD_COMERCIAL!$L$5,0,0,$S$26,1),"S",OFFSET(BD_COMERCIAL!$FC$5,0,0,$S$26,1),"C",OFFSET(BD_COMERCIAL!$Q$5,0,0,$S$26,1),"Fixo",OFFSET(BD_COMERCIAL!$I$5,0,0,$S$26,1),"Trading")-SUMIFS(OFFSET(BD_COMERCIAL!AI$5,0,0,$S$26,1),OFFSET(BD_COMERCIAL!$L$5,0,0,$S$26,1),"S",OFFSET(BD_COMERCIAL!$FC$5,0,0,$S$26,1),"V",OFFSET(BD_COMERCIAL!$Q$5,0,0,$S$26,1),"Fixo",OFFSET(BD_COMERCIAL!$I$5,0,0,$S$26,1),"Trading")</f>
        <v>0</v>
      </c>
      <c r="AH4" s="87">
        <f ca="1">SUMIFS(OFFSET(BD_COMERCIAL!AJ$5,0,0,$S$26,1),OFFSET(BD_COMERCIAL!$L$5,0,0,$S$26,1),"S",OFFSET(BD_COMERCIAL!$FC$5,0,0,$S$26,1),"C",OFFSET(BD_COMERCIAL!$Q$5,0,0,$S$26,1),"Fixo",OFFSET(BD_COMERCIAL!$I$5,0,0,$S$26,1),"Trading")-SUMIFS(OFFSET(BD_COMERCIAL!AJ$5,0,0,$S$26,1),OFFSET(BD_COMERCIAL!$L$5,0,0,$S$26,1),"S",OFFSET(BD_COMERCIAL!$FC$5,0,0,$S$26,1),"V",OFFSET(BD_COMERCIAL!$Q$5,0,0,$S$26,1),"Fixo",OFFSET(BD_COMERCIAL!$I$5,0,0,$S$26,1),"Trading")</f>
        <v>0</v>
      </c>
      <c r="AI4" s="87">
        <f ca="1">SUMIFS(OFFSET(BD_COMERCIAL!AK$5,0,0,$S$26,1),OFFSET(BD_COMERCIAL!$L$5,0,0,$S$26,1),"S",OFFSET(BD_COMERCIAL!$FC$5,0,0,$S$26,1),"C",OFFSET(BD_COMERCIAL!$Q$5,0,0,$S$26,1),"Fixo",OFFSET(BD_COMERCIAL!$I$5,0,0,$S$26,1),"Trading")-SUMIFS(OFFSET(BD_COMERCIAL!AK$5,0,0,$S$26,1),OFFSET(BD_COMERCIAL!$L$5,0,0,$S$26,1),"S",OFFSET(BD_COMERCIAL!$FC$5,0,0,$S$26,1),"V",OFFSET(BD_COMERCIAL!$Q$5,0,0,$S$26,1),"Fixo",OFFSET(BD_COMERCIAL!$I$5,0,0,$S$26,1),"Trading")</f>
        <v>0</v>
      </c>
      <c r="AJ4" s="87">
        <f ca="1">SUMIFS(OFFSET(BD_COMERCIAL!AL$5,0,0,$S$26,1),OFFSET(BD_COMERCIAL!$L$5,0,0,$S$26,1),"S",OFFSET(BD_COMERCIAL!$FC$5,0,0,$S$26,1),"C",OFFSET(BD_COMERCIAL!$Q$5,0,0,$S$26,1),"Fixo",OFFSET(BD_COMERCIAL!$I$5,0,0,$S$26,1),"Trading")-SUMIFS(OFFSET(BD_COMERCIAL!AL$5,0,0,$S$26,1),OFFSET(BD_COMERCIAL!$L$5,0,0,$S$26,1),"S",OFFSET(BD_COMERCIAL!$FC$5,0,0,$S$26,1),"V",OFFSET(BD_COMERCIAL!$Q$5,0,0,$S$26,1),"Fixo",OFFSET(BD_COMERCIAL!$I$5,0,0,$S$26,1),"Trading")</f>
        <v>0</v>
      </c>
      <c r="AK4" s="87">
        <f ca="1">SUMIFS(OFFSET(BD_COMERCIAL!AM$5,0,0,$S$26,1),OFFSET(BD_COMERCIAL!$L$5,0,0,$S$26,1),"S",OFFSET(BD_COMERCIAL!$FC$5,0,0,$S$26,1),"C",OFFSET(BD_COMERCIAL!$Q$5,0,0,$S$26,1),"Fixo",OFFSET(BD_COMERCIAL!$I$5,0,0,$S$26,1),"Trading")-SUMIFS(OFFSET(BD_COMERCIAL!AM$5,0,0,$S$26,1),OFFSET(BD_COMERCIAL!$L$5,0,0,$S$26,1),"S",OFFSET(BD_COMERCIAL!$FC$5,0,0,$S$26,1),"V",OFFSET(BD_COMERCIAL!$Q$5,0,0,$S$26,1),"Fixo",OFFSET(BD_COMERCIAL!$I$5,0,0,$S$26,1),"Trading")</f>
        <v>0</v>
      </c>
      <c r="AM4" s="86" t="s">
        <v>65</v>
      </c>
      <c r="AN4" s="87">
        <f ca="1">SUMIFS(OFFSET(BD_COMERCIAL!AB$5,0,0,$S$26,1),OFFSET(BD_COMERCIAL!$L$5,0,0,$S$26,1),"S",OFFSET(BD_COMERCIAL!$FC$5,0,0,$S$26,1),"C",OFFSET(BD_COMERCIAL!$Q$5,0,0,$S$26,1),"PLD + Spread",OFFSET(BD_COMERCIAL!$I$5,0,0,$S$26,1),"Trading")-SUMIFS(OFFSET(BD_COMERCIAL!AB$5,0,0,$S$26,1),OFFSET(BD_COMERCIAL!$L$5,0,0,$S$26,1),"S",OFFSET(BD_COMERCIAL!$FC$5,0,0,$S$26,1),"V",OFFSET(BD_COMERCIAL!$Q$5,0,0,$S$26,1),"PLD + Spread",OFFSET(BD_COMERCIAL!$I$5,0,0,$S$26,1),"Trading")</f>
        <v>0</v>
      </c>
      <c r="AO4" s="87">
        <f ca="1">SUMIFS(OFFSET(BD_COMERCIAL!AC$5,0,0,$S$26,1),OFFSET(BD_COMERCIAL!$L$5,0,0,$S$26,1),"S",OFFSET(BD_COMERCIAL!$FC$5,0,0,$S$26,1),"C",OFFSET(BD_COMERCIAL!$Q$5,0,0,$S$26,1),"PLD + Spread",OFFSET(BD_COMERCIAL!$I$5,0,0,$S$26,1),"Trading")-SUMIFS(OFFSET(BD_COMERCIAL!AC$5,0,0,$S$26,1),OFFSET(BD_COMERCIAL!$L$5,0,0,$S$26,1),"S",OFFSET(BD_COMERCIAL!$FC$5,0,0,$S$26,1),"V",OFFSET(BD_COMERCIAL!$Q$5,0,0,$S$26,1),"PLD + Spread",OFFSET(BD_COMERCIAL!$I$5,0,0,$S$26,1),"Trading")</f>
        <v>0</v>
      </c>
      <c r="AP4" s="87">
        <f ca="1">SUMIFS(OFFSET(BD_COMERCIAL!AD$5,0,0,$S$26,1),OFFSET(BD_COMERCIAL!$L$5,0,0,$S$26,1),"S",OFFSET(BD_COMERCIAL!$FC$5,0,0,$S$26,1),"C",OFFSET(BD_COMERCIAL!$Q$5,0,0,$S$26,1),"PLD + Spread",OFFSET(BD_COMERCIAL!$I$5,0,0,$S$26,1),"Trading")-SUMIFS(OFFSET(BD_COMERCIAL!AD$5,0,0,$S$26,1),OFFSET(BD_COMERCIAL!$L$5,0,0,$S$26,1),"S",OFFSET(BD_COMERCIAL!$FC$5,0,0,$S$26,1),"V",OFFSET(BD_COMERCIAL!$Q$5,0,0,$S$26,1),"PLD + Spread",OFFSET(BD_COMERCIAL!$I$5,0,0,$S$26,1),"Trading")</f>
        <v>0</v>
      </c>
      <c r="AQ4" s="87">
        <f ca="1">SUMIFS(OFFSET(BD_COMERCIAL!AE$5,0,0,$S$26,1),OFFSET(BD_COMERCIAL!$L$5,0,0,$S$26,1),"S",OFFSET(BD_COMERCIAL!$FC$5,0,0,$S$26,1),"C",OFFSET(BD_COMERCIAL!$Q$5,0,0,$S$26,1),"PLD + Spread",OFFSET(BD_COMERCIAL!$I$5,0,0,$S$26,1),"Trading")-SUMIFS(OFFSET(BD_COMERCIAL!AE$5,0,0,$S$26,1),OFFSET(BD_COMERCIAL!$L$5,0,0,$S$26,1),"S",OFFSET(BD_COMERCIAL!$FC$5,0,0,$S$26,1),"V",OFFSET(BD_COMERCIAL!$Q$5,0,0,$S$26,1),"PLD + Spread",OFFSET(BD_COMERCIAL!$I$5,0,0,$S$26,1),"Trading")</f>
        <v>0</v>
      </c>
      <c r="AR4" s="87">
        <f ca="1">SUMIFS(OFFSET(BD_COMERCIAL!AF$5,0,0,$S$26,1),OFFSET(BD_COMERCIAL!$L$5,0,0,$S$26,1),"S",OFFSET(BD_COMERCIAL!$FC$5,0,0,$S$26,1),"C",OFFSET(BD_COMERCIAL!$Q$5,0,0,$S$26,1),"PLD + Spread",OFFSET(BD_COMERCIAL!$I$5,0,0,$S$26,1),"Trading")-SUMIFS(OFFSET(BD_COMERCIAL!AF$5,0,0,$S$26,1),OFFSET(BD_COMERCIAL!$L$5,0,0,$S$26,1),"S",OFFSET(BD_COMERCIAL!$FC$5,0,0,$S$26,1),"V",OFFSET(BD_COMERCIAL!$Q$5,0,0,$S$26,1),"PLD + Spread",OFFSET(BD_COMERCIAL!$I$5,0,0,$S$26,1),"Trading")</f>
        <v>0</v>
      </c>
      <c r="AS4" s="87">
        <f ca="1">SUMIFS(OFFSET(BD_COMERCIAL!AG$5,0,0,$S$26,1),OFFSET(BD_COMERCIAL!$L$5,0,0,$S$26,1),"S",OFFSET(BD_COMERCIAL!$FC$5,0,0,$S$26,1),"C",OFFSET(BD_COMERCIAL!$Q$5,0,0,$S$26,1),"PLD + Spread",OFFSET(BD_COMERCIAL!$I$5,0,0,$S$26,1),"Trading")-SUMIFS(OFFSET(BD_COMERCIAL!AG$5,0,0,$S$26,1),OFFSET(BD_COMERCIAL!$L$5,0,0,$S$26,1),"S",OFFSET(BD_COMERCIAL!$FC$5,0,0,$S$26,1),"V",OFFSET(BD_COMERCIAL!$Q$5,0,0,$S$26,1),"PLD + Spread",OFFSET(BD_COMERCIAL!$I$5,0,0,$S$26,1),"Trading")</f>
        <v>0</v>
      </c>
      <c r="AT4" s="87">
        <f ca="1">SUMIFS(OFFSET(BD_COMERCIAL!AH$5,0,0,$S$26,1),OFFSET(BD_COMERCIAL!$L$5,0,0,$S$26,1),"S",OFFSET(BD_COMERCIAL!$FC$5,0,0,$S$26,1),"C",OFFSET(BD_COMERCIAL!$Q$5,0,0,$S$26,1),"PLD + Spread",OFFSET(BD_COMERCIAL!$I$5,0,0,$S$26,1),"Trading")-SUMIFS(OFFSET(BD_COMERCIAL!AH$5,0,0,$S$26,1),OFFSET(BD_COMERCIAL!$L$5,0,0,$S$26,1),"S",OFFSET(BD_COMERCIAL!$FC$5,0,0,$S$26,1),"V",OFFSET(BD_COMERCIAL!$Q$5,0,0,$S$26,1),"PLD + Spread",OFFSET(BD_COMERCIAL!$I$5,0,0,$S$26,1),"Trading")</f>
        <v>0</v>
      </c>
      <c r="AU4" s="87">
        <f ca="1">SUMIFS(OFFSET(BD_COMERCIAL!AI$5,0,0,$S$26,1),OFFSET(BD_COMERCIAL!$L$5,0,0,$S$26,1),"S",OFFSET(BD_COMERCIAL!$FC$5,0,0,$S$26,1),"C",OFFSET(BD_COMERCIAL!$Q$5,0,0,$S$26,1),"PLD + Spread",OFFSET(BD_COMERCIAL!$I$5,0,0,$S$26,1),"Trading")-SUMIFS(OFFSET(BD_COMERCIAL!AI$5,0,0,$S$26,1),OFFSET(BD_COMERCIAL!$L$5,0,0,$S$26,1),"S",OFFSET(BD_COMERCIAL!$FC$5,0,0,$S$26,1),"V",OFFSET(BD_COMERCIAL!$Q$5,0,0,$S$26,1),"PLD + Spread",OFFSET(BD_COMERCIAL!$I$5,0,0,$S$26,1),"Trading")</f>
        <v>0</v>
      </c>
      <c r="AV4" s="87">
        <f ca="1">SUMIFS(OFFSET(BD_COMERCIAL!AJ$5,0,0,$S$26,1),OFFSET(BD_COMERCIAL!$L$5,0,0,$S$26,1),"S",OFFSET(BD_COMERCIAL!$FC$5,0,0,$S$26,1),"C",OFFSET(BD_COMERCIAL!$Q$5,0,0,$S$26,1),"PLD + Spread",OFFSET(BD_COMERCIAL!$I$5,0,0,$S$26,1),"Trading")-SUMIFS(OFFSET(BD_COMERCIAL!AJ$5,0,0,$S$26,1),OFFSET(BD_COMERCIAL!$L$5,0,0,$S$26,1),"S",OFFSET(BD_COMERCIAL!$FC$5,0,0,$S$26,1),"V",OFFSET(BD_COMERCIAL!$Q$5,0,0,$S$26,1),"PLD + Spread",OFFSET(BD_COMERCIAL!$I$5,0,0,$S$26,1),"Trading")</f>
        <v>0</v>
      </c>
      <c r="AW4" s="87">
        <f ca="1">SUMIFS(OFFSET(BD_COMERCIAL!AK$5,0,0,$S$26,1),OFFSET(BD_COMERCIAL!$L$5,0,0,$S$26,1),"S",OFFSET(BD_COMERCIAL!$FC$5,0,0,$S$26,1),"C",OFFSET(BD_COMERCIAL!$Q$5,0,0,$S$26,1),"PLD + Spread",OFFSET(BD_COMERCIAL!$I$5,0,0,$S$26,1),"Trading")-SUMIFS(OFFSET(BD_COMERCIAL!AK$5,0,0,$S$26,1),OFFSET(BD_COMERCIAL!$L$5,0,0,$S$26,1),"S",OFFSET(BD_COMERCIAL!$FC$5,0,0,$S$26,1),"V",OFFSET(BD_COMERCIAL!$Q$5,0,0,$S$26,1),"PLD + Spread",OFFSET(BD_COMERCIAL!$I$5,0,0,$S$26,1),"Trading")</f>
        <v>0</v>
      </c>
      <c r="AX4" s="87">
        <f ca="1">SUMIFS(OFFSET(BD_COMERCIAL!AL$5,0,0,$S$26,1),OFFSET(BD_COMERCIAL!$L$5,0,0,$S$26,1),"S",OFFSET(BD_COMERCIAL!$FC$5,0,0,$S$26,1),"C",OFFSET(BD_COMERCIAL!$Q$5,0,0,$S$26,1),"PLD + Spread",OFFSET(BD_COMERCIAL!$I$5,0,0,$S$26,1),"Trading")-SUMIFS(OFFSET(BD_COMERCIAL!AL$5,0,0,$S$26,1),OFFSET(BD_COMERCIAL!$L$5,0,0,$S$26,1),"S",OFFSET(BD_COMERCIAL!$FC$5,0,0,$S$26,1),"V",OFFSET(BD_COMERCIAL!$Q$5,0,0,$S$26,1),"PLD + Spread",OFFSET(BD_COMERCIAL!$I$5,0,0,$S$26,1),"Trading")</f>
        <v>0</v>
      </c>
      <c r="AY4" s="87">
        <f ca="1">SUMIFS(OFFSET(BD_COMERCIAL!AM$5,0,0,$S$26,1),OFFSET(BD_COMERCIAL!$L$5,0,0,$S$26,1),"S",OFFSET(BD_COMERCIAL!$FC$5,0,0,$S$26,1),"C",OFFSET(BD_COMERCIAL!$Q$5,0,0,$S$26,1),"PLD + Spread",OFFSET(BD_COMERCIAL!$I$5,0,0,$S$26,1),"Trading")-SUMIFS(OFFSET(BD_COMERCIAL!AM$5,0,0,$S$26,1),OFFSET(BD_COMERCIAL!$L$5,0,0,$S$26,1),"S",OFFSET(BD_COMERCIAL!$FC$5,0,0,$S$26,1),"V",OFFSET(BD_COMERCIAL!$Q$5,0,0,$S$26,1),"PLD + Spread",OFFSET(BD_COMERCIAL!$I$5,0,0,$S$26,1),"Trading")</f>
        <v>0</v>
      </c>
      <c r="BA4" s="86" t="s">
        <v>65</v>
      </c>
      <c r="BB4" s="87">
        <f t="shared" ref="BB4:BB16" ca="1" si="11">AN4+Z4</f>
        <v>0</v>
      </c>
      <c r="BC4" s="87">
        <f t="shared" ca="1" si="0"/>
        <v>0</v>
      </c>
      <c r="BD4" s="87">
        <f t="shared" ca="1" si="1"/>
        <v>0</v>
      </c>
      <c r="BE4" s="87">
        <f t="shared" ca="1" si="2"/>
        <v>0</v>
      </c>
      <c r="BF4" s="87">
        <f t="shared" ca="1" si="3"/>
        <v>0</v>
      </c>
      <c r="BG4" s="87">
        <f t="shared" ca="1" si="4"/>
        <v>0</v>
      </c>
      <c r="BH4" s="87">
        <f t="shared" ca="1" si="5"/>
        <v>0</v>
      </c>
      <c r="BI4" s="87">
        <f t="shared" ca="1" si="6"/>
        <v>0</v>
      </c>
      <c r="BJ4" s="87">
        <f t="shared" ca="1" si="7"/>
        <v>0</v>
      </c>
      <c r="BK4" s="87">
        <f t="shared" ca="1" si="8"/>
        <v>0</v>
      </c>
      <c r="BL4" s="87">
        <f t="shared" ca="1" si="9"/>
        <v>0</v>
      </c>
      <c r="BM4" s="87">
        <f t="shared" ca="1" si="10"/>
        <v>0</v>
      </c>
    </row>
    <row r="5" spans="2:65" s="17" customFormat="1" ht="15" customHeight="1" x14ac:dyDescent="0.25">
      <c r="B5" s="311"/>
      <c r="C5" s="46" t="s">
        <v>26</v>
      </c>
      <c r="D5" s="67"/>
      <c r="E5" s="44"/>
      <c r="F5" s="44"/>
      <c r="G5" s="44"/>
      <c r="H5" s="44"/>
      <c r="I5" s="44"/>
      <c r="J5" s="44"/>
      <c r="K5" s="44"/>
      <c r="L5" s="44"/>
      <c r="M5" s="44"/>
      <c r="N5" s="44"/>
      <c r="O5" s="66"/>
      <c r="P5" s="43"/>
      <c r="Y5" s="86" t="s">
        <v>66</v>
      </c>
      <c r="Z5" s="87">
        <f ca="1">SUMIFS(OFFSET(BD_COMERCIAL!AB$5,0,0,$S$26,1),OFFSET(BD_COMERCIAL!$L$5,0,0,$S$26,1),"NE",OFFSET(BD_COMERCIAL!$FC$5,0,0,$S$26,1),"C",OFFSET(BD_COMERCIAL!$Q$5,0,0,$S$26,1),"Fixo",OFFSET(BD_COMERCIAL!$I$5,0,0,$S$26,1),"Trading")-SUMIFS(OFFSET(BD_COMERCIAL!AB$5,0,0,$S$26,1),OFFSET(BD_COMERCIAL!$L$5,0,0,$S$26,1),"NE",OFFSET(BD_COMERCIAL!$FC$5,0,0,$S$26,1),"V",OFFSET(BD_COMERCIAL!$Q$5,0,0,$S$26,1),"Fixo",OFFSET(BD_COMERCIAL!$I$5,0,0,$S$26,1),"Trading")</f>
        <v>0</v>
      </c>
      <c r="AA5" s="87">
        <f ca="1">SUMIFS(OFFSET(BD_COMERCIAL!AC$5,0,0,$S$26,1),OFFSET(BD_COMERCIAL!$L$5,0,0,$S$26,1),"NE",OFFSET(BD_COMERCIAL!$FC$5,0,0,$S$26,1),"C",OFFSET(BD_COMERCIAL!$Q$5,0,0,$S$26,1),"Fixo",OFFSET(BD_COMERCIAL!$I$5,0,0,$S$26,1),"Trading")-SUMIFS(OFFSET(BD_COMERCIAL!AC$5,0,0,$S$26,1),OFFSET(BD_COMERCIAL!$L$5,0,0,$S$26,1),"NE",OFFSET(BD_COMERCIAL!$FC$5,0,0,$S$26,1),"V",OFFSET(BD_COMERCIAL!$Q$5,0,0,$S$26,1),"Fixo",OFFSET(BD_COMERCIAL!$I$5,0,0,$S$26,1),"Trading")</f>
        <v>0</v>
      </c>
      <c r="AB5" s="87">
        <f ca="1">SUMIFS(OFFSET(BD_COMERCIAL!AD$5,0,0,$S$26,1),OFFSET(BD_COMERCIAL!$L$5,0,0,$S$26,1),"NE",OFFSET(BD_COMERCIAL!$FC$5,0,0,$S$26,1),"C",OFFSET(BD_COMERCIAL!$Q$5,0,0,$S$26,1),"Fixo",OFFSET(BD_COMERCIAL!$I$5,0,0,$S$26,1),"Trading")-SUMIFS(OFFSET(BD_COMERCIAL!AD$5,0,0,$S$26,1),OFFSET(BD_COMERCIAL!$L$5,0,0,$S$26,1),"NE",OFFSET(BD_COMERCIAL!$FC$5,0,0,$S$26,1),"V",OFFSET(BD_COMERCIAL!$Q$5,0,0,$S$26,1),"Fixo",OFFSET(BD_COMERCIAL!$I$5,0,0,$S$26,1),"Trading")</f>
        <v>0</v>
      </c>
      <c r="AC5" s="87">
        <f ca="1">SUMIFS(OFFSET(BD_COMERCIAL!AE$5,0,0,$S$26,1),OFFSET(BD_COMERCIAL!$L$5,0,0,$S$26,1),"NE",OFFSET(BD_COMERCIAL!$FC$5,0,0,$S$26,1),"C",OFFSET(BD_COMERCIAL!$Q$5,0,0,$S$26,1),"Fixo",OFFSET(BD_COMERCIAL!$I$5,0,0,$S$26,1),"Trading")-SUMIFS(OFFSET(BD_COMERCIAL!AE$5,0,0,$S$26,1),OFFSET(BD_COMERCIAL!$L$5,0,0,$S$26,1),"NE",OFFSET(BD_COMERCIAL!$FC$5,0,0,$S$26,1),"V",OFFSET(BD_COMERCIAL!$Q$5,0,0,$S$26,1),"Fixo",OFFSET(BD_COMERCIAL!$I$5,0,0,$S$26,1),"Trading")</f>
        <v>0</v>
      </c>
      <c r="AD5" s="87">
        <f ca="1">SUMIFS(OFFSET(BD_COMERCIAL!AF$5,0,0,$S$26,1),OFFSET(BD_COMERCIAL!$L$5,0,0,$S$26,1),"NE",OFFSET(BD_COMERCIAL!$FC$5,0,0,$S$26,1),"C",OFFSET(BD_COMERCIAL!$Q$5,0,0,$S$26,1),"Fixo",OFFSET(BD_COMERCIAL!$I$5,0,0,$S$26,1),"Trading")-SUMIFS(OFFSET(BD_COMERCIAL!AF$5,0,0,$S$26,1),OFFSET(BD_COMERCIAL!$L$5,0,0,$S$26,1),"NE",OFFSET(BD_COMERCIAL!$FC$5,0,0,$S$26,1),"V",OFFSET(BD_COMERCIAL!$Q$5,0,0,$S$26,1),"Fixo",OFFSET(BD_COMERCIAL!$I$5,0,0,$S$26,1),"Trading")</f>
        <v>0</v>
      </c>
      <c r="AE5" s="87">
        <f ca="1">SUMIFS(OFFSET(BD_COMERCIAL!AG$5,0,0,$S$26,1),OFFSET(BD_COMERCIAL!$L$5,0,0,$S$26,1),"NE",OFFSET(BD_COMERCIAL!$FC$5,0,0,$S$26,1),"C",OFFSET(BD_COMERCIAL!$Q$5,0,0,$S$26,1),"Fixo",OFFSET(BD_COMERCIAL!$I$5,0,0,$S$26,1),"Trading")-SUMIFS(OFFSET(BD_COMERCIAL!AG$5,0,0,$S$26,1),OFFSET(BD_COMERCIAL!$L$5,0,0,$S$26,1),"NE",OFFSET(BD_COMERCIAL!$FC$5,0,0,$S$26,1),"V",OFFSET(BD_COMERCIAL!$Q$5,0,0,$S$26,1),"Fixo",OFFSET(BD_COMERCIAL!$I$5,0,0,$S$26,1),"Trading")</f>
        <v>0</v>
      </c>
      <c r="AF5" s="87">
        <f ca="1">SUMIFS(OFFSET(BD_COMERCIAL!AH$5,0,0,$S$26,1),OFFSET(BD_COMERCIAL!$L$5,0,0,$S$26,1),"NE",OFFSET(BD_COMERCIAL!$FC$5,0,0,$S$26,1),"C",OFFSET(BD_COMERCIAL!$Q$5,0,0,$S$26,1),"Fixo",OFFSET(BD_COMERCIAL!$I$5,0,0,$S$26,1),"Trading")-SUMIFS(OFFSET(BD_COMERCIAL!AH$5,0,0,$S$26,1),OFFSET(BD_COMERCIAL!$L$5,0,0,$S$26,1),"NE",OFFSET(BD_COMERCIAL!$FC$5,0,0,$S$26,1),"V",OFFSET(BD_COMERCIAL!$Q$5,0,0,$S$26,1),"Fixo",OFFSET(BD_COMERCIAL!$I$5,0,0,$S$26,1),"Trading")</f>
        <v>0</v>
      </c>
      <c r="AG5" s="87">
        <f ca="1">SUMIFS(OFFSET(BD_COMERCIAL!AI$5,0,0,$S$26,1),OFFSET(BD_COMERCIAL!$L$5,0,0,$S$26,1),"NE",OFFSET(BD_COMERCIAL!$FC$5,0,0,$S$26,1),"C",OFFSET(BD_COMERCIAL!$Q$5,0,0,$S$26,1),"Fixo",OFFSET(BD_COMERCIAL!$I$5,0,0,$S$26,1),"Trading")-SUMIFS(OFFSET(BD_COMERCIAL!AI$5,0,0,$S$26,1),OFFSET(BD_COMERCIAL!$L$5,0,0,$S$26,1),"NE",OFFSET(BD_COMERCIAL!$FC$5,0,0,$S$26,1),"V",OFFSET(BD_COMERCIAL!$Q$5,0,0,$S$26,1),"Fixo",OFFSET(BD_COMERCIAL!$I$5,0,0,$S$26,1),"Trading")</f>
        <v>0</v>
      </c>
      <c r="AH5" s="87">
        <f ca="1">SUMIFS(OFFSET(BD_COMERCIAL!AJ$5,0,0,$S$26,1),OFFSET(BD_COMERCIAL!$L$5,0,0,$S$26,1),"NE",OFFSET(BD_COMERCIAL!$FC$5,0,0,$S$26,1),"C",OFFSET(BD_COMERCIAL!$Q$5,0,0,$S$26,1),"Fixo",OFFSET(BD_COMERCIAL!$I$5,0,0,$S$26,1),"Trading")-SUMIFS(OFFSET(BD_COMERCIAL!AJ$5,0,0,$S$26,1),OFFSET(BD_COMERCIAL!$L$5,0,0,$S$26,1),"NE",OFFSET(BD_COMERCIAL!$FC$5,0,0,$S$26,1),"V",OFFSET(BD_COMERCIAL!$Q$5,0,0,$S$26,1),"Fixo",OFFSET(BD_COMERCIAL!$I$5,0,0,$S$26,1),"Trading")</f>
        <v>0</v>
      </c>
      <c r="AI5" s="87">
        <f ca="1">SUMIFS(OFFSET(BD_COMERCIAL!AK$5,0,0,$S$26,1),OFFSET(BD_COMERCIAL!$L$5,0,0,$S$26,1),"NE",OFFSET(BD_COMERCIAL!$FC$5,0,0,$S$26,1),"C",OFFSET(BD_COMERCIAL!$Q$5,0,0,$S$26,1),"Fixo",OFFSET(BD_COMERCIAL!$I$5,0,0,$S$26,1),"Trading")-SUMIFS(OFFSET(BD_COMERCIAL!AK$5,0,0,$S$26,1),OFFSET(BD_COMERCIAL!$L$5,0,0,$S$26,1),"NE",OFFSET(BD_COMERCIAL!$FC$5,0,0,$S$26,1),"V",OFFSET(BD_COMERCIAL!$Q$5,0,0,$S$26,1),"Fixo",OFFSET(BD_COMERCIAL!$I$5,0,0,$S$26,1),"Trading")</f>
        <v>0</v>
      </c>
      <c r="AJ5" s="87">
        <f ca="1">SUMIFS(OFFSET(BD_COMERCIAL!AL$5,0,0,$S$26,1),OFFSET(BD_COMERCIAL!$L$5,0,0,$S$26,1),"NE",OFFSET(BD_COMERCIAL!$FC$5,0,0,$S$26,1),"C",OFFSET(BD_COMERCIAL!$Q$5,0,0,$S$26,1),"Fixo",OFFSET(BD_COMERCIAL!$I$5,0,0,$S$26,1),"Trading")-SUMIFS(OFFSET(BD_COMERCIAL!AL$5,0,0,$S$26,1),OFFSET(BD_COMERCIAL!$L$5,0,0,$S$26,1),"NE",OFFSET(BD_COMERCIAL!$FC$5,0,0,$S$26,1),"V",OFFSET(BD_COMERCIAL!$Q$5,0,0,$S$26,1),"Fixo",OFFSET(BD_COMERCIAL!$I$5,0,0,$S$26,1),"Trading")</f>
        <v>0</v>
      </c>
      <c r="AK5" s="87">
        <f ca="1">SUMIFS(OFFSET(BD_COMERCIAL!AM$5,0,0,$S$26,1),OFFSET(BD_COMERCIAL!$L$5,0,0,$S$26,1),"NE",OFFSET(BD_COMERCIAL!$FC$5,0,0,$S$26,1),"C",OFFSET(BD_COMERCIAL!$Q$5,0,0,$S$26,1),"Fixo",OFFSET(BD_COMERCIAL!$I$5,0,0,$S$26,1),"Trading")-SUMIFS(OFFSET(BD_COMERCIAL!AM$5,0,0,$S$26,1),OFFSET(BD_COMERCIAL!$L$5,0,0,$S$26,1),"NE",OFFSET(BD_COMERCIAL!$FC$5,0,0,$S$26,1),"V",OFFSET(BD_COMERCIAL!$Q$5,0,0,$S$26,1),"Fixo",OFFSET(BD_COMERCIAL!$I$5,0,0,$S$26,1),"Trading")</f>
        <v>0</v>
      </c>
      <c r="AM5" s="86" t="s">
        <v>66</v>
      </c>
      <c r="AN5" s="87">
        <f ca="1">SUMIFS(OFFSET(BD_COMERCIAL!AB$5,0,0,$S$26,1),OFFSET(BD_COMERCIAL!$L$5,0,0,$S$26,1),"NE",OFFSET(BD_COMERCIAL!$FC$5,0,0,$S$26,1),"C",OFFSET(BD_COMERCIAL!$Q$5,0,0,$S$26,1),"PLD + Spread",OFFSET(BD_COMERCIAL!$I$5,0,0,$S$26,1),"Trading")-SUMIFS(OFFSET(BD_COMERCIAL!AB$5,0,0,$S$26,1),OFFSET(BD_COMERCIAL!$L$5,0,0,$S$26,1),"NE",OFFSET(BD_COMERCIAL!$FC$5,0,0,$S$26,1),"V",OFFSET(BD_COMERCIAL!$Q$5,0,0,$S$26,1),"PLD + Spread",OFFSET(BD_COMERCIAL!$I$5,0,0,$S$26,1),"Trading")</f>
        <v>0</v>
      </c>
      <c r="AO5" s="87">
        <f ca="1">SUMIFS(OFFSET(BD_COMERCIAL!AC$5,0,0,$S$26,1),OFFSET(BD_COMERCIAL!$L$5,0,0,$S$26,1),"NE",OFFSET(BD_COMERCIAL!$FC$5,0,0,$S$26,1),"C",OFFSET(BD_COMERCIAL!$Q$5,0,0,$S$26,1),"PLD + Spread",OFFSET(BD_COMERCIAL!$I$5,0,0,$S$26,1),"Trading")-SUMIFS(OFFSET(BD_COMERCIAL!AC$5,0,0,$S$26,1),OFFSET(BD_COMERCIAL!$L$5,0,0,$S$26,1),"NE",OFFSET(BD_COMERCIAL!$FC$5,0,0,$S$26,1),"V",OFFSET(BD_COMERCIAL!$Q$5,0,0,$S$26,1),"PLD + Spread",OFFSET(BD_COMERCIAL!$I$5,0,0,$S$26,1),"Trading")</f>
        <v>0</v>
      </c>
      <c r="AP5" s="87">
        <f ca="1">SUMIFS(OFFSET(BD_COMERCIAL!AD$5,0,0,$S$26,1),OFFSET(BD_COMERCIAL!$L$5,0,0,$S$26,1),"NE",OFFSET(BD_COMERCIAL!$FC$5,0,0,$S$26,1),"C",OFFSET(BD_COMERCIAL!$Q$5,0,0,$S$26,1),"PLD + Spread",OFFSET(BD_COMERCIAL!$I$5,0,0,$S$26,1),"Trading")-SUMIFS(OFFSET(BD_COMERCIAL!AD$5,0,0,$S$26,1),OFFSET(BD_COMERCIAL!$L$5,0,0,$S$26,1),"NE",OFFSET(BD_COMERCIAL!$FC$5,0,0,$S$26,1),"V",OFFSET(BD_COMERCIAL!$Q$5,0,0,$S$26,1),"PLD + Spread",OFFSET(BD_COMERCIAL!$I$5,0,0,$S$26,1),"Trading")</f>
        <v>0</v>
      </c>
      <c r="AQ5" s="87">
        <f ca="1">SUMIFS(OFFSET(BD_COMERCIAL!AE$5,0,0,$S$26,1),OFFSET(BD_COMERCIAL!$L$5,0,0,$S$26,1),"NE",OFFSET(BD_COMERCIAL!$FC$5,0,0,$S$26,1),"C",OFFSET(BD_COMERCIAL!$Q$5,0,0,$S$26,1),"PLD + Spread",OFFSET(BD_COMERCIAL!$I$5,0,0,$S$26,1),"Trading")-SUMIFS(OFFSET(BD_COMERCIAL!AE$5,0,0,$S$26,1),OFFSET(BD_COMERCIAL!$L$5,0,0,$S$26,1),"NE",OFFSET(BD_COMERCIAL!$FC$5,0,0,$S$26,1),"V",OFFSET(BD_COMERCIAL!$Q$5,0,0,$S$26,1),"PLD + Spread",OFFSET(BD_COMERCIAL!$I$5,0,0,$S$26,1),"Trading")</f>
        <v>0</v>
      </c>
      <c r="AR5" s="87">
        <f ca="1">SUMIFS(OFFSET(BD_COMERCIAL!AF$5,0,0,$S$26,1),OFFSET(BD_COMERCIAL!$L$5,0,0,$S$26,1),"NE",OFFSET(BD_COMERCIAL!$FC$5,0,0,$S$26,1),"C",OFFSET(BD_COMERCIAL!$Q$5,0,0,$S$26,1),"PLD + Spread",OFFSET(BD_COMERCIAL!$I$5,0,0,$S$26,1),"Trading")-SUMIFS(OFFSET(BD_COMERCIAL!AF$5,0,0,$S$26,1),OFFSET(BD_COMERCIAL!$L$5,0,0,$S$26,1),"NE",OFFSET(BD_COMERCIAL!$FC$5,0,0,$S$26,1),"V",OFFSET(BD_COMERCIAL!$Q$5,0,0,$S$26,1),"PLD + Spread",OFFSET(BD_COMERCIAL!$I$5,0,0,$S$26,1),"Trading")</f>
        <v>0</v>
      </c>
      <c r="AS5" s="87">
        <f ca="1">SUMIFS(OFFSET(BD_COMERCIAL!AG$5,0,0,$S$26,1),OFFSET(BD_COMERCIAL!$L$5,0,0,$S$26,1),"NE",OFFSET(BD_COMERCIAL!$FC$5,0,0,$S$26,1),"C",OFFSET(BD_COMERCIAL!$Q$5,0,0,$S$26,1),"PLD + Spread",OFFSET(BD_COMERCIAL!$I$5,0,0,$S$26,1),"Trading")-SUMIFS(OFFSET(BD_COMERCIAL!AG$5,0,0,$S$26,1),OFFSET(BD_COMERCIAL!$L$5,0,0,$S$26,1),"NE",OFFSET(BD_COMERCIAL!$FC$5,0,0,$S$26,1),"V",OFFSET(BD_COMERCIAL!$Q$5,0,0,$S$26,1),"PLD + Spread",OFFSET(BD_COMERCIAL!$I$5,0,0,$S$26,1),"Trading")</f>
        <v>0</v>
      </c>
      <c r="AT5" s="87">
        <f ca="1">SUMIFS(OFFSET(BD_COMERCIAL!AH$5,0,0,$S$26,1),OFFSET(BD_COMERCIAL!$L$5,0,0,$S$26,1),"NE",OFFSET(BD_COMERCIAL!$FC$5,0,0,$S$26,1),"C",OFFSET(BD_COMERCIAL!$Q$5,0,0,$S$26,1),"PLD + Spread",OFFSET(BD_COMERCIAL!$I$5,0,0,$S$26,1),"Trading")-SUMIFS(OFFSET(BD_COMERCIAL!AH$5,0,0,$S$26,1),OFFSET(BD_COMERCIAL!$L$5,0,0,$S$26,1),"NE",OFFSET(BD_COMERCIAL!$FC$5,0,0,$S$26,1),"V",OFFSET(BD_COMERCIAL!$Q$5,0,0,$S$26,1),"PLD + Spread",OFFSET(BD_COMERCIAL!$I$5,0,0,$S$26,1),"Trading")</f>
        <v>0</v>
      </c>
      <c r="AU5" s="87">
        <f ca="1">SUMIFS(OFFSET(BD_COMERCIAL!AI$5,0,0,$S$26,1),OFFSET(BD_COMERCIAL!$L$5,0,0,$S$26,1),"NE",OFFSET(BD_COMERCIAL!$FC$5,0,0,$S$26,1),"C",OFFSET(BD_COMERCIAL!$Q$5,0,0,$S$26,1),"PLD + Spread",OFFSET(BD_COMERCIAL!$I$5,0,0,$S$26,1),"Trading")-SUMIFS(OFFSET(BD_COMERCIAL!AI$5,0,0,$S$26,1),OFFSET(BD_COMERCIAL!$L$5,0,0,$S$26,1),"NE",OFFSET(BD_COMERCIAL!$FC$5,0,0,$S$26,1),"V",OFFSET(BD_COMERCIAL!$Q$5,0,0,$S$26,1),"PLD + Spread",OFFSET(BD_COMERCIAL!$I$5,0,0,$S$26,1),"Trading")</f>
        <v>0</v>
      </c>
      <c r="AV5" s="87">
        <f ca="1">SUMIFS(OFFSET(BD_COMERCIAL!AJ$5,0,0,$S$26,1),OFFSET(BD_COMERCIAL!$L$5,0,0,$S$26,1),"NE",OFFSET(BD_COMERCIAL!$FC$5,0,0,$S$26,1),"C",OFFSET(BD_COMERCIAL!$Q$5,0,0,$S$26,1),"PLD + Spread",OFFSET(BD_COMERCIAL!$I$5,0,0,$S$26,1),"Trading")-SUMIFS(OFFSET(BD_COMERCIAL!AJ$5,0,0,$S$26,1),OFFSET(BD_COMERCIAL!$L$5,0,0,$S$26,1),"NE",OFFSET(BD_COMERCIAL!$FC$5,0,0,$S$26,1),"V",OFFSET(BD_COMERCIAL!$Q$5,0,0,$S$26,1),"PLD + Spread",OFFSET(BD_COMERCIAL!$I$5,0,0,$S$26,1),"Trading")</f>
        <v>0</v>
      </c>
      <c r="AW5" s="87">
        <f ca="1">SUMIFS(OFFSET(BD_COMERCIAL!AK$5,0,0,$S$26,1),OFFSET(BD_COMERCIAL!$L$5,0,0,$S$26,1),"NE",OFFSET(BD_COMERCIAL!$FC$5,0,0,$S$26,1),"C",OFFSET(BD_COMERCIAL!$Q$5,0,0,$S$26,1),"PLD + Spread",OFFSET(BD_COMERCIAL!$I$5,0,0,$S$26,1),"Trading")-SUMIFS(OFFSET(BD_COMERCIAL!AK$5,0,0,$S$26,1),OFFSET(BD_COMERCIAL!$L$5,0,0,$S$26,1),"NE",OFFSET(BD_COMERCIAL!$FC$5,0,0,$S$26,1),"V",OFFSET(BD_COMERCIAL!$Q$5,0,0,$S$26,1),"PLD + Spread",OFFSET(BD_COMERCIAL!$I$5,0,0,$S$26,1),"Trading")</f>
        <v>0</v>
      </c>
      <c r="AX5" s="87">
        <f ca="1">SUMIFS(OFFSET(BD_COMERCIAL!AL$5,0,0,$S$26,1),OFFSET(BD_COMERCIAL!$L$5,0,0,$S$26,1),"NE",OFFSET(BD_COMERCIAL!$FC$5,0,0,$S$26,1),"C",OFFSET(BD_COMERCIAL!$Q$5,0,0,$S$26,1),"PLD + Spread",OFFSET(BD_COMERCIAL!$I$5,0,0,$S$26,1),"Trading")-SUMIFS(OFFSET(BD_COMERCIAL!AL$5,0,0,$S$26,1),OFFSET(BD_COMERCIAL!$L$5,0,0,$S$26,1),"NE",OFFSET(BD_COMERCIAL!$FC$5,0,0,$S$26,1),"V",OFFSET(BD_COMERCIAL!$Q$5,0,0,$S$26,1),"PLD + Spread",OFFSET(BD_COMERCIAL!$I$5,0,0,$S$26,1),"Trading")</f>
        <v>0</v>
      </c>
      <c r="AY5" s="87">
        <f ca="1">SUMIFS(OFFSET(BD_COMERCIAL!AM$5,0,0,$S$26,1),OFFSET(BD_COMERCIAL!$L$5,0,0,$S$26,1),"NE",OFFSET(BD_COMERCIAL!$FC$5,0,0,$S$26,1),"C",OFFSET(BD_COMERCIAL!$Q$5,0,0,$S$26,1),"PLD + Spread",OFFSET(BD_COMERCIAL!$I$5,0,0,$S$26,1),"Trading")-SUMIFS(OFFSET(BD_COMERCIAL!AM$5,0,0,$S$26,1),OFFSET(BD_COMERCIAL!$L$5,0,0,$S$26,1),"NE",OFFSET(BD_COMERCIAL!$FC$5,0,0,$S$26,1),"V",OFFSET(BD_COMERCIAL!$Q$5,0,0,$S$26,1),"PLD + Spread",OFFSET(BD_COMERCIAL!$I$5,0,0,$S$26,1),"Trading")</f>
        <v>0</v>
      </c>
      <c r="BA5" s="86" t="s">
        <v>66</v>
      </c>
      <c r="BB5" s="87">
        <f t="shared" ca="1" si="11"/>
        <v>0</v>
      </c>
      <c r="BC5" s="87">
        <f t="shared" ca="1" si="0"/>
        <v>0</v>
      </c>
      <c r="BD5" s="87">
        <f t="shared" ca="1" si="1"/>
        <v>0</v>
      </c>
      <c r="BE5" s="87">
        <f t="shared" ca="1" si="2"/>
        <v>0</v>
      </c>
      <c r="BF5" s="87">
        <f t="shared" ca="1" si="3"/>
        <v>0</v>
      </c>
      <c r="BG5" s="87">
        <f t="shared" ca="1" si="4"/>
        <v>0</v>
      </c>
      <c r="BH5" s="87">
        <f t="shared" ca="1" si="5"/>
        <v>0</v>
      </c>
      <c r="BI5" s="87">
        <f t="shared" ca="1" si="6"/>
        <v>0</v>
      </c>
      <c r="BJ5" s="87">
        <f t="shared" ca="1" si="7"/>
        <v>0</v>
      </c>
      <c r="BK5" s="87">
        <f t="shared" ca="1" si="8"/>
        <v>0</v>
      </c>
      <c r="BL5" s="87">
        <f t="shared" ca="1" si="9"/>
        <v>0</v>
      </c>
      <c r="BM5" s="87">
        <f t="shared" ca="1" si="10"/>
        <v>0</v>
      </c>
    </row>
    <row r="6" spans="2:65" s="17" customFormat="1" ht="15" customHeight="1" thickBot="1" x14ac:dyDescent="0.3">
      <c r="B6" s="312"/>
      <c r="C6" s="40" t="s">
        <v>25</v>
      </c>
      <c r="D6" s="64"/>
      <c r="E6" s="39"/>
      <c r="F6" s="39"/>
      <c r="G6" s="39"/>
      <c r="H6" s="39"/>
      <c r="I6" s="39"/>
      <c r="J6" s="39"/>
      <c r="K6" s="39"/>
      <c r="L6" s="39"/>
      <c r="M6" s="39"/>
      <c r="N6" s="39"/>
      <c r="O6" s="38"/>
      <c r="P6" s="37"/>
      <c r="Y6" s="86" t="s">
        <v>67</v>
      </c>
      <c r="Z6" s="87">
        <f ca="1">SUMIFS(OFFSET(BD_COMERCIAL!AB$5,0,0,$S$26,1),OFFSET(BD_COMERCIAL!$L$5,0,0,$S$26,1),"N",OFFSET(BD_COMERCIAL!$FC$5,0,0,$S$26,1),"C",OFFSET(BD_COMERCIAL!$Q$5,0,0,$S$26,1),"Fixo",OFFSET(BD_COMERCIAL!$I$5,0,0,$S$26,1),"Trading")-SUMIFS(OFFSET(BD_COMERCIAL!AB$5,0,0,$S$26,1),OFFSET(BD_COMERCIAL!$L$5,0,0,$S$26,1),"N",OFFSET(BD_COMERCIAL!$FC$5,0,0,$S$26,1),"V",OFFSET(BD_COMERCIAL!$Q$5,0,0,$S$26,1),"Fixo",OFFSET(BD_COMERCIAL!$I$5,0,0,$S$26,1),"Trading")</f>
        <v>0</v>
      </c>
      <c r="AA6" s="87">
        <f ca="1">SUMIFS(OFFSET(BD_COMERCIAL!AC$5,0,0,$S$26,1),OFFSET(BD_COMERCIAL!$L$5,0,0,$S$26,1),"N",OFFSET(BD_COMERCIAL!$FC$5,0,0,$S$26,1),"C",OFFSET(BD_COMERCIAL!$Q$5,0,0,$S$26,1),"Fixo",OFFSET(BD_COMERCIAL!$I$5,0,0,$S$26,1),"Trading")-SUMIFS(OFFSET(BD_COMERCIAL!AC$5,0,0,$S$26,1),OFFSET(BD_COMERCIAL!$L$5,0,0,$S$26,1),"N",OFFSET(BD_COMERCIAL!$FC$5,0,0,$S$26,1),"V",OFFSET(BD_COMERCIAL!$Q$5,0,0,$S$26,1),"Fixo",OFFSET(BD_COMERCIAL!$I$5,0,0,$S$26,1),"Trading")</f>
        <v>0</v>
      </c>
      <c r="AB6" s="87">
        <f ca="1">SUMIFS(OFFSET(BD_COMERCIAL!AD$5,0,0,$S$26,1),OFFSET(BD_COMERCIAL!$L$5,0,0,$S$26,1),"N",OFFSET(BD_COMERCIAL!$FC$5,0,0,$S$26,1),"C",OFFSET(BD_COMERCIAL!$Q$5,0,0,$S$26,1),"Fixo",OFFSET(BD_COMERCIAL!$I$5,0,0,$S$26,1),"Trading")-SUMIFS(OFFSET(BD_COMERCIAL!AD$5,0,0,$S$26,1),OFFSET(BD_COMERCIAL!$L$5,0,0,$S$26,1),"N",OFFSET(BD_COMERCIAL!$FC$5,0,0,$S$26,1),"V",OFFSET(BD_COMERCIAL!$Q$5,0,0,$S$26,1),"Fixo",OFFSET(BD_COMERCIAL!$I$5,0,0,$S$26,1),"Trading")</f>
        <v>0</v>
      </c>
      <c r="AC6" s="87">
        <f ca="1">SUMIFS(OFFSET(BD_COMERCIAL!AE$5,0,0,$S$26,1),OFFSET(BD_COMERCIAL!$L$5,0,0,$S$26,1),"N",OFFSET(BD_COMERCIAL!$FC$5,0,0,$S$26,1),"C",OFFSET(BD_COMERCIAL!$Q$5,0,0,$S$26,1),"Fixo",OFFSET(BD_COMERCIAL!$I$5,0,0,$S$26,1),"Trading")-SUMIFS(OFFSET(BD_COMERCIAL!AE$5,0,0,$S$26,1),OFFSET(BD_COMERCIAL!$L$5,0,0,$S$26,1),"N",OFFSET(BD_COMERCIAL!$FC$5,0,0,$S$26,1),"V",OFFSET(BD_COMERCIAL!$Q$5,0,0,$S$26,1),"Fixo",OFFSET(BD_COMERCIAL!$I$5,0,0,$S$26,1),"Trading")</f>
        <v>0</v>
      </c>
      <c r="AD6" s="87">
        <f ca="1">SUMIFS(OFFSET(BD_COMERCIAL!AF$5,0,0,$S$26,1),OFFSET(BD_COMERCIAL!$L$5,0,0,$S$26,1),"N",OFFSET(BD_COMERCIAL!$FC$5,0,0,$S$26,1),"C",OFFSET(BD_COMERCIAL!$Q$5,0,0,$S$26,1),"Fixo",OFFSET(BD_COMERCIAL!$I$5,0,0,$S$26,1),"Trading")-SUMIFS(OFFSET(BD_COMERCIAL!AF$5,0,0,$S$26,1),OFFSET(BD_COMERCIAL!$L$5,0,0,$S$26,1),"N",OFFSET(BD_COMERCIAL!$FC$5,0,0,$S$26,1),"V",OFFSET(BD_COMERCIAL!$Q$5,0,0,$S$26,1),"Fixo",OFFSET(BD_COMERCIAL!$I$5,0,0,$S$26,1),"Trading")</f>
        <v>0</v>
      </c>
      <c r="AE6" s="87">
        <f ca="1">SUMIFS(OFFSET(BD_COMERCIAL!AG$5,0,0,$S$26,1),OFFSET(BD_COMERCIAL!$L$5,0,0,$S$26,1),"N",OFFSET(BD_COMERCIAL!$FC$5,0,0,$S$26,1),"C",OFFSET(BD_COMERCIAL!$Q$5,0,0,$S$26,1),"Fixo",OFFSET(BD_COMERCIAL!$I$5,0,0,$S$26,1),"Trading")-SUMIFS(OFFSET(BD_COMERCIAL!AG$5,0,0,$S$26,1),OFFSET(BD_COMERCIAL!$L$5,0,0,$S$26,1),"N",OFFSET(BD_COMERCIAL!$FC$5,0,0,$S$26,1),"V",OFFSET(BD_COMERCIAL!$Q$5,0,0,$S$26,1),"Fixo",OFFSET(BD_COMERCIAL!$I$5,0,0,$S$26,1),"Trading")</f>
        <v>0</v>
      </c>
      <c r="AF6" s="87">
        <f ca="1">SUMIFS(OFFSET(BD_COMERCIAL!AH$5,0,0,$S$26,1),OFFSET(BD_COMERCIAL!$L$5,0,0,$S$26,1),"N",OFFSET(BD_COMERCIAL!$FC$5,0,0,$S$26,1),"C",OFFSET(BD_COMERCIAL!$Q$5,0,0,$S$26,1),"Fixo",OFFSET(BD_COMERCIAL!$I$5,0,0,$S$26,1),"Trading")-SUMIFS(OFFSET(BD_COMERCIAL!AH$5,0,0,$S$26,1),OFFSET(BD_COMERCIAL!$L$5,0,0,$S$26,1),"N",OFFSET(BD_COMERCIAL!$FC$5,0,0,$S$26,1),"V",OFFSET(BD_COMERCIAL!$Q$5,0,0,$S$26,1),"Fixo",OFFSET(BD_COMERCIAL!$I$5,0,0,$S$26,1),"Trading")</f>
        <v>0</v>
      </c>
      <c r="AG6" s="87">
        <f ca="1">SUMIFS(OFFSET(BD_COMERCIAL!AI$5,0,0,$S$26,1),OFFSET(BD_COMERCIAL!$L$5,0,0,$S$26,1),"N",OFFSET(BD_COMERCIAL!$FC$5,0,0,$S$26,1),"C",OFFSET(BD_COMERCIAL!$Q$5,0,0,$S$26,1),"Fixo",OFFSET(BD_COMERCIAL!$I$5,0,0,$S$26,1),"Trading")-SUMIFS(OFFSET(BD_COMERCIAL!AI$5,0,0,$S$26,1),OFFSET(BD_COMERCIAL!$L$5,0,0,$S$26,1),"N",OFFSET(BD_COMERCIAL!$FC$5,0,0,$S$26,1),"V",OFFSET(BD_COMERCIAL!$Q$5,0,0,$S$26,1),"Fixo",OFFSET(BD_COMERCIAL!$I$5,0,0,$S$26,1),"Trading")</f>
        <v>0</v>
      </c>
      <c r="AH6" s="87">
        <f ca="1">SUMIFS(OFFSET(BD_COMERCIAL!AJ$5,0,0,$S$26,1),OFFSET(BD_COMERCIAL!$L$5,0,0,$S$26,1),"N",OFFSET(BD_COMERCIAL!$FC$5,0,0,$S$26,1),"C",OFFSET(BD_COMERCIAL!$Q$5,0,0,$S$26,1),"Fixo",OFFSET(BD_COMERCIAL!$I$5,0,0,$S$26,1),"Trading")-SUMIFS(OFFSET(BD_COMERCIAL!AJ$5,0,0,$S$26,1),OFFSET(BD_COMERCIAL!$L$5,0,0,$S$26,1),"N",OFFSET(BD_COMERCIAL!$FC$5,0,0,$S$26,1),"V",OFFSET(BD_COMERCIAL!$Q$5,0,0,$S$26,1),"Fixo",OFFSET(BD_COMERCIAL!$I$5,0,0,$S$26,1),"Trading")</f>
        <v>0</v>
      </c>
      <c r="AI6" s="87">
        <f ca="1">SUMIFS(OFFSET(BD_COMERCIAL!AK$5,0,0,$S$26,1),OFFSET(BD_COMERCIAL!$L$5,0,0,$S$26,1),"N",OFFSET(BD_COMERCIAL!$FC$5,0,0,$S$26,1),"C",OFFSET(BD_COMERCIAL!$Q$5,0,0,$S$26,1),"Fixo",OFFSET(BD_COMERCIAL!$I$5,0,0,$S$26,1),"Trading")-SUMIFS(OFFSET(BD_COMERCIAL!AK$5,0,0,$S$26,1),OFFSET(BD_COMERCIAL!$L$5,0,0,$S$26,1),"N",OFFSET(BD_COMERCIAL!$FC$5,0,0,$S$26,1),"V",OFFSET(BD_COMERCIAL!$Q$5,0,0,$S$26,1),"Fixo",OFFSET(BD_COMERCIAL!$I$5,0,0,$S$26,1),"Trading")</f>
        <v>0</v>
      </c>
      <c r="AJ6" s="87">
        <f ca="1">SUMIFS(OFFSET(BD_COMERCIAL!AL$5,0,0,$S$26,1),OFFSET(BD_COMERCIAL!$L$5,0,0,$S$26,1),"N",OFFSET(BD_COMERCIAL!$FC$5,0,0,$S$26,1),"C",OFFSET(BD_COMERCIAL!$Q$5,0,0,$S$26,1),"Fixo",OFFSET(BD_COMERCIAL!$I$5,0,0,$S$26,1),"Trading")-SUMIFS(OFFSET(BD_COMERCIAL!AL$5,0,0,$S$26,1),OFFSET(BD_COMERCIAL!$L$5,0,0,$S$26,1),"N",OFFSET(BD_COMERCIAL!$FC$5,0,0,$S$26,1),"V",OFFSET(BD_COMERCIAL!$Q$5,0,0,$S$26,1),"Fixo",OFFSET(BD_COMERCIAL!$I$5,0,0,$S$26,1),"Trading")</f>
        <v>0</v>
      </c>
      <c r="AK6" s="87">
        <f ca="1">SUMIFS(OFFSET(BD_COMERCIAL!AM$5,0,0,$S$26,1),OFFSET(BD_COMERCIAL!$L$5,0,0,$S$26,1),"N",OFFSET(BD_COMERCIAL!$FC$5,0,0,$S$26,1),"C",OFFSET(BD_COMERCIAL!$Q$5,0,0,$S$26,1),"Fixo",OFFSET(BD_COMERCIAL!$I$5,0,0,$S$26,1),"Trading")-SUMIFS(OFFSET(BD_COMERCIAL!AM$5,0,0,$S$26,1),OFFSET(BD_COMERCIAL!$L$5,0,0,$S$26,1),"N",OFFSET(BD_COMERCIAL!$FC$5,0,0,$S$26,1),"V",OFFSET(BD_COMERCIAL!$Q$5,0,0,$S$26,1),"Fixo",OFFSET(BD_COMERCIAL!$I$5,0,0,$S$26,1),"Trading")</f>
        <v>0</v>
      </c>
      <c r="AM6" s="86" t="s">
        <v>67</v>
      </c>
      <c r="AN6" s="87">
        <f ca="1">SUMIFS(OFFSET(BD_COMERCIAL!AB$5,0,0,$S$26,1),OFFSET(BD_COMERCIAL!$L$5,0,0,$S$26,1),"N",OFFSET(BD_COMERCIAL!$FC$5,0,0,$S$26,1),"C",OFFSET(BD_COMERCIAL!$Q$5,0,0,$S$26,1),"PLD + Spread",OFFSET(BD_COMERCIAL!$I$5,0,0,$S$26,1),"Trading")-SUMIFS(OFFSET(BD_COMERCIAL!AB$5,0,0,$S$26,1),OFFSET(BD_COMERCIAL!$L$5,0,0,$S$26,1),"N",OFFSET(BD_COMERCIAL!$FC$5,0,0,$S$26,1),"V",OFFSET(BD_COMERCIAL!$Q$5,0,0,$S$26,1),"PLD + Spread",OFFSET(BD_COMERCIAL!$I$5,0,0,$S$26,1),"Trading")</f>
        <v>0</v>
      </c>
      <c r="AO6" s="87">
        <f ca="1">SUMIFS(OFFSET(BD_COMERCIAL!AC$5,0,0,$S$26,1),OFFSET(BD_COMERCIAL!$L$5,0,0,$S$26,1),"N",OFFSET(BD_COMERCIAL!$FC$5,0,0,$S$26,1),"C",OFFSET(BD_COMERCIAL!$Q$5,0,0,$S$26,1),"PLD + Spread",OFFSET(BD_COMERCIAL!$I$5,0,0,$S$26,1),"Trading")-SUMIFS(OFFSET(BD_COMERCIAL!AC$5,0,0,$S$26,1),OFFSET(BD_COMERCIAL!$L$5,0,0,$S$26,1),"N",OFFSET(BD_COMERCIAL!$FC$5,0,0,$S$26,1),"V",OFFSET(BD_COMERCIAL!$Q$5,0,0,$S$26,1),"PLD + Spread",OFFSET(BD_COMERCIAL!$I$5,0,0,$S$26,1),"Trading")</f>
        <v>0</v>
      </c>
      <c r="AP6" s="87">
        <f ca="1">SUMIFS(OFFSET(BD_COMERCIAL!AD$5,0,0,$S$26,1),OFFSET(BD_COMERCIAL!$L$5,0,0,$S$26,1),"N",OFFSET(BD_COMERCIAL!$FC$5,0,0,$S$26,1),"C",OFFSET(BD_COMERCIAL!$Q$5,0,0,$S$26,1),"PLD + Spread",OFFSET(BD_COMERCIAL!$I$5,0,0,$S$26,1),"Trading")-SUMIFS(OFFSET(BD_COMERCIAL!AD$5,0,0,$S$26,1),OFFSET(BD_COMERCIAL!$L$5,0,0,$S$26,1),"N",OFFSET(BD_COMERCIAL!$FC$5,0,0,$S$26,1),"V",OFFSET(BD_COMERCIAL!$Q$5,0,0,$S$26,1),"PLD + Spread",OFFSET(BD_COMERCIAL!$I$5,0,0,$S$26,1),"Trading")</f>
        <v>0</v>
      </c>
      <c r="AQ6" s="87">
        <f ca="1">SUMIFS(OFFSET(BD_COMERCIAL!AE$5,0,0,$S$26,1),OFFSET(BD_COMERCIAL!$L$5,0,0,$S$26,1),"N",OFFSET(BD_COMERCIAL!$FC$5,0,0,$S$26,1),"C",OFFSET(BD_COMERCIAL!$Q$5,0,0,$S$26,1),"PLD + Spread",OFFSET(BD_COMERCIAL!$I$5,0,0,$S$26,1),"Trading")-SUMIFS(OFFSET(BD_COMERCIAL!AE$5,0,0,$S$26,1),OFFSET(BD_COMERCIAL!$L$5,0,0,$S$26,1),"N",OFFSET(BD_COMERCIAL!$FC$5,0,0,$S$26,1),"V",OFFSET(BD_COMERCIAL!$Q$5,0,0,$S$26,1),"PLD + Spread",OFFSET(BD_COMERCIAL!$I$5,0,0,$S$26,1),"Trading")</f>
        <v>0</v>
      </c>
      <c r="AR6" s="87">
        <f ca="1">SUMIFS(OFFSET(BD_COMERCIAL!AF$5,0,0,$S$26,1),OFFSET(BD_COMERCIAL!$L$5,0,0,$S$26,1),"N",OFFSET(BD_COMERCIAL!$FC$5,0,0,$S$26,1),"C",OFFSET(BD_COMERCIAL!$Q$5,0,0,$S$26,1),"PLD + Spread",OFFSET(BD_COMERCIAL!$I$5,0,0,$S$26,1),"Trading")-SUMIFS(OFFSET(BD_COMERCIAL!AF$5,0,0,$S$26,1),OFFSET(BD_COMERCIAL!$L$5,0,0,$S$26,1),"N",OFFSET(BD_COMERCIAL!$FC$5,0,0,$S$26,1),"V",OFFSET(BD_COMERCIAL!$Q$5,0,0,$S$26,1),"PLD + Spread",OFFSET(BD_COMERCIAL!$I$5,0,0,$S$26,1),"Trading")</f>
        <v>0</v>
      </c>
      <c r="AS6" s="87">
        <f ca="1">SUMIFS(OFFSET(BD_COMERCIAL!AG$5,0,0,$S$26,1),OFFSET(BD_COMERCIAL!$L$5,0,0,$S$26,1),"N",OFFSET(BD_COMERCIAL!$FC$5,0,0,$S$26,1),"C",OFFSET(BD_COMERCIAL!$Q$5,0,0,$S$26,1),"PLD + Spread",OFFSET(BD_COMERCIAL!$I$5,0,0,$S$26,1),"Trading")-SUMIFS(OFFSET(BD_COMERCIAL!AG$5,0,0,$S$26,1),OFFSET(BD_COMERCIAL!$L$5,0,0,$S$26,1),"N",OFFSET(BD_COMERCIAL!$FC$5,0,0,$S$26,1),"V",OFFSET(BD_COMERCIAL!$Q$5,0,0,$S$26,1),"PLD + Spread",OFFSET(BD_COMERCIAL!$I$5,0,0,$S$26,1),"Trading")</f>
        <v>0</v>
      </c>
      <c r="AT6" s="87">
        <f ca="1">SUMIFS(OFFSET(BD_COMERCIAL!AH$5,0,0,$S$26,1),OFFSET(BD_COMERCIAL!$L$5,0,0,$S$26,1),"N",OFFSET(BD_COMERCIAL!$FC$5,0,0,$S$26,1),"C",OFFSET(BD_COMERCIAL!$Q$5,0,0,$S$26,1),"PLD + Spread",OFFSET(BD_COMERCIAL!$I$5,0,0,$S$26,1),"Trading")-SUMIFS(OFFSET(BD_COMERCIAL!AH$5,0,0,$S$26,1),OFFSET(BD_COMERCIAL!$L$5,0,0,$S$26,1),"N",OFFSET(BD_COMERCIAL!$FC$5,0,0,$S$26,1),"V",OFFSET(BD_COMERCIAL!$Q$5,0,0,$S$26,1),"PLD + Spread",OFFSET(BD_COMERCIAL!$I$5,0,0,$S$26,1),"Trading")</f>
        <v>0</v>
      </c>
      <c r="AU6" s="87">
        <f ca="1">SUMIFS(OFFSET(BD_COMERCIAL!AI$5,0,0,$S$26,1),OFFSET(BD_COMERCIAL!$L$5,0,0,$S$26,1),"N",OFFSET(BD_COMERCIAL!$FC$5,0,0,$S$26,1),"C",OFFSET(BD_COMERCIAL!$Q$5,0,0,$S$26,1),"PLD + Spread",OFFSET(BD_COMERCIAL!$I$5,0,0,$S$26,1),"Trading")-SUMIFS(OFFSET(BD_COMERCIAL!AI$5,0,0,$S$26,1),OFFSET(BD_COMERCIAL!$L$5,0,0,$S$26,1),"N",OFFSET(BD_COMERCIAL!$FC$5,0,0,$S$26,1),"V",OFFSET(BD_COMERCIAL!$Q$5,0,0,$S$26,1),"PLD + Spread",OFFSET(BD_COMERCIAL!$I$5,0,0,$S$26,1),"Trading")</f>
        <v>0</v>
      </c>
      <c r="AV6" s="87">
        <f ca="1">SUMIFS(OFFSET(BD_COMERCIAL!AJ$5,0,0,$S$26,1),OFFSET(BD_COMERCIAL!$L$5,0,0,$S$26,1),"N",OFFSET(BD_COMERCIAL!$FC$5,0,0,$S$26,1),"C",OFFSET(BD_COMERCIAL!$Q$5,0,0,$S$26,1),"PLD + Spread",OFFSET(BD_COMERCIAL!$I$5,0,0,$S$26,1),"Trading")-SUMIFS(OFFSET(BD_COMERCIAL!AJ$5,0,0,$S$26,1),OFFSET(BD_COMERCIAL!$L$5,0,0,$S$26,1),"N",OFFSET(BD_COMERCIAL!$FC$5,0,0,$S$26,1),"V",OFFSET(BD_COMERCIAL!$Q$5,0,0,$S$26,1),"PLD + Spread",OFFSET(BD_COMERCIAL!$I$5,0,0,$S$26,1),"Trading")</f>
        <v>0</v>
      </c>
      <c r="AW6" s="87">
        <f ca="1">SUMIFS(OFFSET(BD_COMERCIAL!AK$5,0,0,$S$26,1),OFFSET(BD_COMERCIAL!$L$5,0,0,$S$26,1),"N",OFFSET(BD_COMERCIAL!$FC$5,0,0,$S$26,1),"C",OFFSET(BD_COMERCIAL!$Q$5,0,0,$S$26,1),"PLD + Spread",OFFSET(BD_COMERCIAL!$I$5,0,0,$S$26,1),"Trading")-SUMIFS(OFFSET(BD_COMERCIAL!AK$5,0,0,$S$26,1),OFFSET(BD_COMERCIAL!$L$5,0,0,$S$26,1),"N",OFFSET(BD_COMERCIAL!$FC$5,0,0,$S$26,1),"V",OFFSET(BD_COMERCIAL!$Q$5,0,0,$S$26,1),"PLD + Spread",OFFSET(BD_COMERCIAL!$I$5,0,0,$S$26,1),"Trading")</f>
        <v>0</v>
      </c>
      <c r="AX6" s="87">
        <f ca="1">SUMIFS(OFFSET(BD_COMERCIAL!AL$5,0,0,$S$26,1),OFFSET(BD_COMERCIAL!$L$5,0,0,$S$26,1),"N",OFFSET(BD_COMERCIAL!$FC$5,0,0,$S$26,1),"C",OFFSET(BD_COMERCIAL!$Q$5,0,0,$S$26,1),"PLD + Spread",OFFSET(BD_COMERCIAL!$I$5,0,0,$S$26,1),"Trading")-SUMIFS(OFFSET(BD_COMERCIAL!AL$5,0,0,$S$26,1),OFFSET(BD_COMERCIAL!$L$5,0,0,$S$26,1),"N",OFFSET(BD_COMERCIAL!$FC$5,0,0,$S$26,1),"V",OFFSET(BD_COMERCIAL!$Q$5,0,0,$S$26,1),"PLD + Spread",OFFSET(BD_COMERCIAL!$I$5,0,0,$S$26,1),"Trading")</f>
        <v>0</v>
      </c>
      <c r="AY6" s="87">
        <f ca="1">SUMIFS(OFFSET(BD_COMERCIAL!AM$5,0,0,$S$26,1),OFFSET(BD_COMERCIAL!$L$5,0,0,$S$26,1),"N",OFFSET(BD_COMERCIAL!$FC$5,0,0,$S$26,1),"C",OFFSET(BD_COMERCIAL!$Q$5,0,0,$S$26,1),"PLD + Spread",OFFSET(BD_COMERCIAL!$I$5,0,0,$S$26,1),"Trading")-SUMIFS(OFFSET(BD_COMERCIAL!AM$5,0,0,$S$26,1),OFFSET(BD_COMERCIAL!$L$5,0,0,$S$26,1),"N",OFFSET(BD_COMERCIAL!$FC$5,0,0,$S$26,1),"V",OFFSET(BD_COMERCIAL!$Q$5,0,0,$S$26,1),"PLD + Spread",OFFSET(BD_COMERCIAL!$I$5,0,0,$S$26,1),"Trading")</f>
        <v>0</v>
      </c>
      <c r="BA6" s="86" t="s">
        <v>67</v>
      </c>
      <c r="BB6" s="87">
        <f t="shared" ca="1" si="11"/>
        <v>0</v>
      </c>
      <c r="BC6" s="87">
        <f t="shared" ca="1" si="0"/>
        <v>0</v>
      </c>
      <c r="BD6" s="87">
        <f t="shared" ca="1" si="1"/>
        <v>0</v>
      </c>
      <c r="BE6" s="87">
        <f t="shared" ca="1" si="2"/>
        <v>0</v>
      </c>
      <c r="BF6" s="87">
        <f t="shared" ca="1" si="3"/>
        <v>0</v>
      </c>
      <c r="BG6" s="87">
        <f t="shared" ca="1" si="4"/>
        <v>0</v>
      </c>
      <c r="BH6" s="87">
        <f t="shared" ca="1" si="5"/>
        <v>0</v>
      </c>
      <c r="BI6" s="87">
        <f t="shared" ca="1" si="6"/>
        <v>0</v>
      </c>
      <c r="BJ6" s="87">
        <f t="shared" ca="1" si="7"/>
        <v>0</v>
      </c>
      <c r="BK6" s="87">
        <f t="shared" ca="1" si="8"/>
        <v>0</v>
      </c>
      <c r="BL6" s="87">
        <f t="shared" ca="1" si="9"/>
        <v>0</v>
      </c>
      <c r="BM6" s="87">
        <f t="shared" ca="1" si="10"/>
        <v>0</v>
      </c>
    </row>
    <row r="7" spans="2:65" ht="13.5" customHeight="1" thickBot="1" x14ac:dyDescent="0.3">
      <c r="B7" s="62"/>
      <c r="C7" s="62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0"/>
      <c r="Y7" s="89" t="s">
        <v>68</v>
      </c>
      <c r="Z7" s="90">
        <f ca="1">SUM(Z3:Z6)</f>
        <v>2.9999999999994031E-2</v>
      </c>
      <c r="AA7" s="90">
        <f t="shared" ref="AA7:AK7" ca="1" si="12">SUM(AA3:AA6)</f>
        <v>3.0000000000001137E-2</v>
      </c>
      <c r="AB7" s="90">
        <f t="shared" ca="1" si="12"/>
        <v>-19.970000000000013</v>
      </c>
      <c r="AC7" s="90">
        <f t="shared" ca="1" si="12"/>
        <v>-29.970000000000006</v>
      </c>
      <c r="AD7" s="90">
        <f t="shared" ca="1" si="12"/>
        <v>-8.9699999999999989</v>
      </c>
      <c r="AE7" s="90">
        <f t="shared" ca="1" si="12"/>
        <v>3.0000000000001137E-2</v>
      </c>
      <c r="AF7" s="90">
        <f t="shared" ca="1" si="12"/>
        <v>2.9999999999986926E-2</v>
      </c>
      <c r="AG7" s="90">
        <f t="shared" ca="1" si="12"/>
        <v>2.9999999999994031E-2</v>
      </c>
      <c r="AH7" s="90">
        <f t="shared" ca="1" si="12"/>
        <v>-6.2422219999999982</v>
      </c>
      <c r="AI7" s="90">
        <f t="shared" ca="1" si="12"/>
        <v>-18.36999999999999</v>
      </c>
      <c r="AJ7" s="90">
        <f t="shared" ca="1" si="12"/>
        <v>-40.36999999999999</v>
      </c>
      <c r="AK7" s="90">
        <f t="shared" ca="1" si="12"/>
        <v>-12.470000000000013</v>
      </c>
      <c r="AL7" s="17"/>
      <c r="AM7" s="89" t="s">
        <v>68</v>
      </c>
      <c r="AN7" s="90">
        <f ca="1">SUM(AN3:AN6)</f>
        <v>0</v>
      </c>
      <c r="AO7" s="90">
        <f t="shared" ref="AO7:AY7" ca="1" si="13">SUM(AO3:AO6)</f>
        <v>0</v>
      </c>
      <c r="AP7" s="90">
        <f t="shared" ca="1" si="13"/>
        <v>0</v>
      </c>
      <c r="AQ7" s="90">
        <f t="shared" ca="1" si="13"/>
        <v>0</v>
      </c>
      <c r="AR7" s="90">
        <f t="shared" ca="1" si="13"/>
        <v>0</v>
      </c>
      <c r="AS7" s="90">
        <f t="shared" ca="1" si="13"/>
        <v>0</v>
      </c>
      <c r="AT7" s="90">
        <f t="shared" ca="1" si="13"/>
        <v>0</v>
      </c>
      <c r="AU7" s="90">
        <f t="shared" ca="1" si="13"/>
        <v>10</v>
      </c>
      <c r="AV7" s="90">
        <f t="shared" ca="1" si="13"/>
        <v>6</v>
      </c>
      <c r="AW7" s="90">
        <f t="shared" ca="1" si="13"/>
        <v>19.280562</v>
      </c>
      <c r="AX7" s="90">
        <f t="shared" ca="1" si="13"/>
        <v>40.4</v>
      </c>
      <c r="AY7" s="90">
        <f t="shared" ca="1" si="13"/>
        <v>17</v>
      </c>
      <c r="BA7" s="89" t="s">
        <v>68</v>
      </c>
      <c r="BB7" s="90">
        <f t="shared" ca="1" si="11"/>
        <v>2.9999999999994031E-2</v>
      </c>
      <c r="BC7" s="90">
        <f t="shared" ca="1" si="0"/>
        <v>3.0000000000001137E-2</v>
      </c>
      <c r="BD7" s="90">
        <f t="shared" ca="1" si="1"/>
        <v>-19.970000000000013</v>
      </c>
      <c r="BE7" s="90">
        <f t="shared" ca="1" si="2"/>
        <v>-29.970000000000006</v>
      </c>
      <c r="BF7" s="90">
        <f t="shared" ca="1" si="3"/>
        <v>-8.9699999999999989</v>
      </c>
      <c r="BG7" s="90">
        <f t="shared" ca="1" si="4"/>
        <v>3.0000000000001137E-2</v>
      </c>
      <c r="BH7" s="90">
        <f t="shared" ca="1" si="5"/>
        <v>2.9999999999986926E-2</v>
      </c>
      <c r="BI7" s="90">
        <f t="shared" ca="1" si="6"/>
        <v>10.029999999999994</v>
      </c>
      <c r="BJ7" s="90">
        <f t="shared" ca="1" si="7"/>
        <v>-0.24222199999999816</v>
      </c>
      <c r="BK7" s="90">
        <f t="shared" ca="1" si="8"/>
        <v>0.91056200000000942</v>
      </c>
      <c r="BL7" s="90">
        <f t="shared" ca="1" si="9"/>
        <v>3.0000000000008242E-2</v>
      </c>
      <c r="BM7" s="90">
        <f t="shared" ca="1" si="10"/>
        <v>4.5299999999999869</v>
      </c>
    </row>
    <row r="8" spans="2:65" s="17" customFormat="1" ht="15" customHeight="1" x14ac:dyDescent="0.25">
      <c r="B8" s="310" t="s">
        <v>54</v>
      </c>
      <c r="C8" s="58" t="s">
        <v>22</v>
      </c>
      <c r="D8" s="68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4"/>
      <c r="Y8" s="88" t="s">
        <v>75</v>
      </c>
      <c r="Z8" s="87">
        <f ca="1">SUMIFS(OFFSET(BD_COMERCIAL!AB$5,0,0,$S$26,1),OFFSET(BD_COMERCIAL!$FC$5,0,0,$S$26,1),"C",OFFSET(BD_COMERCIAL!$Q$5,0,0,$S$26,1),"Fixo",OFFSET(BD_COMERCIAL!$I$5,0,0,$S$26,1),"Trading")</f>
        <v>46.050186491935484</v>
      </c>
      <c r="AA8" s="87">
        <f ca="1">SUMIFS(OFFSET(BD_COMERCIAL!AC$5,0,0,$S$26,1),OFFSET(BD_COMERCIAL!$FC$5,0,0,$S$26,1),"C",OFFSET(BD_COMERCIAL!$Q$5,0,0,$S$26,1),"Fixo",OFFSET(BD_COMERCIAL!$I$5,0,0,$S$26,1),"Trading")</f>
        <v>49.162706473214286</v>
      </c>
      <c r="AB8" s="87">
        <f ca="1">SUMIFS(OFFSET(BD_COMERCIAL!AD$5,0,0,$S$26,1),OFFSET(BD_COMERCIAL!$FC$5,0,0,$S$26,1),"C",OFFSET(BD_COMERCIAL!$Q$5,0,0,$S$26,1),"Fixo",OFFSET(BD_COMERCIAL!$I$5,0,0,$S$26,1),"Trading")</f>
        <v>48.650186491935486</v>
      </c>
      <c r="AC8" s="87">
        <f ca="1">SUMIFS(OFFSET(BD_COMERCIAL!AE$5,0,0,$S$26,1),OFFSET(BD_COMERCIAL!$FC$5,0,0,$S$26,1),"C",OFFSET(BD_COMERCIAL!$Q$5,0,0,$S$26,1),"Fixo",OFFSET(BD_COMERCIAL!$I$5,0,0,$S$26,1),"Trading")</f>
        <v>33.685192708333332</v>
      </c>
      <c r="AD8" s="87">
        <f ca="1">SUMIFS(OFFSET(BD_COMERCIAL!AF$5,0,0,$S$26,1),OFFSET(BD_COMERCIAL!$FC$5,0,0,$S$26,1),"C",OFFSET(BD_COMERCIAL!$Q$5,0,0,$S$26,1),"Fixo",OFFSET(BD_COMERCIAL!$I$5,0,0,$S$26,1),"Trading")</f>
        <v>67.250186491935494</v>
      </c>
      <c r="AE8" s="87">
        <f ca="1">SUMIFS(OFFSET(BD_COMERCIAL!AG$5,0,0,$S$26,1),OFFSET(BD_COMERCIAL!$FC$5,0,0,$S$26,1),"C",OFFSET(BD_COMERCIAL!$Q$5,0,0,$S$26,1),"Fixo",OFFSET(BD_COMERCIAL!$I$5,0,0,$S$26,1),"Trading")</f>
        <v>65.085192708333338</v>
      </c>
      <c r="AF8" s="87">
        <f ca="1">SUMIFS(OFFSET(BD_COMERCIAL!AH$5,0,0,$S$26,1),OFFSET(BD_COMERCIAL!$FC$5,0,0,$S$26,1),"C",OFFSET(BD_COMERCIAL!$Q$5,0,0,$S$26,1),"Fixo",OFFSET(BD_COMERCIAL!$I$5,0,0,$S$26,1),"Trading")</f>
        <v>66.050186491935477</v>
      </c>
      <c r="AG8" s="87">
        <f ca="1">SUMIFS(OFFSET(BD_COMERCIAL!AI$5,0,0,$S$26,1),OFFSET(BD_COMERCIAL!$FC$5,0,0,$S$26,1),"C",OFFSET(BD_COMERCIAL!$Q$5,0,0,$S$26,1),"Fixo",OFFSET(BD_COMERCIAL!$I$5,0,0,$S$26,1),"Trading")</f>
        <v>62.650186491935486</v>
      </c>
      <c r="AH8" s="87">
        <f ca="1">SUMIFS(OFFSET(BD_COMERCIAL!AJ$5,0,0,$S$26,1),OFFSET(BD_COMERCIAL!$FC$5,0,0,$S$26,1),"C",OFFSET(BD_COMERCIAL!$Q$5,0,0,$S$26,1),"Fixo",OFFSET(BD_COMERCIAL!$I$5,0,0,$S$26,1),"Trading")</f>
        <v>90.485192708333344</v>
      </c>
      <c r="AI8" s="87">
        <f ca="1">SUMIFS(OFFSET(BD_COMERCIAL!AK$5,0,0,$S$26,1),OFFSET(BD_COMERCIAL!$FC$5,0,0,$S$26,1),"C",OFFSET(BD_COMERCIAL!$Q$5,0,0,$S$26,1),"Fixo",OFFSET(BD_COMERCIAL!$I$5,0,0,$S$26,1),"Trading")</f>
        <v>96.750186491935494</v>
      </c>
      <c r="AJ8" s="87">
        <f ca="1">SUMIFS(OFFSET(BD_COMERCIAL!AL$5,0,0,$S$26,1),OFFSET(BD_COMERCIAL!$FC$5,0,0,$S$26,1),"C",OFFSET(BD_COMERCIAL!$Q$5,0,0,$S$26,1),"Fixo",OFFSET(BD_COMERCIAL!$I$5,0,0,$S$26,1),"Trading")</f>
        <v>70.685192708333346</v>
      </c>
      <c r="AK8" s="87">
        <f ca="1">SUMIFS(OFFSET(BD_COMERCIAL!AM$5,0,0,$S$26,1),OFFSET(BD_COMERCIAL!$FC$5,0,0,$S$26,1),"C",OFFSET(BD_COMERCIAL!$Q$5,0,0,$S$26,1),"Fixo",OFFSET(BD_COMERCIAL!$I$5,0,0,$S$26,1),"Trading")</f>
        <v>83.050186491935477</v>
      </c>
      <c r="AM8" s="88" t="s">
        <v>75</v>
      </c>
      <c r="AN8" s="87">
        <f ca="1">SUMIFS(OFFSET(BD_COMERCIAL!AB$5,0,0,$S$26,1),OFFSET(BD_COMERCIAL!$FC$5,0,0,$S$26,1),"C",OFFSET(BD_COMERCIAL!$Q$5,0,0,$S$26,1),"PLD + Spread",OFFSET(BD_COMERCIAL!$I$5,0,0,$S$26,1),"Trading")</f>
        <v>0</v>
      </c>
      <c r="AO8" s="87">
        <f ca="1">SUMIFS(OFFSET(BD_COMERCIAL!AC$5,0,0,$S$26,1),OFFSET(BD_COMERCIAL!$FC$5,0,0,$S$26,1),"C",OFFSET(BD_COMERCIAL!$Q$5,0,0,$S$26,1),"PLD + Spread",OFFSET(BD_COMERCIAL!$I$5,0,0,$S$26,1),"Trading")</f>
        <v>0</v>
      </c>
      <c r="AP8" s="87">
        <f ca="1">SUMIFS(OFFSET(BD_COMERCIAL!AD$5,0,0,$S$26,1),OFFSET(BD_COMERCIAL!$FC$5,0,0,$S$26,1),"C",OFFSET(BD_COMERCIAL!$Q$5,0,0,$S$26,1),"PLD + Spread",OFFSET(BD_COMERCIAL!$I$5,0,0,$S$26,1),"Trading")</f>
        <v>0</v>
      </c>
      <c r="AQ8" s="87">
        <f ca="1">SUMIFS(OFFSET(BD_COMERCIAL!AE$5,0,0,$S$26,1),OFFSET(BD_COMERCIAL!$FC$5,0,0,$S$26,1),"C",OFFSET(BD_COMERCIAL!$Q$5,0,0,$S$26,1),"PLD + Spread",OFFSET(BD_COMERCIAL!$I$5,0,0,$S$26,1),"Trading")</f>
        <v>0</v>
      </c>
      <c r="AR8" s="87">
        <f ca="1">SUMIFS(OFFSET(BD_COMERCIAL!AF$5,0,0,$S$26,1),OFFSET(BD_COMERCIAL!$FC$5,0,0,$S$26,1),"C",OFFSET(BD_COMERCIAL!$Q$5,0,0,$S$26,1),"PLD + Spread",OFFSET(BD_COMERCIAL!$I$5,0,0,$S$26,1),"Trading")</f>
        <v>11.68</v>
      </c>
      <c r="AS8" s="87">
        <f ca="1">SUMIFS(OFFSET(BD_COMERCIAL!AG$5,0,0,$S$26,1),OFFSET(BD_COMERCIAL!$FC$5,0,0,$S$26,1),"C",OFFSET(BD_COMERCIAL!$Q$5,0,0,$S$26,1),"PLD + Spread",OFFSET(BD_COMERCIAL!$I$5,0,0,$S$26,1),"Trading")</f>
        <v>40.68</v>
      </c>
      <c r="AT8" s="87">
        <f ca="1">SUMIFS(OFFSET(BD_COMERCIAL!AH$5,0,0,$S$26,1),OFFSET(BD_COMERCIAL!$FC$5,0,0,$S$26,1),"C",OFFSET(BD_COMERCIAL!$Q$5,0,0,$S$26,1),"PLD + Spread",OFFSET(BD_COMERCIAL!$I$5,0,0,$S$26,1),"Trading")</f>
        <v>21.68</v>
      </c>
      <c r="AU8" s="87">
        <f ca="1">SUMIFS(OFFSET(BD_COMERCIAL!AI$5,0,0,$S$26,1),OFFSET(BD_COMERCIAL!$FC$5,0,0,$S$26,1),"C",OFFSET(BD_COMERCIAL!$Q$5,0,0,$S$26,1),"PLD + Spread",OFFSET(BD_COMERCIAL!$I$5,0,0,$S$26,1),"Trading")</f>
        <v>21.68</v>
      </c>
      <c r="AV8" s="87">
        <f ca="1">SUMIFS(OFFSET(BD_COMERCIAL!AJ$5,0,0,$S$26,1),OFFSET(BD_COMERCIAL!$FC$5,0,0,$S$26,1),"C",OFFSET(BD_COMERCIAL!$Q$5,0,0,$S$26,1),"PLD + Spread",OFFSET(BD_COMERCIAL!$I$5,0,0,$S$26,1),"Trading")</f>
        <v>17.68</v>
      </c>
      <c r="AW8" s="87">
        <f ca="1">SUMIFS(OFFSET(BD_COMERCIAL!AK$5,0,0,$S$26,1),OFFSET(BD_COMERCIAL!$FC$5,0,0,$S$26,1),"C",OFFSET(BD_COMERCIAL!$Q$5,0,0,$S$26,1),"PLD + Spread",OFFSET(BD_COMERCIAL!$I$5,0,0,$S$26,1),"Trading")</f>
        <v>30.960561999999999</v>
      </c>
      <c r="AX8" s="87">
        <f ca="1">SUMIFS(OFFSET(BD_COMERCIAL!AL$5,0,0,$S$26,1),OFFSET(BD_COMERCIAL!$FC$5,0,0,$S$26,1),"C",OFFSET(BD_COMERCIAL!$Q$5,0,0,$S$26,1),"PLD + Spread",OFFSET(BD_COMERCIAL!$I$5,0,0,$S$26,1),"Trading")</f>
        <v>52.08</v>
      </c>
      <c r="AY8" s="87">
        <f ca="1">SUMIFS(OFFSET(BD_COMERCIAL!AM$5,0,0,$S$26,1),OFFSET(BD_COMERCIAL!$FC$5,0,0,$S$26,1),"C",OFFSET(BD_COMERCIAL!$Q$5,0,0,$S$26,1),"PLD + Spread",OFFSET(BD_COMERCIAL!$I$5,0,0,$S$26,1),"Trading")</f>
        <v>28.68</v>
      </c>
      <c r="BA8" s="88" t="s">
        <v>75</v>
      </c>
      <c r="BB8" s="87">
        <f t="shared" ca="1" si="11"/>
        <v>46.050186491935484</v>
      </c>
      <c r="BC8" s="87">
        <f t="shared" ca="1" si="0"/>
        <v>49.162706473214286</v>
      </c>
      <c r="BD8" s="87">
        <f t="shared" ca="1" si="1"/>
        <v>48.650186491935486</v>
      </c>
      <c r="BE8" s="87">
        <f t="shared" ca="1" si="2"/>
        <v>33.685192708333332</v>
      </c>
      <c r="BF8" s="87">
        <f t="shared" ca="1" si="3"/>
        <v>78.930186491935501</v>
      </c>
      <c r="BG8" s="87">
        <f t="shared" ca="1" si="4"/>
        <v>105.76519270833333</v>
      </c>
      <c r="BH8" s="87">
        <f t="shared" ca="1" si="5"/>
        <v>87.730186491935484</v>
      </c>
      <c r="BI8" s="87">
        <f t="shared" ca="1" si="6"/>
        <v>84.330186491935478</v>
      </c>
      <c r="BJ8" s="87">
        <f t="shared" ca="1" si="7"/>
        <v>108.16519270833334</v>
      </c>
      <c r="BK8" s="87">
        <f t="shared" ca="1" si="8"/>
        <v>127.71074849193549</v>
      </c>
      <c r="BL8" s="87">
        <f t="shared" ca="1" si="9"/>
        <v>122.76519270833334</v>
      </c>
      <c r="BM8" s="87">
        <f t="shared" ca="1" si="10"/>
        <v>111.73018649193548</v>
      </c>
    </row>
    <row r="9" spans="2:65" s="17" customFormat="1" ht="15" customHeight="1" x14ac:dyDescent="0.25">
      <c r="B9" s="311"/>
      <c r="C9" s="51" t="s">
        <v>27</v>
      </c>
      <c r="D9" s="67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50"/>
      <c r="Y9" s="88" t="s">
        <v>76</v>
      </c>
      <c r="Z9" s="87">
        <f ca="1">SUMIFS(OFFSET(BD_COMERCIAL!AB$5,0,0,$S$26,1),OFFSET(BD_COMERCIAL!$FC$5,0,0,$S$26,1),"V",OFFSET(BD_COMERCIAL!$Q$5,0,0,$S$26,1),"Fixo",OFFSET(BD_COMERCIAL!$I$5,0,0,$S$26,1),"Trading")</f>
        <v>46.02018649193549</v>
      </c>
      <c r="AA9" s="87">
        <f ca="1">SUMIFS(OFFSET(BD_COMERCIAL!AC$5,0,0,$S$26,1),OFFSET(BD_COMERCIAL!$FC$5,0,0,$S$26,1),"V",OFFSET(BD_COMERCIAL!$Q$5,0,0,$S$26,1),"Fixo",OFFSET(BD_COMERCIAL!$I$5,0,0,$S$26,1),"Trading")</f>
        <v>49.132706473214284</v>
      </c>
      <c r="AB9" s="87">
        <f ca="1">SUMIFS(OFFSET(BD_COMERCIAL!AD$5,0,0,$S$26,1),OFFSET(BD_COMERCIAL!$FC$5,0,0,$S$26,1),"V",OFFSET(BD_COMERCIAL!$Q$5,0,0,$S$26,1),"Fixo",OFFSET(BD_COMERCIAL!$I$5,0,0,$S$26,1),"Trading")</f>
        <v>68.620186491935499</v>
      </c>
      <c r="AC9" s="87">
        <f ca="1">SUMIFS(OFFSET(BD_COMERCIAL!AE$5,0,0,$S$26,1),OFFSET(BD_COMERCIAL!$FC$5,0,0,$S$26,1),"V",OFFSET(BD_COMERCIAL!$Q$5,0,0,$S$26,1),"Fixo",OFFSET(BD_COMERCIAL!$I$5,0,0,$S$26,1),"Trading")</f>
        <v>63.655192708333338</v>
      </c>
      <c r="AD9" s="87">
        <f ca="1">SUMIFS(OFFSET(BD_COMERCIAL!AF$5,0,0,$S$26,1),OFFSET(BD_COMERCIAL!$FC$5,0,0,$S$26,1),"V",OFFSET(BD_COMERCIAL!$Q$5,0,0,$S$26,1),"Fixo",OFFSET(BD_COMERCIAL!$I$5,0,0,$S$26,1),"Trading")</f>
        <v>76.220186491935493</v>
      </c>
      <c r="AE9" s="87">
        <f ca="1">SUMIFS(OFFSET(BD_COMERCIAL!AG$5,0,0,$S$26,1),OFFSET(BD_COMERCIAL!$FC$5,0,0,$S$26,1),"V",OFFSET(BD_COMERCIAL!$Q$5,0,0,$S$26,1),"Fixo",OFFSET(BD_COMERCIAL!$I$5,0,0,$S$26,1),"Trading")</f>
        <v>65.055192708333337</v>
      </c>
      <c r="AF9" s="87">
        <f ca="1">SUMIFS(OFFSET(BD_COMERCIAL!AH$5,0,0,$S$26,1),OFFSET(BD_COMERCIAL!$FC$5,0,0,$S$26,1),"V",OFFSET(BD_COMERCIAL!$Q$5,0,0,$S$26,1),"Fixo",OFFSET(BD_COMERCIAL!$I$5,0,0,$S$26,1),"Trading")</f>
        <v>66.02018649193549</v>
      </c>
      <c r="AG9" s="87">
        <f ca="1">SUMIFS(OFFSET(BD_COMERCIAL!AI$5,0,0,$S$26,1),OFFSET(BD_COMERCIAL!$FC$5,0,0,$S$26,1),"V",OFFSET(BD_COMERCIAL!$Q$5,0,0,$S$26,1),"Fixo",OFFSET(BD_COMERCIAL!$I$5,0,0,$S$26,1),"Trading")</f>
        <v>62.620186491935492</v>
      </c>
      <c r="AH9" s="87">
        <f ca="1">SUMIFS(OFFSET(BD_COMERCIAL!AJ$5,0,0,$S$26,1),OFFSET(BD_COMERCIAL!$FC$5,0,0,$S$26,1),"V",OFFSET(BD_COMERCIAL!$Q$5,0,0,$S$26,1),"Fixo",OFFSET(BD_COMERCIAL!$I$5,0,0,$S$26,1),"Trading")</f>
        <v>96.727414708333342</v>
      </c>
      <c r="AI9" s="87">
        <f ca="1">SUMIFS(OFFSET(BD_COMERCIAL!AK$5,0,0,$S$26,1),OFFSET(BD_COMERCIAL!$FC$5,0,0,$S$26,1),"V",OFFSET(BD_COMERCIAL!$Q$5,0,0,$S$26,1),"Fixo",OFFSET(BD_COMERCIAL!$I$5,0,0,$S$26,1),"Trading")</f>
        <v>115.12018649193548</v>
      </c>
      <c r="AJ9" s="87">
        <f ca="1">SUMIFS(OFFSET(BD_COMERCIAL!AL$5,0,0,$S$26,1),OFFSET(BD_COMERCIAL!$FC$5,0,0,$S$26,1),"V",OFFSET(BD_COMERCIAL!$Q$5,0,0,$S$26,1),"Fixo",OFFSET(BD_COMERCIAL!$I$5,0,0,$S$26,1),"Trading")</f>
        <v>111.05519270833334</v>
      </c>
      <c r="AK9" s="87">
        <f ca="1">SUMIFS(OFFSET(BD_COMERCIAL!AM$5,0,0,$S$26,1),OFFSET(BD_COMERCIAL!$FC$5,0,0,$S$26,1),"V",OFFSET(BD_COMERCIAL!$Q$5,0,0,$S$26,1),"Fixo",OFFSET(BD_COMERCIAL!$I$5,0,0,$S$26,1),"Trading")</f>
        <v>95.52018649193549</v>
      </c>
      <c r="AM9" s="88" t="s">
        <v>76</v>
      </c>
      <c r="AN9" s="87">
        <f ca="1">SUMIFS(OFFSET(BD_COMERCIAL!AB$5,0,0,$S$26,1),OFFSET(BD_COMERCIAL!$FC$5,0,0,$S$26,1),"V",OFFSET(BD_COMERCIAL!$Q$5,0,0,$S$26,1),"PLD + Spread",OFFSET(BD_COMERCIAL!$I$5,0,0,$S$26,1),"Trading")</f>
        <v>0</v>
      </c>
      <c r="AO9" s="87">
        <f ca="1">SUMIFS(OFFSET(BD_COMERCIAL!AC$5,0,0,$S$26,1),OFFSET(BD_COMERCIAL!$FC$5,0,0,$S$26,1),"V",OFFSET(BD_COMERCIAL!$Q$5,0,0,$S$26,1),"PLD + Spread",OFFSET(BD_COMERCIAL!$I$5,0,0,$S$26,1),"Trading")</f>
        <v>0</v>
      </c>
      <c r="AP9" s="87">
        <f ca="1">SUMIFS(OFFSET(BD_COMERCIAL!AD$5,0,0,$S$26,1),OFFSET(BD_COMERCIAL!$FC$5,0,0,$S$26,1),"V",OFFSET(BD_COMERCIAL!$Q$5,0,0,$S$26,1),"PLD + Spread",OFFSET(BD_COMERCIAL!$I$5,0,0,$S$26,1),"Trading")</f>
        <v>0</v>
      </c>
      <c r="AQ9" s="87">
        <f ca="1">SUMIFS(OFFSET(BD_COMERCIAL!AE$5,0,0,$S$26,1),OFFSET(BD_COMERCIAL!$FC$5,0,0,$S$26,1),"V",OFFSET(BD_COMERCIAL!$Q$5,0,0,$S$26,1),"PLD + Spread",OFFSET(BD_COMERCIAL!$I$5,0,0,$S$26,1),"Trading")</f>
        <v>0</v>
      </c>
      <c r="AR9" s="87">
        <f ca="1">SUMIFS(OFFSET(BD_COMERCIAL!AF$5,0,0,$S$26,1),OFFSET(BD_COMERCIAL!$FC$5,0,0,$S$26,1),"V",OFFSET(BD_COMERCIAL!$Q$5,0,0,$S$26,1),"PLD + Spread",OFFSET(BD_COMERCIAL!$I$5,0,0,$S$26,1),"Trading")</f>
        <v>11.68</v>
      </c>
      <c r="AS9" s="87">
        <f ca="1">SUMIFS(OFFSET(BD_COMERCIAL!AG$5,0,0,$S$26,1),OFFSET(BD_COMERCIAL!$FC$5,0,0,$S$26,1),"V",OFFSET(BD_COMERCIAL!$Q$5,0,0,$S$26,1),"PLD + Spread",OFFSET(BD_COMERCIAL!$I$5,0,0,$S$26,1),"Trading")</f>
        <v>40.68</v>
      </c>
      <c r="AT9" s="87">
        <f ca="1">SUMIFS(OFFSET(BD_COMERCIAL!AH$5,0,0,$S$26,1),OFFSET(BD_COMERCIAL!$FC$5,0,0,$S$26,1),"V",OFFSET(BD_COMERCIAL!$Q$5,0,0,$S$26,1),"PLD + Spread",OFFSET(BD_COMERCIAL!$I$5,0,0,$S$26,1),"Trading")</f>
        <v>21.68</v>
      </c>
      <c r="AU9" s="87">
        <f ca="1">SUMIFS(OFFSET(BD_COMERCIAL!AI$5,0,0,$S$26,1),OFFSET(BD_COMERCIAL!$FC$5,0,0,$S$26,1),"V",OFFSET(BD_COMERCIAL!$Q$5,0,0,$S$26,1),"PLD + Spread",OFFSET(BD_COMERCIAL!$I$5,0,0,$S$26,1),"Trading")</f>
        <v>11.68</v>
      </c>
      <c r="AV9" s="87">
        <f ca="1">SUMIFS(OFFSET(BD_COMERCIAL!AJ$5,0,0,$S$26,1),OFFSET(BD_COMERCIAL!$FC$5,0,0,$S$26,1),"V",OFFSET(BD_COMERCIAL!$Q$5,0,0,$S$26,1),"PLD + Spread",OFFSET(BD_COMERCIAL!$I$5,0,0,$S$26,1),"Trading")</f>
        <v>11.68</v>
      </c>
      <c r="AW9" s="87">
        <f ca="1">SUMIFS(OFFSET(BD_COMERCIAL!AK$5,0,0,$S$26,1),OFFSET(BD_COMERCIAL!$FC$5,0,0,$S$26,1),"V",OFFSET(BD_COMERCIAL!$Q$5,0,0,$S$26,1),"PLD + Spread",OFFSET(BD_COMERCIAL!$I$5,0,0,$S$26,1),"Trading")</f>
        <v>11.68</v>
      </c>
      <c r="AX9" s="87">
        <f ca="1">SUMIFS(OFFSET(BD_COMERCIAL!AL$5,0,0,$S$26,1),OFFSET(BD_COMERCIAL!$FC$5,0,0,$S$26,1),"V",OFFSET(BD_COMERCIAL!$Q$5,0,0,$S$26,1),"PLD + Spread",OFFSET(BD_COMERCIAL!$I$5,0,0,$S$26,1),"Trading")</f>
        <v>11.68</v>
      </c>
      <c r="AY9" s="87">
        <f ca="1">SUMIFS(OFFSET(BD_COMERCIAL!AM$5,0,0,$S$26,1),OFFSET(BD_COMERCIAL!$FC$5,0,0,$S$26,1),"V",OFFSET(BD_COMERCIAL!$Q$5,0,0,$S$26,1),"PLD + Spread",OFFSET(BD_COMERCIAL!$I$5,0,0,$S$26,1),"Trading")</f>
        <v>11.68</v>
      </c>
      <c r="BA9" s="88" t="s">
        <v>76</v>
      </c>
      <c r="BB9" s="87">
        <f t="shared" ca="1" si="11"/>
        <v>46.02018649193549</v>
      </c>
      <c r="BC9" s="87">
        <f t="shared" ca="1" si="0"/>
        <v>49.132706473214284</v>
      </c>
      <c r="BD9" s="87">
        <f t="shared" ca="1" si="1"/>
        <v>68.620186491935499</v>
      </c>
      <c r="BE9" s="87">
        <f t="shared" ca="1" si="2"/>
        <v>63.655192708333338</v>
      </c>
      <c r="BF9" s="87">
        <f t="shared" ca="1" si="3"/>
        <v>87.9001864919355</v>
      </c>
      <c r="BG9" s="87">
        <f t="shared" ca="1" si="4"/>
        <v>105.73519270833333</v>
      </c>
      <c r="BH9" s="87">
        <f t="shared" ca="1" si="5"/>
        <v>87.700186491935483</v>
      </c>
      <c r="BI9" s="87">
        <f t="shared" ca="1" si="6"/>
        <v>74.300186491935492</v>
      </c>
      <c r="BJ9" s="87">
        <f t="shared" ca="1" si="7"/>
        <v>108.40741470833333</v>
      </c>
      <c r="BK9" s="87">
        <f t="shared" ca="1" si="8"/>
        <v>126.80018649193548</v>
      </c>
      <c r="BL9" s="87">
        <f t="shared" ca="1" si="9"/>
        <v>122.73519270833333</v>
      </c>
      <c r="BM9" s="87">
        <f t="shared" ca="1" si="10"/>
        <v>107.20018649193548</v>
      </c>
    </row>
    <row r="10" spans="2:65" s="17" customFormat="1" ht="15" customHeight="1" x14ac:dyDescent="0.25">
      <c r="B10" s="311"/>
      <c r="C10" s="46" t="s">
        <v>26</v>
      </c>
      <c r="D10" s="67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66"/>
      <c r="P10" s="43"/>
      <c r="S10" s="21"/>
      <c r="T10" s="21"/>
      <c r="U10" s="21"/>
      <c r="V10" s="21"/>
      <c r="Y10" s="89" t="s">
        <v>69</v>
      </c>
      <c r="Z10" s="90">
        <f t="shared" ref="Z10:AK10" ca="1" si="14">SUM(Z11:Z12)</f>
        <v>2.9999999999994031E-2</v>
      </c>
      <c r="AA10" s="90">
        <f t="shared" ca="1" si="14"/>
        <v>3.0000000000001137E-2</v>
      </c>
      <c r="AB10" s="90">
        <f t="shared" ca="1" si="14"/>
        <v>-19.970000000000013</v>
      </c>
      <c r="AC10" s="90">
        <f t="shared" ca="1" si="14"/>
        <v>-29.970000000000006</v>
      </c>
      <c r="AD10" s="90">
        <f t="shared" ca="1" si="14"/>
        <v>-8.9699999999999989</v>
      </c>
      <c r="AE10" s="90">
        <f t="shared" ca="1" si="14"/>
        <v>3.0000000000001137E-2</v>
      </c>
      <c r="AF10" s="90">
        <f t="shared" ca="1" si="14"/>
        <v>2.9999999999986926E-2</v>
      </c>
      <c r="AG10" s="90">
        <f t="shared" ca="1" si="14"/>
        <v>2.9999999999994031E-2</v>
      </c>
      <c r="AH10" s="90">
        <f t="shared" ca="1" si="14"/>
        <v>-6.2422219999999982</v>
      </c>
      <c r="AI10" s="90">
        <f t="shared" ca="1" si="14"/>
        <v>-18.36999999999999</v>
      </c>
      <c r="AJ10" s="90">
        <f t="shared" ca="1" si="14"/>
        <v>-40.36999999999999</v>
      </c>
      <c r="AK10" s="90">
        <f t="shared" ca="1" si="14"/>
        <v>-12.470000000000013</v>
      </c>
      <c r="AM10" s="89" t="s">
        <v>69</v>
      </c>
      <c r="AN10" s="90">
        <f ca="1">SUM(AN11:AN12)</f>
        <v>0</v>
      </c>
      <c r="AO10" s="90">
        <f t="shared" ref="AO10:AY10" ca="1" si="15">SUM(AO11:AO12)</f>
        <v>0</v>
      </c>
      <c r="AP10" s="90">
        <f t="shared" ca="1" si="15"/>
        <v>0</v>
      </c>
      <c r="AQ10" s="90">
        <f t="shared" ca="1" si="15"/>
        <v>0</v>
      </c>
      <c r="AR10" s="90">
        <f t="shared" ca="1" si="15"/>
        <v>0</v>
      </c>
      <c r="AS10" s="90">
        <f t="shared" ca="1" si="15"/>
        <v>0</v>
      </c>
      <c r="AT10" s="90">
        <f t="shared" ca="1" si="15"/>
        <v>0</v>
      </c>
      <c r="AU10" s="90">
        <f t="shared" ca="1" si="15"/>
        <v>0</v>
      </c>
      <c r="AV10" s="90">
        <f t="shared" ca="1" si="15"/>
        <v>6</v>
      </c>
      <c r="AW10" s="90">
        <f t="shared" ca="1" si="15"/>
        <v>19.280562000000003</v>
      </c>
      <c r="AX10" s="90">
        <f t="shared" ca="1" si="15"/>
        <v>40.400000000000006</v>
      </c>
      <c r="AY10" s="90">
        <f t="shared" ca="1" si="15"/>
        <v>17</v>
      </c>
      <c r="BA10" s="89" t="s">
        <v>69</v>
      </c>
      <c r="BB10" s="90">
        <f t="shared" ca="1" si="11"/>
        <v>2.9999999999994031E-2</v>
      </c>
      <c r="BC10" s="90">
        <f t="shared" ca="1" si="0"/>
        <v>3.0000000000001137E-2</v>
      </c>
      <c r="BD10" s="90">
        <f t="shared" ca="1" si="1"/>
        <v>-19.970000000000013</v>
      </c>
      <c r="BE10" s="90">
        <f t="shared" ca="1" si="2"/>
        <v>-29.970000000000006</v>
      </c>
      <c r="BF10" s="90">
        <f t="shared" ca="1" si="3"/>
        <v>-8.9699999999999989</v>
      </c>
      <c r="BG10" s="90">
        <f t="shared" ca="1" si="4"/>
        <v>3.0000000000001137E-2</v>
      </c>
      <c r="BH10" s="90">
        <f t="shared" ca="1" si="5"/>
        <v>2.9999999999986926E-2</v>
      </c>
      <c r="BI10" s="90">
        <f t="shared" ca="1" si="6"/>
        <v>2.9999999999994031E-2</v>
      </c>
      <c r="BJ10" s="90">
        <f t="shared" ca="1" si="7"/>
        <v>-0.24222199999999816</v>
      </c>
      <c r="BK10" s="90">
        <f t="shared" ca="1" si="8"/>
        <v>0.91056200000001297</v>
      </c>
      <c r="BL10" s="90">
        <f t="shared" ca="1" si="9"/>
        <v>3.0000000000015348E-2</v>
      </c>
      <c r="BM10" s="90">
        <f t="shared" ca="1" si="10"/>
        <v>4.5299999999999869</v>
      </c>
    </row>
    <row r="11" spans="2:65" s="17" customFormat="1" ht="15" customHeight="1" thickBot="1" x14ac:dyDescent="0.3">
      <c r="B11" s="312"/>
      <c r="C11" s="40" t="s">
        <v>25</v>
      </c>
      <c r="D11" s="64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8"/>
      <c r="P11" s="37"/>
      <c r="X11" s="70"/>
      <c r="Y11" s="86" t="s">
        <v>70</v>
      </c>
      <c r="Z11" s="87">
        <f ca="1">SUMIFS(OFFSET(BD_COMERCIAL!AB$5,0,0,$S$26,1),OFFSET(BD_COMERCIAL!$K$5,0,0,$S$26,1),"Conv",OFFSET(BD_COMERCIAL!$FC$5,0,0,$S$26,1),"C",OFFSET(BD_COMERCIAL!$Q$5,0,0,$S$26,1),"Fixo",OFFSET(BD_COMERCIAL!$I$5,0,0,$S$26,1),"Trading")-SUMIFS(OFFSET(BD_COMERCIAL!AB$5,0,0,$S$26,1),OFFSET(BD_COMERCIAL!$K$5,0,0,$S$26,1),"Conv",OFFSET(BD_COMERCIAL!$FC$5,0,0,$S$26,1),"V",OFFSET(BD_COMERCIAL!$Q$5,0,0,$S$26,1),"Fixo",OFFSET(BD_COMERCIAL!$I$5,0,0,$S$26,1),"Trading")</f>
        <v>2.9999999999994031E-2</v>
      </c>
      <c r="AA11" s="87">
        <f ca="1">SUMIFS(OFFSET(BD_COMERCIAL!AC$5,0,0,$S$26,1),OFFSET(BD_COMERCIAL!$K$5,0,0,$S$26,1),"Conv",OFFSET(BD_COMERCIAL!$FC$5,0,0,$S$26,1),"C",OFFSET(BD_COMERCIAL!$Q$5,0,0,$S$26,1),"Fixo",OFFSET(BD_COMERCIAL!$I$5,0,0,$S$26,1),"Trading")-SUMIFS(OFFSET(BD_COMERCIAL!AC$5,0,0,$S$26,1),OFFSET(BD_COMERCIAL!$K$5,0,0,$S$26,1),"Conv",OFFSET(BD_COMERCIAL!$FC$5,0,0,$S$26,1),"V",OFFSET(BD_COMERCIAL!$Q$5,0,0,$S$26,1),"Fixo",OFFSET(BD_COMERCIAL!$I$5,0,0,$S$26,1),"Trading")</f>
        <v>3.0000000000001137E-2</v>
      </c>
      <c r="AB11" s="87">
        <f ca="1">SUMIFS(OFFSET(BD_COMERCIAL!AD$5,0,0,$S$26,1),OFFSET(BD_COMERCIAL!$K$5,0,0,$S$26,1),"Conv",OFFSET(BD_COMERCIAL!$FC$5,0,0,$S$26,1),"C",OFFSET(BD_COMERCIAL!$Q$5,0,0,$S$26,1),"Fixo",OFFSET(BD_COMERCIAL!$I$5,0,0,$S$26,1),"Trading")-SUMIFS(OFFSET(BD_COMERCIAL!AD$5,0,0,$S$26,1),OFFSET(BD_COMERCIAL!$K$5,0,0,$S$26,1),"Conv",OFFSET(BD_COMERCIAL!$FC$5,0,0,$S$26,1),"V",OFFSET(BD_COMERCIAL!$Q$5,0,0,$S$26,1),"Fixo",OFFSET(BD_COMERCIAL!$I$5,0,0,$S$26,1),"Trading")</f>
        <v>-19.970000000000013</v>
      </c>
      <c r="AC11" s="87">
        <f ca="1">SUMIFS(OFFSET(BD_COMERCIAL!AE$5,0,0,$S$26,1),OFFSET(BD_COMERCIAL!$K$5,0,0,$S$26,1),"Conv",OFFSET(BD_COMERCIAL!$FC$5,0,0,$S$26,1),"C",OFFSET(BD_COMERCIAL!$Q$5,0,0,$S$26,1),"Fixo",OFFSET(BD_COMERCIAL!$I$5,0,0,$S$26,1),"Trading")-SUMIFS(OFFSET(BD_COMERCIAL!AE$5,0,0,$S$26,1),OFFSET(BD_COMERCIAL!$K$5,0,0,$S$26,1),"Conv",OFFSET(BD_COMERCIAL!$FC$5,0,0,$S$26,1),"V",OFFSET(BD_COMERCIAL!$Q$5,0,0,$S$26,1),"Fixo",OFFSET(BD_COMERCIAL!$I$5,0,0,$S$26,1),"Trading")</f>
        <v>-29.970000000000006</v>
      </c>
      <c r="AD11" s="87">
        <f ca="1">SUMIFS(OFFSET(BD_COMERCIAL!AF$5,0,0,$S$26,1),OFFSET(BD_COMERCIAL!$K$5,0,0,$S$26,1),"Conv",OFFSET(BD_COMERCIAL!$FC$5,0,0,$S$26,1),"C",OFFSET(BD_COMERCIAL!$Q$5,0,0,$S$26,1),"Fixo",OFFSET(BD_COMERCIAL!$I$5,0,0,$S$26,1),"Trading")-SUMIFS(OFFSET(BD_COMERCIAL!AF$5,0,0,$S$26,1),OFFSET(BD_COMERCIAL!$K$5,0,0,$S$26,1),"Conv",OFFSET(BD_COMERCIAL!$FC$5,0,0,$S$26,1),"V",OFFSET(BD_COMERCIAL!$Q$5,0,0,$S$26,1),"Fixo",OFFSET(BD_COMERCIAL!$I$5,0,0,$S$26,1),"Trading")</f>
        <v>-8.9699999999999989</v>
      </c>
      <c r="AE11" s="87">
        <f ca="1">SUMIFS(OFFSET(BD_COMERCIAL!AG$5,0,0,$S$26,1),OFFSET(BD_COMERCIAL!$K$5,0,0,$S$26,1),"Conv",OFFSET(BD_COMERCIAL!$FC$5,0,0,$S$26,1),"C",OFFSET(BD_COMERCIAL!$Q$5,0,0,$S$26,1),"Fixo",OFFSET(BD_COMERCIAL!$I$5,0,0,$S$26,1),"Trading")-SUMIFS(OFFSET(BD_COMERCIAL!AG$5,0,0,$S$26,1),OFFSET(BD_COMERCIAL!$K$5,0,0,$S$26,1),"Conv",OFFSET(BD_COMERCIAL!$FC$5,0,0,$S$26,1),"V",OFFSET(BD_COMERCIAL!$Q$5,0,0,$S$26,1),"Fixo",OFFSET(BD_COMERCIAL!$I$5,0,0,$S$26,1),"Trading")</f>
        <v>3.0000000000001137E-2</v>
      </c>
      <c r="AF11" s="87">
        <f ca="1">SUMIFS(OFFSET(BD_COMERCIAL!AH$5,0,0,$S$26,1),OFFSET(BD_COMERCIAL!$K$5,0,0,$S$26,1),"Conv",OFFSET(BD_COMERCIAL!$FC$5,0,0,$S$26,1),"C",OFFSET(BD_COMERCIAL!$Q$5,0,0,$S$26,1),"Fixo",OFFSET(BD_COMERCIAL!$I$5,0,0,$S$26,1),"Trading")-SUMIFS(OFFSET(BD_COMERCIAL!AH$5,0,0,$S$26,1),OFFSET(BD_COMERCIAL!$K$5,0,0,$S$26,1),"Conv",OFFSET(BD_COMERCIAL!$FC$5,0,0,$S$26,1),"V",OFFSET(BD_COMERCIAL!$Q$5,0,0,$S$26,1),"Fixo",OFFSET(BD_COMERCIAL!$I$5,0,0,$S$26,1),"Trading")</f>
        <v>2.9999999999986926E-2</v>
      </c>
      <c r="AG11" s="87">
        <f ca="1">SUMIFS(OFFSET(BD_COMERCIAL!AI$5,0,0,$S$26,1),OFFSET(BD_COMERCIAL!$K$5,0,0,$S$26,1),"Conv",OFFSET(BD_COMERCIAL!$FC$5,0,0,$S$26,1),"C",OFFSET(BD_COMERCIAL!$Q$5,0,0,$S$26,1),"Fixo",OFFSET(BD_COMERCIAL!$I$5,0,0,$S$26,1),"Trading")-SUMIFS(OFFSET(BD_COMERCIAL!AI$5,0,0,$S$26,1),OFFSET(BD_COMERCIAL!$K$5,0,0,$S$26,1),"Conv",OFFSET(BD_COMERCIAL!$FC$5,0,0,$S$26,1),"V",OFFSET(BD_COMERCIAL!$Q$5,0,0,$S$26,1),"Fixo",OFFSET(BD_COMERCIAL!$I$5,0,0,$S$26,1),"Trading")</f>
        <v>2.9999999999994031E-2</v>
      </c>
      <c r="AH11" s="87">
        <f ca="1">SUMIFS(OFFSET(BD_COMERCIAL!AJ$5,0,0,$S$26,1),OFFSET(BD_COMERCIAL!$K$5,0,0,$S$26,1),"Conv",OFFSET(BD_COMERCIAL!$FC$5,0,0,$S$26,1),"C",OFFSET(BD_COMERCIAL!$Q$5,0,0,$S$26,1),"Fixo",OFFSET(BD_COMERCIAL!$I$5,0,0,$S$26,1),"Trading")-SUMIFS(OFFSET(BD_COMERCIAL!AJ$5,0,0,$S$26,1),OFFSET(BD_COMERCIAL!$K$5,0,0,$S$26,1),"Conv",OFFSET(BD_COMERCIAL!$FC$5,0,0,$S$26,1),"V",OFFSET(BD_COMERCIAL!$Q$5,0,0,$S$26,1),"Fixo",OFFSET(BD_COMERCIAL!$I$5,0,0,$S$26,1),"Trading")</f>
        <v>-6.2422219999999982</v>
      </c>
      <c r="AI11" s="87">
        <f ca="1">SUMIFS(OFFSET(BD_COMERCIAL!AK$5,0,0,$S$26,1),OFFSET(BD_COMERCIAL!$K$5,0,0,$S$26,1),"Conv",OFFSET(BD_COMERCIAL!$FC$5,0,0,$S$26,1),"C",OFFSET(BD_COMERCIAL!$Q$5,0,0,$S$26,1),"Fixo",OFFSET(BD_COMERCIAL!$I$5,0,0,$S$26,1),"Trading")-SUMIFS(OFFSET(BD_COMERCIAL!AK$5,0,0,$S$26,1),OFFSET(BD_COMERCIAL!$K$5,0,0,$S$26,1),"Conv",OFFSET(BD_COMERCIAL!$FC$5,0,0,$S$26,1),"V",OFFSET(BD_COMERCIAL!$Q$5,0,0,$S$26,1),"Fixo",OFFSET(BD_COMERCIAL!$I$5,0,0,$S$26,1),"Trading")</f>
        <v>-18.36999999999999</v>
      </c>
      <c r="AJ11" s="87">
        <f ca="1">SUMIFS(OFFSET(BD_COMERCIAL!AL$5,0,0,$S$26,1),OFFSET(BD_COMERCIAL!$K$5,0,0,$S$26,1),"Conv",OFFSET(BD_COMERCIAL!$FC$5,0,0,$S$26,1),"C",OFFSET(BD_COMERCIAL!$Q$5,0,0,$S$26,1),"Fixo",OFFSET(BD_COMERCIAL!$I$5,0,0,$S$26,1),"Trading")-SUMIFS(OFFSET(BD_COMERCIAL!AL$5,0,0,$S$26,1),OFFSET(BD_COMERCIAL!$K$5,0,0,$S$26,1),"Conv",OFFSET(BD_COMERCIAL!$FC$5,0,0,$S$26,1),"V",OFFSET(BD_COMERCIAL!$Q$5,0,0,$S$26,1),"Fixo",OFFSET(BD_COMERCIAL!$I$5,0,0,$S$26,1),"Trading")</f>
        <v>-40.36999999999999</v>
      </c>
      <c r="AK11" s="87">
        <f ca="1">SUMIFS(OFFSET(BD_COMERCIAL!AM$5,0,0,$S$26,1),OFFSET(BD_COMERCIAL!$K$5,0,0,$S$26,1),"Conv",OFFSET(BD_COMERCIAL!$FC$5,0,0,$S$26,1),"C",OFFSET(BD_COMERCIAL!$Q$5,0,0,$S$26,1),"Fixo",OFFSET(BD_COMERCIAL!$I$5,0,0,$S$26,1),"Trading")-SUMIFS(OFFSET(BD_COMERCIAL!AM$5,0,0,$S$26,1),OFFSET(BD_COMERCIAL!$K$5,0,0,$S$26,1),"Conv",OFFSET(BD_COMERCIAL!$FC$5,0,0,$S$26,1),"V",OFFSET(BD_COMERCIAL!$Q$5,0,0,$S$26,1),"Fixo",OFFSET(BD_COMERCIAL!$I$5,0,0,$S$26,1),"Trading")</f>
        <v>-12.470000000000013</v>
      </c>
      <c r="AM11" s="86" t="s">
        <v>70</v>
      </c>
      <c r="AN11" s="87">
        <f ca="1">SUMIFS(OFFSET(BD_COMERCIAL!AB$5,0,0,$S$26,1),OFFSET(BD_COMERCIAL!$K$5,0,0,$S$26,1),"Conv",OFFSET(BD_COMERCIAL!$FC$5,0,0,$S$26,1),"C",OFFSET(BD_COMERCIAL!$Q$5,0,0,$S$26,1),"PLD + Spread",OFFSET(BD_COMERCIAL!$I$5,0,0,$S$26,1),"Trading")-SUMIFS(OFFSET(BD_COMERCIAL!AB$5,0,0,$S$26,1),OFFSET(BD_COMERCIAL!$K$5,0,0,$S$26,1),"Conv",OFFSET(BD_COMERCIAL!$FC$5,0,0,$S$26,1),"V",OFFSET(BD_COMERCIAL!$Q$5,0,0,$S$26,1),"PLD + Spread",OFFSET(BD_COMERCIAL!$I$5,0,0,$S$26,1),"Trading")</f>
        <v>0</v>
      </c>
      <c r="AO11" s="87">
        <f ca="1">SUMIFS(OFFSET(BD_COMERCIAL!AC$5,0,0,$S$26,1),OFFSET(BD_COMERCIAL!$K$5,0,0,$S$26,1),"Conv",OFFSET(BD_COMERCIAL!$FC$5,0,0,$S$26,1),"C",OFFSET(BD_COMERCIAL!$Q$5,0,0,$S$26,1),"PLD + Spread",OFFSET(BD_COMERCIAL!$I$5,0,0,$S$26,1),"Trading")-SUMIFS(OFFSET(BD_COMERCIAL!AC$5,0,0,$S$26,1),OFFSET(BD_COMERCIAL!$K$5,0,0,$S$26,1),"Conv",OFFSET(BD_COMERCIAL!$FC$5,0,0,$S$26,1),"V",OFFSET(BD_COMERCIAL!$Q$5,0,0,$S$26,1),"PLD + Spread",OFFSET(BD_COMERCIAL!$I$5,0,0,$S$26,1),"Trading")</f>
        <v>0</v>
      </c>
      <c r="AP11" s="87">
        <f ca="1">SUMIFS(OFFSET(BD_COMERCIAL!AD$5,0,0,$S$26,1),OFFSET(BD_COMERCIAL!$K$5,0,0,$S$26,1),"Conv",OFFSET(BD_COMERCIAL!$FC$5,0,0,$S$26,1),"C",OFFSET(BD_COMERCIAL!$Q$5,0,0,$S$26,1),"PLD + Spread",OFFSET(BD_COMERCIAL!$I$5,0,0,$S$26,1),"Trading")-SUMIFS(OFFSET(BD_COMERCIAL!AD$5,0,0,$S$26,1),OFFSET(BD_COMERCIAL!$K$5,0,0,$S$26,1),"Conv",OFFSET(BD_COMERCIAL!$FC$5,0,0,$S$26,1),"V",OFFSET(BD_COMERCIAL!$Q$5,0,0,$S$26,1),"PLD + Spread",OFFSET(BD_COMERCIAL!$I$5,0,0,$S$26,1),"Trading")</f>
        <v>0</v>
      </c>
      <c r="AQ11" s="87">
        <f ca="1">SUMIFS(OFFSET(BD_COMERCIAL!AE$5,0,0,$S$26,1),OFFSET(BD_COMERCIAL!$K$5,0,0,$S$26,1),"Conv",OFFSET(BD_COMERCIAL!$FC$5,0,0,$S$26,1),"C",OFFSET(BD_COMERCIAL!$Q$5,0,0,$S$26,1),"PLD + Spread",OFFSET(BD_COMERCIAL!$I$5,0,0,$S$26,1),"Trading")-SUMIFS(OFFSET(BD_COMERCIAL!AE$5,0,0,$S$26,1),OFFSET(BD_COMERCIAL!$K$5,0,0,$S$26,1),"Conv",OFFSET(BD_COMERCIAL!$FC$5,0,0,$S$26,1),"V",OFFSET(BD_COMERCIAL!$Q$5,0,0,$S$26,1),"PLD + Spread",OFFSET(BD_COMERCIAL!$I$5,0,0,$S$26,1),"Trading")</f>
        <v>0</v>
      </c>
      <c r="AR11" s="87">
        <f ca="1">SUMIFS(OFFSET(BD_COMERCIAL!AF$5,0,0,$S$26,1),OFFSET(BD_COMERCIAL!$K$5,0,0,$S$26,1),"Conv",OFFSET(BD_COMERCIAL!$FC$5,0,0,$S$26,1),"C",OFFSET(BD_COMERCIAL!$Q$5,0,0,$S$26,1),"PLD + Spread",OFFSET(BD_COMERCIAL!$I$5,0,0,$S$26,1),"Trading")-SUMIFS(OFFSET(BD_COMERCIAL!AF$5,0,0,$S$26,1),OFFSET(BD_COMERCIAL!$K$5,0,0,$S$26,1),"Conv",OFFSET(BD_COMERCIAL!$FC$5,0,0,$S$26,1),"V",OFFSET(BD_COMERCIAL!$Q$5,0,0,$S$26,1),"PLD + Spread",OFFSET(BD_COMERCIAL!$I$5,0,0,$S$26,1),"Trading")</f>
        <v>0</v>
      </c>
      <c r="AS11" s="87">
        <f ca="1">SUMIFS(OFFSET(BD_COMERCIAL!AG$5,0,0,$S$26,1),OFFSET(BD_COMERCIAL!$K$5,0,0,$S$26,1),"Conv",OFFSET(BD_COMERCIAL!$FC$5,0,0,$S$26,1),"C",OFFSET(BD_COMERCIAL!$Q$5,0,0,$S$26,1),"PLD + Spread",OFFSET(BD_COMERCIAL!$I$5,0,0,$S$26,1),"Trading")-SUMIFS(OFFSET(BD_COMERCIAL!AG$5,0,0,$S$26,1),OFFSET(BD_COMERCIAL!$K$5,0,0,$S$26,1),"Conv",OFFSET(BD_COMERCIAL!$FC$5,0,0,$S$26,1),"V",OFFSET(BD_COMERCIAL!$Q$5,0,0,$S$26,1),"PLD + Spread",OFFSET(BD_COMERCIAL!$I$5,0,0,$S$26,1),"Trading")</f>
        <v>0</v>
      </c>
      <c r="AT11" s="87">
        <f ca="1">SUMIFS(OFFSET(BD_COMERCIAL!AH$5,0,0,$S$26,1),OFFSET(BD_COMERCIAL!$K$5,0,0,$S$26,1),"Conv",OFFSET(BD_COMERCIAL!$FC$5,0,0,$S$26,1),"C",OFFSET(BD_COMERCIAL!$Q$5,0,0,$S$26,1),"PLD + Spread",OFFSET(BD_COMERCIAL!$I$5,0,0,$S$26,1),"Trading")-SUMIFS(OFFSET(BD_COMERCIAL!AH$5,0,0,$S$26,1),OFFSET(BD_COMERCIAL!$K$5,0,0,$S$26,1),"Conv",OFFSET(BD_COMERCIAL!$FC$5,0,0,$S$26,1),"V",OFFSET(BD_COMERCIAL!$Q$5,0,0,$S$26,1),"PLD + Spread",OFFSET(BD_COMERCIAL!$I$5,0,0,$S$26,1),"Trading")</f>
        <v>0</v>
      </c>
      <c r="AU11" s="87">
        <f ca="1">SUMIFS(OFFSET(BD_COMERCIAL!AI$5,0,0,$S$26,1),OFFSET(BD_COMERCIAL!$K$5,0,0,$S$26,1),"Conv",OFFSET(BD_COMERCIAL!$FC$5,0,0,$S$26,1),"C",OFFSET(BD_COMERCIAL!$Q$5,0,0,$S$26,1),"PLD + Spread",OFFSET(BD_COMERCIAL!$I$5,0,0,$S$26,1),"Trading")-SUMIFS(OFFSET(BD_COMERCIAL!AI$5,0,0,$S$26,1),OFFSET(BD_COMERCIAL!$K$5,0,0,$S$26,1),"Conv",OFFSET(BD_COMERCIAL!$FC$5,0,0,$S$26,1),"V",OFFSET(BD_COMERCIAL!$Q$5,0,0,$S$26,1),"PLD + Spread",OFFSET(BD_COMERCIAL!$I$5,0,0,$S$26,1),"Trading")</f>
        <v>0</v>
      </c>
      <c r="AV11" s="87">
        <f ca="1">SUMIFS(OFFSET(BD_COMERCIAL!AJ$5,0,0,$S$26,1),OFFSET(BD_COMERCIAL!$K$5,0,0,$S$26,1),"Conv",OFFSET(BD_COMERCIAL!$FC$5,0,0,$S$26,1),"C",OFFSET(BD_COMERCIAL!$Q$5,0,0,$S$26,1),"PLD + Spread",OFFSET(BD_COMERCIAL!$I$5,0,0,$S$26,1),"Trading")-SUMIFS(OFFSET(BD_COMERCIAL!AJ$5,0,0,$S$26,1),OFFSET(BD_COMERCIAL!$K$5,0,0,$S$26,1),"Conv",OFFSET(BD_COMERCIAL!$FC$5,0,0,$S$26,1),"V",OFFSET(BD_COMERCIAL!$Q$5,0,0,$S$26,1),"PLD + Spread",OFFSET(BD_COMERCIAL!$I$5,0,0,$S$26,1),"Trading")</f>
        <v>6</v>
      </c>
      <c r="AW11" s="87">
        <f ca="1">SUMIFS(OFFSET(BD_COMERCIAL!AK$5,0,0,$S$26,1),OFFSET(BD_COMERCIAL!$K$5,0,0,$S$26,1),"Conv",OFFSET(BD_COMERCIAL!$FC$5,0,0,$S$26,1),"C",OFFSET(BD_COMERCIAL!$Q$5,0,0,$S$26,1),"PLD + Spread",OFFSET(BD_COMERCIAL!$I$5,0,0,$S$26,1),"Trading")-SUMIFS(OFFSET(BD_COMERCIAL!AK$5,0,0,$S$26,1),OFFSET(BD_COMERCIAL!$K$5,0,0,$S$26,1),"Conv",OFFSET(BD_COMERCIAL!$FC$5,0,0,$S$26,1),"V",OFFSET(BD_COMERCIAL!$Q$5,0,0,$S$26,1),"PLD + Spread",OFFSET(BD_COMERCIAL!$I$5,0,0,$S$26,1),"Trading")</f>
        <v>19.280562000000003</v>
      </c>
      <c r="AX11" s="87">
        <f ca="1">SUMIFS(OFFSET(BD_COMERCIAL!AL$5,0,0,$S$26,1),OFFSET(BD_COMERCIAL!$K$5,0,0,$S$26,1),"Conv",OFFSET(BD_COMERCIAL!$FC$5,0,0,$S$26,1),"C",OFFSET(BD_COMERCIAL!$Q$5,0,0,$S$26,1),"PLD + Spread",OFFSET(BD_COMERCIAL!$I$5,0,0,$S$26,1),"Trading")-SUMIFS(OFFSET(BD_COMERCIAL!AL$5,0,0,$S$26,1),OFFSET(BD_COMERCIAL!$K$5,0,0,$S$26,1),"Conv",OFFSET(BD_COMERCIAL!$FC$5,0,0,$S$26,1),"V",OFFSET(BD_COMERCIAL!$Q$5,0,0,$S$26,1),"PLD + Spread",OFFSET(BD_COMERCIAL!$I$5,0,0,$S$26,1),"Trading")</f>
        <v>40.400000000000006</v>
      </c>
      <c r="AY11" s="87">
        <f ca="1">SUMIFS(OFFSET(BD_COMERCIAL!AM$5,0,0,$S$26,1),OFFSET(BD_COMERCIAL!$K$5,0,0,$S$26,1),"Conv",OFFSET(BD_COMERCIAL!$FC$5,0,0,$S$26,1),"C",OFFSET(BD_COMERCIAL!$Q$5,0,0,$S$26,1),"PLD + Spread",OFFSET(BD_COMERCIAL!$I$5,0,0,$S$26,1),"Trading")-SUMIFS(OFFSET(BD_COMERCIAL!AM$5,0,0,$S$26,1),OFFSET(BD_COMERCIAL!$K$5,0,0,$S$26,1),"Conv",OFFSET(BD_COMERCIAL!$FC$5,0,0,$S$26,1),"V",OFFSET(BD_COMERCIAL!$Q$5,0,0,$S$26,1),"PLD + Spread",OFFSET(BD_COMERCIAL!$I$5,0,0,$S$26,1),"Trading")</f>
        <v>17</v>
      </c>
      <c r="BA11" s="86" t="s">
        <v>70</v>
      </c>
      <c r="BB11" s="87">
        <f t="shared" ca="1" si="11"/>
        <v>2.9999999999994031E-2</v>
      </c>
      <c r="BC11" s="87">
        <f t="shared" ca="1" si="0"/>
        <v>3.0000000000001137E-2</v>
      </c>
      <c r="BD11" s="87">
        <f t="shared" ca="1" si="1"/>
        <v>-19.970000000000013</v>
      </c>
      <c r="BE11" s="87">
        <f t="shared" ca="1" si="2"/>
        <v>-29.970000000000006</v>
      </c>
      <c r="BF11" s="87">
        <f t="shared" ca="1" si="3"/>
        <v>-8.9699999999999989</v>
      </c>
      <c r="BG11" s="87">
        <f t="shared" ca="1" si="4"/>
        <v>3.0000000000001137E-2</v>
      </c>
      <c r="BH11" s="87">
        <f t="shared" ca="1" si="5"/>
        <v>2.9999999999986926E-2</v>
      </c>
      <c r="BI11" s="87">
        <f t="shared" ca="1" si="6"/>
        <v>2.9999999999994031E-2</v>
      </c>
      <c r="BJ11" s="87">
        <f t="shared" ca="1" si="7"/>
        <v>-0.24222199999999816</v>
      </c>
      <c r="BK11" s="87">
        <f t="shared" ca="1" si="8"/>
        <v>0.91056200000001297</v>
      </c>
      <c r="BL11" s="87">
        <f t="shared" ca="1" si="9"/>
        <v>3.0000000000015348E-2</v>
      </c>
      <c r="BM11" s="87">
        <f t="shared" ca="1" si="10"/>
        <v>4.5299999999999869</v>
      </c>
    </row>
    <row r="12" spans="2:65" ht="15.75" customHeight="1" thickBot="1" x14ac:dyDescent="0.3">
      <c r="B12" s="62"/>
      <c r="C12" s="62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0"/>
      <c r="X12" s="17"/>
      <c r="Y12" s="86" t="s">
        <v>71</v>
      </c>
      <c r="Z12" s="87">
        <f ca="1">SUMIFS(OFFSET(BD_COMERCIAL!AB$5,0,0,$S$26,1),OFFSET(BD_COMERCIAL!$K$5,0,0,$S$26,1),"CQI5",OFFSET(BD_COMERCIAL!$FC$5,0,0,$S$26,1),"C",OFFSET(BD_COMERCIAL!$Q$5,0,0,$S$26,1),"Fixo",OFFSET(BD_COMERCIAL!$I$5,0,0,$S$26,1),"Trading")-SUMIFS(OFFSET(BD_COMERCIAL!AB$5,0,0,$S$26,1),OFFSET(BD_COMERCIAL!$K$5,0,0,$S$26,1),"CQI5",OFFSET(BD_COMERCIAL!$FC$5,0,0,$S$26,1),"V",OFFSET(BD_COMERCIAL!$Q$5,0,0,$S$26,1),"Fixo",OFFSET(BD_COMERCIAL!$I$5,0,0,$S$26,1),"Trading")</f>
        <v>0</v>
      </c>
      <c r="AA12" s="87">
        <f ca="1">SUMIFS(OFFSET(BD_COMERCIAL!AC$5,0,0,$S$26,1),OFFSET(BD_COMERCIAL!$K$5,0,0,$S$26,1),"CQI5",OFFSET(BD_COMERCIAL!$FC$5,0,0,$S$26,1),"C",OFFSET(BD_COMERCIAL!$Q$5,0,0,$S$26,1),"Fixo",OFFSET(BD_COMERCIAL!$I$5,0,0,$S$26,1),"Trading")-SUMIFS(OFFSET(BD_COMERCIAL!AC$5,0,0,$S$26,1),OFFSET(BD_COMERCIAL!$K$5,0,0,$S$26,1),"CQI5",OFFSET(BD_COMERCIAL!$FC$5,0,0,$S$26,1),"V",OFFSET(BD_COMERCIAL!$Q$5,0,0,$S$26,1),"Fixo",OFFSET(BD_COMERCIAL!$I$5,0,0,$S$26,1),"Trading")</f>
        <v>0</v>
      </c>
      <c r="AB12" s="87">
        <f ca="1">SUMIFS(OFFSET(BD_COMERCIAL!AD$5,0,0,$S$26,1),OFFSET(BD_COMERCIAL!$K$5,0,0,$S$26,1),"CQI5",OFFSET(BD_COMERCIAL!$FC$5,0,0,$S$26,1),"C",OFFSET(BD_COMERCIAL!$Q$5,0,0,$S$26,1),"Fixo",OFFSET(BD_COMERCIAL!$I$5,0,0,$S$26,1),"Trading")-SUMIFS(OFFSET(BD_COMERCIAL!AD$5,0,0,$S$26,1),OFFSET(BD_COMERCIAL!$K$5,0,0,$S$26,1),"CQI5",OFFSET(BD_COMERCIAL!$FC$5,0,0,$S$26,1),"V",OFFSET(BD_COMERCIAL!$Q$5,0,0,$S$26,1),"Fixo",OFFSET(BD_COMERCIAL!$I$5,0,0,$S$26,1),"Trading")</f>
        <v>0</v>
      </c>
      <c r="AC12" s="87">
        <f ca="1">SUMIFS(OFFSET(BD_COMERCIAL!AE$5,0,0,$S$26,1),OFFSET(BD_COMERCIAL!$K$5,0,0,$S$26,1),"CQI5",OFFSET(BD_COMERCIAL!$FC$5,0,0,$S$26,1),"C",OFFSET(BD_COMERCIAL!$Q$5,0,0,$S$26,1),"Fixo",OFFSET(BD_COMERCIAL!$I$5,0,0,$S$26,1),"Trading")-SUMIFS(OFFSET(BD_COMERCIAL!AE$5,0,0,$S$26,1),OFFSET(BD_COMERCIAL!$K$5,0,0,$S$26,1),"CQI5",OFFSET(BD_COMERCIAL!$FC$5,0,0,$S$26,1),"V",OFFSET(BD_COMERCIAL!$Q$5,0,0,$S$26,1),"Fixo",OFFSET(BD_COMERCIAL!$I$5,0,0,$S$26,1),"Trading")</f>
        <v>0</v>
      </c>
      <c r="AD12" s="87">
        <f ca="1">SUMIFS(OFFSET(BD_COMERCIAL!AF$5,0,0,$S$26,1),OFFSET(BD_COMERCIAL!$K$5,0,0,$S$26,1),"CQI5",OFFSET(BD_COMERCIAL!$FC$5,0,0,$S$26,1),"C",OFFSET(BD_COMERCIAL!$Q$5,0,0,$S$26,1),"Fixo",OFFSET(BD_COMERCIAL!$I$5,0,0,$S$26,1),"Trading")-SUMIFS(OFFSET(BD_COMERCIAL!AF$5,0,0,$S$26,1),OFFSET(BD_COMERCIAL!$K$5,0,0,$S$26,1),"CQI5",OFFSET(BD_COMERCIAL!$FC$5,0,0,$S$26,1),"V",OFFSET(BD_COMERCIAL!$Q$5,0,0,$S$26,1),"Fixo",OFFSET(BD_COMERCIAL!$I$5,0,0,$S$26,1),"Trading")</f>
        <v>0</v>
      </c>
      <c r="AE12" s="87">
        <f ca="1">SUMIFS(OFFSET(BD_COMERCIAL!AG$5,0,0,$S$26,1),OFFSET(BD_COMERCIAL!$K$5,0,0,$S$26,1),"CQI5",OFFSET(BD_COMERCIAL!$FC$5,0,0,$S$26,1),"C",OFFSET(BD_COMERCIAL!$Q$5,0,0,$S$26,1),"Fixo",OFFSET(BD_COMERCIAL!$I$5,0,0,$S$26,1),"Trading")-SUMIFS(OFFSET(BD_COMERCIAL!AG$5,0,0,$S$26,1),OFFSET(BD_COMERCIAL!$K$5,0,0,$S$26,1),"CQI5",OFFSET(BD_COMERCIAL!$FC$5,0,0,$S$26,1),"V",OFFSET(BD_COMERCIAL!$Q$5,0,0,$S$26,1),"Fixo",OFFSET(BD_COMERCIAL!$I$5,0,0,$S$26,1),"Trading")</f>
        <v>0</v>
      </c>
      <c r="AF12" s="87">
        <f ca="1">SUMIFS(OFFSET(BD_COMERCIAL!AH$5,0,0,$S$26,1),OFFSET(BD_COMERCIAL!$K$5,0,0,$S$26,1),"CQI5",OFFSET(BD_COMERCIAL!$FC$5,0,0,$S$26,1),"C",OFFSET(BD_COMERCIAL!$Q$5,0,0,$S$26,1),"Fixo",OFFSET(BD_COMERCIAL!$I$5,0,0,$S$26,1),"Trading")-SUMIFS(OFFSET(BD_COMERCIAL!AH$5,0,0,$S$26,1),OFFSET(BD_COMERCIAL!$K$5,0,0,$S$26,1),"CQI5",OFFSET(BD_COMERCIAL!$FC$5,0,0,$S$26,1),"V",OFFSET(BD_COMERCIAL!$Q$5,0,0,$S$26,1),"Fixo",OFFSET(BD_COMERCIAL!$I$5,0,0,$S$26,1),"Trading")</f>
        <v>0</v>
      </c>
      <c r="AG12" s="87">
        <f ca="1">SUMIFS(OFFSET(BD_COMERCIAL!AI$5,0,0,$S$26,1),OFFSET(BD_COMERCIAL!$K$5,0,0,$S$26,1),"CQI5",OFFSET(BD_COMERCIAL!$FC$5,0,0,$S$26,1),"C",OFFSET(BD_COMERCIAL!$Q$5,0,0,$S$26,1),"Fixo",OFFSET(BD_COMERCIAL!$I$5,0,0,$S$26,1),"Trading")-SUMIFS(OFFSET(BD_COMERCIAL!AI$5,0,0,$S$26,1),OFFSET(BD_COMERCIAL!$K$5,0,0,$S$26,1),"CQI5",OFFSET(BD_COMERCIAL!$FC$5,0,0,$S$26,1),"V",OFFSET(BD_COMERCIAL!$Q$5,0,0,$S$26,1),"Fixo",OFFSET(BD_COMERCIAL!$I$5,0,0,$S$26,1),"Trading")</f>
        <v>0</v>
      </c>
      <c r="AH12" s="87">
        <f ca="1">SUMIFS(OFFSET(BD_COMERCIAL!AJ$5,0,0,$S$26,1),OFFSET(BD_COMERCIAL!$K$5,0,0,$S$26,1),"CQI5",OFFSET(BD_COMERCIAL!$FC$5,0,0,$S$26,1),"C",OFFSET(BD_COMERCIAL!$Q$5,0,0,$S$26,1),"Fixo",OFFSET(BD_COMERCIAL!$I$5,0,0,$S$26,1),"Trading")-SUMIFS(OFFSET(BD_COMERCIAL!AJ$5,0,0,$S$26,1),OFFSET(BD_COMERCIAL!$K$5,0,0,$S$26,1),"CQI5",OFFSET(BD_COMERCIAL!$FC$5,0,0,$S$26,1),"V",OFFSET(BD_COMERCIAL!$Q$5,0,0,$S$26,1),"Fixo",OFFSET(BD_COMERCIAL!$I$5,0,0,$S$26,1),"Trading")</f>
        <v>0</v>
      </c>
      <c r="AI12" s="87">
        <f ca="1">SUMIFS(OFFSET(BD_COMERCIAL!AK$5,0,0,$S$26,1),OFFSET(BD_COMERCIAL!$K$5,0,0,$S$26,1),"CQI5",OFFSET(BD_COMERCIAL!$FC$5,0,0,$S$26,1),"C",OFFSET(BD_COMERCIAL!$Q$5,0,0,$S$26,1),"Fixo",OFFSET(BD_COMERCIAL!$I$5,0,0,$S$26,1),"Trading")-SUMIFS(OFFSET(BD_COMERCIAL!AK$5,0,0,$S$26,1),OFFSET(BD_COMERCIAL!$K$5,0,0,$S$26,1),"CQI5",OFFSET(BD_COMERCIAL!$FC$5,0,0,$S$26,1),"V",OFFSET(BD_COMERCIAL!$Q$5,0,0,$S$26,1),"Fixo",OFFSET(BD_COMERCIAL!$I$5,0,0,$S$26,1),"Trading")</f>
        <v>0</v>
      </c>
      <c r="AJ12" s="87">
        <f ca="1">SUMIFS(OFFSET(BD_COMERCIAL!AL$5,0,0,$S$26,1),OFFSET(BD_COMERCIAL!$K$5,0,0,$S$26,1),"CQI5",OFFSET(BD_COMERCIAL!$FC$5,0,0,$S$26,1),"C",OFFSET(BD_COMERCIAL!$Q$5,0,0,$S$26,1),"Fixo",OFFSET(BD_COMERCIAL!$I$5,0,0,$S$26,1),"Trading")-SUMIFS(OFFSET(BD_COMERCIAL!AL$5,0,0,$S$26,1),OFFSET(BD_COMERCIAL!$K$5,0,0,$S$26,1),"CQI5",OFFSET(BD_COMERCIAL!$FC$5,0,0,$S$26,1),"V",OFFSET(BD_COMERCIAL!$Q$5,0,0,$S$26,1),"Fixo",OFFSET(BD_COMERCIAL!$I$5,0,0,$S$26,1),"Trading")</f>
        <v>0</v>
      </c>
      <c r="AK12" s="87">
        <f ca="1">SUMIFS(OFFSET(BD_COMERCIAL!AM$5,0,0,$S$26,1),OFFSET(BD_COMERCIAL!$K$5,0,0,$S$26,1),"CQI5",OFFSET(BD_COMERCIAL!$FC$5,0,0,$S$26,1),"C",OFFSET(BD_COMERCIAL!$Q$5,0,0,$S$26,1),"Fixo",OFFSET(BD_COMERCIAL!$I$5,0,0,$S$26,1),"Trading")-SUMIFS(OFFSET(BD_COMERCIAL!AM$5,0,0,$S$26,1),OFFSET(BD_COMERCIAL!$K$5,0,0,$S$26,1),"CQI5",OFFSET(BD_COMERCIAL!$FC$5,0,0,$S$26,1),"V",OFFSET(BD_COMERCIAL!$Q$5,0,0,$S$26,1),"Fixo",OFFSET(BD_COMERCIAL!$I$5,0,0,$S$26,1),"Trading")</f>
        <v>0</v>
      </c>
      <c r="AL12" s="17"/>
      <c r="AM12" s="86" t="s">
        <v>71</v>
      </c>
      <c r="AN12" s="87">
        <f ca="1">SUMIFS(OFFSET(BD_COMERCIAL!AB$5,0,0,$S$26,1),OFFSET(BD_COMERCIAL!$K$5,0,0,$S$26,1),"CQI5",OFFSET(BD_COMERCIAL!$FC$5,0,0,$S$26,1),"C",OFFSET(BD_COMERCIAL!$Q$5,0,0,$S$26,1),"PLD + Spread",OFFSET(BD_COMERCIAL!$I$5,0,0,$S$26,1),"Trading")-SUMIFS(OFFSET(BD_COMERCIAL!AB$5,0,0,$S$26,1),OFFSET(BD_COMERCIAL!$K$5,0,0,$S$26,1),"CQI5",OFFSET(BD_COMERCIAL!$FC$5,0,0,$S$26,1),"V",OFFSET(BD_COMERCIAL!$Q$5,0,0,$S$26,1),"PLD + Spread",OFFSET(BD_COMERCIAL!$I$5,0,0,$S$26,1),"Trading")</f>
        <v>0</v>
      </c>
      <c r="AO12" s="87">
        <f ca="1">SUMIFS(OFFSET(BD_COMERCIAL!AC$5,0,0,$S$26,1),OFFSET(BD_COMERCIAL!$K$5,0,0,$S$26,1),"CQI5",OFFSET(BD_COMERCIAL!$FC$5,0,0,$S$26,1),"C",OFFSET(BD_COMERCIAL!$Q$5,0,0,$S$26,1),"PLD + Spread",OFFSET(BD_COMERCIAL!$I$5,0,0,$S$26,1),"Trading")-SUMIFS(OFFSET(BD_COMERCIAL!AC$5,0,0,$S$26,1),OFFSET(BD_COMERCIAL!$K$5,0,0,$S$26,1),"CQI5",OFFSET(BD_COMERCIAL!$FC$5,0,0,$S$26,1),"V",OFFSET(BD_COMERCIAL!$Q$5,0,0,$S$26,1),"PLD + Spread",OFFSET(BD_COMERCIAL!$I$5,0,0,$S$26,1),"Trading")</f>
        <v>0</v>
      </c>
      <c r="AP12" s="87">
        <f ca="1">SUMIFS(OFFSET(BD_COMERCIAL!AD$5,0,0,$S$26,1),OFFSET(BD_COMERCIAL!$K$5,0,0,$S$26,1),"CQI5",OFFSET(BD_COMERCIAL!$FC$5,0,0,$S$26,1),"C",OFFSET(BD_COMERCIAL!$Q$5,0,0,$S$26,1),"PLD + Spread",OFFSET(BD_COMERCIAL!$I$5,0,0,$S$26,1),"Trading")-SUMIFS(OFFSET(BD_COMERCIAL!AD$5,0,0,$S$26,1),OFFSET(BD_COMERCIAL!$K$5,0,0,$S$26,1),"CQI5",OFFSET(BD_COMERCIAL!$FC$5,0,0,$S$26,1),"V",OFFSET(BD_COMERCIAL!$Q$5,0,0,$S$26,1),"PLD + Spread",OFFSET(BD_COMERCIAL!$I$5,0,0,$S$26,1),"Trading")</f>
        <v>0</v>
      </c>
      <c r="AQ12" s="87">
        <f ca="1">SUMIFS(OFFSET(BD_COMERCIAL!AE$5,0,0,$S$26,1),OFFSET(BD_COMERCIAL!$K$5,0,0,$S$26,1),"CQI5",OFFSET(BD_COMERCIAL!$FC$5,0,0,$S$26,1),"C",OFFSET(BD_COMERCIAL!$Q$5,0,0,$S$26,1),"PLD + Spread",OFFSET(BD_COMERCIAL!$I$5,0,0,$S$26,1),"Trading")-SUMIFS(OFFSET(BD_COMERCIAL!AE$5,0,0,$S$26,1),OFFSET(BD_COMERCIAL!$K$5,0,0,$S$26,1),"CQI5",OFFSET(BD_COMERCIAL!$FC$5,0,0,$S$26,1),"V",OFFSET(BD_COMERCIAL!$Q$5,0,0,$S$26,1),"PLD + Spread",OFFSET(BD_COMERCIAL!$I$5,0,0,$S$26,1),"Trading")</f>
        <v>0</v>
      </c>
      <c r="AR12" s="87">
        <f ca="1">SUMIFS(OFFSET(BD_COMERCIAL!AF$5,0,0,$S$26,1),OFFSET(BD_COMERCIAL!$K$5,0,0,$S$26,1),"CQI5",OFFSET(BD_COMERCIAL!$FC$5,0,0,$S$26,1),"C",OFFSET(BD_COMERCIAL!$Q$5,0,0,$S$26,1),"PLD + Spread",OFFSET(BD_COMERCIAL!$I$5,0,0,$S$26,1),"Trading")-SUMIFS(OFFSET(BD_COMERCIAL!AF$5,0,0,$S$26,1),OFFSET(BD_COMERCIAL!$K$5,0,0,$S$26,1),"CQI5",OFFSET(BD_COMERCIAL!$FC$5,0,0,$S$26,1),"V",OFFSET(BD_COMERCIAL!$Q$5,0,0,$S$26,1),"PLD + Spread",OFFSET(BD_COMERCIAL!$I$5,0,0,$S$26,1),"Trading")</f>
        <v>0</v>
      </c>
      <c r="AS12" s="87">
        <f ca="1">SUMIFS(OFFSET(BD_COMERCIAL!AG$5,0,0,$S$26,1),OFFSET(BD_COMERCIAL!$K$5,0,0,$S$26,1),"CQI5",OFFSET(BD_COMERCIAL!$FC$5,0,0,$S$26,1),"C",OFFSET(BD_COMERCIAL!$Q$5,0,0,$S$26,1),"PLD + Spread",OFFSET(BD_COMERCIAL!$I$5,0,0,$S$26,1),"Trading")-SUMIFS(OFFSET(BD_COMERCIAL!AG$5,0,0,$S$26,1),OFFSET(BD_COMERCIAL!$K$5,0,0,$S$26,1),"CQI5",OFFSET(BD_COMERCIAL!$FC$5,0,0,$S$26,1),"V",OFFSET(BD_COMERCIAL!$Q$5,0,0,$S$26,1),"PLD + Spread",OFFSET(BD_COMERCIAL!$I$5,0,0,$S$26,1),"Trading")</f>
        <v>0</v>
      </c>
      <c r="AT12" s="87">
        <f ca="1">SUMIFS(OFFSET(BD_COMERCIAL!AH$5,0,0,$S$26,1),OFFSET(BD_COMERCIAL!$K$5,0,0,$S$26,1),"CQI5",OFFSET(BD_COMERCIAL!$FC$5,0,0,$S$26,1),"C",OFFSET(BD_COMERCIAL!$Q$5,0,0,$S$26,1),"PLD + Spread",OFFSET(BD_COMERCIAL!$I$5,0,0,$S$26,1),"Trading")-SUMIFS(OFFSET(BD_COMERCIAL!AH$5,0,0,$S$26,1),OFFSET(BD_COMERCIAL!$K$5,0,0,$S$26,1),"CQI5",OFFSET(BD_COMERCIAL!$FC$5,0,0,$S$26,1),"V",OFFSET(BD_COMERCIAL!$Q$5,0,0,$S$26,1),"PLD + Spread",OFFSET(BD_COMERCIAL!$I$5,0,0,$S$26,1),"Trading")</f>
        <v>0</v>
      </c>
      <c r="AU12" s="87">
        <f ca="1">SUMIFS(OFFSET(BD_COMERCIAL!AI$5,0,0,$S$26,1),OFFSET(BD_COMERCIAL!$K$5,0,0,$S$26,1),"CQI5",OFFSET(BD_COMERCIAL!$FC$5,0,0,$S$26,1),"C",OFFSET(BD_COMERCIAL!$Q$5,0,0,$S$26,1),"PLD + Spread",OFFSET(BD_COMERCIAL!$I$5,0,0,$S$26,1),"Trading")-SUMIFS(OFFSET(BD_COMERCIAL!AI$5,0,0,$S$26,1),OFFSET(BD_COMERCIAL!$K$5,0,0,$S$26,1),"CQI5",OFFSET(BD_COMERCIAL!$FC$5,0,0,$S$26,1),"V",OFFSET(BD_COMERCIAL!$Q$5,0,0,$S$26,1),"PLD + Spread",OFFSET(BD_COMERCIAL!$I$5,0,0,$S$26,1),"Trading")</f>
        <v>0</v>
      </c>
      <c r="AV12" s="87">
        <f ca="1">SUMIFS(OFFSET(BD_COMERCIAL!AJ$5,0,0,$S$26,1),OFFSET(BD_COMERCIAL!$K$5,0,0,$S$26,1),"CQI5",OFFSET(BD_COMERCIAL!$FC$5,0,0,$S$26,1),"C",OFFSET(BD_COMERCIAL!$Q$5,0,0,$S$26,1),"PLD + Spread",OFFSET(BD_COMERCIAL!$I$5,0,0,$S$26,1),"Trading")-SUMIFS(OFFSET(BD_COMERCIAL!AJ$5,0,0,$S$26,1),OFFSET(BD_COMERCIAL!$K$5,0,0,$S$26,1),"CQI5",OFFSET(BD_COMERCIAL!$FC$5,0,0,$S$26,1),"V",OFFSET(BD_COMERCIAL!$Q$5,0,0,$S$26,1),"PLD + Spread",OFFSET(BD_COMERCIAL!$I$5,0,0,$S$26,1),"Trading")</f>
        <v>0</v>
      </c>
      <c r="AW12" s="87">
        <f ca="1">SUMIFS(OFFSET(BD_COMERCIAL!AK$5,0,0,$S$26,1),OFFSET(BD_COMERCIAL!$K$5,0,0,$S$26,1),"CQI5",OFFSET(BD_COMERCIAL!$FC$5,0,0,$S$26,1),"C",OFFSET(BD_COMERCIAL!$Q$5,0,0,$S$26,1),"PLD + Spread",OFFSET(BD_COMERCIAL!$I$5,0,0,$S$26,1),"Trading")-SUMIFS(OFFSET(BD_COMERCIAL!AK$5,0,0,$S$26,1),OFFSET(BD_COMERCIAL!$K$5,0,0,$S$26,1),"CQI5",OFFSET(BD_COMERCIAL!$FC$5,0,0,$S$26,1),"V",OFFSET(BD_COMERCIAL!$Q$5,0,0,$S$26,1),"PLD + Spread",OFFSET(BD_COMERCIAL!$I$5,0,0,$S$26,1),"Trading")</f>
        <v>0</v>
      </c>
      <c r="AX12" s="87">
        <f ca="1">SUMIFS(OFFSET(BD_COMERCIAL!AL$5,0,0,$S$26,1),OFFSET(BD_COMERCIAL!$K$5,0,0,$S$26,1),"CQI5",OFFSET(BD_COMERCIAL!$FC$5,0,0,$S$26,1),"C",OFFSET(BD_COMERCIAL!$Q$5,0,0,$S$26,1),"PLD + Spread",OFFSET(BD_COMERCIAL!$I$5,0,0,$S$26,1),"Trading")-SUMIFS(OFFSET(BD_COMERCIAL!AL$5,0,0,$S$26,1),OFFSET(BD_COMERCIAL!$K$5,0,0,$S$26,1),"CQI5",OFFSET(BD_COMERCIAL!$FC$5,0,0,$S$26,1),"V",OFFSET(BD_COMERCIAL!$Q$5,0,0,$S$26,1),"PLD + Spread",OFFSET(BD_COMERCIAL!$I$5,0,0,$S$26,1),"Trading")</f>
        <v>0</v>
      </c>
      <c r="AY12" s="87">
        <f ca="1">SUMIFS(OFFSET(BD_COMERCIAL!AM$5,0,0,$S$26,1),OFFSET(BD_COMERCIAL!$K$5,0,0,$S$26,1),"CQI5",OFFSET(BD_COMERCIAL!$FC$5,0,0,$S$26,1),"C",OFFSET(BD_COMERCIAL!$Q$5,0,0,$S$26,1),"PLD + Spread",OFFSET(BD_COMERCIAL!$I$5,0,0,$S$26,1),"Trading")-SUMIFS(OFFSET(BD_COMERCIAL!AM$5,0,0,$S$26,1),OFFSET(BD_COMERCIAL!$K$5,0,0,$S$26,1),"CQI5",OFFSET(BD_COMERCIAL!$FC$5,0,0,$S$26,1),"V",OFFSET(BD_COMERCIAL!$Q$5,0,0,$S$26,1),"PLD + Spread",OFFSET(BD_COMERCIAL!$I$5,0,0,$S$26,1),"Trading")</f>
        <v>0</v>
      </c>
      <c r="BA12" s="86" t="s">
        <v>71</v>
      </c>
      <c r="BB12" s="87">
        <f t="shared" ca="1" si="11"/>
        <v>0</v>
      </c>
      <c r="BC12" s="87">
        <f t="shared" ca="1" si="0"/>
        <v>0</v>
      </c>
      <c r="BD12" s="87">
        <f t="shared" ca="1" si="1"/>
        <v>0</v>
      </c>
      <c r="BE12" s="87">
        <f t="shared" ca="1" si="2"/>
        <v>0</v>
      </c>
      <c r="BF12" s="87">
        <f t="shared" ca="1" si="3"/>
        <v>0</v>
      </c>
      <c r="BG12" s="87">
        <f t="shared" ca="1" si="4"/>
        <v>0</v>
      </c>
      <c r="BH12" s="87">
        <f t="shared" ca="1" si="5"/>
        <v>0</v>
      </c>
      <c r="BI12" s="87">
        <f t="shared" ca="1" si="6"/>
        <v>0</v>
      </c>
      <c r="BJ12" s="87">
        <f t="shared" ca="1" si="7"/>
        <v>0</v>
      </c>
      <c r="BK12" s="87">
        <f t="shared" ca="1" si="8"/>
        <v>0</v>
      </c>
      <c r="BL12" s="87">
        <f t="shared" ca="1" si="9"/>
        <v>0</v>
      </c>
      <c r="BM12" s="87">
        <f t="shared" ca="1" si="10"/>
        <v>0</v>
      </c>
    </row>
    <row r="13" spans="2:65" s="17" customFormat="1" ht="15" customHeight="1" x14ac:dyDescent="0.25">
      <c r="B13" s="310" t="s">
        <v>48</v>
      </c>
      <c r="C13" s="58" t="s">
        <v>22</v>
      </c>
      <c r="D13" s="68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4"/>
      <c r="Y13" s="89" t="s">
        <v>50</v>
      </c>
      <c r="Z13" s="90">
        <f t="shared" ref="Z13:AK13" ca="1" si="16">SUM(Z14:Z16)</f>
        <v>0</v>
      </c>
      <c r="AA13" s="90">
        <f t="shared" ca="1" si="16"/>
        <v>0</v>
      </c>
      <c r="AB13" s="90">
        <f t="shared" ca="1" si="16"/>
        <v>0</v>
      </c>
      <c r="AC13" s="90">
        <f t="shared" ca="1" si="16"/>
        <v>0</v>
      </c>
      <c r="AD13" s="90">
        <f t="shared" ca="1" si="16"/>
        <v>0</v>
      </c>
      <c r="AE13" s="90">
        <f t="shared" ca="1" si="16"/>
        <v>0</v>
      </c>
      <c r="AF13" s="90">
        <f t="shared" ca="1" si="16"/>
        <v>0</v>
      </c>
      <c r="AG13" s="90">
        <f t="shared" ca="1" si="16"/>
        <v>0</v>
      </c>
      <c r="AH13" s="90">
        <f t="shared" ca="1" si="16"/>
        <v>0</v>
      </c>
      <c r="AI13" s="90">
        <f t="shared" ca="1" si="16"/>
        <v>0</v>
      </c>
      <c r="AJ13" s="90">
        <f t="shared" ca="1" si="16"/>
        <v>0</v>
      </c>
      <c r="AK13" s="90">
        <f t="shared" ca="1" si="16"/>
        <v>0</v>
      </c>
      <c r="AM13" s="89" t="s">
        <v>50</v>
      </c>
      <c r="AN13" s="90">
        <f ca="1">SUM(AN14:AN16)</f>
        <v>0</v>
      </c>
      <c r="AO13" s="90">
        <f t="shared" ref="AO13:AY13" ca="1" si="17">SUM(AO14:AO16)</f>
        <v>0</v>
      </c>
      <c r="AP13" s="90">
        <f t="shared" ca="1" si="17"/>
        <v>0</v>
      </c>
      <c r="AQ13" s="90">
        <f t="shared" ca="1" si="17"/>
        <v>0</v>
      </c>
      <c r="AR13" s="90">
        <f t="shared" ca="1" si="17"/>
        <v>0</v>
      </c>
      <c r="AS13" s="90">
        <f t="shared" ca="1" si="17"/>
        <v>0</v>
      </c>
      <c r="AT13" s="90">
        <f t="shared" ca="1" si="17"/>
        <v>0</v>
      </c>
      <c r="AU13" s="90">
        <f t="shared" ca="1" si="17"/>
        <v>10</v>
      </c>
      <c r="AV13" s="90">
        <f t="shared" ca="1" si="17"/>
        <v>0</v>
      </c>
      <c r="AW13" s="90">
        <f t="shared" ca="1" si="17"/>
        <v>0</v>
      </c>
      <c r="AX13" s="90">
        <f t="shared" ca="1" si="17"/>
        <v>0</v>
      </c>
      <c r="AY13" s="90">
        <f t="shared" ca="1" si="17"/>
        <v>0</v>
      </c>
      <c r="BA13" s="89" t="s">
        <v>50</v>
      </c>
      <c r="BB13" s="90">
        <f t="shared" ca="1" si="11"/>
        <v>0</v>
      </c>
      <c r="BC13" s="90">
        <f t="shared" ca="1" si="0"/>
        <v>0</v>
      </c>
      <c r="BD13" s="90">
        <f t="shared" ca="1" si="1"/>
        <v>0</v>
      </c>
      <c r="BE13" s="90">
        <f t="shared" ca="1" si="2"/>
        <v>0</v>
      </c>
      <c r="BF13" s="90">
        <f t="shared" ca="1" si="3"/>
        <v>0</v>
      </c>
      <c r="BG13" s="90">
        <f t="shared" ca="1" si="4"/>
        <v>0</v>
      </c>
      <c r="BH13" s="90">
        <f t="shared" ca="1" si="5"/>
        <v>0</v>
      </c>
      <c r="BI13" s="90">
        <f t="shared" ca="1" si="6"/>
        <v>10</v>
      </c>
      <c r="BJ13" s="90">
        <f t="shared" ca="1" si="7"/>
        <v>0</v>
      </c>
      <c r="BK13" s="90">
        <f t="shared" ca="1" si="8"/>
        <v>0</v>
      </c>
      <c r="BL13" s="90">
        <f t="shared" ca="1" si="9"/>
        <v>0</v>
      </c>
      <c r="BM13" s="90">
        <f t="shared" ca="1" si="10"/>
        <v>0</v>
      </c>
    </row>
    <row r="14" spans="2:65" s="17" customFormat="1" ht="15" customHeight="1" x14ac:dyDescent="0.25">
      <c r="B14" s="311"/>
      <c r="C14" s="51" t="s">
        <v>27</v>
      </c>
      <c r="D14" s="67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50"/>
      <c r="Y14" s="86" t="s">
        <v>72</v>
      </c>
      <c r="Z14" s="87">
        <f ca="1">SUMIFS(OFFSET(BD_COMERCIAL!AB$5,0,0,$S$26,1),OFFSET(BD_COMERCIAL!$K$5,0,0,$S$26,1),"I0",OFFSET(BD_COMERCIAL!$FC$5,0,0,$S$26,1),"C",OFFSET(BD_COMERCIAL!$Q$5,0,0,$S$26,1),"Fixo",OFFSET(BD_COMERCIAL!$I$5,0,0,$S$26,1),"Trading")-SUMIFS(OFFSET(BD_COMERCIAL!AB$5,0,0,$S$26,1),OFFSET(BD_COMERCIAL!$K$5,0,0,$S$26,1),"I0",OFFSET(BD_COMERCIAL!$FC$5,0,0,$S$26,1),"V",OFFSET(BD_COMERCIAL!$Q$5,0,0,$S$26,1),"Fixo",OFFSET(BD_COMERCIAL!$I$5,0,0,$S$26,1),"Trading")</f>
        <v>0</v>
      </c>
      <c r="AA14" s="87">
        <f ca="1">SUMIFS(OFFSET(BD_COMERCIAL!AC$5,0,0,$S$26,1),OFFSET(BD_COMERCIAL!$K$5,0,0,$S$26,1),"I0",OFFSET(BD_COMERCIAL!$FC$5,0,0,$S$26,1),"C",OFFSET(BD_COMERCIAL!$Q$5,0,0,$S$26,1),"Fixo",OFFSET(BD_COMERCIAL!$I$5,0,0,$S$26,1),"Trading")-SUMIFS(OFFSET(BD_COMERCIAL!AC$5,0,0,$S$26,1),OFFSET(BD_COMERCIAL!$K$5,0,0,$S$26,1),"I0",OFFSET(BD_COMERCIAL!$FC$5,0,0,$S$26,1),"V",OFFSET(BD_COMERCIAL!$Q$5,0,0,$S$26,1),"Fixo",OFFSET(BD_COMERCIAL!$I$5,0,0,$S$26,1),"Trading")</f>
        <v>0</v>
      </c>
      <c r="AB14" s="87">
        <f ca="1">SUMIFS(OFFSET(BD_COMERCIAL!AD$5,0,0,$S$26,1),OFFSET(BD_COMERCIAL!$K$5,0,0,$S$26,1),"I0",OFFSET(BD_COMERCIAL!$FC$5,0,0,$S$26,1),"C",OFFSET(BD_COMERCIAL!$Q$5,0,0,$S$26,1),"Fixo",OFFSET(BD_COMERCIAL!$I$5,0,0,$S$26,1),"Trading")-SUMIFS(OFFSET(BD_COMERCIAL!AD$5,0,0,$S$26,1),OFFSET(BD_COMERCIAL!$K$5,0,0,$S$26,1),"I0",OFFSET(BD_COMERCIAL!$FC$5,0,0,$S$26,1),"V",OFFSET(BD_COMERCIAL!$Q$5,0,0,$S$26,1),"Fixo",OFFSET(BD_COMERCIAL!$I$5,0,0,$S$26,1),"Trading")</f>
        <v>0</v>
      </c>
      <c r="AC14" s="87">
        <f ca="1">SUMIFS(OFFSET(BD_COMERCIAL!AE$5,0,0,$S$26,1),OFFSET(BD_COMERCIAL!$K$5,0,0,$S$26,1),"I0",OFFSET(BD_COMERCIAL!$FC$5,0,0,$S$26,1),"C",OFFSET(BD_COMERCIAL!$Q$5,0,0,$S$26,1),"Fixo",OFFSET(BD_COMERCIAL!$I$5,0,0,$S$26,1),"Trading")-SUMIFS(OFFSET(BD_COMERCIAL!AE$5,0,0,$S$26,1),OFFSET(BD_COMERCIAL!$K$5,0,0,$S$26,1),"I0",OFFSET(BD_COMERCIAL!$FC$5,0,0,$S$26,1),"V",OFFSET(BD_COMERCIAL!$Q$5,0,0,$S$26,1),"Fixo",OFFSET(BD_COMERCIAL!$I$5,0,0,$S$26,1),"Trading")</f>
        <v>0</v>
      </c>
      <c r="AD14" s="87">
        <f ca="1">SUMIFS(OFFSET(BD_COMERCIAL!AF$5,0,0,$S$26,1),OFFSET(BD_COMERCIAL!$K$5,0,0,$S$26,1),"I0",OFFSET(BD_COMERCIAL!$FC$5,0,0,$S$26,1),"C",OFFSET(BD_COMERCIAL!$Q$5,0,0,$S$26,1),"Fixo",OFFSET(BD_COMERCIAL!$I$5,0,0,$S$26,1),"Trading")-SUMIFS(OFFSET(BD_COMERCIAL!AF$5,0,0,$S$26,1),OFFSET(BD_COMERCIAL!$K$5,0,0,$S$26,1),"I0",OFFSET(BD_COMERCIAL!$FC$5,0,0,$S$26,1),"V",OFFSET(BD_COMERCIAL!$Q$5,0,0,$S$26,1),"Fixo",OFFSET(BD_COMERCIAL!$I$5,0,0,$S$26,1),"Trading")</f>
        <v>0</v>
      </c>
      <c r="AE14" s="87">
        <f ca="1">SUMIFS(OFFSET(BD_COMERCIAL!AG$5,0,0,$S$26,1),OFFSET(BD_COMERCIAL!$K$5,0,0,$S$26,1),"I0",OFFSET(BD_COMERCIAL!$FC$5,0,0,$S$26,1),"C",OFFSET(BD_COMERCIAL!$Q$5,0,0,$S$26,1),"Fixo",OFFSET(BD_COMERCIAL!$I$5,0,0,$S$26,1),"Trading")-SUMIFS(OFFSET(BD_COMERCIAL!AG$5,0,0,$S$26,1),OFFSET(BD_COMERCIAL!$K$5,0,0,$S$26,1),"I0",OFFSET(BD_COMERCIAL!$FC$5,0,0,$S$26,1),"V",OFFSET(BD_COMERCIAL!$Q$5,0,0,$S$26,1),"Fixo",OFFSET(BD_COMERCIAL!$I$5,0,0,$S$26,1),"Trading")</f>
        <v>0</v>
      </c>
      <c r="AF14" s="87">
        <f ca="1">SUMIFS(OFFSET(BD_COMERCIAL!AH$5,0,0,$S$26,1),OFFSET(BD_COMERCIAL!$K$5,0,0,$S$26,1),"I0",OFFSET(BD_COMERCIAL!$FC$5,0,0,$S$26,1),"C",OFFSET(BD_COMERCIAL!$Q$5,0,0,$S$26,1),"Fixo",OFFSET(BD_COMERCIAL!$I$5,0,0,$S$26,1),"Trading")-SUMIFS(OFFSET(BD_COMERCIAL!AH$5,0,0,$S$26,1),OFFSET(BD_COMERCIAL!$K$5,0,0,$S$26,1),"I0",OFFSET(BD_COMERCIAL!$FC$5,0,0,$S$26,1),"V",OFFSET(BD_COMERCIAL!$Q$5,0,0,$S$26,1),"Fixo",OFFSET(BD_COMERCIAL!$I$5,0,0,$S$26,1),"Trading")</f>
        <v>0</v>
      </c>
      <c r="AG14" s="87">
        <f ca="1">SUMIFS(OFFSET(BD_COMERCIAL!AI$5,0,0,$S$26,1),OFFSET(BD_COMERCIAL!$K$5,0,0,$S$26,1),"I0",OFFSET(BD_COMERCIAL!$FC$5,0,0,$S$26,1),"C",OFFSET(BD_COMERCIAL!$Q$5,0,0,$S$26,1),"Fixo",OFFSET(BD_COMERCIAL!$I$5,0,0,$S$26,1),"Trading")-SUMIFS(OFFSET(BD_COMERCIAL!AI$5,0,0,$S$26,1),OFFSET(BD_COMERCIAL!$K$5,0,0,$S$26,1),"I0",OFFSET(BD_COMERCIAL!$FC$5,0,0,$S$26,1),"V",OFFSET(BD_COMERCIAL!$Q$5,0,0,$S$26,1),"Fixo",OFFSET(BD_COMERCIAL!$I$5,0,0,$S$26,1),"Trading")</f>
        <v>0</v>
      </c>
      <c r="AH14" s="87">
        <f ca="1">SUMIFS(OFFSET(BD_COMERCIAL!AJ$5,0,0,$S$26,1),OFFSET(BD_COMERCIAL!$K$5,0,0,$S$26,1),"I0",OFFSET(BD_COMERCIAL!$FC$5,0,0,$S$26,1),"C",OFFSET(BD_COMERCIAL!$Q$5,0,0,$S$26,1),"Fixo",OFFSET(BD_COMERCIAL!$I$5,0,0,$S$26,1),"Trading")-SUMIFS(OFFSET(BD_COMERCIAL!AJ$5,0,0,$S$26,1),OFFSET(BD_COMERCIAL!$K$5,0,0,$S$26,1),"I0",OFFSET(BD_COMERCIAL!$FC$5,0,0,$S$26,1),"V",OFFSET(BD_COMERCIAL!$Q$5,0,0,$S$26,1),"Fixo",OFFSET(BD_COMERCIAL!$I$5,0,0,$S$26,1),"Trading")</f>
        <v>0</v>
      </c>
      <c r="AI14" s="87">
        <f ca="1">SUMIFS(OFFSET(BD_COMERCIAL!AK$5,0,0,$S$26,1),OFFSET(BD_COMERCIAL!$K$5,0,0,$S$26,1),"I0",OFFSET(BD_COMERCIAL!$FC$5,0,0,$S$26,1),"C",OFFSET(BD_COMERCIAL!$Q$5,0,0,$S$26,1),"Fixo",OFFSET(BD_COMERCIAL!$I$5,0,0,$S$26,1),"Trading")-SUMIFS(OFFSET(BD_COMERCIAL!AK$5,0,0,$S$26,1),OFFSET(BD_COMERCIAL!$K$5,0,0,$S$26,1),"I0",OFFSET(BD_COMERCIAL!$FC$5,0,0,$S$26,1),"V",OFFSET(BD_COMERCIAL!$Q$5,0,0,$S$26,1),"Fixo",OFFSET(BD_COMERCIAL!$I$5,0,0,$S$26,1),"Trading")</f>
        <v>0</v>
      </c>
      <c r="AJ14" s="87">
        <f ca="1">SUMIFS(OFFSET(BD_COMERCIAL!AL$5,0,0,$S$26,1),OFFSET(BD_COMERCIAL!$K$5,0,0,$S$26,1),"I0",OFFSET(BD_COMERCIAL!$FC$5,0,0,$S$26,1),"C",OFFSET(BD_COMERCIAL!$Q$5,0,0,$S$26,1),"Fixo",OFFSET(BD_COMERCIAL!$I$5,0,0,$S$26,1),"Trading")-SUMIFS(OFFSET(BD_COMERCIAL!AL$5,0,0,$S$26,1),OFFSET(BD_COMERCIAL!$K$5,0,0,$S$26,1),"I0",OFFSET(BD_COMERCIAL!$FC$5,0,0,$S$26,1),"V",OFFSET(BD_COMERCIAL!$Q$5,0,0,$S$26,1),"Fixo",OFFSET(BD_COMERCIAL!$I$5,0,0,$S$26,1),"Trading")</f>
        <v>0</v>
      </c>
      <c r="AK14" s="87">
        <f ca="1">SUMIFS(OFFSET(BD_COMERCIAL!AM$5,0,0,$S$26,1),OFFSET(BD_COMERCIAL!$K$5,0,0,$S$26,1),"I0",OFFSET(BD_COMERCIAL!$FC$5,0,0,$S$26,1),"C",OFFSET(BD_COMERCIAL!$Q$5,0,0,$S$26,1),"Fixo",OFFSET(BD_COMERCIAL!$I$5,0,0,$S$26,1),"Trading")-SUMIFS(OFFSET(BD_COMERCIAL!AM$5,0,0,$S$26,1),OFFSET(BD_COMERCIAL!$K$5,0,0,$S$26,1),"I0",OFFSET(BD_COMERCIAL!$FC$5,0,0,$S$26,1),"V",OFFSET(BD_COMERCIAL!$Q$5,0,0,$S$26,1),"Fixo",OFFSET(BD_COMERCIAL!$I$5,0,0,$S$26,1),"Trading")</f>
        <v>0</v>
      </c>
      <c r="AM14" s="86" t="s">
        <v>72</v>
      </c>
      <c r="AN14" s="87">
        <f ca="1">SUMIFS(OFFSET(BD_COMERCIAL!AB$5,0,0,$S$26,1),OFFSET(BD_COMERCIAL!$K$5,0,0,$S$26,1),"I0",OFFSET(BD_COMERCIAL!$FC$5,0,0,$S$26,1),"C",OFFSET(BD_COMERCIAL!$Q$5,0,0,$S$26,1),"PLD + Spread",OFFSET(BD_COMERCIAL!$I$5,0,0,$S$26,1),"Trading")-SUMIFS(OFFSET(BD_COMERCIAL!AB$5,0,0,$S$26,1),OFFSET(BD_COMERCIAL!$K$5,0,0,$S$26,1),"I0",OFFSET(BD_COMERCIAL!$FC$5,0,0,$S$26,1),"V",OFFSET(BD_COMERCIAL!$Q$5,0,0,$S$26,1),"PLD + Spread",OFFSET(BD_COMERCIAL!$I$5,0,0,$S$26,1),"Trading")</f>
        <v>0</v>
      </c>
      <c r="AO14" s="87">
        <f ca="1">SUMIFS(OFFSET(BD_COMERCIAL!AC$5,0,0,$S$26,1),OFFSET(BD_COMERCIAL!$K$5,0,0,$S$26,1),"I0",OFFSET(BD_COMERCIAL!$FC$5,0,0,$S$26,1),"C",OFFSET(BD_COMERCIAL!$Q$5,0,0,$S$26,1),"PLD + Spread",OFFSET(BD_COMERCIAL!$I$5,0,0,$S$26,1),"Trading")-SUMIFS(OFFSET(BD_COMERCIAL!AC$5,0,0,$S$26,1),OFFSET(BD_COMERCIAL!$K$5,0,0,$S$26,1),"I0",OFFSET(BD_COMERCIAL!$FC$5,0,0,$S$26,1),"V",OFFSET(BD_COMERCIAL!$Q$5,0,0,$S$26,1),"PLD + Spread",OFFSET(BD_COMERCIAL!$I$5,0,0,$S$26,1),"Trading")</f>
        <v>0</v>
      </c>
      <c r="AP14" s="87">
        <f ca="1">SUMIFS(OFFSET(BD_COMERCIAL!AD$5,0,0,$S$26,1),OFFSET(BD_COMERCIAL!$K$5,0,0,$S$26,1),"I0",OFFSET(BD_COMERCIAL!$FC$5,0,0,$S$26,1),"C",OFFSET(BD_COMERCIAL!$Q$5,0,0,$S$26,1),"PLD + Spread",OFFSET(BD_COMERCIAL!$I$5,0,0,$S$26,1),"Trading")-SUMIFS(OFFSET(BD_COMERCIAL!AD$5,0,0,$S$26,1),OFFSET(BD_COMERCIAL!$K$5,0,0,$S$26,1),"I0",OFFSET(BD_COMERCIAL!$FC$5,0,0,$S$26,1),"V",OFFSET(BD_COMERCIAL!$Q$5,0,0,$S$26,1),"PLD + Spread",OFFSET(BD_COMERCIAL!$I$5,0,0,$S$26,1),"Trading")</f>
        <v>0</v>
      </c>
      <c r="AQ14" s="87">
        <f ca="1">SUMIFS(OFFSET(BD_COMERCIAL!AE$5,0,0,$S$26,1),OFFSET(BD_COMERCIAL!$K$5,0,0,$S$26,1),"I0",OFFSET(BD_COMERCIAL!$FC$5,0,0,$S$26,1),"C",OFFSET(BD_COMERCIAL!$Q$5,0,0,$S$26,1),"PLD + Spread",OFFSET(BD_COMERCIAL!$I$5,0,0,$S$26,1),"Trading")-SUMIFS(OFFSET(BD_COMERCIAL!AE$5,0,0,$S$26,1),OFFSET(BD_COMERCIAL!$K$5,0,0,$S$26,1),"I0",OFFSET(BD_COMERCIAL!$FC$5,0,0,$S$26,1),"V",OFFSET(BD_COMERCIAL!$Q$5,0,0,$S$26,1),"PLD + Spread",OFFSET(BD_COMERCIAL!$I$5,0,0,$S$26,1),"Trading")</f>
        <v>0</v>
      </c>
      <c r="AR14" s="87">
        <f ca="1">SUMIFS(OFFSET(BD_COMERCIAL!AF$5,0,0,$S$26,1),OFFSET(BD_COMERCIAL!$K$5,0,0,$S$26,1),"I0",OFFSET(BD_COMERCIAL!$FC$5,0,0,$S$26,1),"C",OFFSET(BD_COMERCIAL!$Q$5,0,0,$S$26,1),"PLD + Spread",OFFSET(BD_COMERCIAL!$I$5,0,0,$S$26,1),"Trading")-SUMIFS(OFFSET(BD_COMERCIAL!AF$5,0,0,$S$26,1),OFFSET(BD_COMERCIAL!$K$5,0,0,$S$26,1),"I0",OFFSET(BD_COMERCIAL!$FC$5,0,0,$S$26,1),"V",OFFSET(BD_COMERCIAL!$Q$5,0,0,$S$26,1),"PLD + Spread",OFFSET(BD_COMERCIAL!$I$5,0,0,$S$26,1),"Trading")</f>
        <v>0</v>
      </c>
      <c r="AS14" s="87">
        <f ca="1">SUMIFS(OFFSET(BD_COMERCIAL!AG$5,0,0,$S$26,1),OFFSET(BD_COMERCIAL!$K$5,0,0,$S$26,1),"I0",OFFSET(BD_COMERCIAL!$FC$5,0,0,$S$26,1),"C",OFFSET(BD_COMERCIAL!$Q$5,0,0,$S$26,1),"PLD + Spread",OFFSET(BD_COMERCIAL!$I$5,0,0,$S$26,1),"Trading")-SUMIFS(OFFSET(BD_COMERCIAL!AG$5,0,0,$S$26,1),OFFSET(BD_COMERCIAL!$K$5,0,0,$S$26,1),"I0",OFFSET(BD_COMERCIAL!$FC$5,0,0,$S$26,1),"V",OFFSET(BD_COMERCIAL!$Q$5,0,0,$S$26,1),"PLD + Spread",OFFSET(BD_COMERCIAL!$I$5,0,0,$S$26,1),"Trading")</f>
        <v>0</v>
      </c>
      <c r="AT14" s="87">
        <f ca="1">SUMIFS(OFFSET(BD_COMERCIAL!AH$5,0,0,$S$26,1),OFFSET(BD_COMERCIAL!$K$5,0,0,$S$26,1),"I0",OFFSET(BD_COMERCIAL!$FC$5,0,0,$S$26,1),"C",OFFSET(BD_COMERCIAL!$Q$5,0,0,$S$26,1),"PLD + Spread",OFFSET(BD_COMERCIAL!$I$5,0,0,$S$26,1),"Trading")-SUMIFS(OFFSET(BD_COMERCIAL!AH$5,0,0,$S$26,1),OFFSET(BD_COMERCIAL!$K$5,0,0,$S$26,1),"I0",OFFSET(BD_COMERCIAL!$FC$5,0,0,$S$26,1),"V",OFFSET(BD_COMERCIAL!$Q$5,0,0,$S$26,1),"PLD + Spread",OFFSET(BD_COMERCIAL!$I$5,0,0,$S$26,1),"Trading")</f>
        <v>0</v>
      </c>
      <c r="AU14" s="87">
        <f ca="1">SUMIFS(OFFSET(BD_COMERCIAL!AI$5,0,0,$S$26,1),OFFSET(BD_COMERCIAL!$K$5,0,0,$S$26,1),"I0",OFFSET(BD_COMERCIAL!$FC$5,0,0,$S$26,1),"C",OFFSET(BD_COMERCIAL!$Q$5,0,0,$S$26,1),"PLD + Spread",OFFSET(BD_COMERCIAL!$I$5,0,0,$S$26,1),"Trading")-SUMIFS(OFFSET(BD_COMERCIAL!AI$5,0,0,$S$26,1),OFFSET(BD_COMERCIAL!$K$5,0,0,$S$26,1),"I0",OFFSET(BD_COMERCIAL!$FC$5,0,0,$S$26,1),"V",OFFSET(BD_COMERCIAL!$Q$5,0,0,$S$26,1),"PLD + Spread",OFFSET(BD_COMERCIAL!$I$5,0,0,$S$26,1),"Trading")</f>
        <v>0</v>
      </c>
      <c r="AV14" s="87">
        <f ca="1">SUMIFS(OFFSET(BD_COMERCIAL!AJ$5,0,0,$S$26,1),OFFSET(BD_COMERCIAL!$K$5,0,0,$S$26,1),"I0",OFFSET(BD_COMERCIAL!$FC$5,0,0,$S$26,1),"C",OFFSET(BD_COMERCIAL!$Q$5,0,0,$S$26,1),"PLD + Spread",OFFSET(BD_COMERCIAL!$I$5,0,0,$S$26,1),"Trading")-SUMIFS(OFFSET(BD_COMERCIAL!AJ$5,0,0,$S$26,1),OFFSET(BD_COMERCIAL!$K$5,0,0,$S$26,1),"I0",OFFSET(BD_COMERCIAL!$FC$5,0,0,$S$26,1),"V",OFFSET(BD_COMERCIAL!$Q$5,0,0,$S$26,1),"PLD + Spread",OFFSET(BD_COMERCIAL!$I$5,0,0,$S$26,1),"Trading")</f>
        <v>0</v>
      </c>
      <c r="AW14" s="87">
        <f ca="1">SUMIFS(OFFSET(BD_COMERCIAL!AK$5,0,0,$S$26,1),OFFSET(BD_COMERCIAL!$K$5,0,0,$S$26,1),"I0",OFFSET(BD_COMERCIAL!$FC$5,0,0,$S$26,1),"C",OFFSET(BD_COMERCIAL!$Q$5,0,0,$S$26,1),"PLD + Spread",OFFSET(BD_COMERCIAL!$I$5,0,0,$S$26,1),"Trading")-SUMIFS(OFFSET(BD_COMERCIAL!AK$5,0,0,$S$26,1),OFFSET(BD_COMERCIAL!$K$5,0,0,$S$26,1),"I0",OFFSET(BD_COMERCIAL!$FC$5,0,0,$S$26,1),"V",OFFSET(BD_COMERCIAL!$Q$5,0,0,$S$26,1),"PLD + Spread",OFFSET(BD_COMERCIAL!$I$5,0,0,$S$26,1),"Trading")</f>
        <v>0</v>
      </c>
      <c r="AX14" s="87">
        <f ca="1">SUMIFS(OFFSET(BD_COMERCIAL!AL$5,0,0,$S$26,1),OFFSET(BD_COMERCIAL!$K$5,0,0,$S$26,1),"I0",OFFSET(BD_COMERCIAL!$FC$5,0,0,$S$26,1),"C",OFFSET(BD_COMERCIAL!$Q$5,0,0,$S$26,1),"PLD + Spread",OFFSET(BD_COMERCIAL!$I$5,0,0,$S$26,1),"Trading")-SUMIFS(OFFSET(BD_COMERCIAL!AL$5,0,0,$S$26,1),OFFSET(BD_COMERCIAL!$K$5,0,0,$S$26,1),"I0",OFFSET(BD_COMERCIAL!$FC$5,0,0,$S$26,1),"V",OFFSET(BD_COMERCIAL!$Q$5,0,0,$S$26,1),"PLD + Spread",OFFSET(BD_COMERCIAL!$I$5,0,0,$S$26,1),"Trading")</f>
        <v>0</v>
      </c>
      <c r="AY14" s="87">
        <f ca="1">SUMIFS(OFFSET(BD_COMERCIAL!AM$5,0,0,$S$26,1),OFFSET(BD_COMERCIAL!$K$5,0,0,$S$26,1),"I0",OFFSET(BD_COMERCIAL!$FC$5,0,0,$S$26,1),"C",OFFSET(BD_COMERCIAL!$Q$5,0,0,$S$26,1),"PLD + Spread",OFFSET(BD_COMERCIAL!$I$5,0,0,$S$26,1),"Trading")-SUMIFS(OFFSET(BD_COMERCIAL!AM$5,0,0,$S$26,1),OFFSET(BD_COMERCIAL!$K$5,0,0,$S$26,1),"I0",OFFSET(BD_COMERCIAL!$FC$5,0,0,$S$26,1),"V",OFFSET(BD_COMERCIAL!$Q$5,0,0,$S$26,1),"PLD + Spread",OFFSET(BD_COMERCIAL!$I$5,0,0,$S$26,1),"Trading")</f>
        <v>0</v>
      </c>
      <c r="BA14" s="86" t="s">
        <v>72</v>
      </c>
      <c r="BB14" s="87">
        <f t="shared" ca="1" si="11"/>
        <v>0</v>
      </c>
      <c r="BC14" s="87">
        <f t="shared" ca="1" si="0"/>
        <v>0</v>
      </c>
      <c r="BD14" s="87">
        <f t="shared" ca="1" si="1"/>
        <v>0</v>
      </c>
      <c r="BE14" s="87">
        <f t="shared" ca="1" si="2"/>
        <v>0</v>
      </c>
      <c r="BF14" s="87">
        <f t="shared" ca="1" si="3"/>
        <v>0</v>
      </c>
      <c r="BG14" s="87">
        <f t="shared" ca="1" si="4"/>
        <v>0</v>
      </c>
      <c r="BH14" s="87">
        <f t="shared" ca="1" si="5"/>
        <v>0</v>
      </c>
      <c r="BI14" s="87">
        <f t="shared" ca="1" si="6"/>
        <v>0</v>
      </c>
      <c r="BJ14" s="87">
        <f t="shared" ca="1" si="7"/>
        <v>0</v>
      </c>
      <c r="BK14" s="87">
        <f t="shared" ca="1" si="8"/>
        <v>0</v>
      </c>
      <c r="BL14" s="87">
        <f t="shared" ca="1" si="9"/>
        <v>0</v>
      </c>
      <c r="BM14" s="87">
        <f t="shared" ca="1" si="10"/>
        <v>0</v>
      </c>
    </row>
    <row r="15" spans="2:65" s="17" customFormat="1" ht="15" customHeight="1" x14ac:dyDescent="0.25">
      <c r="B15" s="311"/>
      <c r="C15" s="46" t="s">
        <v>26</v>
      </c>
      <c r="D15" s="67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66"/>
      <c r="P15" s="43"/>
      <c r="Y15" s="86" t="s">
        <v>73</v>
      </c>
      <c r="Z15" s="87">
        <f ca="1">SUMIFS(OFFSET(BD_COMERCIAL!AB$5,0,0,$S$26,1),OFFSET(BD_COMERCIAL!$K$5,0,0,$S$26,1),"I5",OFFSET(BD_COMERCIAL!$FC$5,0,0,$S$26,1),"C",OFFSET(BD_COMERCIAL!$Q$5,0,0,$S$26,1),"Fixo",OFFSET(BD_COMERCIAL!$I$5,0,0,$S$26,1),"Trading")-SUMIFS(OFFSET(BD_COMERCIAL!AB$5,0,0,$S$26,1),OFFSET(BD_COMERCIAL!$K$5,0,0,$S$26,1),"I5",OFFSET(BD_COMERCIAL!$FC$5,0,0,$S$26,1),"V",OFFSET(BD_COMERCIAL!$Q$5,0,0,$S$26,1),"Fixo",OFFSET(BD_COMERCIAL!$I$5,0,0,$S$26,1),"Trading")</f>
        <v>0</v>
      </c>
      <c r="AA15" s="87">
        <f ca="1">SUMIFS(OFFSET(BD_COMERCIAL!AC$5,0,0,$S$26,1),OFFSET(BD_COMERCIAL!$K$5,0,0,$S$26,1),"I5",OFFSET(BD_COMERCIAL!$FC$5,0,0,$S$26,1),"C",OFFSET(BD_COMERCIAL!$Q$5,0,0,$S$26,1),"Fixo",OFFSET(BD_COMERCIAL!$I$5,0,0,$S$26,1),"Trading")-SUMIFS(OFFSET(BD_COMERCIAL!AC$5,0,0,$S$26,1),OFFSET(BD_COMERCIAL!$K$5,0,0,$S$26,1),"I5",OFFSET(BD_COMERCIAL!$FC$5,0,0,$S$26,1),"V",OFFSET(BD_COMERCIAL!$Q$5,0,0,$S$26,1),"Fixo",OFFSET(BD_COMERCIAL!$I$5,0,0,$S$26,1),"Trading")</f>
        <v>0</v>
      </c>
      <c r="AB15" s="87">
        <f ca="1">SUMIFS(OFFSET(BD_COMERCIAL!AD$5,0,0,$S$26,1),OFFSET(BD_COMERCIAL!$K$5,0,0,$S$26,1),"I5",OFFSET(BD_COMERCIAL!$FC$5,0,0,$S$26,1),"C",OFFSET(BD_COMERCIAL!$Q$5,0,0,$S$26,1),"Fixo",OFFSET(BD_COMERCIAL!$I$5,0,0,$S$26,1),"Trading")-SUMIFS(OFFSET(BD_COMERCIAL!AD$5,0,0,$S$26,1),OFFSET(BD_COMERCIAL!$K$5,0,0,$S$26,1),"I5",OFFSET(BD_COMERCIAL!$FC$5,0,0,$S$26,1),"V",OFFSET(BD_COMERCIAL!$Q$5,0,0,$S$26,1),"Fixo",OFFSET(BD_COMERCIAL!$I$5,0,0,$S$26,1),"Trading")</f>
        <v>0</v>
      </c>
      <c r="AC15" s="87">
        <f ca="1">SUMIFS(OFFSET(BD_COMERCIAL!AE$5,0,0,$S$26,1),OFFSET(BD_COMERCIAL!$K$5,0,0,$S$26,1),"I5",OFFSET(BD_COMERCIAL!$FC$5,0,0,$S$26,1),"C",OFFSET(BD_COMERCIAL!$Q$5,0,0,$S$26,1),"Fixo",OFFSET(BD_COMERCIAL!$I$5,0,0,$S$26,1),"Trading")-SUMIFS(OFFSET(BD_COMERCIAL!AE$5,0,0,$S$26,1),OFFSET(BD_COMERCIAL!$K$5,0,0,$S$26,1),"I5",OFFSET(BD_COMERCIAL!$FC$5,0,0,$S$26,1),"V",OFFSET(BD_COMERCIAL!$Q$5,0,0,$S$26,1),"Fixo",OFFSET(BD_COMERCIAL!$I$5,0,0,$S$26,1),"Trading")</f>
        <v>0</v>
      </c>
      <c r="AD15" s="87">
        <f ca="1">SUMIFS(OFFSET(BD_COMERCIAL!AF$5,0,0,$S$26,1),OFFSET(BD_COMERCIAL!$K$5,0,0,$S$26,1),"I5",OFFSET(BD_COMERCIAL!$FC$5,0,0,$S$26,1),"C",OFFSET(BD_COMERCIAL!$Q$5,0,0,$S$26,1),"Fixo",OFFSET(BD_COMERCIAL!$I$5,0,0,$S$26,1),"Trading")-SUMIFS(OFFSET(BD_COMERCIAL!AF$5,0,0,$S$26,1),OFFSET(BD_COMERCIAL!$K$5,0,0,$S$26,1),"I5",OFFSET(BD_COMERCIAL!$FC$5,0,0,$S$26,1),"V",OFFSET(BD_COMERCIAL!$Q$5,0,0,$S$26,1),"Fixo",OFFSET(BD_COMERCIAL!$I$5,0,0,$S$26,1),"Trading")</f>
        <v>0</v>
      </c>
      <c r="AE15" s="87">
        <f ca="1">SUMIFS(OFFSET(BD_COMERCIAL!AG$5,0,0,$S$26,1),OFFSET(BD_COMERCIAL!$K$5,0,0,$S$26,1),"I5",OFFSET(BD_COMERCIAL!$FC$5,0,0,$S$26,1),"C",OFFSET(BD_COMERCIAL!$Q$5,0,0,$S$26,1),"Fixo",OFFSET(BD_COMERCIAL!$I$5,0,0,$S$26,1),"Trading")-SUMIFS(OFFSET(BD_COMERCIAL!AG$5,0,0,$S$26,1),OFFSET(BD_COMERCIAL!$K$5,0,0,$S$26,1),"I5",OFFSET(BD_COMERCIAL!$FC$5,0,0,$S$26,1),"V",OFFSET(BD_COMERCIAL!$Q$5,0,0,$S$26,1),"Fixo",OFFSET(BD_COMERCIAL!$I$5,0,0,$S$26,1),"Trading")</f>
        <v>0</v>
      </c>
      <c r="AF15" s="87">
        <f ca="1">SUMIFS(OFFSET(BD_COMERCIAL!AH$5,0,0,$S$26,1),OFFSET(BD_COMERCIAL!$K$5,0,0,$S$26,1),"I5",OFFSET(BD_COMERCIAL!$FC$5,0,0,$S$26,1),"C",OFFSET(BD_COMERCIAL!$Q$5,0,0,$S$26,1),"Fixo",OFFSET(BD_COMERCIAL!$I$5,0,0,$S$26,1),"Trading")-SUMIFS(OFFSET(BD_COMERCIAL!AH$5,0,0,$S$26,1),OFFSET(BD_COMERCIAL!$K$5,0,0,$S$26,1),"I5",OFFSET(BD_COMERCIAL!$FC$5,0,0,$S$26,1),"V",OFFSET(BD_COMERCIAL!$Q$5,0,0,$S$26,1),"Fixo",OFFSET(BD_COMERCIAL!$I$5,0,0,$S$26,1),"Trading")</f>
        <v>0</v>
      </c>
      <c r="AG15" s="87">
        <f ca="1">SUMIFS(OFFSET(BD_COMERCIAL!AI$5,0,0,$S$26,1),OFFSET(BD_COMERCIAL!$K$5,0,0,$S$26,1),"I5",OFFSET(BD_COMERCIAL!$FC$5,0,0,$S$26,1),"C",OFFSET(BD_COMERCIAL!$Q$5,0,0,$S$26,1),"Fixo",OFFSET(BD_COMERCIAL!$I$5,0,0,$S$26,1),"Trading")-SUMIFS(OFFSET(BD_COMERCIAL!AI$5,0,0,$S$26,1),OFFSET(BD_COMERCIAL!$K$5,0,0,$S$26,1),"I5",OFFSET(BD_COMERCIAL!$FC$5,0,0,$S$26,1),"V",OFFSET(BD_COMERCIAL!$Q$5,0,0,$S$26,1),"Fixo",OFFSET(BD_COMERCIAL!$I$5,0,0,$S$26,1),"Trading")</f>
        <v>0</v>
      </c>
      <c r="AH15" s="87">
        <f ca="1">SUMIFS(OFFSET(BD_COMERCIAL!AJ$5,0,0,$S$26,1),OFFSET(BD_COMERCIAL!$K$5,0,0,$S$26,1),"I5",OFFSET(BD_COMERCIAL!$FC$5,0,0,$S$26,1),"C",OFFSET(BD_COMERCIAL!$Q$5,0,0,$S$26,1),"Fixo",OFFSET(BD_COMERCIAL!$I$5,0,0,$S$26,1),"Trading")-SUMIFS(OFFSET(BD_COMERCIAL!AJ$5,0,0,$S$26,1),OFFSET(BD_COMERCIAL!$K$5,0,0,$S$26,1),"I5",OFFSET(BD_COMERCIAL!$FC$5,0,0,$S$26,1),"V",OFFSET(BD_COMERCIAL!$Q$5,0,0,$S$26,1),"Fixo",OFFSET(BD_COMERCIAL!$I$5,0,0,$S$26,1),"Trading")</f>
        <v>0</v>
      </c>
      <c r="AI15" s="87">
        <f ca="1">SUMIFS(OFFSET(BD_COMERCIAL!AK$5,0,0,$S$26,1),OFFSET(BD_COMERCIAL!$K$5,0,0,$S$26,1),"I5",OFFSET(BD_COMERCIAL!$FC$5,0,0,$S$26,1),"C",OFFSET(BD_COMERCIAL!$Q$5,0,0,$S$26,1),"Fixo",OFFSET(BD_COMERCIAL!$I$5,0,0,$S$26,1),"Trading")-SUMIFS(OFFSET(BD_COMERCIAL!AK$5,0,0,$S$26,1),OFFSET(BD_COMERCIAL!$K$5,0,0,$S$26,1),"I5",OFFSET(BD_COMERCIAL!$FC$5,0,0,$S$26,1),"V",OFFSET(BD_COMERCIAL!$Q$5,0,0,$S$26,1),"Fixo",OFFSET(BD_COMERCIAL!$I$5,0,0,$S$26,1),"Trading")</f>
        <v>0</v>
      </c>
      <c r="AJ15" s="87">
        <f ca="1">SUMIFS(OFFSET(BD_COMERCIAL!AL$5,0,0,$S$26,1),OFFSET(BD_COMERCIAL!$K$5,0,0,$S$26,1),"I5",OFFSET(BD_COMERCIAL!$FC$5,0,0,$S$26,1),"C",OFFSET(BD_COMERCIAL!$Q$5,0,0,$S$26,1),"Fixo",OFFSET(BD_COMERCIAL!$I$5,0,0,$S$26,1),"Trading")-SUMIFS(OFFSET(BD_COMERCIAL!AL$5,0,0,$S$26,1),OFFSET(BD_COMERCIAL!$K$5,0,0,$S$26,1),"I5",OFFSET(BD_COMERCIAL!$FC$5,0,0,$S$26,1),"V",OFFSET(BD_COMERCIAL!$Q$5,0,0,$S$26,1),"Fixo",OFFSET(BD_COMERCIAL!$I$5,0,0,$S$26,1),"Trading")</f>
        <v>0</v>
      </c>
      <c r="AK15" s="87">
        <f ca="1">SUMIFS(OFFSET(BD_COMERCIAL!AM$5,0,0,$S$26,1),OFFSET(BD_COMERCIAL!$K$5,0,0,$S$26,1),"I5",OFFSET(BD_COMERCIAL!$FC$5,0,0,$S$26,1),"C",OFFSET(BD_COMERCIAL!$Q$5,0,0,$S$26,1),"Fixo",OFFSET(BD_COMERCIAL!$I$5,0,0,$S$26,1),"Trading")-SUMIFS(OFFSET(BD_COMERCIAL!AM$5,0,0,$S$26,1),OFFSET(BD_COMERCIAL!$K$5,0,0,$S$26,1),"I5",OFFSET(BD_COMERCIAL!$FC$5,0,0,$S$26,1),"V",OFFSET(BD_COMERCIAL!$Q$5,0,0,$S$26,1),"Fixo",OFFSET(BD_COMERCIAL!$I$5,0,0,$S$26,1),"Trading")</f>
        <v>0</v>
      </c>
      <c r="AL15" s="21"/>
      <c r="AM15" s="86" t="s">
        <v>73</v>
      </c>
      <c r="AN15" s="87">
        <f ca="1">SUMIFS(OFFSET(BD_COMERCIAL!AB$5,0,0,$S$26,1),OFFSET(BD_COMERCIAL!$K$5,0,0,$S$26,1),"I5",OFFSET(BD_COMERCIAL!$FC$5,0,0,$S$26,1),"C",OFFSET(BD_COMERCIAL!$Q$5,0,0,$S$26,1),"PLD + Spread",OFFSET(BD_COMERCIAL!$I$5,0,0,$S$26,1),"Trading")-SUMIFS(OFFSET(BD_COMERCIAL!AB$5,0,0,$S$26,1),OFFSET(BD_COMERCIAL!$K$5,0,0,$S$26,1),"I5",OFFSET(BD_COMERCIAL!$FC$5,0,0,$S$26,1),"V",OFFSET(BD_COMERCIAL!$Q$5,0,0,$S$26,1),"PLD + Spread",OFFSET(BD_COMERCIAL!$I$5,0,0,$S$26,1),"Trading")</f>
        <v>0</v>
      </c>
      <c r="AO15" s="87">
        <f ca="1">SUMIFS(OFFSET(BD_COMERCIAL!AC$5,0,0,$S$26,1),OFFSET(BD_COMERCIAL!$K$5,0,0,$S$26,1),"I5",OFFSET(BD_COMERCIAL!$FC$5,0,0,$S$26,1),"C",OFFSET(BD_COMERCIAL!$Q$5,0,0,$S$26,1),"PLD + Spread",OFFSET(BD_COMERCIAL!$I$5,0,0,$S$26,1),"Trading")-SUMIFS(OFFSET(BD_COMERCIAL!AC$5,0,0,$S$26,1),OFFSET(BD_COMERCIAL!$K$5,0,0,$S$26,1),"I5",OFFSET(BD_COMERCIAL!$FC$5,0,0,$S$26,1),"V",OFFSET(BD_COMERCIAL!$Q$5,0,0,$S$26,1),"PLD + Spread",OFFSET(BD_COMERCIAL!$I$5,0,0,$S$26,1),"Trading")</f>
        <v>0</v>
      </c>
      <c r="AP15" s="87">
        <f ca="1">SUMIFS(OFFSET(BD_COMERCIAL!AD$5,0,0,$S$26,1),OFFSET(BD_COMERCIAL!$K$5,0,0,$S$26,1),"I5",OFFSET(BD_COMERCIAL!$FC$5,0,0,$S$26,1),"C",OFFSET(BD_COMERCIAL!$Q$5,0,0,$S$26,1),"PLD + Spread",OFFSET(BD_COMERCIAL!$I$5,0,0,$S$26,1),"Trading")-SUMIFS(OFFSET(BD_COMERCIAL!AD$5,0,0,$S$26,1),OFFSET(BD_COMERCIAL!$K$5,0,0,$S$26,1),"I5",OFFSET(BD_COMERCIAL!$FC$5,0,0,$S$26,1),"V",OFFSET(BD_COMERCIAL!$Q$5,0,0,$S$26,1),"PLD + Spread",OFFSET(BD_COMERCIAL!$I$5,0,0,$S$26,1),"Trading")</f>
        <v>0</v>
      </c>
      <c r="AQ15" s="87">
        <f ca="1">SUMIFS(OFFSET(BD_COMERCIAL!AE$5,0,0,$S$26,1),OFFSET(BD_COMERCIAL!$K$5,0,0,$S$26,1),"I5",OFFSET(BD_COMERCIAL!$FC$5,0,0,$S$26,1),"C",OFFSET(BD_COMERCIAL!$Q$5,0,0,$S$26,1),"PLD + Spread",OFFSET(BD_COMERCIAL!$I$5,0,0,$S$26,1),"Trading")-SUMIFS(OFFSET(BD_COMERCIAL!AE$5,0,0,$S$26,1),OFFSET(BD_COMERCIAL!$K$5,0,0,$S$26,1),"I5",OFFSET(BD_COMERCIAL!$FC$5,0,0,$S$26,1),"V",OFFSET(BD_COMERCIAL!$Q$5,0,0,$S$26,1),"PLD + Spread",OFFSET(BD_COMERCIAL!$I$5,0,0,$S$26,1),"Trading")</f>
        <v>0</v>
      </c>
      <c r="AR15" s="87">
        <f ca="1">SUMIFS(OFFSET(BD_COMERCIAL!AF$5,0,0,$S$26,1),OFFSET(BD_COMERCIAL!$K$5,0,0,$S$26,1),"I5",OFFSET(BD_COMERCIAL!$FC$5,0,0,$S$26,1),"C",OFFSET(BD_COMERCIAL!$Q$5,0,0,$S$26,1),"PLD + Spread",OFFSET(BD_COMERCIAL!$I$5,0,0,$S$26,1),"Trading")-SUMIFS(OFFSET(BD_COMERCIAL!AF$5,0,0,$S$26,1),OFFSET(BD_COMERCIAL!$K$5,0,0,$S$26,1),"I5",OFFSET(BD_COMERCIAL!$FC$5,0,0,$S$26,1),"V",OFFSET(BD_COMERCIAL!$Q$5,0,0,$S$26,1),"PLD + Spread",OFFSET(BD_COMERCIAL!$I$5,0,0,$S$26,1),"Trading")</f>
        <v>0</v>
      </c>
      <c r="AS15" s="87">
        <f ca="1">SUMIFS(OFFSET(BD_COMERCIAL!AG$5,0,0,$S$26,1),OFFSET(BD_COMERCIAL!$K$5,0,0,$S$26,1),"I5",OFFSET(BD_COMERCIAL!$FC$5,0,0,$S$26,1),"C",OFFSET(BD_COMERCIAL!$Q$5,0,0,$S$26,1),"PLD + Spread",OFFSET(BD_COMERCIAL!$I$5,0,0,$S$26,1),"Trading")-SUMIFS(OFFSET(BD_COMERCIAL!AG$5,0,0,$S$26,1),OFFSET(BD_COMERCIAL!$K$5,0,0,$S$26,1),"I5",OFFSET(BD_COMERCIAL!$FC$5,0,0,$S$26,1),"V",OFFSET(BD_COMERCIAL!$Q$5,0,0,$S$26,1),"PLD + Spread",OFFSET(BD_COMERCIAL!$I$5,0,0,$S$26,1),"Trading")</f>
        <v>0</v>
      </c>
      <c r="AT15" s="87">
        <f ca="1">SUMIFS(OFFSET(BD_COMERCIAL!AH$5,0,0,$S$26,1),OFFSET(BD_COMERCIAL!$K$5,0,0,$S$26,1),"I5",OFFSET(BD_COMERCIAL!$FC$5,0,0,$S$26,1),"C",OFFSET(BD_COMERCIAL!$Q$5,0,0,$S$26,1),"PLD + Spread",OFFSET(BD_COMERCIAL!$I$5,0,0,$S$26,1),"Trading")-SUMIFS(OFFSET(BD_COMERCIAL!AH$5,0,0,$S$26,1),OFFSET(BD_COMERCIAL!$K$5,0,0,$S$26,1),"I5",OFFSET(BD_COMERCIAL!$FC$5,0,0,$S$26,1),"V",OFFSET(BD_COMERCIAL!$Q$5,0,0,$S$26,1),"PLD + Spread",OFFSET(BD_COMERCIAL!$I$5,0,0,$S$26,1),"Trading")</f>
        <v>0</v>
      </c>
      <c r="AU15" s="87">
        <f ca="1">SUMIFS(OFFSET(BD_COMERCIAL!AI$5,0,0,$S$26,1),OFFSET(BD_COMERCIAL!$K$5,0,0,$S$26,1),"I5",OFFSET(BD_COMERCIAL!$FC$5,0,0,$S$26,1),"C",OFFSET(BD_COMERCIAL!$Q$5,0,0,$S$26,1),"PLD + Spread",OFFSET(BD_COMERCIAL!$I$5,0,0,$S$26,1),"Trading")-SUMIFS(OFFSET(BD_COMERCIAL!AI$5,0,0,$S$26,1),OFFSET(BD_COMERCIAL!$K$5,0,0,$S$26,1),"I5",OFFSET(BD_COMERCIAL!$FC$5,0,0,$S$26,1),"V",OFFSET(BD_COMERCIAL!$Q$5,0,0,$S$26,1),"PLD + Spread",OFFSET(BD_COMERCIAL!$I$5,0,0,$S$26,1),"Trading")</f>
        <v>10</v>
      </c>
      <c r="AV15" s="87">
        <f ca="1">SUMIFS(OFFSET(BD_COMERCIAL!AJ$5,0,0,$S$26,1),OFFSET(BD_COMERCIAL!$K$5,0,0,$S$26,1),"I5",OFFSET(BD_COMERCIAL!$FC$5,0,0,$S$26,1),"C",OFFSET(BD_COMERCIAL!$Q$5,0,0,$S$26,1),"PLD + Spread",OFFSET(BD_COMERCIAL!$I$5,0,0,$S$26,1),"Trading")-SUMIFS(OFFSET(BD_COMERCIAL!AJ$5,0,0,$S$26,1),OFFSET(BD_COMERCIAL!$K$5,0,0,$S$26,1),"I5",OFFSET(BD_COMERCIAL!$FC$5,0,0,$S$26,1),"V",OFFSET(BD_COMERCIAL!$Q$5,0,0,$S$26,1),"PLD + Spread",OFFSET(BD_COMERCIAL!$I$5,0,0,$S$26,1),"Trading")</f>
        <v>0</v>
      </c>
      <c r="AW15" s="87">
        <f ca="1">SUMIFS(OFFSET(BD_COMERCIAL!AK$5,0,0,$S$26,1),OFFSET(BD_COMERCIAL!$K$5,0,0,$S$26,1),"I5",OFFSET(BD_COMERCIAL!$FC$5,0,0,$S$26,1),"C",OFFSET(BD_COMERCIAL!$Q$5,0,0,$S$26,1),"PLD + Spread",OFFSET(BD_COMERCIAL!$I$5,0,0,$S$26,1),"Trading")-SUMIFS(OFFSET(BD_COMERCIAL!AK$5,0,0,$S$26,1),OFFSET(BD_COMERCIAL!$K$5,0,0,$S$26,1),"I5",OFFSET(BD_COMERCIAL!$FC$5,0,0,$S$26,1),"V",OFFSET(BD_COMERCIAL!$Q$5,0,0,$S$26,1),"PLD + Spread",OFFSET(BD_COMERCIAL!$I$5,0,0,$S$26,1),"Trading")</f>
        <v>0</v>
      </c>
      <c r="AX15" s="87">
        <f ca="1">SUMIFS(OFFSET(BD_COMERCIAL!AL$5,0,0,$S$26,1),OFFSET(BD_COMERCIAL!$K$5,0,0,$S$26,1),"I5",OFFSET(BD_COMERCIAL!$FC$5,0,0,$S$26,1),"C",OFFSET(BD_COMERCIAL!$Q$5,0,0,$S$26,1),"PLD + Spread",OFFSET(BD_COMERCIAL!$I$5,0,0,$S$26,1),"Trading")-SUMIFS(OFFSET(BD_COMERCIAL!AL$5,0,0,$S$26,1),OFFSET(BD_COMERCIAL!$K$5,0,0,$S$26,1),"I5",OFFSET(BD_COMERCIAL!$FC$5,0,0,$S$26,1),"V",OFFSET(BD_COMERCIAL!$Q$5,0,0,$S$26,1),"PLD + Spread",OFFSET(BD_COMERCIAL!$I$5,0,0,$S$26,1),"Trading")</f>
        <v>0</v>
      </c>
      <c r="AY15" s="87">
        <f ca="1">SUMIFS(OFFSET(BD_COMERCIAL!AM$5,0,0,$S$26,1),OFFSET(BD_COMERCIAL!$K$5,0,0,$S$26,1),"I5",OFFSET(BD_COMERCIAL!$FC$5,0,0,$S$26,1),"C",OFFSET(BD_COMERCIAL!$Q$5,0,0,$S$26,1),"PLD + Spread",OFFSET(BD_COMERCIAL!$I$5,0,0,$S$26,1),"Trading")-SUMIFS(OFFSET(BD_COMERCIAL!AM$5,0,0,$S$26,1),OFFSET(BD_COMERCIAL!$K$5,0,0,$S$26,1),"I5",OFFSET(BD_COMERCIAL!$FC$5,0,0,$S$26,1),"V",OFFSET(BD_COMERCIAL!$Q$5,0,0,$S$26,1),"PLD + Spread",OFFSET(BD_COMERCIAL!$I$5,0,0,$S$26,1),"Trading")</f>
        <v>0</v>
      </c>
      <c r="BA15" s="86" t="s">
        <v>73</v>
      </c>
      <c r="BB15" s="87">
        <f t="shared" ca="1" si="11"/>
        <v>0</v>
      </c>
      <c r="BC15" s="87">
        <f t="shared" ca="1" si="0"/>
        <v>0</v>
      </c>
      <c r="BD15" s="87">
        <f t="shared" ca="1" si="1"/>
        <v>0</v>
      </c>
      <c r="BE15" s="87">
        <f t="shared" ca="1" si="2"/>
        <v>0</v>
      </c>
      <c r="BF15" s="87">
        <f t="shared" ca="1" si="3"/>
        <v>0</v>
      </c>
      <c r="BG15" s="87">
        <f t="shared" ca="1" si="4"/>
        <v>0</v>
      </c>
      <c r="BH15" s="87">
        <f t="shared" ca="1" si="5"/>
        <v>0</v>
      </c>
      <c r="BI15" s="87">
        <f t="shared" ca="1" si="6"/>
        <v>10</v>
      </c>
      <c r="BJ15" s="87">
        <f t="shared" ca="1" si="7"/>
        <v>0</v>
      </c>
      <c r="BK15" s="87">
        <f t="shared" ca="1" si="8"/>
        <v>0</v>
      </c>
      <c r="BL15" s="87">
        <f t="shared" ca="1" si="9"/>
        <v>0</v>
      </c>
      <c r="BM15" s="87">
        <f t="shared" ca="1" si="10"/>
        <v>0</v>
      </c>
    </row>
    <row r="16" spans="2:65" s="17" customFormat="1" ht="15" customHeight="1" thickBot="1" x14ac:dyDescent="0.3">
      <c r="B16" s="312"/>
      <c r="C16" s="40" t="s">
        <v>25</v>
      </c>
      <c r="D16" s="64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8"/>
      <c r="P16" s="37"/>
      <c r="Y16" s="86" t="s">
        <v>74</v>
      </c>
      <c r="Z16" s="87">
        <f ca="1">SUMIFS(OFFSET(BD_COMERCIAL!AB$5,0,0,$S$26,1),OFFSET(BD_COMERCIAL!$K$5,0,0,$S$26,1),"I1",OFFSET(BD_COMERCIAL!$FC$5,0,0,$S$26,1),"C",OFFSET(BD_COMERCIAL!$Q$5,0,0,$S$26,1),"Fixo",OFFSET(BD_COMERCIAL!$I$5,0,0,$S$26,1),"Trading")-SUMIFS(OFFSET(BD_COMERCIAL!AB$5,0,0,$S$26,1),OFFSET(BD_COMERCIAL!$K$5,0,0,$S$26,1),"I1",OFFSET(BD_COMERCIAL!$FC$5,0,0,$S$26,1),"V",OFFSET(BD_COMERCIAL!$Q$5,0,0,$S$26,1),"Fixo",OFFSET(BD_COMERCIAL!$I$5,0,0,$S$26,1),"Trading")</f>
        <v>0</v>
      </c>
      <c r="AA16" s="87">
        <f ca="1">SUMIFS(OFFSET(BD_COMERCIAL!AC$5,0,0,$S$26,1),OFFSET(BD_COMERCIAL!$K$5,0,0,$S$26,1),"I1",OFFSET(BD_COMERCIAL!$FC$5,0,0,$S$26,1),"C",OFFSET(BD_COMERCIAL!$Q$5,0,0,$S$26,1),"Fixo",OFFSET(BD_COMERCIAL!$I$5,0,0,$S$26,1),"Trading")-SUMIFS(OFFSET(BD_COMERCIAL!AC$5,0,0,$S$26,1),OFFSET(BD_COMERCIAL!$K$5,0,0,$S$26,1),"I1",OFFSET(BD_COMERCIAL!$FC$5,0,0,$S$26,1),"V",OFFSET(BD_COMERCIAL!$Q$5,0,0,$S$26,1),"Fixo",OFFSET(BD_COMERCIAL!$I$5,0,0,$S$26,1),"Trading")</f>
        <v>0</v>
      </c>
      <c r="AB16" s="87">
        <f ca="1">SUMIFS(OFFSET(BD_COMERCIAL!AD$5,0,0,$S$26,1),OFFSET(BD_COMERCIAL!$K$5,0,0,$S$26,1),"I1",OFFSET(BD_COMERCIAL!$FC$5,0,0,$S$26,1),"C",OFFSET(BD_COMERCIAL!$Q$5,0,0,$S$26,1),"Fixo",OFFSET(BD_COMERCIAL!$I$5,0,0,$S$26,1),"Trading")-SUMIFS(OFFSET(BD_COMERCIAL!AD$5,0,0,$S$26,1),OFFSET(BD_COMERCIAL!$K$5,0,0,$S$26,1),"I1",OFFSET(BD_COMERCIAL!$FC$5,0,0,$S$26,1),"V",OFFSET(BD_COMERCIAL!$Q$5,0,0,$S$26,1),"Fixo",OFFSET(BD_COMERCIAL!$I$5,0,0,$S$26,1),"Trading")</f>
        <v>0</v>
      </c>
      <c r="AC16" s="87">
        <f ca="1">SUMIFS(OFFSET(BD_COMERCIAL!AE$5,0,0,$S$26,1),OFFSET(BD_COMERCIAL!$K$5,0,0,$S$26,1),"I1",OFFSET(BD_COMERCIAL!$FC$5,0,0,$S$26,1),"C",OFFSET(BD_COMERCIAL!$Q$5,0,0,$S$26,1),"Fixo",OFFSET(BD_COMERCIAL!$I$5,0,0,$S$26,1),"Trading")-SUMIFS(OFFSET(BD_COMERCIAL!AE$5,0,0,$S$26,1),OFFSET(BD_COMERCIAL!$K$5,0,0,$S$26,1),"I1",OFFSET(BD_COMERCIAL!$FC$5,0,0,$S$26,1),"V",OFFSET(BD_COMERCIAL!$Q$5,0,0,$S$26,1),"Fixo",OFFSET(BD_COMERCIAL!$I$5,0,0,$S$26,1),"Trading")</f>
        <v>0</v>
      </c>
      <c r="AD16" s="87">
        <f ca="1">SUMIFS(OFFSET(BD_COMERCIAL!AF$5,0,0,$S$26,1),OFFSET(BD_COMERCIAL!$K$5,0,0,$S$26,1),"I1",OFFSET(BD_COMERCIAL!$FC$5,0,0,$S$26,1),"C",OFFSET(BD_COMERCIAL!$Q$5,0,0,$S$26,1),"Fixo",OFFSET(BD_COMERCIAL!$I$5,0,0,$S$26,1),"Trading")-SUMIFS(OFFSET(BD_COMERCIAL!AF$5,0,0,$S$26,1),OFFSET(BD_COMERCIAL!$K$5,0,0,$S$26,1),"I1",OFFSET(BD_COMERCIAL!$FC$5,0,0,$S$26,1),"V",OFFSET(BD_COMERCIAL!$Q$5,0,0,$S$26,1),"Fixo",OFFSET(BD_COMERCIAL!$I$5,0,0,$S$26,1),"Trading")</f>
        <v>0</v>
      </c>
      <c r="AE16" s="87">
        <f ca="1">SUMIFS(OFFSET(BD_COMERCIAL!AG$5,0,0,$S$26,1),OFFSET(BD_COMERCIAL!$K$5,0,0,$S$26,1),"I1",OFFSET(BD_COMERCIAL!$FC$5,0,0,$S$26,1),"C",OFFSET(BD_COMERCIAL!$Q$5,0,0,$S$26,1),"Fixo",OFFSET(BD_COMERCIAL!$I$5,0,0,$S$26,1),"Trading")-SUMIFS(OFFSET(BD_COMERCIAL!AG$5,0,0,$S$26,1),OFFSET(BD_COMERCIAL!$K$5,0,0,$S$26,1),"I1",OFFSET(BD_COMERCIAL!$FC$5,0,0,$S$26,1),"V",OFFSET(BD_COMERCIAL!$Q$5,0,0,$S$26,1),"Fixo",OFFSET(BD_COMERCIAL!$I$5,0,0,$S$26,1),"Trading")</f>
        <v>0</v>
      </c>
      <c r="AF16" s="87">
        <f ca="1">SUMIFS(OFFSET(BD_COMERCIAL!AH$5,0,0,$S$26,1),OFFSET(BD_COMERCIAL!$K$5,0,0,$S$26,1),"I1",OFFSET(BD_COMERCIAL!$FC$5,0,0,$S$26,1),"C",OFFSET(BD_COMERCIAL!$Q$5,0,0,$S$26,1),"Fixo",OFFSET(BD_COMERCIAL!$I$5,0,0,$S$26,1),"Trading")-SUMIFS(OFFSET(BD_COMERCIAL!AH$5,0,0,$S$26,1),OFFSET(BD_COMERCIAL!$K$5,0,0,$S$26,1),"I1",OFFSET(BD_COMERCIAL!$FC$5,0,0,$S$26,1),"V",OFFSET(BD_COMERCIAL!$Q$5,0,0,$S$26,1),"Fixo",OFFSET(BD_COMERCIAL!$I$5,0,0,$S$26,1),"Trading")</f>
        <v>0</v>
      </c>
      <c r="AG16" s="87">
        <f ca="1">SUMIFS(OFFSET(BD_COMERCIAL!AI$5,0,0,$S$26,1),OFFSET(BD_COMERCIAL!$K$5,0,0,$S$26,1),"I1",OFFSET(BD_COMERCIAL!$FC$5,0,0,$S$26,1),"C",OFFSET(BD_COMERCIAL!$Q$5,0,0,$S$26,1),"Fixo",OFFSET(BD_COMERCIAL!$I$5,0,0,$S$26,1),"Trading")-SUMIFS(OFFSET(BD_COMERCIAL!AI$5,0,0,$S$26,1),OFFSET(BD_COMERCIAL!$K$5,0,0,$S$26,1),"I1",OFFSET(BD_COMERCIAL!$FC$5,0,0,$S$26,1),"V",OFFSET(BD_COMERCIAL!$Q$5,0,0,$S$26,1),"Fixo",OFFSET(BD_COMERCIAL!$I$5,0,0,$S$26,1),"Trading")</f>
        <v>0</v>
      </c>
      <c r="AH16" s="87">
        <f ca="1">SUMIFS(OFFSET(BD_COMERCIAL!AJ$5,0,0,$S$26,1),OFFSET(BD_COMERCIAL!$K$5,0,0,$S$26,1),"I1",OFFSET(BD_COMERCIAL!$FC$5,0,0,$S$26,1),"C",OFFSET(BD_COMERCIAL!$Q$5,0,0,$S$26,1),"Fixo",OFFSET(BD_COMERCIAL!$I$5,0,0,$S$26,1),"Trading")-SUMIFS(OFFSET(BD_COMERCIAL!AJ$5,0,0,$S$26,1),OFFSET(BD_COMERCIAL!$K$5,0,0,$S$26,1),"I1",OFFSET(BD_COMERCIAL!$FC$5,0,0,$S$26,1),"V",OFFSET(BD_COMERCIAL!$Q$5,0,0,$S$26,1),"Fixo",OFFSET(BD_COMERCIAL!$I$5,0,0,$S$26,1),"Trading")</f>
        <v>0</v>
      </c>
      <c r="AI16" s="87">
        <f ca="1">SUMIFS(OFFSET(BD_COMERCIAL!AK$5,0,0,$S$26,1),OFFSET(BD_COMERCIAL!$K$5,0,0,$S$26,1),"I1",OFFSET(BD_COMERCIAL!$FC$5,0,0,$S$26,1),"C",OFFSET(BD_COMERCIAL!$Q$5,0,0,$S$26,1),"Fixo",OFFSET(BD_COMERCIAL!$I$5,0,0,$S$26,1),"Trading")-SUMIFS(OFFSET(BD_COMERCIAL!AK$5,0,0,$S$26,1),OFFSET(BD_COMERCIAL!$K$5,0,0,$S$26,1),"I1",OFFSET(BD_COMERCIAL!$FC$5,0,0,$S$26,1),"V",OFFSET(BD_COMERCIAL!$Q$5,0,0,$S$26,1),"Fixo",OFFSET(BD_COMERCIAL!$I$5,0,0,$S$26,1),"Trading")</f>
        <v>0</v>
      </c>
      <c r="AJ16" s="87">
        <f ca="1">SUMIFS(OFFSET(BD_COMERCIAL!AL$5,0,0,$S$26,1),OFFSET(BD_COMERCIAL!$K$5,0,0,$S$26,1),"I1",OFFSET(BD_COMERCIAL!$FC$5,0,0,$S$26,1),"C",OFFSET(BD_COMERCIAL!$Q$5,0,0,$S$26,1),"Fixo",OFFSET(BD_COMERCIAL!$I$5,0,0,$S$26,1),"Trading")-SUMIFS(OFFSET(BD_COMERCIAL!AL$5,0,0,$S$26,1),OFFSET(BD_COMERCIAL!$K$5,0,0,$S$26,1),"I1",OFFSET(BD_COMERCIAL!$FC$5,0,0,$S$26,1),"V",OFFSET(BD_COMERCIAL!$Q$5,0,0,$S$26,1),"Fixo",OFFSET(BD_COMERCIAL!$I$5,0,0,$S$26,1),"Trading")</f>
        <v>0</v>
      </c>
      <c r="AK16" s="87">
        <f ca="1">SUMIFS(OFFSET(BD_COMERCIAL!AM$5,0,0,$S$26,1),OFFSET(BD_COMERCIAL!$K$5,0,0,$S$26,1),"I1",OFFSET(BD_COMERCIAL!$FC$5,0,0,$S$26,1),"C",OFFSET(BD_COMERCIAL!$Q$5,0,0,$S$26,1),"Fixo",OFFSET(BD_COMERCIAL!$I$5,0,0,$S$26,1),"Trading")-SUMIFS(OFFSET(BD_COMERCIAL!AM$5,0,0,$S$26,1),OFFSET(BD_COMERCIAL!$K$5,0,0,$S$26,1),"I1",OFFSET(BD_COMERCIAL!$FC$5,0,0,$S$26,1),"V",OFFSET(BD_COMERCIAL!$Q$5,0,0,$S$26,1),"Fixo",OFFSET(BD_COMERCIAL!$I$5,0,0,$S$26,1),"Trading")</f>
        <v>0</v>
      </c>
      <c r="AM16" s="86" t="s">
        <v>74</v>
      </c>
      <c r="AN16" s="87">
        <f ca="1">SUMIFS(OFFSET(BD_COMERCIAL!AB$5,0,0,$S$26,1),OFFSET(BD_COMERCIAL!$K$5,0,0,$S$26,1),"I1",OFFSET(BD_COMERCIAL!$FC$5,0,0,$S$26,1),"C",OFFSET(BD_COMERCIAL!$Q$5,0,0,$S$26,1),"PLD + Spread",OFFSET(BD_COMERCIAL!$I$5,0,0,$S$26,1),"Trading")-SUMIFS(OFFSET(BD_COMERCIAL!AB$5,0,0,$S$26,1),OFFSET(BD_COMERCIAL!$K$5,0,0,$S$26,1),"I1",OFFSET(BD_COMERCIAL!$FC$5,0,0,$S$26,1),"V",OFFSET(BD_COMERCIAL!$Q$5,0,0,$S$26,1),"PLD + Spread",OFFSET(BD_COMERCIAL!$I$5,0,0,$S$26,1),"Trading")</f>
        <v>0</v>
      </c>
      <c r="AO16" s="87">
        <f ca="1">SUMIFS(OFFSET(BD_COMERCIAL!AC$5,0,0,$S$26,1),OFFSET(BD_COMERCIAL!$K$5,0,0,$S$26,1),"I1",OFFSET(BD_COMERCIAL!$FC$5,0,0,$S$26,1),"C",OFFSET(BD_COMERCIAL!$Q$5,0,0,$S$26,1),"PLD + Spread",OFFSET(BD_COMERCIAL!$I$5,0,0,$S$26,1),"Trading")-SUMIFS(OFFSET(BD_COMERCIAL!AC$5,0,0,$S$26,1),OFFSET(BD_COMERCIAL!$K$5,0,0,$S$26,1),"I1",OFFSET(BD_COMERCIAL!$FC$5,0,0,$S$26,1),"V",OFFSET(BD_COMERCIAL!$Q$5,0,0,$S$26,1),"PLD + Spread",OFFSET(BD_COMERCIAL!$I$5,0,0,$S$26,1),"Trading")</f>
        <v>0</v>
      </c>
      <c r="AP16" s="87">
        <f ca="1">SUMIFS(OFFSET(BD_COMERCIAL!AD$5,0,0,$S$26,1),OFFSET(BD_COMERCIAL!$K$5,0,0,$S$26,1),"I1",OFFSET(BD_COMERCIAL!$FC$5,0,0,$S$26,1),"C",OFFSET(BD_COMERCIAL!$Q$5,0,0,$S$26,1),"PLD + Spread",OFFSET(BD_COMERCIAL!$I$5,0,0,$S$26,1),"Trading")-SUMIFS(OFFSET(BD_COMERCIAL!AD$5,0,0,$S$26,1),OFFSET(BD_COMERCIAL!$K$5,0,0,$S$26,1),"I1",OFFSET(BD_COMERCIAL!$FC$5,0,0,$S$26,1),"V",OFFSET(BD_COMERCIAL!$Q$5,0,0,$S$26,1),"PLD + Spread",OFFSET(BD_COMERCIAL!$I$5,0,0,$S$26,1),"Trading")</f>
        <v>0</v>
      </c>
      <c r="AQ16" s="87">
        <f ca="1">SUMIFS(OFFSET(BD_COMERCIAL!AE$5,0,0,$S$26,1),OFFSET(BD_COMERCIAL!$K$5,0,0,$S$26,1),"I1",OFFSET(BD_COMERCIAL!$FC$5,0,0,$S$26,1),"C",OFFSET(BD_COMERCIAL!$Q$5,0,0,$S$26,1),"PLD + Spread",OFFSET(BD_COMERCIAL!$I$5,0,0,$S$26,1),"Trading")-SUMIFS(OFFSET(BD_COMERCIAL!AE$5,0,0,$S$26,1),OFFSET(BD_COMERCIAL!$K$5,0,0,$S$26,1),"I1",OFFSET(BD_COMERCIAL!$FC$5,0,0,$S$26,1),"V",OFFSET(BD_COMERCIAL!$Q$5,0,0,$S$26,1),"PLD + Spread",OFFSET(BD_COMERCIAL!$I$5,0,0,$S$26,1),"Trading")</f>
        <v>0</v>
      </c>
      <c r="AR16" s="87">
        <f ca="1">SUMIFS(OFFSET(BD_COMERCIAL!AF$5,0,0,$S$26,1),OFFSET(BD_COMERCIAL!$K$5,0,0,$S$26,1),"I1",OFFSET(BD_COMERCIAL!$FC$5,0,0,$S$26,1),"C",OFFSET(BD_COMERCIAL!$Q$5,0,0,$S$26,1),"PLD + Spread",OFFSET(BD_COMERCIAL!$I$5,0,0,$S$26,1),"Trading")-SUMIFS(OFFSET(BD_COMERCIAL!AF$5,0,0,$S$26,1),OFFSET(BD_COMERCIAL!$K$5,0,0,$S$26,1),"I1",OFFSET(BD_COMERCIAL!$FC$5,0,0,$S$26,1),"V",OFFSET(BD_COMERCIAL!$Q$5,0,0,$S$26,1),"PLD + Spread",OFFSET(BD_COMERCIAL!$I$5,0,0,$S$26,1),"Trading")</f>
        <v>0</v>
      </c>
      <c r="AS16" s="87">
        <f ca="1">SUMIFS(OFFSET(BD_COMERCIAL!AG$5,0,0,$S$26,1),OFFSET(BD_COMERCIAL!$K$5,0,0,$S$26,1),"I1",OFFSET(BD_COMERCIAL!$FC$5,0,0,$S$26,1),"C",OFFSET(BD_COMERCIAL!$Q$5,0,0,$S$26,1),"PLD + Spread",OFFSET(BD_COMERCIAL!$I$5,0,0,$S$26,1),"Trading")-SUMIFS(OFFSET(BD_COMERCIAL!AG$5,0,0,$S$26,1),OFFSET(BD_COMERCIAL!$K$5,0,0,$S$26,1),"I1",OFFSET(BD_COMERCIAL!$FC$5,0,0,$S$26,1),"V",OFFSET(BD_COMERCIAL!$Q$5,0,0,$S$26,1),"PLD + Spread",OFFSET(BD_COMERCIAL!$I$5,0,0,$S$26,1),"Trading")</f>
        <v>0</v>
      </c>
      <c r="AT16" s="87">
        <f ca="1">SUMIFS(OFFSET(BD_COMERCIAL!AH$5,0,0,$S$26,1),OFFSET(BD_COMERCIAL!$K$5,0,0,$S$26,1),"I1",OFFSET(BD_COMERCIAL!$FC$5,0,0,$S$26,1),"C",OFFSET(BD_COMERCIAL!$Q$5,0,0,$S$26,1),"PLD + Spread",OFFSET(BD_COMERCIAL!$I$5,0,0,$S$26,1),"Trading")-SUMIFS(OFFSET(BD_COMERCIAL!AH$5,0,0,$S$26,1),OFFSET(BD_COMERCIAL!$K$5,0,0,$S$26,1),"I1",OFFSET(BD_COMERCIAL!$FC$5,0,0,$S$26,1),"V",OFFSET(BD_COMERCIAL!$Q$5,0,0,$S$26,1),"PLD + Spread",OFFSET(BD_COMERCIAL!$I$5,0,0,$S$26,1),"Trading")</f>
        <v>0</v>
      </c>
      <c r="AU16" s="87">
        <f ca="1">SUMIFS(OFFSET(BD_COMERCIAL!AI$5,0,0,$S$26,1),OFFSET(BD_COMERCIAL!$K$5,0,0,$S$26,1),"I1",OFFSET(BD_COMERCIAL!$FC$5,0,0,$S$26,1),"C",OFFSET(BD_COMERCIAL!$Q$5,0,0,$S$26,1),"PLD + Spread",OFFSET(BD_COMERCIAL!$I$5,0,0,$S$26,1),"Trading")-SUMIFS(OFFSET(BD_COMERCIAL!AI$5,0,0,$S$26,1),OFFSET(BD_COMERCIAL!$K$5,0,0,$S$26,1),"I1",OFFSET(BD_COMERCIAL!$FC$5,0,0,$S$26,1),"V",OFFSET(BD_COMERCIAL!$Q$5,0,0,$S$26,1),"PLD + Spread",OFFSET(BD_COMERCIAL!$I$5,0,0,$S$26,1),"Trading")</f>
        <v>0</v>
      </c>
      <c r="AV16" s="87">
        <f ca="1">SUMIFS(OFFSET(BD_COMERCIAL!AJ$5,0,0,$S$26,1),OFFSET(BD_COMERCIAL!$K$5,0,0,$S$26,1),"I1",OFFSET(BD_COMERCIAL!$FC$5,0,0,$S$26,1),"C",OFFSET(BD_COMERCIAL!$Q$5,0,0,$S$26,1),"PLD + Spread",OFFSET(BD_COMERCIAL!$I$5,0,0,$S$26,1),"Trading")-SUMIFS(OFFSET(BD_COMERCIAL!AJ$5,0,0,$S$26,1),OFFSET(BD_COMERCIAL!$K$5,0,0,$S$26,1),"I1",OFFSET(BD_COMERCIAL!$FC$5,0,0,$S$26,1),"V",OFFSET(BD_COMERCIAL!$Q$5,0,0,$S$26,1),"PLD + Spread",OFFSET(BD_COMERCIAL!$I$5,0,0,$S$26,1),"Trading")</f>
        <v>0</v>
      </c>
      <c r="AW16" s="87">
        <f ca="1">SUMIFS(OFFSET(BD_COMERCIAL!AK$5,0,0,$S$26,1),OFFSET(BD_COMERCIAL!$K$5,0,0,$S$26,1),"I1",OFFSET(BD_COMERCIAL!$FC$5,0,0,$S$26,1),"C",OFFSET(BD_COMERCIAL!$Q$5,0,0,$S$26,1),"PLD + Spread",OFFSET(BD_COMERCIAL!$I$5,0,0,$S$26,1),"Trading")-SUMIFS(OFFSET(BD_COMERCIAL!AK$5,0,0,$S$26,1),OFFSET(BD_COMERCIAL!$K$5,0,0,$S$26,1),"I1",OFFSET(BD_COMERCIAL!$FC$5,0,0,$S$26,1),"V",OFFSET(BD_COMERCIAL!$Q$5,0,0,$S$26,1),"PLD + Spread",OFFSET(BD_COMERCIAL!$I$5,0,0,$S$26,1),"Trading")</f>
        <v>0</v>
      </c>
      <c r="AX16" s="87">
        <f ca="1">SUMIFS(OFFSET(BD_COMERCIAL!AL$5,0,0,$S$26,1),OFFSET(BD_COMERCIAL!$K$5,0,0,$S$26,1),"I1",OFFSET(BD_COMERCIAL!$FC$5,0,0,$S$26,1),"C",OFFSET(BD_COMERCIAL!$Q$5,0,0,$S$26,1),"PLD + Spread",OFFSET(BD_COMERCIAL!$I$5,0,0,$S$26,1),"Trading")-SUMIFS(OFFSET(BD_COMERCIAL!AL$5,0,0,$S$26,1),OFFSET(BD_COMERCIAL!$K$5,0,0,$S$26,1),"I1",OFFSET(BD_COMERCIAL!$FC$5,0,0,$S$26,1),"V",OFFSET(BD_COMERCIAL!$Q$5,0,0,$S$26,1),"PLD + Spread",OFFSET(BD_COMERCIAL!$I$5,0,0,$S$26,1),"Trading")</f>
        <v>0</v>
      </c>
      <c r="AY16" s="87">
        <f ca="1">SUMIFS(OFFSET(BD_COMERCIAL!AM$5,0,0,$S$26,1),OFFSET(BD_COMERCIAL!$K$5,0,0,$S$26,1),"I1",OFFSET(BD_COMERCIAL!$FC$5,0,0,$S$26,1),"C",OFFSET(BD_COMERCIAL!$Q$5,0,0,$S$26,1),"PLD + Spread",OFFSET(BD_COMERCIAL!$I$5,0,0,$S$26,1),"Trading")-SUMIFS(OFFSET(BD_COMERCIAL!AM$5,0,0,$S$26,1),OFFSET(BD_COMERCIAL!$K$5,0,0,$S$26,1),"I1",OFFSET(BD_COMERCIAL!$FC$5,0,0,$S$26,1),"V",OFFSET(BD_COMERCIAL!$Q$5,0,0,$S$26,1),"PLD + Spread",OFFSET(BD_COMERCIAL!$I$5,0,0,$S$26,1),"Trading")</f>
        <v>0</v>
      </c>
      <c r="BA16" s="86" t="s">
        <v>74</v>
      </c>
      <c r="BB16" s="87">
        <f t="shared" ca="1" si="11"/>
        <v>0</v>
      </c>
      <c r="BC16" s="87">
        <f t="shared" ca="1" si="0"/>
        <v>0</v>
      </c>
      <c r="BD16" s="87">
        <f t="shared" ca="1" si="1"/>
        <v>0</v>
      </c>
      <c r="BE16" s="87">
        <f t="shared" ca="1" si="2"/>
        <v>0</v>
      </c>
      <c r="BF16" s="87">
        <f t="shared" ca="1" si="3"/>
        <v>0</v>
      </c>
      <c r="BG16" s="87">
        <f ca="1">AS16+AE16</f>
        <v>0</v>
      </c>
      <c r="BH16" s="87">
        <f t="shared" ca="1" si="5"/>
        <v>0</v>
      </c>
      <c r="BI16" s="87">
        <f t="shared" ca="1" si="6"/>
        <v>0</v>
      </c>
      <c r="BJ16" s="87">
        <f t="shared" ca="1" si="7"/>
        <v>0</v>
      </c>
      <c r="BK16" s="87">
        <f t="shared" ca="1" si="8"/>
        <v>0</v>
      </c>
      <c r="BL16" s="87">
        <f t="shared" ca="1" si="9"/>
        <v>0</v>
      </c>
      <c r="BM16" s="87">
        <f t="shared" ca="1" si="10"/>
        <v>0</v>
      </c>
    </row>
    <row r="17" spans="2:64" ht="13.5" customHeight="1" thickBot="1" x14ac:dyDescent="0.3">
      <c r="B17" s="62"/>
      <c r="C17" s="62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0"/>
      <c r="W17" s="17"/>
      <c r="X17" s="17"/>
      <c r="Y17" s="17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</row>
    <row r="18" spans="2:64" s="17" customFormat="1" ht="14.25" customHeight="1" x14ac:dyDescent="0.25">
      <c r="B18" s="313" t="s">
        <v>17</v>
      </c>
      <c r="C18" s="58" t="s">
        <v>33</v>
      </c>
      <c r="D18" s="56"/>
      <c r="E18" s="56"/>
      <c r="F18" s="56"/>
      <c r="G18" s="56"/>
      <c r="H18" s="57"/>
      <c r="I18" s="56"/>
      <c r="J18" s="56"/>
      <c r="K18" s="56"/>
      <c r="L18" s="56"/>
      <c r="M18" s="56"/>
      <c r="N18" s="56"/>
      <c r="O18" s="55"/>
      <c r="P18" s="54"/>
      <c r="W18" s="21"/>
      <c r="X18" s="21"/>
      <c r="Y18" s="30" t="s">
        <v>116</v>
      </c>
      <c r="Z18" s="30" t="s">
        <v>45</v>
      </c>
      <c r="AA18" s="30" t="s">
        <v>44</v>
      </c>
      <c r="AB18" s="30" t="s">
        <v>43</v>
      </c>
      <c r="AC18" s="30" t="s">
        <v>42</v>
      </c>
      <c r="AD18" s="30" t="s">
        <v>41</v>
      </c>
      <c r="AE18" s="30" t="s">
        <v>40</v>
      </c>
      <c r="AF18" s="30" t="s">
        <v>39</v>
      </c>
      <c r="AG18" s="30" t="s">
        <v>38</v>
      </c>
      <c r="AH18" s="30" t="s">
        <v>37</v>
      </c>
      <c r="AI18" s="30" t="s">
        <v>36</v>
      </c>
      <c r="AJ18" s="30" t="s">
        <v>35</v>
      </c>
      <c r="AK18" s="30" t="s">
        <v>34</v>
      </c>
      <c r="AM18" s="30" t="s">
        <v>118</v>
      </c>
      <c r="AN18" s="30" t="s">
        <v>45</v>
      </c>
      <c r="AO18" s="30" t="s">
        <v>44</v>
      </c>
      <c r="AP18" s="30" t="s">
        <v>43</v>
      </c>
      <c r="AQ18" s="30" t="s">
        <v>42</v>
      </c>
      <c r="AR18" s="30" t="s">
        <v>41</v>
      </c>
      <c r="AS18" s="30" t="s">
        <v>40</v>
      </c>
      <c r="AT18" s="30" t="s">
        <v>39</v>
      </c>
      <c r="AU18" s="30" t="s">
        <v>38</v>
      </c>
      <c r="AV18" s="30" t="s">
        <v>37</v>
      </c>
      <c r="AW18" s="30" t="s">
        <v>36</v>
      </c>
      <c r="AX18" s="30" t="s">
        <v>35</v>
      </c>
      <c r="AY18" s="30" t="s">
        <v>34</v>
      </c>
    </row>
    <row r="19" spans="2:64" s="17" customFormat="1" ht="14.25" customHeight="1" x14ac:dyDescent="0.25">
      <c r="B19" s="314"/>
      <c r="C19" s="51" t="s">
        <v>32</v>
      </c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50"/>
      <c r="Y19" s="86" t="s">
        <v>78</v>
      </c>
      <c r="Z19" s="161">
        <f ca="1">Z7</f>
        <v>2.9999999999994031E-2</v>
      </c>
      <c r="AA19" s="161">
        <f t="shared" ref="AA19:AK19" ca="1" si="18">AA7</f>
        <v>3.0000000000001137E-2</v>
      </c>
      <c r="AB19" s="161">
        <f t="shared" ca="1" si="18"/>
        <v>-19.970000000000013</v>
      </c>
      <c r="AC19" s="161">
        <f t="shared" ca="1" si="18"/>
        <v>-29.970000000000006</v>
      </c>
      <c r="AD19" s="161">
        <f t="shared" ca="1" si="18"/>
        <v>-8.9699999999999989</v>
      </c>
      <c r="AE19" s="161">
        <f t="shared" ca="1" si="18"/>
        <v>3.0000000000001137E-2</v>
      </c>
      <c r="AF19" s="161">
        <f ca="1">AF7</f>
        <v>2.9999999999986926E-2</v>
      </c>
      <c r="AG19" s="161">
        <f t="shared" ca="1" si="18"/>
        <v>2.9999999999994031E-2</v>
      </c>
      <c r="AH19" s="161">
        <f t="shared" ca="1" si="18"/>
        <v>-6.2422219999999982</v>
      </c>
      <c r="AI19" s="161">
        <f t="shared" ca="1" si="18"/>
        <v>-18.36999999999999</v>
      </c>
      <c r="AJ19" s="161">
        <f t="shared" ca="1" si="18"/>
        <v>-40.36999999999999</v>
      </c>
      <c r="AK19" s="161">
        <f t="shared" ca="1" si="18"/>
        <v>-12.470000000000013</v>
      </c>
      <c r="AM19" s="86" t="s">
        <v>78</v>
      </c>
      <c r="AN19" s="87">
        <f t="shared" ref="AN19:AY19" ca="1" si="19">AN7</f>
        <v>0</v>
      </c>
      <c r="AO19" s="87">
        <f t="shared" ca="1" si="19"/>
        <v>0</v>
      </c>
      <c r="AP19" s="87">
        <f ca="1">AP7</f>
        <v>0</v>
      </c>
      <c r="AQ19" s="87">
        <f t="shared" ca="1" si="19"/>
        <v>0</v>
      </c>
      <c r="AR19" s="87">
        <f t="shared" ca="1" si="19"/>
        <v>0</v>
      </c>
      <c r="AS19" s="87">
        <f t="shared" ca="1" si="19"/>
        <v>0</v>
      </c>
      <c r="AT19" s="87">
        <f t="shared" ca="1" si="19"/>
        <v>0</v>
      </c>
      <c r="AU19" s="87">
        <f t="shared" ca="1" si="19"/>
        <v>10</v>
      </c>
      <c r="AV19" s="87">
        <f t="shared" ca="1" si="19"/>
        <v>6</v>
      </c>
      <c r="AW19" s="87">
        <f t="shared" ca="1" si="19"/>
        <v>19.280562</v>
      </c>
      <c r="AX19" s="87">
        <f t="shared" ca="1" si="19"/>
        <v>40.4</v>
      </c>
      <c r="AY19" s="87">
        <f t="shared" ca="1" si="19"/>
        <v>17</v>
      </c>
    </row>
    <row r="20" spans="2:64" s="17" customFormat="1" ht="16.5" customHeight="1" x14ac:dyDescent="0.25">
      <c r="B20" s="314"/>
      <c r="C20" s="46" t="s">
        <v>30</v>
      </c>
      <c r="D20" s="44"/>
      <c r="E20" s="44"/>
      <c r="F20" s="44"/>
      <c r="G20" s="44"/>
      <c r="H20" s="45"/>
      <c r="I20" s="44"/>
      <c r="J20" s="44"/>
      <c r="K20" s="44"/>
      <c r="L20" s="44"/>
      <c r="M20" s="44"/>
      <c r="N20" s="44"/>
      <c r="O20" s="44"/>
      <c r="P20" s="43"/>
      <c r="Y20" s="86" t="s">
        <v>79</v>
      </c>
      <c r="Z20" s="87">
        <v>234</v>
      </c>
      <c r="AA20" s="87">
        <v>70</v>
      </c>
      <c r="AB20" s="87">
        <v>64</v>
      </c>
      <c r="AC20" s="87">
        <v>68.083416750083416</v>
      </c>
      <c r="AD20" s="87">
        <v>65</v>
      </c>
      <c r="AE20" s="87">
        <v>81</v>
      </c>
      <c r="AF20" s="87">
        <v>82</v>
      </c>
      <c r="AG20" s="87">
        <v>97</v>
      </c>
      <c r="AH20" s="87">
        <v>85.885261466189434</v>
      </c>
      <c r="AI20" s="87">
        <v>106.06369080021774</v>
      </c>
      <c r="AJ20" s="87">
        <v>95.321525885558586</v>
      </c>
      <c r="AK20" s="87">
        <v>56.358460304731359</v>
      </c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</row>
    <row r="21" spans="2:64" s="17" customFormat="1" ht="15.75" customHeight="1" thickBot="1" x14ac:dyDescent="0.35">
      <c r="B21" s="315"/>
      <c r="C21" s="40" t="s">
        <v>29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8"/>
      <c r="P21" s="37"/>
      <c r="V21" s="36"/>
      <c r="Z21" s="91">
        <v>744</v>
      </c>
      <c r="AA21" s="91">
        <v>672</v>
      </c>
      <c r="AB21" s="91">
        <v>744</v>
      </c>
      <c r="AC21" s="91">
        <v>720</v>
      </c>
      <c r="AD21" s="91">
        <v>744</v>
      </c>
      <c r="AE21" s="91">
        <v>720</v>
      </c>
      <c r="AF21" s="91">
        <v>744</v>
      </c>
      <c r="AG21" s="91">
        <v>744</v>
      </c>
      <c r="AH21" s="91">
        <v>720</v>
      </c>
      <c r="AI21" s="91">
        <v>744</v>
      </c>
      <c r="AJ21" s="91">
        <v>720</v>
      </c>
      <c r="AK21" s="91">
        <v>744</v>
      </c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</row>
    <row r="22" spans="2:64" x14ac:dyDescent="0.25"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W22" s="17"/>
      <c r="X22" s="17"/>
      <c r="Y22" s="93" t="s">
        <v>80</v>
      </c>
      <c r="Z22" s="94">
        <v>65</v>
      </c>
      <c r="AA22" s="94">
        <v>58</v>
      </c>
      <c r="AB22" s="94">
        <v>55.7</v>
      </c>
      <c r="AC22" s="94">
        <v>57</v>
      </c>
      <c r="AD22" s="94">
        <v>55.7</v>
      </c>
      <c r="AE22" s="94">
        <v>58</v>
      </c>
      <c r="AF22" s="94">
        <v>60</v>
      </c>
      <c r="AG22" s="94">
        <v>77</v>
      </c>
      <c r="AH22" s="94">
        <v>57</v>
      </c>
      <c r="AI22" s="94">
        <v>57</v>
      </c>
      <c r="AJ22" s="94">
        <v>59.5</v>
      </c>
      <c r="AK22" s="94">
        <v>61</v>
      </c>
      <c r="AL22" s="3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</row>
    <row r="23" spans="2:64" s="17" customFormat="1" x14ac:dyDescent="0.25">
      <c r="W23" s="21"/>
      <c r="X23" s="21"/>
      <c r="Y23" s="93" t="s">
        <v>81</v>
      </c>
      <c r="Z23" s="92">
        <f t="shared" ref="Z23:AK23" ca="1" si="20">IF(Z28&lt;0,(-Z28*Z21*(Z20-Z22)/1000000),(Z28*Z21*(Z22-Z20))/1000000)</f>
        <v>-3.7720799999992494E-3</v>
      </c>
      <c r="AA23" s="92">
        <f t="shared" ca="1" si="20"/>
        <v>-2.4192000000000918E-4</v>
      </c>
      <c r="AB23" s="92">
        <f t="shared" ca="1" si="20"/>
        <v>0.12331874400000004</v>
      </c>
      <c r="AC23" s="92">
        <f t="shared" ca="1" si="20"/>
        <v>0.23916240000000002</v>
      </c>
      <c r="AD23" s="92">
        <f t="shared" ca="1" si="20"/>
        <v>6.2065223999999974E-2</v>
      </c>
      <c r="AE23" s="92">
        <f t="shared" ca="1" si="20"/>
        <v>-4.968000000000188E-4</v>
      </c>
      <c r="AF23" s="92">
        <f t="shared" ca="1" si="20"/>
        <v>-4.9103999999978597E-4</v>
      </c>
      <c r="AG23" s="92">
        <f t="shared" ca="1" si="20"/>
        <v>-0.14924639999999992</v>
      </c>
      <c r="AH23" s="92">
        <f ca="1">IF(AH28&lt;0,(-AH28*AH21*(AH20-AH22)/1000000),(AH28*AH21*(AH22-AH20))/1000000)</f>
        <v>5.0375849780615644E-3</v>
      </c>
      <c r="AI23" s="92">
        <f t="shared" ca="1" si="20"/>
        <v>-3.3238596122286676E-2</v>
      </c>
      <c r="AJ23" s="92">
        <f t="shared" ca="1" si="20"/>
        <v>-7.7374495912827803E-4</v>
      </c>
      <c r="AK23" s="92">
        <f t="shared" ca="1" si="20"/>
        <v>1.5643474065757761E-2</v>
      </c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</row>
    <row r="24" spans="2:64" s="17" customFormat="1" ht="15.75" customHeight="1" thickBot="1" x14ac:dyDescent="0.3"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3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</row>
    <row r="25" spans="2:64" s="17" customFormat="1" ht="15.75" thickBot="1" x14ac:dyDescent="0.3">
      <c r="S25" s="33" t="s">
        <v>28</v>
      </c>
      <c r="W25" s="32"/>
      <c r="X25" s="21"/>
      <c r="Y25" s="93" t="s">
        <v>108</v>
      </c>
      <c r="Z25" s="124">
        <v>62.91</v>
      </c>
      <c r="AA25" s="124">
        <v>55.7</v>
      </c>
      <c r="AB25" s="124">
        <v>55.7</v>
      </c>
      <c r="AC25" s="124">
        <v>55.7</v>
      </c>
      <c r="AD25" s="124">
        <f>[4]Gráficos!G6</f>
        <v>56</v>
      </c>
      <c r="AE25" s="124">
        <f>[4]Gráficos!H6</f>
        <v>55.95</v>
      </c>
      <c r="AF25" s="124">
        <f>[4]Gráficos!I6</f>
        <v>66.650000000000006</v>
      </c>
      <c r="AG25" s="124">
        <f>[4]Gráficos!J6</f>
        <v>85</v>
      </c>
      <c r="AH25" s="124">
        <f>[4]Gráficos!K6</f>
        <v>82</v>
      </c>
      <c r="AI25" s="124">
        <f>[4]Gráficos!L6</f>
        <v>100</v>
      </c>
      <c r="AJ25" s="124">
        <f>[4]Gráficos!M6</f>
        <v>104</v>
      </c>
      <c r="AK25" s="124">
        <f>[4]Gráficos!N6</f>
        <v>97</v>
      </c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</row>
    <row r="26" spans="2:64" s="17" customFormat="1" ht="15.75" thickBot="1" x14ac:dyDescent="0.3">
      <c r="S26" s="31">
        <f ca="1">COUNTA(OFFSET(BD_COMERCIAL!$C$5,0,0,5000,1))</f>
        <v>783</v>
      </c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</row>
    <row r="27" spans="2:64" s="17" customFormat="1" ht="15.75" thickBot="1" x14ac:dyDescent="0.3">
      <c r="Y27" s="21"/>
      <c r="Z27" s="63" t="s">
        <v>45</v>
      </c>
      <c r="AA27" s="63" t="s">
        <v>44</v>
      </c>
      <c r="AB27" s="63" t="s">
        <v>43</v>
      </c>
      <c r="AC27" s="63" t="s">
        <v>42</v>
      </c>
      <c r="AD27" s="63" t="s">
        <v>41</v>
      </c>
      <c r="AE27" s="63" t="s">
        <v>40</v>
      </c>
      <c r="AF27" s="63" t="s">
        <v>39</v>
      </c>
      <c r="AG27" s="63" t="s">
        <v>38</v>
      </c>
      <c r="AH27" s="63" t="s">
        <v>37</v>
      </c>
      <c r="AI27" s="63" t="s">
        <v>36</v>
      </c>
      <c r="AJ27" s="63" t="s">
        <v>35</v>
      </c>
      <c r="AK27" s="63" t="s">
        <v>34</v>
      </c>
      <c r="AL27" s="63" t="s">
        <v>93</v>
      </c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</row>
    <row r="28" spans="2:64" s="17" customFormat="1" ht="17.25" customHeight="1" thickBot="1" x14ac:dyDescent="0.3">
      <c r="Y28" s="53" t="s">
        <v>68</v>
      </c>
      <c r="Z28" s="87">
        <f ca="1">Z7+AN7</f>
        <v>2.9999999999994031E-2</v>
      </c>
      <c r="AA28" s="87">
        <f t="shared" ref="AA28:AK28" ca="1" si="21">AA7+AO7</f>
        <v>3.0000000000001137E-2</v>
      </c>
      <c r="AB28" s="87">
        <f t="shared" ca="1" si="21"/>
        <v>-19.970000000000013</v>
      </c>
      <c r="AC28" s="87">
        <f t="shared" ca="1" si="21"/>
        <v>-29.970000000000006</v>
      </c>
      <c r="AD28" s="87">
        <f t="shared" ca="1" si="21"/>
        <v>-8.9699999999999989</v>
      </c>
      <c r="AE28" s="87">
        <f t="shared" ca="1" si="21"/>
        <v>3.0000000000001137E-2</v>
      </c>
      <c r="AF28" s="87">
        <f t="shared" ca="1" si="21"/>
        <v>2.9999999999986926E-2</v>
      </c>
      <c r="AG28" s="161">
        <f t="shared" ca="1" si="21"/>
        <v>10.029999999999994</v>
      </c>
      <c r="AH28" s="87">
        <f t="shared" ca="1" si="21"/>
        <v>-0.24222199999999816</v>
      </c>
      <c r="AI28" s="87">
        <f t="shared" ca="1" si="21"/>
        <v>0.91056200000000942</v>
      </c>
      <c r="AJ28" s="87">
        <f t="shared" ca="1" si="21"/>
        <v>3.0000000000008242E-2</v>
      </c>
      <c r="AK28" s="87">
        <f t="shared" ca="1" si="21"/>
        <v>4.5299999999999869</v>
      </c>
      <c r="AL28" s="122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</row>
    <row r="29" spans="2:64" ht="15.75" thickBot="1" x14ac:dyDescent="0.3">
      <c r="T29" s="25"/>
      <c r="U29" s="25"/>
      <c r="V29" s="25"/>
      <c r="W29" s="25"/>
      <c r="X29" s="17"/>
      <c r="Y29" s="53" t="s">
        <v>94</v>
      </c>
      <c r="Z29" s="52">
        <f>(SUMPRODUCT('[5]POSIÇÕES (2021)'!Z13:AK13,'[5]POSIÇÕES (2021)'!$D$1:$O$1)+SUMPRODUCT('[5]POSIÇÕES (2021)'!AN13:AY13,'[5]POSIÇÕES (2021)'!$D$1:$O$1))/D1</f>
        <v>15.829709677419356</v>
      </c>
      <c r="AA29" s="52">
        <f ca="1">(Z29*D1+(Z13+AN13)*D1-('[5]POSIÇÕES (2021)'!Z13+'[5]POSIÇÕES (2021)'!AN13)*'[5]POSIÇÕES (2021)'!D$1)/E1</f>
        <v>14.270379310344827</v>
      </c>
      <c r="AB29" s="52">
        <f ca="1">(AA29*E1+(AA13+AO13)*E1-('[5]POSIÇÕES (2021)'!AA13+'[5]POSIÇÕES (2021)'!AO13)*'[5]POSIÇÕES (2021)'!E$1)/F1</f>
        <v>13.349709677419353</v>
      </c>
      <c r="AC29" s="52">
        <f ca="1">(AB29*F1+(AB13+AP13)*F1-('[5]POSIÇÕES (2021)'!AB13+'[5]POSIÇÕES (2021)'!AP13)*'[5]POSIÇÕES (2021)'!F$1)/G1</f>
        <v>13.794699999999999</v>
      </c>
      <c r="AD29" s="52">
        <f ca="1">(AC29*G1+(AC13+AQ13)*G1-('[5]POSIÇÕES (2021)'!AC13+'[5]POSIÇÕES (2021)'!AQ13)*'[5]POSIÇÕES (2021)'!G$1)/H1</f>
        <v>13.191967741935482</v>
      </c>
      <c r="AE29" s="52">
        <f ca="1">(AD29*H1+(AD13+AR13)*H1-('[5]POSIÇÕES (2021)'!AD13+'[5]POSIÇÕES (2021)'!AR13)*'[5]POSIÇÕES (2021)'!H$1)/I1</f>
        <v>11.913266666666663</v>
      </c>
      <c r="AF29" s="52">
        <f ca="1">(AE29*I1+(AE13+AS13)*I1-('[5]POSIÇÕES (2021)'!AE13+'[5]POSIÇÕES (2021)'!AS13)*'[5]POSIÇÕES (2021)'!I$1)/J1</f>
        <v>6.1560645161290299</v>
      </c>
      <c r="AG29" s="52">
        <f ca="1">(AF29*J1+(AF13+AT13)*J1-('[5]POSIÇÕES (2021)'!AF13+'[5]POSIÇÕES (2021)'!AT13)*'[5]POSIÇÕES (2021)'!J$1)/K1</f>
        <v>-0.32993548387096988</v>
      </c>
      <c r="AH29" s="52">
        <f ca="1">(AG29*K1+(AG13+AU13)*K1-('[5]POSIÇÕES (2021)'!AG13+'[5]POSIÇÕES (2021)'!AU13)*'[5]POSIÇÕES (2021)'!K$1)/L1</f>
        <v>10.023399999999997</v>
      </c>
      <c r="AI29" s="52">
        <f ca="1">(AH29*L1+(AH13+AV13)*L1-('[5]POSIÇÕES (2021)'!AH13+'[5]POSIÇÕES (2021)'!AV13)*'[5]POSIÇÕES (2021)'!L$1)/M1</f>
        <v>9.7290967741935468</v>
      </c>
      <c r="AJ29" s="52">
        <f ca="1">(AI29*M1+(AI13+AW13)*M1-('[5]POSIÇÕES (2021)'!AI13+'[5]POSIÇÕES (2021)'!AW13)*'[5]POSIÇÕES (2021)'!M$1)/N1</f>
        <v>10.138133333333331</v>
      </c>
      <c r="AK29" s="52">
        <f ca="1">(AJ29*N1+(AJ13+AX13)*N1-('[5]POSIÇÕES (2021)'!AJ13+'[5]POSIÇÕES (2021)'!AX13)*'[5]POSIÇÕES (2021)'!N$1)/O1</f>
        <v>9.9039999999999981</v>
      </c>
      <c r="AL29" s="122">
        <f ca="1">(SUMPRODUCT(AN13:AY13,D1:O1)+SUMPRODUCT(Z13:AK13,D1:O1))/744</f>
        <v>10</v>
      </c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</row>
    <row r="30" spans="2:64" ht="18.75" customHeight="1" thickBot="1" x14ac:dyDescent="0.3">
      <c r="E30" s="29"/>
      <c r="F30" s="29"/>
      <c r="G30" s="29"/>
      <c r="H30" s="29"/>
      <c r="I30" s="29"/>
      <c r="J30" s="29"/>
      <c r="K30" s="29"/>
      <c r="L30" s="29"/>
      <c r="M30" s="29"/>
      <c r="N30" s="29"/>
      <c r="P30" s="28"/>
      <c r="T30" s="25"/>
      <c r="X30" s="17"/>
      <c r="Y30" s="49" t="s">
        <v>31</v>
      </c>
      <c r="Z30" s="48">
        <f ca="1">(Z15+Z12+AN15+AN12)*D1+'[5]POSIÇÕES (2021)'!$AK$30</f>
        <v>8812.4480000000367</v>
      </c>
      <c r="AA30" s="47">
        <f ca="1">(AA15+AA12+AO12+AO15)*E1+Z30</f>
        <v>8812.4480000000367</v>
      </c>
      <c r="AB30" s="47">
        <f t="shared" ref="AB30:AK30" ca="1" si="22">(AB15+AB12+AP12+AP15)*F1+AA30</f>
        <v>8812.4480000000367</v>
      </c>
      <c r="AC30" s="47">
        <f t="shared" ca="1" si="22"/>
        <v>8812.4480000000367</v>
      </c>
      <c r="AD30" s="47">
        <f t="shared" ca="1" si="22"/>
        <v>8812.4480000000367</v>
      </c>
      <c r="AE30" s="47">
        <f t="shared" ca="1" si="22"/>
        <v>8812.4480000000367</v>
      </c>
      <c r="AF30" s="47">
        <f t="shared" ca="1" si="22"/>
        <v>8812.4480000000367</v>
      </c>
      <c r="AG30" s="47">
        <f t="shared" ca="1" si="22"/>
        <v>16252.448000000037</v>
      </c>
      <c r="AH30" s="47">
        <f t="shared" ca="1" si="22"/>
        <v>16252.448000000037</v>
      </c>
      <c r="AI30" s="47">
        <f t="shared" ca="1" si="22"/>
        <v>16252.448000000037</v>
      </c>
      <c r="AJ30" s="47">
        <f t="shared" ca="1" si="22"/>
        <v>16252.448000000037</v>
      </c>
      <c r="AK30" s="47">
        <f t="shared" ca="1" si="22"/>
        <v>16252.448000000037</v>
      </c>
      <c r="AL30" s="59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</row>
    <row r="31" spans="2:64" x14ac:dyDescent="0.25">
      <c r="B31" s="27"/>
      <c r="C31" s="2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T31" s="25"/>
      <c r="X31" s="17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</row>
    <row r="32" spans="2:64" x14ac:dyDescent="0.25"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T32" s="25"/>
      <c r="X32" s="17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</row>
    <row r="33" spans="4:40" x14ac:dyDescent="0.25"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T33" s="25"/>
      <c r="X33" s="17"/>
    </row>
    <row r="34" spans="4:40" x14ac:dyDescent="0.25"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X34" s="17"/>
      <c r="AN34" s="17"/>
    </row>
    <row r="35" spans="4:40" x14ac:dyDescent="0.25"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X35" s="17"/>
      <c r="AN35" s="17"/>
    </row>
    <row r="36" spans="4:40" x14ac:dyDescent="0.25"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T36" s="21" t="s">
        <v>11</v>
      </c>
      <c r="X36" s="17"/>
      <c r="AN36" s="17"/>
    </row>
    <row r="37" spans="4:40" x14ac:dyDescent="0.25"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X37" s="17"/>
    </row>
    <row r="38" spans="4:40" x14ac:dyDescent="0.25"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4:40" x14ac:dyDescent="0.25"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X39" s="17"/>
    </row>
    <row r="40" spans="4:40" x14ac:dyDescent="0.25">
      <c r="X40" s="17"/>
    </row>
    <row r="42" spans="4:40" x14ac:dyDescent="0.25">
      <c r="W42" s="22"/>
    </row>
    <row r="49" spans="24:24" ht="15" hidden="1" customHeight="1" x14ac:dyDescent="0.25">
      <c r="X49" s="23"/>
    </row>
    <row r="50" spans="24:24" ht="15" hidden="1" customHeight="1" x14ac:dyDescent="0.25">
      <c r="X50" s="23"/>
    </row>
    <row r="51" spans="24:24" ht="15" hidden="1" customHeight="1" x14ac:dyDescent="0.25">
      <c r="X51" s="23"/>
    </row>
    <row r="52" spans="24:24" ht="15" hidden="1" customHeight="1" x14ac:dyDescent="0.25">
      <c r="X52" s="23"/>
    </row>
    <row r="53" spans="24:24" ht="15" hidden="1" customHeight="1" x14ac:dyDescent="0.25">
      <c r="X53" s="23"/>
    </row>
    <row r="54" spans="24:24" ht="15" hidden="1" customHeight="1" x14ac:dyDescent="0.25">
      <c r="X54" s="23"/>
    </row>
    <row r="55" spans="24:24" ht="15" hidden="1" customHeight="1" x14ac:dyDescent="0.25">
      <c r="X55" s="23"/>
    </row>
    <row r="56" spans="24:24" ht="15.75" hidden="1" customHeight="1" x14ac:dyDescent="0.25">
      <c r="X56" s="23"/>
    </row>
    <row r="57" spans="24:24" ht="15" customHeight="1" x14ac:dyDescent="0.25"/>
    <row r="58" spans="24:24" ht="15.75" customHeight="1" x14ac:dyDescent="0.25"/>
    <row r="60" spans="24:24" ht="15" hidden="1" customHeight="1" x14ac:dyDescent="0.25"/>
    <row r="61" spans="24:24" ht="15" hidden="1" customHeight="1" x14ac:dyDescent="0.25"/>
    <row r="62" spans="24:24" ht="15" hidden="1" customHeight="1" x14ac:dyDescent="0.25"/>
    <row r="63" spans="24:24" ht="15" hidden="1" customHeight="1" x14ac:dyDescent="0.25"/>
    <row r="64" spans="24:24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customHeight="1" x14ac:dyDescent="0.25"/>
    <row r="69" ht="15.75" customHeight="1" x14ac:dyDescent="0.25"/>
    <row r="70" ht="15.75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  <row r="75" ht="15" hidden="1" customHeight="1" x14ac:dyDescent="0.25"/>
    <row r="76" ht="15" hidden="1" customHeight="1" x14ac:dyDescent="0.25"/>
    <row r="77" ht="15" hidden="1" customHeight="1" x14ac:dyDescent="0.25"/>
    <row r="78" ht="15" hidden="1" customHeight="1" x14ac:dyDescent="0.25"/>
    <row r="80" ht="15" customHeight="1" x14ac:dyDescent="0.25"/>
    <row r="82" ht="15" hidden="1" customHeight="1" x14ac:dyDescent="0.25"/>
    <row r="83" ht="15" hidden="1" customHeight="1" x14ac:dyDescent="0.25"/>
    <row r="84" ht="15" hidden="1" customHeight="1" x14ac:dyDescent="0.25"/>
    <row r="85" ht="15" hidden="1" customHeight="1" x14ac:dyDescent="0.25"/>
    <row r="86" ht="15" hidden="1" customHeight="1" x14ac:dyDescent="0.25"/>
    <row r="87" ht="15" hidden="1" customHeight="1" x14ac:dyDescent="0.25"/>
    <row r="88" ht="15" hidden="1" customHeight="1" x14ac:dyDescent="0.25"/>
    <row r="89" ht="15" hidden="1" customHeight="1" x14ac:dyDescent="0.25"/>
    <row r="91" ht="15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4" ht="15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5" ht="15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6" ht="15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7" ht="15" customHeight="1" x14ac:dyDescent="0.25"/>
  </sheetData>
  <mergeCells count="4">
    <mergeCell ref="B3:B6"/>
    <mergeCell ref="B8:B11"/>
    <mergeCell ref="B13:B16"/>
    <mergeCell ref="B18:B21"/>
  </mergeCells>
  <conditionalFormatting sqref="Z155">
    <cfRule type="containsText" dxfId="2" priority="3" operator="containsText" text="Long">
      <formula>NOT(ISERROR(SEARCH("Long",Z155)))</formula>
    </cfRule>
  </conditionalFormatting>
  <dataValidations disablePrompts="1" count="1">
    <dataValidation type="custom" allowBlank="1" showInputMessage="1" showErrorMessage="1" errorTitle="Novo Produto" error="O produto que voce digitou já consta na lista, favor verificar." promptTitle="Novo Produto" prompt="Favor digitar o nome de um novo produto." sqref="Y19:Y20 Y3:Y16 AM3:AM16 AM19 BA3:BA16" xr:uid="{00000000-0002-0000-0000-000000000000}">
      <formula1>COUNTIF(Produtos,Y3)&lt;2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Precos2022">
                <anchor moveWithCells="1" sizeWithCells="1">
                  <from>
                    <xdr:col>22</xdr:col>
                    <xdr:colOff>762000</xdr:colOff>
                    <xdr:row>17</xdr:row>
                    <xdr:rowOff>161925</xdr:rowOff>
                  </from>
                  <to>
                    <xdr:col>23</xdr:col>
                    <xdr:colOff>314325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5" tint="-0.249977111117893"/>
  </sheetPr>
  <dimension ref="B1:AY147"/>
  <sheetViews>
    <sheetView topLeftCell="Y5" zoomScaleNormal="100" workbookViewId="0">
      <selection activeCell="AC19" sqref="AC19:AE19"/>
    </sheetView>
  </sheetViews>
  <sheetFormatPr defaultColWidth="9.140625" defaultRowHeight="15" x14ac:dyDescent="0.25"/>
  <cols>
    <col min="1" max="1" width="2.42578125" style="21" customWidth="1"/>
    <col min="2" max="2" width="15.140625" style="21" bestFit="1" customWidth="1"/>
    <col min="3" max="3" width="12.28515625" style="21" bestFit="1" customWidth="1"/>
    <col min="4" max="4" width="9.85546875" style="21" customWidth="1"/>
    <col min="5" max="15" width="9" style="21" customWidth="1"/>
    <col min="16" max="16" width="9.85546875" style="21" customWidth="1"/>
    <col min="17" max="17" width="2.42578125" style="21" customWidth="1"/>
    <col min="18" max="18" width="6.140625" style="21" customWidth="1"/>
    <col min="19" max="19" width="26.42578125" style="21" customWidth="1"/>
    <col min="20" max="20" width="17.140625" style="21" customWidth="1"/>
    <col min="21" max="21" width="23.140625" style="21" customWidth="1"/>
    <col min="22" max="22" width="27" style="21" customWidth="1"/>
    <col min="23" max="23" width="18.5703125" style="21" customWidth="1"/>
    <col min="24" max="24" width="6.140625" style="21" customWidth="1"/>
    <col min="25" max="25" width="34" style="21" bestFit="1" customWidth="1"/>
    <col min="26" max="37" width="13.42578125" style="21" customWidth="1"/>
    <col min="38" max="38" width="22.5703125" style="21" bestFit="1" customWidth="1"/>
    <col min="39" max="39" width="32.28515625" style="21" bestFit="1" customWidth="1"/>
    <col min="40" max="51" width="13.42578125" style="21" customWidth="1"/>
    <col min="52" max="16384" width="9.140625" style="21"/>
  </cols>
  <sheetData>
    <row r="1" spans="2:51" s="79" customFormat="1" ht="12" thickBot="1" x14ac:dyDescent="0.25">
      <c r="D1" s="81">
        <v>744</v>
      </c>
      <c r="E1" s="81">
        <f>24*28</f>
        <v>672</v>
      </c>
      <c r="F1" s="81">
        <v>744</v>
      </c>
      <c r="G1" s="81">
        <v>720</v>
      </c>
      <c r="H1" s="81">
        <v>744</v>
      </c>
      <c r="I1" s="81">
        <v>720</v>
      </c>
      <c r="J1" s="81">
        <v>744</v>
      </c>
      <c r="K1" s="81">
        <v>744</v>
      </c>
      <c r="L1" s="81">
        <v>720</v>
      </c>
      <c r="M1" s="81">
        <v>744</v>
      </c>
      <c r="N1" s="81">
        <v>720</v>
      </c>
      <c r="O1" s="81">
        <v>744</v>
      </c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 t="s">
        <v>11</v>
      </c>
      <c r="AL1" s="80"/>
    </row>
    <row r="2" spans="2:51" ht="19.5" thickBot="1" x14ac:dyDescent="0.3">
      <c r="D2" s="78">
        <v>43466</v>
      </c>
      <c r="E2" s="77">
        <v>43497</v>
      </c>
      <c r="F2" s="76">
        <v>43525</v>
      </c>
      <c r="G2" s="76">
        <v>43556</v>
      </c>
      <c r="H2" s="77">
        <v>43586</v>
      </c>
      <c r="I2" s="76">
        <v>43617</v>
      </c>
      <c r="J2" s="76">
        <v>43647</v>
      </c>
      <c r="K2" s="77">
        <v>43678</v>
      </c>
      <c r="L2" s="76">
        <v>43709</v>
      </c>
      <c r="M2" s="76">
        <v>43739</v>
      </c>
      <c r="N2" s="77">
        <v>43770</v>
      </c>
      <c r="O2" s="76">
        <v>43800</v>
      </c>
      <c r="P2" s="75" t="s">
        <v>62</v>
      </c>
      <c r="S2" s="74"/>
      <c r="T2" s="73"/>
      <c r="U2" s="17"/>
      <c r="V2" s="72" t="s">
        <v>61</v>
      </c>
      <c r="W2" s="71"/>
      <c r="Y2" s="30" t="s">
        <v>115</v>
      </c>
      <c r="Z2" s="30" t="s">
        <v>45</v>
      </c>
      <c r="AA2" s="30" t="s">
        <v>44</v>
      </c>
      <c r="AB2" s="30" t="s">
        <v>43</v>
      </c>
      <c r="AC2" s="30" t="s">
        <v>42</v>
      </c>
      <c r="AD2" s="30" t="s">
        <v>41</v>
      </c>
      <c r="AE2" s="30" t="s">
        <v>40</v>
      </c>
      <c r="AF2" s="30" t="s">
        <v>39</v>
      </c>
      <c r="AG2" s="30" t="s">
        <v>38</v>
      </c>
      <c r="AH2" s="30" t="s">
        <v>37</v>
      </c>
      <c r="AI2" s="30" t="s">
        <v>36</v>
      </c>
      <c r="AJ2" s="30" t="s">
        <v>35</v>
      </c>
      <c r="AK2" s="30" t="s">
        <v>34</v>
      </c>
      <c r="AL2" s="17"/>
      <c r="AM2" s="30" t="s">
        <v>117</v>
      </c>
      <c r="AN2" s="30" t="s">
        <v>45</v>
      </c>
      <c r="AO2" s="30" t="s">
        <v>44</v>
      </c>
      <c r="AP2" s="30" t="s">
        <v>43</v>
      </c>
      <c r="AQ2" s="30" t="s">
        <v>42</v>
      </c>
      <c r="AR2" s="30" t="s">
        <v>41</v>
      </c>
      <c r="AS2" s="30" t="s">
        <v>40</v>
      </c>
      <c r="AT2" s="30" t="s">
        <v>39</v>
      </c>
      <c r="AU2" s="30" t="s">
        <v>38</v>
      </c>
      <c r="AV2" s="30" t="s">
        <v>37</v>
      </c>
      <c r="AW2" s="30" t="s">
        <v>36</v>
      </c>
      <c r="AX2" s="30" t="s">
        <v>35</v>
      </c>
      <c r="AY2" s="30" t="s">
        <v>34</v>
      </c>
    </row>
    <row r="3" spans="2:51" s="17" customFormat="1" ht="15" customHeight="1" x14ac:dyDescent="0.25">
      <c r="B3" s="310" t="s">
        <v>60</v>
      </c>
      <c r="C3" s="58" t="s">
        <v>22</v>
      </c>
      <c r="D3" s="68">
        <v>192.1</v>
      </c>
      <c r="E3" s="56">
        <f t="shared" ref="E3:O6" si="0">D3</f>
        <v>192.1</v>
      </c>
      <c r="F3" s="56">
        <f t="shared" si="0"/>
        <v>192.1</v>
      </c>
      <c r="G3" s="56">
        <f t="shared" si="0"/>
        <v>192.1</v>
      </c>
      <c r="H3" s="56">
        <f t="shared" si="0"/>
        <v>192.1</v>
      </c>
      <c r="I3" s="56">
        <f t="shared" si="0"/>
        <v>192.1</v>
      </c>
      <c r="J3" s="56">
        <f t="shared" si="0"/>
        <v>192.1</v>
      </c>
      <c r="K3" s="56">
        <f t="shared" si="0"/>
        <v>192.1</v>
      </c>
      <c r="L3" s="56">
        <f t="shared" si="0"/>
        <v>192.1</v>
      </c>
      <c r="M3" s="56">
        <f t="shared" si="0"/>
        <v>192.1</v>
      </c>
      <c r="N3" s="56">
        <f t="shared" si="0"/>
        <v>192.1</v>
      </c>
      <c r="O3" s="56">
        <f t="shared" si="0"/>
        <v>192.1</v>
      </c>
      <c r="P3" s="54">
        <f>P8-30</f>
        <v>190</v>
      </c>
      <c r="Y3" s="86" t="s">
        <v>59</v>
      </c>
      <c r="Z3" s="87">
        <f ca="1">SUMIFS(OFFSET(BD_COMERCIAL!AN$5,0,0,$S$26,1),OFFSET(BD_COMERCIAL!$L$5,0,0,$S$26,1),"SE",OFFSET(BD_COMERCIAL!$FC$5,0,0,$S$26,1),"C",OFFSET(BD_COMERCIAL!$Q$5,0,0,$S$26,1),"Fixo",OFFSET(BD_COMERCIAL!$I$5,0,0,$S$26,1),"Trading")-SUMIFS(OFFSET(BD_COMERCIAL!AN$5,0,0,$S$26,1),OFFSET(BD_COMERCIAL!$L$5,0,0,$S$26,1),"SE",OFFSET(BD_COMERCIAL!$FC$5,0,0,$S$26,1),"V",OFFSET(BD_COMERCIAL!$Q$5,0,0,$S$26,1),"Fixo",OFFSET(BD_COMERCIAL!$I$5,0,0,$S$26,1),"Trading")</f>
        <v>-13.666667000000004</v>
      </c>
      <c r="AA3" s="87">
        <f ca="1">SUMIFS(OFFSET(BD_COMERCIAL!AO$5,0,0,$S$26,1),OFFSET(BD_COMERCIAL!$L$5,0,0,$S$26,1),"SE",OFFSET(BD_COMERCIAL!$FC$5,0,0,$S$26,1),"C",OFFSET(BD_COMERCIAL!$Q$5,0,0,$S$26,1),"Fixo",OFFSET(BD_COMERCIAL!$I$5,0,0,$S$26,1),"Trading")-SUMIFS(OFFSET(BD_COMERCIAL!AO$5,0,0,$S$26,1),OFFSET(BD_COMERCIAL!$L$5,0,0,$S$26,1),"SE",OFFSET(BD_COMERCIAL!$FC$5,0,0,$S$26,1),"V",OFFSET(BD_COMERCIAL!$Q$5,0,0,$S$26,1),"Fixo",OFFSET(BD_COMERCIAL!$I$5,0,0,$S$26,1),"Trading")</f>
        <v>-2.8666670000000067</v>
      </c>
      <c r="AB3" s="87">
        <f ca="1">SUMIFS(OFFSET(BD_COMERCIAL!AP$5,0,0,$S$26,1),OFFSET(BD_COMERCIAL!$L$5,0,0,$S$26,1),"SE",OFFSET(BD_COMERCIAL!$FC$5,0,0,$S$26,1),"C",OFFSET(BD_COMERCIAL!$Q$5,0,0,$S$26,1),"Fixo",OFFSET(BD_COMERCIAL!$I$5,0,0,$S$26,1),"Trading")-SUMIFS(OFFSET(BD_COMERCIAL!AP$5,0,0,$S$26,1),OFFSET(BD_COMERCIAL!$L$5,0,0,$S$26,1),"SE",OFFSET(BD_COMERCIAL!$FC$5,0,0,$S$26,1),"V",OFFSET(BD_COMERCIAL!$Q$5,0,0,$S$26,1),"Fixo",OFFSET(BD_COMERCIAL!$I$5,0,0,$S$26,1),"Trading")</f>
        <v>-0.1666670000000039</v>
      </c>
      <c r="AC3" s="87">
        <f ca="1">SUMIFS(OFFSET(BD_COMERCIAL!AQ$5,0,0,$S$26,1),OFFSET(BD_COMERCIAL!$L$5,0,0,$S$26,1),"SE",OFFSET(BD_COMERCIAL!$FC$5,0,0,$S$26,1),"C",OFFSET(BD_COMERCIAL!$Q$5,0,0,$S$26,1),"Fixo",OFFSET(BD_COMERCIAL!$I$5,0,0,$S$26,1),"Trading")-SUMIFS(OFFSET(BD_COMERCIAL!AQ$5,0,0,$S$26,1),OFFSET(BD_COMERCIAL!$L$5,0,0,$S$26,1),"SE",OFFSET(BD_COMERCIAL!$FC$5,0,0,$S$26,1),"V",OFFSET(BD_COMERCIAL!$Q$5,0,0,$S$26,1),"Fixo",OFFSET(BD_COMERCIAL!$I$5,0,0,$S$26,1),"Trading")</f>
        <v>-15.420000000000002</v>
      </c>
      <c r="AD3" s="87">
        <f ca="1">SUMIFS(OFFSET(BD_COMERCIAL!AR$5,0,0,$S$26,1),OFFSET(BD_COMERCIAL!$L$5,0,0,$S$26,1),"SE",OFFSET(BD_COMERCIAL!$FC$5,0,0,$S$26,1),"C",OFFSET(BD_COMERCIAL!$Q$5,0,0,$S$26,1),"Fixo",OFFSET(BD_COMERCIAL!$I$5,0,0,$S$26,1),"Trading")-SUMIFS(OFFSET(BD_COMERCIAL!AR$5,0,0,$S$26,1),OFFSET(BD_COMERCIAL!$L$5,0,0,$S$26,1),"SE",OFFSET(BD_COMERCIAL!$FC$5,0,0,$S$26,1),"V",OFFSET(BD_COMERCIAL!$Q$5,0,0,$S$26,1),"Fixo",OFFSET(BD_COMERCIAL!$I$5,0,0,$S$26,1),"Trading")</f>
        <v>-34.64</v>
      </c>
      <c r="AE3" s="87">
        <f ca="1">SUMIFS(OFFSET(BD_COMERCIAL!AS$5,0,0,$S$26,1),OFFSET(BD_COMERCIAL!$L$5,0,0,$S$26,1),"SE",OFFSET(BD_COMERCIAL!$FC$5,0,0,$S$26,1),"C",OFFSET(BD_COMERCIAL!$Q$5,0,0,$S$26,1),"Fixo",OFFSET(BD_COMERCIAL!$I$5,0,0,$S$26,1),"Trading")-SUMIFS(OFFSET(BD_COMERCIAL!AS$5,0,0,$S$26,1),OFFSET(BD_COMERCIAL!$L$5,0,0,$S$26,1),"SE",OFFSET(BD_COMERCIAL!$FC$5,0,0,$S$26,1),"V",OFFSET(BD_COMERCIAL!$Q$5,0,0,$S$26,1),"Fixo",OFFSET(BD_COMERCIAL!$I$5,0,0,$S$26,1),"Trading")</f>
        <v>-32</v>
      </c>
      <c r="AF3" s="87">
        <f ca="1">SUMIFS(OFFSET(BD_COMERCIAL!AT$5,0,0,$S$26,1),OFFSET(BD_COMERCIAL!$L$5,0,0,$S$26,1),"SE",OFFSET(BD_COMERCIAL!$FC$5,0,0,$S$26,1),"C",OFFSET(BD_COMERCIAL!$Q$5,0,0,$S$26,1),"Fixo",OFFSET(BD_COMERCIAL!$I$5,0,0,$S$26,1),"Trading")-SUMIFS(OFFSET(BD_COMERCIAL!AT$5,0,0,$S$26,1),OFFSET(BD_COMERCIAL!$L$5,0,0,$S$26,1),"SE",OFFSET(BD_COMERCIAL!$FC$5,0,0,$S$26,1),"V",OFFSET(BD_COMERCIAL!$Q$5,0,0,$S$26,1),"Fixo",OFFSET(BD_COMERCIAL!$I$5,0,0,$S$26,1),"Trading")</f>
        <v>-26.5</v>
      </c>
      <c r="AG3" s="87">
        <f ca="1">SUMIFS(OFFSET(BD_COMERCIAL!AU$5,0,0,$S$26,1),OFFSET(BD_COMERCIAL!$L$5,0,0,$S$26,1),"SE",OFFSET(BD_COMERCIAL!$FC$5,0,0,$S$26,1),"C",OFFSET(BD_COMERCIAL!$Q$5,0,0,$S$26,1),"Fixo",OFFSET(BD_COMERCIAL!$I$5,0,0,$S$26,1),"Trading")-SUMIFS(OFFSET(BD_COMERCIAL!AU$5,0,0,$S$26,1),OFFSET(BD_COMERCIAL!$L$5,0,0,$S$26,1),"SE",OFFSET(BD_COMERCIAL!$FC$5,0,0,$S$26,1),"V",OFFSET(BD_COMERCIAL!$Q$5,0,0,$S$26,1),"Fixo",OFFSET(BD_COMERCIAL!$I$5,0,0,$S$26,1),"Trading")</f>
        <v>-21.5</v>
      </c>
      <c r="AH3" s="87">
        <f ca="1">SUMIFS(OFFSET(BD_COMERCIAL!AV$5,0,0,$S$26,1),OFFSET(BD_COMERCIAL!$L$5,0,0,$S$26,1),"SE",OFFSET(BD_COMERCIAL!$FC$5,0,0,$S$26,1),"C",OFFSET(BD_COMERCIAL!$Q$5,0,0,$S$26,1),"Fixo",OFFSET(BD_COMERCIAL!$I$5,0,0,$S$26,1),"Trading")-SUMIFS(OFFSET(BD_COMERCIAL!AV$5,0,0,$S$26,1),OFFSET(BD_COMERCIAL!$L$5,0,0,$S$26,1),"SE",OFFSET(BD_COMERCIAL!$FC$5,0,0,$S$26,1),"V",OFFSET(BD_COMERCIAL!$Q$5,0,0,$S$26,1),"Fixo",OFFSET(BD_COMERCIAL!$I$5,0,0,$S$26,1),"Trading")</f>
        <v>-21.5</v>
      </c>
      <c r="AI3" s="87">
        <f ca="1">SUMIFS(OFFSET(BD_COMERCIAL!AW$5,0,0,$S$26,1),OFFSET(BD_COMERCIAL!$L$5,0,0,$S$26,1),"SE",OFFSET(BD_COMERCIAL!$FC$5,0,0,$S$26,1),"C",OFFSET(BD_COMERCIAL!$Q$5,0,0,$S$26,1),"Fixo",OFFSET(BD_COMERCIAL!$I$5,0,0,$S$26,1),"Trading")-SUMIFS(OFFSET(BD_COMERCIAL!AW$5,0,0,$S$26,1),OFFSET(BD_COMERCIAL!$L$5,0,0,$S$26,1),"SE",OFFSET(BD_COMERCIAL!$FC$5,0,0,$S$26,1),"V",OFFSET(BD_COMERCIAL!$Q$5,0,0,$S$26,1),"Fixo",OFFSET(BD_COMERCIAL!$I$5,0,0,$S$26,1),"Trading")</f>
        <v>-7</v>
      </c>
      <c r="AJ3" s="87">
        <f ca="1">SUMIFS(OFFSET(BD_COMERCIAL!AX$5,0,0,$S$26,1),OFFSET(BD_COMERCIAL!$L$5,0,0,$S$26,1),"SE",OFFSET(BD_COMERCIAL!$FC$5,0,0,$S$26,1),"C",OFFSET(BD_COMERCIAL!$Q$5,0,0,$S$26,1),"Fixo",OFFSET(BD_COMERCIAL!$I$5,0,0,$S$26,1),"Trading")-SUMIFS(OFFSET(BD_COMERCIAL!AX$5,0,0,$S$26,1),OFFSET(BD_COMERCIAL!$L$5,0,0,$S$26,1),"SE",OFFSET(BD_COMERCIAL!$FC$5,0,0,$S$26,1),"V",OFFSET(BD_COMERCIAL!$Q$5,0,0,$S$26,1),"Fixo",OFFSET(BD_COMERCIAL!$I$5,0,0,$S$26,1),"Trading")</f>
        <v>-7</v>
      </c>
      <c r="AK3" s="87">
        <f ca="1">SUMIFS(OFFSET(BD_COMERCIAL!AY$5,0,0,$S$26,1),OFFSET(BD_COMERCIAL!$L$5,0,0,$S$26,1),"SE",OFFSET(BD_COMERCIAL!$FC$5,0,0,$S$26,1),"C",OFFSET(BD_COMERCIAL!$Q$5,0,0,$S$26,1),"Fixo",OFFSET(BD_COMERCIAL!$I$5,0,0,$S$26,1),"Trading")-SUMIFS(OFFSET(BD_COMERCIAL!AY$5,0,0,$S$26,1),OFFSET(BD_COMERCIAL!$L$5,0,0,$S$26,1),"SE",OFFSET(BD_COMERCIAL!$FC$5,0,0,$S$26,1),"V",OFFSET(BD_COMERCIAL!$Q$5,0,0,$S$26,1),"Fixo",OFFSET(BD_COMERCIAL!$I$5,0,0,$S$26,1),"Trading")</f>
        <v>-7</v>
      </c>
      <c r="AM3" s="86" t="s">
        <v>59</v>
      </c>
      <c r="AN3" s="87">
        <f ca="1">SUMIFS(OFFSET(BD_COMERCIAL!AN$5,0,0,$S$26,1),OFFSET(BD_COMERCIAL!$L$5,0,0,$S$26,1),"SE",OFFSET(BD_COMERCIAL!$FC$5,0,0,$S$26,1),"C",OFFSET(BD_COMERCIAL!$Q$5,0,0,$S$26,1),"PLD + Spread",OFFSET(BD_COMERCIAL!$I$5,0,0,$S$26,1),"Trading")-SUMIFS(OFFSET(BD_COMERCIAL!AN$5,0,0,$S$26,1),OFFSET(BD_COMERCIAL!$L$5,0,0,$S$26,1),"SE",OFFSET(BD_COMERCIAL!$FC$5,0,0,$S$26,1),"V",OFFSET(BD_COMERCIAL!$Q$5,0,0,$S$26,1),"PLD + Spread",OFFSET(BD_COMERCIAL!$I$5,0,0,$S$26,1),"Trading")</f>
        <v>0</v>
      </c>
      <c r="AO3" s="87">
        <f ca="1">SUMIFS(OFFSET(BD_COMERCIAL!AO$5,0,0,$S$26,1),OFFSET(BD_COMERCIAL!$L$5,0,0,$S$26,1),"SE",OFFSET(BD_COMERCIAL!$FC$5,0,0,$S$26,1),"C",OFFSET(BD_COMERCIAL!$Q$5,0,0,$S$26,1),"PLD + Spread",OFFSET(BD_COMERCIAL!$I$5,0,0,$S$26,1),"Trading")-SUMIFS(OFFSET(BD_COMERCIAL!AO$5,0,0,$S$26,1),OFFSET(BD_COMERCIAL!$L$5,0,0,$S$26,1),"SE",OFFSET(BD_COMERCIAL!$FC$5,0,0,$S$26,1),"V",OFFSET(BD_COMERCIAL!$Q$5,0,0,$S$26,1),"PLD + Spread",OFFSET(BD_COMERCIAL!$I$5,0,0,$S$26,1),"Trading")</f>
        <v>0</v>
      </c>
      <c r="AP3" s="87">
        <f ca="1">SUMIFS(OFFSET(BD_COMERCIAL!AP$5,0,0,$S$26,1),OFFSET(BD_COMERCIAL!$L$5,0,0,$S$26,1),"SE",OFFSET(BD_COMERCIAL!$FC$5,0,0,$S$26,1),"C",OFFSET(BD_COMERCIAL!$Q$5,0,0,$S$26,1),"PLD + Spread",OFFSET(BD_COMERCIAL!$I$5,0,0,$S$26,1),"Trading")-SUMIFS(OFFSET(BD_COMERCIAL!AP$5,0,0,$S$26,1),OFFSET(BD_COMERCIAL!$L$5,0,0,$S$26,1),"SE",OFFSET(BD_COMERCIAL!$FC$5,0,0,$S$26,1),"V",OFFSET(BD_COMERCIAL!$Q$5,0,0,$S$26,1),"PLD + Spread",OFFSET(BD_COMERCIAL!$I$5,0,0,$S$26,1),"Trading")</f>
        <v>0</v>
      </c>
      <c r="AQ3" s="87">
        <f ca="1">SUMIFS(OFFSET(BD_COMERCIAL!AQ$5,0,0,$S$26,1),OFFSET(BD_COMERCIAL!$L$5,0,0,$S$26,1),"SE",OFFSET(BD_COMERCIAL!$FC$5,0,0,$S$26,1),"C",OFFSET(BD_COMERCIAL!$Q$5,0,0,$S$26,1),"PLD + Spread",OFFSET(BD_COMERCIAL!$I$5,0,0,$S$26,1),"Trading")-SUMIFS(OFFSET(BD_COMERCIAL!AQ$5,0,0,$S$26,1),OFFSET(BD_COMERCIAL!$L$5,0,0,$S$26,1),"SE",OFFSET(BD_COMERCIAL!$FC$5,0,0,$S$26,1),"V",OFFSET(BD_COMERCIAL!$Q$5,0,0,$S$26,1),"PLD + Spread",OFFSET(BD_COMERCIAL!$I$5,0,0,$S$26,1),"Trading")</f>
        <v>0</v>
      </c>
      <c r="AR3" s="87">
        <f ca="1">SUMIFS(OFFSET(BD_COMERCIAL!AR$5,0,0,$S$26,1),OFFSET(BD_COMERCIAL!$L$5,0,0,$S$26,1),"SE",OFFSET(BD_COMERCIAL!$FC$5,0,0,$S$26,1),"C",OFFSET(BD_COMERCIAL!$Q$5,0,0,$S$26,1),"PLD + Spread",OFFSET(BD_COMERCIAL!$I$5,0,0,$S$26,1),"Trading")-SUMIFS(OFFSET(BD_COMERCIAL!AR$5,0,0,$S$26,1),OFFSET(BD_COMERCIAL!$L$5,0,0,$S$26,1),"SE",OFFSET(BD_COMERCIAL!$FC$5,0,0,$S$26,1),"V",OFFSET(BD_COMERCIAL!$Q$5,0,0,$S$26,1),"PLD + Spread",OFFSET(BD_COMERCIAL!$I$5,0,0,$S$26,1),"Trading")</f>
        <v>0</v>
      </c>
      <c r="AS3" s="87">
        <f ca="1">SUMIFS(OFFSET(BD_COMERCIAL!AS$5,0,0,$S$26,1),OFFSET(BD_COMERCIAL!$L$5,0,0,$S$26,1),"SE",OFFSET(BD_COMERCIAL!$FC$5,0,0,$S$26,1),"C",OFFSET(BD_COMERCIAL!$Q$5,0,0,$S$26,1),"PLD + Spread",OFFSET(BD_COMERCIAL!$I$5,0,0,$S$26,1),"Trading")-SUMIFS(OFFSET(BD_COMERCIAL!AS$5,0,0,$S$26,1),OFFSET(BD_COMERCIAL!$L$5,0,0,$S$26,1),"SE",OFFSET(BD_COMERCIAL!$FC$5,0,0,$S$26,1),"V",OFFSET(BD_COMERCIAL!$Q$5,0,0,$S$26,1),"PLD + Spread",OFFSET(BD_COMERCIAL!$I$5,0,0,$S$26,1),"Trading")</f>
        <v>0</v>
      </c>
      <c r="AT3" s="87">
        <f ca="1">SUMIFS(OFFSET(BD_COMERCIAL!AT$5,0,0,$S$26,1),OFFSET(BD_COMERCIAL!$L$5,0,0,$S$26,1),"SE",OFFSET(BD_COMERCIAL!$FC$5,0,0,$S$26,1),"C",OFFSET(BD_COMERCIAL!$Q$5,0,0,$S$26,1),"PLD + Spread",OFFSET(BD_COMERCIAL!$I$5,0,0,$S$26,1),"Trading")-SUMIFS(OFFSET(BD_COMERCIAL!AT$5,0,0,$S$26,1),OFFSET(BD_COMERCIAL!$L$5,0,0,$S$26,1),"SE",OFFSET(BD_COMERCIAL!$FC$5,0,0,$S$26,1),"V",OFFSET(BD_COMERCIAL!$Q$5,0,0,$S$26,1),"PLD + Spread",OFFSET(BD_COMERCIAL!$I$5,0,0,$S$26,1),"Trading")</f>
        <v>0</v>
      </c>
      <c r="AU3" s="87">
        <f ca="1">SUMIFS(OFFSET(BD_COMERCIAL!AU$5,0,0,$S$26,1),OFFSET(BD_COMERCIAL!$L$5,0,0,$S$26,1),"SE",OFFSET(BD_COMERCIAL!$FC$5,0,0,$S$26,1),"C",OFFSET(BD_COMERCIAL!$Q$5,0,0,$S$26,1),"PLD + Spread",OFFSET(BD_COMERCIAL!$I$5,0,0,$S$26,1),"Trading")-SUMIFS(OFFSET(BD_COMERCIAL!AU$5,0,0,$S$26,1),OFFSET(BD_COMERCIAL!$L$5,0,0,$S$26,1),"SE",OFFSET(BD_COMERCIAL!$FC$5,0,0,$S$26,1),"V",OFFSET(BD_COMERCIAL!$Q$5,0,0,$S$26,1),"PLD + Spread",OFFSET(BD_COMERCIAL!$I$5,0,0,$S$26,1),"Trading")</f>
        <v>0</v>
      </c>
      <c r="AV3" s="87">
        <f ca="1">SUMIFS(OFFSET(BD_COMERCIAL!AV$5,0,0,$S$26,1),OFFSET(BD_COMERCIAL!$L$5,0,0,$S$26,1),"SE",OFFSET(BD_COMERCIAL!$FC$5,0,0,$S$26,1),"C",OFFSET(BD_COMERCIAL!$Q$5,0,0,$S$26,1),"PLD + Spread",OFFSET(BD_COMERCIAL!$I$5,0,0,$S$26,1),"Trading")-SUMIFS(OFFSET(BD_COMERCIAL!AV$5,0,0,$S$26,1),OFFSET(BD_COMERCIAL!$L$5,0,0,$S$26,1),"SE",OFFSET(BD_COMERCIAL!$FC$5,0,0,$S$26,1),"V",OFFSET(BD_COMERCIAL!$Q$5,0,0,$S$26,1),"PLD + Spread",OFFSET(BD_COMERCIAL!$I$5,0,0,$S$26,1),"Trading")</f>
        <v>0</v>
      </c>
      <c r="AW3" s="87">
        <f ca="1">SUMIFS(OFFSET(BD_COMERCIAL!AW$5,0,0,$S$26,1),OFFSET(BD_COMERCIAL!$L$5,0,0,$S$26,1),"SE",OFFSET(BD_COMERCIAL!$FC$5,0,0,$S$26,1),"C",OFFSET(BD_COMERCIAL!$Q$5,0,0,$S$26,1),"PLD + Spread",OFFSET(BD_COMERCIAL!$I$5,0,0,$S$26,1),"Trading")-SUMIFS(OFFSET(BD_COMERCIAL!AW$5,0,0,$S$26,1),OFFSET(BD_COMERCIAL!$L$5,0,0,$S$26,1),"SE",OFFSET(BD_COMERCIAL!$FC$5,0,0,$S$26,1),"V",OFFSET(BD_COMERCIAL!$Q$5,0,0,$S$26,1),"PLD + Spread",OFFSET(BD_COMERCIAL!$I$5,0,0,$S$26,1),"Trading")</f>
        <v>0</v>
      </c>
      <c r="AX3" s="87">
        <f ca="1">SUMIFS(OFFSET(BD_COMERCIAL!AX$5,0,0,$S$26,1),OFFSET(BD_COMERCIAL!$L$5,0,0,$S$26,1),"SE",OFFSET(BD_COMERCIAL!$FC$5,0,0,$S$26,1),"C",OFFSET(BD_COMERCIAL!$Q$5,0,0,$S$26,1),"PLD + Spread",OFFSET(BD_COMERCIAL!$I$5,0,0,$S$26,1),"Trading")-SUMIFS(OFFSET(BD_COMERCIAL!AX$5,0,0,$S$26,1),OFFSET(BD_COMERCIAL!$L$5,0,0,$S$26,1),"SE",OFFSET(BD_COMERCIAL!$FC$5,0,0,$S$26,1),"V",OFFSET(BD_COMERCIAL!$Q$5,0,0,$S$26,1),"PLD + Spread",OFFSET(BD_COMERCIAL!$I$5,0,0,$S$26,1),"Trading")</f>
        <v>0</v>
      </c>
      <c r="AY3" s="87">
        <f ca="1">SUMIFS(OFFSET(BD_COMERCIAL!AY$5,0,0,$S$26,1),OFFSET(BD_COMERCIAL!$L$5,0,0,$S$26,1),"SE",OFFSET(BD_COMERCIAL!$FC$5,0,0,$S$26,1),"C",OFFSET(BD_COMERCIAL!$Q$5,0,0,$S$26,1),"PLD + Spread",OFFSET(BD_COMERCIAL!$I$5,0,0,$S$26,1),"Trading")-SUMIFS(OFFSET(BD_COMERCIAL!AY$5,0,0,$S$26,1),OFFSET(BD_COMERCIAL!$L$5,0,0,$S$26,1),"SE",OFFSET(BD_COMERCIAL!$FC$5,0,0,$S$26,1),"V",OFFSET(BD_COMERCIAL!$Q$5,0,0,$S$26,1),"PLD + Spread",OFFSET(BD_COMERCIAL!$I$5,0,0,$S$26,1),"Trading")</f>
        <v>0</v>
      </c>
    </row>
    <row r="4" spans="2:51" s="17" customFormat="1" ht="15" customHeight="1" x14ac:dyDescent="0.25">
      <c r="B4" s="311"/>
      <c r="C4" s="51" t="s">
        <v>27</v>
      </c>
      <c r="D4" s="67">
        <v>192.1</v>
      </c>
      <c r="E4" s="44">
        <f t="shared" si="0"/>
        <v>192.1</v>
      </c>
      <c r="F4" s="44">
        <f t="shared" si="0"/>
        <v>192.1</v>
      </c>
      <c r="G4" s="44">
        <f t="shared" si="0"/>
        <v>192.1</v>
      </c>
      <c r="H4" s="44">
        <f t="shared" si="0"/>
        <v>192.1</v>
      </c>
      <c r="I4" s="44">
        <f t="shared" si="0"/>
        <v>192.1</v>
      </c>
      <c r="J4" s="44">
        <f t="shared" si="0"/>
        <v>192.1</v>
      </c>
      <c r="K4" s="44">
        <f t="shared" si="0"/>
        <v>192.1</v>
      </c>
      <c r="L4" s="44">
        <f t="shared" si="0"/>
        <v>192.1</v>
      </c>
      <c r="M4" s="44">
        <f t="shared" si="0"/>
        <v>192.1</v>
      </c>
      <c r="N4" s="44">
        <f t="shared" si="0"/>
        <v>192.1</v>
      </c>
      <c r="O4" s="44">
        <f t="shared" si="0"/>
        <v>192.1</v>
      </c>
      <c r="P4" s="50">
        <f>P9-30</f>
        <v>190</v>
      </c>
      <c r="Y4" s="86" t="s">
        <v>58</v>
      </c>
      <c r="Z4" s="87">
        <f ca="1">SUMIFS(OFFSET(BD_COMERCIAL!AN$5,0,0,$S$26,1),OFFSET(BD_COMERCIAL!$L$5,0,0,$S$26,1),"S",OFFSET(BD_COMERCIAL!$FC$5,0,0,$S$26,1),"C",OFFSET(BD_COMERCIAL!$Q$5,0,0,$S$26,1),"Fixo",OFFSET(BD_COMERCIAL!$I$5,0,0,$S$26,1),"Trading")-SUMIFS(OFFSET(BD_COMERCIAL!AN$5,0,0,$S$26,1),OFFSET(BD_COMERCIAL!$L$5,0,0,$S$26,1),"S",OFFSET(BD_COMERCIAL!$FC$5,0,0,$S$26,1),"V",OFFSET(BD_COMERCIAL!$Q$5,0,0,$S$26,1),"Fixo",OFFSET(BD_COMERCIAL!$I$5,0,0,$S$26,1),"Trading")</f>
        <v>0</v>
      </c>
      <c r="AA4" s="87">
        <f ca="1">SUMIFS(OFFSET(BD_COMERCIAL!AO$5,0,0,$S$26,1),OFFSET(BD_COMERCIAL!$L$5,0,0,$S$26,1),"S",OFFSET(BD_COMERCIAL!$FC$5,0,0,$S$26,1),"C",OFFSET(BD_COMERCIAL!$Q$5,0,0,$S$26,1),"Fixo",OFFSET(BD_COMERCIAL!$I$5,0,0,$S$26,1),"Trading")-SUMIFS(OFFSET(BD_COMERCIAL!AO$5,0,0,$S$26,1),OFFSET(BD_COMERCIAL!$L$5,0,0,$S$26,1),"S",OFFSET(BD_COMERCIAL!$FC$5,0,0,$S$26,1),"V",OFFSET(BD_COMERCIAL!$Q$5,0,0,$S$26,1),"Fixo",OFFSET(BD_COMERCIAL!$I$5,0,0,$S$26,1),"Trading")</f>
        <v>0</v>
      </c>
      <c r="AB4" s="87">
        <f ca="1">SUMIFS(OFFSET(BD_COMERCIAL!AP$5,0,0,$S$26,1),OFFSET(BD_COMERCIAL!$L$5,0,0,$S$26,1),"S",OFFSET(BD_COMERCIAL!$FC$5,0,0,$S$26,1),"C",OFFSET(BD_COMERCIAL!$Q$5,0,0,$S$26,1),"Fixo",OFFSET(BD_COMERCIAL!$I$5,0,0,$S$26,1),"Trading")-SUMIFS(OFFSET(BD_COMERCIAL!AP$5,0,0,$S$26,1),OFFSET(BD_COMERCIAL!$L$5,0,0,$S$26,1),"S",OFFSET(BD_COMERCIAL!$FC$5,0,0,$S$26,1),"V",OFFSET(BD_COMERCIAL!$Q$5,0,0,$S$26,1),"Fixo",OFFSET(BD_COMERCIAL!$I$5,0,0,$S$26,1),"Trading")</f>
        <v>0</v>
      </c>
      <c r="AC4" s="87">
        <f ca="1">SUMIFS(OFFSET(BD_COMERCIAL!AQ$5,0,0,$S$26,1),OFFSET(BD_COMERCIAL!$L$5,0,0,$S$26,1),"S",OFFSET(BD_COMERCIAL!$FC$5,0,0,$S$26,1),"C",OFFSET(BD_COMERCIAL!$Q$5,0,0,$S$26,1),"Fixo",OFFSET(BD_COMERCIAL!$I$5,0,0,$S$26,1),"Trading")-SUMIFS(OFFSET(BD_COMERCIAL!AQ$5,0,0,$S$26,1),OFFSET(BD_COMERCIAL!$L$5,0,0,$S$26,1),"S",OFFSET(BD_COMERCIAL!$FC$5,0,0,$S$26,1),"V",OFFSET(BD_COMERCIAL!$Q$5,0,0,$S$26,1),"Fixo",OFFSET(BD_COMERCIAL!$I$5,0,0,$S$26,1),"Trading")</f>
        <v>0</v>
      </c>
      <c r="AD4" s="87">
        <f ca="1">SUMIFS(OFFSET(BD_COMERCIAL!AR$5,0,0,$S$26,1),OFFSET(BD_COMERCIAL!$L$5,0,0,$S$26,1),"S",OFFSET(BD_COMERCIAL!$FC$5,0,0,$S$26,1),"C",OFFSET(BD_COMERCIAL!$Q$5,0,0,$S$26,1),"Fixo",OFFSET(BD_COMERCIAL!$I$5,0,0,$S$26,1),"Trading")-SUMIFS(OFFSET(BD_COMERCIAL!AR$5,0,0,$S$26,1),OFFSET(BD_COMERCIAL!$L$5,0,0,$S$26,1),"S",OFFSET(BD_COMERCIAL!$FC$5,0,0,$S$26,1),"V",OFFSET(BD_COMERCIAL!$Q$5,0,0,$S$26,1),"Fixo",OFFSET(BD_COMERCIAL!$I$5,0,0,$S$26,1),"Trading")</f>
        <v>0</v>
      </c>
      <c r="AE4" s="87">
        <f ca="1">SUMIFS(OFFSET(BD_COMERCIAL!AS$5,0,0,$S$26,1),OFFSET(BD_COMERCIAL!$L$5,0,0,$S$26,1),"S",OFFSET(BD_COMERCIAL!$FC$5,0,0,$S$26,1),"C",OFFSET(BD_COMERCIAL!$Q$5,0,0,$S$26,1),"Fixo",OFFSET(BD_COMERCIAL!$I$5,0,0,$S$26,1),"Trading")-SUMIFS(OFFSET(BD_COMERCIAL!AS$5,0,0,$S$26,1),OFFSET(BD_COMERCIAL!$L$5,0,0,$S$26,1),"S",OFFSET(BD_COMERCIAL!$FC$5,0,0,$S$26,1),"V",OFFSET(BD_COMERCIAL!$Q$5,0,0,$S$26,1),"Fixo",OFFSET(BD_COMERCIAL!$I$5,0,0,$S$26,1),"Trading")</f>
        <v>0</v>
      </c>
      <c r="AF4" s="87">
        <f ca="1">SUMIFS(OFFSET(BD_COMERCIAL!AT$5,0,0,$S$26,1),OFFSET(BD_COMERCIAL!$L$5,0,0,$S$26,1),"S",OFFSET(BD_COMERCIAL!$FC$5,0,0,$S$26,1),"C",OFFSET(BD_COMERCIAL!$Q$5,0,0,$S$26,1),"Fixo",OFFSET(BD_COMERCIAL!$I$5,0,0,$S$26,1),"Trading")-SUMIFS(OFFSET(BD_COMERCIAL!AT$5,0,0,$S$26,1),OFFSET(BD_COMERCIAL!$L$5,0,0,$S$26,1),"S",OFFSET(BD_COMERCIAL!$FC$5,0,0,$S$26,1),"V",OFFSET(BD_COMERCIAL!$Q$5,0,0,$S$26,1),"Fixo",OFFSET(BD_COMERCIAL!$I$5,0,0,$S$26,1),"Trading")</f>
        <v>0</v>
      </c>
      <c r="AG4" s="87">
        <f ca="1">SUMIFS(OFFSET(BD_COMERCIAL!AU$5,0,0,$S$26,1),OFFSET(BD_COMERCIAL!$L$5,0,0,$S$26,1),"S",OFFSET(BD_COMERCIAL!$FC$5,0,0,$S$26,1),"C",OFFSET(BD_COMERCIAL!$Q$5,0,0,$S$26,1),"Fixo",OFFSET(BD_COMERCIAL!$I$5,0,0,$S$26,1),"Trading")-SUMIFS(OFFSET(BD_COMERCIAL!AU$5,0,0,$S$26,1),OFFSET(BD_COMERCIAL!$L$5,0,0,$S$26,1),"S",OFFSET(BD_COMERCIAL!$FC$5,0,0,$S$26,1),"V",OFFSET(BD_COMERCIAL!$Q$5,0,0,$S$26,1),"Fixo",OFFSET(BD_COMERCIAL!$I$5,0,0,$S$26,1),"Trading")</f>
        <v>0</v>
      </c>
      <c r="AH4" s="87">
        <f ca="1">SUMIFS(OFFSET(BD_COMERCIAL!AV$5,0,0,$S$26,1),OFFSET(BD_COMERCIAL!$L$5,0,0,$S$26,1),"S",OFFSET(BD_COMERCIAL!$FC$5,0,0,$S$26,1),"C",OFFSET(BD_COMERCIAL!$Q$5,0,0,$S$26,1),"Fixo",OFFSET(BD_COMERCIAL!$I$5,0,0,$S$26,1),"Trading")-SUMIFS(OFFSET(BD_COMERCIAL!AV$5,0,0,$S$26,1),OFFSET(BD_COMERCIAL!$L$5,0,0,$S$26,1),"S",OFFSET(BD_COMERCIAL!$FC$5,0,0,$S$26,1),"V",OFFSET(BD_COMERCIAL!$Q$5,0,0,$S$26,1),"Fixo",OFFSET(BD_COMERCIAL!$I$5,0,0,$S$26,1),"Trading")</f>
        <v>0</v>
      </c>
      <c r="AI4" s="87">
        <f ca="1">SUMIFS(OFFSET(BD_COMERCIAL!AW$5,0,0,$S$26,1),OFFSET(BD_COMERCIAL!$L$5,0,0,$S$26,1),"S",OFFSET(BD_COMERCIAL!$FC$5,0,0,$S$26,1),"C",OFFSET(BD_COMERCIAL!$Q$5,0,0,$S$26,1),"Fixo",OFFSET(BD_COMERCIAL!$I$5,0,0,$S$26,1),"Trading")-SUMIFS(OFFSET(BD_COMERCIAL!AW$5,0,0,$S$26,1),OFFSET(BD_COMERCIAL!$L$5,0,0,$S$26,1),"S",OFFSET(BD_COMERCIAL!$FC$5,0,0,$S$26,1),"V",OFFSET(BD_COMERCIAL!$Q$5,0,0,$S$26,1),"Fixo",OFFSET(BD_COMERCIAL!$I$5,0,0,$S$26,1),"Trading")</f>
        <v>0</v>
      </c>
      <c r="AJ4" s="87">
        <f ca="1">SUMIFS(OFFSET(BD_COMERCIAL!AX$5,0,0,$S$26,1),OFFSET(BD_COMERCIAL!$L$5,0,0,$S$26,1),"S",OFFSET(BD_COMERCIAL!$FC$5,0,0,$S$26,1),"C",OFFSET(BD_COMERCIAL!$Q$5,0,0,$S$26,1),"Fixo",OFFSET(BD_COMERCIAL!$I$5,0,0,$S$26,1),"Trading")-SUMIFS(OFFSET(BD_COMERCIAL!AX$5,0,0,$S$26,1),OFFSET(BD_COMERCIAL!$L$5,0,0,$S$26,1),"S",OFFSET(BD_COMERCIAL!$FC$5,0,0,$S$26,1),"V",OFFSET(BD_COMERCIAL!$Q$5,0,0,$S$26,1),"Fixo",OFFSET(BD_COMERCIAL!$I$5,0,0,$S$26,1),"Trading")</f>
        <v>0</v>
      </c>
      <c r="AK4" s="87">
        <f ca="1">SUMIFS(OFFSET(BD_COMERCIAL!AY$5,0,0,$S$26,1),OFFSET(BD_COMERCIAL!$L$5,0,0,$S$26,1),"S",OFFSET(BD_COMERCIAL!$FC$5,0,0,$S$26,1),"C",OFFSET(BD_COMERCIAL!$Q$5,0,0,$S$26,1),"Fixo",OFFSET(BD_COMERCIAL!$I$5,0,0,$S$26,1),"Trading")-SUMIFS(OFFSET(BD_COMERCIAL!AY$5,0,0,$S$26,1),OFFSET(BD_COMERCIAL!$L$5,0,0,$S$26,1),"S",OFFSET(BD_COMERCIAL!$FC$5,0,0,$S$26,1),"V",OFFSET(BD_COMERCIAL!$Q$5,0,0,$S$26,1),"Fixo",OFFSET(BD_COMERCIAL!$I$5,0,0,$S$26,1),"Trading")</f>
        <v>0</v>
      </c>
      <c r="AM4" s="86" t="s">
        <v>58</v>
      </c>
      <c r="AN4" s="87">
        <f ca="1">SUMIFS(OFFSET(BD_COMERCIAL!AN$5,0,0,$S$26,1),OFFSET(BD_COMERCIAL!$L$5,0,0,$S$26,1),"S",OFFSET(BD_COMERCIAL!$FC$5,0,0,$S$26,1),"C",OFFSET(BD_COMERCIAL!$Q$5,0,0,$S$26,1),"PLD + Spread",OFFSET(BD_COMERCIAL!$I$5,0,0,$S$26,1),"Trading")-SUMIFS(OFFSET(BD_COMERCIAL!AN$5,0,0,$S$26,1),OFFSET(BD_COMERCIAL!$L$5,0,0,$S$26,1),"S",OFFSET(BD_COMERCIAL!$FC$5,0,0,$S$26,1),"V",OFFSET(BD_COMERCIAL!$Q$5,0,0,$S$26,1),"PLD + Spread",OFFSET(BD_COMERCIAL!$I$5,0,0,$S$26,1),"Trading")</f>
        <v>0</v>
      </c>
      <c r="AO4" s="87">
        <f ca="1">SUMIFS(OFFSET(BD_COMERCIAL!AO$5,0,0,$S$26,1),OFFSET(BD_COMERCIAL!$L$5,0,0,$S$26,1),"S",OFFSET(BD_COMERCIAL!$FC$5,0,0,$S$26,1),"C",OFFSET(BD_COMERCIAL!$Q$5,0,0,$S$26,1),"PLD + Spread",OFFSET(BD_COMERCIAL!$I$5,0,0,$S$26,1),"Trading")-SUMIFS(OFFSET(BD_COMERCIAL!AO$5,0,0,$S$26,1),OFFSET(BD_COMERCIAL!$L$5,0,0,$S$26,1),"S",OFFSET(BD_COMERCIAL!$FC$5,0,0,$S$26,1),"V",OFFSET(BD_COMERCIAL!$Q$5,0,0,$S$26,1),"PLD + Spread",OFFSET(BD_COMERCIAL!$I$5,0,0,$S$26,1),"Trading")</f>
        <v>0</v>
      </c>
      <c r="AP4" s="87">
        <f ca="1">SUMIFS(OFFSET(BD_COMERCIAL!AP$5,0,0,$S$26,1),OFFSET(BD_COMERCIAL!$L$5,0,0,$S$26,1),"S",OFFSET(BD_COMERCIAL!$FC$5,0,0,$S$26,1),"C",OFFSET(BD_COMERCIAL!$Q$5,0,0,$S$26,1),"PLD + Spread",OFFSET(BD_COMERCIAL!$I$5,0,0,$S$26,1),"Trading")-SUMIFS(OFFSET(BD_COMERCIAL!AP$5,0,0,$S$26,1),OFFSET(BD_COMERCIAL!$L$5,0,0,$S$26,1),"S",OFFSET(BD_COMERCIAL!$FC$5,0,0,$S$26,1),"V",OFFSET(BD_COMERCIAL!$Q$5,0,0,$S$26,1),"PLD + Spread",OFFSET(BD_COMERCIAL!$I$5,0,0,$S$26,1),"Trading")</f>
        <v>0</v>
      </c>
      <c r="AQ4" s="87">
        <f ca="1">SUMIFS(OFFSET(BD_COMERCIAL!AQ$5,0,0,$S$26,1),OFFSET(BD_COMERCIAL!$L$5,0,0,$S$26,1),"S",OFFSET(BD_COMERCIAL!$FC$5,0,0,$S$26,1),"C",OFFSET(BD_COMERCIAL!$Q$5,0,0,$S$26,1),"PLD + Spread",OFFSET(BD_COMERCIAL!$I$5,0,0,$S$26,1),"Trading")-SUMIFS(OFFSET(BD_COMERCIAL!AQ$5,0,0,$S$26,1),OFFSET(BD_COMERCIAL!$L$5,0,0,$S$26,1),"S",OFFSET(BD_COMERCIAL!$FC$5,0,0,$S$26,1),"V",OFFSET(BD_COMERCIAL!$Q$5,0,0,$S$26,1),"PLD + Spread",OFFSET(BD_COMERCIAL!$I$5,0,0,$S$26,1),"Trading")</f>
        <v>0</v>
      </c>
      <c r="AR4" s="87">
        <f ca="1">SUMIFS(OFFSET(BD_COMERCIAL!AR$5,0,0,$S$26,1),OFFSET(BD_COMERCIAL!$L$5,0,0,$S$26,1),"S",OFFSET(BD_COMERCIAL!$FC$5,0,0,$S$26,1),"C",OFFSET(BD_COMERCIAL!$Q$5,0,0,$S$26,1),"PLD + Spread",OFFSET(BD_COMERCIAL!$I$5,0,0,$S$26,1),"Trading")-SUMIFS(OFFSET(BD_COMERCIAL!AR$5,0,0,$S$26,1),OFFSET(BD_COMERCIAL!$L$5,0,0,$S$26,1),"S",OFFSET(BD_COMERCIAL!$FC$5,0,0,$S$26,1),"V",OFFSET(BD_COMERCIAL!$Q$5,0,0,$S$26,1),"PLD + Spread",OFFSET(BD_COMERCIAL!$I$5,0,0,$S$26,1),"Trading")</f>
        <v>0</v>
      </c>
      <c r="AS4" s="87">
        <f ca="1">SUMIFS(OFFSET(BD_COMERCIAL!AS$5,0,0,$S$26,1),OFFSET(BD_COMERCIAL!$L$5,0,0,$S$26,1),"S",OFFSET(BD_COMERCIAL!$FC$5,0,0,$S$26,1),"C",OFFSET(BD_COMERCIAL!$Q$5,0,0,$S$26,1),"PLD + Spread",OFFSET(BD_COMERCIAL!$I$5,0,0,$S$26,1),"Trading")-SUMIFS(OFFSET(BD_COMERCIAL!AS$5,0,0,$S$26,1),OFFSET(BD_COMERCIAL!$L$5,0,0,$S$26,1),"S",OFFSET(BD_COMERCIAL!$FC$5,0,0,$S$26,1),"V",OFFSET(BD_COMERCIAL!$Q$5,0,0,$S$26,1),"PLD + Spread",OFFSET(BD_COMERCIAL!$I$5,0,0,$S$26,1),"Trading")</f>
        <v>0</v>
      </c>
      <c r="AT4" s="87">
        <f ca="1">SUMIFS(OFFSET(BD_COMERCIAL!AT$5,0,0,$S$26,1),OFFSET(BD_COMERCIAL!$L$5,0,0,$S$26,1),"S",OFFSET(BD_COMERCIAL!$FC$5,0,0,$S$26,1),"C",OFFSET(BD_COMERCIAL!$Q$5,0,0,$S$26,1),"PLD + Spread",OFFSET(BD_COMERCIAL!$I$5,0,0,$S$26,1),"Trading")-SUMIFS(OFFSET(BD_COMERCIAL!AT$5,0,0,$S$26,1),OFFSET(BD_COMERCIAL!$L$5,0,0,$S$26,1),"S",OFFSET(BD_COMERCIAL!$FC$5,0,0,$S$26,1),"V",OFFSET(BD_COMERCIAL!$Q$5,0,0,$S$26,1),"PLD + Spread",OFFSET(BD_COMERCIAL!$I$5,0,0,$S$26,1),"Trading")</f>
        <v>0</v>
      </c>
      <c r="AU4" s="87">
        <f ca="1">SUMIFS(OFFSET(BD_COMERCIAL!AU$5,0,0,$S$26,1),OFFSET(BD_COMERCIAL!$L$5,0,0,$S$26,1),"S",OFFSET(BD_COMERCIAL!$FC$5,0,0,$S$26,1),"C",OFFSET(BD_COMERCIAL!$Q$5,0,0,$S$26,1),"PLD + Spread",OFFSET(BD_COMERCIAL!$I$5,0,0,$S$26,1),"Trading")-SUMIFS(OFFSET(BD_COMERCIAL!AU$5,0,0,$S$26,1),OFFSET(BD_COMERCIAL!$L$5,0,0,$S$26,1),"S",OFFSET(BD_COMERCIAL!$FC$5,0,0,$S$26,1),"V",OFFSET(BD_COMERCIAL!$Q$5,0,0,$S$26,1),"PLD + Spread",OFFSET(BD_COMERCIAL!$I$5,0,0,$S$26,1),"Trading")</f>
        <v>0</v>
      </c>
      <c r="AV4" s="87">
        <f ca="1">SUMIFS(OFFSET(BD_COMERCIAL!AV$5,0,0,$S$26,1),OFFSET(BD_COMERCIAL!$L$5,0,0,$S$26,1),"S",OFFSET(BD_COMERCIAL!$FC$5,0,0,$S$26,1),"C",OFFSET(BD_COMERCIAL!$Q$5,0,0,$S$26,1),"PLD + Spread",OFFSET(BD_COMERCIAL!$I$5,0,0,$S$26,1),"Trading")-SUMIFS(OFFSET(BD_COMERCIAL!AV$5,0,0,$S$26,1),OFFSET(BD_COMERCIAL!$L$5,0,0,$S$26,1),"S",OFFSET(BD_COMERCIAL!$FC$5,0,0,$S$26,1),"V",OFFSET(BD_COMERCIAL!$Q$5,0,0,$S$26,1),"PLD + Spread",OFFSET(BD_COMERCIAL!$I$5,0,0,$S$26,1),"Trading")</f>
        <v>0</v>
      </c>
      <c r="AW4" s="87">
        <f ca="1">SUMIFS(OFFSET(BD_COMERCIAL!AW$5,0,0,$S$26,1),OFFSET(BD_COMERCIAL!$L$5,0,0,$S$26,1),"S",OFFSET(BD_COMERCIAL!$FC$5,0,0,$S$26,1),"C",OFFSET(BD_COMERCIAL!$Q$5,0,0,$S$26,1),"PLD + Spread",OFFSET(BD_COMERCIAL!$I$5,0,0,$S$26,1),"Trading")-SUMIFS(OFFSET(BD_COMERCIAL!AW$5,0,0,$S$26,1),OFFSET(BD_COMERCIAL!$L$5,0,0,$S$26,1),"S",OFFSET(BD_COMERCIAL!$FC$5,0,0,$S$26,1),"V",OFFSET(BD_COMERCIAL!$Q$5,0,0,$S$26,1),"PLD + Spread",OFFSET(BD_COMERCIAL!$I$5,0,0,$S$26,1),"Trading")</f>
        <v>0</v>
      </c>
      <c r="AX4" s="87">
        <f ca="1">SUMIFS(OFFSET(BD_COMERCIAL!AX$5,0,0,$S$26,1),OFFSET(BD_COMERCIAL!$L$5,0,0,$S$26,1),"S",OFFSET(BD_COMERCIAL!$FC$5,0,0,$S$26,1),"C",OFFSET(BD_COMERCIAL!$Q$5,0,0,$S$26,1),"PLD + Spread",OFFSET(BD_COMERCIAL!$I$5,0,0,$S$26,1),"Trading")-SUMIFS(OFFSET(BD_COMERCIAL!AX$5,0,0,$S$26,1),OFFSET(BD_COMERCIAL!$L$5,0,0,$S$26,1),"S",OFFSET(BD_COMERCIAL!$FC$5,0,0,$S$26,1),"V",OFFSET(BD_COMERCIAL!$Q$5,0,0,$S$26,1),"PLD + Spread",OFFSET(BD_COMERCIAL!$I$5,0,0,$S$26,1),"Trading")</f>
        <v>0</v>
      </c>
      <c r="AY4" s="87">
        <f ca="1">SUMIFS(OFFSET(BD_COMERCIAL!AY$5,0,0,$S$26,1),OFFSET(BD_COMERCIAL!$L$5,0,0,$S$26,1),"S",OFFSET(BD_COMERCIAL!$FC$5,0,0,$S$26,1),"C",OFFSET(BD_COMERCIAL!$Q$5,0,0,$S$26,1),"PLD + Spread",OFFSET(BD_COMERCIAL!$I$5,0,0,$S$26,1),"Trading")-SUMIFS(OFFSET(BD_COMERCIAL!AY$5,0,0,$S$26,1),OFFSET(BD_COMERCIAL!$L$5,0,0,$S$26,1),"S",OFFSET(BD_COMERCIAL!$FC$5,0,0,$S$26,1),"V",OFFSET(BD_COMERCIAL!$Q$5,0,0,$S$26,1),"PLD + Spread",OFFSET(BD_COMERCIAL!$I$5,0,0,$S$26,1),"Trading")</f>
        <v>0</v>
      </c>
    </row>
    <row r="5" spans="2:51" s="17" customFormat="1" ht="15" customHeight="1" x14ac:dyDescent="0.25">
      <c r="B5" s="311"/>
      <c r="C5" s="46" t="s">
        <v>26</v>
      </c>
      <c r="D5" s="67">
        <v>84.76</v>
      </c>
      <c r="E5" s="44">
        <f t="shared" si="0"/>
        <v>84.76</v>
      </c>
      <c r="F5" s="44">
        <f t="shared" si="0"/>
        <v>84.76</v>
      </c>
      <c r="G5" s="44">
        <f t="shared" si="0"/>
        <v>84.76</v>
      </c>
      <c r="H5" s="44">
        <f t="shared" si="0"/>
        <v>84.76</v>
      </c>
      <c r="I5" s="44">
        <f t="shared" si="0"/>
        <v>84.76</v>
      </c>
      <c r="J5" s="44">
        <f t="shared" si="0"/>
        <v>84.76</v>
      </c>
      <c r="K5" s="44">
        <f t="shared" si="0"/>
        <v>84.76</v>
      </c>
      <c r="L5" s="44">
        <f t="shared" si="0"/>
        <v>84.76</v>
      </c>
      <c r="M5" s="44">
        <f t="shared" si="0"/>
        <v>84.76</v>
      </c>
      <c r="N5" s="44">
        <f t="shared" si="0"/>
        <v>84.76</v>
      </c>
      <c r="O5" s="66">
        <f t="shared" si="0"/>
        <v>84.76</v>
      </c>
      <c r="P5" s="43">
        <f>P10-30</f>
        <v>190</v>
      </c>
      <c r="Y5" s="86" t="s">
        <v>57</v>
      </c>
      <c r="Z5" s="87">
        <f ca="1">SUMIFS(OFFSET(BD_COMERCIAL!AN$5,0,0,$S$26,1),OFFSET(BD_COMERCIAL!$L$5,0,0,$S$26,1),"NE",OFFSET(BD_COMERCIAL!$FC$5,0,0,$S$26,1),"C",OFFSET(BD_COMERCIAL!$Q$5,0,0,$S$26,1),"Fixo",OFFSET(BD_COMERCIAL!$I$5,0,0,$S$26,1),"Trading")-SUMIFS(OFFSET(BD_COMERCIAL!AN$5,0,0,$S$26,1),OFFSET(BD_COMERCIAL!$L$5,0,0,$S$26,1),"NE",OFFSET(BD_COMERCIAL!$FC$5,0,0,$S$26,1),"V",OFFSET(BD_COMERCIAL!$Q$5,0,0,$S$26,1),"Fixo",OFFSET(BD_COMERCIAL!$I$5,0,0,$S$26,1),"Trading")</f>
        <v>0</v>
      </c>
      <c r="AA5" s="87">
        <f ca="1">SUMIFS(OFFSET(BD_COMERCIAL!AO$5,0,0,$S$26,1),OFFSET(BD_COMERCIAL!$L$5,0,0,$S$26,1),"NE",OFFSET(BD_COMERCIAL!$FC$5,0,0,$S$26,1),"C",OFFSET(BD_COMERCIAL!$Q$5,0,0,$S$26,1),"Fixo",OFFSET(BD_COMERCIAL!$I$5,0,0,$S$26,1),"Trading")-SUMIFS(OFFSET(BD_COMERCIAL!AO$5,0,0,$S$26,1),OFFSET(BD_COMERCIAL!$L$5,0,0,$S$26,1),"NE",OFFSET(BD_COMERCIAL!$FC$5,0,0,$S$26,1),"V",OFFSET(BD_COMERCIAL!$Q$5,0,0,$S$26,1),"Fixo",OFFSET(BD_COMERCIAL!$I$5,0,0,$S$26,1),"Trading")</f>
        <v>0</v>
      </c>
      <c r="AB5" s="87">
        <f ca="1">SUMIFS(OFFSET(BD_COMERCIAL!AP$5,0,0,$S$26,1),OFFSET(BD_COMERCIAL!$L$5,0,0,$S$26,1),"NE",OFFSET(BD_COMERCIAL!$FC$5,0,0,$S$26,1),"C",OFFSET(BD_COMERCIAL!$Q$5,0,0,$S$26,1),"Fixo",OFFSET(BD_COMERCIAL!$I$5,0,0,$S$26,1),"Trading")-SUMIFS(OFFSET(BD_COMERCIAL!AP$5,0,0,$S$26,1),OFFSET(BD_COMERCIAL!$L$5,0,0,$S$26,1),"NE",OFFSET(BD_COMERCIAL!$FC$5,0,0,$S$26,1),"V",OFFSET(BD_COMERCIAL!$Q$5,0,0,$S$26,1),"Fixo",OFFSET(BD_COMERCIAL!$I$5,0,0,$S$26,1),"Trading")</f>
        <v>0</v>
      </c>
      <c r="AC5" s="87">
        <f ca="1">SUMIFS(OFFSET(BD_COMERCIAL!AQ$5,0,0,$S$26,1),OFFSET(BD_COMERCIAL!$L$5,0,0,$S$26,1),"NE",OFFSET(BD_COMERCIAL!$FC$5,0,0,$S$26,1),"C",OFFSET(BD_COMERCIAL!$Q$5,0,0,$S$26,1),"Fixo",OFFSET(BD_COMERCIAL!$I$5,0,0,$S$26,1),"Trading")-SUMIFS(OFFSET(BD_COMERCIAL!AQ$5,0,0,$S$26,1),OFFSET(BD_COMERCIAL!$L$5,0,0,$S$26,1),"NE",OFFSET(BD_COMERCIAL!$FC$5,0,0,$S$26,1),"V",OFFSET(BD_COMERCIAL!$Q$5,0,0,$S$26,1),"Fixo",OFFSET(BD_COMERCIAL!$I$5,0,0,$S$26,1),"Trading")</f>
        <v>0</v>
      </c>
      <c r="AD5" s="87">
        <f ca="1">SUMIFS(OFFSET(BD_COMERCIAL!AR$5,0,0,$S$26,1),OFFSET(BD_COMERCIAL!$L$5,0,0,$S$26,1),"NE",OFFSET(BD_COMERCIAL!$FC$5,0,0,$S$26,1),"C",OFFSET(BD_COMERCIAL!$Q$5,0,0,$S$26,1),"Fixo",OFFSET(BD_COMERCIAL!$I$5,0,0,$S$26,1),"Trading")-SUMIFS(OFFSET(BD_COMERCIAL!AR$5,0,0,$S$26,1),OFFSET(BD_COMERCIAL!$L$5,0,0,$S$26,1),"NE",OFFSET(BD_COMERCIAL!$FC$5,0,0,$S$26,1),"V",OFFSET(BD_COMERCIAL!$Q$5,0,0,$S$26,1),"Fixo",OFFSET(BD_COMERCIAL!$I$5,0,0,$S$26,1),"Trading")</f>
        <v>0</v>
      </c>
      <c r="AE5" s="87">
        <f ca="1">SUMIFS(OFFSET(BD_COMERCIAL!AS$5,0,0,$S$26,1),OFFSET(BD_COMERCIAL!$L$5,0,0,$S$26,1),"NE",OFFSET(BD_COMERCIAL!$FC$5,0,0,$S$26,1),"C",OFFSET(BD_COMERCIAL!$Q$5,0,0,$S$26,1),"Fixo",OFFSET(BD_COMERCIAL!$I$5,0,0,$S$26,1),"Trading")-SUMIFS(OFFSET(BD_COMERCIAL!AS$5,0,0,$S$26,1),OFFSET(BD_COMERCIAL!$L$5,0,0,$S$26,1),"NE",OFFSET(BD_COMERCIAL!$FC$5,0,0,$S$26,1),"V",OFFSET(BD_COMERCIAL!$Q$5,0,0,$S$26,1),"Fixo",OFFSET(BD_COMERCIAL!$I$5,0,0,$S$26,1),"Trading")</f>
        <v>0</v>
      </c>
      <c r="AF5" s="87">
        <f ca="1">SUMIFS(OFFSET(BD_COMERCIAL!AT$5,0,0,$S$26,1),OFFSET(BD_COMERCIAL!$L$5,0,0,$S$26,1),"NE",OFFSET(BD_COMERCIAL!$FC$5,0,0,$S$26,1),"C",OFFSET(BD_COMERCIAL!$Q$5,0,0,$S$26,1),"Fixo",OFFSET(BD_COMERCIAL!$I$5,0,0,$S$26,1),"Trading")-SUMIFS(OFFSET(BD_COMERCIAL!AT$5,0,0,$S$26,1),OFFSET(BD_COMERCIAL!$L$5,0,0,$S$26,1),"NE",OFFSET(BD_COMERCIAL!$FC$5,0,0,$S$26,1),"V",OFFSET(BD_COMERCIAL!$Q$5,0,0,$S$26,1),"Fixo",OFFSET(BD_COMERCIAL!$I$5,0,0,$S$26,1),"Trading")</f>
        <v>0</v>
      </c>
      <c r="AG5" s="87">
        <f ca="1">SUMIFS(OFFSET(BD_COMERCIAL!AU$5,0,0,$S$26,1),OFFSET(BD_COMERCIAL!$L$5,0,0,$S$26,1),"NE",OFFSET(BD_COMERCIAL!$FC$5,0,0,$S$26,1),"C",OFFSET(BD_COMERCIAL!$Q$5,0,0,$S$26,1),"Fixo",OFFSET(BD_COMERCIAL!$I$5,0,0,$S$26,1),"Trading")-SUMIFS(OFFSET(BD_COMERCIAL!AU$5,0,0,$S$26,1),OFFSET(BD_COMERCIAL!$L$5,0,0,$S$26,1),"NE",OFFSET(BD_COMERCIAL!$FC$5,0,0,$S$26,1),"V",OFFSET(BD_COMERCIAL!$Q$5,0,0,$S$26,1),"Fixo",OFFSET(BD_COMERCIAL!$I$5,0,0,$S$26,1),"Trading")</f>
        <v>0</v>
      </c>
      <c r="AH5" s="87">
        <f ca="1">SUMIFS(OFFSET(BD_COMERCIAL!AV$5,0,0,$S$26,1),OFFSET(BD_COMERCIAL!$L$5,0,0,$S$26,1),"NE",OFFSET(BD_COMERCIAL!$FC$5,0,0,$S$26,1),"C",OFFSET(BD_COMERCIAL!$Q$5,0,0,$S$26,1),"Fixo",OFFSET(BD_COMERCIAL!$I$5,0,0,$S$26,1),"Trading")-SUMIFS(OFFSET(BD_COMERCIAL!AV$5,0,0,$S$26,1),OFFSET(BD_COMERCIAL!$L$5,0,0,$S$26,1),"NE",OFFSET(BD_COMERCIAL!$FC$5,0,0,$S$26,1),"V",OFFSET(BD_COMERCIAL!$Q$5,0,0,$S$26,1),"Fixo",OFFSET(BD_COMERCIAL!$I$5,0,0,$S$26,1),"Trading")</f>
        <v>0</v>
      </c>
      <c r="AI5" s="87">
        <f ca="1">SUMIFS(OFFSET(BD_COMERCIAL!AW$5,0,0,$S$26,1),OFFSET(BD_COMERCIAL!$L$5,0,0,$S$26,1),"NE",OFFSET(BD_COMERCIAL!$FC$5,0,0,$S$26,1),"C",OFFSET(BD_COMERCIAL!$Q$5,0,0,$S$26,1),"Fixo",OFFSET(BD_COMERCIAL!$I$5,0,0,$S$26,1),"Trading")-SUMIFS(OFFSET(BD_COMERCIAL!AW$5,0,0,$S$26,1),OFFSET(BD_COMERCIAL!$L$5,0,0,$S$26,1),"NE",OFFSET(BD_COMERCIAL!$FC$5,0,0,$S$26,1),"V",OFFSET(BD_COMERCIAL!$Q$5,0,0,$S$26,1),"Fixo",OFFSET(BD_COMERCIAL!$I$5,0,0,$S$26,1),"Trading")</f>
        <v>0</v>
      </c>
      <c r="AJ5" s="87">
        <f ca="1">SUMIFS(OFFSET(BD_COMERCIAL!AX$5,0,0,$S$26,1),OFFSET(BD_COMERCIAL!$L$5,0,0,$S$26,1),"NE",OFFSET(BD_COMERCIAL!$FC$5,0,0,$S$26,1),"C",OFFSET(BD_COMERCIAL!$Q$5,0,0,$S$26,1),"Fixo",OFFSET(BD_COMERCIAL!$I$5,0,0,$S$26,1),"Trading")-SUMIFS(OFFSET(BD_COMERCIAL!AX$5,0,0,$S$26,1),OFFSET(BD_COMERCIAL!$L$5,0,0,$S$26,1),"NE",OFFSET(BD_COMERCIAL!$FC$5,0,0,$S$26,1),"V",OFFSET(BD_COMERCIAL!$Q$5,0,0,$S$26,1),"Fixo",OFFSET(BD_COMERCIAL!$I$5,0,0,$S$26,1),"Trading")</f>
        <v>0</v>
      </c>
      <c r="AK5" s="87">
        <f ca="1">SUMIFS(OFFSET(BD_COMERCIAL!AY$5,0,0,$S$26,1),OFFSET(BD_COMERCIAL!$L$5,0,0,$S$26,1),"NE",OFFSET(BD_COMERCIAL!$FC$5,0,0,$S$26,1),"C",OFFSET(BD_COMERCIAL!$Q$5,0,0,$S$26,1),"Fixo",OFFSET(BD_COMERCIAL!$I$5,0,0,$S$26,1),"Trading")-SUMIFS(OFFSET(BD_COMERCIAL!AY$5,0,0,$S$26,1),OFFSET(BD_COMERCIAL!$L$5,0,0,$S$26,1),"NE",OFFSET(BD_COMERCIAL!$FC$5,0,0,$S$26,1),"V",OFFSET(BD_COMERCIAL!$Q$5,0,0,$S$26,1),"Fixo",OFFSET(BD_COMERCIAL!$I$5,0,0,$S$26,1),"Trading")</f>
        <v>0</v>
      </c>
      <c r="AM5" s="86" t="s">
        <v>57</v>
      </c>
      <c r="AN5" s="87">
        <f ca="1">SUMIFS(OFFSET(BD_COMERCIAL!AN$5,0,0,$S$26,1),OFFSET(BD_COMERCIAL!$L$5,0,0,$S$26,1),"NE",OFFSET(BD_COMERCIAL!$FC$5,0,0,$S$26,1),"C",OFFSET(BD_COMERCIAL!$Q$5,0,0,$S$26,1),"PLD + Spread",OFFSET(BD_COMERCIAL!$I$5,0,0,$S$26,1),"Trading")-SUMIFS(OFFSET(BD_COMERCIAL!AN$5,0,0,$S$26,1),OFFSET(BD_COMERCIAL!$L$5,0,0,$S$26,1),"NE",OFFSET(BD_COMERCIAL!$FC$5,0,0,$S$26,1),"V",OFFSET(BD_COMERCIAL!$Q$5,0,0,$S$26,1),"PLD + Spread",OFFSET(BD_COMERCIAL!$I$5,0,0,$S$26,1),"Trading")</f>
        <v>0</v>
      </c>
      <c r="AO5" s="87">
        <f ca="1">SUMIFS(OFFSET(BD_COMERCIAL!AO$5,0,0,$S$26,1),OFFSET(BD_COMERCIAL!$L$5,0,0,$S$26,1),"NE",OFFSET(BD_COMERCIAL!$FC$5,0,0,$S$26,1),"C",OFFSET(BD_COMERCIAL!$Q$5,0,0,$S$26,1),"PLD + Spread",OFFSET(BD_COMERCIAL!$I$5,0,0,$S$26,1),"Trading")-SUMIFS(OFFSET(BD_COMERCIAL!AO$5,0,0,$S$26,1),OFFSET(BD_COMERCIAL!$L$5,0,0,$S$26,1),"NE",OFFSET(BD_COMERCIAL!$FC$5,0,0,$S$26,1),"V",OFFSET(BD_COMERCIAL!$Q$5,0,0,$S$26,1),"PLD + Spread",OFFSET(BD_COMERCIAL!$I$5,0,0,$S$26,1),"Trading")</f>
        <v>0</v>
      </c>
      <c r="AP5" s="87">
        <f ca="1">SUMIFS(OFFSET(BD_COMERCIAL!AP$5,0,0,$S$26,1),OFFSET(BD_COMERCIAL!$L$5,0,0,$S$26,1),"NE",OFFSET(BD_COMERCIAL!$FC$5,0,0,$S$26,1),"C",OFFSET(BD_COMERCIAL!$Q$5,0,0,$S$26,1),"PLD + Spread",OFFSET(BD_COMERCIAL!$I$5,0,0,$S$26,1),"Trading")-SUMIFS(OFFSET(BD_COMERCIAL!AP$5,0,0,$S$26,1),OFFSET(BD_COMERCIAL!$L$5,0,0,$S$26,1),"NE",OFFSET(BD_COMERCIAL!$FC$5,0,0,$S$26,1),"V",OFFSET(BD_COMERCIAL!$Q$5,0,0,$S$26,1),"PLD + Spread",OFFSET(BD_COMERCIAL!$I$5,0,0,$S$26,1),"Trading")</f>
        <v>0</v>
      </c>
      <c r="AQ5" s="87">
        <f ca="1">SUMIFS(OFFSET(BD_COMERCIAL!AQ$5,0,0,$S$26,1),OFFSET(BD_COMERCIAL!$L$5,0,0,$S$26,1),"NE",OFFSET(BD_COMERCIAL!$FC$5,0,0,$S$26,1),"C",OFFSET(BD_COMERCIAL!$Q$5,0,0,$S$26,1),"PLD + Spread",OFFSET(BD_COMERCIAL!$I$5,0,0,$S$26,1),"Trading")-SUMIFS(OFFSET(BD_COMERCIAL!AQ$5,0,0,$S$26,1),OFFSET(BD_COMERCIAL!$L$5,0,0,$S$26,1),"NE",OFFSET(BD_COMERCIAL!$FC$5,0,0,$S$26,1),"V",OFFSET(BD_COMERCIAL!$Q$5,0,0,$S$26,1),"PLD + Spread",OFFSET(BD_COMERCIAL!$I$5,0,0,$S$26,1),"Trading")</f>
        <v>0</v>
      </c>
      <c r="AR5" s="87">
        <f ca="1">SUMIFS(OFFSET(BD_COMERCIAL!AR$5,0,0,$S$26,1),OFFSET(BD_COMERCIAL!$L$5,0,0,$S$26,1),"NE",OFFSET(BD_COMERCIAL!$FC$5,0,0,$S$26,1),"C",OFFSET(BD_COMERCIAL!$Q$5,0,0,$S$26,1),"PLD + Spread",OFFSET(BD_COMERCIAL!$I$5,0,0,$S$26,1),"Trading")-SUMIFS(OFFSET(BD_COMERCIAL!AR$5,0,0,$S$26,1),OFFSET(BD_COMERCIAL!$L$5,0,0,$S$26,1),"NE",OFFSET(BD_COMERCIAL!$FC$5,0,0,$S$26,1),"V",OFFSET(BD_COMERCIAL!$Q$5,0,0,$S$26,1),"PLD + Spread",OFFSET(BD_COMERCIAL!$I$5,0,0,$S$26,1),"Trading")</f>
        <v>0</v>
      </c>
      <c r="AS5" s="87">
        <f ca="1">SUMIFS(OFFSET(BD_COMERCIAL!AS$5,0,0,$S$26,1),OFFSET(BD_COMERCIAL!$L$5,0,0,$S$26,1),"NE",OFFSET(BD_COMERCIAL!$FC$5,0,0,$S$26,1),"C",OFFSET(BD_COMERCIAL!$Q$5,0,0,$S$26,1),"PLD + Spread",OFFSET(BD_COMERCIAL!$I$5,0,0,$S$26,1),"Trading")-SUMIFS(OFFSET(BD_COMERCIAL!AS$5,0,0,$S$26,1),OFFSET(BD_COMERCIAL!$L$5,0,0,$S$26,1),"NE",OFFSET(BD_COMERCIAL!$FC$5,0,0,$S$26,1),"V",OFFSET(BD_COMERCIAL!$Q$5,0,0,$S$26,1),"PLD + Spread",OFFSET(BD_COMERCIAL!$I$5,0,0,$S$26,1),"Trading")</f>
        <v>0</v>
      </c>
      <c r="AT5" s="87">
        <f ca="1">SUMIFS(OFFSET(BD_COMERCIAL!AT$5,0,0,$S$26,1),OFFSET(BD_COMERCIAL!$L$5,0,0,$S$26,1),"NE",OFFSET(BD_COMERCIAL!$FC$5,0,0,$S$26,1),"C",OFFSET(BD_COMERCIAL!$Q$5,0,0,$S$26,1),"PLD + Spread",OFFSET(BD_COMERCIAL!$I$5,0,0,$S$26,1),"Trading")-SUMIFS(OFFSET(BD_COMERCIAL!AT$5,0,0,$S$26,1),OFFSET(BD_COMERCIAL!$L$5,0,0,$S$26,1),"NE",OFFSET(BD_COMERCIAL!$FC$5,0,0,$S$26,1),"V",OFFSET(BD_COMERCIAL!$Q$5,0,0,$S$26,1),"PLD + Spread",OFFSET(BD_COMERCIAL!$I$5,0,0,$S$26,1),"Trading")</f>
        <v>0</v>
      </c>
      <c r="AU5" s="87">
        <f ca="1">SUMIFS(OFFSET(BD_COMERCIAL!AU$5,0,0,$S$26,1),OFFSET(BD_COMERCIAL!$L$5,0,0,$S$26,1),"NE",OFFSET(BD_COMERCIAL!$FC$5,0,0,$S$26,1),"C",OFFSET(BD_COMERCIAL!$Q$5,0,0,$S$26,1),"PLD + Spread",OFFSET(BD_COMERCIAL!$I$5,0,0,$S$26,1),"Trading")-SUMIFS(OFFSET(BD_COMERCIAL!AU$5,0,0,$S$26,1),OFFSET(BD_COMERCIAL!$L$5,0,0,$S$26,1),"NE",OFFSET(BD_COMERCIAL!$FC$5,0,0,$S$26,1),"V",OFFSET(BD_COMERCIAL!$Q$5,0,0,$S$26,1),"PLD + Spread",OFFSET(BD_COMERCIAL!$I$5,0,0,$S$26,1),"Trading")</f>
        <v>0</v>
      </c>
      <c r="AV5" s="87">
        <f ca="1">SUMIFS(OFFSET(BD_COMERCIAL!AV$5,0,0,$S$26,1),OFFSET(BD_COMERCIAL!$L$5,0,0,$S$26,1),"NE",OFFSET(BD_COMERCIAL!$FC$5,0,0,$S$26,1),"C",OFFSET(BD_COMERCIAL!$Q$5,0,0,$S$26,1),"PLD + Spread",OFFSET(BD_COMERCIAL!$I$5,0,0,$S$26,1),"Trading")-SUMIFS(OFFSET(BD_COMERCIAL!AV$5,0,0,$S$26,1),OFFSET(BD_COMERCIAL!$L$5,0,0,$S$26,1),"NE",OFFSET(BD_COMERCIAL!$FC$5,0,0,$S$26,1),"V",OFFSET(BD_COMERCIAL!$Q$5,0,0,$S$26,1),"PLD + Spread",OFFSET(BD_COMERCIAL!$I$5,0,0,$S$26,1),"Trading")</f>
        <v>0</v>
      </c>
      <c r="AW5" s="87">
        <f ca="1">SUMIFS(OFFSET(BD_COMERCIAL!AW$5,0,0,$S$26,1),OFFSET(BD_COMERCIAL!$L$5,0,0,$S$26,1),"NE",OFFSET(BD_COMERCIAL!$FC$5,0,0,$S$26,1),"C",OFFSET(BD_COMERCIAL!$Q$5,0,0,$S$26,1),"PLD + Spread",OFFSET(BD_COMERCIAL!$I$5,0,0,$S$26,1),"Trading")-SUMIFS(OFFSET(BD_COMERCIAL!AW$5,0,0,$S$26,1),OFFSET(BD_COMERCIAL!$L$5,0,0,$S$26,1),"NE",OFFSET(BD_COMERCIAL!$FC$5,0,0,$S$26,1),"V",OFFSET(BD_COMERCIAL!$Q$5,0,0,$S$26,1),"PLD + Spread",OFFSET(BD_COMERCIAL!$I$5,0,0,$S$26,1),"Trading")</f>
        <v>0</v>
      </c>
      <c r="AX5" s="87">
        <f ca="1">SUMIFS(OFFSET(BD_COMERCIAL!AX$5,0,0,$S$26,1),OFFSET(BD_COMERCIAL!$L$5,0,0,$S$26,1),"NE",OFFSET(BD_COMERCIAL!$FC$5,0,0,$S$26,1),"C",OFFSET(BD_COMERCIAL!$Q$5,0,0,$S$26,1),"PLD + Spread",OFFSET(BD_COMERCIAL!$I$5,0,0,$S$26,1),"Trading")-SUMIFS(OFFSET(BD_COMERCIAL!AX$5,0,0,$S$26,1),OFFSET(BD_COMERCIAL!$L$5,0,0,$S$26,1),"NE",OFFSET(BD_COMERCIAL!$FC$5,0,0,$S$26,1),"V",OFFSET(BD_COMERCIAL!$Q$5,0,0,$S$26,1),"PLD + Spread",OFFSET(BD_COMERCIAL!$I$5,0,0,$S$26,1),"Trading")</f>
        <v>0</v>
      </c>
      <c r="AY5" s="87">
        <f ca="1">SUMIFS(OFFSET(BD_COMERCIAL!AY$5,0,0,$S$26,1),OFFSET(BD_COMERCIAL!$L$5,0,0,$S$26,1),"NE",OFFSET(BD_COMERCIAL!$FC$5,0,0,$S$26,1),"C",OFFSET(BD_COMERCIAL!$Q$5,0,0,$S$26,1),"PLD + Spread",OFFSET(BD_COMERCIAL!$I$5,0,0,$S$26,1),"Trading")-SUMIFS(OFFSET(BD_COMERCIAL!AY$5,0,0,$S$26,1),OFFSET(BD_COMERCIAL!$L$5,0,0,$S$26,1),"NE",OFFSET(BD_COMERCIAL!$FC$5,0,0,$S$26,1),"V",OFFSET(BD_COMERCIAL!$Q$5,0,0,$S$26,1),"PLD + Spread",OFFSET(BD_COMERCIAL!$I$5,0,0,$S$26,1),"Trading")</f>
        <v>0</v>
      </c>
    </row>
    <row r="6" spans="2:51" s="17" customFormat="1" ht="15" customHeight="1" thickBot="1" x14ac:dyDescent="0.3">
      <c r="B6" s="312"/>
      <c r="C6" s="40" t="s">
        <v>25</v>
      </c>
      <c r="D6" s="64">
        <v>74.19</v>
      </c>
      <c r="E6" s="39">
        <f t="shared" si="0"/>
        <v>74.19</v>
      </c>
      <c r="F6" s="39">
        <f t="shared" si="0"/>
        <v>74.19</v>
      </c>
      <c r="G6" s="39">
        <f t="shared" si="0"/>
        <v>74.19</v>
      </c>
      <c r="H6" s="39">
        <f t="shared" si="0"/>
        <v>74.19</v>
      </c>
      <c r="I6" s="39">
        <f t="shared" si="0"/>
        <v>74.19</v>
      </c>
      <c r="J6" s="39">
        <f t="shared" si="0"/>
        <v>74.19</v>
      </c>
      <c r="K6" s="39">
        <f t="shared" si="0"/>
        <v>74.19</v>
      </c>
      <c r="L6" s="39">
        <f t="shared" si="0"/>
        <v>74.19</v>
      </c>
      <c r="M6" s="39">
        <f t="shared" si="0"/>
        <v>74.19</v>
      </c>
      <c r="N6" s="39">
        <f t="shared" si="0"/>
        <v>74.19</v>
      </c>
      <c r="O6" s="38">
        <f t="shared" si="0"/>
        <v>74.19</v>
      </c>
      <c r="P6" s="37">
        <f>P11-30</f>
        <v>190</v>
      </c>
      <c r="Y6" s="86" t="s">
        <v>56</v>
      </c>
      <c r="Z6" s="87">
        <f ca="1">SUMIFS(OFFSET(BD_COMERCIAL!AN$5,0,0,$S$26,1),OFFSET(BD_COMERCIAL!$L$5,0,0,$S$26,1),"N",OFFSET(BD_COMERCIAL!$FC$5,0,0,$S$26,1),"C",OFFSET(BD_COMERCIAL!$Q$5,0,0,$S$26,1),"Fixo",OFFSET(BD_COMERCIAL!$I$5,0,0,$S$26,1),"Trading")-SUMIFS(OFFSET(BD_COMERCIAL!AN$5,0,0,$S$26,1),OFFSET(BD_COMERCIAL!$L$5,0,0,$S$26,1),"N",OFFSET(BD_COMERCIAL!$FC$5,0,0,$S$26,1),"V",OFFSET(BD_COMERCIAL!$Q$5,0,0,$S$26,1),"Fixo",OFFSET(BD_COMERCIAL!$I$5,0,0,$S$26,1),"Trading")</f>
        <v>0</v>
      </c>
      <c r="AA6" s="87">
        <f ca="1">SUMIFS(OFFSET(BD_COMERCIAL!AO$5,0,0,$S$26,1),OFFSET(BD_COMERCIAL!$L$5,0,0,$S$26,1),"N",OFFSET(BD_COMERCIAL!$FC$5,0,0,$S$26,1),"C",OFFSET(BD_COMERCIAL!$Q$5,0,0,$S$26,1),"Fixo",OFFSET(BD_COMERCIAL!$I$5,0,0,$S$26,1),"Trading")-SUMIFS(OFFSET(BD_COMERCIAL!AO$5,0,0,$S$26,1),OFFSET(BD_COMERCIAL!$L$5,0,0,$S$26,1),"N",OFFSET(BD_COMERCIAL!$FC$5,0,0,$S$26,1),"V",OFFSET(BD_COMERCIAL!$Q$5,0,0,$S$26,1),"Fixo",OFFSET(BD_COMERCIAL!$I$5,0,0,$S$26,1),"Trading")</f>
        <v>0</v>
      </c>
      <c r="AB6" s="87">
        <f ca="1">SUMIFS(OFFSET(BD_COMERCIAL!AP$5,0,0,$S$26,1),OFFSET(BD_COMERCIAL!$L$5,0,0,$S$26,1),"N",OFFSET(BD_COMERCIAL!$FC$5,0,0,$S$26,1),"C",OFFSET(BD_COMERCIAL!$Q$5,0,0,$S$26,1),"Fixo",OFFSET(BD_COMERCIAL!$I$5,0,0,$S$26,1),"Trading")-SUMIFS(OFFSET(BD_COMERCIAL!AP$5,0,0,$S$26,1),OFFSET(BD_COMERCIAL!$L$5,0,0,$S$26,1),"N",OFFSET(BD_COMERCIAL!$FC$5,0,0,$S$26,1),"V",OFFSET(BD_COMERCIAL!$Q$5,0,0,$S$26,1),"Fixo",OFFSET(BD_COMERCIAL!$I$5,0,0,$S$26,1),"Trading")</f>
        <v>0</v>
      </c>
      <c r="AC6" s="87">
        <f ca="1">SUMIFS(OFFSET(BD_COMERCIAL!AQ$5,0,0,$S$26,1),OFFSET(BD_COMERCIAL!$L$5,0,0,$S$26,1),"N",OFFSET(BD_COMERCIAL!$FC$5,0,0,$S$26,1),"C",OFFSET(BD_COMERCIAL!$Q$5,0,0,$S$26,1),"Fixo",OFFSET(BD_COMERCIAL!$I$5,0,0,$S$26,1),"Trading")-SUMIFS(OFFSET(BD_COMERCIAL!AQ$5,0,0,$S$26,1),OFFSET(BD_COMERCIAL!$L$5,0,0,$S$26,1),"N",OFFSET(BD_COMERCIAL!$FC$5,0,0,$S$26,1),"V",OFFSET(BD_COMERCIAL!$Q$5,0,0,$S$26,1),"Fixo",OFFSET(BD_COMERCIAL!$I$5,0,0,$S$26,1),"Trading")</f>
        <v>0</v>
      </c>
      <c r="AD6" s="87">
        <f ca="1">SUMIFS(OFFSET(BD_COMERCIAL!AR$5,0,0,$S$26,1),OFFSET(BD_COMERCIAL!$L$5,0,0,$S$26,1),"N",OFFSET(BD_COMERCIAL!$FC$5,0,0,$S$26,1),"C",OFFSET(BD_COMERCIAL!$Q$5,0,0,$S$26,1),"Fixo",OFFSET(BD_COMERCIAL!$I$5,0,0,$S$26,1),"Trading")-SUMIFS(OFFSET(BD_COMERCIAL!AR$5,0,0,$S$26,1),OFFSET(BD_COMERCIAL!$L$5,0,0,$S$26,1),"N",OFFSET(BD_COMERCIAL!$FC$5,0,0,$S$26,1),"V",OFFSET(BD_COMERCIAL!$Q$5,0,0,$S$26,1),"Fixo",OFFSET(BD_COMERCIAL!$I$5,0,0,$S$26,1),"Trading")</f>
        <v>0</v>
      </c>
      <c r="AE6" s="87">
        <f ca="1">SUMIFS(OFFSET(BD_COMERCIAL!AS$5,0,0,$S$26,1),OFFSET(BD_COMERCIAL!$L$5,0,0,$S$26,1),"N",OFFSET(BD_COMERCIAL!$FC$5,0,0,$S$26,1),"C",OFFSET(BD_COMERCIAL!$Q$5,0,0,$S$26,1),"Fixo",OFFSET(BD_COMERCIAL!$I$5,0,0,$S$26,1),"Trading")-SUMIFS(OFFSET(BD_COMERCIAL!AS$5,0,0,$S$26,1),OFFSET(BD_COMERCIAL!$L$5,0,0,$S$26,1),"N",OFFSET(BD_COMERCIAL!$FC$5,0,0,$S$26,1),"V",OFFSET(BD_COMERCIAL!$Q$5,0,0,$S$26,1),"Fixo",OFFSET(BD_COMERCIAL!$I$5,0,0,$S$26,1),"Trading")</f>
        <v>0</v>
      </c>
      <c r="AF6" s="87">
        <f ca="1">SUMIFS(OFFSET(BD_COMERCIAL!AT$5,0,0,$S$26,1),OFFSET(BD_COMERCIAL!$L$5,0,0,$S$26,1),"N",OFFSET(BD_COMERCIAL!$FC$5,0,0,$S$26,1),"C",OFFSET(BD_COMERCIAL!$Q$5,0,0,$S$26,1),"Fixo",OFFSET(BD_COMERCIAL!$I$5,0,0,$S$26,1),"Trading")-SUMIFS(OFFSET(BD_COMERCIAL!AT$5,0,0,$S$26,1),OFFSET(BD_COMERCIAL!$L$5,0,0,$S$26,1),"N",OFFSET(BD_COMERCIAL!$FC$5,0,0,$S$26,1),"V",OFFSET(BD_COMERCIAL!$Q$5,0,0,$S$26,1),"Fixo",OFFSET(BD_COMERCIAL!$I$5,0,0,$S$26,1),"Trading")</f>
        <v>0</v>
      </c>
      <c r="AG6" s="87">
        <f ca="1">SUMIFS(OFFSET(BD_COMERCIAL!AU$5,0,0,$S$26,1),OFFSET(BD_COMERCIAL!$L$5,0,0,$S$26,1),"N",OFFSET(BD_COMERCIAL!$FC$5,0,0,$S$26,1),"C",OFFSET(BD_COMERCIAL!$Q$5,0,0,$S$26,1),"Fixo",OFFSET(BD_COMERCIAL!$I$5,0,0,$S$26,1),"Trading")-SUMIFS(OFFSET(BD_COMERCIAL!AU$5,0,0,$S$26,1),OFFSET(BD_COMERCIAL!$L$5,0,0,$S$26,1),"N",OFFSET(BD_COMERCIAL!$FC$5,0,0,$S$26,1),"V",OFFSET(BD_COMERCIAL!$Q$5,0,0,$S$26,1),"Fixo",OFFSET(BD_COMERCIAL!$I$5,0,0,$S$26,1),"Trading")</f>
        <v>0</v>
      </c>
      <c r="AH6" s="87">
        <f ca="1">SUMIFS(OFFSET(BD_COMERCIAL!AV$5,0,0,$S$26,1),OFFSET(BD_COMERCIAL!$L$5,0,0,$S$26,1),"N",OFFSET(BD_COMERCIAL!$FC$5,0,0,$S$26,1),"C",OFFSET(BD_COMERCIAL!$Q$5,0,0,$S$26,1),"Fixo",OFFSET(BD_COMERCIAL!$I$5,0,0,$S$26,1),"Trading")-SUMIFS(OFFSET(BD_COMERCIAL!AV$5,0,0,$S$26,1),OFFSET(BD_COMERCIAL!$L$5,0,0,$S$26,1),"N",OFFSET(BD_COMERCIAL!$FC$5,0,0,$S$26,1),"V",OFFSET(BD_COMERCIAL!$Q$5,0,0,$S$26,1),"Fixo",OFFSET(BD_COMERCIAL!$I$5,0,0,$S$26,1),"Trading")</f>
        <v>0</v>
      </c>
      <c r="AI6" s="87">
        <f ca="1">SUMIFS(OFFSET(BD_COMERCIAL!AW$5,0,0,$S$26,1),OFFSET(BD_COMERCIAL!$L$5,0,0,$S$26,1),"N",OFFSET(BD_COMERCIAL!$FC$5,0,0,$S$26,1),"C",OFFSET(BD_COMERCIAL!$Q$5,0,0,$S$26,1),"Fixo",OFFSET(BD_COMERCIAL!$I$5,0,0,$S$26,1),"Trading")-SUMIFS(OFFSET(BD_COMERCIAL!AW$5,0,0,$S$26,1),OFFSET(BD_COMERCIAL!$L$5,0,0,$S$26,1),"N",OFFSET(BD_COMERCIAL!$FC$5,0,0,$S$26,1),"V",OFFSET(BD_COMERCIAL!$Q$5,0,0,$S$26,1),"Fixo",OFFSET(BD_COMERCIAL!$I$5,0,0,$S$26,1),"Trading")</f>
        <v>0</v>
      </c>
      <c r="AJ6" s="87">
        <f ca="1">SUMIFS(OFFSET(BD_COMERCIAL!AX$5,0,0,$S$26,1),OFFSET(BD_COMERCIAL!$L$5,0,0,$S$26,1),"N",OFFSET(BD_COMERCIAL!$FC$5,0,0,$S$26,1),"C",OFFSET(BD_COMERCIAL!$Q$5,0,0,$S$26,1),"Fixo",OFFSET(BD_COMERCIAL!$I$5,0,0,$S$26,1),"Trading")-SUMIFS(OFFSET(BD_COMERCIAL!AX$5,0,0,$S$26,1),OFFSET(BD_COMERCIAL!$L$5,0,0,$S$26,1),"N",OFFSET(BD_COMERCIAL!$FC$5,0,0,$S$26,1),"V",OFFSET(BD_COMERCIAL!$Q$5,0,0,$S$26,1),"Fixo",OFFSET(BD_COMERCIAL!$I$5,0,0,$S$26,1),"Trading")</f>
        <v>0</v>
      </c>
      <c r="AK6" s="87">
        <f ca="1">SUMIFS(OFFSET(BD_COMERCIAL!AY$5,0,0,$S$26,1),OFFSET(BD_COMERCIAL!$L$5,0,0,$S$26,1),"N",OFFSET(BD_COMERCIAL!$FC$5,0,0,$S$26,1),"C",OFFSET(BD_COMERCIAL!$Q$5,0,0,$S$26,1),"Fixo",OFFSET(BD_COMERCIAL!$I$5,0,0,$S$26,1),"Trading")-SUMIFS(OFFSET(BD_COMERCIAL!AY$5,0,0,$S$26,1),OFFSET(BD_COMERCIAL!$L$5,0,0,$S$26,1),"N",OFFSET(BD_COMERCIAL!$FC$5,0,0,$S$26,1),"V",OFFSET(BD_COMERCIAL!$Q$5,0,0,$S$26,1),"Fixo",OFFSET(BD_COMERCIAL!$I$5,0,0,$S$26,1),"Trading")</f>
        <v>0</v>
      </c>
      <c r="AM6" s="86" t="s">
        <v>56</v>
      </c>
      <c r="AN6" s="87">
        <f ca="1">SUMIFS(OFFSET(BD_COMERCIAL!AN$5,0,0,$S$26,1),OFFSET(BD_COMERCIAL!$L$5,0,0,$S$26,1),"N",OFFSET(BD_COMERCIAL!$FC$5,0,0,$S$26,1),"C",OFFSET(BD_COMERCIAL!$Q$5,0,0,$S$26,1),"PLD + Spread",OFFSET(BD_COMERCIAL!$I$5,0,0,$S$26,1),"Trading")-SUMIFS(OFFSET(BD_COMERCIAL!AN$5,0,0,$S$26,1),OFFSET(BD_COMERCIAL!$L$5,0,0,$S$26,1),"N",OFFSET(BD_COMERCIAL!$FC$5,0,0,$S$26,1),"V",OFFSET(BD_COMERCIAL!$Q$5,0,0,$S$26,1),"PLD + Spread",OFFSET(BD_COMERCIAL!$I$5,0,0,$S$26,1),"Trading")</f>
        <v>0</v>
      </c>
      <c r="AO6" s="87">
        <f ca="1">SUMIFS(OFFSET(BD_COMERCIAL!AO$5,0,0,$S$26,1),OFFSET(BD_COMERCIAL!$L$5,0,0,$S$26,1),"N",OFFSET(BD_COMERCIAL!$FC$5,0,0,$S$26,1),"C",OFFSET(BD_COMERCIAL!$Q$5,0,0,$S$26,1),"PLD + Spread",OFFSET(BD_COMERCIAL!$I$5,0,0,$S$26,1),"Trading")-SUMIFS(OFFSET(BD_COMERCIAL!AO$5,0,0,$S$26,1),OFFSET(BD_COMERCIAL!$L$5,0,0,$S$26,1),"N",OFFSET(BD_COMERCIAL!$FC$5,0,0,$S$26,1),"V",OFFSET(BD_COMERCIAL!$Q$5,0,0,$S$26,1),"PLD + Spread",OFFSET(BD_COMERCIAL!$I$5,0,0,$S$26,1),"Trading")</f>
        <v>0</v>
      </c>
      <c r="AP6" s="87">
        <f ca="1">SUMIFS(OFFSET(BD_COMERCIAL!AP$5,0,0,$S$26,1),OFFSET(BD_COMERCIAL!$L$5,0,0,$S$26,1),"N",OFFSET(BD_COMERCIAL!$FC$5,0,0,$S$26,1),"C",OFFSET(BD_COMERCIAL!$Q$5,0,0,$S$26,1),"PLD + Spread",OFFSET(BD_COMERCIAL!$I$5,0,0,$S$26,1),"Trading")-SUMIFS(OFFSET(BD_COMERCIAL!AP$5,0,0,$S$26,1),OFFSET(BD_COMERCIAL!$L$5,0,0,$S$26,1),"N",OFFSET(BD_COMERCIAL!$FC$5,0,0,$S$26,1),"V",OFFSET(BD_COMERCIAL!$Q$5,0,0,$S$26,1),"PLD + Spread",OFFSET(BD_COMERCIAL!$I$5,0,0,$S$26,1),"Trading")</f>
        <v>0</v>
      </c>
      <c r="AQ6" s="87">
        <f ca="1">SUMIFS(OFFSET(BD_COMERCIAL!AQ$5,0,0,$S$26,1),OFFSET(BD_COMERCIAL!$L$5,0,0,$S$26,1),"N",OFFSET(BD_COMERCIAL!$FC$5,0,0,$S$26,1),"C",OFFSET(BD_COMERCIAL!$Q$5,0,0,$S$26,1),"PLD + Spread",OFFSET(BD_COMERCIAL!$I$5,0,0,$S$26,1),"Trading")-SUMIFS(OFFSET(BD_COMERCIAL!AQ$5,0,0,$S$26,1),OFFSET(BD_COMERCIAL!$L$5,0,0,$S$26,1),"N",OFFSET(BD_COMERCIAL!$FC$5,0,0,$S$26,1),"V",OFFSET(BD_COMERCIAL!$Q$5,0,0,$S$26,1),"PLD + Spread",OFFSET(BD_COMERCIAL!$I$5,0,0,$S$26,1),"Trading")</f>
        <v>0</v>
      </c>
      <c r="AR6" s="87">
        <f ca="1">SUMIFS(OFFSET(BD_COMERCIAL!AR$5,0,0,$S$26,1),OFFSET(BD_COMERCIAL!$L$5,0,0,$S$26,1),"N",OFFSET(BD_COMERCIAL!$FC$5,0,0,$S$26,1),"C",OFFSET(BD_COMERCIAL!$Q$5,0,0,$S$26,1),"PLD + Spread",OFFSET(BD_COMERCIAL!$I$5,0,0,$S$26,1),"Trading")-SUMIFS(OFFSET(BD_COMERCIAL!AR$5,0,0,$S$26,1),OFFSET(BD_COMERCIAL!$L$5,0,0,$S$26,1),"N",OFFSET(BD_COMERCIAL!$FC$5,0,0,$S$26,1),"V",OFFSET(BD_COMERCIAL!$Q$5,0,0,$S$26,1),"PLD + Spread",OFFSET(BD_COMERCIAL!$I$5,0,0,$S$26,1),"Trading")</f>
        <v>0</v>
      </c>
      <c r="AS6" s="87">
        <f ca="1">SUMIFS(OFFSET(BD_COMERCIAL!AS$5,0,0,$S$26,1),OFFSET(BD_COMERCIAL!$L$5,0,0,$S$26,1),"N",OFFSET(BD_COMERCIAL!$FC$5,0,0,$S$26,1),"C",OFFSET(BD_COMERCIAL!$Q$5,0,0,$S$26,1),"PLD + Spread",OFFSET(BD_COMERCIAL!$I$5,0,0,$S$26,1),"Trading")-SUMIFS(OFFSET(BD_COMERCIAL!AS$5,0,0,$S$26,1),OFFSET(BD_COMERCIAL!$L$5,0,0,$S$26,1),"N",OFFSET(BD_COMERCIAL!$FC$5,0,0,$S$26,1),"V",OFFSET(BD_COMERCIAL!$Q$5,0,0,$S$26,1),"PLD + Spread",OFFSET(BD_COMERCIAL!$I$5,0,0,$S$26,1),"Trading")</f>
        <v>0</v>
      </c>
      <c r="AT6" s="87">
        <f ca="1">SUMIFS(OFFSET(BD_COMERCIAL!AT$5,0,0,$S$26,1),OFFSET(BD_COMERCIAL!$L$5,0,0,$S$26,1),"N",OFFSET(BD_COMERCIAL!$FC$5,0,0,$S$26,1),"C",OFFSET(BD_COMERCIAL!$Q$5,0,0,$S$26,1),"PLD + Spread",OFFSET(BD_COMERCIAL!$I$5,0,0,$S$26,1),"Trading")-SUMIFS(OFFSET(BD_COMERCIAL!AT$5,0,0,$S$26,1),OFFSET(BD_COMERCIAL!$L$5,0,0,$S$26,1),"N",OFFSET(BD_COMERCIAL!$FC$5,0,0,$S$26,1),"V",OFFSET(BD_COMERCIAL!$Q$5,0,0,$S$26,1),"PLD + Spread",OFFSET(BD_COMERCIAL!$I$5,0,0,$S$26,1),"Trading")</f>
        <v>0</v>
      </c>
      <c r="AU6" s="87">
        <f ca="1">SUMIFS(OFFSET(BD_COMERCIAL!AU$5,0,0,$S$26,1),OFFSET(BD_COMERCIAL!$L$5,0,0,$S$26,1),"N",OFFSET(BD_COMERCIAL!$FC$5,0,0,$S$26,1),"C",OFFSET(BD_COMERCIAL!$Q$5,0,0,$S$26,1),"PLD + Spread",OFFSET(BD_COMERCIAL!$I$5,0,0,$S$26,1),"Trading")-SUMIFS(OFFSET(BD_COMERCIAL!AU$5,0,0,$S$26,1),OFFSET(BD_COMERCIAL!$L$5,0,0,$S$26,1),"N",OFFSET(BD_COMERCIAL!$FC$5,0,0,$S$26,1),"V",OFFSET(BD_COMERCIAL!$Q$5,0,0,$S$26,1),"PLD + Spread",OFFSET(BD_COMERCIAL!$I$5,0,0,$S$26,1),"Trading")</f>
        <v>0</v>
      </c>
      <c r="AV6" s="87">
        <f ca="1">SUMIFS(OFFSET(BD_COMERCIAL!AV$5,0,0,$S$26,1),OFFSET(BD_COMERCIAL!$L$5,0,0,$S$26,1),"N",OFFSET(BD_COMERCIAL!$FC$5,0,0,$S$26,1),"C",OFFSET(BD_COMERCIAL!$Q$5,0,0,$S$26,1),"PLD + Spread",OFFSET(BD_COMERCIAL!$I$5,0,0,$S$26,1),"Trading")-SUMIFS(OFFSET(BD_COMERCIAL!AV$5,0,0,$S$26,1),OFFSET(BD_COMERCIAL!$L$5,0,0,$S$26,1),"N",OFFSET(BD_COMERCIAL!$FC$5,0,0,$S$26,1),"V",OFFSET(BD_COMERCIAL!$Q$5,0,0,$S$26,1),"PLD + Spread",OFFSET(BD_COMERCIAL!$I$5,0,0,$S$26,1),"Trading")</f>
        <v>0</v>
      </c>
      <c r="AW6" s="87">
        <f ca="1">SUMIFS(OFFSET(BD_COMERCIAL!AW$5,0,0,$S$26,1),OFFSET(BD_COMERCIAL!$L$5,0,0,$S$26,1),"N",OFFSET(BD_COMERCIAL!$FC$5,0,0,$S$26,1),"C",OFFSET(BD_COMERCIAL!$Q$5,0,0,$S$26,1),"PLD + Spread",OFFSET(BD_COMERCIAL!$I$5,0,0,$S$26,1),"Trading")-SUMIFS(OFFSET(BD_COMERCIAL!AW$5,0,0,$S$26,1),OFFSET(BD_COMERCIAL!$L$5,0,0,$S$26,1),"N",OFFSET(BD_COMERCIAL!$FC$5,0,0,$S$26,1),"V",OFFSET(BD_COMERCIAL!$Q$5,0,0,$S$26,1),"PLD + Spread",OFFSET(BD_COMERCIAL!$I$5,0,0,$S$26,1),"Trading")</f>
        <v>0</v>
      </c>
      <c r="AX6" s="87">
        <f ca="1">SUMIFS(OFFSET(BD_COMERCIAL!AX$5,0,0,$S$26,1),OFFSET(BD_COMERCIAL!$L$5,0,0,$S$26,1),"N",OFFSET(BD_COMERCIAL!$FC$5,0,0,$S$26,1),"C",OFFSET(BD_COMERCIAL!$Q$5,0,0,$S$26,1),"PLD + Spread",OFFSET(BD_COMERCIAL!$I$5,0,0,$S$26,1),"Trading")-SUMIFS(OFFSET(BD_COMERCIAL!AX$5,0,0,$S$26,1),OFFSET(BD_COMERCIAL!$L$5,0,0,$S$26,1),"N",OFFSET(BD_COMERCIAL!$FC$5,0,0,$S$26,1),"V",OFFSET(BD_COMERCIAL!$Q$5,0,0,$S$26,1),"PLD + Spread",OFFSET(BD_COMERCIAL!$I$5,0,0,$S$26,1),"Trading")</f>
        <v>0</v>
      </c>
      <c r="AY6" s="87">
        <f ca="1">SUMIFS(OFFSET(BD_COMERCIAL!AY$5,0,0,$S$26,1),OFFSET(BD_COMERCIAL!$L$5,0,0,$S$26,1),"N",OFFSET(BD_COMERCIAL!$FC$5,0,0,$S$26,1),"C",OFFSET(BD_COMERCIAL!$Q$5,0,0,$S$26,1),"PLD + Spread",OFFSET(BD_COMERCIAL!$I$5,0,0,$S$26,1),"Trading")-SUMIFS(OFFSET(BD_COMERCIAL!AY$5,0,0,$S$26,1),OFFSET(BD_COMERCIAL!$L$5,0,0,$S$26,1),"N",OFFSET(BD_COMERCIAL!$FC$5,0,0,$S$26,1),"V",OFFSET(BD_COMERCIAL!$Q$5,0,0,$S$26,1),"PLD + Spread",OFFSET(BD_COMERCIAL!$I$5,0,0,$S$26,1),"Trading")</f>
        <v>0</v>
      </c>
    </row>
    <row r="7" spans="2:51" ht="13.5" customHeight="1" thickBot="1" x14ac:dyDescent="0.3">
      <c r="B7" s="62"/>
      <c r="C7" s="62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0"/>
      <c r="Y7" s="89" t="s">
        <v>55</v>
      </c>
      <c r="Z7" s="90">
        <f ca="1">SUM(Z3:Z6)</f>
        <v>-13.666667000000004</v>
      </c>
      <c r="AA7" s="90">
        <f t="shared" ref="AA7:AK7" ca="1" si="1">SUM(AA3:AA6)</f>
        <v>-2.8666670000000067</v>
      </c>
      <c r="AB7" s="90">
        <f t="shared" ca="1" si="1"/>
        <v>-0.1666670000000039</v>
      </c>
      <c r="AC7" s="90">
        <f t="shared" ca="1" si="1"/>
        <v>-15.420000000000002</v>
      </c>
      <c r="AD7" s="90">
        <f ca="1">SUM(AD3:AD6)</f>
        <v>-34.64</v>
      </c>
      <c r="AE7" s="90">
        <f t="shared" ca="1" si="1"/>
        <v>-32</v>
      </c>
      <c r="AF7" s="90">
        <f t="shared" ca="1" si="1"/>
        <v>-26.5</v>
      </c>
      <c r="AG7" s="90">
        <f t="shared" ca="1" si="1"/>
        <v>-21.5</v>
      </c>
      <c r="AH7" s="90">
        <f t="shared" ca="1" si="1"/>
        <v>-21.5</v>
      </c>
      <c r="AI7" s="90">
        <f t="shared" ca="1" si="1"/>
        <v>-7</v>
      </c>
      <c r="AJ7" s="90">
        <f t="shared" ca="1" si="1"/>
        <v>-7</v>
      </c>
      <c r="AK7" s="90">
        <f t="shared" ca="1" si="1"/>
        <v>-7</v>
      </c>
      <c r="AL7" s="17"/>
      <c r="AM7" s="89" t="s">
        <v>55</v>
      </c>
      <c r="AN7" s="90">
        <f ca="1">SUM(AN3:AN6)</f>
        <v>0</v>
      </c>
      <c r="AO7" s="90">
        <f t="shared" ref="AO7:AY7" ca="1" si="2">SUM(AO3:AO6)</f>
        <v>0</v>
      </c>
      <c r="AP7" s="90">
        <f t="shared" ca="1" si="2"/>
        <v>0</v>
      </c>
      <c r="AQ7" s="90">
        <f t="shared" ca="1" si="2"/>
        <v>0</v>
      </c>
      <c r="AR7" s="90">
        <f t="shared" ca="1" si="2"/>
        <v>0</v>
      </c>
      <c r="AS7" s="90">
        <f t="shared" ca="1" si="2"/>
        <v>0</v>
      </c>
      <c r="AT7" s="90">
        <f t="shared" ca="1" si="2"/>
        <v>0</v>
      </c>
      <c r="AU7" s="90">
        <f t="shared" ca="1" si="2"/>
        <v>0</v>
      </c>
      <c r="AV7" s="90">
        <f t="shared" ca="1" si="2"/>
        <v>0</v>
      </c>
      <c r="AW7" s="90">
        <f t="shared" ca="1" si="2"/>
        <v>0</v>
      </c>
      <c r="AX7" s="90">
        <f t="shared" ca="1" si="2"/>
        <v>0</v>
      </c>
      <c r="AY7" s="90">
        <f t="shared" ca="1" si="2"/>
        <v>0</v>
      </c>
    </row>
    <row r="8" spans="2:51" s="17" customFormat="1" ht="15" customHeight="1" x14ac:dyDescent="0.25">
      <c r="B8" s="310" t="s">
        <v>54</v>
      </c>
      <c r="C8" s="58" t="s">
        <v>22</v>
      </c>
      <c r="D8" s="68">
        <v>192.1</v>
      </c>
      <c r="E8" s="56">
        <f t="shared" ref="E8:O11" si="3">D8</f>
        <v>192.1</v>
      </c>
      <c r="F8" s="56">
        <f t="shared" si="3"/>
        <v>192.1</v>
      </c>
      <c r="G8" s="56">
        <f t="shared" si="3"/>
        <v>192.1</v>
      </c>
      <c r="H8" s="56">
        <f t="shared" si="3"/>
        <v>192.1</v>
      </c>
      <c r="I8" s="56">
        <f t="shared" si="3"/>
        <v>192.1</v>
      </c>
      <c r="J8" s="56">
        <f t="shared" si="3"/>
        <v>192.1</v>
      </c>
      <c r="K8" s="56">
        <f t="shared" si="3"/>
        <v>192.1</v>
      </c>
      <c r="L8" s="56">
        <f t="shared" si="3"/>
        <v>192.1</v>
      </c>
      <c r="M8" s="56">
        <f t="shared" si="3"/>
        <v>192.1</v>
      </c>
      <c r="N8" s="56">
        <f t="shared" si="3"/>
        <v>192.1</v>
      </c>
      <c r="O8" s="56">
        <f t="shared" si="3"/>
        <v>192.1</v>
      </c>
      <c r="P8" s="54">
        <v>220</v>
      </c>
      <c r="Y8" s="88" t="s">
        <v>75</v>
      </c>
      <c r="Z8" s="87">
        <f ca="1">SUMIFS(OFFSET(BD_COMERCIAL!AN$5,0,0,$S$26,1),OFFSET(BD_COMERCIAL!$FC$5,0,0,$S$26,1),"C",OFFSET(BD_COMERCIAL!$Q$5,0,0,$S$26,1),"Fixo",OFFSET(BD_COMERCIAL!$I$5,0,0,$S$26,1),"Trading")</f>
        <v>49.7</v>
      </c>
      <c r="AA8" s="87">
        <f ca="1">SUMIFS(OFFSET(BD_COMERCIAL!AO$5,0,0,$S$26,1),OFFSET(BD_COMERCIAL!$FC$5,0,0,$S$26,1),"C",OFFSET(BD_COMERCIAL!$Q$5,0,0,$S$26,1),"Fixo",OFFSET(BD_COMERCIAL!$I$5,0,0,$S$26,1),"Trading")</f>
        <v>39</v>
      </c>
      <c r="AB8" s="87">
        <f ca="1">SUMIFS(OFFSET(BD_COMERCIAL!AP$5,0,0,$S$26,1),OFFSET(BD_COMERCIAL!$FC$5,0,0,$S$26,1),"C",OFFSET(BD_COMERCIAL!$Q$5,0,0,$S$26,1),"Fixo",OFFSET(BD_COMERCIAL!$I$5,0,0,$S$26,1),"Trading")</f>
        <v>38.700000000000003</v>
      </c>
      <c r="AC8" s="87">
        <f ca="1">SUMIFS(OFFSET(BD_COMERCIAL!AQ$5,0,0,$S$26,1),OFFSET(BD_COMERCIAL!$FC$5,0,0,$S$26,1),"C",OFFSET(BD_COMERCIAL!$Q$5,0,0,$S$26,1),"Fixo",OFFSET(BD_COMERCIAL!$I$5,0,0,$S$26,1),"Trading")</f>
        <v>55.58</v>
      </c>
      <c r="AD8" s="87">
        <f ca="1">SUMIFS(OFFSET(BD_COMERCIAL!AR$5,0,0,$S$26,1),OFFSET(BD_COMERCIAL!$FC$5,0,0,$S$26,1),"C",OFFSET(BD_COMERCIAL!$Q$5,0,0,$S$26,1),"Fixo",OFFSET(BD_COMERCIAL!$I$5,0,0,$S$26,1),"Trading")</f>
        <v>62.36</v>
      </c>
      <c r="AE8" s="87">
        <f ca="1">SUMIFS(OFFSET(BD_COMERCIAL!AS$5,0,0,$S$26,1),OFFSET(BD_COMERCIAL!$FC$5,0,0,$S$26,1),"C",OFFSET(BD_COMERCIAL!$Q$5,0,0,$S$26,1),"Fixo",OFFSET(BD_COMERCIAL!$I$5,0,0,$S$26,1),"Trading")</f>
        <v>29</v>
      </c>
      <c r="AF8" s="87">
        <f ca="1">SUMIFS(OFFSET(BD_COMERCIAL!AT$5,0,0,$S$26,1),OFFSET(BD_COMERCIAL!$FC$5,0,0,$S$26,1),"C",OFFSET(BD_COMERCIAL!$Q$5,0,0,$S$26,1),"Fixo",OFFSET(BD_COMERCIAL!$I$5,0,0,$S$26,1),"Trading")</f>
        <v>11</v>
      </c>
      <c r="AG8" s="87">
        <f ca="1">SUMIFS(OFFSET(BD_COMERCIAL!AU$5,0,0,$S$26,1),OFFSET(BD_COMERCIAL!$FC$5,0,0,$S$26,1),"C",OFFSET(BD_COMERCIAL!$Q$5,0,0,$S$26,1),"Fixo",OFFSET(BD_COMERCIAL!$I$5,0,0,$S$26,1),"Trading")</f>
        <v>11</v>
      </c>
      <c r="AH8" s="87">
        <f ca="1">SUMIFS(OFFSET(BD_COMERCIAL!AV$5,0,0,$S$26,1),OFFSET(BD_COMERCIAL!$FC$5,0,0,$S$26,1),"C",OFFSET(BD_COMERCIAL!$Q$5,0,0,$S$26,1),"Fixo",OFFSET(BD_COMERCIAL!$I$5,0,0,$S$26,1),"Trading")</f>
        <v>11</v>
      </c>
      <c r="AI8" s="87">
        <f ca="1">SUMIFS(OFFSET(BD_COMERCIAL!AW$5,0,0,$S$26,1),OFFSET(BD_COMERCIAL!$FC$5,0,0,$S$26,1),"C",OFFSET(BD_COMERCIAL!$Q$5,0,0,$S$26,1),"Fixo",OFFSET(BD_COMERCIAL!$I$5,0,0,$S$26,1),"Trading")</f>
        <v>11</v>
      </c>
      <c r="AJ8" s="87">
        <f ca="1">SUMIFS(OFFSET(BD_COMERCIAL!AX$5,0,0,$S$26,1),OFFSET(BD_COMERCIAL!$FC$5,0,0,$S$26,1),"C",OFFSET(BD_COMERCIAL!$Q$5,0,0,$S$26,1),"Fixo",OFFSET(BD_COMERCIAL!$I$5,0,0,$S$26,1),"Trading")</f>
        <v>11</v>
      </c>
      <c r="AK8" s="87">
        <f ca="1">SUMIFS(OFFSET(BD_COMERCIAL!AY$5,0,0,$S$26,1),OFFSET(BD_COMERCIAL!$FC$5,0,0,$S$26,1),"C",OFFSET(BD_COMERCIAL!$Q$5,0,0,$S$26,1),"Fixo",OFFSET(BD_COMERCIAL!$I$5,0,0,$S$26,1),"Trading")</f>
        <v>50</v>
      </c>
      <c r="AM8" s="88" t="s">
        <v>75</v>
      </c>
      <c r="AN8" s="87">
        <f ca="1">SUMIFS(OFFSET(BD_COMERCIAL!AN$5,0,0,$S$26,1),OFFSET(BD_COMERCIAL!$FC$5,0,0,$S$26,1),"C",OFFSET(BD_COMERCIAL!$Q$5,0,0,$S$26,1),"PLD + Spread",OFFSET(BD_COMERCIAL!$I$5,0,0,$S$26,1),"Trading")</f>
        <v>0</v>
      </c>
      <c r="AO8" s="87">
        <f ca="1">SUMIFS(OFFSET(BD_COMERCIAL!AO$5,0,0,$S$26,1),OFFSET(BD_COMERCIAL!$FC$5,0,0,$S$26,1),"C",OFFSET(BD_COMERCIAL!$Q$5,0,0,$S$26,1),"PLD + Spread",OFFSET(BD_COMERCIAL!$I$5,0,0,$S$26,1),"Trading")</f>
        <v>0</v>
      </c>
      <c r="AP8" s="87">
        <f ca="1">SUMIFS(OFFSET(BD_COMERCIAL!AP$5,0,0,$S$26,1),OFFSET(BD_COMERCIAL!$FC$5,0,0,$S$26,1),"C",OFFSET(BD_COMERCIAL!$Q$5,0,0,$S$26,1),"PLD + Spread",OFFSET(BD_COMERCIAL!$I$5,0,0,$S$26,1),"Trading")</f>
        <v>0</v>
      </c>
      <c r="AQ8" s="87">
        <f ca="1">SUMIFS(OFFSET(BD_COMERCIAL!AQ$5,0,0,$S$26,1),OFFSET(BD_COMERCIAL!$FC$5,0,0,$S$26,1),"C",OFFSET(BD_COMERCIAL!$Q$5,0,0,$S$26,1),"PLD + Spread",OFFSET(BD_COMERCIAL!$I$5,0,0,$S$26,1),"Trading")</f>
        <v>0</v>
      </c>
      <c r="AR8" s="87">
        <f ca="1">SUMIFS(OFFSET(BD_COMERCIAL!AR$5,0,0,$S$26,1),OFFSET(BD_COMERCIAL!$FC$5,0,0,$S$26,1),"C",OFFSET(BD_COMERCIAL!$Q$5,0,0,$S$26,1),"PLD + Spread",OFFSET(BD_COMERCIAL!$I$5,0,0,$S$26,1),"Trading")</f>
        <v>0</v>
      </c>
      <c r="AS8" s="87">
        <f ca="1">SUMIFS(OFFSET(BD_COMERCIAL!AS$5,0,0,$S$26,1),OFFSET(BD_COMERCIAL!$FC$5,0,0,$S$26,1),"C",OFFSET(BD_COMERCIAL!$Q$5,0,0,$S$26,1),"PLD + Spread",OFFSET(BD_COMERCIAL!$I$5,0,0,$S$26,1),"Trading")</f>
        <v>0</v>
      </c>
      <c r="AT8" s="87">
        <f ca="1">SUMIFS(OFFSET(BD_COMERCIAL!AT$5,0,0,$S$26,1),OFFSET(BD_COMERCIAL!$FC$5,0,0,$S$26,1),"C",OFFSET(BD_COMERCIAL!$Q$5,0,0,$S$26,1),"PLD + Spread",OFFSET(BD_COMERCIAL!$I$5,0,0,$S$26,1),"Trading")</f>
        <v>0</v>
      </c>
      <c r="AU8" s="87">
        <f ca="1">SUMIFS(OFFSET(BD_COMERCIAL!AU$5,0,0,$S$26,1),OFFSET(BD_COMERCIAL!$FC$5,0,0,$S$26,1),"C",OFFSET(BD_COMERCIAL!$Q$5,0,0,$S$26,1),"PLD + Spread",OFFSET(BD_COMERCIAL!$I$5,0,0,$S$26,1),"Trading")</f>
        <v>0</v>
      </c>
      <c r="AV8" s="87">
        <f ca="1">SUMIFS(OFFSET(BD_COMERCIAL!AV$5,0,0,$S$26,1),OFFSET(BD_COMERCIAL!$FC$5,0,0,$S$26,1),"C",OFFSET(BD_COMERCIAL!$Q$5,0,0,$S$26,1),"PLD + Spread",OFFSET(BD_COMERCIAL!$I$5,0,0,$S$26,1),"Trading")</f>
        <v>0</v>
      </c>
      <c r="AW8" s="87">
        <f ca="1">SUMIFS(OFFSET(BD_COMERCIAL!AW$5,0,0,$S$26,1),OFFSET(BD_COMERCIAL!$FC$5,0,0,$S$26,1),"C",OFFSET(BD_COMERCIAL!$Q$5,0,0,$S$26,1),"PLD + Spread",OFFSET(BD_COMERCIAL!$I$5,0,0,$S$26,1),"Trading")</f>
        <v>0</v>
      </c>
      <c r="AX8" s="87">
        <f ca="1">SUMIFS(OFFSET(BD_COMERCIAL!AX$5,0,0,$S$26,1),OFFSET(BD_COMERCIAL!$FC$5,0,0,$S$26,1),"C",OFFSET(BD_COMERCIAL!$Q$5,0,0,$S$26,1),"PLD + Spread",OFFSET(BD_COMERCIAL!$I$5,0,0,$S$26,1),"Trading")</f>
        <v>0</v>
      </c>
      <c r="AY8" s="87">
        <f ca="1">SUMIFS(OFFSET(BD_COMERCIAL!AY$5,0,0,$S$26,1),OFFSET(BD_COMERCIAL!$FC$5,0,0,$S$26,1),"C",OFFSET(BD_COMERCIAL!$Q$5,0,0,$S$26,1),"PLD + Spread",OFFSET(BD_COMERCIAL!$I$5,0,0,$S$26,1),"Trading")</f>
        <v>0</v>
      </c>
    </row>
    <row r="9" spans="2:51" s="17" customFormat="1" ht="15" customHeight="1" x14ac:dyDescent="0.25">
      <c r="B9" s="311"/>
      <c r="C9" s="51" t="s">
        <v>27</v>
      </c>
      <c r="D9" s="67">
        <v>192.1</v>
      </c>
      <c r="E9" s="44">
        <f t="shared" si="3"/>
        <v>192.1</v>
      </c>
      <c r="F9" s="44">
        <f t="shared" si="3"/>
        <v>192.1</v>
      </c>
      <c r="G9" s="44">
        <f t="shared" si="3"/>
        <v>192.1</v>
      </c>
      <c r="H9" s="44">
        <f t="shared" si="3"/>
        <v>192.1</v>
      </c>
      <c r="I9" s="44">
        <f t="shared" si="3"/>
        <v>192.1</v>
      </c>
      <c r="J9" s="44">
        <f t="shared" si="3"/>
        <v>192.1</v>
      </c>
      <c r="K9" s="44">
        <f t="shared" si="3"/>
        <v>192.1</v>
      </c>
      <c r="L9" s="44">
        <f t="shared" si="3"/>
        <v>192.1</v>
      </c>
      <c r="M9" s="44">
        <f t="shared" si="3"/>
        <v>192.1</v>
      </c>
      <c r="N9" s="44">
        <f t="shared" si="3"/>
        <v>192.1</v>
      </c>
      <c r="O9" s="44">
        <f t="shared" si="3"/>
        <v>192.1</v>
      </c>
      <c r="P9" s="50">
        <f>P8</f>
        <v>220</v>
      </c>
      <c r="Y9" s="88" t="s">
        <v>76</v>
      </c>
      <c r="Z9" s="87">
        <f ca="1">SUMIFS(OFFSET(BD_COMERCIAL!AN$5,0,0,$S$26,1),OFFSET(BD_COMERCIAL!$FC$5,0,0,$S$26,1),"V",OFFSET(BD_COMERCIAL!$Q$5,0,0,$S$26,1),"Fixo",OFFSET(BD_COMERCIAL!$I$5,0,0,$S$26,1),"Trading")</f>
        <v>63.366667000000007</v>
      </c>
      <c r="AA9" s="87">
        <f ca="1">SUMIFS(OFFSET(BD_COMERCIAL!AO$5,0,0,$S$26,1),OFFSET(BD_COMERCIAL!$FC$5,0,0,$S$26,1),"V",OFFSET(BD_COMERCIAL!$Q$5,0,0,$S$26,1),"Fixo",OFFSET(BD_COMERCIAL!$I$5,0,0,$S$26,1),"Trading")</f>
        <v>41.866667000000007</v>
      </c>
      <c r="AB9" s="87">
        <f ca="1">SUMIFS(OFFSET(BD_COMERCIAL!AP$5,0,0,$S$26,1),OFFSET(BD_COMERCIAL!$FC$5,0,0,$S$26,1),"V",OFFSET(BD_COMERCIAL!$Q$5,0,0,$S$26,1),"Fixo",OFFSET(BD_COMERCIAL!$I$5,0,0,$S$26,1),"Trading")</f>
        <v>38.866667000000007</v>
      </c>
      <c r="AC9" s="87">
        <f ca="1">SUMIFS(OFFSET(BD_COMERCIAL!AQ$5,0,0,$S$26,1),OFFSET(BD_COMERCIAL!$FC$5,0,0,$S$26,1),"V",OFFSET(BD_COMERCIAL!$Q$5,0,0,$S$26,1),"Fixo",OFFSET(BD_COMERCIAL!$I$5,0,0,$S$26,1),"Trading")</f>
        <v>71</v>
      </c>
      <c r="AD9" s="87">
        <f ca="1">SUMIFS(OFFSET(BD_COMERCIAL!AR$5,0,0,$S$26,1),OFFSET(BD_COMERCIAL!$FC$5,0,0,$S$26,1),"V",OFFSET(BD_COMERCIAL!$Q$5,0,0,$S$26,1),"Fixo",OFFSET(BD_COMERCIAL!$I$5,0,0,$S$26,1),"Trading")</f>
        <v>97</v>
      </c>
      <c r="AE9" s="87">
        <f ca="1">SUMIFS(OFFSET(BD_COMERCIAL!AS$5,0,0,$S$26,1),OFFSET(BD_COMERCIAL!$FC$5,0,0,$S$26,1),"V",OFFSET(BD_COMERCIAL!$Q$5,0,0,$S$26,1),"Fixo",OFFSET(BD_COMERCIAL!$I$5,0,0,$S$26,1),"Trading")</f>
        <v>61</v>
      </c>
      <c r="AF9" s="87">
        <f ca="1">SUMIFS(OFFSET(BD_COMERCIAL!AT$5,0,0,$S$26,1),OFFSET(BD_COMERCIAL!$FC$5,0,0,$S$26,1),"V",OFFSET(BD_COMERCIAL!$Q$5,0,0,$S$26,1),"Fixo",OFFSET(BD_COMERCIAL!$I$5,0,0,$S$26,1),"Trading")</f>
        <v>37.5</v>
      </c>
      <c r="AG9" s="87">
        <f ca="1">SUMIFS(OFFSET(BD_COMERCIAL!AU$5,0,0,$S$26,1),OFFSET(BD_COMERCIAL!$FC$5,0,0,$S$26,1),"V",OFFSET(BD_COMERCIAL!$Q$5,0,0,$S$26,1),"Fixo",OFFSET(BD_COMERCIAL!$I$5,0,0,$S$26,1),"Trading")</f>
        <v>32.5</v>
      </c>
      <c r="AH9" s="87">
        <f ca="1">SUMIFS(OFFSET(BD_COMERCIAL!AV$5,0,0,$S$26,1),OFFSET(BD_COMERCIAL!$FC$5,0,0,$S$26,1),"V",OFFSET(BD_COMERCIAL!$Q$5,0,0,$S$26,1),"Fixo",OFFSET(BD_COMERCIAL!$I$5,0,0,$S$26,1),"Trading")</f>
        <v>32.5</v>
      </c>
      <c r="AI9" s="87">
        <f ca="1">SUMIFS(OFFSET(BD_COMERCIAL!AW$5,0,0,$S$26,1),OFFSET(BD_COMERCIAL!$FC$5,0,0,$S$26,1),"V",OFFSET(BD_COMERCIAL!$Q$5,0,0,$S$26,1),"Fixo",OFFSET(BD_COMERCIAL!$I$5,0,0,$S$26,1),"Trading")</f>
        <v>18</v>
      </c>
      <c r="AJ9" s="87">
        <f ca="1">SUMIFS(OFFSET(BD_COMERCIAL!AX$5,0,0,$S$26,1),OFFSET(BD_COMERCIAL!$FC$5,0,0,$S$26,1),"V",OFFSET(BD_COMERCIAL!$Q$5,0,0,$S$26,1),"Fixo",OFFSET(BD_COMERCIAL!$I$5,0,0,$S$26,1),"Trading")</f>
        <v>18</v>
      </c>
      <c r="AK9" s="87">
        <f ca="1">SUMIFS(OFFSET(BD_COMERCIAL!AY$5,0,0,$S$26,1),OFFSET(BD_COMERCIAL!$FC$5,0,0,$S$26,1),"V",OFFSET(BD_COMERCIAL!$Q$5,0,0,$S$26,1),"Fixo",OFFSET(BD_COMERCIAL!$I$5,0,0,$S$26,1),"Trading")</f>
        <v>57</v>
      </c>
      <c r="AM9" s="88" t="s">
        <v>76</v>
      </c>
      <c r="AN9" s="87">
        <f ca="1">SUMIFS(OFFSET(BD_COMERCIAL!AN$5,0,0,$S$26,1),OFFSET(BD_COMERCIAL!$FC$5,0,0,$S$26,1),"V",OFFSET(BD_COMERCIAL!$Q$5,0,0,$S$26,1),"PLD + Spread",OFFSET(BD_COMERCIAL!$I$5,0,0,$S$26,1),"Trading")</f>
        <v>0</v>
      </c>
      <c r="AO9" s="87">
        <f ca="1">SUMIFS(OFFSET(BD_COMERCIAL!AO$5,0,0,$S$26,1),OFFSET(BD_COMERCIAL!$FC$5,0,0,$S$26,1),"V",OFFSET(BD_COMERCIAL!$Q$5,0,0,$S$26,1),"PLD + Spread",OFFSET(BD_COMERCIAL!$I$5,0,0,$S$26,1),"Trading")</f>
        <v>0</v>
      </c>
      <c r="AP9" s="87">
        <f ca="1">SUMIFS(OFFSET(BD_COMERCIAL!AP$5,0,0,$S$26,1),OFFSET(BD_COMERCIAL!$FC$5,0,0,$S$26,1),"V",OFFSET(BD_COMERCIAL!$Q$5,0,0,$S$26,1),"PLD + Spread",OFFSET(BD_COMERCIAL!$I$5,0,0,$S$26,1),"Trading")</f>
        <v>0</v>
      </c>
      <c r="AQ9" s="87">
        <f ca="1">SUMIFS(OFFSET(BD_COMERCIAL!AQ$5,0,0,$S$26,1),OFFSET(BD_COMERCIAL!$FC$5,0,0,$S$26,1),"V",OFFSET(BD_COMERCIAL!$Q$5,0,0,$S$26,1),"PLD + Spread",OFFSET(BD_COMERCIAL!$I$5,0,0,$S$26,1),"Trading")</f>
        <v>0</v>
      </c>
      <c r="AR9" s="87">
        <f ca="1">SUMIFS(OFFSET(BD_COMERCIAL!AR$5,0,0,$S$26,1),OFFSET(BD_COMERCIAL!$FC$5,0,0,$S$26,1),"V",OFFSET(BD_COMERCIAL!$Q$5,0,0,$S$26,1),"PLD + Spread",OFFSET(BD_COMERCIAL!$I$5,0,0,$S$26,1),"Trading")</f>
        <v>0</v>
      </c>
      <c r="AS9" s="87">
        <f ca="1">SUMIFS(OFFSET(BD_COMERCIAL!AS$5,0,0,$S$26,1),OFFSET(BD_COMERCIAL!$FC$5,0,0,$S$26,1),"V",OFFSET(BD_COMERCIAL!$Q$5,0,0,$S$26,1),"PLD + Spread",OFFSET(BD_COMERCIAL!$I$5,0,0,$S$26,1),"Trading")</f>
        <v>0</v>
      </c>
      <c r="AT9" s="87">
        <f ca="1">SUMIFS(OFFSET(BD_COMERCIAL!AT$5,0,0,$S$26,1),OFFSET(BD_COMERCIAL!$FC$5,0,0,$S$26,1),"V",OFFSET(BD_COMERCIAL!$Q$5,0,0,$S$26,1),"PLD + Spread",OFFSET(BD_COMERCIAL!$I$5,0,0,$S$26,1),"Trading")</f>
        <v>0</v>
      </c>
      <c r="AU9" s="87">
        <f ca="1">SUMIFS(OFFSET(BD_COMERCIAL!AU$5,0,0,$S$26,1),OFFSET(BD_COMERCIAL!$FC$5,0,0,$S$26,1),"V",OFFSET(BD_COMERCIAL!$Q$5,0,0,$S$26,1),"PLD + Spread",OFFSET(BD_COMERCIAL!$I$5,0,0,$S$26,1),"Trading")</f>
        <v>0</v>
      </c>
      <c r="AV9" s="87">
        <f ca="1">SUMIFS(OFFSET(BD_COMERCIAL!AV$5,0,0,$S$26,1),OFFSET(BD_COMERCIAL!$FC$5,0,0,$S$26,1),"V",OFFSET(BD_COMERCIAL!$Q$5,0,0,$S$26,1),"PLD + Spread",OFFSET(BD_COMERCIAL!$I$5,0,0,$S$26,1),"Trading")</f>
        <v>0</v>
      </c>
      <c r="AW9" s="87">
        <f ca="1">SUMIFS(OFFSET(BD_COMERCIAL!AW$5,0,0,$S$26,1),OFFSET(BD_COMERCIAL!$FC$5,0,0,$S$26,1),"V",OFFSET(BD_COMERCIAL!$Q$5,0,0,$S$26,1),"PLD + Spread",OFFSET(BD_COMERCIAL!$I$5,0,0,$S$26,1),"Trading")</f>
        <v>0</v>
      </c>
      <c r="AX9" s="87">
        <f ca="1">SUMIFS(OFFSET(BD_COMERCIAL!AX$5,0,0,$S$26,1),OFFSET(BD_COMERCIAL!$FC$5,0,0,$S$26,1),"V",OFFSET(BD_COMERCIAL!$Q$5,0,0,$S$26,1),"PLD + Spread",OFFSET(BD_COMERCIAL!$I$5,0,0,$S$26,1),"Trading")</f>
        <v>0</v>
      </c>
      <c r="AY9" s="87">
        <f ca="1">SUMIFS(OFFSET(BD_COMERCIAL!AY$5,0,0,$S$26,1),OFFSET(BD_COMERCIAL!$FC$5,0,0,$S$26,1),"V",OFFSET(BD_COMERCIAL!$Q$5,0,0,$S$26,1),"PLD + Spread",OFFSET(BD_COMERCIAL!$I$5,0,0,$S$26,1),"Trading")</f>
        <v>0</v>
      </c>
    </row>
    <row r="10" spans="2:51" s="17" customFormat="1" ht="15" customHeight="1" x14ac:dyDescent="0.25">
      <c r="B10" s="311"/>
      <c r="C10" s="46" t="s">
        <v>26</v>
      </c>
      <c r="D10" s="67">
        <v>84.76</v>
      </c>
      <c r="E10" s="44">
        <f t="shared" si="3"/>
        <v>84.76</v>
      </c>
      <c r="F10" s="44">
        <f t="shared" si="3"/>
        <v>84.76</v>
      </c>
      <c r="G10" s="44">
        <f t="shared" si="3"/>
        <v>84.76</v>
      </c>
      <c r="H10" s="44">
        <f t="shared" si="3"/>
        <v>84.76</v>
      </c>
      <c r="I10" s="44">
        <f t="shared" si="3"/>
        <v>84.76</v>
      </c>
      <c r="J10" s="44">
        <f t="shared" si="3"/>
        <v>84.76</v>
      </c>
      <c r="K10" s="44">
        <f t="shared" si="3"/>
        <v>84.76</v>
      </c>
      <c r="L10" s="44">
        <f t="shared" si="3"/>
        <v>84.76</v>
      </c>
      <c r="M10" s="44">
        <f t="shared" si="3"/>
        <v>84.76</v>
      </c>
      <c r="N10" s="44">
        <f t="shared" si="3"/>
        <v>84.76</v>
      </c>
      <c r="O10" s="66">
        <f t="shared" si="3"/>
        <v>84.76</v>
      </c>
      <c r="P10" s="43">
        <f>P9</f>
        <v>220</v>
      </c>
      <c r="S10" s="21"/>
      <c r="T10" s="21"/>
      <c r="U10" s="21"/>
      <c r="V10" s="21"/>
      <c r="Y10" s="89" t="s">
        <v>53</v>
      </c>
      <c r="Z10" s="90">
        <f t="shared" ref="Z10:AK10" ca="1" si="4">SUM(Z11:Z12)</f>
        <v>-13.666667000000004</v>
      </c>
      <c r="AA10" s="90">
        <f t="shared" ca="1" si="4"/>
        <v>-2.8666670000000067</v>
      </c>
      <c r="AB10" s="90">
        <f t="shared" ca="1" si="4"/>
        <v>-0.1666670000000039</v>
      </c>
      <c r="AC10" s="90">
        <f t="shared" ca="1" si="4"/>
        <v>-15.420000000000002</v>
      </c>
      <c r="AD10" s="90">
        <f t="shared" ca="1" si="4"/>
        <v>-34.64</v>
      </c>
      <c r="AE10" s="90">
        <f t="shared" ca="1" si="4"/>
        <v>-32</v>
      </c>
      <c r="AF10" s="90">
        <f t="shared" ca="1" si="4"/>
        <v>-26.5</v>
      </c>
      <c r="AG10" s="90">
        <f t="shared" ca="1" si="4"/>
        <v>-21.5</v>
      </c>
      <c r="AH10" s="90">
        <f t="shared" ca="1" si="4"/>
        <v>-21.5</v>
      </c>
      <c r="AI10" s="90">
        <f t="shared" ca="1" si="4"/>
        <v>-7</v>
      </c>
      <c r="AJ10" s="90">
        <f t="shared" ca="1" si="4"/>
        <v>-7</v>
      </c>
      <c r="AK10" s="90">
        <f t="shared" ca="1" si="4"/>
        <v>-7</v>
      </c>
      <c r="AM10" s="89" t="s">
        <v>53</v>
      </c>
      <c r="AN10" s="90">
        <f ca="1">SUM(AN11:AN12)</f>
        <v>0</v>
      </c>
      <c r="AO10" s="90">
        <f t="shared" ref="AO10:AY10" ca="1" si="5">SUM(AO11:AO12)</f>
        <v>0</v>
      </c>
      <c r="AP10" s="90">
        <f t="shared" ca="1" si="5"/>
        <v>0</v>
      </c>
      <c r="AQ10" s="90">
        <f t="shared" ca="1" si="5"/>
        <v>0</v>
      </c>
      <c r="AR10" s="90">
        <f t="shared" ca="1" si="5"/>
        <v>0</v>
      </c>
      <c r="AS10" s="90">
        <f t="shared" ca="1" si="5"/>
        <v>0</v>
      </c>
      <c r="AT10" s="90">
        <f t="shared" ca="1" si="5"/>
        <v>0</v>
      </c>
      <c r="AU10" s="90">
        <f t="shared" ca="1" si="5"/>
        <v>0</v>
      </c>
      <c r="AV10" s="90">
        <f t="shared" ca="1" si="5"/>
        <v>0</v>
      </c>
      <c r="AW10" s="90">
        <f t="shared" ca="1" si="5"/>
        <v>0</v>
      </c>
      <c r="AX10" s="90">
        <f t="shared" ca="1" si="5"/>
        <v>0</v>
      </c>
      <c r="AY10" s="90">
        <f t="shared" ca="1" si="5"/>
        <v>0</v>
      </c>
    </row>
    <row r="11" spans="2:51" s="17" customFormat="1" ht="15" customHeight="1" thickBot="1" x14ac:dyDescent="0.3">
      <c r="B11" s="312"/>
      <c r="C11" s="40" t="s">
        <v>25</v>
      </c>
      <c r="D11" s="64">
        <v>74.19</v>
      </c>
      <c r="E11" s="39">
        <f t="shared" si="3"/>
        <v>74.19</v>
      </c>
      <c r="F11" s="39">
        <f t="shared" si="3"/>
        <v>74.19</v>
      </c>
      <c r="G11" s="39">
        <f t="shared" si="3"/>
        <v>74.19</v>
      </c>
      <c r="H11" s="39">
        <f t="shared" si="3"/>
        <v>74.19</v>
      </c>
      <c r="I11" s="39">
        <f t="shared" si="3"/>
        <v>74.19</v>
      </c>
      <c r="J11" s="39">
        <f t="shared" si="3"/>
        <v>74.19</v>
      </c>
      <c r="K11" s="39">
        <f t="shared" si="3"/>
        <v>74.19</v>
      </c>
      <c r="L11" s="39">
        <f t="shared" si="3"/>
        <v>74.19</v>
      </c>
      <c r="M11" s="39">
        <f t="shared" si="3"/>
        <v>74.19</v>
      </c>
      <c r="N11" s="39">
        <f t="shared" si="3"/>
        <v>74.19</v>
      </c>
      <c r="O11" s="38">
        <f t="shared" si="3"/>
        <v>74.19</v>
      </c>
      <c r="P11" s="37">
        <f>P10</f>
        <v>220</v>
      </c>
      <c r="X11" s="70"/>
      <c r="Y11" s="86" t="s">
        <v>52</v>
      </c>
      <c r="Z11" s="87">
        <f ca="1">SUMIFS(OFFSET(BD_COMERCIAL!AN$5,0,0,$S$26,1),OFFSET(BD_COMERCIAL!$K$5,0,0,$S$26,1),"Conv",OFFSET(BD_COMERCIAL!$FC$5,0,0,$S$26,1),"C",OFFSET(BD_COMERCIAL!$Q$5,0,0,$S$26,1),"Fixo",OFFSET(BD_COMERCIAL!$I$5,0,0,$S$26,1),"Trading")-SUMIFS(OFFSET(BD_COMERCIAL!AN$5,0,0,$S$26,1),OFFSET(BD_COMERCIAL!$K$5,0,0,$S$26,1),"Conv",OFFSET(BD_COMERCIAL!$FC$5,0,0,$S$26,1),"V",OFFSET(BD_COMERCIAL!$Q$5,0,0,$S$26,1),"Fixo",OFFSET(BD_COMERCIAL!$I$5,0,0,$S$26,1),"Trading")</f>
        <v>-13.666667000000004</v>
      </c>
      <c r="AA11" s="87">
        <f ca="1">SUMIFS(OFFSET(BD_COMERCIAL!AO$5,0,0,$S$26,1),OFFSET(BD_COMERCIAL!$K$5,0,0,$S$26,1),"Conv",OFFSET(BD_COMERCIAL!$FC$5,0,0,$S$26,1),"C",OFFSET(BD_COMERCIAL!$Q$5,0,0,$S$26,1),"Fixo",OFFSET(BD_COMERCIAL!$I$5,0,0,$S$26,1),"Trading")-SUMIFS(OFFSET(BD_COMERCIAL!AO$5,0,0,$S$26,1),OFFSET(BD_COMERCIAL!$K$5,0,0,$S$26,1),"Conv",OFFSET(BD_COMERCIAL!$FC$5,0,0,$S$26,1),"V",OFFSET(BD_COMERCIAL!$Q$5,0,0,$S$26,1),"Fixo",OFFSET(BD_COMERCIAL!$I$5,0,0,$S$26,1),"Trading")</f>
        <v>-2.8666670000000067</v>
      </c>
      <c r="AB11" s="87">
        <f ca="1">SUMIFS(OFFSET(BD_COMERCIAL!AP$5,0,0,$S$26,1),OFFSET(BD_COMERCIAL!$K$5,0,0,$S$26,1),"Conv",OFFSET(BD_COMERCIAL!$FC$5,0,0,$S$26,1),"C",OFFSET(BD_COMERCIAL!$Q$5,0,0,$S$26,1),"Fixo",OFFSET(BD_COMERCIAL!$I$5,0,0,$S$26,1),"Trading")-SUMIFS(OFFSET(BD_COMERCIAL!AP$5,0,0,$S$26,1),OFFSET(BD_COMERCIAL!$K$5,0,0,$S$26,1),"Conv",OFFSET(BD_COMERCIAL!$FC$5,0,0,$S$26,1),"V",OFFSET(BD_COMERCIAL!$Q$5,0,0,$S$26,1),"Fixo",OFFSET(BD_COMERCIAL!$I$5,0,0,$S$26,1),"Trading")</f>
        <v>-0.1666670000000039</v>
      </c>
      <c r="AC11" s="87">
        <f ca="1">SUMIFS(OFFSET(BD_COMERCIAL!AQ$5,0,0,$S$26,1),OFFSET(BD_COMERCIAL!$K$5,0,0,$S$26,1),"Conv",OFFSET(BD_COMERCIAL!$FC$5,0,0,$S$26,1),"C",OFFSET(BD_COMERCIAL!$Q$5,0,0,$S$26,1),"Fixo",OFFSET(BD_COMERCIAL!$I$5,0,0,$S$26,1),"Trading")-SUMIFS(OFFSET(BD_COMERCIAL!AQ$5,0,0,$S$26,1),OFFSET(BD_COMERCIAL!$K$5,0,0,$S$26,1),"Conv",OFFSET(BD_COMERCIAL!$FC$5,0,0,$S$26,1),"V",OFFSET(BD_COMERCIAL!$Q$5,0,0,$S$26,1),"Fixo",OFFSET(BD_COMERCIAL!$I$5,0,0,$S$26,1),"Trading")</f>
        <v>-15.420000000000002</v>
      </c>
      <c r="AD11" s="87">
        <f ca="1">SUMIFS(OFFSET(BD_COMERCIAL!AR$5,0,0,$S$26,1),OFFSET(BD_COMERCIAL!$K$5,0,0,$S$26,1),"Conv",OFFSET(BD_COMERCIAL!$FC$5,0,0,$S$26,1),"C",OFFSET(BD_COMERCIAL!$Q$5,0,0,$S$26,1),"Fixo",OFFSET(BD_COMERCIAL!$I$5,0,0,$S$26,1),"Trading")-SUMIFS(OFFSET(BD_COMERCIAL!AR$5,0,0,$S$26,1),OFFSET(BD_COMERCIAL!$K$5,0,0,$S$26,1),"Conv",OFFSET(BD_COMERCIAL!$FC$5,0,0,$S$26,1),"V",OFFSET(BD_COMERCIAL!$Q$5,0,0,$S$26,1),"Fixo",OFFSET(BD_COMERCIAL!$I$5,0,0,$S$26,1),"Trading")</f>
        <v>-34.64</v>
      </c>
      <c r="AE11" s="87">
        <f ca="1">SUMIFS(OFFSET(BD_COMERCIAL!AS$5,0,0,$S$26,1),OFFSET(BD_COMERCIAL!$K$5,0,0,$S$26,1),"Conv",OFFSET(BD_COMERCIAL!$FC$5,0,0,$S$26,1),"C",OFFSET(BD_COMERCIAL!$Q$5,0,0,$S$26,1),"Fixo",OFFSET(BD_COMERCIAL!$I$5,0,0,$S$26,1),"Trading")-SUMIFS(OFFSET(BD_COMERCIAL!AS$5,0,0,$S$26,1),OFFSET(BD_COMERCIAL!$K$5,0,0,$S$26,1),"Conv",OFFSET(BD_COMERCIAL!$FC$5,0,0,$S$26,1),"V",OFFSET(BD_COMERCIAL!$Q$5,0,0,$S$26,1),"Fixo",OFFSET(BD_COMERCIAL!$I$5,0,0,$S$26,1),"Trading")</f>
        <v>-32</v>
      </c>
      <c r="AF11" s="87">
        <f ca="1">SUMIFS(OFFSET(BD_COMERCIAL!AT$5,0,0,$S$26,1),OFFSET(BD_COMERCIAL!$K$5,0,0,$S$26,1),"Conv",OFFSET(BD_COMERCIAL!$FC$5,0,0,$S$26,1),"C",OFFSET(BD_COMERCIAL!$Q$5,0,0,$S$26,1),"Fixo",OFFSET(BD_COMERCIAL!$I$5,0,0,$S$26,1),"Trading")-SUMIFS(OFFSET(BD_COMERCIAL!AT$5,0,0,$S$26,1),OFFSET(BD_COMERCIAL!$K$5,0,0,$S$26,1),"Conv",OFFSET(BD_COMERCIAL!$FC$5,0,0,$S$26,1),"V",OFFSET(BD_COMERCIAL!$Q$5,0,0,$S$26,1),"Fixo",OFFSET(BD_COMERCIAL!$I$5,0,0,$S$26,1),"Trading")</f>
        <v>-26.5</v>
      </c>
      <c r="AG11" s="87">
        <f ca="1">SUMIFS(OFFSET(BD_COMERCIAL!AU$5,0,0,$S$26,1),OFFSET(BD_COMERCIAL!$K$5,0,0,$S$26,1),"Conv",OFFSET(BD_COMERCIAL!$FC$5,0,0,$S$26,1),"C",OFFSET(BD_COMERCIAL!$Q$5,0,0,$S$26,1),"Fixo",OFFSET(BD_COMERCIAL!$I$5,0,0,$S$26,1),"Trading")-SUMIFS(OFFSET(BD_COMERCIAL!AU$5,0,0,$S$26,1),OFFSET(BD_COMERCIAL!$K$5,0,0,$S$26,1),"Conv",OFFSET(BD_COMERCIAL!$FC$5,0,0,$S$26,1),"V",OFFSET(BD_COMERCIAL!$Q$5,0,0,$S$26,1),"Fixo",OFFSET(BD_COMERCIAL!$I$5,0,0,$S$26,1),"Trading")</f>
        <v>-21.5</v>
      </c>
      <c r="AH11" s="87">
        <f ca="1">SUMIFS(OFFSET(BD_COMERCIAL!AV$5,0,0,$S$26,1),OFFSET(BD_COMERCIAL!$K$5,0,0,$S$26,1),"Conv",OFFSET(BD_COMERCIAL!$FC$5,0,0,$S$26,1),"C",OFFSET(BD_COMERCIAL!$Q$5,0,0,$S$26,1),"Fixo",OFFSET(BD_COMERCIAL!$I$5,0,0,$S$26,1),"Trading")-SUMIFS(OFFSET(BD_COMERCIAL!AV$5,0,0,$S$26,1),OFFSET(BD_COMERCIAL!$K$5,0,0,$S$26,1),"Conv",OFFSET(BD_COMERCIAL!$FC$5,0,0,$S$26,1),"V",OFFSET(BD_COMERCIAL!$Q$5,0,0,$S$26,1),"Fixo",OFFSET(BD_COMERCIAL!$I$5,0,0,$S$26,1),"Trading")</f>
        <v>-21.5</v>
      </c>
      <c r="AI11" s="87">
        <f ca="1">SUMIFS(OFFSET(BD_COMERCIAL!AW$5,0,0,$S$26,1),OFFSET(BD_COMERCIAL!$K$5,0,0,$S$26,1),"Conv",OFFSET(BD_COMERCIAL!$FC$5,0,0,$S$26,1),"C",OFFSET(BD_COMERCIAL!$Q$5,0,0,$S$26,1),"Fixo",OFFSET(BD_COMERCIAL!$I$5,0,0,$S$26,1),"Trading")-SUMIFS(OFFSET(BD_COMERCIAL!AW$5,0,0,$S$26,1),OFFSET(BD_COMERCIAL!$K$5,0,0,$S$26,1),"Conv",OFFSET(BD_COMERCIAL!$FC$5,0,0,$S$26,1),"V",OFFSET(BD_COMERCIAL!$Q$5,0,0,$S$26,1),"Fixo",OFFSET(BD_COMERCIAL!$I$5,0,0,$S$26,1),"Trading")</f>
        <v>-7</v>
      </c>
      <c r="AJ11" s="87">
        <f ca="1">SUMIFS(OFFSET(BD_COMERCIAL!AX$5,0,0,$S$26,1),OFFSET(BD_COMERCIAL!$K$5,0,0,$S$26,1),"Conv",OFFSET(BD_COMERCIAL!$FC$5,0,0,$S$26,1),"C",OFFSET(BD_COMERCIAL!$Q$5,0,0,$S$26,1),"Fixo",OFFSET(BD_COMERCIAL!$I$5,0,0,$S$26,1),"Trading")-SUMIFS(OFFSET(BD_COMERCIAL!AX$5,0,0,$S$26,1),OFFSET(BD_COMERCIAL!$K$5,0,0,$S$26,1),"Conv",OFFSET(BD_COMERCIAL!$FC$5,0,0,$S$26,1),"V",OFFSET(BD_COMERCIAL!$Q$5,0,0,$S$26,1),"Fixo",OFFSET(BD_COMERCIAL!$I$5,0,0,$S$26,1),"Trading")</f>
        <v>-7</v>
      </c>
      <c r="AK11" s="87">
        <f ca="1">SUMIFS(OFFSET(BD_COMERCIAL!AY$5,0,0,$S$26,1),OFFSET(BD_COMERCIAL!$K$5,0,0,$S$26,1),"Conv",OFFSET(BD_COMERCIAL!$FC$5,0,0,$S$26,1),"C",OFFSET(BD_COMERCIAL!$Q$5,0,0,$S$26,1),"Fixo",OFFSET(BD_COMERCIAL!$I$5,0,0,$S$26,1),"Trading")-SUMIFS(OFFSET(BD_COMERCIAL!AY$5,0,0,$S$26,1),OFFSET(BD_COMERCIAL!$K$5,0,0,$S$26,1),"Conv",OFFSET(BD_COMERCIAL!$FC$5,0,0,$S$26,1),"V",OFFSET(BD_COMERCIAL!$Q$5,0,0,$S$26,1),"Fixo",OFFSET(BD_COMERCIAL!$I$5,0,0,$S$26,1),"Trading")</f>
        <v>-7</v>
      </c>
      <c r="AM11" s="86" t="s">
        <v>52</v>
      </c>
      <c r="AN11" s="87">
        <f ca="1">SUMIFS(OFFSET(BD_COMERCIAL!AN$5,0,0,$S$26,1),OFFSET(BD_COMERCIAL!$K$5,0,0,$S$26,1),"Conv",OFFSET(BD_COMERCIAL!$FC$5,0,0,$S$26,1),"C",OFFSET(BD_COMERCIAL!$Q$5,0,0,$S$26,1),"PLD + Spread",OFFSET(BD_COMERCIAL!$I$5,0,0,$S$26,1),"Trading")-SUMIFS(OFFSET(BD_COMERCIAL!AN$5,0,0,$S$26,1),OFFSET(BD_COMERCIAL!$K$5,0,0,$S$26,1),"Conv",OFFSET(BD_COMERCIAL!$FC$5,0,0,$S$26,1),"V",OFFSET(BD_COMERCIAL!$Q$5,0,0,$S$26,1),"PLD + Spread",OFFSET(BD_COMERCIAL!$I$5,0,0,$S$26,1),"Trading")</f>
        <v>0</v>
      </c>
      <c r="AO11" s="87">
        <f ca="1">SUMIFS(OFFSET(BD_COMERCIAL!AO$5,0,0,$S$26,1),OFFSET(BD_COMERCIAL!$K$5,0,0,$S$26,1),"Conv",OFFSET(BD_COMERCIAL!$FC$5,0,0,$S$26,1),"C",OFFSET(BD_COMERCIAL!$Q$5,0,0,$S$26,1),"PLD + Spread",OFFSET(BD_COMERCIAL!$I$5,0,0,$S$26,1),"Trading")-SUMIFS(OFFSET(BD_COMERCIAL!AO$5,0,0,$S$26,1),OFFSET(BD_COMERCIAL!$K$5,0,0,$S$26,1),"Conv",OFFSET(BD_COMERCIAL!$FC$5,0,0,$S$26,1),"V",OFFSET(BD_COMERCIAL!$Q$5,0,0,$S$26,1),"PLD + Spread",OFFSET(BD_COMERCIAL!$I$5,0,0,$S$26,1),"Trading")</f>
        <v>0</v>
      </c>
      <c r="AP11" s="87">
        <f ca="1">SUMIFS(OFFSET(BD_COMERCIAL!AP$5,0,0,$S$26,1),OFFSET(BD_COMERCIAL!$K$5,0,0,$S$26,1),"Conv",OFFSET(BD_COMERCIAL!$FC$5,0,0,$S$26,1),"C",OFFSET(BD_COMERCIAL!$Q$5,0,0,$S$26,1),"PLD + Spread",OFFSET(BD_COMERCIAL!$I$5,0,0,$S$26,1),"Trading")-SUMIFS(OFFSET(BD_COMERCIAL!AP$5,0,0,$S$26,1),OFFSET(BD_COMERCIAL!$K$5,0,0,$S$26,1),"Conv",OFFSET(BD_COMERCIAL!$FC$5,0,0,$S$26,1),"V",OFFSET(BD_COMERCIAL!$Q$5,0,0,$S$26,1),"PLD + Spread",OFFSET(BD_COMERCIAL!$I$5,0,0,$S$26,1),"Trading")</f>
        <v>0</v>
      </c>
      <c r="AQ11" s="87">
        <f ca="1">SUMIFS(OFFSET(BD_COMERCIAL!AQ$5,0,0,$S$26,1),OFFSET(BD_COMERCIAL!$K$5,0,0,$S$26,1),"Conv",OFFSET(BD_COMERCIAL!$FC$5,0,0,$S$26,1),"C",OFFSET(BD_COMERCIAL!$Q$5,0,0,$S$26,1),"PLD + Spread",OFFSET(BD_COMERCIAL!$I$5,0,0,$S$26,1),"Trading")-SUMIFS(OFFSET(BD_COMERCIAL!AQ$5,0,0,$S$26,1),OFFSET(BD_COMERCIAL!$K$5,0,0,$S$26,1),"Conv",OFFSET(BD_COMERCIAL!$FC$5,0,0,$S$26,1),"V",OFFSET(BD_COMERCIAL!$Q$5,0,0,$S$26,1),"PLD + Spread",OFFSET(BD_COMERCIAL!$I$5,0,0,$S$26,1),"Trading")</f>
        <v>0</v>
      </c>
      <c r="AR11" s="87">
        <f ca="1">SUMIFS(OFFSET(BD_COMERCIAL!AR$5,0,0,$S$26,1),OFFSET(BD_COMERCIAL!$K$5,0,0,$S$26,1),"Conv",OFFSET(BD_COMERCIAL!$FC$5,0,0,$S$26,1),"C",OFFSET(BD_COMERCIAL!$Q$5,0,0,$S$26,1),"PLD + Spread",OFFSET(BD_COMERCIAL!$I$5,0,0,$S$26,1),"Trading")-SUMIFS(OFFSET(BD_COMERCIAL!AR$5,0,0,$S$26,1),OFFSET(BD_COMERCIAL!$K$5,0,0,$S$26,1),"Conv",OFFSET(BD_COMERCIAL!$FC$5,0,0,$S$26,1),"V",OFFSET(BD_COMERCIAL!$Q$5,0,0,$S$26,1),"PLD + Spread",OFFSET(BD_COMERCIAL!$I$5,0,0,$S$26,1),"Trading")</f>
        <v>0</v>
      </c>
      <c r="AS11" s="87">
        <f ca="1">SUMIFS(OFFSET(BD_COMERCIAL!AS$5,0,0,$S$26,1),OFFSET(BD_COMERCIAL!$K$5,0,0,$S$26,1),"Conv",OFFSET(BD_COMERCIAL!$FC$5,0,0,$S$26,1),"C",OFFSET(BD_COMERCIAL!$Q$5,0,0,$S$26,1),"PLD + Spread",OFFSET(BD_COMERCIAL!$I$5,0,0,$S$26,1),"Trading")-SUMIFS(OFFSET(BD_COMERCIAL!AS$5,0,0,$S$26,1),OFFSET(BD_COMERCIAL!$K$5,0,0,$S$26,1),"Conv",OFFSET(BD_COMERCIAL!$FC$5,0,0,$S$26,1),"V",OFFSET(BD_COMERCIAL!$Q$5,0,0,$S$26,1),"PLD + Spread",OFFSET(BD_COMERCIAL!$I$5,0,0,$S$26,1),"Trading")</f>
        <v>0</v>
      </c>
      <c r="AT11" s="87">
        <f ca="1">SUMIFS(OFFSET(BD_COMERCIAL!AT$5,0,0,$S$26,1),OFFSET(BD_COMERCIAL!$K$5,0,0,$S$26,1),"Conv",OFFSET(BD_COMERCIAL!$FC$5,0,0,$S$26,1),"C",OFFSET(BD_COMERCIAL!$Q$5,0,0,$S$26,1),"PLD + Spread",OFFSET(BD_COMERCIAL!$I$5,0,0,$S$26,1),"Trading")-SUMIFS(OFFSET(BD_COMERCIAL!AT$5,0,0,$S$26,1),OFFSET(BD_COMERCIAL!$K$5,0,0,$S$26,1),"Conv",OFFSET(BD_COMERCIAL!$FC$5,0,0,$S$26,1),"V",OFFSET(BD_COMERCIAL!$Q$5,0,0,$S$26,1),"PLD + Spread",OFFSET(BD_COMERCIAL!$I$5,0,0,$S$26,1),"Trading")</f>
        <v>0</v>
      </c>
      <c r="AU11" s="87">
        <f ca="1">SUMIFS(OFFSET(BD_COMERCIAL!AU$5,0,0,$S$26,1),OFFSET(BD_COMERCIAL!$K$5,0,0,$S$26,1),"Conv",OFFSET(BD_COMERCIAL!$FC$5,0,0,$S$26,1),"C",OFFSET(BD_COMERCIAL!$Q$5,0,0,$S$26,1),"PLD + Spread",OFFSET(BD_COMERCIAL!$I$5,0,0,$S$26,1),"Trading")-SUMIFS(OFFSET(BD_COMERCIAL!AU$5,0,0,$S$26,1),OFFSET(BD_COMERCIAL!$K$5,0,0,$S$26,1),"Conv",OFFSET(BD_COMERCIAL!$FC$5,0,0,$S$26,1),"V",OFFSET(BD_COMERCIAL!$Q$5,0,0,$S$26,1),"PLD + Spread",OFFSET(BD_COMERCIAL!$I$5,0,0,$S$26,1),"Trading")</f>
        <v>0</v>
      </c>
      <c r="AV11" s="87">
        <f ca="1">SUMIFS(OFFSET(BD_COMERCIAL!AV$5,0,0,$S$26,1),OFFSET(BD_COMERCIAL!$K$5,0,0,$S$26,1),"Conv",OFFSET(BD_COMERCIAL!$FC$5,0,0,$S$26,1),"C",OFFSET(BD_COMERCIAL!$Q$5,0,0,$S$26,1),"PLD + Spread",OFFSET(BD_COMERCIAL!$I$5,0,0,$S$26,1),"Trading")-SUMIFS(OFFSET(BD_COMERCIAL!AV$5,0,0,$S$26,1),OFFSET(BD_COMERCIAL!$K$5,0,0,$S$26,1),"Conv",OFFSET(BD_COMERCIAL!$FC$5,0,0,$S$26,1),"V",OFFSET(BD_COMERCIAL!$Q$5,0,0,$S$26,1),"PLD + Spread",OFFSET(BD_COMERCIAL!$I$5,0,0,$S$26,1),"Trading")</f>
        <v>0</v>
      </c>
      <c r="AW11" s="87">
        <f ca="1">SUMIFS(OFFSET(BD_COMERCIAL!AW$5,0,0,$S$26,1),OFFSET(BD_COMERCIAL!$K$5,0,0,$S$26,1),"Conv",OFFSET(BD_COMERCIAL!$FC$5,0,0,$S$26,1),"C",OFFSET(BD_COMERCIAL!$Q$5,0,0,$S$26,1),"PLD + Spread",OFFSET(BD_COMERCIAL!$I$5,0,0,$S$26,1),"Trading")-SUMIFS(OFFSET(BD_COMERCIAL!AW$5,0,0,$S$26,1),OFFSET(BD_COMERCIAL!$K$5,0,0,$S$26,1),"Conv",OFFSET(BD_COMERCIAL!$FC$5,0,0,$S$26,1),"V",OFFSET(BD_COMERCIAL!$Q$5,0,0,$S$26,1),"PLD + Spread",OFFSET(BD_COMERCIAL!$I$5,0,0,$S$26,1),"Trading")</f>
        <v>0</v>
      </c>
      <c r="AX11" s="87">
        <f ca="1">SUMIFS(OFFSET(BD_COMERCIAL!AX$5,0,0,$S$26,1),OFFSET(BD_COMERCIAL!$K$5,0,0,$S$26,1),"Conv",OFFSET(BD_COMERCIAL!$FC$5,0,0,$S$26,1),"C",OFFSET(BD_COMERCIAL!$Q$5,0,0,$S$26,1),"PLD + Spread",OFFSET(BD_COMERCIAL!$I$5,0,0,$S$26,1),"Trading")-SUMIFS(OFFSET(BD_COMERCIAL!AX$5,0,0,$S$26,1),OFFSET(BD_COMERCIAL!$K$5,0,0,$S$26,1),"Conv",OFFSET(BD_COMERCIAL!$FC$5,0,0,$S$26,1),"V",OFFSET(BD_COMERCIAL!$Q$5,0,0,$S$26,1),"PLD + Spread",OFFSET(BD_COMERCIAL!$I$5,0,0,$S$26,1),"Trading")</f>
        <v>0</v>
      </c>
      <c r="AY11" s="87">
        <f ca="1">SUMIFS(OFFSET(BD_COMERCIAL!AY$5,0,0,$S$26,1),OFFSET(BD_COMERCIAL!$K$5,0,0,$S$26,1),"Conv",OFFSET(BD_COMERCIAL!$FC$5,0,0,$S$26,1),"C",OFFSET(BD_COMERCIAL!$Q$5,0,0,$S$26,1),"PLD + Spread",OFFSET(BD_COMERCIAL!$I$5,0,0,$S$26,1),"Trading")-SUMIFS(OFFSET(BD_COMERCIAL!AY$5,0,0,$S$26,1),OFFSET(BD_COMERCIAL!$K$5,0,0,$S$26,1),"Conv",OFFSET(BD_COMERCIAL!$FC$5,0,0,$S$26,1),"V",OFFSET(BD_COMERCIAL!$Q$5,0,0,$S$26,1),"PLD + Spread",OFFSET(BD_COMERCIAL!$I$5,0,0,$S$26,1),"Trading")</f>
        <v>0</v>
      </c>
    </row>
    <row r="12" spans="2:51" ht="15.75" customHeight="1" thickBot="1" x14ac:dyDescent="0.3">
      <c r="B12" s="62"/>
      <c r="C12" s="62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0"/>
      <c r="X12" s="17"/>
      <c r="Y12" s="86" t="s">
        <v>51</v>
      </c>
      <c r="Z12" s="87">
        <f ca="1">SUMIFS(OFFSET(BD_COMERCIAL!AN$5,0,0,$S$26,1),OFFSET(BD_COMERCIAL!$K$5,0,0,$S$26,1),"CQI5",OFFSET(BD_COMERCIAL!$FC$5,0,0,$S$26,1),"C",OFFSET(BD_COMERCIAL!$Q$5,0,0,$S$26,1),"Fixo",OFFSET(BD_COMERCIAL!$I$5,0,0,$S$26,1),"Trading")-SUMIFS(OFFSET(BD_COMERCIAL!AN$5,0,0,$S$26,1),OFFSET(BD_COMERCIAL!$K$5,0,0,$S$26,1),"CQI5",OFFSET(BD_COMERCIAL!$FC$5,0,0,$S$26,1),"V",OFFSET(BD_COMERCIAL!$Q$5,0,0,$S$26,1),"Fixo",OFFSET(BD_COMERCIAL!$I$5,0,0,$S$26,1),"Trading")</f>
        <v>0</v>
      </c>
      <c r="AA12" s="87">
        <f ca="1">SUMIFS(OFFSET(BD_COMERCIAL!AO$5,0,0,$S$26,1),OFFSET(BD_COMERCIAL!$K$5,0,0,$S$26,1),"CQI5",OFFSET(BD_COMERCIAL!$FC$5,0,0,$S$26,1),"C",OFFSET(BD_COMERCIAL!$Q$5,0,0,$S$26,1),"Fixo",OFFSET(BD_COMERCIAL!$I$5,0,0,$S$26,1),"Trading")-SUMIFS(OFFSET(BD_COMERCIAL!AO$5,0,0,$S$26,1),OFFSET(BD_COMERCIAL!$K$5,0,0,$S$26,1),"CQI5",OFFSET(BD_COMERCIAL!$FC$5,0,0,$S$26,1),"V",OFFSET(BD_COMERCIAL!$Q$5,0,0,$S$26,1),"Fixo",OFFSET(BD_COMERCIAL!$I$5,0,0,$S$26,1),"Trading")</f>
        <v>0</v>
      </c>
      <c r="AB12" s="87">
        <f ca="1">SUMIFS(OFFSET(BD_COMERCIAL!AP$5,0,0,$S$26,1),OFFSET(BD_COMERCIAL!$K$5,0,0,$S$26,1),"CQI5",OFFSET(BD_COMERCIAL!$FC$5,0,0,$S$26,1),"C",OFFSET(BD_COMERCIAL!$Q$5,0,0,$S$26,1),"Fixo",OFFSET(BD_COMERCIAL!$I$5,0,0,$S$26,1),"Trading")-SUMIFS(OFFSET(BD_COMERCIAL!AP$5,0,0,$S$26,1),OFFSET(BD_COMERCIAL!$K$5,0,0,$S$26,1),"CQI5",OFFSET(BD_COMERCIAL!$FC$5,0,0,$S$26,1),"V",OFFSET(BD_COMERCIAL!$Q$5,0,0,$S$26,1),"Fixo",OFFSET(BD_COMERCIAL!$I$5,0,0,$S$26,1),"Trading")</f>
        <v>0</v>
      </c>
      <c r="AC12" s="87">
        <f ca="1">SUMIFS(OFFSET(BD_COMERCIAL!AQ$5,0,0,$S$26,1),OFFSET(BD_COMERCIAL!$K$5,0,0,$S$26,1),"CQI5",OFFSET(BD_COMERCIAL!$FC$5,0,0,$S$26,1),"C",OFFSET(BD_COMERCIAL!$Q$5,0,0,$S$26,1),"Fixo",OFFSET(BD_COMERCIAL!$I$5,0,0,$S$26,1),"Trading")-SUMIFS(OFFSET(BD_COMERCIAL!AQ$5,0,0,$S$26,1),OFFSET(BD_COMERCIAL!$K$5,0,0,$S$26,1),"CQI5",OFFSET(BD_COMERCIAL!$FC$5,0,0,$S$26,1),"V",OFFSET(BD_COMERCIAL!$Q$5,0,0,$S$26,1),"Fixo",OFFSET(BD_COMERCIAL!$I$5,0,0,$S$26,1),"Trading")</f>
        <v>0</v>
      </c>
      <c r="AD12" s="87">
        <f ca="1">SUMIFS(OFFSET(BD_COMERCIAL!AR$5,0,0,$S$26,1),OFFSET(BD_COMERCIAL!$K$5,0,0,$S$26,1),"CQI5",OFFSET(BD_COMERCIAL!$FC$5,0,0,$S$26,1),"C",OFFSET(BD_COMERCIAL!$Q$5,0,0,$S$26,1),"Fixo",OFFSET(BD_COMERCIAL!$I$5,0,0,$S$26,1),"Trading")-SUMIFS(OFFSET(BD_COMERCIAL!AR$5,0,0,$S$26,1),OFFSET(BD_COMERCIAL!$K$5,0,0,$S$26,1),"CQI5",OFFSET(BD_COMERCIAL!$FC$5,0,0,$S$26,1),"V",OFFSET(BD_COMERCIAL!$Q$5,0,0,$S$26,1),"Fixo",OFFSET(BD_COMERCIAL!$I$5,0,0,$S$26,1),"Trading")</f>
        <v>0</v>
      </c>
      <c r="AE12" s="87">
        <f ca="1">SUMIFS(OFFSET(BD_COMERCIAL!AS$5,0,0,$S$26,1),OFFSET(BD_COMERCIAL!$K$5,0,0,$S$26,1),"CQI5",OFFSET(BD_COMERCIAL!$FC$5,0,0,$S$26,1),"C",OFFSET(BD_COMERCIAL!$Q$5,0,0,$S$26,1),"Fixo",OFFSET(BD_COMERCIAL!$I$5,0,0,$S$26,1),"Trading")-SUMIFS(OFFSET(BD_COMERCIAL!AS$5,0,0,$S$26,1),OFFSET(BD_COMERCIAL!$K$5,0,0,$S$26,1),"CQI5",OFFSET(BD_COMERCIAL!$FC$5,0,0,$S$26,1),"V",OFFSET(BD_COMERCIAL!$Q$5,0,0,$S$26,1),"Fixo",OFFSET(BD_COMERCIAL!$I$5,0,0,$S$26,1),"Trading")</f>
        <v>0</v>
      </c>
      <c r="AF12" s="87">
        <f ca="1">SUMIFS(OFFSET(BD_COMERCIAL!AT$5,0,0,$S$26,1),OFFSET(BD_COMERCIAL!$K$5,0,0,$S$26,1),"CQI5",OFFSET(BD_COMERCIAL!$FC$5,0,0,$S$26,1),"C",OFFSET(BD_COMERCIAL!$Q$5,0,0,$S$26,1),"Fixo",OFFSET(BD_COMERCIAL!$I$5,0,0,$S$26,1),"Trading")-SUMIFS(OFFSET(BD_COMERCIAL!AT$5,0,0,$S$26,1),OFFSET(BD_COMERCIAL!$K$5,0,0,$S$26,1),"CQI5",OFFSET(BD_COMERCIAL!$FC$5,0,0,$S$26,1),"V",OFFSET(BD_COMERCIAL!$Q$5,0,0,$S$26,1),"Fixo",OFFSET(BD_COMERCIAL!$I$5,0,0,$S$26,1),"Trading")</f>
        <v>0</v>
      </c>
      <c r="AG12" s="87">
        <f ca="1">SUMIFS(OFFSET(BD_COMERCIAL!AU$5,0,0,$S$26,1),OFFSET(BD_COMERCIAL!$K$5,0,0,$S$26,1),"CQI5",OFFSET(BD_COMERCIAL!$FC$5,0,0,$S$26,1),"C",OFFSET(BD_COMERCIAL!$Q$5,0,0,$S$26,1),"Fixo",OFFSET(BD_COMERCIAL!$I$5,0,0,$S$26,1),"Trading")-SUMIFS(OFFSET(BD_COMERCIAL!AU$5,0,0,$S$26,1),OFFSET(BD_COMERCIAL!$K$5,0,0,$S$26,1),"CQI5",OFFSET(BD_COMERCIAL!$FC$5,0,0,$S$26,1),"V",OFFSET(BD_COMERCIAL!$Q$5,0,0,$S$26,1),"Fixo",OFFSET(BD_COMERCIAL!$I$5,0,0,$S$26,1),"Trading")</f>
        <v>0</v>
      </c>
      <c r="AH12" s="87">
        <f ca="1">SUMIFS(OFFSET(BD_COMERCIAL!AV$5,0,0,$S$26,1),OFFSET(BD_COMERCIAL!$K$5,0,0,$S$26,1),"CQI5",OFFSET(BD_COMERCIAL!$FC$5,0,0,$S$26,1),"C",OFFSET(BD_COMERCIAL!$Q$5,0,0,$S$26,1),"Fixo",OFFSET(BD_COMERCIAL!$I$5,0,0,$S$26,1),"Trading")-SUMIFS(OFFSET(BD_COMERCIAL!AV$5,0,0,$S$26,1),OFFSET(BD_COMERCIAL!$K$5,0,0,$S$26,1),"CQI5",OFFSET(BD_COMERCIAL!$FC$5,0,0,$S$26,1),"V",OFFSET(BD_COMERCIAL!$Q$5,0,0,$S$26,1),"Fixo",OFFSET(BD_COMERCIAL!$I$5,0,0,$S$26,1),"Trading")</f>
        <v>0</v>
      </c>
      <c r="AI12" s="87">
        <f ca="1">SUMIFS(OFFSET(BD_COMERCIAL!AW$5,0,0,$S$26,1),OFFSET(BD_COMERCIAL!$K$5,0,0,$S$26,1),"CQI5",OFFSET(BD_COMERCIAL!$FC$5,0,0,$S$26,1),"C",OFFSET(BD_COMERCIAL!$Q$5,0,0,$S$26,1),"Fixo",OFFSET(BD_COMERCIAL!$I$5,0,0,$S$26,1),"Trading")-SUMIFS(OFFSET(BD_COMERCIAL!AW$5,0,0,$S$26,1),OFFSET(BD_COMERCIAL!$K$5,0,0,$S$26,1),"CQI5",OFFSET(BD_COMERCIAL!$FC$5,0,0,$S$26,1),"V",OFFSET(BD_COMERCIAL!$Q$5,0,0,$S$26,1),"Fixo",OFFSET(BD_COMERCIAL!$I$5,0,0,$S$26,1),"Trading")</f>
        <v>0</v>
      </c>
      <c r="AJ12" s="87">
        <f ca="1">SUMIFS(OFFSET(BD_COMERCIAL!AX$5,0,0,$S$26,1),OFFSET(BD_COMERCIAL!$K$5,0,0,$S$26,1),"CQI5",OFFSET(BD_COMERCIAL!$FC$5,0,0,$S$26,1),"C",OFFSET(BD_COMERCIAL!$Q$5,0,0,$S$26,1),"Fixo",OFFSET(BD_COMERCIAL!$I$5,0,0,$S$26,1),"Trading")-SUMIFS(OFFSET(BD_COMERCIAL!AX$5,0,0,$S$26,1),OFFSET(BD_COMERCIAL!$K$5,0,0,$S$26,1),"CQI5",OFFSET(BD_COMERCIAL!$FC$5,0,0,$S$26,1),"V",OFFSET(BD_COMERCIAL!$Q$5,0,0,$S$26,1),"Fixo",OFFSET(BD_COMERCIAL!$I$5,0,0,$S$26,1),"Trading")</f>
        <v>0</v>
      </c>
      <c r="AK12" s="87">
        <f ca="1">SUMIFS(OFFSET(BD_COMERCIAL!AY$5,0,0,$S$26,1),OFFSET(BD_COMERCIAL!$K$5,0,0,$S$26,1),"CQI5",OFFSET(BD_COMERCIAL!$FC$5,0,0,$S$26,1),"C",OFFSET(BD_COMERCIAL!$Q$5,0,0,$S$26,1),"Fixo",OFFSET(BD_COMERCIAL!$I$5,0,0,$S$26,1),"Trading")-SUMIFS(OFFSET(BD_COMERCIAL!AY$5,0,0,$S$26,1),OFFSET(BD_COMERCIAL!$K$5,0,0,$S$26,1),"CQI5",OFFSET(BD_COMERCIAL!$FC$5,0,0,$S$26,1),"V",OFFSET(BD_COMERCIAL!$Q$5,0,0,$S$26,1),"Fixo",OFFSET(BD_COMERCIAL!$I$5,0,0,$S$26,1),"Trading")</f>
        <v>0</v>
      </c>
      <c r="AL12" s="17"/>
      <c r="AM12" s="86" t="s">
        <v>51</v>
      </c>
      <c r="AN12" s="87">
        <f ca="1">SUMIFS(OFFSET(BD_COMERCIAL!AN$5,0,0,$S$26,1),OFFSET(BD_COMERCIAL!$K$5,0,0,$S$26,1),"CQI5",OFFSET(BD_COMERCIAL!$FC$5,0,0,$S$26,1),"C",OFFSET(BD_COMERCIAL!$Q$5,0,0,$S$26,1),"PLD + Spread",OFFSET(BD_COMERCIAL!$I$5,0,0,$S$26,1),"Trading")-SUMIFS(OFFSET(BD_COMERCIAL!AN$5,0,0,$S$26,1),OFFSET(BD_COMERCIAL!$K$5,0,0,$S$26,1),"CQI5",OFFSET(BD_COMERCIAL!$FC$5,0,0,$S$26,1),"V",OFFSET(BD_COMERCIAL!$Q$5,0,0,$S$26,1),"PLD + Spread",OFFSET(BD_COMERCIAL!$I$5,0,0,$S$26,1),"Trading")</f>
        <v>0</v>
      </c>
      <c r="AO12" s="87">
        <f ca="1">SUMIFS(OFFSET(BD_COMERCIAL!AO$5,0,0,$S$26,1),OFFSET(BD_COMERCIAL!$K$5,0,0,$S$26,1),"CQI5",OFFSET(BD_COMERCIAL!$FC$5,0,0,$S$26,1),"C",OFFSET(BD_COMERCIAL!$Q$5,0,0,$S$26,1),"PLD + Spread",OFFSET(BD_COMERCIAL!$I$5,0,0,$S$26,1),"Trading")-SUMIFS(OFFSET(BD_COMERCIAL!AO$5,0,0,$S$26,1),OFFSET(BD_COMERCIAL!$K$5,0,0,$S$26,1),"CQI5",OFFSET(BD_COMERCIAL!$FC$5,0,0,$S$26,1),"V",OFFSET(BD_COMERCIAL!$Q$5,0,0,$S$26,1),"PLD + Spread",OFFSET(BD_COMERCIAL!$I$5,0,0,$S$26,1),"Trading")</f>
        <v>0</v>
      </c>
      <c r="AP12" s="87">
        <f ca="1">SUMIFS(OFFSET(BD_COMERCIAL!AP$5,0,0,$S$26,1),OFFSET(BD_COMERCIAL!$K$5,0,0,$S$26,1),"CQI5",OFFSET(BD_COMERCIAL!$FC$5,0,0,$S$26,1),"C",OFFSET(BD_COMERCIAL!$Q$5,0,0,$S$26,1),"PLD + Spread",OFFSET(BD_COMERCIAL!$I$5,0,0,$S$26,1),"Trading")-SUMIFS(OFFSET(BD_COMERCIAL!AP$5,0,0,$S$26,1),OFFSET(BD_COMERCIAL!$K$5,0,0,$S$26,1),"CQI5",OFFSET(BD_COMERCIAL!$FC$5,0,0,$S$26,1),"V",OFFSET(BD_COMERCIAL!$Q$5,0,0,$S$26,1),"PLD + Spread",OFFSET(BD_COMERCIAL!$I$5,0,0,$S$26,1),"Trading")</f>
        <v>0</v>
      </c>
      <c r="AQ12" s="87">
        <f ca="1">SUMIFS(OFFSET(BD_COMERCIAL!AQ$5,0,0,$S$26,1),OFFSET(BD_COMERCIAL!$K$5,0,0,$S$26,1),"CQI5",OFFSET(BD_COMERCIAL!$FC$5,0,0,$S$26,1),"C",OFFSET(BD_COMERCIAL!$Q$5,0,0,$S$26,1),"PLD + Spread",OFFSET(BD_COMERCIAL!$I$5,0,0,$S$26,1),"Trading")-SUMIFS(OFFSET(BD_COMERCIAL!AQ$5,0,0,$S$26,1),OFFSET(BD_COMERCIAL!$K$5,0,0,$S$26,1),"CQI5",OFFSET(BD_COMERCIAL!$FC$5,0,0,$S$26,1),"V",OFFSET(BD_COMERCIAL!$Q$5,0,0,$S$26,1),"PLD + Spread",OFFSET(BD_COMERCIAL!$I$5,0,0,$S$26,1),"Trading")</f>
        <v>0</v>
      </c>
      <c r="AR12" s="87">
        <f ca="1">SUMIFS(OFFSET(BD_COMERCIAL!AR$5,0,0,$S$26,1),OFFSET(BD_COMERCIAL!$K$5,0,0,$S$26,1),"CQI5",OFFSET(BD_COMERCIAL!$FC$5,0,0,$S$26,1),"C",OFFSET(BD_COMERCIAL!$Q$5,0,0,$S$26,1),"PLD + Spread",OFFSET(BD_COMERCIAL!$I$5,0,0,$S$26,1),"Trading")-SUMIFS(OFFSET(BD_COMERCIAL!AR$5,0,0,$S$26,1),OFFSET(BD_COMERCIAL!$K$5,0,0,$S$26,1),"CQI5",OFFSET(BD_COMERCIAL!$FC$5,0,0,$S$26,1),"V",OFFSET(BD_COMERCIAL!$Q$5,0,0,$S$26,1),"PLD + Spread",OFFSET(BD_COMERCIAL!$I$5,0,0,$S$26,1),"Trading")</f>
        <v>0</v>
      </c>
      <c r="AS12" s="87">
        <f ca="1">SUMIFS(OFFSET(BD_COMERCIAL!AS$5,0,0,$S$26,1),OFFSET(BD_COMERCIAL!$K$5,0,0,$S$26,1),"CQI5",OFFSET(BD_COMERCIAL!$FC$5,0,0,$S$26,1),"C",OFFSET(BD_COMERCIAL!$Q$5,0,0,$S$26,1),"PLD + Spread",OFFSET(BD_COMERCIAL!$I$5,0,0,$S$26,1),"Trading")-SUMIFS(OFFSET(BD_COMERCIAL!AS$5,0,0,$S$26,1),OFFSET(BD_COMERCIAL!$K$5,0,0,$S$26,1),"CQI5",OFFSET(BD_COMERCIAL!$FC$5,0,0,$S$26,1),"V",OFFSET(BD_COMERCIAL!$Q$5,0,0,$S$26,1),"PLD + Spread",OFFSET(BD_COMERCIAL!$I$5,0,0,$S$26,1),"Trading")</f>
        <v>0</v>
      </c>
      <c r="AT12" s="87">
        <f ca="1">SUMIFS(OFFSET(BD_COMERCIAL!AT$5,0,0,$S$26,1),OFFSET(BD_COMERCIAL!$K$5,0,0,$S$26,1),"CQI5",OFFSET(BD_COMERCIAL!$FC$5,0,0,$S$26,1),"C",OFFSET(BD_COMERCIAL!$Q$5,0,0,$S$26,1),"PLD + Spread",OFFSET(BD_COMERCIAL!$I$5,0,0,$S$26,1),"Trading")-SUMIFS(OFFSET(BD_COMERCIAL!AT$5,0,0,$S$26,1),OFFSET(BD_COMERCIAL!$K$5,0,0,$S$26,1),"CQI5",OFFSET(BD_COMERCIAL!$FC$5,0,0,$S$26,1),"V",OFFSET(BD_COMERCIAL!$Q$5,0,0,$S$26,1),"PLD + Spread",OFFSET(BD_COMERCIAL!$I$5,0,0,$S$26,1),"Trading")</f>
        <v>0</v>
      </c>
      <c r="AU12" s="87">
        <f ca="1">SUMIFS(OFFSET(BD_COMERCIAL!AU$5,0,0,$S$26,1),OFFSET(BD_COMERCIAL!$K$5,0,0,$S$26,1),"CQI5",OFFSET(BD_COMERCIAL!$FC$5,0,0,$S$26,1),"C",OFFSET(BD_COMERCIAL!$Q$5,0,0,$S$26,1),"PLD + Spread",OFFSET(BD_COMERCIAL!$I$5,0,0,$S$26,1),"Trading")-SUMIFS(OFFSET(BD_COMERCIAL!AU$5,0,0,$S$26,1),OFFSET(BD_COMERCIAL!$K$5,0,0,$S$26,1),"CQI5",OFFSET(BD_COMERCIAL!$FC$5,0,0,$S$26,1),"V",OFFSET(BD_COMERCIAL!$Q$5,0,0,$S$26,1),"PLD + Spread",OFFSET(BD_COMERCIAL!$I$5,0,0,$S$26,1),"Trading")</f>
        <v>0</v>
      </c>
      <c r="AV12" s="87">
        <f ca="1">SUMIFS(OFFSET(BD_COMERCIAL!AV$5,0,0,$S$26,1),OFFSET(BD_COMERCIAL!$K$5,0,0,$S$26,1),"CQI5",OFFSET(BD_COMERCIAL!$FC$5,0,0,$S$26,1),"C",OFFSET(BD_COMERCIAL!$Q$5,0,0,$S$26,1),"PLD + Spread",OFFSET(BD_COMERCIAL!$I$5,0,0,$S$26,1),"Trading")-SUMIFS(OFFSET(BD_COMERCIAL!AV$5,0,0,$S$26,1),OFFSET(BD_COMERCIAL!$K$5,0,0,$S$26,1),"CQI5",OFFSET(BD_COMERCIAL!$FC$5,0,0,$S$26,1),"V",OFFSET(BD_COMERCIAL!$Q$5,0,0,$S$26,1),"PLD + Spread",OFFSET(BD_COMERCIAL!$I$5,0,0,$S$26,1),"Trading")</f>
        <v>0</v>
      </c>
      <c r="AW12" s="87">
        <f ca="1">SUMIFS(OFFSET(BD_COMERCIAL!AW$5,0,0,$S$26,1),OFFSET(BD_COMERCIAL!$K$5,0,0,$S$26,1),"CQI5",OFFSET(BD_COMERCIAL!$FC$5,0,0,$S$26,1),"C",OFFSET(BD_COMERCIAL!$Q$5,0,0,$S$26,1),"PLD + Spread",OFFSET(BD_COMERCIAL!$I$5,0,0,$S$26,1),"Trading")-SUMIFS(OFFSET(BD_COMERCIAL!AW$5,0,0,$S$26,1),OFFSET(BD_COMERCIAL!$K$5,0,0,$S$26,1),"CQI5",OFFSET(BD_COMERCIAL!$FC$5,0,0,$S$26,1),"V",OFFSET(BD_COMERCIAL!$Q$5,0,0,$S$26,1),"PLD + Spread",OFFSET(BD_COMERCIAL!$I$5,0,0,$S$26,1),"Trading")</f>
        <v>0</v>
      </c>
      <c r="AX12" s="87">
        <f ca="1">SUMIFS(OFFSET(BD_COMERCIAL!AX$5,0,0,$S$26,1),OFFSET(BD_COMERCIAL!$K$5,0,0,$S$26,1),"CQI5",OFFSET(BD_COMERCIAL!$FC$5,0,0,$S$26,1),"C",OFFSET(BD_COMERCIAL!$Q$5,0,0,$S$26,1),"PLD + Spread",OFFSET(BD_COMERCIAL!$I$5,0,0,$S$26,1),"Trading")-SUMIFS(OFFSET(BD_COMERCIAL!AX$5,0,0,$S$26,1),OFFSET(BD_COMERCIAL!$K$5,0,0,$S$26,1),"CQI5",OFFSET(BD_COMERCIAL!$FC$5,0,0,$S$26,1),"V",OFFSET(BD_COMERCIAL!$Q$5,0,0,$S$26,1),"PLD + Spread",OFFSET(BD_COMERCIAL!$I$5,0,0,$S$26,1),"Trading")</f>
        <v>0</v>
      </c>
      <c r="AY12" s="87">
        <f ca="1">SUMIFS(OFFSET(BD_COMERCIAL!AY$5,0,0,$S$26,1),OFFSET(BD_COMERCIAL!$K$5,0,0,$S$26,1),"CQI5",OFFSET(BD_COMERCIAL!$FC$5,0,0,$S$26,1),"C",OFFSET(BD_COMERCIAL!$Q$5,0,0,$S$26,1),"PLD + Spread",OFFSET(BD_COMERCIAL!$I$5,0,0,$S$26,1),"Trading")-SUMIFS(OFFSET(BD_COMERCIAL!AY$5,0,0,$S$26,1),OFFSET(BD_COMERCIAL!$K$5,0,0,$S$26,1),"CQI5",OFFSET(BD_COMERCIAL!$FC$5,0,0,$S$26,1),"V",OFFSET(BD_COMERCIAL!$Q$5,0,0,$S$26,1),"PLD + Spread",OFFSET(BD_COMERCIAL!$I$5,0,0,$S$26,1),"Trading")</f>
        <v>0</v>
      </c>
    </row>
    <row r="13" spans="2:51" s="17" customFormat="1" ht="15" customHeight="1" x14ac:dyDescent="0.25">
      <c r="B13" s="310" t="s">
        <v>48</v>
      </c>
      <c r="C13" s="58" t="s">
        <v>22</v>
      </c>
      <c r="D13" s="68">
        <v>192.1</v>
      </c>
      <c r="E13" s="56">
        <f t="shared" ref="E13:O16" si="6">D13</f>
        <v>192.1</v>
      </c>
      <c r="F13" s="56">
        <f t="shared" si="6"/>
        <v>192.1</v>
      </c>
      <c r="G13" s="56">
        <f t="shared" si="6"/>
        <v>192.1</v>
      </c>
      <c r="H13" s="56">
        <f t="shared" si="6"/>
        <v>192.1</v>
      </c>
      <c r="I13" s="56">
        <f t="shared" si="6"/>
        <v>192.1</v>
      </c>
      <c r="J13" s="56">
        <f t="shared" si="6"/>
        <v>192.1</v>
      </c>
      <c r="K13" s="56">
        <f t="shared" si="6"/>
        <v>192.1</v>
      </c>
      <c r="L13" s="56">
        <f t="shared" si="6"/>
        <v>192.1</v>
      </c>
      <c r="M13" s="56">
        <f t="shared" si="6"/>
        <v>192.1</v>
      </c>
      <c r="N13" s="56">
        <f t="shared" si="6"/>
        <v>192.1</v>
      </c>
      <c r="O13" s="56">
        <f t="shared" si="6"/>
        <v>192.1</v>
      </c>
      <c r="P13" s="54">
        <f>P8+30</f>
        <v>250</v>
      </c>
      <c r="Y13" s="89" t="s">
        <v>50</v>
      </c>
      <c r="Z13" s="90">
        <f t="shared" ref="Z13:AK13" ca="1" si="7">SUM(Z14:Z16)</f>
        <v>0</v>
      </c>
      <c r="AA13" s="90">
        <f t="shared" ca="1" si="7"/>
        <v>0</v>
      </c>
      <c r="AB13" s="90">
        <f t="shared" ca="1" si="7"/>
        <v>0</v>
      </c>
      <c r="AC13" s="90">
        <f t="shared" ca="1" si="7"/>
        <v>0</v>
      </c>
      <c r="AD13" s="90">
        <f t="shared" ca="1" si="7"/>
        <v>0</v>
      </c>
      <c r="AE13" s="90">
        <f t="shared" ca="1" si="7"/>
        <v>0</v>
      </c>
      <c r="AF13" s="90">
        <f t="shared" ca="1" si="7"/>
        <v>0</v>
      </c>
      <c r="AG13" s="90">
        <f t="shared" ca="1" si="7"/>
        <v>0</v>
      </c>
      <c r="AH13" s="90">
        <f t="shared" ca="1" si="7"/>
        <v>0</v>
      </c>
      <c r="AI13" s="90">
        <f t="shared" ca="1" si="7"/>
        <v>0</v>
      </c>
      <c r="AJ13" s="90">
        <f t="shared" ca="1" si="7"/>
        <v>0</v>
      </c>
      <c r="AK13" s="90">
        <f t="shared" ca="1" si="7"/>
        <v>0</v>
      </c>
      <c r="AM13" s="89" t="s">
        <v>50</v>
      </c>
      <c r="AN13" s="90">
        <f ca="1">SUM(AN14:AN16)</f>
        <v>0</v>
      </c>
      <c r="AO13" s="90">
        <f t="shared" ref="AO13:AY13" ca="1" si="8">SUM(AO14:AO16)</f>
        <v>0</v>
      </c>
      <c r="AP13" s="90">
        <f t="shared" ca="1" si="8"/>
        <v>0</v>
      </c>
      <c r="AQ13" s="90">
        <f t="shared" ca="1" si="8"/>
        <v>0</v>
      </c>
      <c r="AR13" s="90">
        <f t="shared" ca="1" si="8"/>
        <v>0</v>
      </c>
      <c r="AS13" s="90">
        <f t="shared" ca="1" si="8"/>
        <v>0</v>
      </c>
      <c r="AT13" s="90">
        <f t="shared" ca="1" si="8"/>
        <v>0</v>
      </c>
      <c r="AU13" s="90">
        <f t="shared" ca="1" si="8"/>
        <v>0</v>
      </c>
      <c r="AV13" s="90">
        <f t="shared" ca="1" si="8"/>
        <v>0</v>
      </c>
      <c r="AW13" s="90">
        <f t="shared" ca="1" si="8"/>
        <v>0</v>
      </c>
      <c r="AX13" s="90">
        <f t="shared" ca="1" si="8"/>
        <v>0</v>
      </c>
      <c r="AY13" s="90">
        <f t="shared" ca="1" si="8"/>
        <v>0</v>
      </c>
    </row>
    <row r="14" spans="2:51" s="17" customFormat="1" ht="15" customHeight="1" x14ac:dyDescent="0.25">
      <c r="B14" s="311"/>
      <c r="C14" s="51" t="s">
        <v>27</v>
      </c>
      <c r="D14" s="67">
        <v>192.1</v>
      </c>
      <c r="E14" s="44">
        <f t="shared" si="6"/>
        <v>192.1</v>
      </c>
      <c r="F14" s="44">
        <f t="shared" si="6"/>
        <v>192.1</v>
      </c>
      <c r="G14" s="44">
        <f t="shared" si="6"/>
        <v>192.1</v>
      </c>
      <c r="H14" s="44">
        <f t="shared" si="6"/>
        <v>192.1</v>
      </c>
      <c r="I14" s="44">
        <f t="shared" si="6"/>
        <v>192.1</v>
      </c>
      <c r="J14" s="44">
        <f t="shared" si="6"/>
        <v>192.1</v>
      </c>
      <c r="K14" s="44">
        <f t="shared" si="6"/>
        <v>192.1</v>
      </c>
      <c r="L14" s="44">
        <f t="shared" si="6"/>
        <v>192.1</v>
      </c>
      <c r="M14" s="44">
        <f t="shared" si="6"/>
        <v>192.1</v>
      </c>
      <c r="N14" s="44">
        <f t="shared" si="6"/>
        <v>192.1</v>
      </c>
      <c r="O14" s="44">
        <f t="shared" si="6"/>
        <v>192.1</v>
      </c>
      <c r="P14" s="50">
        <f>P9+30</f>
        <v>250</v>
      </c>
      <c r="Y14" s="86" t="s">
        <v>49</v>
      </c>
      <c r="Z14" s="87">
        <f ca="1">SUMIFS(OFFSET(BD_COMERCIAL!AN$5,0,0,$S$26,1),OFFSET(BD_COMERCIAL!$K$5,0,0,$S$26,1),"I0",OFFSET(BD_COMERCIAL!$FC$5,0,0,$S$26,1),"C",OFFSET(BD_COMERCIAL!$Q$5,0,0,$S$26,1),"Fixo",OFFSET(BD_COMERCIAL!$I$5,0,0,$S$26,1),"Trading")-SUMIFS(OFFSET(BD_COMERCIAL!AN$5,0,0,$S$26,1),OFFSET(BD_COMERCIAL!$K$5,0,0,$S$26,1),"I0",OFFSET(BD_COMERCIAL!$FC$5,0,0,$S$26,1),"V",OFFSET(BD_COMERCIAL!$Q$5,0,0,$S$26,1),"Fixo",OFFSET(BD_COMERCIAL!$I$5,0,0,$S$26,1),"Trading")</f>
        <v>0</v>
      </c>
      <c r="AA14" s="87">
        <f ca="1">SUMIFS(OFFSET(BD_COMERCIAL!AO$5,0,0,$S$26,1),OFFSET(BD_COMERCIAL!$K$5,0,0,$S$26,1),"I0",OFFSET(BD_COMERCIAL!$FC$5,0,0,$S$26,1),"C",OFFSET(BD_COMERCIAL!$Q$5,0,0,$S$26,1),"Fixo",OFFSET(BD_COMERCIAL!$I$5,0,0,$S$26,1),"Trading")-SUMIFS(OFFSET(BD_COMERCIAL!AO$5,0,0,$S$26,1),OFFSET(BD_COMERCIAL!$K$5,0,0,$S$26,1),"I0",OFFSET(BD_COMERCIAL!$FC$5,0,0,$S$26,1),"V",OFFSET(BD_COMERCIAL!$Q$5,0,0,$S$26,1),"Fixo",OFFSET(BD_COMERCIAL!$I$5,0,0,$S$26,1),"Trading")</f>
        <v>0</v>
      </c>
      <c r="AB14" s="87">
        <f ca="1">SUMIFS(OFFSET(BD_COMERCIAL!AP$5,0,0,$S$26,1),OFFSET(BD_COMERCIAL!$K$5,0,0,$S$26,1),"I0",OFFSET(BD_COMERCIAL!$FC$5,0,0,$S$26,1),"C",OFFSET(BD_COMERCIAL!$Q$5,0,0,$S$26,1),"Fixo",OFFSET(BD_COMERCIAL!$I$5,0,0,$S$26,1),"Trading")-SUMIFS(OFFSET(BD_COMERCIAL!AP$5,0,0,$S$26,1),OFFSET(BD_COMERCIAL!$K$5,0,0,$S$26,1),"I0",OFFSET(BD_COMERCIAL!$FC$5,0,0,$S$26,1),"V",OFFSET(BD_COMERCIAL!$Q$5,0,0,$S$26,1),"Fixo",OFFSET(BD_COMERCIAL!$I$5,0,0,$S$26,1),"Trading")</f>
        <v>0</v>
      </c>
      <c r="AC14" s="87">
        <f ca="1">SUMIFS(OFFSET(BD_COMERCIAL!AQ$5,0,0,$S$26,1),OFFSET(BD_COMERCIAL!$K$5,0,0,$S$26,1),"I0",OFFSET(BD_COMERCIAL!$FC$5,0,0,$S$26,1),"C",OFFSET(BD_COMERCIAL!$Q$5,0,0,$S$26,1),"Fixo",OFFSET(BD_COMERCIAL!$I$5,0,0,$S$26,1),"Trading")-SUMIFS(OFFSET(BD_COMERCIAL!AQ$5,0,0,$S$26,1),OFFSET(BD_COMERCIAL!$K$5,0,0,$S$26,1),"I0",OFFSET(BD_COMERCIAL!$FC$5,0,0,$S$26,1),"V",OFFSET(BD_COMERCIAL!$Q$5,0,0,$S$26,1),"Fixo",OFFSET(BD_COMERCIAL!$I$5,0,0,$S$26,1),"Trading")</f>
        <v>0</v>
      </c>
      <c r="AD14" s="87">
        <f ca="1">SUMIFS(OFFSET(BD_COMERCIAL!AR$5,0,0,$S$26,1),OFFSET(BD_COMERCIAL!$K$5,0,0,$S$26,1),"I0",OFFSET(BD_COMERCIAL!$FC$5,0,0,$S$26,1),"C",OFFSET(BD_COMERCIAL!$Q$5,0,0,$S$26,1),"Fixo",OFFSET(BD_COMERCIAL!$I$5,0,0,$S$26,1),"Trading")-SUMIFS(OFFSET(BD_COMERCIAL!AR$5,0,0,$S$26,1),OFFSET(BD_COMERCIAL!$K$5,0,0,$S$26,1),"I0",OFFSET(BD_COMERCIAL!$FC$5,0,0,$S$26,1),"V",OFFSET(BD_COMERCIAL!$Q$5,0,0,$S$26,1),"Fixo",OFFSET(BD_COMERCIAL!$I$5,0,0,$S$26,1),"Trading")</f>
        <v>0</v>
      </c>
      <c r="AE14" s="87">
        <f ca="1">SUMIFS(OFFSET(BD_COMERCIAL!AS$5,0,0,$S$26,1),OFFSET(BD_COMERCIAL!$K$5,0,0,$S$26,1),"I0",OFFSET(BD_COMERCIAL!$FC$5,0,0,$S$26,1),"C",OFFSET(BD_COMERCIAL!$Q$5,0,0,$S$26,1),"Fixo",OFFSET(BD_COMERCIAL!$I$5,0,0,$S$26,1),"Trading")-SUMIFS(OFFSET(BD_COMERCIAL!AS$5,0,0,$S$26,1),OFFSET(BD_COMERCIAL!$K$5,0,0,$S$26,1),"I0",OFFSET(BD_COMERCIAL!$FC$5,0,0,$S$26,1),"V",OFFSET(BD_COMERCIAL!$Q$5,0,0,$S$26,1),"Fixo",OFFSET(BD_COMERCIAL!$I$5,0,0,$S$26,1),"Trading")</f>
        <v>0</v>
      </c>
      <c r="AF14" s="87">
        <f ca="1">SUMIFS(OFFSET(BD_COMERCIAL!AT$5,0,0,$S$26,1),OFFSET(BD_COMERCIAL!$K$5,0,0,$S$26,1),"I0",OFFSET(BD_COMERCIAL!$FC$5,0,0,$S$26,1),"C",OFFSET(BD_COMERCIAL!$Q$5,0,0,$S$26,1),"Fixo",OFFSET(BD_COMERCIAL!$I$5,0,0,$S$26,1),"Trading")-SUMIFS(OFFSET(BD_COMERCIAL!AT$5,0,0,$S$26,1),OFFSET(BD_COMERCIAL!$K$5,0,0,$S$26,1),"I0",OFFSET(BD_COMERCIAL!$FC$5,0,0,$S$26,1),"V",OFFSET(BD_COMERCIAL!$Q$5,0,0,$S$26,1),"Fixo",OFFSET(BD_COMERCIAL!$I$5,0,0,$S$26,1),"Trading")</f>
        <v>0</v>
      </c>
      <c r="AG14" s="87">
        <f ca="1">SUMIFS(OFFSET(BD_COMERCIAL!AU$5,0,0,$S$26,1),OFFSET(BD_COMERCIAL!$K$5,0,0,$S$26,1),"I0",OFFSET(BD_COMERCIAL!$FC$5,0,0,$S$26,1),"C",OFFSET(BD_COMERCIAL!$Q$5,0,0,$S$26,1),"Fixo",OFFSET(BD_COMERCIAL!$I$5,0,0,$S$26,1),"Trading")-SUMIFS(OFFSET(BD_COMERCIAL!AU$5,0,0,$S$26,1),OFFSET(BD_COMERCIAL!$K$5,0,0,$S$26,1),"I0",OFFSET(BD_COMERCIAL!$FC$5,0,0,$S$26,1),"V",OFFSET(BD_COMERCIAL!$Q$5,0,0,$S$26,1),"Fixo",OFFSET(BD_COMERCIAL!$I$5,0,0,$S$26,1),"Trading")</f>
        <v>0</v>
      </c>
      <c r="AH14" s="87">
        <f ca="1">SUMIFS(OFFSET(BD_COMERCIAL!AV$5,0,0,$S$26,1),OFFSET(BD_COMERCIAL!$K$5,0,0,$S$26,1),"I0",OFFSET(BD_COMERCIAL!$FC$5,0,0,$S$26,1),"C",OFFSET(BD_COMERCIAL!$Q$5,0,0,$S$26,1),"Fixo",OFFSET(BD_COMERCIAL!$I$5,0,0,$S$26,1),"Trading")-SUMIFS(OFFSET(BD_COMERCIAL!AV$5,0,0,$S$26,1),OFFSET(BD_COMERCIAL!$K$5,0,0,$S$26,1),"I0",OFFSET(BD_COMERCIAL!$FC$5,0,0,$S$26,1),"V",OFFSET(BD_COMERCIAL!$Q$5,0,0,$S$26,1),"Fixo",OFFSET(BD_COMERCIAL!$I$5,0,0,$S$26,1),"Trading")</f>
        <v>0</v>
      </c>
      <c r="AI14" s="87">
        <f ca="1">SUMIFS(OFFSET(BD_COMERCIAL!AW$5,0,0,$S$26,1),OFFSET(BD_COMERCIAL!$K$5,0,0,$S$26,1),"I0",OFFSET(BD_COMERCIAL!$FC$5,0,0,$S$26,1),"C",OFFSET(BD_COMERCIAL!$Q$5,0,0,$S$26,1),"Fixo",OFFSET(BD_COMERCIAL!$I$5,0,0,$S$26,1),"Trading")-SUMIFS(OFFSET(BD_COMERCIAL!AW$5,0,0,$S$26,1),OFFSET(BD_COMERCIAL!$K$5,0,0,$S$26,1),"I0",OFFSET(BD_COMERCIAL!$FC$5,0,0,$S$26,1),"V",OFFSET(BD_COMERCIAL!$Q$5,0,0,$S$26,1),"Fixo",OFFSET(BD_COMERCIAL!$I$5,0,0,$S$26,1),"Trading")</f>
        <v>0</v>
      </c>
      <c r="AJ14" s="87">
        <f ca="1">SUMIFS(OFFSET(BD_COMERCIAL!AX$5,0,0,$S$26,1),OFFSET(BD_COMERCIAL!$K$5,0,0,$S$26,1),"I0",OFFSET(BD_COMERCIAL!$FC$5,0,0,$S$26,1),"C",OFFSET(BD_COMERCIAL!$Q$5,0,0,$S$26,1),"Fixo",OFFSET(BD_COMERCIAL!$I$5,0,0,$S$26,1),"Trading")-SUMIFS(OFFSET(BD_COMERCIAL!AX$5,0,0,$S$26,1),OFFSET(BD_COMERCIAL!$K$5,0,0,$S$26,1),"I0",OFFSET(BD_COMERCIAL!$FC$5,0,0,$S$26,1),"V",OFFSET(BD_COMERCIAL!$Q$5,0,0,$S$26,1),"Fixo",OFFSET(BD_COMERCIAL!$I$5,0,0,$S$26,1),"Trading")</f>
        <v>0</v>
      </c>
      <c r="AK14" s="87">
        <f ca="1">SUMIFS(OFFSET(BD_COMERCIAL!AY$5,0,0,$S$26,1),OFFSET(BD_COMERCIAL!$K$5,0,0,$S$26,1),"I0",OFFSET(BD_COMERCIAL!$FC$5,0,0,$S$26,1),"C",OFFSET(BD_COMERCIAL!$Q$5,0,0,$S$26,1),"Fixo",OFFSET(BD_COMERCIAL!$I$5,0,0,$S$26,1),"Trading")-SUMIFS(OFFSET(BD_COMERCIAL!AY$5,0,0,$S$26,1),OFFSET(BD_COMERCIAL!$K$5,0,0,$S$26,1),"I0",OFFSET(BD_COMERCIAL!$FC$5,0,0,$S$26,1),"V",OFFSET(BD_COMERCIAL!$Q$5,0,0,$S$26,1),"Fixo",OFFSET(BD_COMERCIAL!$I$5,0,0,$S$26,1),"Trading")</f>
        <v>0</v>
      </c>
      <c r="AM14" s="86" t="s">
        <v>49</v>
      </c>
      <c r="AN14" s="87">
        <f ca="1">SUMIFS(OFFSET(BD_COMERCIAL!AN$5,0,0,$S$26,1),OFFSET(BD_COMERCIAL!$K$5,0,0,$S$26,1),"I0",OFFSET(BD_COMERCIAL!$FC$5,0,0,$S$26,1),"C",OFFSET(BD_COMERCIAL!$Q$5,0,0,$S$26,1),"PLD + Spread",OFFSET(BD_COMERCIAL!$I$5,0,0,$S$26,1),"Trading")-SUMIFS(OFFSET(BD_COMERCIAL!AN$5,0,0,$S$26,1),OFFSET(BD_COMERCIAL!$K$5,0,0,$S$26,1),"I0",OFFSET(BD_COMERCIAL!$FC$5,0,0,$S$26,1),"V",OFFSET(BD_COMERCIAL!$Q$5,0,0,$S$26,1),"PLD + Spread",OFFSET(BD_COMERCIAL!$I$5,0,0,$S$26,1),"Trading")</f>
        <v>0</v>
      </c>
      <c r="AO14" s="87">
        <f ca="1">SUMIFS(OFFSET(BD_COMERCIAL!AO$5,0,0,$S$26,1),OFFSET(BD_COMERCIAL!$K$5,0,0,$S$26,1),"I0",OFFSET(BD_COMERCIAL!$FC$5,0,0,$S$26,1),"C",OFFSET(BD_COMERCIAL!$Q$5,0,0,$S$26,1),"PLD + Spread",OFFSET(BD_COMERCIAL!$I$5,0,0,$S$26,1),"Trading")-SUMIFS(OFFSET(BD_COMERCIAL!AO$5,0,0,$S$26,1),OFFSET(BD_COMERCIAL!$K$5,0,0,$S$26,1),"I0",OFFSET(BD_COMERCIAL!$FC$5,0,0,$S$26,1),"V",OFFSET(BD_COMERCIAL!$Q$5,0,0,$S$26,1),"PLD + Spread",OFFSET(BD_COMERCIAL!$I$5,0,0,$S$26,1),"Trading")</f>
        <v>0</v>
      </c>
      <c r="AP14" s="87">
        <f ca="1">SUMIFS(OFFSET(BD_COMERCIAL!AP$5,0,0,$S$26,1),OFFSET(BD_COMERCIAL!$K$5,0,0,$S$26,1),"I0",OFFSET(BD_COMERCIAL!$FC$5,0,0,$S$26,1),"C",OFFSET(BD_COMERCIAL!$Q$5,0,0,$S$26,1),"PLD + Spread",OFFSET(BD_COMERCIAL!$I$5,0,0,$S$26,1),"Trading")-SUMIFS(OFFSET(BD_COMERCIAL!AP$5,0,0,$S$26,1),OFFSET(BD_COMERCIAL!$K$5,0,0,$S$26,1),"I0",OFFSET(BD_COMERCIAL!$FC$5,0,0,$S$26,1),"V",OFFSET(BD_COMERCIAL!$Q$5,0,0,$S$26,1),"PLD + Spread",OFFSET(BD_COMERCIAL!$I$5,0,0,$S$26,1),"Trading")</f>
        <v>0</v>
      </c>
      <c r="AQ14" s="87">
        <f ca="1">SUMIFS(OFFSET(BD_COMERCIAL!AQ$5,0,0,$S$26,1),OFFSET(BD_COMERCIAL!$K$5,0,0,$S$26,1),"I0",OFFSET(BD_COMERCIAL!$FC$5,0,0,$S$26,1),"C",OFFSET(BD_COMERCIAL!$Q$5,0,0,$S$26,1),"PLD + Spread",OFFSET(BD_COMERCIAL!$I$5,0,0,$S$26,1),"Trading")-SUMIFS(OFFSET(BD_COMERCIAL!AQ$5,0,0,$S$26,1),OFFSET(BD_COMERCIAL!$K$5,0,0,$S$26,1),"I0",OFFSET(BD_COMERCIAL!$FC$5,0,0,$S$26,1),"V",OFFSET(BD_COMERCIAL!$Q$5,0,0,$S$26,1),"PLD + Spread",OFFSET(BD_COMERCIAL!$I$5,0,0,$S$26,1),"Trading")</f>
        <v>0</v>
      </c>
      <c r="AR14" s="87">
        <f ca="1">SUMIFS(OFFSET(BD_COMERCIAL!AR$5,0,0,$S$26,1),OFFSET(BD_COMERCIAL!$K$5,0,0,$S$26,1),"I0",OFFSET(BD_COMERCIAL!$FC$5,0,0,$S$26,1),"C",OFFSET(BD_COMERCIAL!$Q$5,0,0,$S$26,1),"PLD + Spread",OFFSET(BD_COMERCIAL!$I$5,0,0,$S$26,1),"Trading")-SUMIFS(OFFSET(BD_COMERCIAL!AR$5,0,0,$S$26,1),OFFSET(BD_COMERCIAL!$K$5,0,0,$S$26,1),"I0",OFFSET(BD_COMERCIAL!$FC$5,0,0,$S$26,1),"V",OFFSET(BD_COMERCIAL!$Q$5,0,0,$S$26,1),"PLD + Spread",OFFSET(BD_COMERCIAL!$I$5,0,0,$S$26,1),"Trading")</f>
        <v>0</v>
      </c>
      <c r="AS14" s="87">
        <f ca="1">SUMIFS(OFFSET(BD_COMERCIAL!AS$5,0,0,$S$26,1),OFFSET(BD_COMERCIAL!$K$5,0,0,$S$26,1),"I0",OFFSET(BD_COMERCIAL!$FC$5,0,0,$S$26,1),"C",OFFSET(BD_COMERCIAL!$Q$5,0,0,$S$26,1),"PLD + Spread",OFFSET(BD_COMERCIAL!$I$5,0,0,$S$26,1),"Trading")-SUMIFS(OFFSET(BD_COMERCIAL!AS$5,0,0,$S$26,1),OFFSET(BD_COMERCIAL!$K$5,0,0,$S$26,1),"I0",OFFSET(BD_COMERCIAL!$FC$5,0,0,$S$26,1),"V",OFFSET(BD_COMERCIAL!$Q$5,0,0,$S$26,1),"PLD + Spread",OFFSET(BD_COMERCIAL!$I$5,0,0,$S$26,1),"Trading")</f>
        <v>0</v>
      </c>
      <c r="AT14" s="87">
        <f ca="1">SUMIFS(OFFSET(BD_COMERCIAL!AT$5,0,0,$S$26,1),OFFSET(BD_COMERCIAL!$K$5,0,0,$S$26,1),"I0",OFFSET(BD_COMERCIAL!$FC$5,0,0,$S$26,1),"C",OFFSET(BD_COMERCIAL!$Q$5,0,0,$S$26,1),"PLD + Spread",OFFSET(BD_COMERCIAL!$I$5,0,0,$S$26,1),"Trading")-SUMIFS(OFFSET(BD_COMERCIAL!AT$5,0,0,$S$26,1),OFFSET(BD_COMERCIAL!$K$5,0,0,$S$26,1),"I0",OFFSET(BD_COMERCIAL!$FC$5,0,0,$S$26,1),"V",OFFSET(BD_COMERCIAL!$Q$5,0,0,$S$26,1),"PLD + Spread",OFFSET(BD_COMERCIAL!$I$5,0,0,$S$26,1),"Trading")</f>
        <v>0</v>
      </c>
      <c r="AU14" s="87">
        <f ca="1">SUMIFS(OFFSET(BD_COMERCIAL!AU$5,0,0,$S$26,1),OFFSET(BD_COMERCIAL!$K$5,0,0,$S$26,1),"I0",OFFSET(BD_COMERCIAL!$FC$5,0,0,$S$26,1),"C",OFFSET(BD_COMERCIAL!$Q$5,0,0,$S$26,1),"PLD + Spread",OFFSET(BD_COMERCIAL!$I$5,0,0,$S$26,1),"Trading")-SUMIFS(OFFSET(BD_COMERCIAL!AU$5,0,0,$S$26,1),OFFSET(BD_COMERCIAL!$K$5,0,0,$S$26,1),"I0",OFFSET(BD_COMERCIAL!$FC$5,0,0,$S$26,1),"V",OFFSET(BD_COMERCIAL!$Q$5,0,0,$S$26,1),"PLD + Spread",OFFSET(BD_COMERCIAL!$I$5,0,0,$S$26,1),"Trading")</f>
        <v>0</v>
      </c>
      <c r="AV14" s="87">
        <f ca="1">SUMIFS(OFFSET(BD_COMERCIAL!AV$5,0,0,$S$26,1),OFFSET(BD_COMERCIAL!$K$5,0,0,$S$26,1),"I0",OFFSET(BD_COMERCIAL!$FC$5,0,0,$S$26,1),"C",OFFSET(BD_COMERCIAL!$Q$5,0,0,$S$26,1),"PLD + Spread",OFFSET(BD_COMERCIAL!$I$5,0,0,$S$26,1),"Trading")-SUMIFS(OFFSET(BD_COMERCIAL!AV$5,0,0,$S$26,1),OFFSET(BD_COMERCIAL!$K$5,0,0,$S$26,1),"I0",OFFSET(BD_COMERCIAL!$FC$5,0,0,$S$26,1),"V",OFFSET(BD_COMERCIAL!$Q$5,0,0,$S$26,1),"PLD + Spread",OFFSET(BD_COMERCIAL!$I$5,0,0,$S$26,1),"Trading")</f>
        <v>0</v>
      </c>
      <c r="AW14" s="87">
        <f ca="1">SUMIFS(OFFSET(BD_COMERCIAL!AW$5,0,0,$S$26,1),OFFSET(BD_COMERCIAL!$K$5,0,0,$S$26,1),"I0",OFFSET(BD_COMERCIAL!$FC$5,0,0,$S$26,1),"C",OFFSET(BD_COMERCIAL!$Q$5,0,0,$S$26,1),"PLD + Spread",OFFSET(BD_COMERCIAL!$I$5,0,0,$S$26,1),"Trading")-SUMIFS(OFFSET(BD_COMERCIAL!AW$5,0,0,$S$26,1),OFFSET(BD_COMERCIAL!$K$5,0,0,$S$26,1),"I0",OFFSET(BD_COMERCIAL!$FC$5,0,0,$S$26,1),"V",OFFSET(BD_COMERCIAL!$Q$5,0,0,$S$26,1),"PLD + Spread",OFFSET(BD_COMERCIAL!$I$5,0,0,$S$26,1),"Trading")</f>
        <v>0</v>
      </c>
      <c r="AX14" s="87">
        <f ca="1">SUMIFS(OFFSET(BD_COMERCIAL!AX$5,0,0,$S$26,1),OFFSET(BD_COMERCIAL!$K$5,0,0,$S$26,1),"I0",OFFSET(BD_COMERCIAL!$FC$5,0,0,$S$26,1),"C",OFFSET(BD_COMERCIAL!$Q$5,0,0,$S$26,1),"PLD + Spread",OFFSET(BD_COMERCIAL!$I$5,0,0,$S$26,1),"Trading")-SUMIFS(OFFSET(BD_COMERCIAL!AX$5,0,0,$S$26,1),OFFSET(BD_COMERCIAL!$K$5,0,0,$S$26,1),"I0",OFFSET(BD_COMERCIAL!$FC$5,0,0,$S$26,1),"V",OFFSET(BD_COMERCIAL!$Q$5,0,0,$S$26,1),"PLD + Spread",OFFSET(BD_COMERCIAL!$I$5,0,0,$S$26,1),"Trading")</f>
        <v>0</v>
      </c>
      <c r="AY14" s="87">
        <f ca="1">SUMIFS(OFFSET(BD_COMERCIAL!AY$5,0,0,$S$26,1),OFFSET(BD_COMERCIAL!$K$5,0,0,$S$26,1),"I0",OFFSET(BD_COMERCIAL!$FC$5,0,0,$S$26,1),"C",OFFSET(BD_COMERCIAL!$Q$5,0,0,$S$26,1),"PLD + Spread",OFFSET(BD_COMERCIAL!$I$5,0,0,$S$26,1),"Trading")-SUMIFS(OFFSET(BD_COMERCIAL!AY$5,0,0,$S$26,1),OFFSET(BD_COMERCIAL!$K$5,0,0,$S$26,1),"I0",OFFSET(BD_COMERCIAL!$FC$5,0,0,$S$26,1),"V",OFFSET(BD_COMERCIAL!$Q$5,0,0,$S$26,1),"PLD + Spread",OFFSET(BD_COMERCIAL!$I$5,0,0,$S$26,1),"Trading")</f>
        <v>0</v>
      </c>
    </row>
    <row r="15" spans="2:51" s="17" customFormat="1" ht="15" customHeight="1" x14ac:dyDescent="0.25">
      <c r="B15" s="311"/>
      <c r="C15" s="46" t="s">
        <v>26</v>
      </c>
      <c r="D15" s="67">
        <v>84.76</v>
      </c>
      <c r="E15" s="44">
        <f t="shared" si="6"/>
        <v>84.76</v>
      </c>
      <c r="F15" s="44">
        <f t="shared" si="6"/>
        <v>84.76</v>
      </c>
      <c r="G15" s="44">
        <f t="shared" si="6"/>
        <v>84.76</v>
      </c>
      <c r="H15" s="44">
        <f t="shared" si="6"/>
        <v>84.76</v>
      </c>
      <c r="I15" s="44">
        <f t="shared" si="6"/>
        <v>84.76</v>
      </c>
      <c r="J15" s="44">
        <f t="shared" si="6"/>
        <v>84.76</v>
      </c>
      <c r="K15" s="44">
        <f t="shared" si="6"/>
        <v>84.76</v>
      </c>
      <c r="L15" s="44">
        <f t="shared" si="6"/>
        <v>84.76</v>
      </c>
      <c r="M15" s="44">
        <f t="shared" si="6"/>
        <v>84.76</v>
      </c>
      <c r="N15" s="44">
        <f t="shared" si="6"/>
        <v>84.76</v>
      </c>
      <c r="O15" s="66">
        <f t="shared" si="6"/>
        <v>84.76</v>
      </c>
      <c r="P15" s="43">
        <f>P10+30</f>
        <v>250</v>
      </c>
      <c r="Y15" s="86" t="s">
        <v>47</v>
      </c>
      <c r="Z15" s="87">
        <f ca="1">SUMIFS(OFFSET(BD_COMERCIAL!AN$5,0,0,$S$26,1),OFFSET(BD_COMERCIAL!$K$5,0,0,$S$26,1),"I5",OFFSET(BD_COMERCIAL!$FC$5,0,0,$S$26,1),"C",OFFSET(BD_COMERCIAL!$Q$5,0,0,$S$26,1),"Fixo",OFFSET(BD_COMERCIAL!$I$5,0,0,$S$26,1),"Trading")-SUMIFS(OFFSET(BD_COMERCIAL!AN$5,0,0,$S$26,1),OFFSET(BD_COMERCIAL!$K$5,0,0,$S$26,1),"I5",OFFSET(BD_COMERCIAL!$FC$5,0,0,$S$26,1),"V",OFFSET(BD_COMERCIAL!$Q$5,0,0,$S$26,1),"Fixo",OFFSET(BD_COMERCIAL!$I$5,0,0,$S$26,1),"Trading")</f>
        <v>0</v>
      </c>
      <c r="AA15" s="87">
        <f ca="1">SUMIFS(OFFSET(BD_COMERCIAL!AO$5,0,0,$S$26,1),OFFSET(BD_COMERCIAL!$K$5,0,0,$S$26,1),"I5",OFFSET(BD_COMERCIAL!$FC$5,0,0,$S$26,1),"C",OFFSET(BD_COMERCIAL!$Q$5,0,0,$S$26,1),"Fixo",OFFSET(BD_COMERCIAL!$I$5,0,0,$S$26,1),"Trading")-SUMIFS(OFFSET(BD_COMERCIAL!AO$5,0,0,$S$26,1),OFFSET(BD_COMERCIAL!$K$5,0,0,$S$26,1),"I5",OFFSET(BD_COMERCIAL!$FC$5,0,0,$S$26,1),"V",OFFSET(BD_COMERCIAL!$Q$5,0,0,$S$26,1),"Fixo",OFFSET(BD_COMERCIAL!$I$5,0,0,$S$26,1),"Trading")</f>
        <v>0</v>
      </c>
      <c r="AB15" s="87">
        <f ca="1">SUMIFS(OFFSET(BD_COMERCIAL!AP$5,0,0,$S$26,1),OFFSET(BD_COMERCIAL!$K$5,0,0,$S$26,1),"I5",OFFSET(BD_COMERCIAL!$FC$5,0,0,$S$26,1),"C",OFFSET(BD_COMERCIAL!$Q$5,0,0,$S$26,1),"Fixo",OFFSET(BD_COMERCIAL!$I$5,0,0,$S$26,1),"Trading")-SUMIFS(OFFSET(BD_COMERCIAL!AP$5,0,0,$S$26,1),OFFSET(BD_COMERCIAL!$K$5,0,0,$S$26,1),"I5",OFFSET(BD_COMERCIAL!$FC$5,0,0,$S$26,1),"V",OFFSET(BD_COMERCIAL!$Q$5,0,0,$S$26,1),"Fixo",OFFSET(BD_COMERCIAL!$I$5,0,0,$S$26,1),"Trading")</f>
        <v>0</v>
      </c>
      <c r="AC15" s="87">
        <f ca="1">SUMIFS(OFFSET(BD_COMERCIAL!AQ$5,0,0,$S$26,1),OFFSET(BD_COMERCIAL!$K$5,0,0,$S$26,1),"I5",OFFSET(BD_COMERCIAL!$FC$5,0,0,$S$26,1),"C",OFFSET(BD_COMERCIAL!$Q$5,0,0,$S$26,1),"Fixo",OFFSET(BD_COMERCIAL!$I$5,0,0,$S$26,1),"Trading")-SUMIFS(OFFSET(BD_COMERCIAL!AQ$5,0,0,$S$26,1),OFFSET(BD_COMERCIAL!$K$5,0,0,$S$26,1),"I5",OFFSET(BD_COMERCIAL!$FC$5,0,0,$S$26,1),"V",OFFSET(BD_COMERCIAL!$Q$5,0,0,$S$26,1),"Fixo",OFFSET(BD_COMERCIAL!$I$5,0,0,$S$26,1),"Trading")</f>
        <v>0</v>
      </c>
      <c r="AD15" s="87">
        <f ca="1">SUMIFS(OFFSET(BD_COMERCIAL!AR$5,0,0,$S$26,1),OFFSET(BD_COMERCIAL!$K$5,0,0,$S$26,1),"I5",OFFSET(BD_COMERCIAL!$FC$5,0,0,$S$26,1),"C",OFFSET(BD_COMERCIAL!$Q$5,0,0,$S$26,1),"Fixo",OFFSET(BD_COMERCIAL!$I$5,0,0,$S$26,1),"Trading")-SUMIFS(OFFSET(BD_COMERCIAL!AR$5,0,0,$S$26,1),OFFSET(BD_COMERCIAL!$K$5,0,0,$S$26,1),"I5",OFFSET(BD_COMERCIAL!$FC$5,0,0,$S$26,1),"V",OFFSET(BD_COMERCIAL!$Q$5,0,0,$S$26,1),"Fixo",OFFSET(BD_COMERCIAL!$I$5,0,0,$S$26,1),"Trading")</f>
        <v>0</v>
      </c>
      <c r="AE15" s="87">
        <f ca="1">SUMIFS(OFFSET(BD_COMERCIAL!AS$5,0,0,$S$26,1),OFFSET(BD_COMERCIAL!$K$5,0,0,$S$26,1),"I5",OFFSET(BD_COMERCIAL!$FC$5,0,0,$S$26,1),"C",OFFSET(BD_COMERCIAL!$Q$5,0,0,$S$26,1),"Fixo",OFFSET(BD_COMERCIAL!$I$5,0,0,$S$26,1),"Trading")-SUMIFS(OFFSET(BD_COMERCIAL!AS$5,0,0,$S$26,1),OFFSET(BD_COMERCIAL!$K$5,0,0,$S$26,1),"I5",OFFSET(BD_COMERCIAL!$FC$5,0,0,$S$26,1),"V",OFFSET(BD_COMERCIAL!$Q$5,0,0,$S$26,1),"Fixo",OFFSET(BD_COMERCIAL!$I$5,0,0,$S$26,1),"Trading")</f>
        <v>0</v>
      </c>
      <c r="AF15" s="87">
        <f ca="1">SUMIFS(OFFSET(BD_COMERCIAL!AT$5,0,0,$S$26,1),OFFSET(BD_COMERCIAL!$K$5,0,0,$S$26,1),"I5",OFFSET(BD_COMERCIAL!$FC$5,0,0,$S$26,1),"C",OFFSET(BD_COMERCIAL!$Q$5,0,0,$S$26,1),"Fixo",OFFSET(BD_COMERCIAL!$I$5,0,0,$S$26,1),"Trading")-SUMIFS(OFFSET(BD_COMERCIAL!AT$5,0,0,$S$26,1),OFFSET(BD_COMERCIAL!$K$5,0,0,$S$26,1),"I5",OFFSET(BD_COMERCIAL!$FC$5,0,0,$S$26,1),"V",OFFSET(BD_COMERCIAL!$Q$5,0,0,$S$26,1),"Fixo",OFFSET(BD_COMERCIAL!$I$5,0,0,$S$26,1),"Trading")</f>
        <v>0</v>
      </c>
      <c r="AG15" s="87">
        <f ca="1">SUMIFS(OFFSET(BD_COMERCIAL!AU$5,0,0,$S$26,1),OFFSET(BD_COMERCIAL!$K$5,0,0,$S$26,1),"I5",OFFSET(BD_COMERCIAL!$FC$5,0,0,$S$26,1),"C",OFFSET(BD_COMERCIAL!$Q$5,0,0,$S$26,1),"Fixo",OFFSET(BD_COMERCIAL!$I$5,0,0,$S$26,1),"Trading")-SUMIFS(OFFSET(BD_COMERCIAL!AU$5,0,0,$S$26,1),OFFSET(BD_COMERCIAL!$K$5,0,0,$S$26,1),"I5",OFFSET(BD_COMERCIAL!$FC$5,0,0,$S$26,1),"V",OFFSET(BD_COMERCIAL!$Q$5,0,0,$S$26,1),"Fixo",OFFSET(BD_COMERCIAL!$I$5,0,0,$S$26,1),"Trading")</f>
        <v>0</v>
      </c>
      <c r="AH15" s="87">
        <f ca="1">SUMIFS(OFFSET(BD_COMERCIAL!AV$5,0,0,$S$26,1),OFFSET(BD_COMERCIAL!$K$5,0,0,$S$26,1),"I5",OFFSET(BD_COMERCIAL!$FC$5,0,0,$S$26,1),"C",OFFSET(BD_COMERCIAL!$Q$5,0,0,$S$26,1),"Fixo",OFFSET(BD_COMERCIAL!$I$5,0,0,$S$26,1),"Trading")-SUMIFS(OFFSET(BD_COMERCIAL!AV$5,0,0,$S$26,1),OFFSET(BD_COMERCIAL!$K$5,0,0,$S$26,1),"I5",OFFSET(BD_COMERCIAL!$FC$5,0,0,$S$26,1),"V",OFFSET(BD_COMERCIAL!$Q$5,0,0,$S$26,1),"Fixo",OFFSET(BD_COMERCIAL!$I$5,0,0,$S$26,1),"Trading")</f>
        <v>0</v>
      </c>
      <c r="AI15" s="87">
        <f ca="1">SUMIFS(OFFSET(BD_COMERCIAL!AW$5,0,0,$S$26,1),OFFSET(BD_COMERCIAL!$K$5,0,0,$S$26,1),"I5",OFFSET(BD_COMERCIAL!$FC$5,0,0,$S$26,1),"C",OFFSET(BD_COMERCIAL!$Q$5,0,0,$S$26,1),"Fixo",OFFSET(BD_COMERCIAL!$I$5,0,0,$S$26,1),"Trading")-SUMIFS(OFFSET(BD_COMERCIAL!AW$5,0,0,$S$26,1),OFFSET(BD_COMERCIAL!$K$5,0,0,$S$26,1),"I5",OFFSET(BD_COMERCIAL!$FC$5,0,0,$S$26,1),"V",OFFSET(BD_COMERCIAL!$Q$5,0,0,$S$26,1),"Fixo",OFFSET(BD_COMERCIAL!$I$5,0,0,$S$26,1),"Trading")</f>
        <v>0</v>
      </c>
      <c r="AJ15" s="87">
        <f ca="1">SUMIFS(OFFSET(BD_COMERCIAL!AX$5,0,0,$S$26,1),OFFSET(BD_COMERCIAL!$K$5,0,0,$S$26,1),"I5",OFFSET(BD_COMERCIAL!$FC$5,0,0,$S$26,1),"C",OFFSET(BD_COMERCIAL!$Q$5,0,0,$S$26,1),"Fixo",OFFSET(BD_COMERCIAL!$I$5,0,0,$S$26,1),"Trading")-SUMIFS(OFFSET(BD_COMERCIAL!AX$5,0,0,$S$26,1),OFFSET(BD_COMERCIAL!$K$5,0,0,$S$26,1),"I5",OFFSET(BD_COMERCIAL!$FC$5,0,0,$S$26,1),"V",OFFSET(BD_COMERCIAL!$Q$5,0,0,$S$26,1),"Fixo",OFFSET(BD_COMERCIAL!$I$5,0,0,$S$26,1),"Trading")</f>
        <v>0</v>
      </c>
      <c r="AK15" s="87">
        <f ca="1">SUMIFS(OFFSET(BD_COMERCIAL!AY$5,0,0,$S$26,1),OFFSET(BD_COMERCIAL!$K$5,0,0,$S$26,1),"I5",OFFSET(BD_COMERCIAL!$FC$5,0,0,$S$26,1),"C",OFFSET(BD_COMERCIAL!$Q$5,0,0,$S$26,1),"Fixo",OFFSET(BD_COMERCIAL!$I$5,0,0,$S$26,1),"Trading")-SUMIFS(OFFSET(BD_COMERCIAL!AY$5,0,0,$S$26,1),OFFSET(BD_COMERCIAL!$K$5,0,0,$S$26,1),"I5",OFFSET(BD_COMERCIAL!$FC$5,0,0,$S$26,1),"V",OFFSET(BD_COMERCIAL!$Q$5,0,0,$S$26,1),"Fixo",OFFSET(BD_COMERCIAL!$I$5,0,0,$S$26,1),"Trading")</f>
        <v>0</v>
      </c>
      <c r="AL15" s="21"/>
      <c r="AM15" s="86" t="s">
        <v>47</v>
      </c>
      <c r="AN15" s="87">
        <f ca="1">SUMIFS(OFFSET(BD_COMERCIAL!AN$5,0,0,$S$26,1),OFFSET(BD_COMERCIAL!$K$5,0,0,$S$26,1),"I5",OFFSET(BD_COMERCIAL!$FC$5,0,0,$S$26,1),"C",OFFSET(BD_COMERCIAL!$Q$5,0,0,$S$26,1),"PLD + Spread",OFFSET(BD_COMERCIAL!$I$5,0,0,$S$26,1),"Trading")-SUMIFS(OFFSET(BD_COMERCIAL!AN$5,0,0,$S$26,1),OFFSET(BD_COMERCIAL!$K$5,0,0,$S$26,1),"I5",OFFSET(BD_COMERCIAL!$FC$5,0,0,$S$26,1),"V",OFFSET(BD_COMERCIAL!$Q$5,0,0,$S$26,1),"PLD + Spread",OFFSET(BD_COMERCIAL!$I$5,0,0,$S$26,1),"Trading")</f>
        <v>0</v>
      </c>
      <c r="AO15" s="87">
        <f ca="1">SUMIFS(OFFSET(BD_COMERCIAL!AO$5,0,0,$S$26,1),OFFSET(BD_COMERCIAL!$K$5,0,0,$S$26,1),"I5",OFFSET(BD_COMERCIAL!$FC$5,0,0,$S$26,1),"C",OFFSET(BD_COMERCIAL!$Q$5,0,0,$S$26,1),"PLD + Spread",OFFSET(BD_COMERCIAL!$I$5,0,0,$S$26,1),"Trading")-SUMIFS(OFFSET(BD_COMERCIAL!AO$5,0,0,$S$26,1),OFFSET(BD_COMERCIAL!$K$5,0,0,$S$26,1),"I5",OFFSET(BD_COMERCIAL!$FC$5,0,0,$S$26,1),"V",OFFSET(BD_COMERCIAL!$Q$5,0,0,$S$26,1),"PLD + Spread",OFFSET(BD_COMERCIAL!$I$5,0,0,$S$26,1),"Trading")</f>
        <v>0</v>
      </c>
      <c r="AP15" s="87">
        <f ca="1">SUMIFS(OFFSET(BD_COMERCIAL!AP$5,0,0,$S$26,1),OFFSET(BD_COMERCIAL!$K$5,0,0,$S$26,1),"I5",OFFSET(BD_COMERCIAL!$FC$5,0,0,$S$26,1),"C",OFFSET(BD_COMERCIAL!$Q$5,0,0,$S$26,1),"PLD + Spread",OFFSET(BD_COMERCIAL!$I$5,0,0,$S$26,1),"Trading")-SUMIFS(OFFSET(BD_COMERCIAL!AP$5,0,0,$S$26,1),OFFSET(BD_COMERCIAL!$K$5,0,0,$S$26,1),"I5",OFFSET(BD_COMERCIAL!$FC$5,0,0,$S$26,1),"V",OFFSET(BD_COMERCIAL!$Q$5,0,0,$S$26,1),"PLD + Spread",OFFSET(BD_COMERCIAL!$I$5,0,0,$S$26,1),"Trading")</f>
        <v>0</v>
      </c>
      <c r="AQ15" s="87">
        <f ca="1">SUMIFS(OFFSET(BD_COMERCIAL!AQ$5,0,0,$S$26,1),OFFSET(BD_COMERCIAL!$K$5,0,0,$S$26,1),"I5",OFFSET(BD_COMERCIAL!$FC$5,0,0,$S$26,1),"C",OFFSET(BD_COMERCIAL!$Q$5,0,0,$S$26,1),"PLD + Spread",OFFSET(BD_COMERCIAL!$I$5,0,0,$S$26,1),"Trading")-SUMIFS(OFFSET(BD_COMERCIAL!AQ$5,0,0,$S$26,1),OFFSET(BD_COMERCIAL!$K$5,0,0,$S$26,1),"I5",OFFSET(BD_COMERCIAL!$FC$5,0,0,$S$26,1),"V",OFFSET(BD_COMERCIAL!$Q$5,0,0,$S$26,1),"PLD + Spread",OFFSET(BD_COMERCIAL!$I$5,0,0,$S$26,1),"Trading")</f>
        <v>0</v>
      </c>
      <c r="AR15" s="87">
        <f ca="1">SUMIFS(OFFSET(BD_COMERCIAL!AR$5,0,0,$S$26,1),OFFSET(BD_COMERCIAL!$K$5,0,0,$S$26,1),"I5",OFFSET(BD_COMERCIAL!$FC$5,0,0,$S$26,1),"C",OFFSET(BD_COMERCIAL!$Q$5,0,0,$S$26,1),"PLD + Spread",OFFSET(BD_COMERCIAL!$I$5,0,0,$S$26,1),"Trading")-SUMIFS(OFFSET(BD_COMERCIAL!AR$5,0,0,$S$26,1),OFFSET(BD_COMERCIAL!$K$5,0,0,$S$26,1),"I5",OFFSET(BD_COMERCIAL!$FC$5,0,0,$S$26,1),"V",OFFSET(BD_COMERCIAL!$Q$5,0,0,$S$26,1),"PLD + Spread",OFFSET(BD_COMERCIAL!$I$5,0,0,$S$26,1),"Trading")</f>
        <v>0</v>
      </c>
      <c r="AS15" s="87">
        <f ca="1">SUMIFS(OFFSET(BD_COMERCIAL!AS$5,0,0,$S$26,1),OFFSET(BD_COMERCIAL!$K$5,0,0,$S$26,1),"I5",OFFSET(BD_COMERCIAL!$FC$5,0,0,$S$26,1),"C",OFFSET(BD_COMERCIAL!$Q$5,0,0,$S$26,1),"PLD + Spread",OFFSET(BD_COMERCIAL!$I$5,0,0,$S$26,1),"Trading")-SUMIFS(OFFSET(BD_COMERCIAL!AS$5,0,0,$S$26,1),OFFSET(BD_COMERCIAL!$K$5,0,0,$S$26,1),"I5",OFFSET(BD_COMERCIAL!$FC$5,0,0,$S$26,1),"V",OFFSET(BD_COMERCIAL!$Q$5,0,0,$S$26,1),"PLD + Spread",OFFSET(BD_COMERCIAL!$I$5,0,0,$S$26,1),"Trading")</f>
        <v>0</v>
      </c>
      <c r="AT15" s="87">
        <f ca="1">SUMIFS(OFFSET(BD_COMERCIAL!AT$5,0,0,$S$26,1),OFFSET(BD_COMERCIAL!$K$5,0,0,$S$26,1),"I5",OFFSET(BD_COMERCIAL!$FC$5,0,0,$S$26,1),"C",OFFSET(BD_COMERCIAL!$Q$5,0,0,$S$26,1),"PLD + Spread",OFFSET(BD_COMERCIAL!$I$5,0,0,$S$26,1),"Trading")-SUMIFS(OFFSET(BD_COMERCIAL!AT$5,0,0,$S$26,1),OFFSET(BD_COMERCIAL!$K$5,0,0,$S$26,1),"I5",OFFSET(BD_COMERCIAL!$FC$5,0,0,$S$26,1),"V",OFFSET(BD_COMERCIAL!$Q$5,0,0,$S$26,1),"PLD + Spread",OFFSET(BD_COMERCIAL!$I$5,0,0,$S$26,1),"Trading")</f>
        <v>0</v>
      </c>
      <c r="AU15" s="87">
        <f ca="1">SUMIFS(OFFSET(BD_COMERCIAL!AU$5,0,0,$S$26,1),OFFSET(BD_COMERCIAL!$K$5,0,0,$S$26,1),"I5",OFFSET(BD_COMERCIAL!$FC$5,0,0,$S$26,1),"C",OFFSET(BD_COMERCIAL!$Q$5,0,0,$S$26,1),"PLD + Spread",OFFSET(BD_COMERCIAL!$I$5,0,0,$S$26,1),"Trading")-SUMIFS(OFFSET(BD_COMERCIAL!AU$5,0,0,$S$26,1),OFFSET(BD_COMERCIAL!$K$5,0,0,$S$26,1),"I5",OFFSET(BD_COMERCIAL!$FC$5,0,0,$S$26,1),"V",OFFSET(BD_COMERCIAL!$Q$5,0,0,$S$26,1),"PLD + Spread",OFFSET(BD_COMERCIAL!$I$5,0,0,$S$26,1),"Trading")</f>
        <v>0</v>
      </c>
      <c r="AV15" s="87">
        <f ca="1">SUMIFS(OFFSET(BD_COMERCIAL!AV$5,0,0,$S$26,1),OFFSET(BD_COMERCIAL!$K$5,0,0,$S$26,1),"I5",OFFSET(BD_COMERCIAL!$FC$5,0,0,$S$26,1),"C",OFFSET(BD_COMERCIAL!$Q$5,0,0,$S$26,1),"PLD + Spread",OFFSET(BD_COMERCIAL!$I$5,0,0,$S$26,1),"Trading")-SUMIFS(OFFSET(BD_COMERCIAL!AV$5,0,0,$S$26,1),OFFSET(BD_COMERCIAL!$K$5,0,0,$S$26,1),"I5",OFFSET(BD_COMERCIAL!$FC$5,0,0,$S$26,1),"V",OFFSET(BD_COMERCIAL!$Q$5,0,0,$S$26,1),"PLD + Spread",OFFSET(BD_COMERCIAL!$I$5,0,0,$S$26,1),"Trading")</f>
        <v>0</v>
      </c>
      <c r="AW15" s="87">
        <f ca="1">SUMIFS(OFFSET(BD_COMERCIAL!AW$5,0,0,$S$26,1),OFFSET(BD_COMERCIAL!$K$5,0,0,$S$26,1),"I5",OFFSET(BD_COMERCIAL!$FC$5,0,0,$S$26,1),"C",OFFSET(BD_COMERCIAL!$Q$5,0,0,$S$26,1),"PLD + Spread",OFFSET(BD_COMERCIAL!$I$5,0,0,$S$26,1),"Trading")-SUMIFS(OFFSET(BD_COMERCIAL!AW$5,0,0,$S$26,1),OFFSET(BD_COMERCIAL!$K$5,0,0,$S$26,1),"I5",OFFSET(BD_COMERCIAL!$FC$5,0,0,$S$26,1),"V",OFFSET(BD_COMERCIAL!$Q$5,0,0,$S$26,1),"PLD + Spread",OFFSET(BD_COMERCIAL!$I$5,0,0,$S$26,1),"Trading")</f>
        <v>0</v>
      </c>
      <c r="AX15" s="87">
        <f ca="1">SUMIFS(OFFSET(BD_COMERCIAL!AX$5,0,0,$S$26,1),OFFSET(BD_COMERCIAL!$K$5,0,0,$S$26,1),"I5",OFFSET(BD_COMERCIAL!$FC$5,0,0,$S$26,1),"C",OFFSET(BD_COMERCIAL!$Q$5,0,0,$S$26,1),"PLD + Spread",OFFSET(BD_COMERCIAL!$I$5,0,0,$S$26,1),"Trading")-SUMIFS(OFFSET(BD_COMERCIAL!AX$5,0,0,$S$26,1),OFFSET(BD_COMERCIAL!$K$5,0,0,$S$26,1),"I5",OFFSET(BD_COMERCIAL!$FC$5,0,0,$S$26,1),"V",OFFSET(BD_COMERCIAL!$Q$5,0,0,$S$26,1),"PLD + Spread",OFFSET(BD_COMERCIAL!$I$5,0,0,$S$26,1),"Trading")</f>
        <v>0</v>
      </c>
      <c r="AY15" s="87">
        <f ca="1">SUMIFS(OFFSET(BD_COMERCIAL!AY$5,0,0,$S$26,1),OFFSET(BD_COMERCIAL!$K$5,0,0,$S$26,1),"I5",OFFSET(BD_COMERCIAL!$FC$5,0,0,$S$26,1),"C",OFFSET(BD_COMERCIAL!$Q$5,0,0,$S$26,1),"PLD + Spread",OFFSET(BD_COMERCIAL!$I$5,0,0,$S$26,1),"Trading")-SUMIFS(OFFSET(BD_COMERCIAL!AY$5,0,0,$S$26,1),OFFSET(BD_COMERCIAL!$K$5,0,0,$S$26,1),"I5",OFFSET(BD_COMERCIAL!$FC$5,0,0,$S$26,1),"V",OFFSET(BD_COMERCIAL!$Q$5,0,0,$S$26,1),"PLD + Spread",OFFSET(BD_COMERCIAL!$I$5,0,0,$S$26,1),"Trading")</f>
        <v>0</v>
      </c>
    </row>
    <row r="16" spans="2:51" s="17" customFormat="1" ht="15" customHeight="1" thickBot="1" x14ac:dyDescent="0.3">
      <c r="B16" s="312"/>
      <c r="C16" s="40" t="s">
        <v>25</v>
      </c>
      <c r="D16" s="64">
        <v>74.19</v>
      </c>
      <c r="E16" s="39">
        <f t="shared" si="6"/>
        <v>74.19</v>
      </c>
      <c r="F16" s="39">
        <f t="shared" si="6"/>
        <v>74.19</v>
      </c>
      <c r="G16" s="39">
        <f t="shared" si="6"/>
        <v>74.19</v>
      </c>
      <c r="H16" s="39">
        <f t="shared" si="6"/>
        <v>74.19</v>
      </c>
      <c r="I16" s="39">
        <f t="shared" si="6"/>
        <v>74.19</v>
      </c>
      <c r="J16" s="39">
        <f t="shared" si="6"/>
        <v>74.19</v>
      </c>
      <c r="K16" s="39">
        <f t="shared" si="6"/>
        <v>74.19</v>
      </c>
      <c r="L16" s="39">
        <f t="shared" si="6"/>
        <v>74.19</v>
      </c>
      <c r="M16" s="39">
        <f t="shared" si="6"/>
        <v>74.19</v>
      </c>
      <c r="N16" s="39">
        <f t="shared" si="6"/>
        <v>74.19</v>
      </c>
      <c r="O16" s="38">
        <f t="shared" si="6"/>
        <v>74.19</v>
      </c>
      <c r="P16" s="37">
        <f>P11+30</f>
        <v>250</v>
      </c>
      <c r="Y16" s="86" t="s">
        <v>46</v>
      </c>
      <c r="Z16" s="87">
        <f ca="1">SUMIFS(OFFSET(BD_COMERCIAL!AN$5,0,0,$S$26,1),OFFSET(BD_COMERCIAL!$K$5,0,0,$S$26,1),"I1",OFFSET(BD_COMERCIAL!$FC$5,0,0,$S$26,1),"C",OFFSET(BD_COMERCIAL!$Q$5,0,0,$S$26,1),"Fixo",OFFSET(BD_COMERCIAL!$I$5,0,0,$S$26,1),"Trading")-SUMIFS(OFFSET(BD_COMERCIAL!AN$5,0,0,$S$26,1),OFFSET(BD_COMERCIAL!$K$5,0,0,$S$26,1),"I1",OFFSET(BD_COMERCIAL!$FC$5,0,0,$S$26,1),"V",OFFSET(BD_COMERCIAL!$Q$5,0,0,$S$26,1),"Fixo",OFFSET(BD_COMERCIAL!$I$5,0,0,$S$26,1),"Trading")</f>
        <v>0</v>
      </c>
      <c r="AA16" s="87">
        <f ca="1">SUMIFS(OFFSET(BD_COMERCIAL!AO$5,0,0,$S$26,1),OFFSET(BD_COMERCIAL!$K$5,0,0,$S$26,1),"I1",OFFSET(BD_COMERCIAL!$FC$5,0,0,$S$26,1),"C",OFFSET(BD_COMERCIAL!$Q$5,0,0,$S$26,1),"Fixo",OFFSET(BD_COMERCIAL!$I$5,0,0,$S$26,1),"Trading")-SUMIFS(OFFSET(BD_COMERCIAL!AO$5,0,0,$S$26,1),OFFSET(BD_COMERCIAL!$K$5,0,0,$S$26,1),"I1",OFFSET(BD_COMERCIAL!$FC$5,0,0,$S$26,1),"V",OFFSET(BD_COMERCIAL!$Q$5,0,0,$S$26,1),"Fixo",OFFSET(BD_COMERCIAL!$I$5,0,0,$S$26,1),"Trading")</f>
        <v>0</v>
      </c>
      <c r="AB16" s="87">
        <f ca="1">SUMIFS(OFFSET(BD_COMERCIAL!AP$5,0,0,$S$26,1),OFFSET(BD_COMERCIAL!$K$5,0,0,$S$26,1),"I1",OFFSET(BD_COMERCIAL!$FC$5,0,0,$S$26,1),"C",OFFSET(BD_COMERCIAL!$Q$5,0,0,$S$26,1),"Fixo",OFFSET(BD_COMERCIAL!$I$5,0,0,$S$26,1),"Trading")-SUMIFS(OFFSET(BD_COMERCIAL!AP$5,0,0,$S$26,1),OFFSET(BD_COMERCIAL!$K$5,0,0,$S$26,1),"I1",OFFSET(BD_COMERCIAL!$FC$5,0,0,$S$26,1),"V",OFFSET(BD_COMERCIAL!$Q$5,0,0,$S$26,1),"Fixo",OFFSET(BD_COMERCIAL!$I$5,0,0,$S$26,1),"Trading")</f>
        <v>0</v>
      </c>
      <c r="AC16" s="87">
        <f ca="1">SUMIFS(OFFSET(BD_COMERCIAL!AQ$5,0,0,$S$26,1),OFFSET(BD_COMERCIAL!$K$5,0,0,$S$26,1),"I1",OFFSET(BD_COMERCIAL!$FC$5,0,0,$S$26,1),"C",OFFSET(BD_COMERCIAL!$Q$5,0,0,$S$26,1),"Fixo",OFFSET(BD_COMERCIAL!$I$5,0,0,$S$26,1),"Trading")-SUMIFS(OFFSET(BD_COMERCIAL!AQ$5,0,0,$S$26,1),OFFSET(BD_COMERCIAL!$K$5,0,0,$S$26,1),"I1",OFFSET(BD_COMERCIAL!$FC$5,0,0,$S$26,1),"V",OFFSET(BD_COMERCIAL!$Q$5,0,0,$S$26,1),"Fixo",OFFSET(BD_COMERCIAL!$I$5,0,0,$S$26,1),"Trading")</f>
        <v>0</v>
      </c>
      <c r="AD16" s="87">
        <f ca="1">SUMIFS(OFFSET(BD_COMERCIAL!AR$5,0,0,$S$26,1),OFFSET(BD_COMERCIAL!$K$5,0,0,$S$26,1),"I1",OFFSET(BD_COMERCIAL!$FC$5,0,0,$S$26,1),"C",OFFSET(BD_COMERCIAL!$Q$5,0,0,$S$26,1),"Fixo",OFFSET(BD_COMERCIAL!$I$5,0,0,$S$26,1),"Trading")-SUMIFS(OFFSET(BD_COMERCIAL!AR$5,0,0,$S$26,1),OFFSET(BD_COMERCIAL!$K$5,0,0,$S$26,1),"I1",OFFSET(BD_COMERCIAL!$FC$5,0,0,$S$26,1),"V",OFFSET(BD_COMERCIAL!$Q$5,0,0,$S$26,1),"Fixo",OFFSET(BD_COMERCIAL!$I$5,0,0,$S$26,1),"Trading")</f>
        <v>0</v>
      </c>
      <c r="AE16" s="87">
        <f ca="1">SUMIFS(OFFSET(BD_COMERCIAL!AS$5,0,0,$S$26,1),OFFSET(BD_COMERCIAL!$K$5,0,0,$S$26,1),"I1",OFFSET(BD_COMERCIAL!$FC$5,0,0,$S$26,1),"C",OFFSET(BD_COMERCIAL!$Q$5,0,0,$S$26,1),"Fixo",OFFSET(BD_COMERCIAL!$I$5,0,0,$S$26,1),"Trading")-SUMIFS(OFFSET(BD_COMERCIAL!AS$5,0,0,$S$26,1),OFFSET(BD_COMERCIAL!$K$5,0,0,$S$26,1),"I1",OFFSET(BD_COMERCIAL!$FC$5,0,0,$S$26,1),"V",OFFSET(BD_COMERCIAL!$Q$5,0,0,$S$26,1),"Fixo",OFFSET(BD_COMERCIAL!$I$5,0,0,$S$26,1),"Trading")</f>
        <v>0</v>
      </c>
      <c r="AF16" s="87">
        <f ca="1">SUMIFS(OFFSET(BD_COMERCIAL!AT$5,0,0,$S$26,1),OFFSET(BD_COMERCIAL!$K$5,0,0,$S$26,1),"I1",OFFSET(BD_COMERCIAL!$FC$5,0,0,$S$26,1),"C",OFFSET(BD_COMERCIAL!$Q$5,0,0,$S$26,1),"Fixo",OFFSET(BD_COMERCIAL!$I$5,0,0,$S$26,1),"Trading")-SUMIFS(OFFSET(BD_COMERCIAL!AT$5,0,0,$S$26,1),OFFSET(BD_COMERCIAL!$K$5,0,0,$S$26,1),"I1",OFFSET(BD_COMERCIAL!$FC$5,0,0,$S$26,1),"V",OFFSET(BD_COMERCIAL!$Q$5,0,0,$S$26,1),"Fixo",OFFSET(BD_COMERCIAL!$I$5,0,0,$S$26,1),"Trading")</f>
        <v>0</v>
      </c>
      <c r="AG16" s="87">
        <f ca="1">SUMIFS(OFFSET(BD_COMERCIAL!AU$5,0,0,$S$26,1),OFFSET(BD_COMERCIAL!$K$5,0,0,$S$26,1),"I1",OFFSET(BD_COMERCIAL!$FC$5,0,0,$S$26,1),"C",OFFSET(BD_COMERCIAL!$Q$5,0,0,$S$26,1),"Fixo",OFFSET(BD_COMERCIAL!$I$5,0,0,$S$26,1),"Trading")-SUMIFS(OFFSET(BD_COMERCIAL!AU$5,0,0,$S$26,1),OFFSET(BD_COMERCIAL!$K$5,0,0,$S$26,1),"I1",OFFSET(BD_COMERCIAL!$FC$5,0,0,$S$26,1),"V",OFFSET(BD_COMERCIAL!$Q$5,0,0,$S$26,1),"Fixo",OFFSET(BD_COMERCIAL!$I$5,0,0,$S$26,1),"Trading")</f>
        <v>0</v>
      </c>
      <c r="AH16" s="87">
        <f ca="1">SUMIFS(OFFSET(BD_COMERCIAL!AV$5,0,0,$S$26,1),OFFSET(BD_COMERCIAL!$K$5,0,0,$S$26,1),"I1",OFFSET(BD_COMERCIAL!$FC$5,0,0,$S$26,1),"C",OFFSET(BD_COMERCIAL!$Q$5,0,0,$S$26,1),"Fixo",OFFSET(BD_COMERCIAL!$I$5,0,0,$S$26,1),"Trading")-SUMIFS(OFFSET(BD_COMERCIAL!AV$5,0,0,$S$26,1),OFFSET(BD_COMERCIAL!$K$5,0,0,$S$26,1),"I1",OFFSET(BD_COMERCIAL!$FC$5,0,0,$S$26,1),"V",OFFSET(BD_COMERCIAL!$Q$5,0,0,$S$26,1),"Fixo",OFFSET(BD_COMERCIAL!$I$5,0,0,$S$26,1),"Trading")</f>
        <v>0</v>
      </c>
      <c r="AI16" s="87">
        <f ca="1">SUMIFS(OFFSET(BD_COMERCIAL!AW$5,0,0,$S$26,1),OFFSET(BD_COMERCIAL!$K$5,0,0,$S$26,1),"I1",OFFSET(BD_COMERCIAL!$FC$5,0,0,$S$26,1),"C",OFFSET(BD_COMERCIAL!$Q$5,0,0,$S$26,1),"Fixo",OFFSET(BD_COMERCIAL!$I$5,0,0,$S$26,1),"Trading")-SUMIFS(OFFSET(BD_COMERCIAL!AW$5,0,0,$S$26,1),OFFSET(BD_COMERCIAL!$K$5,0,0,$S$26,1),"I1",OFFSET(BD_COMERCIAL!$FC$5,0,0,$S$26,1),"V",OFFSET(BD_COMERCIAL!$Q$5,0,0,$S$26,1),"Fixo",OFFSET(BD_COMERCIAL!$I$5,0,0,$S$26,1),"Trading")</f>
        <v>0</v>
      </c>
      <c r="AJ16" s="87">
        <f ca="1">SUMIFS(OFFSET(BD_COMERCIAL!AX$5,0,0,$S$26,1),OFFSET(BD_COMERCIAL!$K$5,0,0,$S$26,1),"I1",OFFSET(BD_COMERCIAL!$FC$5,0,0,$S$26,1),"C",OFFSET(BD_COMERCIAL!$Q$5,0,0,$S$26,1),"Fixo",OFFSET(BD_COMERCIAL!$I$5,0,0,$S$26,1),"Trading")-SUMIFS(OFFSET(BD_COMERCIAL!AX$5,0,0,$S$26,1),OFFSET(BD_COMERCIAL!$K$5,0,0,$S$26,1),"I1",OFFSET(BD_COMERCIAL!$FC$5,0,0,$S$26,1),"V",OFFSET(BD_COMERCIAL!$Q$5,0,0,$S$26,1),"Fixo",OFFSET(BD_COMERCIAL!$I$5,0,0,$S$26,1),"Trading")</f>
        <v>0</v>
      </c>
      <c r="AK16" s="87">
        <f ca="1">SUMIFS(OFFSET(BD_COMERCIAL!AY$5,0,0,$S$26,1),OFFSET(BD_COMERCIAL!$K$5,0,0,$S$26,1),"I1",OFFSET(BD_COMERCIAL!$FC$5,0,0,$S$26,1),"C",OFFSET(BD_COMERCIAL!$Q$5,0,0,$S$26,1),"Fixo",OFFSET(BD_COMERCIAL!$I$5,0,0,$S$26,1),"Trading")-SUMIFS(OFFSET(BD_COMERCIAL!AY$5,0,0,$S$26,1),OFFSET(BD_COMERCIAL!$K$5,0,0,$S$26,1),"I1",OFFSET(BD_COMERCIAL!$FC$5,0,0,$S$26,1),"V",OFFSET(BD_COMERCIAL!$Q$5,0,0,$S$26,1),"Fixo",OFFSET(BD_COMERCIAL!$I$5,0,0,$S$26,1),"Trading")</f>
        <v>0</v>
      </c>
      <c r="AM16" s="86" t="s">
        <v>46</v>
      </c>
      <c r="AN16" s="87">
        <f ca="1">SUMIFS(OFFSET(BD_COMERCIAL!AN$5,0,0,$S$26,1),OFFSET(BD_COMERCIAL!$K$5,0,0,$S$26,1),"I1",OFFSET(BD_COMERCIAL!$FC$5,0,0,$S$26,1),"C",OFFSET(BD_COMERCIAL!$Q$5,0,0,$S$26,1),"PLD + Spread",OFFSET(BD_COMERCIAL!$I$5,0,0,$S$26,1),"Trading")-SUMIFS(OFFSET(BD_COMERCIAL!AN$5,0,0,$S$26,1),OFFSET(BD_COMERCIAL!$K$5,0,0,$S$26,1),"I1",OFFSET(BD_COMERCIAL!$FC$5,0,0,$S$26,1),"V",OFFSET(BD_COMERCIAL!$Q$5,0,0,$S$26,1),"PLD + Spread",OFFSET(BD_COMERCIAL!$I$5,0,0,$S$26,1),"Trading")</f>
        <v>0</v>
      </c>
      <c r="AO16" s="87">
        <f ca="1">SUMIFS(OFFSET(BD_COMERCIAL!AO$5,0,0,$S$26,1),OFFSET(BD_COMERCIAL!$K$5,0,0,$S$26,1),"I1",OFFSET(BD_COMERCIAL!$FC$5,0,0,$S$26,1),"C",OFFSET(BD_COMERCIAL!$Q$5,0,0,$S$26,1),"PLD + Spread",OFFSET(BD_COMERCIAL!$I$5,0,0,$S$26,1),"Trading")-SUMIFS(OFFSET(BD_COMERCIAL!AO$5,0,0,$S$26,1),OFFSET(BD_COMERCIAL!$K$5,0,0,$S$26,1),"I1",OFFSET(BD_COMERCIAL!$FC$5,0,0,$S$26,1),"V",OFFSET(BD_COMERCIAL!$Q$5,0,0,$S$26,1),"PLD + Spread",OFFSET(BD_COMERCIAL!$I$5,0,0,$S$26,1),"Trading")</f>
        <v>0</v>
      </c>
      <c r="AP16" s="87">
        <f ca="1">SUMIFS(OFFSET(BD_COMERCIAL!AP$5,0,0,$S$26,1),OFFSET(BD_COMERCIAL!$K$5,0,0,$S$26,1),"I1",OFFSET(BD_COMERCIAL!$FC$5,0,0,$S$26,1),"C",OFFSET(BD_COMERCIAL!$Q$5,0,0,$S$26,1),"PLD + Spread",OFFSET(BD_COMERCIAL!$I$5,0,0,$S$26,1),"Trading")-SUMIFS(OFFSET(BD_COMERCIAL!AP$5,0,0,$S$26,1),OFFSET(BD_COMERCIAL!$K$5,0,0,$S$26,1),"I1",OFFSET(BD_COMERCIAL!$FC$5,0,0,$S$26,1),"V",OFFSET(BD_COMERCIAL!$Q$5,0,0,$S$26,1),"PLD + Spread",OFFSET(BD_COMERCIAL!$I$5,0,0,$S$26,1),"Trading")</f>
        <v>0</v>
      </c>
      <c r="AQ16" s="87">
        <f ca="1">SUMIFS(OFFSET(BD_COMERCIAL!AQ$5,0,0,$S$26,1),OFFSET(BD_COMERCIAL!$K$5,0,0,$S$26,1),"I1",OFFSET(BD_COMERCIAL!$FC$5,0,0,$S$26,1),"C",OFFSET(BD_COMERCIAL!$Q$5,0,0,$S$26,1),"PLD + Spread",OFFSET(BD_COMERCIAL!$I$5,0,0,$S$26,1),"Trading")-SUMIFS(OFFSET(BD_COMERCIAL!AQ$5,0,0,$S$26,1),OFFSET(BD_COMERCIAL!$K$5,0,0,$S$26,1),"I1",OFFSET(BD_COMERCIAL!$FC$5,0,0,$S$26,1),"V",OFFSET(BD_COMERCIAL!$Q$5,0,0,$S$26,1),"PLD + Spread",OFFSET(BD_COMERCIAL!$I$5,0,0,$S$26,1),"Trading")</f>
        <v>0</v>
      </c>
      <c r="AR16" s="87">
        <f ca="1">SUMIFS(OFFSET(BD_COMERCIAL!AR$5,0,0,$S$26,1),OFFSET(BD_COMERCIAL!$K$5,0,0,$S$26,1),"I1",OFFSET(BD_COMERCIAL!$FC$5,0,0,$S$26,1),"C",OFFSET(BD_COMERCIAL!$Q$5,0,0,$S$26,1),"PLD + Spread",OFFSET(BD_COMERCIAL!$I$5,0,0,$S$26,1),"Trading")-SUMIFS(OFFSET(BD_COMERCIAL!AR$5,0,0,$S$26,1),OFFSET(BD_COMERCIAL!$K$5,0,0,$S$26,1),"I1",OFFSET(BD_COMERCIAL!$FC$5,0,0,$S$26,1),"V",OFFSET(BD_COMERCIAL!$Q$5,0,0,$S$26,1),"PLD + Spread",OFFSET(BD_COMERCIAL!$I$5,0,0,$S$26,1),"Trading")</f>
        <v>0</v>
      </c>
      <c r="AS16" s="87">
        <f ca="1">SUMIFS(OFFSET(BD_COMERCIAL!AS$5,0,0,$S$26,1),OFFSET(BD_COMERCIAL!$K$5,0,0,$S$26,1),"I1",OFFSET(BD_COMERCIAL!$FC$5,0,0,$S$26,1),"C",OFFSET(BD_COMERCIAL!$Q$5,0,0,$S$26,1),"PLD + Spread",OFFSET(BD_COMERCIAL!$I$5,0,0,$S$26,1),"Trading")-SUMIFS(OFFSET(BD_COMERCIAL!AS$5,0,0,$S$26,1),OFFSET(BD_COMERCIAL!$K$5,0,0,$S$26,1),"I1",OFFSET(BD_COMERCIAL!$FC$5,0,0,$S$26,1),"V",OFFSET(BD_COMERCIAL!$Q$5,0,0,$S$26,1),"PLD + Spread",OFFSET(BD_COMERCIAL!$I$5,0,0,$S$26,1),"Trading")</f>
        <v>0</v>
      </c>
      <c r="AT16" s="87">
        <f ca="1">SUMIFS(OFFSET(BD_COMERCIAL!AT$5,0,0,$S$26,1),OFFSET(BD_COMERCIAL!$K$5,0,0,$S$26,1),"I1",OFFSET(BD_COMERCIAL!$FC$5,0,0,$S$26,1),"C",OFFSET(BD_COMERCIAL!$Q$5,0,0,$S$26,1),"PLD + Spread",OFFSET(BD_COMERCIAL!$I$5,0,0,$S$26,1),"Trading")-SUMIFS(OFFSET(BD_COMERCIAL!AT$5,0,0,$S$26,1),OFFSET(BD_COMERCIAL!$K$5,0,0,$S$26,1),"I1",OFFSET(BD_COMERCIAL!$FC$5,0,0,$S$26,1),"V",OFFSET(BD_COMERCIAL!$Q$5,0,0,$S$26,1),"PLD + Spread",OFFSET(BD_COMERCIAL!$I$5,0,0,$S$26,1),"Trading")</f>
        <v>0</v>
      </c>
      <c r="AU16" s="87">
        <f ca="1">SUMIFS(OFFSET(BD_COMERCIAL!AU$5,0,0,$S$26,1),OFFSET(BD_COMERCIAL!$K$5,0,0,$S$26,1),"I1",OFFSET(BD_COMERCIAL!$FC$5,0,0,$S$26,1),"C",OFFSET(BD_COMERCIAL!$Q$5,0,0,$S$26,1),"PLD + Spread",OFFSET(BD_COMERCIAL!$I$5,0,0,$S$26,1),"Trading")-SUMIFS(OFFSET(BD_COMERCIAL!AU$5,0,0,$S$26,1),OFFSET(BD_COMERCIAL!$K$5,0,0,$S$26,1),"I1",OFFSET(BD_COMERCIAL!$FC$5,0,0,$S$26,1),"V",OFFSET(BD_COMERCIAL!$Q$5,0,0,$S$26,1),"PLD + Spread",OFFSET(BD_COMERCIAL!$I$5,0,0,$S$26,1),"Trading")</f>
        <v>0</v>
      </c>
      <c r="AV16" s="87">
        <f ca="1">SUMIFS(OFFSET(BD_COMERCIAL!AV$5,0,0,$S$26,1),OFFSET(BD_COMERCIAL!$K$5,0,0,$S$26,1),"I1",OFFSET(BD_COMERCIAL!$FC$5,0,0,$S$26,1),"C",OFFSET(BD_COMERCIAL!$Q$5,0,0,$S$26,1),"PLD + Spread",OFFSET(BD_COMERCIAL!$I$5,0,0,$S$26,1),"Trading")-SUMIFS(OFFSET(BD_COMERCIAL!AV$5,0,0,$S$26,1),OFFSET(BD_COMERCIAL!$K$5,0,0,$S$26,1),"I1",OFFSET(BD_COMERCIAL!$FC$5,0,0,$S$26,1),"V",OFFSET(BD_COMERCIAL!$Q$5,0,0,$S$26,1),"PLD + Spread",OFFSET(BD_COMERCIAL!$I$5,0,0,$S$26,1),"Trading")</f>
        <v>0</v>
      </c>
      <c r="AW16" s="87">
        <f ca="1">SUMIFS(OFFSET(BD_COMERCIAL!AW$5,0,0,$S$26,1),OFFSET(BD_COMERCIAL!$K$5,0,0,$S$26,1),"I1",OFFSET(BD_COMERCIAL!$FC$5,0,0,$S$26,1),"C",OFFSET(BD_COMERCIAL!$Q$5,0,0,$S$26,1),"PLD + Spread",OFFSET(BD_COMERCIAL!$I$5,0,0,$S$26,1),"Trading")-SUMIFS(OFFSET(BD_COMERCIAL!AW$5,0,0,$S$26,1),OFFSET(BD_COMERCIAL!$K$5,0,0,$S$26,1),"I1",OFFSET(BD_COMERCIAL!$FC$5,0,0,$S$26,1),"V",OFFSET(BD_COMERCIAL!$Q$5,0,0,$S$26,1),"PLD + Spread",OFFSET(BD_COMERCIAL!$I$5,0,0,$S$26,1),"Trading")</f>
        <v>0</v>
      </c>
      <c r="AX16" s="87">
        <f ca="1">SUMIFS(OFFSET(BD_COMERCIAL!AX$5,0,0,$S$26,1),OFFSET(BD_COMERCIAL!$K$5,0,0,$S$26,1),"I1",OFFSET(BD_COMERCIAL!$FC$5,0,0,$S$26,1),"C",OFFSET(BD_COMERCIAL!$Q$5,0,0,$S$26,1),"PLD + Spread",OFFSET(BD_COMERCIAL!$I$5,0,0,$S$26,1),"Trading")-SUMIFS(OFFSET(BD_COMERCIAL!AX$5,0,0,$S$26,1),OFFSET(BD_COMERCIAL!$K$5,0,0,$S$26,1),"I1",OFFSET(BD_COMERCIAL!$FC$5,0,0,$S$26,1),"V",OFFSET(BD_COMERCIAL!$Q$5,0,0,$S$26,1),"PLD + Spread",OFFSET(BD_COMERCIAL!$I$5,0,0,$S$26,1),"Trading")</f>
        <v>0</v>
      </c>
      <c r="AY16" s="87">
        <f ca="1">SUMIFS(OFFSET(BD_COMERCIAL!AY$5,0,0,$S$26,1),OFFSET(BD_COMERCIAL!$K$5,0,0,$S$26,1),"I1",OFFSET(BD_COMERCIAL!$FC$5,0,0,$S$26,1),"C",OFFSET(BD_COMERCIAL!$Q$5,0,0,$S$26,1),"PLD + Spread",OFFSET(BD_COMERCIAL!$I$5,0,0,$S$26,1),"Trading")-SUMIFS(OFFSET(BD_COMERCIAL!AY$5,0,0,$S$26,1),OFFSET(BD_COMERCIAL!$K$5,0,0,$S$26,1),"I1",OFFSET(BD_COMERCIAL!$FC$5,0,0,$S$26,1),"V",OFFSET(BD_COMERCIAL!$Q$5,0,0,$S$26,1),"PLD + Spread",OFFSET(BD_COMERCIAL!$I$5,0,0,$S$26,1),"Trading")</f>
        <v>0</v>
      </c>
    </row>
    <row r="17" spans="2:51" ht="13.5" customHeight="1" thickBot="1" x14ac:dyDescent="0.3">
      <c r="B17" s="62"/>
      <c r="C17" s="62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0"/>
      <c r="W17" s="17"/>
      <c r="X17" s="17"/>
      <c r="Y17" s="17"/>
      <c r="Z17" s="42"/>
      <c r="AA17" s="42"/>
      <c r="AB17" s="42">
        <f ca="1">SUMPRODUCT(Z19:AB19,Z20:AB20)/SUM(Z19:AB19)</f>
        <v>70.015968082876171</v>
      </c>
      <c r="AC17" s="42"/>
      <c r="AD17" s="42"/>
      <c r="AE17" s="42">
        <f ca="1">SUMPRODUCT(AC19:AE19,AC20:AE20)/SUM(AC19:AE19)</f>
        <v>71.62460240505817</v>
      </c>
      <c r="AF17" s="42"/>
      <c r="AG17" s="42"/>
      <c r="AH17" s="42"/>
      <c r="AI17" s="42"/>
      <c r="AJ17" s="42"/>
      <c r="AK17" s="41"/>
      <c r="AL17" s="34"/>
      <c r="AM17" s="17"/>
      <c r="AN17" s="17"/>
      <c r="AO17" s="17"/>
      <c r="AP17" s="17"/>
      <c r="AQ17" s="17"/>
      <c r="AR17" s="17"/>
      <c r="AS17" s="17"/>
      <c r="AT17" s="17"/>
      <c r="AU17" s="17"/>
    </row>
    <row r="18" spans="2:51" s="17" customFormat="1" ht="14.25" customHeight="1" x14ac:dyDescent="0.25">
      <c r="B18" s="313" t="s">
        <v>17</v>
      </c>
      <c r="C18" s="58" t="s">
        <v>33</v>
      </c>
      <c r="D18" s="56"/>
      <c r="E18" s="56"/>
      <c r="F18" s="56"/>
      <c r="G18" s="56"/>
      <c r="H18" s="57"/>
      <c r="I18" s="56"/>
      <c r="J18" s="56"/>
      <c r="K18" s="56"/>
      <c r="L18" s="56"/>
      <c r="M18" s="56"/>
      <c r="N18" s="56"/>
      <c r="O18" s="55"/>
      <c r="P18" s="54">
        <f>SUMPRODUCT($D$1:$O$1,D18:O18)/8760</f>
        <v>0</v>
      </c>
      <c r="W18" s="21"/>
      <c r="X18" s="21"/>
      <c r="Y18" s="30" t="s">
        <v>77</v>
      </c>
      <c r="Z18" s="30" t="s">
        <v>45</v>
      </c>
      <c r="AA18" s="30" t="s">
        <v>44</v>
      </c>
      <c r="AB18" s="30" t="s">
        <v>43</v>
      </c>
      <c r="AC18" s="30" t="s">
        <v>42</v>
      </c>
      <c r="AD18" s="30" t="s">
        <v>41</v>
      </c>
      <c r="AE18" s="30" t="s">
        <v>40</v>
      </c>
      <c r="AF18" s="30" t="s">
        <v>39</v>
      </c>
      <c r="AG18" s="30" t="s">
        <v>38</v>
      </c>
      <c r="AH18" s="30" t="s">
        <v>37</v>
      </c>
      <c r="AI18" s="30" t="s">
        <v>36</v>
      </c>
      <c r="AJ18" s="30" t="s">
        <v>35</v>
      </c>
      <c r="AK18" s="30" t="s">
        <v>34</v>
      </c>
      <c r="AM18" s="30" t="s">
        <v>118</v>
      </c>
      <c r="AN18" s="30" t="s">
        <v>45</v>
      </c>
      <c r="AO18" s="30" t="s">
        <v>44</v>
      </c>
      <c r="AP18" s="30" t="s">
        <v>43</v>
      </c>
      <c r="AQ18" s="30" t="s">
        <v>42</v>
      </c>
      <c r="AR18" s="30" t="s">
        <v>41</v>
      </c>
      <c r="AS18" s="30" t="s">
        <v>40</v>
      </c>
      <c r="AT18" s="30" t="s">
        <v>39</v>
      </c>
      <c r="AU18" s="30" t="s">
        <v>38</v>
      </c>
      <c r="AV18" s="30" t="s">
        <v>37</v>
      </c>
      <c r="AW18" s="30" t="s">
        <v>36</v>
      </c>
      <c r="AX18" s="30" t="s">
        <v>35</v>
      </c>
      <c r="AY18" s="30" t="s">
        <v>34</v>
      </c>
    </row>
    <row r="19" spans="2:51" s="17" customFormat="1" ht="14.25" customHeight="1" x14ac:dyDescent="0.25">
      <c r="B19" s="314"/>
      <c r="C19" s="51" t="s">
        <v>32</v>
      </c>
      <c r="D19" s="44">
        <v>39</v>
      </c>
      <c r="E19" s="44">
        <v>39</v>
      </c>
      <c r="F19" s="44">
        <v>39</v>
      </c>
      <c r="G19" s="44">
        <v>39</v>
      </c>
      <c r="H19" s="44">
        <v>39</v>
      </c>
      <c r="I19" s="44">
        <v>39</v>
      </c>
      <c r="J19" s="44">
        <v>39</v>
      </c>
      <c r="K19" s="44">
        <v>39</v>
      </c>
      <c r="L19" s="44">
        <v>39</v>
      </c>
      <c r="M19" s="44">
        <v>39</v>
      </c>
      <c r="N19" s="44">
        <v>39</v>
      </c>
      <c r="O19" s="44">
        <v>39</v>
      </c>
      <c r="P19" s="50">
        <f>SUMPRODUCT($D$1:$O$1,D19:O19)/8760</f>
        <v>39</v>
      </c>
      <c r="Y19" s="86" t="s">
        <v>78</v>
      </c>
      <c r="Z19" s="87">
        <f ca="1">Z7</f>
        <v>-13.666667000000004</v>
      </c>
      <c r="AA19" s="87">
        <f t="shared" ref="AA19:AK19" ca="1" si="9">AA7</f>
        <v>-2.8666670000000067</v>
      </c>
      <c r="AB19" s="87">
        <f t="shared" ca="1" si="9"/>
        <v>-0.1666670000000039</v>
      </c>
      <c r="AC19" s="87">
        <f t="shared" ca="1" si="9"/>
        <v>-15.420000000000002</v>
      </c>
      <c r="AD19" s="87">
        <f ca="1">AD7</f>
        <v>-34.64</v>
      </c>
      <c r="AE19" s="87">
        <f t="shared" ca="1" si="9"/>
        <v>-32</v>
      </c>
      <c r="AF19" s="87">
        <f t="shared" ca="1" si="9"/>
        <v>-26.5</v>
      </c>
      <c r="AG19" s="87">
        <f t="shared" ca="1" si="9"/>
        <v>-21.5</v>
      </c>
      <c r="AH19" s="258">
        <f t="shared" ca="1" si="9"/>
        <v>-21.5</v>
      </c>
      <c r="AI19" s="258">
        <f t="shared" ca="1" si="9"/>
        <v>-7</v>
      </c>
      <c r="AJ19" s="258">
        <f t="shared" ca="1" si="9"/>
        <v>-7</v>
      </c>
      <c r="AK19" s="258">
        <f t="shared" ca="1" si="9"/>
        <v>-7</v>
      </c>
      <c r="AL19" s="24">
        <f ca="1">AVERAGE(Z19:AK19)</f>
        <v>-15.771666750000001</v>
      </c>
      <c r="AM19" s="86" t="s">
        <v>78</v>
      </c>
      <c r="AN19" s="87">
        <f t="shared" ref="AN19:AY19" ca="1" si="10">AN7</f>
        <v>0</v>
      </c>
      <c r="AO19" s="87">
        <f t="shared" ca="1" si="10"/>
        <v>0</v>
      </c>
      <c r="AP19" s="87">
        <f t="shared" ca="1" si="10"/>
        <v>0</v>
      </c>
      <c r="AQ19" s="87">
        <f t="shared" ca="1" si="10"/>
        <v>0</v>
      </c>
      <c r="AR19" s="87">
        <f t="shared" ca="1" si="10"/>
        <v>0</v>
      </c>
      <c r="AS19" s="87">
        <f t="shared" ca="1" si="10"/>
        <v>0</v>
      </c>
      <c r="AT19" s="87">
        <f t="shared" ca="1" si="10"/>
        <v>0</v>
      </c>
      <c r="AU19" s="87">
        <f t="shared" ca="1" si="10"/>
        <v>0</v>
      </c>
      <c r="AV19" s="87">
        <f t="shared" ca="1" si="10"/>
        <v>0</v>
      </c>
      <c r="AW19" s="87">
        <f t="shared" ca="1" si="10"/>
        <v>0</v>
      </c>
      <c r="AX19" s="87">
        <f t="shared" ca="1" si="10"/>
        <v>0</v>
      </c>
      <c r="AY19" s="87">
        <f t="shared" ca="1" si="10"/>
        <v>0</v>
      </c>
    </row>
    <row r="20" spans="2:51" s="17" customFormat="1" ht="16.5" customHeight="1" x14ac:dyDescent="0.25">
      <c r="B20" s="314"/>
      <c r="C20" s="46" t="s">
        <v>30</v>
      </c>
      <c r="D20" s="44">
        <f>P20</f>
        <v>52</v>
      </c>
      <c r="E20" s="44">
        <f t="shared" ref="E20:O20" si="11">D20</f>
        <v>52</v>
      </c>
      <c r="F20" s="44">
        <f t="shared" si="11"/>
        <v>52</v>
      </c>
      <c r="G20" s="44">
        <f t="shared" si="11"/>
        <v>52</v>
      </c>
      <c r="H20" s="45">
        <f t="shared" si="11"/>
        <v>52</v>
      </c>
      <c r="I20" s="44">
        <f t="shared" si="11"/>
        <v>52</v>
      </c>
      <c r="J20" s="44">
        <f t="shared" si="11"/>
        <v>52</v>
      </c>
      <c r="K20" s="44">
        <f t="shared" si="11"/>
        <v>52</v>
      </c>
      <c r="L20" s="44">
        <f t="shared" si="11"/>
        <v>52</v>
      </c>
      <c r="M20" s="44">
        <f t="shared" si="11"/>
        <v>52</v>
      </c>
      <c r="N20" s="44">
        <f t="shared" si="11"/>
        <v>52</v>
      </c>
      <c r="O20" s="44">
        <f t="shared" si="11"/>
        <v>52</v>
      </c>
      <c r="P20" s="43">
        <v>52</v>
      </c>
      <c r="Y20" s="86" t="s">
        <v>79</v>
      </c>
      <c r="Z20" s="87">
        <v>70.352439113355146</v>
      </c>
      <c r="AA20" s="87">
        <v>68.5</v>
      </c>
      <c r="AB20" s="87">
        <v>68.5</v>
      </c>
      <c r="AC20" s="87">
        <v>71.966190476190491</v>
      </c>
      <c r="AD20" s="87">
        <v>71.527027027027032</v>
      </c>
      <c r="AE20" s="87">
        <v>71.565624999999997</v>
      </c>
      <c r="AF20" s="87">
        <v>115.94339622641509</v>
      </c>
      <c r="AG20" s="87">
        <v>118.95348837209302</v>
      </c>
      <c r="AH20" s="87">
        <v>118.95348837209302</v>
      </c>
      <c r="AI20" s="87">
        <v>144</v>
      </c>
      <c r="AJ20" s="87">
        <v>144</v>
      </c>
      <c r="AK20" s="87">
        <v>104.71428571428571</v>
      </c>
      <c r="AL20" s="17">
        <f ca="1">SUMPRODUCT(Z28:AK28,Z20:AK20)/SUM(Z28:AK28)</f>
        <v>95.018923783895957</v>
      </c>
    </row>
    <row r="21" spans="2:51" s="17" customFormat="1" ht="15.75" customHeight="1" thickBot="1" x14ac:dyDescent="0.35">
      <c r="B21" s="315"/>
      <c r="C21" s="40" t="s">
        <v>29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8"/>
      <c r="P21" s="37">
        <f>SUMPRODUCT($D$1:$O$1,D21:O21)/8760</f>
        <v>0</v>
      </c>
      <c r="V21" s="36"/>
      <c r="X21" s="21"/>
      <c r="Z21" s="91">
        <v>744</v>
      </c>
      <c r="AA21" s="91">
        <v>672</v>
      </c>
      <c r="AB21" s="91">
        <v>744</v>
      </c>
      <c r="AC21" s="91">
        <v>720</v>
      </c>
      <c r="AD21" s="91">
        <v>744</v>
      </c>
      <c r="AE21" s="91">
        <v>720</v>
      </c>
      <c r="AF21" s="91">
        <v>744</v>
      </c>
      <c r="AG21" s="91">
        <v>744</v>
      </c>
      <c r="AH21" s="91">
        <v>720</v>
      </c>
      <c r="AI21" s="91">
        <v>744</v>
      </c>
      <c r="AJ21" s="91">
        <v>720</v>
      </c>
      <c r="AK21" s="91">
        <v>744</v>
      </c>
    </row>
    <row r="22" spans="2:51" x14ac:dyDescent="0.25"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W22" s="17"/>
      <c r="Y22" s="93" t="s">
        <v>80</v>
      </c>
      <c r="Z22" s="94">
        <v>68.5</v>
      </c>
      <c r="AA22" s="94">
        <v>70</v>
      </c>
      <c r="AB22" s="94">
        <v>70</v>
      </c>
      <c r="AC22" s="94">
        <v>71</v>
      </c>
      <c r="AD22" s="94">
        <v>71</v>
      </c>
      <c r="AE22" s="94">
        <v>71</v>
      </c>
      <c r="AF22" s="94">
        <v>96</v>
      </c>
      <c r="AG22" s="94">
        <v>96</v>
      </c>
      <c r="AH22" s="94">
        <v>96</v>
      </c>
      <c r="AI22" s="94">
        <v>102</v>
      </c>
      <c r="AJ22" s="94">
        <v>102</v>
      </c>
      <c r="AK22" s="94">
        <v>102</v>
      </c>
      <c r="AL22" s="24"/>
      <c r="AM22" s="17"/>
      <c r="AN22" s="17">
        <v>2022</v>
      </c>
      <c r="AO22" s="17"/>
      <c r="AP22" s="17"/>
      <c r="AQ22" s="17"/>
      <c r="AR22" s="17"/>
      <c r="AS22" s="17"/>
      <c r="AT22" s="17"/>
      <c r="AU22" s="17"/>
      <c r="AV22" s="17"/>
      <c r="AW22" s="17"/>
    </row>
    <row r="23" spans="2:51" s="17" customFormat="1" x14ac:dyDescent="0.25">
      <c r="W23" s="21"/>
      <c r="X23" s="21"/>
      <c r="Y23" s="93" t="s">
        <v>81</v>
      </c>
      <c r="Z23" s="92">
        <f t="shared" ref="Z23:AK23" ca="1" si="12">IF(Z28&lt;0,(-Z28*Z21*(Z20-Z22)/1000000),(Z28*Z21*(Z22-Z20))/1000000)</f>
        <v>1.8835601364000032E-2</v>
      </c>
      <c r="AA23" s="92">
        <f t="shared" ca="1" si="12"/>
        <v>-2.8896003360000069E-3</v>
      </c>
      <c r="AB23" s="92">
        <f t="shared" ca="1" si="12"/>
        <v>-1.8600037200000434E-4</v>
      </c>
      <c r="AC23" s="92">
        <f t="shared" ca="1" si="12"/>
        <v>1.0727033142857305E-2</v>
      </c>
      <c r="AD23" s="92">
        <f t="shared" ca="1" si="12"/>
        <v>1.3582624864864983E-2</v>
      </c>
      <c r="AE23" s="92">
        <f t="shared" ca="1" si="12"/>
        <v>1.3031999999999934E-2</v>
      </c>
      <c r="AF23" s="92">
        <f t="shared" ca="1" si="12"/>
        <v>0.39320399999999989</v>
      </c>
      <c r="AG23" s="92">
        <f t="shared" ca="1" si="12"/>
        <v>0.36716399999999993</v>
      </c>
      <c r="AH23" s="92">
        <f t="shared" ca="1" si="12"/>
        <v>0.35531999999999997</v>
      </c>
      <c r="AI23" s="92">
        <f t="shared" ca="1" si="12"/>
        <v>0.21873600000000001</v>
      </c>
      <c r="AJ23" s="92">
        <f t="shared" ca="1" si="12"/>
        <v>0.21168000000000001</v>
      </c>
      <c r="AK23" s="92">
        <f t="shared" ca="1" si="12"/>
        <v>1.413599999999997E-2</v>
      </c>
      <c r="AL23" s="172">
        <f ca="1">SUM(Z23:AK23)</f>
        <v>1.6133416586637221</v>
      </c>
      <c r="AM23" s="17" t="s">
        <v>119</v>
      </c>
      <c r="AN23" s="1">
        <v>7</v>
      </c>
      <c r="AP23" s="17">
        <v>9</v>
      </c>
      <c r="AQ23" s="17">
        <v>2.2000000000000002</v>
      </c>
      <c r="AR23" s="17">
        <f>AP23+AQ23</f>
        <v>11.2</v>
      </c>
    </row>
    <row r="24" spans="2:51" s="17" customFormat="1" ht="15.75" customHeight="1" thickBot="1" x14ac:dyDescent="0.3"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4"/>
      <c r="AM24" s="17" t="s">
        <v>120</v>
      </c>
      <c r="AN24" s="17">
        <v>151</v>
      </c>
      <c r="AP24" s="17">
        <v>158</v>
      </c>
      <c r="AQ24" s="17">
        <v>190</v>
      </c>
      <c r="AR24" s="154">
        <f>SUMPRODUCT(AP23:AQ23,AP24:AQ24/AR23)</f>
        <v>164.28571428571431</v>
      </c>
      <c r="AV24" s="21"/>
      <c r="AW24" s="21"/>
    </row>
    <row r="25" spans="2:51" s="17" customFormat="1" ht="15.75" thickBot="1" x14ac:dyDescent="0.3">
      <c r="S25" s="33" t="s">
        <v>28</v>
      </c>
      <c r="W25" s="32"/>
      <c r="Y25" s="93" t="s">
        <v>108</v>
      </c>
      <c r="Z25" s="124">
        <v>245</v>
      </c>
      <c r="AA25" s="124">
        <v>245</v>
      </c>
      <c r="AB25" s="124">
        <v>245</v>
      </c>
      <c r="AC25" s="124">
        <v>245</v>
      </c>
      <c r="AD25" s="124">
        <v>245</v>
      </c>
      <c r="AE25" s="124">
        <v>245</v>
      </c>
      <c r="AF25" s="124">
        <v>245</v>
      </c>
      <c r="AG25" s="124">
        <v>245</v>
      </c>
      <c r="AH25" s="124">
        <v>245</v>
      </c>
      <c r="AI25" s="124">
        <v>245</v>
      </c>
      <c r="AJ25" s="124">
        <v>245</v>
      </c>
      <c r="AK25" s="124">
        <v>245</v>
      </c>
      <c r="AL25" s="24"/>
      <c r="AM25" s="17" t="s">
        <v>121</v>
      </c>
      <c r="AN25" s="17">
        <v>160</v>
      </c>
      <c r="AO25" s="21"/>
      <c r="AP25" s="21"/>
      <c r="AQ25" s="21"/>
      <c r="AR25" s="1">
        <v>190</v>
      </c>
      <c r="AS25" s="21"/>
      <c r="AT25" s="21"/>
      <c r="AU25" s="21"/>
      <c r="AV25" s="21"/>
      <c r="AW25" s="21"/>
    </row>
    <row r="26" spans="2:51" s="17" customFormat="1" ht="15.75" thickBot="1" x14ac:dyDescent="0.3">
      <c r="S26" s="31">
        <f ca="1">COUNTA(OFFSET(BD_COMERCIAL!$C$5,0,0,5000,1))</f>
        <v>783</v>
      </c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L26" s="21"/>
      <c r="AM26" s="17" t="s">
        <v>122</v>
      </c>
      <c r="AN26" s="17">
        <f>AN23*8760*(AN24-AN25)/1000000</f>
        <v>-0.55188000000000004</v>
      </c>
      <c r="AO26" s="21"/>
      <c r="AP26" s="21"/>
      <c r="AQ26" s="21"/>
      <c r="AR26" s="17">
        <f>AR23*8760*(AR24-AR25)/1000000</f>
        <v>-2.522879999999998</v>
      </c>
      <c r="AS26" s="21"/>
      <c r="AT26" s="21"/>
      <c r="AU26" s="21"/>
      <c r="AV26" s="21"/>
      <c r="AW26" s="21"/>
    </row>
    <row r="27" spans="2:51" s="17" customFormat="1" ht="15.75" thickBot="1" x14ac:dyDescent="0.3">
      <c r="Y27" s="21"/>
      <c r="Z27" s="63" t="s">
        <v>45</v>
      </c>
      <c r="AA27" s="63" t="s">
        <v>44</v>
      </c>
      <c r="AB27" s="63" t="s">
        <v>43</v>
      </c>
      <c r="AC27" s="63" t="s">
        <v>42</v>
      </c>
      <c r="AD27" s="63" t="s">
        <v>41</v>
      </c>
      <c r="AE27" s="63" t="s">
        <v>40</v>
      </c>
      <c r="AF27" s="63" t="s">
        <v>39</v>
      </c>
      <c r="AG27" s="63" t="s">
        <v>38</v>
      </c>
      <c r="AH27" s="63" t="s">
        <v>37</v>
      </c>
      <c r="AI27" s="63" t="s">
        <v>36</v>
      </c>
      <c r="AJ27" s="63" t="s">
        <v>35</v>
      </c>
      <c r="AK27" s="63" t="s">
        <v>34</v>
      </c>
      <c r="AL27" s="63" t="s">
        <v>93</v>
      </c>
      <c r="AO27" s="21"/>
      <c r="AP27" s="21"/>
      <c r="AQ27" s="21"/>
      <c r="AR27" s="21"/>
      <c r="AS27" s="21"/>
      <c r="AT27" s="21"/>
      <c r="AU27" s="21"/>
      <c r="AV27" s="21"/>
      <c r="AW27" s="21"/>
    </row>
    <row r="28" spans="2:51" s="17" customFormat="1" ht="17.25" customHeight="1" thickBot="1" x14ac:dyDescent="0.3">
      <c r="Y28" s="53" t="s">
        <v>68</v>
      </c>
      <c r="Z28" s="87">
        <f ca="1">Z7+AN7</f>
        <v>-13.666667000000004</v>
      </c>
      <c r="AA28" s="87">
        <f ca="1">AA7+AO7</f>
        <v>-2.8666670000000067</v>
      </c>
      <c r="AB28" s="87">
        <f ca="1">AB7+AP7</f>
        <v>-0.1666670000000039</v>
      </c>
      <c r="AC28" s="87">
        <f t="shared" ref="AC28:AK28" ca="1" si="13">AC7+AQ7</f>
        <v>-15.420000000000002</v>
      </c>
      <c r="AD28" s="87">
        <f t="shared" ca="1" si="13"/>
        <v>-34.64</v>
      </c>
      <c r="AE28" s="87">
        <f t="shared" ca="1" si="13"/>
        <v>-32</v>
      </c>
      <c r="AF28" s="87">
        <f t="shared" ca="1" si="13"/>
        <v>-26.5</v>
      </c>
      <c r="AG28" s="87">
        <f t="shared" ca="1" si="13"/>
        <v>-21.5</v>
      </c>
      <c r="AH28" s="87">
        <f t="shared" ca="1" si="13"/>
        <v>-21.5</v>
      </c>
      <c r="AI28" s="87">
        <f t="shared" ca="1" si="13"/>
        <v>-7</v>
      </c>
      <c r="AJ28" s="87">
        <f t="shared" ca="1" si="13"/>
        <v>-7</v>
      </c>
      <c r="AK28" s="87">
        <f t="shared" ca="1" si="13"/>
        <v>-7</v>
      </c>
      <c r="AL28" s="122"/>
      <c r="AO28" s="21"/>
      <c r="AP28" s="21"/>
      <c r="AQ28" s="21"/>
      <c r="AR28" s="21"/>
      <c r="AS28" s="21"/>
      <c r="AT28" s="21"/>
      <c r="AU28" s="21"/>
      <c r="AV28" s="21"/>
      <c r="AW28" s="21"/>
    </row>
    <row r="29" spans="2:51" ht="15.75" thickBot="1" x14ac:dyDescent="0.3">
      <c r="T29" s="25"/>
      <c r="U29" s="25"/>
      <c r="V29" s="25"/>
      <c r="W29" s="25"/>
      <c r="X29" s="17"/>
      <c r="Y29" s="53" t="s">
        <v>94</v>
      </c>
      <c r="Z29" s="52">
        <f ca="1">(SUMPRODUCT('POSIÇÕES (2022)'!AN13:AY13,D1:O1)+SUMPRODUCT('POSIÇÕES (2022)'!Z13:AK13,D1:O1))/D1</f>
        <v>10</v>
      </c>
      <c r="AA29" s="52">
        <f ca="1">(Z29+Z13+AN13-'POSIÇÕES (2022)'!Z13-'POSIÇÕES (2022)'!AN13)*D1/E1</f>
        <v>11.071428571428571</v>
      </c>
      <c r="AB29" s="52">
        <f ca="1">(AA29+AA13+AO13-'POSIÇÕES (2022)'!AA13-'POSIÇÕES (2022)'!AO13)*E1/F1</f>
        <v>10</v>
      </c>
      <c r="AC29" s="52">
        <f ca="1">(AB29+AB13+AP13-'POSIÇÕES (2022)'!AB13-'POSIÇÕES (2022)'!AP13)*F1/G1</f>
        <v>10.333333333333334</v>
      </c>
      <c r="AD29" s="52">
        <f ca="1">(AC29+AC13+AQ13-'POSIÇÕES (2022)'!AC13-'POSIÇÕES (2022)'!AQ13)*G1/H1</f>
        <v>10</v>
      </c>
      <c r="AE29" s="52">
        <f ca="1">(AD29+AD13+AR13-'POSIÇÕES (2022)'!AD13-'POSIÇÕES (2022)'!AR13)*H1/I1</f>
        <v>10.333333333333334</v>
      </c>
      <c r="AF29" s="52">
        <f ca="1">(AE29+AE13+AS13-'POSIÇÕES (2022)'!AE13-'POSIÇÕES (2022)'!AS13)*I1/J1</f>
        <v>10</v>
      </c>
      <c r="AG29" s="52">
        <f ca="1">(AF29+AF13+AT13-'POSIÇÕES (2022)'!AF13-'POSIÇÕES (2022)'!AT13)*J1/K1</f>
        <v>10</v>
      </c>
      <c r="AH29" s="52">
        <f ca="1">(AG29+AG13+AU13-'POSIÇÕES (2022)'!AG13-'POSIÇÕES (2022)'!AU13)*K1/L1</f>
        <v>0</v>
      </c>
      <c r="AI29" s="52">
        <f ca="1">(AH29+AH13+AV13-'POSIÇÕES (2022)'!AH13-'POSIÇÕES (2022)'!AV13)*L1/M1</f>
        <v>0</v>
      </c>
      <c r="AJ29" s="52">
        <f ca="1">(AI29+AI13+AW13-'POSIÇÕES (2022)'!AI13-'POSIÇÕES (2022)'!AW13)*M1/N1</f>
        <v>0</v>
      </c>
      <c r="AK29" s="52">
        <f ca="1">(AJ29+AJ13+AX13-'POSIÇÕES (2022)'!AJ13-'POSIÇÕES (2022)'!AX13)*N1/O1</f>
        <v>0</v>
      </c>
      <c r="AL29" s="122">
        <f ca="1">(SUMPRODUCT(AN13:AY13,D1:O1)+SUMPRODUCT(Z13:AK13,D1:O1))/744</f>
        <v>0</v>
      </c>
      <c r="AM29" s="17"/>
      <c r="AN29" s="17"/>
    </row>
    <row r="30" spans="2:51" ht="18.75" customHeight="1" thickBot="1" x14ac:dyDescent="0.3">
      <c r="E30" s="29"/>
      <c r="F30" s="29"/>
      <c r="G30" s="29"/>
      <c r="H30" s="29"/>
      <c r="I30" s="29"/>
      <c r="J30" s="29"/>
      <c r="K30" s="29"/>
      <c r="L30" s="29"/>
      <c r="M30" s="29"/>
      <c r="N30" s="29"/>
      <c r="P30" s="28"/>
      <c r="T30" s="25"/>
      <c r="X30" s="17"/>
      <c r="Y30" s="49" t="s">
        <v>31</v>
      </c>
      <c r="Z30" s="48">
        <f ca="1">(Z15+Z12+AN12+AN15)*D1+'POSIÇÕES (2022)'!AK30</f>
        <v>16252.448000000037</v>
      </c>
      <c r="AA30" s="47">
        <f ca="1">(AA15+AA12+AO12+AO15)*E1+Z30</f>
        <v>16252.448000000037</v>
      </c>
      <c r="AB30" s="47">
        <f t="shared" ref="AB30:AK30" ca="1" si="14">(AB15+AB12+AP12+AP15)*F1+AA30</f>
        <v>16252.448000000037</v>
      </c>
      <c r="AC30" s="47">
        <f t="shared" ca="1" si="14"/>
        <v>16252.448000000037</v>
      </c>
      <c r="AD30" s="47">
        <f t="shared" ca="1" si="14"/>
        <v>16252.448000000037</v>
      </c>
      <c r="AE30" s="47">
        <f t="shared" ca="1" si="14"/>
        <v>16252.448000000037</v>
      </c>
      <c r="AF30" s="47">
        <f t="shared" ca="1" si="14"/>
        <v>16252.448000000037</v>
      </c>
      <c r="AG30" s="47">
        <f t="shared" ca="1" si="14"/>
        <v>16252.448000000037</v>
      </c>
      <c r="AH30" s="47">
        <f t="shared" ca="1" si="14"/>
        <v>16252.448000000037</v>
      </c>
      <c r="AI30" s="47">
        <f t="shared" ca="1" si="14"/>
        <v>16252.448000000037</v>
      </c>
      <c r="AJ30" s="47">
        <f t="shared" ca="1" si="14"/>
        <v>16252.448000000037</v>
      </c>
      <c r="AK30" s="47">
        <f t="shared" ca="1" si="14"/>
        <v>16252.448000000037</v>
      </c>
      <c r="AL30" s="59"/>
      <c r="AM30" s="17"/>
    </row>
    <row r="31" spans="2:51" x14ac:dyDescent="0.25">
      <c r="B31" s="27"/>
      <c r="C31" s="2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T31" s="25"/>
      <c r="X31" s="17"/>
      <c r="AN31" s="17"/>
    </row>
    <row r="32" spans="2:51" x14ac:dyDescent="0.25"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T32" s="25"/>
      <c r="X32" s="17"/>
      <c r="AN32" s="17"/>
    </row>
    <row r="33" spans="4:40" x14ac:dyDescent="0.25"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T33" s="25"/>
      <c r="X33" s="17"/>
      <c r="AA33" s="34"/>
    </row>
    <row r="34" spans="4:40" x14ac:dyDescent="0.25"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X34" s="17"/>
      <c r="Z34" s="21">
        <v>-18.970000000000002</v>
      </c>
      <c r="AN34" s="17"/>
    </row>
    <row r="35" spans="4:40" x14ac:dyDescent="0.25"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X35" s="17"/>
      <c r="AN35" s="17"/>
    </row>
    <row r="36" spans="4:40" x14ac:dyDescent="0.25"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T36" s="21" t="s">
        <v>11</v>
      </c>
      <c r="X36" s="17"/>
      <c r="AN36" s="17"/>
    </row>
    <row r="37" spans="4:40" x14ac:dyDescent="0.25"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X37" s="17"/>
    </row>
    <row r="38" spans="4:40" x14ac:dyDescent="0.25"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4:40" x14ac:dyDescent="0.25"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X39" s="17"/>
    </row>
    <row r="40" spans="4:40" x14ac:dyDescent="0.25">
      <c r="X40" s="17"/>
    </row>
    <row r="42" spans="4:40" x14ac:dyDescent="0.25">
      <c r="W42" s="22"/>
    </row>
    <row r="49" spans="24:24" ht="15" hidden="1" customHeight="1" x14ac:dyDescent="0.25">
      <c r="X49" s="23"/>
    </row>
    <row r="50" spans="24:24" ht="15" hidden="1" customHeight="1" x14ac:dyDescent="0.25">
      <c r="X50" s="23"/>
    </row>
    <row r="51" spans="24:24" ht="15" hidden="1" customHeight="1" x14ac:dyDescent="0.25">
      <c r="X51" s="23"/>
    </row>
    <row r="52" spans="24:24" ht="15" hidden="1" customHeight="1" x14ac:dyDescent="0.25">
      <c r="X52" s="23"/>
    </row>
    <row r="53" spans="24:24" ht="15" hidden="1" customHeight="1" x14ac:dyDescent="0.25">
      <c r="X53" s="23"/>
    </row>
    <row r="54" spans="24:24" ht="15" hidden="1" customHeight="1" x14ac:dyDescent="0.25">
      <c r="X54" s="23"/>
    </row>
    <row r="55" spans="24:24" ht="15" hidden="1" customHeight="1" x14ac:dyDescent="0.25">
      <c r="X55" s="23"/>
    </row>
    <row r="56" spans="24:24" ht="15.75" hidden="1" customHeight="1" thickBot="1" x14ac:dyDescent="0.3">
      <c r="X56" s="23"/>
    </row>
    <row r="57" spans="24:24" ht="15" customHeight="1" x14ac:dyDescent="0.25">
      <c r="X57" s="17"/>
    </row>
    <row r="58" spans="24:24" ht="15.75" customHeight="1" x14ac:dyDescent="0.25">
      <c r="X58" s="17"/>
    </row>
    <row r="59" spans="24:24" x14ac:dyDescent="0.25">
      <c r="X59" s="17"/>
    </row>
    <row r="60" spans="24:24" ht="15" hidden="1" customHeight="1" x14ac:dyDescent="0.25">
      <c r="X60" s="17"/>
    </row>
    <row r="61" spans="24:24" ht="15" hidden="1" customHeight="1" x14ac:dyDescent="0.25">
      <c r="X61" s="17"/>
    </row>
    <row r="62" spans="24:24" ht="15" hidden="1" customHeight="1" x14ac:dyDescent="0.25">
      <c r="X62" s="17"/>
    </row>
    <row r="63" spans="24:24" ht="15" hidden="1" customHeight="1" x14ac:dyDescent="0.25">
      <c r="X63" s="17"/>
    </row>
    <row r="64" spans="24:24" ht="15" hidden="1" customHeight="1" x14ac:dyDescent="0.25">
      <c r="X64" s="17"/>
    </row>
    <row r="65" spans="24:24" ht="15" hidden="1" customHeight="1" x14ac:dyDescent="0.25">
      <c r="X65" s="17"/>
    </row>
    <row r="66" spans="24:24" ht="15" hidden="1" customHeight="1" x14ac:dyDescent="0.25">
      <c r="X66" s="17"/>
    </row>
    <row r="67" spans="24:24" ht="15" hidden="1" customHeight="1" x14ac:dyDescent="0.25">
      <c r="X67" s="17"/>
    </row>
    <row r="68" spans="24:24" ht="15" customHeight="1" x14ac:dyDescent="0.25">
      <c r="X68" s="17"/>
    </row>
    <row r="69" spans="24:24" ht="15.75" customHeight="1" x14ac:dyDescent="0.25">
      <c r="X69" s="17"/>
    </row>
    <row r="70" spans="24:24" ht="15.75" customHeight="1" x14ac:dyDescent="0.25">
      <c r="X70" s="17"/>
    </row>
    <row r="71" spans="24:24" ht="15" hidden="1" customHeight="1" x14ac:dyDescent="0.25">
      <c r="X71" s="17"/>
    </row>
    <row r="72" spans="24:24" ht="15" hidden="1" customHeight="1" x14ac:dyDescent="0.25">
      <c r="X72" s="17"/>
    </row>
    <row r="73" spans="24:24" ht="15" hidden="1" customHeight="1" x14ac:dyDescent="0.25">
      <c r="X73" s="17"/>
    </row>
    <row r="74" spans="24:24" ht="15" hidden="1" customHeight="1" x14ac:dyDescent="0.25">
      <c r="X74" s="17"/>
    </row>
    <row r="75" spans="24:24" ht="15" hidden="1" customHeight="1" x14ac:dyDescent="0.25">
      <c r="X75" s="17"/>
    </row>
    <row r="76" spans="24:24" ht="15" hidden="1" customHeight="1" x14ac:dyDescent="0.25">
      <c r="X76" s="17"/>
    </row>
    <row r="77" spans="24:24" ht="15" hidden="1" customHeight="1" x14ac:dyDescent="0.25">
      <c r="X77" s="17"/>
    </row>
    <row r="78" spans="24:24" ht="15" hidden="1" customHeight="1" x14ac:dyDescent="0.25">
      <c r="X78" s="17"/>
    </row>
    <row r="79" spans="24:24" x14ac:dyDescent="0.25">
      <c r="X79" s="17"/>
    </row>
    <row r="80" spans="24:24" ht="15" customHeight="1" x14ac:dyDescent="0.25">
      <c r="X80" s="17"/>
    </row>
    <row r="81" spans="24:24" x14ac:dyDescent="0.25">
      <c r="X81" s="17"/>
    </row>
    <row r="82" spans="24:24" ht="15" hidden="1" customHeight="1" x14ac:dyDescent="0.25">
      <c r="X82" s="17"/>
    </row>
    <row r="83" spans="24:24" ht="15" hidden="1" customHeight="1" x14ac:dyDescent="0.25">
      <c r="X83" s="17"/>
    </row>
    <row r="84" spans="24:24" ht="15" hidden="1" customHeight="1" x14ac:dyDescent="0.25">
      <c r="X84" s="17"/>
    </row>
    <row r="85" spans="24:24" ht="15" hidden="1" customHeight="1" x14ac:dyDescent="0.25">
      <c r="X85" s="17"/>
    </row>
    <row r="86" spans="24:24" ht="15" hidden="1" customHeight="1" x14ac:dyDescent="0.25">
      <c r="X86" s="17"/>
    </row>
    <row r="87" spans="24:24" ht="15" hidden="1" customHeight="1" x14ac:dyDescent="0.25">
      <c r="X87" s="17"/>
    </row>
    <row r="88" spans="24:24" ht="15" hidden="1" customHeight="1" x14ac:dyDescent="0.25">
      <c r="X88" s="17"/>
    </row>
    <row r="89" spans="24:24" ht="15" hidden="1" customHeight="1" x14ac:dyDescent="0.25">
      <c r="X89" s="17"/>
    </row>
    <row r="90" spans="24:24" x14ac:dyDescent="0.25">
      <c r="X90" s="17"/>
    </row>
    <row r="91" spans="24:24" ht="15" customHeight="1" x14ac:dyDescent="0.25">
      <c r="X91" s="17"/>
    </row>
    <row r="92" spans="24:24" x14ac:dyDescent="0.25">
      <c r="X92" s="17"/>
    </row>
    <row r="93" spans="24:24" x14ac:dyDescent="0.25">
      <c r="X93" s="17"/>
    </row>
    <row r="94" spans="24:24" x14ac:dyDescent="0.25">
      <c r="X94" s="17"/>
    </row>
    <row r="95" spans="24:24" x14ac:dyDescent="0.25">
      <c r="X95" s="17"/>
    </row>
    <row r="96" spans="24:24" x14ac:dyDescent="0.25">
      <c r="X96" s="17"/>
    </row>
    <row r="97" spans="24:24" x14ac:dyDescent="0.25">
      <c r="X97" s="17"/>
    </row>
    <row r="98" spans="24:24" x14ac:dyDescent="0.25">
      <c r="X98" s="17"/>
    </row>
    <row r="99" spans="24:24" x14ac:dyDescent="0.25">
      <c r="X99" s="17"/>
    </row>
    <row r="100" spans="24:24" x14ac:dyDescent="0.25">
      <c r="X100" s="17"/>
    </row>
    <row r="101" spans="24:24" x14ac:dyDescent="0.25">
      <c r="X101" s="17"/>
    </row>
    <row r="102" spans="24:24" x14ac:dyDescent="0.25">
      <c r="X102" s="17"/>
    </row>
    <row r="103" spans="24:24" x14ac:dyDescent="0.25">
      <c r="X103" s="17"/>
    </row>
    <row r="104" spans="24:24" x14ac:dyDescent="0.25">
      <c r="X104" s="17"/>
    </row>
    <row r="105" spans="24:24" ht="15" hidden="1" customHeight="1" x14ac:dyDescent="0.25">
      <c r="X105" s="17"/>
    </row>
    <row r="106" spans="24:24" ht="15" hidden="1" customHeight="1" x14ac:dyDescent="0.25">
      <c r="X106" s="17"/>
    </row>
    <row r="107" spans="24:24" ht="15" hidden="1" customHeight="1" x14ac:dyDescent="0.25">
      <c r="X107" s="17"/>
    </row>
    <row r="108" spans="24:24" ht="15" hidden="1" customHeight="1" x14ac:dyDescent="0.25">
      <c r="X108" s="17"/>
    </row>
    <row r="109" spans="24:24" ht="15" hidden="1" customHeight="1" x14ac:dyDescent="0.25">
      <c r="X109" s="17"/>
    </row>
    <row r="110" spans="24:24" ht="15" hidden="1" customHeight="1" x14ac:dyDescent="0.25">
      <c r="X110" s="17"/>
    </row>
    <row r="111" spans="24:24" ht="15" hidden="1" customHeight="1" x14ac:dyDescent="0.25">
      <c r="X111" s="17"/>
    </row>
    <row r="112" spans="24:24" ht="15" hidden="1" customHeight="1" x14ac:dyDescent="0.25">
      <c r="X112" s="17"/>
    </row>
    <row r="113" spans="24:24" x14ac:dyDescent="0.25">
      <c r="X113" s="17"/>
    </row>
    <row r="114" spans="24:24" ht="15" customHeight="1" x14ac:dyDescent="0.25">
      <c r="X114" s="17"/>
    </row>
    <row r="115" spans="24:24" x14ac:dyDescent="0.25">
      <c r="X115" s="17"/>
    </row>
    <row r="116" spans="24:24" ht="15" hidden="1" customHeight="1" x14ac:dyDescent="0.25">
      <c r="X116" s="17"/>
    </row>
    <row r="117" spans="24:24" ht="15" hidden="1" customHeight="1" x14ac:dyDescent="0.25">
      <c r="X117" s="17"/>
    </row>
    <row r="118" spans="24:24" ht="15" hidden="1" customHeight="1" x14ac:dyDescent="0.25">
      <c r="X118" s="17"/>
    </row>
    <row r="119" spans="24:24" ht="15" hidden="1" customHeight="1" x14ac:dyDescent="0.25">
      <c r="X119" s="17"/>
    </row>
    <row r="120" spans="24:24" ht="15" hidden="1" customHeight="1" x14ac:dyDescent="0.25">
      <c r="X120" s="17"/>
    </row>
    <row r="121" spans="24:24" ht="15" hidden="1" customHeight="1" x14ac:dyDescent="0.25">
      <c r="X121" s="17"/>
    </row>
    <row r="122" spans="24:24" ht="15" hidden="1" customHeight="1" x14ac:dyDescent="0.25">
      <c r="X122" s="17"/>
    </row>
    <row r="123" spans="24:24" ht="15" hidden="1" customHeight="1" x14ac:dyDescent="0.25">
      <c r="X123" s="17"/>
    </row>
    <row r="124" spans="24:24" x14ac:dyDescent="0.25">
      <c r="X124" s="17"/>
    </row>
    <row r="125" spans="24:24" ht="15" customHeight="1" x14ac:dyDescent="0.25">
      <c r="X125" s="17"/>
    </row>
    <row r="126" spans="24:24" x14ac:dyDescent="0.25">
      <c r="X126" s="17"/>
    </row>
    <row r="127" spans="24:24" ht="15" hidden="1" customHeight="1" x14ac:dyDescent="0.25">
      <c r="X127" s="17"/>
    </row>
    <row r="128" spans="24:24" ht="15" hidden="1" customHeight="1" x14ac:dyDescent="0.25">
      <c r="X128" s="17"/>
    </row>
    <row r="129" spans="24:24" ht="15" hidden="1" customHeight="1" x14ac:dyDescent="0.25">
      <c r="X129" s="17"/>
    </row>
    <row r="130" spans="24:24" ht="15" hidden="1" customHeight="1" x14ac:dyDescent="0.25">
      <c r="X130" s="17"/>
    </row>
    <row r="131" spans="24:24" ht="15" hidden="1" customHeight="1" x14ac:dyDescent="0.25">
      <c r="X131" s="17"/>
    </row>
    <row r="132" spans="24:24" ht="15" hidden="1" customHeight="1" x14ac:dyDescent="0.25">
      <c r="X132" s="17"/>
    </row>
    <row r="133" spans="24:24" ht="15" hidden="1" customHeight="1" x14ac:dyDescent="0.25">
      <c r="X133" s="17"/>
    </row>
    <row r="134" spans="24:24" ht="15" hidden="1" customHeight="1" x14ac:dyDescent="0.25">
      <c r="X134" s="17"/>
    </row>
    <row r="135" spans="24:24" x14ac:dyDescent="0.25">
      <c r="X135" s="17"/>
    </row>
    <row r="136" spans="24:24" ht="15" customHeight="1" x14ac:dyDescent="0.25">
      <c r="X136" s="17"/>
    </row>
    <row r="137" spans="24:24" x14ac:dyDescent="0.25">
      <c r="X137" s="17"/>
    </row>
    <row r="138" spans="24:24" ht="15" hidden="1" customHeight="1" x14ac:dyDescent="0.25">
      <c r="X138" s="17"/>
    </row>
    <row r="139" spans="24:24" ht="15" hidden="1" customHeight="1" x14ac:dyDescent="0.25">
      <c r="X139" s="17"/>
    </row>
    <row r="140" spans="24:24" ht="15" hidden="1" customHeight="1" x14ac:dyDescent="0.25">
      <c r="X140" s="17"/>
    </row>
    <row r="141" spans="24:24" ht="15" hidden="1" customHeight="1" x14ac:dyDescent="0.25">
      <c r="X141" s="17"/>
    </row>
    <row r="142" spans="24:24" ht="15" hidden="1" customHeight="1" x14ac:dyDescent="0.25">
      <c r="X142" s="17"/>
    </row>
    <row r="143" spans="24:24" ht="15" hidden="1" customHeight="1" x14ac:dyDescent="0.25">
      <c r="X143" s="17"/>
    </row>
    <row r="144" spans="24:24" ht="15" hidden="1" customHeight="1" x14ac:dyDescent="0.25">
      <c r="X144" s="17"/>
    </row>
    <row r="145" spans="24:24" ht="15" hidden="1" customHeight="1" x14ac:dyDescent="0.25">
      <c r="X145" s="17"/>
    </row>
    <row r="146" spans="24:24" x14ac:dyDescent="0.25">
      <c r="X146" s="17"/>
    </row>
    <row r="147" spans="24:24" ht="15" customHeight="1" x14ac:dyDescent="0.25">
      <c r="X147" s="17"/>
    </row>
  </sheetData>
  <mergeCells count="4">
    <mergeCell ref="B3:B6"/>
    <mergeCell ref="B8:B11"/>
    <mergeCell ref="B13:B16"/>
    <mergeCell ref="B18:B21"/>
  </mergeCells>
  <conditionalFormatting sqref="Z159">
    <cfRule type="containsText" dxfId="1" priority="1" operator="containsText" text="Long">
      <formula>NOT(ISERROR(SEARCH("Long",Z159)))</formula>
    </cfRule>
  </conditionalFormatting>
  <dataValidations count="2">
    <dataValidation type="custom" allowBlank="1" showInputMessage="1" showErrorMessage="1" errorTitle="Novo Produto" error="O produto que voce digitou já consta na lista, favor verificar." promptTitle="Novo Produto" prompt="Favor digitar o nome de um novo produto." sqref="Y19:Y20 Y26 Y3:Y16 AM3:AM16" xr:uid="{00000000-0002-0000-0100-000000000000}">
      <formula1>COUNTIF(Produtos,Y3)&lt;2</formula1>
    </dataValidation>
    <dataValidation type="custom" allowBlank="1" showInputMessage="1" showErrorMessage="1" errorTitle="Novo Produto" error="O produto que voce digitou já consta na lista, favor verificar." promptTitle="Novo Produto" prompt="Favor digitar o nome de um novo produto." sqref="AM19" xr:uid="{00000000-0002-0000-0100-000001000000}">
      <formula1>COUNTIF(Produtos2,AM19)&lt;2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Precos2023">
                <anchor moveWithCells="1" sizeWithCells="1">
                  <from>
                    <xdr:col>22</xdr:col>
                    <xdr:colOff>771525</xdr:colOff>
                    <xdr:row>17</xdr:row>
                    <xdr:rowOff>133350</xdr:rowOff>
                  </from>
                  <to>
                    <xdr:col>23</xdr:col>
                    <xdr:colOff>295275</xdr:colOff>
                    <xdr:row>19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-0.499984740745262"/>
  </sheetPr>
  <dimension ref="A1:GP994"/>
  <sheetViews>
    <sheetView tabSelected="1" zoomScaleNormal="100" workbookViewId="0">
      <pane xSplit="2" ySplit="4" topLeftCell="K775" activePane="bottomRight" state="frozen"/>
      <selection pane="topRight" activeCell="C1" sqref="C1"/>
      <selection pane="bottomLeft" activeCell="A5" sqref="A5"/>
      <selection pane="bottomRight" activeCell="T783" sqref="T783"/>
    </sheetView>
  </sheetViews>
  <sheetFormatPr defaultRowHeight="15" outlineLevelCol="1" x14ac:dyDescent="0.25"/>
  <cols>
    <col min="1" max="1" width="1.7109375" customWidth="1"/>
    <col min="2" max="2" width="16" bestFit="1" customWidth="1"/>
    <col min="3" max="3" width="13.5703125" style="83" customWidth="1"/>
    <col min="4" max="4" width="15.85546875" customWidth="1"/>
    <col min="5" max="5" width="50" customWidth="1"/>
    <col min="6" max="6" width="29.140625" style="114" hidden="1" customWidth="1" outlineLevel="1"/>
    <col min="7" max="7" width="50" customWidth="1" collapsed="1"/>
    <col min="8" max="8" width="22.5703125" style="114" customWidth="1" outlineLevel="1"/>
    <col min="9" max="9" width="13.140625" style="15" customWidth="1"/>
    <col min="10" max="10" width="24.5703125" style="167" customWidth="1"/>
    <col min="11" max="11" width="8.42578125" customWidth="1"/>
    <col min="12" max="12" width="13.85546875" customWidth="1"/>
    <col min="13" max="13" width="14" customWidth="1"/>
    <col min="14" max="14" width="13.85546875" customWidth="1"/>
    <col min="15" max="15" width="12" bestFit="1" customWidth="1"/>
    <col min="16" max="16" width="11.85546875" customWidth="1"/>
    <col min="17" max="17" width="13" customWidth="1"/>
    <col min="18" max="18" width="12.85546875" style="15" bestFit="1" customWidth="1"/>
    <col min="19" max="19" width="19.7109375" customWidth="1"/>
    <col min="20" max="20" width="14" customWidth="1"/>
    <col min="21" max="21" width="13.85546875" customWidth="1"/>
    <col min="22" max="22" width="13" style="210" customWidth="1"/>
    <col min="23" max="23" width="13" customWidth="1"/>
    <col min="24" max="24" width="18.140625" bestFit="1" customWidth="1"/>
    <col min="25" max="25" width="25.7109375" style="167" customWidth="1"/>
    <col min="26" max="26" width="14.85546875" style="107" customWidth="1"/>
    <col min="27" max="27" width="13.5703125" style="107" customWidth="1"/>
    <col min="28" max="51" width="9.7109375" customWidth="1"/>
    <col min="52" max="89" width="9.7109375" customWidth="1" outlineLevel="1"/>
    <col min="90" max="92" width="9.7109375" customWidth="1"/>
    <col min="93" max="93" width="0.5703125" customWidth="1"/>
    <col min="94" max="117" width="9.7109375" customWidth="1"/>
    <col min="118" max="155" width="9.7109375" customWidth="1" outlineLevel="1"/>
    <col min="156" max="156" width="9.140625" customWidth="1"/>
    <col min="157" max="157" width="9.7109375" customWidth="1"/>
    <col min="158" max="158" width="9.7109375" style="6" customWidth="1"/>
    <col min="159" max="159" width="18.28515625" bestFit="1" customWidth="1"/>
    <col min="160" max="160" width="17.7109375" bestFit="1" customWidth="1"/>
    <col min="161" max="161" width="10.42578125" style="117" customWidth="1"/>
    <col min="162" max="162" width="17.28515625" style="117" bestFit="1" customWidth="1"/>
    <col min="164" max="164" width="14.7109375" style="65" bestFit="1" customWidth="1"/>
    <col min="167" max="167" width="58.140625" bestFit="1" customWidth="1"/>
    <col min="168" max="168" width="15.5703125" bestFit="1" customWidth="1"/>
    <col min="169" max="169" width="16" customWidth="1"/>
    <col min="170" max="175" width="9.28515625" bestFit="1" customWidth="1"/>
    <col min="176" max="176" width="9.7109375" bestFit="1" customWidth="1"/>
    <col min="177" max="181" width="9.28515625" bestFit="1" customWidth="1"/>
    <col min="182" max="182" width="11.85546875" bestFit="1" customWidth="1"/>
    <col min="183" max="184" width="9.7109375" bestFit="1" customWidth="1"/>
    <col min="185" max="196" width="9.28515625" bestFit="1" customWidth="1"/>
    <col min="197" max="197" width="13.140625" bestFit="1" customWidth="1"/>
    <col min="198" max="198" width="13.7109375" bestFit="1" customWidth="1"/>
  </cols>
  <sheetData>
    <row r="1" spans="1:198" ht="21" x14ac:dyDescent="0.25">
      <c r="A1" s="21"/>
      <c r="B1" s="1"/>
      <c r="C1" s="82"/>
      <c r="D1" s="1"/>
      <c r="E1" s="1"/>
      <c r="F1" s="110"/>
      <c r="G1" s="2"/>
      <c r="H1" s="110"/>
      <c r="I1" s="1"/>
      <c r="J1" s="164"/>
      <c r="K1" s="1"/>
      <c r="L1" s="1"/>
      <c r="M1" s="1"/>
      <c r="N1" s="1"/>
      <c r="O1" s="149"/>
      <c r="P1" s="1"/>
      <c r="Q1" s="149"/>
      <c r="R1" s="1"/>
      <c r="S1" s="1"/>
      <c r="T1" s="1"/>
      <c r="U1" s="1"/>
      <c r="V1" s="255"/>
      <c r="W1" s="1"/>
      <c r="X1" s="21"/>
      <c r="Y1" s="164"/>
      <c r="Z1" s="21"/>
      <c r="AA1" s="21"/>
      <c r="AB1" s="319">
        <v>2022</v>
      </c>
      <c r="AC1" s="319"/>
      <c r="AD1" s="319"/>
      <c r="AE1" s="319"/>
      <c r="AF1" s="319"/>
      <c r="AG1" s="319"/>
      <c r="AH1" s="319"/>
      <c r="AI1" s="319"/>
      <c r="AJ1" s="319"/>
      <c r="AK1" s="319"/>
      <c r="AL1" s="319"/>
      <c r="AM1" s="319"/>
      <c r="AN1" s="319">
        <v>2023</v>
      </c>
      <c r="AO1" s="319"/>
      <c r="AP1" s="319"/>
      <c r="AQ1" s="319"/>
      <c r="AR1" s="319"/>
      <c r="AS1" s="319"/>
      <c r="AT1" s="319"/>
      <c r="AU1" s="319"/>
      <c r="AV1" s="319"/>
      <c r="AW1" s="319"/>
      <c r="AX1" s="319"/>
      <c r="AY1" s="319"/>
      <c r="AZ1" s="319">
        <v>2024</v>
      </c>
      <c r="BA1" s="319"/>
      <c r="BB1" s="319"/>
      <c r="BC1" s="319"/>
      <c r="BD1" s="319"/>
      <c r="BE1" s="319"/>
      <c r="BF1" s="319"/>
      <c r="BG1" s="319"/>
      <c r="BH1" s="319"/>
      <c r="BI1" s="319"/>
      <c r="BJ1" s="319"/>
      <c r="BK1" s="319"/>
      <c r="BL1" s="319">
        <v>2025</v>
      </c>
      <c r="BM1" s="319"/>
      <c r="BN1" s="319"/>
      <c r="BO1" s="319"/>
      <c r="BP1" s="319"/>
      <c r="BQ1" s="319"/>
      <c r="BR1" s="319"/>
      <c r="BS1" s="319"/>
      <c r="BT1" s="319"/>
      <c r="BU1" s="319"/>
      <c r="BV1" s="319"/>
      <c r="BW1" s="319"/>
      <c r="BX1" s="319">
        <v>2026</v>
      </c>
      <c r="BY1" s="319"/>
      <c r="BZ1" s="319"/>
      <c r="CA1" s="319"/>
      <c r="CB1" s="319"/>
      <c r="CC1" s="319"/>
      <c r="CD1" s="319"/>
      <c r="CE1" s="319"/>
      <c r="CF1" s="319"/>
      <c r="CG1" s="319"/>
      <c r="CH1" s="319"/>
      <c r="CI1" s="319"/>
      <c r="CJ1" s="157">
        <v>2022</v>
      </c>
      <c r="CK1" s="157">
        <v>2023</v>
      </c>
      <c r="CL1" s="157">
        <v>2024</v>
      </c>
      <c r="CM1" s="157">
        <v>2025</v>
      </c>
      <c r="CN1" s="157">
        <v>2026</v>
      </c>
      <c r="CO1" s="3"/>
      <c r="CP1" s="319">
        <v>2022</v>
      </c>
      <c r="CQ1" s="319"/>
      <c r="CR1" s="319"/>
      <c r="CS1" s="319"/>
      <c r="CT1" s="319"/>
      <c r="CU1" s="319"/>
      <c r="CV1" s="319"/>
      <c r="CW1" s="319"/>
      <c r="CX1" s="319"/>
      <c r="CY1" s="319"/>
      <c r="CZ1" s="319"/>
      <c r="DA1" s="319"/>
      <c r="DB1" s="319">
        <v>2023</v>
      </c>
      <c r="DC1" s="319"/>
      <c r="DD1" s="319"/>
      <c r="DE1" s="319"/>
      <c r="DF1" s="319"/>
      <c r="DG1" s="319"/>
      <c r="DH1" s="319"/>
      <c r="DI1" s="319"/>
      <c r="DJ1" s="319"/>
      <c r="DK1" s="319"/>
      <c r="DL1" s="319"/>
      <c r="DM1" s="319"/>
      <c r="DN1" s="319">
        <v>2024</v>
      </c>
      <c r="DO1" s="319"/>
      <c r="DP1" s="319"/>
      <c r="DQ1" s="319"/>
      <c r="DR1" s="319"/>
      <c r="DS1" s="319"/>
      <c r="DT1" s="319"/>
      <c r="DU1" s="319"/>
      <c r="DV1" s="319"/>
      <c r="DW1" s="319"/>
      <c r="DX1" s="319"/>
      <c r="DY1" s="319"/>
      <c r="DZ1" s="319">
        <v>2025</v>
      </c>
      <c r="EA1" s="319"/>
      <c r="EB1" s="319"/>
      <c r="EC1" s="319"/>
      <c r="ED1" s="319"/>
      <c r="EE1" s="319"/>
      <c r="EF1" s="319"/>
      <c r="EG1" s="319"/>
      <c r="EH1" s="319"/>
      <c r="EI1" s="319"/>
      <c r="EJ1" s="319"/>
      <c r="EK1" s="319"/>
      <c r="EL1" s="319">
        <v>2026</v>
      </c>
      <c r="EM1" s="319"/>
      <c r="EN1" s="319"/>
      <c r="EO1" s="319"/>
      <c r="EP1" s="319"/>
      <c r="EQ1" s="319"/>
      <c r="ER1" s="319"/>
      <c r="ES1" s="319"/>
      <c r="ET1" s="319"/>
      <c r="EU1" s="319"/>
      <c r="EV1" s="319"/>
      <c r="EW1" s="319"/>
      <c r="EX1" s="157">
        <v>2022</v>
      </c>
      <c r="EY1" s="157">
        <v>2023</v>
      </c>
      <c r="EZ1" s="157">
        <v>2024</v>
      </c>
      <c r="FA1" s="157">
        <v>2025</v>
      </c>
      <c r="FB1" s="157">
        <v>2026</v>
      </c>
      <c r="FC1" s="21"/>
      <c r="FD1" s="21"/>
      <c r="FL1" s="83"/>
      <c r="FN1" s="319">
        <v>2022</v>
      </c>
      <c r="FO1" s="319"/>
      <c r="FP1" s="319"/>
      <c r="FQ1" s="319"/>
      <c r="FR1" s="319"/>
      <c r="FS1" s="319"/>
      <c r="FT1" s="319"/>
      <c r="FU1" s="319"/>
      <c r="FV1" s="319"/>
      <c r="FW1" s="319"/>
      <c r="FX1" s="319"/>
      <c r="FY1" s="319"/>
      <c r="FZ1" s="319">
        <v>2023</v>
      </c>
      <c r="GA1" s="319"/>
      <c r="GB1" s="319"/>
      <c r="GC1" s="319"/>
      <c r="GD1" s="319"/>
      <c r="GE1" s="319"/>
      <c r="GF1" s="319"/>
      <c r="GG1" s="319"/>
      <c r="GH1" s="319"/>
      <c r="GI1" s="319"/>
      <c r="GJ1" s="319"/>
      <c r="GK1" s="319"/>
      <c r="GL1" s="157">
        <v>2024</v>
      </c>
      <c r="GM1" s="157">
        <v>2025</v>
      </c>
      <c r="GN1" s="157">
        <v>2026</v>
      </c>
    </row>
    <row r="2" spans="1:198" ht="15.75" thickBot="1" x14ac:dyDescent="0.3">
      <c r="A2" s="21"/>
      <c r="B2" s="1"/>
      <c r="C2" s="21"/>
      <c r="D2" s="1"/>
      <c r="E2" s="21"/>
      <c r="F2" s="21"/>
      <c r="G2" s="1"/>
      <c r="H2" s="21"/>
      <c r="I2" s="1"/>
      <c r="J2" s="164"/>
      <c r="K2" s="1"/>
      <c r="L2" s="21"/>
      <c r="M2" s="1"/>
      <c r="N2" s="21"/>
      <c r="O2" s="149"/>
      <c r="P2" s="21"/>
      <c r="Q2" s="149"/>
      <c r="R2" s="21"/>
      <c r="S2" s="1"/>
      <c r="T2" s="21"/>
      <c r="U2" s="1"/>
      <c r="V2" s="22"/>
      <c r="W2" s="1"/>
      <c r="X2" s="21"/>
      <c r="Y2" s="164"/>
      <c r="Z2" s="21"/>
      <c r="AA2" s="1"/>
      <c r="AB2" s="3">
        <v>744</v>
      </c>
      <c r="AC2" s="3">
        <f>28*24</f>
        <v>672</v>
      </c>
      <c r="AD2" s="3">
        <v>744</v>
      </c>
      <c r="AE2" s="3">
        <v>720</v>
      </c>
      <c r="AF2" s="3">
        <v>744</v>
      </c>
      <c r="AG2" s="3">
        <v>720</v>
      </c>
      <c r="AH2" s="3">
        <v>744</v>
      </c>
      <c r="AI2" s="3">
        <v>744</v>
      </c>
      <c r="AJ2" s="3">
        <v>720</v>
      </c>
      <c r="AK2" s="3">
        <v>744</v>
      </c>
      <c r="AL2" s="3">
        <v>720</v>
      </c>
      <c r="AM2" s="3">
        <v>744</v>
      </c>
      <c r="AN2" s="3">
        <v>744</v>
      </c>
      <c r="AO2" s="3">
        <f>28*24</f>
        <v>672</v>
      </c>
      <c r="AP2" s="3">
        <v>744</v>
      </c>
      <c r="AQ2" s="3">
        <v>720</v>
      </c>
      <c r="AR2" s="3">
        <v>744</v>
      </c>
      <c r="AS2" s="3">
        <v>720</v>
      </c>
      <c r="AT2" s="3">
        <v>744</v>
      </c>
      <c r="AU2" s="3">
        <v>744</v>
      </c>
      <c r="AV2" s="3">
        <v>720</v>
      </c>
      <c r="AW2" s="3">
        <v>744</v>
      </c>
      <c r="AX2" s="3">
        <v>720</v>
      </c>
      <c r="AY2" s="3">
        <v>744</v>
      </c>
      <c r="AZ2" s="3">
        <v>744</v>
      </c>
      <c r="BA2" s="3">
        <f>29*24</f>
        <v>696</v>
      </c>
      <c r="BB2" s="3">
        <v>744</v>
      </c>
      <c r="BC2" s="3">
        <v>720</v>
      </c>
      <c r="BD2" s="3">
        <v>744</v>
      </c>
      <c r="BE2" s="3">
        <v>720</v>
      </c>
      <c r="BF2" s="3">
        <v>744</v>
      </c>
      <c r="BG2" s="3">
        <v>744</v>
      </c>
      <c r="BH2" s="3">
        <v>720</v>
      </c>
      <c r="BI2" s="3">
        <v>744</v>
      </c>
      <c r="BJ2" s="3">
        <v>720</v>
      </c>
      <c r="BK2" s="3">
        <v>744</v>
      </c>
      <c r="BL2" s="3">
        <v>744</v>
      </c>
      <c r="BM2" s="3">
        <f>28*24</f>
        <v>672</v>
      </c>
      <c r="BN2" s="3">
        <v>744</v>
      </c>
      <c r="BO2" s="3">
        <v>720</v>
      </c>
      <c r="BP2" s="3">
        <v>744</v>
      </c>
      <c r="BQ2" s="3">
        <v>720</v>
      </c>
      <c r="BR2" s="3">
        <v>744</v>
      </c>
      <c r="BS2" s="3">
        <v>744</v>
      </c>
      <c r="BT2" s="3">
        <v>720</v>
      </c>
      <c r="BU2" s="3">
        <v>744</v>
      </c>
      <c r="BV2" s="3">
        <v>720</v>
      </c>
      <c r="BW2" s="3">
        <v>744</v>
      </c>
      <c r="BX2" s="3">
        <v>744</v>
      </c>
      <c r="BY2" s="3">
        <f>28*24</f>
        <v>672</v>
      </c>
      <c r="BZ2" s="3">
        <v>744</v>
      </c>
      <c r="CA2" s="3">
        <v>720</v>
      </c>
      <c r="CB2" s="3">
        <v>744</v>
      </c>
      <c r="CC2" s="3">
        <v>720</v>
      </c>
      <c r="CD2" s="3">
        <v>744</v>
      </c>
      <c r="CE2" s="3">
        <v>744</v>
      </c>
      <c r="CF2" s="3">
        <v>720</v>
      </c>
      <c r="CG2" s="3">
        <v>744</v>
      </c>
      <c r="CH2" s="3">
        <v>720</v>
      </c>
      <c r="CI2" s="3">
        <v>744</v>
      </c>
      <c r="CJ2" s="158">
        <v>8760</v>
      </c>
      <c r="CK2" s="158">
        <v>8760</v>
      </c>
      <c r="CL2" s="158">
        <f>366*24</f>
        <v>8784</v>
      </c>
      <c r="CM2" s="158">
        <v>8760</v>
      </c>
      <c r="CN2" s="158">
        <v>8760</v>
      </c>
      <c r="CO2" s="3"/>
      <c r="CP2" s="3">
        <v>744</v>
      </c>
      <c r="CQ2" s="3">
        <f>28*24</f>
        <v>672</v>
      </c>
      <c r="CR2" s="3">
        <v>744</v>
      </c>
      <c r="CS2" s="3">
        <v>720</v>
      </c>
      <c r="CT2" s="3">
        <v>744</v>
      </c>
      <c r="CU2" s="3">
        <v>720</v>
      </c>
      <c r="CV2" s="3">
        <v>744</v>
      </c>
      <c r="CW2" s="3">
        <v>744</v>
      </c>
      <c r="CX2" s="3">
        <v>720</v>
      </c>
      <c r="CY2" s="3">
        <v>744</v>
      </c>
      <c r="CZ2" s="3">
        <v>720</v>
      </c>
      <c r="DA2" s="3">
        <v>744</v>
      </c>
      <c r="DB2" s="3">
        <v>744</v>
      </c>
      <c r="DC2" s="3">
        <f>28*24</f>
        <v>672</v>
      </c>
      <c r="DD2" s="3">
        <v>744</v>
      </c>
      <c r="DE2" s="3">
        <v>720</v>
      </c>
      <c r="DF2" s="3">
        <v>744</v>
      </c>
      <c r="DG2" s="3">
        <v>720</v>
      </c>
      <c r="DH2" s="3">
        <v>744</v>
      </c>
      <c r="DI2" s="3">
        <v>744</v>
      </c>
      <c r="DJ2" s="3">
        <v>720</v>
      </c>
      <c r="DK2" s="3">
        <v>744</v>
      </c>
      <c r="DL2" s="3">
        <v>720</v>
      </c>
      <c r="DM2" s="3">
        <v>744</v>
      </c>
      <c r="DN2" s="3">
        <v>744</v>
      </c>
      <c r="DO2" s="3">
        <f>29*24</f>
        <v>696</v>
      </c>
      <c r="DP2" s="3">
        <v>744</v>
      </c>
      <c r="DQ2" s="3">
        <v>720</v>
      </c>
      <c r="DR2" s="3">
        <v>744</v>
      </c>
      <c r="DS2" s="3">
        <v>720</v>
      </c>
      <c r="DT2" s="3">
        <v>744</v>
      </c>
      <c r="DU2" s="3">
        <v>744</v>
      </c>
      <c r="DV2" s="3">
        <v>720</v>
      </c>
      <c r="DW2" s="3">
        <v>744</v>
      </c>
      <c r="DX2" s="3">
        <v>720</v>
      </c>
      <c r="DY2" s="3">
        <v>744</v>
      </c>
      <c r="DZ2" s="3">
        <v>744</v>
      </c>
      <c r="EA2" s="3">
        <f>28*24</f>
        <v>672</v>
      </c>
      <c r="EB2" s="3">
        <v>744</v>
      </c>
      <c r="EC2" s="3">
        <v>720</v>
      </c>
      <c r="ED2" s="3">
        <v>744</v>
      </c>
      <c r="EE2" s="3">
        <v>720</v>
      </c>
      <c r="EF2" s="3">
        <v>744</v>
      </c>
      <c r="EG2" s="3">
        <v>744</v>
      </c>
      <c r="EH2" s="3">
        <v>720</v>
      </c>
      <c r="EI2" s="3">
        <v>744</v>
      </c>
      <c r="EJ2" s="3">
        <v>720</v>
      </c>
      <c r="EK2" s="3">
        <v>744</v>
      </c>
      <c r="EL2" s="3">
        <v>744</v>
      </c>
      <c r="EM2" s="3">
        <f>28*24</f>
        <v>672</v>
      </c>
      <c r="EN2" s="3">
        <v>744</v>
      </c>
      <c r="EO2" s="3">
        <v>720</v>
      </c>
      <c r="EP2" s="3">
        <v>744</v>
      </c>
      <c r="EQ2" s="3">
        <v>720</v>
      </c>
      <c r="ER2" s="3">
        <v>744</v>
      </c>
      <c r="ES2" s="3">
        <v>744</v>
      </c>
      <c r="ET2" s="3">
        <v>720</v>
      </c>
      <c r="EU2" s="3">
        <v>744</v>
      </c>
      <c r="EV2" s="3">
        <v>720</v>
      </c>
      <c r="EW2" s="3">
        <v>744</v>
      </c>
      <c r="EX2" s="158">
        <v>8760</v>
      </c>
      <c r="EY2" s="158">
        <v>8760</v>
      </c>
      <c r="EZ2" s="158">
        <v>8784</v>
      </c>
      <c r="FA2" s="158">
        <v>8760</v>
      </c>
      <c r="FB2" s="158">
        <v>8760</v>
      </c>
      <c r="FD2" s="21"/>
      <c r="FN2" s="3">
        <v>744</v>
      </c>
      <c r="FO2" s="3">
        <f>28*24</f>
        <v>672</v>
      </c>
      <c r="FP2" s="3">
        <v>744</v>
      </c>
      <c r="FQ2" s="3">
        <v>720</v>
      </c>
      <c r="FR2" s="3">
        <v>744</v>
      </c>
      <c r="FS2" s="3">
        <v>720</v>
      </c>
      <c r="FT2" s="3">
        <v>744</v>
      </c>
      <c r="FU2" s="3">
        <v>744</v>
      </c>
      <c r="FV2" s="3">
        <v>720</v>
      </c>
      <c r="FW2" s="3">
        <v>744</v>
      </c>
      <c r="FX2" s="3">
        <v>720</v>
      </c>
      <c r="FY2" s="3">
        <v>744</v>
      </c>
      <c r="FZ2" s="3">
        <v>744</v>
      </c>
      <c r="GA2" s="3">
        <f>28*24</f>
        <v>672</v>
      </c>
      <c r="GB2" s="3">
        <v>744</v>
      </c>
      <c r="GC2" s="3">
        <v>720</v>
      </c>
      <c r="GD2" s="3">
        <v>744</v>
      </c>
      <c r="GE2" s="3">
        <v>720</v>
      </c>
      <c r="GF2" s="3">
        <v>744</v>
      </c>
      <c r="GG2" s="3">
        <v>744</v>
      </c>
      <c r="GH2" s="3">
        <v>720</v>
      </c>
      <c r="GI2" s="3">
        <v>744</v>
      </c>
      <c r="GJ2" s="3">
        <v>720</v>
      </c>
      <c r="GK2" s="3">
        <v>744</v>
      </c>
      <c r="GL2" s="158">
        <v>8784</v>
      </c>
      <c r="GM2" s="158">
        <v>8760</v>
      </c>
      <c r="GN2" s="158">
        <v>8760</v>
      </c>
    </row>
    <row r="3" spans="1:198" ht="15.75" thickBot="1" x14ac:dyDescent="0.3">
      <c r="A3" s="21"/>
      <c r="B3" s="103"/>
      <c r="C3" s="104"/>
      <c r="D3" s="105"/>
      <c r="E3" s="4"/>
      <c r="F3" s="111"/>
      <c r="G3" s="4"/>
      <c r="H3" s="121"/>
      <c r="I3" s="4"/>
      <c r="J3" s="165"/>
      <c r="K3" s="4"/>
      <c r="L3" s="106"/>
      <c r="M3" s="320" t="s">
        <v>91</v>
      </c>
      <c r="N3" s="321"/>
      <c r="O3" s="4"/>
      <c r="P3" s="320" t="s">
        <v>90</v>
      </c>
      <c r="Q3" s="321"/>
      <c r="R3" s="4"/>
      <c r="S3" s="4"/>
      <c r="T3" s="320" t="s">
        <v>87</v>
      </c>
      <c r="U3" s="321"/>
      <c r="V3" s="320" t="s">
        <v>88</v>
      </c>
      <c r="W3" s="321"/>
      <c r="X3" s="4"/>
      <c r="Y3" s="165"/>
      <c r="Z3" s="320" t="s">
        <v>8</v>
      </c>
      <c r="AA3" s="321"/>
      <c r="AB3" s="316" t="s">
        <v>10</v>
      </c>
      <c r="AC3" s="317"/>
      <c r="AD3" s="317"/>
      <c r="AE3" s="317"/>
      <c r="AF3" s="317"/>
      <c r="AG3" s="317"/>
      <c r="AH3" s="317"/>
      <c r="AI3" s="317"/>
      <c r="AJ3" s="317"/>
      <c r="AK3" s="317"/>
      <c r="AL3" s="317"/>
      <c r="AM3" s="318"/>
      <c r="AN3" s="316" t="s">
        <v>10</v>
      </c>
      <c r="AO3" s="317"/>
      <c r="AP3" s="317"/>
      <c r="AQ3" s="317"/>
      <c r="AR3" s="317"/>
      <c r="AS3" s="317"/>
      <c r="AT3" s="317"/>
      <c r="AU3" s="317"/>
      <c r="AV3" s="317"/>
      <c r="AW3" s="317"/>
      <c r="AX3" s="317"/>
      <c r="AY3" s="318"/>
      <c r="AZ3" s="316" t="s">
        <v>10</v>
      </c>
      <c r="BA3" s="317"/>
      <c r="BB3" s="317"/>
      <c r="BC3" s="317"/>
      <c r="BD3" s="317"/>
      <c r="BE3" s="317"/>
      <c r="BF3" s="317"/>
      <c r="BG3" s="317"/>
      <c r="BH3" s="317"/>
      <c r="BI3" s="317"/>
      <c r="BJ3" s="317"/>
      <c r="BK3" s="318"/>
      <c r="BL3" s="316" t="s">
        <v>10</v>
      </c>
      <c r="BM3" s="317"/>
      <c r="BN3" s="317"/>
      <c r="BO3" s="317"/>
      <c r="BP3" s="317"/>
      <c r="BQ3" s="317"/>
      <c r="BR3" s="317"/>
      <c r="BS3" s="317"/>
      <c r="BT3" s="317"/>
      <c r="BU3" s="317"/>
      <c r="BV3" s="317"/>
      <c r="BW3" s="318"/>
      <c r="BX3" s="316" t="s">
        <v>10</v>
      </c>
      <c r="BY3" s="317"/>
      <c r="BZ3" s="317"/>
      <c r="CA3" s="317"/>
      <c r="CB3" s="317"/>
      <c r="CC3" s="317"/>
      <c r="CD3" s="317"/>
      <c r="CE3" s="317"/>
      <c r="CF3" s="317"/>
      <c r="CG3" s="317"/>
      <c r="CH3" s="317"/>
      <c r="CI3" s="318"/>
      <c r="CJ3" s="115" t="s">
        <v>84</v>
      </c>
      <c r="CK3" s="115" t="s">
        <v>84</v>
      </c>
      <c r="CL3" s="115" t="s">
        <v>84</v>
      </c>
      <c r="CM3" s="115" t="s">
        <v>84</v>
      </c>
      <c r="CN3" s="115" t="s">
        <v>84</v>
      </c>
      <c r="CO3" s="18"/>
      <c r="CP3" s="316" t="s">
        <v>123</v>
      </c>
      <c r="CQ3" s="317"/>
      <c r="CR3" s="317"/>
      <c r="CS3" s="317"/>
      <c r="CT3" s="317"/>
      <c r="CU3" s="317"/>
      <c r="CV3" s="317"/>
      <c r="CW3" s="317"/>
      <c r="CX3" s="317"/>
      <c r="CY3" s="317"/>
      <c r="CZ3" s="317"/>
      <c r="DA3" s="318"/>
      <c r="DB3" s="316" t="s">
        <v>123</v>
      </c>
      <c r="DC3" s="317"/>
      <c r="DD3" s="317"/>
      <c r="DE3" s="317"/>
      <c r="DF3" s="317"/>
      <c r="DG3" s="317"/>
      <c r="DH3" s="317"/>
      <c r="DI3" s="317"/>
      <c r="DJ3" s="317"/>
      <c r="DK3" s="317"/>
      <c r="DL3" s="317"/>
      <c r="DM3" s="318"/>
      <c r="DN3" s="316" t="s">
        <v>123</v>
      </c>
      <c r="DO3" s="317"/>
      <c r="DP3" s="317"/>
      <c r="DQ3" s="317"/>
      <c r="DR3" s="317"/>
      <c r="DS3" s="317"/>
      <c r="DT3" s="317"/>
      <c r="DU3" s="317"/>
      <c r="DV3" s="317"/>
      <c r="DW3" s="317"/>
      <c r="DX3" s="317"/>
      <c r="DY3" s="318"/>
      <c r="DZ3" s="316" t="s">
        <v>123</v>
      </c>
      <c r="EA3" s="317"/>
      <c r="EB3" s="317"/>
      <c r="EC3" s="317"/>
      <c r="ED3" s="317"/>
      <c r="EE3" s="317"/>
      <c r="EF3" s="317"/>
      <c r="EG3" s="317"/>
      <c r="EH3" s="317"/>
      <c r="EI3" s="317"/>
      <c r="EJ3" s="317"/>
      <c r="EK3" s="318"/>
      <c r="EL3" s="317" t="s">
        <v>123</v>
      </c>
      <c r="EM3" s="317"/>
      <c r="EN3" s="317"/>
      <c r="EO3" s="317"/>
      <c r="EP3" s="317"/>
      <c r="EQ3" s="317"/>
      <c r="ER3" s="317"/>
      <c r="ES3" s="317"/>
      <c r="ET3" s="317"/>
      <c r="EU3" s="317"/>
      <c r="EV3" s="317"/>
      <c r="EW3" s="318"/>
      <c r="EX3" s="159" t="s">
        <v>90</v>
      </c>
      <c r="EY3" s="159" t="s">
        <v>90</v>
      </c>
      <c r="EZ3" s="159" t="s">
        <v>90</v>
      </c>
      <c r="FA3" s="159" t="s">
        <v>90</v>
      </c>
      <c r="FB3" s="159" t="s">
        <v>90</v>
      </c>
      <c r="FC3" s="19"/>
      <c r="FD3" s="19"/>
      <c r="FF3" s="120"/>
      <c r="FK3" s="159" t="s">
        <v>297</v>
      </c>
      <c r="FL3" s="159" t="s">
        <v>283</v>
      </c>
      <c r="FM3" s="159" t="s">
        <v>300</v>
      </c>
      <c r="FN3" s="317" t="s">
        <v>293</v>
      </c>
      <c r="FO3" s="317"/>
      <c r="FP3" s="317"/>
      <c r="FQ3" s="317"/>
      <c r="FR3" s="317"/>
      <c r="FS3" s="317"/>
      <c r="FT3" s="317"/>
      <c r="FU3" s="317"/>
      <c r="FV3" s="317"/>
      <c r="FW3" s="317"/>
      <c r="FX3" s="317"/>
      <c r="FY3" s="318"/>
      <c r="FZ3" s="317" t="s">
        <v>293</v>
      </c>
      <c r="GA3" s="317"/>
      <c r="GB3" s="317"/>
      <c r="GC3" s="317"/>
      <c r="GD3" s="317"/>
      <c r="GE3" s="317"/>
      <c r="GF3" s="317"/>
      <c r="GG3" s="317"/>
      <c r="GH3" s="317"/>
      <c r="GI3" s="317"/>
      <c r="GJ3" s="317"/>
      <c r="GK3" s="318"/>
      <c r="GL3" s="159" t="s">
        <v>90</v>
      </c>
      <c r="GM3" s="159" t="s">
        <v>90</v>
      </c>
      <c r="GN3" s="159" t="s">
        <v>90</v>
      </c>
    </row>
    <row r="4" spans="1:198" ht="15.75" thickBot="1" x14ac:dyDescent="0.3">
      <c r="A4" s="21"/>
      <c r="B4" s="99" t="s">
        <v>89</v>
      </c>
      <c r="C4" s="100" t="s">
        <v>0</v>
      </c>
      <c r="D4" s="101" t="s">
        <v>1</v>
      </c>
      <c r="E4" s="98" t="s">
        <v>2</v>
      </c>
      <c r="F4" s="112" t="s">
        <v>12</v>
      </c>
      <c r="G4" s="98" t="s">
        <v>3</v>
      </c>
      <c r="H4" s="119" t="s">
        <v>13</v>
      </c>
      <c r="I4" s="98" t="s">
        <v>85</v>
      </c>
      <c r="J4" s="98" t="s">
        <v>92</v>
      </c>
      <c r="K4" s="98" t="s">
        <v>4</v>
      </c>
      <c r="L4" s="102" t="s">
        <v>5</v>
      </c>
      <c r="M4" s="95" t="s">
        <v>14</v>
      </c>
      <c r="N4" s="95" t="s">
        <v>15</v>
      </c>
      <c r="O4" s="95" t="s">
        <v>16</v>
      </c>
      <c r="P4" s="95" t="s">
        <v>17</v>
      </c>
      <c r="Q4" s="109" t="s">
        <v>18</v>
      </c>
      <c r="R4" s="95" t="s">
        <v>21</v>
      </c>
      <c r="S4" s="95" t="s">
        <v>9</v>
      </c>
      <c r="T4" s="95" t="s">
        <v>82</v>
      </c>
      <c r="U4" s="95" t="s">
        <v>83</v>
      </c>
      <c r="V4" s="256" t="s">
        <v>309</v>
      </c>
      <c r="W4" s="95" t="s">
        <v>86</v>
      </c>
      <c r="X4" s="98" t="s">
        <v>6</v>
      </c>
      <c r="Y4" s="98" t="s">
        <v>7</v>
      </c>
      <c r="Z4" s="97" t="s">
        <v>19</v>
      </c>
      <c r="AA4" s="97" t="s">
        <v>20</v>
      </c>
      <c r="AB4" s="5">
        <v>44562</v>
      </c>
      <c r="AC4" s="5">
        <v>44593</v>
      </c>
      <c r="AD4" s="5">
        <v>44621</v>
      </c>
      <c r="AE4" s="5">
        <v>44652</v>
      </c>
      <c r="AF4" s="5">
        <v>44682</v>
      </c>
      <c r="AG4" s="5">
        <v>44713</v>
      </c>
      <c r="AH4" s="5">
        <v>44743</v>
      </c>
      <c r="AI4" s="5">
        <v>44774</v>
      </c>
      <c r="AJ4" s="5">
        <v>44805</v>
      </c>
      <c r="AK4" s="5">
        <v>44835</v>
      </c>
      <c r="AL4" s="5">
        <v>44866</v>
      </c>
      <c r="AM4" s="5">
        <v>44896</v>
      </c>
      <c r="AN4" s="5">
        <v>44927</v>
      </c>
      <c r="AO4" s="5">
        <v>44958</v>
      </c>
      <c r="AP4" s="5">
        <v>44986</v>
      </c>
      <c r="AQ4" s="5">
        <v>45017</v>
      </c>
      <c r="AR4" s="5">
        <v>45047</v>
      </c>
      <c r="AS4" s="5">
        <v>45078</v>
      </c>
      <c r="AT4" s="5">
        <v>45108</v>
      </c>
      <c r="AU4" s="5">
        <v>45139</v>
      </c>
      <c r="AV4" s="5">
        <v>45170</v>
      </c>
      <c r="AW4" s="5">
        <v>45200</v>
      </c>
      <c r="AX4" s="5">
        <v>45231</v>
      </c>
      <c r="AY4" s="5">
        <v>45261</v>
      </c>
      <c r="AZ4" s="5">
        <v>45292</v>
      </c>
      <c r="BA4" s="5">
        <v>45323</v>
      </c>
      <c r="BB4" s="5">
        <v>45352</v>
      </c>
      <c r="BC4" s="5">
        <v>45383</v>
      </c>
      <c r="BD4" s="5">
        <v>45413</v>
      </c>
      <c r="BE4" s="5">
        <v>45444</v>
      </c>
      <c r="BF4" s="5">
        <v>45474</v>
      </c>
      <c r="BG4" s="5">
        <v>45505</v>
      </c>
      <c r="BH4" s="5">
        <v>45536</v>
      </c>
      <c r="BI4" s="5">
        <v>45566</v>
      </c>
      <c r="BJ4" s="5">
        <v>45597</v>
      </c>
      <c r="BK4" s="5">
        <v>45627</v>
      </c>
      <c r="BL4" s="5">
        <v>45658</v>
      </c>
      <c r="BM4" s="5">
        <v>45689</v>
      </c>
      <c r="BN4" s="5">
        <v>45717</v>
      </c>
      <c r="BO4" s="5">
        <v>45748</v>
      </c>
      <c r="BP4" s="5">
        <v>45778</v>
      </c>
      <c r="BQ4" s="5">
        <v>45809</v>
      </c>
      <c r="BR4" s="5">
        <v>45839</v>
      </c>
      <c r="BS4" s="5">
        <v>45870</v>
      </c>
      <c r="BT4" s="5">
        <v>45901</v>
      </c>
      <c r="BU4" s="5">
        <v>45931</v>
      </c>
      <c r="BV4" s="5">
        <v>45962</v>
      </c>
      <c r="BW4" s="5">
        <v>45992</v>
      </c>
      <c r="BX4" s="5">
        <v>45658</v>
      </c>
      <c r="BY4" s="5">
        <v>45689</v>
      </c>
      <c r="BZ4" s="5">
        <v>45717</v>
      </c>
      <c r="CA4" s="5">
        <v>45748</v>
      </c>
      <c r="CB4" s="5">
        <v>45778</v>
      </c>
      <c r="CC4" s="5">
        <v>45809</v>
      </c>
      <c r="CD4" s="5">
        <v>45839</v>
      </c>
      <c r="CE4" s="5">
        <v>45870</v>
      </c>
      <c r="CF4" s="5">
        <v>45901</v>
      </c>
      <c r="CG4" s="5">
        <v>45931</v>
      </c>
      <c r="CH4" s="5">
        <v>45962</v>
      </c>
      <c r="CI4" s="5">
        <v>45992</v>
      </c>
      <c r="CJ4" s="96">
        <v>2021</v>
      </c>
      <c r="CK4" s="96">
        <v>2022</v>
      </c>
      <c r="CL4" s="96">
        <v>2023</v>
      </c>
      <c r="CM4" s="96">
        <v>2024</v>
      </c>
      <c r="CN4" s="96">
        <v>2025</v>
      </c>
      <c r="CO4" s="18"/>
      <c r="CP4" s="5">
        <v>44562</v>
      </c>
      <c r="CQ4" s="5">
        <v>44593</v>
      </c>
      <c r="CR4" s="5">
        <v>44621</v>
      </c>
      <c r="CS4" s="5">
        <v>44652</v>
      </c>
      <c r="CT4" s="5">
        <v>44682</v>
      </c>
      <c r="CU4" s="5">
        <v>44713</v>
      </c>
      <c r="CV4" s="5">
        <v>44743</v>
      </c>
      <c r="CW4" s="5">
        <v>44774</v>
      </c>
      <c r="CX4" s="5">
        <v>44805</v>
      </c>
      <c r="CY4" s="5">
        <v>44835</v>
      </c>
      <c r="CZ4" s="5">
        <v>44866</v>
      </c>
      <c r="DA4" s="5">
        <v>44896</v>
      </c>
      <c r="DB4" s="5">
        <v>44927</v>
      </c>
      <c r="DC4" s="5">
        <v>44958</v>
      </c>
      <c r="DD4" s="5">
        <v>44986</v>
      </c>
      <c r="DE4" s="5">
        <v>45017</v>
      </c>
      <c r="DF4" s="5">
        <v>45047</v>
      </c>
      <c r="DG4" s="5">
        <v>45078</v>
      </c>
      <c r="DH4" s="5">
        <v>45108</v>
      </c>
      <c r="DI4" s="5">
        <v>45139</v>
      </c>
      <c r="DJ4" s="5">
        <v>45170</v>
      </c>
      <c r="DK4" s="5">
        <v>45200</v>
      </c>
      <c r="DL4" s="5">
        <v>45231</v>
      </c>
      <c r="DM4" s="5">
        <v>45261</v>
      </c>
      <c r="DN4" s="5">
        <v>45292</v>
      </c>
      <c r="DO4" s="5">
        <v>45323</v>
      </c>
      <c r="DP4" s="5">
        <v>45352</v>
      </c>
      <c r="DQ4" s="5">
        <v>45383</v>
      </c>
      <c r="DR4" s="5">
        <v>45413</v>
      </c>
      <c r="DS4" s="5">
        <v>45444</v>
      </c>
      <c r="DT4" s="5">
        <v>45474</v>
      </c>
      <c r="DU4" s="5">
        <v>45505</v>
      </c>
      <c r="DV4" s="5">
        <v>45536</v>
      </c>
      <c r="DW4" s="5">
        <v>45566</v>
      </c>
      <c r="DX4" s="5">
        <v>45597</v>
      </c>
      <c r="DY4" s="5">
        <v>45627</v>
      </c>
      <c r="DZ4" s="5">
        <v>45658</v>
      </c>
      <c r="EA4" s="5">
        <v>45689</v>
      </c>
      <c r="EB4" s="5">
        <v>45717</v>
      </c>
      <c r="EC4" s="5">
        <v>45748</v>
      </c>
      <c r="ED4" s="5">
        <v>45778</v>
      </c>
      <c r="EE4" s="5">
        <v>45809</v>
      </c>
      <c r="EF4" s="5">
        <v>45839</v>
      </c>
      <c r="EG4" s="5">
        <v>45870</v>
      </c>
      <c r="EH4" s="5">
        <v>45901</v>
      </c>
      <c r="EI4" s="5">
        <v>45931</v>
      </c>
      <c r="EJ4" s="5">
        <v>45962</v>
      </c>
      <c r="EK4" s="5">
        <v>45992</v>
      </c>
      <c r="EL4" s="5">
        <v>45658</v>
      </c>
      <c r="EM4" s="5">
        <v>45689</v>
      </c>
      <c r="EN4" s="5">
        <v>45717</v>
      </c>
      <c r="EO4" s="5">
        <v>45748</v>
      </c>
      <c r="EP4" s="5">
        <v>45778</v>
      </c>
      <c r="EQ4" s="5">
        <v>45809</v>
      </c>
      <c r="ER4" s="5">
        <v>45839</v>
      </c>
      <c r="ES4" s="5">
        <v>45870</v>
      </c>
      <c r="ET4" s="5">
        <v>45901</v>
      </c>
      <c r="EU4" s="5">
        <v>45931</v>
      </c>
      <c r="EV4" s="5">
        <v>45962</v>
      </c>
      <c r="EW4" s="5">
        <v>45992</v>
      </c>
      <c r="EX4" s="96">
        <v>2021</v>
      </c>
      <c r="EY4" s="96">
        <v>2022</v>
      </c>
      <c r="EZ4" s="96">
        <v>2023</v>
      </c>
      <c r="FA4" s="96">
        <v>2024</v>
      </c>
      <c r="FB4" s="96">
        <v>2025</v>
      </c>
      <c r="FC4" s="19" t="s">
        <v>23</v>
      </c>
      <c r="FD4" s="19" t="s">
        <v>24</v>
      </c>
      <c r="FF4" s="118" t="s">
        <v>63</v>
      </c>
      <c r="FH4" s="65" t="s">
        <v>828</v>
      </c>
      <c r="FI4" s="65" t="s">
        <v>270</v>
      </c>
      <c r="FK4" s="159" t="s">
        <v>412</v>
      </c>
      <c r="FL4" s="159"/>
      <c r="FM4" s="159" t="s">
        <v>284</v>
      </c>
      <c r="FN4" s="5">
        <v>44562</v>
      </c>
      <c r="FO4" s="5">
        <v>44593</v>
      </c>
      <c r="FP4" s="5">
        <v>44621</v>
      </c>
      <c r="FQ4" s="5">
        <v>44652</v>
      </c>
      <c r="FR4" s="5">
        <v>44682</v>
      </c>
      <c r="FS4" s="5">
        <v>44713</v>
      </c>
      <c r="FT4" s="5">
        <v>44743</v>
      </c>
      <c r="FU4" s="5">
        <v>44774</v>
      </c>
      <c r="FV4" s="5">
        <v>44805</v>
      </c>
      <c r="FW4" s="5">
        <v>44835</v>
      </c>
      <c r="FX4" s="5">
        <v>44866</v>
      </c>
      <c r="FY4" s="5">
        <v>44896</v>
      </c>
      <c r="FZ4" s="5">
        <v>44927</v>
      </c>
      <c r="GA4" s="5">
        <v>44958</v>
      </c>
      <c r="GB4" s="5">
        <v>44986</v>
      </c>
      <c r="GC4" s="5">
        <v>45017</v>
      </c>
      <c r="GD4" s="5">
        <v>45047</v>
      </c>
      <c r="GE4" s="5">
        <v>45078</v>
      </c>
      <c r="GF4" s="5">
        <v>45108</v>
      </c>
      <c r="GG4" s="5">
        <v>45139</v>
      </c>
      <c r="GH4" s="5">
        <v>45170</v>
      </c>
      <c r="GI4" s="5">
        <v>45200</v>
      </c>
      <c r="GJ4" s="5">
        <v>45231</v>
      </c>
      <c r="GK4" s="5">
        <v>45261</v>
      </c>
      <c r="GL4" s="96">
        <v>2024</v>
      </c>
      <c r="GM4" s="96">
        <v>2025</v>
      </c>
      <c r="GN4" s="96">
        <v>2026</v>
      </c>
      <c r="GO4" s="159" t="s">
        <v>346</v>
      </c>
      <c r="GP4" s="159" t="s">
        <v>347</v>
      </c>
    </row>
    <row r="5" spans="1:198" ht="15" customHeight="1" x14ac:dyDescent="0.25">
      <c r="A5" s="6"/>
      <c r="B5" s="84">
        <v>11691</v>
      </c>
      <c r="C5" s="8">
        <v>43991</v>
      </c>
      <c r="D5" s="9" t="s">
        <v>131</v>
      </c>
      <c r="E5" s="9" t="s">
        <v>143</v>
      </c>
      <c r="F5" s="113">
        <v>60933603000178</v>
      </c>
      <c r="G5" s="10" t="s">
        <v>125</v>
      </c>
      <c r="H5" s="113" t="e">
        <v>#VALUE!</v>
      </c>
      <c r="I5" s="9" t="s">
        <v>126</v>
      </c>
      <c r="J5" s="166" t="s">
        <v>385</v>
      </c>
      <c r="K5" s="10" t="s">
        <v>127</v>
      </c>
      <c r="L5" s="84" t="s">
        <v>22</v>
      </c>
      <c r="M5" s="11">
        <v>44927</v>
      </c>
      <c r="N5" s="12">
        <v>45291</v>
      </c>
      <c r="O5" s="10">
        <v>18.75</v>
      </c>
      <c r="P5" s="84">
        <v>150</v>
      </c>
      <c r="Q5" s="84" t="s">
        <v>128</v>
      </c>
      <c r="R5" s="10" t="s">
        <v>129</v>
      </c>
      <c r="S5" s="173" t="s">
        <v>281</v>
      </c>
      <c r="T5" s="174" t="s">
        <v>130</v>
      </c>
      <c r="U5" s="175">
        <v>43983</v>
      </c>
      <c r="V5" s="257" t="e">
        <f ca="1">IF(U5="","",
IF(U5="NA","",
IFERROR(VLOOKUP(EOMONTH(M5,-2)+1,IPCA!$A:$B,2,0),
VLOOKUP(EOMONTH(TODAY(),-2)+1,IPCA!$A:$B,2,0))/
VLOOKUP(EOMONTH(U5,-2)+1,IPCA!$A:$B,2,0)*
P5))</f>
        <v>#N/A</v>
      </c>
      <c r="W5" s="84"/>
      <c r="X5" s="13"/>
      <c r="Y5" s="166" t="s">
        <v>251</v>
      </c>
      <c r="Z5" s="107" t="s">
        <v>136</v>
      </c>
      <c r="AA5" s="108">
        <v>44517</v>
      </c>
      <c r="AB5" s="15"/>
      <c r="AM5" s="6"/>
      <c r="AN5">
        <v>18.75</v>
      </c>
      <c r="AO5">
        <v>18.75</v>
      </c>
      <c r="AP5">
        <v>18.75</v>
      </c>
      <c r="AQ5">
        <v>18.75</v>
      </c>
      <c r="AR5">
        <v>18.75</v>
      </c>
      <c r="AS5">
        <v>18.75</v>
      </c>
      <c r="AT5">
        <v>18.75</v>
      </c>
      <c r="AU5">
        <v>18.75</v>
      </c>
      <c r="AV5">
        <v>18.75</v>
      </c>
      <c r="AW5">
        <v>18.75</v>
      </c>
      <c r="AX5">
        <v>18.75</v>
      </c>
      <c r="AY5">
        <v>18.75</v>
      </c>
      <c r="AZ5" s="15"/>
      <c r="BK5" s="6"/>
      <c r="BL5" s="15"/>
      <c r="BW5" s="6"/>
      <c r="BX5" s="15"/>
      <c r="CI5" s="6"/>
      <c r="CJ5" s="16" t="str">
        <f>IF(SUM(AB5:AM5)=0,"",SUMPRODUCT(AB5:AM5,$AB$2:$AM$2)/SUM($AB$2:$AM$2))</f>
        <v/>
      </c>
      <c r="CK5" s="16">
        <f>IF(SUM(AN5:AY5)=0,"",SUMPRODUCT(AN5:AY5,$AN$2:$AY$2)/SUM($AN$2:$AY$2))</f>
        <v>18.75</v>
      </c>
      <c r="CL5" s="16" t="str">
        <f t="shared" ref="CL5" si="0">IF(SUM(AZ5:BK5)=0,"",SUMPRODUCT(AZ5:BK5,$AZ$2:$BK$2)/SUM($AZ$2:$BK$2))</f>
        <v/>
      </c>
      <c r="CM5" s="16" t="str">
        <f t="shared" ref="CM5" si="1">IF(SUM(BL5:BW5)=0,"",SUMPRODUCT(BL5:BW5,$BL$2:$BW$2)/SUM($BL$2:$BW$2))</f>
        <v/>
      </c>
      <c r="CN5" s="16" t="str">
        <f t="shared" ref="CN5" si="2">IF(SUM(BX5:CI5)=0,"",SUMPRODUCT(BX5:CI5,$BX$2:$CI$2)/SUM($BX$2:$CI$2))</f>
        <v/>
      </c>
      <c r="CO5" s="18"/>
      <c r="CP5" s="15"/>
      <c r="DA5" s="6"/>
      <c r="DB5" s="15">
        <v>150</v>
      </c>
      <c r="DC5">
        <v>150</v>
      </c>
      <c r="DD5">
        <v>150</v>
      </c>
      <c r="DE5">
        <v>150</v>
      </c>
      <c r="DF5">
        <v>150</v>
      </c>
      <c r="DG5">
        <v>150</v>
      </c>
      <c r="DH5">
        <v>150</v>
      </c>
      <c r="DI5">
        <v>150</v>
      </c>
      <c r="DJ5">
        <v>150</v>
      </c>
      <c r="DK5">
        <v>150</v>
      </c>
      <c r="DL5">
        <v>150</v>
      </c>
      <c r="DM5" s="6">
        <v>150</v>
      </c>
      <c r="DN5" s="15"/>
      <c r="DY5" s="6"/>
      <c r="DZ5" s="15"/>
      <c r="EK5" s="6"/>
      <c r="EL5" s="15"/>
      <c r="EW5" s="6"/>
      <c r="EX5" s="16" t="str">
        <f>IF(SUM(CP5:DA5)=0,"",SUMPRODUCT(CP5:DA5,$AB$2:$AM$2)/SUM($AB$2:$AM$2))</f>
        <v/>
      </c>
      <c r="EY5" s="16">
        <f>IF(SUM(DB5:DM5)=0,"",SUMPRODUCT(DB5:DM5,$AN$2:$AY$2)/SUM($AN$2:$AY$2))</f>
        <v>150</v>
      </c>
      <c r="EZ5" s="16" t="str">
        <f t="shared" ref="EZ5" si="3">IF(SUM(DN5:DY5)=0,"",SUMPRODUCT(DN5:DY5,$AZ$2:$BK$2)/SUM($AZ$2:$BK$2))</f>
        <v/>
      </c>
      <c r="FA5" s="16" t="str">
        <f t="shared" ref="FA5" si="4">IF(SUM(DZ5:EK5)=0,"",SUMPRODUCT(DZ5:EK5,$BL$2:$BW$2)/SUM($BL$2:$BW$2))</f>
        <v/>
      </c>
      <c r="FB5" s="160" t="str">
        <f t="shared" ref="FB5" si="5">IF(SUM(EL5:EW5)=0,"",SUMPRODUCT(EL5:EW5,$BX$2:$CI$2)/SUM($BX$2:$CI$2))</f>
        <v/>
      </c>
      <c r="FC5" t="s">
        <v>205</v>
      </c>
      <c r="FD5" s="20" t="s">
        <v>126</v>
      </c>
      <c r="FE5"/>
      <c r="FF5" t="s">
        <v>206</v>
      </c>
      <c r="FH5" s="284" t="e">
        <f ca="1">IF(V5="",0,V5-P5)</f>
        <v>#N/A</v>
      </c>
      <c r="FI5" s="208">
        <f t="shared" ref="FI5" si="6">(N5-M5)/30</f>
        <v>12.133333333333333</v>
      </c>
      <c r="FK5" t="str">
        <f t="shared" ref="FK5" si="7">IF($FC5="V",G5,E5)</f>
        <v>CESP - COMPANHIA ENERGÉTICA DE SÃO PAULO</v>
      </c>
      <c r="FL5" s="201">
        <f t="shared" ref="FL5" ca="1" si="8">SUMIF($FN$4:$GK$4,"&lt;"&amp;EOMONTH(TODAY(),-1),FN5:GK5)</f>
        <v>0</v>
      </c>
      <c r="FM5" s="201">
        <f t="shared" ref="FM5" ca="1" si="9">SUM(FN5:GN5)-FL5</f>
        <v>1915200</v>
      </c>
      <c r="FN5" s="200">
        <f>AB5*AB$2*IF($FC5="V",1,-1)*IF($Q5="Fixo",(CP5-INDEX('Curva Forward'!$C$5:$AN$13,MATCH(CONCATENATE(BD_COMERCIAL!$K5," ",BD_COMERCIAL!$L5),'Curva Forward'!$B$5:$B$13,0),MATCH(FN$4,'Curva Forward'!$C$4:$AN$4,0))),CP5)</f>
        <v>0</v>
      </c>
      <c r="FO5" s="200">
        <f>AC5*AC$2*IF($FC5="V",1,-1)*IF($Q5="Fixo",(CQ5-INDEX('Curva Forward'!$C$5:$AN$13,MATCH(CONCATENATE(BD_COMERCIAL!$K5," ",BD_COMERCIAL!$L5),'Curva Forward'!$B$5:$B$13,0),MATCH(FO$4,'Curva Forward'!$C$4:$AN$4,0))),CQ5)</f>
        <v>0</v>
      </c>
      <c r="FP5" s="200">
        <f>AD5*AD$2*IF($FC5="V",1,-1)*IF($Q5="Fixo",(CR5-INDEX('Curva Forward'!$C$5:$AN$13,MATCH(CONCATENATE(BD_COMERCIAL!$K5," ",BD_COMERCIAL!$L5),'Curva Forward'!$B$5:$B$13,0),MATCH(FP$4,'Curva Forward'!$C$4:$AN$4,0))),CR5)</f>
        <v>0</v>
      </c>
      <c r="FQ5" s="200">
        <f>AE5*AE$2*IF($FC5="V",1,-1)*IF($Q5="Fixo",(CS5-INDEX('Curva Forward'!$C$5:$AN$13,MATCH(CONCATENATE(BD_COMERCIAL!$K5," ",BD_COMERCIAL!$L5),'Curva Forward'!$B$5:$B$13,0),MATCH(FQ$4,'Curva Forward'!$C$4:$AN$4,0))),CS5)</f>
        <v>0</v>
      </c>
      <c r="FR5" s="200">
        <f>AF5*AF$2*IF($FC5="V",1,-1)*IF($Q5="Fixo",(CT5-INDEX('Curva Forward'!$C$5:$AN$13,MATCH(CONCATENATE(BD_COMERCIAL!$K5," ",BD_COMERCIAL!$L5),'Curva Forward'!$B$5:$B$13,0),MATCH(FR$4,'Curva Forward'!$C$4:$AN$4,0))),CT5)</f>
        <v>0</v>
      </c>
      <c r="FS5" s="200">
        <f>AG5*AG$2*IF($FC5="V",1,-1)*IF($Q5="Fixo",(CU5-INDEX('Curva Forward'!$C$5:$AN$13,MATCH(CONCATENATE(BD_COMERCIAL!$K5," ",BD_COMERCIAL!$L5),'Curva Forward'!$B$5:$B$13,0),MATCH(FS$4,'Curva Forward'!$C$4:$AN$4,0))),CU5)</f>
        <v>0</v>
      </c>
      <c r="FT5" s="200">
        <f>AH5*AH$2*IF($FC5="V",1,-1)*IF($Q5="Fixo",(CV5-INDEX('Curva Forward'!$C$5:$AN$13,MATCH(CONCATENATE(BD_COMERCIAL!$K5," ",BD_COMERCIAL!$L5),'Curva Forward'!$B$5:$B$13,0),MATCH(FT$4,'Curva Forward'!$C$4:$AN$4,0))),CV5)</f>
        <v>0</v>
      </c>
      <c r="FU5" s="200">
        <f>AI5*AI$2*IF($FC5="V",1,-1)*IF($Q5="Fixo",(CW5-INDEX('Curva Forward'!$C$5:$AN$13,MATCH(CONCATENATE(BD_COMERCIAL!$K5," ",BD_COMERCIAL!$L5),'Curva Forward'!$B$5:$B$13,0),MATCH(FU$4,'Curva Forward'!$C$4:$AN$4,0))),CW5)</f>
        <v>0</v>
      </c>
      <c r="FV5" s="200">
        <f>AJ5*AJ$2*IF($FC5="V",1,-1)*IF($Q5="Fixo",(CX5-INDEX('Curva Forward'!$C$5:$AN$13,MATCH(CONCATENATE(BD_COMERCIAL!$K5," ",BD_COMERCIAL!$L5),'Curva Forward'!$B$5:$B$13,0),MATCH(FV$4,'Curva Forward'!$C$4:$AN$4,0))),CX5)</f>
        <v>0</v>
      </c>
      <c r="FW5" s="200">
        <f>AK5*AK$2*IF($FC5="V",1,-1)*IF($Q5="Fixo",(CY5-INDEX('Curva Forward'!$C$5:$AN$13,MATCH(CONCATENATE(BD_COMERCIAL!$K5," ",BD_COMERCIAL!$L5),'Curva Forward'!$B$5:$B$13,0),MATCH(FW$4,'Curva Forward'!$C$4:$AN$4,0))),CY5)</f>
        <v>0</v>
      </c>
      <c r="FX5" s="200">
        <f>AL5*AL$2*IF($FC5="V",1,-1)*IF($Q5="Fixo",(CZ5-INDEX('Curva Forward'!$C$5:$AN$13,MATCH(CONCATENATE(BD_COMERCIAL!$K5," ",BD_COMERCIAL!$L5),'Curva Forward'!$B$5:$B$13,0),MATCH(FX$4,'Curva Forward'!$C$4:$AN$4,0))),CZ5)</f>
        <v>0</v>
      </c>
      <c r="FY5" s="200">
        <f>AM5*AM$2*IF($FC5="V",1,-1)*IF($Q5="Fixo",(DA5-INDEX('Curva Forward'!$C$5:$AN$13,MATCH(CONCATENATE(BD_COMERCIAL!$K5," ",BD_COMERCIAL!$L5),'Curva Forward'!$B$5:$B$13,0),MATCH(FY$4,'Curva Forward'!$C$4:$AN$4,0))),DA5)</f>
        <v>0</v>
      </c>
      <c r="FZ5" s="200">
        <f>AN5*AN$2*IF($FC5="V",1,-1)*IF($Q5="Fixo",(DB5-INDEX('Curva Forward'!$C$5:$AN$13,MATCH(CONCATENATE(BD_COMERCIAL!$K5," ",BD_COMERCIAL!$L5),'Curva Forward'!$B$5:$B$13,0),MATCH(FZ$4,'Curva Forward'!$C$4:$AN$4,0))),DB5)</f>
        <v>0</v>
      </c>
      <c r="GA5" s="200">
        <f>AO5*AO$2*IF($FC5="V",1,-1)*IF($Q5="Fixo",(DC5-INDEX('Curva Forward'!$C$5:$AN$13,MATCH(CONCATENATE(BD_COMERCIAL!$K5," ",BD_COMERCIAL!$L5),'Curva Forward'!$B$5:$B$13,0),MATCH(GA$4,'Curva Forward'!$C$4:$AN$4,0))),DC5)</f>
        <v>0</v>
      </c>
      <c r="GB5" s="200">
        <f>AP5*AP$2*IF($FC5="V",1,-1)*IF($Q5="Fixo",(DD5-INDEX('Curva Forward'!$C$5:$AN$13,MATCH(CONCATENATE(BD_COMERCIAL!$K5," ",BD_COMERCIAL!$L5),'Curva Forward'!$B$5:$B$13,0),MATCH(GB$4,'Curva Forward'!$C$4:$AN$4,0))),DD5)</f>
        <v>0</v>
      </c>
      <c r="GC5" s="200">
        <f>AQ5*AQ$2*IF($FC5="V",1,-1)*IF($Q5="Fixo",(DE5-INDEX('Curva Forward'!$C$5:$AN$13,MATCH(CONCATENATE(BD_COMERCIAL!$K5," ",BD_COMERCIAL!$L5),'Curva Forward'!$B$5:$B$13,0),MATCH(GC$4,'Curva Forward'!$C$4:$AN$4,0))),DE5)</f>
        <v>-324000</v>
      </c>
      <c r="GD5" s="200">
        <f>AR5*AR$2*IF($FC5="V",1,-1)*IF($Q5="Fixo",(DF5-INDEX('Curva Forward'!$C$5:$AN$13,MATCH(CONCATENATE(BD_COMERCIAL!$K5," ",BD_COMERCIAL!$L5),'Curva Forward'!$B$5:$B$13,0),MATCH(GD$4,'Curva Forward'!$C$4:$AN$4,0))),DF5)</f>
        <v>-334800</v>
      </c>
      <c r="GE5" s="200">
        <f>AS5*AS$2*IF($FC5="V",1,-1)*IF($Q5="Fixo",(DG5-INDEX('Curva Forward'!$C$5:$AN$13,MATCH(CONCATENATE(BD_COMERCIAL!$K5," ",BD_COMERCIAL!$L5),'Curva Forward'!$B$5:$B$13,0),MATCH(GE$4,'Curva Forward'!$C$4:$AN$4,0))),DG5)</f>
        <v>-324000</v>
      </c>
      <c r="GF5" s="200">
        <f>AT5*AT$2*IF($FC5="V",1,-1)*IF($Q5="Fixo",(DH5-INDEX('Curva Forward'!$C$5:$AN$13,MATCH(CONCATENATE(BD_COMERCIAL!$K5," ",BD_COMERCIAL!$L5),'Curva Forward'!$B$5:$B$13,0),MATCH(GF$4,'Curva Forward'!$C$4:$AN$4,0))),DH5)</f>
        <v>488250</v>
      </c>
      <c r="GG5" s="200">
        <f>AU5*AU$2*IF($FC5="V",1,-1)*IF($Q5="Fixo",(DI5-INDEX('Curva Forward'!$C$5:$AN$13,MATCH(CONCATENATE(BD_COMERCIAL!$K5," ",BD_COMERCIAL!$L5),'Curva Forward'!$B$5:$B$13,0),MATCH(GG$4,'Curva Forward'!$C$4:$AN$4,0))),DI5)</f>
        <v>488250</v>
      </c>
      <c r="GH5" s="200">
        <f>AV5*AV$2*IF($FC5="V",1,-1)*IF($Q5="Fixo",(DJ5-INDEX('Curva Forward'!$C$5:$AN$13,MATCH(CONCATENATE(BD_COMERCIAL!$K5," ",BD_COMERCIAL!$L5),'Curva Forward'!$B$5:$B$13,0),MATCH(GH$4,'Curva Forward'!$C$4:$AN$4,0))),DJ5)</f>
        <v>472500</v>
      </c>
      <c r="GI5" s="200">
        <f>AW5*AW$2*IF($FC5="V",1,-1)*IF($Q5="Fixo",(DK5-INDEX('Curva Forward'!$C$5:$AN$13,MATCH(CONCATENATE(BD_COMERCIAL!$K5," ",BD_COMERCIAL!$L5),'Curva Forward'!$B$5:$B$13,0),MATCH(GI$4,'Curva Forward'!$C$4:$AN$4,0))),DK5)</f>
        <v>488250</v>
      </c>
      <c r="GJ5" s="200">
        <f>AX5*AX$2*IF($FC5="V",1,-1)*IF($Q5="Fixo",(DL5-INDEX('Curva Forward'!$C$5:$AN$13,MATCH(CONCATENATE(BD_COMERCIAL!$K5," ",BD_COMERCIAL!$L5),'Curva Forward'!$B$5:$B$13,0),MATCH(GJ$4,'Curva Forward'!$C$4:$AN$4,0))),DL5)</f>
        <v>472500</v>
      </c>
      <c r="GK5" s="200">
        <f>AY5*AY$2*IF($FC5="V",1,-1)*IF($Q5="Fixo",(DM5-INDEX('Curva Forward'!$C$5:$AN$13,MATCH(CONCATENATE(BD_COMERCIAL!$K5," ",BD_COMERCIAL!$L5),'Curva Forward'!$B$5:$B$13,0),MATCH(GK$4,'Curva Forward'!$C$4:$AN$4,0))),DM5)</f>
        <v>488250</v>
      </c>
      <c r="GL5" s="200">
        <f>IF(EZ5="",0,CL5*CL$2*IF($FC5="V",1,-1)*IF($Q5="Fixo",(EZ5-INDEX('Curva Forward'!$C$5:$AN$13,MATCH(CONCATENATE(BD_COMERCIAL!$K5," ",BD_COMERCIAL!$L5),'Curva Forward'!$B$5:$B$13,0),MATCH(GL$4,'Curva Forward'!$C$4:$AN$4,0))),EZ5))</f>
        <v>0</v>
      </c>
      <c r="GM5" s="200">
        <f>IF(FA5="",0,CM5*CM$2*IF($FC5="V",1,-1)*IF($Q5="Fixo",(FA5-INDEX('Curva Forward'!$C$5:$AN$13,MATCH(CONCATENATE(BD_COMERCIAL!$K5," ",BD_COMERCIAL!$L5),'Curva Forward'!$B$5:$B$13,0),MATCH(GM$4,'Curva Forward'!$C$4:$AN$4,0))),FA5))</f>
        <v>0</v>
      </c>
      <c r="GN5" s="200">
        <f>IF(FB5="",0,CN5*CN$2*IF($FC5="V",1,-1)*IF($Q5="Fixo",(FB5-INDEX('Curva Forward'!$C$5:$AN$13,MATCH(CONCATENATE(BD_COMERCIAL!$K5," ",BD_COMERCIAL!$L5),'Curva Forward'!$B$5:$B$13,0),MATCH(GN$4,'Curva Forward'!$C$4:$AN$4,0))),FB5))</f>
        <v>0</v>
      </c>
      <c r="GO5" s="201">
        <f t="shared" ref="GO5" ca="1" si="10">IF(FM5&gt;0,FM5,0)</f>
        <v>1915200</v>
      </c>
      <c r="GP5" s="201">
        <f t="shared" ref="GP5" ca="1" si="11">IF(FM5&lt;0,FM5,0)</f>
        <v>0</v>
      </c>
    </row>
    <row r="6" spans="1:198" ht="15" customHeight="1" x14ac:dyDescent="0.25">
      <c r="A6" s="6"/>
      <c r="B6" s="7">
        <v>11689</v>
      </c>
      <c r="C6" s="8">
        <v>44012</v>
      </c>
      <c r="D6" s="9" t="s">
        <v>131</v>
      </c>
      <c r="E6" s="9" t="s">
        <v>149</v>
      </c>
      <c r="F6" s="113">
        <v>33652516000170</v>
      </c>
      <c r="G6" s="10" t="s">
        <v>125</v>
      </c>
      <c r="H6" s="113">
        <v>3780401000108</v>
      </c>
      <c r="I6" s="9" t="s">
        <v>126</v>
      </c>
      <c r="J6" s="166" t="s">
        <v>385</v>
      </c>
      <c r="K6" s="10" t="s">
        <v>127</v>
      </c>
      <c r="L6" s="84" t="s">
        <v>22</v>
      </c>
      <c r="M6" s="11">
        <v>44562</v>
      </c>
      <c r="N6" s="12">
        <v>44926</v>
      </c>
      <c r="O6" s="10">
        <v>5.0999999999999996</v>
      </c>
      <c r="P6" s="84">
        <v>156</v>
      </c>
      <c r="Q6" s="84" t="s">
        <v>128</v>
      </c>
      <c r="R6" s="10" t="s">
        <v>129</v>
      </c>
      <c r="S6" s="173" t="s">
        <v>281</v>
      </c>
      <c r="T6" s="174" t="s">
        <v>130</v>
      </c>
      <c r="U6" s="175">
        <v>44013</v>
      </c>
      <c r="V6" s="257">
        <f ca="1">IF(U6="","",
IF(U6="NA","",
IFERROR(VLOOKUP(EOMONTH(M6,-2)+1,IPCA!$A:$B,2,0),
VLOOKUP(EOMONTH(TODAY(),-2)+1,IPCA!$A:$B,2,0))/
VLOOKUP(EOMONTH(U6,-2)+1,IPCA!$A:$B,2,0)*
P6))</f>
        <v>179.27582593804104</v>
      </c>
      <c r="W6" s="84"/>
      <c r="X6" s="13"/>
      <c r="Y6" s="166" t="s">
        <v>250</v>
      </c>
      <c r="Z6" s="107" t="s">
        <v>136</v>
      </c>
      <c r="AA6" s="108">
        <v>44470</v>
      </c>
      <c r="AB6" s="15">
        <v>5.0999999999999996</v>
      </c>
      <c r="AC6">
        <v>5.0999999999999996</v>
      </c>
      <c r="AD6">
        <v>5.0999999999999996</v>
      </c>
      <c r="AE6">
        <v>5.0999999999999996</v>
      </c>
      <c r="AF6">
        <v>5.0999999999999996</v>
      </c>
      <c r="AG6">
        <v>5.0999999999999996</v>
      </c>
      <c r="AH6">
        <v>5.0999999999999996</v>
      </c>
      <c r="AI6">
        <v>5.0999999999999996</v>
      </c>
      <c r="AJ6">
        <v>5.0999999999999996</v>
      </c>
      <c r="AK6">
        <v>5.0999999999999996</v>
      </c>
      <c r="AL6">
        <v>5.0999999999999996</v>
      </c>
      <c r="AM6" s="6">
        <v>5.0999999999999996</v>
      </c>
      <c r="AZ6" s="15"/>
      <c r="BK6" s="6"/>
      <c r="BL6" s="15"/>
      <c r="BW6" s="6"/>
      <c r="BX6" s="15"/>
      <c r="CI6" s="6"/>
      <c r="CJ6" s="16">
        <f t="shared" ref="CJ6:CJ69" si="12">IF(SUM(AB6:AM6)=0,"",SUMPRODUCT(AB6:AM6,$AB$2:$AM$2)/SUM($AB$2:$AM$2))</f>
        <v>5.1000000000000005</v>
      </c>
      <c r="CK6" s="16" t="str">
        <f t="shared" ref="CK6:CK69" si="13">IF(SUM(AN6:AY6)=0,"",SUMPRODUCT(AN6:AY6,$AN$2:$AY$2)/SUM($AN$2:$AY$2))</f>
        <v/>
      </c>
      <c r="CL6" s="16" t="str">
        <f t="shared" ref="CL6:CL69" si="14">IF(SUM(AZ6:BK6)=0,"",SUMPRODUCT(AZ6:BK6,$AZ$2:$BK$2)/SUM($AZ$2:$BK$2))</f>
        <v/>
      </c>
      <c r="CM6" s="16" t="str">
        <f t="shared" ref="CM6:CM69" si="15">IF(SUM(BL6:BW6)=0,"",SUMPRODUCT(BL6:BW6,$BL$2:$BW$2)/SUM($BL$2:$BW$2))</f>
        <v/>
      </c>
      <c r="CN6" s="16" t="str">
        <f t="shared" ref="CN6:CN69" si="16">IF(SUM(BX6:CI6)=0,"",SUMPRODUCT(BX6:CI6,$BX$2:$CI$2)/SUM($BX$2:$CI$2))</f>
        <v/>
      </c>
      <c r="CO6" s="18"/>
      <c r="CP6" s="15">
        <v>156</v>
      </c>
      <c r="CQ6">
        <v>156</v>
      </c>
      <c r="CR6">
        <v>156</v>
      </c>
      <c r="CS6">
        <v>156</v>
      </c>
      <c r="CT6">
        <v>156</v>
      </c>
      <c r="CU6">
        <v>156</v>
      </c>
      <c r="CV6">
        <v>156</v>
      </c>
      <c r="CW6">
        <v>156</v>
      </c>
      <c r="CX6">
        <v>156</v>
      </c>
      <c r="CY6">
        <v>156</v>
      </c>
      <c r="CZ6">
        <v>156</v>
      </c>
      <c r="DA6" s="6">
        <v>156</v>
      </c>
      <c r="DB6" s="15"/>
      <c r="DM6" s="6"/>
      <c r="DN6" s="15"/>
      <c r="DY6" s="6"/>
      <c r="DZ6" s="15"/>
      <c r="EK6" s="6"/>
      <c r="EL6" s="15"/>
      <c r="EW6" s="6"/>
      <c r="EX6" s="16">
        <f t="shared" ref="EX6:EX69" si="17">IF(SUM(CP6:DA6)=0,"",SUMPRODUCT(CP6:DA6,$AB$2:$AM$2)/SUM($AB$2:$AM$2))</f>
        <v>156</v>
      </c>
      <c r="EY6" s="16" t="str">
        <f t="shared" ref="EY6:EY69" si="18">IF(SUM(DB6:DM6)=0,"",SUMPRODUCT(DB6:DM6,$AN$2:$AY$2)/SUM($AN$2:$AY$2))</f>
        <v/>
      </c>
      <c r="EZ6" s="16" t="str">
        <f t="shared" ref="EZ6:EZ69" si="19">IF(SUM(DN6:DY6)=0,"",SUMPRODUCT(DN6:DY6,$AZ$2:$BK$2)/SUM($AZ$2:$BK$2))</f>
        <v/>
      </c>
      <c r="FA6" s="16" t="str">
        <f t="shared" ref="FA6:FA69" si="20">IF(SUM(DZ6:EK6)=0,"",SUMPRODUCT(DZ6:EK6,$BL$2:$BW$2)/SUM($BL$2:$BW$2))</f>
        <v/>
      </c>
      <c r="FB6" s="160" t="str">
        <f t="shared" ref="FB6:FB69" si="21">IF(SUM(EL6:EW6)=0,"",SUMPRODUCT(EL6:EW6,$BX$2:$CI$2)/SUM($BX$2:$CI$2))</f>
        <v/>
      </c>
      <c r="FC6" t="s">
        <v>205</v>
      </c>
      <c r="FD6" s="20" t="s">
        <v>126</v>
      </c>
      <c r="FE6"/>
      <c r="FF6" t="s">
        <v>206</v>
      </c>
      <c r="FH6" s="284">
        <f t="shared" ref="FH6:FH69" ca="1" si="22">IF(V6="",0,V6-P6)</f>
        <v>23.275825938041038</v>
      </c>
      <c r="FI6" s="208">
        <f t="shared" ref="FI6:FI69" si="23">(N6-M6)/30</f>
        <v>12.133333333333333</v>
      </c>
      <c r="FK6" t="str">
        <f t="shared" ref="FK6:FK69" si="24">IF($FC6="V",G6,E6)</f>
        <v>CESP COMERCIALIZADORA DE ENERGIA S.A.</v>
      </c>
      <c r="FL6" s="201">
        <f t="shared" ref="FL6:FL69" ca="1" si="25">SUMIF($FN$4:$GK$4,"&lt;"&amp;EOMONTH(TODAY(),-1),FN6:GK6)</f>
        <v>-3678040.44</v>
      </c>
      <c r="FM6" s="201">
        <f t="shared" ref="FM6:FM69" ca="1" si="26">SUM(FN6:GN6)-FL6</f>
        <v>0</v>
      </c>
      <c r="FN6" s="200">
        <f>AB6*AB$2*IF($FC6="V",1,-1)*IF($Q6="Fixo",(CP6-INDEX('Curva Forward'!$C$5:$AN$13,MATCH(CONCATENATE(BD_COMERCIAL!$K6," ",BD_COMERCIAL!$L6),'Curva Forward'!$B$5:$B$13,0),MATCH(FN$4,'Curva Forward'!$C$4:$AN$4,0))),CP6)</f>
        <v>-345290.39999999997</v>
      </c>
      <c r="FO6" s="200">
        <f>AC6*AC$2*IF($FC6="V",1,-1)*IF($Q6="Fixo",(CQ6-INDEX('Curva Forward'!$C$5:$AN$13,MATCH(CONCATENATE(BD_COMERCIAL!$K6," ",BD_COMERCIAL!$L6),'Curva Forward'!$B$5:$B$13,0),MATCH(FO$4,'Curva Forward'!$C$4:$AN$4,0))),CQ6)</f>
        <v>-339292.8</v>
      </c>
      <c r="FP6" s="200">
        <f>AD6*AD$2*IF($FC6="V",1,-1)*IF($Q6="Fixo",(CR6-INDEX('Curva Forward'!$C$5:$AN$13,MATCH(CONCATENATE(BD_COMERCIAL!$K6," ",BD_COMERCIAL!$L6),'Curva Forward'!$B$5:$B$13,0),MATCH(FP$4,'Curva Forward'!$C$4:$AN$4,0))),CR6)</f>
        <v>-375645.6</v>
      </c>
      <c r="FQ6" s="200">
        <f>AE6*AE$2*IF($FC6="V",1,-1)*IF($Q6="Fixo",(CS6-INDEX('Curva Forward'!$C$5:$AN$13,MATCH(CONCATENATE(BD_COMERCIAL!$K6," ",BD_COMERCIAL!$L6),'Curva Forward'!$B$5:$B$13,0),MATCH(FQ$4,'Curva Forward'!$C$4:$AN$4,0))),CS6)</f>
        <v>-363527.99999999994</v>
      </c>
      <c r="FR6" s="200">
        <f>AF6*AF$2*IF($FC6="V",1,-1)*IF($Q6="Fixo",(CT6-INDEX('Curva Forward'!$C$5:$AN$13,MATCH(CONCATENATE(BD_COMERCIAL!$K6," ",BD_COMERCIAL!$L6),'Curva Forward'!$B$5:$B$13,0),MATCH(FR$4,'Curva Forward'!$C$4:$AN$4,0))),CT6)</f>
        <v>-379439.99999999994</v>
      </c>
      <c r="FS6" s="200">
        <f>AG6*AG$2*IF($FC6="V",1,-1)*IF($Q6="Fixo",(CU6-INDEX('Curva Forward'!$C$5:$AN$13,MATCH(CONCATENATE(BD_COMERCIAL!$K6," ",BD_COMERCIAL!$L6),'Curva Forward'!$B$5:$B$13,0),MATCH(FS$4,'Curva Forward'!$C$4:$AN$4,0))),CU6)</f>
        <v>-367383.59999999992</v>
      </c>
      <c r="FT6" s="200">
        <f>AH6*AH$2*IF($FC6="V",1,-1)*IF($Q6="Fixo",(CV6-INDEX('Curva Forward'!$C$5:$AN$13,MATCH(CONCATENATE(BD_COMERCIAL!$K6," ",BD_COMERCIAL!$L6),'Curva Forward'!$B$5:$B$13,0),MATCH(FT$4,'Curva Forward'!$C$4:$AN$4,0))),CV6)</f>
        <v>-339029.63999999996</v>
      </c>
      <c r="FU6" s="200">
        <f>AI6*AI$2*IF($FC6="V",1,-1)*IF($Q6="Fixo",(CW6-INDEX('Curva Forward'!$C$5:$AN$13,MATCH(CONCATENATE(BD_COMERCIAL!$K6," ",BD_COMERCIAL!$L6),'Curva Forward'!$B$5:$B$13,0),MATCH(FU$4,'Curva Forward'!$C$4:$AN$4,0))),CW6)</f>
        <v>-269402.39999999997</v>
      </c>
      <c r="FV6" s="200">
        <f>AJ6*AJ$2*IF($FC6="V",1,-1)*IF($Q6="Fixo",(CX6-INDEX('Curva Forward'!$C$5:$AN$13,MATCH(CONCATENATE(BD_COMERCIAL!$K6," ",BD_COMERCIAL!$L6),'Curva Forward'!$B$5:$B$13,0),MATCH(FV$4,'Curva Forward'!$C$4:$AN$4,0))),CX6)</f>
        <v>-271727.99999999994</v>
      </c>
      <c r="FW6" s="200">
        <f>AK6*AK$2*IF($FC6="V",1,-1)*IF($Q6="Fixo",(CY6-INDEX('Curva Forward'!$C$5:$AN$13,MATCH(CONCATENATE(BD_COMERCIAL!$K6," ",BD_COMERCIAL!$L6),'Curva Forward'!$B$5:$B$13,0),MATCH(FW$4,'Curva Forward'!$C$4:$AN$4,0))),CY6)</f>
        <v>-212486.39999999997</v>
      </c>
      <c r="FX6" s="200">
        <f>AL6*AL$2*IF($FC6="V",1,-1)*IF($Q6="Fixo",(CZ6-INDEX('Curva Forward'!$C$5:$AN$13,MATCH(CONCATENATE(BD_COMERCIAL!$K6," ",BD_COMERCIAL!$L6),'Curva Forward'!$B$5:$B$13,0),MATCH(FX$4,'Curva Forward'!$C$4:$AN$4,0))),CZ6)</f>
        <v>-190943.99999999997</v>
      </c>
      <c r="FY6" s="200">
        <f>AM6*AM$2*IF($FC6="V",1,-1)*IF($Q6="Fixo",(DA6-INDEX('Curva Forward'!$C$5:$AN$13,MATCH(CONCATENATE(BD_COMERCIAL!$K6," ",BD_COMERCIAL!$L6),'Curva Forward'!$B$5:$B$13,0),MATCH(FY$4,'Curva Forward'!$C$4:$AN$4,0))),DA6)</f>
        <v>-223869.59999999998</v>
      </c>
      <c r="FZ6" s="200">
        <f>AN6*AN$2*IF($FC6="V",1,-1)*IF($Q6="Fixo",(DB6-INDEX('Curva Forward'!$C$5:$AN$13,MATCH(CONCATENATE(BD_COMERCIAL!$K6," ",BD_COMERCIAL!$L6),'Curva Forward'!$B$5:$B$13,0),MATCH(FZ$4,'Curva Forward'!$C$4:$AN$4,0))),DB6)</f>
        <v>0</v>
      </c>
      <c r="GA6" s="200">
        <f>AO6*AO$2*IF($FC6="V",1,-1)*IF($Q6="Fixo",(DC6-INDEX('Curva Forward'!$C$5:$AN$13,MATCH(CONCATENATE(BD_COMERCIAL!$K6," ",BD_COMERCIAL!$L6),'Curva Forward'!$B$5:$B$13,0),MATCH(GA$4,'Curva Forward'!$C$4:$AN$4,0))),DC6)</f>
        <v>0</v>
      </c>
      <c r="GB6" s="200">
        <f>AP6*AP$2*IF($FC6="V",1,-1)*IF($Q6="Fixo",(DD6-INDEX('Curva Forward'!$C$5:$AN$13,MATCH(CONCATENATE(BD_COMERCIAL!$K6," ",BD_COMERCIAL!$L6),'Curva Forward'!$B$5:$B$13,0),MATCH(GB$4,'Curva Forward'!$C$4:$AN$4,0))),DD6)</f>
        <v>0</v>
      </c>
      <c r="GC6" s="200">
        <f>AQ6*AQ$2*IF($FC6="V",1,-1)*IF($Q6="Fixo",(DE6-INDEX('Curva Forward'!$C$5:$AN$13,MATCH(CONCATENATE(BD_COMERCIAL!$K6," ",BD_COMERCIAL!$L6),'Curva Forward'!$B$5:$B$13,0),MATCH(GC$4,'Curva Forward'!$C$4:$AN$4,0))),DE6)</f>
        <v>0</v>
      </c>
      <c r="GD6" s="200">
        <f>AR6*AR$2*IF($FC6="V",1,-1)*IF($Q6="Fixo",(DF6-INDEX('Curva Forward'!$C$5:$AN$13,MATCH(CONCATENATE(BD_COMERCIAL!$K6," ",BD_COMERCIAL!$L6),'Curva Forward'!$B$5:$B$13,0),MATCH(GD$4,'Curva Forward'!$C$4:$AN$4,0))),DF6)</f>
        <v>0</v>
      </c>
      <c r="GE6" s="200">
        <f>AS6*AS$2*IF($FC6="V",1,-1)*IF($Q6="Fixo",(DG6-INDEX('Curva Forward'!$C$5:$AN$13,MATCH(CONCATENATE(BD_COMERCIAL!$K6," ",BD_COMERCIAL!$L6),'Curva Forward'!$B$5:$B$13,0),MATCH(GE$4,'Curva Forward'!$C$4:$AN$4,0))),DG6)</f>
        <v>0</v>
      </c>
      <c r="GF6" s="200">
        <f>AT6*AT$2*IF($FC6="V",1,-1)*IF($Q6="Fixo",(DH6-INDEX('Curva Forward'!$C$5:$AN$13,MATCH(CONCATENATE(BD_COMERCIAL!$K6," ",BD_COMERCIAL!$L6),'Curva Forward'!$B$5:$B$13,0),MATCH(GF$4,'Curva Forward'!$C$4:$AN$4,0))),DH6)</f>
        <v>0</v>
      </c>
      <c r="GG6" s="200">
        <f>AU6*AU$2*IF($FC6="V",1,-1)*IF($Q6="Fixo",(DI6-INDEX('Curva Forward'!$C$5:$AN$13,MATCH(CONCATENATE(BD_COMERCIAL!$K6," ",BD_COMERCIAL!$L6),'Curva Forward'!$B$5:$B$13,0),MATCH(GG$4,'Curva Forward'!$C$4:$AN$4,0))),DI6)</f>
        <v>0</v>
      </c>
      <c r="GH6" s="200">
        <f>AV6*AV$2*IF($FC6="V",1,-1)*IF($Q6="Fixo",(DJ6-INDEX('Curva Forward'!$C$5:$AN$13,MATCH(CONCATENATE(BD_COMERCIAL!$K6," ",BD_COMERCIAL!$L6),'Curva Forward'!$B$5:$B$13,0),MATCH(GH$4,'Curva Forward'!$C$4:$AN$4,0))),DJ6)</f>
        <v>0</v>
      </c>
      <c r="GI6" s="200">
        <f>AW6*AW$2*IF($FC6="V",1,-1)*IF($Q6="Fixo",(DK6-INDEX('Curva Forward'!$C$5:$AN$13,MATCH(CONCATENATE(BD_COMERCIAL!$K6," ",BD_COMERCIAL!$L6),'Curva Forward'!$B$5:$B$13,0),MATCH(GI$4,'Curva Forward'!$C$4:$AN$4,0))),DK6)</f>
        <v>0</v>
      </c>
      <c r="GJ6" s="200">
        <f>AX6*AX$2*IF($FC6="V",1,-1)*IF($Q6="Fixo",(DL6-INDEX('Curva Forward'!$C$5:$AN$13,MATCH(CONCATENATE(BD_COMERCIAL!$K6," ",BD_COMERCIAL!$L6),'Curva Forward'!$B$5:$B$13,0),MATCH(GJ$4,'Curva Forward'!$C$4:$AN$4,0))),DL6)</f>
        <v>0</v>
      </c>
      <c r="GK6" s="200">
        <f>AY6*AY$2*IF($FC6="V",1,-1)*IF($Q6="Fixo",(DM6-INDEX('Curva Forward'!$C$5:$AN$13,MATCH(CONCATENATE(BD_COMERCIAL!$K6," ",BD_COMERCIAL!$L6),'Curva Forward'!$B$5:$B$13,0),MATCH(GK$4,'Curva Forward'!$C$4:$AN$4,0))),DM6)</f>
        <v>0</v>
      </c>
      <c r="GL6" s="200">
        <f>IF(EZ6="",0,CL6*CL$2*IF($FC6="V",1,-1)*IF($Q6="Fixo",(EZ6-INDEX('Curva Forward'!$C$5:$AN$13,MATCH(CONCATENATE(BD_COMERCIAL!$K6," ",BD_COMERCIAL!$L6),'Curva Forward'!$B$5:$B$13,0),MATCH(GL$4,'Curva Forward'!$C$4:$AN$4,0))),EZ6))</f>
        <v>0</v>
      </c>
      <c r="GM6" s="200">
        <f>IF(FA6="",0,CM6*CM$2*IF($FC6="V",1,-1)*IF($Q6="Fixo",(FA6-INDEX('Curva Forward'!$C$5:$AN$13,MATCH(CONCATENATE(BD_COMERCIAL!$K6," ",BD_COMERCIAL!$L6),'Curva Forward'!$B$5:$B$13,0),MATCH(GM$4,'Curva Forward'!$C$4:$AN$4,0))),FA6))</f>
        <v>0</v>
      </c>
      <c r="GN6" s="200">
        <f>IF(FB6="",0,CN6*CN$2*IF($FC6="V",1,-1)*IF($Q6="Fixo",(FB6-INDEX('Curva Forward'!$C$5:$AN$13,MATCH(CONCATENATE(BD_COMERCIAL!$K6," ",BD_COMERCIAL!$L6),'Curva Forward'!$B$5:$B$13,0),MATCH(GN$4,'Curva Forward'!$C$4:$AN$4,0))),FB6))</f>
        <v>0</v>
      </c>
      <c r="GO6" s="201">
        <f t="shared" ref="GO6:GO69" ca="1" si="27">IF(FM6&gt;0,FM6,0)</f>
        <v>0</v>
      </c>
      <c r="GP6" s="201">
        <f t="shared" ref="GP6:GP69" ca="1" si="28">IF(FM6&lt;0,FM6,0)</f>
        <v>0</v>
      </c>
    </row>
    <row r="7" spans="1:198" ht="15" customHeight="1" x14ac:dyDescent="0.25">
      <c r="A7" s="6"/>
      <c r="B7" s="7" t="s">
        <v>155</v>
      </c>
      <c r="C7" s="8">
        <v>44090</v>
      </c>
      <c r="D7" s="9" t="s">
        <v>124</v>
      </c>
      <c r="E7" s="9" t="s">
        <v>125</v>
      </c>
      <c r="F7" s="113">
        <v>3780401000108</v>
      </c>
      <c r="G7" s="10" t="s">
        <v>156</v>
      </c>
      <c r="H7" s="113">
        <v>17858631000149</v>
      </c>
      <c r="I7" s="9" t="s">
        <v>139</v>
      </c>
      <c r="J7" s="166"/>
      <c r="K7" s="10" t="s">
        <v>127</v>
      </c>
      <c r="L7" s="84" t="s">
        <v>22</v>
      </c>
      <c r="M7" s="11">
        <v>44562</v>
      </c>
      <c r="N7" s="12">
        <v>44926</v>
      </c>
      <c r="O7" s="10">
        <v>7</v>
      </c>
      <c r="P7" s="84">
        <v>151</v>
      </c>
      <c r="Q7" s="84" t="s">
        <v>128</v>
      </c>
      <c r="R7" s="10" t="s">
        <v>129</v>
      </c>
      <c r="S7" s="173" t="s">
        <v>135</v>
      </c>
      <c r="T7" s="174" t="s">
        <v>130</v>
      </c>
      <c r="U7" s="175">
        <v>44090</v>
      </c>
      <c r="V7" s="257">
        <f ca="1">IF(U7="","",
IF(U7="NA","",
IFERROR(VLOOKUP(EOMONTH(M7,-2)+1,IPCA!$A:$B,2,0),
VLOOKUP(EOMONTH(TODAY(),-2)+1,IPCA!$A:$B,2,0))/
VLOOKUP(EOMONTH(U7,-2)+1,IPCA!$A:$B,2,0)*
P7))</f>
        <v>172.49331586236761</v>
      </c>
      <c r="W7" s="84"/>
      <c r="X7" s="13" t="s">
        <v>133</v>
      </c>
      <c r="Y7" s="176" t="s">
        <v>271</v>
      </c>
      <c r="Z7" s="107" t="s">
        <v>136</v>
      </c>
      <c r="AA7" s="108">
        <v>44118</v>
      </c>
      <c r="AB7" s="15">
        <v>7</v>
      </c>
      <c r="AC7">
        <v>7</v>
      </c>
      <c r="AD7">
        <v>7</v>
      </c>
      <c r="AE7">
        <v>7</v>
      </c>
      <c r="AF7">
        <v>7</v>
      </c>
      <c r="AG7">
        <v>7</v>
      </c>
      <c r="AH7">
        <v>7</v>
      </c>
      <c r="AI7">
        <v>7</v>
      </c>
      <c r="AJ7">
        <v>7</v>
      </c>
      <c r="AK7">
        <v>7</v>
      </c>
      <c r="AL7">
        <v>7</v>
      </c>
      <c r="AM7" s="6">
        <v>7</v>
      </c>
      <c r="AZ7" s="15"/>
      <c r="BK7" s="6"/>
      <c r="BL7" s="15"/>
      <c r="BW7" s="6"/>
      <c r="BX7" s="15"/>
      <c r="CI7" s="6"/>
      <c r="CJ7" s="16">
        <f t="shared" si="12"/>
        <v>7</v>
      </c>
      <c r="CK7" s="16" t="str">
        <f t="shared" si="13"/>
        <v/>
      </c>
      <c r="CL7" s="16" t="str">
        <f t="shared" si="14"/>
        <v/>
      </c>
      <c r="CM7" s="16" t="str">
        <f t="shared" si="15"/>
        <v/>
      </c>
      <c r="CN7" s="16" t="str">
        <f t="shared" si="16"/>
        <v/>
      </c>
      <c r="CO7" s="85"/>
      <c r="CP7" s="15">
        <v>151</v>
      </c>
      <c r="CQ7">
        <v>151</v>
      </c>
      <c r="CR7">
        <v>151</v>
      </c>
      <c r="CS7">
        <v>151</v>
      </c>
      <c r="CT7">
        <v>151</v>
      </c>
      <c r="CU7">
        <v>151</v>
      </c>
      <c r="CV7">
        <v>151</v>
      </c>
      <c r="CW7">
        <v>151</v>
      </c>
      <c r="CX7">
        <v>151</v>
      </c>
      <c r="CY7">
        <v>151</v>
      </c>
      <c r="CZ7">
        <v>151</v>
      </c>
      <c r="DA7" s="6">
        <v>151</v>
      </c>
      <c r="DB7" s="15"/>
      <c r="DM7" s="6"/>
      <c r="DN7" s="15"/>
      <c r="DY7" s="6"/>
      <c r="DZ7" s="15"/>
      <c r="EK7" s="6"/>
      <c r="EL7" s="15"/>
      <c r="EW7" s="6"/>
      <c r="EX7" s="16">
        <f t="shared" si="17"/>
        <v>151</v>
      </c>
      <c r="EY7" s="16" t="str">
        <f t="shared" si="18"/>
        <v/>
      </c>
      <c r="EZ7" s="16" t="str">
        <f t="shared" si="19"/>
        <v/>
      </c>
      <c r="FA7" s="16" t="str">
        <f t="shared" si="20"/>
        <v/>
      </c>
      <c r="FB7" s="160" t="str">
        <f t="shared" si="21"/>
        <v/>
      </c>
      <c r="FC7" s="116" t="s">
        <v>204</v>
      </c>
      <c r="FD7" s="20" t="s">
        <v>139</v>
      </c>
      <c r="FE7"/>
      <c r="FF7" t="s">
        <v>206</v>
      </c>
      <c r="FH7" s="284">
        <f t="shared" ca="1" si="22"/>
        <v>21.493315862367609</v>
      </c>
      <c r="FI7" s="208">
        <f t="shared" si="23"/>
        <v>12.133333333333333</v>
      </c>
      <c r="FK7" t="str">
        <f t="shared" si="24"/>
        <v>Matrix Comercializadora de Energia Elétrica SA</v>
      </c>
      <c r="FL7" s="201">
        <f t="shared" ca="1" si="25"/>
        <v>4741690.8</v>
      </c>
      <c r="FM7" s="201">
        <f t="shared" ca="1" si="26"/>
        <v>0</v>
      </c>
      <c r="FN7" s="200">
        <f>AB7*AB$2*IF($FC7="V",1,-1)*IF($Q7="Fixo",(CP7-INDEX('Curva Forward'!$C$5:$AN$13,MATCH(CONCATENATE(BD_COMERCIAL!$K7," ",BD_COMERCIAL!$L7),'Curva Forward'!$B$5:$B$13,0),MATCH(FN$4,'Curva Forward'!$C$4:$AN$4,0))),CP7)</f>
        <v>447888</v>
      </c>
      <c r="FO7" s="200">
        <f>AC7*AC$2*IF($FC7="V",1,-1)*IF($Q7="Fixo",(CQ7-INDEX('Curva Forward'!$C$5:$AN$13,MATCH(CONCATENATE(BD_COMERCIAL!$K7," ",BD_COMERCIAL!$L7),'Curva Forward'!$B$5:$B$13,0),MATCH(FO$4,'Curva Forward'!$C$4:$AN$4,0))),CQ7)</f>
        <v>442176</v>
      </c>
      <c r="FP7" s="200">
        <f>AD7*AD$2*IF($FC7="V",1,-1)*IF($Q7="Fixo",(CR7-INDEX('Curva Forward'!$C$5:$AN$13,MATCH(CONCATENATE(BD_COMERCIAL!$K7," ",BD_COMERCIAL!$L7),'Curva Forward'!$B$5:$B$13,0),MATCH(FP$4,'Curva Forward'!$C$4:$AN$4,0))),CR7)</f>
        <v>489552</v>
      </c>
      <c r="FQ7" s="200">
        <f>AE7*AE$2*IF($FC7="V",1,-1)*IF($Q7="Fixo",(CS7-INDEX('Curva Forward'!$C$5:$AN$13,MATCH(CONCATENATE(BD_COMERCIAL!$K7," ",BD_COMERCIAL!$L7),'Curva Forward'!$B$5:$B$13,0),MATCH(FQ$4,'Curva Forward'!$C$4:$AN$4,0))),CS7)</f>
        <v>473760</v>
      </c>
      <c r="FR7" s="200">
        <f>AF7*AF$2*IF($FC7="V",1,-1)*IF($Q7="Fixo",(CT7-INDEX('Curva Forward'!$C$5:$AN$13,MATCH(CONCATENATE(BD_COMERCIAL!$K7," ",BD_COMERCIAL!$L7),'Curva Forward'!$B$5:$B$13,0),MATCH(FR$4,'Curva Forward'!$C$4:$AN$4,0))),CT7)</f>
        <v>494760</v>
      </c>
      <c r="FS7" s="200">
        <f>AG7*AG$2*IF($FC7="V",1,-1)*IF($Q7="Fixo",(CU7-INDEX('Curva Forward'!$C$5:$AN$13,MATCH(CONCATENATE(BD_COMERCIAL!$K7," ",BD_COMERCIAL!$L7),'Curva Forward'!$B$5:$B$13,0),MATCH(FS$4,'Curva Forward'!$C$4:$AN$4,0))),CU7)</f>
        <v>479052</v>
      </c>
      <c r="FT7" s="200">
        <f>AH7*AH$2*IF($FC7="V",1,-1)*IF($Q7="Fixo",(CV7-INDEX('Curva Forward'!$C$5:$AN$13,MATCH(CONCATENATE(BD_COMERCIAL!$K7," ",BD_COMERCIAL!$L7),'Curva Forward'!$B$5:$B$13,0),MATCH(FT$4,'Curva Forward'!$C$4:$AN$4,0))),CV7)</f>
        <v>439294.8</v>
      </c>
      <c r="FU7" s="200">
        <f>AI7*AI$2*IF($FC7="V",1,-1)*IF($Q7="Fixo",(CW7-INDEX('Curva Forward'!$C$5:$AN$13,MATCH(CONCATENATE(BD_COMERCIAL!$K7," ",BD_COMERCIAL!$L7),'Curva Forward'!$B$5:$B$13,0),MATCH(FU$4,'Curva Forward'!$C$4:$AN$4,0))),CW7)</f>
        <v>343728</v>
      </c>
      <c r="FV7" s="200">
        <f>AJ7*AJ$2*IF($FC7="V",1,-1)*IF($Q7="Fixo",(CX7-INDEX('Curva Forward'!$C$5:$AN$13,MATCH(CONCATENATE(BD_COMERCIAL!$K7," ",BD_COMERCIAL!$L7),'Curva Forward'!$B$5:$B$13,0),MATCH(FV$4,'Curva Forward'!$C$4:$AN$4,0))),CX7)</f>
        <v>347760</v>
      </c>
      <c r="FW7" s="200">
        <f>AK7*AK$2*IF($FC7="V",1,-1)*IF($Q7="Fixo",(CY7-INDEX('Curva Forward'!$C$5:$AN$13,MATCH(CONCATENATE(BD_COMERCIAL!$K7," ",BD_COMERCIAL!$L7),'Curva Forward'!$B$5:$B$13,0),MATCH(FW$4,'Curva Forward'!$C$4:$AN$4,0))),CY7)</f>
        <v>265608</v>
      </c>
      <c r="FX7" s="200">
        <f>AL7*AL$2*IF($FC7="V",1,-1)*IF($Q7="Fixo",(CZ7-INDEX('Curva Forward'!$C$5:$AN$13,MATCH(CONCATENATE(BD_COMERCIAL!$K7," ",BD_COMERCIAL!$L7),'Curva Forward'!$B$5:$B$13,0),MATCH(FX$4,'Curva Forward'!$C$4:$AN$4,0))),CZ7)</f>
        <v>236880</v>
      </c>
      <c r="FY7" s="200">
        <f>AM7*AM$2*IF($FC7="V",1,-1)*IF($Q7="Fixo",(DA7-INDEX('Curva Forward'!$C$5:$AN$13,MATCH(CONCATENATE(BD_COMERCIAL!$K7," ",BD_COMERCIAL!$L7),'Curva Forward'!$B$5:$B$13,0),MATCH(FY$4,'Curva Forward'!$C$4:$AN$4,0))),DA7)</f>
        <v>281232</v>
      </c>
      <c r="FZ7" s="200">
        <f>AN7*AN$2*IF($FC7="V",1,-1)*IF($Q7="Fixo",(DB7-INDEX('Curva Forward'!$C$5:$AN$13,MATCH(CONCATENATE(BD_COMERCIAL!$K7," ",BD_COMERCIAL!$L7),'Curva Forward'!$B$5:$B$13,0),MATCH(FZ$4,'Curva Forward'!$C$4:$AN$4,0))),DB7)</f>
        <v>0</v>
      </c>
      <c r="GA7" s="200">
        <f>AO7*AO$2*IF($FC7="V",1,-1)*IF($Q7="Fixo",(DC7-INDEX('Curva Forward'!$C$5:$AN$13,MATCH(CONCATENATE(BD_COMERCIAL!$K7," ",BD_COMERCIAL!$L7),'Curva Forward'!$B$5:$B$13,0),MATCH(GA$4,'Curva Forward'!$C$4:$AN$4,0))),DC7)</f>
        <v>0</v>
      </c>
      <c r="GB7" s="200">
        <f>AP7*AP$2*IF($FC7="V",1,-1)*IF($Q7="Fixo",(DD7-INDEX('Curva Forward'!$C$5:$AN$13,MATCH(CONCATENATE(BD_COMERCIAL!$K7," ",BD_COMERCIAL!$L7),'Curva Forward'!$B$5:$B$13,0),MATCH(GB$4,'Curva Forward'!$C$4:$AN$4,0))),DD7)</f>
        <v>0</v>
      </c>
      <c r="GC7" s="200">
        <f>AQ7*AQ$2*IF($FC7="V",1,-1)*IF($Q7="Fixo",(DE7-INDEX('Curva Forward'!$C$5:$AN$13,MATCH(CONCATENATE(BD_COMERCIAL!$K7," ",BD_COMERCIAL!$L7),'Curva Forward'!$B$5:$B$13,0),MATCH(GC$4,'Curva Forward'!$C$4:$AN$4,0))),DE7)</f>
        <v>0</v>
      </c>
      <c r="GD7" s="200">
        <f>AR7*AR$2*IF($FC7="V",1,-1)*IF($Q7="Fixo",(DF7-INDEX('Curva Forward'!$C$5:$AN$13,MATCH(CONCATENATE(BD_COMERCIAL!$K7," ",BD_COMERCIAL!$L7),'Curva Forward'!$B$5:$B$13,0),MATCH(GD$4,'Curva Forward'!$C$4:$AN$4,0))),DF7)</f>
        <v>0</v>
      </c>
      <c r="GE7" s="200">
        <f>AS7*AS$2*IF($FC7="V",1,-1)*IF($Q7="Fixo",(DG7-INDEX('Curva Forward'!$C$5:$AN$13,MATCH(CONCATENATE(BD_COMERCIAL!$K7," ",BD_COMERCIAL!$L7),'Curva Forward'!$B$5:$B$13,0),MATCH(GE$4,'Curva Forward'!$C$4:$AN$4,0))),DG7)</f>
        <v>0</v>
      </c>
      <c r="GF7" s="200">
        <f>AT7*AT$2*IF($FC7="V",1,-1)*IF($Q7="Fixo",(DH7-INDEX('Curva Forward'!$C$5:$AN$13,MATCH(CONCATENATE(BD_COMERCIAL!$K7," ",BD_COMERCIAL!$L7),'Curva Forward'!$B$5:$B$13,0),MATCH(GF$4,'Curva Forward'!$C$4:$AN$4,0))),DH7)</f>
        <v>0</v>
      </c>
      <c r="GG7" s="200">
        <f>AU7*AU$2*IF($FC7="V",1,-1)*IF($Q7="Fixo",(DI7-INDEX('Curva Forward'!$C$5:$AN$13,MATCH(CONCATENATE(BD_COMERCIAL!$K7," ",BD_COMERCIAL!$L7),'Curva Forward'!$B$5:$B$13,0),MATCH(GG$4,'Curva Forward'!$C$4:$AN$4,0))),DI7)</f>
        <v>0</v>
      </c>
      <c r="GH7" s="200">
        <f>AV7*AV$2*IF($FC7="V",1,-1)*IF($Q7="Fixo",(DJ7-INDEX('Curva Forward'!$C$5:$AN$13,MATCH(CONCATENATE(BD_COMERCIAL!$K7," ",BD_COMERCIAL!$L7),'Curva Forward'!$B$5:$B$13,0),MATCH(GH$4,'Curva Forward'!$C$4:$AN$4,0))),DJ7)</f>
        <v>0</v>
      </c>
      <c r="GI7" s="200">
        <f>AW7*AW$2*IF($FC7="V",1,-1)*IF($Q7="Fixo",(DK7-INDEX('Curva Forward'!$C$5:$AN$13,MATCH(CONCATENATE(BD_COMERCIAL!$K7," ",BD_COMERCIAL!$L7),'Curva Forward'!$B$5:$B$13,0),MATCH(GI$4,'Curva Forward'!$C$4:$AN$4,0))),DK7)</f>
        <v>0</v>
      </c>
      <c r="GJ7" s="200">
        <f>AX7*AX$2*IF($FC7="V",1,-1)*IF($Q7="Fixo",(DL7-INDEX('Curva Forward'!$C$5:$AN$13,MATCH(CONCATENATE(BD_COMERCIAL!$K7," ",BD_COMERCIAL!$L7),'Curva Forward'!$B$5:$B$13,0),MATCH(GJ$4,'Curva Forward'!$C$4:$AN$4,0))),DL7)</f>
        <v>0</v>
      </c>
      <c r="GK7" s="200">
        <f>AY7*AY$2*IF($FC7="V",1,-1)*IF($Q7="Fixo",(DM7-INDEX('Curva Forward'!$C$5:$AN$13,MATCH(CONCATENATE(BD_COMERCIAL!$K7," ",BD_COMERCIAL!$L7),'Curva Forward'!$B$5:$B$13,0),MATCH(GK$4,'Curva Forward'!$C$4:$AN$4,0))),DM7)</f>
        <v>0</v>
      </c>
      <c r="GL7" s="200">
        <f>IF(EZ7="",0,CL7*CL$2*IF($FC7="V",1,-1)*IF($Q7="Fixo",(EZ7-INDEX('Curva Forward'!$C$5:$AN$13,MATCH(CONCATENATE(BD_COMERCIAL!$K7," ",BD_COMERCIAL!$L7),'Curva Forward'!$B$5:$B$13,0),MATCH(GL$4,'Curva Forward'!$C$4:$AN$4,0))),EZ7))</f>
        <v>0</v>
      </c>
      <c r="GM7" s="200">
        <f>IF(FA7="",0,CM7*CM$2*IF($FC7="V",1,-1)*IF($Q7="Fixo",(FA7-INDEX('Curva Forward'!$C$5:$AN$13,MATCH(CONCATENATE(BD_COMERCIAL!$K7," ",BD_COMERCIAL!$L7),'Curva Forward'!$B$5:$B$13,0),MATCH(GM$4,'Curva Forward'!$C$4:$AN$4,0))),FA7))</f>
        <v>0</v>
      </c>
      <c r="GN7" s="200">
        <f>IF(FB7="",0,CN7*CN$2*IF($FC7="V",1,-1)*IF($Q7="Fixo",(FB7-INDEX('Curva Forward'!$C$5:$AN$13,MATCH(CONCATENATE(BD_COMERCIAL!$K7," ",BD_COMERCIAL!$L7),'Curva Forward'!$B$5:$B$13,0),MATCH(GN$4,'Curva Forward'!$C$4:$AN$4,0))),FB7))</f>
        <v>0</v>
      </c>
      <c r="GO7" s="201">
        <f t="shared" ca="1" si="27"/>
        <v>0</v>
      </c>
      <c r="GP7" s="201">
        <f t="shared" ca="1" si="28"/>
        <v>0</v>
      </c>
    </row>
    <row r="8" spans="1:198" ht="15" customHeight="1" x14ac:dyDescent="0.25">
      <c r="A8" s="6"/>
      <c r="B8" s="7" t="s">
        <v>163</v>
      </c>
      <c r="C8" s="8">
        <v>44126</v>
      </c>
      <c r="D8" s="9" t="s">
        <v>124</v>
      </c>
      <c r="E8" s="9" t="s">
        <v>125</v>
      </c>
      <c r="F8" s="113">
        <v>3780401000108</v>
      </c>
      <c r="G8" s="9" t="s">
        <v>427</v>
      </c>
      <c r="H8" s="113">
        <v>4149295000113</v>
      </c>
      <c r="I8" s="9" t="s">
        <v>139</v>
      </c>
      <c r="J8" s="166"/>
      <c r="K8" s="10" t="s">
        <v>127</v>
      </c>
      <c r="L8" s="84" t="s">
        <v>22</v>
      </c>
      <c r="M8" s="11">
        <v>44562</v>
      </c>
      <c r="N8" s="12">
        <v>44926</v>
      </c>
      <c r="O8" s="10">
        <v>1.9</v>
      </c>
      <c r="P8" s="84">
        <v>173</v>
      </c>
      <c r="Q8" s="84" t="s">
        <v>128</v>
      </c>
      <c r="R8" s="10" t="s">
        <v>129</v>
      </c>
      <c r="S8" s="173" t="s">
        <v>135</v>
      </c>
      <c r="T8" s="174" t="s">
        <v>130</v>
      </c>
      <c r="U8" s="175">
        <v>44105</v>
      </c>
      <c r="V8" s="257">
        <f ca="1">IF(U8="","",
IF(U8="NA","",
IFERROR(VLOOKUP(EOMONTH(M8,-2)+1,IPCA!$A:$B,2,0),
VLOOKUP(EOMONTH(TODAY(),-2)+1,IPCA!$A:$B,2,0))/
VLOOKUP(EOMONTH(U8,-2)+1,IPCA!$A:$B,2,0)*
P8))</f>
        <v>196.36795474567626</v>
      </c>
      <c r="W8" s="84"/>
      <c r="X8" s="13" t="s">
        <v>133</v>
      </c>
      <c r="Y8" s="176" t="s">
        <v>245</v>
      </c>
      <c r="Z8" s="107" t="s">
        <v>136</v>
      </c>
      <c r="AA8" s="108">
        <v>44404</v>
      </c>
      <c r="AB8" s="15">
        <v>1.9</v>
      </c>
      <c r="AC8">
        <v>1.9</v>
      </c>
      <c r="AD8">
        <v>1.9</v>
      </c>
      <c r="AE8">
        <v>1.9</v>
      </c>
      <c r="AF8">
        <v>1.9</v>
      </c>
      <c r="AG8">
        <v>1.9</v>
      </c>
      <c r="AH8">
        <v>1.9</v>
      </c>
      <c r="AI8">
        <v>1.9</v>
      </c>
      <c r="AJ8">
        <v>1.9</v>
      </c>
      <c r="AK8">
        <v>1.9</v>
      </c>
      <c r="AL8">
        <v>1.9</v>
      </c>
      <c r="AM8" s="6">
        <v>1.9</v>
      </c>
      <c r="AZ8" s="15"/>
      <c r="BK8" s="6"/>
      <c r="BL8" s="15"/>
      <c r="BW8" s="6"/>
      <c r="BX8" s="15"/>
      <c r="CI8" s="6"/>
      <c r="CJ8" s="16">
        <f t="shared" si="12"/>
        <v>1.9</v>
      </c>
      <c r="CK8" s="16" t="str">
        <f t="shared" si="13"/>
        <v/>
      </c>
      <c r="CL8" s="16" t="str">
        <f t="shared" si="14"/>
        <v/>
      </c>
      <c r="CM8" s="16" t="str">
        <f t="shared" si="15"/>
        <v/>
      </c>
      <c r="CN8" s="16" t="str">
        <f t="shared" si="16"/>
        <v/>
      </c>
      <c r="CO8" s="85"/>
      <c r="CP8" s="15">
        <v>173</v>
      </c>
      <c r="CQ8">
        <v>173</v>
      </c>
      <c r="CR8">
        <v>173</v>
      </c>
      <c r="CS8">
        <v>173</v>
      </c>
      <c r="CT8">
        <v>173</v>
      </c>
      <c r="CU8">
        <v>173</v>
      </c>
      <c r="CV8">
        <v>173</v>
      </c>
      <c r="CW8">
        <v>173</v>
      </c>
      <c r="CX8">
        <v>173</v>
      </c>
      <c r="CY8">
        <v>173</v>
      </c>
      <c r="CZ8">
        <v>173</v>
      </c>
      <c r="DA8" s="6">
        <v>173</v>
      </c>
      <c r="DB8" s="15"/>
      <c r="DM8" s="6"/>
      <c r="DN8" s="15"/>
      <c r="DY8" s="6"/>
      <c r="DZ8" s="15"/>
      <c r="EK8" s="6"/>
      <c r="EL8" s="15"/>
      <c r="EW8" s="6"/>
      <c r="EX8" s="16">
        <f t="shared" si="17"/>
        <v>173</v>
      </c>
      <c r="EY8" s="16" t="str">
        <f t="shared" si="18"/>
        <v/>
      </c>
      <c r="EZ8" s="16" t="str">
        <f t="shared" si="19"/>
        <v/>
      </c>
      <c r="FA8" s="16" t="str">
        <f t="shared" si="20"/>
        <v/>
      </c>
      <c r="FB8" s="160" t="str">
        <f t="shared" si="21"/>
        <v/>
      </c>
      <c r="FC8" s="116" t="s">
        <v>204</v>
      </c>
      <c r="FD8" s="20" t="s">
        <v>139</v>
      </c>
      <c r="FE8"/>
      <c r="FF8" t="s">
        <v>206</v>
      </c>
      <c r="FH8" s="284">
        <f t="shared" ca="1" si="22"/>
        <v>23.367954745676258</v>
      </c>
      <c r="FI8" s="208">
        <f t="shared" si="23"/>
        <v>12.133333333333333</v>
      </c>
      <c r="FK8" t="str">
        <f t="shared" si="24"/>
        <v>EDP Trading Comercialização e Serviços De Energia S.A</v>
      </c>
      <c r="FL8" s="201">
        <f t="shared" ca="1" si="25"/>
        <v>1653198.36</v>
      </c>
      <c r="FM8" s="201">
        <f t="shared" ca="1" si="26"/>
        <v>0</v>
      </c>
      <c r="FN8" s="200">
        <f>AB8*AB$2*IF($FC8="V",1,-1)*IF($Q8="Fixo",(CP8-INDEX('Curva Forward'!$C$5:$AN$13,MATCH(CONCATENATE(BD_COMERCIAL!$K8," ",BD_COMERCIAL!$L8),'Curva Forward'!$B$5:$B$13,0),MATCH(FN$4,'Curva Forward'!$C$4:$AN$4,0))),CP8)</f>
        <v>152668.79999999999</v>
      </c>
      <c r="FO8" s="200">
        <f>AC8*AC$2*IF($FC8="V",1,-1)*IF($Q8="Fixo",(CQ8-INDEX('Curva Forward'!$C$5:$AN$13,MATCH(CONCATENATE(BD_COMERCIAL!$K8," ",BD_COMERCIAL!$L8),'Curva Forward'!$B$5:$B$13,0),MATCH(FO$4,'Curva Forward'!$C$4:$AN$4,0))),CQ8)</f>
        <v>148108.79999999999</v>
      </c>
      <c r="FP8" s="200">
        <f>AD8*AD$2*IF($FC8="V",1,-1)*IF($Q8="Fixo",(CR8-INDEX('Curva Forward'!$C$5:$AN$13,MATCH(CONCATENATE(BD_COMERCIAL!$K8," ",BD_COMERCIAL!$L8),'Curva Forward'!$B$5:$B$13,0),MATCH(FP$4,'Curva Forward'!$C$4:$AN$4,0))),CR8)</f>
        <v>163977.59999999998</v>
      </c>
      <c r="FQ8" s="200">
        <f>AE8*AE$2*IF($FC8="V",1,-1)*IF($Q8="Fixo",(CS8-INDEX('Curva Forward'!$C$5:$AN$13,MATCH(CONCATENATE(BD_COMERCIAL!$K8," ",BD_COMERCIAL!$L8),'Curva Forward'!$B$5:$B$13,0),MATCH(FQ$4,'Curva Forward'!$C$4:$AN$4,0))),CS8)</f>
        <v>158688</v>
      </c>
      <c r="FR8" s="200">
        <f>AF8*AF$2*IF($FC8="V",1,-1)*IF($Q8="Fixo",(CT8-INDEX('Curva Forward'!$C$5:$AN$13,MATCH(CONCATENATE(BD_COMERCIAL!$K8," ",BD_COMERCIAL!$L8),'Curva Forward'!$B$5:$B$13,0),MATCH(FR$4,'Curva Forward'!$C$4:$AN$4,0))),CT8)</f>
        <v>165391.19999999998</v>
      </c>
      <c r="FS8" s="200">
        <f>AG8*AG$2*IF($FC8="V",1,-1)*IF($Q8="Fixo",(CU8-INDEX('Curva Forward'!$C$5:$AN$13,MATCH(CONCATENATE(BD_COMERCIAL!$K8," ",BD_COMERCIAL!$L8),'Curva Forward'!$B$5:$B$13,0),MATCH(FS$4,'Curva Forward'!$C$4:$AN$4,0))),CU8)</f>
        <v>160124.4</v>
      </c>
      <c r="FT8" s="200">
        <f>AH8*AH$2*IF($FC8="V",1,-1)*IF($Q8="Fixo",(CV8-INDEX('Curva Forward'!$C$5:$AN$13,MATCH(CONCATENATE(BD_COMERCIAL!$K8," ",BD_COMERCIAL!$L8),'Curva Forward'!$B$5:$B$13,0),MATCH(FT$4,'Curva Forward'!$C$4:$AN$4,0))),CV8)</f>
        <v>150336.35999999999</v>
      </c>
      <c r="FU8" s="200">
        <f>AI8*AI$2*IF($FC8="V",1,-1)*IF($Q8="Fixo",(CW8-INDEX('Curva Forward'!$C$5:$AN$13,MATCH(CONCATENATE(BD_COMERCIAL!$K8," ",BD_COMERCIAL!$L8),'Curva Forward'!$B$5:$B$13,0),MATCH(FU$4,'Curva Forward'!$C$4:$AN$4,0))),CW8)</f>
        <v>124396.79999999999</v>
      </c>
      <c r="FV8" s="200">
        <f>AJ8*AJ$2*IF($FC8="V",1,-1)*IF($Q8="Fixo",(CX8-INDEX('Curva Forward'!$C$5:$AN$13,MATCH(CONCATENATE(BD_COMERCIAL!$K8," ",BD_COMERCIAL!$L8),'Curva Forward'!$B$5:$B$13,0),MATCH(FV$4,'Curva Forward'!$C$4:$AN$4,0))),CX8)</f>
        <v>124488</v>
      </c>
      <c r="FW8" s="200">
        <f>AK8*AK$2*IF($FC8="V",1,-1)*IF($Q8="Fixo",(CY8-INDEX('Curva Forward'!$C$5:$AN$13,MATCH(CONCATENATE(BD_COMERCIAL!$K8," ",BD_COMERCIAL!$L8),'Curva Forward'!$B$5:$B$13,0),MATCH(FW$4,'Curva Forward'!$C$4:$AN$4,0))),CY8)</f>
        <v>103192.79999999999</v>
      </c>
      <c r="FX8" s="200">
        <f>AL8*AL$2*IF($FC8="V",1,-1)*IF($Q8="Fixo",(CZ8-INDEX('Curva Forward'!$C$5:$AN$13,MATCH(CONCATENATE(BD_COMERCIAL!$K8," ",BD_COMERCIAL!$L8),'Curva Forward'!$B$5:$B$13,0),MATCH(FX$4,'Curva Forward'!$C$4:$AN$4,0))),CZ8)</f>
        <v>94392</v>
      </c>
      <c r="FY8" s="200">
        <f>AM8*AM$2*IF($FC8="V",1,-1)*IF($Q8="Fixo",(DA8-INDEX('Curva Forward'!$C$5:$AN$13,MATCH(CONCATENATE(BD_COMERCIAL!$K8," ",BD_COMERCIAL!$L8),'Curva Forward'!$B$5:$B$13,0),MATCH(FY$4,'Curva Forward'!$C$4:$AN$4,0))),DA8)</f>
        <v>107433.59999999999</v>
      </c>
      <c r="FZ8" s="200">
        <f>AN8*AN$2*IF($FC8="V",1,-1)*IF($Q8="Fixo",(DB8-INDEX('Curva Forward'!$C$5:$AN$13,MATCH(CONCATENATE(BD_COMERCIAL!$K8," ",BD_COMERCIAL!$L8),'Curva Forward'!$B$5:$B$13,0),MATCH(FZ$4,'Curva Forward'!$C$4:$AN$4,0))),DB8)</f>
        <v>0</v>
      </c>
      <c r="GA8" s="200">
        <f>AO8*AO$2*IF($FC8="V",1,-1)*IF($Q8="Fixo",(DC8-INDEX('Curva Forward'!$C$5:$AN$13,MATCH(CONCATENATE(BD_COMERCIAL!$K8," ",BD_COMERCIAL!$L8),'Curva Forward'!$B$5:$B$13,0),MATCH(GA$4,'Curva Forward'!$C$4:$AN$4,0))),DC8)</f>
        <v>0</v>
      </c>
      <c r="GB8" s="200">
        <f>AP8*AP$2*IF($FC8="V",1,-1)*IF($Q8="Fixo",(DD8-INDEX('Curva Forward'!$C$5:$AN$13,MATCH(CONCATENATE(BD_COMERCIAL!$K8," ",BD_COMERCIAL!$L8),'Curva Forward'!$B$5:$B$13,0),MATCH(GB$4,'Curva Forward'!$C$4:$AN$4,0))),DD8)</f>
        <v>0</v>
      </c>
      <c r="GC8" s="200">
        <f>AQ8*AQ$2*IF($FC8="V",1,-1)*IF($Q8="Fixo",(DE8-INDEX('Curva Forward'!$C$5:$AN$13,MATCH(CONCATENATE(BD_COMERCIAL!$K8," ",BD_COMERCIAL!$L8),'Curva Forward'!$B$5:$B$13,0),MATCH(GC$4,'Curva Forward'!$C$4:$AN$4,0))),DE8)</f>
        <v>0</v>
      </c>
      <c r="GD8" s="200">
        <f>AR8*AR$2*IF($FC8="V",1,-1)*IF($Q8="Fixo",(DF8-INDEX('Curva Forward'!$C$5:$AN$13,MATCH(CONCATENATE(BD_COMERCIAL!$K8," ",BD_COMERCIAL!$L8),'Curva Forward'!$B$5:$B$13,0),MATCH(GD$4,'Curva Forward'!$C$4:$AN$4,0))),DF8)</f>
        <v>0</v>
      </c>
      <c r="GE8" s="200">
        <f>AS8*AS$2*IF($FC8="V",1,-1)*IF($Q8="Fixo",(DG8-INDEX('Curva Forward'!$C$5:$AN$13,MATCH(CONCATENATE(BD_COMERCIAL!$K8," ",BD_COMERCIAL!$L8),'Curva Forward'!$B$5:$B$13,0),MATCH(GE$4,'Curva Forward'!$C$4:$AN$4,0))),DG8)</f>
        <v>0</v>
      </c>
      <c r="GF8" s="200">
        <f>AT8*AT$2*IF($FC8="V",1,-1)*IF($Q8="Fixo",(DH8-INDEX('Curva Forward'!$C$5:$AN$13,MATCH(CONCATENATE(BD_COMERCIAL!$K8," ",BD_COMERCIAL!$L8),'Curva Forward'!$B$5:$B$13,0),MATCH(GF$4,'Curva Forward'!$C$4:$AN$4,0))),DH8)</f>
        <v>0</v>
      </c>
      <c r="GG8" s="200">
        <f>AU8*AU$2*IF($FC8="V",1,-1)*IF($Q8="Fixo",(DI8-INDEX('Curva Forward'!$C$5:$AN$13,MATCH(CONCATENATE(BD_COMERCIAL!$K8," ",BD_COMERCIAL!$L8),'Curva Forward'!$B$5:$B$13,0),MATCH(GG$4,'Curva Forward'!$C$4:$AN$4,0))),DI8)</f>
        <v>0</v>
      </c>
      <c r="GH8" s="200">
        <f>AV8*AV$2*IF($FC8="V",1,-1)*IF($Q8="Fixo",(DJ8-INDEX('Curva Forward'!$C$5:$AN$13,MATCH(CONCATENATE(BD_COMERCIAL!$K8," ",BD_COMERCIAL!$L8),'Curva Forward'!$B$5:$B$13,0),MATCH(GH$4,'Curva Forward'!$C$4:$AN$4,0))),DJ8)</f>
        <v>0</v>
      </c>
      <c r="GI8" s="200">
        <f>AW8*AW$2*IF($FC8="V",1,-1)*IF($Q8="Fixo",(DK8-INDEX('Curva Forward'!$C$5:$AN$13,MATCH(CONCATENATE(BD_COMERCIAL!$K8," ",BD_COMERCIAL!$L8),'Curva Forward'!$B$5:$B$13,0),MATCH(GI$4,'Curva Forward'!$C$4:$AN$4,0))),DK8)</f>
        <v>0</v>
      </c>
      <c r="GJ8" s="200">
        <f>AX8*AX$2*IF($FC8="V",1,-1)*IF($Q8="Fixo",(DL8-INDEX('Curva Forward'!$C$5:$AN$13,MATCH(CONCATENATE(BD_COMERCIAL!$K8," ",BD_COMERCIAL!$L8),'Curva Forward'!$B$5:$B$13,0),MATCH(GJ$4,'Curva Forward'!$C$4:$AN$4,0))),DL8)</f>
        <v>0</v>
      </c>
      <c r="GK8" s="200">
        <f>AY8*AY$2*IF($FC8="V",1,-1)*IF($Q8="Fixo",(DM8-INDEX('Curva Forward'!$C$5:$AN$13,MATCH(CONCATENATE(BD_COMERCIAL!$K8," ",BD_COMERCIAL!$L8),'Curva Forward'!$B$5:$B$13,0),MATCH(GK$4,'Curva Forward'!$C$4:$AN$4,0))),DM8)</f>
        <v>0</v>
      </c>
      <c r="GL8" s="200">
        <f>IF(EZ8="",0,CL8*CL$2*IF($FC8="V",1,-1)*IF($Q8="Fixo",(EZ8-INDEX('Curva Forward'!$C$5:$AN$13,MATCH(CONCATENATE(BD_COMERCIAL!$K8," ",BD_COMERCIAL!$L8),'Curva Forward'!$B$5:$B$13,0),MATCH(GL$4,'Curva Forward'!$C$4:$AN$4,0))),EZ8))</f>
        <v>0</v>
      </c>
      <c r="GM8" s="200">
        <f>IF(FA8="",0,CM8*CM$2*IF($FC8="V",1,-1)*IF($Q8="Fixo",(FA8-INDEX('Curva Forward'!$C$5:$AN$13,MATCH(CONCATENATE(BD_COMERCIAL!$K8," ",BD_COMERCIAL!$L8),'Curva Forward'!$B$5:$B$13,0),MATCH(GM$4,'Curva Forward'!$C$4:$AN$4,0))),FA8))</f>
        <v>0</v>
      </c>
      <c r="GN8" s="200">
        <f>IF(FB8="",0,CN8*CN$2*IF($FC8="V",1,-1)*IF($Q8="Fixo",(FB8-INDEX('Curva Forward'!$C$5:$AN$13,MATCH(CONCATENATE(BD_COMERCIAL!$K8," ",BD_COMERCIAL!$L8),'Curva Forward'!$B$5:$B$13,0),MATCH(GN$4,'Curva Forward'!$C$4:$AN$4,0))),FB8))</f>
        <v>0</v>
      </c>
      <c r="GO8" s="201">
        <f t="shared" ca="1" si="27"/>
        <v>0</v>
      </c>
      <c r="GP8" s="201">
        <f t="shared" ca="1" si="28"/>
        <v>0</v>
      </c>
    </row>
    <row r="9" spans="1:198" ht="15" customHeight="1" x14ac:dyDescent="0.25">
      <c r="A9" s="6"/>
      <c r="B9" s="7" t="s">
        <v>212</v>
      </c>
      <c r="C9" s="8">
        <v>44161</v>
      </c>
      <c r="D9" s="9" t="s">
        <v>124</v>
      </c>
      <c r="E9" s="9" t="s">
        <v>125</v>
      </c>
      <c r="F9" s="113">
        <v>3780401000108</v>
      </c>
      <c r="G9" s="10" t="s">
        <v>147</v>
      </c>
      <c r="H9" s="113" t="e">
        <v>#VALUE!</v>
      </c>
      <c r="I9" s="9" t="s">
        <v>139</v>
      </c>
      <c r="J9" s="166" t="s">
        <v>172</v>
      </c>
      <c r="K9" s="10" t="s">
        <v>127</v>
      </c>
      <c r="L9" s="84" t="s">
        <v>22</v>
      </c>
      <c r="M9" s="11">
        <v>44562</v>
      </c>
      <c r="N9" s="12">
        <v>44926</v>
      </c>
      <c r="O9" s="10">
        <v>2.2000000000000002</v>
      </c>
      <c r="P9" s="84">
        <v>190</v>
      </c>
      <c r="Q9" s="84" t="s">
        <v>128</v>
      </c>
      <c r="R9" s="10" t="s">
        <v>129</v>
      </c>
      <c r="S9" s="14" t="s">
        <v>135</v>
      </c>
      <c r="T9" s="11" t="s">
        <v>130</v>
      </c>
      <c r="U9" s="12">
        <v>44166</v>
      </c>
      <c r="V9" s="257">
        <f ca="1">IF(U9="","",
IF(U9="NA","",
IFERROR(VLOOKUP(EOMONTH(M9,-2)+1,IPCA!$A:$B,2,0),
VLOOKUP(EOMONTH(TODAY(),-2)+1,IPCA!$A:$B,2,0))/
VLOOKUP(EOMONTH(U9,-2)+1,IPCA!$A:$B,2,0)*
P9))</f>
        <v>211.93900687503188</v>
      </c>
      <c r="W9" s="84"/>
      <c r="X9" s="13"/>
      <c r="Y9" s="166"/>
      <c r="Z9" s="107" t="s">
        <v>148</v>
      </c>
      <c r="AA9" s="108" t="s">
        <v>148</v>
      </c>
      <c r="AB9" s="15">
        <v>2.2000000000000002</v>
      </c>
      <c r="AC9">
        <v>2.2000000000000002</v>
      </c>
      <c r="AD9">
        <v>2.2000000000000002</v>
      </c>
      <c r="AE9">
        <v>2.2000000000000002</v>
      </c>
      <c r="AF9">
        <v>2.2000000000000002</v>
      </c>
      <c r="AG9">
        <v>2.2000000000000002</v>
      </c>
      <c r="AH9">
        <v>2.2000000000000002</v>
      </c>
      <c r="AI9">
        <v>2.2000000000000002</v>
      </c>
      <c r="AJ9">
        <v>2.2000000000000002</v>
      </c>
      <c r="AK9">
        <v>2.2000000000000002</v>
      </c>
      <c r="AL9">
        <v>2.2000000000000002</v>
      </c>
      <c r="AM9" s="6">
        <v>2.2000000000000002</v>
      </c>
      <c r="AZ9" s="15"/>
      <c r="BK9" s="6"/>
      <c r="BL9" s="15"/>
      <c r="BW9" s="6"/>
      <c r="BX9" s="15"/>
      <c r="CI9" s="6"/>
      <c r="CJ9" s="16">
        <f t="shared" si="12"/>
        <v>2.2000000000000002</v>
      </c>
      <c r="CK9" s="16" t="str">
        <f t="shared" si="13"/>
        <v/>
      </c>
      <c r="CL9" s="16" t="str">
        <f t="shared" si="14"/>
        <v/>
      </c>
      <c r="CM9" s="16" t="str">
        <f t="shared" si="15"/>
        <v/>
      </c>
      <c r="CN9" s="16" t="str">
        <f t="shared" si="16"/>
        <v/>
      </c>
      <c r="CO9" s="85"/>
      <c r="CP9" s="15">
        <v>190</v>
      </c>
      <c r="CQ9">
        <v>190</v>
      </c>
      <c r="CR9">
        <v>190</v>
      </c>
      <c r="CS9">
        <v>190</v>
      </c>
      <c r="CT9">
        <v>190</v>
      </c>
      <c r="CU9">
        <v>190</v>
      </c>
      <c r="CV9">
        <v>190</v>
      </c>
      <c r="CW9">
        <v>190</v>
      </c>
      <c r="CX9">
        <v>190</v>
      </c>
      <c r="CY9">
        <v>190</v>
      </c>
      <c r="CZ9">
        <v>190</v>
      </c>
      <c r="DA9" s="6">
        <v>190</v>
      </c>
      <c r="DB9" s="15"/>
      <c r="DM9" s="6"/>
      <c r="DN9" s="15"/>
      <c r="DY9" s="6"/>
      <c r="DZ9" s="15"/>
      <c r="EK9" s="6"/>
      <c r="EL9" s="15"/>
      <c r="EW9" s="6"/>
      <c r="EX9" s="16">
        <f t="shared" si="17"/>
        <v>190</v>
      </c>
      <c r="EY9" s="16" t="str">
        <f t="shared" si="18"/>
        <v/>
      </c>
      <c r="EZ9" s="16" t="str">
        <f t="shared" si="19"/>
        <v/>
      </c>
      <c r="FA9" s="16" t="str">
        <f t="shared" si="20"/>
        <v/>
      </c>
      <c r="FB9" s="160" t="str">
        <f t="shared" si="21"/>
        <v/>
      </c>
      <c r="FC9" s="116" t="s">
        <v>204</v>
      </c>
      <c r="FD9" s="20" t="s">
        <v>147</v>
      </c>
      <c r="FE9"/>
      <c r="FF9" t="s">
        <v>206</v>
      </c>
      <c r="FH9" s="284">
        <f t="shared" ca="1" si="22"/>
        <v>21.939006875031879</v>
      </c>
      <c r="FI9" s="208">
        <f t="shared" si="23"/>
        <v>12.133333333333333</v>
      </c>
      <c r="FK9" t="str">
        <f t="shared" si="24"/>
        <v>Portfólio</v>
      </c>
      <c r="FL9" s="201">
        <f t="shared" ca="1" si="25"/>
        <v>2241853.6800000002</v>
      </c>
      <c r="FM9" s="201">
        <f t="shared" ca="1" si="26"/>
        <v>0</v>
      </c>
      <c r="FN9" s="200">
        <f>AB9*AB$2*IF($FC9="V",1,-1)*IF($Q9="Fixo",(CP9-INDEX('Curva Forward'!$C$5:$AN$13,MATCH(CONCATENATE(BD_COMERCIAL!$K9," ",BD_COMERCIAL!$L9),'Curva Forward'!$B$5:$B$13,0),MATCH(FN$4,'Curva Forward'!$C$4:$AN$4,0))),CP9)</f>
        <v>204600.00000000003</v>
      </c>
      <c r="FO9" s="200">
        <f>AC9*AC$2*IF($FC9="V",1,-1)*IF($Q9="Fixo",(CQ9-INDEX('Curva Forward'!$C$5:$AN$13,MATCH(CONCATENATE(BD_COMERCIAL!$K9," ",BD_COMERCIAL!$L9),'Curva Forward'!$B$5:$B$13,0),MATCH(FO$4,'Curva Forward'!$C$4:$AN$4,0))),CQ9)</f>
        <v>196627.20000000001</v>
      </c>
      <c r="FP9" s="200">
        <f>AD9*AD$2*IF($FC9="V",1,-1)*IF($Q9="Fixo",(CR9-INDEX('Curva Forward'!$C$5:$AN$13,MATCH(CONCATENATE(BD_COMERCIAL!$K9," ",BD_COMERCIAL!$L9),'Curva Forward'!$B$5:$B$13,0),MATCH(FP$4,'Curva Forward'!$C$4:$AN$4,0))),CR9)</f>
        <v>217694.40000000002</v>
      </c>
      <c r="FQ9" s="200">
        <f>AE9*AE$2*IF($FC9="V",1,-1)*IF($Q9="Fixo",(CS9-INDEX('Curva Forward'!$C$5:$AN$13,MATCH(CONCATENATE(BD_COMERCIAL!$K9," ",BD_COMERCIAL!$L9),'Curva Forward'!$B$5:$B$13,0),MATCH(FQ$4,'Curva Forward'!$C$4:$AN$4,0))),CS9)</f>
        <v>210672.00000000003</v>
      </c>
      <c r="FR9" s="200">
        <f>AF9*AF$2*IF($FC9="V",1,-1)*IF($Q9="Fixo",(CT9-INDEX('Curva Forward'!$C$5:$AN$13,MATCH(CONCATENATE(BD_COMERCIAL!$K9," ",BD_COMERCIAL!$L9),'Curva Forward'!$B$5:$B$13,0),MATCH(FR$4,'Curva Forward'!$C$4:$AN$4,0))),CT9)</f>
        <v>219331.20000000001</v>
      </c>
      <c r="FS9" s="200">
        <f>AG9*AG$2*IF($FC9="V",1,-1)*IF($Q9="Fixo",(CU9-INDEX('Curva Forward'!$C$5:$AN$13,MATCH(CONCATENATE(BD_COMERCIAL!$K9," ",BD_COMERCIAL!$L9),'Curva Forward'!$B$5:$B$13,0),MATCH(FS$4,'Curva Forward'!$C$4:$AN$4,0))),CU9)</f>
        <v>212335.20000000004</v>
      </c>
      <c r="FT9" s="200">
        <f>AH9*AH$2*IF($FC9="V",1,-1)*IF($Q9="Fixo",(CV9-INDEX('Curva Forward'!$C$5:$AN$13,MATCH(CONCATENATE(BD_COMERCIAL!$K9," ",BD_COMERCIAL!$L9),'Curva Forward'!$B$5:$B$13,0),MATCH(FT$4,'Curva Forward'!$C$4:$AN$4,0))),CV9)</f>
        <v>201899.28</v>
      </c>
      <c r="FU9" s="200">
        <f>AI9*AI$2*IF($FC9="V",1,-1)*IF($Q9="Fixo",(CW9-INDEX('Curva Forward'!$C$5:$AN$13,MATCH(CONCATENATE(BD_COMERCIAL!$K9," ",BD_COMERCIAL!$L9),'Curva Forward'!$B$5:$B$13,0),MATCH(FU$4,'Curva Forward'!$C$4:$AN$4,0))),CW9)</f>
        <v>171864.00000000003</v>
      </c>
      <c r="FV9" s="200">
        <f>AJ9*AJ$2*IF($FC9="V",1,-1)*IF($Q9="Fixo",(CX9-INDEX('Curva Forward'!$C$5:$AN$13,MATCH(CONCATENATE(BD_COMERCIAL!$K9," ",BD_COMERCIAL!$L9),'Curva Forward'!$B$5:$B$13,0),MATCH(FV$4,'Curva Forward'!$C$4:$AN$4,0))),CX9)</f>
        <v>171072.00000000003</v>
      </c>
      <c r="FW9" s="200">
        <f>AK9*AK$2*IF($FC9="V",1,-1)*IF($Q9="Fixo",(CY9-INDEX('Curva Forward'!$C$5:$AN$13,MATCH(CONCATENATE(BD_COMERCIAL!$K9," ",BD_COMERCIAL!$L9),'Curva Forward'!$B$5:$B$13,0),MATCH(FW$4,'Curva Forward'!$C$4:$AN$4,0))),CY9)</f>
        <v>147312.00000000003</v>
      </c>
      <c r="FX9" s="200">
        <f>AL9*AL$2*IF($FC9="V",1,-1)*IF($Q9="Fixo",(CZ9-INDEX('Curva Forward'!$C$5:$AN$13,MATCH(CONCATENATE(BD_COMERCIAL!$K9," ",BD_COMERCIAL!$L9),'Curva Forward'!$B$5:$B$13,0),MATCH(FX$4,'Curva Forward'!$C$4:$AN$4,0))),CZ9)</f>
        <v>136224.00000000003</v>
      </c>
      <c r="FY9" s="200">
        <f>AM9*AM$2*IF($FC9="V",1,-1)*IF($Q9="Fixo",(DA9-INDEX('Curva Forward'!$C$5:$AN$13,MATCH(CONCATENATE(BD_COMERCIAL!$K9," ",BD_COMERCIAL!$L9),'Curva Forward'!$B$5:$B$13,0),MATCH(FY$4,'Curva Forward'!$C$4:$AN$4,0))),DA9)</f>
        <v>152222.40000000002</v>
      </c>
      <c r="FZ9" s="200">
        <f>AN9*AN$2*IF($FC9="V",1,-1)*IF($Q9="Fixo",(DB9-INDEX('Curva Forward'!$C$5:$AN$13,MATCH(CONCATENATE(BD_COMERCIAL!$K9," ",BD_COMERCIAL!$L9),'Curva Forward'!$B$5:$B$13,0),MATCH(FZ$4,'Curva Forward'!$C$4:$AN$4,0))),DB9)</f>
        <v>0</v>
      </c>
      <c r="GA9" s="200">
        <f>AO9*AO$2*IF($FC9="V",1,-1)*IF($Q9="Fixo",(DC9-INDEX('Curva Forward'!$C$5:$AN$13,MATCH(CONCATENATE(BD_COMERCIAL!$K9," ",BD_COMERCIAL!$L9),'Curva Forward'!$B$5:$B$13,0),MATCH(GA$4,'Curva Forward'!$C$4:$AN$4,0))),DC9)</f>
        <v>0</v>
      </c>
      <c r="GB9" s="200">
        <f>AP9*AP$2*IF($FC9="V",1,-1)*IF($Q9="Fixo",(DD9-INDEX('Curva Forward'!$C$5:$AN$13,MATCH(CONCATENATE(BD_COMERCIAL!$K9," ",BD_COMERCIAL!$L9),'Curva Forward'!$B$5:$B$13,0),MATCH(GB$4,'Curva Forward'!$C$4:$AN$4,0))),DD9)</f>
        <v>0</v>
      </c>
      <c r="GC9" s="200">
        <f>AQ9*AQ$2*IF($FC9="V",1,-1)*IF($Q9="Fixo",(DE9-INDEX('Curva Forward'!$C$5:$AN$13,MATCH(CONCATENATE(BD_COMERCIAL!$K9," ",BD_COMERCIAL!$L9),'Curva Forward'!$B$5:$B$13,0),MATCH(GC$4,'Curva Forward'!$C$4:$AN$4,0))),DE9)</f>
        <v>0</v>
      </c>
      <c r="GD9" s="200">
        <f>AR9*AR$2*IF($FC9="V",1,-1)*IF($Q9="Fixo",(DF9-INDEX('Curva Forward'!$C$5:$AN$13,MATCH(CONCATENATE(BD_COMERCIAL!$K9," ",BD_COMERCIAL!$L9),'Curva Forward'!$B$5:$B$13,0),MATCH(GD$4,'Curva Forward'!$C$4:$AN$4,0))),DF9)</f>
        <v>0</v>
      </c>
      <c r="GE9" s="200">
        <f>AS9*AS$2*IF($FC9="V",1,-1)*IF($Q9="Fixo",(DG9-INDEX('Curva Forward'!$C$5:$AN$13,MATCH(CONCATENATE(BD_COMERCIAL!$K9," ",BD_COMERCIAL!$L9),'Curva Forward'!$B$5:$B$13,0),MATCH(GE$4,'Curva Forward'!$C$4:$AN$4,0))),DG9)</f>
        <v>0</v>
      </c>
      <c r="GF9" s="200">
        <f>AT9*AT$2*IF($FC9="V",1,-1)*IF($Q9="Fixo",(DH9-INDEX('Curva Forward'!$C$5:$AN$13,MATCH(CONCATENATE(BD_COMERCIAL!$K9," ",BD_COMERCIAL!$L9),'Curva Forward'!$B$5:$B$13,0),MATCH(GF$4,'Curva Forward'!$C$4:$AN$4,0))),DH9)</f>
        <v>0</v>
      </c>
      <c r="GG9" s="200">
        <f>AU9*AU$2*IF($FC9="V",1,-1)*IF($Q9="Fixo",(DI9-INDEX('Curva Forward'!$C$5:$AN$13,MATCH(CONCATENATE(BD_COMERCIAL!$K9," ",BD_COMERCIAL!$L9),'Curva Forward'!$B$5:$B$13,0),MATCH(GG$4,'Curva Forward'!$C$4:$AN$4,0))),DI9)</f>
        <v>0</v>
      </c>
      <c r="GH9" s="200">
        <f>AV9*AV$2*IF($FC9="V",1,-1)*IF($Q9="Fixo",(DJ9-INDEX('Curva Forward'!$C$5:$AN$13,MATCH(CONCATENATE(BD_COMERCIAL!$K9," ",BD_COMERCIAL!$L9),'Curva Forward'!$B$5:$B$13,0),MATCH(GH$4,'Curva Forward'!$C$4:$AN$4,0))),DJ9)</f>
        <v>0</v>
      </c>
      <c r="GI9" s="200">
        <f>AW9*AW$2*IF($FC9="V",1,-1)*IF($Q9="Fixo",(DK9-INDEX('Curva Forward'!$C$5:$AN$13,MATCH(CONCATENATE(BD_COMERCIAL!$K9," ",BD_COMERCIAL!$L9),'Curva Forward'!$B$5:$B$13,0),MATCH(GI$4,'Curva Forward'!$C$4:$AN$4,0))),DK9)</f>
        <v>0</v>
      </c>
      <c r="GJ9" s="200">
        <f>AX9*AX$2*IF($FC9="V",1,-1)*IF($Q9="Fixo",(DL9-INDEX('Curva Forward'!$C$5:$AN$13,MATCH(CONCATENATE(BD_COMERCIAL!$K9," ",BD_COMERCIAL!$L9),'Curva Forward'!$B$5:$B$13,0),MATCH(GJ$4,'Curva Forward'!$C$4:$AN$4,0))),DL9)</f>
        <v>0</v>
      </c>
      <c r="GK9" s="200">
        <f>AY9*AY$2*IF($FC9="V",1,-1)*IF($Q9="Fixo",(DM9-INDEX('Curva Forward'!$C$5:$AN$13,MATCH(CONCATENATE(BD_COMERCIAL!$K9," ",BD_COMERCIAL!$L9),'Curva Forward'!$B$5:$B$13,0),MATCH(GK$4,'Curva Forward'!$C$4:$AN$4,0))),DM9)</f>
        <v>0</v>
      </c>
      <c r="GL9" s="200">
        <f>IF(EZ9="",0,CL9*CL$2*IF($FC9="V",1,-1)*IF($Q9="Fixo",(EZ9-INDEX('Curva Forward'!$C$5:$AN$13,MATCH(CONCATENATE(BD_COMERCIAL!$K9," ",BD_COMERCIAL!$L9),'Curva Forward'!$B$5:$B$13,0),MATCH(GL$4,'Curva Forward'!$C$4:$AN$4,0))),EZ9))</f>
        <v>0</v>
      </c>
      <c r="GM9" s="200">
        <f>IF(FA9="",0,CM9*CM$2*IF($FC9="V",1,-1)*IF($Q9="Fixo",(FA9-INDEX('Curva Forward'!$C$5:$AN$13,MATCH(CONCATENATE(BD_COMERCIAL!$K9," ",BD_COMERCIAL!$L9),'Curva Forward'!$B$5:$B$13,0),MATCH(GM$4,'Curva Forward'!$C$4:$AN$4,0))),FA9))</f>
        <v>0</v>
      </c>
      <c r="GN9" s="200">
        <f>IF(FB9="",0,CN9*CN$2*IF($FC9="V",1,-1)*IF($Q9="Fixo",(FB9-INDEX('Curva Forward'!$C$5:$AN$13,MATCH(CONCATENATE(BD_COMERCIAL!$K9," ",BD_COMERCIAL!$L9),'Curva Forward'!$B$5:$B$13,0),MATCH(GN$4,'Curva Forward'!$C$4:$AN$4,0))),FB9))</f>
        <v>0</v>
      </c>
      <c r="GO9" s="201">
        <f t="shared" ca="1" si="27"/>
        <v>0</v>
      </c>
      <c r="GP9" s="201">
        <f t="shared" ca="1" si="28"/>
        <v>0</v>
      </c>
    </row>
    <row r="10" spans="1:198" ht="15" customHeight="1" x14ac:dyDescent="0.25">
      <c r="A10" s="6"/>
      <c r="B10" s="7">
        <v>13917</v>
      </c>
      <c r="C10" s="8">
        <v>44165</v>
      </c>
      <c r="D10" s="9" t="s">
        <v>124</v>
      </c>
      <c r="E10" s="9" t="s">
        <v>125</v>
      </c>
      <c r="F10" s="113">
        <v>3780401000108</v>
      </c>
      <c r="G10" s="10" t="s">
        <v>175</v>
      </c>
      <c r="H10" s="113">
        <v>31864869000108</v>
      </c>
      <c r="I10" s="9" t="s">
        <v>139</v>
      </c>
      <c r="J10" s="166"/>
      <c r="K10" s="10" t="s">
        <v>127</v>
      </c>
      <c r="L10" s="84" t="s">
        <v>22</v>
      </c>
      <c r="M10" s="11">
        <v>44562</v>
      </c>
      <c r="N10" s="12">
        <v>44926</v>
      </c>
      <c r="O10" s="10">
        <v>7</v>
      </c>
      <c r="P10" s="84">
        <v>184</v>
      </c>
      <c r="Q10" s="84" t="s">
        <v>128</v>
      </c>
      <c r="R10" s="10" t="s">
        <v>129</v>
      </c>
      <c r="S10" s="173" t="s">
        <v>135</v>
      </c>
      <c r="T10" s="174" t="s">
        <v>130</v>
      </c>
      <c r="U10" s="175">
        <v>44166</v>
      </c>
      <c r="V10" s="257">
        <f ca="1">IF(U10="","",
IF(U10="NA","",
IFERROR(VLOOKUP(EOMONTH(M10,-2)+1,IPCA!$A:$B,2,0),
VLOOKUP(EOMONTH(TODAY(),-2)+1,IPCA!$A:$B,2,0))/
VLOOKUP(EOMONTH(U10,-2)+1,IPCA!$A:$B,2,0)*
P10))</f>
        <v>205.24619613160982</v>
      </c>
      <c r="W10" s="84"/>
      <c r="X10" s="13"/>
      <c r="Y10" s="166" t="s">
        <v>249</v>
      </c>
      <c r="Z10" s="107" t="s">
        <v>136</v>
      </c>
      <c r="AA10" s="108">
        <v>44397</v>
      </c>
      <c r="AB10" s="15">
        <v>7</v>
      </c>
      <c r="AC10">
        <v>7</v>
      </c>
      <c r="AD10">
        <v>7</v>
      </c>
      <c r="AE10">
        <v>7</v>
      </c>
      <c r="AF10">
        <v>7</v>
      </c>
      <c r="AG10">
        <v>7</v>
      </c>
      <c r="AH10">
        <v>7</v>
      </c>
      <c r="AI10">
        <v>7</v>
      </c>
      <c r="AJ10">
        <v>7</v>
      </c>
      <c r="AK10">
        <v>7</v>
      </c>
      <c r="AL10">
        <v>7</v>
      </c>
      <c r="AM10" s="6">
        <v>7</v>
      </c>
      <c r="AZ10" s="15"/>
      <c r="BK10" s="6"/>
      <c r="BL10" s="15"/>
      <c r="BW10" s="6"/>
      <c r="BX10" s="15"/>
      <c r="CI10" s="6"/>
      <c r="CJ10" s="16">
        <f t="shared" si="12"/>
        <v>7</v>
      </c>
      <c r="CK10" s="16" t="str">
        <f t="shared" si="13"/>
        <v/>
      </c>
      <c r="CL10" s="16" t="str">
        <f t="shared" si="14"/>
        <v/>
      </c>
      <c r="CM10" s="16" t="str">
        <f t="shared" si="15"/>
        <v/>
      </c>
      <c r="CN10" s="16" t="str">
        <f t="shared" si="16"/>
        <v/>
      </c>
      <c r="CO10" s="85"/>
      <c r="CP10" s="15">
        <v>184</v>
      </c>
      <c r="CQ10">
        <v>184</v>
      </c>
      <c r="CR10">
        <v>184</v>
      </c>
      <c r="CS10">
        <v>184</v>
      </c>
      <c r="CT10">
        <v>184</v>
      </c>
      <c r="CU10">
        <v>184</v>
      </c>
      <c r="CV10">
        <v>184</v>
      </c>
      <c r="CW10">
        <v>184</v>
      </c>
      <c r="CX10">
        <v>184</v>
      </c>
      <c r="CY10">
        <v>184</v>
      </c>
      <c r="CZ10">
        <v>184</v>
      </c>
      <c r="DA10" s="6">
        <v>184</v>
      </c>
      <c r="DB10" s="15"/>
      <c r="DM10" s="6"/>
      <c r="DN10" s="15"/>
      <c r="DY10" s="6"/>
      <c r="DZ10" s="15"/>
      <c r="EK10" s="6"/>
      <c r="EL10" s="15"/>
      <c r="EW10" s="6"/>
      <c r="EX10" s="16">
        <f t="shared" si="17"/>
        <v>184</v>
      </c>
      <c r="EY10" s="16" t="str">
        <f t="shared" si="18"/>
        <v/>
      </c>
      <c r="EZ10" s="16" t="str">
        <f t="shared" si="19"/>
        <v/>
      </c>
      <c r="FA10" s="16" t="str">
        <f t="shared" si="20"/>
        <v/>
      </c>
      <c r="FB10" s="160" t="str">
        <f t="shared" si="21"/>
        <v/>
      </c>
      <c r="FC10" s="116" t="s">
        <v>204</v>
      </c>
      <c r="FD10" s="20" t="s">
        <v>139</v>
      </c>
      <c r="FE10"/>
      <c r="FF10" t="s">
        <v>206</v>
      </c>
      <c r="FH10" s="284">
        <f t="shared" ca="1" si="22"/>
        <v>21.246196131609821</v>
      </c>
      <c r="FI10" s="208">
        <f t="shared" si="23"/>
        <v>12.133333333333333</v>
      </c>
      <c r="FK10" t="str">
        <f t="shared" si="24"/>
        <v>BP Comercializadora de Energia LTDA</v>
      </c>
      <c r="FL10" s="201">
        <f t="shared" ca="1" si="25"/>
        <v>6765250.7999999998</v>
      </c>
      <c r="FM10" s="201">
        <f t="shared" ca="1" si="26"/>
        <v>0</v>
      </c>
      <c r="FN10" s="200">
        <f>AB10*AB$2*IF($FC10="V",1,-1)*IF($Q10="Fixo",(CP10-INDEX('Curva Forward'!$C$5:$AN$13,MATCH(CONCATENATE(BD_COMERCIAL!$K10," ",BD_COMERCIAL!$L10),'Curva Forward'!$B$5:$B$13,0),MATCH(FN$4,'Curva Forward'!$C$4:$AN$4,0))),CP10)</f>
        <v>619752</v>
      </c>
      <c r="FO10" s="200">
        <f>AC10*AC$2*IF($FC10="V",1,-1)*IF($Q10="Fixo",(CQ10-INDEX('Curva Forward'!$C$5:$AN$13,MATCH(CONCATENATE(BD_COMERCIAL!$K10," ",BD_COMERCIAL!$L10),'Curva Forward'!$B$5:$B$13,0),MATCH(FO$4,'Curva Forward'!$C$4:$AN$4,0))),CQ10)</f>
        <v>597408</v>
      </c>
      <c r="FP10" s="200">
        <f>AD10*AD$2*IF($FC10="V",1,-1)*IF($Q10="Fixo",(CR10-INDEX('Curva Forward'!$C$5:$AN$13,MATCH(CONCATENATE(BD_COMERCIAL!$K10," ",BD_COMERCIAL!$L10),'Curva Forward'!$B$5:$B$13,0),MATCH(FP$4,'Curva Forward'!$C$4:$AN$4,0))),CR10)</f>
        <v>661416</v>
      </c>
      <c r="FQ10" s="200">
        <f>AE10*AE$2*IF($FC10="V",1,-1)*IF($Q10="Fixo",(CS10-INDEX('Curva Forward'!$C$5:$AN$13,MATCH(CONCATENATE(BD_COMERCIAL!$K10," ",BD_COMERCIAL!$L10),'Curva Forward'!$B$5:$B$13,0),MATCH(FQ$4,'Curva Forward'!$C$4:$AN$4,0))),CS10)</f>
        <v>640080</v>
      </c>
      <c r="FR10" s="200">
        <f>AF10*AF$2*IF($FC10="V",1,-1)*IF($Q10="Fixo",(CT10-INDEX('Curva Forward'!$C$5:$AN$13,MATCH(CONCATENATE(BD_COMERCIAL!$K10," ",BD_COMERCIAL!$L10),'Curva Forward'!$B$5:$B$13,0),MATCH(FR$4,'Curva Forward'!$C$4:$AN$4,0))),CT10)</f>
        <v>666624</v>
      </c>
      <c r="FS10" s="200">
        <f>AG10*AG$2*IF($FC10="V",1,-1)*IF($Q10="Fixo",(CU10-INDEX('Curva Forward'!$C$5:$AN$13,MATCH(CONCATENATE(BD_COMERCIAL!$K10," ",BD_COMERCIAL!$L10),'Curva Forward'!$B$5:$B$13,0),MATCH(FS$4,'Curva Forward'!$C$4:$AN$4,0))),CU10)</f>
        <v>645372</v>
      </c>
      <c r="FT10" s="200">
        <f>AH10*AH$2*IF($FC10="V",1,-1)*IF($Q10="Fixo",(CV10-INDEX('Curva Forward'!$C$5:$AN$13,MATCH(CONCATENATE(BD_COMERCIAL!$K10," ",BD_COMERCIAL!$L10),'Curva Forward'!$B$5:$B$13,0),MATCH(FT$4,'Curva Forward'!$C$4:$AN$4,0))),CV10)</f>
        <v>611158.79999999993</v>
      </c>
      <c r="FU10" s="200">
        <f>AI10*AI$2*IF($FC10="V",1,-1)*IF($Q10="Fixo",(CW10-INDEX('Curva Forward'!$C$5:$AN$13,MATCH(CONCATENATE(BD_COMERCIAL!$K10," ",BD_COMERCIAL!$L10),'Curva Forward'!$B$5:$B$13,0),MATCH(FU$4,'Curva Forward'!$C$4:$AN$4,0))),CW10)</f>
        <v>515592</v>
      </c>
      <c r="FV10" s="200">
        <f>AJ10*AJ$2*IF($FC10="V",1,-1)*IF($Q10="Fixo",(CX10-INDEX('Curva Forward'!$C$5:$AN$13,MATCH(CONCATENATE(BD_COMERCIAL!$K10," ",BD_COMERCIAL!$L10),'Curva Forward'!$B$5:$B$13,0),MATCH(FV$4,'Curva Forward'!$C$4:$AN$4,0))),CX10)</f>
        <v>514080</v>
      </c>
      <c r="FW10" s="200">
        <f>AK10*AK$2*IF($FC10="V",1,-1)*IF($Q10="Fixo",(CY10-INDEX('Curva Forward'!$C$5:$AN$13,MATCH(CONCATENATE(BD_COMERCIAL!$K10," ",BD_COMERCIAL!$L10),'Curva Forward'!$B$5:$B$13,0),MATCH(FW$4,'Curva Forward'!$C$4:$AN$4,0))),CY10)</f>
        <v>437472</v>
      </c>
      <c r="FX10" s="200">
        <f>AL10*AL$2*IF($FC10="V",1,-1)*IF($Q10="Fixo",(CZ10-INDEX('Curva Forward'!$C$5:$AN$13,MATCH(CONCATENATE(BD_COMERCIAL!$K10," ",BD_COMERCIAL!$L10),'Curva Forward'!$B$5:$B$13,0),MATCH(FX$4,'Curva Forward'!$C$4:$AN$4,0))),CZ10)</f>
        <v>403200</v>
      </c>
      <c r="FY10" s="200">
        <f>AM10*AM$2*IF($FC10="V",1,-1)*IF($Q10="Fixo",(DA10-INDEX('Curva Forward'!$C$5:$AN$13,MATCH(CONCATENATE(BD_COMERCIAL!$K10," ",BD_COMERCIAL!$L10),'Curva Forward'!$B$5:$B$13,0),MATCH(FY$4,'Curva Forward'!$C$4:$AN$4,0))),DA10)</f>
        <v>453096</v>
      </c>
      <c r="FZ10" s="200">
        <f>AN10*AN$2*IF($FC10="V",1,-1)*IF($Q10="Fixo",(DB10-INDEX('Curva Forward'!$C$5:$AN$13,MATCH(CONCATENATE(BD_COMERCIAL!$K10," ",BD_COMERCIAL!$L10),'Curva Forward'!$B$5:$B$13,0),MATCH(FZ$4,'Curva Forward'!$C$4:$AN$4,0))),DB10)</f>
        <v>0</v>
      </c>
      <c r="GA10" s="200">
        <f>AO10*AO$2*IF($FC10="V",1,-1)*IF($Q10="Fixo",(DC10-INDEX('Curva Forward'!$C$5:$AN$13,MATCH(CONCATENATE(BD_COMERCIAL!$K10," ",BD_COMERCIAL!$L10),'Curva Forward'!$B$5:$B$13,0),MATCH(GA$4,'Curva Forward'!$C$4:$AN$4,0))),DC10)</f>
        <v>0</v>
      </c>
      <c r="GB10" s="200">
        <f>AP10*AP$2*IF($FC10="V",1,-1)*IF($Q10="Fixo",(DD10-INDEX('Curva Forward'!$C$5:$AN$13,MATCH(CONCATENATE(BD_COMERCIAL!$K10," ",BD_COMERCIAL!$L10),'Curva Forward'!$B$5:$B$13,0),MATCH(GB$4,'Curva Forward'!$C$4:$AN$4,0))),DD10)</f>
        <v>0</v>
      </c>
      <c r="GC10" s="200">
        <f>AQ10*AQ$2*IF($FC10="V",1,-1)*IF($Q10="Fixo",(DE10-INDEX('Curva Forward'!$C$5:$AN$13,MATCH(CONCATENATE(BD_COMERCIAL!$K10," ",BD_COMERCIAL!$L10),'Curva Forward'!$B$5:$B$13,0),MATCH(GC$4,'Curva Forward'!$C$4:$AN$4,0))),DE10)</f>
        <v>0</v>
      </c>
      <c r="GD10" s="200">
        <f>AR10*AR$2*IF($FC10="V",1,-1)*IF($Q10="Fixo",(DF10-INDEX('Curva Forward'!$C$5:$AN$13,MATCH(CONCATENATE(BD_COMERCIAL!$K10," ",BD_COMERCIAL!$L10),'Curva Forward'!$B$5:$B$13,0),MATCH(GD$4,'Curva Forward'!$C$4:$AN$4,0))),DF10)</f>
        <v>0</v>
      </c>
      <c r="GE10" s="200">
        <f>AS10*AS$2*IF($FC10="V",1,-1)*IF($Q10="Fixo",(DG10-INDEX('Curva Forward'!$C$5:$AN$13,MATCH(CONCATENATE(BD_COMERCIAL!$K10," ",BD_COMERCIAL!$L10),'Curva Forward'!$B$5:$B$13,0),MATCH(GE$4,'Curva Forward'!$C$4:$AN$4,0))),DG10)</f>
        <v>0</v>
      </c>
      <c r="GF10" s="200">
        <f>AT10*AT$2*IF($FC10="V",1,-1)*IF($Q10="Fixo",(DH10-INDEX('Curva Forward'!$C$5:$AN$13,MATCH(CONCATENATE(BD_COMERCIAL!$K10," ",BD_COMERCIAL!$L10),'Curva Forward'!$B$5:$B$13,0),MATCH(GF$4,'Curva Forward'!$C$4:$AN$4,0))),DH10)</f>
        <v>0</v>
      </c>
      <c r="GG10" s="200">
        <f>AU10*AU$2*IF($FC10="V",1,-1)*IF($Q10="Fixo",(DI10-INDEX('Curva Forward'!$C$5:$AN$13,MATCH(CONCATENATE(BD_COMERCIAL!$K10," ",BD_COMERCIAL!$L10),'Curva Forward'!$B$5:$B$13,0),MATCH(GG$4,'Curva Forward'!$C$4:$AN$4,0))),DI10)</f>
        <v>0</v>
      </c>
      <c r="GH10" s="200">
        <f>AV10*AV$2*IF($FC10="V",1,-1)*IF($Q10="Fixo",(DJ10-INDEX('Curva Forward'!$C$5:$AN$13,MATCH(CONCATENATE(BD_COMERCIAL!$K10," ",BD_COMERCIAL!$L10),'Curva Forward'!$B$5:$B$13,0),MATCH(GH$4,'Curva Forward'!$C$4:$AN$4,0))),DJ10)</f>
        <v>0</v>
      </c>
      <c r="GI10" s="200">
        <f>AW10*AW$2*IF($FC10="V",1,-1)*IF($Q10="Fixo",(DK10-INDEX('Curva Forward'!$C$5:$AN$13,MATCH(CONCATENATE(BD_COMERCIAL!$K10," ",BD_COMERCIAL!$L10),'Curva Forward'!$B$5:$B$13,0),MATCH(GI$4,'Curva Forward'!$C$4:$AN$4,0))),DK10)</f>
        <v>0</v>
      </c>
      <c r="GJ10" s="200">
        <f>AX10*AX$2*IF($FC10="V",1,-1)*IF($Q10="Fixo",(DL10-INDEX('Curva Forward'!$C$5:$AN$13,MATCH(CONCATENATE(BD_COMERCIAL!$K10," ",BD_COMERCIAL!$L10),'Curva Forward'!$B$5:$B$13,0),MATCH(GJ$4,'Curva Forward'!$C$4:$AN$4,0))),DL10)</f>
        <v>0</v>
      </c>
      <c r="GK10" s="200">
        <f>AY10*AY$2*IF($FC10="V",1,-1)*IF($Q10="Fixo",(DM10-INDEX('Curva Forward'!$C$5:$AN$13,MATCH(CONCATENATE(BD_COMERCIAL!$K10," ",BD_COMERCIAL!$L10),'Curva Forward'!$B$5:$B$13,0),MATCH(GK$4,'Curva Forward'!$C$4:$AN$4,0))),DM10)</f>
        <v>0</v>
      </c>
      <c r="GL10" s="200">
        <f>IF(EZ10="",0,CL10*CL$2*IF($FC10="V",1,-1)*IF($Q10="Fixo",(EZ10-INDEX('Curva Forward'!$C$5:$AN$13,MATCH(CONCATENATE(BD_COMERCIAL!$K10," ",BD_COMERCIAL!$L10),'Curva Forward'!$B$5:$B$13,0),MATCH(GL$4,'Curva Forward'!$C$4:$AN$4,0))),EZ10))</f>
        <v>0</v>
      </c>
      <c r="GM10" s="200">
        <f>IF(FA10="",0,CM10*CM$2*IF($FC10="V",1,-1)*IF($Q10="Fixo",(FA10-INDEX('Curva Forward'!$C$5:$AN$13,MATCH(CONCATENATE(BD_COMERCIAL!$K10," ",BD_COMERCIAL!$L10),'Curva Forward'!$B$5:$B$13,0),MATCH(GM$4,'Curva Forward'!$C$4:$AN$4,0))),FA10))</f>
        <v>0</v>
      </c>
      <c r="GN10" s="200">
        <f>IF(FB10="",0,CN10*CN$2*IF($FC10="V",1,-1)*IF($Q10="Fixo",(FB10-INDEX('Curva Forward'!$C$5:$AN$13,MATCH(CONCATENATE(BD_COMERCIAL!$K10," ",BD_COMERCIAL!$L10),'Curva Forward'!$B$5:$B$13,0),MATCH(GN$4,'Curva Forward'!$C$4:$AN$4,0))),FB10))</f>
        <v>0</v>
      </c>
      <c r="GO10" s="201">
        <f t="shared" ca="1" si="27"/>
        <v>0</v>
      </c>
      <c r="GP10" s="201">
        <f t="shared" ca="1" si="28"/>
        <v>0</v>
      </c>
    </row>
    <row r="11" spans="1:198" ht="15" customHeight="1" x14ac:dyDescent="0.25">
      <c r="A11" s="6"/>
      <c r="B11" s="7" t="s">
        <v>213</v>
      </c>
      <c r="C11" s="8">
        <v>44186</v>
      </c>
      <c r="D11" s="9" t="s">
        <v>124</v>
      </c>
      <c r="E11" s="9" t="s">
        <v>125</v>
      </c>
      <c r="F11" s="113">
        <v>3780401000108</v>
      </c>
      <c r="G11" s="10" t="s">
        <v>147</v>
      </c>
      <c r="H11" s="113" t="e">
        <v>#VALUE!</v>
      </c>
      <c r="I11" s="9" t="s">
        <v>139</v>
      </c>
      <c r="J11" s="166" t="s">
        <v>187</v>
      </c>
      <c r="K11" s="10" t="s">
        <v>127</v>
      </c>
      <c r="L11" s="84" t="s">
        <v>22</v>
      </c>
      <c r="M11" s="11">
        <v>44562</v>
      </c>
      <c r="N11" s="12">
        <v>44926</v>
      </c>
      <c r="O11" s="10">
        <v>0.87</v>
      </c>
      <c r="P11" s="84">
        <v>188</v>
      </c>
      <c r="Q11" s="84" t="s">
        <v>128</v>
      </c>
      <c r="R11" s="10" t="s">
        <v>129</v>
      </c>
      <c r="S11" s="14" t="s">
        <v>135</v>
      </c>
      <c r="T11" s="11" t="s">
        <v>130</v>
      </c>
      <c r="U11" s="12">
        <v>44186</v>
      </c>
      <c r="V11" s="257">
        <f ca="1">IF(U11="","",
IF(U11="NA","",
IFERROR(VLOOKUP(EOMONTH(M11,-2)+1,IPCA!$A:$B,2,0),
VLOOKUP(EOMONTH(TODAY(),-2)+1,IPCA!$A:$B,2,0))/
VLOOKUP(EOMONTH(U11,-2)+1,IPCA!$A:$B,2,0)*
P11))</f>
        <v>209.70806996055788</v>
      </c>
      <c r="W11" s="84"/>
      <c r="X11" s="13"/>
      <c r="Y11" s="166"/>
      <c r="Z11" s="107" t="s">
        <v>148</v>
      </c>
      <c r="AA11" s="108" t="s">
        <v>148</v>
      </c>
      <c r="AB11" s="15">
        <v>0.87</v>
      </c>
      <c r="AC11">
        <v>0.87</v>
      </c>
      <c r="AD11">
        <v>0.87</v>
      </c>
      <c r="AE11">
        <v>0.87</v>
      </c>
      <c r="AF11">
        <v>0.87</v>
      </c>
      <c r="AG11">
        <v>0.87</v>
      </c>
      <c r="AH11">
        <v>0.87</v>
      </c>
      <c r="AI11">
        <v>0.87</v>
      </c>
      <c r="AJ11">
        <v>0.87</v>
      </c>
      <c r="AK11">
        <v>0.87</v>
      </c>
      <c r="AL11">
        <v>0.87</v>
      </c>
      <c r="AM11" s="6">
        <v>0.87</v>
      </c>
      <c r="AZ11" s="15"/>
      <c r="BK11" s="6"/>
      <c r="BL11" s="15"/>
      <c r="BW11" s="6"/>
      <c r="BX11" s="15"/>
      <c r="CI11" s="6"/>
      <c r="CJ11" s="16">
        <f t="shared" si="12"/>
        <v>0.86999999999999988</v>
      </c>
      <c r="CK11" s="16" t="str">
        <f t="shared" si="13"/>
        <v/>
      </c>
      <c r="CL11" s="16" t="str">
        <f t="shared" si="14"/>
        <v/>
      </c>
      <c r="CM11" s="16" t="str">
        <f t="shared" si="15"/>
        <v/>
      </c>
      <c r="CN11" s="16" t="str">
        <f t="shared" si="16"/>
        <v/>
      </c>
      <c r="CP11" s="15">
        <v>188</v>
      </c>
      <c r="CQ11">
        <v>188</v>
      </c>
      <c r="CR11">
        <v>188</v>
      </c>
      <c r="CS11">
        <v>188</v>
      </c>
      <c r="CT11">
        <v>188</v>
      </c>
      <c r="CU11">
        <v>188</v>
      </c>
      <c r="CV11">
        <v>188</v>
      </c>
      <c r="CW11">
        <v>188</v>
      </c>
      <c r="CX11">
        <v>188</v>
      </c>
      <c r="CY11">
        <v>188</v>
      </c>
      <c r="CZ11">
        <v>188</v>
      </c>
      <c r="DA11" s="6">
        <v>188</v>
      </c>
      <c r="DB11" s="15"/>
      <c r="DM11" s="6"/>
      <c r="DN11" s="15"/>
      <c r="DY11" s="6"/>
      <c r="DZ11" s="15"/>
      <c r="EK11" s="6"/>
      <c r="EL11" s="15"/>
      <c r="EW11" s="6"/>
      <c r="EX11" s="16">
        <f t="shared" si="17"/>
        <v>188</v>
      </c>
      <c r="EY11" s="16" t="str">
        <f t="shared" si="18"/>
        <v/>
      </c>
      <c r="EZ11" s="16" t="str">
        <f t="shared" si="19"/>
        <v/>
      </c>
      <c r="FA11" s="16" t="str">
        <f t="shared" si="20"/>
        <v/>
      </c>
      <c r="FB11" s="160" t="str">
        <f t="shared" si="21"/>
        <v/>
      </c>
      <c r="FC11" s="116" t="s">
        <v>204</v>
      </c>
      <c r="FD11" s="20" t="s">
        <v>147</v>
      </c>
      <c r="FE11"/>
      <c r="FF11" t="s">
        <v>206</v>
      </c>
      <c r="FH11" s="284">
        <f t="shared" ca="1" si="22"/>
        <v>21.708069960557879</v>
      </c>
      <c r="FI11" s="208">
        <f t="shared" si="23"/>
        <v>12.133333333333333</v>
      </c>
      <c r="FK11" t="str">
        <f t="shared" si="24"/>
        <v>Portfólio</v>
      </c>
      <c r="FL11" s="201">
        <f t="shared" ca="1" si="25"/>
        <v>871308.82799999986</v>
      </c>
      <c r="FM11" s="201">
        <f t="shared" ca="1" si="26"/>
        <v>0</v>
      </c>
      <c r="FN11" s="200">
        <f>AB11*AB$2*IF($FC11="V",1,-1)*IF($Q11="Fixo",(CP11-INDEX('Curva Forward'!$C$5:$AN$13,MATCH(CONCATENATE(BD_COMERCIAL!$K11," ",BD_COMERCIAL!$L11),'Curva Forward'!$B$5:$B$13,0),MATCH(FN$4,'Curva Forward'!$C$4:$AN$4,0))),CP11)</f>
        <v>79615.44</v>
      </c>
      <c r="FO11" s="200">
        <f>AC11*AC$2*IF($FC11="V",1,-1)*IF($Q11="Fixo",(CQ11-INDEX('Curva Forward'!$C$5:$AN$13,MATCH(CONCATENATE(BD_COMERCIAL!$K11," ",BD_COMERCIAL!$L11),'Curva Forward'!$B$5:$B$13,0),MATCH(FO$4,'Curva Forward'!$C$4:$AN$4,0))),CQ11)</f>
        <v>76587.839999999997</v>
      </c>
      <c r="FP11" s="200">
        <f>AD11*AD$2*IF($FC11="V",1,-1)*IF($Q11="Fixo",(CR11-INDEX('Curva Forward'!$C$5:$AN$13,MATCH(CONCATENATE(BD_COMERCIAL!$K11," ",BD_COMERCIAL!$L11),'Curva Forward'!$B$5:$B$13,0),MATCH(FP$4,'Curva Forward'!$C$4:$AN$4,0))),CR11)</f>
        <v>84793.68</v>
      </c>
      <c r="FQ11" s="200">
        <f>AE11*AE$2*IF($FC11="V",1,-1)*IF($Q11="Fixo",(CS11-INDEX('Curva Forward'!$C$5:$AN$13,MATCH(CONCATENATE(BD_COMERCIAL!$K11," ",BD_COMERCIAL!$L11),'Curva Forward'!$B$5:$B$13,0),MATCH(FQ$4,'Curva Forward'!$C$4:$AN$4,0))),CS11)</f>
        <v>82058.399999999994</v>
      </c>
      <c r="FR11" s="200">
        <f>AF11*AF$2*IF($FC11="V",1,-1)*IF($Q11="Fixo",(CT11-INDEX('Curva Forward'!$C$5:$AN$13,MATCH(CONCATENATE(BD_COMERCIAL!$K11," ",BD_COMERCIAL!$L11),'Curva Forward'!$B$5:$B$13,0),MATCH(FR$4,'Curva Forward'!$C$4:$AN$4,0))),CT11)</f>
        <v>85440.959999999992</v>
      </c>
      <c r="FS11" s="200">
        <f>AG11*AG$2*IF($FC11="V",1,-1)*IF($Q11="Fixo",(CU11-INDEX('Curva Forward'!$C$5:$AN$13,MATCH(CONCATENATE(BD_COMERCIAL!$K11," ",BD_COMERCIAL!$L11),'Curva Forward'!$B$5:$B$13,0),MATCH(FS$4,'Curva Forward'!$C$4:$AN$4,0))),CU11)</f>
        <v>82716.12000000001</v>
      </c>
      <c r="FT11" s="200">
        <f>AH11*AH$2*IF($FC11="V",1,-1)*IF($Q11="Fixo",(CV11-INDEX('Curva Forward'!$C$5:$AN$13,MATCH(CONCATENATE(BD_COMERCIAL!$K11," ",BD_COMERCIAL!$L11),'Curva Forward'!$B$5:$B$13,0),MATCH(FT$4,'Curva Forward'!$C$4:$AN$4,0))),CV11)</f>
        <v>78547.428</v>
      </c>
      <c r="FU11" s="200">
        <f>AI11*AI$2*IF($FC11="V",1,-1)*IF($Q11="Fixo",(CW11-INDEX('Curva Forward'!$C$5:$AN$13,MATCH(CONCATENATE(BD_COMERCIAL!$K11," ",BD_COMERCIAL!$L11),'Curva Forward'!$B$5:$B$13,0),MATCH(FU$4,'Curva Forward'!$C$4:$AN$4,0))),CW11)</f>
        <v>66669.84</v>
      </c>
      <c r="FV11" s="200">
        <f>AJ11*AJ$2*IF($FC11="V",1,-1)*IF($Q11="Fixo",(CX11-INDEX('Curva Forward'!$C$5:$AN$13,MATCH(CONCATENATE(BD_COMERCIAL!$K11," ",BD_COMERCIAL!$L11),'Curva Forward'!$B$5:$B$13,0),MATCH(FV$4,'Curva Forward'!$C$4:$AN$4,0))),CX11)</f>
        <v>66398.399999999994</v>
      </c>
      <c r="FW11" s="200">
        <f>AK11*AK$2*IF($FC11="V",1,-1)*IF($Q11="Fixo",(CY11-INDEX('Curva Forward'!$C$5:$AN$13,MATCH(CONCATENATE(BD_COMERCIAL!$K11," ",BD_COMERCIAL!$L11),'Curva Forward'!$B$5:$B$13,0),MATCH(FW$4,'Curva Forward'!$C$4:$AN$4,0))),CY11)</f>
        <v>56960.639999999999</v>
      </c>
      <c r="FX11" s="200">
        <f>AL11*AL$2*IF($FC11="V",1,-1)*IF($Q11="Fixo",(CZ11-INDEX('Curva Forward'!$C$5:$AN$13,MATCH(CONCATENATE(BD_COMERCIAL!$K11," ",BD_COMERCIAL!$L11),'Curva Forward'!$B$5:$B$13,0),MATCH(FX$4,'Curva Forward'!$C$4:$AN$4,0))),CZ11)</f>
        <v>52617.599999999999</v>
      </c>
      <c r="FY11" s="200">
        <f>AM11*AM$2*IF($FC11="V",1,-1)*IF($Q11="Fixo",(DA11-INDEX('Curva Forward'!$C$5:$AN$13,MATCH(CONCATENATE(BD_COMERCIAL!$K11," ",BD_COMERCIAL!$L11),'Curva Forward'!$B$5:$B$13,0),MATCH(FY$4,'Curva Forward'!$C$4:$AN$4,0))),DA11)</f>
        <v>58902.479999999996</v>
      </c>
      <c r="FZ11" s="200">
        <f>AN11*AN$2*IF($FC11="V",1,-1)*IF($Q11="Fixo",(DB11-INDEX('Curva Forward'!$C$5:$AN$13,MATCH(CONCATENATE(BD_COMERCIAL!$K11," ",BD_COMERCIAL!$L11),'Curva Forward'!$B$5:$B$13,0),MATCH(FZ$4,'Curva Forward'!$C$4:$AN$4,0))),DB11)</f>
        <v>0</v>
      </c>
      <c r="GA11" s="200">
        <f>AO11*AO$2*IF($FC11="V",1,-1)*IF($Q11="Fixo",(DC11-INDEX('Curva Forward'!$C$5:$AN$13,MATCH(CONCATENATE(BD_COMERCIAL!$K11," ",BD_COMERCIAL!$L11),'Curva Forward'!$B$5:$B$13,0),MATCH(GA$4,'Curva Forward'!$C$4:$AN$4,0))),DC11)</f>
        <v>0</v>
      </c>
      <c r="GB11" s="200">
        <f>AP11*AP$2*IF($FC11="V",1,-1)*IF($Q11="Fixo",(DD11-INDEX('Curva Forward'!$C$5:$AN$13,MATCH(CONCATENATE(BD_COMERCIAL!$K11," ",BD_COMERCIAL!$L11),'Curva Forward'!$B$5:$B$13,0),MATCH(GB$4,'Curva Forward'!$C$4:$AN$4,0))),DD11)</f>
        <v>0</v>
      </c>
      <c r="GC11" s="200">
        <f>AQ11*AQ$2*IF($FC11="V",1,-1)*IF($Q11="Fixo",(DE11-INDEX('Curva Forward'!$C$5:$AN$13,MATCH(CONCATENATE(BD_COMERCIAL!$K11," ",BD_COMERCIAL!$L11),'Curva Forward'!$B$5:$B$13,0),MATCH(GC$4,'Curva Forward'!$C$4:$AN$4,0))),DE11)</f>
        <v>0</v>
      </c>
      <c r="GD11" s="200">
        <f>AR11*AR$2*IF($FC11="V",1,-1)*IF($Q11="Fixo",(DF11-INDEX('Curva Forward'!$C$5:$AN$13,MATCH(CONCATENATE(BD_COMERCIAL!$K11," ",BD_COMERCIAL!$L11),'Curva Forward'!$B$5:$B$13,0),MATCH(GD$4,'Curva Forward'!$C$4:$AN$4,0))),DF11)</f>
        <v>0</v>
      </c>
      <c r="GE11" s="200">
        <f>AS11*AS$2*IF($FC11="V",1,-1)*IF($Q11="Fixo",(DG11-INDEX('Curva Forward'!$C$5:$AN$13,MATCH(CONCATENATE(BD_COMERCIAL!$K11," ",BD_COMERCIAL!$L11),'Curva Forward'!$B$5:$B$13,0),MATCH(GE$4,'Curva Forward'!$C$4:$AN$4,0))),DG11)</f>
        <v>0</v>
      </c>
      <c r="GF11" s="200">
        <f>AT11*AT$2*IF($FC11="V",1,-1)*IF($Q11="Fixo",(DH11-INDEX('Curva Forward'!$C$5:$AN$13,MATCH(CONCATENATE(BD_COMERCIAL!$K11," ",BD_COMERCIAL!$L11),'Curva Forward'!$B$5:$B$13,0),MATCH(GF$4,'Curva Forward'!$C$4:$AN$4,0))),DH11)</f>
        <v>0</v>
      </c>
      <c r="GG11" s="200">
        <f>AU11*AU$2*IF($FC11="V",1,-1)*IF($Q11="Fixo",(DI11-INDEX('Curva Forward'!$C$5:$AN$13,MATCH(CONCATENATE(BD_COMERCIAL!$K11," ",BD_COMERCIAL!$L11),'Curva Forward'!$B$5:$B$13,0),MATCH(GG$4,'Curva Forward'!$C$4:$AN$4,0))),DI11)</f>
        <v>0</v>
      </c>
      <c r="GH11" s="200">
        <f>AV11*AV$2*IF($FC11="V",1,-1)*IF($Q11="Fixo",(DJ11-INDEX('Curva Forward'!$C$5:$AN$13,MATCH(CONCATENATE(BD_COMERCIAL!$K11," ",BD_COMERCIAL!$L11),'Curva Forward'!$B$5:$B$13,0),MATCH(GH$4,'Curva Forward'!$C$4:$AN$4,0))),DJ11)</f>
        <v>0</v>
      </c>
      <c r="GI11" s="200">
        <f>AW11*AW$2*IF($FC11="V",1,-1)*IF($Q11="Fixo",(DK11-INDEX('Curva Forward'!$C$5:$AN$13,MATCH(CONCATENATE(BD_COMERCIAL!$K11," ",BD_COMERCIAL!$L11),'Curva Forward'!$B$5:$B$13,0),MATCH(GI$4,'Curva Forward'!$C$4:$AN$4,0))),DK11)</f>
        <v>0</v>
      </c>
      <c r="GJ11" s="200">
        <f>AX11*AX$2*IF($FC11="V",1,-1)*IF($Q11="Fixo",(DL11-INDEX('Curva Forward'!$C$5:$AN$13,MATCH(CONCATENATE(BD_COMERCIAL!$K11," ",BD_COMERCIAL!$L11),'Curva Forward'!$B$5:$B$13,0),MATCH(GJ$4,'Curva Forward'!$C$4:$AN$4,0))),DL11)</f>
        <v>0</v>
      </c>
      <c r="GK11" s="200">
        <f>AY11*AY$2*IF($FC11="V",1,-1)*IF($Q11="Fixo",(DM11-INDEX('Curva Forward'!$C$5:$AN$13,MATCH(CONCATENATE(BD_COMERCIAL!$K11," ",BD_COMERCIAL!$L11),'Curva Forward'!$B$5:$B$13,0),MATCH(GK$4,'Curva Forward'!$C$4:$AN$4,0))),DM11)</f>
        <v>0</v>
      </c>
      <c r="GL11" s="200">
        <f>IF(EZ11="",0,CL11*CL$2*IF($FC11="V",1,-1)*IF($Q11="Fixo",(EZ11-INDEX('Curva Forward'!$C$5:$AN$13,MATCH(CONCATENATE(BD_COMERCIAL!$K11," ",BD_COMERCIAL!$L11),'Curva Forward'!$B$5:$B$13,0),MATCH(GL$4,'Curva Forward'!$C$4:$AN$4,0))),EZ11))</f>
        <v>0</v>
      </c>
      <c r="GM11" s="200">
        <f>IF(FA11="",0,CM11*CM$2*IF($FC11="V",1,-1)*IF($Q11="Fixo",(FA11-INDEX('Curva Forward'!$C$5:$AN$13,MATCH(CONCATENATE(BD_COMERCIAL!$K11," ",BD_COMERCIAL!$L11),'Curva Forward'!$B$5:$B$13,0),MATCH(GM$4,'Curva Forward'!$C$4:$AN$4,0))),FA11))</f>
        <v>0</v>
      </c>
      <c r="GN11" s="200">
        <f>IF(FB11="",0,CN11*CN$2*IF($FC11="V",1,-1)*IF($Q11="Fixo",(FB11-INDEX('Curva Forward'!$C$5:$AN$13,MATCH(CONCATENATE(BD_COMERCIAL!$K11," ",BD_COMERCIAL!$L11),'Curva Forward'!$B$5:$B$13,0),MATCH(GN$4,'Curva Forward'!$C$4:$AN$4,0))),FB11))</f>
        <v>0</v>
      </c>
      <c r="GO11" s="201">
        <f t="shared" ca="1" si="27"/>
        <v>0</v>
      </c>
      <c r="GP11" s="201">
        <f t="shared" ca="1" si="28"/>
        <v>0</v>
      </c>
    </row>
    <row r="12" spans="1:198" ht="15" customHeight="1" x14ac:dyDescent="0.25">
      <c r="A12" s="6"/>
      <c r="B12" s="7" t="s">
        <v>188</v>
      </c>
      <c r="C12" s="8">
        <v>44187</v>
      </c>
      <c r="D12" s="9" t="s">
        <v>153</v>
      </c>
      <c r="E12" s="9" t="s">
        <v>160</v>
      </c>
      <c r="F12" s="113">
        <v>58177643000195</v>
      </c>
      <c r="G12" s="10" t="s">
        <v>125</v>
      </c>
      <c r="H12" s="113">
        <v>3780401000108</v>
      </c>
      <c r="I12" s="9" t="s">
        <v>126</v>
      </c>
      <c r="J12" s="166" t="s">
        <v>386</v>
      </c>
      <c r="K12" s="10" t="s">
        <v>127</v>
      </c>
      <c r="L12" s="84" t="s">
        <v>22</v>
      </c>
      <c r="M12" s="11">
        <v>44562</v>
      </c>
      <c r="N12" s="12">
        <v>44926</v>
      </c>
      <c r="O12" s="10">
        <v>6.12</v>
      </c>
      <c r="P12" s="84">
        <v>188</v>
      </c>
      <c r="Q12" s="84" t="s">
        <v>128</v>
      </c>
      <c r="R12" s="10" t="s">
        <v>129</v>
      </c>
      <c r="S12" s="14" t="s">
        <v>161</v>
      </c>
      <c r="T12" s="155" t="s">
        <v>130</v>
      </c>
      <c r="U12" s="156">
        <v>44186</v>
      </c>
      <c r="V12" s="257">
        <f ca="1">IF(U12="","",
IF(U12="NA","",
IFERROR(VLOOKUP(EOMONTH(M12,-2)+1,IPCA!$A:$B,2,0),
VLOOKUP(EOMONTH(TODAY(),-2)+1,IPCA!$A:$B,2,0))/
VLOOKUP(EOMONTH(U12,-2)+1,IPCA!$A:$B,2,0)*
P12))</f>
        <v>209.70806996055788</v>
      </c>
      <c r="W12" s="84"/>
      <c r="X12" s="13" t="s">
        <v>133</v>
      </c>
      <c r="Y12" s="166"/>
      <c r="AA12" s="108"/>
      <c r="AB12" s="15">
        <v>6.12</v>
      </c>
      <c r="AC12">
        <v>6.12</v>
      </c>
      <c r="AD12">
        <v>6.12</v>
      </c>
      <c r="AE12">
        <v>6.12</v>
      </c>
      <c r="AF12">
        <v>6.12</v>
      </c>
      <c r="AG12">
        <v>6.12</v>
      </c>
      <c r="AH12">
        <v>6.12</v>
      </c>
      <c r="AI12">
        <v>6.12</v>
      </c>
      <c r="AJ12">
        <v>6.12</v>
      </c>
      <c r="AK12">
        <v>6.12</v>
      </c>
      <c r="AL12">
        <v>6.12</v>
      </c>
      <c r="AM12" s="6">
        <v>6.12</v>
      </c>
      <c r="AZ12" s="15"/>
      <c r="BK12" s="6"/>
      <c r="BL12" s="15"/>
      <c r="BW12" s="6"/>
      <c r="BX12" s="15"/>
      <c r="CI12" s="6"/>
      <c r="CJ12" s="16">
        <f t="shared" si="12"/>
        <v>6.12</v>
      </c>
      <c r="CK12" s="16" t="str">
        <f t="shared" si="13"/>
        <v/>
      </c>
      <c r="CL12" s="16" t="str">
        <f t="shared" si="14"/>
        <v/>
      </c>
      <c r="CM12" s="16" t="str">
        <f t="shared" si="15"/>
        <v/>
      </c>
      <c r="CN12" s="16" t="str">
        <f t="shared" si="16"/>
        <v/>
      </c>
      <c r="CO12" s="85"/>
      <c r="CP12" s="15">
        <v>188</v>
      </c>
      <c r="CQ12">
        <v>188</v>
      </c>
      <c r="CR12">
        <v>188</v>
      </c>
      <c r="CS12">
        <v>188</v>
      </c>
      <c r="CT12">
        <v>188</v>
      </c>
      <c r="CU12">
        <v>188</v>
      </c>
      <c r="CV12">
        <v>188</v>
      </c>
      <c r="CW12">
        <v>188</v>
      </c>
      <c r="CX12">
        <v>188</v>
      </c>
      <c r="CY12">
        <v>188</v>
      </c>
      <c r="CZ12">
        <v>188</v>
      </c>
      <c r="DA12" s="6">
        <v>188</v>
      </c>
      <c r="DB12" s="15"/>
      <c r="DM12" s="6"/>
      <c r="DN12" s="15"/>
      <c r="DY12" s="6"/>
      <c r="DZ12" s="15"/>
      <c r="EK12" s="6"/>
      <c r="EL12" s="15"/>
      <c r="EW12" s="6"/>
      <c r="EX12" s="16">
        <f t="shared" si="17"/>
        <v>188</v>
      </c>
      <c r="EY12" s="16" t="str">
        <f t="shared" si="18"/>
        <v/>
      </c>
      <c r="EZ12" s="16" t="str">
        <f t="shared" si="19"/>
        <v/>
      </c>
      <c r="FA12" s="16" t="str">
        <f t="shared" si="20"/>
        <v/>
      </c>
      <c r="FB12" s="160" t="str">
        <f t="shared" si="21"/>
        <v/>
      </c>
      <c r="FC12" s="116" t="s">
        <v>205</v>
      </c>
      <c r="FD12" s="20" t="s">
        <v>126</v>
      </c>
      <c r="FE12"/>
      <c r="FF12" t="s">
        <v>206</v>
      </c>
      <c r="FH12" s="284">
        <f t="shared" ca="1" si="22"/>
        <v>21.708069960557879</v>
      </c>
      <c r="FI12" s="208">
        <f t="shared" si="23"/>
        <v>12.133333333333333</v>
      </c>
      <c r="FK12" t="str">
        <f t="shared" si="24"/>
        <v>COMERC Comercializadora de Energia Elétrica Ltda.</v>
      </c>
      <c r="FL12" s="201">
        <f t="shared" ca="1" si="25"/>
        <v>-6129206.9279999994</v>
      </c>
      <c r="FM12" s="201">
        <f t="shared" ca="1" si="26"/>
        <v>0</v>
      </c>
      <c r="FN12" s="200">
        <f>AB12*AB$2*IF($FC12="V",1,-1)*IF($Q12="Fixo",(CP12-INDEX('Curva Forward'!$C$5:$AN$13,MATCH(CONCATENATE(BD_COMERCIAL!$K12," ",BD_COMERCIAL!$L12),'Curva Forward'!$B$5:$B$13,0),MATCH(FN$4,'Curva Forward'!$C$4:$AN$4,0))),CP12)</f>
        <v>-560053.43999999994</v>
      </c>
      <c r="FO12" s="200">
        <f>AC12*AC$2*IF($FC12="V",1,-1)*IF($Q12="Fixo",(CQ12-INDEX('Curva Forward'!$C$5:$AN$13,MATCH(CONCATENATE(BD_COMERCIAL!$K12," ",BD_COMERCIAL!$L12),'Curva Forward'!$B$5:$B$13,0),MATCH(FO$4,'Curva Forward'!$C$4:$AN$4,0))),CQ12)</f>
        <v>-538755.84000000008</v>
      </c>
      <c r="FP12" s="200">
        <f>AD12*AD$2*IF($FC12="V",1,-1)*IF($Q12="Fixo",(CR12-INDEX('Curva Forward'!$C$5:$AN$13,MATCH(CONCATENATE(BD_COMERCIAL!$K12," ",BD_COMERCIAL!$L12),'Curva Forward'!$B$5:$B$13,0),MATCH(FP$4,'Curva Forward'!$C$4:$AN$4,0))),CR12)</f>
        <v>-596479.67999999993</v>
      </c>
      <c r="FQ12" s="200">
        <f>AE12*AE$2*IF($FC12="V",1,-1)*IF($Q12="Fixo",(CS12-INDEX('Curva Forward'!$C$5:$AN$13,MATCH(CONCATENATE(BD_COMERCIAL!$K12," ",BD_COMERCIAL!$L12),'Curva Forward'!$B$5:$B$13,0),MATCH(FQ$4,'Curva Forward'!$C$4:$AN$4,0))),CS12)</f>
        <v>-577238.39999999991</v>
      </c>
      <c r="FR12" s="200">
        <f>AF12*AF$2*IF($FC12="V",1,-1)*IF($Q12="Fixo",(CT12-INDEX('Curva Forward'!$C$5:$AN$13,MATCH(CONCATENATE(BD_COMERCIAL!$K12," ",BD_COMERCIAL!$L12),'Curva Forward'!$B$5:$B$13,0),MATCH(FR$4,'Curva Forward'!$C$4:$AN$4,0))),CT12)</f>
        <v>-601032.95999999996</v>
      </c>
      <c r="FS12" s="200">
        <f>AG12*AG$2*IF($FC12="V",1,-1)*IF($Q12="Fixo",(CU12-INDEX('Curva Forward'!$C$5:$AN$13,MATCH(CONCATENATE(BD_COMERCIAL!$K12," ",BD_COMERCIAL!$L12),'Curva Forward'!$B$5:$B$13,0),MATCH(FS$4,'Curva Forward'!$C$4:$AN$4,0))),CU12)</f>
        <v>-581865.12</v>
      </c>
      <c r="FT12" s="200">
        <f>AH12*AH$2*IF($FC12="V",1,-1)*IF($Q12="Fixo",(CV12-INDEX('Curva Forward'!$C$5:$AN$13,MATCH(CONCATENATE(BD_COMERCIAL!$K12," ",BD_COMERCIAL!$L12),'Curva Forward'!$B$5:$B$13,0),MATCH(FT$4,'Curva Forward'!$C$4:$AN$4,0))),CV12)</f>
        <v>-552540.52799999993</v>
      </c>
      <c r="FU12" s="200">
        <f>AI12*AI$2*IF($FC12="V",1,-1)*IF($Q12="Fixo",(CW12-INDEX('Curva Forward'!$C$5:$AN$13,MATCH(CONCATENATE(BD_COMERCIAL!$K12," ",BD_COMERCIAL!$L12),'Curva Forward'!$B$5:$B$13,0),MATCH(FU$4,'Curva Forward'!$C$4:$AN$4,0))),CW12)</f>
        <v>-468987.83999999997</v>
      </c>
      <c r="FV12" s="200">
        <f>AJ12*AJ$2*IF($FC12="V",1,-1)*IF($Q12="Fixo",(CX12-INDEX('Curva Forward'!$C$5:$AN$13,MATCH(CONCATENATE(BD_COMERCIAL!$K12," ",BD_COMERCIAL!$L12),'Curva Forward'!$B$5:$B$13,0),MATCH(FV$4,'Curva Forward'!$C$4:$AN$4,0))),CX12)</f>
        <v>-467078.39999999997</v>
      </c>
      <c r="FW12" s="200">
        <f>AK12*AK$2*IF($FC12="V",1,-1)*IF($Q12="Fixo",(CY12-INDEX('Curva Forward'!$C$5:$AN$13,MATCH(CONCATENATE(BD_COMERCIAL!$K12," ",BD_COMERCIAL!$L12),'Curva Forward'!$B$5:$B$13,0),MATCH(FW$4,'Curva Forward'!$C$4:$AN$4,0))),CY12)</f>
        <v>-400688.63999999996</v>
      </c>
      <c r="FX12" s="200">
        <f>AL12*AL$2*IF($FC12="V",1,-1)*IF($Q12="Fixo",(CZ12-INDEX('Curva Forward'!$C$5:$AN$13,MATCH(CONCATENATE(BD_COMERCIAL!$K12," ",BD_COMERCIAL!$L12),'Curva Forward'!$B$5:$B$13,0),MATCH(FX$4,'Curva Forward'!$C$4:$AN$4,0))),CZ12)</f>
        <v>-370137.59999999998</v>
      </c>
      <c r="FY12" s="200">
        <f>AM12*AM$2*IF($FC12="V",1,-1)*IF($Q12="Fixo",(DA12-INDEX('Curva Forward'!$C$5:$AN$13,MATCH(CONCATENATE(BD_COMERCIAL!$K12," ",BD_COMERCIAL!$L12),'Curva Forward'!$B$5:$B$13,0),MATCH(FY$4,'Curva Forward'!$C$4:$AN$4,0))),DA12)</f>
        <v>-414348.48</v>
      </c>
      <c r="FZ12" s="200">
        <f>AN12*AN$2*IF($FC12="V",1,-1)*IF($Q12="Fixo",(DB12-INDEX('Curva Forward'!$C$5:$AN$13,MATCH(CONCATENATE(BD_COMERCIAL!$K12," ",BD_COMERCIAL!$L12),'Curva Forward'!$B$5:$B$13,0),MATCH(FZ$4,'Curva Forward'!$C$4:$AN$4,0))),DB12)</f>
        <v>0</v>
      </c>
      <c r="GA12" s="200">
        <f>AO12*AO$2*IF($FC12="V",1,-1)*IF($Q12="Fixo",(DC12-INDEX('Curva Forward'!$C$5:$AN$13,MATCH(CONCATENATE(BD_COMERCIAL!$K12," ",BD_COMERCIAL!$L12),'Curva Forward'!$B$5:$B$13,0),MATCH(GA$4,'Curva Forward'!$C$4:$AN$4,0))),DC12)</f>
        <v>0</v>
      </c>
      <c r="GB12" s="200">
        <f>AP12*AP$2*IF($FC12="V",1,-1)*IF($Q12="Fixo",(DD12-INDEX('Curva Forward'!$C$5:$AN$13,MATCH(CONCATENATE(BD_COMERCIAL!$K12," ",BD_COMERCIAL!$L12),'Curva Forward'!$B$5:$B$13,0),MATCH(GB$4,'Curva Forward'!$C$4:$AN$4,0))),DD12)</f>
        <v>0</v>
      </c>
      <c r="GC12" s="200">
        <f>AQ12*AQ$2*IF($FC12="V",1,-1)*IF($Q12="Fixo",(DE12-INDEX('Curva Forward'!$C$5:$AN$13,MATCH(CONCATENATE(BD_COMERCIAL!$K12," ",BD_COMERCIAL!$L12),'Curva Forward'!$B$5:$B$13,0),MATCH(GC$4,'Curva Forward'!$C$4:$AN$4,0))),DE12)</f>
        <v>0</v>
      </c>
      <c r="GD12" s="200">
        <f>AR12*AR$2*IF($FC12="V",1,-1)*IF($Q12="Fixo",(DF12-INDEX('Curva Forward'!$C$5:$AN$13,MATCH(CONCATENATE(BD_COMERCIAL!$K12," ",BD_COMERCIAL!$L12),'Curva Forward'!$B$5:$B$13,0),MATCH(GD$4,'Curva Forward'!$C$4:$AN$4,0))),DF12)</f>
        <v>0</v>
      </c>
      <c r="GE12" s="200">
        <f>AS12*AS$2*IF($FC12="V",1,-1)*IF($Q12="Fixo",(DG12-INDEX('Curva Forward'!$C$5:$AN$13,MATCH(CONCATENATE(BD_COMERCIAL!$K12," ",BD_COMERCIAL!$L12),'Curva Forward'!$B$5:$B$13,0),MATCH(GE$4,'Curva Forward'!$C$4:$AN$4,0))),DG12)</f>
        <v>0</v>
      </c>
      <c r="GF12" s="200">
        <f>AT12*AT$2*IF($FC12="V",1,-1)*IF($Q12="Fixo",(DH12-INDEX('Curva Forward'!$C$5:$AN$13,MATCH(CONCATENATE(BD_COMERCIAL!$K12," ",BD_COMERCIAL!$L12),'Curva Forward'!$B$5:$B$13,0),MATCH(GF$4,'Curva Forward'!$C$4:$AN$4,0))),DH12)</f>
        <v>0</v>
      </c>
      <c r="GG12" s="200">
        <f>AU12*AU$2*IF($FC12="V",1,-1)*IF($Q12="Fixo",(DI12-INDEX('Curva Forward'!$C$5:$AN$13,MATCH(CONCATENATE(BD_COMERCIAL!$K12," ",BD_COMERCIAL!$L12),'Curva Forward'!$B$5:$B$13,0),MATCH(GG$4,'Curva Forward'!$C$4:$AN$4,0))),DI12)</f>
        <v>0</v>
      </c>
      <c r="GH12" s="200">
        <f>AV12*AV$2*IF($FC12="V",1,-1)*IF($Q12="Fixo",(DJ12-INDEX('Curva Forward'!$C$5:$AN$13,MATCH(CONCATENATE(BD_COMERCIAL!$K12," ",BD_COMERCIAL!$L12),'Curva Forward'!$B$5:$B$13,0),MATCH(GH$4,'Curva Forward'!$C$4:$AN$4,0))),DJ12)</f>
        <v>0</v>
      </c>
      <c r="GI12" s="200">
        <f>AW12*AW$2*IF($FC12="V",1,-1)*IF($Q12="Fixo",(DK12-INDEX('Curva Forward'!$C$5:$AN$13,MATCH(CONCATENATE(BD_COMERCIAL!$K12," ",BD_COMERCIAL!$L12),'Curva Forward'!$B$5:$B$13,0),MATCH(GI$4,'Curva Forward'!$C$4:$AN$4,0))),DK12)</f>
        <v>0</v>
      </c>
      <c r="GJ12" s="200">
        <f>AX12*AX$2*IF($FC12="V",1,-1)*IF($Q12="Fixo",(DL12-INDEX('Curva Forward'!$C$5:$AN$13,MATCH(CONCATENATE(BD_COMERCIAL!$K12," ",BD_COMERCIAL!$L12),'Curva Forward'!$B$5:$B$13,0),MATCH(GJ$4,'Curva Forward'!$C$4:$AN$4,0))),DL12)</f>
        <v>0</v>
      </c>
      <c r="GK12" s="200">
        <f>AY12*AY$2*IF($FC12="V",1,-1)*IF($Q12="Fixo",(DM12-INDEX('Curva Forward'!$C$5:$AN$13,MATCH(CONCATENATE(BD_COMERCIAL!$K12," ",BD_COMERCIAL!$L12),'Curva Forward'!$B$5:$B$13,0),MATCH(GK$4,'Curva Forward'!$C$4:$AN$4,0))),DM12)</f>
        <v>0</v>
      </c>
      <c r="GL12" s="200">
        <f>IF(EZ12="",0,CL12*CL$2*IF($FC12="V",1,-1)*IF($Q12="Fixo",(EZ12-INDEX('Curva Forward'!$C$5:$AN$13,MATCH(CONCATENATE(BD_COMERCIAL!$K12," ",BD_COMERCIAL!$L12),'Curva Forward'!$B$5:$B$13,0),MATCH(GL$4,'Curva Forward'!$C$4:$AN$4,0))),EZ12))</f>
        <v>0</v>
      </c>
      <c r="GM12" s="200">
        <f>IF(FA12="",0,CM12*CM$2*IF($FC12="V",1,-1)*IF($Q12="Fixo",(FA12-INDEX('Curva Forward'!$C$5:$AN$13,MATCH(CONCATENATE(BD_COMERCIAL!$K12," ",BD_COMERCIAL!$L12),'Curva Forward'!$B$5:$B$13,0),MATCH(GM$4,'Curva Forward'!$C$4:$AN$4,0))),FA12))</f>
        <v>0</v>
      </c>
      <c r="GN12" s="200">
        <f>IF(FB12="",0,CN12*CN$2*IF($FC12="V",1,-1)*IF($Q12="Fixo",(FB12-INDEX('Curva Forward'!$C$5:$AN$13,MATCH(CONCATENATE(BD_COMERCIAL!$K12," ",BD_COMERCIAL!$L12),'Curva Forward'!$B$5:$B$13,0),MATCH(GN$4,'Curva Forward'!$C$4:$AN$4,0))),FB12))</f>
        <v>0</v>
      </c>
      <c r="GO12" s="201">
        <f t="shared" ca="1" si="27"/>
        <v>0</v>
      </c>
      <c r="GP12" s="201">
        <f t="shared" ca="1" si="28"/>
        <v>0</v>
      </c>
    </row>
    <row r="13" spans="1:198" ht="15" customHeight="1" x14ac:dyDescent="0.25">
      <c r="A13" s="6"/>
      <c r="B13" s="7" t="s">
        <v>252</v>
      </c>
      <c r="C13" s="8">
        <v>44298</v>
      </c>
      <c r="D13" s="9" t="s">
        <v>131</v>
      </c>
      <c r="E13" s="9" t="s">
        <v>165</v>
      </c>
      <c r="F13" s="113">
        <v>12809025000110</v>
      </c>
      <c r="G13" s="10" t="s">
        <v>125</v>
      </c>
      <c r="H13" s="113">
        <v>3780401000108</v>
      </c>
      <c r="I13" s="9" t="s">
        <v>139</v>
      </c>
      <c r="J13" s="166"/>
      <c r="K13" s="10" t="s">
        <v>127</v>
      </c>
      <c r="L13" s="84" t="s">
        <v>22</v>
      </c>
      <c r="M13" s="11">
        <v>44562</v>
      </c>
      <c r="N13" s="12">
        <v>44926</v>
      </c>
      <c r="O13" s="10">
        <v>3</v>
      </c>
      <c r="P13" s="84">
        <v>220</v>
      </c>
      <c r="Q13" s="84" t="s">
        <v>128</v>
      </c>
      <c r="R13" s="10" t="s">
        <v>129</v>
      </c>
      <c r="S13" s="173" t="s">
        <v>135</v>
      </c>
      <c r="T13" s="174" t="s">
        <v>130</v>
      </c>
      <c r="U13" s="175">
        <v>44298</v>
      </c>
      <c r="V13" s="257">
        <f ca="1">IF(U13="","",
IF(U13="NA","",
IFERROR(VLOOKUP(EOMONTH(M13,-2)+1,IPCA!$A:$B,2,0),
VLOOKUP(EOMONTH(TODAY(),-2)+1,IPCA!$A:$B,2,0))/
VLOOKUP(EOMONTH(U13,-2)+1,IPCA!$A:$B,2,0)*
P13))</f>
        <v>237.26435841768401</v>
      </c>
      <c r="W13" s="84"/>
      <c r="X13" s="13" t="s">
        <v>133</v>
      </c>
      <c r="Y13" s="176" t="s">
        <v>272</v>
      </c>
      <c r="Z13" s="107" t="s">
        <v>136</v>
      </c>
      <c r="AA13" s="108">
        <v>44327</v>
      </c>
      <c r="AB13" s="15">
        <v>3</v>
      </c>
      <c r="AC13">
        <v>3</v>
      </c>
      <c r="AD13">
        <v>3</v>
      </c>
      <c r="AE13">
        <v>3</v>
      </c>
      <c r="AF13">
        <v>3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3</v>
      </c>
      <c r="AM13" s="6">
        <v>3</v>
      </c>
      <c r="AN13" s="15"/>
      <c r="AY13" s="6"/>
      <c r="AZ13" s="15"/>
      <c r="BK13" s="6"/>
      <c r="BL13" s="15"/>
      <c r="BW13" s="6"/>
      <c r="BX13" s="15"/>
      <c r="CI13" s="6"/>
      <c r="CJ13" s="16">
        <f t="shared" si="12"/>
        <v>3</v>
      </c>
      <c r="CK13" s="16" t="str">
        <f t="shared" si="13"/>
        <v/>
      </c>
      <c r="CL13" s="16" t="str">
        <f t="shared" si="14"/>
        <v/>
      </c>
      <c r="CM13" s="16" t="str">
        <f t="shared" si="15"/>
        <v/>
      </c>
      <c r="CN13" s="16" t="str">
        <f t="shared" si="16"/>
        <v/>
      </c>
      <c r="CO13" s="18"/>
      <c r="CP13" s="15">
        <v>220</v>
      </c>
      <c r="CQ13">
        <v>220</v>
      </c>
      <c r="CR13">
        <v>220</v>
      </c>
      <c r="CS13">
        <v>220</v>
      </c>
      <c r="CT13">
        <v>220</v>
      </c>
      <c r="CU13">
        <v>220</v>
      </c>
      <c r="CV13">
        <v>220</v>
      </c>
      <c r="CW13">
        <v>220</v>
      </c>
      <c r="CX13">
        <v>220</v>
      </c>
      <c r="CY13">
        <v>220</v>
      </c>
      <c r="CZ13">
        <v>220</v>
      </c>
      <c r="DA13" s="6">
        <v>220</v>
      </c>
      <c r="DB13" s="15"/>
      <c r="DM13" s="6"/>
      <c r="DN13" s="15"/>
      <c r="DY13" s="6"/>
      <c r="DZ13" s="15"/>
      <c r="EK13" s="6"/>
      <c r="EL13" s="15"/>
      <c r="EW13" s="6"/>
      <c r="EX13" s="16">
        <f t="shared" si="17"/>
        <v>220</v>
      </c>
      <c r="EY13" s="16" t="str">
        <f t="shared" si="18"/>
        <v/>
      </c>
      <c r="EZ13" s="16" t="str">
        <f t="shared" si="19"/>
        <v/>
      </c>
      <c r="FA13" s="16" t="str">
        <f t="shared" si="20"/>
        <v/>
      </c>
      <c r="FB13" s="160" t="str">
        <f t="shared" si="21"/>
        <v/>
      </c>
      <c r="FC13" t="s">
        <v>205</v>
      </c>
      <c r="FD13" s="20" t="s">
        <v>139</v>
      </c>
      <c r="FE13"/>
      <c r="FF13" s="209" t="s">
        <v>206</v>
      </c>
      <c r="FH13" s="284">
        <f t="shared" ca="1" si="22"/>
        <v>17.264358417684008</v>
      </c>
      <c r="FI13" s="208">
        <f t="shared" si="23"/>
        <v>12.133333333333333</v>
      </c>
      <c r="FK13" t="str">
        <f t="shared" si="24"/>
        <v>Prime Energy Comercializadora de Energia EIRELI</v>
      </c>
      <c r="FL13" s="201">
        <f t="shared" ca="1" si="25"/>
        <v>-3845473.2</v>
      </c>
      <c r="FM13" s="201">
        <f t="shared" ca="1" si="26"/>
        <v>0</v>
      </c>
      <c r="FN13" s="200">
        <f>AB13*AB$2*IF($FC13="V",1,-1)*IF($Q13="Fixo",(CP13-INDEX('Curva Forward'!$C$5:$AN$13,MATCH(CONCATENATE(BD_COMERCIAL!$K13," ",BD_COMERCIAL!$L13),'Curva Forward'!$B$5:$B$13,0),MATCH(FN$4,'Curva Forward'!$C$4:$AN$4,0))),CP13)</f>
        <v>-345960</v>
      </c>
      <c r="FO13" s="200">
        <f>AC13*AC$2*IF($FC13="V",1,-1)*IF($Q13="Fixo",(CQ13-INDEX('Curva Forward'!$C$5:$AN$13,MATCH(CONCATENATE(BD_COMERCIAL!$K13," ",BD_COMERCIAL!$L13),'Curva Forward'!$B$5:$B$13,0),MATCH(FO$4,'Curva Forward'!$C$4:$AN$4,0))),CQ13)</f>
        <v>-328608</v>
      </c>
      <c r="FP13" s="200">
        <f>AD13*AD$2*IF($FC13="V",1,-1)*IF($Q13="Fixo",(CR13-INDEX('Curva Forward'!$C$5:$AN$13,MATCH(CONCATENATE(BD_COMERCIAL!$K13," ",BD_COMERCIAL!$L13),'Curva Forward'!$B$5:$B$13,0),MATCH(FP$4,'Curva Forward'!$C$4:$AN$4,0))),CR13)</f>
        <v>-363816</v>
      </c>
      <c r="FQ13" s="200">
        <f>AE13*AE$2*IF($FC13="V",1,-1)*IF($Q13="Fixo",(CS13-INDEX('Curva Forward'!$C$5:$AN$13,MATCH(CONCATENATE(BD_COMERCIAL!$K13," ",BD_COMERCIAL!$L13),'Curva Forward'!$B$5:$B$13,0),MATCH(FQ$4,'Curva Forward'!$C$4:$AN$4,0))),CS13)</f>
        <v>-352080</v>
      </c>
      <c r="FR13" s="200">
        <f>AF13*AF$2*IF($FC13="V",1,-1)*IF($Q13="Fixo",(CT13-INDEX('Curva Forward'!$C$5:$AN$13,MATCH(CONCATENATE(BD_COMERCIAL!$K13," ",BD_COMERCIAL!$L13),'Curva Forward'!$B$5:$B$13,0),MATCH(FR$4,'Curva Forward'!$C$4:$AN$4,0))),CT13)</f>
        <v>-366048</v>
      </c>
      <c r="FS13" s="200">
        <f>AG13*AG$2*IF($FC13="V",1,-1)*IF($Q13="Fixo",(CU13-INDEX('Curva Forward'!$C$5:$AN$13,MATCH(CONCATENATE(BD_COMERCIAL!$K13," ",BD_COMERCIAL!$L13),'Curva Forward'!$B$5:$B$13,0),MATCH(FS$4,'Curva Forward'!$C$4:$AN$4,0))),CU13)</f>
        <v>-354348</v>
      </c>
      <c r="FT13" s="200">
        <f>AH13*AH$2*IF($FC13="V",1,-1)*IF($Q13="Fixo",(CV13-INDEX('Curva Forward'!$C$5:$AN$13,MATCH(CONCATENATE(BD_COMERCIAL!$K13," ",BD_COMERCIAL!$L13),'Curva Forward'!$B$5:$B$13,0),MATCH(FT$4,'Curva Forward'!$C$4:$AN$4,0))),CV13)</f>
        <v>-342277.2</v>
      </c>
      <c r="FU13" s="200">
        <f>AI13*AI$2*IF($FC13="V",1,-1)*IF($Q13="Fixo",(CW13-INDEX('Curva Forward'!$C$5:$AN$13,MATCH(CONCATENATE(BD_COMERCIAL!$K13," ",BD_COMERCIAL!$L13),'Curva Forward'!$B$5:$B$13,0),MATCH(FU$4,'Curva Forward'!$C$4:$AN$4,0))),CW13)</f>
        <v>-301320</v>
      </c>
      <c r="FV13" s="200">
        <f>AJ13*AJ$2*IF($FC13="V",1,-1)*IF($Q13="Fixo",(CX13-INDEX('Curva Forward'!$C$5:$AN$13,MATCH(CONCATENATE(BD_COMERCIAL!$K13," ",BD_COMERCIAL!$L13),'Curva Forward'!$B$5:$B$13,0),MATCH(FV$4,'Curva Forward'!$C$4:$AN$4,0))),CX13)</f>
        <v>-298080</v>
      </c>
      <c r="FW13" s="200">
        <f>AK13*AK$2*IF($FC13="V",1,-1)*IF($Q13="Fixo",(CY13-INDEX('Curva Forward'!$C$5:$AN$13,MATCH(CONCATENATE(BD_COMERCIAL!$K13," ",BD_COMERCIAL!$L13),'Curva Forward'!$B$5:$B$13,0),MATCH(FW$4,'Curva Forward'!$C$4:$AN$4,0))),CY13)</f>
        <v>-267840</v>
      </c>
      <c r="FX13" s="200">
        <f>AL13*AL$2*IF($FC13="V",1,-1)*IF($Q13="Fixo",(CZ13-INDEX('Curva Forward'!$C$5:$AN$13,MATCH(CONCATENATE(BD_COMERCIAL!$K13," ",BD_COMERCIAL!$L13),'Curva Forward'!$B$5:$B$13,0),MATCH(FX$4,'Curva Forward'!$C$4:$AN$4,0))),CZ13)</f>
        <v>-250560</v>
      </c>
      <c r="FY13" s="200">
        <f>AM13*AM$2*IF($FC13="V",1,-1)*IF($Q13="Fixo",(DA13-INDEX('Curva Forward'!$C$5:$AN$13,MATCH(CONCATENATE(BD_COMERCIAL!$K13," ",BD_COMERCIAL!$L13),'Curva Forward'!$B$5:$B$13,0),MATCH(FY$4,'Curva Forward'!$C$4:$AN$4,0))),DA13)</f>
        <v>-274536</v>
      </c>
      <c r="FZ13" s="200">
        <f>AN13*AN$2*IF($FC13="V",1,-1)*IF($Q13="Fixo",(DB13-INDEX('Curva Forward'!$C$5:$AN$13,MATCH(CONCATENATE(BD_COMERCIAL!$K13," ",BD_COMERCIAL!$L13),'Curva Forward'!$B$5:$B$13,0),MATCH(FZ$4,'Curva Forward'!$C$4:$AN$4,0))),DB13)</f>
        <v>0</v>
      </c>
      <c r="GA13" s="200">
        <f>AO13*AO$2*IF($FC13="V",1,-1)*IF($Q13="Fixo",(DC13-INDEX('Curva Forward'!$C$5:$AN$13,MATCH(CONCATENATE(BD_COMERCIAL!$K13," ",BD_COMERCIAL!$L13),'Curva Forward'!$B$5:$B$13,0),MATCH(GA$4,'Curva Forward'!$C$4:$AN$4,0))),DC13)</f>
        <v>0</v>
      </c>
      <c r="GB13" s="200">
        <f>AP13*AP$2*IF($FC13="V",1,-1)*IF($Q13="Fixo",(DD13-INDEX('Curva Forward'!$C$5:$AN$13,MATCH(CONCATENATE(BD_COMERCIAL!$K13," ",BD_COMERCIAL!$L13),'Curva Forward'!$B$5:$B$13,0),MATCH(GB$4,'Curva Forward'!$C$4:$AN$4,0))),DD13)</f>
        <v>0</v>
      </c>
      <c r="GC13" s="200">
        <f>AQ13*AQ$2*IF($FC13="V",1,-1)*IF($Q13="Fixo",(DE13-INDEX('Curva Forward'!$C$5:$AN$13,MATCH(CONCATENATE(BD_COMERCIAL!$K13," ",BD_COMERCIAL!$L13),'Curva Forward'!$B$5:$B$13,0),MATCH(GC$4,'Curva Forward'!$C$4:$AN$4,0))),DE13)</f>
        <v>0</v>
      </c>
      <c r="GD13" s="200">
        <f>AR13*AR$2*IF($FC13="V",1,-1)*IF($Q13="Fixo",(DF13-INDEX('Curva Forward'!$C$5:$AN$13,MATCH(CONCATENATE(BD_COMERCIAL!$K13," ",BD_COMERCIAL!$L13),'Curva Forward'!$B$5:$B$13,0),MATCH(GD$4,'Curva Forward'!$C$4:$AN$4,0))),DF13)</f>
        <v>0</v>
      </c>
      <c r="GE13" s="200">
        <f>AS13*AS$2*IF($FC13="V",1,-1)*IF($Q13="Fixo",(DG13-INDEX('Curva Forward'!$C$5:$AN$13,MATCH(CONCATENATE(BD_COMERCIAL!$K13," ",BD_COMERCIAL!$L13),'Curva Forward'!$B$5:$B$13,0),MATCH(GE$4,'Curva Forward'!$C$4:$AN$4,0))),DG13)</f>
        <v>0</v>
      </c>
      <c r="GF13" s="200">
        <f>AT13*AT$2*IF($FC13="V",1,-1)*IF($Q13="Fixo",(DH13-INDEX('Curva Forward'!$C$5:$AN$13,MATCH(CONCATENATE(BD_COMERCIAL!$K13," ",BD_COMERCIAL!$L13),'Curva Forward'!$B$5:$B$13,0),MATCH(GF$4,'Curva Forward'!$C$4:$AN$4,0))),DH13)</f>
        <v>0</v>
      </c>
      <c r="GG13" s="200">
        <f>AU13*AU$2*IF($FC13="V",1,-1)*IF($Q13="Fixo",(DI13-INDEX('Curva Forward'!$C$5:$AN$13,MATCH(CONCATENATE(BD_COMERCIAL!$K13," ",BD_COMERCIAL!$L13),'Curva Forward'!$B$5:$B$13,0),MATCH(GG$4,'Curva Forward'!$C$4:$AN$4,0))),DI13)</f>
        <v>0</v>
      </c>
      <c r="GH13" s="200">
        <f>AV13*AV$2*IF($FC13="V",1,-1)*IF($Q13="Fixo",(DJ13-INDEX('Curva Forward'!$C$5:$AN$13,MATCH(CONCATENATE(BD_COMERCIAL!$K13," ",BD_COMERCIAL!$L13),'Curva Forward'!$B$5:$B$13,0),MATCH(GH$4,'Curva Forward'!$C$4:$AN$4,0))),DJ13)</f>
        <v>0</v>
      </c>
      <c r="GI13" s="200">
        <f>AW13*AW$2*IF($FC13="V",1,-1)*IF($Q13="Fixo",(DK13-INDEX('Curva Forward'!$C$5:$AN$13,MATCH(CONCATENATE(BD_COMERCIAL!$K13," ",BD_COMERCIAL!$L13),'Curva Forward'!$B$5:$B$13,0),MATCH(GI$4,'Curva Forward'!$C$4:$AN$4,0))),DK13)</f>
        <v>0</v>
      </c>
      <c r="GJ13" s="200">
        <f>AX13*AX$2*IF($FC13="V",1,-1)*IF($Q13="Fixo",(DL13-INDEX('Curva Forward'!$C$5:$AN$13,MATCH(CONCATENATE(BD_COMERCIAL!$K13," ",BD_COMERCIAL!$L13),'Curva Forward'!$B$5:$B$13,0),MATCH(GJ$4,'Curva Forward'!$C$4:$AN$4,0))),DL13)</f>
        <v>0</v>
      </c>
      <c r="GK13" s="200">
        <f>AY13*AY$2*IF($FC13="V",1,-1)*IF($Q13="Fixo",(DM13-INDEX('Curva Forward'!$C$5:$AN$13,MATCH(CONCATENATE(BD_COMERCIAL!$K13," ",BD_COMERCIAL!$L13),'Curva Forward'!$B$5:$B$13,0),MATCH(GK$4,'Curva Forward'!$C$4:$AN$4,0))),DM13)</f>
        <v>0</v>
      </c>
      <c r="GL13" s="200">
        <f>IF(EZ13="",0,CL13*CL$2*IF($FC13="V",1,-1)*IF($Q13="Fixo",(EZ13-INDEX('Curva Forward'!$C$5:$AN$13,MATCH(CONCATENATE(BD_COMERCIAL!$K13," ",BD_COMERCIAL!$L13),'Curva Forward'!$B$5:$B$13,0),MATCH(GL$4,'Curva Forward'!$C$4:$AN$4,0))),EZ13))</f>
        <v>0</v>
      </c>
      <c r="GM13" s="200">
        <f>IF(FA13="",0,CM13*CM$2*IF($FC13="V",1,-1)*IF($Q13="Fixo",(FA13-INDEX('Curva Forward'!$C$5:$AN$13,MATCH(CONCATENATE(BD_COMERCIAL!$K13," ",BD_COMERCIAL!$L13),'Curva Forward'!$B$5:$B$13,0),MATCH(GM$4,'Curva Forward'!$C$4:$AN$4,0))),FA13))</f>
        <v>0</v>
      </c>
      <c r="GN13" s="200">
        <f>IF(FB13="",0,CN13*CN$2*IF($FC13="V",1,-1)*IF($Q13="Fixo",(FB13-INDEX('Curva Forward'!$C$5:$AN$13,MATCH(CONCATENATE(BD_COMERCIAL!$K13," ",BD_COMERCIAL!$L13),'Curva Forward'!$B$5:$B$13,0),MATCH(GN$4,'Curva Forward'!$C$4:$AN$4,0))),FB13))</f>
        <v>0</v>
      </c>
      <c r="GO13" s="201">
        <f t="shared" ca="1" si="27"/>
        <v>0</v>
      </c>
      <c r="GP13" s="201">
        <f t="shared" ca="1" si="28"/>
        <v>0</v>
      </c>
    </row>
    <row r="14" spans="1:198" ht="15" customHeight="1" x14ac:dyDescent="0.25">
      <c r="A14" s="6"/>
      <c r="B14" s="7" t="s">
        <v>253</v>
      </c>
      <c r="C14" s="8">
        <v>44299</v>
      </c>
      <c r="D14" s="9" t="s">
        <v>131</v>
      </c>
      <c r="E14" s="9" t="s">
        <v>201</v>
      </c>
      <c r="F14" s="113">
        <v>11182210000164</v>
      </c>
      <c r="G14" s="10" t="s">
        <v>125</v>
      </c>
      <c r="H14" s="113">
        <v>3780401000108</v>
      </c>
      <c r="I14" s="9" t="s">
        <v>139</v>
      </c>
      <c r="J14" s="166"/>
      <c r="K14" s="10" t="s">
        <v>127</v>
      </c>
      <c r="L14" s="84" t="s">
        <v>22</v>
      </c>
      <c r="M14" s="11">
        <v>44562</v>
      </c>
      <c r="N14" s="12">
        <v>44926</v>
      </c>
      <c r="O14" s="10">
        <v>2</v>
      </c>
      <c r="P14" s="84">
        <v>223</v>
      </c>
      <c r="Q14" s="84" t="s">
        <v>128</v>
      </c>
      <c r="R14" s="10" t="s">
        <v>129</v>
      </c>
      <c r="S14" s="173" t="s">
        <v>135</v>
      </c>
      <c r="T14" s="174" t="s">
        <v>130</v>
      </c>
      <c r="U14" s="175">
        <v>44299</v>
      </c>
      <c r="V14" s="257">
        <f ca="1">IF(U14="","",
IF(U14="NA","",
IFERROR(VLOOKUP(EOMONTH(M14,-2)+1,IPCA!$A:$B,2,0),
VLOOKUP(EOMONTH(TODAY(),-2)+1,IPCA!$A:$B,2,0))/
VLOOKUP(EOMONTH(U14,-2)+1,IPCA!$A:$B,2,0)*
P14))</f>
        <v>240.49978148701607</v>
      </c>
      <c r="W14" s="84"/>
      <c r="X14" s="13" t="s">
        <v>133</v>
      </c>
      <c r="Y14" s="176" t="s">
        <v>273</v>
      </c>
      <c r="Z14" s="107" t="s">
        <v>136</v>
      </c>
      <c r="AA14" s="108">
        <v>44566</v>
      </c>
      <c r="AB14" s="15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 s="6">
        <v>2</v>
      </c>
      <c r="AN14" s="15"/>
      <c r="AY14" s="6"/>
      <c r="AZ14" s="15"/>
      <c r="BK14" s="6"/>
      <c r="BL14" s="15"/>
      <c r="BW14" s="6"/>
      <c r="BX14" s="15"/>
      <c r="CI14" s="6"/>
      <c r="CJ14" s="16">
        <f t="shared" si="12"/>
        <v>2</v>
      </c>
      <c r="CK14" s="16" t="str">
        <f t="shared" si="13"/>
        <v/>
      </c>
      <c r="CL14" s="16" t="str">
        <f t="shared" si="14"/>
        <v/>
      </c>
      <c r="CM14" s="16" t="str">
        <f t="shared" si="15"/>
        <v/>
      </c>
      <c r="CN14" s="16" t="str">
        <f t="shared" si="16"/>
        <v/>
      </c>
      <c r="CO14" s="18"/>
      <c r="CP14" s="15">
        <v>223</v>
      </c>
      <c r="CQ14">
        <v>223</v>
      </c>
      <c r="CR14">
        <v>223</v>
      </c>
      <c r="CS14">
        <v>223</v>
      </c>
      <c r="CT14">
        <v>223</v>
      </c>
      <c r="CU14">
        <v>223</v>
      </c>
      <c r="CV14">
        <v>223</v>
      </c>
      <c r="CW14">
        <v>223</v>
      </c>
      <c r="CX14">
        <v>223</v>
      </c>
      <c r="CY14">
        <v>223</v>
      </c>
      <c r="CZ14">
        <v>223</v>
      </c>
      <c r="DA14" s="6">
        <v>223</v>
      </c>
      <c r="DB14" s="15"/>
      <c r="DM14" s="6"/>
      <c r="DN14" s="15"/>
      <c r="DY14" s="6"/>
      <c r="DZ14" s="15"/>
      <c r="EK14" s="6"/>
      <c r="EL14" s="15"/>
      <c r="EW14" s="6"/>
      <c r="EX14" s="16">
        <f t="shared" si="17"/>
        <v>223</v>
      </c>
      <c r="EY14" s="16" t="str">
        <f t="shared" si="18"/>
        <v/>
      </c>
      <c r="EZ14" s="16" t="str">
        <f t="shared" si="19"/>
        <v/>
      </c>
      <c r="FA14" s="16" t="str">
        <f t="shared" si="20"/>
        <v/>
      </c>
      <c r="FB14" s="160" t="str">
        <f t="shared" si="21"/>
        <v/>
      </c>
      <c r="FC14" t="s">
        <v>205</v>
      </c>
      <c r="FD14" s="20" t="s">
        <v>139</v>
      </c>
      <c r="FE14"/>
      <c r="FF14" s="209" t="s">
        <v>206</v>
      </c>
      <c r="FH14" s="284">
        <f t="shared" ca="1" si="22"/>
        <v>17.499781487016065</v>
      </c>
      <c r="FI14" s="208">
        <f t="shared" si="23"/>
        <v>12.133333333333333</v>
      </c>
      <c r="FK14" t="str">
        <f t="shared" si="24"/>
        <v>Nova Energia Comercializadora S.A.</v>
      </c>
      <c r="FL14" s="201">
        <f t="shared" ca="1" si="25"/>
        <v>-2616208.7999999998</v>
      </c>
      <c r="FM14" s="201">
        <f t="shared" ca="1" si="26"/>
        <v>0</v>
      </c>
      <c r="FN14" s="200">
        <f>AB14*AB$2*IF($FC14="V",1,-1)*IF($Q14="Fixo",(CP14-INDEX('Curva Forward'!$C$5:$AN$13,MATCH(CONCATENATE(BD_COMERCIAL!$K14," ",BD_COMERCIAL!$L14),'Curva Forward'!$B$5:$B$13,0),MATCH(FN$4,'Curva Forward'!$C$4:$AN$4,0))),CP14)</f>
        <v>-235104</v>
      </c>
      <c r="FO14" s="200">
        <f>AC14*AC$2*IF($FC14="V",1,-1)*IF($Q14="Fixo",(CQ14-INDEX('Curva Forward'!$C$5:$AN$13,MATCH(CONCATENATE(BD_COMERCIAL!$K14," ",BD_COMERCIAL!$L14),'Curva Forward'!$B$5:$B$13,0),MATCH(FO$4,'Curva Forward'!$C$4:$AN$4,0))),CQ14)</f>
        <v>-223104</v>
      </c>
      <c r="FP14" s="200">
        <f>AD14*AD$2*IF($FC14="V",1,-1)*IF($Q14="Fixo",(CR14-INDEX('Curva Forward'!$C$5:$AN$13,MATCH(CONCATENATE(BD_COMERCIAL!$K14," ",BD_COMERCIAL!$L14),'Curva Forward'!$B$5:$B$13,0),MATCH(FP$4,'Curva Forward'!$C$4:$AN$4,0))),CR14)</f>
        <v>-247008</v>
      </c>
      <c r="FQ14" s="200">
        <f>AE14*AE$2*IF($FC14="V",1,-1)*IF($Q14="Fixo",(CS14-INDEX('Curva Forward'!$C$5:$AN$13,MATCH(CONCATENATE(BD_COMERCIAL!$K14," ",BD_COMERCIAL!$L14),'Curva Forward'!$B$5:$B$13,0),MATCH(FQ$4,'Curva Forward'!$C$4:$AN$4,0))),CS14)</f>
        <v>-239040</v>
      </c>
      <c r="FR14" s="200">
        <f>AF14*AF$2*IF($FC14="V",1,-1)*IF($Q14="Fixo",(CT14-INDEX('Curva Forward'!$C$5:$AN$13,MATCH(CONCATENATE(BD_COMERCIAL!$K14," ",BD_COMERCIAL!$L14),'Curva Forward'!$B$5:$B$13,0),MATCH(FR$4,'Curva Forward'!$C$4:$AN$4,0))),CT14)</f>
        <v>-248496</v>
      </c>
      <c r="FS14" s="200">
        <f>AG14*AG$2*IF($FC14="V",1,-1)*IF($Q14="Fixo",(CU14-INDEX('Curva Forward'!$C$5:$AN$13,MATCH(CONCATENATE(BD_COMERCIAL!$K14," ",BD_COMERCIAL!$L14),'Curva Forward'!$B$5:$B$13,0),MATCH(FS$4,'Curva Forward'!$C$4:$AN$4,0))),CU14)</f>
        <v>-240552.00000000003</v>
      </c>
      <c r="FT14" s="200">
        <f>AH14*AH$2*IF($FC14="V",1,-1)*IF($Q14="Fixo",(CV14-INDEX('Curva Forward'!$C$5:$AN$13,MATCH(CONCATENATE(BD_COMERCIAL!$K14," ",BD_COMERCIAL!$L14),'Curva Forward'!$B$5:$B$13,0),MATCH(FT$4,'Curva Forward'!$C$4:$AN$4,0))),CV14)</f>
        <v>-232648.8</v>
      </c>
      <c r="FU14" s="200">
        <f>AI14*AI$2*IF($FC14="V",1,-1)*IF($Q14="Fixo",(CW14-INDEX('Curva Forward'!$C$5:$AN$13,MATCH(CONCATENATE(BD_COMERCIAL!$K14," ",BD_COMERCIAL!$L14),'Curva Forward'!$B$5:$B$13,0),MATCH(FU$4,'Curva Forward'!$C$4:$AN$4,0))),CW14)</f>
        <v>-205344</v>
      </c>
      <c r="FV14" s="200">
        <f>AJ14*AJ$2*IF($FC14="V",1,-1)*IF($Q14="Fixo",(CX14-INDEX('Curva Forward'!$C$5:$AN$13,MATCH(CONCATENATE(BD_COMERCIAL!$K14," ",BD_COMERCIAL!$L14),'Curva Forward'!$B$5:$B$13,0),MATCH(FV$4,'Curva Forward'!$C$4:$AN$4,0))),CX14)</f>
        <v>-203040</v>
      </c>
      <c r="FW14" s="200">
        <f>AK14*AK$2*IF($FC14="V",1,-1)*IF($Q14="Fixo",(CY14-INDEX('Curva Forward'!$C$5:$AN$13,MATCH(CONCATENATE(BD_COMERCIAL!$K14," ",BD_COMERCIAL!$L14),'Curva Forward'!$B$5:$B$13,0),MATCH(FW$4,'Curva Forward'!$C$4:$AN$4,0))),CY14)</f>
        <v>-183024</v>
      </c>
      <c r="FX14" s="200">
        <f>AL14*AL$2*IF($FC14="V",1,-1)*IF($Q14="Fixo",(CZ14-INDEX('Curva Forward'!$C$5:$AN$13,MATCH(CONCATENATE(BD_COMERCIAL!$K14," ",BD_COMERCIAL!$L14),'Curva Forward'!$B$5:$B$13,0),MATCH(FX$4,'Curva Forward'!$C$4:$AN$4,0))),CZ14)</f>
        <v>-171360</v>
      </c>
      <c r="FY14" s="200">
        <f>AM14*AM$2*IF($FC14="V",1,-1)*IF($Q14="Fixo",(DA14-INDEX('Curva Forward'!$C$5:$AN$13,MATCH(CONCATENATE(BD_COMERCIAL!$K14," ",BD_COMERCIAL!$L14),'Curva Forward'!$B$5:$B$13,0),MATCH(FY$4,'Curva Forward'!$C$4:$AN$4,0))),DA14)</f>
        <v>-187488</v>
      </c>
      <c r="FZ14" s="200">
        <f>AN14*AN$2*IF($FC14="V",1,-1)*IF($Q14="Fixo",(DB14-INDEX('Curva Forward'!$C$5:$AN$13,MATCH(CONCATENATE(BD_COMERCIAL!$K14," ",BD_COMERCIAL!$L14),'Curva Forward'!$B$5:$B$13,0),MATCH(FZ$4,'Curva Forward'!$C$4:$AN$4,0))),DB14)</f>
        <v>0</v>
      </c>
      <c r="GA14" s="200">
        <f>AO14*AO$2*IF($FC14="V",1,-1)*IF($Q14="Fixo",(DC14-INDEX('Curva Forward'!$C$5:$AN$13,MATCH(CONCATENATE(BD_COMERCIAL!$K14," ",BD_COMERCIAL!$L14),'Curva Forward'!$B$5:$B$13,0),MATCH(GA$4,'Curva Forward'!$C$4:$AN$4,0))),DC14)</f>
        <v>0</v>
      </c>
      <c r="GB14" s="200">
        <f>AP14*AP$2*IF($FC14="V",1,-1)*IF($Q14="Fixo",(DD14-INDEX('Curva Forward'!$C$5:$AN$13,MATCH(CONCATENATE(BD_COMERCIAL!$K14," ",BD_COMERCIAL!$L14),'Curva Forward'!$B$5:$B$13,0),MATCH(GB$4,'Curva Forward'!$C$4:$AN$4,0))),DD14)</f>
        <v>0</v>
      </c>
      <c r="GC14" s="200">
        <f>AQ14*AQ$2*IF($FC14="V",1,-1)*IF($Q14="Fixo",(DE14-INDEX('Curva Forward'!$C$5:$AN$13,MATCH(CONCATENATE(BD_COMERCIAL!$K14," ",BD_COMERCIAL!$L14),'Curva Forward'!$B$5:$B$13,0),MATCH(GC$4,'Curva Forward'!$C$4:$AN$4,0))),DE14)</f>
        <v>0</v>
      </c>
      <c r="GD14" s="200">
        <f>AR14*AR$2*IF($FC14="V",1,-1)*IF($Q14="Fixo",(DF14-INDEX('Curva Forward'!$C$5:$AN$13,MATCH(CONCATENATE(BD_COMERCIAL!$K14," ",BD_COMERCIAL!$L14),'Curva Forward'!$B$5:$B$13,0),MATCH(GD$4,'Curva Forward'!$C$4:$AN$4,0))),DF14)</f>
        <v>0</v>
      </c>
      <c r="GE14" s="200">
        <f>AS14*AS$2*IF($FC14="V",1,-1)*IF($Q14="Fixo",(DG14-INDEX('Curva Forward'!$C$5:$AN$13,MATCH(CONCATENATE(BD_COMERCIAL!$K14," ",BD_COMERCIAL!$L14),'Curva Forward'!$B$5:$B$13,0),MATCH(GE$4,'Curva Forward'!$C$4:$AN$4,0))),DG14)</f>
        <v>0</v>
      </c>
      <c r="GF14" s="200">
        <f>AT14*AT$2*IF($FC14="V",1,-1)*IF($Q14="Fixo",(DH14-INDEX('Curva Forward'!$C$5:$AN$13,MATCH(CONCATENATE(BD_COMERCIAL!$K14," ",BD_COMERCIAL!$L14),'Curva Forward'!$B$5:$B$13,0),MATCH(GF$4,'Curva Forward'!$C$4:$AN$4,0))),DH14)</f>
        <v>0</v>
      </c>
      <c r="GG14" s="200">
        <f>AU14*AU$2*IF($FC14="V",1,-1)*IF($Q14="Fixo",(DI14-INDEX('Curva Forward'!$C$5:$AN$13,MATCH(CONCATENATE(BD_COMERCIAL!$K14," ",BD_COMERCIAL!$L14),'Curva Forward'!$B$5:$B$13,0),MATCH(GG$4,'Curva Forward'!$C$4:$AN$4,0))),DI14)</f>
        <v>0</v>
      </c>
      <c r="GH14" s="200">
        <f>AV14*AV$2*IF($FC14="V",1,-1)*IF($Q14="Fixo",(DJ14-INDEX('Curva Forward'!$C$5:$AN$13,MATCH(CONCATENATE(BD_COMERCIAL!$K14," ",BD_COMERCIAL!$L14),'Curva Forward'!$B$5:$B$13,0),MATCH(GH$4,'Curva Forward'!$C$4:$AN$4,0))),DJ14)</f>
        <v>0</v>
      </c>
      <c r="GI14" s="200">
        <f>AW14*AW$2*IF($FC14="V",1,-1)*IF($Q14="Fixo",(DK14-INDEX('Curva Forward'!$C$5:$AN$13,MATCH(CONCATENATE(BD_COMERCIAL!$K14," ",BD_COMERCIAL!$L14),'Curva Forward'!$B$5:$B$13,0),MATCH(GI$4,'Curva Forward'!$C$4:$AN$4,0))),DK14)</f>
        <v>0</v>
      </c>
      <c r="GJ14" s="200">
        <f>AX14*AX$2*IF($FC14="V",1,-1)*IF($Q14="Fixo",(DL14-INDEX('Curva Forward'!$C$5:$AN$13,MATCH(CONCATENATE(BD_COMERCIAL!$K14," ",BD_COMERCIAL!$L14),'Curva Forward'!$B$5:$B$13,0),MATCH(GJ$4,'Curva Forward'!$C$4:$AN$4,0))),DL14)</f>
        <v>0</v>
      </c>
      <c r="GK14" s="200">
        <f>AY14*AY$2*IF($FC14="V",1,-1)*IF($Q14="Fixo",(DM14-INDEX('Curva Forward'!$C$5:$AN$13,MATCH(CONCATENATE(BD_COMERCIAL!$K14," ",BD_COMERCIAL!$L14),'Curva Forward'!$B$5:$B$13,0),MATCH(GK$4,'Curva Forward'!$C$4:$AN$4,0))),DM14)</f>
        <v>0</v>
      </c>
      <c r="GL14" s="200">
        <f>IF(EZ14="",0,CL14*CL$2*IF($FC14="V",1,-1)*IF($Q14="Fixo",(EZ14-INDEX('Curva Forward'!$C$5:$AN$13,MATCH(CONCATENATE(BD_COMERCIAL!$K14," ",BD_COMERCIAL!$L14),'Curva Forward'!$B$5:$B$13,0),MATCH(GL$4,'Curva Forward'!$C$4:$AN$4,0))),EZ14))</f>
        <v>0</v>
      </c>
      <c r="GM14" s="200">
        <f>IF(FA14="",0,CM14*CM$2*IF($FC14="V",1,-1)*IF($Q14="Fixo",(FA14-INDEX('Curva Forward'!$C$5:$AN$13,MATCH(CONCATENATE(BD_COMERCIAL!$K14," ",BD_COMERCIAL!$L14),'Curva Forward'!$B$5:$B$13,0),MATCH(GM$4,'Curva Forward'!$C$4:$AN$4,0))),FA14))</f>
        <v>0</v>
      </c>
      <c r="GN14" s="200">
        <f>IF(FB14="",0,CN14*CN$2*IF($FC14="V",1,-1)*IF($Q14="Fixo",(FB14-INDEX('Curva Forward'!$C$5:$AN$13,MATCH(CONCATENATE(BD_COMERCIAL!$K14," ",BD_COMERCIAL!$L14),'Curva Forward'!$B$5:$B$13,0),MATCH(GN$4,'Curva Forward'!$C$4:$AN$4,0))),FB14))</f>
        <v>0</v>
      </c>
      <c r="GO14" s="201">
        <f t="shared" ca="1" si="27"/>
        <v>0</v>
      </c>
      <c r="GP14" s="201">
        <f t="shared" ca="1" si="28"/>
        <v>0</v>
      </c>
    </row>
    <row r="15" spans="1:198" s="226" customFormat="1" ht="15" customHeight="1" x14ac:dyDescent="0.25">
      <c r="A15" s="212"/>
      <c r="B15" s="213" t="s">
        <v>254</v>
      </c>
      <c r="C15" s="214">
        <v>44299</v>
      </c>
      <c r="D15" s="215" t="s">
        <v>131</v>
      </c>
      <c r="E15" s="215" t="s">
        <v>181</v>
      </c>
      <c r="F15" s="113">
        <v>13145928000106</v>
      </c>
      <c r="G15" s="216" t="s">
        <v>125</v>
      </c>
      <c r="H15" s="113">
        <v>3780401000108</v>
      </c>
      <c r="I15" s="215" t="s">
        <v>139</v>
      </c>
      <c r="J15" s="222" t="s">
        <v>338</v>
      </c>
      <c r="K15" s="216" t="s">
        <v>127</v>
      </c>
      <c r="L15" s="217" t="s">
        <v>22</v>
      </c>
      <c r="M15" s="218">
        <v>44562</v>
      </c>
      <c r="N15" s="219">
        <v>44926</v>
      </c>
      <c r="O15" s="216">
        <v>0</v>
      </c>
      <c r="P15" s="217">
        <v>0</v>
      </c>
      <c r="Q15" s="217" t="s">
        <v>128</v>
      </c>
      <c r="R15" s="216" t="s">
        <v>129</v>
      </c>
      <c r="S15" s="220" t="s">
        <v>135</v>
      </c>
      <c r="T15" s="218" t="s">
        <v>130</v>
      </c>
      <c r="U15" s="219">
        <v>44299</v>
      </c>
      <c r="V15" s="257">
        <f ca="1">IF(U15="","",
IF(U15="NA","",
IFERROR(VLOOKUP(EOMONTH(M15,-2)+1,IPCA!$A:$B,2,0),
VLOOKUP(EOMONTH(TODAY(),-2)+1,IPCA!$A:$B,2,0))/
VLOOKUP(EOMONTH(U15,-2)+1,IPCA!$A:$B,2,0)*
P15))</f>
        <v>0</v>
      </c>
      <c r="W15" s="217"/>
      <c r="X15" s="221" t="s">
        <v>133</v>
      </c>
      <c r="Y15" s="222" t="s">
        <v>274</v>
      </c>
      <c r="Z15" s="223" t="s">
        <v>136</v>
      </c>
      <c r="AA15" s="224">
        <v>44361</v>
      </c>
      <c r="AB15" s="225">
        <v>0</v>
      </c>
      <c r="AC15" s="226">
        <v>0</v>
      </c>
      <c r="AD15" s="226">
        <v>0</v>
      </c>
      <c r="AE15" s="226">
        <v>0</v>
      </c>
      <c r="AF15" s="226">
        <v>0</v>
      </c>
      <c r="AG15" s="226">
        <v>0</v>
      </c>
      <c r="AH15" s="226">
        <v>0</v>
      </c>
      <c r="AI15" s="226">
        <v>0</v>
      </c>
      <c r="AJ15" s="226">
        <v>0</v>
      </c>
      <c r="AK15" s="226">
        <v>0</v>
      </c>
      <c r="AL15" s="226">
        <v>0</v>
      </c>
      <c r="AM15" s="212">
        <v>0</v>
      </c>
      <c r="AN15" s="15"/>
      <c r="AO15"/>
      <c r="AP15"/>
      <c r="AQ15"/>
      <c r="AR15"/>
      <c r="AS15"/>
      <c r="AT15"/>
      <c r="AU15"/>
      <c r="AV15"/>
      <c r="AW15"/>
      <c r="AX15"/>
      <c r="AY15" s="6"/>
      <c r="AZ15" s="15"/>
      <c r="BA15"/>
      <c r="BB15"/>
      <c r="BC15"/>
      <c r="BD15"/>
      <c r="BE15"/>
      <c r="BF15"/>
      <c r="BG15"/>
      <c r="BH15"/>
      <c r="BI15"/>
      <c r="BJ15"/>
      <c r="BK15" s="6"/>
      <c r="BL15" s="15"/>
      <c r="BM15"/>
      <c r="BN15"/>
      <c r="BO15"/>
      <c r="BP15"/>
      <c r="BQ15"/>
      <c r="BR15"/>
      <c r="BS15"/>
      <c r="BT15"/>
      <c r="BU15"/>
      <c r="BV15"/>
      <c r="BW15" s="6"/>
      <c r="BX15" s="15"/>
      <c r="BY15"/>
      <c r="BZ15"/>
      <c r="CA15"/>
      <c r="CB15"/>
      <c r="CC15"/>
      <c r="CD15"/>
      <c r="CE15"/>
      <c r="CF15"/>
      <c r="CG15"/>
      <c r="CH15"/>
      <c r="CI15" s="6"/>
      <c r="CJ15" s="16" t="str">
        <f t="shared" si="12"/>
        <v/>
      </c>
      <c r="CK15" s="16" t="str">
        <f t="shared" si="13"/>
        <v/>
      </c>
      <c r="CL15" s="227" t="str">
        <f t="shared" si="14"/>
        <v/>
      </c>
      <c r="CM15" s="227" t="str">
        <f t="shared" si="15"/>
        <v/>
      </c>
      <c r="CN15" s="227" t="str">
        <f t="shared" si="16"/>
        <v/>
      </c>
      <c r="CO15" s="231"/>
      <c r="CP15" s="225">
        <v>0</v>
      </c>
      <c r="CQ15" s="226">
        <v>0</v>
      </c>
      <c r="CR15" s="226">
        <v>0</v>
      </c>
      <c r="CS15" s="226">
        <v>0</v>
      </c>
      <c r="CT15" s="226">
        <v>0</v>
      </c>
      <c r="CU15" s="226">
        <v>0</v>
      </c>
      <c r="CV15" s="226">
        <v>0</v>
      </c>
      <c r="CW15" s="226">
        <v>0</v>
      </c>
      <c r="CX15" s="226">
        <v>0</v>
      </c>
      <c r="CY15" s="226">
        <v>0</v>
      </c>
      <c r="CZ15" s="226">
        <v>0</v>
      </c>
      <c r="DA15" s="212">
        <v>0</v>
      </c>
      <c r="DB15" s="15"/>
      <c r="DC15"/>
      <c r="DD15"/>
      <c r="DE15"/>
      <c r="DF15"/>
      <c r="DG15"/>
      <c r="DH15"/>
      <c r="DI15"/>
      <c r="DJ15"/>
      <c r="DK15"/>
      <c r="DL15"/>
      <c r="DM15" s="6"/>
      <c r="DN15" s="15"/>
      <c r="DO15"/>
      <c r="DP15"/>
      <c r="DQ15"/>
      <c r="DR15"/>
      <c r="DS15"/>
      <c r="DT15"/>
      <c r="DU15"/>
      <c r="DV15"/>
      <c r="DW15"/>
      <c r="DX15"/>
      <c r="DY15" s="6"/>
      <c r="DZ15" s="15"/>
      <c r="EA15"/>
      <c r="EB15"/>
      <c r="EC15"/>
      <c r="ED15"/>
      <c r="EE15"/>
      <c r="EF15"/>
      <c r="EG15"/>
      <c r="EH15"/>
      <c r="EI15"/>
      <c r="EJ15"/>
      <c r="EK15" s="6"/>
      <c r="EL15" s="15"/>
      <c r="EM15"/>
      <c r="EN15"/>
      <c r="EO15"/>
      <c r="EP15"/>
      <c r="EQ15"/>
      <c r="ER15"/>
      <c r="ES15"/>
      <c r="ET15"/>
      <c r="EU15"/>
      <c r="EV15"/>
      <c r="EW15" s="6"/>
      <c r="EX15" s="16" t="str">
        <f t="shared" si="17"/>
        <v/>
      </c>
      <c r="EY15" s="16" t="str">
        <f t="shared" si="18"/>
        <v/>
      </c>
      <c r="EZ15" s="227" t="str">
        <f t="shared" si="19"/>
        <v/>
      </c>
      <c r="FA15" s="227" t="str">
        <f t="shared" si="20"/>
        <v/>
      </c>
      <c r="FB15" s="228" t="str">
        <f t="shared" si="21"/>
        <v/>
      </c>
      <c r="FC15" s="226" t="s">
        <v>205</v>
      </c>
      <c r="FD15" s="229" t="s">
        <v>139</v>
      </c>
      <c r="FF15" s="217" t="s">
        <v>206</v>
      </c>
      <c r="FH15" s="284">
        <f t="shared" ca="1" si="22"/>
        <v>0</v>
      </c>
      <c r="FI15" s="208">
        <f t="shared" si="23"/>
        <v>12.133333333333333</v>
      </c>
      <c r="FK15" s="226" t="str">
        <f t="shared" si="24"/>
        <v>Brasil Comercializadora de Energias Ltda</v>
      </c>
      <c r="FL15" s="230">
        <f t="shared" ca="1" si="25"/>
        <v>0</v>
      </c>
      <c r="FM15" s="230">
        <f t="shared" ca="1" si="26"/>
        <v>0</v>
      </c>
      <c r="FN15" s="211">
        <f>AB15*AB$2*IF($FC15="V",1,-1)*IF($Q15="Fixo",(CP15-INDEX('Curva Forward'!$C$5:$AN$13,MATCH(CONCATENATE(BD_COMERCIAL!$K15," ",BD_COMERCIAL!$L15),'Curva Forward'!$B$5:$B$13,0),MATCH(FN$4,'Curva Forward'!$C$4:$AN$4,0))),CP15)</f>
        <v>0</v>
      </c>
      <c r="FO15" s="211">
        <f>AC15*AC$2*IF($FC15="V",1,-1)*IF($Q15="Fixo",(CQ15-INDEX('Curva Forward'!$C$5:$AN$13,MATCH(CONCATENATE(BD_COMERCIAL!$K15," ",BD_COMERCIAL!$L15),'Curva Forward'!$B$5:$B$13,0),MATCH(FO$4,'Curva Forward'!$C$4:$AN$4,0))),CQ15)</f>
        <v>0</v>
      </c>
      <c r="FP15" s="211">
        <f>AD15*AD$2*IF($FC15="V",1,-1)*IF($Q15="Fixo",(CR15-INDEX('Curva Forward'!$C$5:$AN$13,MATCH(CONCATENATE(BD_COMERCIAL!$K15," ",BD_COMERCIAL!$L15),'Curva Forward'!$B$5:$B$13,0),MATCH(FP$4,'Curva Forward'!$C$4:$AN$4,0))),CR15)</f>
        <v>0</v>
      </c>
      <c r="FQ15" s="211">
        <f>AE15*AE$2*IF($FC15="V",1,-1)*IF($Q15="Fixo",(CS15-INDEX('Curva Forward'!$C$5:$AN$13,MATCH(CONCATENATE(BD_COMERCIAL!$K15," ",BD_COMERCIAL!$L15),'Curva Forward'!$B$5:$B$13,0),MATCH(FQ$4,'Curva Forward'!$C$4:$AN$4,0))),CS15)</f>
        <v>0</v>
      </c>
      <c r="FR15" s="211">
        <f>AF15*AF$2*IF($FC15="V",1,-1)*IF($Q15="Fixo",(CT15-INDEX('Curva Forward'!$C$5:$AN$13,MATCH(CONCATENATE(BD_COMERCIAL!$K15," ",BD_COMERCIAL!$L15),'Curva Forward'!$B$5:$B$13,0),MATCH(FR$4,'Curva Forward'!$C$4:$AN$4,0))),CT15)</f>
        <v>0</v>
      </c>
      <c r="FS15" s="211">
        <f>AG15*AG$2*IF($FC15="V",1,-1)*IF($Q15="Fixo",(CU15-INDEX('Curva Forward'!$C$5:$AN$13,MATCH(CONCATENATE(BD_COMERCIAL!$K15," ",BD_COMERCIAL!$L15),'Curva Forward'!$B$5:$B$13,0),MATCH(FS$4,'Curva Forward'!$C$4:$AN$4,0))),CU15)</f>
        <v>0</v>
      </c>
      <c r="FT15" s="211">
        <f>AH15*AH$2*IF($FC15="V",1,-1)*IF($Q15="Fixo",(CV15-INDEX('Curva Forward'!$C$5:$AN$13,MATCH(CONCATENATE(BD_COMERCIAL!$K15," ",BD_COMERCIAL!$L15),'Curva Forward'!$B$5:$B$13,0),MATCH(FT$4,'Curva Forward'!$C$4:$AN$4,0))),CV15)</f>
        <v>0</v>
      </c>
      <c r="FU15" s="211">
        <f>AI15*AI$2*IF($FC15="V",1,-1)*IF($Q15="Fixo",(CW15-INDEX('Curva Forward'!$C$5:$AN$13,MATCH(CONCATENATE(BD_COMERCIAL!$K15," ",BD_COMERCIAL!$L15),'Curva Forward'!$B$5:$B$13,0),MATCH(FU$4,'Curva Forward'!$C$4:$AN$4,0))),CW15)</f>
        <v>0</v>
      </c>
      <c r="FV15" s="211">
        <f>AJ15*AJ$2*IF($FC15="V",1,-1)*IF($Q15="Fixo",(CX15-INDEX('Curva Forward'!$C$5:$AN$13,MATCH(CONCATENATE(BD_COMERCIAL!$K15," ",BD_COMERCIAL!$L15),'Curva Forward'!$B$5:$B$13,0),MATCH(FV$4,'Curva Forward'!$C$4:$AN$4,0))),CX15)</f>
        <v>0</v>
      </c>
      <c r="FW15" s="211">
        <f>AK15*AK$2*IF($FC15="V",1,-1)*IF($Q15="Fixo",(CY15-INDEX('Curva Forward'!$C$5:$AN$13,MATCH(CONCATENATE(BD_COMERCIAL!$K15," ",BD_COMERCIAL!$L15),'Curva Forward'!$B$5:$B$13,0),MATCH(FW$4,'Curva Forward'!$C$4:$AN$4,0))),CY15)</f>
        <v>0</v>
      </c>
      <c r="FX15" s="211">
        <f>AL15*AL$2*IF($FC15="V",1,-1)*IF($Q15="Fixo",(CZ15-INDEX('Curva Forward'!$C$5:$AN$13,MATCH(CONCATENATE(BD_COMERCIAL!$K15," ",BD_COMERCIAL!$L15),'Curva Forward'!$B$5:$B$13,0),MATCH(FX$4,'Curva Forward'!$C$4:$AN$4,0))),CZ15)</f>
        <v>0</v>
      </c>
      <c r="FY15" s="211">
        <f>AM15*AM$2*IF($FC15="V",1,-1)*IF($Q15="Fixo",(DA15-INDEX('Curva Forward'!$C$5:$AN$13,MATCH(CONCATENATE(BD_COMERCIAL!$K15," ",BD_COMERCIAL!$L15),'Curva Forward'!$B$5:$B$13,0),MATCH(FY$4,'Curva Forward'!$C$4:$AN$4,0))),DA15)</f>
        <v>0</v>
      </c>
      <c r="FZ15" s="211">
        <f>AN15*AN$2*IF($FC15="V",1,-1)*IF($Q15="Fixo",(DB15-INDEX('Curva Forward'!$C$5:$AN$13,MATCH(CONCATENATE(BD_COMERCIAL!$K15," ",BD_COMERCIAL!$L15),'Curva Forward'!$B$5:$B$13,0),MATCH(FZ$4,'Curva Forward'!$C$4:$AN$4,0))),DB15)</f>
        <v>0</v>
      </c>
      <c r="GA15" s="211">
        <f>AO15*AO$2*IF($FC15="V",1,-1)*IF($Q15="Fixo",(DC15-INDEX('Curva Forward'!$C$5:$AN$13,MATCH(CONCATENATE(BD_COMERCIAL!$K15," ",BD_COMERCIAL!$L15),'Curva Forward'!$B$5:$B$13,0),MATCH(GA$4,'Curva Forward'!$C$4:$AN$4,0))),DC15)</f>
        <v>0</v>
      </c>
      <c r="GB15" s="211">
        <f>AP15*AP$2*IF($FC15="V",1,-1)*IF($Q15="Fixo",(DD15-INDEX('Curva Forward'!$C$5:$AN$13,MATCH(CONCATENATE(BD_COMERCIAL!$K15," ",BD_COMERCIAL!$L15),'Curva Forward'!$B$5:$B$13,0),MATCH(GB$4,'Curva Forward'!$C$4:$AN$4,0))),DD15)</f>
        <v>0</v>
      </c>
      <c r="GC15" s="211">
        <f>AQ15*AQ$2*IF($FC15="V",1,-1)*IF($Q15="Fixo",(DE15-INDEX('Curva Forward'!$C$5:$AN$13,MATCH(CONCATENATE(BD_COMERCIAL!$K15," ",BD_COMERCIAL!$L15),'Curva Forward'!$B$5:$B$13,0),MATCH(GC$4,'Curva Forward'!$C$4:$AN$4,0))),DE15)</f>
        <v>0</v>
      </c>
      <c r="GD15" s="211">
        <f>AR15*AR$2*IF($FC15="V",1,-1)*IF($Q15="Fixo",(DF15-INDEX('Curva Forward'!$C$5:$AN$13,MATCH(CONCATENATE(BD_COMERCIAL!$K15," ",BD_COMERCIAL!$L15),'Curva Forward'!$B$5:$B$13,0),MATCH(GD$4,'Curva Forward'!$C$4:$AN$4,0))),DF15)</f>
        <v>0</v>
      </c>
      <c r="GE15" s="211">
        <f>AS15*AS$2*IF($FC15="V",1,-1)*IF($Q15="Fixo",(DG15-INDEX('Curva Forward'!$C$5:$AN$13,MATCH(CONCATENATE(BD_COMERCIAL!$K15," ",BD_COMERCIAL!$L15),'Curva Forward'!$B$5:$B$13,0),MATCH(GE$4,'Curva Forward'!$C$4:$AN$4,0))),DG15)</f>
        <v>0</v>
      </c>
      <c r="GF15" s="211">
        <f>AT15*AT$2*IF($FC15="V",1,-1)*IF($Q15="Fixo",(DH15-INDEX('Curva Forward'!$C$5:$AN$13,MATCH(CONCATENATE(BD_COMERCIAL!$K15," ",BD_COMERCIAL!$L15),'Curva Forward'!$B$5:$B$13,0),MATCH(GF$4,'Curva Forward'!$C$4:$AN$4,0))),DH15)</f>
        <v>0</v>
      </c>
      <c r="GG15" s="211">
        <f>AU15*AU$2*IF($FC15="V",1,-1)*IF($Q15="Fixo",(DI15-INDEX('Curva Forward'!$C$5:$AN$13,MATCH(CONCATENATE(BD_COMERCIAL!$K15," ",BD_COMERCIAL!$L15),'Curva Forward'!$B$5:$B$13,0),MATCH(GG$4,'Curva Forward'!$C$4:$AN$4,0))),DI15)</f>
        <v>0</v>
      </c>
      <c r="GH15" s="211">
        <f>AV15*AV$2*IF($FC15="V",1,-1)*IF($Q15="Fixo",(DJ15-INDEX('Curva Forward'!$C$5:$AN$13,MATCH(CONCATENATE(BD_COMERCIAL!$K15," ",BD_COMERCIAL!$L15),'Curva Forward'!$B$5:$B$13,0),MATCH(GH$4,'Curva Forward'!$C$4:$AN$4,0))),DJ15)</f>
        <v>0</v>
      </c>
      <c r="GI15" s="211">
        <f>AW15*AW$2*IF($FC15="V",1,-1)*IF($Q15="Fixo",(DK15-INDEX('Curva Forward'!$C$5:$AN$13,MATCH(CONCATENATE(BD_COMERCIAL!$K15," ",BD_COMERCIAL!$L15),'Curva Forward'!$B$5:$B$13,0),MATCH(GI$4,'Curva Forward'!$C$4:$AN$4,0))),DK15)</f>
        <v>0</v>
      </c>
      <c r="GJ15" s="211">
        <f>AX15*AX$2*IF($FC15="V",1,-1)*IF($Q15="Fixo",(DL15-INDEX('Curva Forward'!$C$5:$AN$13,MATCH(CONCATENATE(BD_COMERCIAL!$K15," ",BD_COMERCIAL!$L15),'Curva Forward'!$B$5:$B$13,0),MATCH(GJ$4,'Curva Forward'!$C$4:$AN$4,0))),DL15)</f>
        <v>0</v>
      </c>
      <c r="GK15" s="211">
        <f>AY15*AY$2*IF($FC15="V",1,-1)*IF($Q15="Fixo",(DM15-INDEX('Curva Forward'!$C$5:$AN$13,MATCH(CONCATENATE(BD_COMERCIAL!$K15," ",BD_COMERCIAL!$L15),'Curva Forward'!$B$5:$B$13,0),MATCH(GK$4,'Curva Forward'!$C$4:$AN$4,0))),DM15)</f>
        <v>0</v>
      </c>
      <c r="GL15" s="211">
        <f>IF(EZ15="",0,CL15*CL$2*IF($FC15="V",1,-1)*IF($Q15="Fixo",(EZ15-INDEX('Curva Forward'!$C$5:$AN$13,MATCH(CONCATENATE(BD_COMERCIAL!$K15," ",BD_COMERCIAL!$L15),'Curva Forward'!$B$5:$B$13,0),MATCH(GL$4,'Curva Forward'!$C$4:$AN$4,0))),EZ15))</f>
        <v>0</v>
      </c>
      <c r="GM15" s="211">
        <f>IF(FA15="",0,CM15*CM$2*IF($FC15="V",1,-1)*IF($Q15="Fixo",(FA15-INDEX('Curva Forward'!$C$5:$AN$13,MATCH(CONCATENATE(BD_COMERCIAL!$K15," ",BD_COMERCIAL!$L15),'Curva Forward'!$B$5:$B$13,0),MATCH(GM$4,'Curva Forward'!$C$4:$AN$4,0))),FA15))</f>
        <v>0</v>
      </c>
      <c r="GN15" s="211">
        <f>IF(FB15="",0,CN15*CN$2*IF($FC15="V",1,-1)*IF($Q15="Fixo",(FB15-INDEX('Curva Forward'!$C$5:$AN$13,MATCH(CONCATENATE(BD_COMERCIAL!$K15," ",BD_COMERCIAL!$L15),'Curva Forward'!$B$5:$B$13,0),MATCH(GN$4,'Curva Forward'!$C$4:$AN$4,0))),FB15))</f>
        <v>0</v>
      </c>
      <c r="GO15" s="201">
        <f t="shared" ca="1" si="27"/>
        <v>0</v>
      </c>
      <c r="GP15" s="201">
        <f t="shared" ca="1" si="28"/>
        <v>0</v>
      </c>
    </row>
    <row r="16" spans="1:198" ht="15" customHeight="1" x14ac:dyDescent="0.25">
      <c r="A16" s="6"/>
      <c r="B16" s="7" t="s">
        <v>255</v>
      </c>
      <c r="C16" s="8">
        <v>44300</v>
      </c>
      <c r="D16" s="9" t="s">
        <v>131</v>
      </c>
      <c r="E16" s="9" t="s">
        <v>166</v>
      </c>
      <c r="F16" s="113">
        <v>3631957000124</v>
      </c>
      <c r="G16" s="10" t="s">
        <v>125</v>
      </c>
      <c r="H16" s="113">
        <v>3780401000108</v>
      </c>
      <c r="I16" s="9" t="s">
        <v>139</v>
      </c>
      <c r="J16" s="166"/>
      <c r="K16" s="10" t="s">
        <v>127</v>
      </c>
      <c r="L16" s="84" t="s">
        <v>22</v>
      </c>
      <c r="M16" s="11">
        <v>44562</v>
      </c>
      <c r="N16" s="12">
        <v>44926</v>
      </c>
      <c r="O16" s="10">
        <v>10</v>
      </c>
      <c r="P16" s="84">
        <v>225</v>
      </c>
      <c r="Q16" s="84" t="s">
        <v>128</v>
      </c>
      <c r="R16" s="10" t="s">
        <v>129</v>
      </c>
      <c r="S16" s="173" t="s">
        <v>135</v>
      </c>
      <c r="T16" s="174" t="s">
        <v>130</v>
      </c>
      <c r="U16" s="175">
        <v>44300</v>
      </c>
      <c r="V16" s="257">
        <f ca="1">IF(U16="","",
IF(U16="NA","",
IFERROR(VLOOKUP(EOMONTH(M16,-2)+1,IPCA!$A:$B,2,0),
VLOOKUP(EOMONTH(TODAY(),-2)+1,IPCA!$A:$B,2,0))/
VLOOKUP(EOMONTH(U16,-2)+1,IPCA!$A:$B,2,0)*
P16))</f>
        <v>242.6567301999041</v>
      </c>
      <c r="W16" s="84"/>
      <c r="X16" s="13" t="s">
        <v>133</v>
      </c>
      <c r="Y16" s="176" t="s">
        <v>1079</v>
      </c>
      <c r="AA16" s="108"/>
      <c r="AB16" s="15">
        <v>10</v>
      </c>
      <c r="AC16">
        <v>10</v>
      </c>
      <c r="AD16">
        <v>10</v>
      </c>
      <c r="AE16">
        <v>10</v>
      </c>
      <c r="AF16">
        <v>10</v>
      </c>
      <c r="AG16">
        <v>10</v>
      </c>
      <c r="AH16">
        <v>10</v>
      </c>
      <c r="AI16">
        <v>10</v>
      </c>
      <c r="AJ16">
        <v>10</v>
      </c>
      <c r="AK16">
        <v>10</v>
      </c>
      <c r="AL16">
        <v>10</v>
      </c>
      <c r="AM16" s="6">
        <v>10</v>
      </c>
      <c r="AN16" s="15"/>
      <c r="AY16" s="6"/>
      <c r="AZ16" s="15"/>
      <c r="BK16" s="6"/>
      <c r="BL16" s="15"/>
      <c r="BW16" s="6"/>
      <c r="BX16" s="15"/>
      <c r="CI16" s="6"/>
      <c r="CJ16" s="16">
        <f t="shared" si="12"/>
        <v>10</v>
      </c>
      <c r="CK16" s="16" t="str">
        <f t="shared" si="13"/>
        <v/>
      </c>
      <c r="CL16" s="16" t="str">
        <f t="shared" si="14"/>
        <v/>
      </c>
      <c r="CM16" s="16" t="str">
        <f t="shared" si="15"/>
        <v/>
      </c>
      <c r="CN16" s="16" t="str">
        <f t="shared" si="16"/>
        <v/>
      </c>
      <c r="CO16" s="18"/>
      <c r="CP16" s="15">
        <v>225</v>
      </c>
      <c r="CQ16">
        <v>225</v>
      </c>
      <c r="CR16">
        <v>225</v>
      </c>
      <c r="CS16">
        <v>225</v>
      </c>
      <c r="CT16">
        <v>225</v>
      </c>
      <c r="CU16">
        <v>225</v>
      </c>
      <c r="CV16">
        <v>225</v>
      </c>
      <c r="CW16">
        <v>225</v>
      </c>
      <c r="CX16">
        <v>225</v>
      </c>
      <c r="CY16">
        <v>225</v>
      </c>
      <c r="CZ16">
        <v>225</v>
      </c>
      <c r="DA16" s="6">
        <v>225</v>
      </c>
      <c r="DB16" s="15"/>
      <c r="DM16" s="6"/>
      <c r="DN16" s="15"/>
      <c r="DY16" s="6"/>
      <c r="DZ16" s="15"/>
      <c r="EK16" s="6"/>
      <c r="EL16" s="15"/>
      <c r="EW16" s="6"/>
      <c r="EX16" s="16">
        <f t="shared" si="17"/>
        <v>225</v>
      </c>
      <c r="EY16" s="16" t="str">
        <f t="shared" si="18"/>
        <v/>
      </c>
      <c r="EZ16" s="16" t="str">
        <f t="shared" si="19"/>
        <v/>
      </c>
      <c r="FA16" s="16" t="str">
        <f t="shared" si="20"/>
        <v/>
      </c>
      <c r="FB16" s="160" t="str">
        <f t="shared" si="21"/>
        <v/>
      </c>
      <c r="FC16" t="s">
        <v>205</v>
      </c>
      <c r="FD16" s="20" t="s">
        <v>139</v>
      </c>
      <c r="FE16"/>
      <c r="FF16" s="209" t="s">
        <v>206</v>
      </c>
      <c r="FH16" s="284">
        <f t="shared" ca="1" si="22"/>
        <v>17.656730199904104</v>
      </c>
      <c r="FI16" s="208">
        <f t="shared" si="23"/>
        <v>12.133333333333333</v>
      </c>
      <c r="FK16" t="str">
        <f t="shared" si="24"/>
        <v>CTG BRASIL TRADING LTDA.</v>
      </c>
      <c r="FL16" s="201">
        <f t="shared" ca="1" si="25"/>
        <v>-13256244</v>
      </c>
      <c r="FM16" s="201">
        <f t="shared" ca="1" si="26"/>
        <v>0</v>
      </c>
      <c r="FN16" s="200">
        <f>AB16*AB$2*IF($FC16="V",1,-1)*IF($Q16="Fixo",(CP16-INDEX('Curva Forward'!$C$5:$AN$13,MATCH(CONCATENATE(BD_COMERCIAL!$K16," ",BD_COMERCIAL!$L16),'Curva Forward'!$B$5:$B$13,0),MATCH(FN$4,'Curva Forward'!$C$4:$AN$4,0))),CP16)</f>
        <v>-1190400</v>
      </c>
      <c r="FO16" s="200">
        <f>AC16*AC$2*IF($FC16="V",1,-1)*IF($Q16="Fixo",(CQ16-INDEX('Curva Forward'!$C$5:$AN$13,MATCH(CONCATENATE(BD_COMERCIAL!$K16," ",BD_COMERCIAL!$L16),'Curva Forward'!$B$5:$B$13,0),MATCH(FO$4,'Curva Forward'!$C$4:$AN$4,0))),CQ16)</f>
        <v>-1128960</v>
      </c>
      <c r="FP16" s="200">
        <f>AD16*AD$2*IF($FC16="V",1,-1)*IF($Q16="Fixo",(CR16-INDEX('Curva Forward'!$C$5:$AN$13,MATCH(CONCATENATE(BD_COMERCIAL!$K16," ",BD_COMERCIAL!$L16),'Curva Forward'!$B$5:$B$13,0),MATCH(FP$4,'Curva Forward'!$C$4:$AN$4,0))),CR16)</f>
        <v>-1249920</v>
      </c>
      <c r="FQ16" s="200">
        <f>AE16*AE$2*IF($FC16="V",1,-1)*IF($Q16="Fixo",(CS16-INDEX('Curva Forward'!$C$5:$AN$13,MATCH(CONCATENATE(BD_COMERCIAL!$K16," ",BD_COMERCIAL!$L16),'Curva Forward'!$B$5:$B$13,0),MATCH(FQ$4,'Curva Forward'!$C$4:$AN$4,0))),CS16)</f>
        <v>-1209600</v>
      </c>
      <c r="FR16" s="200">
        <f>AF16*AF$2*IF($FC16="V",1,-1)*IF($Q16="Fixo",(CT16-INDEX('Curva Forward'!$C$5:$AN$13,MATCH(CONCATENATE(BD_COMERCIAL!$K16," ",BD_COMERCIAL!$L16),'Curva Forward'!$B$5:$B$13,0),MATCH(FR$4,'Curva Forward'!$C$4:$AN$4,0))),CT16)</f>
        <v>-1257360</v>
      </c>
      <c r="FS16" s="200">
        <f>AG16*AG$2*IF($FC16="V",1,-1)*IF($Q16="Fixo",(CU16-INDEX('Curva Forward'!$C$5:$AN$13,MATCH(CONCATENATE(BD_COMERCIAL!$K16," ",BD_COMERCIAL!$L16),'Curva Forward'!$B$5:$B$13,0),MATCH(FS$4,'Curva Forward'!$C$4:$AN$4,0))),CU16)</f>
        <v>-1217160</v>
      </c>
      <c r="FT16" s="200">
        <f>AH16*AH$2*IF($FC16="V",1,-1)*IF($Q16="Fixo",(CV16-INDEX('Curva Forward'!$C$5:$AN$13,MATCH(CONCATENATE(BD_COMERCIAL!$K16," ",BD_COMERCIAL!$L16),'Curva Forward'!$B$5:$B$13,0),MATCH(FT$4,'Curva Forward'!$C$4:$AN$4,0))),CV16)</f>
        <v>-1178124</v>
      </c>
      <c r="FU16" s="200">
        <f>AI16*AI$2*IF($FC16="V",1,-1)*IF($Q16="Fixo",(CW16-INDEX('Curva Forward'!$C$5:$AN$13,MATCH(CONCATENATE(BD_COMERCIAL!$K16," ",BD_COMERCIAL!$L16),'Curva Forward'!$B$5:$B$13,0),MATCH(FU$4,'Curva Forward'!$C$4:$AN$4,0))),CW16)</f>
        <v>-1041600</v>
      </c>
      <c r="FV16" s="200">
        <f>AJ16*AJ$2*IF($FC16="V",1,-1)*IF($Q16="Fixo",(CX16-INDEX('Curva Forward'!$C$5:$AN$13,MATCH(CONCATENATE(BD_COMERCIAL!$K16," ",BD_COMERCIAL!$L16),'Curva Forward'!$B$5:$B$13,0),MATCH(FV$4,'Curva Forward'!$C$4:$AN$4,0))),CX16)</f>
        <v>-1029600</v>
      </c>
      <c r="FW16" s="200">
        <f>AK16*AK$2*IF($FC16="V",1,-1)*IF($Q16="Fixo",(CY16-INDEX('Curva Forward'!$C$5:$AN$13,MATCH(CONCATENATE(BD_COMERCIAL!$K16," ",BD_COMERCIAL!$L16),'Curva Forward'!$B$5:$B$13,0),MATCH(FW$4,'Curva Forward'!$C$4:$AN$4,0))),CY16)</f>
        <v>-930000</v>
      </c>
      <c r="FX16" s="200">
        <f>AL16*AL$2*IF($FC16="V",1,-1)*IF($Q16="Fixo",(CZ16-INDEX('Curva Forward'!$C$5:$AN$13,MATCH(CONCATENATE(BD_COMERCIAL!$K16," ",BD_COMERCIAL!$L16),'Curva Forward'!$B$5:$B$13,0),MATCH(FX$4,'Curva Forward'!$C$4:$AN$4,0))),CZ16)</f>
        <v>-871200</v>
      </c>
      <c r="FY16" s="200">
        <f>AM16*AM$2*IF($FC16="V",1,-1)*IF($Q16="Fixo",(DA16-INDEX('Curva Forward'!$C$5:$AN$13,MATCH(CONCATENATE(BD_COMERCIAL!$K16," ",BD_COMERCIAL!$L16),'Curva Forward'!$B$5:$B$13,0),MATCH(FY$4,'Curva Forward'!$C$4:$AN$4,0))),DA16)</f>
        <v>-952320</v>
      </c>
      <c r="FZ16" s="200">
        <f>AN16*AN$2*IF($FC16="V",1,-1)*IF($Q16="Fixo",(DB16-INDEX('Curva Forward'!$C$5:$AN$13,MATCH(CONCATENATE(BD_COMERCIAL!$K16," ",BD_COMERCIAL!$L16),'Curva Forward'!$B$5:$B$13,0),MATCH(FZ$4,'Curva Forward'!$C$4:$AN$4,0))),DB16)</f>
        <v>0</v>
      </c>
      <c r="GA16" s="200">
        <f>AO16*AO$2*IF($FC16="V",1,-1)*IF($Q16="Fixo",(DC16-INDEX('Curva Forward'!$C$5:$AN$13,MATCH(CONCATENATE(BD_COMERCIAL!$K16," ",BD_COMERCIAL!$L16),'Curva Forward'!$B$5:$B$13,0),MATCH(GA$4,'Curva Forward'!$C$4:$AN$4,0))),DC16)</f>
        <v>0</v>
      </c>
      <c r="GB16" s="200">
        <f>AP16*AP$2*IF($FC16="V",1,-1)*IF($Q16="Fixo",(DD16-INDEX('Curva Forward'!$C$5:$AN$13,MATCH(CONCATENATE(BD_COMERCIAL!$K16," ",BD_COMERCIAL!$L16),'Curva Forward'!$B$5:$B$13,0),MATCH(GB$4,'Curva Forward'!$C$4:$AN$4,0))),DD16)</f>
        <v>0</v>
      </c>
      <c r="GC16" s="200">
        <f>AQ16*AQ$2*IF($FC16="V",1,-1)*IF($Q16="Fixo",(DE16-INDEX('Curva Forward'!$C$5:$AN$13,MATCH(CONCATENATE(BD_COMERCIAL!$K16," ",BD_COMERCIAL!$L16),'Curva Forward'!$B$5:$B$13,0),MATCH(GC$4,'Curva Forward'!$C$4:$AN$4,0))),DE16)</f>
        <v>0</v>
      </c>
      <c r="GD16" s="200">
        <f>AR16*AR$2*IF($FC16="V",1,-1)*IF($Q16="Fixo",(DF16-INDEX('Curva Forward'!$C$5:$AN$13,MATCH(CONCATENATE(BD_COMERCIAL!$K16," ",BD_COMERCIAL!$L16),'Curva Forward'!$B$5:$B$13,0),MATCH(GD$4,'Curva Forward'!$C$4:$AN$4,0))),DF16)</f>
        <v>0</v>
      </c>
      <c r="GE16" s="200">
        <f>AS16*AS$2*IF($FC16="V",1,-1)*IF($Q16="Fixo",(DG16-INDEX('Curva Forward'!$C$5:$AN$13,MATCH(CONCATENATE(BD_COMERCIAL!$K16," ",BD_COMERCIAL!$L16),'Curva Forward'!$B$5:$B$13,0),MATCH(GE$4,'Curva Forward'!$C$4:$AN$4,0))),DG16)</f>
        <v>0</v>
      </c>
      <c r="GF16" s="200">
        <f>AT16*AT$2*IF($FC16="V",1,-1)*IF($Q16="Fixo",(DH16-INDEX('Curva Forward'!$C$5:$AN$13,MATCH(CONCATENATE(BD_COMERCIAL!$K16," ",BD_COMERCIAL!$L16),'Curva Forward'!$B$5:$B$13,0),MATCH(GF$4,'Curva Forward'!$C$4:$AN$4,0))),DH16)</f>
        <v>0</v>
      </c>
      <c r="GG16" s="200">
        <f>AU16*AU$2*IF($FC16="V",1,-1)*IF($Q16="Fixo",(DI16-INDEX('Curva Forward'!$C$5:$AN$13,MATCH(CONCATENATE(BD_COMERCIAL!$K16," ",BD_COMERCIAL!$L16),'Curva Forward'!$B$5:$B$13,0),MATCH(GG$4,'Curva Forward'!$C$4:$AN$4,0))),DI16)</f>
        <v>0</v>
      </c>
      <c r="GH16" s="200">
        <f>AV16*AV$2*IF($FC16="V",1,-1)*IF($Q16="Fixo",(DJ16-INDEX('Curva Forward'!$C$5:$AN$13,MATCH(CONCATENATE(BD_COMERCIAL!$K16," ",BD_COMERCIAL!$L16),'Curva Forward'!$B$5:$B$13,0),MATCH(GH$4,'Curva Forward'!$C$4:$AN$4,0))),DJ16)</f>
        <v>0</v>
      </c>
      <c r="GI16" s="200">
        <f>AW16*AW$2*IF($FC16="V",1,-1)*IF($Q16="Fixo",(DK16-INDEX('Curva Forward'!$C$5:$AN$13,MATCH(CONCATENATE(BD_COMERCIAL!$K16," ",BD_COMERCIAL!$L16),'Curva Forward'!$B$5:$B$13,0),MATCH(GI$4,'Curva Forward'!$C$4:$AN$4,0))),DK16)</f>
        <v>0</v>
      </c>
      <c r="GJ16" s="200">
        <f>AX16*AX$2*IF($FC16="V",1,-1)*IF($Q16="Fixo",(DL16-INDEX('Curva Forward'!$C$5:$AN$13,MATCH(CONCATENATE(BD_COMERCIAL!$K16," ",BD_COMERCIAL!$L16),'Curva Forward'!$B$5:$B$13,0),MATCH(GJ$4,'Curva Forward'!$C$4:$AN$4,0))),DL16)</f>
        <v>0</v>
      </c>
      <c r="GK16" s="200">
        <f>AY16*AY$2*IF($FC16="V",1,-1)*IF($Q16="Fixo",(DM16-INDEX('Curva Forward'!$C$5:$AN$13,MATCH(CONCATENATE(BD_COMERCIAL!$K16," ",BD_COMERCIAL!$L16),'Curva Forward'!$B$5:$B$13,0),MATCH(GK$4,'Curva Forward'!$C$4:$AN$4,0))),DM16)</f>
        <v>0</v>
      </c>
      <c r="GL16" s="200">
        <f>IF(EZ16="",0,CL16*CL$2*IF($FC16="V",1,-1)*IF($Q16="Fixo",(EZ16-INDEX('Curva Forward'!$C$5:$AN$13,MATCH(CONCATENATE(BD_COMERCIAL!$K16," ",BD_COMERCIAL!$L16),'Curva Forward'!$B$5:$B$13,0),MATCH(GL$4,'Curva Forward'!$C$4:$AN$4,0))),EZ16))</f>
        <v>0</v>
      </c>
      <c r="GM16" s="200">
        <f>IF(FA16="",0,CM16*CM$2*IF($FC16="V",1,-1)*IF($Q16="Fixo",(FA16-INDEX('Curva Forward'!$C$5:$AN$13,MATCH(CONCATENATE(BD_COMERCIAL!$K16," ",BD_COMERCIAL!$L16),'Curva Forward'!$B$5:$B$13,0),MATCH(GM$4,'Curva Forward'!$C$4:$AN$4,0))),FA16))</f>
        <v>0</v>
      </c>
      <c r="GN16" s="200">
        <f>IF(FB16="",0,CN16*CN$2*IF($FC16="V",1,-1)*IF($Q16="Fixo",(FB16-INDEX('Curva Forward'!$C$5:$AN$13,MATCH(CONCATENATE(BD_COMERCIAL!$K16," ",BD_COMERCIAL!$L16),'Curva Forward'!$B$5:$B$13,0),MATCH(GN$4,'Curva Forward'!$C$4:$AN$4,0))),FB16))</f>
        <v>0</v>
      </c>
      <c r="GO16" s="201">
        <f t="shared" ca="1" si="27"/>
        <v>0</v>
      </c>
      <c r="GP16" s="201">
        <f t="shared" ca="1" si="28"/>
        <v>0</v>
      </c>
    </row>
    <row r="17" spans="1:198" ht="15" customHeight="1" x14ac:dyDescent="0.25">
      <c r="A17" s="6"/>
      <c r="B17" s="7" t="s">
        <v>258</v>
      </c>
      <c r="C17" s="8">
        <v>44330</v>
      </c>
      <c r="D17" s="9" t="s">
        <v>131</v>
      </c>
      <c r="E17" s="9" t="s">
        <v>259</v>
      </c>
      <c r="F17" s="113">
        <v>9625739000163</v>
      </c>
      <c r="G17" s="10" t="s">
        <v>125</v>
      </c>
      <c r="H17" s="113">
        <v>3780401000108</v>
      </c>
      <c r="I17" s="9" t="s">
        <v>139</v>
      </c>
      <c r="J17" s="166"/>
      <c r="K17" s="10" t="s">
        <v>127</v>
      </c>
      <c r="L17" s="84" t="s">
        <v>22</v>
      </c>
      <c r="M17" s="11">
        <v>44562</v>
      </c>
      <c r="N17" s="12">
        <v>44926</v>
      </c>
      <c r="O17" s="10">
        <v>3</v>
      </c>
      <c r="P17" s="84">
        <v>252</v>
      </c>
      <c r="Q17" s="84" t="s">
        <v>128</v>
      </c>
      <c r="R17" s="10" t="s">
        <v>129</v>
      </c>
      <c r="S17" s="173" t="s">
        <v>135</v>
      </c>
      <c r="T17" s="174" t="s">
        <v>130</v>
      </c>
      <c r="U17" s="175">
        <v>44330</v>
      </c>
      <c r="V17" s="257">
        <f ca="1">IF(U17="","",
IF(U17="NA","",
IFERROR(VLOOKUP(EOMONTH(M17,-2)+1,IPCA!$A:$B,2,0),
VLOOKUP(EOMONTH(TODAY(),-2)+1,IPCA!$A:$B,2,0))/
VLOOKUP(EOMONTH(U17,-2)+1,IPCA!$A:$B,2,0)*
P17))</f>
        <v>270.93571502606147</v>
      </c>
      <c r="W17" s="84"/>
      <c r="X17" s="13" t="s">
        <v>133</v>
      </c>
      <c r="Y17" s="176" t="s">
        <v>275</v>
      </c>
      <c r="Z17" s="107" t="s">
        <v>136</v>
      </c>
      <c r="AA17" s="108">
        <v>44468</v>
      </c>
      <c r="AB17" s="15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 s="6">
        <v>3</v>
      </c>
      <c r="AN17" s="15"/>
      <c r="AY17" s="6"/>
      <c r="AZ17" s="15"/>
      <c r="BK17" s="6"/>
      <c r="BL17" s="15"/>
      <c r="BW17" s="6"/>
      <c r="BX17" s="15"/>
      <c r="CI17" s="6"/>
      <c r="CJ17" s="16">
        <f t="shared" si="12"/>
        <v>3</v>
      </c>
      <c r="CK17" s="16" t="str">
        <f t="shared" si="13"/>
        <v/>
      </c>
      <c r="CL17" s="16" t="str">
        <f t="shared" si="14"/>
        <v/>
      </c>
      <c r="CM17" s="16" t="str">
        <f t="shared" si="15"/>
        <v/>
      </c>
      <c r="CN17" s="16" t="str">
        <f t="shared" si="16"/>
        <v/>
      </c>
      <c r="CO17" s="18"/>
      <c r="CP17" s="15">
        <v>252</v>
      </c>
      <c r="CQ17">
        <v>252</v>
      </c>
      <c r="CR17">
        <v>252</v>
      </c>
      <c r="CS17">
        <v>252</v>
      </c>
      <c r="CT17">
        <v>252</v>
      </c>
      <c r="CU17">
        <v>252</v>
      </c>
      <c r="CV17">
        <v>252</v>
      </c>
      <c r="CW17">
        <v>252</v>
      </c>
      <c r="CX17">
        <v>252</v>
      </c>
      <c r="CY17">
        <v>252</v>
      </c>
      <c r="CZ17">
        <v>252</v>
      </c>
      <c r="DA17" s="6">
        <v>252</v>
      </c>
      <c r="DB17" s="15"/>
      <c r="DM17" s="6"/>
      <c r="DN17" s="15"/>
      <c r="DY17" s="6"/>
      <c r="DZ17" s="15"/>
      <c r="EK17" s="6"/>
      <c r="EL17" s="15"/>
      <c r="EW17" s="6"/>
      <c r="EX17" s="16">
        <f t="shared" si="17"/>
        <v>252</v>
      </c>
      <c r="EY17" s="16" t="str">
        <f t="shared" si="18"/>
        <v/>
      </c>
      <c r="EZ17" s="16" t="str">
        <f t="shared" si="19"/>
        <v/>
      </c>
      <c r="FA17" s="16" t="str">
        <f t="shared" si="20"/>
        <v/>
      </c>
      <c r="FB17" s="160" t="str">
        <f t="shared" si="21"/>
        <v/>
      </c>
      <c r="FC17" t="s">
        <v>205</v>
      </c>
      <c r="FD17" s="20" t="s">
        <v>139</v>
      </c>
      <c r="FE17"/>
      <c r="FF17" s="209" t="s">
        <v>206</v>
      </c>
      <c r="FH17" s="284">
        <f t="shared" ca="1" si="22"/>
        <v>18.935715026061473</v>
      </c>
      <c r="FI17" s="208">
        <f t="shared" si="23"/>
        <v>12.133333333333333</v>
      </c>
      <c r="FK17" t="str">
        <f t="shared" si="24"/>
        <v>Geramamoré Participações e Comercializadora de Energia LTDA</v>
      </c>
      <c r="FL17" s="201">
        <f t="shared" ca="1" si="25"/>
        <v>-4686433.2</v>
      </c>
      <c r="FM17" s="201">
        <f t="shared" ca="1" si="26"/>
        <v>0</v>
      </c>
      <c r="FN17" s="200">
        <f>AB17*AB$2*IF($FC17="V",1,-1)*IF($Q17="Fixo",(CP17-INDEX('Curva Forward'!$C$5:$AN$13,MATCH(CONCATENATE(BD_COMERCIAL!$K17," ",BD_COMERCIAL!$L17),'Curva Forward'!$B$5:$B$13,0),MATCH(FN$4,'Curva Forward'!$C$4:$AN$4,0))),CP17)</f>
        <v>-417384</v>
      </c>
      <c r="FO17" s="200">
        <f>AC17*AC$2*IF($FC17="V",1,-1)*IF($Q17="Fixo",(CQ17-INDEX('Curva Forward'!$C$5:$AN$13,MATCH(CONCATENATE(BD_COMERCIAL!$K17," ",BD_COMERCIAL!$L17),'Curva Forward'!$B$5:$B$13,0),MATCH(FO$4,'Curva Forward'!$C$4:$AN$4,0))),CQ17)</f>
        <v>-393120</v>
      </c>
      <c r="FP17" s="200">
        <f>AD17*AD$2*IF($FC17="V",1,-1)*IF($Q17="Fixo",(CR17-INDEX('Curva Forward'!$C$5:$AN$13,MATCH(CONCATENATE(BD_COMERCIAL!$K17," ",BD_COMERCIAL!$L17),'Curva Forward'!$B$5:$B$13,0),MATCH(FP$4,'Curva Forward'!$C$4:$AN$4,0))),CR17)</f>
        <v>-435240</v>
      </c>
      <c r="FQ17" s="200">
        <f>AE17*AE$2*IF($FC17="V",1,-1)*IF($Q17="Fixo",(CS17-INDEX('Curva Forward'!$C$5:$AN$13,MATCH(CONCATENATE(BD_COMERCIAL!$K17," ",BD_COMERCIAL!$L17),'Curva Forward'!$B$5:$B$13,0),MATCH(FQ$4,'Curva Forward'!$C$4:$AN$4,0))),CS17)</f>
        <v>-421200</v>
      </c>
      <c r="FR17" s="200">
        <f>AF17*AF$2*IF($FC17="V",1,-1)*IF($Q17="Fixo",(CT17-INDEX('Curva Forward'!$C$5:$AN$13,MATCH(CONCATENATE(BD_COMERCIAL!$K17," ",BD_COMERCIAL!$L17),'Curva Forward'!$B$5:$B$13,0),MATCH(FR$4,'Curva Forward'!$C$4:$AN$4,0))),CT17)</f>
        <v>-437472</v>
      </c>
      <c r="FS17" s="200">
        <f>AG17*AG$2*IF($FC17="V",1,-1)*IF($Q17="Fixo",(CU17-INDEX('Curva Forward'!$C$5:$AN$13,MATCH(CONCATENATE(BD_COMERCIAL!$K17," ",BD_COMERCIAL!$L17),'Curva Forward'!$B$5:$B$13,0),MATCH(FS$4,'Curva Forward'!$C$4:$AN$4,0))),CU17)</f>
        <v>-423468</v>
      </c>
      <c r="FT17" s="200">
        <f>AH17*AH$2*IF($FC17="V",1,-1)*IF($Q17="Fixo",(CV17-INDEX('Curva Forward'!$C$5:$AN$13,MATCH(CONCATENATE(BD_COMERCIAL!$K17," ",BD_COMERCIAL!$L17),'Curva Forward'!$B$5:$B$13,0),MATCH(FT$4,'Curva Forward'!$C$4:$AN$4,0))),CV17)</f>
        <v>-413701.2</v>
      </c>
      <c r="FU17" s="200">
        <f>AI17*AI$2*IF($FC17="V",1,-1)*IF($Q17="Fixo",(CW17-INDEX('Curva Forward'!$C$5:$AN$13,MATCH(CONCATENATE(BD_COMERCIAL!$K17," ",BD_COMERCIAL!$L17),'Curva Forward'!$B$5:$B$13,0),MATCH(FU$4,'Curva Forward'!$C$4:$AN$4,0))),CW17)</f>
        <v>-372744</v>
      </c>
      <c r="FV17" s="200">
        <f>AJ17*AJ$2*IF($FC17="V",1,-1)*IF($Q17="Fixo",(CX17-INDEX('Curva Forward'!$C$5:$AN$13,MATCH(CONCATENATE(BD_COMERCIAL!$K17," ",BD_COMERCIAL!$L17),'Curva Forward'!$B$5:$B$13,0),MATCH(FV$4,'Curva Forward'!$C$4:$AN$4,0))),CX17)</f>
        <v>-367200</v>
      </c>
      <c r="FW17" s="200">
        <f>AK17*AK$2*IF($FC17="V",1,-1)*IF($Q17="Fixo",(CY17-INDEX('Curva Forward'!$C$5:$AN$13,MATCH(CONCATENATE(BD_COMERCIAL!$K17," ",BD_COMERCIAL!$L17),'Curva Forward'!$B$5:$B$13,0),MATCH(FW$4,'Curva Forward'!$C$4:$AN$4,0))),CY17)</f>
        <v>-339264</v>
      </c>
      <c r="FX17" s="200">
        <f>AL17*AL$2*IF($FC17="V",1,-1)*IF($Q17="Fixo",(CZ17-INDEX('Curva Forward'!$C$5:$AN$13,MATCH(CONCATENATE(BD_COMERCIAL!$K17," ",BD_COMERCIAL!$L17),'Curva Forward'!$B$5:$B$13,0),MATCH(FX$4,'Curva Forward'!$C$4:$AN$4,0))),CZ17)</f>
        <v>-319680</v>
      </c>
      <c r="FY17" s="200">
        <f>AM17*AM$2*IF($FC17="V",1,-1)*IF($Q17="Fixo",(DA17-INDEX('Curva Forward'!$C$5:$AN$13,MATCH(CONCATENATE(BD_COMERCIAL!$K17," ",BD_COMERCIAL!$L17),'Curva Forward'!$B$5:$B$13,0),MATCH(FY$4,'Curva Forward'!$C$4:$AN$4,0))),DA17)</f>
        <v>-345960</v>
      </c>
      <c r="FZ17" s="200">
        <f>AN17*AN$2*IF($FC17="V",1,-1)*IF($Q17="Fixo",(DB17-INDEX('Curva Forward'!$C$5:$AN$13,MATCH(CONCATENATE(BD_COMERCIAL!$K17," ",BD_COMERCIAL!$L17),'Curva Forward'!$B$5:$B$13,0),MATCH(FZ$4,'Curva Forward'!$C$4:$AN$4,0))),DB17)</f>
        <v>0</v>
      </c>
      <c r="GA17" s="200">
        <f>AO17*AO$2*IF($FC17="V",1,-1)*IF($Q17="Fixo",(DC17-INDEX('Curva Forward'!$C$5:$AN$13,MATCH(CONCATENATE(BD_COMERCIAL!$K17," ",BD_COMERCIAL!$L17),'Curva Forward'!$B$5:$B$13,0),MATCH(GA$4,'Curva Forward'!$C$4:$AN$4,0))),DC17)</f>
        <v>0</v>
      </c>
      <c r="GB17" s="200">
        <f>AP17*AP$2*IF($FC17="V",1,-1)*IF($Q17="Fixo",(DD17-INDEX('Curva Forward'!$C$5:$AN$13,MATCH(CONCATENATE(BD_COMERCIAL!$K17," ",BD_COMERCIAL!$L17),'Curva Forward'!$B$5:$B$13,0),MATCH(GB$4,'Curva Forward'!$C$4:$AN$4,0))),DD17)</f>
        <v>0</v>
      </c>
      <c r="GC17" s="200">
        <f>AQ17*AQ$2*IF($FC17="V",1,-1)*IF($Q17="Fixo",(DE17-INDEX('Curva Forward'!$C$5:$AN$13,MATCH(CONCATENATE(BD_COMERCIAL!$K17," ",BD_COMERCIAL!$L17),'Curva Forward'!$B$5:$B$13,0),MATCH(GC$4,'Curva Forward'!$C$4:$AN$4,0))),DE17)</f>
        <v>0</v>
      </c>
      <c r="GD17" s="200">
        <f>AR17*AR$2*IF($FC17="V",1,-1)*IF($Q17="Fixo",(DF17-INDEX('Curva Forward'!$C$5:$AN$13,MATCH(CONCATENATE(BD_COMERCIAL!$K17," ",BD_COMERCIAL!$L17),'Curva Forward'!$B$5:$B$13,0),MATCH(GD$4,'Curva Forward'!$C$4:$AN$4,0))),DF17)</f>
        <v>0</v>
      </c>
      <c r="GE17" s="200">
        <f>AS17*AS$2*IF($FC17="V",1,-1)*IF($Q17="Fixo",(DG17-INDEX('Curva Forward'!$C$5:$AN$13,MATCH(CONCATENATE(BD_COMERCIAL!$K17," ",BD_COMERCIAL!$L17),'Curva Forward'!$B$5:$B$13,0),MATCH(GE$4,'Curva Forward'!$C$4:$AN$4,0))),DG17)</f>
        <v>0</v>
      </c>
      <c r="GF17" s="200">
        <f>AT17*AT$2*IF($FC17="V",1,-1)*IF($Q17="Fixo",(DH17-INDEX('Curva Forward'!$C$5:$AN$13,MATCH(CONCATENATE(BD_COMERCIAL!$K17," ",BD_COMERCIAL!$L17),'Curva Forward'!$B$5:$B$13,0),MATCH(GF$4,'Curva Forward'!$C$4:$AN$4,0))),DH17)</f>
        <v>0</v>
      </c>
      <c r="GG17" s="200">
        <f>AU17*AU$2*IF($FC17="V",1,-1)*IF($Q17="Fixo",(DI17-INDEX('Curva Forward'!$C$5:$AN$13,MATCH(CONCATENATE(BD_COMERCIAL!$K17," ",BD_COMERCIAL!$L17),'Curva Forward'!$B$5:$B$13,0),MATCH(GG$4,'Curva Forward'!$C$4:$AN$4,0))),DI17)</f>
        <v>0</v>
      </c>
      <c r="GH17" s="200">
        <f>AV17*AV$2*IF($FC17="V",1,-1)*IF($Q17="Fixo",(DJ17-INDEX('Curva Forward'!$C$5:$AN$13,MATCH(CONCATENATE(BD_COMERCIAL!$K17," ",BD_COMERCIAL!$L17),'Curva Forward'!$B$5:$B$13,0),MATCH(GH$4,'Curva Forward'!$C$4:$AN$4,0))),DJ17)</f>
        <v>0</v>
      </c>
      <c r="GI17" s="200">
        <f>AW17*AW$2*IF($FC17="V",1,-1)*IF($Q17="Fixo",(DK17-INDEX('Curva Forward'!$C$5:$AN$13,MATCH(CONCATENATE(BD_COMERCIAL!$K17," ",BD_COMERCIAL!$L17),'Curva Forward'!$B$5:$B$13,0),MATCH(GI$4,'Curva Forward'!$C$4:$AN$4,0))),DK17)</f>
        <v>0</v>
      </c>
      <c r="GJ17" s="200">
        <f>AX17*AX$2*IF($FC17="V",1,-1)*IF($Q17="Fixo",(DL17-INDEX('Curva Forward'!$C$5:$AN$13,MATCH(CONCATENATE(BD_COMERCIAL!$K17," ",BD_COMERCIAL!$L17),'Curva Forward'!$B$5:$B$13,0),MATCH(GJ$4,'Curva Forward'!$C$4:$AN$4,0))),DL17)</f>
        <v>0</v>
      </c>
      <c r="GK17" s="200">
        <f>AY17*AY$2*IF($FC17="V",1,-1)*IF($Q17="Fixo",(DM17-INDEX('Curva Forward'!$C$5:$AN$13,MATCH(CONCATENATE(BD_COMERCIAL!$K17," ",BD_COMERCIAL!$L17),'Curva Forward'!$B$5:$B$13,0),MATCH(GK$4,'Curva Forward'!$C$4:$AN$4,0))),DM17)</f>
        <v>0</v>
      </c>
      <c r="GL17" s="200">
        <f>IF(EZ17="",0,CL17*CL$2*IF($FC17="V",1,-1)*IF($Q17="Fixo",(EZ17-INDEX('Curva Forward'!$C$5:$AN$13,MATCH(CONCATENATE(BD_COMERCIAL!$K17," ",BD_COMERCIAL!$L17),'Curva Forward'!$B$5:$B$13,0),MATCH(GL$4,'Curva Forward'!$C$4:$AN$4,0))),EZ17))</f>
        <v>0</v>
      </c>
      <c r="GM17" s="200">
        <f>IF(FA17="",0,CM17*CM$2*IF($FC17="V",1,-1)*IF($Q17="Fixo",(FA17-INDEX('Curva Forward'!$C$5:$AN$13,MATCH(CONCATENATE(BD_COMERCIAL!$K17," ",BD_COMERCIAL!$L17),'Curva Forward'!$B$5:$B$13,0),MATCH(GM$4,'Curva Forward'!$C$4:$AN$4,0))),FA17))</f>
        <v>0</v>
      </c>
      <c r="GN17" s="200">
        <f>IF(FB17="",0,CN17*CN$2*IF($FC17="V",1,-1)*IF($Q17="Fixo",(FB17-INDEX('Curva Forward'!$C$5:$AN$13,MATCH(CONCATENATE(BD_COMERCIAL!$K17," ",BD_COMERCIAL!$L17),'Curva Forward'!$B$5:$B$13,0),MATCH(GN$4,'Curva Forward'!$C$4:$AN$4,0))),FB17))</f>
        <v>0</v>
      </c>
      <c r="GO17" s="201">
        <f t="shared" ca="1" si="27"/>
        <v>0</v>
      </c>
      <c r="GP17" s="201">
        <f t="shared" ca="1" si="28"/>
        <v>0</v>
      </c>
    </row>
    <row r="18" spans="1:198" ht="15" customHeight="1" x14ac:dyDescent="0.25">
      <c r="A18" s="6"/>
      <c r="B18" s="7" t="s">
        <v>260</v>
      </c>
      <c r="C18" s="8">
        <v>44330</v>
      </c>
      <c r="D18" s="9" t="s">
        <v>124</v>
      </c>
      <c r="E18" s="9" t="s">
        <v>125</v>
      </c>
      <c r="F18" s="113">
        <v>3780401000108</v>
      </c>
      <c r="G18" s="10" t="s">
        <v>199</v>
      </c>
      <c r="H18" s="113">
        <v>11085823000183</v>
      </c>
      <c r="I18" s="9" t="s">
        <v>139</v>
      </c>
      <c r="J18" s="166"/>
      <c r="K18" s="10" t="s">
        <v>127</v>
      </c>
      <c r="L18" s="84" t="s">
        <v>22</v>
      </c>
      <c r="M18" s="11">
        <v>44562</v>
      </c>
      <c r="N18" s="12">
        <v>44651</v>
      </c>
      <c r="O18" s="10">
        <v>5</v>
      </c>
      <c r="P18" s="84">
        <v>270</v>
      </c>
      <c r="Q18" s="84" t="s">
        <v>128</v>
      </c>
      <c r="R18" s="10" t="s">
        <v>129</v>
      </c>
      <c r="S18" s="14" t="s">
        <v>135</v>
      </c>
      <c r="T18" s="11" t="s">
        <v>130</v>
      </c>
      <c r="U18" s="12">
        <v>44330</v>
      </c>
      <c r="V18" s="257">
        <f ca="1">IF(U18="","",
IF(U18="NA","",
IFERROR(VLOOKUP(EOMONTH(M18,-2)+1,IPCA!$A:$B,2,0),
VLOOKUP(EOMONTH(TODAY(),-2)+1,IPCA!$A:$B,2,0))/
VLOOKUP(EOMONTH(U18,-2)+1,IPCA!$A:$B,2,0)*
P18))</f>
        <v>290.28826609935157</v>
      </c>
      <c r="W18" s="84"/>
      <c r="X18" s="13" t="s">
        <v>133</v>
      </c>
      <c r="Y18" s="166"/>
      <c r="AA18" s="108"/>
      <c r="AB18" s="15">
        <v>5</v>
      </c>
      <c r="AC18">
        <v>5</v>
      </c>
      <c r="AD18">
        <v>5</v>
      </c>
      <c r="AM18" s="6"/>
      <c r="AN18" s="15"/>
      <c r="AY18" s="6"/>
      <c r="AZ18" s="15"/>
      <c r="BK18" s="6"/>
      <c r="BL18" s="15"/>
      <c r="BW18" s="6"/>
      <c r="BX18" s="15"/>
      <c r="CI18" s="6"/>
      <c r="CJ18" s="16">
        <f t="shared" si="12"/>
        <v>1.2328767123287672</v>
      </c>
      <c r="CK18" s="16" t="str">
        <f t="shared" si="13"/>
        <v/>
      </c>
      <c r="CL18" s="16" t="str">
        <f t="shared" si="14"/>
        <v/>
      </c>
      <c r="CM18" s="16" t="str">
        <f t="shared" si="15"/>
        <v/>
      </c>
      <c r="CN18" s="16" t="str">
        <f t="shared" si="16"/>
        <v/>
      </c>
      <c r="CO18" s="18"/>
      <c r="CP18" s="15">
        <v>270</v>
      </c>
      <c r="CQ18">
        <v>270</v>
      </c>
      <c r="CR18">
        <v>270</v>
      </c>
      <c r="DA18" s="6"/>
      <c r="DB18" s="15"/>
      <c r="DM18" s="6"/>
      <c r="DN18" s="15"/>
      <c r="DY18" s="6"/>
      <c r="DZ18" s="15"/>
      <c r="EK18" s="6"/>
      <c r="EL18" s="15"/>
      <c r="EW18" s="6"/>
      <c r="EX18" s="16">
        <f t="shared" si="17"/>
        <v>66.575342465753423</v>
      </c>
      <c r="EY18" s="16" t="str">
        <f t="shared" si="18"/>
        <v/>
      </c>
      <c r="EZ18" s="16" t="str">
        <f t="shared" si="19"/>
        <v/>
      </c>
      <c r="FA18" s="16" t="str">
        <f t="shared" si="20"/>
        <v/>
      </c>
      <c r="FB18" s="160" t="str">
        <f t="shared" si="21"/>
        <v/>
      </c>
      <c r="FC18" t="s">
        <v>204</v>
      </c>
      <c r="FD18" s="20" t="s">
        <v>139</v>
      </c>
      <c r="FE18"/>
      <c r="FF18" s="209" t="s">
        <v>206</v>
      </c>
      <c r="FH18" s="284">
        <f t="shared" ca="1" si="22"/>
        <v>20.288266099351574</v>
      </c>
      <c r="FI18" s="208">
        <f t="shared" si="23"/>
        <v>2.9666666666666668</v>
      </c>
      <c r="FK18" t="str">
        <f t="shared" si="24"/>
        <v>America Energia S/A</v>
      </c>
      <c r="FL18" s="201">
        <f t="shared" ca="1" si="25"/>
        <v>2270640</v>
      </c>
      <c r="FM18" s="201">
        <f t="shared" ca="1" si="26"/>
        <v>0</v>
      </c>
      <c r="FN18" s="200">
        <f>AB18*AB$2*IF($FC18="V",1,-1)*IF($Q18="Fixo",(CP18-INDEX('Curva Forward'!$C$5:$AN$13,MATCH(CONCATENATE(BD_COMERCIAL!$K18," ",BD_COMERCIAL!$L18),'Curva Forward'!$B$5:$B$13,0),MATCH(FN$4,'Curva Forward'!$C$4:$AN$4,0))),CP18)</f>
        <v>762600</v>
      </c>
      <c r="FO18" s="200">
        <f>AC18*AC$2*IF($FC18="V",1,-1)*IF($Q18="Fixo",(CQ18-INDEX('Curva Forward'!$C$5:$AN$13,MATCH(CONCATENATE(BD_COMERCIAL!$K18," ",BD_COMERCIAL!$L18),'Curva Forward'!$B$5:$B$13,0),MATCH(FO$4,'Curva Forward'!$C$4:$AN$4,0))),CQ18)</f>
        <v>715680</v>
      </c>
      <c r="FP18" s="200">
        <f>AD18*AD$2*IF($FC18="V",1,-1)*IF($Q18="Fixo",(CR18-INDEX('Curva Forward'!$C$5:$AN$13,MATCH(CONCATENATE(BD_COMERCIAL!$K18," ",BD_COMERCIAL!$L18),'Curva Forward'!$B$5:$B$13,0),MATCH(FP$4,'Curva Forward'!$C$4:$AN$4,0))),CR18)</f>
        <v>792360</v>
      </c>
      <c r="FQ18" s="200">
        <f>AE18*AE$2*IF($FC18="V",1,-1)*IF($Q18="Fixo",(CS18-INDEX('Curva Forward'!$C$5:$AN$13,MATCH(CONCATENATE(BD_COMERCIAL!$K18," ",BD_COMERCIAL!$L18),'Curva Forward'!$B$5:$B$13,0),MATCH(FQ$4,'Curva Forward'!$C$4:$AN$4,0))),CS18)</f>
        <v>0</v>
      </c>
      <c r="FR18" s="200">
        <f>AF18*AF$2*IF($FC18="V",1,-1)*IF($Q18="Fixo",(CT18-INDEX('Curva Forward'!$C$5:$AN$13,MATCH(CONCATENATE(BD_COMERCIAL!$K18," ",BD_COMERCIAL!$L18),'Curva Forward'!$B$5:$B$13,0),MATCH(FR$4,'Curva Forward'!$C$4:$AN$4,0))),CT18)</f>
        <v>0</v>
      </c>
      <c r="FS18" s="200">
        <f>AG18*AG$2*IF($FC18="V",1,-1)*IF($Q18="Fixo",(CU18-INDEX('Curva Forward'!$C$5:$AN$13,MATCH(CONCATENATE(BD_COMERCIAL!$K18," ",BD_COMERCIAL!$L18),'Curva Forward'!$B$5:$B$13,0),MATCH(FS$4,'Curva Forward'!$C$4:$AN$4,0))),CU18)</f>
        <v>0</v>
      </c>
      <c r="FT18" s="200">
        <f>AH18*AH$2*IF($FC18="V",1,-1)*IF($Q18="Fixo",(CV18-INDEX('Curva Forward'!$C$5:$AN$13,MATCH(CONCATENATE(BD_COMERCIAL!$K18," ",BD_COMERCIAL!$L18),'Curva Forward'!$B$5:$B$13,0),MATCH(FT$4,'Curva Forward'!$C$4:$AN$4,0))),CV18)</f>
        <v>0</v>
      </c>
      <c r="FU18" s="200">
        <f>AI18*AI$2*IF($FC18="V",1,-1)*IF($Q18="Fixo",(CW18-INDEX('Curva Forward'!$C$5:$AN$13,MATCH(CONCATENATE(BD_COMERCIAL!$K18," ",BD_COMERCIAL!$L18),'Curva Forward'!$B$5:$B$13,0),MATCH(FU$4,'Curva Forward'!$C$4:$AN$4,0))),CW18)</f>
        <v>0</v>
      </c>
      <c r="FV18" s="200">
        <f>AJ18*AJ$2*IF($FC18="V",1,-1)*IF($Q18="Fixo",(CX18-INDEX('Curva Forward'!$C$5:$AN$13,MATCH(CONCATENATE(BD_COMERCIAL!$K18," ",BD_COMERCIAL!$L18),'Curva Forward'!$B$5:$B$13,0),MATCH(FV$4,'Curva Forward'!$C$4:$AN$4,0))),CX18)</f>
        <v>0</v>
      </c>
      <c r="FW18" s="200">
        <f>AK18*AK$2*IF($FC18="V",1,-1)*IF($Q18="Fixo",(CY18-INDEX('Curva Forward'!$C$5:$AN$13,MATCH(CONCATENATE(BD_COMERCIAL!$K18," ",BD_COMERCIAL!$L18),'Curva Forward'!$B$5:$B$13,0),MATCH(FW$4,'Curva Forward'!$C$4:$AN$4,0))),CY18)</f>
        <v>0</v>
      </c>
      <c r="FX18" s="200">
        <f>AL18*AL$2*IF($FC18="V",1,-1)*IF($Q18="Fixo",(CZ18-INDEX('Curva Forward'!$C$5:$AN$13,MATCH(CONCATENATE(BD_COMERCIAL!$K18," ",BD_COMERCIAL!$L18),'Curva Forward'!$B$5:$B$13,0),MATCH(FX$4,'Curva Forward'!$C$4:$AN$4,0))),CZ18)</f>
        <v>0</v>
      </c>
      <c r="FY18" s="200">
        <f>AM18*AM$2*IF($FC18="V",1,-1)*IF($Q18="Fixo",(DA18-INDEX('Curva Forward'!$C$5:$AN$13,MATCH(CONCATENATE(BD_COMERCIAL!$K18," ",BD_COMERCIAL!$L18),'Curva Forward'!$B$5:$B$13,0),MATCH(FY$4,'Curva Forward'!$C$4:$AN$4,0))),DA18)</f>
        <v>0</v>
      </c>
      <c r="FZ18" s="200">
        <f>AN18*AN$2*IF($FC18="V",1,-1)*IF($Q18="Fixo",(DB18-INDEX('Curva Forward'!$C$5:$AN$13,MATCH(CONCATENATE(BD_COMERCIAL!$K18," ",BD_COMERCIAL!$L18),'Curva Forward'!$B$5:$B$13,0),MATCH(FZ$4,'Curva Forward'!$C$4:$AN$4,0))),DB18)</f>
        <v>0</v>
      </c>
      <c r="GA18" s="200">
        <f>AO18*AO$2*IF($FC18="V",1,-1)*IF($Q18="Fixo",(DC18-INDEX('Curva Forward'!$C$5:$AN$13,MATCH(CONCATENATE(BD_COMERCIAL!$K18," ",BD_COMERCIAL!$L18),'Curva Forward'!$B$5:$B$13,0),MATCH(GA$4,'Curva Forward'!$C$4:$AN$4,0))),DC18)</f>
        <v>0</v>
      </c>
      <c r="GB18" s="200">
        <f>AP18*AP$2*IF($FC18="V",1,-1)*IF($Q18="Fixo",(DD18-INDEX('Curva Forward'!$C$5:$AN$13,MATCH(CONCATENATE(BD_COMERCIAL!$K18," ",BD_COMERCIAL!$L18),'Curva Forward'!$B$5:$B$13,0),MATCH(GB$4,'Curva Forward'!$C$4:$AN$4,0))),DD18)</f>
        <v>0</v>
      </c>
      <c r="GC18" s="200">
        <f>AQ18*AQ$2*IF($FC18="V",1,-1)*IF($Q18="Fixo",(DE18-INDEX('Curva Forward'!$C$5:$AN$13,MATCH(CONCATENATE(BD_COMERCIAL!$K18," ",BD_COMERCIAL!$L18),'Curva Forward'!$B$5:$B$13,0),MATCH(GC$4,'Curva Forward'!$C$4:$AN$4,0))),DE18)</f>
        <v>0</v>
      </c>
      <c r="GD18" s="200">
        <f>AR18*AR$2*IF($FC18="V",1,-1)*IF($Q18="Fixo",(DF18-INDEX('Curva Forward'!$C$5:$AN$13,MATCH(CONCATENATE(BD_COMERCIAL!$K18," ",BD_COMERCIAL!$L18),'Curva Forward'!$B$5:$B$13,0),MATCH(GD$4,'Curva Forward'!$C$4:$AN$4,0))),DF18)</f>
        <v>0</v>
      </c>
      <c r="GE18" s="200">
        <f>AS18*AS$2*IF($FC18="V",1,-1)*IF($Q18="Fixo",(DG18-INDEX('Curva Forward'!$C$5:$AN$13,MATCH(CONCATENATE(BD_COMERCIAL!$K18," ",BD_COMERCIAL!$L18),'Curva Forward'!$B$5:$B$13,0),MATCH(GE$4,'Curva Forward'!$C$4:$AN$4,0))),DG18)</f>
        <v>0</v>
      </c>
      <c r="GF18" s="200">
        <f>AT18*AT$2*IF($FC18="V",1,-1)*IF($Q18="Fixo",(DH18-INDEX('Curva Forward'!$C$5:$AN$13,MATCH(CONCATENATE(BD_COMERCIAL!$K18," ",BD_COMERCIAL!$L18),'Curva Forward'!$B$5:$B$13,0),MATCH(GF$4,'Curva Forward'!$C$4:$AN$4,0))),DH18)</f>
        <v>0</v>
      </c>
      <c r="GG18" s="200">
        <f>AU18*AU$2*IF($FC18="V",1,-1)*IF($Q18="Fixo",(DI18-INDEX('Curva Forward'!$C$5:$AN$13,MATCH(CONCATENATE(BD_COMERCIAL!$K18," ",BD_COMERCIAL!$L18),'Curva Forward'!$B$5:$B$13,0),MATCH(GG$4,'Curva Forward'!$C$4:$AN$4,0))),DI18)</f>
        <v>0</v>
      </c>
      <c r="GH18" s="200">
        <f>AV18*AV$2*IF($FC18="V",1,-1)*IF($Q18="Fixo",(DJ18-INDEX('Curva Forward'!$C$5:$AN$13,MATCH(CONCATENATE(BD_COMERCIAL!$K18," ",BD_COMERCIAL!$L18),'Curva Forward'!$B$5:$B$13,0),MATCH(GH$4,'Curva Forward'!$C$4:$AN$4,0))),DJ18)</f>
        <v>0</v>
      </c>
      <c r="GI18" s="200">
        <f>AW18*AW$2*IF($FC18="V",1,-1)*IF($Q18="Fixo",(DK18-INDEX('Curva Forward'!$C$5:$AN$13,MATCH(CONCATENATE(BD_COMERCIAL!$K18," ",BD_COMERCIAL!$L18),'Curva Forward'!$B$5:$B$13,0),MATCH(GI$4,'Curva Forward'!$C$4:$AN$4,0))),DK18)</f>
        <v>0</v>
      </c>
      <c r="GJ18" s="200">
        <f>AX18*AX$2*IF($FC18="V",1,-1)*IF($Q18="Fixo",(DL18-INDEX('Curva Forward'!$C$5:$AN$13,MATCH(CONCATENATE(BD_COMERCIAL!$K18," ",BD_COMERCIAL!$L18),'Curva Forward'!$B$5:$B$13,0),MATCH(GJ$4,'Curva Forward'!$C$4:$AN$4,0))),DL18)</f>
        <v>0</v>
      </c>
      <c r="GK18" s="200">
        <f>AY18*AY$2*IF($FC18="V",1,-1)*IF($Q18="Fixo",(DM18-INDEX('Curva Forward'!$C$5:$AN$13,MATCH(CONCATENATE(BD_COMERCIAL!$K18," ",BD_COMERCIAL!$L18),'Curva Forward'!$B$5:$B$13,0),MATCH(GK$4,'Curva Forward'!$C$4:$AN$4,0))),DM18)</f>
        <v>0</v>
      </c>
      <c r="GL18" s="200">
        <f>IF(EZ18="",0,CL18*CL$2*IF($FC18="V",1,-1)*IF($Q18="Fixo",(EZ18-INDEX('Curva Forward'!$C$5:$AN$13,MATCH(CONCATENATE(BD_COMERCIAL!$K18," ",BD_COMERCIAL!$L18),'Curva Forward'!$B$5:$B$13,0),MATCH(GL$4,'Curva Forward'!$C$4:$AN$4,0))),EZ18))</f>
        <v>0</v>
      </c>
      <c r="GM18" s="200">
        <f>IF(FA18="",0,CM18*CM$2*IF($FC18="V",1,-1)*IF($Q18="Fixo",(FA18-INDEX('Curva Forward'!$C$5:$AN$13,MATCH(CONCATENATE(BD_COMERCIAL!$K18," ",BD_COMERCIAL!$L18),'Curva Forward'!$B$5:$B$13,0),MATCH(GM$4,'Curva Forward'!$C$4:$AN$4,0))),FA18))</f>
        <v>0</v>
      </c>
      <c r="GN18" s="200">
        <f>IF(FB18="",0,CN18*CN$2*IF($FC18="V",1,-1)*IF($Q18="Fixo",(FB18-INDEX('Curva Forward'!$C$5:$AN$13,MATCH(CONCATENATE(BD_COMERCIAL!$K18," ",BD_COMERCIAL!$L18),'Curva Forward'!$B$5:$B$13,0),MATCH(GN$4,'Curva Forward'!$C$4:$AN$4,0))),FB18))</f>
        <v>0</v>
      </c>
      <c r="GO18" s="201">
        <f t="shared" ca="1" si="27"/>
        <v>0</v>
      </c>
      <c r="GP18" s="201">
        <f t="shared" ca="1" si="28"/>
        <v>0</v>
      </c>
    </row>
    <row r="19" spans="1:198" ht="15" customHeight="1" x14ac:dyDescent="0.25">
      <c r="A19" s="6"/>
      <c r="B19" s="7" t="s">
        <v>261</v>
      </c>
      <c r="C19" s="8">
        <v>44330</v>
      </c>
      <c r="D19" s="9" t="s">
        <v>131</v>
      </c>
      <c r="E19" s="9" t="s">
        <v>158</v>
      </c>
      <c r="F19" s="113">
        <v>18384740000134</v>
      </c>
      <c r="G19" s="10" t="s">
        <v>125</v>
      </c>
      <c r="H19" s="113">
        <v>3780401000108</v>
      </c>
      <c r="I19" s="9" t="s">
        <v>139</v>
      </c>
      <c r="J19" s="166"/>
      <c r="K19" s="10" t="s">
        <v>127</v>
      </c>
      <c r="L19" s="84" t="s">
        <v>22</v>
      </c>
      <c r="M19" s="11">
        <v>44562</v>
      </c>
      <c r="N19" s="12">
        <v>44651</v>
      </c>
      <c r="O19" s="10">
        <v>3</v>
      </c>
      <c r="P19" s="84">
        <v>266</v>
      </c>
      <c r="Q19" s="84" t="s">
        <v>128</v>
      </c>
      <c r="R19" s="10" t="s">
        <v>129</v>
      </c>
      <c r="S19" s="14" t="s">
        <v>135</v>
      </c>
      <c r="T19" s="11" t="s">
        <v>130</v>
      </c>
      <c r="U19" s="12">
        <v>44330</v>
      </c>
      <c r="V19" s="257">
        <f ca="1">IF(U19="","",
IF(U19="NA","",
IFERROR(VLOOKUP(EOMONTH(M19,-2)+1,IPCA!$A:$B,2,0),
VLOOKUP(EOMONTH(TODAY(),-2)+1,IPCA!$A:$B,2,0))/
VLOOKUP(EOMONTH(U19,-2)+1,IPCA!$A:$B,2,0)*
P19))</f>
        <v>285.987699194176</v>
      </c>
      <c r="W19" s="84"/>
      <c r="X19" s="13" t="s">
        <v>133</v>
      </c>
      <c r="Y19" s="166"/>
      <c r="AA19" s="108"/>
      <c r="AB19" s="15">
        <v>3</v>
      </c>
      <c r="AC19">
        <v>3</v>
      </c>
      <c r="AD19">
        <v>3</v>
      </c>
      <c r="AM19" s="6"/>
      <c r="AN19" s="15"/>
      <c r="AY19" s="6"/>
      <c r="AZ19" s="15"/>
      <c r="BK19" s="6"/>
      <c r="BL19" s="15"/>
      <c r="BW19" s="6"/>
      <c r="BX19" s="15"/>
      <c r="CI19" s="6"/>
      <c r="CJ19" s="16">
        <f t="shared" si="12"/>
        <v>0.73972602739726023</v>
      </c>
      <c r="CK19" s="16" t="str">
        <f t="shared" si="13"/>
        <v/>
      </c>
      <c r="CL19" s="16" t="str">
        <f t="shared" si="14"/>
        <v/>
      </c>
      <c r="CM19" s="16" t="str">
        <f t="shared" si="15"/>
        <v/>
      </c>
      <c r="CN19" s="16" t="str">
        <f t="shared" si="16"/>
        <v/>
      </c>
      <c r="CO19" s="18"/>
      <c r="CP19" s="15">
        <v>266</v>
      </c>
      <c r="CQ19">
        <v>266</v>
      </c>
      <c r="CR19">
        <v>266</v>
      </c>
      <c r="DA19" s="6"/>
      <c r="DB19" s="15"/>
      <c r="DM19" s="6"/>
      <c r="DN19" s="15"/>
      <c r="DY19" s="6"/>
      <c r="DZ19" s="15"/>
      <c r="EK19" s="6"/>
      <c r="EL19" s="15"/>
      <c r="EW19" s="6"/>
      <c r="EX19" s="16">
        <f t="shared" si="17"/>
        <v>65.589041095890408</v>
      </c>
      <c r="EY19" s="16" t="str">
        <f t="shared" si="18"/>
        <v/>
      </c>
      <c r="EZ19" s="16" t="str">
        <f t="shared" si="19"/>
        <v/>
      </c>
      <c r="FA19" s="16" t="str">
        <f t="shared" si="20"/>
        <v/>
      </c>
      <c r="FB19" s="160" t="str">
        <f t="shared" si="21"/>
        <v/>
      </c>
      <c r="FC19" t="s">
        <v>205</v>
      </c>
      <c r="FD19" s="20" t="s">
        <v>139</v>
      </c>
      <c r="FE19"/>
      <c r="FF19" s="209" t="s">
        <v>206</v>
      </c>
      <c r="FH19" s="284">
        <f t="shared" ca="1" si="22"/>
        <v>19.987699194176002</v>
      </c>
      <c r="FI19" s="208">
        <f t="shared" si="23"/>
        <v>2.9666666666666668</v>
      </c>
      <c r="FK19" t="str">
        <f t="shared" si="24"/>
        <v>BC Comercializadora de Energia Ltda</v>
      </c>
      <c r="FL19" s="201">
        <f t="shared" ca="1" si="25"/>
        <v>-1336464</v>
      </c>
      <c r="FM19" s="201">
        <f t="shared" ca="1" si="26"/>
        <v>0</v>
      </c>
      <c r="FN19" s="200">
        <f>AB19*AB$2*IF($FC19="V",1,-1)*IF($Q19="Fixo",(CP19-INDEX('Curva Forward'!$C$5:$AN$13,MATCH(CONCATENATE(BD_COMERCIAL!$K19," ",BD_COMERCIAL!$L19),'Curva Forward'!$B$5:$B$13,0),MATCH(FN$4,'Curva Forward'!$C$4:$AN$4,0))),CP19)</f>
        <v>-448632</v>
      </c>
      <c r="FO19" s="200">
        <f>AC19*AC$2*IF($FC19="V",1,-1)*IF($Q19="Fixo",(CQ19-INDEX('Curva Forward'!$C$5:$AN$13,MATCH(CONCATENATE(BD_COMERCIAL!$K19," ",BD_COMERCIAL!$L19),'Curva Forward'!$B$5:$B$13,0),MATCH(FO$4,'Curva Forward'!$C$4:$AN$4,0))),CQ19)</f>
        <v>-421344</v>
      </c>
      <c r="FP19" s="200">
        <f>AD19*AD$2*IF($FC19="V",1,-1)*IF($Q19="Fixo",(CR19-INDEX('Curva Forward'!$C$5:$AN$13,MATCH(CONCATENATE(BD_COMERCIAL!$K19," ",BD_COMERCIAL!$L19),'Curva Forward'!$B$5:$B$13,0),MATCH(FP$4,'Curva Forward'!$C$4:$AN$4,0))),CR19)</f>
        <v>-466488</v>
      </c>
      <c r="FQ19" s="200">
        <f>AE19*AE$2*IF($FC19="V",1,-1)*IF($Q19="Fixo",(CS19-INDEX('Curva Forward'!$C$5:$AN$13,MATCH(CONCATENATE(BD_COMERCIAL!$K19," ",BD_COMERCIAL!$L19),'Curva Forward'!$B$5:$B$13,0),MATCH(FQ$4,'Curva Forward'!$C$4:$AN$4,0))),CS19)</f>
        <v>0</v>
      </c>
      <c r="FR19" s="200">
        <f>AF19*AF$2*IF($FC19="V",1,-1)*IF($Q19="Fixo",(CT19-INDEX('Curva Forward'!$C$5:$AN$13,MATCH(CONCATENATE(BD_COMERCIAL!$K19," ",BD_COMERCIAL!$L19),'Curva Forward'!$B$5:$B$13,0),MATCH(FR$4,'Curva Forward'!$C$4:$AN$4,0))),CT19)</f>
        <v>0</v>
      </c>
      <c r="FS19" s="200">
        <f>AG19*AG$2*IF($FC19="V",1,-1)*IF($Q19="Fixo",(CU19-INDEX('Curva Forward'!$C$5:$AN$13,MATCH(CONCATENATE(BD_COMERCIAL!$K19," ",BD_COMERCIAL!$L19),'Curva Forward'!$B$5:$B$13,0),MATCH(FS$4,'Curva Forward'!$C$4:$AN$4,0))),CU19)</f>
        <v>0</v>
      </c>
      <c r="FT19" s="200">
        <f>AH19*AH$2*IF($FC19="V",1,-1)*IF($Q19="Fixo",(CV19-INDEX('Curva Forward'!$C$5:$AN$13,MATCH(CONCATENATE(BD_COMERCIAL!$K19," ",BD_COMERCIAL!$L19),'Curva Forward'!$B$5:$B$13,0),MATCH(FT$4,'Curva Forward'!$C$4:$AN$4,0))),CV19)</f>
        <v>0</v>
      </c>
      <c r="FU19" s="200">
        <f>AI19*AI$2*IF($FC19="V",1,-1)*IF($Q19="Fixo",(CW19-INDEX('Curva Forward'!$C$5:$AN$13,MATCH(CONCATENATE(BD_COMERCIAL!$K19," ",BD_COMERCIAL!$L19),'Curva Forward'!$B$5:$B$13,0),MATCH(FU$4,'Curva Forward'!$C$4:$AN$4,0))),CW19)</f>
        <v>0</v>
      </c>
      <c r="FV19" s="200">
        <f>AJ19*AJ$2*IF($FC19="V",1,-1)*IF($Q19="Fixo",(CX19-INDEX('Curva Forward'!$C$5:$AN$13,MATCH(CONCATENATE(BD_COMERCIAL!$K19," ",BD_COMERCIAL!$L19),'Curva Forward'!$B$5:$B$13,0),MATCH(FV$4,'Curva Forward'!$C$4:$AN$4,0))),CX19)</f>
        <v>0</v>
      </c>
      <c r="FW19" s="200">
        <f>AK19*AK$2*IF($FC19="V",1,-1)*IF($Q19="Fixo",(CY19-INDEX('Curva Forward'!$C$5:$AN$13,MATCH(CONCATENATE(BD_COMERCIAL!$K19," ",BD_COMERCIAL!$L19),'Curva Forward'!$B$5:$B$13,0),MATCH(FW$4,'Curva Forward'!$C$4:$AN$4,0))),CY19)</f>
        <v>0</v>
      </c>
      <c r="FX19" s="200">
        <f>AL19*AL$2*IF($FC19="V",1,-1)*IF($Q19="Fixo",(CZ19-INDEX('Curva Forward'!$C$5:$AN$13,MATCH(CONCATENATE(BD_COMERCIAL!$K19," ",BD_COMERCIAL!$L19),'Curva Forward'!$B$5:$B$13,0),MATCH(FX$4,'Curva Forward'!$C$4:$AN$4,0))),CZ19)</f>
        <v>0</v>
      </c>
      <c r="FY19" s="200">
        <f>AM19*AM$2*IF($FC19="V",1,-1)*IF($Q19="Fixo",(DA19-INDEX('Curva Forward'!$C$5:$AN$13,MATCH(CONCATENATE(BD_COMERCIAL!$K19," ",BD_COMERCIAL!$L19),'Curva Forward'!$B$5:$B$13,0),MATCH(FY$4,'Curva Forward'!$C$4:$AN$4,0))),DA19)</f>
        <v>0</v>
      </c>
      <c r="FZ19" s="200">
        <f>AN19*AN$2*IF($FC19="V",1,-1)*IF($Q19="Fixo",(DB19-INDEX('Curva Forward'!$C$5:$AN$13,MATCH(CONCATENATE(BD_COMERCIAL!$K19," ",BD_COMERCIAL!$L19),'Curva Forward'!$B$5:$B$13,0),MATCH(FZ$4,'Curva Forward'!$C$4:$AN$4,0))),DB19)</f>
        <v>0</v>
      </c>
      <c r="GA19" s="200">
        <f>AO19*AO$2*IF($FC19="V",1,-1)*IF($Q19="Fixo",(DC19-INDEX('Curva Forward'!$C$5:$AN$13,MATCH(CONCATENATE(BD_COMERCIAL!$K19," ",BD_COMERCIAL!$L19),'Curva Forward'!$B$5:$B$13,0),MATCH(GA$4,'Curva Forward'!$C$4:$AN$4,0))),DC19)</f>
        <v>0</v>
      </c>
      <c r="GB19" s="200">
        <f>AP19*AP$2*IF($FC19="V",1,-1)*IF($Q19="Fixo",(DD19-INDEX('Curva Forward'!$C$5:$AN$13,MATCH(CONCATENATE(BD_COMERCIAL!$K19," ",BD_COMERCIAL!$L19),'Curva Forward'!$B$5:$B$13,0),MATCH(GB$4,'Curva Forward'!$C$4:$AN$4,0))),DD19)</f>
        <v>0</v>
      </c>
      <c r="GC19" s="200">
        <f>AQ19*AQ$2*IF($FC19="V",1,-1)*IF($Q19="Fixo",(DE19-INDEX('Curva Forward'!$C$5:$AN$13,MATCH(CONCATENATE(BD_COMERCIAL!$K19," ",BD_COMERCIAL!$L19),'Curva Forward'!$B$5:$B$13,0),MATCH(GC$4,'Curva Forward'!$C$4:$AN$4,0))),DE19)</f>
        <v>0</v>
      </c>
      <c r="GD19" s="200">
        <f>AR19*AR$2*IF($FC19="V",1,-1)*IF($Q19="Fixo",(DF19-INDEX('Curva Forward'!$C$5:$AN$13,MATCH(CONCATENATE(BD_COMERCIAL!$K19," ",BD_COMERCIAL!$L19),'Curva Forward'!$B$5:$B$13,0),MATCH(GD$4,'Curva Forward'!$C$4:$AN$4,0))),DF19)</f>
        <v>0</v>
      </c>
      <c r="GE19" s="200">
        <f>AS19*AS$2*IF($FC19="V",1,-1)*IF($Q19="Fixo",(DG19-INDEX('Curva Forward'!$C$5:$AN$13,MATCH(CONCATENATE(BD_COMERCIAL!$K19," ",BD_COMERCIAL!$L19),'Curva Forward'!$B$5:$B$13,0),MATCH(GE$4,'Curva Forward'!$C$4:$AN$4,0))),DG19)</f>
        <v>0</v>
      </c>
      <c r="GF19" s="200">
        <f>AT19*AT$2*IF($FC19="V",1,-1)*IF($Q19="Fixo",(DH19-INDEX('Curva Forward'!$C$5:$AN$13,MATCH(CONCATENATE(BD_COMERCIAL!$K19," ",BD_COMERCIAL!$L19),'Curva Forward'!$B$5:$B$13,0),MATCH(GF$4,'Curva Forward'!$C$4:$AN$4,0))),DH19)</f>
        <v>0</v>
      </c>
      <c r="GG19" s="200">
        <f>AU19*AU$2*IF($FC19="V",1,-1)*IF($Q19="Fixo",(DI19-INDEX('Curva Forward'!$C$5:$AN$13,MATCH(CONCATENATE(BD_COMERCIAL!$K19," ",BD_COMERCIAL!$L19),'Curva Forward'!$B$5:$B$13,0),MATCH(GG$4,'Curva Forward'!$C$4:$AN$4,0))),DI19)</f>
        <v>0</v>
      </c>
      <c r="GH19" s="200">
        <f>AV19*AV$2*IF($FC19="V",1,-1)*IF($Q19="Fixo",(DJ19-INDEX('Curva Forward'!$C$5:$AN$13,MATCH(CONCATENATE(BD_COMERCIAL!$K19," ",BD_COMERCIAL!$L19),'Curva Forward'!$B$5:$B$13,0),MATCH(GH$4,'Curva Forward'!$C$4:$AN$4,0))),DJ19)</f>
        <v>0</v>
      </c>
      <c r="GI19" s="200">
        <f>AW19*AW$2*IF($FC19="V",1,-1)*IF($Q19="Fixo",(DK19-INDEX('Curva Forward'!$C$5:$AN$13,MATCH(CONCATENATE(BD_COMERCIAL!$K19," ",BD_COMERCIAL!$L19),'Curva Forward'!$B$5:$B$13,0),MATCH(GI$4,'Curva Forward'!$C$4:$AN$4,0))),DK19)</f>
        <v>0</v>
      </c>
      <c r="GJ19" s="200">
        <f>AX19*AX$2*IF($FC19="V",1,-1)*IF($Q19="Fixo",(DL19-INDEX('Curva Forward'!$C$5:$AN$13,MATCH(CONCATENATE(BD_COMERCIAL!$K19," ",BD_COMERCIAL!$L19),'Curva Forward'!$B$5:$B$13,0),MATCH(GJ$4,'Curva Forward'!$C$4:$AN$4,0))),DL19)</f>
        <v>0</v>
      </c>
      <c r="GK19" s="200">
        <f>AY19*AY$2*IF($FC19="V",1,-1)*IF($Q19="Fixo",(DM19-INDEX('Curva Forward'!$C$5:$AN$13,MATCH(CONCATENATE(BD_COMERCIAL!$K19," ",BD_COMERCIAL!$L19),'Curva Forward'!$B$5:$B$13,0),MATCH(GK$4,'Curva Forward'!$C$4:$AN$4,0))),DM19)</f>
        <v>0</v>
      </c>
      <c r="GL19" s="200">
        <f>IF(EZ19="",0,CL19*CL$2*IF($FC19="V",1,-1)*IF($Q19="Fixo",(EZ19-INDEX('Curva Forward'!$C$5:$AN$13,MATCH(CONCATENATE(BD_COMERCIAL!$K19," ",BD_COMERCIAL!$L19),'Curva Forward'!$B$5:$B$13,0),MATCH(GL$4,'Curva Forward'!$C$4:$AN$4,0))),EZ19))</f>
        <v>0</v>
      </c>
      <c r="GM19" s="200">
        <f>IF(FA19="",0,CM19*CM$2*IF($FC19="V",1,-1)*IF($Q19="Fixo",(FA19-INDEX('Curva Forward'!$C$5:$AN$13,MATCH(CONCATENATE(BD_COMERCIAL!$K19," ",BD_COMERCIAL!$L19),'Curva Forward'!$B$5:$B$13,0),MATCH(GM$4,'Curva Forward'!$C$4:$AN$4,0))),FA19))</f>
        <v>0</v>
      </c>
      <c r="GN19" s="200">
        <f>IF(FB19="",0,CN19*CN$2*IF($FC19="V",1,-1)*IF($Q19="Fixo",(FB19-INDEX('Curva Forward'!$C$5:$AN$13,MATCH(CONCATENATE(BD_COMERCIAL!$K19," ",BD_COMERCIAL!$L19),'Curva Forward'!$B$5:$B$13,0),MATCH(GN$4,'Curva Forward'!$C$4:$AN$4,0))),FB19))</f>
        <v>0</v>
      </c>
      <c r="GO19" s="201">
        <f t="shared" ca="1" si="27"/>
        <v>0</v>
      </c>
      <c r="GP19" s="201">
        <f t="shared" ca="1" si="28"/>
        <v>0</v>
      </c>
    </row>
    <row r="20" spans="1:198" ht="15" customHeight="1" x14ac:dyDescent="0.25">
      <c r="A20" s="6"/>
      <c r="B20" s="7">
        <v>16670</v>
      </c>
      <c r="C20" s="8">
        <v>44333</v>
      </c>
      <c r="D20" s="9" t="s">
        <v>124</v>
      </c>
      <c r="E20" s="9" t="s">
        <v>125</v>
      </c>
      <c r="F20" s="113"/>
      <c r="G20" s="10" t="s">
        <v>224</v>
      </c>
      <c r="H20" s="113"/>
      <c r="I20" s="9" t="s">
        <v>139</v>
      </c>
      <c r="J20" s="166"/>
      <c r="K20" s="10" t="s">
        <v>127</v>
      </c>
      <c r="L20" s="84" t="s">
        <v>22</v>
      </c>
      <c r="M20" s="11">
        <v>44652</v>
      </c>
      <c r="N20" s="12">
        <v>44926</v>
      </c>
      <c r="O20" s="10">
        <v>2</v>
      </c>
      <c r="P20" s="84">
        <v>255</v>
      </c>
      <c r="Q20" s="84" t="s">
        <v>128</v>
      </c>
      <c r="R20" s="10" t="s">
        <v>129</v>
      </c>
      <c r="S20" s="173" t="s">
        <v>135</v>
      </c>
      <c r="T20" s="174" t="s">
        <v>130</v>
      </c>
      <c r="U20" s="175">
        <v>44317</v>
      </c>
      <c r="V20" s="257">
        <f ca="1">IF(U20="","",
IF(U20="NA","",
IFERROR(VLOOKUP(EOMONTH(M20,-2)+1,IPCA!$A:$B,2,0),
VLOOKUP(EOMONTH(TODAY(),-2)+1,IPCA!$A:$B,2,0))/
VLOOKUP(EOMONTH(U20,-2)+1,IPCA!$A:$B,2,0)*
P20))</f>
        <v>282.93647921494085</v>
      </c>
      <c r="W20" s="84"/>
      <c r="X20" s="13"/>
      <c r="Y20" s="166" t="s">
        <v>383</v>
      </c>
      <c r="Z20" s="107" t="s">
        <v>136</v>
      </c>
      <c r="AA20" s="108">
        <v>44635</v>
      </c>
      <c r="AB20" s="15"/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 s="15"/>
      <c r="AY20" s="6"/>
      <c r="AZ20" s="15"/>
      <c r="BK20" s="6"/>
      <c r="BL20" s="15"/>
      <c r="BW20" s="6"/>
      <c r="BX20" s="15"/>
      <c r="CI20" s="6"/>
      <c r="CJ20" s="16">
        <f t="shared" si="12"/>
        <v>1.5068493150684932</v>
      </c>
      <c r="CK20" s="16" t="str">
        <f t="shared" si="13"/>
        <v/>
      </c>
      <c r="CL20" s="16" t="str">
        <f t="shared" si="14"/>
        <v/>
      </c>
      <c r="CM20" s="16" t="str">
        <f t="shared" si="15"/>
        <v/>
      </c>
      <c r="CN20" s="16" t="str">
        <f t="shared" si="16"/>
        <v/>
      </c>
      <c r="CO20" s="18"/>
      <c r="CP20" s="15"/>
      <c r="CS20">
        <v>255</v>
      </c>
      <c r="CT20">
        <v>255</v>
      </c>
      <c r="CU20">
        <v>255</v>
      </c>
      <c r="CV20">
        <v>255</v>
      </c>
      <c r="CW20">
        <v>255</v>
      </c>
      <c r="CX20">
        <v>255</v>
      </c>
      <c r="CY20">
        <v>255</v>
      </c>
      <c r="CZ20">
        <v>255</v>
      </c>
      <c r="DA20">
        <v>255</v>
      </c>
      <c r="DB20" s="15"/>
      <c r="DM20" s="6"/>
      <c r="DN20" s="15"/>
      <c r="DY20" s="6"/>
      <c r="DZ20" s="15"/>
      <c r="EK20" s="6"/>
      <c r="EL20" s="15"/>
      <c r="EW20" s="6"/>
      <c r="EX20" s="16">
        <f t="shared" si="17"/>
        <v>192.12328767123287</v>
      </c>
      <c r="EY20" s="16" t="str">
        <f t="shared" si="18"/>
        <v/>
      </c>
      <c r="EZ20" s="16" t="str">
        <f t="shared" si="19"/>
        <v/>
      </c>
      <c r="FA20" s="16" t="str">
        <f t="shared" si="20"/>
        <v/>
      </c>
      <c r="FB20" s="160" t="str">
        <f t="shared" si="21"/>
        <v/>
      </c>
      <c r="FC20" t="s">
        <v>204</v>
      </c>
      <c r="FD20" s="20" t="s">
        <v>139</v>
      </c>
      <c r="FE20"/>
      <c r="FF20" s="209" t="s">
        <v>206</v>
      </c>
      <c r="FH20" s="284">
        <f t="shared" ca="1" si="22"/>
        <v>27.936479214940846</v>
      </c>
      <c r="FI20" s="208">
        <f t="shared" si="23"/>
        <v>9.1333333333333329</v>
      </c>
      <c r="FK20" t="str">
        <f t="shared" si="24"/>
        <v>CESP Comercializadora de Energia S.A.</v>
      </c>
      <c r="FL20" s="201">
        <f t="shared" ca="1" si="25"/>
        <v>2333392.7999999998</v>
      </c>
      <c r="FM20" s="201">
        <f t="shared" ca="1" si="26"/>
        <v>0</v>
      </c>
      <c r="FN20" s="200">
        <f>AB20*AB$2*IF($FC20="V",1,-1)*IF($Q20="Fixo",(CP20-INDEX('Curva Forward'!$C$5:$AN$13,MATCH(CONCATENATE(BD_COMERCIAL!$K20," ",BD_COMERCIAL!$L20),'Curva Forward'!$B$5:$B$13,0),MATCH(FN$4,'Curva Forward'!$C$4:$AN$4,0))),CP20)</f>
        <v>0</v>
      </c>
      <c r="FO20" s="200">
        <f>AC20*AC$2*IF($FC20="V",1,-1)*IF($Q20="Fixo",(CQ20-INDEX('Curva Forward'!$C$5:$AN$13,MATCH(CONCATENATE(BD_COMERCIAL!$K20," ",BD_COMERCIAL!$L20),'Curva Forward'!$B$5:$B$13,0),MATCH(FO$4,'Curva Forward'!$C$4:$AN$4,0))),CQ20)</f>
        <v>0</v>
      </c>
      <c r="FP20" s="200">
        <f>AD20*AD$2*IF($FC20="V",1,-1)*IF($Q20="Fixo",(CR20-INDEX('Curva Forward'!$C$5:$AN$13,MATCH(CONCATENATE(BD_COMERCIAL!$K20," ",BD_COMERCIAL!$L20),'Curva Forward'!$B$5:$B$13,0),MATCH(FP$4,'Curva Forward'!$C$4:$AN$4,0))),CR20)</f>
        <v>0</v>
      </c>
      <c r="FQ20" s="200">
        <f>AE20*AE$2*IF($FC20="V",1,-1)*IF($Q20="Fixo",(CS20-INDEX('Curva Forward'!$C$5:$AN$13,MATCH(CONCATENATE(BD_COMERCIAL!$K20," ",BD_COMERCIAL!$L20),'Curva Forward'!$B$5:$B$13,0),MATCH(FQ$4,'Curva Forward'!$C$4:$AN$4,0))),CS20)</f>
        <v>285120</v>
      </c>
      <c r="FR20" s="200">
        <f>AF20*AF$2*IF($FC20="V",1,-1)*IF($Q20="Fixo",(CT20-INDEX('Curva Forward'!$C$5:$AN$13,MATCH(CONCATENATE(BD_COMERCIAL!$K20," ",BD_COMERCIAL!$L20),'Curva Forward'!$B$5:$B$13,0),MATCH(FR$4,'Curva Forward'!$C$4:$AN$4,0))),CT20)</f>
        <v>296112</v>
      </c>
      <c r="FS20" s="200">
        <f>AG20*AG$2*IF($FC20="V",1,-1)*IF($Q20="Fixo",(CU20-INDEX('Curva Forward'!$C$5:$AN$13,MATCH(CONCATENATE(BD_COMERCIAL!$K20," ",BD_COMERCIAL!$L20),'Curva Forward'!$B$5:$B$13,0),MATCH(FS$4,'Curva Forward'!$C$4:$AN$4,0))),CU20)</f>
        <v>286632</v>
      </c>
      <c r="FT20" s="200">
        <f>AH20*AH$2*IF($FC20="V",1,-1)*IF($Q20="Fixo",(CV20-INDEX('Curva Forward'!$C$5:$AN$13,MATCH(CONCATENATE(BD_COMERCIAL!$K20," ",BD_COMERCIAL!$L20),'Curva Forward'!$B$5:$B$13,0),MATCH(FT$4,'Curva Forward'!$C$4:$AN$4,0))),CV20)</f>
        <v>280264.8</v>
      </c>
      <c r="FU20" s="200">
        <f>AI20*AI$2*IF($FC20="V",1,-1)*IF($Q20="Fixo",(CW20-INDEX('Curva Forward'!$C$5:$AN$13,MATCH(CONCATENATE(BD_COMERCIAL!$K20," ",BD_COMERCIAL!$L20),'Curva Forward'!$B$5:$B$13,0),MATCH(FU$4,'Curva Forward'!$C$4:$AN$4,0))),CW20)</f>
        <v>252960</v>
      </c>
      <c r="FV20" s="200">
        <f>AJ20*AJ$2*IF($FC20="V",1,-1)*IF($Q20="Fixo",(CX20-INDEX('Curva Forward'!$C$5:$AN$13,MATCH(CONCATENATE(BD_COMERCIAL!$K20," ",BD_COMERCIAL!$L20),'Curva Forward'!$B$5:$B$13,0),MATCH(FV$4,'Curva Forward'!$C$4:$AN$4,0))),CX20)</f>
        <v>249120</v>
      </c>
      <c r="FW20" s="200">
        <f>AK20*AK$2*IF($FC20="V",1,-1)*IF($Q20="Fixo",(CY20-INDEX('Curva Forward'!$C$5:$AN$13,MATCH(CONCATENATE(BD_COMERCIAL!$K20," ",BD_COMERCIAL!$L20),'Curva Forward'!$B$5:$B$13,0),MATCH(FW$4,'Curva Forward'!$C$4:$AN$4,0))),CY20)</f>
        <v>230640</v>
      </c>
      <c r="FX20" s="200">
        <f>AL20*AL$2*IF($FC20="V",1,-1)*IF($Q20="Fixo",(CZ20-INDEX('Curva Forward'!$C$5:$AN$13,MATCH(CONCATENATE(BD_COMERCIAL!$K20," ",BD_COMERCIAL!$L20),'Curva Forward'!$B$5:$B$13,0),MATCH(FX$4,'Curva Forward'!$C$4:$AN$4,0))),CZ20)</f>
        <v>217440</v>
      </c>
      <c r="FY20" s="200">
        <f>AM20*AM$2*IF($FC20="V",1,-1)*IF($Q20="Fixo",(DA20-INDEX('Curva Forward'!$C$5:$AN$13,MATCH(CONCATENATE(BD_COMERCIAL!$K20," ",BD_COMERCIAL!$L20),'Curva Forward'!$B$5:$B$13,0),MATCH(FY$4,'Curva Forward'!$C$4:$AN$4,0))),DA20)</f>
        <v>235104</v>
      </c>
      <c r="FZ20" s="200">
        <f>AN20*AN$2*IF($FC20="V",1,-1)*IF($Q20="Fixo",(DB20-INDEX('Curva Forward'!$C$5:$AN$13,MATCH(CONCATENATE(BD_COMERCIAL!$K20," ",BD_COMERCIAL!$L20),'Curva Forward'!$B$5:$B$13,0),MATCH(FZ$4,'Curva Forward'!$C$4:$AN$4,0))),DB20)</f>
        <v>0</v>
      </c>
      <c r="GA20" s="200">
        <f>AO20*AO$2*IF($FC20="V",1,-1)*IF($Q20="Fixo",(DC20-INDEX('Curva Forward'!$C$5:$AN$13,MATCH(CONCATENATE(BD_COMERCIAL!$K20," ",BD_COMERCIAL!$L20),'Curva Forward'!$B$5:$B$13,0),MATCH(GA$4,'Curva Forward'!$C$4:$AN$4,0))),DC20)</f>
        <v>0</v>
      </c>
      <c r="GB20" s="200">
        <f>AP20*AP$2*IF($FC20="V",1,-1)*IF($Q20="Fixo",(DD20-INDEX('Curva Forward'!$C$5:$AN$13,MATCH(CONCATENATE(BD_COMERCIAL!$K20," ",BD_COMERCIAL!$L20),'Curva Forward'!$B$5:$B$13,0),MATCH(GB$4,'Curva Forward'!$C$4:$AN$4,0))),DD20)</f>
        <v>0</v>
      </c>
      <c r="GC20" s="200">
        <f>AQ20*AQ$2*IF($FC20="V",1,-1)*IF($Q20="Fixo",(DE20-INDEX('Curva Forward'!$C$5:$AN$13,MATCH(CONCATENATE(BD_COMERCIAL!$K20," ",BD_COMERCIAL!$L20),'Curva Forward'!$B$5:$B$13,0),MATCH(GC$4,'Curva Forward'!$C$4:$AN$4,0))),DE20)</f>
        <v>0</v>
      </c>
      <c r="GD20" s="200">
        <f>AR20*AR$2*IF($FC20="V",1,-1)*IF($Q20="Fixo",(DF20-INDEX('Curva Forward'!$C$5:$AN$13,MATCH(CONCATENATE(BD_COMERCIAL!$K20," ",BD_COMERCIAL!$L20),'Curva Forward'!$B$5:$B$13,0),MATCH(GD$4,'Curva Forward'!$C$4:$AN$4,0))),DF20)</f>
        <v>0</v>
      </c>
      <c r="GE20" s="200">
        <f>AS20*AS$2*IF($FC20="V",1,-1)*IF($Q20="Fixo",(DG20-INDEX('Curva Forward'!$C$5:$AN$13,MATCH(CONCATENATE(BD_COMERCIAL!$K20," ",BD_COMERCIAL!$L20),'Curva Forward'!$B$5:$B$13,0),MATCH(GE$4,'Curva Forward'!$C$4:$AN$4,0))),DG20)</f>
        <v>0</v>
      </c>
      <c r="GF20" s="200">
        <f>AT20*AT$2*IF($FC20="V",1,-1)*IF($Q20="Fixo",(DH20-INDEX('Curva Forward'!$C$5:$AN$13,MATCH(CONCATENATE(BD_COMERCIAL!$K20," ",BD_COMERCIAL!$L20),'Curva Forward'!$B$5:$B$13,0),MATCH(GF$4,'Curva Forward'!$C$4:$AN$4,0))),DH20)</f>
        <v>0</v>
      </c>
      <c r="GG20" s="200">
        <f>AU20*AU$2*IF($FC20="V",1,-1)*IF($Q20="Fixo",(DI20-INDEX('Curva Forward'!$C$5:$AN$13,MATCH(CONCATENATE(BD_COMERCIAL!$K20," ",BD_COMERCIAL!$L20),'Curva Forward'!$B$5:$B$13,0),MATCH(GG$4,'Curva Forward'!$C$4:$AN$4,0))),DI20)</f>
        <v>0</v>
      </c>
      <c r="GH20" s="200">
        <f>AV20*AV$2*IF($FC20="V",1,-1)*IF($Q20="Fixo",(DJ20-INDEX('Curva Forward'!$C$5:$AN$13,MATCH(CONCATENATE(BD_COMERCIAL!$K20," ",BD_COMERCIAL!$L20),'Curva Forward'!$B$5:$B$13,0),MATCH(GH$4,'Curva Forward'!$C$4:$AN$4,0))),DJ20)</f>
        <v>0</v>
      </c>
      <c r="GI20" s="200">
        <f>AW20*AW$2*IF($FC20="V",1,-1)*IF($Q20="Fixo",(DK20-INDEX('Curva Forward'!$C$5:$AN$13,MATCH(CONCATENATE(BD_COMERCIAL!$K20," ",BD_COMERCIAL!$L20),'Curva Forward'!$B$5:$B$13,0),MATCH(GI$4,'Curva Forward'!$C$4:$AN$4,0))),DK20)</f>
        <v>0</v>
      </c>
      <c r="GJ20" s="200">
        <f>AX20*AX$2*IF($FC20="V",1,-1)*IF($Q20="Fixo",(DL20-INDEX('Curva Forward'!$C$5:$AN$13,MATCH(CONCATENATE(BD_COMERCIAL!$K20," ",BD_COMERCIAL!$L20),'Curva Forward'!$B$5:$B$13,0),MATCH(GJ$4,'Curva Forward'!$C$4:$AN$4,0))),DL20)</f>
        <v>0</v>
      </c>
      <c r="GK20" s="200">
        <f>AY20*AY$2*IF($FC20="V",1,-1)*IF($Q20="Fixo",(DM20-INDEX('Curva Forward'!$C$5:$AN$13,MATCH(CONCATENATE(BD_COMERCIAL!$K20," ",BD_COMERCIAL!$L20),'Curva Forward'!$B$5:$B$13,0),MATCH(GK$4,'Curva Forward'!$C$4:$AN$4,0))),DM20)</f>
        <v>0</v>
      </c>
      <c r="GL20" s="200">
        <f>IF(EZ20="",0,CL20*CL$2*IF($FC20="V",1,-1)*IF($Q20="Fixo",(EZ20-INDEX('Curva Forward'!$C$5:$AN$13,MATCH(CONCATENATE(BD_COMERCIAL!$K20," ",BD_COMERCIAL!$L20),'Curva Forward'!$B$5:$B$13,0),MATCH(GL$4,'Curva Forward'!$C$4:$AN$4,0))),EZ20))</f>
        <v>0</v>
      </c>
      <c r="GM20" s="200">
        <f>IF(FA20="",0,CM20*CM$2*IF($FC20="V",1,-1)*IF($Q20="Fixo",(FA20-INDEX('Curva Forward'!$C$5:$AN$13,MATCH(CONCATENATE(BD_COMERCIAL!$K20," ",BD_COMERCIAL!$L20),'Curva Forward'!$B$5:$B$13,0),MATCH(GM$4,'Curva Forward'!$C$4:$AN$4,0))),FA20))</f>
        <v>0</v>
      </c>
      <c r="GN20" s="200">
        <f>IF(FB20="",0,CN20*CN$2*IF($FC20="V",1,-1)*IF($Q20="Fixo",(FB20-INDEX('Curva Forward'!$C$5:$AN$13,MATCH(CONCATENATE(BD_COMERCIAL!$K20," ",BD_COMERCIAL!$L20),'Curva Forward'!$B$5:$B$13,0),MATCH(GN$4,'Curva Forward'!$C$4:$AN$4,0))),FB20))</f>
        <v>0</v>
      </c>
      <c r="GO20" s="201">
        <f t="shared" ca="1" si="27"/>
        <v>0</v>
      </c>
      <c r="GP20" s="201">
        <f t="shared" ca="1" si="28"/>
        <v>0</v>
      </c>
    </row>
    <row r="21" spans="1:198" ht="15" customHeight="1" x14ac:dyDescent="0.25">
      <c r="A21" s="6"/>
      <c r="B21" s="7" t="s">
        <v>277</v>
      </c>
      <c r="C21" s="8">
        <v>44365</v>
      </c>
      <c r="D21" s="9" t="s">
        <v>131</v>
      </c>
      <c r="E21" s="9" t="s">
        <v>185</v>
      </c>
      <c r="F21" s="113">
        <v>4518259000180</v>
      </c>
      <c r="G21" s="10" t="s">
        <v>125</v>
      </c>
      <c r="H21" s="113">
        <v>3780401000108</v>
      </c>
      <c r="I21" s="9" t="s">
        <v>139</v>
      </c>
      <c r="J21" s="166"/>
      <c r="K21" s="10" t="s">
        <v>127</v>
      </c>
      <c r="L21" s="84" t="s">
        <v>22</v>
      </c>
      <c r="M21" s="11">
        <v>44562</v>
      </c>
      <c r="N21" s="12">
        <v>44651</v>
      </c>
      <c r="O21" s="10">
        <v>3</v>
      </c>
      <c r="P21" s="84">
        <v>407</v>
      </c>
      <c r="Q21" s="84" t="s">
        <v>128</v>
      </c>
      <c r="R21" s="10" t="s">
        <v>129</v>
      </c>
      <c r="S21" s="14" t="s">
        <v>135</v>
      </c>
      <c r="T21" s="11" t="s">
        <v>130</v>
      </c>
      <c r="U21" s="12">
        <v>44365</v>
      </c>
      <c r="V21" s="257">
        <f ca="1">IF(U21="","",
IF(U21="NA","",
IFERROR(VLOOKUP(EOMONTH(M21,-2)+1,IPCA!$A:$B,2,0),
VLOOKUP(EOMONTH(TODAY(),-2)+1,IPCA!$A:$B,2,0))/
VLOOKUP(EOMONTH(U21,-2)+1,IPCA!$A:$B,2,0)*
P21))</f>
        <v>433.98035389472363</v>
      </c>
      <c r="W21" s="84"/>
      <c r="X21" s="13" t="s">
        <v>133</v>
      </c>
      <c r="Y21" s="166"/>
      <c r="AA21" s="108"/>
      <c r="AB21" s="15">
        <v>3</v>
      </c>
      <c r="AC21">
        <v>3</v>
      </c>
      <c r="AD21">
        <v>3</v>
      </c>
      <c r="AM21" s="6"/>
      <c r="AN21" s="15"/>
      <c r="AY21" s="6"/>
      <c r="AZ21" s="15"/>
      <c r="BK21" s="6"/>
      <c r="BL21" s="15"/>
      <c r="BW21" s="6"/>
      <c r="BX21" s="15"/>
      <c r="CI21" s="6"/>
      <c r="CJ21" s="16">
        <f t="shared" si="12"/>
        <v>0.73972602739726023</v>
      </c>
      <c r="CK21" s="16" t="str">
        <f t="shared" si="13"/>
        <v/>
      </c>
      <c r="CL21" s="16" t="str">
        <f t="shared" si="14"/>
        <v/>
      </c>
      <c r="CM21" s="16" t="str">
        <f t="shared" si="15"/>
        <v/>
      </c>
      <c r="CN21" s="16" t="str">
        <f t="shared" si="16"/>
        <v/>
      </c>
      <c r="CO21" s="18"/>
      <c r="CP21" s="15">
        <v>407</v>
      </c>
      <c r="CQ21">
        <v>407</v>
      </c>
      <c r="CR21">
        <v>407</v>
      </c>
      <c r="DA21" s="6"/>
      <c r="DB21" s="15"/>
      <c r="DM21" s="6"/>
      <c r="DN21" s="15"/>
      <c r="DY21" s="6"/>
      <c r="DZ21" s="15"/>
      <c r="EK21" s="6"/>
      <c r="EL21" s="15"/>
      <c r="EW21" s="6"/>
      <c r="EX21" s="16">
        <f t="shared" si="17"/>
        <v>100.35616438356165</v>
      </c>
      <c r="EY21" s="16" t="str">
        <f t="shared" si="18"/>
        <v/>
      </c>
      <c r="EZ21" s="16" t="str">
        <f t="shared" si="19"/>
        <v/>
      </c>
      <c r="FA21" s="16" t="str">
        <f t="shared" si="20"/>
        <v/>
      </c>
      <c r="FB21" s="160" t="str">
        <f t="shared" si="21"/>
        <v/>
      </c>
      <c r="FC21" t="s">
        <v>205</v>
      </c>
      <c r="FD21" s="20" t="s">
        <v>139</v>
      </c>
      <c r="FE21"/>
      <c r="FF21" s="209" t="s">
        <v>206</v>
      </c>
      <c r="FH21" s="284">
        <f t="shared" ca="1" si="22"/>
        <v>26.980353894723635</v>
      </c>
      <c r="FI21" s="208">
        <f t="shared" si="23"/>
        <v>2.9666666666666668</v>
      </c>
      <c r="FK21" t="str">
        <f t="shared" si="24"/>
        <v>Electra Comercializadora de Energia Ltda</v>
      </c>
      <c r="FL21" s="201">
        <f t="shared" ca="1" si="25"/>
        <v>-2250144</v>
      </c>
      <c r="FM21" s="201">
        <f t="shared" ca="1" si="26"/>
        <v>0</v>
      </c>
      <c r="FN21" s="200">
        <f>AB21*AB$2*IF($FC21="V",1,-1)*IF($Q21="Fixo",(CP21-INDEX('Curva Forward'!$C$5:$AN$13,MATCH(CONCATENATE(BD_COMERCIAL!$K21," ",BD_COMERCIAL!$L21),'Curva Forward'!$B$5:$B$13,0),MATCH(FN$4,'Curva Forward'!$C$4:$AN$4,0))),CP21)</f>
        <v>-763344</v>
      </c>
      <c r="FO21" s="200">
        <f>AC21*AC$2*IF($FC21="V",1,-1)*IF($Q21="Fixo",(CQ21-INDEX('Curva Forward'!$C$5:$AN$13,MATCH(CONCATENATE(BD_COMERCIAL!$K21," ",BD_COMERCIAL!$L21),'Curva Forward'!$B$5:$B$13,0),MATCH(FO$4,'Curva Forward'!$C$4:$AN$4,0))),CQ21)</f>
        <v>-705600</v>
      </c>
      <c r="FP21" s="200">
        <f>AD21*AD$2*IF($FC21="V",1,-1)*IF($Q21="Fixo",(CR21-INDEX('Curva Forward'!$C$5:$AN$13,MATCH(CONCATENATE(BD_COMERCIAL!$K21," ",BD_COMERCIAL!$L21),'Curva Forward'!$B$5:$B$13,0),MATCH(FP$4,'Curva Forward'!$C$4:$AN$4,0))),CR21)</f>
        <v>-781200</v>
      </c>
      <c r="FQ21" s="200">
        <f>AE21*AE$2*IF($FC21="V",1,-1)*IF($Q21="Fixo",(CS21-INDEX('Curva Forward'!$C$5:$AN$13,MATCH(CONCATENATE(BD_COMERCIAL!$K21," ",BD_COMERCIAL!$L21),'Curva Forward'!$B$5:$B$13,0),MATCH(FQ$4,'Curva Forward'!$C$4:$AN$4,0))),CS21)</f>
        <v>0</v>
      </c>
      <c r="FR21" s="200">
        <f>AF21*AF$2*IF($FC21="V",1,-1)*IF($Q21="Fixo",(CT21-INDEX('Curva Forward'!$C$5:$AN$13,MATCH(CONCATENATE(BD_COMERCIAL!$K21," ",BD_COMERCIAL!$L21),'Curva Forward'!$B$5:$B$13,0),MATCH(FR$4,'Curva Forward'!$C$4:$AN$4,0))),CT21)</f>
        <v>0</v>
      </c>
      <c r="FS21" s="200">
        <f>AG21*AG$2*IF($FC21="V",1,-1)*IF($Q21="Fixo",(CU21-INDEX('Curva Forward'!$C$5:$AN$13,MATCH(CONCATENATE(BD_COMERCIAL!$K21," ",BD_COMERCIAL!$L21),'Curva Forward'!$B$5:$B$13,0),MATCH(FS$4,'Curva Forward'!$C$4:$AN$4,0))),CU21)</f>
        <v>0</v>
      </c>
      <c r="FT21" s="200">
        <f>AH21*AH$2*IF($FC21="V",1,-1)*IF($Q21="Fixo",(CV21-INDEX('Curva Forward'!$C$5:$AN$13,MATCH(CONCATENATE(BD_COMERCIAL!$K21," ",BD_COMERCIAL!$L21),'Curva Forward'!$B$5:$B$13,0),MATCH(FT$4,'Curva Forward'!$C$4:$AN$4,0))),CV21)</f>
        <v>0</v>
      </c>
      <c r="FU21" s="200">
        <f>AI21*AI$2*IF($FC21="V",1,-1)*IF($Q21="Fixo",(CW21-INDEX('Curva Forward'!$C$5:$AN$13,MATCH(CONCATENATE(BD_COMERCIAL!$K21," ",BD_COMERCIAL!$L21),'Curva Forward'!$B$5:$B$13,0),MATCH(FU$4,'Curva Forward'!$C$4:$AN$4,0))),CW21)</f>
        <v>0</v>
      </c>
      <c r="FV21" s="200">
        <f>AJ21*AJ$2*IF($FC21="V",1,-1)*IF($Q21="Fixo",(CX21-INDEX('Curva Forward'!$C$5:$AN$13,MATCH(CONCATENATE(BD_COMERCIAL!$K21," ",BD_COMERCIAL!$L21),'Curva Forward'!$B$5:$B$13,0),MATCH(FV$4,'Curva Forward'!$C$4:$AN$4,0))),CX21)</f>
        <v>0</v>
      </c>
      <c r="FW21" s="200">
        <f>AK21*AK$2*IF($FC21="V",1,-1)*IF($Q21="Fixo",(CY21-INDEX('Curva Forward'!$C$5:$AN$13,MATCH(CONCATENATE(BD_COMERCIAL!$K21," ",BD_COMERCIAL!$L21),'Curva Forward'!$B$5:$B$13,0),MATCH(FW$4,'Curva Forward'!$C$4:$AN$4,0))),CY21)</f>
        <v>0</v>
      </c>
      <c r="FX21" s="200">
        <f>AL21*AL$2*IF($FC21="V",1,-1)*IF($Q21="Fixo",(CZ21-INDEX('Curva Forward'!$C$5:$AN$13,MATCH(CONCATENATE(BD_COMERCIAL!$K21," ",BD_COMERCIAL!$L21),'Curva Forward'!$B$5:$B$13,0),MATCH(FX$4,'Curva Forward'!$C$4:$AN$4,0))),CZ21)</f>
        <v>0</v>
      </c>
      <c r="FY21" s="200">
        <f>AM21*AM$2*IF($FC21="V",1,-1)*IF($Q21="Fixo",(DA21-INDEX('Curva Forward'!$C$5:$AN$13,MATCH(CONCATENATE(BD_COMERCIAL!$K21," ",BD_COMERCIAL!$L21),'Curva Forward'!$B$5:$B$13,0),MATCH(FY$4,'Curva Forward'!$C$4:$AN$4,0))),DA21)</f>
        <v>0</v>
      </c>
      <c r="FZ21" s="200">
        <f>AN21*AN$2*IF($FC21="V",1,-1)*IF($Q21="Fixo",(DB21-INDEX('Curva Forward'!$C$5:$AN$13,MATCH(CONCATENATE(BD_COMERCIAL!$K21," ",BD_COMERCIAL!$L21),'Curva Forward'!$B$5:$B$13,0),MATCH(FZ$4,'Curva Forward'!$C$4:$AN$4,0))),DB21)</f>
        <v>0</v>
      </c>
      <c r="GA21" s="200">
        <f>AO21*AO$2*IF($FC21="V",1,-1)*IF($Q21="Fixo",(DC21-INDEX('Curva Forward'!$C$5:$AN$13,MATCH(CONCATENATE(BD_COMERCIAL!$K21," ",BD_COMERCIAL!$L21),'Curva Forward'!$B$5:$B$13,0),MATCH(GA$4,'Curva Forward'!$C$4:$AN$4,0))),DC21)</f>
        <v>0</v>
      </c>
      <c r="GB21" s="200">
        <f>AP21*AP$2*IF($FC21="V",1,-1)*IF($Q21="Fixo",(DD21-INDEX('Curva Forward'!$C$5:$AN$13,MATCH(CONCATENATE(BD_COMERCIAL!$K21," ",BD_COMERCIAL!$L21),'Curva Forward'!$B$5:$B$13,0),MATCH(GB$4,'Curva Forward'!$C$4:$AN$4,0))),DD21)</f>
        <v>0</v>
      </c>
      <c r="GC21" s="200">
        <f>AQ21*AQ$2*IF($FC21="V",1,-1)*IF($Q21="Fixo",(DE21-INDEX('Curva Forward'!$C$5:$AN$13,MATCH(CONCATENATE(BD_COMERCIAL!$K21," ",BD_COMERCIAL!$L21),'Curva Forward'!$B$5:$B$13,0),MATCH(GC$4,'Curva Forward'!$C$4:$AN$4,0))),DE21)</f>
        <v>0</v>
      </c>
      <c r="GD21" s="200">
        <f>AR21*AR$2*IF($FC21="V",1,-1)*IF($Q21="Fixo",(DF21-INDEX('Curva Forward'!$C$5:$AN$13,MATCH(CONCATENATE(BD_COMERCIAL!$K21," ",BD_COMERCIAL!$L21),'Curva Forward'!$B$5:$B$13,0),MATCH(GD$4,'Curva Forward'!$C$4:$AN$4,0))),DF21)</f>
        <v>0</v>
      </c>
      <c r="GE21" s="200">
        <f>AS21*AS$2*IF($FC21="V",1,-1)*IF($Q21="Fixo",(DG21-INDEX('Curva Forward'!$C$5:$AN$13,MATCH(CONCATENATE(BD_COMERCIAL!$K21," ",BD_COMERCIAL!$L21),'Curva Forward'!$B$5:$B$13,0),MATCH(GE$4,'Curva Forward'!$C$4:$AN$4,0))),DG21)</f>
        <v>0</v>
      </c>
      <c r="GF21" s="200">
        <f>AT21*AT$2*IF($FC21="V",1,-1)*IF($Q21="Fixo",(DH21-INDEX('Curva Forward'!$C$5:$AN$13,MATCH(CONCATENATE(BD_COMERCIAL!$K21," ",BD_COMERCIAL!$L21),'Curva Forward'!$B$5:$B$13,0),MATCH(GF$4,'Curva Forward'!$C$4:$AN$4,0))),DH21)</f>
        <v>0</v>
      </c>
      <c r="GG21" s="200">
        <f>AU21*AU$2*IF($FC21="V",1,-1)*IF($Q21="Fixo",(DI21-INDEX('Curva Forward'!$C$5:$AN$13,MATCH(CONCATENATE(BD_COMERCIAL!$K21," ",BD_COMERCIAL!$L21),'Curva Forward'!$B$5:$B$13,0),MATCH(GG$4,'Curva Forward'!$C$4:$AN$4,0))),DI21)</f>
        <v>0</v>
      </c>
      <c r="GH21" s="200">
        <f>AV21*AV$2*IF($FC21="V",1,-1)*IF($Q21="Fixo",(DJ21-INDEX('Curva Forward'!$C$5:$AN$13,MATCH(CONCATENATE(BD_COMERCIAL!$K21," ",BD_COMERCIAL!$L21),'Curva Forward'!$B$5:$B$13,0),MATCH(GH$4,'Curva Forward'!$C$4:$AN$4,0))),DJ21)</f>
        <v>0</v>
      </c>
      <c r="GI21" s="200">
        <f>AW21*AW$2*IF($FC21="V",1,-1)*IF($Q21="Fixo",(DK21-INDEX('Curva Forward'!$C$5:$AN$13,MATCH(CONCATENATE(BD_COMERCIAL!$K21," ",BD_COMERCIAL!$L21),'Curva Forward'!$B$5:$B$13,0),MATCH(GI$4,'Curva Forward'!$C$4:$AN$4,0))),DK21)</f>
        <v>0</v>
      </c>
      <c r="GJ21" s="200">
        <f>AX21*AX$2*IF($FC21="V",1,-1)*IF($Q21="Fixo",(DL21-INDEX('Curva Forward'!$C$5:$AN$13,MATCH(CONCATENATE(BD_COMERCIAL!$K21," ",BD_COMERCIAL!$L21),'Curva Forward'!$B$5:$B$13,0),MATCH(GJ$4,'Curva Forward'!$C$4:$AN$4,0))),DL21)</f>
        <v>0</v>
      </c>
      <c r="GK21" s="200">
        <f>AY21*AY$2*IF($FC21="V",1,-1)*IF($Q21="Fixo",(DM21-INDEX('Curva Forward'!$C$5:$AN$13,MATCH(CONCATENATE(BD_COMERCIAL!$K21," ",BD_COMERCIAL!$L21),'Curva Forward'!$B$5:$B$13,0),MATCH(GK$4,'Curva Forward'!$C$4:$AN$4,0))),DM21)</f>
        <v>0</v>
      </c>
      <c r="GL21" s="200">
        <f>IF(EZ21="",0,CL21*CL$2*IF($FC21="V",1,-1)*IF($Q21="Fixo",(EZ21-INDEX('Curva Forward'!$C$5:$AN$13,MATCH(CONCATENATE(BD_COMERCIAL!$K21," ",BD_COMERCIAL!$L21),'Curva Forward'!$B$5:$B$13,0),MATCH(GL$4,'Curva Forward'!$C$4:$AN$4,0))),EZ21))</f>
        <v>0</v>
      </c>
      <c r="GM21" s="200">
        <f>IF(FA21="",0,CM21*CM$2*IF($FC21="V",1,-1)*IF($Q21="Fixo",(FA21-INDEX('Curva Forward'!$C$5:$AN$13,MATCH(CONCATENATE(BD_COMERCIAL!$K21," ",BD_COMERCIAL!$L21),'Curva Forward'!$B$5:$B$13,0),MATCH(GM$4,'Curva Forward'!$C$4:$AN$4,0))),FA21))</f>
        <v>0</v>
      </c>
      <c r="GN21" s="200">
        <f>IF(FB21="",0,CN21*CN$2*IF($FC21="V",1,-1)*IF($Q21="Fixo",(FB21-INDEX('Curva Forward'!$C$5:$AN$13,MATCH(CONCATENATE(BD_COMERCIAL!$K21," ",BD_COMERCIAL!$L21),'Curva Forward'!$B$5:$B$13,0),MATCH(GN$4,'Curva Forward'!$C$4:$AN$4,0))),FB21))</f>
        <v>0</v>
      </c>
      <c r="GO21" s="201">
        <f t="shared" ca="1" si="27"/>
        <v>0</v>
      </c>
      <c r="GP21" s="201">
        <f t="shared" ca="1" si="28"/>
        <v>0</v>
      </c>
    </row>
    <row r="22" spans="1:198" ht="15" customHeight="1" x14ac:dyDescent="0.25">
      <c r="A22" s="163"/>
      <c r="B22" s="7">
        <v>18233</v>
      </c>
      <c r="C22" s="8">
        <v>44371</v>
      </c>
      <c r="D22" s="9" t="s">
        <v>124</v>
      </c>
      <c r="E22" s="9" t="s">
        <v>279</v>
      </c>
      <c r="F22" s="113" t="s">
        <v>280</v>
      </c>
      <c r="G22" s="10" t="s">
        <v>219</v>
      </c>
      <c r="H22" s="113">
        <v>17386017000121</v>
      </c>
      <c r="I22" s="9" t="s">
        <v>126</v>
      </c>
      <c r="J22" s="166" t="s">
        <v>278</v>
      </c>
      <c r="K22" s="10" t="s">
        <v>127</v>
      </c>
      <c r="L22" s="84" t="s">
        <v>26</v>
      </c>
      <c r="M22" s="11">
        <v>44562</v>
      </c>
      <c r="N22" s="12">
        <v>44926</v>
      </c>
      <c r="O22" s="177">
        <v>8</v>
      </c>
      <c r="P22" s="84">
        <v>305</v>
      </c>
      <c r="Q22" s="84" t="s">
        <v>128</v>
      </c>
      <c r="R22" s="10" t="s">
        <v>129</v>
      </c>
      <c r="S22" s="14" t="s">
        <v>321</v>
      </c>
      <c r="T22" s="11" t="s">
        <v>130</v>
      </c>
      <c r="U22" s="12">
        <v>44348</v>
      </c>
      <c r="V22" s="257">
        <f ca="1">IF(U22="","",
IF(U22="NA","",
IFERROR(VLOOKUP(EOMONTH(M22,-2)+1,IPCA!$A:$B,2,0),
VLOOKUP(EOMONTH(TODAY(),-2)+1,IPCA!$A:$B,2,0))/
VLOOKUP(EOMONTH(U22,-2)+1,IPCA!$A:$B,2,0)*
P22))</f>
        <v>325.21869272209017</v>
      </c>
      <c r="W22" s="84"/>
      <c r="X22" s="13"/>
      <c r="Y22" s="166" t="s">
        <v>320</v>
      </c>
      <c r="Z22" s="107" t="s">
        <v>136</v>
      </c>
      <c r="AA22" s="108">
        <v>44553</v>
      </c>
      <c r="AB22" s="15">
        <v>8</v>
      </c>
      <c r="AC22">
        <v>8</v>
      </c>
      <c r="AD22">
        <v>8</v>
      </c>
      <c r="AE22">
        <v>8</v>
      </c>
      <c r="AF22">
        <v>8</v>
      </c>
      <c r="AG22">
        <v>8</v>
      </c>
      <c r="AH22">
        <v>8</v>
      </c>
      <c r="AI22">
        <v>8</v>
      </c>
      <c r="AJ22">
        <v>8</v>
      </c>
      <c r="AK22">
        <v>8</v>
      </c>
      <c r="AL22">
        <v>8</v>
      </c>
      <c r="AM22" s="6">
        <v>8</v>
      </c>
      <c r="AN22" s="15"/>
      <c r="AY22" s="6"/>
      <c r="AZ22" s="15"/>
      <c r="BK22" s="6"/>
      <c r="BL22" s="15"/>
      <c r="BW22" s="6"/>
      <c r="BX22" s="15"/>
      <c r="CI22" s="6"/>
      <c r="CJ22" s="16">
        <f t="shared" si="12"/>
        <v>8</v>
      </c>
      <c r="CK22" s="16" t="str">
        <f t="shared" si="13"/>
        <v/>
      </c>
      <c r="CL22" s="16" t="str">
        <f t="shared" si="14"/>
        <v/>
      </c>
      <c r="CM22" s="16" t="str">
        <f t="shared" si="15"/>
        <v/>
      </c>
      <c r="CN22" s="16" t="str">
        <f t="shared" si="16"/>
        <v/>
      </c>
      <c r="CO22" s="18"/>
      <c r="CP22" s="15">
        <v>305</v>
      </c>
      <c r="CQ22">
        <v>305</v>
      </c>
      <c r="CR22">
        <v>305</v>
      </c>
      <c r="CS22">
        <v>305</v>
      </c>
      <c r="CT22">
        <v>305</v>
      </c>
      <c r="CU22">
        <v>305</v>
      </c>
      <c r="CV22">
        <v>305</v>
      </c>
      <c r="CW22">
        <v>305</v>
      </c>
      <c r="CX22">
        <v>305</v>
      </c>
      <c r="CY22">
        <v>305</v>
      </c>
      <c r="CZ22">
        <v>305</v>
      </c>
      <c r="DA22" s="6">
        <v>305</v>
      </c>
      <c r="DB22" s="15"/>
      <c r="DM22" s="6"/>
      <c r="DN22" s="15"/>
      <c r="DY22" s="6"/>
      <c r="DZ22" s="15"/>
      <c r="EK22" s="6"/>
      <c r="EL22" s="15"/>
      <c r="EW22" s="6"/>
      <c r="EX22" s="16">
        <f t="shared" si="17"/>
        <v>305</v>
      </c>
      <c r="EY22" s="16" t="str">
        <f t="shared" si="18"/>
        <v/>
      </c>
      <c r="EZ22" s="16" t="str">
        <f t="shared" si="19"/>
        <v/>
      </c>
      <c r="FA22" s="16" t="str">
        <f t="shared" si="20"/>
        <v/>
      </c>
      <c r="FB22" s="160" t="str">
        <f t="shared" si="21"/>
        <v/>
      </c>
      <c r="FC22" t="s">
        <v>204</v>
      </c>
      <c r="FD22" s="20" t="s">
        <v>126</v>
      </c>
      <c r="FE22"/>
      <c r="FF22" s="209" t="s">
        <v>206</v>
      </c>
      <c r="FH22" s="284">
        <f t="shared" ca="1" si="22"/>
        <v>20.218692722090168</v>
      </c>
      <c r="FI22" s="208">
        <f t="shared" si="23"/>
        <v>12.133333333333333</v>
      </c>
      <c r="FK22" t="str">
        <f t="shared" si="24"/>
        <v>Zeta Comercializadora de Energia S.A</v>
      </c>
      <c r="FL22" s="201">
        <f t="shared" ca="1" si="25"/>
        <v>16241155.199999999</v>
      </c>
      <c r="FM22" s="201">
        <f t="shared" ca="1" si="26"/>
        <v>0</v>
      </c>
      <c r="FN22" s="200">
        <f>AB22*AB$2*IF($FC22="V",1,-1)*IF($Q22="Fixo",(CP22-INDEX('Curva Forward'!$C$5:$AN$13,MATCH(CONCATENATE(BD_COMERCIAL!$K22," ",BD_COMERCIAL!$L22),'Curva Forward'!$B$5:$B$13,0),MATCH(FN$4,'Curva Forward'!$C$4:$AN$4,0))),CP22)</f>
        <v>1458240</v>
      </c>
      <c r="FO22" s="200">
        <f>AC22*AC$2*IF($FC22="V",1,-1)*IF($Q22="Fixo",(CQ22-INDEX('Curva Forward'!$C$5:$AN$13,MATCH(CONCATENATE(BD_COMERCIAL!$K22," ",BD_COMERCIAL!$L22),'Curva Forward'!$B$5:$B$13,0),MATCH(FO$4,'Curva Forward'!$C$4:$AN$4,0))),CQ22)</f>
        <v>1333248</v>
      </c>
      <c r="FP22" s="200">
        <f>AD22*AD$2*IF($FC22="V",1,-1)*IF($Q22="Fixo",(CR22-INDEX('Curva Forward'!$C$5:$AN$13,MATCH(CONCATENATE(BD_COMERCIAL!$K22," ",BD_COMERCIAL!$L22),'Curva Forward'!$B$5:$B$13,0),MATCH(FP$4,'Curva Forward'!$C$4:$AN$4,0))),CR22)</f>
        <v>1476096</v>
      </c>
      <c r="FQ22" s="200">
        <f>AE22*AE$2*IF($FC22="V",1,-1)*IF($Q22="Fixo",(CS22-INDEX('Curva Forward'!$C$5:$AN$13,MATCH(CONCATENATE(BD_COMERCIAL!$K22," ",BD_COMERCIAL!$L22),'Curva Forward'!$B$5:$B$13,0),MATCH(FQ$4,'Curva Forward'!$C$4:$AN$4,0))),CS22)</f>
        <v>1428480</v>
      </c>
      <c r="FR22" s="200">
        <f>AF22*AF$2*IF($FC22="V",1,-1)*IF($Q22="Fixo",(CT22-INDEX('Curva Forward'!$C$5:$AN$13,MATCH(CONCATENATE(BD_COMERCIAL!$K22," ",BD_COMERCIAL!$L22),'Curva Forward'!$B$5:$B$13,0),MATCH(FR$4,'Curva Forward'!$C$4:$AN$4,0))),CT22)</f>
        <v>1482048</v>
      </c>
      <c r="FS22" s="200">
        <f>AG22*AG$2*IF($FC22="V",1,-1)*IF($Q22="Fixo",(CU22-INDEX('Curva Forward'!$C$5:$AN$13,MATCH(CONCATENATE(BD_COMERCIAL!$K22," ",BD_COMERCIAL!$L22),'Curva Forward'!$B$5:$B$13,0),MATCH(FS$4,'Curva Forward'!$C$4:$AN$4,0))),CU22)</f>
        <v>1434528</v>
      </c>
      <c r="FT22" s="200">
        <f>AH22*AH$2*IF($FC22="V",1,-1)*IF($Q22="Fixo",(CV22-INDEX('Curva Forward'!$C$5:$AN$13,MATCH(CONCATENATE(BD_COMERCIAL!$K22," ",BD_COMERCIAL!$L22),'Curva Forward'!$B$5:$B$13,0),MATCH(FT$4,'Curva Forward'!$C$4:$AN$4,0))),CV22)</f>
        <v>1418659.2</v>
      </c>
      <c r="FU22" s="200">
        <f>AI22*AI$2*IF($FC22="V",1,-1)*IF($Q22="Fixo",(CW22-INDEX('Curva Forward'!$C$5:$AN$13,MATCH(CONCATENATE(BD_COMERCIAL!$K22," ",BD_COMERCIAL!$L22),'Curva Forward'!$B$5:$B$13,0),MATCH(FU$4,'Curva Forward'!$C$4:$AN$4,0))),CW22)</f>
        <v>1309440</v>
      </c>
      <c r="FV22" s="200">
        <f>AJ22*AJ$2*IF($FC22="V",1,-1)*IF($Q22="Fixo",(CX22-INDEX('Curva Forward'!$C$5:$AN$13,MATCH(CONCATENATE(BD_COMERCIAL!$K22," ",BD_COMERCIAL!$L22),'Curva Forward'!$B$5:$B$13,0),MATCH(FV$4,'Curva Forward'!$C$4:$AN$4,0))),CX22)</f>
        <v>1284480</v>
      </c>
      <c r="FW22" s="200">
        <f>AK22*AK$2*IF($FC22="V",1,-1)*IF($Q22="Fixo",(CY22-INDEX('Curva Forward'!$C$5:$AN$13,MATCH(CONCATENATE(BD_COMERCIAL!$K22," ",BD_COMERCIAL!$L22),'Curva Forward'!$B$5:$B$13,0),MATCH(FW$4,'Curva Forward'!$C$4:$AN$4,0))),CY22)</f>
        <v>1220160</v>
      </c>
      <c r="FX22" s="200">
        <f>AL22*AL$2*IF($FC22="V",1,-1)*IF($Q22="Fixo",(CZ22-INDEX('Curva Forward'!$C$5:$AN$13,MATCH(CONCATENATE(BD_COMERCIAL!$K22," ",BD_COMERCIAL!$L22),'Curva Forward'!$B$5:$B$13,0),MATCH(FX$4,'Curva Forward'!$C$4:$AN$4,0))),CZ22)</f>
        <v>1157760</v>
      </c>
      <c r="FY22" s="200">
        <f>AM22*AM$2*IF($FC22="V",1,-1)*IF($Q22="Fixo",(DA22-INDEX('Curva Forward'!$C$5:$AN$13,MATCH(CONCATENATE(BD_COMERCIAL!$K22," ",BD_COMERCIAL!$L22),'Curva Forward'!$B$5:$B$13,0),MATCH(FY$4,'Curva Forward'!$C$4:$AN$4,0))),DA22)</f>
        <v>1238016</v>
      </c>
      <c r="FZ22" s="200">
        <f>AN22*AN$2*IF($FC22="V",1,-1)*IF($Q22="Fixo",(DB22-INDEX('Curva Forward'!$C$5:$AN$13,MATCH(CONCATENATE(BD_COMERCIAL!$K22," ",BD_COMERCIAL!$L22),'Curva Forward'!$B$5:$B$13,0),MATCH(FZ$4,'Curva Forward'!$C$4:$AN$4,0))),DB22)</f>
        <v>0</v>
      </c>
      <c r="GA22" s="200">
        <f>AO22*AO$2*IF($FC22="V",1,-1)*IF($Q22="Fixo",(DC22-INDEX('Curva Forward'!$C$5:$AN$13,MATCH(CONCATENATE(BD_COMERCIAL!$K22," ",BD_COMERCIAL!$L22),'Curva Forward'!$B$5:$B$13,0),MATCH(GA$4,'Curva Forward'!$C$4:$AN$4,0))),DC22)</f>
        <v>0</v>
      </c>
      <c r="GB22" s="200">
        <f>AP22*AP$2*IF($FC22="V",1,-1)*IF($Q22="Fixo",(DD22-INDEX('Curva Forward'!$C$5:$AN$13,MATCH(CONCATENATE(BD_COMERCIAL!$K22," ",BD_COMERCIAL!$L22),'Curva Forward'!$B$5:$B$13,0),MATCH(GB$4,'Curva Forward'!$C$4:$AN$4,0))),DD22)</f>
        <v>0</v>
      </c>
      <c r="GC22" s="200">
        <f>AQ22*AQ$2*IF($FC22="V",1,-1)*IF($Q22="Fixo",(DE22-INDEX('Curva Forward'!$C$5:$AN$13,MATCH(CONCATENATE(BD_COMERCIAL!$K22," ",BD_COMERCIAL!$L22),'Curva Forward'!$B$5:$B$13,0),MATCH(GC$4,'Curva Forward'!$C$4:$AN$4,0))),DE22)</f>
        <v>0</v>
      </c>
      <c r="GD22" s="200">
        <f>AR22*AR$2*IF($FC22="V",1,-1)*IF($Q22="Fixo",(DF22-INDEX('Curva Forward'!$C$5:$AN$13,MATCH(CONCATENATE(BD_COMERCIAL!$K22," ",BD_COMERCIAL!$L22),'Curva Forward'!$B$5:$B$13,0),MATCH(GD$4,'Curva Forward'!$C$4:$AN$4,0))),DF22)</f>
        <v>0</v>
      </c>
      <c r="GE22" s="200">
        <f>AS22*AS$2*IF($FC22="V",1,-1)*IF($Q22="Fixo",(DG22-INDEX('Curva Forward'!$C$5:$AN$13,MATCH(CONCATENATE(BD_COMERCIAL!$K22," ",BD_COMERCIAL!$L22),'Curva Forward'!$B$5:$B$13,0),MATCH(GE$4,'Curva Forward'!$C$4:$AN$4,0))),DG22)</f>
        <v>0</v>
      </c>
      <c r="GF22" s="200">
        <f>AT22*AT$2*IF($FC22="V",1,-1)*IF($Q22="Fixo",(DH22-INDEX('Curva Forward'!$C$5:$AN$13,MATCH(CONCATENATE(BD_COMERCIAL!$K22," ",BD_COMERCIAL!$L22),'Curva Forward'!$B$5:$B$13,0),MATCH(GF$4,'Curva Forward'!$C$4:$AN$4,0))),DH22)</f>
        <v>0</v>
      </c>
      <c r="GG22" s="200">
        <f>AU22*AU$2*IF($FC22="V",1,-1)*IF($Q22="Fixo",(DI22-INDEX('Curva Forward'!$C$5:$AN$13,MATCH(CONCATENATE(BD_COMERCIAL!$K22," ",BD_COMERCIAL!$L22),'Curva Forward'!$B$5:$B$13,0),MATCH(GG$4,'Curva Forward'!$C$4:$AN$4,0))),DI22)</f>
        <v>0</v>
      </c>
      <c r="GH22" s="200">
        <f>AV22*AV$2*IF($FC22="V",1,-1)*IF($Q22="Fixo",(DJ22-INDEX('Curva Forward'!$C$5:$AN$13,MATCH(CONCATENATE(BD_COMERCIAL!$K22," ",BD_COMERCIAL!$L22),'Curva Forward'!$B$5:$B$13,0),MATCH(GH$4,'Curva Forward'!$C$4:$AN$4,0))),DJ22)</f>
        <v>0</v>
      </c>
      <c r="GI22" s="200">
        <f>AW22*AW$2*IF($FC22="V",1,-1)*IF($Q22="Fixo",(DK22-INDEX('Curva Forward'!$C$5:$AN$13,MATCH(CONCATENATE(BD_COMERCIAL!$K22," ",BD_COMERCIAL!$L22),'Curva Forward'!$B$5:$B$13,0),MATCH(GI$4,'Curva Forward'!$C$4:$AN$4,0))),DK22)</f>
        <v>0</v>
      </c>
      <c r="GJ22" s="200">
        <f>AX22*AX$2*IF($FC22="V",1,-1)*IF($Q22="Fixo",(DL22-INDEX('Curva Forward'!$C$5:$AN$13,MATCH(CONCATENATE(BD_COMERCIAL!$K22," ",BD_COMERCIAL!$L22),'Curva Forward'!$B$5:$B$13,0),MATCH(GJ$4,'Curva Forward'!$C$4:$AN$4,0))),DL22)</f>
        <v>0</v>
      </c>
      <c r="GK22" s="200">
        <f>AY22*AY$2*IF($FC22="V",1,-1)*IF($Q22="Fixo",(DM22-INDEX('Curva Forward'!$C$5:$AN$13,MATCH(CONCATENATE(BD_COMERCIAL!$K22," ",BD_COMERCIAL!$L22),'Curva Forward'!$B$5:$B$13,0),MATCH(GK$4,'Curva Forward'!$C$4:$AN$4,0))),DM22)</f>
        <v>0</v>
      </c>
      <c r="GL22" s="200">
        <f>IF(EZ22="",0,CL22*CL$2*IF($FC22="V",1,-1)*IF($Q22="Fixo",(EZ22-INDEX('Curva Forward'!$C$5:$AN$13,MATCH(CONCATENATE(BD_COMERCIAL!$K22," ",BD_COMERCIAL!$L22),'Curva Forward'!$B$5:$B$13,0),MATCH(GL$4,'Curva Forward'!$C$4:$AN$4,0))),EZ22))</f>
        <v>0</v>
      </c>
      <c r="GM22" s="200">
        <f>IF(FA22="",0,CM22*CM$2*IF($FC22="V",1,-1)*IF($Q22="Fixo",(FA22-INDEX('Curva Forward'!$C$5:$AN$13,MATCH(CONCATENATE(BD_COMERCIAL!$K22," ",BD_COMERCIAL!$L22),'Curva Forward'!$B$5:$B$13,0),MATCH(GM$4,'Curva Forward'!$C$4:$AN$4,0))),FA22))</f>
        <v>0</v>
      </c>
      <c r="GN22" s="200">
        <f>IF(FB22="",0,CN22*CN$2*IF($FC22="V",1,-1)*IF($Q22="Fixo",(FB22-INDEX('Curva Forward'!$C$5:$AN$13,MATCH(CONCATENATE(BD_COMERCIAL!$K22," ",BD_COMERCIAL!$L22),'Curva Forward'!$B$5:$B$13,0),MATCH(GN$4,'Curva Forward'!$C$4:$AN$4,0))),FB22))</f>
        <v>0</v>
      </c>
      <c r="GO22" s="201">
        <f t="shared" ca="1" si="27"/>
        <v>0</v>
      </c>
      <c r="GP22" s="201">
        <f t="shared" ca="1" si="28"/>
        <v>0</v>
      </c>
    </row>
    <row r="23" spans="1:198" ht="15" customHeight="1" x14ac:dyDescent="0.25">
      <c r="A23" s="163"/>
      <c r="B23" s="7">
        <v>18235</v>
      </c>
      <c r="C23" s="8">
        <v>44371</v>
      </c>
      <c r="D23" s="9" t="s">
        <v>124</v>
      </c>
      <c r="E23" s="9" t="s">
        <v>279</v>
      </c>
      <c r="F23" s="113" t="s">
        <v>280</v>
      </c>
      <c r="G23" s="10" t="s">
        <v>178</v>
      </c>
      <c r="H23" s="113">
        <v>4802543000183</v>
      </c>
      <c r="I23" s="9" t="s">
        <v>126</v>
      </c>
      <c r="J23" s="166" t="s">
        <v>278</v>
      </c>
      <c r="K23" s="10" t="s">
        <v>127</v>
      </c>
      <c r="L23" s="84" t="s">
        <v>26</v>
      </c>
      <c r="M23" s="11">
        <v>44562</v>
      </c>
      <c r="N23" s="12">
        <v>44926</v>
      </c>
      <c r="O23" s="177">
        <v>4</v>
      </c>
      <c r="P23" s="84">
        <v>305</v>
      </c>
      <c r="Q23" s="84" t="s">
        <v>128</v>
      </c>
      <c r="R23" s="10" t="s">
        <v>129</v>
      </c>
      <c r="S23" s="14" t="s">
        <v>321</v>
      </c>
      <c r="T23" s="11" t="s">
        <v>130</v>
      </c>
      <c r="U23" s="12">
        <v>44348</v>
      </c>
      <c r="V23" s="257">
        <f ca="1">IF(U23="","",
IF(U23="NA","",
IFERROR(VLOOKUP(EOMONTH(M23,-2)+1,IPCA!$A:$B,2,0),
VLOOKUP(EOMONTH(TODAY(),-2)+1,IPCA!$A:$B,2,0))/
VLOOKUP(EOMONTH(U23,-2)+1,IPCA!$A:$B,2,0)*
P23))</f>
        <v>325.21869272209017</v>
      </c>
      <c r="W23" s="84"/>
      <c r="X23" s="13"/>
      <c r="Y23" s="166" t="s">
        <v>314</v>
      </c>
      <c r="Z23" s="107" t="s">
        <v>136</v>
      </c>
      <c r="AA23" s="108">
        <v>44545</v>
      </c>
      <c r="AB23" s="15">
        <v>4</v>
      </c>
      <c r="AC23">
        <v>4</v>
      </c>
      <c r="AD23">
        <v>4</v>
      </c>
      <c r="AE23">
        <v>4</v>
      </c>
      <c r="AF23">
        <v>4</v>
      </c>
      <c r="AG23">
        <v>4</v>
      </c>
      <c r="AH23">
        <v>4</v>
      </c>
      <c r="AI23">
        <v>4</v>
      </c>
      <c r="AJ23">
        <v>4</v>
      </c>
      <c r="AK23">
        <v>4</v>
      </c>
      <c r="AL23">
        <v>4</v>
      </c>
      <c r="AM23" s="6">
        <v>4</v>
      </c>
      <c r="AN23" s="15"/>
      <c r="AY23" s="6"/>
      <c r="AZ23" s="15"/>
      <c r="BK23" s="6"/>
      <c r="BL23" s="15"/>
      <c r="BW23" s="6"/>
      <c r="BX23" s="15"/>
      <c r="CI23" s="6"/>
      <c r="CJ23" s="16">
        <f t="shared" si="12"/>
        <v>4</v>
      </c>
      <c r="CK23" s="16" t="str">
        <f t="shared" si="13"/>
        <v/>
      </c>
      <c r="CL23" s="16" t="str">
        <f t="shared" si="14"/>
        <v/>
      </c>
      <c r="CM23" s="16" t="str">
        <f t="shared" si="15"/>
        <v/>
      </c>
      <c r="CN23" s="16" t="str">
        <f t="shared" si="16"/>
        <v/>
      </c>
      <c r="CO23" s="18"/>
      <c r="CP23" s="15">
        <v>305</v>
      </c>
      <c r="CQ23">
        <v>305</v>
      </c>
      <c r="CR23">
        <v>305</v>
      </c>
      <c r="CS23">
        <v>305</v>
      </c>
      <c r="CT23">
        <v>305</v>
      </c>
      <c r="CU23">
        <v>305</v>
      </c>
      <c r="CV23">
        <v>305</v>
      </c>
      <c r="CW23">
        <v>305</v>
      </c>
      <c r="CX23">
        <v>305</v>
      </c>
      <c r="CY23">
        <v>305</v>
      </c>
      <c r="CZ23">
        <v>305</v>
      </c>
      <c r="DA23" s="6">
        <v>305</v>
      </c>
      <c r="DB23" s="15"/>
      <c r="DM23" s="6"/>
      <c r="DN23" s="15"/>
      <c r="DY23" s="6"/>
      <c r="DZ23" s="15"/>
      <c r="EK23" s="6"/>
      <c r="EL23" s="15"/>
      <c r="EW23" s="6"/>
      <c r="EX23" s="16">
        <f t="shared" si="17"/>
        <v>305</v>
      </c>
      <c r="EY23" s="16" t="str">
        <f t="shared" si="18"/>
        <v/>
      </c>
      <c r="EZ23" s="16" t="str">
        <f t="shared" si="19"/>
        <v/>
      </c>
      <c r="FA23" s="16" t="str">
        <f t="shared" si="20"/>
        <v/>
      </c>
      <c r="FB23" s="160" t="str">
        <f t="shared" si="21"/>
        <v/>
      </c>
      <c r="FC23" t="s">
        <v>204</v>
      </c>
      <c r="FD23" s="20" t="s">
        <v>126</v>
      </c>
      <c r="FE23"/>
      <c r="FF23" s="209" t="s">
        <v>206</v>
      </c>
      <c r="FH23" s="284">
        <f t="shared" ca="1" si="22"/>
        <v>20.218692722090168</v>
      </c>
      <c r="FI23" s="208">
        <f t="shared" si="23"/>
        <v>12.133333333333333</v>
      </c>
      <c r="FK23" t="str">
        <f t="shared" si="24"/>
        <v>Delta Comercializadora de Energia Ltda</v>
      </c>
      <c r="FL23" s="201">
        <f t="shared" ca="1" si="25"/>
        <v>8120577.5999999996</v>
      </c>
      <c r="FM23" s="201">
        <f t="shared" ca="1" si="26"/>
        <v>0</v>
      </c>
      <c r="FN23" s="200">
        <f>AB23*AB$2*IF($FC23="V",1,-1)*IF($Q23="Fixo",(CP23-INDEX('Curva Forward'!$C$5:$AN$13,MATCH(CONCATENATE(BD_COMERCIAL!$K23," ",BD_COMERCIAL!$L23),'Curva Forward'!$B$5:$B$13,0),MATCH(FN$4,'Curva Forward'!$C$4:$AN$4,0))),CP23)</f>
        <v>729120</v>
      </c>
      <c r="FO23" s="200">
        <f>AC23*AC$2*IF($FC23="V",1,-1)*IF($Q23="Fixo",(CQ23-INDEX('Curva Forward'!$C$5:$AN$13,MATCH(CONCATENATE(BD_COMERCIAL!$K23," ",BD_COMERCIAL!$L23),'Curva Forward'!$B$5:$B$13,0),MATCH(FO$4,'Curva Forward'!$C$4:$AN$4,0))),CQ23)</f>
        <v>666624</v>
      </c>
      <c r="FP23" s="200">
        <f>AD23*AD$2*IF($FC23="V",1,-1)*IF($Q23="Fixo",(CR23-INDEX('Curva Forward'!$C$5:$AN$13,MATCH(CONCATENATE(BD_COMERCIAL!$K23," ",BD_COMERCIAL!$L23),'Curva Forward'!$B$5:$B$13,0),MATCH(FP$4,'Curva Forward'!$C$4:$AN$4,0))),CR23)</f>
        <v>738048</v>
      </c>
      <c r="FQ23" s="200">
        <f>AE23*AE$2*IF($FC23="V",1,-1)*IF($Q23="Fixo",(CS23-INDEX('Curva Forward'!$C$5:$AN$13,MATCH(CONCATENATE(BD_COMERCIAL!$K23," ",BD_COMERCIAL!$L23),'Curva Forward'!$B$5:$B$13,0),MATCH(FQ$4,'Curva Forward'!$C$4:$AN$4,0))),CS23)</f>
        <v>714240</v>
      </c>
      <c r="FR23" s="200">
        <f>AF23*AF$2*IF($FC23="V",1,-1)*IF($Q23="Fixo",(CT23-INDEX('Curva Forward'!$C$5:$AN$13,MATCH(CONCATENATE(BD_COMERCIAL!$K23," ",BD_COMERCIAL!$L23),'Curva Forward'!$B$5:$B$13,0),MATCH(FR$4,'Curva Forward'!$C$4:$AN$4,0))),CT23)</f>
        <v>741024</v>
      </c>
      <c r="FS23" s="200">
        <f>AG23*AG$2*IF($FC23="V",1,-1)*IF($Q23="Fixo",(CU23-INDEX('Curva Forward'!$C$5:$AN$13,MATCH(CONCATENATE(BD_COMERCIAL!$K23," ",BD_COMERCIAL!$L23),'Curva Forward'!$B$5:$B$13,0),MATCH(FS$4,'Curva Forward'!$C$4:$AN$4,0))),CU23)</f>
        <v>717264</v>
      </c>
      <c r="FT23" s="200">
        <f>AH23*AH$2*IF($FC23="V",1,-1)*IF($Q23="Fixo",(CV23-INDEX('Curva Forward'!$C$5:$AN$13,MATCH(CONCATENATE(BD_COMERCIAL!$K23," ",BD_COMERCIAL!$L23),'Curva Forward'!$B$5:$B$13,0),MATCH(FT$4,'Curva Forward'!$C$4:$AN$4,0))),CV23)</f>
        <v>709329.6</v>
      </c>
      <c r="FU23" s="200">
        <f>AI23*AI$2*IF($FC23="V",1,-1)*IF($Q23="Fixo",(CW23-INDEX('Curva Forward'!$C$5:$AN$13,MATCH(CONCATENATE(BD_COMERCIAL!$K23," ",BD_COMERCIAL!$L23),'Curva Forward'!$B$5:$B$13,0),MATCH(FU$4,'Curva Forward'!$C$4:$AN$4,0))),CW23)</f>
        <v>654720</v>
      </c>
      <c r="FV23" s="200">
        <f>AJ23*AJ$2*IF($FC23="V",1,-1)*IF($Q23="Fixo",(CX23-INDEX('Curva Forward'!$C$5:$AN$13,MATCH(CONCATENATE(BD_COMERCIAL!$K23," ",BD_COMERCIAL!$L23),'Curva Forward'!$B$5:$B$13,0),MATCH(FV$4,'Curva Forward'!$C$4:$AN$4,0))),CX23)</f>
        <v>642240</v>
      </c>
      <c r="FW23" s="200">
        <f>AK23*AK$2*IF($FC23="V",1,-1)*IF($Q23="Fixo",(CY23-INDEX('Curva Forward'!$C$5:$AN$13,MATCH(CONCATENATE(BD_COMERCIAL!$K23," ",BD_COMERCIAL!$L23),'Curva Forward'!$B$5:$B$13,0),MATCH(FW$4,'Curva Forward'!$C$4:$AN$4,0))),CY23)</f>
        <v>610080</v>
      </c>
      <c r="FX23" s="200">
        <f>AL23*AL$2*IF($FC23="V",1,-1)*IF($Q23="Fixo",(CZ23-INDEX('Curva Forward'!$C$5:$AN$13,MATCH(CONCATENATE(BD_COMERCIAL!$K23," ",BD_COMERCIAL!$L23),'Curva Forward'!$B$5:$B$13,0),MATCH(FX$4,'Curva Forward'!$C$4:$AN$4,0))),CZ23)</f>
        <v>578880</v>
      </c>
      <c r="FY23" s="200">
        <f>AM23*AM$2*IF($FC23="V",1,-1)*IF($Q23="Fixo",(DA23-INDEX('Curva Forward'!$C$5:$AN$13,MATCH(CONCATENATE(BD_COMERCIAL!$K23," ",BD_COMERCIAL!$L23),'Curva Forward'!$B$5:$B$13,0),MATCH(FY$4,'Curva Forward'!$C$4:$AN$4,0))),DA23)</f>
        <v>619008</v>
      </c>
      <c r="FZ23" s="200">
        <f>AN23*AN$2*IF($FC23="V",1,-1)*IF($Q23="Fixo",(DB23-INDEX('Curva Forward'!$C$5:$AN$13,MATCH(CONCATENATE(BD_COMERCIAL!$K23," ",BD_COMERCIAL!$L23),'Curva Forward'!$B$5:$B$13,0),MATCH(FZ$4,'Curva Forward'!$C$4:$AN$4,0))),DB23)</f>
        <v>0</v>
      </c>
      <c r="GA23" s="200">
        <f>AO23*AO$2*IF($FC23="V",1,-1)*IF($Q23="Fixo",(DC23-INDEX('Curva Forward'!$C$5:$AN$13,MATCH(CONCATENATE(BD_COMERCIAL!$K23," ",BD_COMERCIAL!$L23),'Curva Forward'!$B$5:$B$13,0),MATCH(GA$4,'Curva Forward'!$C$4:$AN$4,0))),DC23)</f>
        <v>0</v>
      </c>
      <c r="GB23" s="200">
        <f>AP23*AP$2*IF($FC23="V",1,-1)*IF($Q23="Fixo",(DD23-INDEX('Curva Forward'!$C$5:$AN$13,MATCH(CONCATENATE(BD_COMERCIAL!$K23," ",BD_COMERCIAL!$L23),'Curva Forward'!$B$5:$B$13,0),MATCH(GB$4,'Curva Forward'!$C$4:$AN$4,0))),DD23)</f>
        <v>0</v>
      </c>
      <c r="GC23" s="200">
        <f>AQ23*AQ$2*IF($FC23="V",1,-1)*IF($Q23="Fixo",(DE23-INDEX('Curva Forward'!$C$5:$AN$13,MATCH(CONCATENATE(BD_COMERCIAL!$K23," ",BD_COMERCIAL!$L23),'Curva Forward'!$B$5:$B$13,0),MATCH(GC$4,'Curva Forward'!$C$4:$AN$4,0))),DE23)</f>
        <v>0</v>
      </c>
      <c r="GD23" s="200">
        <f>AR23*AR$2*IF($FC23="V",1,-1)*IF($Q23="Fixo",(DF23-INDEX('Curva Forward'!$C$5:$AN$13,MATCH(CONCATENATE(BD_COMERCIAL!$K23," ",BD_COMERCIAL!$L23),'Curva Forward'!$B$5:$B$13,0),MATCH(GD$4,'Curva Forward'!$C$4:$AN$4,0))),DF23)</f>
        <v>0</v>
      </c>
      <c r="GE23" s="200">
        <f>AS23*AS$2*IF($FC23="V",1,-1)*IF($Q23="Fixo",(DG23-INDEX('Curva Forward'!$C$5:$AN$13,MATCH(CONCATENATE(BD_COMERCIAL!$K23," ",BD_COMERCIAL!$L23),'Curva Forward'!$B$5:$B$13,0),MATCH(GE$4,'Curva Forward'!$C$4:$AN$4,0))),DG23)</f>
        <v>0</v>
      </c>
      <c r="GF23" s="200">
        <f>AT23*AT$2*IF($FC23="V",1,-1)*IF($Q23="Fixo",(DH23-INDEX('Curva Forward'!$C$5:$AN$13,MATCH(CONCATENATE(BD_COMERCIAL!$K23," ",BD_COMERCIAL!$L23),'Curva Forward'!$B$5:$B$13,0),MATCH(GF$4,'Curva Forward'!$C$4:$AN$4,0))),DH23)</f>
        <v>0</v>
      </c>
      <c r="GG23" s="200">
        <f>AU23*AU$2*IF($FC23="V",1,-1)*IF($Q23="Fixo",(DI23-INDEX('Curva Forward'!$C$5:$AN$13,MATCH(CONCATENATE(BD_COMERCIAL!$K23," ",BD_COMERCIAL!$L23),'Curva Forward'!$B$5:$B$13,0),MATCH(GG$4,'Curva Forward'!$C$4:$AN$4,0))),DI23)</f>
        <v>0</v>
      </c>
      <c r="GH23" s="200">
        <f>AV23*AV$2*IF($FC23="V",1,-1)*IF($Q23="Fixo",(DJ23-INDEX('Curva Forward'!$C$5:$AN$13,MATCH(CONCATENATE(BD_COMERCIAL!$K23," ",BD_COMERCIAL!$L23),'Curva Forward'!$B$5:$B$13,0),MATCH(GH$4,'Curva Forward'!$C$4:$AN$4,0))),DJ23)</f>
        <v>0</v>
      </c>
      <c r="GI23" s="200">
        <f>AW23*AW$2*IF($FC23="V",1,-1)*IF($Q23="Fixo",(DK23-INDEX('Curva Forward'!$C$5:$AN$13,MATCH(CONCATENATE(BD_COMERCIAL!$K23," ",BD_COMERCIAL!$L23),'Curva Forward'!$B$5:$B$13,0),MATCH(GI$4,'Curva Forward'!$C$4:$AN$4,0))),DK23)</f>
        <v>0</v>
      </c>
      <c r="GJ23" s="200">
        <f>AX23*AX$2*IF($FC23="V",1,-1)*IF($Q23="Fixo",(DL23-INDEX('Curva Forward'!$C$5:$AN$13,MATCH(CONCATENATE(BD_COMERCIAL!$K23," ",BD_COMERCIAL!$L23),'Curva Forward'!$B$5:$B$13,0),MATCH(GJ$4,'Curva Forward'!$C$4:$AN$4,0))),DL23)</f>
        <v>0</v>
      </c>
      <c r="GK23" s="200">
        <f>AY23*AY$2*IF($FC23="V",1,-1)*IF($Q23="Fixo",(DM23-INDEX('Curva Forward'!$C$5:$AN$13,MATCH(CONCATENATE(BD_COMERCIAL!$K23," ",BD_COMERCIAL!$L23),'Curva Forward'!$B$5:$B$13,0),MATCH(GK$4,'Curva Forward'!$C$4:$AN$4,0))),DM23)</f>
        <v>0</v>
      </c>
      <c r="GL23" s="200">
        <f>IF(EZ23="",0,CL23*CL$2*IF($FC23="V",1,-1)*IF($Q23="Fixo",(EZ23-INDEX('Curva Forward'!$C$5:$AN$13,MATCH(CONCATENATE(BD_COMERCIAL!$K23," ",BD_COMERCIAL!$L23),'Curva Forward'!$B$5:$B$13,0),MATCH(GL$4,'Curva Forward'!$C$4:$AN$4,0))),EZ23))</f>
        <v>0</v>
      </c>
      <c r="GM23" s="200">
        <f>IF(FA23="",0,CM23*CM$2*IF($FC23="V",1,-1)*IF($Q23="Fixo",(FA23-INDEX('Curva Forward'!$C$5:$AN$13,MATCH(CONCATENATE(BD_COMERCIAL!$K23," ",BD_COMERCIAL!$L23),'Curva Forward'!$B$5:$B$13,0),MATCH(GM$4,'Curva Forward'!$C$4:$AN$4,0))),FA23))</f>
        <v>0</v>
      </c>
      <c r="GN23" s="200">
        <f>IF(FB23="",0,CN23*CN$2*IF($FC23="V",1,-1)*IF($Q23="Fixo",(FB23-INDEX('Curva Forward'!$C$5:$AN$13,MATCH(CONCATENATE(BD_COMERCIAL!$K23," ",BD_COMERCIAL!$L23),'Curva Forward'!$B$5:$B$13,0),MATCH(GN$4,'Curva Forward'!$C$4:$AN$4,0))),FB23))</f>
        <v>0</v>
      </c>
      <c r="GO23" s="201">
        <f t="shared" ca="1" si="27"/>
        <v>0</v>
      </c>
      <c r="GP23" s="201">
        <f t="shared" ca="1" si="28"/>
        <v>0</v>
      </c>
    </row>
    <row r="24" spans="1:198" ht="15" customHeight="1" x14ac:dyDescent="0.25">
      <c r="A24" s="162"/>
      <c r="B24" s="7">
        <v>17252</v>
      </c>
      <c r="C24" s="8">
        <v>44371</v>
      </c>
      <c r="D24" s="9" t="s">
        <v>124</v>
      </c>
      <c r="E24" s="9" t="s">
        <v>279</v>
      </c>
      <c r="F24" s="113" t="s">
        <v>280</v>
      </c>
      <c r="G24" s="10" t="s">
        <v>199</v>
      </c>
      <c r="H24" s="113">
        <v>11085823000183</v>
      </c>
      <c r="I24" s="9" t="s">
        <v>126</v>
      </c>
      <c r="J24" s="166" t="s">
        <v>278</v>
      </c>
      <c r="K24" s="10" t="s">
        <v>127</v>
      </c>
      <c r="L24" s="84" t="s">
        <v>26</v>
      </c>
      <c r="M24" s="11">
        <v>44562</v>
      </c>
      <c r="N24" s="12">
        <v>44926</v>
      </c>
      <c r="O24" s="10">
        <v>8</v>
      </c>
      <c r="P24" s="84">
        <v>307</v>
      </c>
      <c r="Q24" s="84" t="s">
        <v>128</v>
      </c>
      <c r="R24" s="10" t="s">
        <v>129</v>
      </c>
      <c r="S24" s="14" t="s">
        <v>313</v>
      </c>
      <c r="T24" s="11" t="s">
        <v>130</v>
      </c>
      <c r="U24" s="12">
        <v>44348</v>
      </c>
      <c r="V24" s="257">
        <f ca="1">IF(U24="","",
IF(U24="NA","",
IFERROR(VLOOKUP(EOMONTH(M24,-2)+1,IPCA!$A:$B,2,0),
VLOOKUP(EOMONTH(TODAY(),-2)+1,IPCA!$A:$B,2,0))/
VLOOKUP(EOMONTH(U24,-2)+1,IPCA!$A:$B,2,0)*
P24))</f>
        <v>327.35127431371046</v>
      </c>
      <c r="W24" s="84"/>
      <c r="X24" s="13"/>
      <c r="Y24" s="166" t="s">
        <v>315</v>
      </c>
      <c r="Z24" s="107" t="s">
        <v>136</v>
      </c>
      <c r="AA24" s="108">
        <v>44603</v>
      </c>
      <c r="AB24" s="15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 s="6">
        <v>8</v>
      </c>
      <c r="AN24" s="15"/>
      <c r="AY24" s="6"/>
      <c r="AZ24" s="15"/>
      <c r="BK24" s="6"/>
      <c r="BL24" s="15"/>
      <c r="BW24" s="6"/>
      <c r="BX24" s="15"/>
      <c r="CI24" s="6"/>
      <c r="CJ24" s="16">
        <f t="shared" si="12"/>
        <v>8</v>
      </c>
      <c r="CK24" s="16" t="str">
        <f t="shared" si="13"/>
        <v/>
      </c>
      <c r="CL24" s="16" t="str">
        <f t="shared" si="14"/>
        <v/>
      </c>
      <c r="CM24" s="16" t="str">
        <f t="shared" si="15"/>
        <v/>
      </c>
      <c r="CN24" s="16" t="str">
        <f t="shared" si="16"/>
        <v/>
      </c>
      <c r="CO24" s="18"/>
      <c r="CP24" s="15">
        <v>307</v>
      </c>
      <c r="CQ24">
        <v>307</v>
      </c>
      <c r="CR24">
        <v>307</v>
      </c>
      <c r="CS24">
        <v>307</v>
      </c>
      <c r="CT24">
        <v>307</v>
      </c>
      <c r="CU24">
        <v>307</v>
      </c>
      <c r="CV24">
        <v>307</v>
      </c>
      <c r="CW24">
        <v>307</v>
      </c>
      <c r="CX24">
        <v>307</v>
      </c>
      <c r="CY24">
        <v>307</v>
      </c>
      <c r="CZ24">
        <v>307</v>
      </c>
      <c r="DA24" s="6">
        <v>307</v>
      </c>
      <c r="DB24" s="15"/>
      <c r="DM24" s="6"/>
      <c r="DN24" s="15"/>
      <c r="DY24" s="6"/>
      <c r="DZ24" s="15"/>
      <c r="EK24" s="6"/>
      <c r="EL24" s="15"/>
      <c r="EW24" s="6"/>
      <c r="EX24" s="16">
        <f t="shared" si="17"/>
        <v>307</v>
      </c>
      <c r="EY24" s="16" t="str">
        <f t="shared" si="18"/>
        <v/>
      </c>
      <c r="EZ24" s="16" t="str">
        <f t="shared" si="19"/>
        <v/>
      </c>
      <c r="FA24" s="16" t="str">
        <f t="shared" si="20"/>
        <v/>
      </c>
      <c r="FB24" s="160" t="str">
        <f t="shared" si="21"/>
        <v/>
      </c>
      <c r="FC24" t="s">
        <v>204</v>
      </c>
      <c r="FD24" s="20" t="s">
        <v>126</v>
      </c>
      <c r="FE24"/>
      <c r="FF24" s="209" t="s">
        <v>206</v>
      </c>
      <c r="FH24" s="284">
        <f t="shared" ca="1" si="22"/>
        <v>20.351274313710462</v>
      </c>
      <c r="FI24" s="208">
        <f t="shared" si="23"/>
        <v>12.133333333333333</v>
      </c>
      <c r="FK24" t="str">
        <f t="shared" si="24"/>
        <v>America Energia S/A</v>
      </c>
      <c r="FL24" s="201">
        <f t="shared" ca="1" si="25"/>
        <v>16381315.199999999</v>
      </c>
      <c r="FM24" s="201">
        <f t="shared" ca="1" si="26"/>
        <v>0</v>
      </c>
      <c r="FN24" s="200">
        <f>AB24*AB$2*IF($FC24="V",1,-1)*IF($Q24="Fixo",(CP24-INDEX('Curva Forward'!$C$5:$AN$13,MATCH(CONCATENATE(BD_COMERCIAL!$K24," ",BD_COMERCIAL!$L24),'Curva Forward'!$B$5:$B$13,0),MATCH(FN$4,'Curva Forward'!$C$4:$AN$4,0))),CP24)</f>
        <v>1470144</v>
      </c>
      <c r="FO24" s="200">
        <f>AC24*AC$2*IF($FC24="V",1,-1)*IF($Q24="Fixo",(CQ24-INDEX('Curva Forward'!$C$5:$AN$13,MATCH(CONCATENATE(BD_COMERCIAL!$K24," ",BD_COMERCIAL!$L24),'Curva Forward'!$B$5:$B$13,0),MATCH(FO$4,'Curva Forward'!$C$4:$AN$4,0))),CQ24)</f>
        <v>1344000</v>
      </c>
      <c r="FP24" s="200">
        <f>AD24*AD$2*IF($FC24="V",1,-1)*IF($Q24="Fixo",(CR24-INDEX('Curva Forward'!$C$5:$AN$13,MATCH(CONCATENATE(BD_COMERCIAL!$K24," ",BD_COMERCIAL!$L24),'Curva Forward'!$B$5:$B$13,0),MATCH(FP$4,'Curva Forward'!$C$4:$AN$4,0))),CR24)</f>
        <v>1488000</v>
      </c>
      <c r="FQ24" s="200">
        <f>AE24*AE$2*IF($FC24="V",1,-1)*IF($Q24="Fixo",(CS24-INDEX('Curva Forward'!$C$5:$AN$13,MATCH(CONCATENATE(BD_COMERCIAL!$K24," ",BD_COMERCIAL!$L24),'Curva Forward'!$B$5:$B$13,0),MATCH(FQ$4,'Curva Forward'!$C$4:$AN$4,0))),CS24)</f>
        <v>1440000</v>
      </c>
      <c r="FR24" s="200">
        <f>AF24*AF$2*IF($FC24="V",1,-1)*IF($Q24="Fixo",(CT24-INDEX('Curva Forward'!$C$5:$AN$13,MATCH(CONCATENATE(BD_COMERCIAL!$K24," ",BD_COMERCIAL!$L24),'Curva Forward'!$B$5:$B$13,0),MATCH(FR$4,'Curva Forward'!$C$4:$AN$4,0))),CT24)</f>
        <v>1493952</v>
      </c>
      <c r="FS24" s="200">
        <f>AG24*AG$2*IF($FC24="V",1,-1)*IF($Q24="Fixo",(CU24-INDEX('Curva Forward'!$C$5:$AN$13,MATCH(CONCATENATE(BD_COMERCIAL!$K24," ",BD_COMERCIAL!$L24),'Curva Forward'!$B$5:$B$13,0),MATCH(FS$4,'Curva Forward'!$C$4:$AN$4,0))),CU24)</f>
        <v>1446048</v>
      </c>
      <c r="FT24" s="200">
        <f>AH24*AH$2*IF($FC24="V",1,-1)*IF($Q24="Fixo",(CV24-INDEX('Curva Forward'!$C$5:$AN$13,MATCH(CONCATENATE(BD_COMERCIAL!$K24," ",BD_COMERCIAL!$L24),'Curva Forward'!$B$5:$B$13,0),MATCH(FT$4,'Curva Forward'!$C$4:$AN$4,0))),CV24)</f>
        <v>1430563.2</v>
      </c>
      <c r="FU24" s="200">
        <f>AI24*AI$2*IF($FC24="V",1,-1)*IF($Q24="Fixo",(CW24-INDEX('Curva Forward'!$C$5:$AN$13,MATCH(CONCATENATE(BD_COMERCIAL!$K24," ",BD_COMERCIAL!$L24),'Curva Forward'!$B$5:$B$13,0),MATCH(FU$4,'Curva Forward'!$C$4:$AN$4,0))),CW24)</f>
        <v>1321344</v>
      </c>
      <c r="FV24" s="200">
        <f>AJ24*AJ$2*IF($FC24="V",1,-1)*IF($Q24="Fixo",(CX24-INDEX('Curva Forward'!$C$5:$AN$13,MATCH(CONCATENATE(BD_COMERCIAL!$K24," ",BD_COMERCIAL!$L24),'Curva Forward'!$B$5:$B$13,0),MATCH(FV$4,'Curva Forward'!$C$4:$AN$4,0))),CX24)</f>
        <v>1296000</v>
      </c>
      <c r="FW24" s="200">
        <f>AK24*AK$2*IF($FC24="V",1,-1)*IF($Q24="Fixo",(CY24-INDEX('Curva Forward'!$C$5:$AN$13,MATCH(CONCATENATE(BD_COMERCIAL!$K24," ",BD_COMERCIAL!$L24),'Curva Forward'!$B$5:$B$13,0),MATCH(FW$4,'Curva Forward'!$C$4:$AN$4,0))),CY24)</f>
        <v>1232064</v>
      </c>
      <c r="FX24" s="200">
        <f>AL24*AL$2*IF($FC24="V",1,-1)*IF($Q24="Fixo",(CZ24-INDEX('Curva Forward'!$C$5:$AN$13,MATCH(CONCATENATE(BD_COMERCIAL!$K24," ",BD_COMERCIAL!$L24),'Curva Forward'!$B$5:$B$13,0),MATCH(FX$4,'Curva Forward'!$C$4:$AN$4,0))),CZ24)</f>
        <v>1169280</v>
      </c>
      <c r="FY24" s="200">
        <f>AM24*AM$2*IF($FC24="V",1,-1)*IF($Q24="Fixo",(DA24-INDEX('Curva Forward'!$C$5:$AN$13,MATCH(CONCATENATE(BD_COMERCIAL!$K24," ",BD_COMERCIAL!$L24),'Curva Forward'!$B$5:$B$13,0),MATCH(FY$4,'Curva Forward'!$C$4:$AN$4,0))),DA24)</f>
        <v>1249920</v>
      </c>
      <c r="FZ24" s="200">
        <f>AN24*AN$2*IF($FC24="V",1,-1)*IF($Q24="Fixo",(DB24-INDEX('Curva Forward'!$C$5:$AN$13,MATCH(CONCATENATE(BD_COMERCIAL!$K24," ",BD_COMERCIAL!$L24),'Curva Forward'!$B$5:$B$13,0),MATCH(FZ$4,'Curva Forward'!$C$4:$AN$4,0))),DB24)</f>
        <v>0</v>
      </c>
      <c r="GA24" s="200">
        <f>AO24*AO$2*IF($FC24="V",1,-1)*IF($Q24="Fixo",(DC24-INDEX('Curva Forward'!$C$5:$AN$13,MATCH(CONCATENATE(BD_COMERCIAL!$K24," ",BD_COMERCIAL!$L24),'Curva Forward'!$B$5:$B$13,0),MATCH(GA$4,'Curva Forward'!$C$4:$AN$4,0))),DC24)</f>
        <v>0</v>
      </c>
      <c r="GB24" s="200">
        <f>AP24*AP$2*IF($FC24="V",1,-1)*IF($Q24="Fixo",(DD24-INDEX('Curva Forward'!$C$5:$AN$13,MATCH(CONCATENATE(BD_COMERCIAL!$K24," ",BD_COMERCIAL!$L24),'Curva Forward'!$B$5:$B$13,0),MATCH(GB$4,'Curva Forward'!$C$4:$AN$4,0))),DD24)</f>
        <v>0</v>
      </c>
      <c r="GC24" s="200">
        <f>AQ24*AQ$2*IF($FC24="V",1,-1)*IF($Q24="Fixo",(DE24-INDEX('Curva Forward'!$C$5:$AN$13,MATCH(CONCATENATE(BD_COMERCIAL!$K24," ",BD_COMERCIAL!$L24),'Curva Forward'!$B$5:$B$13,0),MATCH(GC$4,'Curva Forward'!$C$4:$AN$4,0))),DE24)</f>
        <v>0</v>
      </c>
      <c r="GD24" s="200">
        <f>AR24*AR$2*IF($FC24="V",1,-1)*IF($Q24="Fixo",(DF24-INDEX('Curva Forward'!$C$5:$AN$13,MATCH(CONCATENATE(BD_COMERCIAL!$K24," ",BD_COMERCIAL!$L24),'Curva Forward'!$B$5:$B$13,0),MATCH(GD$4,'Curva Forward'!$C$4:$AN$4,0))),DF24)</f>
        <v>0</v>
      </c>
      <c r="GE24" s="200">
        <f>AS24*AS$2*IF($FC24="V",1,-1)*IF($Q24="Fixo",(DG24-INDEX('Curva Forward'!$C$5:$AN$13,MATCH(CONCATENATE(BD_COMERCIAL!$K24," ",BD_COMERCIAL!$L24),'Curva Forward'!$B$5:$B$13,0),MATCH(GE$4,'Curva Forward'!$C$4:$AN$4,0))),DG24)</f>
        <v>0</v>
      </c>
      <c r="GF24" s="200">
        <f>AT24*AT$2*IF($FC24="V",1,-1)*IF($Q24="Fixo",(DH24-INDEX('Curva Forward'!$C$5:$AN$13,MATCH(CONCATENATE(BD_COMERCIAL!$K24," ",BD_COMERCIAL!$L24),'Curva Forward'!$B$5:$B$13,0),MATCH(GF$4,'Curva Forward'!$C$4:$AN$4,0))),DH24)</f>
        <v>0</v>
      </c>
      <c r="GG24" s="200">
        <f>AU24*AU$2*IF($FC24="V",1,-1)*IF($Q24="Fixo",(DI24-INDEX('Curva Forward'!$C$5:$AN$13,MATCH(CONCATENATE(BD_COMERCIAL!$K24," ",BD_COMERCIAL!$L24),'Curva Forward'!$B$5:$B$13,0),MATCH(GG$4,'Curva Forward'!$C$4:$AN$4,0))),DI24)</f>
        <v>0</v>
      </c>
      <c r="GH24" s="200">
        <f>AV24*AV$2*IF($FC24="V",1,-1)*IF($Q24="Fixo",(DJ24-INDEX('Curva Forward'!$C$5:$AN$13,MATCH(CONCATENATE(BD_COMERCIAL!$K24," ",BD_COMERCIAL!$L24),'Curva Forward'!$B$5:$B$13,0),MATCH(GH$4,'Curva Forward'!$C$4:$AN$4,0))),DJ24)</f>
        <v>0</v>
      </c>
      <c r="GI24" s="200">
        <f>AW24*AW$2*IF($FC24="V",1,-1)*IF($Q24="Fixo",(DK24-INDEX('Curva Forward'!$C$5:$AN$13,MATCH(CONCATENATE(BD_COMERCIAL!$K24," ",BD_COMERCIAL!$L24),'Curva Forward'!$B$5:$B$13,0),MATCH(GI$4,'Curva Forward'!$C$4:$AN$4,0))),DK24)</f>
        <v>0</v>
      </c>
      <c r="GJ24" s="200">
        <f>AX24*AX$2*IF($FC24="V",1,-1)*IF($Q24="Fixo",(DL24-INDEX('Curva Forward'!$C$5:$AN$13,MATCH(CONCATENATE(BD_COMERCIAL!$K24," ",BD_COMERCIAL!$L24),'Curva Forward'!$B$5:$B$13,0),MATCH(GJ$4,'Curva Forward'!$C$4:$AN$4,0))),DL24)</f>
        <v>0</v>
      </c>
      <c r="GK24" s="200">
        <f>AY24*AY$2*IF($FC24="V",1,-1)*IF($Q24="Fixo",(DM24-INDEX('Curva Forward'!$C$5:$AN$13,MATCH(CONCATENATE(BD_COMERCIAL!$K24," ",BD_COMERCIAL!$L24),'Curva Forward'!$B$5:$B$13,0),MATCH(GK$4,'Curva Forward'!$C$4:$AN$4,0))),DM24)</f>
        <v>0</v>
      </c>
      <c r="GL24" s="200">
        <f>IF(EZ24="",0,CL24*CL$2*IF($FC24="V",1,-1)*IF($Q24="Fixo",(EZ24-INDEX('Curva Forward'!$C$5:$AN$13,MATCH(CONCATENATE(BD_COMERCIAL!$K24," ",BD_COMERCIAL!$L24),'Curva Forward'!$B$5:$B$13,0),MATCH(GL$4,'Curva Forward'!$C$4:$AN$4,0))),EZ24))</f>
        <v>0</v>
      </c>
      <c r="GM24" s="200">
        <f>IF(FA24="",0,CM24*CM$2*IF($FC24="V",1,-1)*IF($Q24="Fixo",(FA24-INDEX('Curva Forward'!$C$5:$AN$13,MATCH(CONCATENATE(BD_COMERCIAL!$K24," ",BD_COMERCIAL!$L24),'Curva Forward'!$B$5:$B$13,0),MATCH(GM$4,'Curva Forward'!$C$4:$AN$4,0))),FA24))</f>
        <v>0</v>
      </c>
      <c r="GN24" s="200">
        <f>IF(FB24="",0,CN24*CN$2*IF($FC24="V",1,-1)*IF($Q24="Fixo",(FB24-INDEX('Curva Forward'!$C$5:$AN$13,MATCH(CONCATENATE(BD_COMERCIAL!$K24," ",BD_COMERCIAL!$L24),'Curva Forward'!$B$5:$B$13,0),MATCH(GN$4,'Curva Forward'!$C$4:$AN$4,0))),FB24))</f>
        <v>0</v>
      </c>
      <c r="GO24" s="201">
        <f t="shared" ca="1" si="27"/>
        <v>0</v>
      </c>
      <c r="GP24" s="201">
        <f t="shared" ca="1" si="28"/>
        <v>0</v>
      </c>
    </row>
    <row r="25" spans="1:198" ht="15" customHeight="1" x14ac:dyDescent="0.25">
      <c r="A25" s="162"/>
      <c r="B25" s="7">
        <v>17976</v>
      </c>
      <c r="C25" s="8">
        <v>44371</v>
      </c>
      <c r="D25" s="9" t="s">
        <v>124</v>
      </c>
      <c r="E25" s="9" t="s">
        <v>279</v>
      </c>
      <c r="F25" s="113" t="s">
        <v>280</v>
      </c>
      <c r="G25" s="10" t="s">
        <v>160</v>
      </c>
      <c r="H25" s="113">
        <v>58177643000195</v>
      </c>
      <c r="I25" s="9" t="s">
        <v>126</v>
      </c>
      <c r="J25" s="166" t="s">
        <v>278</v>
      </c>
      <c r="K25" s="10" t="s">
        <v>127</v>
      </c>
      <c r="L25" s="84" t="s">
        <v>26</v>
      </c>
      <c r="M25" s="11">
        <v>44562</v>
      </c>
      <c r="N25" s="12">
        <v>44926</v>
      </c>
      <c r="O25" s="10">
        <v>20</v>
      </c>
      <c r="P25" s="84">
        <v>302</v>
      </c>
      <c r="Q25" s="84" t="s">
        <v>128</v>
      </c>
      <c r="R25" s="10" t="s">
        <v>129</v>
      </c>
      <c r="S25" s="14" t="s">
        <v>161</v>
      </c>
      <c r="T25" s="11" t="s">
        <v>130</v>
      </c>
      <c r="U25" s="12">
        <v>44348</v>
      </c>
      <c r="V25" s="257">
        <f ca="1">IF(U25="","",
IF(U25="NA","",
IFERROR(VLOOKUP(EOMONTH(M25,-2)+1,IPCA!$A:$B,2,0),
VLOOKUP(EOMONTH(TODAY(),-2)+1,IPCA!$A:$B,2,0))/
VLOOKUP(EOMONTH(U25,-2)+1,IPCA!$A:$B,2,0)*
P25))</f>
        <v>322.01982033465981</v>
      </c>
      <c r="W25" s="84"/>
      <c r="X25" s="13"/>
      <c r="Y25" s="166" t="s">
        <v>316</v>
      </c>
      <c r="Z25" s="107" t="s">
        <v>136</v>
      </c>
      <c r="AA25" s="108" t="s">
        <v>693</v>
      </c>
      <c r="AB25" s="15">
        <v>20</v>
      </c>
      <c r="AC25">
        <v>20</v>
      </c>
      <c r="AD25">
        <v>20</v>
      </c>
      <c r="AE25">
        <v>20</v>
      </c>
      <c r="AF25">
        <v>20</v>
      </c>
      <c r="AG25">
        <v>20</v>
      </c>
      <c r="AH25">
        <v>20</v>
      </c>
      <c r="AI25">
        <v>20</v>
      </c>
      <c r="AJ25">
        <v>20</v>
      </c>
      <c r="AK25">
        <v>20</v>
      </c>
      <c r="AL25">
        <v>20</v>
      </c>
      <c r="AM25" s="6">
        <v>20</v>
      </c>
      <c r="AN25" s="15"/>
      <c r="AY25" s="6"/>
      <c r="AZ25" s="15"/>
      <c r="BK25" s="6"/>
      <c r="BL25" s="15"/>
      <c r="BW25" s="6"/>
      <c r="BX25" s="15"/>
      <c r="CI25" s="6"/>
      <c r="CJ25" s="16">
        <f t="shared" si="12"/>
        <v>20</v>
      </c>
      <c r="CK25" s="16" t="str">
        <f t="shared" si="13"/>
        <v/>
      </c>
      <c r="CL25" s="16" t="str">
        <f t="shared" si="14"/>
        <v/>
      </c>
      <c r="CM25" s="16" t="str">
        <f t="shared" si="15"/>
        <v/>
      </c>
      <c r="CN25" s="16" t="str">
        <f t="shared" si="16"/>
        <v/>
      </c>
      <c r="CO25" s="18"/>
      <c r="CP25" s="15">
        <v>302</v>
      </c>
      <c r="CQ25">
        <v>302</v>
      </c>
      <c r="CR25">
        <v>302</v>
      </c>
      <c r="CS25">
        <v>302</v>
      </c>
      <c r="CT25">
        <v>302</v>
      </c>
      <c r="CU25">
        <v>302</v>
      </c>
      <c r="CV25">
        <v>302</v>
      </c>
      <c r="CW25">
        <v>302</v>
      </c>
      <c r="CX25">
        <v>302</v>
      </c>
      <c r="CY25">
        <v>302</v>
      </c>
      <c r="CZ25">
        <v>302</v>
      </c>
      <c r="DA25" s="6">
        <v>302</v>
      </c>
      <c r="DB25" s="15"/>
      <c r="DM25" s="6"/>
      <c r="DN25" s="15"/>
      <c r="DY25" s="6"/>
      <c r="DZ25" s="15"/>
      <c r="EK25" s="6"/>
      <c r="EL25" s="15"/>
      <c r="EW25" s="6"/>
      <c r="EX25" s="16">
        <f t="shared" si="17"/>
        <v>302</v>
      </c>
      <c r="EY25" s="16" t="str">
        <f t="shared" si="18"/>
        <v/>
      </c>
      <c r="EZ25" s="16" t="str">
        <f t="shared" si="19"/>
        <v/>
      </c>
      <c r="FA25" s="16" t="str">
        <f t="shared" si="20"/>
        <v/>
      </c>
      <c r="FB25" s="160" t="str">
        <f t="shared" si="21"/>
        <v/>
      </c>
      <c r="FC25" t="s">
        <v>204</v>
      </c>
      <c r="FD25" s="20" t="s">
        <v>126</v>
      </c>
      <c r="FE25"/>
      <c r="FF25" s="209" t="s">
        <v>206</v>
      </c>
      <c r="FH25" s="284">
        <f t="shared" ca="1" si="22"/>
        <v>20.019820334659812</v>
      </c>
      <c r="FI25" s="208">
        <f t="shared" si="23"/>
        <v>12.133333333333333</v>
      </c>
      <c r="FK25" t="str">
        <f t="shared" si="24"/>
        <v>COMERC Comercializadora de Energia Elétrica Ltda.</v>
      </c>
      <c r="FL25" s="201">
        <f t="shared" ca="1" si="25"/>
        <v>40077288</v>
      </c>
      <c r="FM25" s="201">
        <f t="shared" ca="1" si="26"/>
        <v>0</v>
      </c>
      <c r="FN25" s="200">
        <f>AB25*AB$2*IF($FC25="V",1,-1)*IF($Q25="Fixo",(CP25-INDEX('Curva Forward'!$C$5:$AN$13,MATCH(CONCATENATE(BD_COMERCIAL!$K25," ",BD_COMERCIAL!$L25),'Curva Forward'!$B$5:$B$13,0),MATCH(FN$4,'Curva Forward'!$C$4:$AN$4,0))),CP25)</f>
        <v>3600960</v>
      </c>
      <c r="FO25" s="200">
        <f>AC25*AC$2*IF($FC25="V",1,-1)*IF($Q25="Fixo",(CQ25-INDEX('Curva Forward'!$C$5:$AN$13,MATCH(CONCATENATE(BD_COMERCIAL!$K25," ",BD_COMERCIAL!$L25),'Curva Forward'!$B$5:$B$13,0),MATCH(FO$4,'Curva Forward'!$C$4:$AN$4,0))),CQ25)</f>
        <v>3292800</v>
      </c>
      <c r="FP25" s="200">
        <f>AD25*AD$2*IF($FC25="V",1,-1)*IF($Q25="Fixo",(CR25-INDEX('Curva Forward'!$C$5:$AN$13,MATCH(CONCATENATE(BD_COMERCIAL!$K25," ",BD_COMERCIAL!$L25),'Curva Forward'!$B$5:$B$13,0),MATCH(FP$4,'Curva Forward'!$C$4:$AN$4,0))),CR25)</f>
        <v>3645600</v>
      </c>
      <c r="FQ25" s="200">
        <f>AE25*AE$2*IF($FC25="V",1,-1)*IF($Q25="Fixo",(CS25-INDEX('Curva Forward'!$C$5:$AN$13,MATCH(CONCATENATE(BD_COMERCIAL!$K25," ",BD_COMERCIAL!$L25),'Curva Forward'!$B$5:$B$13,0),MATCH(FQ$4,'Curva Forward'!$C$4:$AN$4,0))),CS25)</f>
        <v>3528000</v>
      </c>
      <c r="FR25" s="200">
        <f>AF25*AF$2*IF($FC25="V",1,-1)*IF($Q25="Fixo",(CT25-INDEX('Curva Forward'!$C$5:$AN$13,MATCH(CONCATENATE(BD_COMERCIAL!$K25," ",BD_COMERCIAL!$L25),'Curva Forward'!$B$5:$B$13,0),MATCH(FR$4,'Curva Forward'!$C$4:$AN$4,0))),CT25)</f>
        <v>3660480</v>
      </c>
      <c r="FS25" s="200">
        <f>AG25*AG$2*IF($FC25="V",1,-1)*IF($Q25="Fixo",(CU25-INDEX('Curva Forward'!$C$5:$AN$13,MATCH(CONCATENATE(BD_COMERCIAL!$K25," ",BD_COMERCIAL!$L25),'Curva Forward'!$B$5:$B$13,0),MATCH(FS$4,'Curva Forward'!$C$4:$AN$4,0))),CU25)</f>
        <v>3543120</v>
      </c>
      <c r="FT25" s="200">
        <f>AH25*AH$2*IF($FC25="V",1,-1)*IF($Q25="Fixo",(CV25-INDEX('Curva Forward'!$C$5:$AN$13,MATCH(CONCATENATE(BD_COMERCIAL!$K25," ",BD_COMERCIAL!$L25),'Curva Forward'!$B$5:$B$13,0),MATCH(FT$4,'Curva Forward'!$C$4:$AN$4,0))),CV25)</f>
        <v>3502008</v>
      </c>
      <c r="FU25" s="200">
        <f>AI25*AI$2*IF($FC25="V",1,-1)*IF($Q25="Fixo",(CW25-INDEX('Curva Forward'!$C$5:$AN$13,MATCH(CONCATENATE(BD_COMERCIAL!$K25," ",BD_COMERCIAL!$L25),'Curva Forward'!$B$5:$B$13,0),MATCH(FU$4,'Curva Forward'!$C$4:$AN$4,0))),CW25)</f>
        <v>3228960</v>
      </c>
      <c r="FV25" s="200">
        <f>AJ25*AJ$2*IF($FC25="V",1,-1)*IF($Q25="Fixo",(CX25-INDEX('Curva Forward'!$C$5:$AN$13,MATCH(CONCATENATE(BD_COMERCIAL!$K25," ",BD_COMERCIAL!$L25),'Curva Forward'!$B$5:$B$13,0),MATCH(FV$4,'Curva Forward'!$C$4:$AN$4,0))),CX25)</f>
        <v>3168000</v>
      </c>
      <c r="FW25" s="200">
        <f>AK25*AK$2*IF($FC25="V",1,-1)*IF($Q25="Fixo",(CY25-INDEX('Curva Forward'!$C$5:$AN$13,MATCH(CONCATENATE(BD_COMERCIAL!$K25," ",BD_COMERCIAL!$L25),'Curva Forward'!$B$5:$B$13,0),MATCH(FW$4,'Curva Forward'!$C$4:$AN$4,0))),CY25)</f>
        <v>3005760</v>
      </c>
      <c r="FX25" s="200">
        <f>AL25*AL$2*IF($FC25="V",1,-1)*IF($Q25="Fixo",(CZ25-INDEX('Curva Forward'!$C$5:$AN$13,MATCH(CONCATENATE(BD_COMERCIAL!$K25," ",BD_COMERCIAL!$L25),'Curva Forward'!$B$5:$B$13,0),MATCH(FX$4,'Curva Forward'!$C$4:$AN$4,0))),CZ25)</f>
        <v>2851200</v>
      </c>
      <c r="FY25" s="200">
        <f>AM25*AM$2*IF($FC25="V",1,-1)*IF($Q25="Fixo",(DA25-INDEX('Curva Forward'!$C$5:$AN$13,MATCH(CONCATENATE(BD_COMERCIAL!$K25," ",BD_COMERCIAL!$L25),'Curva Forward'!$B$5:$B$13,0),MATCH(FY$4,'Curva Forward'!$C$4:$AN$4,0))),DA25)</f>
        <v>3050400</v>
      </c>
      <c r="FZ25" s="200">
        <f>AN25*AN$2*IF($FC25="V",1,-1)*IF($Q25="Fixo",(DB25-INDEX('Curva Forward'!$C$5:$AN$13,MATCH(CONCATENATE(BD_COMERCIAL!$K25," ",BD_COMERCIAL!$L25),'Curva Forward'!$B$5:$B$13,0),MATCH(FZ$4,'Curva Forward'!$C$4:$AN$4,0))),DB25)</f>
        <v>0</v>
      </c>
      <c r="GA25" s="200">
        <f>AO25*AO$2*IF($FC25="V",1,-1)*IF($Q25="Fixo",(DC25-INDEX('Curva Forward'!$C$5:$AN$13,MATCH(CONCATENATE(BD_COMERCIAL!$K25," ",BD_COMERCIAL!$L25),'Curva Forward'!$B$5:$B$13,0),MATCH(GA$4,'Curva Forward'!$C$4:$AN$4,0))),DC25)</f>
        <v>0</v>
      </c>
      <c r="GB25" s="200">
        <f>AP25*AP$2*IF($FC25="V",1,-1)*IF($Q25="Fixo",(DD25-INDEX('Curva Forward'!$C$5:$AN$13,MATCH(CONCATENATE(BD_COMERCIAL!$K25," ",BD_COMERCIAL!$L25),'Curva Forward'!$B$5:$B$13,0),MATCH(GB$4,'Curva Forward'!$C$4:$AN$4,0))),DD25)</f>
        <v>0</v>
      </c>
      <c r="GC25" s="200">
        <f>AQ25*AQ$2*IF($FC25="V",1,-1)*IF($Q25="Fixo",(DE25-INDEX('Curva Forward'!$C$5:$AN$13,MATCH(CONCATENATE(BD_COMERCIAL!$K25," ",BD_COMERCIAL!$L25),'Curva Forward'!$B$5:$B$13,0),MATCH(GC$4,'Curva Forward'!$C$4:$AN$4,0))),DE25)</f>
        <v>0</v>
      </c>
      <c r="GD25" s="200">
        <f>AR25*AR$2*IF($FC25="V",1,-1)*IF($Q25="Fixo",(DF25-INDEX('Curva Forward'!$C$5:$AN$13,MATCH(CONCATENATE(BD_COMERCIAL!$K25," ",BD_COMERCIAL!$L25),'Curva Forward'!$B$5:$B$13,0),MATCH(GD$4,'Curva Forward'!$C$4:$AN$4,0))),DF25)</f>
        <v>0</v>
      </c>
      <c r="GE25" s="200">
        <f>AS25*AS$2*IF($FC25="V",1,-1)*IF($Q25="Fixo",(DG25-INDEX('Curva Forward'!$C$5:$AN$13,MATCH(CONCATENATE(BD_COMERCIAL!$K25," ",BD_COMERCIAL!$L25),'Curva Forward'!$B$5:$B$13,0),MATCH(GE$4,'Curva Forward'!$C$4:$AN$4,0))),DG25)</f>
        <v>0</v>
      </c>
      <c r="GF25" s="200">
        <f>AT25*AT$2*IF($FC25="V",1,-1)*IF($Q25="Fixo",(DH25-INDEX('Curva Forward'!$C$5:$AN$13,MATCH(CONCATENATE(BD_COMERCIAL!$K25," ",BD_COMERCIAL!$L25),'Curva Forward'!$B$5:$B$13,0),MATCH(GF$4,'Curva Forward'!$C$4:$AN$4,0))),DH25)</f>
        <v>0</v>
      </c>
      <c r="GG25" s="200">
        <f>AU25*AU$2*IF($FC25="V",1,-1)*IF($Q25="Fixo",(DI25-INDEX('Curva Forward'!$C$5:$AN$13,MATCH(CONCATENATE(BD_COMERCIAL!$K25," ",BD_COMERCIAL!$L25),'Curva Forward'!$B$5:$B$13,0),MATCH(GG$4,'Curva Forward'!$C$4:$AN$4,0))),DI25)</f>
        <v>0</v>
      </c>
      <c r="GH25" s="200">
        <f>AV25*AV$2*IF($FC25="V",1,-1)*IF($Q25="Fixo",(DJ25-INDEX('Curva Forward'!$C$5:$AN$13,MATCH(CONCATENATE(BD_COMERCIAL!$K25," ",BD_COMERCIAL!$L25),'Curva Forward'!$B$5:$B$13,0),MATCH(GH$4,'Curva Forward'!$C$4:$AN$4,0))),DJ25)</f>
        <v>0</v>
      </c>
      <c r="GI25" s="200">
        <f>AW25*AW$2*IF($FC25="V",1,-1)*IF($Q25="Fixo",(DK25-INDEX('Curva Forward'!$C$5:$AN$13,MATCH(CONCATENATE(BD_COMERCIAL!$K25," ",BD_COMERCIAL!$L25),'Curva Forward'!$B$5:$B$13,0),MATCH(GI$4,'Curva Forward'!$C$4:$AN$4,0))),DK25)</f>
        <v>0</v>
      </c>
      <c r="GJ25" s="200">
        <f>AX25*AX$2*IF($FC25="V",1,-1)*IF($Q25="Fixo",(DL25-INDEX('Curva Forward'!$C$5:$AN$13,MATCH(CONCATENATE(BD_COMERCIAL!$K25," ",BD_COMERCIAL!$L25),'Curva Forward'!$B$5:$B$13,0),MATCH(GJ$4,'Curva Forward'!$C$4:$AN$4,0))),DL25)</f>
        <v>0</v>
      </c>
      <c r="GK25" s="200">
        <f>AY25*AY$2*IF($FC25="V",1,-1)*IF($Q25="Fixo",(DM25-INDEX('Curva Forward'!$C$5:$AN$13,MATCH(CONCATENATE(BD_COMERCIAL!$K25," ",BD_COMERCIAL!$L25),'Curva Forward'!$B$5:$B$13,0),MATCH(GK$4,'Curva Forward'!$C$4:$AN$4,0))),DM25)</f>
        <v>0</v>
      </c>
      <c r="GL25" s="200">
        <f>IF(EZ25="",0,CL25*CL$2*IF($FC25="V",1,-1)*IF($Q25="Fixo",(EZ25-INDEX('Curva Forward'!$C$5:$AN$13,MATCH(CONCATENATE(BD_COMERCIAL!$K25," ",BD_COMERCIAL!$L25),'Curva Forward'!$B$5:$B$13,0),MATCH(GL$4,'Curva Forward'!$C$4:$AN$4,0))),EZ25))</f>
        <v>0</v>
      </c>
      <c r="GM25" s="200">
        <f>IF(FA25="",0,CM25*CM$2*IF($FC25="V",1,-1)*IF($Q25="Fixo",(FA25-INDEX('Curva Forward'!$C$5:$AN$13,MATCH(CONCATENATE(BD_COMERCIAL!$K25," ",BD_COMERCIAL!$L25),'Curva Forward'!$B$5:$B$13,0),MATCH(GM$4,'Curva Forward'!$C$4:$AN$4,0))),FA25))</f>
        <v>0</v>
      </c>
      <c r="GN25" s="200">
        <f>IF(FB25="",0,CN25*CN$2*IF($FC25="V",1,-1)*IF($Q25="Fixo",(FB25-INDEX('Curva Forward'!$C$5:$AN$13,MATCH(CONCATENATE(BD_COMERCIAL!$K25," ",BD_COMERCIAL!$L25),'Curva Forward'!$B$5:$B$13,0),MATCH(GN$4,'Curva Forward'!$C$4:$AN$4,0))),FB25))</f>
        <v>0</v>
      </c>
      <c r="GO25" s="201">
        <f t="shared" ca="1" si="27"/>
        <v>0</v>
      </c>
      <c r="GP25" s="201">
        <f t="shared" ca="1" si="28"/>
        <v>0</v>
      </c>
    </row>
    <row r="26" spans="1:198" ht="15" customHeight="1" x14ac:dyDescent="0.25">
      <c r="A26" s="162"/>
      <c r="B26" s="7">
        <v>17416</v>
      </c>
      <c r="C26" s="8">
        <v>44371</v>
      </c>
      <c r="D26" s="9" t="s">
        <v>124</v>
      </c>
      <c r="E26" s="9" t="s">
        <v>279</v>
      </c>
      <c r="F26" s="113" t="s">
        <v>280</v>
      </c>
      <c r="G26" s="10" t="s">
        <v>150</v>
      </c>
      <c r="H26" s="113">
        <v>7760179000124</v>
      </c>
      <c r="I26" s="9" t="s">
        <v>126</v>
      </c>
      <c r="J26" s="166" t="s">
        <v>278</v>
      </c>
      <c r="K26" s="10" t="s">
        <v>127</v>
      </c>
      <c r="L26" s="84" t="s">
        <v>26</v>
      </c>
      <c r="M26" s="11">
        <v>44562</v>
      </c>
      <c r="N26" s="12">
        <v>44926</v>
      </c>
      <c r="O26" s="10">
        <v>10</v>
      </c>
      <c r="P26" s="84">
        <v>305</v>
      </c>
      <c r="Q26" s="84" t="s">
        <v>128</v>
      </c>
      <c r="R26" s="10" t="s">
        <v>129</v>
      </c>
      <c r="S26" s="14" t="s">
        <v>313</v>
      </c>
      <c r="T26" s="11" t="s">
        <v>130</v>
      </c>
      <c r="U26" s="12">
        <v>44348</v>
      </c>
      <c r="V26" s="257">
        <f ca="1">IF(U26="","",
IF(U26="NA","",
IFERROR(VLOOKUP(EOMONTH(M26,-2)+1,IPCA!$A:$B,2,0),
VLOOKUP(EOMONTH(TODAY(),-2)+1,IPCA!$A:$B,2,0))/
VLOOKUP(EOMONTH(U26,-2)+1,IPCA!$A:$B,2,0)*
P26))</f>
        <v>325.21869272209017</v>
      </c>
      <c r="W26" s="84"/>
      <c r="X26" s="13"/>
      <c r="Y26" s="166" t="s">
        <v>322</v>
      </c>
      <c r="Z26" s="107" t="s">
        <v>136</v>
      </c>
      <c r="AA26" s="108">
        <v>44557</v>
      </c>
      <c r="AB26" s="15">
        <v>10</v>
      </c>
      <c r="AC26">
        <v>10</v>
      </c>
      <c r="AD26">
        <v>10</v>
      </c>
      <c r="AE26">
        <v>10</v>
      </c>
      <c r="AF26">
        <v>10</v>
      </c>
      <c r="AG26">
        <v>10</v>
      </c>
      <c r="AH26">
        <v>10</v>
      </c>
      <c r="AI26">
        <v>10</v>
      </c>
      <c r="AJ26">
        <v>10</v>
      </c>
      <c r="AK26">
        <v>10</v>
      </c>
      <c r="AL26">
        <v>10</v>
      </c>
      <c r="AM26" s="6">
        <v>10</v>
      </c>
      <c r="AN26" s="15"/>
      <c r="AY26" s="6"/>
      <c r="AZ26" s="15"/>
      <c r="BK26" s="6"/>
      <c r="BL26" s="15"/>
      <c r="BW26" s="6"/>
      <c r="BX26" s="15"/>
      <c r="CI26" s="6"/>
      <c r="CJ26" s="16">
        <f t="shared" si="12"/>
        <v>10</v>
      </c>
      <c r="CK26" s="16" t="str">
        <f t="shared" si="13"/>
        <v/>
      </c>
      <c r="CL26" s="16" t="str">
        <f t="shared" si="14"/>
        <v/>
      </c>
      <c r="CM26" s="16" t="str">
        <f t="shared" si="15"/>
        <v/>
      </c>
      <c r="CN26" s="16" t="str">
        <f t="shared" si="16"/>
        <v/>
      </c>
      <c r="CO26" s="18"/>
      <c r="CP26" s="15">
        <v>305</v>
      </c>
      <c r="CQ26">
        <v>305</v>
      </c>
      <c r="CR26">
        <v>305</v>
      </c>
      <c r="CS26">
        <v>305</v>
      </c>
      <c r="CT26">
        <v>305</v>
      </c>
      <c r="CU26">
        <v>305</v>
      </c>
      <c r="CV26">
        <v>305</v>
      </c>
      <c r="CW26">
        <v>305</v>
      </c>
      <c r="CX26">
        <v>305</v>
      </c>
      <c r="CY26">
        <v>305</v>
      </c>
      <c r="CZ26">
        <v>305</v>
      </c>
      <c r="DA26" s="6">
        <v>305</v>
      </c>
      <c r="DB26" s="15"/>
      <c r="DM26" s="6"/>
      <c r="DN26" s="15"/>
      <c r="DY26" s="6"/>
      <c r="DZ26" s="15"/>
      <c r="EK26" s="6"/>
      <c r="EL26" s="15"/>
      <c r="EW26" s="6"/>
      <c r="EX26" s="16">
        <f t="shared" si="17"/>
        <v>305</v>
      </c>
      <c r="EY26" s="16" t="str">
        <f t="shared" si="18"/>
        <v/>
      </c>
      <c r="EZ26" s="16" t="str">
        <f t="shared" si="19"/>
        <v/>
      </c>
      <c r="FA26" s="16" t="str">
        <f t="shared" si="20"/>
        <v/>
      </c>
      <c r="FB26" s="160" t="str">
        <f t="shared" si="21"/>
        <v/>
      </c>
      <c r="FC26" t="s">
        <v>204</v>
      </c>
      <c r="FD26" s="20" t="s">
        <v>126</v>
      </c>
      <c r="FE26"/>
      <c r="FF26" s="209" t="s">
        <v>206</v>
      </c>
      <c r="FH26" s="284">
        <f t="shared" ca="1" si="22"/>
        <v>20.218692722090168</v>
      </c>
      <c r="FI26" s="208">
        <f t="shared" si="23"/>
        <v>12.133333333333333</v>
      </c>
      <c r="FK26" t="str">
        <f t="shared" si="24"/>
        <v>Focus Energia LTDA</v>
      </c>
      <c r="FL26" s="201">
        <f t="shared" ca="1" si="25"/>
        <v>20301444</v>
      </c>
      <c r="FM26" s="201">
        <f t="shared" ca="1" si="26"/>
        <v>0</v>
      </c>
      <c r="FN26" s="200">
        <f>AB26*AB$2*IF($FC26="V",1,-1)*IF($Q26="Fixo",(CP26-INDEX('Curva Forward'!$C$5:$AN$13,MATCH(CONCATENATE(BD_COMERCIAL!$K26," ",BD_COMERCIAL!$L26),'Curva Forward'!$B$5:$B$13,0),MATCH(FN$4,'Curva Forward'!$C$4:$AN$4,0))),CP26)</f>
        <v>1822800</v>
      </c>
      <c r="FO26" s="200">
        <f>AC26*AC$2*IF($FC26="V",1,-1)*IF($Q26="Fixo",(CQ26-INDEX('Curva Forward'!$C$5:$AN$13,MATCH(CONCATENATE(BD_COMERCIAL!$K26," ",BD_COMERCIAL!$L26),'Curva Forward'!$B$5:$B$13,0),MATCH(FO$4,'Curva Forward'!$C$4:$AN$4,0))),CQ26)</f>
        <v>1666560</v>
      </c>
      <c r="FP26" s="200">
        <f>AD26*AD$2*IF($FC26="V",1,-1)*IF($Q26="Fixo",(CR26-INDEX('Curva Forward'!$C$5:$AN$13,MATCH(CONCATENATE(BD_COMERCIAL!$K26," ",BD_COMERCIAL!$L26),'Curva Forward'!$B$5:$B$13,0),MATCH(FP$4,'Curva Forward'!$C$4:$AN$4,0))),CR26)</f>
        <v>1845120</v>
      </c>
      <c r="FQ26" s="200">
        <f>AE26*AE$2*IF($FC26="V",1,-1)*IF($Q26="Fixo",(CS26-INDEX('Curva Forward'!$C$5:$AN$13,MATCH(CONCATENATE(BD_COMERCIAL!$K26," ",BD_COMERCIAL!$L26),'Curva Forward'!$B$5:$B$13,0),MATCH(FQ$4,'Curva Forward'!$C$4:$AN$4,0))),CS26)</f>
        <v>1785600</v>
      </c>
      <c r="FR26" s="200">
        <f>AF26*AF$2*IF($FC26="V",1,-1)*IF($Q26="Fixo",(CT26-INDEX('Curva Forward'!$C$5:$AN$13,MATCH(CONCATENATE(BD_COMERCIAL!$K26," ",BD_COMERCIAL!$L26),'Curva Forward'!$B$5:$B$13,0),MATCH(FR$4,'Curva Forward'!$C$4:$AN$4,0))),CT26)</f>
        <v>1852560</v>
      </c>
      <c r="FS26" s="200">
        <f>AG26*AG$2*IF($FC26="V",1,-1)*IF($Q26="Fixo",(CU26-INDEX('Curva Forward'!$C$5:$AN$13,MATCH(CONCATENATE(BD_COMERCIAL!$K26," ",BD_COMERCIAL!$L26),'Curva Forward'!$B$5:$B$13,0),MATCH(FS$4,'Curva Forward'!$C$4:$AN$4,0))),CU26)</f>
        <v>1793160</v>
      </c>
      <c r="FT26" s="200">
        <f>AH26*AH$2*IF($FC26="V",1,-1)*IF($Q26="Fixo",(CV26-INDEX('Curva Forward'!$C$5:$AN$13,MATCH(CONCATENATE(BD_COMERCIAL!$K26," ",BD_COMERCIAL!$L26),'Curva Forward'!$B$5:$B$13,0),MATCH(FT$4,'Curva Forward'!$C$4:$AN$4,0))),CV26)</f>
        <v>1773324</v>
      </c>
      <c r="FU26" s="200">
        <f>AI26*AI$2*IF($FC26="V",1,-1)*IF($Q26="Fixo",(CW26-INDEX('Curva Forward'!$C$5:$AN$13,MATCH(CONCATENATE(BD_COMERCIAL!$K26," ",BD_COMERCIAL!$L26),'Curva Forward'!$B$5:$B$13,0),MATCH(FU$4,'Curva Forward'!$C$4:$AN$4,0))),CW26)</f>
        <v>1636800</v>
      </c>
      <c r="FV26" s="200">
        <f>AJ26*AJ$2*IF($FC26="V",1,-1)*IF($Q26="Fixo",(CX26-INDEX('Curva Forward'!$C$5:$AN$13,MATCH(CONCATENATE(BD_COMERCIAL!$K26," ",BD_COMERCIAL!$L26),'Curva Forward'!$B$5:$B$13,0),MATCH(FV$4,'Curva Forward'!$C$4:$AN$4,0))),CX26)</f>
        <v>1605600</v>
      </c>
      <c r="FW26" s="200">
        <f>AK26*AK$2*IF($FC26="V",1,-1)*IF($Q26="Fixo",(CY26-INDEX('Curva Forward'!$C$5:$AN$13,MATCH(CONCATENATE(BD_COMERCIAL!$K26," ",BD_COMERCIAL!$L26),'Curva Forward'!$B$5:$B$13,0),MATCH(FW$4,'Curva Forward'!$C$4:$AN$4,0))),CY26)</f>
        <v>1525200</v>
      </c>
      <c r="FX26" s="200">
        <f>AL26*AL$2*IF($FC26="V",1,-1)*IF($Q26="Fixo",(CZ26-INDEX('Curva Forward'!$C$5:$AN$13,MATCH(CONCATENATE(BD_COMERCIAL!$K26," ",BD_COMERCIAL!$L26),'Curva Forward'!$B$5:$B$13,0),MATCH(FX$4,'Curva Forward'!$C$4:$AN$4,0))),CZ26)</f>
        <v>1447200</v>
      </c>
      <c r="FY26" s="200">
        <f>AM26*AM$2*IF($FC26="V",1,-1)*IF($Q26="Fixo",(DA26-INDEX('Curva Forward'!$C$5:$AN$13,MATCH(CONCATENATE(BD_COMERCIAL!$K26," ",BD_COMERCIAL!$L26),'Curva Forward'!$B$5:$B$13,0),MATCH(FY$4,'Curva Forward'!$C$4:$AN$4,0))),DA26)</f>
        <v>1547520</v>
      </c>
      <c r="FZ26" s="200">
        <f>AN26*AN$2*IF($FC26="V",1,-1)*IF($Q26="Fixo",(DB26-INDEX('Curva Forward'!$C$5:$AN$13,MATCH(CONCATENATE(BD_COMERCIAL!$K26," ",BD_COMERCIAL!$L26),'Curva Forward'!$B$5:$B$13,0),MATCH(FZ$4,'Curva Forward'!$C$4:$AN$4,0))),DB26)</f>
        <v>0</v>
      </c>
      <c r="GA26" s="200">
        <f>AO26*AO$2*IF($FC26="V",1,-1)*IF($Q26="Fixo",(DC26-INDEX('Curva Forward'!$C$5:$AN$13,MATCH(CONCATENATE(BD_COMERCIAL!$K26," ",BD_COMERCIAL!$L26),'Curva Forward'!$B$5:$B$13,0),MATCH(GA$4,'Curva Forward'!$C$4:$AN$4,0))),DC26)</f>
        <v>0</v>
      </c>
      <c r="GB26" s="200">
        <f>AP26*AP$2*IF($FC26="V",1,-1)*IF($Q26="Fixo",(DD26-INDEX('Curva Forward'!$C$5:$AN$13,MATCH(CONCATENATE(BD_COMERCIAL!$K26," ",BD_COMERCIAL!$L26),'Curva Forward'!$B$5:$B$13,0),MATCH(GB$4,'Curva Forward'!$C$4:$AN$4,0))),DD26)</f>
        <v>0</v>
      </c>
      <c r="GC26" s="200">
        <f>AQ26*AQ$2*IF($FC26="V",1,-1)*IF($Q26="Fixo",(DE26-INDEX('Curva Forward'!$C$5:$AN$13,MATCH(CONCATENATE(BD_COMERCIAL!$K26," ",BD_COMERCIAL!$L26),'Curva Forward'!$B$5:$B$13,0),MATCH(GC$4,'Curva Forward'!$C$4:$AN$4,0))),DE26)</f>
        <v>0</v>
      </c>
      <c r="GD26" s="200">
        <f>AR26*AR$2*IF($FC26="V",1,-1)*IF($Q26="Fixo",(DF26-INDEX('Curva Forward'!$C$5:$AN$13,MATCH(CONCATENATE(BD_COMERCIAL!$K26," ",BD_COMERCIAL!$L26),'Curva Forward'!$B$5:$B$13,0),MATCH(GD$4,'Curva Forward'!$C$4:$AN$4,0))),DF26)</f>
        <v>0</v>
      </c>
      <c r="GE26" s="200">
        <f>AS26*AS$2*IF($FC26="V",1,-1)*IF($Q26="Fixo",(DG26-INDEX('Curva Forward'!$C$5:$AN$13,MATCH(CONCATENATE(BD_COMERCIAL!$K26," ",BD_COMERCIAL!$L26),'Curva Forward'!$B$5:$B$13,0),MATCH(GE$4,'Curva Forward'!$C$4:$AN$4,0))),DG26)</f>
        <v>0</v>
      </c>
      <c r="GF26" s="200">
        <f>AT26*AT$2*IF($FC26="V",1,-1)*IF($Q26="Fixo",(DH26-INDEX('Curva Forward'!$C$5:$AN$13,MATCH(CONCATENATE(BD_COMERCIAL!$K26," ",BD_COMERCIAL!$L26),'Curva Forward'!$B$5:$B$13,0),MATCH(GF$4,'Curva Forward'!$C$4:$AN$4,0))),DH26)</f>
        <v>0</v>
      </c>
      <c r="GG26" s="200">
        <f>AU26*AU$2*IF($FC26="V",1,-1)*IF($Q26="Fixo",(DI26-INDEX('Curva Forward'!$C$5:$AN$13,MATCH(CONCATENATE(BD_COMERCIAL!$K26," ",BD_COMERCIAL!$L26),'Curva Forward'!$B$5:$B$13,0),MATCH(GG$4,'Curva Forward'!$C$4:$AN$4,0))),DI26)</f>
        <v>0</v>
      </c>
      <c r="GH26" s="200">
        <f>AV26*AV$2*IF($FC26="V",1,-1)*IF($Q26="Fixo",(DJ26-INDEX('Curva Forward'!$C$5:$AN$13,MATCH(CONCATENATE(BD_COMERCIAL!$K26," ",BD_COMERCIAL!$L26),'Curva Forward'!$B$5:$B$13,0),MATCH(GH$4,'Curva Forward'!$C$4:$AN$4,0))),DJ26)</f>
        <v>0</v>
      </c>
      <c r="GI26" s="200">
        <f>AW26*AW$2*IF($FC26="V",1,-1)*IF($Q26="Fixo",(DK26-INDEX('Curva Forward'!$C$5:$AN$13,MATCH(CONCATENATE(BD_COMERCIAL!$K26," ",BD_COMERCIAL!$L26),'Curva Forward'!$B$5:$B$13,0),MATCH(GI$4,'Curva Forward'!$C$4:$AN$4,0))),DK26)</f>
        <v>0</v>
      </c>
      <c r="GJ26" s="200">
        <f>AX26*AX$2*IF($FC26="V",1,-1)*IF($Q26="Fixo",(DL26-INDEX('Curva Forward'!$C$5:$AN$13,MATCH(CONCATENATE(BD_COMERCIAL!$K26," ",BD_COMERCIAL!$L26),'Curva Forward'!$B$5:$B$13,0),MATCH(GJ$4,'Curva Forward'!$C$4:$AN$4,0))),DL26)</f>
        <v>0</v>
      </c>
      <c r="GK26" s="200">
        <f>AY26*AY$2*IF($FC26="V",1,-1)*IF($Q26="Fixo",(DM26-INDEX('Curva Forward'!$C$5:$AN$13,MATCH(CONCATENATE(BD_COMERCIAL!$K26," ",BD_COMERCIAL!$L26),'Curva Forward'!$B$5:$B$13,0),MATCH(GK$4,'Curva Forward'!$C$4:$AN$4,0))),DM26)</f>
        <v>0</v>
      </c>
      <c r="GL26" s="200">
        <f>IF(EZ26="",0,CL26*CL$2*IF($FC26="V",1,-1)*IF($Q26="Fixo",(EZ26-INDEX('Curva Forward'!$C$5:$AN$13,MATCH(CONCATENATE(BD_COMERCIAL!$K26," ",BD_COMERCIAL!$L26),'Curva Forward'!$B$5:$B$13,0),MATCH(GL$4,'Curva Forward'!$C$4:$AN$4,0))),EZ26))</f>
        <v>0</v>
      </c>
      <c r="GM26" s="200">
        <f>IF(FA26="",0,CM26*CM$2*IF($FC26="V",1,-1)*IF($Q26="Fixo",(FA26-INDEX('Curva Forward'!$C$5:$AN$13,MATCH(CONCATENATE(BD_COMERCIAL!$K26," ",BD_COMERCIAL!$L26),'Curva Forward'!$B$5:$B$13,0),MATCH(GM$4,'Curva Forward'!$C$4:$AN$4,0))),FA26))</f>
        <v>0</v>
      </c>
      <c r="GN26" s="200">
        <f>IF(FB26="",0,CN26*CN$2*IF($FC26="V",1,-1)*IF($Q26="Fixo",(FB26-INDEX('Curva Forward'!$C$5:$AN$13,MATCH(CONCATENATE(BD_COMERCIAL!$K26," ",BD_COMERCIAL!$L26),'Curva Forward'!$B$5:$B$13,0),MATCH(GN$4,'Curva Forward'!$C$4:$AN$4,0))),FB26))</f>
        <v>0</v>
      </c>
      <c r="GO26" s="201">
        <f t="shared" ca="1" si="27"/>
        <v>0</v>
      </c>
      <c r="GP26" s="201">
        <f t="shared" ca="1" si="28"/>
        <v>0</v>
      </c>
    </row>
    <row r="27" spans="1:198" ht="15" customHeight="1" x14ac:dyDescent="0.25">
      <c r="A27" s="162"/>
      <c r="B27" s="7">
        <v>17104</v>
      </c>
      <c r="C27" s="8">
        <v>44371</v>
      </c>
      <c r="D27" s="9" t="s">
        <v>124</v>
      </c>
      <c r="E27" s="9" t="s">
        <v>279</v>
      </c>
      <c r="F27" s="113" t="s">
        <v>280</v>
      </c>
      <c r="G27" s="10" t="s">
        <v>140</v>
      </c>
      <c r="H27" s="113">
        <v>7685694000510</v>
      </c>
      <c r="I27" s="9" t="s">
        <v>126</v>
      </c>
      <c r="J27" s="166" t="s">
        <v>278</v>
      </c>
      <c r="K27" s="10" t="s">
        <v>127</v>
      </c>
      <c r="L27" s="84" t="s">
        <v>26</v>
      </c>
      <c r="M27" s="11">
        <v>44562</v>
      </c>
      <c r="N27" s="12">
        <v>44926</v>
      </c>
      <c r="O27" s="10">
        <v>5</v>
      </c>
      <c r="P27" s="84">
        <v>315</v>
      </c>
      <c r="Q27" s="84" t="s">
        <v>128</v>
      </c>
      <c r="R27" s="10" t="s">
        <v>129</v>
      </c>
      <c r="S27" s="14" t="s">
        <v>281</v>
      </c>
      <c r="T27" s="11" t="s">
        <v>130</v>
      </c>
      <c r="U27" s="12">
        <v>44348</v>
      </c>
      <c r="V27" s="257">
        <f ca="1">IF(U27="","",
IF(U27="NA","",
IFERROR(VLOOKUP(EOMONTH(M27,-2)+1,IPCA!$A:$B,2,0),
VLOOKUP(EOMONTH(TODAY(),-2)+1,IPCA!$A:$B,2,0))/
VLOOKUP(EOMONTH(U27,-2)+1,IPCA!$A:$B,2,0)*
P27))</f>
        <v>335.88160068019153</v>
      </c>
      <c r="W27" s="84"/>
      <c r="X27" s="13"/>
      <c r="Y27" s="166" t="s">
        <v>318</v>
      </c>
      <c r="Z27" s="107" t="s">
        <v>136</v>
      </c>
      <c r="AA27" s="108">
        <v>44617</v>
      </c>
      <c r="AB27" s="15">
        <v>5</v>
      </c>
      <c r="AC27">
        <v>5</v>
      </c>
      <c r="AD27">
        <v>5</v>
      </c>
      <c r="AE27">
        <v>5</v>
      </c>
      <c r="AF27">
        <v>5</v>
      </c>
      <c r="AG27">
        <v>5</v>
      </c>
      <c r="AH27">
        <v>5</v>
      </c>
      <c r="AI27">
        <v>5</v>
      </c>
      <c r="AJ27">
        <v>5</v>
      </c>
      <c r="AK27">
        <v>5</v>
      </c>
      <c r="AL27">
        <v>5</v>
      </c>
      <c r="AM27" s="6">
        <v>5</v>
      </c>
      <c r="AN27" s="15"/>
      <c r="AY27" s="6"/>
      <c r="AZ27" s="15"/>
      <c r="BK27" s="6"/>
      <c r="BL27" s="15"/>
      <c r="BW27" s="6"/>
      <c r="BX27" s="15"/>
      <c r="CI27" s="6"/>
      <c r="CJ27" s="16">
        <f t="shared" si="12"/>
        <v>5</v>
      </c>
      <c r="CK27" s="16" t="str">
        <f t="shared" si="13"/>
        <v/>
      </c>
      <c r="CL27" s="16" t="str">
        <f t="shared" si="14"/>
        <v/>
      </c>
      <c r="CM27" s="16" t="str">
        <f t="shared" si="15"/>
        <v/>
      </c>
      <c r="CN27" s="16" t="str">
        <f t="shared" si="16"/>
        <v/>
      </c>
      <c r="CO27" s="18"/>
      <c r="CP27" s="15">
        <v>315</v>
      </c>
      <c r="CQ27">
        <v>315</v>
      </c>
      <c r="CR27">
        <v>315</v>
      </c>
      <c r="CS27">
        <v>315</v>
      </c>
      <c r="CT27">
        <v>315</v>
      </c>
      <c r="CU27">
        <v>315</v>
      </c>
      <c r="CV27">
        <v>315</v>
      </c>
      <c r="CW27">
        <v>315</v>
      </c>
      <c r="CX27">
        <v>315</v>
      </c>
      <c r="CY27">
        <v>315</v>
      </c>
      <c r="CZ27">
        <v>315</v>
      </c>
      <c r="DA27" s="6">
        <v>315</v>
      </c>
      <c r="DB27" s="15"/>
      <c r="DM27" s="6"/>
      <c r="DN27" s="15"/>
      <c r="DY27" s="6"/>
      <c r="DZ27" s="15"/>
      <c r="EK27" s="6"/>
      <c r="EL27" s="15"/>
      <c r="EW27" s="6"/>
      <c r="EX27" s="16">
        <f t="shared" si="17"/>
        <v>315</v>
      </c>
      <c r="EY27" s="16" t="str">
        <f t="shared" si="18"/>
        <v/>
      </c>
      <c r="EZ27" s="16" t="str">
        <f t="shared" si="19"/>
        <v/>
      </c>
      <c r="FA27" s="16" t="str">
        <f t="shared" si="20"/>
        <v/>
      </c>
      <c r="FB27" s="160" t="str">
        <f t="shared" si="21"/>
        <v/>
      </c>
      <c r="FC27" t="s">
        <v>204</v>
      </c>
      <c r="FD27" s="20" t="s">
        <v>126</v>
      </c>
      <c r="FE27"/>
      <c r="FF27" s="209" t="s">
        <v>206</v>
      </c>
      <c r="FH27" s="284">
        <f t="shared" ca="1" si="22"/>
        <v>20.881600680191525</v>
      </c>
      <c r="FI27" s="208">
        <f t="shared" si="23"/>
        <v>12.133333333333333</v>
      </c>
      <c r="FK27" t="str">
        <f t="shared" si="24"/>
        <v>Energisa Comercializadora de Energia Ltda</v>
      </c>
      <c r="FL27" s="201">
        <f t="shared" ca="1" si="25"/>
        <v>10588722</v>
      </c>
      <c r="FM27" s="201">
        <f t="shared" ca="1" si="26"/>
        <v>0</v>
      </c>
      <c r="FN27" s="200">
        <f>AB27*AB$2*IF($FC27="V",1,-1)*IF($Q27="Fixo",(CP27-INDEX('Curva Forward'!$C$5:$AN$13,MATCH(CONCATENATE(BD_COMERCIAL!$K27," ",BD_COMERCIAL!$L27),'Curva Forward'!$B$5:$B$13,0),MATCH(FN$4,'Curva Forward'!$C$4:$AN$4,0))),CP27)</f>
        <v>948600</v>
      </c>
      <c r="FO27" s="200">
        <f>AC27*AC$2*IF($FC27="V",1,-1)*IF($Q27="Fixo",(CQ27-INDEX('Curva Forward'!$C$5:$AN$13,MATCH(CONCATENATE(BD_COMERCIAL!$K27," ",BD_COMERCIAL!$L27),'Curva Forward'!$B$5:$B$13,0),MATCH(FO$4,'Curva Forward'!$C$4:$AN$4,0))),CQ27)</f>
        <v>866880</v>
      </c>
      <c r="FP27" s="200">
        <f>AD27*AD$2*IF($FC27="V",1,-1)*IF($Q27="Fixo",(CR27-INDEX('Curva Forward'!$C$5:$AN$13,MATCH(CONCATENATE(BD_COMERCIAL!$K27," ",BD_COMERCIAL!$L27),'Curva Forward'!$B$5:$B$13,0),MATCH(FP$4,'Curva Forward'!$C$4:$AN$4,0))),CR27)</f>
        <v>959760</v>
      </c>
      <c r="FQ27" s="200">
        <f>AE27*AE$2*IF($FC27="V",1,-1)*IF($Q27="Fixo",(CS27-INDEX('Curva Forward'!$C$5:$AN$13,MATCH(CONCATENATE(BD_COMERCIAL!$K27," ",BD_COMERCIAL!$L27),'Curva Forward'!$B$5:$B$13,0),MATCH(FQ$4,'Curva Forward'!$C$4:$AN$4,0))),CS27)</f>
        <v>928800</v>
      </c>
      <c r="FR27" s="200">
        <f>AF27*AF$2*IF($FC27="V",1,-1)*IF($Q27="Fixo",(CT27-INDEX('Curva Forward'!$C$5:$AN$13,MATCH(CONCATENATE(BD_COMERCIAL!$K27," ",BD_COMERCIAL!$L27),'Curva Forward'!$B$5:$B$13,0),MATCH(FR$4,'Curva Forward'!$C$4:$AN$4,0))),CT27)</f>
        <v>963480</v>
      </c>
      <c r="FS27" s="200">
        <f>AG27*AG$2*IF($FC27="V",1,-1)*IF($Q27="Fixo",(CU27-INDEX('Curva Forward'!$C$5:$AN$13,MATCH(CONCATENATE(BD_COMERCIAL!$K27," ",BD_COMERCIAL!$L27),'Curva Forward'!$B$5:$B$13,0),MATCH(FS$4,'Curva Forward'!$C$4:$AN$4,0))),CU27)</f>
        <v>932580</v>
      </c>
      <c r="FT27" s="200">
        <f>AH27*AH$2*IF($FC27="V",1,-1)*IF($Q27="Fixo",(CV27-INDEX('Curva Forward'!$C$5:$AN$13,MATCH(CONCATENATE(BD_COMERCIAL!$K27," ",BD_COMERCIAL!$L27),'Curva Forward'!$B$5:$B$13,0),MATCH(FT$4,'Curva Forward'!$C$4:$AN$4,0))),CV27)</f>
        <v>923862</v>
      </c>
      <c r="FU27" s="200">
        <f>AI27*AI$2*IF($FC27="V",1,-1)*IF($Q27="Fixo",(CW27-INDEX('Curva Forward'!$C$5:$AN$13,MATCH(CONCATENATE(BD_COMERCIAL!$K27," ",BD_COMERCIAL!$L27),'Curva Forward'!$B$5:$B$13,0),MATCH(FU$4,'Curva Forward'!$C$4:$AN$4,0))),CW27)</f>
        <v>855600</v>
      </c>
      <c r="FV27" s="200">
        <f>AJ27*AJ$2*IF($FC27="V",1,-1)*IF($Q27="Fixo",(CX27-INDEX('Curva Forward'!$C$5:$AN$13,MATCH(CONCATENATE(BD_COMERCIAL!$K27," ",BD_COMERCIAL!$L27),'Curva Forward'!$B$5:$B$13,0),MATCH(FV$4,'Curva Forward'!$C$4:$AN$4,0))),CX27)</f>
        <v>838800</v>
      </c>
      <c r="FW27" s="200">
        <f>AK27*AK$2*IF($FC27="V",1,-1)*IF($Q27="Fixo",(CY27-INDEX('Curva Forward'!$C$5:$AN$13,MATCH(CONCATENATE(BD_COMERCIAL!$K27," ",BD_COMERCIAL!$L27),'Curva Forward'!$B$5:$B$13,0),MATCH(FW$4,'Curva Forward'!$C$4:$AN$4,0))),CY27)</f>
        <v>799800</v>
      </c>
      <c r="FX27" s="200">
        <f>AL27*AL$2*IF($FC27="V",1,-1)*IF($Q27="Fixo",(CZ27-INDEX('Curva Forward'!$C$5:$AN$13,MATCH(CONCATENATE(BD_COMERCIAL!$K27," ",BD_COMERCIAL!$L27),'Curva Forward'!$B$5:$B$13,0),MATCH(FX$4,'Curva Forward'!$C$4:$AN$4,0))),CZ27)</f>
        <v>759600</v>
      </c>
      <c r="FY27" s="200">
        <f>AM27*AM$2*IF($FC27="V",1,-1)*IF($Q27="Fixo",(DA27-INDEX('Curva Forward'!$C$5:$AN$13,MATCH(CONCATENATE(BD_COMERCIAL!$K27," ",BD_COMERCIAL!$L27),'Curva Forward'!$B$5:$B$13,0),MATCH(FY$4,'Curva Forward'!$C$4:$AN$4,0))),DA27)</f>
        <v>810960</v>
      </c>
      <c r="FZ27" s="200">
        <f>AN27*AN$2*IF($FC27="V",1,-1)*IF($Q27="Fixo",(DB27-INDEX('Curva Forward'!$C$5:$AN$13,MATCH(CONCATENATE(BD_COMERCIAL!$K27," ",BD_COMERCIAL!$L27),'Curva Forward'!$B$5:$B$13,0),MATCH(FZ$4,'Curva Forward'!$C$4:$AN$4,0))),DB27)</f>
        <v>0</v>
      </c>
      <c r="GA27" s="200">
        <f>AO27*AO$2*IF($FC27="V",1,-1)*IF($Q27="Fixo",(DC27-INDEX('Curva Forward'!$C$5:$AN$13,MATCH(CONCATENATE(BD_COMERCIAL!$K27," ",BD_COMERCIAL!$L27),'Curva Forward'!$B$5:$B$13,0),MATCH(GA$4,'Curva Forward'!$C$4:$AN$4,0))),DC27)</f>
        <v>0</v>
      </c>
      <c r="GB27" s="200">
        <f>AP27*AP$2*IF($FC27="V",1,-1)*IF($Q27="Fixo",(DD27-INDEX('Curva Forward'!$C$5:$AN$13,MATCH(CONCATENATE(BD_COMERCIAL!$K27," ",BD_COMERCIAL!$L27),'Curva Forward'!$B$5:$B$13,0),MATCH(GB$4,'Curva Forward'!$C$4:$AN$4,0))),DD27)</f>
        <v>0</v>
      </c>
      <c r="GC27" s="200">
        <f>AQ27*AQ$2*IF($FC27="V",1,-1)*IF($Q27="Fixo",(DE27-INDEX('Curva Forward'!$C$5:$AN$13,MATCH(CONCATENATE(BD_COMERCIAL!$K27," ",BD_COMERCIAL!$L27),'Curva Forward'!$B$5:$B$13,0),MATCH(GC$4,'Curva Forward'!$C$4:$AN$4,0))),DE27)</f>
        <v>0</v>
      </c>
      <c r="GD27" s="200">
        <f>AR27*AR$2*IF($FC27="V",1,-1)*IF($Q27="Fixo",(DF27-INDEX('Curva Forward'!$C$5:$AN$13,MATCH(CONCATENATE(BD_COMERCIAL!$K27," ",BD_COMERCIAL!$L27),'Curva Forward'!$B$5:$B$13,0),MATCH(GD$4,'Curva Forward'!$C$4:$AN$4,0))),DF27)</f>
        <v>0</v>
      </c>
      <c r="GE27" s="200">
        <f>AS27*AS$2*IF($FC27="V",1,-1)*IF($Q27="Fixo",(DG27-INDEX('Curva Forward'!$C$5:$AN$13,MATCH(CONCATENATE(BD_COMERCIAL!$K27," ",BD_COMERCIAL!$L27),'Curva Forward'!$B$5:$B$13,0),MATCH(GE$4,'Curva Forward'!$C$4:$AN$4,0))),DG27)</f>
        <v>0</v>
      </c>
      <c r="GF27" s="200">
        <f>AT27*AT$2*IF($FC27="V",1,-1)*IF($Q27="Fixo",(DH27-INDEX('Curva Forward'!$C$5:$AN$13,MATCH(CONCATENATE(BD_COMERCIAL!$K27," ",BD_COMERCIAL!$L27),'Curva Forward'!$B$5:$B$13,0),MATCH(GF$4,'Curva Forward'!$C$4:$AN$4,0))),DH27)</f>
        <v>0</v>
      </c>
      <c r="GG27" s="200">
        <f>AU27*AU$2*IF($FC27="V",1,-1)*IF($Q27="Fixo",(DI27-INDEX('Curva Forward'!$C$5:$AN$13,MATCH(CONCATENATE(BD_COMERCIAL!$K27," ",BD_COMERCIAL!$L27),'Curva Forward'!$B$5:$B$13,0),MATCH(GG$4,'Curva Forward'!$C$4:$AN$4,0))),DI27)</f>
        <v>0</v>
      </c>
      <c r="GH27" s="200">
        <f>AV27*AV$2*IF($FC27="V",1,-1)*IF($Q27="Fixo",(DJ27-INDEX('Curva Forward'!$C$5:$AN$13,MATCH(CONCATENATE(BD_COMERCIAL!$K27," ",BD_COMERCIAL!$L27),'Curva Forward'!$B$5:$B$13,0),MATCH(GH$4,'Curva Forward'!$C$4:$AN$4,0))),DJ27)</f>
        <v>0</v>
      </c>
      <c r="GI27" s="200">
        <f>AW27*AW$2*IF($FC27="V",1,-1)*IF($Q27="Fixo",(DK27-INDEX('Curva Forward'!$C$5:$AN$13,MATCH(CONCATENATE(BD_COMERCIAL!$K27," ",BD_COMERCIAL!$L27),'Curva Forward'!$B$5:$B$13,0),MATCH(GI$4,'Curva Forward'!$C$4:$AN$4,0))),DK27)</f>
        <v>0</v>
      </c>
      <c r="GJ27" s="200">
        <f>AX27*AX$2*IF($FC27="V",1,-1)*IF($Q27="Fixo",(DL27-INDEX('Curva Forward'!$C$5:$AN$13,MATCH(CONCATENATE(BD_COMERCIAL!$K27," ",BD_COMERCIAL!$L27),'Curva Forward'!$B$5:$B$13,0),MATCH(GJ$4,'Curva Forward'!$C$4:$AN$4,0))),DL27)</f>
        <v>0</v>
      </c>
      <c r="GK27" s="200">
        <f>AY27*AY$2*IF($FC27="V",1,-1)*IF($Q27="Fixo",(DM27-INDEX('Curva Forward'!$C$5:$AN$13,MATCH(CONCATENATE(BD_COMERCIAL!$K27," ",BD_COMERCIAL!$L27),'Curva Forward'!$B$5:$B$13,0),MATCH(GK$4,'Curva Forward'!$C$4:$AN$4,0))),DM27)</f>
        <v>0</v>
      </c>
      <c r="GL27" s="200">
        <f>IF(EZ27="",0,CL27*CL$2*IF($FC27="V",1,-1)*IF($Q27="Fixo",(EZ27-INDEX('Curva Forward'!$C$5:$AN$13,MATCH(CONCATENATE(BD_COMERCIAL!$K27," ",BD_COMERCIAL!$L27),'Curva Forward'!$B$5:$B$13,0),MATCH(GL$4,'Curva Forward'!$C$4:$AN$4,0))),EZ27))</f>
        <v>0</v>
      </c>
      <c r="GM27" s="200">
        <f>IF(FA27="",0,CM27*CM$2*IF($FC27="V",1,-1)*IF($Q27="Fixo",(FA27-INDEX('Curva Forward'!$C$5:$AN$13,MATCH(CONCATENATE(BD_COMERCIAL!$K27," ",BD_COMERCIAL!$L27),'Curva Forward'!$B$5:$B$13,0),MATCH(GM$4,'Curva Forward'!$C$4:$AN$4,0))),FA27))</f>
        <v>0</v>
      </c>
      <c r="GN27" s="200">
        <f>IF(FB27="",0,CN27*CN$2*IF($FC27="V",1,-1)*IF($Q27="Fixo",(FB27-INDEX('Curva Forward'!$C$5:$AN$13,MATCH(CONCATENATE(BD_COMERCIAL!$K27," ",BD_COMERCIAL!$L27),'Curva Forward'!$B$5:$B$13,0),MATCH(GN$4,'Curva Forward'!$C$4:$AN$4,0))),FB27))</f>
        <v>0</v>
      </c>
      <c r="GO27" s="201">
        <f t="shared" ca="1" si="27"/>
        <v>0</v>
      </c>
      <c r="GP27" s="201">
        <f t="shared" ca="1" si="28"/>
        <v>0</v>
      </c>
    </row>
    <row r="28" spans="1:198" ht="15" customHeight="1" x14ac:dyDescent="0.25">
      <c r="A28" s="163"/>
      <c r="B28" s="7" t="s">
        <v>312</v>
      </c>
      <c r="C28" s="8">
        <v>44378</v>
      </c>
      <c r="D28" s="9" t="s">
        <v>124</v>
      </c>
      <c r="E28" s="177" t="s">
        <v>125</v>
      </c>
      <c r="F28" s="113">
        <v>3780401000108</v>
      </c>
      <c r="G28" s="10" t="s">
        <v>216</v>
      </c>
      <c r="H28" s="113">
        <v>4270778000171</v>
      </c>
      <c r="I28" s="9" t="s">
        <v>126</v>
      </c>
      <c r="J28" s="166" t="s">
        <v>278</v>
      </c>
      <c r="K28" s="10" t="s">
        <v>127</v>
      </c>
      <c r="L28" s="84" t="s">
        <v>26</v>
      </c>
      <c r="M28" s="11">
        <v>44743</v>
      </c>
      <c r="N28" s="12">
        <v>44926</v>
      </c>
      <c r="O28" s="10">
        <v>10</v>
      </c>
      <c r="P28" s="84">
        <v>305</v>
      </c>
      <c r="Q28" s="84" t="s">
        <v>128</v>
      </c>
      <c r="R28" s="10" t="s">
        <v>129</v>
      </c>
      <c r="S28" s="14" t="s">
        <v>135</v>
      </c>
      <c r="T28" s="11" t="s">
        <v>130</v>
      </c>
      <c r="U28" s="12">
        <v>44378</v>
      </c>
      <c r="V28" s="257">
        <f ca="1">IF(U28="","",
IF(U28="NA","",
IFERROR(VLOOKUP(EOMONTH(M28,-2)+1,IPCA!$A:$B,2,0),
VLOOKUP(EOMONTH(TODAY(),-2)+1,IPCA!$A:$B,2,0))/
VLOOKUP(EOMONTH(U28,-2)+1,IPCA!$A:$B,2,0)*
P28))</f>
        <v>341.25495235685401</v>
      </c>
      <c r="W28" s="84"/>
      <c r="X28" s="13" t="s">
        <v>133</v>
      </c>
      <c r="Y28" s="166" t="s">
        <v>1088</v>
      </c>
      <c r="AA28" s="108"/>
      <c r="AB28" s="15"/>
      <c r="AH28">
        <v>10</v>
      </c>
      <c r="AI28">
        <v>10</v>
      </c>
      <c r="AJ28">
        <v>10</v>
      </c>
      <c r="AK28">
        <v>10</v>
      </c>
      <c r="AL28">
        <v>10</v>
      </c>
      <c r="AM28" s="6">
        <v>10</v>
      </c>
      <c r="AN28" s="15"/>
      <c r="AY28" s="6"/>
      <c r="AZ28" s="15"/>
      <c r="BK28" s="6"/>
      <c r="BL28" s="15"/>
      <c r="BW28" s="6"/>
      <c r="BX28" s="15"/>
      <c r="CI28" s="6"/>
      <c r="CJ28" s="16">
        <f t="shared" si="12"/>
        <v>5.0410958904109586</v>
      </c>
      <c r="CK28" s="16" t="str">
        <f t="shared" si="13"/>
        <v/>
      </c>
      <c r="CL28" s="16" t="str">
        <f t="shared" si="14"/>
        <v/>
      </c>
      <c r="CM28" s="16" t="str">
        <f t="shared" si="15"/>
        <v/>
      </c>
      <c r="CN28" s="16" t="str">
        <f t="shared" si="16"/>
        <v/>
      </c>
      <c r="CO28" s="18"/>
      <c r="CP28" s="15"/>
      <c r="CV28">
        <v>305</v>
      </c>
      <c r="CW28">
        <v>305</v>
      </c>
      <c r="CX28">
        <v>305</v>
      </c>
      <c r="CY28">
        <v>305</v>
      </c>
      <c r="CZ28">
        <v>305</v>
      </c>
      <c r="DA28" s="6">
        <v>305</v>
      </c>
      <c r="DB28" s="15"/>
      <c r="DM28" s="6"/>
      <c r="DN28" s="15"/>
      <c r="DY28" s="6"/>
      <c r="DZ28" s="15"/>
      <c r="EK28" s="6"/>
      <c r="EL28" s="15"/>
      <c r="EW28" s="6"/>
      <c r="EX28" s="16">
        <f t="shared" si="17"/>
        <v>153.75342465753425</v>
      </c>
      <c r="EY28" s="16" t="str">
        <f t="shared" si="18"/>
        <v/>
      </c>
      <c r="EZ28" s="16" t="str">
        <f t="shared" si="19"/>
        <v/>
      </c>
      <c r="FA28" s="16" t="str">
        <f t="shared" si="20"/>
        <v/>
      </c>
      <c r="FB28" s="160" t="str">
        <f t="shared" si="21"/>
        <v/>
      </c>
      <c r="FC28" t="s">
        <v>204</v>
      </c>
      <c r="FD28" s="20" t="s">
        <v>126</v>
      </c>
      <c r="FE28"/>
      <c r="FF28" s="209" t="s">
        <v>206</v>
      </c>
      <c r="FH28" s="284">
        <f t="shared" ca="1" si="22"/>
        <v>36.254952356854005</v>
      </c>
      <c r="FI28" s="208">
        <f t="shared" si="23"/>
        <v>6.1</v>
      </c>
      <c r="FK28" t="str">
        <f t="shared" si="24"/>
        <v>Santander Corretora de Seguros, Investimentos e Serviços S.A.</v>
      </c>
      <c r="FL28" s="201">
        <f t="shared" ca="1" si="25"/>
        <v>9535644</v>
      </c>
      <c r="FM28" s="201">
        <f t="shared" ca="1" si="26"/>
        <v>0</v>
      </c>
      <c r="FN28" s="200">
        <f>AB28*AB$2*IF($FC28="V",1,-1)*IF($Q28="Fixo",(CP28-INDEX('Curva Forward'!$C$5:$AN$13,MATCH(CONCATENATE(BD_COMERCIAL!$K28," ",BD_COMERCIAL!$L28),'Curva Forward'!$B$5:$B$13,0),MATCH(FN$4,'Curva Forward'!$C$4:$AN$4,0))),CP28)</f>
        <v>0</v>
      </c>
      <c r="FO28" s="200">
        <f>AC28*AC$2*IF($FC28="V",1,-1)*IF($Q28="Fixo",(CQ28-INDEX('Curva Forward'!$C$5:$AN$13,MATCH(CONCATENATE(BD_COMERCIAL!$K28," ",BD_COMERCIAL!$L28),'Curva Forward'!$B$5:$B$13,0),MATCH(FO$4,'Curva Forward'!$C$4:$AN$4,0))),CQ28)</f>
        <v>0</v>
      </c>
      <c r="FP28" s="200">
        <f>AD28*AD$2*IF($FC28="V",1,-1)*IF($Q28="Fixo",(CR28-INDEX('Curva Forward'!$C$5:$AN$13,MATCH(CONCATENATE(BD_COMERCIAL!$K28," ",BD_COMERCIAL!$L28),'Curva Forward'!$B$5:$B$13,0),MATCH(FP$4,'Curva Forward'!$C$4:$AN$4,0))),CR28)</f>
        <v>0</v>
      </c>
      <c r="FQ28" s="200">
        <f>AE28*AE$2*IF($FC28="V",1,-1)*IF($Q28="Fixo",(CS28-INDEX('Curva Forward'!$C$5:$AN$13,MATCH(CONCATENATE(BD_COMERCIAL!$K28," ",BD_COMERCIAL!$L28),'Curva Forward'!$B$5:$B$13,0),MATCH(FQ$4,'Curva Forward'!$C$4:$AN$4,0))),CS28)</f>
        <v>0</v>
      </c>
      <c r="FR28" s="200">
        <f>AF28*AF$2*IF($FC28="V",1,-1)*IF($Q28="Fixo",(CT28-INDEX('Curva Forward'!$C$5:$AN$13,MATCH(CONCATENATE(BD_COMERCIAL!$K28," ",BD_COMERCIAL!$L28),'Curva Forward'!$B$5:$B$13,0),MATCH(FR$4,'Curva Forward'!$C$4:$AN$4,0))),CT28)</f>
        <v>0</v>
      </c>
      <c r="FS28" s="200">
        <f>AG28*AG$2*IF($FC28="V",1,-1)*IF($Q28="Fixo",(CU28-INDEX('Curva Forward'!$C$5:$AN$13,MATCH(CONCATENATE(BD_COMERCIAL!$K28," ",BD_COMERCIAL!$L28),'Curva Forward'!$B$5:$B$13,0),MATCH(FS$4,'Curva Forward'!$C$4:$AN$4,0))),CU28)</f>
        <v>0</v>
      </c>
      <c r="FT28" s="200">
        <f>AH28*AH$2*IF($FC28="V",1,-1)*IF($Q28="Fixo",(CV28-INDEX('Curva Forward'!$C$5:$AN$13,MATCH(CONCATENATE(BD_COMERCIAL!$K28," ",BD_COMERCIAL!$L28),'Curva Forward'!$B$5:$B$13,0),MATCH(FT$4,'Curva Forward'!$C$4:$AN$4,0))),CV28)</f>
        <v>1773324</v>
      </c>
      <c r="FU28" s="200">
        <f>AI28*AI$2*IF($FC28="V",1,-1)*IF($Q28="Fixo",(CW28-INDEX('Curva Forward'!$C$5:$AN$13,MATCH(CONCATENATE(BD_COMERCIAL!$K28," ",BD_COMERCIAL!$L28),'Curva Forward'!$B$5:$B$13,0),MATCH(FU$4,'Curva Forward'!$C$4:$AN$4,0))),CW28)</f>
        <v>1636800</v>
      </c>
      <c r="FV28" s="200">
        <f>AJ28*AJ$2*IF($FC28="V",1,-1)*IF($Q28="Fixo",(CX28-INDEX('Curva Forward'!$C$5:$AN$13,MATCH(CONCATENATE(BD_COMERCIAL!$K28," ",BD_COMERCIAL!$L28),'Curva Forward'!$B$5:$B$13,0),MATCH(FV$4,'Curva Forward'!$C$4:$AN$4,0))),CX28)</f>
        <v>1605600</v>
      </c>
      <c r="FW28" s="200">
        <f>AK28*AK$2*IF($FC28="V",1,-1)*IF($Q28="Fixo",(CY28-INDEX('Curva Forward'!$C$5:$AN$13,MATCH(CONCATENATE(BD_COMERCIAL!$K28," ",BD_COMERCIAL!$L28),'Curva Forward'!$B$5:$B$13,0),MATCH(FW$4,'Curva Forward'!$C$4:$AN$4,0))),CY28)</f>
        <v>1525200</v>
      </c>
      <c r="FX28" s="200">
        <f>AL28*AL$2*IF($FC28="V",1,-1)*IF($Q28="Fixo",(CZ28-INDEX('Curva Forward'!$C$5:$AN$13,MATCH(CONCATENATE(BD_COMERCIAL!$K28," ",BD_COMERCIAL!$L28),'Curva Forward'!$B$5:$B$13,0),MATCH(FX$4,'Curva Forward'!$C$4:$AN$4,0))),CZ28)</f>
        <v>1447200</v>
      </c>
      <c r="FY28" s="200">
        <f>AM28*AM$2*IF($FC28="V",1,-1)*IF($Q28="Fixo",(DA28-INDEX('Curva Forward'!$C$5:$AN$13,MATCH(CONCATENATE(BD_COMERCIAL!$K28," ",BD_COMERCIAL!$L28),'Curva Forward'!$B$5:$B$13,0),MATCH(FY$4,'Curva Forward'!$C$4:$AN$4,0))),DA28)</f>
        <v>1547520</v>
      </c>
      <c r="FZ28" s="200">
        <f>AN28*AN$2*IF($FC28="V",1,-1)*IF($Q28="Fixo",(DB28-INDEX('Curva Forward'!$C$5:$AN$13,MATCH(CONCATENATE(BD_COMERCIAL!$K28," ",BD_COMERCIAL!$L28),'Curva Forward'!$B$5:$B$13,0),MATCH(FZ$4,'Curva Forward'!$C$4:$AN$4,0))),DB28)</f>
        <v>0</v>
      </c>
      <c r="GA28" s="200">
        <f>AO28*AO$2*IF($FC28="V",1,-1)*IF($Q28="Fixo",(DC28-INDEX('Curva Forward'!$C$5:$AN$13,MATCH(CONCATENATE(BD_COMERCIAL!$K28," ",BD_COMERCIAL!$L28),'Curva Forward'!$B$5:$B$13,0),MATCH(GA$4,'Curva Forward'!$C$4:$AN$4,0))),DC28)</f>
        <v>0</v>
      </c>
      <c r="GB28" s="200">
        <f>AP28*AP$2*IF($FC28="V",1,-1)*IF($Q28="Fixo",(DD28-INDEX('Curva Forward'!$C$5:$AN$13,MATCH(CONCATENATE(BD_COMERCIAL!$K28," ",BD_COMERCIAL!$L28),'Curva Forward'!$B$5:$B$13,0),MATCH(GB$4,'Curva Forward'!$C$4:$AN$4,0))),DD28)</f>
        <v>0</v>
      </c>
      <c r="GC28" s="200">
        <f>AQ28*AQ$2*IF($FC28="V",1,-1)*IF($Q28="Fixo",(DE28-INDEX('Curva Forward'!$C$5:$AN$13,MATCH(CONCATENATE(BD_COMERCIAL!$K28," ",BD_COMERCIAL!$L28),'Curva Forward'!$B$5:$B$13,0),MATCH(GC$4,'Curva Forward'!$C$4:$AN$4,0))),DE28)</f>
        <v>0</v>
      </c>
      <c r="GD28" s="200">
        <f>AR28*AR$2*IF($FC28="V",1,-1)*IF($Q28="Fixo",(DF28-INDEX('Curva Forward'!$C$5:$AN$13,MATCH(CONCATENATE(BD_COMERCIAL!$K28," ",BD_COMERCIAL!$L28),'Curva Forward'!$B$5:$B$13,0),MATCH(GD$4,'Curva Forward'!$C$4:$AN$4,0))),DF28)</f>
        <v>0</v>
      </c>
      <c r="GE28" s="200">
        <f>AS28*AS$2*IF($FC28="V",1,-1)*IF($Q28="Fixo",(DG28-INDEX('Curva Forward'!$C$5:$AN$13,MATCH(CONCATENATE(BD_COMERCIAL!$K28," ",BD_COMERCIAL!$L28),'Curva Forward'!$B$5:$B$13,0),MATCH(GE$4,'Curva Forward'!$C$4:$AN$4,0))),DG28)</f>
        <v>0</v>
      </c>
      <c r="GF28" s="200">
        <f>AT28*AT$2*IF($FC28="V",1,-1)*IF($Q28="Fixo",(DH28-INDEX('Curva Forward'!$C$5:$AN$13,MATCH(CONCATENATE(BD_COMERCIAL!$K28," ",BD_COMERCIAL!$L28),'Curva Forward'!$B$5:$B$13,0),MATCH(GF$4,'Curva Forward'!$C$4:$AN$4,0))),DH28)</f>
        <v>0</v>
      </c>
      <c r="GG28" s="200">
        <f>AU28*AU$2*IF($FC28="V",1,-1)*IF($Q28="Fixo",(DI28-INDEX('Curva Forward'!$C$5:$AN$13,MATCH(CONCATENATE(BD_COMERCIAL!$K28," ",BD_COMERCIAL!$L28),'Curva Forward'!$B$5:$B$13,0),MATCH(GG$4,'Curva Forward'!$C$4:$AN$4,0))),DI28)</f>
        <v>0</v>
      </c>
      <c r="GH28" s="200">
        <f>AV28*AV$2*IF($FC28="V",1,-1)*IF($Q28="Fixo",(DJ28-INDEX('Curva Forward'!$C$5:$AN$13,MATCH(CONCATENATE(BD_COMERCIAL!$K28," ",BD_COMERCIAL!$L28),'Curva Forward'!$B$5:$B$13,0),MATCH(GH$4,'Curva Forward'!$C$4:$AN$4,0))),DJ28)</f>
        <v>0</v>
      </c>
      <c r="GI28" s="200">
        <f>AW28*AW$2*IF($FC28="V",1,-1)*IF($Q28="Fixo",(DK28-INDEX('Curva Forward'!$C$5:$AN$13,MATCH(CONCATENATE(BD_COMERCIAL!$K28," ",BD_COMERCIAL!$L28),'Curva Forward'!$B$5:$B$13,0),MATCH(GI$4,'Curva Forward'!$C$4:$AN$4,0))),DK28)</f>
        <v>0</v>
      </c>
      <c r="GJ28" s="200">
        <f>AX28*AX$2*IF($FC28="V",1,-1)*IF($Q28="Fixo",(DL28-INDEX('Curva Forward'!$C$5:$AN$13,MATCH(CONCATENATE(BD_COMERCIAL!$K28," ",BD_COMERCIAL!$L28),'Curva Forward'!$B$5:$B$13,0),MATCH(GJ$4,'Curva Forward'!$C$4:$AN$4,0))),DL28)</f>
        <v>0</v>
      </c>
      <c r="GK28" s="200">
        <f>AY28*AY$2*IF($FC28="V",1,-1)*IF($Q28="Fixo",(DM28-INDEX('Curva Forward'!$C$5:$AN$13,MATCH(CONCATENATE(BD_COMERCIAL!$K28," ",BD_COMERCIAL!$L28),'Curva Forward'!$B$5:$B$13,0),MATCH(GK$4,'Curva Forward'!$C$4:$AN$4,0))),DM28)</f>
        <v>0</v>
      </c>
      <c r="GL28" s="200">
        <f>IF(EZ28="",0,CL28*CL$2*IF($FC28="V",1,-1)*IF($Q28="Fixo",(EZ28-INDEX('Curva Forward'!$C$5:$AN$13,MATCH(CONCATENATE(BD_COMERCIAL!$K28," ",BD_COMERCIAL!$L28),'Curva Forward'!$B$5:$B$13,0),MATCH(GL$4,'Curva Forward'!$C$4:$AN$4,0))),EZ28))</f>
        <v>0</v>
      </c>
      <c r="GM28" s="200">
        <f>IF(FA28="",0,CM28*CM$2*IF($FC28="V",1,-1)*IF($Q28="Fixo",(FA28-INDEX('Curva Forward'!$C$5:$AN$13,MATCH(CONCATENATE(BD_COMERCIAL!$K28," ",BD_COMERCIAL!$L28),'Curva Forward'!$B$5:$B$13,0),MATCH(GM$4,'Curva Forward'!$C$4:$AN$4,0))),FA28))</f>
        <v>0</v>
      </c>
      <c r="GN28" s="200">
        <f>IF(FB28="",0,CN28*CN$2*IF($FC28="V",1,-1)*IF($Q28="Fixo",(FB28-INDEX('Curva Forward'!$C$5:$AN$13,MATCH(CONCATENATE(BD_COMERCIAL!$K28," ",BD_COMERCIAL!$L28),'Curva Forward'!$B$5:$B$13,0),MATCH(GN$4,'Curva Forward'!$C$4:$AN$4,0))),FB28))</f>
        <v>0</v>
      </c>
      <c r="GO28" s="201">
        <f t="shared" ca="1" si="27"/>
        <v>0</v>
      </c>
      <c r="GP28" s="201">
        <f t="shared" ca="1" si="28"/>
        <v>0</v>
      </c>
    </row>
    <row r="29" spans="1:198" ht="15" customHeight="1" x14ac:dyDescent="0.25">
      <c r="A29" s="6"/>
      <c r="B29" s="7" t="s">
        <v>317</v>
      </c>
      <c r="C29" s="8">
        <v>44386</v>
      </c>
      <c r="D29" s="9" t="s">
        <v>124</v>
      </c>
      <c r="E29" s="9" t="s">
        <v>125</v>
      </c>
      <c r="F29" s="113">
        <v>3780401000108</v>
      </c>
      <c r="G29" s="10" t="s">
        <v>186</v>
      </c>
      <c r="H29" s="113">
        <v>25099255000184</v>
      </c>
      <c r="I29" s="9" t="s">
        <v>139</v>
      </c>
      <c r="J29" s="166"/>
      <c r="K29" s="10" t="s">
        <v>127</v>
      </c>
      <c r="L29" s="84" t="s">
        <v>22</v>
      </c>
      <c r="M29" s="11">
        <v>44562</v>
      </c>
      <c r="N29" s="12">
        <v>44651</v>
      </c>
      <c r="O29" s="10">
        <v>2</v>
      </c>
      <c r="P29" s="84">
        <v>425</v>
      </c>
      <c r="Q29" s="84" t="s">
        <v>128</v>
      </c>
      <c r="R29" s="10" t="s">
        <v>129</v>
      </c>
      <c r="S29" s="14" t="s">
        <v>135</v>
      </c>
      <c r="T29" s="11" t="s">
        <v>130</v>
      </c>
      <c r="U29" s="12">
        <v>44386</v>
      </c>
      <c r="V29" s="257">
        <f ca="1">IF(U29="","",
IF(U29="NA","",
IFERROR(VLOOKUP(EOMONTH(M29,-2)+1,IPCA!$A:$B,2,0),
VLOOKUP(EOMONTH(TODAY(),-2)+1,IPCA!$A:$B,2,0))/
VLOOKUP(EOMONTH(U29,-2)+1,IPCA!$A:$B,2,0)*
P29))</f>
        <v>450.78440479863025</v>
      </c>
      <c r="W29" s="84"/>
      <c r="X29" s="13" t="s">
        <v>6</v>
      </c>
      <c r="Y29" s="166"/>
      <c r="AA29" s="108"/>
      <c r="AB29" s="15">
        <v>2</v>
      </c>
      <c r="AC29">
        <v>2</v>
      </c>
      <c r="AD29">
        <v>2</v>
      </c>
      <c r="AM29" s="6"/>
      <c r="AN29" s="15"/>
      <c r="AY29" s="6"/>
      <c r="AZ29" s="15"/>
      <c r="BK29" s="6"/>
      <c r="BL29" s="15"/>
      <c r="BW29" s="6"/>
      <c r="BX29" s="15"/>
      <c r="CI29" s="6"/>
      <c r="CJ29" s="16">
        <f t="shared" si="12"/>
        <v>0.49315068493150682</v>
      </c>
      <c r="CK29" s="16" t="str">
        <f t="shared" si="13"/>
        <v/>
      </c>
      <c r="CL29" s="16" t="str">
        <f t="shared" si="14"/>
        <v/>
      </c>
      <c r="CM29" s="16" t="str">
        <f t="shared" si="15"/>
        <v/>
      </c>
      <c r="CN29" s="16" t="str">
        <f t="shared" si="16"/>
        <v/>
      </c>
      <c r="CO29" s="18"/>
      <c r="CP29" s="15">
        <v>425</v>
      </c>
      <c r="CQ29">
        <v>425</v>
      </c>
      <c r="CR29">
        <v>425</v>
      </c>
      <c r="DA29" s="6"/>
      <c r="DB29" s="15"/>
      <c r="DM29" s="6"/>
      <c r="DN29" s="15"/>
      <c r="DY29" s="6"/>
      <c r="DZ29" s="15"/>
      <c r="EK29" s="6"/>
      <c r="EL29" s="15"/>
      <c r="EW29" s="6"/>
      <c r="EX29" s="16">
        <f t="shared" si="17"/>
        <v>104.79452054794521</v>
      </c>
      <c r="EY29" s="16" t="str">
        <f t="shared" si="18"/>
        <v/>
      </c>
      <c r="EZ29" s="16" t="str">
        <f t="shared" si="19"/>
        <v/>
      </c>
      <c r="FA29" s="16" t="str">
        <f t="shared" si="20"/>
        <v/>
      </c>
      <c r="FB29" s="160" t="str">
        <f t="shared" si="21"/>
        <v/>
      </c>
      <c r="FC29" t="s">
        <v>204</v>
      </c>
      <c r="FD29" s="20" t="s">
        <v>139</v>
      </c>
      <c r="FE29"/>
      <c r="FF29" s="209" t="s">
        <v>206</v>
      </c>
      <c r="FH29" s="284">
        <f t="shared" ca="1" si="22"/>
        <v>25.784404798630248</v>
      </c>
      <c r="FI29" s="208">
        <f t="shared" si="23"/>
        <v>2.9666666666666668</v>
      </c>
      <c r="FK29" t="str">
        <f t="shared" si="24"/>
        <v>Stima Energia Ltda</v>
      </c>
      <c r="FL29" s="201">
        <f t="shared" ca="1" si="25"/>
        <v>1577856</v>
      </c>
      <c r="FM29" s="201">
        <f t="shared" ca="1" si="26"/>
        <v>0</v>
      </c>
      <c r="FN29" s="200">
        <f>AB29*AB$2*IF($FC29="V",1,-1)*IF($Q29="Fixo",(CP29-INDEX('Curva Forward'!$C$5:$AN$13,MATCH(CONCATENATE(BD_COMERCIAL!$K29," ",BD_COMERCIAL!$L29),'Curva Forward'!$B$5:$B$13,0),MATCH(FN$4,'Curva Forward'!$C$4:$AN$4,0))),CP29)</f>
        <v>535680</v>
      </c>
      <c r="FO29" s="200">
        <f>AC29*AC$2*IF($FC29="V",1,-1)*IF($Q29="Fixo",(CQ29-INDEX('Curva Forward'!$C$5:$AN$13,MATCH(CONCATENATE(BD_COMERCIAL!$K29," ",BD_COMERCIAL!$L29),'Curva Forward'!$B$5:$B$13,0),MATCH(FO$4,'Curva Forward'!$C$4:$AN$4,0))),CQ29)</f>
        <v>494592</v>
      </c>
      <c r="FP29" s="200">
        <f>AD29*AD$2*IF($FC29="V",1,-1)*IF($Q29="Fixo",(CR29-INDEX('Curva Forward'!$C$5:$AN$13,MATCH(CONCATENATE(BD_COMERCIAL!$K29," ",BD_COMERCIAL!$L29),'Curva Forward'!$B$5:$B$13,0),MATCH(FP$4,'Curva Forward'!$C$4:$AN$4,0))),CR29)</f>
        <v>547584</v>
      </c>
      <c r="FQ29" s="200">
        <f>AE29*AE$2*IF($FC29="V",1,-1)*IF($Q29="Fixo",(CS29-INDEX('Curva Forward'!$C$5:$AN$13,MATCH(CONCATENATE(BD_COMERCIAL!$K29," ",BD_COMERCIAL!$L29),'Curva Forward'!$B$5:$B$13,0),MATCH(FQ$4,'Curva Forward'!$C$4:$AN$4,0))),CS29)</f>
        <v>0</v>
      </c>
      <c r="FR29" s="200">
        <f>AF29*AF$2*IF($FC29="V",1,-1)*IF($Q29="Fixo",(CT29-INDEX('Curva Forward'!$C$5:$AN$13,MATCH(CONCATENATE(BD_COMERCIAL!$K29," ",BD_COMERCIAL!$L29),'Curva Forward'!$B$5:$B$13,0),MATCH(FR$4,'Curva Forward'!$C$4:$AN$4,0))),CT29)</f>
        <v>0</v>
      </c>
      <c r="FS29" s="200">
        <f>AG29*AG$2*IF($FC29="V",1,-1)*IF($Q29="Fixo",(CU29-INDEX('Curva Forward'!$C$5:$AN$13,MATCH(CONCATENATE(BD_COMERCIAL!$K29," ",BD_COMERCIAL!$L29),'Curva Forward'!$B$5:$B$13,0),MATCH(FS$4,'Curva Forward'!$C$4:$AN$4,0))),CU29)</f>
        <v>0</v>
      </c>
      <c r="FT29" s="200">
        <f>AH29*AH$2*IF($FC29="V",1,-1)*IF($Q29="Fixo",(CV29-INDEX('Curva Forward'!$C$5:$AN$13,MATCH(CONCATENATE(BD_COMERCIAL!$K29," ",BD_COMERCIAL!$L29),'Curva Forward'!$B$5:$B$13,0),MATCH(FT$4,'Curva Forward'!$C$4:$AN$4,0))),CV29)</f>
        <v>0</v>
      </c>
      <c r="FU29" s="200">
        <f>AI29*AI$2*IF($FC29="V",1,-1)*IF($Q29="Fixo",(CW29-INDEX('Curva Forward'!$C$5:$AN$13,MATCH(CONCATENATE(BD_COMERCIAL!$K29," ",BD_COMERCIAL!$L29),'Curva Forward'!$B$5:$B$13,0),MATCH(FU$4,'Curva Forward'!$C$4:$AN$4,0))),CW29)</f>
        <v>0</v>
      </c>
      <c r="FV29" s="200">
        <f>AJ29*AJ$2*IF($FC29="V",1,-1)*IF($Q29="Fixo",(CX29-INDEX('Curva Forward'!$C$5:$AN$13,MATCH(CONCATENATE(BD_COMERCIAL!$K29," ",BD_COMERCIAL!$L29),'Curva Forward'!$B$5:$B$13,0),MATCH(FV$4,'Curva Forward'!$C$4:$AN$4,0))),CX29)</f>
        <v>0</v>
      </c>
      <c r="FW29" s="200">
        <f>AK29*AK$2*IF($FC29="V",1,-1)*IF($Q29="Fixo",(CY29-INDEX('Curva Forward'!$C$5:$AN$13,MATCH(CONCATENATE(BD_COMERCIAL!$K29," ",BD_COMERCIAL!$L29),'Curva Forward'!$B$5:$B$13,0),MATCH(FW$4,'Curva Forward'!$C$4:$AN$4,0))),CY29)</f>
        <v>0</v>
      </c>
      <c r="FX29" s="200">
        <f>AL29*AL$2*IF($FC29="V",1,-1)*IF($Q29="Fixo",(CZ29-INDEX('Curva Forward'!$C$5:$AN$13,MATCH(CONCATENATE(BD_COMERCIAL!$K29," ",BD_COMERCIAL!$L29),'Curva Forward'!$B$5:$B$13,0),MATCH(FX$4,'Curva Forward'!$C$4:$AN$4,0))),CZ29)</f>
        <v>0</v>
      </c>
      <c r="FY29" s="200">
        <f>AM29*AM$2*IF($FC29="V",1,-1)*IF($Q29="Fixo",(DA29-INDEX('Curva Forward'!$C$5:$AN$13,MATCH(CONCATENATE(BD_COMERCIAL!$K29," ",BD_COMERCIAL!$L29),'Curva Forward'!$B$5:$B$13,0),MATCH(FY$4,'Curva Forward'!$C$4:$AN$4,0))),DA29)</f>
        <v>0</v>
      </c>
      <c r="FZ29" s="200">
        <f>AN29*AN$2*IF($FC29="V",1,-1)*IF($Q29="Fixo",(DB29-INDEX('Curva Forward'!$C$5:$AN$13,MATCH(CONCATENATE(BD_COMERCIAL!$K29," ",BD_COMERCIAL!$L29),'Curva Forward'!$B$5:$B$13,0),MATCH(FZ$4,'Curva Forward'!$C$4:$AN$4,0))),DB29)</f>
        <v>0</v>
      </c>
      <c r="GA29" s="200">
        <f>AO29*AO$2*IF($FC29="V",1,-1)*IF($Q29="Fixo",(DC29-INDEX('Curva Forward'!$C$5:$AN$13,MATCH(CONCATENATE(BD_COMERCIAL!$K29," ",BD_COMERCIAL!$L29),'Curva Forward'!$B$5:$B$13,0),MATCH(GA$4,'Curva Forward'!$C$4:$AN$4,0))),DC29)</f>
        <v>0</v>
      </c>
      <c r="GB29" s="200">
        <f>AP29*AP$2*IF($FC29="V",1,-1)*IF($Q29="Fixo",(DD29-INDEX('Curva Forward'!$C$5:$AN$13,MATCH(CONCATENATE(BD_COMERCIAL!$K29," ",BD_COMERCIAL!$L29),'Curva Forward'!$B$5:$B$13,0),MATCH(GB$4,'Curva Forward'!$C$4:$AN$4,0))),DD29)</f>
        <v>0</v>
      </c>
      <c r="GC29" s="200">
        <f>AQ29*AQ$2*IF($FC29="V",1,-1)*IF($Q29="Fixo",(DE29-INDEX('Curva Forward'!$C$5:$AN$13,MATCH(CONCATENATE(BD_COMERCIAL!$K29," ",BD_COMERCIAL!$L29),'Curva Forward'!$B$5:$B$13,0),MATCH(GC$4,'Curva Forward'!$C$4:$AN$4,0))),DE29)</f>
        <v>0</v>
      </c>
      <c r="GD29" s="200">
        <f>AR29*AR$2*IF($FC29="V",1,-1)*IF($Q29="Fixo",(DF29-INDEX('Curva Forward'!$C$5:$AN$13,MATCH(CONCATENATE(BD_COMERCIAL!$K29," ",BD_COMERCIAL!$L29),'Curva Forward'!$B$5:$B$13,0),MATCH(GD$4,'Curva Forward'!$C$4:$AN$4,0))),DF29)</f>
        <v>0</v>
      </c>
      <c r="GE29" s="200">
        <f>AS29*AS$2*IF($FC29="V",1,-1)*IF($Q29="Fixo",(DG29-INDEX('Curva Forward'!$C$5:$AN$13,MATCH(CONCATENATE(BD_COMERCIAL!$K29," ",BD_COMERCIAL!$L29),'Curva Forward'!$B$5:$B$13,0),MATCH(GE$4,'Curva Forward'!$C$4:$AN$4,0))),DG29)</f>
        <v>0</v>
      </c>
      <c r="GF29" s="200">
        <f>AT29*AT$2*IF($FC29="V",1,-1)*IF($Q29="Fixo",(DH29-INDEX('Curva Forward'!$C$5:$AN$13,MATCH(CONCATENATE(BD_COMERCIAL!$K29," ",BD_COMERCIAL!$L29),'Curva Forward'!$B$5:$B$13,0),MATCH(GF$4,'Curva Forward'!$C$4:$AN$4,0))),DH29)</f>
        <v>0</v>
      </c>
      <c r="GG29" s="200">
        <f>AU29*AU$2*IF($FC29="V",1,-1)*IF($Q29="Fixo",(DI29-INDEX('Curva Forward'!$C$5:$AN$13,MATCH(CONCATENATE(BD_COMERCIAL!$K29," ",BD_COMERCIAL!$L29),'Curva Forward'!$B$5:$B$13,0),MATCH(GG$4,'Curva Forward'!$C$4:$AN$4,0))),DI29)</f>
        <v>0</v>
      </c>
      <c r="GH29" s="200">
        <f>AV29*AV$2*IF($FC29="V",1,-1)*IF($Q29="Fixo",(DJ29-INDEX('Curva Forward'!$C$5:$AN$13,MATCH(CONCATENATE(BD_COMERCIAL!$K29," ",BD_COMERCIAL!$L29),'Curva Forward'!$B$5:$B$13,0),MATCH(GH$4,'Curva Forward'!$C$4:$AN$4,0))),DJ29)</f>
        <v>0</v>
      </c>
      <c r="GI29" s="200">
        <f>AW29*AW$2*IF($FC29="V",1,-1)*IF($Q29="Fixo",(DK29-INDEX('Curva Forward'!$C$5:$AN$13,MATCH(CONCATENATE(BD_COMERCIAL!$K29," ",BD_COMERCIAL!$L29),'Curva Forward'!$B$5:$B$13,0),MATCH(GI$4,'Curva Forward'!$C$4:$AN$4,0))),DK29)</f>
        <v>0</v>
      </c>
      <c r="GJ29" s="200">
        <f>AX29*AX$2*IF($FC29="V",1,-1)*IF($Q29="Fixo",(DL29-INDEX('Curva Forward'!$C$5:$AN$13,MATCH(CONCATENATE(BD_COMERCIAL!$K29," ",BD_COMERCIAL!$L29),'Curva Forward'!$B$5:$B$13,0),MATCH(GJ$4,'Curva Forward'!$C$4:$AN$4,0))),DL29)</f>
        <v>0</v>
      </c>
      <c r="GK29" s="200">
        <f>AY29*AY$2*IF($FC29="V",1,-1)*IF($Q29="Fixo",(DM29-INDEX('Curva Forward'!$C$5:$AN$13,MATCH(CONCATENATE(BD_COMERCIAL!$K29," ",BD_COMERCIAL!$L29),'Curva Forward'!$B$5:$B$13,0),MATCH(GK$4,'Curva Forward'!$C$4:$AN$4,0))),DM29)</f>
        <v>0</v>
      </c>
      <c r="GL29" s="200">
        <f>IF(EZ29="",0,CL29*CL$2*IF($FC29="V",1,-1)*IF($Q29="Fixo",(EZ29-INDEX('Curva Forward'!$C$5:$AN$13,MATCH(CONCATENATE(BD_COMERCIAL!$K29," ",BD_COMERCIAL!$L29),'Curva Forward'!$B$5:$B$13,0),MATCH(GL$4,'Curva Forward'!$C$4:$AN$4,0))),EZ29))</f>
        <v>0</v>
      </c>
      <c r="GM29" s="200">
        <f>IF(FA29="",0,CM29*CM$2*IF($FC29="V",1,-1)*IF($Q29="Fixo",(FA29-INDEX('Curva Forward'!$C$5:$AN$13,MATCH(CONCATENATE(BD_COMERCIAL!$K29," ",BD_COMERCIAL!$L29),'Curva Forward'!$B$5:$B$13,0),MATCH(GM$4,'Curva Forward'!$C$4:$AN$4,0))),FA29))</f>
        <v>0</v>
      </c>
      <c r="GN29" s="200">
        <f>IF(FB29="",0,CN29*CN$2*IF($FC29="V",1,-1)*IF($Q29="Fixo",(FB29-INDEX('Curva Forward'!$C$5:$AN$13,MATCH(CONCATENATE(BD_COMERCIAL!$K29," ",BD_COMERCIAL!$L29),'Curva Forward'!$B$5:$B$13,0),MATCH(GN$4,'Curva Forward'!$C$4:$AN$4,0))),FB29))</f>
        <v>0</v>
      </c>
      <c r="GO29" s="201">
        <f t="shared" ca="1" si="27"/>
        <v>0</v>
      </c>
      <c r="GP29" s="201">
        <f t="shared" ca="1" si="28"/>
        <v>0</v>
      </c>
    </row>
    <row r="30" spans="1:198" ht="15" customHeight="1" x14ac:dyDescent="0.25">
      <c r="A30" s="6"/>
      <c r="B30" s="7" t="s">
        <v>319</v>
      </c>
      <c r="C30" s="8">
        <v>44390</v>
      </c>
      <c r="D30" s="9" t="s">
        <v>124</v>
      </c>
      <c r="E30" s="9" t="s">
        <v>125</v>
      </c>
      <c r="F30" s="113">
        <v>3780401000108</v>
      </c>
      <c r="G30" s="10" t="s">
        <v>182</v>
      </c>
      <c r="H30" s="113">
        <v>11599292000147</v>
      </c>
      <c r="I30" s="9" t="s">
        <v>139</v>
      </c>
      <c r="J30" s="166"/>
      <c r="K30" s="10" t="s">
        <v>127</v>
      </c>
      <c r="L30" s="84" t="s">
        <v>22</v>
      </c>
      <c r="M30" s="11">
        <v>44562</v>
      </c>
      <c r="N30" s="12">
        <v>44651</v>
      </c>
      <c r="O30" s="10">
        <v>1</v>
      </c>
      <c r="P30" s="84">
        <v>430</v>
      </c>
      <c r="Q30" s="84" t="s">
        <v>128</v>
      </c>
      <c r="R30" s="10" t="s">
        <v>129</v>
      </c>
      <c r="S30" s="14" t="s">
        <v>135</v>
      </c>
      <c r="T30" s="11" t="s">
        <v>130</v>
      </c>
      <c r="U30" s="12">
        <v>44390</v>
      </c>
      <c r="V30" s="257">
        <f ca="1">IF(U30="","",
IF(U30="NA","",
IFERROR(VLOOKUP(EOMONTH(M30,-2)+1,IPCA!$A:$B,2,0),
VLOOKUP(EOMONTH(TODAY(),-2)+1,IPCA!$A:$B,2,0))/
VLOOKUP(EOMONTH(U30,-2)+1,IPCA!$A:$B,2,0)*
P30))</f>
        <v>456.08775073743766</v>
      </c>
      <c r="W30" s="84"/>
      <c r="X30" s="13" t="s">
        <v>133</v>
      </c>
      <c r="Y30" s="166"/>
      <c r="AA30" s="108"/>
      <c r="AB30" s="15">
        <v>1</v>
      </c>
      <c r="AC30">
        <v>1</v>
      </c>
      <c r="AD30">
        <v>1</v>
      </c>
      <c r="AM30" s="6"/>
      <c r="AN30" s="15"/>
      <c r="AY30" s="6"/>
      <c r="AZ30" s="15"/>
      <c r="BK30" s="6"/>
      <c r="BL30" s="15"/>
      <c r="BW30" s="6"/>
      <c r="BX30" s="15"/>
      <c r="CI30" s="6"/>
      <c r="CJ30" s="16">
        <f t="shared" si="12"/>
        <v>0.24657534246575341</v>
      </c>
      <c r="CK30" s="16" t="str">
        <f t="shared" si="13"/>
        <v/>
      </c>
      <c r="CL30" s="16" t="str">
        <f t="shared" si="14"/>
        <v/>
      </c>
      <c r="CM30" s="16" t="str">
        <f t="shared" si="15"/>
        <v/>
      </c>
      <c r="CN30" s="16" t="str">
        <f t="shared" si="16"/>
        <v/>
      </c>
      <c r="CO30" s="18"/>
      <c r="CP30" s="15">
        <v>430</v>
      </c>
      <c r="CQ30">
        <v>430</v>
      </c>
      <c r="CR30">
        <v>430</v>
      </c>
      <c r="DA30" s="6"/>
      <c r="DB30" s="15"/>
      <c r="DM30" s="6"/>
      <c r="DN30" s="15"/>
      <c r="DY30" s="6"/>
      <c r="DZ30" s="15"/>
      <c r="EK30" s="6"/>
      <c r="EL30" s="15"/>
      <c r="EW30" s="6"/>
      <c r="EX30" s="16">
        <f t="shared" si="17"/>
        <v>106.02739726027397</v>
      </c>
      <c r="EY30" s="16" t="str">
        <f t="shared" si="18"/>
        <v/>
      </c>
      <c r="EZ30" s="16" t="str">
        <f t="shared" si="19"/>
        <v/>
      </c>
      <c r="FA30" s="16" t="str">
        <f t="shared" si="20"/>
        <v/>
      </c>
      <c r="FB30" s="160" t="str">
        <f t="shared" si="21"/>
        <v/>
      </c>
      <c r="FC30" t="s">
        <v>204</v>
      </c>
      <c r="FD30" s="20" t="s">
        <v>139</v>
      </c>
      <c r="FE30"/>
      <c r="FF30" s="209" t="s">
        <v>206</v>
      </c>
      <c r="FH30" s="284">
        <f t="shared" ca="1" si="22"/>
        <v>26.087750737437659</v>
      </c>
      <c r="FI30" s="208">
        <f t="shared" si="23"/>
        <v>2.9666666666666668</v>
      </c>
      <c r="FK30" t="str">
        <f t="shared" si="24"/>
        <v>Capitale Energia Comercializadora Ltda</v>
      </c>
      <c r="FL30" s="201">
        <f t="shared" ca="1" si="25"/>
        <v>799728</v>
      </c>
      <c r="FM30" s="201">
        <f t="shared" ca="1" si="26"/>
        <v>0</v>
      </c>
      <c r="FN30" s="200">
        <f>AB30*AB$2*IF($FC30="V",1,-1)*IF($Q30="Fixo",(CP30-INDEX('Curva Forward'!$C$5:$AN$13,MATCH(CONCATENATE(BD_COMERCIAL!$K30," ",BD_COMERCIAL!$L30),'Curva Forward'!$B$5:$B$13,0),MATCH(FN$4,'Curva Forward'!$C$4:$AN$4,0))),CP30)</f>
        <v>271560</v>
      </c>
      <c r="FO30" s="200">
        <f>AC30*AC$2*IF($FC30="V",1,-1)*IF($Q30="Fixo",(CQ30-INDEX('Curva Forward'!$C$5:$AN$13,MATCH(CONCATENATE(BD_COMERCIAL!$K30," ",BD_COMERCIAL!$L30),'Curva Forward'!$B$5:$B$13,0),MATCH(FO$4,'Curva Forward'!$C$4:$AN$4,0))),CQ30)</f>
        <v>250656</v>
      </c>
      <c r="FP30" s="200">
        <f>AD30*AD$2*IF($FC30="V",1,-1)*IF($Q30="Fixo",(CR30-INDEX('Curva Forward'!$C$5:$AN$13,MATCH(CONCATENATE(BD_COMERCIAL!$K30," ",BD_COMERCIAL!$L30),'Curva Forward'!$B$5:$B$13,0),MATCH(FP$4,'Curva Forward'!$C$4:$AN$4,0))),CR30)</f>
        <v>277512</v>
      </c>
      <c r="FQ30" s="200">
        <f>AE30*AE$2*IF($FC30="V",1,-1)*IF($Q30="Fixo",(CS30-INDEX('Curva Forward'!$C$5:$AN$13,MATCH(CONCATENATE(BD_COMERCIAL!$K30," ",BD_COMERCIAL!$L30),'Curva Forward'!$B$5:$B$13,0),MATCH(FQ$4,'Curva Forward'!$C$4:$AN$4,0))),CS30)</f>
        <v>0</v>
      </c>
      <c r="FR30" s="200">
        <f>AF30*AF$2*IF($FC30="V",1,-1)*IF($Q30="Fixo",(CT30-INDEX('Curva Forward'!$C$5:$AN$13,MATCH(CONCATENATE(BD_COMERCIAL!$K30," ",BD_COMERCIAL!$L30),'Curva Forward'!$B$5:$B$13,0),MATCH(FR$4,'Curva Forward'!$C$4:$AN$4,0))),CT30)</f>
        <v>0</v>
      </c>
      <c r="FS30" s="200">
        <f>AG30*AG$2*IF($FC30="V",1,-1)*IF($Q30="Fixo",(CU30-INDEX('Curva Forward'!$C$5:$AN$13,MATCH(CONCATENATE(BD_COMERCIAL!$K30," ",BD_COMERCIAL!$L30),'Curva Forward'!$B$5:$B$13,0),MATCH(FS$4,'Curva Forward'!$C$4:$AN$4,0))),CU30)</f>
        <v>0</v>
      </c>
      <c r="FT30" s="200">
        <f>AH30*AH$2*IF($FC30="V",1,-1)*IF($Q30="Fixo",(CV30-INDEX('Curva Forward'!$C$5:$AN$13,MATCH(CONCATENATE(BD_COMERCIAL!$K30," ",BD_COMERCIAL!$L30),'Curva Forward'!$B$5:$B$13,0),MATCH(FT$4,'Curva Forward'!$C$4:$AN$4,0))),CV30)</f>
        <v>0</v>
      </c>
      <c r="FU30" s="200">
        <f>AI30*AI$2*IF($FC30="V",1,-1)*IF($Q30="Fixo",(CW30-INDEX('Curva Forward'!$C$5:$AN$13,MATCH(CONCATENATE(BD_COMERCIAL!$K30," ",BD_COMERCIAL!$L30),'Curva Forward'!$B$5:$B$13,0),MATCH(FU$4,'Curva Forward'!$C$4:$AN$4,0))),CW30)</f>
        <v>0</v>
      </c>
      <c r="FV30" s="200">
        <f>AJ30*AJ$2*IF($FC30="V",1,-1)*IF($Q30="Fixo",(CX30-INDEX('Curva Forward'!$C$5:$AN$13,MATCH(CONCATENATE(BD_COMERCIAL!$K30," ",BD_COMERCIAL!$L30),'Curva Forward'!$B$5:$B$13,0),MATCH(FV$4,'Curva Forward'!$C$4:$AN$4,0))),CX30)</f>
        <v>0</v>
      </c>
      <c r="FW30" s="200">
        <f>AK30*AK$2*IF($FC30="V",1,-1)*IF($Q30="Fixo",(CY30-INDEX('Curva Forward'!$C$5:$AN$13,MATCH(CONCATENATE(BD_COMERCIAL!$K30," ",BD_COMERCIAL!$L30),'Curva Forward'!$B$5:$B$13,0),MATCH(FW$4,'Curva Forward'!$C$4:$AN$4,0))),CY30)</f>
        <v>0</v>
      </c>
      <c r="FX30" s="200">
        <f>AL30*AL$2*IF($FC30="V",1,-1)*IF($Q30="Fixo",(CZ30-INDEX('Curva Forward'!$C$5:$AN$13,MATCH(CONCATENATE(BD_COMERCIAL!$K30," ",BD_COMERCIAL!$L30),'Curva Forward'!$B$5:$B$13,0),MATCH(FX$4,'Curva Forward'!$C$4:$AN$4,0))),CZ30)</f>
        <v>0</v>
      </c>
      <c r="FY30" s="200">
        <f>AM30*AM$2*IF($FC30="V",1,-1)*IF($Q30="Fixo",(DA30-INDEX('Curva Forward'!$C$5:$AN$13,MATCH(CONCATENATE(BD_COMERCIAL!$K30," ",BD_COMERCIAL!$L30),'Curva Forward'!$B$5:$B$13,0),MATCH(FY$4,'Curva Forward'!$C$4:$AN$4,0))),DA30)</f>
        <v>0</v>
      </c>
      <c r="FZ30" s="200">
        <f>AN30*AN$2*IF($FC30="V",1,-1)*IF($Q30="Fixo",(DB30-INDEX('Curva Forward'!$C$5:$AN$13,MATCH(CONCATENATE(BD_COMERCIAL!$K30," ",BD_COMERCIAL!$L30),'Curva Forward'!$B$5:$B$13,0),MATCH(FZ$4,'Curva Forward'!$C$4:$AN$4,0))),DB30)</f>
        <v>0</v>
      </c>
      <c r="GA30" s="200">
        <f>AO30*AO$2*IF($FC30="V",1,-1)*IF($Q30="Fixo",(DC30-INDEX('Curva Forward'!$C$5:$AN$13,MATCH(CONCATENATE(BD_COMERCIAL!$K30," ",BD_COMERCIAL!$L30),'Curva Forward'!$B$5:$B$13,0),MATCH(GA$4,'Curva Forward'!$C$4:$AN$4,0))),DC30)</f>
        <v>0</v>
      </c>
      <c r="GB30" s="200">
        <f>AP30*AP$2*IF($FC30="V",1,-1)*IF($Q30="Fixo",(DD30-INDEX('Curva Forward'!$C$5:$AN$13,MATCH(CONCATENATE(BD_COMERCIAL!$K30," ",BD_COMERCIAL!$L30),'Curva Forward'!$B$5:$B$13,0),MATCH(GB$4,'Curva Forward'!$C$4:$AN$4,0))),DD30)</f>
        <v>0</v>
      </c>
      <c r="GC30" s="200">
        <f>AQ30*AQ$2*IF($FC30="V",1,-1)*IF($Q30="Fixo",(DE30-INDEX('Curva Forward'!$C$5:$AN$13,MATCH(CONCATENATE(BD_COMERCIAL!$K30," ",BD_COMERCIAL!$L30),'Curva Forward'!$B$5:$B$13,0),MATCH(GC$4,'Curva Forward'!$C$4:$AN$4,0))),DE30)</f>
        <v>0</v>
      </c>
      <c r="GD30" s="200">
        <f>AR30*AR$2*IF($FC30="V",1,-1)*IF($Q30="Fixo",(DF30-INDEX('Curva Forward'!$C$5:$AN$13,MATCH(CONCATENATE(BD_COMERCIAL!$K30," ",BD_COMERCIAL!$L30),'Curva Forward'!$B$5:$B$13,0),MATCH(GD$4,'Curva Forward'!$C$4:$AN$4,0))),DF30)</f>
        <v>0</v>
      </c>
      <c r="GE30" s="200">
        <f>AS30*AS$2*IF($FC30="V",1,-1)*IF($Q30="Fixo",(DG30-INDEX('Curva Forward'!$C$5:$AN$13,MATCH(CONCATENATE(BD_COMERCIAL!$K30," ",BD_COMERCIAL!$L30),'Curva Forward'!$B$5:$B$13,0),MATCH(GE$4,'Curva Forward'!$C$4:$AN$4,0))),DG30)</f>
        <v>0</v>
      </c>
      <c r="GF30" s="200">
        <f>AT30*AT$2*IF($FC30="V",1,-1)*IF($Q30="Fixo",(DH30-INDEX('Curva Forward'!$C$5:$AN$13,MATCH(CONCATENATE(BD_COMERCIAL!$K30," ",BD_COMERCIAL!$L30),'Curva Forward'!$B$5:$B$13,0),MATCH(GF$4,'Curva Forward'!$C$4:$AN$4,0))),DH30)</f>
        <v>0</v>
      </c>
      <c r="GG30" s="200">
        <f>AU30*AU$2*IF($FC30="V",1,-1)*IF($Q30="Fixo",(DI30-INDEX('Curva Forward'!$C$5:$AN$13,MATCH(CONCATENATE(BD_COMERCIAL!$K30," ",BD_COMERCIAL!$L30),'Curva Forward'!$B$5:$B$13,0),MATCH(GG$4,'Curva Forward'!$C$4:$AN$4,0))),DI30)</f>
        <v>0</v>
      </c>
      <c r="GH30" s="200">
        <f>AV30*AV$2*IF($FC30="V",1,-1)*IF($Q30="Fixo",(DJ30-INDEX('Curva Forward'!$C$5:$AN$13,MATCH(CONCATENATE(BD_COMERCIAL!$K30," ",BD_COMERCIAL!$L30),'Curva Forward'!$B$5:$B$13,0),MATCH(GH$4,'Curva Forward'!$C$4:$AN$4,0))),DJ30)</f>
        <v>0</v>
      </c>
      <c r="GI30" s="200">
        <f>AW30*AW$2*IF($FC30="V",1,-1)*IF($Q30="Fixo",(DK30-INDEX('Curva Forward'!$C$5:$AN$13,MATCH(CONCATENATE(BD_COMERCIAL!$K30," ",BD_COMERCIAL!$L30),'Curva Forward'!$B$5:$B$13,0),MATCH(GI$4,'Curva Forward'!$C$4:$AN$4,0))),DK30)</f>
        <v>0</v>
      </c>
      <c r="GJ30" s="200">
        <f>AX30*AX$2*IF($FC30="V",1,-1)*IF($Q30="Fixo",(DL30-INDEX('Curva Forward'!$C$5:$AN$13,MATCH(CONCATENATE(BD_COMERCIAL!$K30," ",BD_COMERCIAL!$L30),'Curva Forward'!$B$5:$B$13,0),MATCH(GJ$4,'Curva Forward'!$C$4:$AN$4,0))),DL30)</f>
        <v>0</v>
      </c>
      <c r="GK30" s="200">
        <f>AY30*AY$2*IF($FC30="V",1,-1)*IF($Q30="Fixo",(DM30-INDEX('Curva Forward'!$C$5:$AN$13,MATCH(CONCATENATE(BD_COMERCIAL!$K30," ",BD_COMERCIAL!$L30),'Curva Forward'!$B$5:$B$13,0),MATCH(GK$4,'Curva Forward'!$C$4:$AN$4,0))),DM30)</f>
        <v>0</v>
      </c>
      <c r="GL30" s="200">
        <f>IF(EZ30="",0,CL30*CL$2*IF($FC30="V",1,-1)*IF($Q30="Fixo",(EZ30-INDEX('Curva Forward'!$C$5:$AN$13,MATCH(CONCATENATE(BD_COMERCIAL!$K30," ",BD_COMERCIAL!$L30),'Curva Forward'!$B$5:$B$13,0),MATCH(GL$4,'Curva Forward'!$C$4:$AN$4,0))),EZ30))</f>
        <v>0</v>
      </c>
      <c r="GM30" s="200">
        <f>IF(FA30="",0,CM30*CM$2*IF($FC30="V",1,-1)*IF($Q30="Fixo",(FA30-INDEX('Curva Forward'!$C$5:$AN$13,MATCH(CONCATENATE(BD_COMERCIAL!$K30," ",BD_COMERCIAL!$L30),'Curva Forward'!$B$5:$B$13,0),MATCH(GM$4,'Curva Forward'!$C$4:$AN$4,0))),FA30))</f>
        <v>0</v>
      </c>
      <c r="GN30" s="200">
        <f>IF(FB30="",0,CN30*CN$2*IF($FC30="V",1,-1)*IF($Q30="Fixo",(FB30-INDEX('Curva Forward'!$C$5:$AN$13,MATCH(CONCATENATE(BD_COMERCIAL!$K30," ",BD_COMERCIAL!$L30),'Curva Forward'!$B$5:$B$13,0),MATCH(GN$4,'Curva Forward'!$C$4:$AN$4,0))),FB30))</f>
        <v>0</v>
      </c>
      <c r="GO30" s="201">
        <f t="shared" ca="1" si="27"/>
        <v>0</v>
      </c>
      <c r="GP30" s="201">
        <f t="shared" ca="1" si="28"/>
        <v>0</v>
      </c>
    </row>
    <row r="31" spans="1:198" ht="15" customHeight="1" x14ac:dyDescent="0.25">
      <c r="A31" s="6"/>
      <c r="B31" s="7">
        <v>17334</v>
      </c>
      <c r="C31" s="8">
        <v>44390</v>
      </c>
      <c r="D31" s="9" t="s">
        <v>131</v>
      </c>
      <c r="E31" s="9" t="s">
        <v>142</v>
      </c>
      <c r="F31" s="113">
        <v>2016507000169</v>
      </c>
      <c r="G31" s="10" t="s">
        <v>125</v>
      </c>
      <c r="H31" s="113">
        <v>3780401000108</v>
      </c>
      <c r="I31" s="9" t="s">
        <v>139</v>
      </c>
      <c r="J31" s="166"/>
      <c r="K31" s="10" t="s">
        <v>127</v>
      </c>
      <c r="L31" s="84" t="s">
        <v>22</v>
      </c>
      <c r="M31" s="11">
        <v>44562</v>
      </c>
      <c r="N31" s="12">
        <v>44926</v>
      </c>
      <c r="O31" s="10">
        <v>2</v>
      </c>
      <c r="P31" s="84">
        <v>345.1</v>
      </c>
      <c r="Q31" s="84" t="s">
        <v>128</v>
      </c>
      <c r="R31" s="10" t="s">
        <v>129</v>
      </c>
      <c r="S31" s="14" t="s">
        <v>135</v>
      </c>
      <c r="T31" s="11" t="s">
        <v>130</v>
      </c>
      <c r="U31" s="12">
        <v>44390</v>
      </c>
      <c r="V31" s="257">
        <f ca="1">IF(U31="","",
IF(U31="NA","",
IFERROR(VLOOKUP(EOMONTH(M31,-2)+1,IPCA!$A:$B,2,0),
VLOOKUP(EOMONTH(TODAY(),-2)+1,IPCA!$A:$B,2,0))/
VLOOKUP(EOMONTH(U31,-2)+1,IPCA!$A:$B,2,0)*
P31))</f>
        <v>366.03693669648777</v>
      </c>
      <c r="W31" s="84"/>
      <c r="X31" s="13"/>
      <c r="Y31" s="166" t="s">
        <v>7</v>
      </c>
      <c r="Z31" s="107" t="s">
        <v>136</v>
      </c>
      <c r="AA31" s="108">
        <v>44449</v>
      </c>
      <c r="AB31" s="15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 s="6">
        <v>2</v>
      </c>
      <c r="AN31" s="15"/>
      <c r="AY31" s="6"/>
      <c r="AZ31" s="15"/>
      <c r="BK31" s="6"/>
      <c r="BL31" s="15"/>
      <c r="BW31" s="6"/>
      <c r="BX31" s="15"/>
      <c r="CI31" s="6"/>
      <c r="CJ31" s="16">
        <f t="shared" si="12"/>
        <v>2</v>
      </c>
      <c r="CK31" s="16" t="str">
        <f t="shared" si="13"/>
        <v/>
      </c>
      <c r="CL31" s="16" t="str">
        <f t="shared" si="14"/>
        <v/>
      </c>
      <c r="CM31" s="16" t="str">
        <f t="shared" si="15"/>
        <v/>
      </c>
      <c r="CN31" s="16" t="str">
        <f t="shared" si="16"/>
        <v/>
      </c>
      <c r="CO31" s="18"/>
      <c r="CP31" s="15">
        <v>345.1</v>
      </c>
      <c r="CQ31">
        <v>345.1</v>
      </c>
      <c r="CR31">
        <v>345.1</v>
      </c>
      <c r="CS31">
        <v>345.1</v>
      </c>
      <c r="CT31">
        <v>345.1</v>
      </c>
      <c r="CU31">
        <v>345.1</v>
      </c>
      <c r="CV31">
        <v>345.1</v>
      </c>
      <c r="CW31">
        <v>345.1</v>
      </c>
      <c r="CX31">
        <v>345.1</v>
      </c>
      <c r="CY31">
        <v>345.1</v>
      </c>
      <c r="CZ31">
        <v>345.1</v>
      </c>
      <c r="DA31" s="6">
        <v>345.1</v>
      </c>
      <c r="DB31" s="15"/>
      <c r="DM31" s="6"/>
      <c r="DN31" s="15"/>
      <c r="DY31" s="6"/>
      <c r="DZ31" s="15"/>
      <c r="EK31" s="6"/>
      <c r="EL31" s="15"/>
      <c r="EW31" s="6"/>
      <c r="EX31" s="16">
        <f t="shared" si="17"/>
        <v>345.09999999999997</v>
      </c>
      <c r="EY31" s="16" t="str">
        <f t="shared" si="18"/>
        <v/>
      </c>
      <c r="EZ31" s="16" t="str">
        <f t="shared" si="19"/>
        <v/>
      </c>
      <c r="FA31" s="16" t="str">
        <f t="shared" si="20"/>
        <v/>
      </c>
      <c r="FB31" s="160" t="str">
        <f t="shared" si="21"/>
        <v/>
      </c>
      <c r="FC31" t="s">
        <v>205</v>
      </c>
      <c r="FD31" s="20" t="s">
        <v>139</v>
      </c>
      <c r="FE31"/>
      <c r="FF31" s="209" t="s">
        <v>206</v>
      </c>
      <c r="FH31" s="284">
        <f t="shared" ca="1" si="22"/>
        <v>20.936936696487749</v>
      </c>
      <c r="FI31" s="208">
        <f t="shared" si="23"/>
        <v>12.133333333333333</v>
      </c>
      <c r="FK31" t="str">
        <f t="shared" si="24"/>
        <v>Eletrobras CGT Eletrosul</v>
      </c>
      <c r="FL31" s="201">
        <f t="shared" ca="1" si="25"/>
        <v>-4755400.8</v>
      </c>
      <c r="FM31" s="201">
        <f t="shared" ca="1" si="26"/>
        <v>0</v>
      </c>
      <c r="FN31" s="200">
        <f>AB31*AB$2*IF($FC31="V",1,-1)*IF($Q31="Fixo",(CP31-INDEX('Curva Forward'!$C$5:$AN$13,MATCH(CONCATENATE(BD_COMERCIAL!$K31," ",BD_COMERCIAL!$L31),'Curva Forward'!$B$5:$B$13,0),MATCH(FN$4,'Curva Forward'!$C$4:$AN$4,0))),CP31)</f>
        <v>-416788.80000000005</v>
      </c>
      <c r="FO31" s="200">
        <f>AC31*AC$2*IF($FC31="V",1,-1)*IF($Q31="Fixo",(CQ31-INDEX('Curva Forward'!$C$5:$AN$13,MATCH(CONCATENATE(BD_COMERCIAL!$K31," ",BD_COMERCIAL!$L31),'Curva Forward'!$B$5:$B$13,0),MATCH(FO$4,'Curva Forward'!$C$4:$AN$4,0))),CQ31)</f>
        <v>-387206.40000000002</v>
      </c>
      <c r="FP31" s="200">
        <f>AD31*AD$2*IF($FC31="V",1,-1)*IF($Q31="Fixo",(CR31-INDEX('Curva Forward'!$C$5:$AN$13,MATCH(CONCATENATE(BD_COMERCIAL!$K31," ",BD_COMERCIAL!$L31),'Curva Forward'!$B$5:$B$13,0),MATCH(FP$4,'Curva Forward'!$C$4:$AN$4,0))),CR31)</f>
        <v>-428692.80000000005</v>
      </c>
      <c r="FQ31" s="200">
        <f>AE31*AE$2*IF($FC31="V",1,-1)*IF($Q31="Fixo",(CS31-INDEX('Curva Forward'!$C$5:$AN$13,MATCH(CONCATENATE(BD_COMERCIAL!$K31," ",BD_COMERCIAL!$L31),'Curva Forward'!$B$5:$B$13,0),MATCH(FQ$4,'Curva Forward'!$C$4:$AN$4,0))),CS31)</f>
        <v>-414864.00000000006</v>
      </c>
      <c r="FR31" s="200">
        <f>AF31*AF$2*IF($FC31="V",1,-1)*IF($Q31="Fixo",(CT31-INDEX('Curva Forward'!$C$5:$AN$13,MATCH(CONCATENATE(BD_COMERCIAL!$K31," ",BD_COMERCIAL!$L31),'Curva Forward'!$B$5:$B$13,0),MATCH(FR$4,'Curva Forward'!$C$4:$AN$4,0))),CT31)</f>
        <v>-430180.80000000005</v>
      </c>
      <c r="FS31" s="200">
        <f>AG31*AG$2*IF($FC31="V",1,-1)*IF($Q31="Fixo",(CU31-INDEX('Curva Forward'!$C$5:$AN$13,MATCH(CONCATENATE(BD_COMERCIAL!$K31," ",BD_COMERCIAL!$L31),'Curva Forward'!$B$5:$B$13,0),MATCH(FS$4,'Curva Forward'!$C$4:$AN$4,0))),CU31)</f>
        <v>-416376.00000000006</v>
      </c>
      <c r="FT31" s="200">
        <f>AH31*AH$2*IF($FC31="V",1,-1)*IF($Q31="Fixo",(CV31-INDEX('Curva Forward'!$C$5:$AN$13,MATCH(CONCATENATE(BD_COMERCIAL!$K31," ",BD_COMERCIAL!$L31),'Curva Forward'!$B$5:$B$13,0),MATCH(FT$4,'Curva Forward'!$C$4:$AN$4,0))),CV31)</f>
        <v>-414333.60000000009</v>
      </c>
      <c r="FU31" s="200">
        <f>AI31*AI$2*IF($FC31="V",1,-1)*IF($Q31="Fixo",(CW31-INDEX('Curva Forward'!$C$5:$AN$13,MATCH(CONCATENATE(BD_COMERCIAL!$K31," ",BD_COMERCIAL!$L31),'Curva Forward'!$B$5:$B$13,0),MATCH(FU$4,'Curva Forward'!$C$4:$AN$4,0))),CW31)</f>
        <v>-387028.80000000005</v>
      </c>
      <c r="FV31" s="200">
        <f>AJ31*AJ$2*IF($FC31="V",1,-1)*IF($Q31="Fixo",(CX31-INDEX('Curva Forward'!$C$5:$AN$13,MATCH(CONCATENATE(BD_COMERCIAL!$K31," ",BD_COMERCIAL!$L31),'Curva Forward'!$B$5:$B$13,0),MATCH(FV$4,'Curva Forward'!$C$4:$AN$4,0))),CX31)</f>
        <v>-378864.00000000006</v>
      </c>
      <c r="FW31" s="200">
        <f>AK31*AK$2*IF($FC31="V",1,-1)*IF($Q31="Fixo",(CY31-INDEX('Curva Forward'!$C$5:$AN$13,MATCH(CONCATENATE(BD_COMERCIAL!$K31," ",BD_COMERCIAL!$L31),'Curva Forward'!$B$5:$B$13,0),MATCH(FW$4,'Curva Forward'!$C$4:$AN$4,0))),CY31)</f>
        <v>-364708.80000000005</v>
      </c>
      <c r="FX31" s="200">
        <f>AL31*AL$2*IF($FC31="V",1,-1)*IF($Q31="Fixo",(CZ31-INDEX('Curva Forward'!$C$5:$AN$13,MATCH(CONCATENATE(BD_COMERCIAL!$K31," ",BD_COMERCIAL!$L31),'Curva Forward'!$B$5:$B$13,0),MATCH(FX$4,'Curva Forward'!$C$4:$AN$4,0))),CZ31)</f>
        <v>-347184.00000000006</v>
      </c>
      <c r="FY31" s="200">
        <f>AM31*AM$2*IF($FC31="V",1,-1)*IF($Q31="Fixo",(DA31-INDEX('Curva Forward'!$C$5:$AN$13,MATCH(CONCATENATE(BD_COMERCIAL!$K31," ",BD_COMERCIAL!$L31),'Curva Forward'!$B$5:$B$13,0),MATCH(FY$4,'Curva Forward'!$C$4:$AN$4,0))),DA31)</f>
        <v>-369172.80000000005</v>
      </c>
      <c r="FZ31" s="200">
        <f>AN31*AN$2*IF($FC31="V",1,-1)*IF($Q31="Fixo",(DB31-INDEX('Curva Forward'!$C$5:$AN$13,MATCH(CONCATENATE(BD_COMERCIAL!$K31," ",BD_COMERCIAL!$L31),'Curva Forward'!$B$5:$B$13,0),MATCH(FZ$4,'Curva Forward'!$C$4:$AN$4,0))),DB31)</f>
        <v>0</v>
      </c>
      <c r="GA31" s="200">
        <f>AO31*AO$2*IF($FC31="V",1,-1)*IF($Q31="Fixo",(DC31-INDEX('Curva Forward'!$C$5:$AN$13,MATCH(CONCATENATE(BD_COMERCIAL!$K31," ",BD_COMERCIAL!$L31),'Curva Forward'!$B$5:$B$13,0),MATCH(GA$4,'Curva Forward'!$C$4:$AN$4,0))),DC31)</f>
        <v>0</v>
      </c>
      <c r="GB31" s="200">
        <f>AP31*AP$2*IF($FC31="V",1,-1)*IF($Q31="Fixo",(DD31-INDEX('Curva Forward'!$C$5:$AN$13,MATCH(CONCATENATE(BD_COMERCIAL!$K31," ",BD_COMERCIAL!$L31),'Curva Forward'!$B$5:$B$13,0),MATCH(GB$4,'Curva Forward'!$C$4:$AN$4,0))),DD31)</f>
        <v>0</v>
      </c>
      <c r="GC31" s="200">
        <f>AQ31*AQ$2*IF($FC31="V",1,-1)*IF($Q31="Fixo",(DE31-INDEX('Curva Forward'!$C$5:$AN$13,MATCH(CONCATENATE(BD_COMERCIAL!$K31," ",BD_COMERCIAL!$L31),'Curva Forward'!$B$5:$B$13,0),MATCH(GC$4,'Curva Forward'!$C$4:$AN$4,0))),DE31)</f>
        <v>0</v>
      </c>
      <c r="GD31" s="200">
        <f>AR31*AR$2*IF($FC31="V",1,-1)*IF($Q31="Fixo",(DF31-INDEX('Curva Forward'!$C$5:$AN$13,MATCH(CONCATENATE(BD_COMERCIAL!$K31," ",BD_COMERCIAL!$L31),'Curva Forward'!$B$5:$B$13,0),MATCH(GD$4,'Curva Forward'!$C$4:$AN$4,0))),DF31)</f>
        <v>0</v>
      </c>
      <c r="GE31" s="200">
        <f>AS31*AS$2*IF($FC31="V",1,-1)*IF($Q31="Fixo",(DG31-INDEX('Curva Forward'!$C$5:$AN$13,MATCH(CONCATENATE(BD_COMERCIAL!$K31," ",BD_COMERCIAL!$L31),'Curva Forward'!$B$5:$B$13,0),MATCH(GE$4,'Curva Forward'!$C$4:$AN$4,0))),DG31)</f>
        <v>0</v>
      </c>
      <c r="GF31" s="200">
        <f>AT31*AT$2*IF($FC31="V",1,-1)*IF($Q31="Fixo",(DH31-INDEX('Curva Forward'!$C$5:$AN$13,MATCH(CONCATENATE(BD_COMERCIAL!$K31," ",BD_COMERCIAL!$L31),'Curva Forward'!$B$5:$B$13,0),MATCH(GF$4,'Curva Forward'!$C$4:$AN$4,0))),DH31)</f>
        <v>0</v>
      </c>
      <c r="GG31" s="200">
        <f>AU31*AU$2*IF($FC31="V",1,-1)*IF($Q31="Fixo",(DI31-INDEX('Curva Forward'!$C$5:$AN$13,MATCH(CONCATENATE(BD_COMERCIAL!$K31," ",BD_COMERCIAL!$L31),'Curva Forward'!$B$5:$B$13,0),MATCH(GG$4,'Curva Forward'!$C$4:$AN$4,0))),DI31)</f>
        <v>0</v>
      </c>
      <c r="GH31" s="200">
        <f>AV31*AV$2*IF($FC31="V",1,-1)*IF($Q31="Fixo",(DJ31-INDEX('Curva Forward'!$C$5:$AN$13,MATCH(CONCATENATE(BD_COMERCIAL!$K31," ",BD_COMERCIAL!$L31),'Curva Forward'!$B$5:$B$13,0),MATCH(GH$4,'Curva Forward'!$C$4:$AN$4,0))),DJ31)</f>
        <v>0</v>
      </c>
      <c r="GI31" s="200">
        <f>AW31*AW$2*IF($FC31="V",1,-1)*IF($Q31="Fixo",(DK31-INDEX('Curva Forward'!$C$5:$AN$13,MATCH(CONCATENATE(BD_COMERCIAL!$K31," ",BD_COMERCIAL!$L31),'Curva Forward'!$B$5:$B$13,0),MATCH(GI$4,'Curva Forward'!$C$4:$AN$4,0))),DK31)</f>
        <v>0</v>
      </c>
      <c r="GJ31" s="200">
        <f>AX31*AX$2*IF($FC31="V",1,-1)*IF($Q31="Fixo",(DL31-INDEX('Curva Forward'!$C$5:$AN$13,MATCH(CONCATENATE(BD_COMERCIAL!$K31," ",BD_COMERCIAL!$L31),'Curva Forward'!$B$5:$B$13,0),MATCH(GJ$4,'Curva Forward'!$C$4:$AN$4,0))),DL31)</f>
        <v>0</v>
      </c>
      <c r="GK31" s="200">
        <f>AY31*AY$2*IF($FC31="V",1,-1)*IF($Q31="Fixo",(DM31-INDEX('Curva Forward'!$C$5:$AN$13,MATCH(CONCATENATE(BD_COMERCIAL!$K31," ",BD_COMERCIAL!$L31),'Curva Forward'!$B$5:$B$13,0),MATCH(GK$4,'Curva Forward'!$C$4:$AN$4,0))),DM31)</f>
        <v>0</v>
      </c>
      <c r="GL31" s="200">
        <f>IF(EZ31="",0,CL31*CL$2*IF($FC31="V",1,-1)*IF($Q31="Fixo",(EZ31-INDEX('Curva Forward'!$C$5:$AN$13,MATCH(CONCATENATE(BD_COMERCIAL!$K31," ",BD_COMERCIAL!$L31),'Curva Forward'!$B$5:$B$13,0),MATCH(GL$4,'Curva Forward'!$C$4:$AN$4,0))),EZ31))</f>
        <v>0</v>
      </c>
      <c r="GM31" s="200">
        <f>IF(FA31="",0,CM31*CM$2*IF($FC31="V",1,-1)*IF($Q31="Fixo",(FA31-INDEX('Curva Forward'!$C$5:$AN$13,MATCH(CONCATENATE(BD_COMERCIAL!$K31," ",BD_COMERCIAL!$L31),'Curva Forward'!$B$5:$B$13,0),MATCH(GM$4,'Curva Forward'!$C$4:$AN$4,0))),FA31))</f>
        <v>0</v>
      </c>
      <c r="GN31" s="200">
        <f>IF(FB31="",0,CN31*CN$2*IF($FC31="V",1,-1)*IF($Q31="Fixo",(FB31-INDEX('Curva Forward'!$C$5:$AN$13,MATCH(CONCATENATE(BD_COMERCIAL!$K31," ",BD_COMERCIAL!$L31),'Curva Forward'!$B$5:$B$13,0),MATCH(GN$4,'Curva Forward'!$C$4:$AN$4,0))),FB31))</f>
        <v>0</v>
      </c>
      <c r="GO31" s="201">
        <f t="shared" ca="1" si="27"/>
        <v>0</v>
      </c>
      <c r="GP31" s="201">
        <f t="shared" ca="1" si="28"/>
        <v>0</v>
      </c>
    </row>
    <row r="32" spans="1:198" x14ac:dyDescent="0.25">
      <c r="A32" s="6"/>
      <c r="B32" s="7" t="s">
        <v>323</v>
      </c>
      <c r="C32" s="8">
        <v>44406</v>
      </c>
      <c r="D32" s="9" t="s">
        <v>131</v>
      </c>
      <c r="E32" s="9" t="s">
        <v>427</v>
      </c>
      <c r="F32" s="113">
        <v>4149295000113</v>
      </c>
      <c r="G32" s="10" t="s">
        <v>125</v>
      </c>
      <c r="H32" s="113">
        <v>3780401000108</v>
      </c>
      <c r="I32" s="9" t="s">
        <v>126</v>
      </c>
      <c r="J32" s="166" t="s">
        <v>325</v>
      </c>
      <c r="K32" s="10" t="s">
        <v>127</v>
      </c>
      <c r="L32" s="84" t="s">
        <v>22</v>
      </c>
      <c r="M32" s="11">
        <v>44927</v>
      </c>
      <c r="N32" s="12">
        <v>45291</v>
      </c>
      <c r="O32" s="10">
        <v>1</v>
      </c>
      <c r="P32" s="84">
        <v>239</v>
      </c>
      <c r="Q32" s="84" t="s">
        <v>128</v>
      </c>
      <c r="R32" s="10" t="s">
        <v>129</v>
      </c>
      <c r="S32" s="14" t="s">
        <v>281</v>
      </c>
      <c r="T32" s="174" t="s">
        <v>130</v>
      </c>
      <c r="U32" s="175">
        <v>44409</v>
      </c>
      <c r="V32" s="257" t="e">
        <f ca="1">IF(U32="","",
IF(U32="NA","",
IFERROR(VLOOKUP(EOMONTH(M32,-2)+1,IPCA!$A:$B,2,0),
VLOOKUP(EOMONTH(TODAY(),-2)+1,IPCA!$A:$B,2,0))/
VLOOKUP(EOMONTH(U32,-2)+1,IPCA!$A:$B,2,0)*
P32))</f>
        <v>#N/A</v>
      </c>
      <c r="W32" s="84"/>
      <c r="X32" s="13" t="s">
        <v>133</v>
      </c>
      <c r="Y32" s="176" t="s">
        <v>364</v>
      </c>
      <c r="Z32" s="107" t="s">
        <v>136</v>
      </c>
      <c r="AA32" s="108">
        <v>44634</v>
      </c>
      <c r="AB32" s="15"/>
      <c r="AM32" s="6"/>
      <c r="AN32" s="15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 s="6">
        <v>1</v>
      </c>
      <c r="AZ32" s="15"/>
      <c r="BK32" s="6"/>
      <c r="BL32" s="15"/>
      <c r="BW32" s="6"/>
      <c r="BX32" s="15"/>
      <c r="CI32" s="6"/>
      <c r="CJ32" s="16" t="str">
        <f t="shared" si="12"/>
        <v/>
      </c>
      <c r="CK32" s="16">
        <f t="shared" si="13"/>
        <v>1</v>
      </c>
      <c r="CL32" s="16" t="str">
        <f t="shared" si="14"/>
        <v/>
      </c>
      <c r="CM32" s="16" t="str">
        <f t="shared" si="15"/>
        <v/>
      </c>
      <c r="CN32" s="16" t="str">
        <f t="shared" si="16"/>
        <v/>
      </c>
      <c r="CO32" s="18"/>
      <c r="CP32" s="15"/>
      <c r="DA32" s="6"/>
      <c r="DB32" s="15">
        <v>239</v>
      </c>
      <c r="DC32">
        <v>239</v>
      </c>
      <c r="DD32">
        <v>239</v>
      </c>
      <c r="DE32">
        <v>239</v>
      </c>
      <c r="DF32">
        <v>239</v>
      </c>
      <c r="DG32">
        <v>239</v>
      </c>
      <c r="DH32">
        <v>239</v>
      </c>
      <c r="DI32">
        <v>239</v>
      </c>
      <c r="DJ32">
        <v>239</v>
      </c>
      <c r="DK32">
        <v>239</v>
      </c>
      <c r="DL32">
        <v>239</v>
      </c>
      <c r="DM32" s="6">
        <v>239</v>
      </c>
      <c r="DN32" s="15"/>
      <c r="DY32" s="6"/>
      <c r="DZ32" s="15"/>
      <c r="EK32" s="6"/>
      <c r="EL32" s="15"/>
      <c r="EW32" s="6"/>
      <c r="EX32" s="16" t="str">
        <f t="shared" si="17"/>
        <v/>
      </c>
      <c r="EY32" s="16">
        <f t="shared" si="18"/>
        <v>239</v>
      </c>
      <c r="EZ32" s="16" t="str">
        <f t="shared" si="19"/>
        <v/>
      </c>
      <c r="FA32" s="16" t="str">
        <f t="shared" si="20"/>
        <v/>
      </c>
      <c r="FB32" s="160" t="str">
        <f t="shared" si="21"/>
        <v/>
      </c>
      <c r="FC32" t="s">
        <v>205</v>
      </c>
      <c r="FD32" s="20" t="s">
        <v>126</v>
      </c>
      <c r="FE32"/>
      <c r="FF32" s="209" t="s">
        <v>206</v>
      </c>
      <c r="FH32" s="284" t="e">
        <f t="shared" ca="1" si="22"/>
        <v>#N/A</v>
      </c>
      <c r="FI32" s="208">
        <f t="shared" si="23"/>
        <v>12.133333333333333</v>
      </c>
      <c r="FK32" t="str">
        <f t="shared" si="24"/>
        <v>EDP Trading Comercialização e Serviços De Energia S.A</v>
      </c>
      <c r="FL32" s="201">
        <f t="shared" ca="1" si="25"/>
        <v>0</v>
      </c>
      <c r="FM32" s="201">
        <f t="shared" ca="1" si="26"/>
        <v>-677496</v>
      </c>
      <c r="FN32" s="200">
        <f>AB32*AB$2*IF($FC32="V",1,-1)*IF($Q32="Fixo",(CP32-INDEX('Curva Forward'!$C$5:$AN$13,MATCH(CONCATENATE(BD_COMERCIAL!$K32," ",BD_COMERCIAL!$L32),'Curva Forward'!$B$5:$B$13,0),MATCH(FN$4,'Curva Forward'!$C$4:$AN$4,0))),CP32)</f>
        <v>0</v>
      </c>
      <c r="FO32" s="200">
        <f>AC32*AC$2*IF($FC32="V",1,-1)*IF($Q32="Fixo",(CQ32-INDEX('Curva Forward'!$C$5:$AN$13,MATCH(CONCATENATE(BD_COMERCIAL!$K32," ",BD_COMERCIAL!$L32),'Curva Forward'!$B$5:$B$13,0),MATCH(FO$4,'Curva Forward'!$C$4:$AN$4,0))),CQ32)</f>
        <v>0</v>
      </c>
      <c r="FP32" s="200">
        <f>AD32*AD$2*IF($FC32="V",1,-1)*IF($Q32="Fixo",(CR32-INDEX('Curva Forward'!$C$5:$AN$13,MATCH(CONCATENATE(BD_COMERCIAL!$K32," ",BD_COMERCIAL!$L32),'Curva Forward'!$B$5:$B$13,0),MATCH(FP$4,'Curva Forward'!$C$4:$AN$4,0))),CR32)</f>
        <v>0</v>
      </c>
      <c r="FQ32" s="200">
        <f>AE32*AE$2*IF($FC32="V",1,-1)*IF($Q32="Fixo",(CS32-INDEX('Curva Forward'!$C$5:$AN$13,MATCH(CONCATENATE(BD_COMERCIAL!$K32," ",BD_COMERCIAL!$L32),'Curva Forward'!$B$5:$B$13,0),MATCH(FQ$4,'Curva Forward'!$C$4:$AN$4,0))),CS32)</f>
        <v>0</v>
      </c>
      <c r="FR32" s="200">
        <f>AF32*AF$2*IF($FC32="V",1,-1)*IF($Q32="Fixo",(CT32-INDEX('Curva Forward'!$C$5:$AN$13,MATCH(CONCATENATE(BD_COMERCIAL!$K32," ",BD_COMERCIAL!$L32),'Curva Forward'!$B$5:$B$13,0),MATCH(FR$4,'Curva Forward'!$C$4:$AN$4,0))),CT32)</f>
        <v>0</v>
      </c>
      <c r="FS32" s="200">
        <f>AG32*AG$2*IF($FC32="V",1,-1)*IF($Q32="Fixo",(CU32-INDEX('Curva Forward'!$C$5:$AN$13,MATCH(CONCATENATE(BD_COMERCIAL!$K32," ",BD_COMERCIAL!$L32),'Curva Forward'!$B$5:$B$13,0),MATCH(FS$4,'Curva Forward'!$C$4:$AN$4,0))),CU32)</f>
        <v>0</v>
      </c>
      <c r="FT32" s="200">
        <f>AH32*AH$2*IF($FC32="V",1,-1)*IF($Q32="Fixo",(CV32-INDEX('Curva Forward'!$C$5:$AN$13,MATCH(CONCATENATE(BD_COMERCIAL!$K32," ",BD_COMERCIAL!$L32),'Curva Forward'!$B$5:$B$13,0),MATCH(FT$4,'Curva Forward'!$C$4:$AN$4,0))),CV32)</f>
        <v>0</v>
      </c>
      <c r="FU32" s="200">
        <f>AI32*AI$2*IF($FC32="V",1,-1)*IF($Q32="Fixo",(CW32-INDEX('Curva Forward'!$C$5:$AN$13,MATCH(CONCATENATE(BD_COMERCIAL!$K32," ",BD_COMERCIAL!$L32),'Curva Forward'!$B$5:$B$13,0),MATCH(FU$4,'Curva Forward'!$C$4:$AN$4,0))),CW32)</f>
        <v>0</v>
      </c>
      <c r="FV32" s="200">
        <f>AJ32*AJ$2*IF($FC32="V",1,-1)*IF($Q32="Fixo",(CX32-INDEX('Curva Forward'!$C$5:$AN$13,MATCH(CONCATENATE(BD_COMERCIAL!$K32," ",BD_COMERCIAL!$L32),'Curva Forward'!$B$5:$B$13,0),MATCH(FV$4,'Curva Forward'!$C$4:$AN$4,0))),CX32)</f>
        <v>0</v>
      </c>
      <c r="FW32" s="200">
        <f>AK32*AK$2*IF($FC32="V",1,-1)*IF($Q32="Fixo",(CY32-INDEX('Curva Forward'!$C$5:$AN$13,MATCH(CONCATENATE(BD_COMERCIAL!$K32," ",BD_COMERCIAL!$L32),'Curva Forward'!$B$5:$B$13,0),MATCH(FW$4,'Curva Forward'!$C$4:$AN$4,0))),CY32)</f>
        <v>0</v>
      </c>
      <c r="FX32" s="200">
        <f>AL32*AL$2*IF($FC32="V",1,-1)*IF($Q32="Fixo",(CZ32-INDEX('Curva Forward'!$C$5:$AN$13,MATCH(CONCATENATE(BD_COMERCIAL!$K32," ",BD_COMERCIAL!$L32),'Curva Forward'!$B$5:$B$13,0),MATCH(FX$4,'Curva Forward'!$C$4:$AN$4,0))),CZ32)</f>
        <v>0</v>
      </c>
      <c r="FY32" s="200">
        <f>AM32*AM$2*IF($FC32="V",1,-1)*IF($Q32="Fixo",(DA32-INDEX('Curva Forward'!$C$5:$AN$13,MATCH(CONCATENATE(BD_COMERCIAL!$K32," ",BD_COMERCIAL!$L32),'Curva Forward'!$B$5:$B$13,0),MATCH(FY$4,'Curva Forward'!$C$4:$AN$4,0))),DA32)</f>
        <v>0</v>
      </c>
      <c r="FZ32" s="200">
        <f>AN32*AN$2*IF($FC32="V",1,-1)*IF($Q32="Fixo",(DB32-INDEX('Curva Forward'!$C$5:$AN$13,MATCH(CONCATENATE(BD_COMERCIAL!$K32," ",BD_COMERCIAL!$L32),'Curva Forward'!$B$5:$B$13,0),MATCH(FZ$4,'Curva Forward'!$C$4:$AN$4,0))),DB32)</f>
        <v>-66216</v>
      </c>
      <c r="GA32" s="200">
        <f>AO32*AO$2*IF($FC32="V",1,-1)*IF($Q32="Fixo",(DC32-INDEX('Curva Forward'!$C$5:$AN$13,MATCH(CONCATENATE(BD_COMERCIAL!$K32," ",BD_COMERCIAL!$L32),'Curva Forward'!$B$5:$B$13,0),MATCH(GA$4,'Curva Forward'!$C$4:$AN$4,0))),DC32)</f>
        <v>-59808</v>
      </c>
      <c r="GB32" s="200">
        <f>AP32*AP$2*IF($FC32="V",1,-1)*IF($Q32="Fixo",(DD32-INDEX('Curva Forward'!$C$5:$AN$13,MATCH(CONCATENATE(BD_COMERCIAL!$K32," ",BD_COMERCIAL!$L32),'Curva Forward'!$B$5:$B$13,0),MATCH(GB$4,'Curva Forward'!$C$4:$AN$4,0))),DD32)</f>
        <v>-66216</v>
      </c>
      <c r="GC32" s="200">
        <f>AQ32*AQ$2*IF($FC32="V",1,-1)*IF($Q32="Fixo",(DE32-INDEX('Curva Forward'!$C$5:$AN$13,MATCH(CONCATENATE(BD_COMERCIAL!$K32," ",BD_COMERCIAL!$L32),'Curva Forward'!$B$5:$B$13,0),MATCH(GC$4,'Curva Forward'!$C$4:$AN$4,0))),DE32)</f>
        <v>-81360</v>
      </c>
      <c r="GD32" s="200">
        <f>AR32*AR$2*IF($FC32="V",1,-1)*IF($Q32="Fixo",(DF32-INDEX('Curva Forward'!$C$5:$AN$13,MATCH(CONCATENATE(BD_COMERCIAL!$K32," ",BD_COMERCIAL!$L32),'Curva Forward'!$B$5:$B$13,0),MATCH(GD$4,'Curva Forward'!$C$4:$AN$4,0))),DF32)</f>
        <v>-84072</v>
      </c>
      <c r="GE32" s="200">
        <f>AS32*AS$2*IF($FC32="V",1,-1)*IF($Q32="Fixo",(DG32-INDEX('Curva Forward'!$C$5:$AN$13,MATCH(CONCATENATE(BD_COMERCIAL!$K32," ",BD_COMERCIAL!$L32),'Curva Forward'!$B$5:$B$13,0),MATCH(GE$4,'Curva Forward'!$C$4:$AN$4,0))),DG32)</f>
        <v>-81360</v>
      </c>
      <c r="GF32" s="200">
        <f>AT32*AT$2*IF($FC32="V",1,-1)*IF($Q32="Fixo",(DH32-INDEX('Curva Forward'!$C$5:$AN$13,MATCH(CONCATENATE(BD_COMERCIAL!$K32," ",BD_COMERCIAL!$L32),'Curva Forward'!$B$5:$B$13,0),MATCH(GF$4,'Curva Forward'!$C$4:$AN$4,0))),DH32)</f>
        <v>-40176</v>
      </c>
      <c r="GG32" s="200">
        <f>AU32*AU$2*IF($FC32="V",1,-1)*IF($Q32="Fixo",(DI32-INDEX('Curva Forward'!$C$5:$AN$13,MATCH(CONCATENATE(BD_COMERCIAL!$K32," ",BD_COMERCIAL!$L32),'Curva Forward'!$B$5:$B$13,0),MATCH(GG$4,'Curva Forward'!$C$4:$AN$4,0))),DI32)</f>
        <v>-40176</v>
      </c>
      <c r="GH32" s="200">
        <f>AV32*AV$2*IF($FC32="V",1,-1)*IF($Q32="Fixo",(DJ32-INDEX('Curva Forward'!$C$5:$AN$13,MATCH(CONCATENATE(BD_COMERCIAL!$K32," ",BD_COMERCIAL!$L32),'Curva Forward'!$B$5:$B$13,0),MATCH(GH$4,'Curva Forward'!$C$4:$AN$4,0))),DJ32)</f>
        <v>-38880</v>
      </c>
      <c r="GI32" s="200">
        <f>AW32*AW$2*IF($FC32="V",1,-1)*IF($Q32="Fixo",(DK32-INDEX('Curva Forward'!$C$5:$AN$13,MATCH(CONCATENATE(BD_COMERCIAL!$K32," ",BD_COMERCIAL!$L32),'Curva Forward'!$B$5:$B$13,0),MATCH(GI$4,'Curva Forward'!$C$4:$AN$4,0))),DK32)</f>
        <v>-40176</v>
      </c>
      <c r="GJ32" s="200">
        <f>AX32*AX$2*IF($FC32="V",1,-1)*IF($Q32="Fixo",(DL32-INDEX('Curva Forward'!$C$5:$AN$13,MATCH(CONCATENATE(BD_COMERCIAL!$K32," ",BD_COMERCIAL!$L32),'Curva Forward'!$B$5:$B$13,0),MATCH(GJ$4,'Curva Forward'!$C$4:$AN$4,0))),DL32)</f>
        <v>-38880</v>
      </c>
      <c r="GK32" s="200">
        <f>AY32*AY$2*IF($FC32="V",1,-1)*IF($Q32="Fixo",(DM32-INDEX('Curva Forward'!$C$5:$AN$13,MATCH(CONCATENATE(BD_COMERCIAL!$K32," ",BD_COMERCIAL!$L32),'Curva Forward'!$B$5:$B$13,0),MATCH(GK$4,'Curva Forward'!$C$4:$AN$4,0))),DM32)</f>
        <v>-40176</v>
      </c>
      <c r="GL32" s="200">
        <f>IF(EZ32="",0,CL32*CL$2*IF($FC32="V",1,-1)*IF($Q32="Fixo",(EZ32-INDEX('Curva Forward'!$C$5:$AN$13,MATCH(CONCATENATE(BD_COMERCIAL!$K32," ",BD_COMERCIAL!$L32),'Curva Forward'!$B$5:$B$13,0),MATCH(GL$4,'Curva Forward'!$C$4:$AN$4,0))),EZ32))</f>
        <v>0</v>
      </c>
      <c r="GM32" s="200">
        <f>IF(FA32="",0,CM32*CM$2*IF($FC32="V",1,-1)*IF($Q32="Fixo",(FA32-INDEX('Curva Forward'!$C$5:$AN$13,MATCH(CONCATENATE(BD_COMERCIAL!$K32," ",BD_COMERCIAL!$L32),'Curva Forward'!$B$5:$B$13,0),MATCH(GM$4,'Curva Forward'!$C$4:$AN$4,0))),FA32))</f>
        <v>0</v>
      </c>
      <c r="GN32" s="200">
        <f>IF(FB32="",0,CN32*CN$2*IF($FC32="V",1,-1)*IF($Q32="Fixo",(FB32-INDEX('Curva Forward'!$C$5:$AN$13,MATCH(CONCATENATE(BD_COMERCIAL!$K32," ",BD_COMERCIAL!$L32),'Curva Forward'!$B$5:$B$13,0),MATCH(GN$4,'Curva Forward'!$C$4:$AN$4,0))),FB32))</f>
        <v>0</v>
      </c>
      <c r="GO32" s="201">
        <f t="shared" ca="1" si="27"/>
        <v>0</v>
      </c>
      <c r="GP32" s="201">
        <f t="shared" ca="1" si="28"/>
        <v>-677496</v>
      </c>
    </row>
    <row r="33" spans="1:198" x14ac:dyDescent="0.25">
      <c r="A33" s="6"/>
      <c r="B33" s="7" t="s">
        <v>324</v>
      </c>
      <c r="C33" s="8">
        <v>44406</v>
      </c>
      <c r="D33" s="9" t="s">
        <v>124</v>
      </c>
      <c r="E33" s="9" t="s">
        <v>125</v>
      </c>
      <c r="F33" s="113">
        <v>3780401000108</v>
      </c>
      <c r="G33" s="10" t="s">
        <v>147</v>
      </c>
      <c r="H33" s="113" t="e">
        <v>#VALUE!</v>
      </c>
      <c r="I33" s="9" t="s">
        <v>139</v>
      </c>
      <c r="J33" s="166" t="s">
        <v>325</v>
      </c>
      <c r="K33" s="10" t="s">
        <v>127</v>
      </c>
      <c r="L33" s="84" t="s">
        <v>22</v>
      </c>
      <c r="M33" s="11">
        <v>44562</v>
      </c>
      <c r="N33" s="12">
        <v>44926</v>
      </c>
      <c r="O33" s="10">
        <v>0.4</v>
      </c>
      <c r="P33" s="84">
        <v>346</v>
      </c>
      <c r="Q33" s="84" t="s">
        <v>128</v>
      </c>
      <c r="R33" s="10" t="s">
        <v>129</v>
      </c>
      <c r="S33" s="14" t="s">
        <v>135</v>
      </c>
      <c r="T33" s="11" t="s">
        <v>130</v>
      </c>
      <c r="U33" s="12">
        <v>44406</v>
      </c>
      <c r="V33" s="257">
        <f ca="1">IF(U33="","",
IF(U33="NA","",
IFERROR(VLOOKUP(EOMONTH(M33,-2)+1,IPCA!$A:$B,2,0),
VLOOKUP(EOMONTH(TODAY(),-2)+1,IPCA!$A:$B,2,0))/
VLOOKUP(EOMONTH(U33,-2)+1,IPCA!$A:$B,2,0)*
P33))</f>
        <v>366.99153896547307</v>
      </c>
      <c r="W33" s="84"/>
      <c r="X33" s="13"/>
      <c r="Y33" s="166"/>
      <c r="Z33" s="107" t="s">
        <v>148</v>
      </c>
      <c r="AA33" s="108" t="s">
        <v>148</v>
      </c>
      <c r="AB33" s="15">
        <v>0.4</v>
      </c>
      <c r="AC33">
        <v>0.4</v>
      </c>
      <c r="AD33">
        <v>0.4</v>
      </c>
      <c r="AE33">
        <v>0.4</v>
      </c>
      <c r="AF33">
        <v>0.4</v>
      </c>
      <c r="AG33">
        <v>0.4</v>
      </c>
      <c r="AH33">
        <v>0.4</v>
      </c>
      <c r="AI33">
        <v>0.4</v>
      </c>
      <c r="AJ33">
        <v>0.4</v>
      </c>
      <c r="AK33">
        <v>0.4</v>
      </c>
      <c r="AL33">
        <v>0.4</v>
      </c>
      <c r="AM33" s="6">
        <v>0.4</v>
      </c>
      <c r="AN33" s="15"/>
      <c r="AY33" s="6"/>
      <c r="AZ33" s="15"/>
      <c r="BK33" s="6"/>
      <c r="BL33" s="15"/>
      <c r="BW33" s="6"/>
      <c r="BX33" s="15"/>
      <c r="CI33" s="6"/>
      <c r="CJ33" s="16">
        <f t="shared" si="12"/>
        <v>0.39999999999999997</v>
      </c>
      <c r="CK33" s="16" t="str">
        <f t="shared" si="13"/>
        <v/>
      </c>
      <c r="CL33" s="16" t="str">
        <f t="shared" si="14"/>
        <v/>
      </c>
      <c r="CM33" s="16" t="str">
        <f t="shared" si="15"/>
        <v/>
      </c>
      <c r="CN33" s="16" t="str">
        <f t="shared" si="16"/>
        <v/>
      </c>
      <c r="CO33" s="18"/>
      <c r="CP33" s="15">
        <v>346</v>
      </c>
      <c r="CQ33">
        <v>346</v>
      </c>
      <c r="CR33">
        <v>346</v>
      </c>
      <c r="CS33">
        <v>346</v>
      </c>
      <c r="CT33">
        <v>346</v>
      </c>
      <c r="CU33">
        <v>346</v>
      </c>
      <c r="CV33">
        <v>346</v>
      </c>
      <c r="CW33">
        <v>346</v>
      </c>
      <c r="CX33">
        <v>346</v>
      </c>
      <c r="CY33">
        <v>346</v>
      </c>
      <c r="CZ33">
        <v>346</v>
      </c>
      <c r="DA33" s="6">
        <v>346</v>
      </c>
      <c r="DB33" s="15"/>
      <c r="DM33" s="6"/>
      <c r="DN33" s="15"/>
      <c r="DY33" s="6"/>
      <c r="DZ33" s="15"/>
      <c r="EK33" s="6"/>
      <c r="EL33" s="15"/>
      <c r="EW33" s="6"/>
      <c r="EX33" s="16">
        <f t="shared" si="17"/>
        <v>346</v>
      </c>
      <c r="EY33" s="16" t="str">
        <f t="shared" si="18"/>
        <v/>
      </c>
      <c r="EZ33" s="16" t="str">
        <f t="shared" si="19"/>
        <v/>
      </c>
      <c r="FA33" s="16" t="str">
        <f t="shared" si="20"/>
        <v/>
      </c>
      <c r="FB33" s="160" t="str">
        <f t="shared" si="21"/>
        <v/>
      </c>
      <c r="FC33" t="s">
        <v>204</v>
      </c>
      <c r="FD33" s="20" t="s">
        <v>147</v>
      </c>
      <c r="FE33"/>
      <c r="FF33" s="209" t="s">
        <v>206</v>
      </c>
      <c r="FH33" s="284">
        <f t="shared" ca="1" si="22"/>
        <v>20.991538965473069</v>
      </c>
      <c r="FI33" s="208">
        <f t="shared" si="23"/>
        <v>12.133333333333333</v>
      </c>
      <c r="FK33" t="str">
        <f t="shared" si="24"/>
        <v>Portfólio</v>
      </c>
      <c r="FL33" s="201">
        <f t="shared" ca="1" si="25"/>
        <v>954233.76</v>
      </c>
      <c r="FM33" s="201">
        <f t="shared" ca="1" si="26"/>
        <v>0</v>
      </c>
      <c r="FN33" s="200">
        <f>AB33*AB$2*IF($FC33="V",1,-1)*IF($Q33="Fixo",(CP33-INDEX('Curva Forward'!$C$5:$AN$13,MATCH(CONCATENATE(BD_COMERCIAL!$K33," ",BD_COMERCIAL!$L33),'Curva Forward'!$B$5:$B$13,0),MATCH(FN$4,'Curva Forward'!$C$4:$AN$4,0))),CP33)</f>
        <v>83625.600000000006</v>
      </c>
      <c r="FO33" s="200">
        <f>AC33*AC$2*IF($FC33="V",1,-1)*IF($Q33="Fixo",(CQ33-INDEX('Curva Forward'!$C$5:$AN$13,MATCH(CONCATENATE(BD_COMERCIAL!$K33," ",BD_COMERCIAL!$L33),'Curva Forward'!$B$5:$B$13,0),MATCH(FO$4,'Curva Forward'!$C$4:$AN$4,0))),CQ33)</f>
        <v>77683.199999999997</v>
      </c>
      <c r="FP33" s="200">
        <f>AD33*AD$2*IF($FC33="V",1,-1)*IF($Q33="Fixo",(CR33-INDEX('Curva Forward'!$C$5:$AN$13,MATCH(CONCATENATE(BD_COMERCIAL!$K33," ",BD_COMERCIAL!$L33),'Curva Forward'!$B$5:$B$13,0),MATCH(FP$4,'Curva Forward'!$C$4:$AN$4,0))),CR33)</f>
        <v>86006.400000000009</v>
      </c>
      <c r="FQ33" s="200">
        <f>AE33*AE$2*IF($FC33="V",1,-1)*IF($Q33="Fixo",(CS33-INDEX('Curva Forward'!$C$5:$AN$13,MATCH(CONCATENATE(BD_COMERCIAL!$K33," ",BD_COMERCIAL!$L33),'Curva Forward'!$B$5:$B$13,0),MATCH(FQ$4,'Curva Forward'!$C$4:$AN$4,0))),CS33)</f>
        <v>83232</v>
      </c>
      <c r="FR33" s="200">
        <f>AF33*AF$2*IF($FC33="V",1,-1)*IF($Q33="Fixo",(CT33-INDEX('Curva Forward'!$C$5:$AN$13,MATCH(CONCATENATE(BD_COMERCIAL!$K33," ",BD_COMERCIAL!$L33),'Curva Forward'!$B$5:$B$13,0),MATCH(FR$4,'Curva Forward'!$C$4:$AN$4,0))),CT33)</f>
        <v>86304</v>
      </c>
      <c r="FS33" s="200">
        <f>AG33*AG$2*IF($FC33="V",1,-1)*IF($Q33="Fixo",(CU33-INDEX('Curva Forward'!$C$5:$AN$13,MATCH(CONCATENATE(BD_COMERCIAL!$K33," ",BD_COMERCIAL!$L33),'Curva Forward'!$B$5:$B$13,0),MATCH(FS$4,'Curva Forward'!$C$4:$AN$4,0))),CU33)</f>
        <v>83534.400000000009</v>
      </c>
      <c r="FT33" s="200">
        <f>AH33*AH$2*IF($FC33="V",1,-1)*IF($Q33="Fixo",(CV33-INDEX('Curva Forward'!$C$5:$AN$13,MATCH(CONCATENATE(BD_COMERCIAL!$K33," ",BD_COMERCIAL!$L33),'Curva Forward'!$B$5:$B$13,0),MATCH(FT$4,'Curva Forward'!$C$4:$AN$4,0))),CV33)</f>
        <v>83134.560000000012</v>
      </c>
      <c r="FU33" s="200">
        <f>AI33*AI$2*IF($FC33="V",1,-1)*IF($Q33="Fixo",(CW33-INDEX('Curva Forward'!$C$5:$AN$13,MATCH(CONCATENATE(BD_COMERCIAL!$K33," ",BD_COMERCIAL!$L33),'Curva Forward'!$B$5:$B$13,0),MATCH(FU$4,'Curva Forward'!$C$4:$AN$4,0))),CW33)</f>
        <v>77673.600000000006</v>
      </c>
      <c r="FV33" s="200">
        <f>AJ33*AJ$2*IF($FC33="V",1,-1)*IF($Q33="Fixo",(CX33-INDEX('Curva Forward'!$C$5:$AN$13,MATCH(CONCATENATE(BD_COMERCIAL!$K33," ",BD_COMERCIAL!$L33),'Curva Forward'!$B$5:$B$13,0),MATCH(FV$4,'Curva Forward'!$C$4:$AN$4,0))),CX33)</f>
        <v>76032</v>
      </c>
      <c r="FW33" s="200">
        <f>AK33*AK$2*IF($FC33="V",1,-1)*IF($Q33="Fixo",(CY33-INDEX('Curva Forward'!$C$5:$AN$13,MATCH(CONCATENATE(BD_COMERCIAL!$K33," ",BD_COMERCIAL!$L33),'Curva Forward'!$B$5:$B$13,0),MATCH(FW$4,'Curva Forward'!$C$4:$AN$4,0))),CY33)</f>
        <v>73209.600000000006</v>
      </c>
      <c r="FX33" s="200">
        <f>AL33*AL$2*IF($FC33="V",1,-1)*IF($Q33="Fixo",(CZ33-INDEX('Curva Forward'!$C$5:$AN$13,MATCH(CONCATENATE(BD_COMERCIAL!$K33," ",BD_COMERCIAL!$L33),'Curva Forward'!$B$5:$B$13,0),MATCH(FX$4,'Curva Forward'!$C$4:$AN$4,0))),CZ33)</f>
        <v>69696</v>
      </c>
      <c r="FY33" s="200">
        <f>AM33*AM$2*IF($FC33="V",1,-1)*IF($Q33="Fixo",(DA33-INDEX('Curva Forward'!$C$5:$AN$13,MATCH(CONCATENATE(BD_COMERCIAL!$K33," ",BD_COMERCIAL!$L33),'Curva Forward'!$B$5:$B$13,0),MATCH(FY$4,'Curva Forward'!$C$4:$AN$4,0))),DA33)</f>
        <v>74102.400000000009</v>
      </c>
      <c r="FZ33" s="200">
        <f>AN33*AN$2*IF($FC33="V",1,-1)*IF($Q33="Fixo",(DB33-INDEX('Curva Forward'!$C$5:$AN$13,MATCH(CONCATENATE(BD_COMERCIAL!$K33," ",BD_COMERCIAL!$L33),'Curva Forward'!$B$5:$B$13,0),MATCH(FZ$4,'Curva Forward'!$C$4:$AN$4,0))),DB33)</f>
        <v>0</v>
      </c>
      <c r="GA33" s="200">
        <f>AO33*AO$2*IF($FC33="V",1,-1)*IF($Q33="Fixo",(DC33-INDEX('Curva Forward'!$C$5:$AN$13,MATCH(CONCATENATE(BD_COMERCIAL!$K33," ",BD_COMERCIAL!$L33),'Curva Forward'!$B$5:$B$13,0),MATCH(GA$4,'Curva Forward'!$C$4:$AN$4,0))),DC33)</f>
        <v>0</v>
      </c>
      <c r="GB33" s="200">
        <f>AP33*AP$2*IF($FC33="V",1,-1)*IF($Q33="Fixo",(DD33-INDEX('Curva Forward'!$C$5:$AN$13,MATCH(CONCATENATE(BD_COMERCIAL!$K33," ",BD_COMERCIAL!$L33),'Curva Forward'!$B$5:$B$13,0),MATCH(GB$4,'Curva Forward'!$C$4:$AN$4,0))),DD33)</f>
        <v>0</v>
      </c>
      <c r="GC33" s="200">
        <f>AQ33*AQ$2*IF($FC33="V",1,-1)*IF($Q33="Fixo",(DE33-INDEX('Curva Forward'!$C$5:$AN$13,MATCH(CONCATENATE(BD_COMERCIAL!$K33," ",BD_COMERCIAL!$L33),'Curva Forward'!$B$5:$B$13,0),MATCH(GC$4,'Curva Forward'!$C$4:$AN$4,0))),DE33)</f>
        <v>0</v>
      </c>
      <c r="GD33" s="200">
        <f>AR33*AR$2*IF($FC33="V",1,-1)*IF($Q33="Fixo",(DF33-INDEX('Curva Forward'!$C$5:$AN$13,MATCH(CONCATENATE(BD_COMERCIAL!$K33," ",BD_COMERCIAL!$L33),'Curva Forward'!$B$5:$B$13,0),MATCH(GD$4,'Curva Forward'!$C$4:$AN$4,0))),DF33)</f>
        <v>0</v>
      </c>
      <c r="GE33" s="200">
        <f>AS33*AS$2*IF($FC33="V",1,-1)*IF($Q33="Fixo",(DG33-INDEX('Curva Forward'!$C$5:$AN$13,MATCH(CONCATENATE(BD_COMERCIAL!$K33," ",BD_COMERCIAL!$L33),'Curva Forward'!$B$5:$B$13,0),MATCH(GE$4,'Curva Forward'!$C$4:$AN$4,0))),DG33)</f>
        <v>0</v>
      </c>
      <c r="GF33" s="200">
        <f>AT33*AT$2*IF($FC33="V",1,-1)*IF($Q33="Fixo",(DH33-INDEX('Curva Forward'!$C$5:$AN$13,MATCH(CONCATENATE(BD_COMERCIAL!$K33," ",BD_COMERCIAL!$L33),'Curva Forward'!$B$5:$B$13,0),MATCH(GF$4,'Curva Forward'!$C$4:$AN$4,0))),DH33)</f>
        <v>0</v>
      </c>
      <c r="GG33" s="200">
        <f>AU33*AU$2*IF($FC33="V",1,-1)*IF($Q33="Fixo",(DI33-INDEX('Curva Forward'!$C$5:$AN$13,MATCH(CONCATENATE(BD_COMERCIAL!$K33," ",BD_COMERCIAL!$L33),'Curva Forward'!$B$5:$B$13,0),MATCH(GG$4,'Curva Forward'!$C$4:$AN$4,0))),DI33)</f>
        <v>0</v>
      </c>
      <c r="GH33" s="200">
        <f>AV33*AV$2*IF($FC33="V",1,-1)*IF($Q33="Fixo",(DJ33-INDEX('Curva Forward'!$C$5:$AN$13,MATCH(CONCATENATE(BD_COMERCIAL!$K33," ",BD_COMERCIAL!$L33),'Curva Forward'!$B$5:$B$13,0),MATCH(GH$4,'Curva Forward'!$C$4:$AN$4,0))),DJ33)</f>
        <v>0</v>
      </c>
      <c r="GI33" s="200">
        <f>AW33*AW$2*IF($FC33="V",1,-1)*IF($Q33="Fixo",(DK33-INDEX('Curva Forward'!$C$5:$AN$13,MATCH(CONCATENATE(BD_COMERCIAL!$K33," ",BD_COMERCIAL!$L33),'Curva Forward'!$B$5:$B$13,0),MATCH(GI$4,'Curva Forward'!$C$4:$AN$4,0))),DK33)</f>
        <v>0</v>
      </c>
      <c r="GJ33" s="200">
        <f>AX33*AX$2*IF($FC33="V",1,-1)*IF($Q33="Fixo",(DL33-INDEX('Curva Forward'!$C$5:$AN$13,MATCH(CONCATENATE(BD_COMERCIAL!$K33," ",BD_COMERCIAL!$L33),'Curva Forward'!$B$5:$B$13,0),MATCH(GJ$4,'Curva Forward'!$C$4:$AN$4,0))),DL33)</f>
        <v>0</v>
      </c>
      <c r="GK33" s="200">
        <f>AY33*AY$2*IF($FC33="V",1,-1)*IF($Q33="Fixo",(DM33-INDEX('Curva Forward'!$C$5:$AN$13,MATCH(CONCATENATE(BD_COMERCIAL!$K33," ",BD_COMERCIAL!$L33),'Curva Forward'!$B$5:$B$13,0),MATCH(GK$4,'Curva Forward'!$C$4:$AN$4,0))),DM33)</f>
        <v>0</v>
      </c>
      <c r="GL33" s="200">
        <f>IF(EZ33="",0,CL33*CL$2*IF($FC33="V",1,-1)*IF($Q33="Fixo",(EZ33-INDEX('Curva Forward'!$C$5:$AN$13,MATCH(CONCATENATE(BD_COMERCIAL!$K33," ",BD_COMERCIAL!$L33),'Curva Forward'!$B$5:$B$13,0),MATCH(GL$4,'Curva Forward'!$C$4:$AN$4,0))),EZ33))</f>
        <v>0</v>
      </c>
      <c r="GM33" s="200">
        <f>IF(FA33="",0,CM33*CM$2*IF($FC33="V",1,-1)*IF($Q33="Fixo",(FA33-INDEX('Curva Forward'!$C$5:$AN$13,MATCH(CONCATENATE(BD_COMERCIAL!$K33," ",BD_COMERCIAL!$L33),'Curva Forward'!$B$5:$B$13,0),MATCH(GM$4,'Curva Forward'!$C$4:$AN$4,0))),FA33))</f>
        <v>0</v>
      </c>
      <c r="GN33" s="200">
        <f>IF(FB33="",0,CN33*CN$2*IF($FC33="V",1,-1)*IF($Q33="Fixo",(FB33-INDEX('Curva Forward'!$C$5:$AN$13,MATCH(CONCATENATE(BD_COMERCIAL!$K33," ",BD_COMERCIAL!$L33),'Curva Forward'!$B$5:$B$13,0),MATCH(GN$4,'Curva Forward'!$C$4:$AN$4,0))),FB33))</f>
        <v>0</v>
      </c>
      <c r="GO33" s="201">
        <f t="shared" ca="1" si="27"/>
        <v>0</v>
      </c>
      <c r="GP33" s="201">
        <f t="shared" ca="1" si="28"/>
        <v>0</v>
      </c>
    </row>
    <row r="34" spans="1:198" x14ac:dyDescent="0.25">
      <c r="A34" s="6"/>
      <c r="B34" s="7" t="s">
        <v>326</v>
      </c>
      <c r="C34" s="8">
        <v>44417</v>
      </c>
      <c r="D34" s="9" t="s">
        <v>124</v>
      </c>
      <c r="E34" s="9" t="s">
        <v>125</v>
      </c>
      <c r="F34" s="113">
        <v>3780401000108</v>
      </c>
      <c r="G34" s="10" t="s">
        <v>150</v>
      </c>
      <c r="H34" s="113">
        <v>7760179000124</v>
      </c>
      <c r="I34" s="9" t="s">
        <v>139</v>
      </c>
      <c r="J34" s="166"/>
      <c r="K34" s="10" t="s">
        <v>127</v>
      </c>
      <c r="L34" s="84" t="s">
        <v>22</v>
      </c>
      <c r="M34" s="11">
        <v>44562</v>
      </c>
      <c r="N34" s="12">
        <v>44926</v>
      </c>
      <c r="O34" s="10">
        <v>1.6</v>
      </c>
      <c r="P34" s="84">
        <v>352</v>
      </c>
      <c r="Q34" s="84" t="s">
        <v>128</v>
      </c>
      <c r="R34" s="10" t="s">
        <v>129</v>
      </c>
      <c r="S34" s="14" t="s">
        <v>313</v>
      </c>
      <c r="T34" s="11" t="s">
        <v>130</v>
      </c>
      <c r="U34" s="12">
        <v>44417</v>
      </c>
      <c r="V34" s="257">
        <f ca="1">IF(U34="","",
IF(U34="NA","",
IFERROR(VLOOKUP(EOMONTH(M34,-2)+1,IPCA!$A:$B,2,0),
VLOOKUP(EOMONTH(TODAY(),-2)+1,IPCA!$A:$B,2,0))/
VLOOKUP(EOMONTH(U34,-2)+1,IPCA!$A:$B,2,0)*
P34))</f>
        <v>369.80553681568728</v>
      </c>
      <c r="W34" s="84"/>
      <c r="X34" s="13" t="s">
        <v>133</v>
      </c>
      <c r="Y34" s="166"/>
      <c r="AA34" s="108"/>
      <c r="AB34" s="15">
        <v>1.6</v>
      </c>
      <c r="AC34">
        <v>1.6</v>
      </c>
      <c r="AD34">
        <v>1.6</v>
      </c>
      <c r="AE34">
        <v>1.6</v>
      </c>
      <c r="AF34">
        <v>1.6</v>
      </c>
      <c r="AG34">
        <v>1.6</v>
      </c>
      <c r="AH34">
        <v>1.6</v>
      </c>
      <c r="AI34">
        <v>1.6</v>
      </c>
      <c r="AJ34">
        <v>1.6</v>
      </c>
      <c r="AK34">
        <v>1.6</v>
      </c>
      <c r="AL34">
        <v>1.6</v>
      </c>
      <c r="AM34" s="6">
        <v>1.6</v>
      </c>
      <c r="AN34" s="15"/>
      <c r="AY34" s="6"/>
      <c r="AZ34" s="15"/>
      <c r="BK34" s="6"/>
      <c r="BL34" s="15"/>
      <c r="BW34" s="6"/>
      <c r="BX34" s="15"/>
      <c r="CI34" s="6"/>
      <c r="CJ34" s="16">
        <f t="shared" si="12"/>
        <v>1.5999999999999999</v>
      </c>
      <c r="CK34" s="16" t="str">
        <f t="shared" si="13"/>
        <v/>
      </c>
      <c r="CL34" s="16" t="str">
        <f t="shared" si="14"/>
        <v/>
      </c>
      <c r="CM34" s="16" t="str">
        <f t="shared" si="15"/>
        <v/>
      </c>
      <c r="CN34" s="16" t="str">
        <f t="shared" si="16"/>
        <v/>
      </c>
      <c r="CO34" s="18"/>
      <c r="CP34" s="15">
        <v>352</v>
      </c>
      <c r="CQ34">
        <v>352</v>
      </c>
      <c r="CR34">
        <v>352</v>
      </c>
      <c r="CS34">
        <v>352</v>
      </c>
      <c r="CT34">
        <v>352</v>
      </c>
      <c r="CU34">
        <v>352</v>
      </c>
      <c r="CV34">
        <v>352</v>
      </c>
      <c r="CW34">
        <v>352</v>
      </c>
      <c r="CX34">
        <v>352</v>
      </c>
      <c r="CY34">
        <v>352</v>
      </c>
      <c r="CZ34">
        <v>352</v>
      </c>
      <c r="DA34" s="6">
        <v>352</v>
      </c>
      <c r="DB34" s="15"/>
      <c r="DM34" s="6"/>
      <c r="DN34" s="15"/>
      <c r="DY34" s="6"/>
      <c r="DZ34" s="15"/>
      <c r="EK34" s="6"/>
      <c r="EL34" s="15"/>
      <c r="EW34" s="6"/>
      <c r="EX34" s="16">
        <f t="shared" si="17"/>
        <v>352</v>
      </c>
      <c r="EY34" s="16" t="str">
        <f t="shared" si="18"/>
        <v/>
      </c>
      <c r="EZ34" s="16" t="str">
        <f t="shared" si="19"/>
        <v/>
      </c>
      <c r="FA34" s="16" t="str">
        <f t="shared" si="20"/>
        <v/>
      </c>
      <c r="FB34" s="160" t="str">
        <f t="shared" si="21"/>
        <v/>
      </c>
      <c r="FC34" t="s">
        <v>204</v>
      </c>
      <c r="FD34" s="20" t="s">
        <v>139</v>
      </c>
      <c r="FE34"/>
      <c r="FF34" s="209" t="s">
        <v>206</v>
      </c>
      <c r="FH34" s="284">
        <f t="shared" ca="1" si="22"/>
        <v>17.805536815687276</v>
      </c>
      <c r="FI34" s="208">
        <f t="shared" si="23"/>
        <v>12.133333333333333</v>
      </c>
      <c r="FK34" t="str">
        <f t="shared" si="24"/>
        <v>Focus Energia LTDA</v>
      </c>
      <c r="FL34" s="201">
        <f t="shared" ca="1" si="25"/>
        <v>3901031.04</v>
      </c>
      <c r="FM34" s="201">
        <f t="shared" ca="1" si="26"/>
        <v>0</v>
      </c>
      <c r="FN34" s="200">
        <f>AB34*AB$2*IF($FC34="V",1,-1)*IF($Q34="Fixo",(CP34-INDEX('Curva Forward'!$C$5:$AN$13,MATCH(CONCATENATE(BD_COMERCIAL!$K34," ",BD_COMERCIAL!$L34),'Curva Forward'!$B$5:$B$13,0),MATCH(FN$4,'Curva Forward'!$C$4:$AN$4,0))),CP34)</f>
        <v>341644.80000000005</v>
      </c>
      <c r="FO34" s="200">
        <f>AC34*AC$2*IF($FC34="V",1,-1)*IF($Q34="Fixo",(CQ34-INDEX('Curva Forward'!$C$5:$AN$13,MATCH(CONCATENATE(BD_COMERCIAL!$K34," ",BD_COMERCIAL!$L34),'Curva Forward'!$B$5:$B$13,0),MATCH(FO$4,'Curva Forward'!$C$4:$AN$4,0))),CQ34)</f>
        <v>317184</v>
      </c>
      <c r="FP34" s="200">
        <f>AD34*AD$2*IF($FC34="V",1,-1)*IF($Q34="Fixo",(CR34-INDEX('Curva Forward'!$C$5:$AN$13,MATCH(CONCATENATE(BD_COMERCIAL!$K34," ",BD_COMERCIAL!$L34),'Curva Forward'!$B$5:$B$13,0),MATCH(FP$4,'Curva Forward'!$C$4:$AN$4,0))),CR34)</f>
        <v>351168</v>
      </c>
      <c r="FQ34" s="200">
        <f>AE34*AE$2*IF($FC34="V",1,-1)*IF($Q34="Fixo",(CS34-INDEX('Curva Forward'!$C$5:$AN$13,MATCH(CONCATENATE(BD_COMERCIAL!$K34," ",BD_COMERCIAL!$L34),'Curva Forward'!$B$5:$B$13,0),MATCH(FQ$4,'Curva Forward'!$C$4:$AN$4,0))),CS34)</f>
        <v>339840</v>
      </c>
      <c r="FR34" s="200">
        <f>AF34*AF$2*IF($FC34="V",1,-1)*IF($Q34="Fixo",(CT34-INDEX('Curva Forward'!$C$5:$AN$13,MATCH(CONCATENATE(BD_COMERCIAL!$K34," ",BD_COMERCIAL!$L34),'Curva Forward'!$B$5:$B$13,0),MATCH(FR$4,'Curva Forward'!$C$4:$AN$4,0))),CT34)</f>
        <v>352358.40000000002</v>
      </c>
      <c r="FS34" s="200">
        <f>AG34*AG$2*IF($FC34="V",1,-1)*IF($Q34="Fixo",(CU34-INDEX('Curva Forward'!$C$5:$AN$13,MATCH(CONCATENATE(BD_COMERCIAL!$K34," ",BD_COMERCIAL!$L34),'Curva Forward'!$B$5:$B$13,0),MATCH(FS$4,'Curva Forward'!$C$4:$AN$4,0))),CU34)</f>
        <v>341049.60000000003</v>
      </c>
      <c r="FT34" s="200">
        <f>AH34*AH$2*IF($FC34="V",1,-1)*IF($Q34="Fixo",(CV34-INDEX('Curva Forward'!$C$5:$AN$13,MATCH(CONCATENATE(BD_COMERCIAL!$K34," ",BD_COMERCIAL!$L34),'Curva Forward'!$B$5:$B$13,0),MATCH(FT$4,'Curva Forward'!$C$4:$AN$4,0))),CV34)</f>
        <v>339680.64000000007</v>
      </c>
      <c r="FU34" s="200">
        <f>AI34*AI$2*IF($FC34="V",1,-1)*IF($Q34="Fixo",(CW34-INDEX('Curva Forward'!$C$5:$AN$13,MATCH(CONCATENATE(BD_COMERCIAL!$K34," ",BD_COMERCIAL!$L34),'Curva Forward'!$B$5:$B$13,0),MATCH(FU$4,'Curva Forward'!$C$4:$AN$4,0))),CW34)</f>
        <v>317836.80000000005</v>
      </c>
      <c r="FV34" s="200">
        <f>AJ34*AJ$2*IF($FC34="V",1,-1)*IF($Q34="Fixo",(CX34-INDEX('Curva Forward'!$C$5:$AN$13,MATCH(CONCATENATE(BD_COMERCIAL!$K34," ",BD_COMERCIAL!$L34),'Curva Forward'!$B$5:$B$13,0),MATCH(FV$4,'Curva Forward'!$C$4:$AN$4,0))),CX34)</f>
        <v>311040</v>
      </c>
      <c r="FW34" s="200">
        <f>AK34*AK$2*IF($FC34="V",1,-1)*IF($Q34="Fixo",(CY34-INDEX('Curva Forward'!$C$5:$AN$13,MATCH(CONCATENATE(BD_COMERCIAL!$K34," ",BD_COMERCIAL!$L34),'Curva Forward'!$B$5:$B$13,0),MATCH(FW$4,'Curva Forward'!$C$4:$AN$4,0))),CY34)</f>
        <v>299980.80000000005</v>
      </c>
      <c r="FX34" s="200">
        <f>AL34*AL$2*IF($FC34="V",1,-1)*IF($Q34="Fixo",(CZ34-INDEX('Curva Forward'!$C$5:$AN$13,MATCH(CONCATENATE(BD_COMERCIAL!$K34," ",BD_COMERCIAL!$L34),'Curva Forward'!$B$5:$B$13,0),MATCH(FX$4,'Curva Forward'!$C$4:$AN$4,0))),CZ34)</f>
        <v>285696</v>
      </c>
      <c r="FY34" s="200">
        <f>AM34*AM$2*IF($FC34="V",1,-1)*IF($Q34="Fixo",(DA34-INDEX('Curva Forward'!$C$5:$AN$13,MATCH(CONCATENATE(BD_COMERCIAL!$K34," ",BD_COMERCIAL!$L34),'Curva Forward'!$B$5:$B$13,0),MATCH(FY$4,'Curva Forward'!$C$4:$AN$4,0))),DA34)</f>
        <v>303552</v>
      </c>
      <c r="FZ34" s="200">
        <f>AN34*AN$2*IF($FC34="V",1,-1)*IF($Q34="Fixo",(DB34-INDEX('Curva Forward'!$C$5:$AN$13,MATCH(CONCATENATE(BD_COMERCIAL!$K34," ",BD_COMERCIAL!$L34),'Curva Forward'!$B$5:$B$13,0),MATCH(FZ$4,'Curva Forward'!$C$4:$AN$4,0))),DB34)</f>
        <v>0</v>
      </c>
      <c r="GA34" s="200">
        <f>AO34*AO$2*IF($FC34="V",1,-1)*IF($Q34="Fixo",(DC34-INDEX('Curva Forward'!$C$5:$AN$13,MATCH(CONCATENATE(BD_COMERCIAL!$K34," ",BD_COMERCIAL!$L34),'Curva Forward'!$B$5:$B$13,0),MATCH(GA$4,'Curva Forward'!$C$4:$AN$4,0))),DC34)</f>
        <v>0</v>
      </c>
      <c r="GB34" s="200">
        <f>AP34*AP$2*IF($FC34="V",1,-1)*IF($Q34="Fixo",(DD34-INDEX('Curva Forward'!$C$5:$AN$13,MATCH(CONCATENATE(BD_COMERCIAL!$K34," ",BD_COMERCIAL!$L34),'Curva Forward'!$B$5:$B$13,0),MATCH(GB$4,'Curva Forward'!$C$4:$AN$4,0))),DD34)</f>
        <v>0</v>
      </c>
      <c r="GC34" s="200">
        <f>AQ34*AQ$2*IF($FC34="V",1,-1)*IF($Q34="Fixo",(DE34-INDEX('Curva Forward'!$C$5:$AN$13,MATCH(CONCATENATE(BD_COMERCIAL!$K34," ",BD_COMERCIAL!$L34),'Curva Forward'!$B$5:$B$13,0),MATCH(GC$4,'Curva Forward'!$C$4:$AN$4,0))),DE34)</f>
        <v>0</v>
      </c>
      <c r="GD34" s="200">
        <f>AR34*AR$2*IF($FC34="V",1,-1)*IF($Q34="Fixo",(DF34-INDEX('Curva Forward'!$C$5:$AN$13,MATCH(CONCATENATE(BD_COMERCIAL!$K34," ",BD_COMERCIAL!$L34),'Curva Forward'!$B$5:$B$13,0),MATCH(GD$4,'Curva Forward'!$C$4:$AN$4,0))),DF34)</f>
        <v>0</v>
      </c>
      <c r="GE34" s="200">
        <f>AS34*AS$2*IF($FC34="V",1,-1)*IF($Q34="Fixo",(DG34-INDEX('Curva Forward'!$C$5:$AN$13,MATCH(CONCATENATE(BD_COMERCIAL!$K34," ",BD_COMERCIAL!$L34),'Curva Forward'!$B$5:$B$13,0),MATCH(GE$4,'Curva Forward'!$C$4:$AN$4,0))),DG34)</f>
        <v>0</v>
      </c>
      <c r="GF34" s="200">
        <f>AT34*AT$2*IF($FC34="V",1,-1)*IF($Q34="Fixo",(DH34-INDEX('Curva Forward'!$C$5:$AN$13,MATCH(CONCATENATE(BD_COMERCIAL!$K34," ",BD_COMERCIAL!$L34),'Curva Forward'!$B$5:$B$13,0),MATCH(GF$4,'Curva Forward'!$C$4:$AN$4,0))),DH34)</f>
        <v>0</v>
      </c>
      <c r="GG34" s="200">
        <f>AU34*AU$2*IF($FC34="V",1,-1)*IF($Q34="Fixo",(DI34-INDEX('Curva Forward'!$C$5:$AN$13,MATCH(CONCATENATE(BD_COMERCIAL!$K34," ",BD_COMERCIAL!$L34),'Curva Forward'!$B$5:$B$13,0),MATCH(GG$4,'Curva Forward'!$C$4:$AN$4,0))),DI34)</f>
        <v>0</v>
      </c>
      <c r="GH34" s="200">
        <f>AV34*AV$2*IF($FC34="V",1,-1)*IF($Q34="Fixo",(DJ34-INDEX('Curva Forward'!$C$5:$AN$13,MATCH(CONCATENATE(BD_COMERCIAL!$K34," ",BD_COMERCIAL!$L34),'Curva Forward'!$B$5:$B$13,0),MATCH(GH$4,'Curva Forward'!$C$4:$AN$4,0))),DJ34)</f>
        <v>0</v>
      </c>
      <c r="GI34" s="200">
        <f>AW34*AW$2*IF($FC34="V",1,-1)*IF($Q34="Fixo",(DK34-INDEX('Curva Forward'!$C$5:$AN$13,MATCH(CONCATENATE(BD_COMERCIAL!$K34," ",BD_COMERCIAL!$L34),'Curva Forward'!$B$5:$B$13,0),MATCH(GI$4,'Curva Forward'!$C$4:$AN$4,0))),DK34)</f>
        <v>0</v>
      </c>
      <c r="GJ34" s="200">
        <f>AX34*AX$2*IF($FC34="V",1,-1)*IF($Q34="Fixo",(DL34-INDEX('Curva Forward'!$C$5:$AN$13,MATCH(CONCATENATE(BD_COMERCIAL!$K34," ",BD_COMERCIAL!$L34),'Curva Forward'!$B$5:$B$13,0),MATCH(GJ$4,'Curva Forward'!$C$4:$AN$4,0))),DL34)</f>
        <v>0</v>
      </c>
      <c r="GK34" s="200">
        <f>AY34*AY$2*IF($FC34="V",1,-1)*IF($Q34="Fixo",(DM34-INDEX('Curva Forward'!$C$5:$AN$13,MATCH(CONCATENATE(BD_COMERCIAL!$K34," ",BD_COMERCIAL!$L34),'Curva Forward'!$B$5:$B$13,0),MATCH(GK$4,'Curva Forward'!$C$4:$AN$4,0))),DM34)</f>
        <v>0</v>
      </c>
      <c r="GL34" s="200">
        <f>IF(EZ34="",0,CL34*CL$2*IF($FC34="V",1,-1)*IF($Q34="Fixo",(EZ34-INDEX('Curva Forward'!$C$5:$AN$13,MATCH(CONCATENATE(BD_COMERCIAL!$K34," ",BD_COMERCIAL!$L34),'Curva Forward'!$B$5:$B$13,0),MATCH(GL$4,'Curva Forward'!$C$4:$AN$4,0))),EZ34))</f>
        <v>0</v>
      </c>
      <c r="GM34" s="200">
        <f>IF(FA34="",0,CM34*CM$2*IF($FC34="V",1,-1)*IF($Q34="Fixo",(FA34-INDEX('Curva Forward'!$C$5:$AN$13,MATCH(CONCATENATE(BD_COMERCIAL!$K34," ",BD_COMERCIAL!$L34),'Curva Forward'!$B$5:$B$13,0),MATCH(GM$4,'Curva Forward'!$C$4:$AN$4,0))),FA34))</f>
        <v>0</v>
      </c>
      <c r="GN34" s="200">
        <f>IF(FB34="",0,CN34*CN$2*IF($FC34="V",1,-1)*IF($Q34="Fixo",(FB34-INDEX('Curva Forward'!$C$5:$AN$13,MATCH(CONCATENATE(BD_COMERCIAL!$K34," ",BD_COMERCIAL!$L34),'Curva Forward'!$B$5:$B$13,0),MATCH(GN$4,'Curva Forward'!$C$4:$AN$4,0))),FB34))</f>
        <v>0</v>
      </c>
      <c r="GO34" s="201">
        <f t="shared" ca="1" si="27"/>
        <v>0</v>
      </c>
      <c r="GP34" s="201">
        <f t="shared" ca="1" si="28"/>
        <v>0</v>
      </c>
    </row>
    <row r="35" spans="1:198" x14ac:dyDescent="0.25">
      <c r="A35" s="6"/>
      <c r="B35" s="7" t="s">
        <v>328</v>
      </c>
      <c r="C35" s="8">
        <v>44441</v>
      </c>
      <c r="D35" s="9" t="s">
        <v>131</v>
      </c>
      <c r="E35" s="9" t="s">
        <v>231</v>
      </c>
      <c r="F35" s="113">
        <v>11315117000180</v>
      </c>
      <c r="G35" s="10" t="s">
        <v>125</v>
      </c>
      <c r="H35" s="113">
        <v>3780401000108</v>
      </c>
      <c r="I35" s="9" t="s">
        <v>126</v>
      </c>
      <c r="J35" s="166" t="s">
        <v>329</v>
      </c>
      <c r="K35" s="10" t="s">
        <v>127</v>
      </c>
      <c r="L35" s="84" t="s">
        <v>22</v>
      </c>
      <c r="M35" s="11">
        <v>44927</v>
      </c>
      <c r="N35" s="12">
        <v>45291</v>
      </c>
      <c r="O35" s="10">
        <v>0.3</v>
      </c>
      <c r="P35" s="84">
        <v>248</v>
      </c>
      <c r="Q35" s="84" t="s">
        <v>128</v>
      </c>
      <c r="R35" s="10" t="s">
        <v>129</v>
      </c>
      <c r="S35" s="14" t="s">
        <v>281</v>
      </c>
      <c r="T35" s="174" t="s">
        <v>130</v>
      </c>
      <c r="U35" s="175">
        <v>44441</v>
      </c>
      <c r="V35" s="257" t="e">
        <f ca="1">IF(U35="","",
IF(U35="NA","",
IFERROR(VLOOKUP(EOMONTH(M35,-2)+1,IPCA!$A:$B,2,0),
VLOOKUP(EOMONTH(TODAY(),-2)+1,IPCA!$A:$B,2,0))/
VLOOKUP(EOMONTH(U35,-2)+1,IPCA!$A:$B,2,0)*
P35))</f>
        <v>#N/A</v>
      </c>
      <c r="W35" s="84"/>
      <c r="X35" s="13" t="s">
        <v>133</v>
      </c>
      <c r="Y35" s="176" t="s">
        <v>363</v>
      </c>
      <c r="Z35" s="107" t="s">
        <v>136</v>
      </c>
      <c r="AA35" s="108">
        <v>44543</v>
      </c>
      <c r="AB35" s="15"/>
      <c r="AM35" s="6"/>
      <c r="AN35" s="15">
        <v>0.3</v>
      </c>
      <c r="AO35">
        <v>0.3</v>
      </c>
      <c r="AP35">
        <v>0.3</v>
      </c>
      <c r="AQ35">
        <v>0.3</v>
      </c>
      <c r="AR35">
        <v>0.3</v>
      </c>
      <c r="AS35">
        <v>0.3</v>
      </c>
      <c r="AT35">
        <v>0.3</v>
      </c>
      <c r="AU35">
        <v>0.3</v>
      </c>
      <c r="AV35">
        <v>0.3</v>
      </c>
      <c r="AW35">
        <v>0.3</v>
      </c>
      <c r="AX35">
        <v>0.3</v>
      </c>
      <c r="AY35" s="6">
        <v>0.3</v>
      </c>
      <c r="AZ35" s="15"/>
      <c r="BK35" s="6"/>
      <c r="BL35" s="15"/>
      <c r="BW35" s="6"/>
      <c r="BX35" s="15"/>
      <c r="CI35" s="6"/>
      <c r="CJ35" s="16" t="str">
        <f t="shared" si="12"/>
        <v/>
      </c>
      <c r="CK35" s="16">
        <f t="shared" si="13"/>
        <v>0.3</v>
      </c>
      <c r="CL35" s="16" t="str">
        <f t="shared" si="14"/>
        <v/>
      </c>
      <c r="CM35" s="16" t="str">
        <f t="shared" si="15"/>
        <v/>
      </c>
      <c r="CN35" s="16" t="str">
        <f t="shared" si="16"/>
        <v/>
      </c>
      <c r="CO35" s="18"/>
      <c r="CP35" s="15"/>
      <c r="DA35" s="6"/>
      <c r="DB35" s="15">
        <v>248</v>
      </c>
      <c r="DC35">
        <v>248</v>
      </c>
      <c r="DD35">
        <v>248</v>
      </c>
      <c r="DE35">
        <v>248</v>
      </c>
      <c r="DF35">
        <v>248</v>
      </c>
      <c r="DG35">
        <v>248</v>
      </c>
      <c r="DH35">
        <v>248</v>
      </c>
      <c r="DI35">
        <v>248</v>
      </c>
      <c r="DJ35">
        <v>248</v>
      </c>
      <c r="DK35">
        <v>248</v>
      </c>
      <c r="DL35">
        <v>248</v>
      </c>
      <c r="DM35" s="6">
        <v>248</v>
      </c>
      <c r="DN35" s="15"/>
      <c r="DY35" s="6"/>
      <c r="DZ35" s="15"/>
      <c r="EK35" s="6"/>
      <c r="EL35" s="15"/>
      <c r="EW35" s="6"/>
      <c r="EX35" s="16" t="str">
        <f t="shared" si="17"/>
        <v/>
      </c>
      <c r="EY35" s="16">
        <f t="shared" si="18"/>
        <v>248</v>
      </c>
      <c r="EZ35" s="16" t="str">
        <f t="shared" si="19"/>
        <v/>
      </c>
      <c r="FA35" s="16" t="str">
        <f t="shared" si="20"/>
        <v/>
      </c>
      <c r="FB35" s="160" t="str">
        <f t="shared" si="21"/>
        <v/>
      </c>
      <c r="FC35" t="s">
        <v>205</v>
      </c>
      <c r="FD35" s="20" t="s">
        <v>126</v>
      </c>
      <c r="FE35"/>
      <c r="FF35" s="209" t="s">
        <v>206</v>
      </c>
      <c r="FH35" s="284" t="e">
        <f t="shared" ca="1" si="22"/>
        <v>#N/A</v>
      </c>
      <c r="FI35" s="208">
        <f t="shared" si="23"/>
        <v>12.133333333333333</v>
      </c>
      <c r="FK35" t="str">
        <f t="shared" si="24"/>
        <v>Lightcom Comercializadora de Energia S/A</v>
      </c>
      <c r="FL35" s="201">
        <f t="shared" ca="1" si="25"/>
        <v>0</v>
      </c>
      <c r="FM35" s="201">
        <f t="shared" ca="1" si="26"/>
        <v>-226900.80000000002</v>
      </c>
      <c r="FN35" s="200">
        <f>AB35*AB$2*IF($FC35="V",1,-1)*IF($Q35="Fixo",(CP35-INDEX('Curva Forward'!$C$5:$AN$13,MATCH(CONCATENATE(BD_COMERCIAL!$K35," ",BD_COMERCIAL!$L35),'Curva Forward'!$B$5:$B$13,0),MATCH(FN$4,'Curva Forward'!$C$4:$AN$4,0))),CP35)</f>
        <v>0</v>
      </c>
      <c r="FO35" s="200">
        <f>AC35*AC$2*IF($FC35="V",1,-1)*IF($Q35="Fixo",(CQ35-INDEX('Curva Forward'!$C$5:$AN$13,MATCH(CONCATENATE(BD_COMERCIAL!$K35," ",BD_COMERCIAL!$L35),'Curva Forward'!$B$5:$B$13,0),MATCH(FO$4,'Curva Forward'!$C$4:$AN$4,0))),CQ35)</f>
        <v>0</v>
      </c>
      <c r="FP35" s="200">
        <f>AD35*AD$2*IF($FC35="V",1,-1)*IF($Q35="Fixo",(CR35-INDEX('Curva Forward'!$C$5:$AN$13,MATCH(CONCATENATE(BD_COMERCIAL!$K35," ",BD_COMERCIAL!$L35),'Curva Forward'!$B$5:$B$13,0),MATCH(FP$4,'Curva Forward'!$C$4:$AN$4,0))),CR35)</f>
        <v>0</v>
      </c>
      <c r="FQ35" s="200">
        <f>AE35*AE$2*IF($FC35="V",1,-1)*IF($Q35="Fixo",(CS35-INDEX('Curva Forward'!$C$5:$AN$13,MATCH(CONCATENATE(BD_COMERCIAL!$K35," ",BD_COMERCIAL!$L35),'Curva Forward'!$B$5:$B$13,0),MATCH(FQ$4,'Curva Forward'!$C$4:$AN$4,0))),CS35)</f>
        <v>0</v>
      </c>
      <c r="FR35" s="200">
        <f>AF35*AF$2*IF($FC35="V",1,-1)*IF($Q35="Fixo",(CT35-INDEX('Curva Forward'!$C$5:$AN$13,MATCH(CONCATENATE(BD_COMERCIAL!$K35," ",BD_COMERCIAL!$L35),'Curva Forward'!$B$5:$B$13,0),MATCH(FR$4,'Curva Forward'!$C$4:$AN$4,0))),CT35)</f>
        <v>0</v>
      </c>
      <c r="FS35" s="200">
        <f>AG35*AG$2*IF($FC35="V",1,-1)*IF($Q35="Fixo",(CU35-INDEX('Curva Forward'!$C$5:$AN$13,MATCH(CONCATENATE(BD_COMERCIAL!$K35," ",BD_COMERCIAL!$L35),'Curva Forward'!$B$5:$B$13,0),MATCH(FS$4,'Curva Forward'!$C$4:$AN$4,0))),CU35)</f>
        <v>0</v>
      </c>
      <c r="FT35" s="200">
        <f>AH35*AH$2*IF($FC35="V",1,-1)*IF($Q35="Fixo",(CV35-INDEX('Curva Forward'!$C$5:$AN$13,MATCH(CONCATENATE(BD_COMERCIAL!$K35," ",BD_COMERCIAL!$L35),'Curva Forward'!$B$5:$B$13,0),MATCH(FT$4,'Curva Forward'!$C$4:$AN$4,0))),CV35)</f>
        <v>0</v>
      </c>
      <c r="FU35" s="200">
        <f>AI35*AI$2*IF($FC35="V",1,-1)*IF($Q35="Fixo",(CW35-INDEX('Curva Forward'!$C$5:$AN$13,MATCH(CONCATENATE(BD_COMERCIAL!$K35," ",BD_COMERCIAL!$L35),'Curva Forward'!$B$5:$B$13,0),MATCH(FU$4,'Curva Forward'!$C$4:$AN$4,0))),CW35)</f>
        <v>0</v>
      </c>
      <c r="FV35" s="200">
        <f>AJ35*AJ$2*IF($FC35="V",1,-1)*IF($Q35="Fixo",(CX35-INDEX('Curva Forward'!$C$5:$AN$13,MATCH(CONCATENATE(BD_COMERCIAL!$K35," ",BD_COMERCIAL!$L35),'Curva Forward'!$B$5:$B$13,0),MATCH(FV$4,'Curva Forward'!$C$4:$AN$4,0))),CX35)</f>
        <v>0</v>
      </c>
      <c r="FW35" s="200">
        <f>AK35*AK$2*IF($FC35="V",1,-1)*IF($Q35="Fixo",(CY35-INDEX('Curva Forward'!$C$5:$AN$13,MATCH(CONCATENATE(BD_COMERCIAL!$K35," ",BD_COMERCIAL!$L35),'Curva Forward'!$B$5:$B$13,0),MATCH(FW$4,'Curva Forward'!$C$4:$AN$4,0))),CY35)</f>
        <v>0</v>
      </c>
      <c r="FX35" s="200">
        <f>AL35*AL$2*IF($FC35="V",1,-1)*IF($Q35="Fixo",(CZ35-INDEX('Curva Forward'!$C$5:$AN$13,MATCH(CONCATENATE(BD_COMERCIAL!$K35," ",BD_COMERCIAL!$L35),'Curva Forward'!$B$5:$B$13,0),MATCH(FX$4,'Curva Forward'!$C$4:$AN$4,0))),CZ35)</f>
        <v>0</v>
      </c>
      <c r="FY35" s="200">
        <f>AM35*AM$2*IF($FC35="V",1,-1)*IF($Q35="Fixo",(DA35-INDEX('Curva Forward'!$C$5:$AN$13,MATCH(CONCATENATE(BD_COMERCIAL!$K35," ",BD_COMERCIAL!$L35),'Curva Forward'!$B$5:$B$13,0),MATCH(FY$4,'Curva Forward'!$C$4:$AN$4,0))),DA35)</f>
        <v>0</v>
      </c>
      <c r="FZ35" s="200">
        <f>AN35*AN$2*IF($FC35="V",1,-1)*IF($Q35="Fixo",(DB35-INDEX('Curva Forward'!$C$5:$AN$13,MATCH(CONCATENATE(BD_COMERCIAL!$K35," ",BD_COMERCIAL!$L35),'Curva Forward'!$B$5:$B$13,0),MATCH(FZ$4,'Curva Forward'!$C$4:$AN$4,0))),DB35)</f>
        <v>-21873.599999999999</v>
      </c>
      <c r="GA35" s="200">
        <f>AO35*AO$2*IF($FC35="V",1,-1)*IF($Q35="Fixo",(DC35-INDEX('Curva Forward'!$C$5:$AN$13,MATCH(CONCATENATE(BD_COMERCIAL!$K35," ",BD_COMERCIAL!$L35),'Curva Forward'!$B$5:$B$13,0),MATCH(GA$4,'Curva Forward'!$C$4:$AN$4,0))),DC35)</f>
        <v>-19756.8</v>
      </c>
      <c r="GB35" s="200">
        <f>AP35*AP$2*IF($FC35="V",1,-1)*IF($Q35="Fixo",(DD35-INDEX('Curva Forward'!$C$5:$AN$13,MATCH(CONCATENATE(BD_COMERCIAL!$K35," ",BD_COMERCIAL!$L35),'Curva Forward'!$B$5:$B$13,0),MATCH(GB$4,'Curva Forward'!$C$4:$AN$4,0))),DD35)</f>
        <v>-21873.599999999999</v>
      </c>
      <c r="GC35" s="200">
        <f>AQ35*AQ$2*IF($FC35="V",1,-1)*IF($Q35="Fixo",(DE35-INDEX('Curva Forward'!$C$5:$AN$13,MATCH(CONCATENATE(BD_COMERCIAL!$K35," ",BD_COMERCIAL!$L35),'Curva Forward'!$B$5:$B$13,0),MATCH(GC$4,'Curva Forward'!$C$4:$AN$4,0))),DE35)</f>
        <v>-26352</v>
      </c>
      <c r="GD35" s="200">
        <f>AR35*AR$2*IF($FC35="V",1,-1)*IF($Q35="Fixo",(DF35-INDEX('Curva Forward'!$C$5:$AN$13,MATCH(CONCATENATE(BD_COMERCIAL!$K35," ",BD_COMERCIAL!$L35),'Curva Forward'!$B$5:$B$13,0),MATCH(GD$4,'Curva Forward'!$C$4:$AN$4,0))),DF35)</f>
        <v>-27230.399999999998</v>
      </c>
      <c r="GE35" s="200">
        <f>AS35*AS$2*IF($FC35="V",1,-1)*IF($Q35="Fixo",(DG35-INDEX('Curva Forward'!$C$5:$AN$13,MATCH(CONCATENATE(BD_COMERCIAL!$K35," ",BD_COMERCIAL!$L35),'Curva Forward'!$B$5:$B$13,0),MATCH(GE$4,'Curva Forward'!$C$4:$AN$4,0))),DG35)</f>
        <v>-26352</v>
      </c>
      <c r="GF35" s="200">
        <f>AT35*AT$2*IF($FC35="V",1,-1)*IF($Q35="Fixo",(DH35-INDEX('Curva Forward'!$C$5:$AN$13,MATCH(CONCATENATE(BD_COMERCIAL!$K35," ",BD_COMERCIAL!$L35),'Curva Forward'!$B$5:$B$13,0),MATCH(GF$4,'Curva Forward'!$C$4:$AN$4,0))),DH35)</f>
        <v>-14061.599999999999</v>
      </c>
      <c r="GG35" s="200">
        <f>AU35*AU$2*IF($FC35="V",1,-1)*IF($Q35="Fixo",(DI35-INDEX('Curva Forward'!$C$5:$AN$13,MATCH(CONCATENATE(BD_COMERCIAL!$K35," ",BD_COMERCIAL!$L35),'Curva Forward'!$B$5:$B$13,0),MATCH(GG$4,'Curva Forward'!$C$4:$AN$4,0))),DI35)</f>
        <v>-14061.599999999999</v>
      </c>
      <c r="GH35" s="200">
        <f>AV35*AV$2*IF($FC35="V",1,-1)*IF($Q35="Fixo",(DJ35-INDEX('Curva Forward'!$C$5:$AN$13,MATCH(CONCATENATE(BD_COMERCIAL!$K35," ",BD_COMERCIAL!$L35),'Curva Forward'!$B$5:$B$13,0),MATCH(GH$4,'Curva Forward'!$C$4:$AN$4,0))),DJ35)</f>
        <v>-13608</v>
      </c>
      <c r="GI35" s="200">
        <f>AW35*AW$2*IF($FC35="V",1,-1)*IF($Q35="Fixo",(DK35-INDEX('Curva Forward'!$C$5:$AN$13,MATCH(CONCATENATE(BD_COMERCIAL!$K35," ",BD_COMERCIAL!$L35),'Curva Forward'!$B$5:$B$13,0),MATCH(GI$4,'Curva Forward'!$C$4:$AN$4,0))),DK35)</f>
        <v>-14061.599999999999</v>
      </c>
      <c r="GJ35" s="200">
        <f>AX35*AX$2*IF($FC35="V",1,-1)*IF($Q35="Fixo",(DL35-INDEX('Curva Forward'!$C$5:$AN$13,MATCH(CONCATENATE(BD_COMERCIAL!$K35," ",BD_COMERCIAL!$L35),'Curva Forward'!$B$5:$B$13,0),MATCH(GJ$4,'Curva Forward'!$C$4:$AN$4,0))),DL35)</f>
        <v>-13608</v>
      </c>
      <c r="GK35" s="200">
        <f>AY35*AY$2*IF($FC35="V",1,-1)*IF($Q35="Fixo",(DM35-INDEX('Curva Forward'!$C$5:$AN$13,MATCH(CONCATENATE(BD_COMERCIAL!$K35," ",BD_COMERCIAL!$L35),'Curva Forward'!$B$5:$B$13,0),MATCH(GK$4,'Curva Forward'!$C$4:$AN$4,0))),DM35)</f>
        <v>-14061.599999999999</v>
      </c>
      <c r="GL35" s="200">
        <f>IF(EZ35="",0,CL35*CL$2*IF($FC35="V",1,-1)*IF($Q35="Fixo",(EZ35-INDEX('Curva Forward'!$C$5:$AN$13,MATCH(CONCATENATE(BD_COMERCIAL!$K35," ",BD_COMERCIAL!$L35),'Curva Forward'!$B$5:$B$13,0),MATCH(GL$4,'Curva Forward'!$C$4:$AN$4,0))),EZ35))</f>
        <v>0</v>
      </c>
      <c r="GM35" s="200">
        <f>IF(FA35="",0,CM35*CM$2*IF($FC35="V",1,-1)*IF($Q35="Fixo",(FA35-INDEX('Curva Forward'!$C$5:$AN$13,MATCH(CONCATENATE(BD_COMERCIAL!$K35," ",BD_COMERCIAL!$L35),'Curva Forward'!$B$5:$B$13,0),MATCH(GM$4,'Curva Forward'!$C$4:$AN$4,0))),FA35))</f>
        <v>0</v>
      </c>
      <c r="GN35" s="200">
        <f>IF(FB35="",0,CN35*CN$2*IF($FC35="V",1,-1)*IF($Q35="Fixo",(FB35-INDEX('Curva Forward'!$C$5:$AN$13,MATCH(CONCATENATE(BD_COMERCIAL!$K35," ",BD_COMERCIAL!$L35),'Curva Forward'!$B$5:$B$13,0),MATCH(GN$4,'Curva Forward'!$C$4:$AN$4,0))),FB35))</f>
        <v>0</v>
      </c>
      <c r="GO35" s="201">
        <f t="shared" ca="1" si="27"/>
        <v>0</v>
      </c>
      <c r="GP35" s="201">
        <f t="shared" ca="1" si="28"/>
        <v>-226900.80000000002</v>
      </c>
    </row>
    <row r="36" spans="1:198" x14ac:dyDescent="0.25">
      <c r="A36" s="6"/>
      <c r="B36" s="7" t="s">
        <v>330</v>
      </c>
      <c r="C36" s="8">
        <v>44441</v>
      </c>
      <c r="D36" s="9" t="s">
        <v>131</v>
      </c>
      <c r="E36" s="9" t="s">
        <v>231</v>
      </c>
      <c r="F36" s="113">
        <v>11315117000180</v>
      </c>
      <c r="G36" s="10" t="s">
        <v>125</v>
      </c>
      <c r="H36" s="113">
        <v>3780401000108</v>
      </c>
      <c r="I36" s="9" t="s">
        <v>126</v>
      </c>
      <c r="J36" s="166" t="s">
        <v>329</v>
      </c>
      <c r="K36" s="10" t="s">
        <v>127</v>
      </c>
      <c r="L36" s="84" t="s">
        <v>22</v>
      </c>
      <c r="M36" s="11">
        <v>44562</v>
      </c>
      <c r="N36" s="12">
        <v>44926</v>
      </c>
      <c r="O36" s="10">
        <v>0.3</v>
      </c>
      <c r="P36" s="84">
        <v>354</v>
      </c>
      <c r="Q36" s="84" t="s">
        <v>128</v>
      </c>
      <c r="R36" s="10" t="s">
        <v>129</v>
      </c>
      <c r="S36" s="14" t="s">
        <v>281</v>
      </c>
      <c r="T36" s="174" t="s">
        <v>130</v>
      </c>
      <c r="U36" s="175">
        <v>44441</v>
      </c>
      <c r="V36" s="257">
        <f ca="1">IF(U36="","",
IF(U36="NA","",
IFERROR(VLOOKUP(EOMONTH(M36,-2)+1,IPCA!$A:$B,2,0),
VLOOKUP(EOMONTH(TODAY(),-2)+1,IPCA!$A:$B,2,0))/
VLOOKUP(EOMONTH(U36,-2)+1,IPCA!$A:$B,2,0)*
P36))</f>
        <v>368.69906825163162</v>
      </c>
      <c r="W36" s="84"/>
      <c r="X36" s="13" t="s">
        <v>133</v>
      </c>
      <c r="Y36" s="176" t="s">
        <v>363</v>
      </c>
      <c r="Z36" s="107" t="s">
        <v>136</v>
      </c>
      <c r="AA36" s="108">
        <v>44543</v>
      </c>
      <c r="AB36" s="15">
        <v>0.3</v>
      </c>
      <c r="AC36">
        <v>0.3</v>
      </c>
      <c r="AD36">
        <v>0.3</v>
      </c>
      <c r="AE36">
        <v>0.3</v>
      </c>
      <c r="AF36">
        <v>0.3</v>
      </c>
      <c r="AG36">
        <v>0.3</v>
      </c>
      <c r="AH36">
        <v>0.3</v>
      </c>
      <c r="AI36">
        <v>0.3</v>
      </c>
      <c r="AJ36">
        <v>0.3</v>
      </c>
      <c r="AK36">
        <v>0.3</v>
      </c>
      <c r="AL36">
        <v>0.3</v>
      </c>
      <c r="AM36" s="6">
        <v>0.3</v>
      </c>
      <c r="AN36" s="15"/>
      <c r="AY36" s="6"/>
      <c r="AZ36" s="15"/>
      <c r="BK36" s="6"/>
      <c r="BL36" s="15"/>
      <c r="BW36" s="6"/>
      <c r="BX36" s="15"/>
      <c r="CI36" s="6"/>
      <c r="CJ36" s="16">
        <f t="shared" si="12"/>
        <v>0.3</v>
      </c>
      <c r="CK36" s="16" t="str">
        <f t="shared" si="13"/>
        <v/>
      </c>
      <c r="CL36" s="16" t="str">
        <f t="shared" si="14"/>
        <v/>
      </c>
      <c r="CM36" s="16" t="str">
        <f t="shared" si="15"/>
        <v/>
      </c>
      <c r="CN36" s="16" t="str">
        <f t="shared" si="16"/>
        <v/>
      </c>
      <c r="CO36" s="18"/>
      <c r="CP36" s="15">
        <v>354</v>
      </c>
      <c r="CQ36">
        <v>354</v>
      </c>
      <c r="CR36">
        <v>354</v>
      </c>
      <c r="CS36">
        <v>354</v>
      </c>
      <c r="CT36">
        <v>354</v>
      </c>
      <c r="CU36">
        <v>354</v>
      </c>
      <c r="CV36">
        <v>354</v>
      </c>
      <c r="CW36">
        <v>354</v>
      </c>
      <c r="CX36">
        <v>354</v>
      </c>
      <c r="CY36">
        <v>354</v>
      </c>
      <c r="CZ36">
        <v>354</v>
      </c>
      <c r="DA36" s="6">
        <v>354</v>
      </c>
      <c r="DB36" s="15"/>
      <c r="DM36" s="6"/>
      <c r="DN36" s="15"/>
      <c r="DY36" s="6"/>
      <c r="DZ36" s="15"/>
      <c r="EK36" s="6"/>
      <c r="EL36" s="15"/>
      <c r="EW36" s="6"/>
      <c r="EX36" s="16">
        <f t="shared" si="17"/>
        <v>354</v>
      </c>
      <c r="EY36" s="16" t="str">
        <f t="shared" si="18"/>
        <v/>
      </c>
      <c r="EZ36" s="16" t="str">
        <f t="shared" si="19"/>
        <v/>
      </c>
      <c r="FA36" s="16" t="str">
        <f t="shared" si="20"/>
        <v/>
      </c>
      <c r="FB36" s="160" t="str">
        <f t="shared" si="21"/>
        <v/>
      </c>
      <c r="FC36" t="s">
        <v>205</v>
      </c>
      <c r="FD36" s="20" t="s">
        <v>126</v>
      </c>
      <c r="FE36"/>
      <c r="FF36" s="209" t="s">
        <v>206</v>
      </c>
      <c r="FH36" s="284">
        <f t="shared" ca="1" si="22"/>
        <v>14.699068251631616</v>
      </c>
      <c r="FI36" s="208">
        <f t="shared" si="23"/>
        <v>12.133333333333333</v>
      </c>
      <c r="FK36" t="str">
        <f t="shared" si="24"/>
        <v>Lightcom Comercializadora de Energia S/A</v>
      </c>
      <c r="FL36" s="201">
        <f t="shared" ca="1" si="25"/>
        <v>-736699.32000000007</v>
      </c>
      <c r="FM36" s="201">
        <f t="shared" ca="1" si="26"/>
        <v>0</v>
      </c>
      <c r="FN36" s="200">
        <f>AB36*AB$2*IF($FC36="V",1,-1)*IF($Q36="Fixo",(CP36-INDEX('Curva Forward'!$C$5:$AN$13,MATCH(CONCATENATE(BD_COMERCIAL!$K36," ",BD_COMERCIAL!$L36),'Curva Forward'!$B$5:$B$13,0),MATCH(FN$4,'Curva Forward'!$C$4:$AN$4,0))),CP36)</f>
        <v>-64504.799999999996</v>
      </c>
      <c r="FO36" s="200">
        <f>AC36*AC$2*IF($FC36="V",1,-1)*IF($Q36="Fixo",(CQ36-INDEX('Curva Forward'!$C$5:$AN$13,MATCH(CONCATENATE(BD_COMERCIAL!$K36," ",BD_COMERCIAL!$L36),'Curva Forward'!$B$5:$B$13,0),MATCH(FO$4,'Curva Forward'!$C$4:$AN$4,0))),CQ36)</f>
        <v>-59875.199999999997</v>
      </c>
      <c r="FP36" s="200">
        <f>AD36*AD$2*IF($FC36="V",1,-1)*IF($Q36="Fixo",(CR36-INDEX('Curva Forward'!$C$5:$AN$13,MATCH(CONCATENATE(BD_COMERCIAL!$K36," ",BD_COMERCIAL!$L36),'Curva Forward'!$B$5:$B$13,0),MATCH(FP$4,'Curva Forward'!$C$4:$AN$4,0))),CR36)</f>
        <v>-66290.399999999994</v>
      </c>
      <c r="FQ36" s="200">
        <f>AE36*AE$2*IF($FC36="V",1,-1)*IF($Q36="Fixo",(CS36-INDEX('Curva Forward'!$C$5:$AN$13,MATCH(CONCATENATE(BD_COMERCIAL!$K36," ",BD_COMERCIAL!$L36),'Curva Forward'!$B$5:$B$13,0),MATCH(FQ$4,'Curva Forward'!$C$4:$AN$4,0))),CS36)</f>
        <v>-64152</v>
      </c>
      <c r="FR36" s="200">
        <f>AF36*AF$2*IF($FC36="V",1,-1)*IF($Q36="Fixo",(CT36-INDEX('Curva Forward'!$C$5:$AN$13,MATCH(CONCATENATE(BD_COMERCIAL!$K36," ",BD_COMERCIAL!$L36),'Curva Forward'!$B$5:$B$13,0),MATCH(FR$4,'Curva Forward'!$C$4:$AN$4,0))),CT36)</f>
        <v>-66513.599999999991</v>
      </c>
      <c r="FS36" s="200">
        <f>AG36*AG$2*IF($FC36="V",1,-1)*IF($Q36="Fixo",(CU36-INDEX('Curva Forward'!$C$5:$AN$13,MATCH(CONCATENATE(BD_COMERCIAL!$K36," ",BD_COMERCIAL!$L36),'Curva Forward'!$B$5:$B$13,0),MATCH(FS$4,'Curva Forward'!$C$4:$AN$4,0))),CU36)</f>
        <v>-64378.8</v>
      </c>
      <c r="FT36" s="200">
        <f>AH36*AH$2*IF($FC36="V",1,-1)*IF($Q36="Fixo",(CV36-INDEX('Curva Forward'!$C$5:$AN$13,MATCH(CONCATENATE(BD_COMERCIAL!$K36," ",BD_COMERCIAL!$L36),'Curva Forward'!$B$5:$B$13,0),MATCH(FT$4,'Curva Forward'!$C$4:$AN$4,0))),CV36)</f>
        <v>-64136.520000000004</v>
      </c>
      <c r="FU36" s="200">
        <f>AI36*AI$2*IF($FC36="V",1,-1)*IF($Q36="Fixo",(CW36-INDEX('Curva Forward'!$C$5:$AN$13,MATCH(CONCATENATE(BD_COMERCIAL!$K36," ",BD_COMERCIAL!$L36),'Curva Forward'!$B$5:$B$13,0),MATCH(FU$4,'Curva Forward'!$C$4:$AN$4,0))),CW36)</f>
        <v>-60040.799999999996</v>
      </c>
      <c r="FV36" s="200">
        <f>AJ36*AJ$2*IF($FC36="V",1,-1)*IF($Q36="Fixo",(CX36-INDEX('Curva Forward'!$C$5:$AN$13,MATCH(CONCATENATE(BD_COMERCIAL!$K36," ",BD_COMERCIAL!$L36),'Curva Forward'!$B$5:$B$13,0),MATCH(FV$4,'Curva Forward'!$C$4:$AN$4,0))),CX36)</f>
        <v>-58752</v>
      </c>
      <c r="FW36" s="200">
        <f>AK36*AK$2*IF($FC36="V",1,-1)*IF($Q36="Fixo",(CY36-INDEX('Curva Forward'!$C$5:$AN$13,MATCH(CONCATENATE(BD_COMERCIAL!$K36," ",BD_COMERCIAL!$L36),'Curva Forward'!$B$5:$B$13,0),MATCH(FW$4,'Curva Forward'!$C$4:$AN$4,0))),CY36)</f>
        <v>-56692.799999999996</v>
      </c>
      <c r="FX36" s="200">
        <f>AL36*AL$2*IF($FC36="V",1,-1)*IF($Q36="Fixo",(CZ36-INDEX('Curva Forward'!$C$5:$AN$13,MATCH(CONCATENATE(BD_COMERCIAL!$K36," ",BD_COMERCIAL!$L36),'Curva Forward'!$B$5:$B$13,0),MATCH(FX$4,'Curva Forward'!$C$4:$AN$4,0))),CZ36)</f>
        <v>-54000</v>
      </c>
      <c r="FY36" s="200">
        <f>AM36*AM$2*IF($FC36="V",1,-1)*IF($Q36="Fixo",(DA36-INDEX('Curva Forward'!$C$5:$AN$13,MATCH(CONCATENATE(BD_COMERCIAL!$K36," ",BD_COMERCIAL!$L36),'Curva Forward'!$B$5:$B$13,0),MATCH(FY$4,'Curva Forward'!$C$4:$AN$4,0))),DA36)</f>
        <v>-57362.399999999994</v>
      </c>
      <c r="FZ36" s="200">
        <f>AN36*AN$2*IF($FC36="V",1,-1)*IF($Q36="Fixo",(DB36-INDEX('Curva Forward'!$C$5:$AN$13,MATCH(CONCATENATE(BD_COMERCIAL!$K36," ",BD_COMERCIAL!$L36),'Curva Forward'!$B$5:$B$13,0),MATCH(FZ$4,'Curva Forward'!$C$4:$AN$4,0))),DB36)</f>
        <v>0</v>
      </c>
      <c r="GA36" s="200">
        <f>AO36*AO$2*IF($FC36="V",1,-1)*IF($Q36="Fixo",(DC36-INDEX('Curva Forward'!$C$5:$AN$13,MATCH(CONCATENATE(BD_COMERCIAL!$K36," ",BD_COMERCIAL!$L36),'Curva Forward'!$B$5:$B$13,0),MATCH(GA$4,'Curva Forward'!$C$4:$AN$4,0))),DC36)</f>
        <v>0</v>
      </c>
      <c r="GB36" s="200">
        <f>AP36*AP$2*IF($FC36="V",1,-1)*IF($Q36="Fixo",(DD36-INDEX('Curva Forward'!$C$5:$AN$13,MATCH(CONCATENATE(BD_COMERCIAL!$K36," ",BD_COMERCIAL!$L36),'Curva Forward'!$B$5:$B$13,0),MATCH(GB$4,'Curva Forward'!$C$4:$AN$4,0))),DD36)</f>
        <v>0</v>
      </c>
      <c r="GC36" s="200">
        <f>AQ36*AQ$2*IF($FC36="V",1,-1)*IF($Q36="Fixo",(DE36-INDEX('Curva Forward'!$C$5:$AN$13,MATCH(CONCATENATE(BD_COMERCIAL!$K36," ",BD_COMERCIAL!$L36),'Curva Forward'!$B$5:$B$13,0),MATCH(GC$4,'Curva Forward'!$C$4:$AN$4,0))),DE36)</f>
        <v>0</v>
      </c>
      <c r="GD36" s="200">
        <f>AR36*AR$2*IF($FC36="V",1,-1)*IF($Q36="Fixo",(DF36-INDEX('Curva Forward'!$C$5:$AN$13,MATCH(CONCATENATE(BD_COMERCIAL!$K36," ",BD_COMERCIAL!$L36),'Curva Forward'!$B$5:$B$13,0),MATCH(GD$4,'Curva Forward'!$C$4:$AN$4,0))),DF36)</f>
        <v>0</v>
      </c>
      <c r="GE36" s="200">
        <f>AS36*AS$2*IF($FC36="V",1,-1)*IF($Q36="Fixo",(DG36-INDEX('Curva Forward'!$C$5:$AN$13,MATCH(CONCATENATE(BD_COMERCIAL!$K36," ",BD_COMERCIAL!$L36),'Curva Forward'!$B$5:$B$13,0),MATCH(GE$4,'Curva Forward'!$C$4:$AN$4,0))),DG36)</f>
        <v>0</v>
      </c>
      <c r="GF36" s="200">
        <f>AT36*AT$2*IF($FC36="V",1,-1)*IF($Q36="Fixo",(DH36-INDEX('Curva Forward'!$C$5:$AN$13,MATCH(CONCATENATE(BD_COMERCIAL!$K36," ",BD_COMERCIAL!$L36),'Curva Forward'!$B$5:$B$13,0),MATCH(GF$4,'Curva Forward'!$C$4:$AN$4,0))),DH36)</f>
        <v>0</v>
      </c>
      <c r="GG36" s="200">
        <f>AU36*AU$2*IF($FC36="V",1,-1)*IF($Q36="Fixo",(DI36-INDEX('Curva Forward'!$C$5:$AN$13,MATCH(CONCATENATE(BD_COMERCIAL!$K36," ",BD_COMERCIAL!$L36),'Curva Forward'!$B$5:$B$13,0),MATCH(GG$4,'Curva Forward'!$C$4:$AN$4,0))),DI36)</f>
        <v>0</v>
      </c>
      <c r="GH36" s="200">
        <f>AV36*AV$2*IF($FC36="V",1,-1)*IF($Q36="Fixo",(DJ36-INDEX('Curva Forward'!$C$5:$AN$13,MATCH(CONCATENATE(BD_COMERCIAL!$K36," ",BD_COMERCIAL!$L36),'Curva Forward'!$B$5:$B$13,0),MATCH(GH$4,'Curva Forward'!$C$4:$AN$4,0))),DJ36)</f>
        <v>0</v>
      </c>
      <c r="GI36" s="200">
        <f>AW36*AW$2*IF($FC36="V",1,-1)*IF($Q36="Fixo",(DK36-INDEX('Curva Forward'!$C$5:$AN$13,MATCH(CONCATENATE(BD_COMERCIAL!$K36," ",BD_COMERCIAL!$L36),'Curva Forward'!$B$5:$B$13,0),MATCH(GI$4,'Curva Forward'!$C$4:$AN$4,0))),DK36)</f>
        <v>0</v>
      </c>
      <c r="GJ36" s="200">
        <f>AX36*AX$2*IF($FC36="V",1,-1)*IF($Q36="Fixo",(DL36-INDEX('Curva Forward'!$C$5:$AN$13,MATCH(CONCATENATE(BD_COMERCIAL!$K36," ",BD_COMERCIAL!$L36),'Curva Forward'!$B$5:$B$13,0),MATCH(GJ$4,'Curva Forward'!$C$4:$AN$4,0))),DL36)</f>
        <v>0</v>
      </c>
      <c r="GK36" s="200">
        <f>AY36*AY$2*IF($FC36="V",1,-1)*IF($Q36="Fixo",(DM36-INDEX('Curva Forward'!$C$5:$AN$13,MATCH(CONCATENATE(BD_COMERCIAL!$K36," ",BD_COMERCIAL!$L36),'Curva Forward'!$B$5:$B$13,0),MATCH(GK$4,'Curva Forward'!$C$4:$AN$4,0))),DM36)</f>
        <v>0</v>
      </c>
      <c r="GL36" s="200">
        <f>IF(EZ36="",0,CL36*CL$2*IF($FC36="V",1,-1)*IF($Q36="Fixo",(EZ36-INDEX('Curva Forward'!$C$5:$AN$13,MATCH(CONCATENATE(BD_COMERCIAL!$K36," ",BD_COMERCIAL!$L36),'Curva Forward'!$B$5:$B$13,0),MATCH(GL$4,'Curva Forward'!$C$4:$AN$4,0))),EZ36))</f>
        <v>0</v>
      </c>
      <c r="GM36" s="200">
        <f>IF(FA36="",0,CM36*CM$2*IF($FC36="V",1,-1)*IF($Q36="Fixo",(FA36-INDEX('Curva Forward'!$C$5:$AN$13,MATCH(CONCATENATE(BD_COMERCIAL!$K36," ",BD_COMERCIAL!$L36),'Curva Forward'!$B$5:$B$13,0),MATCH(GM$4,'Curva Forward'!$C$4:$AN$4,0))),FA36))</f>
        <v>0</v>
      </c>
      <c r="GN36" s="200">
        <f>IF(FB36="",0,CN36*CN$2*IF($FC36="V",1,-1)*IF($Q36="Fixo",(FB36-INDEX('Curva Forward'!$C$5:$AN$13,MATCH(CONCATENATE(BD_COMERCIAL!$K36," ",BD_COMERCIAL!$L36),'Curva Forward'!$B$5:$B$13,0),MATCH(GN$4,'Curva Forward'!$C$4:$AN$4,0))),FB36))</f>
        <v>0</v>
      </c>
      <c r="GO36" s="201">
        <f t="shared" ca="1" si="27"/>
        <v>0</v>
      </c>
      <c r="GP36" s="201">
        <f t="shared" ca="1" si="28"/>
        <v>0</v>
      </c>
    </row>
    <row r="37" spans="1:198" x14ac:dyDescent="0.25">
      <c r="A37" s="6"/>
      <c r="B37" s="7" t="s">
        <v>331</v>
      </c>
      <c r="C37" s="8">
        <v>44448</v>
      </c>
      <c r="D37" s="9" t="s">
        <v>131</v>
      </c>
      <c r="E37" s="9" t="s">
        <v>182</v>
      </c>
      <c r="F37" s="113">
        <v>11599292000147</v>
      </c>
      <c r="G37" s="10" t="s">
        <v>125</v>
      </c>
      <c r="H37" s="113">
        <v>3780401000108</v>
      </c>
      <c r="I37" s="9" t="s">
        <v>126</v>
      </c>
      <c r="J37" s="166" t="s">
        <v>332</v>
      </c>
      <c r="K37" s="10" t="s">
        <v>127</v>
      </c>
      <c r="L37" s="84" t="s">
        <v>22</v>
      </c>
      <c r="M37" s="11">
        <v>44562</v>
      </c>
      <c r="N37" s="12">
        <v>44592</v>
      </c>
      <c r="O37" s="10">
        <v>10</v>
      </c>
      <c r="P37" s="84">
        <v>515</v>
      </c>
      <c r="Q37" s="84" t="s">
        <v>128</v>
      </c>
      <c r="R37" s="10" t="s">
        <v>129</v>
      </c>
      <c r="S37" s="14" t="s">
        <v>135</v>
      </c>
      <c r="T37" s="11" t="s">
        <v>134</v>
      </c>
      <c r="U37" s="12" t="s">
        <v>134</v>
      </c>
      <c r="V37" s="257" t="str">
        <f ca="1">IF(U37="","",
IF(U37="NA","",
IFERROR(VLOOKUP(EOMONTH(M37,-2)+1,IPCA!$A:$B,2,0),
VLOOKUP(EOMONTH(TODAY(),-2)+1,IPCA!$A:$B,2,0))/
VLOOKUP(EOMONTH(U37,-2)+1,IPCA!$A:$B,2,0)*
P37))</f>
        <v/>
      </c>
      <c r="W37" s="84"/>
      <c r="X37" s="13" t="s">
        <v>133</v>
      </c>
      <c r="Y37" s="176" t="s">
        <v>378</v>
      </c>
      <c r="Z37" s="107" t="s">
        <v>136</v>
      </c>
      <c r="AA37" s="108">
        <v>44498</v>
      </c>
      <c r="AB37" s="15">
        <v>10</v>
      </c>
      <c r="AM37" s="6"/>
      <c r="AN37" s="15"/>
      <c r="AY37" s="6"/>
      <c r="AZ37" s="15"/>
      <c r="BK37" s="6"/>
      <c r="BL37" s="15"/>
      <c r="BW37" s="6"/>
      <c r="BX37" s="15"/>
      <c r="CI37" s="6"/>
      <c r="CJ37" s="16">
        <f t="shared" si="12"/>
        <v>0.84931506849315064</v>
      </c>
      <c r="CK37" s="16" t="str">
        <f t="shared" si="13"/>
        <v/>
      </c>
      <c r="CL37" s="16" t="str">
        <f t="shared" si="14"/>
        <v/>
      </c>
      <c r="CM37" s="16" t="str">
        <f t="shared" si="15"/>
        <v/>
      </c>
      <c r="CN37" s="16" t="str">
        <f t="shared" si="16"/>
        <v/>
      </c>
      <c r="CO37" s="18"/>
      <c r="CP37" s="15">
        <v>515</v>
      </c>
      <c r="DA37" s="6"/>
      <c r="DB37" s="15"/>
      <c r="DM37" s="6"/>
      <c r="DN37" s="15"/>
      <c r="DY37" s="6"/>
      <c r="DZ37" s="15"/>
      <c r="EK37" s="6"/>
      <c r="EL37" s="15"/>
      <c r="EW37" s="6"/>
      <c r="EX37" s="16">
        <f t="shared" si="17"/>
        <v>43.739726027397261</v>
      </c>
      <c r="EY37" s="16" t="str">
        <f t="shared" si="18"/>
        <v/>
      </c>
      <c r="EZ37" s="16" t="str">
        <f t="shared" si="19"/>
        <v/>
      </c>
      <c r="FA37" s="16" t="str">
        <f t="shared" si="20"/>
        <v/>
      </c>
      <c r="FB37" s="160" t="str">
        <f t="shared" si="21"/>
        <v/>
      </c>
      <c r="FC37" t="s">
        <v>205</v>
      </c>
      <c r="FD37" s="20" t="s">
        <v>126</v>
      </c>
      <c r="FE37"/>
      <c r="FF37" s="209" t="s">
        <v>206</v>
      </c>
      <c r="FH37" s="284">
        <f t="shared" ca="1" si="22"/>
        <v>0</v>
      </c>
      <c r="FI37" s="208">
        <f t="shared" si="23"/>
        <v>1</v>
      </c>
      <c r="FK37" t="str">
        <f t="shared" si="24"/>
        <v>Capitale Energia Comercializadora Ltda</v>
      </c>
      <c r="FL37" s="201">
        <f t="shared" ca="1" si="25"/>
        <v>-3348000</v>
      </c>
      <c r="FM37" s="201">
        <f t="shared" ca="1" si="26"/>
        <v>0</v>
      </c>
      <c r="FN37" s="200">
        <f>AB37*AB$2*IF($FC37="V",1,-1)*IF($Q37="Fixo",(CP37-INDEX('Curva Forward'!$C$5:$AN$13,MATCH(CONCATENATE(BD_COMERCIAL!$K37," ",BD_COMERCIAL!$L37),'Curva Forward'!$B$5:$B$13,0),MATCH(FN$4,'Curva Forward'!$C$4:$AN$4,0))),CP37)</f>
        <v>-3348000</v>
      </c>
      <c r="FO37" s="200">
        <f>AC37*AC$2*IF($FC37="V",1,-1)*IF($Q37="Fixo",(CQ37-INDEX('Curva Forward'!$C$5:$AN$13,MATCH(CONCATENATE(BD_COMERCIAL!$K37," ",BD_COMERCIAL!$L37),'Curva Forward'!$B$5:$B$13,0),MATCH(FO$4,'Curva Forward'!$C$4:$AN$4,0))),CQ37)</f>
        <v>0</v>
      </c>
      <c r="FP37" s="200">
        <f>AD37*AD$2*IF($FC37="V",1,-1)*IF($Q37="Fixo",(CR37-INDEX('Curva Forward'!$C$5:$AN$13,MATCH(CONCATENATE(BD_COMERCIAL!$K37," ",BD_COMERCIAL!$L37),'Curva Forward'!$B$5:$B$13,0),MATCH(FP$4,'Curva Forward'!$C$4:$AN$4,0))),CR37)</f>
        <v>0</v>
      </c>
      <c r="FQ37" s="200">
        <f>AE37*AE$2*IF($FC37="V",1,-1)*IF($Q37="Fixo",(CS37-INDEX('Curva Forward'!$C$5:$AN$13,MATCH(CONCATENATE(BD_COMERCIAL!$K37," ",BD_COMERCIAL!$L37),'Curva Forward'!$B$5:$B$13,0),MATCH(FQ$4,'Curva Forward'!$C$4:$AN$4,0))),CS37)</f>
        <v>0</v>
      </c>
      <c r="FR37" s="200">
        <f>AF37*AF$2*IF($FC37="V",1,-1)*IF($Q37="Fixo",(CT37-INDEX('Curva Forward'!$C$5:$AN$13,MATCH(CONCATENATE(BD_COMERCIAL!$K37," ",BD_COMERCIAL!$L37),'Curva Forward'!$B$5:$B$13,0),MATCH(FR$4,'Curva Forward'!$C$4:$AN$4,0))),CT37)</f>
        <v>0</v>
      </c>
      <c r="FS37" s="200">
        <f>AG37*AG$2*IF($FC37="V",1,-1)*IF($Q37="Fixo",(CU37-INDEX('Curva Forward'!$C$5:$AN$13,MATCH(CONCATENATE(BD_COMERCIAL!$K37," ",BD_COMERCIAL!$L37),'Curva Forward'!$B$5:$B$13,0),MATCH(FS$4,'Curva Forward'!$C$4:$AN$4,0))),CU37)</f>
        <v>0</v>
      </c>
      <c r="FT37" s="200">
        <f>AH37*AH$2*IF($FC37="V",1,-1)*IF($Q37="Fixo",(CV37-INDEX('Curva Forward'!$C$5:$AN$13,MATCH(CONCATENATE(BD_COMERCIAL!$K37," ",BD_COMERCIAL!$L37),'Curva Forward'!$B$5:$B$13,0),MATCH(FT$4,'Curva Forward'!$C$4:$AN$4,0))),CV37)</f>
        <v>0</v>
      </c>
      <c r="FU37" s="200">
        <f>AI37*AI$2*IF($FC37="V",1,-1)*IF($Q37="Fixo",(CW37-INDEX('Curva Forward'!$C$5:$AN$13,MATCH(CONCATENATE(BD_COMERCIAL!$K37," ",BD_COMERCIAL!$L37),'Curva Forward'!$B$5:$B$13,0),MATCH(FU$4,'Curva Forward'!$C$4:$AN$4,0))),CW37)</f>
        <v>0</v>
      </c>
      <c r="FV37" s="200">
        <f>AJ37*AJ$2*IF($FC37="V",1,-1)*IF($Q37="Fixo",(CX37-INDEX('Curva Forward'!$C$5:$AN$13,MATCH(CONCATENATE(BD_COMERCIAL!$K37," ",BD_COMERCIAL!$L37),'Curva Forward'!$B$5:$B$13,0),MATCH(FV$4,'Curva Forward'!$C$4:$AN$4,0))),CX37)</f>
        <v>0</v>
      </c>
      <c r="FW37" s="200">
        <f>AK37*AK$2*IF($FC37="V",1,-1)*IF($Q37="Fixo",(CY37-INDEX('Curva Forward'!$C$5:$AN$13,MATCH(CONCATENATE(BD_COMERCIAL!$K37," ",BD_COMERCIAL!$L37),'Curva Forward'!$B$5:$B$13,0),MATCH(FW$4,'Curva Forward'!$C$4:$AN$4,0))),CY37)</f>
        <v>0</v>
      </c>
      <c r="FX37" s="200">
        <f>AL37*AL$2*IF($FC37="V",1,-1)*IF($Q37="Fixo",(CZ37-INDEX('Curva Forward'!$C$5:$AN$13,MATCH(CONCATENATE(BD_COMERCIAL!$K37," ",BD_COMERCIAL!$L37),'Curva Forward'!$B$5:$B$13,0),MATCH(FX$4,'Curva Forward'!$C$4:$AN$4,0))),CZ37)</f>
        <v>0</v>
      </c>
      <c r="FY37" s="200">
        <f>AM37*AM$2*IF($FC37="V",1,-1)*IF($Q37="Fixo",(DA37-INDEX('Curva Forward'!$C$5:$AN$13,MATCH(CONCATENATE(BD_COMERCIAL!$K37," ",BD_COMERCIAL!$L37),'Curva Forward'!$B$5:$B$13,0),MATCH(FY$4,'Curva Forward'!$C$4:$AN$4,0))),DA37)</f>
        <v>0</v>
      </c>
      <c r="FZ37" s="200">
        <f>AN37*AN$2*IF($FC37="V",1,-1)*IF($Q37="Fixo",(DB37-INDEX('Curva Forward'!$C$5:$AN$13,MATCH(CONCATENATE(BD_COMERCIAL!$K37," ",BD_COMERCIAL!$L37),'Curva Forward'!$B$5:$B$13,0),MATCH(FZ$4,'Curva Forward'!$C$4:$AN$4,0))),DB37)</f>
        <v>0</v>
      </c>
      <c r="GA37" s="200">
        <f>AO37*AO$2*IF($FC37="V",1,-1)*IF($Q37="Fixo",(DC37-INDEX('Curva Forward'!$C$5:$AN$13,MATCH(CONCATENATE(BD_COMERCIAL!$K37," ",BD_COMERCIAL!$L37),'Curva Forward'!$B$5:$B$13,0),MATCH(GA$4,'Curva Forward'!$C$4:$AN$4,0))),DC37)</f>
        <v>0</v>
      </c>
      <c r="GB37" s="200">
        <f>AP37*AP$2*IF($FC37="V",1,-1)*IF($Q37="Fixo",(DD37-INDEX('Curva Forward'!$C$5:$AN$13,MATCH(CONCATENATE(BD_COMERCIAL!$K37," ",BD_COMERCIAL!$L37),'Curva Forward'!$B$5:$B$13,0),MATCH(GB$4,'Curva Forward'!$C$4:$AN$4,0))),DD37)</f>
        <v>0</v>
      </c>
      <c r="GC37" s="200">
        <f>AQ37*AQ$2*IF($FC37="V",1,-1)*IF($Q37="Fixo",(DE37-INDEX('Curva Forward'!$C$5:$AN$13,MATCH(CONCATENATE(BD_COMERCIAL!$K37," ",BD_COMERCIAL!$L37),'Curva Forward'!$B$5:$B$13,0),MATCH(GC$4,'Curva Forward'!$C$4:$AN$4,0))),DE37)</f>
        <v>0</v>
      </c>
      <c r="GD37" s="200">
        <f>AR37*AR$2*IF($FC37="V",1,-1)*IF($Q37="Fixo",(DF37-INDEX('Curva Forward'!$C$5:$AN$13,MATCH(CONCATENATE(BD_COMERCIAL!$K37," ",BD_COMERCIAL!$L37),'Curva Forward'!$B$5:$B$13,0),MATCH(GD$4,'Curva Forward'!$C$4:$AN$4,0))),DF37)</f>
        <v>0</v>
      </c>
      <c r="GE37" s="200">
        <f>AS37*AS$2*IF($FC37="V",1,-1)*IF($Q37="Fixo",(DG37-INDEX('Curva Forward'!$C$5:$AN$13,MATCH(CONCATENATE(BD_COMERCIAL!$K37," ",BD_COMERCIAL!$L37),'Curva Forward'!$B$5:$B$13,0),MATCH(GE$4,'Curva Forward'!$C$4:$AN$4,0))),DG37)</f>
        <v>0</v>
      </c>
      <c r="GF37" s="200">
        <f>AT37*AT$2*IF($FC37="V",1,-1)*IF($Q37="Fixo",(DH37-INDEX('Curva Forward'!$C$5:$AN$13,MATCH(CONCATENATE(BD_COMERCIAL!$K37," ",BD_COMERCIAL!$L37),'Curva Forward'!$B$5:$B$13,0),MATCH(GF$4,'Curva Forward'!$C$4:$AN$4,0))),DH37)</f>
        <v>0</v>
      </c>
      <c r="GG37" s="200">
        <f>AU37*AU$2*IF($FC37="V",1,-1)*IF($Q37="Fixo",(DI37-INDEX('Curva Forward'!$C$5:$AN$13,MATCH(CONCATENATE(BD_COMERCIAL!$K37," ",BD_COMERCIAL!$L37),'Curva Forward'!$B$5:$B$13,0),MATCH(GG$4,'Curva Forward'!$C$4:$AN$4,0))),DI37)</f>
        <v>0</v>
      </c>
      <c r="GH37" s="200">
        <f>AV37*AV$2*IF($FC37="V",1,-1)*IF($Q37="Fixo",(DJ37-INDEX('Curva Forward'!$C$5:$AN$13,MATCH(CONCATENATE(BD_COMERCIAL!$K37," ",BD_COMERCIAL!$L37),'Curva Forward'!$B$5:$B$13,0),MATCH(GH$4,'Curva Forward'!$C$4:$AN$4,0))),DJ37)</f>
        <v>0</v>
      </c>
      <c r="GI37" s="200">
        <f>AW37*AW$2*IF($FC37="V",1,-1)*IF($Q37="Fixo",(DK37-INDEX('Curva Forward'!$C$5:$AN$13,MATCH(CONCATENATE(BD_COMERCIAL!$K37," ",BD_COMERCIAL!$L37),'Curva Forward'!$B$5:$B$13,0),MATCH(GI$4,'Curva Forward'!$C$4:$AN$4,0))),DK37)</f>
        <v>0</v>
      </c>
      <c r="GJ37" s="200">
        <f>AX37*AX$2*IF($FC37="V",1,-1)*IF($Q37="Fixo",(DL37-INDEX('Curva Forward'!$C$5:$AN$13,MATCH(CONCATENATE(BD_COMERCIAL!$K37," ",BD_COMERCIAL!$L37),'Curva Forward'!$B$5:$B$13,0),MATCH(GJ$4,'Curva Forward'!$C$4:$AN$4,0))),DL37)</f>
        <v>0</v>
      </c>
      <c r="GK37" s="200">
        <f>AY37*AY$2*IF($FC37="V",1,-1)*IF($Q37="Fixo",(DM37-INDEX('Curva Forward'!$C$5:$AN$13,MATCH(CONCATENATE(BD_COMERCIAL!$K37," ",BD_COMERCIAL!$L37),'Curva Forward'!$B$5:$B$13,0),MATCH(GK$4,'Curva Forward'!$C$4:$AN$4,0))),DM37)</f>
        <v>0</v>
      </c>
      <c r="GL37" s="200">
        <f>IF(EZ37="",0,CL37*CL$2*IF($FC37="V",1,-1)*IF($Q37="Fixo",(EZ37-INDEX('Curva Forward'!$C$5:$AN$13,MATCH(CONCATENATE(BD_COMERCIAL!$K37," ",BD_COMERCIAL!$L37),'Curva Forward'!$B$5:$B$13,0),MATCH(GL$4,'Curva Forward'!$C$4:$AN$4,0))),EZ37))</f>
        <v>0</v>
      </c>
      <c r="GM37" s="200">
        <f>IF(FA37="",0,CM37*CM$2*IF($FC37="V",1,-1)*IF($Q37="Fixo",(FA37-INDEX('Curva Forward'!$C$5:$AN$13,MATCH(CONCATENATE(BD_COMERCIAL!$K37," ",BD_COMERCIAL!$L37),'Curva Forward'!$B$5:$B$13,0),MATCH(GM$4,'Curva Forward'!$C$4:$AN$4,0))),FA37))</f>
        <v>0</v>
      </c>
      <c r="GN37" s="200">
        <f>IF(FB37="",0,CN37*CN$2*IF($FC37="V",1,-1)*IF($Q37="Fixo",(FB37-INDEX('Curva Forward'!$C$5:$AN$13,MATCH(CONCATENATE(BD_COMERCIAL!$K37," ",BD_COMERCIAL!$L37),'Curva Forward'!$B$5:$B$13,0),MATCH(GN$4,'Curva Forward'!$C$4:$AN$4,0))),FB37))</f>
        <v>0</v>
      </c>
      <c r="GO37" s="201">
        <f t="shared" ca="1" si="27"/>
        <v>0</v>
      </c>
      <c r="GP37" s="201">
        <f t="shared" ca="1" si="28"/>
        <v>0</v>
      </c>
    </row>
    <row r="38" spans="1:198" x14ac:dyDescent="0.25">
      <c r="A38" s="6"/>
      <c r="B38" s="7" t="s">
        <v>333</v>
      </c>
      <c r="C38" s="8">
        <v>44448</v>
      </c>
      <c r="D38" s="9" t="s">
        <v>124</v>
      </c>
      <c r="E38" s="9" t="s">
        <v>125</v>
      </c>
      <c r="F38" s="113">
        <v>3780401000108</v>
      </c>
      <c r="G38" s="10" t="s">
        <v>182</v>
      </c>
      <c r="H38" s="113">
        <v>11599292000147</v>
      </c>
      <c r="I38" s="9" t="s">
        <v>126</v>
      </c>
      <c r="J38" s="166" t="s">
        <v>332</v>
      </c>
      <c r="K38" s="10" t="s">
        <v>127</v>
      </c>
      <c r="L38" s="84" t="s">
        <v>22</v>
      </c>
      <c r="M38" s="11">
        <v>44621</v>
      </c>
      <c r="N38" s="12">
        <v>44651</v>
      </c>
      <c r="O38" s="10">
        <v>10</v>
      </c>
      <c r="P38" s="84">
        <v>375</v>
      </c>
      <c r="Q38" s="84" t="s">
        <v>128</v>
      </c>
      <c r="R38" s="10" t="s">
        <v>129</v>
      </c>
      <c r="S38" s="14" t="s">
        <v>135</v>
      </c>
      <c r="T38" s="11" t="s">
        <v>134</v>
      </c>
      <c r="U38" s="12" t="s">
        <v>134</v>
      </c>
      <c r="V38" s="257" t="str">
        <f ca="1">IF(U38="","",
IF(U38="NA","",
IFERROR(VLOOKUP(EOMONTH(M38,-2)+1,IPCA!$A:$B,2,0),
VLOOKUP(EOMONTH(TODAY(),-2)+1,IPCA!$A:$B,2,0))/
VLOOKUP(EOMONTH(U38,-2)+1,IPCA!$A:$B,2,0)*
P38))</f>
        <v/>
      </c>
      <c r="W38" s="84"/>
      <c r="X38" s="13" t="s">
        <v>133</v>
      </c>
      <c r="Y38" s="176" t="s">
        <v>378</v>
      </c>
      <c r="Z38" s="107" t="s">
        <v>136</v>
      </c>
      <c r="AA38" s="108">
        <v>44498</v>
      </c>
      <c r="AB38" s="15"/>
      <c r="AD38">
        <v>10</v>
      </c>
      <c r="AM38" s="6"/>
      <c r="AN38" s="15"/>
      <c r="AY38" s="6"/>
      <c r="AZ38" s="15"/>
      <c r="BK38" s="6"/>
      <c r="BL38" s="15"/>
      <c r="BW38" s="6"/>
      <c r="BX38" s="15"/>
      <c r="CI38" s="6"/>
      <c r="CJ38" s="16">
        <f t="shared" si="12"/>
        <v>0.84931506849315064</v>
      </c>
      <c r="CK38" s="16" t="str">
        <f t="shared" si="13"/>
        <v/>
      </c>
      <c r="CL38" s="16" t="str">
        <f t="shared" si="14"/>
        <v/>
      </c>
      <c r="CM38" s="16" t="str">
        <f t="shared" si="15"/>
        <v/>
      </c>
      <c r="CN38" s="16" t="str">
        <f t="shared" si="16"/>
        <v/>
      </c>
      <c r="CO38" s="18"/>
      <c r="CP38" s="15"/>
      <c r="CR38">
        <v>375</v>
      </c>
      <c r="DA38" s="6"/>
      <c r="DB38" s="15"/>
      <c r="DM38" s="6"/>
      <c r="DN38" s="15"/>
      <c r="DY38" s="6"/>
      <c r="DZ38" s="15"/>
      <c r="EK38" s="6"/>
      <c r="EL38" s="15"/>
      <c r="EW38" s="6"/>
      <c r="EX38" s="16">
        <f t="shared" si="17"/>
        <v>31.849315068493151</v>
      </c>
      <c r="EY38" s="16" t="str">
        <f t="shared" si="18"/>
        <v/>
      </c>
      <c r="EZ38" s="16" t="str">
        <f t="shared" si="19"/>
        <v/>
      </c>
      <c r="FA38" s="16" t="str">
        <f t="shared" si="20"/>
        <v/>
      </c>
      <c r="FB38" s="160" t="str">
        <f t="shared" si="21"/>
        <v/>
      </c>
      <c r="FC38" t="s">
        <v>204</v>
      </c>
      <c r="FD38" s="20" t="s">
        <v>126</v>
      </c>
      <c r="FE38"/>
      <c r="FF38" s="209" t="s">
        <v>206</v>
      </c>
      <c r="FH38" s="284">
        <f t="shared" ca="1" si="22"/>
        <v>0</v>
      </c>
      <c r="FI38" s="208">
        <f t="shared" si="23"/>
        <v>1</v>
      </c>
      <c r="FK38" t="str">
        <f t="shared" si="24"/>
        <v>Capitale Energia Comercializadora Ltda</v>
      </c>
      <c r="FL38" s="201">
        <f t="shared" ca="1" si="25"/>
        <v>2365920</v>
      </c>
      <c r="FM38" s="201">
        <f t="shared" ca="1" si="26"/>
        <v>0</v>
      </c>
      <c r="FN38" s="200">
        <f>AB38*AB$2*IF($FC38="V",1,-1)*IF($Q38="Fixo",(CP38-INDEX('Curva Forward'!$C$5:$AN$13,MATCH(CONCATENATE(BD_COMERCIAL!$K38," ",BD_COMERCIAL!$L38),'Curva Forward'!$B$5:$B$13,0),MATCH(FN$4,'Curva Forward'!$C$4:$AN$4,0))),CP38)</f>
        <v>0</v>
      </c>
      <c r="FO38" s="200">
        <f>AC38*AC$2*IF($FC38="V",1,-1)*IF($Q38="Fixo",(CQ38-INDEX('Curva Forward'!$C$5:$AN$13,MATCH(CONCATENATE(BD_COMERCIAL!$K38," ",BD_COMERCIAL!$L38),'Curva Forward'!$B$5:$B$13,0),MATCH(FO$4,'Curva Forward'!$C$4:$AN$4,0))),CQ38)</f>
        <v>0</v>
      </c>
      <c r="FP38" s="200">
        <f>AD38*AD$2*IF($FC38="V",1,-1)*IF($Q38="Fixo",(CR38-INDEX('Curva Forward'!$C$5:$AN$13,MATCH(CONCATENATE(BD_COMERCIAL!$K38," ",BD_COMERCIAL!$L38),'Curva Forward'!$B$5:$B$13,0),MATCH(FP$4,'Curva Forward'!$C$4:$AN$4,0))),CR38)</f>
        <v>2365920</v>
      </c>
      <c r="FQ38" s="200">
        <f>AE38*AE$2*IF($FC38="V",1,-1)*IF($Q38="Fixo",(CS38-INDEX('Curva Forward'!$C$5:$AN$13,MATCH(CONCATENATE(BD_COMERCIAL!$K38," ",BD_COMERCIAL!$L38),'Curva Forward'!$B$5:$B$13,0),MATCH(FQ$4,'Curva Forward'!$C$4:$AN$4,0))),CS38)</f>
        <v>0</v>
      </c>
      <c r="FR38" s="200">
        <f>AF38*AF$2*IF($FC38="V",1,-1)*IF($Q38="Fixo",(CT38-INDEX('Curva Forward'!$C$5:$AN$13,MATCH(CONCATENATE(BD_COMERCIAL!$K38," ",BD_COMERCIAL!$L38),'Curva Forward'!$B$5:$B$13,0),MATCH(FR$4,'Curva Forward'!$C$4:$AN$4,0))),CT38)</f>
        <v>0</v>
      </c>
      <c r="FS38" s="200">
        <f>AG38*AG$2*IF($FC38="V",1,-1)*IF($Q38="Fixo",(CU38-INDEX('Curva Forward'!$C$5:$AN$13,MATCH(CONCATENATE(BD_COMERCIAL!$K38," ",BD_COMERCIAL!$L38),'Curva Forward'!$B$5:$B$13,0),MATCH(FS$4,'Curva Forward'!$C$4:$AN$4,0))),CU38)</f>
        <v>0</v>
      </c>
      <c r="FT38" s="200">
        <f>AH38*AH$2*IF($FC38="V",1,-1)*IF($Q38="Fixo",(CV38-INDEX('Curva Forward'!$C$5:$AN$13,MATCH(CONCATENATE(BD_COMERCIAL!$K38," ",BD_COMERCIAL!$L38),'Curva Forward'!$B$5:$B$13,0),MATCH(FT$4,'Curva Forward'!$C$4:$AN$4,0))),CV38)</f>
        <v>0</v>
      </c>
      <c r="FU38" s="200">
        <f>AI38*AI$2*IF($FC38="V",1,-1)*IF($Q38="Fixo",(CW38-INDEX('Curva Forward'!$C$5:$AN$13,MATCH(CONCATENATE(BD_COMERCIAL!$K38," ",BD_COMERCIAL!$L38),'Curva Forward'!$B$5:$B$13,0),MATCH(FU$4,'Curva Forward'!$C$4:$AN$4,0))),CW38)</f>
        <v>0</v>
      </c>
      <c r="FV38" s="200">
        <f>AJ38*AJ$2*IF($FC38="V",1,-1)*IF($Q38="Fixo",(CX38-INDEX('Curva Forward'!$C$5:$AN$13,MATCH(CONCATENATE(BD_COMERCIAL!$K38," ",BD_COMERCIAL!$L38),'Curva Forward'!$B$5:$B$13,0),MATCH(FV$4,'Curva Forward'!$C$4:$AN$4,0))),CX38)</f>
        <v>0</v>
      </c>
      <c r="FW38" s="200">
        <f>AK38*AK$2*IF($FC38="V",1,-1)*IF($Q38="Fixo",(CY38-INDEX('Curva Forward'!$C$5:$AN$13,MATCH(CONCATENATE(BD_COMERCIAL!$K38," ",BD_COMERCIAL!$L38),'Curva Forward'!$B$5:$B$13,0),MATCH(FW$4,'Curva Forward'!$C$4:$AN$4,0))),CY38)</f>
        <v>0</v>
      </c>
      <c r="FX38" s="200">
        <f>AL38*AL$2*IF($FC38="V",1,-1)*IF($Q38="Fixo",(CZ38-INDEX('Curva Forward'!$C$5:$AN$13,MATCH(CONCATENATE(BD_COMERCIAL!$K38," ",BD_COMERCIAL!$L38),'Curva Forward'!$B$5:$B$13,0),MATCH(FX$4,'Curva Forward'!$C$4:$AN$4,0))),CZ38)</f>
        <v>0</v>
      </c>
      <c r="FY38" s="200">
        <f>AM38*AM$2*IF($FC38="V",1,-1)*IF($Q38="Fixo",(DA38-INDEX('Curva Forward'!$C$5:$AN$13,MATCH(CONCATENATE(BD_COMERCIAL!$K38," ",BD_COMERCIAL!$L38),'Curva Forward'!$B$5:$B$13,0),MATCH(FY$4,'Curva Forward'!$C$4:$AN$4,0))),DA38)</f>
        <v>0</v>
      </c>
      <c r="FZ38" s="200">
        <f>AN38*AN$2*IF($FC38="V",1,-1)*IF($Q38="Fixo",(DB38-INDEX('Curva Forward'!$C$5:$AN$13,MATCH(CONCATENATE(BD_COMERCIAL!$K38," ",BD_COMERCIAL!$L38),'Curva Forward'!$B$5:$B$13,0),MATCH(FZ$4,'Curva Forward'!$C$4:$AN$4,0))),DB38)</f>
        <v>0</v>
      </c>
      <c r="GA38" s="200">
        <f>AO38*AO$2*IF($FC38="V",1,-1)*IF($Q38="Fixo",(DC38-INDEX('Curva Forward'!$C$5:$AN$13,MATCH(CONCATENATE(BD_COMERCIAL!$K38," ",BD_COMERCIAL!$L38),'Curva Forward'!$B$5:$B$13,0),MATCH(GA$4,'Curva Forward'!$C$4:$AN$4,0))),DC38)</f>
        <v>0</v>
      </c>
      <c r="GB38" s="200">
        <f>AP38*AP$2*IF($FC38="V",1,-1)*IF($Q38="Fixo",(DD38-INDEX('Curva Forward'!$C$5:$AN$13,MATCH(CONCATENATE(BD_COMERCIAL!$K38," ",BD_COMERCIAL!$L38),'Curva Forward'!$B$5:$B$13,0),MATCH(GB$4,'Curva Forward'!$C$4:$AN$4,0))),DD38)</f>
        <v>0</v>
      </c>
      <c r="GC38" s="200">
        <f>AQ38*AQ$2*IF($FC38="V",1,-1)*IF($Q38="Fixo",(DE38-INDEX('Curva Forward'!$C$5:$AN$13,MATCH(CONCATENATE(BD_COMERCIAL!$K38," ",BD_COMERCIAL!$L38),'Curva Forward'!$B$5:$B$13,0),MATCH(GC$4,'Curva Forward'!$C$4:$AN$4,0))),DE38)</f>
        <v>0</v>
      </c>
      <c r="GD38" s="200">
        <f>AR38*AR$2*IF($FC38="V",1,-1)*IF($Q38="Fixo",(DF38-INDEX('Curva Forward'!$C$5:$AN$13,MATCH(CONCATENATE(BD_COMERCIAL!$K38," ",BD_COMERCIAL!$L38),'Curva Forward'!$B$5:$B$13,0),MATCH(GD$4,'Curva Forward'!$C$4:$AN$4,0))),DF38)</f>
        <v>0</v>
      </c>
      <c r="GE38" s="200">
        <f>AS38*AS$2*IF($FC38="V",1,-1)*IF($Q38="Fixo",(DG38-INDEX('Curva Forward'!$C$5:$AN$13,MATCH(CONCATENATE(BD_COMERCIAL!$K38," ",BD_COMERCIAL!$L38),'Curva Forward'!$B$5:$B$13,0),MATCH(GE$4,'Curva Forward'!$C$4:$AN$4,0))),DG38)</f>
        <v>0</v>
      </c>
      <c r="GF38" s="200">
        <f>AT38*AT$2*IF($FC38="V",1,-1)*IF($Q38="Fixo",(DH38-INDEX('Curva Forward'!$C$5:$AN$13,MATCH(CONCATENATE(BD_COMERCIAL!$K38," ",BD_COMERCIAL!$L38),'Curva Forward'!$B$5:$B$13,0),MATCH(GF$4,'Curva Forward'!$C$4:$AN$4,0))),DH38)</f>
        <v>0</v>
      </c>
      <c r="GG38" s="200">
        <f>AU38*AU$2*IF($FC38="V",1,-1)*IF($Q38="Fixo",(DI38-INDEX('Curva Forward'!$C$5:$AN$13,MATCH(CONCATENATE(BD_COMERCIAL!$K38," ",BD_COMERCIAL!$L38),'Curva Forward'!$B$5:$B$13,0),MATCH(GG$4,'Curva Forward'!$C$4:$AN$4,0))),DI38)</f>
        <v>0</v>
      </c>
      <c r="GH38" s="200">
        <f>AV38*AV$2*IF($FC38="V",1,-1)*IF($Q38="Fixo",(DJ38-INDEX('Curva Forward'!$C$5:$AN$13,MATCH(CONCATENATE(BD_COMERCIAL!$K38," ",BD_COMERCIAL!$L38),'Curva Forward'!$B$5:$B$13,0),MATCH(GH$4,'Curva Forward'!$C$4:$AN$4,0))),DJ38)</f>
        <v>0</v>
      </c>
      <c r="GI38" s="200">
        <f>AW38*AW$2*IF($FC38="V",1,-1)*IF($Q38="Fixo",(DK38-INDEX('Curva Forward'!$C$5:$AN$13,MATCH(CONCATENATE(BD_COMERCIAL!$K38," ",BD_COMERCIAL!$L38),'Curva Forward'!$B$5:$B$13,0),MATCH(GI$4,'Curva Forward'!$C$4:$AN$4,0))),DK38)</f>
        <v>0</v>
      </c>
      <c r="GJ38" s="200">
        <f>AX38*AX$2*IF($FC38="V",1,-1)*IF($Q38="Fixo",(DL38-INDEX('Curva Forward'!$C$5:$AN$13,MATCH(CONCATENATE(BD_COMERCIAL!$K38," ",BD_COMERCIAL!$L38),'Curva Forward'!$B$5:$B$13,0),MATCH(GJ$4,'Curva Forward'!$C$4:$AN$4,0))),DL38)</f>
        <v>0</v>
      </c>
      <c r="GK38" s="200">
        <f>AY38*AY$2*IF($FC38="V",1,-1)*IF($Q38="Fixo",(DM38-INDEX('Curva Forward'!$C$5:$AN$13,MATCH(CONCATENATE(BD_COMERCIAL!$K38," ",BD_COMERCIAL!$L38),'Curva Forward'!$B$5:$B$13,0),MATCH(GK$4,'Curva Forward'!$C$4:$AN$4,0))),DM38)</f>
        <v>0</v>
      </c>
      <c r="GL38" s="200">
        <f>IF(EZ38="",0,CL38*CL$2*IF($FC38="V",1,-1)*IF($Q38="Fixo",(EZ38-INDEX('Curva Forward'!$C$5:$AN$13,MATCH(CONCATENATE(BD_COMERCIAL!$K38," ",BD_COMERCIAL!$L38),'Curva Forward'!$B$5:$B$13,0),MATCH(GL$4,'Curva Forward'!$C$4:$AN$4,0))),EZ38))</f>
        <v>0</v>
      </c>
      <c r="GM38" s="200">
        <f>IF(FA38="",0,CM38*CM$2*IF($FC38="V",1,-1)*IF($Q38="Fixo",(FA38-INDEX('Curva Forward'!$C$5:$AN$13,MATCH(CONCATENATE(BD_COMERCIAL!$K38," ",BD_COMERCIAL!$L38),'Curva Forward'!$B$5:$B$13,0),MATCH(GM$4,'Curva Forward'!$C$4:$AN$4,0))),FA38))</f>
        <v>0</v>
      </c>
      <c r="GN38" s="200">
        <f>IF(FB38="",0,CN38*CN$2*IF($FC38="V",1,-1)*IF($Q38="Fixo",(FB38-INDEX('Curva Forward'!$C$5:$AN$13,MATCH(CONCATENATE(BD_COMERCIAL!$K38," ",BD_COMERCIAL!$L38),'Curva Forward'!$B$5:$B$13,0),MATCH(GN$4,'Curva Forward'!$C$4:$AN$4,0))),FB38))</f>
        <v>0</v>
      </c>
      <c r="GO38" s="201">
        <f t="shared" ca="1" si="27"/>
        <v>0</v>
      </c>
      <c r="GP38" s="201">
        <f t="shared" ca="1" si="28"/>
        <v>0</v>
      </c>
    </row>
    <row r="39" spans="1:198" x14ac:dyDescent="0.25">
      <c r="A39" s="6"/>
      <c r="B39" s="7" t="s">
        <v>334</v>
      </c>
      <c r="C39" s="8">
        <v>44448</v>
      </c>
      <c r="D39" s="9" t="s">
        <v>131</v>
      </c>
      <c r="E39" s="9" t="s">
        <v>144</v>
      </c>
      <c r="F39" s="113">
        <v>13777004000122</v>
      </c>
      <c r="G39" s="10" t="s">
        <v>125</v>
      </c>
      <c r="H39" s="113">
        <v>3780401000108</v>
      </c>
      <c r="I39" s="9" t="s">
        <v>126</v>
      </c>
      <c r="J39" s="166" t="s">
        <v>332</v>
      </c>
      <c r="K39" s="10" t="s">
        <v>127</v>
      </c>
      <c r="L39" s="84" t="s">
        <v>22</v>
      </c>
      <c r="M39" s="11">
        <v>44743</v>
      </c>
      <c r="N39" s="12">
        <v>44834</v>
      </c>
      <c r="O39" s="10">
        <v>7</v>
      </c>
      <c r="P39" s="84">
        <v>370</v>
      </c>
      <c r="Q39" s="84" t="s">
        <v>128</v>
      </c>
      <c r="R39" s="10" t="s">
        <v>129</v>
      </c>
      <c r="S39" s="14" t="s">
        <v>135</v>
      </c>
      <c r="T39" s="11" t="s">
        <v>134</v>
      </c>
      <c r="U39" s="12" t="s">
        <v>134</v>
      </c>
      <c r="V39" s="257" t="str">
        <f ca="1">IF(U39="","",
IF(U39="NA","",
IFERROR(VLOOKUP(EOMONTH(M39,-2)+1,IPCA!$A:$B,2,0),
VLOOKUP(EOMONTH(TODAY(),-2)+1,IPCA!$A:$B,2,0))/
VLOOKUP(EOMONTH(U39,-2)+1,IPCA!$A:$B,2,0)*
P39))</f>
        <v/>
      </c>
      <c r="W39" s="84"/>
      <c r="X39" s="13" t="s">
        <v>133</v>
      </c>
      <c r="Y39" s="176" t="s">
        <v>357</v>
      </c>
      <c r="Z39" s="107" t="s">
        <v>136</v>
      </c>
      <c r="AA39" s="108">
        <v>44708</v>
      </c>
      <c r="AB39" s="15"/>
      <c r="AH39">
        <v>7</v>
      </c>
      <c r="AI39">
        <v>7</v>
      </c>
      <c r="AJ39">
        <v>7</v>
      </c>
      <c r="AM39" s="6"/>
      <c r="AN39" s="15"/>
      <c r="AY39" s="6"/>
      <c r="AZ39" s="15"/>
      <c r="BK39" s="6"/>
      <c r="BL39" s="15"/>
      <c r="BW39" s="6"/>
      <c r="BX39" s="15"/>
      <c r="CI39" s="6"/>
      <c r="CJ39" s="16">
        <f t="shared" si="12"/>
        <v>1.7643835616438357</v>
      </c>
      <c r="CK39" s="16" t="str">
        <f t="shared" si="13"/>
        <v/>
      </c>
      <c r="CL39" s="16" t="str">
        <f t="shared" si="14"/>
        <v/>
      </c>
      <c r="CM39" s="16" t="str">
        <f t="shared" si="15"/>
        <v/>
      </c>
      <c r="CN39" s="16" t="str">
        <f t="shared" si="16"/>
        <v/>
      </c>
      <c r="CO39" s="18"/>
      <c r="CP39" s="15"/>
      <c r="CV39">
        <v>370</v>
      </c>
      <c r="CW39">
        <v>370</v>
      </c>
      <c r="CX39">
        <v>370</v>
      </c>
      <c r="DA39" s="6"/>
      <c r="DB39" s="15"/>
      <c r="DM39" s="6"/>
      <c r="DN39" s="15"/>
      <c r="DY39" s="6"/>
      <c r="DZ39" s="15"/>
      <c r="EK39" s="6"/>
      <c r="EL39" s="15"/>
      <c r="EW39" s="6"/>
      <c r="EX39" s="16">
        <f t="shared" si="17"/>
        <v>93.260273972602747</v>
      </c>
      <c r="EY39" s="16" t="str">
        <f t="shared" si="18"/>
        <v/>
      </c>
      <c r="EZ39" s="16" t="str">
        <f t="shared" si="19"/>
        <v/>
      </c>
      <c r="FA39" s="16" t="str">
        <f t="shared" si="20"/>
        <v/>
      </c>
      <c r="FB39" s="160" t="str">
        <f t="shared" si="21"/>
        <v/>
      </c>
      <c r="FC39" t="s">
        <v>205</v>
      </c>
      <c r="FD39" s="20" t="s">
        <v>126</v>
      </c>
      <c r="FE39"/>
      <c r="FF39" s="209" t="s">
        <v>206</v>
      </c>
      <c r="FH39" s="284">
        <f t="shared" ca="1" si="22"/>
        <v>0</v>
      </c>
      <c r="FI39" s="208">
        <f t="shared" si="23"/>
        <v>3.0333333333333332</v>
      </c>
      <c r="FK39" t="str">
        <f t="shared" si="24"/>
        <v>WX Energy Comercializadora de Energia Ltda</v>
      </c>
      <c r="FL39" s="201">
        <f t="shared" ca="1" si="25"/>
        <v>-4515646.8</v>
      </c>
      <c r="FM39" s="201">
        <f t="shared" ca="1" si="26"/>
        <v>0</v>
      </c>
      <c r="FN39" s="200">
        <f>AB39*AB$2*IF($FC39="V",1,-1)*IF($Q39="Fixo",(CP39-INDEX('Curva Forward'!$C$5:$AN$13,MATCH(CONCATENATE(BD_COMERCIAL!$K39," ",BD_COMERCIAL!$L39),'Curva Forward'!$B$5:$B$13,0),MATCH(FN$4,'Curva Forward'!$C$4:$AN$4,0))),CP39)</f>
        <v>0</v>
      </c>
      <c r="FO39" s="200">
        <f>AC39*AC$2*IF($FC39="V",1,-1)*IF($Q39="Fixo",(CQ39-INDEX('Curva Forward'!$C$5:$AN$13,MATCH(CONCATENATE(BD_COMERCIAL!$K39," ",BD_COMERCIAL!$L39),'Curva Forward'!$B$5:$B$13,0),MATCH(FO$4,'Curva Forward'!$C$4:$AN$4,0))),CQ39)</f>
        <v>0</v>
      </c>
      <c r="FP39" s="200">
        <f>AD39*AD$2*IF($FC39="V",1,-1)*IF($Q39="Fixo",(CR39-INDEX('Curva Forward'!$C$5:$AN$13,MATCH(CONCATENATE(BD_COMERCIAL!$K39," ",BD_COMERCIAL!$L39),'Curva Forward'!$B$5:$B$13,0),MATCH(FP$4,'Curva Forward'!$C$4:$AN$4,0))),CR39)</f>
        <v>0</v>
      </c>
      <c r="FQ39" s="200">
        <f>AE39*AE$2*IF($FC39="V",1,-1)*IF($Q39="Fixo",(CS39-INDEX('Curva Forward'!$C$5:$AN$13,MATCH(CONCATENATE(BD_COMERCIAL!$K39," ",BD_COMERCIAL!$L39),'Curva Forward'!$B$5:$B$13,0),MATCH(FQ$4,'Curva Forward'!$C$4:$AN$4,0))),CS39)</f>
        <v>0</v>
      </c>
      <c r="FR39" s="200">
        <f>AF39*AF$2*IF($FC39="V",1,-1)*IF($Q39="Fixo",(CT39-INDEX('Curva Forward'!$C$5:$AN$13,MATCH(CONCATENATE(BD_COMERCIAL!$K39," ",BD_COMERCIAL!$L39),'Curva Forward'!$B$5:$B$13,0),MATCH(FR$4,'Curva Forward'!$C$4:$AN$4,0))),CT39)</f>
        <v>0</v>
      </c>
      <c r="FS39" s="200">
        <f>AG39*AG$2*IF($FC39="V",1,-1)*IF($Q39="Fixo",(CU39-INDEX('Curva Forward'!$C$5:$AN$13,MATCH(CONCATENATE(BD_COMERCIAL!$K39," ",BD_COMERCIAL!$L39),'Curva Forward'!$B$5:$B$13,0),MATCH(FS$4,'Curva Forward'!$C$4:$AN$4,0))),CU39)</f>
        <v>0</v>
      </c>
      <c r="FT39" s="200">
        <f>AH39*AH$2*IF($FC39="V",1,-1)*IF($Q39="Fixo",(CV39-INDEX('Curva Forward'!$C$5:$AN$13,MATCH(CONCATENATE(BD_COMERCIAL!$K39," ",BD_COMERCIAL!$L39),'Curva Forward'!$B$5:$B$13,0),MATCH(FT$4,'Curva Forward'!$C$4:$AN$4,0))),CV39)</f>
        <v>-1579846.8</v>
      </c>
      <c r="FU39" s="200">
        <f>AI39*AI$2*IF($FC39="V",1,-1)*IF($Q39="Fixo",(CW39-INDEX('Curva Forward'!$C$5:$AN$13,MATCH(CONCATENATE(BD_COMERCIAL!$K39," ",BD_COMERCIAL!$L39),'Curva Forward'!$B$5:$B$13,0),MATCH(FU$4,'Curva Forward'!$C$4:$AN$4,0))),CW39)</f>
        <v>-1484280</v>
      </c>
      <c r="FV39" s="200">
        <f>AJ39*AJ$2*IF($FC39="V",1,-1)*IF($Q39="Fixo",(CX39-INDEX('Curva Forward'!$C$5:$AN$13,MATCH(CONCATENATE(BD_COMERCIAL!$K39," ",BD_COMERCIAL!$L39),'Curva Forward'!$B$5:$B$13,0),MATCH(FV$4,'Curva Forward'!$C$4:$AN$4,0))),CX39)</f>
        <v>-1451520</v>
      </c>
      <c r="FW39" s="200">
        <f>AK39*AK$2*IF($FC39="V",1,-1)*IF($Q39="Fixo",(CY39-INDEX('Curva Forward'!$C$5:$AN$13,MATCH(CONCATENATE(BD_COMERCIAL!$K39," ",BD_COMERCIAL!$L39),'Curva Forward'!$B$5:$B$13,0),MATCH(FW$4,'Curva Forward'!$C$4:$AN$4,0))),CY39)</f>
        <v>0</v>
      </c>
      <c r="FX39" s="200">
        <f>AL39*AL$2*IF($FC39="V",1,-1)*IF($Q39="Fixo",(CZ39-INDEX('Curva Forward'!$C$5:$AN$13,MATCH(CONCATENATE(BD_COMERCIAL!$K39," ",BD_COMERCIAL!$L39),'Curva Forward'!$B$5:$B$13,0),MATCH(FX$4,'Curva Forward'!$C$4:$AN$4,0))),CZ39)</f>
        <v>0</v>
      </c>
      <c r="FY39" s="200">
        <f>AM39*AM$2*IF($FC39="V",1,-1)*IF($Q39="Fixo",(DA39-INDEX('Curva Forward'!$C$5:$AN$13,MATCH(CONCATENATE(BD_COMERCIAL!$K39," ",BD_COMERCIAL!$L39),'Curva Forward'!$B$5:$B$13,0),MATCH(FY$4,'Curva Forward'!$C$4:$AN$4,0))),DA39)</f>
        <v>0</v>
      </c>
      <c r="FZ39" s="200">
        <f>AN39*AN$2*IF($FC39="V",1,-1)*IF($Q39="Fixo",(DB39-INDEX('Curva Forward'!$C$5:$AN$13,MATCH(CONCATENATE(BD_COMERCIAL!$K39," ",BD_COMERCIAL!$L39),'Curva Forward'!$B$5:$B$13,0),MATCH(FZ$4,'Curva Forward'!$C$4:$AN$4,0))),DB39)</f>
        <v>0</v>
      </c>
      <c r="GA39" s="200">
        <f>AO39*AO$2*IF($FC39="V",1,-1)*IF($Q39="Fixo",(DC39-INDEX('Curva Forward'!$C$5:$AN$13,MATCH(CONCATENATE(BD_COMERCIAL!$K39," ",BD_COMERCIAL!$L39),'Curva Forward'!$B$5:$B$13,0),MATCH(GA$4,'Curva Forward'!$C$4:$AN$4,0))),DC39)</f>
        <v>0</v>
      </c>
      <c r="GB39" s="200">
        <f>AP39*AP$2*IF($FC39="V",1,-1)*IF($Q39="Fixo",(DD39-INDEX('Curva Forward'!$C$5:$AN$13,MATCH(CONCATENATE(BD_COMERCIAL!$K39," ",BD_COMERCIAL!$L39),'Curva Forward'!$B$5:$B$13,0),MATCH(GB$4,'Curva Forward'!$C$4:$AN$4,0))),DD39)</f>
        <v>0</v>
      </c>
      <c r="GC39" s="200">
        <f>AQ39*AQ$2*IF($FC39="V",1,-1)*IF($Q39="Fixo",(DE39-INDEX('Curva Forward'!$C$5:$AN$13,MATCH(CONCATENATE(BD_COMERCIAL!$K39," ",BD_COMERCIAL!$L39),'Curva Forward'!$B$5:$B$13,0),MATCH(GC$4,'Curva Forward'!$C$4:$AN$4,0))),DE39)</f>
        <v>0</v>
      </c>
      <c r="GD39" s="200">
        <f>AR39*AR$2*IF($FC39="V",1,-1)*IF($Q39="Fixo",(DF39-INDEX('Curva Forward'!$C$5:$AN$13,MATCH(CONCATENATE(BD_COMERCIAL!$K39," ",BD_COMERCIAL!$L39),'Curva Forward'!$B$5:$B$13,0),MATCH(GD$4,'Curva Forward'!$C$4:$AN$4,0))),DF39)</f>
        <v>0</v>
      </c>
      <c r="GE39" s="200">
        <f>AS39*AS$2*IF($FC39="V",1,-1)*IF($Q39="Fixo",(DG39-INDEX('Curva Forward'!$C$5:$AN$13,MATCH(CONCATENATE(BD_COMERCIAL!$K39," ",BD_COMERCIAL!$L39),'Curva Forward'!$B$5:$B$13,0),MATCH(GE$4,'Curva Forward'!$C$4:$AN$4,0))),DG39)</f>
        <v>0</v>
      </c>
      <c r="GF39" s="200">
        <f>AT39*AT$2*IF($FC39="V",1,-1)*IF($Q39="Fixo",(DH39-INDEX('Curva Forward'!$C$5:$AN$13,MATCH(CONCATENATE(BD_COMERCIAL!$K39," ",BD_COMERCIAL!$L39),'Curva Forward'!$B$5:$B$13,0),MATCH(GF$4,'Curva Forward'!$C$4:$AN$4,0))),DH39)</f>
        <v>0</v>
      </c>
      <c r="GG39" s="200">
        <f>AU39*AU$2*IF($FC39="V",1,-1)*IF($Q39="Fixo",(DI39-INDEX('Curva Forward'!$C$5:$AN$13,MATCH(CONCATENATE(BD_COMERCIAL!$K39," ",BD_COMERCIAL!$L39),'Curva Forward'!$B$5:$B$13,0),MATCH(GG$4,'Curva Forward'!$C$4:$AN$4,0))),DI39)</f>
        <v>0</v>
      </c>
      <c r="GH39" s="200">
        <f>AV39*AV$2*IF($FC39="V",1,-1)*IF($Q39="Fixo",(DJ39-INDEX('Curva Forward'!$C$5:$AN$13,MATCH(CONCATENATE(BD_COMERCIAL!$K39," ",BD_COMERCIAL!$L39),'Curva Forward'!$B$5:$B$13,0),MATCH(GH$4,'Curva Forward'!$C$4:$AN$4,0))),DJ39)</f>
        <v>0</v>
      </c>
      <c r="GI39" s="200">
        <f>AW39*AW$2*IF($FC39="V",1,-1)*IF($Q39="Fixo",(DK39-INDEX('Curva Forward'!$C$5:$AN$13,MATCH(CONCATENATE(BD_COMERCIAL!$K39," ",BD_COMERCIAL!$L39),'Curva Forward'!$B$5:$B$13,0),MATCH(GI$4,'Curva Forward'!$C$4:$AN$4,0))),DK39)</f>
        <v>0</v>
      </c>
      <c r="GJ39" s="200">
        <f>AX39*AX$2*IF($FC39="V",1,-1)*IF($Q39="Fixo",(DL39-INDEX('Curva Forward'!$C$5:$AN$13,MATCH(CONCATENATE(BD_COMERCIAL!$K39," ",BD_COMERCIAL!$L39),'Curva Forward'!$B$5:$B$13,0),MATCH(GJ$4,'Curva Forward'!$C$4:$AN$4,0))),DL39)</f>
        <v>0</v>
      </c>
      <c r="GK39" s="200">
        <f>AY39*AY$2*IF($FC39="V",1,-1)*IF($Q39="Fixo",(DM39-INDEX('Curva Forward'!$C$5:$AN$13,MATCH(CONCATENATE(BD_COMERCIAL!$K39," ",BD_COMERCIAL!$L39),'Curva Forward'!$B$5:$B$13,0),MATCH(GK$4,'Curva Forward'!$C$4:$AN$4,0))),DM39)</f>
        <v>0</v>
      </c>
      <c r="GL39" s="200">
        <f>IF(EZ39="",0,CL39*CL$2*IF($FC39="V",1,-1)*IF($Q39="Fixo",(EZ39-INDEX('Curva Forward'!$C$5:$AN$13,MATCH(CONCATENATE(BD_COMERCIAL!$K39," ",BD_COMERCIAL!$L39),'Curva Forward'!$B$5:$B$13,0),MATCH(GL$4,'Curva Forward'!$C$4:$AN$4,0))),EZ39))</f>
        <v>0</v>
      </c>
      <c r="GM39" s="200">
        <f>IF(FA39="",0,CM39*CM$2*IF($FC39="V",1,-1)*IF($Q39="Fixo",(FA39-INDEX('Curva Forward'!$C$5:$AN$13,MATCH(CONCATENATE(BD_COMERCIAL!$K39," ",BD_COMERCIAL!$L39),'Curva Forward'!$B$5:$B$13,0),MATCH(GM$4,'Curva Forward'!$C$4:$AN$4,0))),FA39))</f>
        <v>0</v>
      </c>
      <c r="GN39" s="200">
        <f>IF(FB39="",0,CN39*CN$2*IF($FC39="V",1,-1)*IF($Q39="Fixo",(FB39-INDEX('Curva Forward'!$C$5:$AN$13,MATCH(CONCATENATE(BD_COMERCIAL!$K39," ",BD_COMERCIAL!$L39),'Curva Forward'!$B$5:$B$13,0),MATCH(GN$4,'Curva Forward'!$C$4:$AN$4,0))),FB39))</f>
        <v>0</v>
      </c>
      <c r="GO39" s="201">
        <f t="shared" ca="1" si="27"/>
        <v>0</v>
      </c>
      <c r="GP39" s="201">
        <f t="shared" ca="1" si="28"/>
        <v>0</v>
      </c>
    </row>
    <row r="40" spans="1:198" x14ac:dyDescent="0.25">
      <c r="A40" s="6"/>
      <c r="B40" s="7" t="s">
        <v>335</v>
      </c>
      <c r="C40" s="8">
        <v>44448</v>
      </c>
      <c r="D40" s="9" t="s">
        <v>124</v>
      </c>
      <c r="E40" s="9" t="s">
        <v>125</v>
      </c>
      <c r="F40" s="113">
        <v>3780401000108</v>
      </c>
      <c r="G40" s="10" t="s">
        <v>144</v>
      </c>
      <c r="H40" s="113">
        <v>13777004000122</v>
      </c>
      <c r="I40" s="9" t="s">
        <v>126</v>
      </c>
      <c r="J40" s="166" t="s">
        <v>332</v>
      </c>
      <c r="K40" s="10" t="s">
        <v>127</v>
      </c>
      <c r="L40" s="84" t="s">
        <v>22</v>
      </c>
      <c r="M40" s="11">
        <v>44562</v>
      </c>
      <c r="N40" s="12">
        <v>44651</v>
      </c>
      <c r="O40" s="10">
        <v>7</v>
      </c>
      <c r="P40" s="84">
        <v>440</v>
      </c>
      <c r="Q40" s="84" t="s">
        <v>128</v>
      </c>
      <c r="R40" s="10" t="s">
        <v>129</v>
      </c>
      <c r="S40" s="14" t="s">
        <v>135</v>
      </c>
      <c r="T40" s="11" t="s">
        <v>134</v>
      </c>
      <c r="U40" s="12" t="s">
        <v>134</v>
      </c>
      <c r="V40" s="257" t="str">
        <f ca="1">IF(U40="","",
IF(U40="NA","",
IFERROR(VLOOKUP(EOMONTH(M40,-2)+1,IPCA!$A:$B,2,0),
VLOOKUP(EOMONTH(TODAY(),-2)+1,IPCA!$A:$B,2,0))/
VLOOKUP(EOMONTH(U40,-2)+1,IPCA!$A:$B,2,0)*
P40))</f>
        <v/>
      </c>
      <c r="W40" s="84"/>
      <c r="X40" s="13" t="s">
        <v>133</v>
      </c>
      <c r="Y40" s="176" t="s">
        <v>357</v>
      </c>
      <c r="Z40" s="107" t="s">
        <v>136</v>
      </c>
      <c r="AA40" s="108">
        <v>44708</v>
      </c>
      <c r="AB40" s="15">
        <v>7</v>
      </c>
      <c r="AC40">
        <v>7</v>
      </c>
      <c r="AD40">
        <v>7</v>
      </c>
      <c r="AM40" s="6"/>
      <c r="AN40" s="15"/>
      <c r="AY40" s="6"/>
      <c r="AZ40" s="15"/>
      <c r="BK40" s="6"/>
      <c r="BL40" s="15"/>
      <c r="BW40" s="6"/>
      <c r="BX40" s="15"/>
      <c r="CI40" s="6"/>
      <c r="CJ40" s="16">
        <f t="shared" si="12"/>
        <v>1.726027397260274</v>
      </c>
      <c r="CK40" s="16" t="str">
        <f t="shared" si="13"/>
        <v/>
      </c>
      <c r="CL40" s="16" t="str">
        <f t="shared" si="14"/>
        <v/>
      </c>
      <c r="CM40" s="16" t="str">
        <f t="shared" si="15"/>
        <v/>
      </c>
      <c r="CN40" s="16" t="str">
        <f t="shared" si="16"/>
        <v/>
      </c>
      <c r="CO40" s="18"/>
      <c r="CP40" s="15">
        <v>440</v>
      </c>
      <c r="CQ40">
        <v>440</v>
      </c>
      <c r="CR40">
        <v>440</v>
      </c>
      <c r="DA40" s="6"/>
      <c r="DB40" s="15"/>
      <c r="DM40" s="6"/>
      <c r="DN40" s="15"/>
      <c r="DY40" s="6"/>
      <c r="DZ40" s="15"/>
      <c r="EK40" s="6"/>
      <c r="EL40" s="15"/>
      <c r="EW40" s="6"/>
      <c r="EX40" s="16">
        <f t="shared" si="17"/>
        <v>108.49315068493151</v>
      </c>
      <c r="EY40" s="16" t="str">
        <f t="shared" si="18"/>
        <v/>
      </c>
      <c r="EZ40" s="16" t="str">
        <f t="shared" si="19"/>
        <v/>
      </c>
      <c r="FA40" s="16" t="str">
        <f t="shared" si="20"/>
        <v/>
      </c>
      <c r="FB40" s="160" t="str">
        <f t="shared" si="21"/>
        <v/>
      </c>
      <c r="FC40" t="s">
        <v>204</v>
      </c>
      <c r="FD40" s="20" t="s">
        <v>126</v>
      </c>
      <c r="FE40"/>
      <c r="FF40" s="209" t="s">
        <v>206</v>
      </c>
      <c r="FH40" s="284">
        <f t="shared" ca="1" si="22"/>
        <v>0</v>
      </c>
      <c r="FI40" s="208">
        <f t="shared" si="23"/>
        <v>2.9666666666666668</v>
      </c>
      <c r="FK40" t="str">
        <f t="shared" si="24"/>
        <v>WX Energy Comercializadora de Energia Ltda</v>
      </c>
      <c r="FL40" s="201">
        <f t="shared" ca="1" si="25"/>
        <v>5749296</v>
      </c>
      <c r="FM40" s="201">
        <f t="shared" ca="1" si="26"/>
        <v>0</v>
      </c>
      <c r="FN40" s="200">
        <f>AB40*AB$2*IF($FC40="V",1,-1)*IF($Q40="Fixo",(CP40-INDEX('Curva Forward'!$C$5:$AN$13,MATCH(CONCATENATE(BD_COMERCIAL!$K40," ",BD_COMERCIAL!$L40),'Curva Forward'!$B$5:$B$13,0),MATCH(FN$4,'Curva Forward'!$C$4:$AN$4,0))),CP40)</f>
        <v>1953000</v>
      </c>
      <c r="FO40" s="200">
        <f>AC40*AC$2*IF($FC40="V",1,-1)*IF($Q40="Fixo",(CQ40-INDEX('Curva Forward'!$C$5:$AN$13,MATCH(CONCATENATE(BD_COMERCIAL!$K40," ",BD_COMERCIAL!$L40),'Curva Forward'!$B$5:$B$13,0),MATCH(FO$4,'Curva Forward'!$C$4:$AN$4,0))),CQ40)</f>
        <v>1801632</v>
      </c>
      <c r="FP40" s="200">
        <f>AD40*AD$2*IF($FC40="V",1,-1)*IF($Q40="Fixo",(CR40-INDEX('Curva Forward'!$C$5:$AN$13,MATCH(CONCATENATE(BD_COMERCIAL!$K40," ",BD_COMERCIAL!$L40),'Curva Forward'!$B$5:$B$13,0),MATCH(FP$4,'Curva Forward'!$C$4:$AN$4,0))),CR40)</f>
        <v>1994664</v>
      </c>
      <c r="FQ40" s="200">
        <f>AE40*AE$2*IF($FC40="V",1,-1)*IF($Q40="Fixo",(CS40-INDEX('Curva Forward'!$C$5:$AN$13,MATCH(CONCATENATE(BD_COMERCIAL!$K40," ",BD_COMERCIAL!$L40),'Curva Forward'!$B$5:$B$13,0),MATCH(FQ$4,'Curva Forward'!$C$4:$AN$4,0))),CS40)</f>
        <v>0</v>
      </c>
      <c r="FR40" s="200">
        <f>AF40*AF$2*IF($FC40="V",1,-1)*IF($Q40="Fixo",(CT40-INDEX('Curva Forward'!$C$5:$AN$13,MATCH(CONCATENATE(BD_COMERCIAL!$K40," ",BD_COMERCIAL!$L40),'Curva Forward'!$B$5:$B$13,0),MATCH(FR$4,'Curva Forward'!$C$4:$AN$4,0))),CT40)</f>
        <v>0</v>
      </c>
      <c r="FS40" s="200">
        <f>AG40*AG$2*IF($FC40="V",1,-1)*IF($Q40="Fixo",(CU40-INDEX('Curva Forward'!$C$5:$AN$13,MATCH(CONCATENATE(BD_COMERCIAL!$K40," ",BD_COMERCIAL!$L40),'Curva Forward'!$B$5:$B$13,0),MATCH(FS$4,'Curva Forward'!$C$4:$AN$4,0))),CU40)</f>
        <v>0</v>
      </c>
      <c r="FT40" s="200">
        <f>AH40*AH$2*IF($FC40="V",1,-1)*IF($Q40="Fixo",(CV40-INDEX('Curva Forward'!$C$5:$AN$13,MATCH(CONCATENATE(BD_COMERCIAL!$K40," ",BD_COMERCIAL!$L40),'Curva Forward'!$B$5:$B$13,0),MATCH(FT$4,'Curva Forward'!$C$4:$AN$4,0))),CV40)</f>
        <v>0</v>
      </c>
      <c r="FU40" s="200">
        <f>AI40*AI$2*IF($FC40="V",1,-1)*IF($Q40="Fixo",(CW40-INDEX('Curva Forward'!$C$5:$AN$13,MATCH(CONCATENATE(BD_COMERCIAL!$K40," ",BD_COMERCIAL!$L40),'Curva Forward'!$B$5:$B$13,0),MATCH(FU$4,'Curva Forward'!$C$4:$AN$4,0))),CW40)</f>
        <v>0</v>
      </c>
      <c r="FV40" s="200">
        <f>AJ40*AJ$2*IF($FC40="V",1,-1)*IF($Q40="Fixo",(CX40-INDEX('Curva Forward'!$C$5:$AN$13,MATCH(CONCATENATE(BD_COMERCIAL!$K40," ",BD_COMERCIAL!$L40),'Curva Forward'!$B$5:$B$13,0),MATCH(FV$4,'Curva Forward'!$C$4:$AN$4,0))),CX40)</f>
        <v>0</v>
      </c>
      <c r="FW40" s="200">
        <f>AK40*AK$2*IF($FC40="V",1,-1)*IF($Q40="Fixo",(CY40-INDEX('Curva Forward'!$C$5:$AN$13,MATCH(CONCATENATE(BD_COMERCIAL!$K40," ",BD_COMERCIAL!$L40),'Curva Forward'!$B$5:$B$13,0),MATCH(FW$4,'Curva Forward'!$C$4:$AN$4,0))),CY40)</f>
        <v>0</v>
      </c>
      <c r="FX40" s="200">
        <f>AL40*AL$2*IF($FC40="V",1,-1)*IF($Q40="Fixo",(CZ40-INDEX('Curva Forward'!$C$5:$AN$13,MATCH(CONCATENATE(BD_COMERCIAL!$K40," ",BD_COMERCIAL!$L40),'Curva Forward'!$B$5:$B$13,0),MATCH(FX$4,'Curva Forward'!$C$4:$AN$4,0))),CZ40)</f>
        <v>0</v>
      </c>
      <c r="FY40" s="200">
        <f>AM40*AM$2*IF($FC40="V",1,-1)*IF($Q40="Fixo",(DA40-INDEX('Curva Forward'!$C$5:$AN$13,MATCH(CONCATENATE(BD_COMERCIAL!$K40," ",BD_COMERCIAL!$L40),'Curva Forward'!$B$5:$B$13,0),MATCH(FY$4,'Curva Forward'!$C$4:$AN$4,0))),DA40)</f>
        <v>0</v>
      </c>
      <c r="FZ40" s="200">
        <f>AN40*AN$2*IF($FC40="V",1,-1)*IF($Q40="Fixo",(DB40-INDEX('Curva Forward'!$C$5:$AN$13,MATCH(CONCATENATE(BD_COMERCIAL!$K40," ",BD_COMERCIAL!$L40),'Curva Forward'!$B$5:$B$13,0),MATCH(FZ$4,'Curva Forward'!$C$4:$AN$4,0))),DB40)</f>
        <v>0</v>
      </c>
      <c r="GA40" s="200">
        <f>AO40*AO$2*IF($FC40="V",1,-1)*IF($Q40="Fixo",(DC40-INDEX('Curva Forward'!$C$5:$AN$13,MATCH(CONCATENATE(BD_COMERCIAL!$K40," ",BD_COMERCIAL!$L40),'Curva Forward'!$B$5:$B$13,0),MATCH(GA$4,'Curva Forward'!$C$4:$AN$4,0))),DC40)</f>
        <v>0</v>
      </c>
      <c r="GB40" s="200">
        <f>AP40*AP$2*IF($FC40="V",1,-1)*IF($Q40="Fixo",(DD40-INDEX('Curva Forward'!$C$5:$AN$13,MATCH(CONCATENATE(BD_COMERCIAL!$K40," ",BD_COMERCIAL!$L40),'Curva Forward'!$B$5:$B$13,0),MATCH(GB$4,'Curva Forward'!$C$4:$AN$4,0))),DD40)</f>
        <v>0</v>
      </c>
      <c r="GC40" s="200">
        <f>AQ40*AQ$2*IF($FC40="V",1,-1)*IF($Q40="Fixo",(DE40-INDEX('Curva Forward'!$C$5:$AN$13,MATCH(CONCATENATE(BD_COMERCIAL!$K40," ",BD_COMERCIAL!$L40),'Curva Forward'!$B$5:$B$13,0),MATCH(GC$4,'Curva Forward'!$C$4:$AN$4,0))),DE40)</f>
        <v>0</v>
      </c>
      <c r="GD40" s="200">
        <f>AR40*AR$2*IF($FC40="V",1,-1)*IF($Q40="Fixo",(DF40-INDEX('Curva Forward'!$C$5:$AN$13,MATCH(CONCATENATE(BD_COMERCIAL!$K40," ",BD_COMERCIAL!$L40),'Curva Forward'!$B$5:$B$13,0),MATCH(GD$4,'Curva Forward'!$C$4:$AN$4,0))),DF40)</f>
        <v>0</v>
      </c>
      <c r="GE40" s="200">
        <f>AS40*AS$2*IF($FC40="V",1,-1)*IF($Q40="Fixo",(DG40-INDEX('Curva Forward'!$C$5:$AN$13,MATCH(CONCATENATE(BD_COMERCIAL!$K40," ",BD_COMERCIAL!$L40),'Curva Forward'!$B$5:$B$13,0),MATCH(GE$4,'Curva Forward'!$C$4:$AN$4,0))),DG40)</f>
        <v>0</v>
      </c>
      <c r="GF40" s="200">
        <f>AT40*AT$2*IF($FC40="V",1,-1)*IF($Q40="Fixo",(DH40-INDEX('Curva Forward'!$C$5:$AN$13,MATCH(CONCATENATE(BD_COMERCIAL!$K40," ",BD_COMERCIAL!$L40),'Curva Forward'!$B$5:$B$13,0),MATCH(GF$4,'Curva Forward'!$C$4:$AN$4,0))),DH40)</f>
        <v>0</v>
      </c>
      <c r="GG40" s="200">
        <f>AU40*AU$2*IF($FC40="V",1,-1)*IF($Q40="Fixo",(DI40-INDEX('Curva Forward'!$C$5:$AN$13,MATCH(CONCATENATE(BD_COMERCIAL!$K40," ",BD_COMERCIAL!$L40),'Curva Forward'!$B$5:$B$13,0),MATCH(GG$4,'Curva Forward'!$C$4:$AN$4,0))),DI40)</f>
        <v>0</v>
      </c>
      <c r="GH40" s="200">
        <f>AV40*AV$2*IF($FC40="V",1,-1)*IF($Q40="Fixo",(DJ40-INDEX('Curva Forward'!$C$5:$AN$13,MATCH(CONCATENATE(BD_COMERCIAL!$K40," ",BD_COMERCIAL!$L40),'Curva Forward'!$B$5:$B$13,0),MATCH(GH$4,'Curva Forward'!$C$4:$AN$4,0))),DJ40)</f>
        <v>0</v>
      </c>
      <c r="GI40" s="200">
        <f>AW40*AW$2*IF($FC40="V",1,-1)*IF($Q40="Fixo",(DK40-INDEX('Curva Forward'!$C$5:$AN$13,MATCH(CONCATENATE(BD_COMERCIAL!$K40," ",BD_COMERCIAL!$L40),'Curva Forward'!$B$5:$B$13,0),MATCH(GI$4,'Curva Forward'!$C$4:$AN$4,0))),DK40)</f>
        <v>0</v>
      </c>
      <c r="GJ40" s="200">
        <f>AX40*AX$2*IF($FC40="V",1,-1)*IF($Q40="Fixo",(DL40-INDEX('Curva Forward'!$C$5:$AN$13,MATCH(CONCATENATE(BD_COMERCIAL!$K40," ",BD_COMERCIAL!$L40),'Curva Forward'!$B$5:$B$13,0),MATCH(GJ$4,'Curva Forward'!$C$4:$AN$4,0))),DL40)</f>
        <v>0</v>
      </c>
      <c r="GK40" s="200">
        <f>AY40*AY$2*IF($FC40="V",1,-1)*IF($Q40="Fixo",(DM40-INDEX('Curva Forward'!$C$5:$AN$13,MATCH(CONCATENATE(BD_COMERCIAL!$K40," ",BD_COMERCIAL!$L40),'Curva Forward'!$B$5:$B$13,0),MATCH(GK$4,'Curva Forward'!$C$4:$AN$4,0))),DM40)</f>
        <v>0</v>
      </c>
      <c r="GL40" s="200">
        <f>IF(EZ40="",0,CL40*CL$2*IF($FC40="V",1,-1)*IF($Q40="Fixo",(EZ40-INDEX('Curva Forward'!$C$5:$AN$13,MATCH(CONCATENATE(BD_COMERCIAL!$K40," ",BD_COMERCIAL!$L40),'Curva Forward'!$B$5:$B$13,0),MATCH(GL$4,'Curva Forward'!$C$4:$AN$4,0))),EZ40))</f>
        <v>0</v>
      </c>
      <c r="GM40" s="200">
        <f>IF(FA40="",0,CM40*CM$2*IF($FC40="V",1,-1)*IF($Q40="Fixo",(FA40-INDEX('Curva Forward'!$C$5:$AN$13,MATCH(CONCATENATE(BD_COMERCIAL!$K40," ",BD_COMERCIAL!$L40),'Curva Forward'!$B$5:$B$13,0),MATCH(GM$4,'Curva Forward'!$C$4:$AN$4,0))),FA40))</f>
        <v>0</v>
      </c>
      <c r="GN40" s="200">
        <f>IF(FB40="",0,CN40*CN$2*IF($FC40="V",1,-1)*IF($Q40="Fixo",(FB40-INDEX('Curva Forward'!$C$5:$AN$13,MATCH(CONCATENATE(BD_COMERCIAL!$K40," ",BD_COMERCIAL!$L40),'Curva Forward'!$B$5:$B$13,0),MATCH(GN$4,'Curva Forward'!$C$4:$AN$4,0))),FB40))</f>
        <v>0</v>
      </c>
      <c r="GO40" s="201">
        <f t="shared" ca="1" si="27"/>
        <v>0</v>
      </c>
      <c r="GP40" s="201">
        <f t="shared" ca="1" si="28"/>
        <v>0</v>
      </c>
    </row>
    <row r="41" spans="1:198" x14ac:dyDescent="0.25">
      <c r="A41" s="6"/>
      <c r="B41" s="7" t="s">
        <v>336</v>
      </c>
      <c r="C41" s="8">
        <v>44460</v>
      </c>
      <c r="D41" s="9" t="s">
        <v>131</v>
      </c>
      <c r="E41" s="9" t="s">
        <v>160</v>
      </c>
      <c r="F41" s="113">
        <v>58177643000195</v>
      </c>
      <c r="G41" s="10" t="s">
        <v>125</v>
      </c>
      <c r="H41" s="113">
        <v>3780401000108</v>
      </c>
      <c r="I41" s="9" t="s">
        <v>139</v>
      </c>
      <c r="J41" s="166" t="s">
        <v>337</v>
      </c>
      <c r="K41" s="10" t="s">
        <v>127</v>
      </c>
      <c r="L41" s="84" t="s">
        <v>22</v>
      </c>
      <c r="M41" s="11">
        <v>44562</v>
      </c>
      <c r="N41" s="12">
        <v>44926</v>
      </c>
      <c r="O41" s="10">
        <v>3</v>
      </c>
      <c r="P41" s="84">
        <v>246</v>
      </c>
      <c r="Q41" s="84" t="s">
        <v>128</v>
      </c>
      <c r="R41" s="10" t="s">
        <v>129</v>
      </c>
      <c r="S41" s="14" t="s">
        <v>161</v>
      </c>
      <c r="T41" s="174" t="s">
        <v>130</v>
      </c>
      <c r="U41" s="175">
        <v>44460</v>
      </c>
      <c r="V41" s="257">
        <f ca="1">IF(U41="","",
IF(U41="NA","",
IFERROR(VLOOKUP(EOMONTH(M41,-2)+1,IPCA!$A:$B,2,0),
VLOOKUP(EOMONTH(TODAY(),-2)+1,IPCA!$A:$B,2,0))/
VLOOKUP(EOMONTH(U41,-2)+1,IPCA!$A:$B,2,0)*
P41))</f>
        <v>256.21460675113383</v>
      </c>
      <c r="W41" s="84"/>
      <c r="X41" s="13" t="s">
        <v>133</v>
      </c>
      <c r="Y41" s="166"/>
      <c r="AA41" s="108"/>
      <c r="AB41" s="15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 s="6">
        <v>3</v>
      </c>
      <c r="AN41" s="15"/>
      <c r="AY41" s="6"/>
      <c r="AZ41" s="15"/>
      <c r="BK41" s="6"/>
      <c r="BL41" s="15"/>
      <c r="BW41" s="6"/>
      <c r="BX41" s="15"/>
      <c r="CI41" s="6"/>
      <c r="CJ41" s="16">
        <f t="shared" si="12"/>
        <v>3</v>
      </c>
      <c r="CK41" s="16" t="str">
        <f t="shared" si="13"/>
        <v/>
      </c>
      <c r="CL41" s="16" t="str">
        <f t="shared" si="14"/>
        <v/>
      </c>
      <c r="CM41" s="16" t="str">
        <f t="shared" si="15"/>
        <v/>
      </c>
      <c r="CN41" s="16" t="str">
        <f t="shared" si="16"/>
        <v/>
      </c>
      <c r="CO41" s="18"/>
      <c r="CP41" s="15">
        <v>246</v>
      </c>
      <c r="CQ41">
        <v>246</v>
      </c>
      <c r="CR41">
        <v>246</v>
      </c>
      <c r="CS41">
        <v>246</v>
      </c>
      <c r="CT41">
        <v>246</v>
      </c>
      <c r="CU41">
        <v>246</v>
      </c>
      <c r="CV41">
        <v>246</v>
      </c>
      <c r="CW41">
        <v>246</v>
      </c>
      <c r="CX41">
        <v>246</v>
      </c>
      <c r="CY41">
        <v>246</v>
      </c>
      <c r="CZ41">
        <v>246</v>
      </c>
      <c r="DA41" s="6">
        <v>246</v>
      </c>
      <c r="DB41" s="15"/>
      <c r="DM41" s="6"/>
      <c r="DN41" s="15"/>
      <c r="DY41" s="6"/>
      <c r="DZ41" s="15"/>
      <c r="EK41" s="6"/>
      <c r="EL41" s="15"/>
      <c r="EW41" s="6"/>
      <c r="EX41" s="16">
        <f t="shared" si="17"/>
        <v>246</v>
      </c>
      <c r="EY41" s="16" t="str">
        <f t="shared" si="18"/>
        <v/>
      </c>
      <c r="EZ41" s="16" t="str">
        <f t="shared" si="19"/>
        <v/>
      </c>
      <c r="FA41" s="16" t="str">
        <f t="shared" si="20"/>
        <v/>
      </c>
      <c r="FB41" s="160" t="str">
        <f t="shared" si="21"/>
        <v/>
      </c>
      <c r="FC41" t="s">
        <v>205</v>
      </c>
      <c r="FD41" s="20" t="s">
        <v>139</v>
      </c>
      <c r="FE41"/>
      <c r="FF41" s="209" t="s">
        <v>206</v>
      </c>
      <c r="FH41" s="284">
        <f t="shared" ca="1" si="22"/>
        <v>10.214606751133829</v>
      </c>
      <c r="FI41" s="208">
        <f t="shared" si="23"/>
        <v>12.133333333333333</v>
      </c>
      <c r="FK41" t="str">
        <f t="shared" si="24"/>
        <v>COMERC Comercializadora de Energia Elétrica Ltda.</v>
      </c>
      <c r="FL41" s="201">
        <f t="shared" ca="1" si="25"/>
        <v>-4528753.2</v>
      </c>
      <c r="FM41" s="201">
        <f t="shared" ca="1" si="26"/>
        <v>0</v>
      </c>
      <c r="FN41" s="200">
        <f>AB41*AB$2*IF($FC41="V",1,-1)*IF($Q41="Fixo",(CP41-INDEX('Curva Forward'!$C$5:$AN$13,MATCH(CONCATENATE(BD_COMERCIAL!$K41," ",BD_COMERCIAL!$L41),'Curva Forward'!$B$5:$B$13,0),MATCH(FN$4,'Curva Forward'!$C$4:$AN$4,0))),CP41)</f>
        <v>-403992</v>
      </c>
      <c r="FO41" s="200">
        <f>AC41*AC$2*IF($FC41="V",1,-1)*IF($Q41="Fixo",(CQ41-INDEX('Curva Forward'!$C$5:$AN$13,MATCH(CONCATENATE(BD_COMERCIAL!$K41," ",BD_COMERCIAL!$L41),'Curva Forward'!$B$5:$B$13,0),MATCH(FO$4,'Curva Forward'!$C$4:$AN$4,0))),CQ41)</f>
        <v>-381024</v>
      </c>
      <c r="FP41" s="200">
        <f>AD41*AD$2*IF($FC41="V",1,-1)*IF($Q41="Fixo",(CR41-INDEX('Curva Forward'!$C$5:$AN$13,MATCH(CONCATENATE(BD_COMERCIAL!$K41," ",BD_COMERCIAL!$L41),'Curva Forward'!$B$5:$B$13,0),MATCH(FP$4,'Curva Forward'!$C$4:$AN$4,0))),CR41)</f>
        <v>-421848</v>
      </c>
      <c r="FQ41" s="200">
        <f>AE41*AE$2*IF($FC41="V",1,-1)*IF($Q41="Fixo",(CS41-INDEX('Curva Forward'!$C$5:$AN$13,MATCH(CONCATENATE(BD_COMERCIAL!$K41," ",BD_COMERCIAL!$L41),'Curva Forward'!$B$5:$B$13,0),MATCH(FQ$4,'Curva Forward'!$C$4:$AN$4,0))),CS41)</f>
        <v>-408240</v>
      </c>
      <c r="FR41" s="200">
        <f>AF41*AF$2*IF($FC41="V",1,-1)*IF($Q41="Fixo",(CT41-INDEX('Curva Forward'!$C$5:$AN$13,MATCH(CONCATENATE(BD_COMERCIAL!$K41," ",BD_COMERCIAL!$L41),'Curva Forward'!$B$5:$B$13,0),MATCH(FR$4,'Curva Forward'!$C$4:$AN$4,0))),CT41)</f>
        <v>-424080</v>
      </c>
      <c r="FS41" s="200">
        <f>AG41*AG$2*IF($FC41="V",1,-1)*IF($Q41="Fixo",(CU41-INDEX('Curva Forward'!$C$5:$AN$13,MATCH(CONCATENATE(BD_COMERCIAL!$K41," ",BD_COMERCIAL!$L41),'Curva Forward'!$B$5:$B$13,0),MATCH(FS$4,'Curva Forward'!$C$4:$AN$4,0))),CU41)</f>
        <v>-410508</v>
      </c>
      <c r="FT41" s="200">
        <f>AH41*AH$2*IF($FC41="V",1,-1)*IF($Q41="Fixo",(CV41-INDEX('Curva Forward'!$C$5:$AN$13,MATCH(CONCATENATE(BD_COMERCIAL!$K41," ",BD_COMERCIAL!$L41),'Curva Forward'!$B$5:$B$13,0),MATCH(FT$4,'Curva Forward'!$C$4:$AN$4,0))),CV41)</f>
        <v>-400309.2</v>
      </c>
      <c r="FU41" s="200">
        <f>AI41*AI$2*IF($FC41="V",1,-1)*IF($Q41="Fixo",(CW41-INDEX('Curva Forward'!$C$5:$AN$13,MATCH(CONCATENATE(BD_COMERCIAL!$K41," ",BD_COMERCIAL!$L41),'Curva Forward'!$B$5:$B$13,0),MATCH(FU$4,'Curva Forward'!$C$4:$AN$4,0))),CW41)</f>
        <v>-359352</v>
      </c>
      <c r="FV41" s="200">
        <f>AJ41*AJ$2*IF($FC41="V",1,-1)*IF($Q41="Fixo",(CX41-INDEX('Curva Forward'!$C$5:$AN$13,MATCH(CONCATENATE(BD_COMERCIAL!$K41," ",BD_COMERCIAL!$L41),'Curva Forward'!$B$5:$B$13,0),MATCH(FV$4,'Curva Forward'!$C$4:$AN$4,0))),CX41)</f>
        <v>-354240</v>
      </c>
      <c r="FW41" s="200">
        <f>AK41*AK$2*IF($FC41="V",1,-1)*IF($Q41="Fixo",(CY41-INDEX('Curva Forward'!$C$5:$AN$13,MATCH(CONCATENATE(BD_COMERCIAL!$K41," ",BD_COMERCIAL!$L41),'Curva Forward'!$B$5:$B$13,0),MATCH(FW$4,'Curva Forward'!$C$4:$AN$4,0))),CY41)</f>
        <v>-325872</v>
      </c>
      <c r="FX41" s="200">
        <f>AL41*AL$2*IF($FC41="V",1,-1)*IF($Q41="Fixo",(CZ41-INDEX('Curva Forward'!$C$5:$AN$13,MATCH(CONCATENATE(BD_COMERCIAL!$K41," ",BD_COMERCIAL!$L41),'Curva Forward'!$B$5:$B$13,0),MATCH(FX$4,'Curva Forward'!$C$4:$AN$4,0))),CZ41)</f>
        <v>-306720</v>
      </c>
      <c r="FY41" s="200">
        <f>AM41*AM$2*IF($FC41="V",1,-1)*IF($Q41="Fixo",(DA41-INDEX('Curva Forward'!$C$5:$AN$13,MATCH(CONCATENATE(BD_COMERCIAL!$K41," ",BD_COMERCIAL!$L41),'Curva Forward'!$B$5:$B$13,0),MATCH(FY$4,'Curva Forward'!$C$4:$AN$4,0))),DA41)</f>
        <v>-332568</v>
      </c>
      <c r="FZ41" s="200">
        <f>AN41*AN$2*IF($FC41="V",1,-1)*IF($Q41="Fixo",(DB41-INDEX('Curva Forward'!$C$5:$AN$13,MATCH(CONCATENATE(BD_COMERCIAL!$K41," ",BD_COMERCIAL!$L41),'Curva Forward'!$B$5:$B$13,0),MATCH(FZ$4,'Curva Forward'!$C$4:$AN$4,0))),DB41)</f>
        <v>0</v>
      </c>
      <c r="GA41" s="200">
        <f>AO41*AO$2*IF($FC41="V",1,-1)*IF($Q41="Fixo",(DC41-INDEX('Curva Forward'!$C$5:$AN$13,MATCH(CONCATENATE(BD_COMERCIAL!$K41," ",BD_COMERCIAL!$L41),'Curva Forward'!$B$5:$B$13,0),MATCH(GA$4,'Curva Forward'!$C$4:$AN$4,0))),DC41)</f>
        <v>0</v>
      </c>
      <c r="GB41" s="200">
        <f>AP41*AP$2*IF($FC41="V",1,-1)*IF($Q41="Fixo",(DD41-INDEX('Curva Forward'!$C$5:$AN$13,MATCH(CONCATENATE(BD_COMERCIAL!$K41," ",BD_COMERCIAL!$L41),'Curva Forward'!$B$5:$B$13,0),MATCH(GB$4,'Curva Forward'!$C$4:$AN$4,0))),DD41)</f>
        <v>0</v>
      </c>
      <c r="GC41" s="200">
        <f>AQ41*AQ$2*IF($FC41="V",1,-1)*IF($Q41="Fixo",(DE41-INDEX('Curva Forward'!$C$5:$AN$13,MATCH(CONCATENATE(BD_COMERCIAL!$K41," ",BD_COMERCIAL!$L41),'Curva Forward'!$B$5:$B$13,0),MATCH(GC$4,'Curva Forward'!$C$4:$AN$4,0))),DE41)</f>
        <v>0</v>
      </c>
      <c r="GD41" s="200">
        <f>AR41*AR$2*IF($FC41="V",1,-1)*IF($Q41="Fixo",(DF41-INDEX('Curva Forward'!$C$5:$AN$13,MATCH(CONCATENATE(BD_COMERCIAL!$K41," ",BD_COMERCIAL!$L41),'Curva Forward'!$B$5:$B$13,0),MATCH(GD$4,'Curva Forward'!$C$4:$AN$4,0))),DF41)</f>
        <v>0</v>
      </c>
      <c r="GE41" s="200">
        <f>AS41*AS$2*IF($FC41="V",1,-1)*IF($Q41="Fixo",(DG41-INDEX('Curva Forward'!$C$5:$AN$13,MATCH(CONCATENATE(BD_COMERCIAL!$K41," ",BD_COMERCIAL!$L41),'Curva Forward'!$B$5:$B$13,0),MATCH(GE$4,'Curva Forward'!$C$4:$AN$4,0))),DG41)</f>
        <v>0</v>
      </c>
      <c r="GF41" s="200">
        <f>AT41*AT$2*IF($FC41="V",1,-1)*IF($Q41="Fixo",(DH41-INDEX('Curva Forward'!$C$5:$AN$13,MATCH(CONCATENATE(BD_COMERCIAL!$K41," ",BD_COMERCIAL!$L41),'Curva Forward'!$B$5:$B$13,0),MATCH(GF$4,'Curva Forward'!$C$4:$AN$4,0))),DH41)</f>
        <v>0</v>
      </c>
      <c r="GG41" s="200">
        <f>AU41*AU$2*IF($FC41="V",1,-1)*IF($Q41="Fixo",(DI41-INDEX('Curva Forward'!$C$5:$AN$13,MATCH(CONCATENATE(BD_COMERCIAL!$K41," ",BD_COMERCIAL!$L41),'Curva Forward'!$B$5:$B$13,0),MATCH(GG$4,'Curva Forward'!$C$4:$AN$4,0))),DI41)</f>
        <v>0</v>
      </c>
      <c r="GH41" s="200">
        <f>AV41*AV$2*IF($FC41="V",1,-1)*IF($Q41="Fixo",(DJ41-INDEX('Curva Forward'!$C$5:$AN$13,MATCH(CONCATENATE(BD_COMERCIAL!$K41," ",BD_COMERCIAL!$L41),'Curva Forward'!$B$5:$B$13,0),MATCH(GH$4,'Curva Forward'!$C$4:$AN$4,0))),DJ41)</f>
        <v>0</v>
      </c>
      <c r="GI41" s="200">
        <f>AW41*AW$2*IF($FC41="V",1,-1)*IF($Q41="Fixo",(DK41-INDEX('Curva Forward'!$C$5:$AN$13,MATCH(CONCATENATE(BD_COMERCIAL!$K41," ",BD_COMERCIAL!$L41),'Curva Forward'!$B$5:$B$13,0),MATCH(GI$4,'Curva Forward'!$C$4:$AN$4,0))),DK41)</f>
        <v>0</v>
      </c>
      <c r="GJ41" s="200">
        <f>AX41*AX$2*IF($FC41="V",1,-1)*IF($Q41="Fixo",(DL41-INDEX('Curva Forward'!$C$5:$AN$13,MATCH(CONCATENATE(BD_COMERCIAL!$K41," ",BD_COMERCIAL!$L41),'Curva Forward'!$B$5:$B$13,0),MATCH(GJ$4,'Curva Forward'!$C$4:$AN$4,0))),DL41)</f>
        <v>0</v>
      </c>
      <c r="GK41" s="200">
        <f>AY41*AY$2*IF($FC41="V",1,-1)*IF($Q41="Fixo",(DM41-INDEX('Curva Forward'!$C$5:$AN$13,MATCH(CONCATENATE(BD_COMERCIAL!$K41," ",BD_COMERCIAL!$L41),'Curva Forward'!$B$5:$B$13,0),MATCH(GK$4,'Curva Forward'!$C$4:$AN$4,0))),DM41)</f>
        <v>0</v>
      </c>
      <c r="GL41" s="200">
        <f>IF(EZ41="",0,CL41*CL$2*IF($FC41="V",1,-1)*IF($Q41="Fixo",(EZ41-INDEX('Curva Forward'!$C$5:$AN$13,MATCH(CONCATENATE(BD_COMERCIAL!$K41," ",BD_COMERCIAL!$L41),'Curva Forward'!$B$5:$B$13,0),MATCH(GL$4,'Curva Forward'!$C$4:$AN$4,0))),EZ41))</f>
        <v>0</v>
      </c>
      <c r="GM41" s="200">
        <f>IF(FA41="",0,CM41*CM$2*IF($FC41="V",1,-1)*IF($Q41="Fixo",(FA41-INDEX('Curva Forward'!$C$5:$AN$13,MATCH(CONCATENATE(BD_COMERCIAL!$K41," ",BD_COMERCIAL!$L41),'Curva Forward'!$B$5:$B$13,0),MATCH(GM$4,'Curva Forward'!$C$4:$AN$4,0))),FA41))</f>
        <v>0</v>
      </c>
      <c r="GN41" s="200">
        <f>IF(FB41="",0,CN41*CN$2*IF($FC41="V",1,-1)*IF($Q41="Fixo",(FB41-INDEX('Curva Forward'!$C$5:$AN$13,MATCH(CONCATENATE(BD_COMERCIAL!$K41," ",BD_COMERCIAL!$L41),'Curva Forward'!$B$5:$B$13,0),MATCH(GN$4,'Curva Forward'!$C$4:$AN$4,0))),FB41))</f>
        <v>0</v>
      </c>
      <c r="GO41" s="201">
        <f t="shared" ca="1" si="27"/>
        <v>0</v>
      </c>
      <c r="GP41" s="201">
        <f t="shared" ca="1" si="28"/>
        <v>0</v>
      </c>
    </row>
    <row r="42" spans="1:198" s="247" customFormat="1" x14ac:dyDescent="0.25">
      <c r="A42" s="232"/>
      <c r="B42" s="233" t="s">
        <v>339</v>
      </c>
      <c r="C42" s="234">
        <v>44461</v>
      </c>
      <c r="D42" s="235" t="s">
        <v>343</v>
      </c>
      <c r="E42" s="235" t="s">
        <v>181</v>
      </c>
      <c r="F42" s="236">
        <v>13145928000106</v>
      </c>
      <c r="G42" s="235" t="s">
        <v>125</v>
      </c>
      <c r="H42" s="236">
        <v>3780401000108</v>
      </c>
      <c r="I42" s="235" t="s">
        <v>139</v>
      </c>
      <c r="J42" s="243" t="s">
        <v>340</v>
      </c>
      <c r="K42" s="237" t="s">
        <v>127</v>
      </c>
      <c r="L42" s="238" t="s">
        <v>22</v>
      </c>
      <c r="M42" s="239">
        <v>44562</v>
      </c>
      <c r="N42" s="240">
        <v>44926</v>
      </c>
      <c r="O42" s="237">
        <v>1.0703270547945205</v>
      </c>
      <c r="P42" s="238">
        <v>0</v>
      </c>
      <c r="Q42" s="238" t="s">
        <v>128</v>
      </c>
      <c r="R42" s="237" t="s">
        <v>129</v>
      </c>
      <c r="S42" s="241" t="s">
        <v>341</v>
      </c>
      <c r="T42" s="239" t="s">
        <v>134</v>
      </c>
      <c r="U42" s="240" t="s">
        <v>134</v>
      </c>
      <c r="V42" s="257" t="str">
        <f ca="1">IF(U42="","",
IF(U42="NA","",
IFERROR(VLOOKUP(EOMONTH(M42,-2)+1,IPCA!$A:$B,2,0),
VLOOKUP(EOMONTH(TODAY(),-2)+1,IPCA!$A:$B,2,0))/
VLOOKUP(EOMONTH(U42,-2)+1,IPCA!$A:$B,2,0)*
P42))</f>
        <v/>
      </c>
      <c r="W42" s="238"/>
      <c r="X42" s="242"/>
      <c r="Y42" s="243"/>
      <c r="Z42" s="244" t="s">
        <v>342</v>
      </c>
      <c r="AA42" s="245">
        <v>44459</v>
      </c>
      <c r="AB42" s="246">
        <v>1.050186491935484</v>
      </c>
      <c r="AC42" s="247">
        <v>1.1627064732142858</v>
      </c>
      <c r="AD42" s="247">
        <v>1.050186491935484</v>
      </c>
      <c r="AE42" s="247">
        <v>1.0851927083333333</v>
      </c>
      <c r="AF42" s="248">
        <v>1.050186491935484</v>
      </c>
      <c r="AG42" s="248">
        <v>1.0851927083333333</v>
      </c>
      <c r="AH42" s="247">
        <v>1.050186491935484</v>
      </c>
      <c r="AI42" s="247">
        <v>1.050186491935484</v>
      </c>
      <c r="AJ42" s="247">
        <v>1.0851927083333333</v>
      </c>
      <c r="AK42" s="247">
        <v>1.050186491935484</v>
      </c>
      <c r="AL42" s="247">
        <v>1.0851927083333333</v>
      </c>
      <c r="AM42" s="232">
        <v>1.050186491935484</v>
      </c>
      <c r="AN42" s="246"/>
      <c r="AY42" s="232"/>
      <c r="AZ42" s="246"/>
      <c r="BK42" s="232"/>
      <c r="BL42" s="246"/>
      <c r="BW42" s="232"/>
      <c r="BX42" s="246"/>
      <c r="CI42" s="232"/>
      <c r="CJ42" s="249">
        <f t="shared" si="12"/>
        <v>1.0703270547945205</v>
      </c>
      <c r="CK42" s="249" t="str">
        <f t="shared" si="13"/>
        <v/>
      </c>
      <c r="CL42" s="249" t="str">
        <f t="shared" si="14"/>
        <v/>
      </c>
      <c r="CM42" s="249" t="str">
        <f t="shared" si="15"/>
        <v/>
      </c>
      <c r="CN42" s="249" t="str">
        <f t="shared" si="16"/>
        <v/>
      </c>
      <c r="CO42" s="250"/>
      <c r="CP42" s="246">
        <v>0</v>
      </c>
      <c r="CQ42" s="247">
        <v>0</v>
      </c>
      <c r="CR42" s="247">
        <v>0</v>
      </c>
      <c r="CS42" s="247">
        <v>0</v>
      </c>
      <c r="CT42" s="247">
        <v>0</v>
      </c>
      <c r="CU42" s="247">
        <v>0</v>
      </c>
      <c r="CV42" s="247">
        <v>0</v>
      </c>
      <c r="CW42" s="247">
        <v>0</v>
      </c>
      <c r="CX42" s="247">
        <v>0</v>
      </c>
      <c r="CY42" s="247">
        <v>0</v>
      </c>
      <c r="CZ42" s="247">
        <v>0</v>
      </c>
      <c r="DA42" s="232">
        <v>0</v>
      </c>
      <c r="DB42" s="246"/>
      <c r="DM42" s="232"/>
      <c r="DN42" s="246"/>
      <c r="DY42" s="232"/>
      <c r="DZ42" s="246"/>
      <c r="EK42" s="232"/>
      <c r="EL42" s="246"/>
      <c r="EW42" s="232"/>
      <c r="EX42" s="249" t="str">
        <f t="shared" si="17"/>
        <v/>
      </c>
      <c r="EY42" s="249" t="str">
        <f t="shared" si="18"/>
        <v/>
      </c>
      <c r="EZ42" s="249" t="str">
        <f t="shared" si="19"/>
        <v/>
      </c>
      <c r="FA42" s="249" t="str">
        <f t="shared" si="20"/>
        <v/>
      </c>
      <c r="FB42" s="251" t="str">
        <f t="shared" si="21"/>
        <v/>
      </c>
      <c r="FC42" s="247" t="s">
        <v>205</v>
      </c>
      <c r="FD42" s="252" t="s">
        <v>139</v>
      </c>
      <c r="FF42" s="209" t="s">
        <v>206</v>
      </c>
      <c r="FH42" s="284">
        <f t="shared" ca="1" si="22"/>
        <v>0</v>
      </c>
      <c r="FI42" s="208">
        <f t="shared" si="23"/>
        <v>12.133333333333333</v>
      </c>
      <c r="FK42" s="247" t="str">
        <f t="shared" si="24"/>
        <v>Brasil Comercializadora de Energias Ltda</v>
      </c>
      <c r="FL42" s="253">
        <f t="shared" ca="1" si="25"/>
        <v>689609.58074999996</v>
      </c>
      <c r="FM42" s="253">
        <f t="shared" ca="1" si="26"/>
        <v>0</v>
      </c>
      <c r="FN42" s="254">
        <f>AB42*AB$2*IF($FC42="V",1,-1)*IF($Q42="Fixo",(CP42-INDEX('Curva Forward'!$C$5:$AN$13,MATCH(CONCATENATE(BD_COMERCIAL!$K42," ",BD_COMERCIAL!$L42),'Curva Forward'!$B$5:$B$13,0),MATCH(FN$4,'Curva Forward'!$C$4:$AN$4,0))),CP42)</f>
        <v>50787.01875000001</v>
      </c>
      <c r="FO42" s="254">
        <f>AC42*AC$2*IF($FC42="V",1,-1)*IF($Q42="Fixo",(CQ42-INDEX('Curva Forward'!$C$5:$AN$13,MATCH(CONCATENATE(BD_COMERCIAL!$K42," ",BD_COMERCIAL!$L42),'Curva Forward'!$B$5:$B$13,0),MATCH(FO$4,'Curva Forward'!$C$4:$AN$4,0))),CQ42)</f>
        <v>44536.308750000004</v>
      </c>
      <c r="FP42" s="254">
        <f>AD42*AD$2*IF($FC42="V",1,-1)*IF($Q42="Fixo",(CR42-INDEX('Curva Forward'!$C$5:$AN$13,MATCH(CONCATENATE(BD_COMERCIAL!$K42," ",BD_COMERCIAL!$L42),'Curva Forward'!$B$5:$B$13,0),MATCH(FP$4,'Curva Forward'!$C$4:$AN$4,0))),CR42)</f>
        <v>44536.308750000004</v>
      </c>
      <c r="FQ42" s="254">
        <f>AE42*AE$2*IF($FC42="V",1,-1)*IF($Q42="Fixo",(CS42-INDEX('Curva Forward'!$C$5:$AN$13,MATCH(CONCATENATE(BD_COMERCIAL!$K42," ",BD_COMERCIAL!$L42),'Curva Forward'!$B$5:$B$13,0),MATCH(FQ$4,'Curva Forward'!$C$4:$AN$4,0))),CS42)</f>
        <v>44536.308749999997</v>
      </c>
      <c r="FR42" s="254">
        <f>AF42*AF$2*IF($FC42="V",1,-1)*IF($Q42="Fixo",(CT42-INDEX('Curva Forward'!$C$5:$AN$13,MATCH(CONCATENATE(BD_COMERCIAL!$K42," ",BD_COMERCIAL!$L42),'Curva Forward'!$B$5:$B$13,0),MATCH(FR$4,'Curva Forward'!$C$4:$AN$4,0))),CT42)</f>
        <v>43754.970000000008</v>
      </c>
      <c r="FS42" s="254">
        <f>AG42*AG$2*IF($FC42="V",1,-1)*IF($Q42="Fixo",(CU42-INDEX('Curva Forward'!$C$5:$AN$13,MATCH(CONCATENATE(BD_COMERCIAL!$K42," ",BD_COMERCIAL!$L42),'Curva Forward'!$B$5:$B$13,0),MATCH(FS$4,'Curva Forward'!$C$4:$AN$4,0))),CU42)</f>
        <v>43715.903062499994</v>
      </c>
      <c r="FT42" s="254">
        <f>AH42*AH$2*IF($FC42="V",1,-1)*IF($Q42="Fixo",(CV42-INDEX('Curva Forward'!$C$5:$AN$13,MATCH(CONCATENATE(BD_COMERCIAL!$K42," ",BD_COMERCIAL!$L42),'Curva Forward'!$B$5:$B$13,0),MATCH(FT$4,'Curva Forward'!$C$4:$AN$4,0))),CV42)</f>
        <v>52076.22768750001</v>
      </c>
      <c r="FU42" s="254">
        <f>AI42*AI$2*IF($FC42="V",1,-1)*IF($Q42="Fixo",(CW42-INDEX('Curva Forward'!$C$5:$AN$13,MATCH(CONCATENATE(BD_COMERCIAL!$K42," ",BD_COMERCIAL!$L42),'Curva Forward'!$B$5:$B$13,0),MATCH(FU$4,'Curva Forward'!$C$4:$AN$4,0))),CW42)</f>
        <v>66413.793750000012</v>
      </c>
      <c r="FV42" s="254">
        <f>AJ42*AJ$2*IF($FC42="V",1,-1)*IF($Q42="Fixo",(CX42-INDEX('Curva Forward'!$C$5:$AN$13,MATCH(CONCATENATE(BD_COMERCIAL!$K42," ",BD_COMERCIAL!$L42),'Curva Forward'!$B$5:$B$13,0),MATCH(FV$4,'Curva Forward'!$C$4:$AN$4,0))),CX42)</f>
        <v>64069.777499999989</v>
      </c>
      <c r="FW42" s="254">
        <f>AK42*AK$2*IF($FC42="V",1,-1)*IF($Q42="Fixo",(CY42-INDEX('Curva Forward'!$C$5:$AN$13,MATCH(CONCATENATE(BD_COMERCIAL!$K42," ",BD_COMERCIAL!$L42),'Curva Forward'!$B$5:$B$13,0),MATCH(FW$4,'Curva Forward'!$C$4:$AN$4,0))),CY42)</f>
        <v>78133.875000000015</v>
      </c>
      <c r="FX42" s="254">
        <f>AL42*AL$2*IF($FC42="V",1,-1)*IF($Q42="Fixo",(CZ42-INDEX('Curva Forward'!$C$5:$AN$13,MATCH(CONCATENATE(BD_COMERCIAL!$K42," ",BD_COMERCIAL!$L42),'Curva Forward'!$B$5:$B$13,0),MATCH(FX$4,'Curva Forward'!$C$4:$AN$4,0))),CZ42)</f>
        <v>81259.229999999981</v>
      </c>
      <c r="FY42" s="254">
        <f>AM42*AM$2*IF($FC42="V",1,-1)*IF($Q42="Fixo",(DA42-INDEX('Curva Forward'!$C$5:$AN$13,MATCH(CONCATENATE(BD_COMERCIAL!$K42," ",BD_COMERCIAL!$L42),'Curva Forward'!$B$5:$B$13,0),MATCH(FY$4,'Curva Forward'!$C$4:$AN$4,0))),DA42)</f>
        <v>75789.858750000014</v>
      </c>
      <c r="FZ42" s="254">
        <f>AN42*AN$2*IF($FC42="V",1,-1)*IF($Q42="Fixo",(DB42-INDEX('Curva Forward'!$C$5:$AN$13,MATCH(CONCATENATE(BD_COMERCIAL!$K42," ",BD_COMERCIAL!$L42),'Curva Forward'!$B$5:$B$13,0),MATCH(FZ$4,'Curva Forward'!$C$4:$AN$4,0))),DB42)</f>
        <v>0</v>
      </c>
      <c r="GA42" s="254">
        <f>AO42*AO$2*IF($FC42="V",1,-1)*IF($Q42="Fixo",(DC42-INDEX('Curva Forward'!$C$5:$AN$13,MATCH(CONCATENATE(BD_COMERCIAL!$K42," ",BD_COMERCIAL!$L42),'Curva Forward'!$B$5:$B$13,0),MATCH(GA$4,'Curva Forward'!$C$4:$AN$4,0))),DC42)</f>
        <v>0</v>
      </c>
      <c r="GB42" s="254">
        <f>AP42*AP$2*IF($FC42="V",1,-1)*IF($Q42="Fixo",(DD42-INDEX('Curva Forward'!$C$5:$AN$13,MATCH(CONCATENATE(BD_COMERCIAL!$K42," ",BD_COMERCIAL!$L42),'Curva Forward'!$B$5:$B$13,0),MATCH(GB$4,'Curva Forward'!$C$4:$AN$4,0))),DD42)</f>
        <v>0</v>
      </c>
      <c r="GC42" s="254">
        <f>AQ42*AQ$2*IF($FC42="V",1,-1)*IF($Q42="Fixo",(DE42-INDEX('Curva Forward'!$C$5:$AN$13,MATCH(CONCATENATE(BD_COMERCIAL!$K42," ",BD_COMERCIAL!$L42),'Curva Forward'!$B$5:$B$13,0),MATCH(GC$4,'Curva Forward'!$C$4:$AN$4,0))),DE42)</f>
        <v>0</v>
      </c>
      <c r="GD42" s="254">
        <f>AR42*AR$2*IF($FC42="V",1,-1)*IF($Q42="Fixo",(DF42-INDEX('Curva Forward'!$C$5:$AN$13,MATCH(CONCATENATE(BD_COMERCIAL!$K42," ",BD_COMERCIAL!$L42),'Curva Forward'!$B$5:$B$13,0),MATCH(GD$4,'Curva Forward'!$C$4:$AN$4,0))),DF42)</f>
        <v>0</v>
      </c>
      <c r="GE42" s="254">
        <f>AS42*AS$2*IF($FC42="V",1,-1)*IF($Q42="Fixo",(DG42-INDEX('Curva Forward'!$C$5:$AN$13,MATCH(CONCATENATE(BD_COMERCIAL!$K42," ",BD_COMERCIAL!$L42),'Curva Forward'!$B$5:$B$13,0),MATCH(GE$4,'Curva Forward'!$C$4:$AN$4,0))),DG42)</f>
        <v>0</v>
      </c>
      <c r="GF42" s="254">
        <f>AT42*AT$2*IF($FC42="V",1,-1)*IF($Q42="Fixo",(DH42-INDEX('Curva Forward'!$C$5:$AN$13,MATCH(CONCATENATE(BD_COMERCIAL!$K42," ",BD_COMERCIAL!$L42),'Curva Forward'!$B$5:$B$13,0),MATCH(GF$4,'Curva Forward'!$C$4:$AN$4,0))),DH42)</f>
        <v>0</v>
      </c>
      <c r="GG42" s="254">
        <f>AU42*AU$2*IF($FC42="V",1,-1)*IF($Q42="Fixo",(DI42-INDEX('Curva Forward'!$C$5:$AN$13,MATCH(CONCATENATE(BD_COMERCIAL!$K42," ",BD_COMERCIAL!$L42),'Curva Forward'!$B$5:$B$13,0),MATCH(GG$4,'Curva Forward'!$C$4:$AN$4,0))),DI42)</f>
        <v>0</v>
      </c>
      <c r="GH42" s="254">
        <f>AV42*AV$2*IF($FC42="V",1,-1)*IF($Q42="Fixo",(DJ42-INDEX('Curva Forward'!$C$5:$AN$13,MATCH(CONCATENATE(BD_COMERCIAL!$K42," ",BD_COMERCIAL!$L42),'Curva Forward'!$B$5:$B$13,0),MATCH(GH$4,'Curva Forward'!$C$4:$AN$4,0))),DJ42)</f>
        <v>0</v>
      </c>
      <c r="GI42" s="254">
        <f>AW42*AW$2*IF($FC42="V",1,-1)*IF($Q42="Fixo",(DK42-INDEX('Curva Forward'!$C$5:$AN$13,MATCH(CONCATENATE(BD_COMERCIAL!$K42," ",BD_COMERCIAL!$L42),'Curva Forward'!$B$5:$B$13,0),MATCH(GI$4,'Curva Forward'!$C$4:$AN$4,0))),DK42)</f>
        <v>0</v>
      </c>
      <c r="GJ42" s="254">
        <f>AX42*AX$2*IF($FC42="V",1,-1)*IF($Q42="Fixo",(DL42-INDEX('Curva Forward'!$C$5:$AN$13,MATCH(CONCATENATE(BD_COMERCIAL!$K42," ",BD_COMERCIAL!$L42),'Curva Forward'!$B$5:$B$13,0),MATCH(GJ$4,'Curva Forward'!$C$4:$AN$4,0))),DL42)</f>
        <v>0</v>
      </c>
      <c r="GK42" s="254">
        <f>AY42*AY$2*IF($FC42="V",1,-1)*IF($Q42="Fixo",(DM42-INDEX('Curva Forward'!$C$5:$AN$13,MATCH(CONCATENATE(BD_COMERCIAL!$K42," ",BD_COMERCIAL!$L42),'Curva Forward'!$B$5:$B$13,0),MATCH(GK$4,'Curva Forward'!$C$4:$AN$4,0))),DM42)</f>
        <v>0</v>
      </c>
      <c r="GL42" s="254">
        <f>IF(EZ42="",0,CL42*CL$2*IF($FC42="V",1,-1)*IF($Q42="Fixo",(EZ42-INDEX('Curva Forward'!$C$5:$AN$13,MATCH(CONCATENATE(BD_COMERCIAL!$K42," ",BD_COMERCIAL!$L42),'Curva Forward'!$B$5:$B$13,0),MATCH(GL$4,'Curva Forward'!$C$4:$AN$4,0))),EZ42))</f>
        <v>0</v>
      </c>
      <c r="GM42" s="254">
        <f>IF(FA42="",0,CM42*CM$2*IF($FC42="V",1,-1)*IF($Q42="Fixo",(FA42-INDEX('Curva Forward'!$C$5:$AN$13,MATCH(CONCATENATE(BD_COMERCIAL!$K42," ",BD_COMERCIAL!$L42),'Curva Forward'!$B$5:$B$13,0),MATCH(GM$4,'Curva Forward'!$C$4:$AN$4,0))),FA42))</f>
        <v>0</v>
      </c>
      <c r="GN42" s="254">
        <f>IF(FB42="",0,CN42*CN$2*IF($FC42="V",1,-1)*IF($Q42="Fixo",(FB42-INDEX('Curva Forward'!$C$5:$AN$13,MATCH(CONCATENATE(BD_COMERCIAL!$K42," ",BD_COMERCIAL!$L42),'Curva Forward'!$B$5:$B$13,0),MATCH(GN$4,'Curva Forward'!$C$4:$AN$4,0))),FB42))</f>
        <v>0</v>
      </c>
      <c r="GO42" s="201">
        <f t="shared" ca="1" si="27"/>
        <v>0</v>
      </c>
      <c r="GP42" s="201">
        <f t="shared" ca="1" si="28"/>
        <v>0</v>
      </c>
    </row>
    <row r="43" spans="1:198" s="247" customFormat="1" x14ac:dyDescent="0.25">
      <c r="A43" s="232"/>
      <c r="B43" s="233" t="s">
        <v>339</v>
      </c>
      <c r="C43" s="234">
        <v>44461</v>
      </c>
      <c r="D43" s="235" t="s">
        <v>344</v>
      </c>
      <c r="E43" s="235" t="s">
        <v>125</v>
      </c>
      <c r="F43" s="236">
        <v>3780401000108</v>
      </c>
      <c r="G43" s="237" t="s">
        <v>181</v>
      </c>
      <c r="H43" s="236">
        <v>13145928000106</v>
      </c>
      <c r="I43" s="235" t="s">
        <v>139</v>
      </c>
      <c r="J43" s="243" t="s">
        <v>340</v>
      </c>
      <c r="K43" s="237" t="s">
        <v>127</v>
      </c>
      <c r="L43" s="238" t="s">
        <v>22</v>
      </c>
      <c r="M43" s="239">
        <v>44562</v>
      </c>
      <c r="N43" s="240">
        <v>44926</v>
      </c>
      <c r="O43" s="237">
        <v>1.0703270547945205</v>
      </c>
      <c r="P43" s="238">
        <v>40</v>
      </c>
      <c r="Q43" s="238" t="s">
        <v>128</v>
      </c>
      <c r="R43" s="237" t="s">
        <v>129</v>
      </c>
      <c r="S43" s="241" t="s">
        <v>341</v>
      </c>
      <c r="T43" s="239" t="s">
        <v>134</v>
      </c>
      <c r="U43" s="240" t="s">
        <v>134</v>
      </c>
      <c r="V43" s="257" t="str">
        <f ca="1">IF(U43="","",
IF(U43="NA","",
IFERROR(VLOOKUP(EOMONTH(M43,-2)+1,IPCA!$A:$B,2,0),
VLOOKUP(EOMONTH(TODAY(),-2)+1,IPCA!$A:$B,2,0))/
VLOOKUP(EOMONTH(U43,-2)+1,IPCA!$A:$B,2,0)*
P43))</f>
        <v/>
      </c>
      <c r="W43" s="238"/>
      <c r="X43" s="242"/>
      <c r="Y43" s="243"/>
      <c r="Z43" s="244" t="s">
        <v>342</v>
      </c>
      <c r="AA43" s="245">
        <v>44459</v>
      </c>
      <c r="AB43" s="246">
        <v>1.050186491935484</v>
      </c>
      <c r="AC43" s="247">
        <v>1.1627064732142858</v>
      </c>
      <c r="AD43" s="247">
        <v>1.050186491935484</v>
      </c>
      <c r="AE43" s="247">
        <v>1.0851927083333333</v>
      </c>
      <c r="AF43" s="248">
        <v>1.050186491935484</v>
      </c>
      <c r="AG43" s="248">
        <v>1.0851927083333333</v>
      </c>
      <c r="AH43" s="247">
        <v>1.050186491935484</v>
      </c>
      <c r="AI43" s="247">
        <v>1.050186491935484</v>
      </c>
      <c r="AJ43" s="247">
        <v>1.0851927083333333</v>
      </c>
      <c r="AK43" s="247">
        <v>1.050186491935484</v>
      </c>
      <c r="AL43" s="247">
        <v>1.0851927083333333</v>
      </c>
      <c r="AM43" s="232">
        <v>1.050186491935484</v>
      </c>
      <c r="AN43" s="246"/>
      <c r="AY43" s="232"/>
      <c r="AZ43" s="246"/>
      <c r="BK43" s="232"/>
      <c r="BL43" s="246"/>
      <c r="BW43" s="232"/>
      <c r="BX43" s="246"/>
      <c r="CI43" s="232"/>
      <c r="CJ43" s="249">
        <f t="shared" si="12"/>
        <v>1.0703270547945205</v>
      </c>
      <c r="CK43" s="249" t="str">
        <f t="shared" si="13"/>
        <v/>
      </c>
      <c r="CL43" s="249" t="str">
        <f t="shared" si="14"/>
        <v/>
      </c>
      <c r="CM43" s="249" t="str">
        <f t="shared" si="15"/>
        <v/>
      </c>
      <c r="CN43" s="249" t="str">
        <f t="shared" si="16"/>
        <v/>
      </c>
      <c r="CO43" s="250"/>
      <c r="CP43" s="246">
        <v>40</v>
      </c>
      <c r="CQ43" s="247">
        <v>40</v>
      </c>
      <c r="CR43" s="247">
        <v>40</v>
      </c>
      <c r="CS43" s="247">
        <v>40</v>
      </c>
      <c r="CT43" s="247">
        <v>40</v>
      </c>
      <c r="CU43" s="247">
        <v>40</v>
      </c>
      <c r="CV43" s="247">
        <v>40</v>
      </c>
      <c r="CW43" s="247">
        <v>40</v>
      </c>
      <c r="CX43" s="247">
        <v>40</v>
      </c>
      <c r="CY43" s="247">
        <v>40</v>
      </c>
      <c r="CZ43" s="247">
        <v>40</v>
      </c>
      <c r="DA43" s="232">
        <v>40</v>
      </c>
      <c r="DB43" s="246"/>
      <c r="DM43" s="232"/>
      <c r="DN43" s="246"/>
      <c r="DY43" s="232"/>
      <c r="DZ43" s="246"/>
      <c r="EK43" s="232"/>
      <c r="EL43" s="246"/>
      <c r="EW43" s="232"/>
      <c r="EX43" s="249">
        <f t="shared" si="17"/>
        <v>40</v>
      </c>
      <c r="EY43" s="249" t="str">
        <f t="shared" si="18"/>
        <v/>
      </c>
      <c r="EZ43" s="249" t="str">
        <f t="shared" si="19"/>
        <v/>
      </c>
      <c r="FA43" s="249" t="str">
        <f t="shared" si="20"/>
        <v/>
      </c>
      <c r="FB43" s="251" t="str">
        <f t="shared" si="21"/>
        <v/>
      </c>
      <c r="FC43" s="247" t="s">
        <v>204</v>
      </c>
      <c r="FD43" s="252" t="s">
        <v>139</v>
      </c>
      <c r="FF43" s="209" t="s">
        <v>206</v>
      </c>
      <c r="FH43" s="284">
        <f t="shared" ca="1" si="22"/>
        <v>0</v>
      </c>
      <c r="FI43" s="208">
        <f t="shared" si="23"/>
        <v>12.133333333333333</v>
      </c>
      <c r="FK43" s="247" t="str">
        <f t="shared" si="24"/>
        <v>Brasil Comercializadora de Energias Ltda</v>
      </c>
      <c r="FL43" s="253">
        <f t="shared" ca="1" si="25"/>
        <v>-314566.98075000005</v>
      </c>
      <c r="FM43" s="253">
        <f t="shared" ca="1" si="26"/>
        <v>0</v>
      </c>
      <c r="FN43" s="254">
        <f>AB43*AB$2*IF($FC43="V",1,-1)*IF($Q43="Fixo",(CP43-INDEX('Curva Forward'!$C$5:$AN$13,MATCH(CONCATENATE(BD_COMERCIAL!$K43," ",BD_COMERCIAL!$L43),'Curva Forward'!$B$5:$B$13,0),MATCH(FN$4,'Curva Forward'!$C$4:$AN$4,0))),CP43)</f>
        <v>-19533.468750000004</v>
      </c>
      <c r="FO43" s="254">
        <f>AC43*AC$2*IF($FC43="V",1,-1)*IF($Q43="Fixo",(CQ43-INDEX('Curva Forward'!$C$5:$AN$13,MATCH(CONCATENATE(BD_COMERCIAL!$K43," ",BD_COMERCIAL!$L43),'Curva Forward'!$B$5:$B$13,0),MATCH(FO$4,'Curva Forward'!$C$4:$AN$4,0))),CQ43)</f>
        <v>-13282.758750000001</v>
      </c>
      <c r="FP43" s="254">
        <f>AD43*AD$2*IF($FC43="V",1,-1)*IF($Q43="Fixo",(CR43-INDEX('Curva Forward'!$C$5:$AN$13,MATCH(CONCATENATE(BD_COMERCIAL!$K43," ",BD_COMERCIAL!$L43),'Curva Forward'!$B$5:$B$13,0),MATCH(FP$4,'Curva Forward'!$C$4:$AN$4,0))),CR43)</f>
        <v>-13282.758750000003</v>
      </c>
      <c r="FQ43" s="254">
        <f>AE43*AE$2*IF($FC43="V",1,-1)*IF($Q43="Fixo",(CS43-INDEX('Curva Forward'!$C$5:$AN$13,MATCH(CONCATENATE(BD_COMERCIAL!$K43," ",BD_COMERCIAL!$L43),'Curva Forward'!$B$5:$B$13,0),MATCH(FQ$4,'Curva Forward'!$C$4:$AN$4,0))),CS43)</f>
        <v>-13282.758749999997</v>
      </c>
      <c r="FR43" s="254">
        <f>AF43*AF$2*IF($FC43="V",1,-1)*IF($Q43="Fixo",(CT43-INDEX('Curva Forward'!$C$5:$AN$13,MATCH(CONCATENATE(BD_COMERCIAL!$K43," ",BD_COMERCIAL!$L43),'Curva Forward'!$B$5:$B$13,0),MATCH(FR$4,'Curva Forward'!$C$4:$AN$4,0))),CT43)</f>
        <v>-12501.420000000002</v>
      </c>
      <c r="FS43" s="254">
        <f>AG43*AG$2*IF($FC43="V",1,-1)*IF($Q43="Fixo",(CU43-INDEX('Curva Forward'!$C$5:$AN$13,MATCH(CONCATENATE(BD_COMERCIAL!$K43," ",BD_COMERCIAL!$L43),'Curva Forward'!$B$5:$B$13,0),MATCH(FS$4,'Curva Forward'!$C$4:$AN$4,0))),CU43)</f>
        <v>-12462.3530625</v>
      </c>
      <c r="FT43" s="254">
        <f>AH43*AH$2*IF($FC43="V",1,-1)*IF($Q43="Fixo",(CV43-INDEX('Curva Forward'!$C$5:$AN$13,MATCH(CONCATENATE(BD_COMERCIAL!$K43," ",BD_COMERCIAL!$L43),'Curva Forward'!$B$5:$B$13,0),MATCH(FT$4,'Curva Forward'!$C$4:$AN$4,0))),CV43)</f>
        <v>-20822.677687500007</v>
      </c>
      <c r="FU43" s="254">
        <f>AI43*AI$2*IF($FC43="V",1,-1)*IF($Q43="Fixo",(CW43-INDEX('Curva Forward'!$C$5:$AN$13,MATCH(CONCATENATE(BD_COMERCIAL!$K43," ",BD_COMERCIAL!$L43),'Curva Forward'!$B$5:$B$13,0),MATCH(FU$4,'Curva Forward'!$C$4:$AN$4,0))),CW43)</f>
        <v>-35160.243750000009</v>
      </c>
      <c r="FV43" s="254">
        <f>AJ43*AJ$2*IF($FC43="V",1,-1)*IF($Q43="Fixo",(CX43-INDEX('Curva Forward'!$C$5:$AN$13,MATCH(CONCATENATE(BD_COMERCIAL!$K43," ",BD_COMERCIAL!$L43),'Curva Forward'!$B$5:$B$13,0),MATCH(FV$4,'Curva Forward'!$C$4:$AN$4,0))),CX43)</f>
        <v>-32816.227499999994</v>
      </c>
      <c r="FW43" s="254">
        <f>AK43*AK$2*IF($FC43="V",1,-1)*IF($Q43="Fixo",(CY43-INDEX('Curva Forward'!$C$5:$AN$13,MATCH(CONCATENATE(BD_COMERCIAL!$K43," ",BD_COMERCIAL!$L43),'Curva Forward'!$B$5:$B$13,0),MATCH(FW$4,'Curva Forward'!$C$4:$AN$4,0))),CY43)</f>
        <v>-46880.325000000004</v>
      </c>
      <c r="FX43" s="254">
        <f>AL43*AL$2*IF($FC43="V",1,-1)*IF($Q43="Fixo",(CZ43-INDEX('Curva Forward'!$C$5:$AN$13,MATCH(CONCATENATE(BD_COMERCIAL!$K43," ",BD_COMERCIAL!$L43),'Curva Forward'!$B$5:$B$13,0),MATCH(FX$4,'Curva Forward'!$C$4:$AN$4,0))),CZ43)</f>
        <v>-50005.679999999993</v>
      </c>
      <c r="FY43" s="254">
        <f>AM43*AM$2*IF($FC43="V",1,-1)*IF($Q43="Fixo",(DA43-INDEX('Curva Forward'!$C$5:$AN$13,MATCH(CONCATENATE(BD_COMERCIAL!$K43," ",BD_COMERCIAL!$L43),'Curva Forward'!$B$5:$B$13,0),MATCH(FY$4,'Curva Forward'!$C$4:$AN$4,0))),DA43)</f>
        <v>-44536.308750000004</v>
      </c>
      <c r="FZ43" s="254">
        <f>AN43*AN$2*IF($FC43="V",1,-1)*IF($Q43="Fixo",(DB43-INDEX('Curva Forward'!$C$5:$AN$13,MATCH(CONCATENATE(BD_COMERCIAL!$K43," ",BD_COMERCIAL!$L43),'Curva Forward'!$B$5:$B$13,0),MATCH(FZ$4,'Curva Forward'!$C$4:$AN$4,0))),DB43)</f>
        <v>0</v>
      </c>
      <c r="GA43" s="254">
        <f>AO43*AO$2*IF($FC43="V",1,-1)*IF($Q43="Fixo",(DC43-INDEX('Curva Forward'!$C$5:$AN$13,MATCH(CONCATENATE(BD_COMERCIAL!$K43," ",BD_COMERCIAL!$L43),'Curva Forward'!$B$5:$B$13,0),MATCH(GA$4,'Curva Forward'!$C$4:$AN$4,0))),DC43)</f>
        <v>0</v>
      </c>
      <c r="GB43" s="254">
        <f>AP43*AP$2*IF($FC43="V",1,-1)*IF($Q43="Fixo",(DD43-INDEX('Curva Forward'!$C$5:$AN$13,MATCH(CONCATENATE(BD_COMERCIAL!$K43," ",BD_COMERCIAL!$L43),'Curva Forward'!$B$5:$B$13,0),MATCH(GB$4,'Curva Forward'!$C$4:$AN$4,0))),DD43)</f>
        <v>0</v>
      </c>
      <c r="GC43" s="254">
        <f>AQ43*AQ$2*IF($FC43="V",1,-1)*IF($Q43="Fixo",(DE43-INDEX('Curva Forward'!$C$5:$AN$13,MATCH(CONCATENATE(BD_COMERCIAL!$K43," ",BD_COMERCIAL!$L43),'Curva Forward'!$B$5:$B$13,0),MATCH(GC$4,'Curva Forward'!$C$4:$AN$4,0))),DE43)</f>
        <v>0</v>
      </c>
      <c r="GD43" s="254">
        <f>AR43*AR$2*IF($FC43="V",1,-1)*IF($Q43="Fixo",(DF43-INDEX('Curva Forward'!$C$5:$AN$13,MATCH(CONCATENATE(BD_COMERCIAL!$K43," ",BD_COMERCIAL!$L43),'Curva Forward'!$B$5:$B$13,0),MATCH(GD$4,'Curva Forward'!$C$4:$AN$4,0))),DF43)</f>
        <v>0</v>
      </c>
      <c r="GE43" s="254">
        <f>AS43*AS$2*IF($FC43="V",1,-1)*IF($Q43="Fixo",(DG43-INDEX('Curva Forward'!$C$5:$AN$13,MATCH(CONCATENATE(BD_COMERCIAL!$K43," ",BD_COMERCIAL!$L43),'Curva Forward'!$B$5:$B$13,0),MATCH(GE$4,'Curva Forward'!$C$4:$AN$4,0))),DG43)</f>
        <v>0</v>
      </c>
      <c r="GF43" s="254">
        <f>AT43*AT$2*IF($FC43="V",1,-1)*IF($Q43="Fixo",(DH43-INDEX('Curva Forward'!$C$5:$AN$13,MATCH(CONCATENATE(BD_COMERCIAL!$K43," ",BD_COMERCIAL!$L43),'Curva Forward'!$B$5:$B$13,0),MATCH(GF$4,'Curva Forward'!$C$4:$AN$4,0))),DH43)</f>
        <v>0</v>
      </c>
      <c r="GG43" s="254">
        <f>AU43*AU$2*IF($FC43="V",1,-1)*IF($Q43="Fixo",(DI43-INDEX('Curva Forward'!$C$5:$AN$13,MATCH(CONCATENATE(BD_COMERCIAL!$K43," ",BD_COMERCIAL!$L43),'Curva Forward'!$B$5:$B$13,0),MATCH(GG$4,'Curva Forward'!$C$4:$AN$4,0))),DI43)</f>
        <v>0</v>
      </c>
      <c r="GH43" s="254">
        <f>AV43*AV$2*IF($FC43="V",1,-1)*IF($Q43="Fixo",(DJ43-INDEX('Curva Forward'!$C$5:$AN$13,MATCH(CONCATENATE(BD_COMERCIAL!$K43," ",BD_COMERCIAL!$L43),'Curva Forward'!$B$5:$B$13,0),MATCH(GH$4,'Curva Forward'!$C$4:$AN$4,0))),DJ43)</f>
        <v>0</v>
      </c>
      <c r="GI43" s="254">
        <f>AW43*AW$2*IF($FC43="V",1,-1)*IF($Q43="Fixo",(DK43-INDEX('Curva Forward'!$C$5:$AN$13,MATCH(CONCATENATE(BD_COMERCIAL!$K43," ",BD_COMERCIAL!$L43),'Curva Forward'!$B$5:$B$13,0),MATCH(GI$4,'Curva Forward'!$C$4:$AN$4,0))),DK43)</f>
        <v>0</v>
      </c>
      <c r="GJ43" s="254">
        <f>AX43*AX$2*IF($FC43="V",1,-1)*IF($Q43="Fixo",(DL43-INDEX('Curva Forward'!$C$5:$AN$13,MATCH(CONCATENATE(BD_COMERCIAL!$K43," ",BD_COMERCIAL!$L43),'Curva Forward'!$B$5:$B$13,0),MATCH(GJ$4,'Curva Forward'!$C$4:$AN$4,0))),DL43)</f>
        <v>0</v>
      </c>
      <c r="GK43" s="254">
        <f>AY43*AY$2*IF($FC43="V",1,-1)*IF($Q43="Fixo",(DM43-INDEX('Curva Forward'!$C$5:$AN$13,MATCH(CONCATENATE(BD_COMERCIAL!$K43," ",BD_COMERCIAL!$L43),'Curva Forward'!$B$5:$B$13,0),MATCH(GK$4,'Curva Forward'!$C$4:$AN$4,0))),DM43)</f>
        <v>0</v>
      </c>
      <c r="GL43" s="254">
        <f>IF(EZ43="",0,CL43*CL$2*IF($FC43="V",1,-1)*IF($Q43="Fixo",(EZ43-INDEX('Curva Forward'!$C$5:$AN$13,MATCH(CONCATENATE(BD_COMERCIAL!$K43," ",BD_COMERCIAL!$L43),'Curva Forward'!$B$5:$B$13,0),MATCH(GL$4,'Curva Forward'!$C$4:$AN$4,0))),EZ43))</f>
        <v>0</v>
      </c>
      <c r="GM43" s="254">
        <f>IF(FA43="",0,CM43*CM$2*IF($FC43="V",1,-1)*IF($Q43="Fixo",(FA43-INDEX('Curva Forward'!$C$5:$AN$13,MATCH(CONCATENATE(BD_COMERCIAL!$K43," ",BD_COMERCIAL!$L43),'Curva Forward'!$B$5:$B$13,0),MATCH(GM$4,'Curva Forward'!$C$4:$AN$4,0))),FA43))</f>
        <v>0</v>
      </c>
      <c r="GN43" s="254">
        <f>IF(FB43="",0,CN43*CN$2*IF($FC43="V",1,-1)*IF($Q43="Fixo",(FB43-INDEX('Curva Forward'!$C$5:$AN$13,MATCH(CONCATENATE(BD_COMERCIAL!$K43," ",BD_COMERCIAL!$L43),'Curva Forward'!$B$5:$B$13,0),MATCH(GN$4,'Curva Forward'!$C$4:$AN$4,0))),FB43))</f>
        <v>0</v>
      </c>
      <c r="GO43" s="201">
        <f t="shared" ca="1" si="27"/>
        <v>0</v>
      </c>
      <c r="GP43" s="201">
        <f t="shared" ca="1" si="28"/>
        <v>0</v>
      </c>
    </row>
    <row r="44" spans="1:198" x14ac:dyDescent="0.25">
      <c r="A44" s="6"/>
      <c r="B44" s="7" t="s">
        <v>358</v>
      </c>
      <c r="C44" s="8">
        <v>44475</v>
      </c>
      <c r="D44" s="9" t="s">
        <v>124</v>
      </c>
      <c r="E44" s="9" t="s">
        <v>125</v>
      </c>
      <c r="F44" s="113">
        <v>3780401000108</v>
      </c>
      <c r="G44" s="10" t="s">
        <v>235</v>
      </c>
      <c r="H44" s="113">
        <v>9149503000360</v>
      </c>
      <c r="I44" s="9" t="s">
        <v>139</v>
      </c>
      <c r="J44" s="166"/>
      <c r="K44" s="10" t="s">
        <v>127</v>
      </c>
      <c r="L44" s="84" t="s">
        <v>22</v>
      </c>
      <c r="M44" s="11">
        <v>44562</v>
      </c>
      <c r="N44" s="12">
        <v>44926</v>
      </c>
      <c r="O44" s="10">
        <v>3</v>
      </c>
      <c r="P44" s="84">
        <v>275</v>
      </c>
      <c r="Q44" s="84" t="s">
        <v>128</v>
      </c>
      <c r="R44" s="10" t="s">
        <v>129</v>
      </c>
      <c r="S44" s="168" t="s">
        <v>135</v>
      </c>
      <c r="T44" s="174" t="s">
        <v>134</v>
      </c>
      <c r="U44" s="175" t="s">
        <v>134</v>
      </c>
      <c r="V44" s="257" t="str">
        <f ca="1">IF(U44="","",
IF(U44="NA","",
IFERROR(VLOOKUP(EOMONTH(M44,-2)+1,IPCA!$A:$B,2,0),
VLOOKUP(EOMONTH(TODAY(),-2)+1,IPCA!$A:$B,2,0))/
VLOOKUP(EOMONTH(U44,-2)+1,IPCA!$A:$B,2,0)*
P44))</f>
        <v/>
      </c>
      <c r="W44" s="84"/>
      <c r="X44" s="13" t="s">
        <v>133</v>
      </c>
      <c r="Y44" s="166" t="s">
        <v>362</v>
      </c>
      <c r="Z44" s="107" t="s">
        <v>136</v>
      </c>
      <c r="AA44" s="108">
        <v>44686</v>
      </c>
      <c r="AB44" s="15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3</v>
      </c>
      <c r="AM44" s="6">
        <v>3</v>
      </c>
      <c r="AN44" s="15"/>
      <c r="AY44" s="6"/>
      <c r="AZ44" s="15"/>
      <c r="BK44" s="6"/>
      <c r="BL44" s="15"/>
      <c r="BW44" s="6"/>
      <c r="BX44" s="15"/>
      <c r="CI44" s="6"/>
      <c r="CJ44" s="16">
        <f t="shared" si="12"/>
        <v>3</v>
      </c>
      <c r="CK44" s="16" t="str">
        <f t="shared" si="13"/>
        <v/>
      </c>
      <c r="CL44" s="16" t="str">
        <f t="shared" si="14"/>
        <v/>
      </c>
      <c r="CM44" s="16" t="str">
        <f t="shared" si="15"/>
        <v/>
      </c>
      <c r="CN44" s="16" t="str">
        <f t="shared" si="16"/>
        <v/>
      </c>
      <c r="CO44" s="18"/>
      <c r="CP44" s="15">
        <v>275</v>
      </c>
      <c r="CQ44">
        <v>275</v>
      </c>
      <c r="CR44">
        <v>275</v>
      </c>
      <c r="CS44">
        <v>275</v>
      </c>
      <c r="CT44">
        <v>275</v>
      </c>
      <c r="CU44">
        <v>275</v>
      </c>
      <c r="CV44">
        <v>275</v>
      </c>
      <c r="CW44">
        <v>275</v>
      </c>
      <c r="CX44">
        <v>275</v>
      </c>
      <c r="CY44">
        <v>275</v>
      </c>
      <c r="CZ44">
        <v>275</v>
      </c>
      <c r="DA44" s="6">
        <v>275</v>
      </c>
      <c r="DB44" s="15"/>
      <c r="DM44" s="6"/>
      <c r="DN44" s="15"/>
      <c r="DY44" s="6"/>
      <c r="DZ44" s="15"/>
      <c r="EK44" s="6"/>
      <c r="EL44" s="15"/>
      <c r="EW44" s="6"/>
      <c r="EX44" s="16">
        <f t="shared" si="17"/>
        <v>275</v>
      </c>
      <c r="EY44" s="16" t="str">
        <f t="shared" si="18"/>
        <v/>
      </c>
      <c r="EZ44" s="16" t="str">
        <f t="shared" si="19"/>
        <v/>
      </c>
      <c r="FA44" s="16" t="str">
        <f t="shared" si="20"/>
        <v/>
      </c>
      <c r="FB44" s="160" t="str">
        <f t="shared" si="21"/>
        <v/>
      </c>
      <c r="FC44" t="s">
        <v>204</v>
      </c>
      <c r="FD44" s="20" t="s">
        <v>139</v>
      </c>
      <c r="FE44"/>
      <c r="FF44" s="209" t="s">
        <v>206</v>
      </c>
      <c r="FH44" s="284">
        <f t="shared" ca="1" si="22"/>
        <v>0</v>
      </c>
      <c r="FI44" s="208">
        <f t="shared" si="23"/>
        <v>12.133333333333333</v>
      </c>
      <c r="FK44" t="str">
        <f t="shared" si="24"/>
        <v>OMEGA GERACAO S.A.</v>
      </c>
      <c r="FL44" s="201">
        <f t="shared" ca="1" si="25"/>
        <v>5290873.2</v>
      </c>
      <c r="FM44" s="201">
        <f t="shared" ca="1" si="26"/>
        <v>0</v>
      </c>
      <c r="FN44" s="200">
        <f>AB44*AB$2*IF($FC44="V",1,-1)*IF($Q44="Fixo",(CP44-INDEX('Curva Forward'!$C$5:$AN$13,MATCH(CONCATENATE(BD_COMERCIAL!$K44," ",BD_COMERCIAL!$L44),'Curva Forward'!$B$5:$B$13,0),MATCH(FN$4,'Curva Forward'!$C$4:$AN$4,0))),CP44)</f>
        <v>468720</v>
      </c>
      <c r="FO44" s="200">
        <f>AC44*AC$2*IF($FC44="V",1,-1)*IF($Q44="Fixo",(CQ44-INDEX('Curva Forward'!$C$5:$AN$13,MATCH(CONCATENATE(BD_COMERCIAL!$K44," ",BD_COMERCIAL!$L44),'Curva Forward'!$B$5:$B$13,0),MATCH(FO$4,'Curva Forward'!$C$4:$AN$4,0))),CQ44)</f>
        <v>439488</v>
      </c>
      <c r="FP44" s="200">
        <f>AD44*AD$2*IF($FC44="V",1,-1)*IF($Q44="Fixo",(CR44-INDEX('Curva Forward'!$C$5:$AN$13,MATCH(CONCATENATE(BD_COMERCIAL!$K44," ",BD_COMERCIAL!$L44),'Curva Forward'!$B$5:$B$13,0),MATCH(FP$4,'Curva Forward'!$C$4:$AN$4,0))),CR44)</f>
        <v>486576</v>
      </c>
      <c r="FQ44" s="200">
        <f>AE44*AE$2*IF($FC44="V",1,-1)*IF($Q44="Fixo",(CS44-INDEX('Curva Forward'!$C$5:$AN$13,MATCH(CONCATENATE(BD_COMERCIAL!$K44," ",BD_COMERCIAL!$L44),'Curva Forward'!$B$5:$B$13,0),MATCH(FQ$4,'Curva Forward'!$C$4:$AN$4,0))),CS44)</f>
        <v>470880</v>
      </c>
      <c r="FR44" s="200">
        <f>AF44*AF$2*IF($FC44="V",1,-1)*IF($Q44="Fixo",(CT44-INDEX('Curva Forward'!$C$5:$AN$13,MATCH(CONCATENATE(BD_COMERCIAL!$K44," ",BD_COMERCIAL!$L44),'Curva Forward'!$B$5:$B$13,0),MATCH(FR$4,'Curva Forward'!$C$4:$AN$4,0))),CT44)</f>
        <v>488808</v>
      </c>
      <c r="FS44" s="200">
        <f>AG44*AG$2*IF($FC44="V",1,-1)*IF($Q44="Fixo",(CU44-INDEX('Curva Forward'!$C$5:$AN$13,MATCH(CONCATENATE(BD_COMERCIAL!$K44," ",BD_COMERCIAL!$L44),'Curva Forward'!$B$5:$B$13,0),MATCH(FS$4,'Curva Forward'!$C$4:$AN$4,0))),CU44)</f>
        <v>473148</v>
      </c>
      <c r="FT44" s="200">
        <f>AH44*AH$2*IF($FC44="V",1,-1)*IF($Q44="Fixo",(CV44-INDEX('Curva Forward'!$C$5:$AN$13,MATCH(CONCATENATE(BD_COMERCIAL!$K44," ",BD_COMERCIAL!$L44),'Curva Forward'!$B$5:$B$13,0),MATCH(FT$4,'Curva Forward'!$C$4:$AN$4,0))),CV44)</f>
        <v>465037.2</v>
      </c>
      <c r="FU44" s="200">
        <f>AI44*AI$2*IF($FC44="V",1,-1)*IF($Q44="Fixo",(CW44-INDEX('Curva Forward'!$C$5:$AN$13,MATCH(CONCATENATE(BD_COMERCIAL!$K44," ",BD_COMERCIAL!$L44),'Curva Forward'!$B$5:$B$13,0),MATCH(FU$4,'Curva Forward'!$C$4:$AN$4,0))),CW44)</f>
        <v>424080</v>
      </c>
      <c r="FV44" s="200">
        <f>AJ44*AJ$2*IF($FC44="V",1,-1)*IF($Q44="Fixo",(CX44-INDEX('Curva Forward'!$C$5:$AN$13,MATCH(CONCATENATE(BD_COMERCIAL!$K44," ",BD_COMERCIAL!$L44),'Curva Forward'!$B$5:$B$13,0),MATCH(FV$4,'Curva Forward'!$C$4:$AN$4,0))),CX44)</f>
        <v>416880</v>
      </c>
      <c r="FW44" s="200">
        <f>AK44*AK$2*IF($FC44="V",1,-1)*IF($Q44="Fixo",(CY44-INDEX('Curva Forward'!$C$5:$AN$13,MATCH(CONCATENATE(BD_COMERCIAL!$K44," ",BD_COMERCIAL!$L44),'Curva Forward'!$B$5:$B$13,0),MATCH(FW$4,'Curva Forward'!$C$4:$AN$4,0))),CY44)</f>
        <v>390600</v>
      </c>
      <c r="FX44" s="200">
        <f>AL44*AL$2*IF($FC44="V",1,-1)*IF($Q44="Fixo",(CZ44-INDEX('Curva Forward'!$C$5:$AN$13,MATCH(CONCATENATE(BD_COMERCIAL!$K44," ",BD_COMERCIAL!$L44),'Curva Forward'!$B$5:$B$13,0),MATCH(FX$4,'Curva Forward'!$C$4:$AN$4,0))),CZ44)</f>
        <v>369360</v>
      </c>
      <c r="FY44" s="200">
        <f>AM44*AM$2*IF($FC44="V",1,-1)*IF($Q44="Fixo",(DA44-INDEX('Curva Forward'!$C$5:$AN$13,MATCH(CONCATENATE(BD_COMERCIAL!$K44," ",BD_COMERCIAL!$L44),'Curva Forward'!$B$5:$B$13,0),MATCH(FY$4,'Curva Forward'!$C$4:$AN$4,0))),DA44)</f>
        <v>397296</v>
      </c>
      <c r="FZ44" s="200">
        <f>AN44*AN$2*IF($FC44="V",1,-1)*IF($Q44="Fixo",(DB44-INDEX('Curva Forward'!$C$5:$AN$13,MATCH(CONCATENATE(BD_COMERCIAL!$K44," ",BD_COMERCIAL!$L44),'Curva Forward'!$B$5:$B$13,0),MATCH(FZ$4,'Curva Forward'!$C$4:$AN$4,0))),DB44)</f>
        <v>0</v>
      </c>
      <c r="GA44" s="200">
        <f>AO44*AO$2*IF($FC44="V",1,-1)*IF($Q44="Fixo",(DC44-INDEX('Curva Forward'!$C$5:$AN$13,MATCH(CONCATENATE(BD_COMERCIAL!$K44," ",BD_COMERCIAL!$L44),'Curva Forward'!$B$5:$B$13,0),MATCH(GA$4,'Curva Forward'!$C$4:$AN$4,0))),DC44)</f>
        <v>0</v>
      </c>
      <c r="GB44" s="200">
        <f>AP44*AP$2*IF($FC44="V",1,-1)*IF($Q44="Fixo",(DD44-INDEX('Curva Forward'!$C$5:$AN$13,MATCH(CONCATENATE(BD_COMERCIAL!$K44," ",BD_COMERCIAL!$L44),'Curva Forward'!$B$5:$B$13,0),MATCH(GB$4,'Curva Forward'!$C$4:$AN$4,0))),DD44)</f>
        <v>0</v>
      </c>
      <c r="GC44" s="200">
        <f>AQ44*AQ$2*IF($FC44="V",1,-1)*IF($Q44="Fixo",(DE44-INDEX('Curva Forward'!$C$5:$AN$13,MATCH(CONCATENATE(BD_COMERCIAL!$K44," ",BD_COMERCIAL!$L44),'Curva Forward'!$B$5:$B$13,0),MATCH(GC$4,'Curva Forward'!$C$4:$AN$4,0))),DE44)</f>
        <v>0</v>
      </c>
      <c r="GD44" s="200">
        <f>AR44*AR$2*IF($FC44="V",1,-1)*IF($Q44="Fixo",(DF44-INDEX('Curva Forward'!$C$5:$AN$13,MATCH(CONCATENATE(BD_COMERCIAL!$K44," ",BD_COMERCIAL!$L44),'Curva Forward'!$B$5:$B$13,0),MATCH(GD$4,'Curva Forward'!$C$4:$AN$4,0))),DF44)</f>
        <v>0</v>
      </c>
      <c r="GE44" s="200">
        <f>AS44*AS$2*IF($FC44="V",1,-1)*IF($Q44="Fixo",(DG44-INDEX('Curva Forward'!$C$5:$AN$13,MATCH(CONCATENATE(BD_COMERCIAL!$K44," ",BD_COMERCIAL!$L44),'Curva Forward'!$B$5:$B$13,0),MATCH(GE$4,'Curva Forward'!$C$4:$AN$4,0))),DG44)</f>
        <v>0</v>
      </c>
      <c r="GF44" s="200">
        <f>AT44*AT$2*IF($FC44="V",1,-1)*IF($Q44="Fixo",(DH44-INDEX('Curva Forward'!$C$5:$AN$13,MATCH(CONCATENATE(BD_COMERCIAL!$K44," ",BD_COMERCIAL!$L44),'Curva Forward'!$B$5:$B$13,0),MATCH(GF$4,'Curva Forward'!$C$4:$AN$4,0))),DH44)</f>
        <v>0</v>
      </c>
      <c r="GG44" s="200">
        <f>AU44*AU$2*IF($FC44="V",1,-1)*IF($Q44="Fixo",(DI44-INDEX('Curva Forward'!$C$5:$AN$13,MATCH(CONCATENATE(BD_COMERCIAL!$K44," ",BD_COMERCIAL!$L44),'Curva Forward'!$B$5:$B$13,0),MATCH(GG$4,'Curva Forward'!$C$4:$AN$4,0))),DI44)</f>
        <v>0</v>
      </c>
      <c r="GH44" s="200">
        <f>AV44*AV$2*IF($FC44="V",1,-1)*IF($Q44="Fixo",(DJ44-INDEX('Curva Forward'!$C$5:$AN$13,MATCH(CONCATENATE(BD_COMERCIAL!$K44," ",BD_COMERCIAL!$L44),'Curva Forward'!$B$5:$B$13,0),MATCH(GH$4,'Curva Forward'!$C$4:$AN$4,0))),DJ44)</f>
        <v>0</v>
      </c>
      <c r="GI44" s="200">
        <f>AW44*AW$2*IF($FC44="V",1,-1)*IF($Q44="Fixo",(DK44-INDEX('Curva Forward'!$C$5:$AN$13,MATCH(CONCATENATE(BD_COMERCIAL!$K44," ",BD_COMERCIAL!$L44),'Curva Forward'!$B$5:$B$13,0),MATCH(GI$4,'Curva Forward'!$C$4:$AN$4,0))),DK44)</f>
        <v>0</v>
      </c>
      <c r="GJ44" s="200">
        <f>AX44*AX$2*IF($FC44="V",1,-1)*IF($Q44="Fixo",(DL44-INDEX('Curva Forward'!$C$5:$AN$13,MATCH(CONCATENATE(BD_COMERCIAL!$K44," ",BD_COMERCIAL!$L44),'Curva Forward'!$B$5:$B$13,0),MATCH(GJ$4,'Curva Forward'!$C$4:$AN$4,0))),DL44)</f>
        <v>0</v>
      </c>
      <c r="GK44" s="200">
        <f>AY44*AY$2*IF($FC44="V",1,-1)*IF($Q44="Fixo",(DM44-INDEX('Curva Forward'!$C$5:$AN$13,MATCH(CONCATENATE(BD_COMERCIAL!$K44," ",BD_COMERCIAL!$L44),'Curva Forward'!$B$5:$B$13,0),MATCH(GK$4,'Curva Forward'!$C$4:$AN$4,0))),DM44)</f>
        <v>0</v>
      </c>
      <c r="GL44" s="200">
        <f>IF(EZ44="",0,CL44*CL$2*IF($FC44="V",1,-1)*IF($Q44="Fixo",(EZ44-INDEX('Curva Forward'!$C$5:$AN$13,MATCH(CONCATENATE(BD_COMERCIAL!$K44," ",BD_COMERCIAL!$L44),'Curva Forward'!$B$5:$B$13,0),MATCH(GL$4,'Curva Forward'!$C$4:$AN$4,0))),EZ44))</f>
        <v>0</v>
      </c>
      <c r="GM44" s="200">
        <f>IF(FA44="",0,CM44*CM$2*IF($FC44="V",1,-1)*IF($Q44="Fixo",(FA44-INDEX('Curva Forward'!$C$5:$AN$13,MATCH(CONCATENATE(BD_COMERCIAL!$K44," ",BD_COMERCIAL!$L44),'Curva Forward'!$B$5:$B$13,0),MATCH(GM$4,'Curva Forward'!$C$4:$AN$4,0))),FA44))</f>
        <v>0</v>
      </c>
      <c r="GN44" s="200">
        <f>IF(FB44="",0,CN44*CN$2*IF($FC44="V",1,-1)*IF($Q44="Fixo",(FB44-INDEX('Curva Forward'!$C$5:$AN$13,MATCH(CONCATENATE(BD_COMERCIAL!$K44," ",BD_COMERCIAL!$L44),'Curva Forward'!$B$5:$B$13,0),MATCH(GN$4,'Curva Forward'!$C$4:$AN$4,0))),FB44))</f>
        <v>0</v>
      </c>
      <c r="GO44" s="201">
        <f t="shared" ca="1" si="27"/>
        <v>0</v>
      </c>
      <c r="GP44" s="201">
        <f t="shared" ca="1" si="28"/>
        <v>0</v>
      </c>
    </row>
    <row r="45" spans="1:198" x14ac:dyDescent="0.25">
      <c r="A45" s="6"/>
      <c r="B45" s="7" t="s">
        <v>359</v>
      </c>
      <c r="C45" s="8">
        <v>44475</v>
      </c>
      <c r="D45" s="9" t="s">
        <v>131</v>
      </c>
      <c r="E45" s="9" t="s">
        <v>243</v>
      </c>
      <c r="F45" s="113">
        <v>5352237000155</v>
      </c>
      <c r="G45" s="10" t="s">
        <v>125</v>
      </c>
      <c r="H45" s="113">
        <v>3780401000108</v>
      </c>
      <c r="I45" s="9" t="s">
        <v>139</v>
      </c>
      <c r="J45" s="166"/>
      <c r="K45" s="10" t="s">
        <v>127</v>
      </c>
      <c r="L45" s="84" t="s">
        <v>22</v>
      </c>
      <c r="M45" s="11">
        <v>44652</v>
      </c>
      <c r="N45" s="12">
        <v>44742</v>
      </c>
      <c r="O45" s="10">
        <v>3</v>
      </c>
      <c r="P45" s="84">
        <v>200</v>
      </c>
      <c r="Q45" s="84" t="s">
        <v>128</v>
      </c>
      <c r="R45" s="10" t="s">
        <v>129</v>
      </c>
      <c r="S45" s="14" t="s">
        <v>135</v>
      </c>
      <c r="T45" s="11"/>
      <c r="U45" s="12"/>
      <c r="V45" s="257" t="str">
        <f ca="1">IF(U45="","",
IF(U45="NA","",
IFERROR(VLOOKUP(EOMONTH(M45,-2)+1,IPCA!$A:$B,2,0),
VLOOKUP(EOMONTH(TODAY(),-2)+1,IPCA!$A:$B,2,0))/
VLOOKUP(EOMONTH(U45,-2)+1,IPCA!$A:$B,2,0)*
P45))</f>
        <v/>
      </c>
      <c r="W45" s="84"/>
      <c r="X45" s="13" t="s">
        <v>133</v>
      </c>
      <c r="Y45" s="166"/>
      <c r="AA45" s="108"/>
      <c r="AB45" s="15"/>
      <c r="AE45">
        <v>3</v>
      </c>
      <c r="AF45">
        <v>3</v>
      </c>
      <c r="AG45">
        <v>3</v>
      </c>
      <c r="AM45" s="6"/>
      <c r="AN45" s="15"/>
      <c r="AY45" s="6"/>
      <c r="AZ45" s="15"/>
      <c r="BK45" s="6"/>
      <c r="BL45" s="15"/>
      <c r="BW45" s="6"/>
      <c r="BX45" s="15"/>
      <c r="CI45" s="6"/>
      <c r="CJ45" s="16">
        <f t="shared" si="12"/>
        <v>0.74794520547945209</v>
      </c>
      <c r="CK45" s="16" t="str">
        <f t="shared" si="13"/>
        <v/>
      </c>
      <c r="CL45" s="16" t="str">
        <f t="shared" si="14"/>
        <v/>
      </c>
      <c r="CM45" s="16" t="str">
        <f t="shared" si="15"/>
        <v/>
      </c>
      <c r="CN45" s="16" t="str">
        <f t="shared" si="16"/>
        <v/>
      </c>
      <c r="CO45" s="18"/>
      <c r="CP45" s="15"/>
      <c r="CS45">
        <v>200</v>
      </c>
      <c r="CT45">
        <v>200</v>
      </c>
      <c r="CU45">
        <v>200</v>
      </c>
      <c r="DA45" s="6"/>
      <c r="DB45" s="15"/>
      <c r="DM45" s="6"/>
      <c r="DN45" s="15"/>
      <c r="DY45" s="6"/>
      <c r="DZ45" s="15"/>
      <c r="EK45" s="6"/>
      <c r="EL45" s="15"/>
      <c r="EW45" s="6"/>
      <c r="EX45" s="16">
        <f t="shared" si="17"/>
        <v>49.863013698630134</v>
      </c>
      <c r="EY45" s="16" t="str">
        <f t="shared" si="18"/>
        <v/>
      </c>
      <c r="EZ45" s="16" t="str">
        <f t="shared" si="19"/>
        <v/>
      </c>
      <c r="FA45" s="16" t="str">
        <f t="shared" si="20"/>
        <v/>
      </c>
      <c r="FB45" s="160" t="str">
        <f t="shared" si="21"/>
        <v/>
      </c>
      <c r="FC45" t="s">
        <v>205</v>
      </c>
      <c r="FD45" s="20" t="s">
        <v>139</v>
      </c>
      <c r="FE45"/>
      <c r="FF45" s="209" t="s">
        <v>206</v>
      </c>
      <c r="FH45" s="284">
        <f t="shared" ca="1" si="22"/>
        <v>0</v>
      </c>
      <c r="FI45" s="208">
        <f t="shared" si="23"/>
        <v>3</v>
      </c>
      <c r="FK45" t="str">
        <f t="shared" si="24"/>
        <v>Ecom Energia Ltda</v>
      </c>
      <c r="FL45" s="201">
        <f t="shared" ca="1" si="25"/>
        <v>-941436</v>
      </c>
      <c r="FM45" s="201">
        <f t="shared" ca="1" si="26"/>
        <v>0</v>
      </c>
      <c r="FN45" s="200">
        <f>AB45*AB$2*IF($FC45="V",1,-1)*IF($Q45="Fixo",(CP45-INDEX('Curva Forward'!$C$5:$AN$13,MATCH(CONCATENATE(BD_COMERCIAL!$K45," ",BD_COMERCIAL!$L45),'Curva Forward'!$B$5:$B$13,0),MATCH(FN$4,'Curva Forward'!$C$4:$AN$4,0))),CP45)</f>
        <v>0</v>
      </c>
      <c r="FO45" s="200">
        <f>AC45*AC$2*IF($FC45="V",1,-1)*IF($Q45="Fixo",(CQ45-INDEX('Curva Forward'!$C$5:$AN$13,MATCH(CONCATENATE(BD_COMERCIAL!$K45," ",BD_COMERCIAL!$L45),'Curva Forward'!$B$5:$B$13,0),MATCH(FO$4,'Curva Forward'!$C$4:$AN$4,0))),CQ45)</f>
        <v>0</v>
      </c>
      <c r="FP45" s="200">
        <f>AD45*AD$2*IF($FC45="V",1,-1)*IF($Q45="Fixo",(CR45-INDEX('Curva Forward'!$C$5:$AN$13,MATCH(CONCATENATE(BD_COMERCIAL!$K45," ",BD_COMERCIAL!$L45),'Curva Forward'!$B$5:$B$13,0),MATCH(FP$4,'Curva Forward'!$C$4:$AN$4,0))),CR45)</f>
        <v>0</v>
      </c>
      <c r="FQ45" s="200">
        <f>AE45*AE$2*IF($FC45="V",1,-1)*IF($Q45="Fixo",(CS45-INDEX('Curva Forward'!$C$5:$AN$13,MATCH(CONCATENATE(BD_COMERCIAL!$K45," ",BD_COMERCIAL!$L45),'Curva Forward'!$B$5:$B$13,0),MATCH(FQ$4,'Curva Forward'!$C$4:$AN$4,0))),CS45)</f>
        <v>-308880</v>
      </c>
      <c r="FR45" s="200">
        <f>AF45*AF$2*IF($FC45="V",1,-1)*IF($Q45="Fixo",(CT45-INDEX('Curva Forward'!$C$5:$AN$13,MATCH(CONCATENATE(BD_COMERCIAL!$K45," ",BD_COMERCIAL!$L45),'Curva Forward'!$B$5:$B$13,0),MATCH(FR$4,'Curva Forward'!$C$4:$AN$4,0))),CT45)</f>
        <v>-321408</v>
      </c>
      <c r="FS45" s="200">
        <f>AG45*AG$2*IF($FC45="V",1,-1)*IF($Q45="Fixo",(CU45-INDEX('Curva Forward'!$C$5:$AN$13,MATCH(CONCATENATE(BD_COMERCIAL!$K45," ",BD_COMERCIAL!$L45),'Curva Forward'!$B$5:$B$13,0),MATCH(FS$4,'Curva Forward'!$C$4:$AN$4,0))),CU45)</f>
        <v>-311148</v>
      </c>
      <c r="FT45" s="200">
        <f>AH45*AH$2*IF($FC45="V",1,-1)*IF($Q45="Fixo",(CV45-INDEX('Curva Forward'!$C$5:$AN$13,MATCH(CONCATENATE(BD_COMERCIAL!$K45," ",BD_COMERCIAL!$L45),'Curva Forward'!$B$5:$B$13,0),MATCH(FT$4,'Curva Forward'!$C$4:$AN$4,0))),CV45)</f>
        <v>0</v>
      </c>
      <c r="FU45" s="200">
        <f>AI45*AI$2*IF($FC45="V",1,-1)*IF($Q45="Fixo",(CW45-INDEX('Curva Forward'!$C$5:$AN$13,MATCH(CONCATENATE(BD_COMERCIAL!$K45," ",BD_COMERCIAL!$L45),'Curva Forward'!$B$5:$B$13,0),MATCH(FU$4,'Curva Forward'!$C$4:$AN$4,0))),CW45)</f>
        <v>0</v>
      </c>
      <c r="FV45" s="200">
        <f>AJ45*AJ$2*IF($FC45="V",1,-1)*IF($Q45="Fixo",(CX45-INDEX('Curva Forward'!$C$5:$AN$13,MATCH(CONCATENATE(BD_COMERCIAL!$K45," ",BD_COMERCIAL!$L45),'Curva Forward'!$B$5:$B$13,0),MATCH(FV$4,'Curva Forward'!$C$4:$AN$4,0))),CX45)</f>
        <v>0</v>
      </c>
      <c r="FW45" s="200">
        <f>AK45*AK$2*IF($FC45="V",1,-1)*IF($Q45="Fixo",(CY45-INDEX('Curva Forward'!$C$5:$AN$13,MATCH(CONCATENATE(BD_COMERCIAL!$K45," ",BD_COMERCIAL!$L45),'Curva Forward'!$B$5:$B$13,0),MATCH(FW$4,'Curva Forward'!$C$4:$AN$4,0))),CY45)</f>
        <v>0</v>
      </c>
      <c r="FX45" s="200">
        <f>AL45*AL$2*IF($FC45="V",1,-1)*IF($Q45="Fixo",(CZ45-INDEX('Curva Forward'!$C$5:$AN$13,MATCH(CONCATENATE(BD_COMERCIAL!$K45," ",BD_COMERCIAL!$L45),'Curva Forward'!$B$5:$B$13,0),MATCH(FX$4,'Curva Forward'!$C$4:$AN$4,0))),CZ45)</f>
        <v>0</v>
      </c>
      <c r="FY45" s="200">
        <f>AM45*AM$2*IF($FC45="V",1,-1)*IF($Q45="Fixo",(DA45-INDEX('Curva Forward'!$C$5:$AN$13,MATCH(CONCATENATE(BD_COMERCIAL!$K45," ",BD_COMERCIAL!$L45),'Curva Forward'!$B$5:$B$13,0),MATCH(FY$4,'Curva Forward'!$C$4:$AN$4,0))),DA45)</f>
        <v>0</v>
      </c>
      <c r="FZ45" s="200">
        <f>AN45*AN$2*IF($FC45="V",1,-1)*IF($Q45="Fixo",(DB45-INDEX('Curva Forward'!$C$5:$AN$13,MATCH(CONCATENATE(BD_COMERCIAL!$K45," ",BD_COMERCIAL!$L45),'Curva Forward'!$B$5:$B$13,0),MATCH(FZ$4,'Curva Forward'!$C$4:$AN$4,0))),DB45)</f>
        <v>0</v>
      </c>
      <c r="GA45" s="200">
        <f>AO45*AO$2*IF($FC45="V",1,-1)*IF($Q45="Fixo",(DC45-INDEX('Curva Forward'!$C$5:$AN$13,MATCH(CONCATENATE(BD_COMERCIAL!$K45," ",BD_COMERCIAL!$L45),'Curva Forward'!$B$5:$B$13,0),MATCH(GA$4,'Curva Forward'!$C$4:$AN$4,0))),DC45)</f>
        <v>0</v>
      </c>
      <c r="GB45" s="200">
        <f>AP45*AP$2*IF($FC45="V",1,-1)*IF($Q45="Fixo",(DD45-INDEX('Curva Forward'!$C$5:$AN$13,MATCH(CONCATENATE(BD_COMERCIAL!$K45," ",BD_COMERCIAL!$L45),'Curva Forward'!$B$5:$B$13,0),MATCH(GB$4,'Curva Forward'!$C$4:$AN$4,0))),DD45)</f>
        <v>0</v>
      </c>
      <c r="GC45" s="200">
        <f>AQ45*AQ$2*IF($FC45="V",1,-1)*IF($Q45="Fixo",(DE45-INDEX('Curva Forward'!$C$5:$AN$13,MATCH(CONCATENATE(BD_COMERCIAL!$K45," ",BD_COMERCIAL!$L45),'Curva Forward'!$B$5:$B$13,0),MATCH(GC$4,'Curva Forward'!$C$4:$AN$4,0))),DE45)</f>
        <v>0</v>
      </c>
      <c r="GD45" s="200">
        <f>AR45*AR$2*IF($FC45="V",1,-1)*IF($Q45="Fixo",(DF45-INDEX('Curva Forward'!$C$5:$AN$13,MATCH(CONCATENATE(BD_COMERCIAL!$K45," ",BD_COMERCIAL!$L45),'Curva Forward'!$B$5:$B$13,0),MATCH(GD$4,'Curva Forward'!$C$4:$AN$4,0))),DF45)</f>
        <v>0</v>
      </c>
      <c r="GE45" s="200">
        <f>AS45*AS$2*IF($FC45="V",1,-1)*IF($Q45="Fixo",(DG45-INDEX('Curva Forward'!$C$5:$AN$13,MATCH(CONCATENATE(BD_COMERCIAL!$K45," ",BD_COMERCIAL!$L45),'Curva Forward'!$B$5:$B$13,0),MATCH(GE$4,'Curva Forward'!$C$4:$AN$4,0))),DG45)</f>
        <v>0</v>
      </c>
      <c r="GF45" s="200">
        <f>AT45*AT$2*IF($FC45="V",1,-1)*IF($Q45="Fixo",(DH45-INDEX('Curva Forward'!$C$5:$AN$13,MATCH(CONCATENATE(BD_COMERCIAL!$K45," ",BD_COMERCIAL!$L45),'Curva Forward'!$B$5:$B$13,0),MATCH(GF$4,'Curva Forward'!$C$4:$AN$4,0))),DH45)</f>
        <v>0</v>
      </c>
      <c r="GG45" s="200">
        <f>AU45*AU$2*IF($FC45="V",1,-1)*IF($Q45="Fixo",(DI45-INDEX('Curva Forward'!$C$5:$AN$13,MATCH(CONCATENATE(BD_COMERCIAL!$K45," ",BD_COMERCIAL!$L45),'Curva Forward'!$B$5:$B$13,0),MATCH(GG$4,'Curva Forward'!$C$4:$AN$4,0))),DI45)</f>
        <v>0</v>
      </c>
      <c r="GH45" s="200">
        <f>AV45*AV$2*IF($FC45="V",1,-1)*IF($Q45="Fixo",(DJ45-INDEX('Curva Forward'!$C$5:$AN$13,MATCH(CONCATENATE(BD_COMERCIAL!$K45," ",BD_COMERCIAL!$L45),'Curva Forward'!$B$5:$B$13,0),MATCH(GH$4,'Curva Forward'!$C$4:$AN$4,0))),DJ45)</f>
        <v>0</v>
      </c>
      <c r="GI45" s="200">
        <f>AW45*AW$2*IF($FC45="V",1,-1)*IF($Q45="Fixo",(DK45-INDEX('Curva Forward'!$C$5:$AN$13,MATCH(CONCATENATE(BD_COMERCIAL!$K45," ",BD_COMERCIAL!$L45),'Curva Forward'!$B$5:$B$13,0),MATCH(GI$4,'Curva Forward'!$C$4:$AN$4,0))),DK45)</f>
        <v>0</v>
      </c>
      <c r="GJ45" s="200">
        <f>AX45*AX$2*IF($FC45="V",1,-1)*IF($Q45="Fixo",(DL45-INDEX('Curva Forward'!$C$5:$AN$13,MATCH(CONCATENATE(BD_COMERCIAL!$K45," ",BD_COMERCIAL!$L45),'Curva Forward'!$B$5:$B$13,0),MATCH(GJ$4,'Curva Forward'!$C$4:$AN$4,0))),DL45)</f>
        <v>0</v>
      </c>
      <c r="GK45" s="200">
        <f>AY45*AY$2*IF($FC45="V",1,-1)*IF($Q45="Fixo",(DM45-INDEX('Curva Forward'!$C$5:$AN$13,MATCH(CONCATENATE(BD_COMERCIAL!$K45," ",BD_COMERCIAL!$L45),'Curva Forward'!$B$5:$B$13,0),MATCH(GK$4,'Curva Forward'!$C$4:$AN$4,0))),DM45)</f>
        <v>0</v>
      </c>
      <c r="GL45" s="200">
        <f>IF(EZ45="",0,CL45*CL$2*IF($FC45="V",1,-1)*IF($Q45="Fixo",(EZ45-INDEX('Curva Forward'!$C$5:$AN$13,MATCH(CONCATENATE(BD_COMERCIAL!$K45," ",BD_COMERCIAL!$L45),'Curva Forward'!$B$5:$B$13,0),MATCH(GL$4,'Curva Forward'!$C$4:$AN$4,0))),EZ45))</f>
        <v>0</v>
      </c>
      <c r="GM45" s="200">
        <f>IF(FA45="",0,CM45*CM$2*IF($FC45="V",1,-1)*IF($Q45="Fixo",(FA45-INDEX('Curva Forward'!$C$5:$AN$13,MATCH(CONCATENATE(BD_COMERCIAL!$K45," ",BD_COMERCIAL!$L45),'Curva Forward'!$B$5:$B$13,0),MATCH(GM$4,'Curva Forward'!$C$4:$AN$4,0))),FA45))</f>
        <v>0</v>
      </c>
      <c r="GN45" s="200">
        <f>IF(FB45="",0,CN45*CN$2*IF($FC45="V",1,-1)*IF($Q45="Fixo",(FB45-INDEX('Curva Forward'!$C$5:$AN$13,MATCH(CONCATENATE(BD_COMERCIAL!$K45," ",BD_COMERCIAL!$L45),'Curva Forward'!$B$5:$B$13,0),MATCH(GN$4,'Curva Forward'!$C$4:$AN$4,0))),FB45))</f>
        <v>0</v>
      </c>
      <c r="GO45" s="201">
        <f t="shared" ca="1" si="27"/>
        <v>0</v>
      </c>
      <c r="GP45" s="201">
        <f t="shared" ca="1" si="28"/>
        <v>0</v>
      </c>
    </row>
    <row r="46" spans="1:198" x14ac:dyDescent="0.25">
      <c r="A46" s="6"/>
      <c r="B46" s="7" t="s">
        <v>360</v>
      </c>
      <c r="C46" s="8">
        <v>44475</v>
      </c>
      <c r="D46" s="9" t="s">
        <v>131</v>
      </c>
      <c r="E46" s="9" t="s">
        <v>158</v>
      </c>
      <c r="F46" s="113">
        <v>18384740000134</v>
      </c>
      <c r="G46" s="10" t="s">
        <v>125</v>
      </c>
      <c r="H46" s="113">
        <v>3780401000108</v>
      </c>
      <c r="I46" s="9" t="s">
        <v>139</v>
      </c>
      <c r="J46" s="166"/>
      <c r="K46" s="10" t="s">
        <v>127</v>
      </c>
      <c r="L46" s="84" t="s">
        <v>22</v>
      </c>
      <c r="M46" s="11">
        <v>44562</v>
      </c>
      <c r="N46" s="12">
        <v>44651</v>
      </c>
      <c r="O46" s="10">
        <v>3</v>
      </c>
      <c r="P46" s="84">
        <v>282</v>
      </c>
      <c r="Q46" s="84" t="s">
        <v>128</v>
      </c>
      <c r="R46" s="10" t="s">
        <v>129</v>
      </c>
      <c r="S46" s="14" t="s">
        <v>135</v>
      </c>
      <c r="T46" s="11"/>
      <c r="U46" s="12"/>
      <c r="V46" s="257" t="str">
        <f ca="1">IF(U46="","",
IF(U46="NA","",
IFERROR(VLOOKUP(EOMONTH(M46,-2)+1,IPCA!$A:$B,2,0),
VLOOKUP(EOMONTH(TODAY(),-2)+1,IPCA!$A:$B,2,0))/
VLOOKUP(EOMONTH(U46,-2)+1,IPCA!$A:$B,2,0)*
P46))</f>
        <v/>
      </c>
      <c r="W46" s="84"/>
      <c r="X46" s="13" t="s">
        <v>133</v>
      </c>
      <c r="Y46" s="166"/>
      <c r="AA46" s="108"/>
      <c r="AB46" s="15">
        <v>3</v>
      </c>
      <c r="AC46">
        <v>3</v>
      </c>
      <c r="AD46">
        <v>3</v>
      </c>
      <c r="AM46" s="6"/>
      <c r="AN46" s="15"/>
      <c r="AY46" s="6"/>
      <c r="AZ46" s="15"/>
      <c r="BK46" s="6"/>
      <c r="BL46" s="15"/>
      <c r="BW46" s="6"/>
      <c r="BX46" s="15"/>
      <c r="CI46" s="6"/>
      <c r="CJ46" s="16">
        <f t="shared" si="12"/>
        <v>0.73972602739726023</v>
      </c>
      <c r="CK46" s="16" t="str">
        <f t="shared" si="13"/>
        <v/>
      </c>
      <c r="CL46" s="16" t="str">
        <f t="shared" si="14"/>
        <v/>
      </c>
      <c r="CM46" s="16" t="str">
        <f t="shared" si="15"/>
        <v/>
      </c>
      <c r="CN46" s="16" t="str">
        <f t="shared" si="16"/>
        <v/>
      </c>
      <c r="CO46" s="18"/>
      <c r="CP46" s="15">
        <v>282</v>
      </c>
      <c r="CQ46">
        <v>282</v>
      </c>
      <c r="CR46">
        <v>282</v>
      </c>
      <c r="DA46" s="6"/>
      <c r="DB46" s="15"/>
      <c r="DM46" s="6"/>
      <c r="DN46" s="15"/>
      <c r="DY46" s="6"/>
      <c r="DZ46" s="15"/>
      <c r="EK46" s="6"/>
      <c r="EL46" s="15"/>
      <c r="EW46" s="6"/>
      <c r="EX46" s="16">
        <f t="shared" si="17"/>
        <v>69.534246575342465</v>
      </c>
      <c r="EY46" s="16" t="str">
        <f t="shared" si="18"/>
        <v/>
      </c>
      <c r="EZ46" s="16" t="str">
        <f t="shared" si="19"/>
        <v/>
      </c>
      <c r="FA46" s="16" t="str">
        <f t="shared" si="20"/>
        <v/>
      </c>
      <c r="FB46" s="160" t="str">
        <f t="shared" si="21"/>
        <v/>
      </c>
      <c r="FC46" t="s">
        <v>205</v>
      </c>
      <c r="FD46" s="20" t="s">
        <v>139</v>
      </c>
      <c r="FE46"/>
      <c r="FF46" s="209" t="s">
        <v>206</v>
      </c>
      <c r="FH46" s="284">
        <f t="shared" ca="1" si="22"/>
        <v>0</v>
      </c>
      <c r="FI46" s="208">
        <f t="shared" si="23"/>
        <v>2.9666666666666668</v>
      </c>
      <c r="FK46" t="str">
        <f t="shared" si="24"/>
        <v>BC Comercializadora de Energia Ltda</v>
      </c>
      <c r="FL46" s="201">
        <f t="shared" ca="1" si="25"/>
        <v>-1440144</v>
      </c>
      <c r="FM46" s="201">
        <f t="shared" ca="1" si="26"/>
        <v>0</v>
      </c>
      <c r="FN46" s="200">
        <f>AB46*AB$2*IF($FC46="V",1,-1)*IF($Q46="Fixo",(CP46-INDEX('Curva Forward'!$C$5:$AN$13,MATCH(CONCATENATE(BD_COMERCIAL!$K46," ",BD_COMERCIAL!$L46),'Curva Forward'!$B$5:$B$13,0),MATCH(FN$4,'Curva Forward'!$C$4:$AN$4,0))),CP46)</f>
        <v>-484344</v>
      </c>
      <c r="FO46" s="200">
        <f>AC46*AC$2*IF($FC46="V",1,-1)*IF($Q46="Fixo",(CQ46-INDEX('Curva Forward'!$C$5:$AN$13,MATCH(CONCATENATE(BD_COMERCIAL!$K46," ",BD_COMERCIAL!$L46),'Curva Forward'!$B$5:$B$13,0),MATCH(FO$4,'Curva Forward'!$C$4:$AN$4,0))),CQ46)</f>
        <v>-453600</v>
      </c>
      <c r="FP46" s="200">
        <f>AD46*AD$2*IF($FC46="V",1,-1)*IF($Q46="Fixo",(CR46-INDEX('Curva Forward'!$C$5:$AN$13,MATCH(CONCATENATE(BD_COMERCIAL!$K46," ",BD_COMERCIAL!$L46),'Curva Forward'!$B$5:$B$13,0),MATCH(FP$4,'Curva Forward'!$C$4:$AN$4,0))),CR46)</f>
        <v>-502200</v>
      </c>
      <c r="FQ46" s="200">
        <f>AE46*AE$2*IF($FC46="V",1,-1)*IF($Q46="Fixo",(CS46-INDEX('Curva Forward'!$C$5:$AN$13,MATCH(CONCATENATE(BD_COMERCIAL!$K46," ",BD_COMERCIAL!$L46),'Curva Forward'!$B$5:$B$13,0),MATCH(FQ$4,'Curva Forward'!$C$4:$AN$4,0))),CS46)</f>
        <v>0</v>
      </c>
      <c r="FR46" s="200">
        <f>AF46*AF$2*IF($FC46="V",1,-1)*IF($Q46="Fixo",(CT46-INDEX('Curva Forward'!$C$5:$AN$13,MATCH(CONCATENATE(BD_COMERCIAL!$K46," ",BD_COMERCIAL!$L46),'Curva Forward'!$B$5:$B$13,0),MATCH(FR$4,'Curva Forward'!$C$4:$AN$4,0))),CT46)</f>
        <v>0</v>
      </c>
      <c r="FS46" s="200">
        <f>AG46*AG$2*IF($FC46="V",1,-1)*IF($Q46="Fixo",(CU46-INDEX('Curva Forward'!$C$5:$AN$13,MATCH(CONCATENATE(BD_COMERCIAL!$K46," ",BD_COMERCIAL!$L46),'Curva Forward'!$B$5:$B$13,0),MATCH(FS$4,'Curva Forward'!$C$4:$AN$4,0))),CU46)</f>
        <v>0</v>
      </c>
      <c r="FT46" s="200">
        <f>AH46*AH$2*IF($FC46="V",1,-1)*IF($Q46="Fixo",(CV46-INDEX('Curva Forward'!$C$5:$AN$13,MATCH(CONCATENATE(BD_COMERCIAL!$K46," ",BD_COMERCIAL!$L46),'Curva Forward'!$B$5:$B$13,0),MATCH(FT$4,'Curva Forward'!$C$4:$AN$4,0))),CV46)</f>
        <v>0</v>
      </c>
      <c r="FU46" s="200">
        <f>AI46*AI$2*IF($FC46="V",1,-1)*IF($Q46="Fixo",(CW46-INDEX('Curva Forward'!$C$5:$AN$13,MATCH(CONCATENATE(BD_COMERCIAL!$K46," ",BD_COMERCIAL!$L46),'Curva Forward'!$B$5:$B$13,0),MATCH(FU$4,'Curva Forward'!$C$4:$AN$4,0))),CW46)</f>
        <v>0</v>
      </c>
      <c r="FV46" s="200">
        <f>AJ46*AJ$2*IF($FC46="V",1,-1)*IF($Q46="Fixo",(CX46-INDEX('Curva Forward'!$C$5:$AN$13,MATCH(CONCATENATE(BD_COMERCIAL!$K46," ",BD_COMERCIAL!$L46),'Curva Forward'!$B$5:$B$13,0),MATCH(FV$4,'Curva Forward'!$C$4:$AN$4,0))),CX46)</f>
        <v>0</v>
      </c>
      <c r="FW46" s="200">
        <f>AK46*AK$2*IF($FC46="V",1,-1)*IF($Q46="Fixo",(CY46-INDEX('Curva Forward'!$C$5:$AN$13,MATCH(CONCATENATE(BD_COMERCIAL!$K46," ",BD_COMERCIAL!$L46),'Curva Forward'!$B$5:$B$13,0),MATCH(FW$4,'Curva Forward'!$C$4:$AN$4,0))),CY46)</f>
        <v>0</v>
      </c>
      <c r="FX46" s="200">
        <f>AL46*AL$2*IF($FC46="V",1,-1)*IF($Q46="Fixo",(CZ46-INDEX('Curva Forward'!$C$5:$AN$13,MATCH(CONCATENATE(BD_COMERCIAL!$K46," ",BD_COMERCIAL!$L46),'Curva Forward'!$B$5:$B$13,0),MATCH(FX$4,'Curva Forward'!$C$4:$AN$4,0))),CZ46)</f>
        <v>0</v>
      </c>
      <c r="FY46" s="200">
        <f>AM46*AM$2*IF($FC46="V",1,-1)*IF($Q46="Fixo",(DA46-INDEX('Curva Forward'!$C$5:$AN$13,MATCH(CONCATENATE(BD_COMERCIAL!$K46," ",BD_COMERCIAL!$L46),'Curva Forward'!$B$5:$B$13,0),MATCH(FY$4,'Curva Forward'!$C$4:$AN$4,0))),DA46)</f>
        <v>0</v>
      </c>
      <c r="FZ46" s="200">
        <f>AN46*AN$2*IF($FC46="V",1,-1)*IF($Q46="Fixo",(DB46-INDEX('Curva Forward'!$C$5:$AN$13,MATCH(CONCATENATE(BD_COMERCIAL!$K46," ",BD_COMERCIAL!$L46),'Curva Forward'!$B$5:$B$13,0),MATCH(FZ$4,'Curva Forward'!$C$4:$AN$4,0))),DB46)</f>
        <v>0</v>
      </c>
      <c r="GA46" s="200">
        <f>AO46*AO$2*IF($FC46="V",1,-1)*IF($Q46="Fixo",(DC46-INDEX('Curva Forward'!$C$5:$AN$13,MATCH(CONCATENATE(BD_COMERCIAL!$K46," ",BD_COMERCIAL!$L46),'Curva Forward'!$B$5:$B$13,0),MATCH(GA$4,'Curva Forward'!$C$4:$AN$4,0))),DC46)</f>
        <v>0</v>
      </c>
      <c r="GB46" s="200">
        <f>AP46*AP$2*IF($FC46="V",1,-1)*IF($Q46="Fixo",(DD46-INDEX('Curva Forward'!$C$5:$AN$13,MATCH(CONCATENATE(BD_COMERCIAL!$K46," ",BD_COMERCIAL!$L46),'Curva Forward'!$B$5:$B$13,0),MATCH(GB$4,'Curva Forward'!$C$4:$AN$4,0))),DD46)</f>
        <v>0</v>
      </c>
      <c r="GC46" s="200">
        <f>AQ46*AQ$2*IF($FC46="V",1,-1)*IF($Q46="Fixo",(DE46-INDEX('Curva Forward'!$C$5:$AN$13,MATCH(CONCATENATE(BD_COMERCIAL!$K46," ",BD_COMERCIAL!$L46),'Curva Forward'!$B$5:$B$13,0),MATCH(GC$4,'Curva Forward'!$C$4:$AN$4,0))),DE46)</f>
        <v>0</v>
      </c>
      <c r="GD46" s="200">
        <f>AR46*AR$2*IF($FC46="V",1,-1)*IF($Q46="Fixo",(DF46-INDEX('Curva Forward'!$C$5:$AN$13,MATCH(CONCATENATE(BD_COMERCIAL!$K46," ",BD_COMERCIAL!$L46),'Curva Forward'!$B$5:$B$13,0),MATCH(GD$4,'Curva Forward'!$C$4:$AN$4,0))),DF46)</f>
        <v>0</v>
      </c>
      <c r="GE46" s="200">
        <f>AS46*AS$2*IF($FC46="V",1,-1)*IF($Q46="Fixo",(DG46-INDEX('Curva Forward'!$C$5:$AN$13,MATCH(CONCATENATE(BD_COMERCIAL!$K46," ",BD_COMERCIAL!$L46),'Curva Forward'!$B$5:$B$13,0),MATCH(GE$4,'Curva Forward'!$C$4:$AN$4,0))),DG46)</f>
        <v>0</v>
      </c>
      <c r="GF46" s="200">
        <f>AT46*AT$2*IF($FC46="V",1,-1)*IF($Q46="Fixo",(DH46-INDEX('Curva Forward'!$C$5:$AN$13,MATCH(CONCATENATE(BD_COMERCIAL!$K46," ",BD_COMERCIAL!$L46),'Curva Forward'!$B$5:$B$13,0),MATCH(GF$4,'Curva Forward'!$C$4:$AN$4,0))),DH46)</f>
        <v>0</v>
      </c>
      <c r="GG46" s="200">
        <f>AU46*AU$2*IF($FC46="V",1,-1)*IF($Q46="Fixo",(DI46-INDEX('Curva Forward'!$C$5:$AN$13,MATCH(CONCATENATE(BD_COMERCIAL!$K46," ",BD_COMERCIAL!$L46),'Curva Forward'!$B$5:$B$13,0),MATCH(GG$4,'Curva Forward'!$C$4:$AN$4,0))),DI46)</f>
        <v>0</v>
      </c>
      <c r="GH46" s="200">
        <f>AV46*AV$2*IF($FC46="V",1,-1)*IF($Q46="Fixo",(DJ46-INDEX('Curva Forward'!$C$5:$AN$13,MATCH(CONCATENATE(BD_COMERCIAL!$K46," ",BD_COMERCIAL!$L46),'Curva Forward'!$B$5:$B$13,0),MATCH(GH$4,'Curva Forward'!$C$4:$AN$4,0))),DJ46)</f>
        <v>0</v>
      </c>
      <c r="GI46" s="200">
        <f>AW46*AW$2*IF($FC46="V",1,-1)*IF($Q46="Fixo",(DK46-INDEX('Curva Forward'!$C$5:$AN$13,MATCH(CONCATENATE(BD_COMERCIAL!$K46," ",BD_COMERCIAL!$L46),'Curva Forward'!$B$5:$B$13,0),MATCH(GI$4,'Curva Forward'!$C$4:$AN$4,0))),DK46)</f>
        <v>0</v>
      </c>
      <c r="GJ46" s="200">
        <f>AX46*AX$2*IF($FC46="V",1,-1)*IF($Q46="Fixo",(DL46-INDEX('Curva Forward'!$C$5:$AN$13,MATCH(CONCATENATE(BD_COMERCIAL!$K46," ",BD_COMERCIAL!$L46),'Curva Forward'!$B$5:$B$13,0),MATCH(GJ$4,'Curva Forward'!$C$4:$AN$4,0))),DL46)</f>
        <v>0</v>
      </c>
      <c r="GK46" s="200">
        <f>AY46*AY$2*IF($FC46="V",1,-1)*IF($Q46="Fixo",(DM46-INDEX('Curva Forward'!$C$5:$AN$13,MATCH(CONCATENATE(BD_COMERCIAL!$K46," ",BD_COMERCIAL!$L46),'Curva Forward'!$B$5:$B$13,0),MATCH(GK$4,'Curva Forward'!$C$4:$AN$4,0))),DM46)</f>
        <v>0</v>
      </c>
      <c r="GL46" s="200">
        <f>IF(EZ46="",0,CL46*CL$2*IF($FC46="V",1,-1)*IF($Q46="Fixo",(EZ46-INDEX('Curva Forward'!$C$5:$AN$13,MATCH(CONCATENATE(BD_COMERCIAL!$K46," ",BD_COMERCIAL!$L46),'Curva Forward'!$B$5:$B$13,0),MATCH(GL$4,'Curva Forward'!$C$4:$AN$4,0))),EZ46))</f>
        <v>0</v>
      </c>
      <c r="GM46" s="200">
        <f>IF(FA46="",0,CM46*CM$2*IF($FC46="V",1,-1)*IF($Q46="Fixo",(FA46-INDEX('Curva Forward'!$C$5:$AN$13,MATCH(CONCATENATE(BD_COMERCIAL!$K46," ",BD_COMERCIAL!$L46),'Curva Forward'!$B$5:$B$13,0),MATCH(GM$4,'Curva Forward'!$C$4:$AN$4,0))),FA46))</f>
        <v>0</v>
      </c>
      <c r="GN46" s="200">
        <f>IF(FB46="",0,CN46*CN$2*IF($FC46="V",1,-1)*IF($Q46="Fixo",(FB46-INDEX('Curva Forward'!$C$5:$AN$13,MATCH(CONCATENATE(BD_COMERCIAL!$K46," ",BD_COMERCIAL!$L46),'Curva Forward'!$B$5:$B$13,0),MATCH(GN$4,'Curva Forward'!$C$4:$AN$4,0))),FB46))</f>
        <v>0</v>
      </c>
      <c r="GO46" s="201">
        <f t="shared" ca="1" si="27"/>
        <v>0</v>
      </c>
      <c r="GP46" s="201">
        <f t="shared" ca="1" si="28"/>
        <v>0</v>
      </c>
    </row>
    <row r="47" spans="1:198" x14ac:dyDescent="0.25">
      <c r="A47" s="6"/>
      <c r="B47" s="7" t="s">
        <v>361</v>
      </c>
      <c r="C47" s="8">
        <v>44475</v>
      </c>
      <c r="D47" s="9" t="s">
        <v>131</v>
      </c>
      <c r="E47" s="9" t="s">
        <v>427</v>
      </c>
      <c r="F47" s="113">
        <v>4149295000113</v>
      </c>
      <c r="G47" s="10" t="s">
        <v>125</v>
      </c>
      <c r="H47" s="113">
        <v>3780401000108</v>
      </c>
      <c r="I47" s="9" t="s">
        <v>139</v>
      </c>
      <c r="J47" s="166"/>
      <c r="K47" s="10" t="s">
        <v>127</v>
      </c>
      <c r="L47" s="84" t="s">
        <v>22</v>
      </c>
      <c r="M47" s="11">
        <v>44743</v>
      </c>
      <c r="N47" s="12">
        <v>44926</v>
      </c>
      <c r="O47" s="10">
        <v>3</v>
      </c>
      <c r="P47" s="84">
        <v>300</v>
      </c>
      <c r="Q47" s="84" t="s">
        <v>128</v>
      </c>
      <c r="R47" s="10" t="s">
        <v>129</v>
      </c>
      <c r="S47" s="14" t="s">
        <v>135</v>
      </c>
      <c r="T47" s="11"/>
      <c r="U47" s="12"/>
      <c r="V47" s="257" t="str">
        <f ca="1">IF(U47="","",
IF(U47="NA","",
IFERROR(VLOOKUP(EOMONTH(M47,-2)+1,IPCA!$A:$B,2,0),
VLOOKUP(EOMONTH(TODAY(),-2)+1,IPCA!$A:$B,2,0))/
VLOOKUP(EOMONTH(U47,-2)+1,IPCA!$A:$B,2,0)*
P47))</f>
        <v/>
      </c>
      <c r="W47" s="84"/>
      <c r="X47" s="13" t="s">
        <v>133</v>
      </c>
      <c r="Y47" s="166"/>
      <c r="AA47" s="108"/>
      <c r="AB47" s="15"/>
      <c r="AH47">
        <v>3</v>
      </c>
      <c r="AI47">
        <v>3</v>
      </c>
      <c r="AJ47">
        <v>3</v>
      </c>
      <c r="AK47">
        <v>3</v>
      </c>
      <c r="AL47">
        <v>3</v>
      </c>
      <c r="AM47" s="6">
        <v>3</v>
      </c>
      <c r="AN47" s="15"/>
      <c r="AY47" s="6"/>
      <c r="AZ47" s="15"/>
      <c r="BK47" s="6"/>
      <c r="BL47" s="15"/>
      <c r="BW47" s="6"/>
      <c r="BX47" s="15"/>
      <c r="CI47" s="6"/>
      <c r="CJ47" s="16">
        <f t="shared" si="12"/>
        <v>1.5123287671232877</v>
      </c>
      <c r="CK47" s="16" t="str">
        <f t="shared" si="13"/>
        <v/>
      </c>
      <c r="CL47" s="16" t="str">
        <f t="shared" si="14"/>
        <v/>
      </c>
      <c r="CM47" s="16" t="str">
        <f t="shared" si="15"/>
        <v/>
      </c>
      <c r="CN47" s="16" t="str">
        <f t="shared" si="16"/>
        <v/>
      </c>
      <c r="CO47" s="18"/>
      <c r="CP47" s="15"/>
      <c r="CV47">
        <v>300</v>
      </c>
      <c r="CW47">
        <v>300</v>
      </c>
      <c r="CX47">
        <v>300</v>
      </c>
      <c r="CY47">
        <v>300</v>
      </c>
      <c r="CZ47">
        <v>300</v>
      </c>
      <c r="DA47" s="6">
        <v>300</v>
      </c>
      <c r="DB47" s="15"/>
      <c r="DM47" s="6"/>
      <c r="DN47" s="15"/>
      <c r="DY47" s="6"/>
      <c r="DZ47" s="15"/>
      <c r="EK47" s="6"/>
      <c r="EL47" s="15"/>
      <c r="EW47" s="6"/>
      <c r="EX47" s="16">
        <f t="shared" si="17"/>
        <v>151.23287671232876</v>
      </c>
      <c r="EY47" s="16" t="str">
        <f t="shared" si="18"/>
        <v/>
      </c>
      <c r="EZ47" s="16" t="str">
        <f t="shared" si="19"/>
        <v/>
      </c>
      <c r="FA47" s="16" t="str">
        <f t="shared" si="20"/>
        <v/>
      </c>
      <c r="FB47" s="160" t="str">
        <f t="shared" si="21"/>
        <v/>
      </c>
      <c r="FC47" t="s">
        <v>205</v>
      </c>
      <c r="FD47" s="20" t="s">
        <v>139</v>
      </c>
      <c r="FE47"/>
      <c r="FF47" s="209" t="s">
        <v>206</v>
      </c>
      <c r="FH47" s="284">
        <f t="shared" ca="1" si="22"/>
        <v>0</v>
      </c>
      <c r="FI47" s="208">
        <f t="shared" si="23"/>
        <v>6.1</v>
      </c>
      <c r="FK47" t="str">
        <f t="shared" si="24"/>
        <v>EDP Trading Comercialização e Serviços De Energia S.A</v>
      </c>
      <c r="FL47" s="201">
        <f t="shared" ca="1" si="25"/>
        <v>-2794453.2</v>
      </c>
      <c r="FM47" s="201">
        <f t="shared" ca="1" si="26"/>
        <v>0</v>
      </c>
      <c r="FN47" s="200">
        <f>AB47*AB$2*IF($FC47="V",1,-1)*IF($Q47="Fixo",(CP47-INDEX('Curva Forward'!$C$5:$AN$13,MATCH(CONCATENATE(BD_COMERCIAL!$K47," ",BD_COMERCIAL!$L47),'Curva Forward'!$B$5:$B$13,0),MATCH(FN$4,'Curva Forward'!$C$4:$AN$4,0))),CP47)</f>
        <v>0</v>
      </c>
      <c r="FO47" s="200">
        <f>AC47*AC$2*IF($FC47="V",1,-1)*IF($Q47="Fixo",(CQ47-INDEX('Curva Forward'!$C$5:$AN$13,MATCH(CONCATENATE(BD_COMERCIAL!$K47," ",BD_COMERCIAL!$L47),'Curva Forward'!$B$5:$B$13,0),MATCH(FO$4,'Curva Forward'!$C$4:$AN$4,0))),CQ47)</f>
        <v>0</v>
      </c>
      <c r="FP47" s="200">
        <f>AD47*AD$2*IF($FC47="V",1,-1)*IF($Q47="Fixo",(CR47-INDEX('Curva Forward'!$C$5:$AN$13,MATCH(CONCATENATE(BD_COMERCIAL!$K47," ",BD_COMERCIAL!$L47),'Curva Forward'!$B$5:$B$13,0),MATCH(FP$4,'Curva Forward'!$C$4:$AN$4,0))),CR47)</f>
        <v>0</v>
      </c>
      <c r="FQ47" s="200">
        <f>AE47*AE$2*IF($FC47="V",1,-1)*IF($Q47="Fixo",(CS47-INDEX('Curva Forward'!$C$5:$AN$13,MATCH(CONCATENATE(BD_COMERCIAL!$K47," ",BD_COMERCIAL!$L47),'Curva Forward'!$B$5:$B$13,0),MATCH(FQ$4,'Curva Forward'!$C$4:$AN$4,0))),CS47)</f>
        <v>0</v>
      </c>
      <c r="FR47" s="200">
        <f>AF47*AF$2*IF($FC47="V",1,-1)*IF($Q47="Fixo",(CT47-INDEX('Curva Forward'!$C$5:$AN$13,MATCH(CONCATENATE(BD_COMERCIAL!$K47," ",BD_COMERCIAL!$L47),'Curva Forward'!$B$5:$B$13,0),MATCH(FR$4,'Curva Forward'!$C$4:$AN$4,0))),CT47)</f>
        <v>0</v>
      </c>
      <c r="FS47" s="200">
        <f>AG47*AG$2*IF($FC47="V",1,-1)*IF($Q47="Fixo",(CU47-INDEX('Curva Forward'!$C$5:$AN$13,MATCH(CONCATENATE(BD_COMERCIAL!$K47," ",BD_COMERCIAL!$L47),'Curva Forward'!$B$5:$B$13,0),MATCH(FS$4,'Curva Forward'!$C$4:$AN$4,0))),CU47)</f>
        <v>0</v>
      </c>
      <c r="FT47" s="200">
        <f>AH47*AH$2*IF($FC47="V",1,-1)*IF($Q47="Fixo",(CV47-INDEX('Curva Forward'!$C$5:$AN$13,MATCH(CONCATENATE(BD_COMERCIAL!$K47," ",BD_COMERCIAL!$L47),'Curva Forward'!$B$5:$B$13,0),MATCH(FT$4,'Curva Forward'!$C$4:$AN$4,0))),CV47)</f>
        <v>-520837.2</v>
      </c>
      <c r="FU47" s="200">
        <f>AI47*AI$2*IF($FC47="V",1,-1)*IF($Q47="Fixo",(CW47-INDEX('Curva Forward'!$C$5:$AN$13,MATCH(CONCATENATE(BD_COMERCIAL!$K47," ",BD_COMERCIAL!$L47),'Curva Forward'!$B$5:$B$13,0),MATCH(FU$4,'Curva Forward'!$C$4:$AN$4,0))),CW47)</f>
        <v>-479880</v>
      </c>
      <c r="FV47" s="200">
        <f>AJ47*AJ$2*IF($FC47="V",1,-1)*IF($Q47="Fixo",(CX47-INDEX('Curva Forward'!$C$5:$AN$13,MATCH(CONCATENATE(BD_COMERCIAL!$K47," ",BD_COMERCIAL!$L47),'Curva Forward'!$B$5:$B$13,0),MATCH(FV$4,'Curva Forward'!$C$4:$AN$4,0))),CX47)</f>
        <v>-470880</v>
      </c>
      <c r="FW47" s="200">
        <f>AK47*AK$2*IF($FC47="V",1,-1)*IF($Q47="Fixo",(CY47-INDEX('Curva Forward'!$C$5:$AN$13,MATCH(CONCATENATE(BD_COMERCIAL!$K47," ",BD_COMERCIAL!$L47),'Curva Forward'!$B$5:$B$13,0),MATCH(FW$4,'Curva Forward'!$C$4:$AN$4,0))),CY47)</f>
        <v>-446400</v>
      </c>
      <c r="FX47" s="200">
        <f>AL47*AL$2*IF($FC47="V",1,-1)*IF($Q47="Fixo",(CZ47-INDEX('Curva Forward'!$C$5:$AN$13,MATCH(CONCATENATE(BD_COMERCIAL!$K47," ",BD_COMERCIAL!$L47),'Curva Forward'!$B$5:$B$13,0),MATCH(FX$4,'Curva Forward'!$C$4:$AN$4,0))),CZ47)</f>
        <v>-423360</v>
      </c>
      <c r="FY47" s="200">
        <f>AM47*AM$2*IF($FC47="V",1,-1)*IF($Q47="Fixo",(DA47-INDEX('Curva Forward'!$C$5:$AN$13,MATCH(CONCATENATE(BD_COMERCIAL!$K47," ",BD_COMERCIAL!$L47),'Curva Forward'!$B$5:$B$13,0),MATCH(FY$4,'Curva Forward'!$C$4:$AN$4,0))),DA47)</f>
        <v>-453096</v>
      </c>
      <c r="FZ47" s="200">
        <f>AN47*AN$2*IF($FC47="V",1,-1)*IF($Q47="Fixo",(DB47-INDEX('Curva Forward'!$C$5:$AN$13,MATCH(CONCATENATE(BD_COMERCIAL!$K47," ",BD_COMERCIAL!$L47),'Curva Forward'!$B$5:$B$13,0),MATCH(FZ$4,'Curva Forward'!$C$4:$AN$4,0))),DB47)</f>
        <v>0</v>
      </c>
      <c r="GA47" s="200">
        <f>AO47*AO$2*IF($FC47="V",1,-1)*IF($Q47="Fixo",(DC47-INDEX('Curva Forward'!$C$5:$AN$13,MATCH(CONCATENATE(BD_COMERCIAL!$K47," ",BD_COMERCIAL!$L47),'Curva Forward'!$B$5:$B$13,0),MATCH(GA$4,'Curva Forward'!$C$4:$AN$4,0))),DC47)</f>
        <v>0</v>
      </c>
      <c r="GB47" s="200">
        <f>AP47*AP$2*IF($FC47="V",1,-1)*IF($Q47="Fixo",(DD47-INDEX('Curva Forward'!$C$5:$AN$13,MATCH(CONCATENATE(BD_COMERCIAL!$K47," ",BD_COMERCIAL!$L47),'Curva Forward'!$B$5:$B$13,0),MATCH(GB$4,'Curva Forward'!$C$4:$AN$4,0))),DD47)</f>
        <v>0</v>
      </c>
      <c r="GC47" s="200">
        <f>AQ47*AQ$2*IF($FC47="V",1,-1)*IF($Q47="Fixo",(DE47-INDEX('Curva Forward'!$C$5:$AN$13,MATCH(CONCATENATE(BD_COMERCIAL!$K47," ",BD_COMERCIAL!$L47),'Curva Forward'!$B$5:$B$13,0),MATCH(GC$4,'Curva Forward'!$C$4:$AN$4,0))),DE47)</f>
        <v>0</v>
      </c>
      <c r="GD47" s="200">
        <f>AR47*AR$2*IF($FC47="V",1,-1)*IF($Q47="Fixo",(DF47-INDEX('Curva Forward'!$C$5:$AN$13,MATCH(CONCATENATE(BD_COMERCIAL!$K47," ",BD_COMERCIAL!$L47),'Curva Forward'!$B$5:$B$13,0),MATCH(GD$4,'Curva Forward'!$C$4:$AN$4,0))),DF47)</f>
        <v>0</v>
      </c>
      <c r="GE47" s="200">
        <f>AS47*AS$2*IF($FC47="V",1,-1)*IF($Q47="Fixo",(DG47-INDEX('Curva Forward'!$C$5:$AN$13,MATCH(CONCATENATE(BD_COMERCIAL!$K47," ",BD_COMERCIAL!$L47),'Curva Forward'!$B$5:$B$13,0),MATCH(GE$4,'Curva Forward'!$C$4:$AN$4,0))),DG47)</f>
        <v>0</v>
      </c>
      <c r="GF47" s="200">
        <f>AT47*AT$2*IF($FC47="V",1,-1)*IF($Q47="Fixo",(DH47-INDEX('Curva Forward'!$C$5:$AN$13,MATCH(CONCATENATE(BD_COMERCIAL!$K47," ",BD_COMERCIAL!$L47),'Curva Forward'!$B$5:$B$13,0),MATCH(GF$4,'Curva Forward'!$C$4:$AN$4,0))),DH47)</f>
        <v>0</v>
      </c>
      <c r="GG47" s="200">
        <f>AU47*AU$2*IF($FC47="V",1,-1)*IF($Q47="Fixo",(DI47-INDEX('Curva Forward'!$C$5:$AN$13,MATCH(CONCATENATE(BD_COMERCIAL!$K47," ",BD_COMERCIAL!$L47),'Curva Forward'!$B$5:$B$13,0),MATCH(GG$4,'Curva Forward'!$C$4:$AN$4,0))),DI47)</f>
        <v>0</v>
      </c>
      <c r="GH47" s="200">
        <f>AV47*AV$2*IF($FC47="V",1,-1)*IF($Q47="Fixo",(DJ47-INDEX('Curva Forward'!$C$5:$AN$13,MATCH(CONCATENATE(BD_COMERCIAL!$K47," ",BD_COMERCIAL!$L47),'Curva Forward'!$B$5:$B$13,0),MATCH(GH$4,'Curva Forward'!$C$4:$AN$4,0))),DJ47)</f>
        <v>0</v>
      </c>
      <c r="GI47" s="200">
        <f>AW47*AW$2*IF($FC47="V",1,-1)*IF($Q47="Fixo",(DK47-INDEX('Curva Forward'!$C$5:$AN$13,MATCH(CONCATENATE(BD_COMERCIAL!$K47," ",BD_COMERCIAL!$L47),'Curva Forward'!$B$5:$B$13,0),MATCH(GI$4,'Curva Forward'!$C$4:$AN$4,0))),DK47)</f>
        <v>0</v>
      </c>
      <c r="GJ47" s="200">
        <f>AX47*AX$2*IF($FC47="V",1,-1)*IF($Q47="Fixo",(DL47-INDEX('Curva Forward'!$C$5:$AN$13,MATCH(CONCATENATE(BD_COMERCIAL!$K47," ",BD_COMERCIAL!$L47),'Curva Forward'!$B$5:$B$13,0),MATCH(GJ$4,'Curva Forward'!$C$4:$AN$4,0))),DL47)</f>
        <v>0</v>
      </c>
      <c r="GK47" s="200">
        <f>AY47*AY$2*IF($FC47="V",1,-1)*IF($Q47="Fixo",(DM47-INDEX('Curva Forward'!$C$5:$AN$13,MATCH(CONCATENATE(BD_COMERCIAL!$K47," ",BD_COMERCIAL!$L47),'Curva Forward'!$B$5:$B$13,0),MATCH(GK$4,'Curva Forward'!$C$4:$AN$4,0))),DM47)</f>
        <v>0</v>
      </c>
      <c r="GL47" s="200">
        <f>IF(EZ47="",0,CL47*CL$2*IF($FC47="V",1,-1)*IF($Q47="Fixo",(EZ47-INDEX('Curva Forward'!$C$5:$AN$13,MATCH(CONCATENATE(BD_COMERCIAL!$K47," ",BD_COMERCIAL!$L47),'Curva Forward'!$B$5:$B$13,0),MATCH(GL$4,'Curva Forward'!$C$4:$AN$4,0))),EZ47))</f>
        <v>0</v>
      </c>
      <c r="GM47" s="200">
        <f>IF(FA47="",0,CM47*CM$2*IF($FC47="V",1,-1)*IF($Q47="Fixo",(FA47-INDEX('Curva Forward'!$C$5:$AN$13,MATCH(CONCATENATE(BD_COMERCIAL!$K47," ",BD_COMERCIAL!$L47),'Curva Forward'!$B$5:$B$13,0),MATCH(GM$4,'Curva Forward'!$C$4:$AN$4,0))),FA47))</f>
        <v>0</v>
      </c>
      <c r="GN47" s="200">
        <f>IF(FB47="",0,CN47*CN$2*IF($FC47="V",1,-1)*IF($Q47="Fixo",(FB47-INDEX('Curva Forward'!$C$5:$AN$13,MATCH(CONCATENATE(BD_COMERCIAL!$K47," ",BD_COMERCIAL!$L47),'Curva Forward'!$B$5:$B$13,0),MATCH(GN$4,'Curva Forward'!$C$4:$AN$4,0))),FB47))</f>
        <v>0</v>
      </c>
      <c r="GO47" s="201">
        <f t="shared" ca="1" si="27"/>
        <v>0</v>
      </c>
      <c r="GP47" s="201">
        <f t="shared" ca="1" si="28"/>
        <v>0</v>
      </c>
    </row>
    <row r="48" spans="1:198" x14ac:dyDescent="0.25">
      <c r="A48" s="6"/>
      <c r="B48" s="7" t="s">
        <v>365</v>
      </c>
      <c r="C48" s="8">
        <v>44483</v>
      </c>
      <c r="D48" s="9" t="s">
        <v>124</v>
      </c>
      <c r="E48" s="9" t="s">
        <v>125</v>
      </c>
      <c r="F48" s="113">
        <v>3780401000108</v>
      </c>
      <c r="G48" s="10" t="s">
        <v>248</v>
      </c>
      <c r="H48" s="113">
        <v>26537119000191</v>
      </c>
      <c r="I48" s="9" t="s">
        <v>126</v>
      </c>
      <c r="J48" s="166" t="s">
        <v>366</v>
      </c>
      <c r="K48" s="10" t="s">
        <v>127</v>
      </c>
      <c r="L48" s="84" t="s">
        <v>22</v>
      </c>
      <c r="M48" s="11">
        <v>44743</v>
      </c>
      <c r="N48" s="12">
        <v>44834</v>
      </c>
      <c r="O48" s="10">
        <v>2</v>
      </c>
      <c r="P48" s="84">
        <v>335</v>
      </c>
      <c r="Q48" s="84" t="s">
        <v>128</v>
      </c>
      <c r="R48" s="10" t="s">
        <v>129</v>
      </c>
      <c r="S48" s="14" t="s">
        <v>135</v>
      </c>
      <c r="T48" s="11"/>
      <c r="U48" s="12"/>
      <c r="V48" s="257" t="str">
        <f ca="1">IF(U48="","",
IF(U48="NA","",
IFERROR(VLOOKUP(EOMONTH(M48,-2)+1,IPCA!$A:$B,2,0),
VLOOKUP(EOMONTH(TODAY(),-2)+1,IPCA!$A:$B,2,0))/
VLOOKUP(EOMONTH(U48,-2)+1,IPCA!$A:$B,2,0)*
P48))</f>
        <v/>
      </c>
      <c r="W48" s="84"/>
      <c r="X48" s="13" t="s">
        <v>133</v>
      </c>
      <c r="Y48" s="166"/>
      <c r="AA48" s="108"/>
      <c r="AB48" s="15"/>
      <c r="AH48">
        <v>2</v>
      </c>
      <c r="AI48">
        <v>2</v>
      </c>
      <c r="AJ48">
        <v>2</v>
      </c>
      <c r="AM48" s="6"/>
      <c r="AN48" s="15"/>
      <c r="AY48" s="6"/>
      <c r="AZ48" s="15"/>
      <c r="BK48" s="6"/>
      <c r="BL48" s="15"/>
      <c r="BW48" s="6"/>
      <c r="BX48" s="15"/>
      <c r="CI48" s="6"/>
      <c r="CJ48" s="16">
        <f t="shared" si="12"/>
        <v>0.50410958904109593</v>
      </c>
      <c r="CK48" s="16" t="str">
        <f t="shared" si="13"/>
        <v/>
      </c>
      <c r="CL48" s="16" t="str">
        <f t="shared" si="14"/>
        <v/>
      </c>
      <c r="CM48" s="16" t="str">
        <f t="shared" si="15"/>
        <v/>
      </c>
      <c r="CN48" s="16" t="str">
        <f t="shared" si="16"/>
        <v/>
      </c>
      <c r="CO48" s="18"/>
      <c r="CP48" s="15"/>
      <c r="CV48">
        <v>335</v>
      </c>
      <c r="CW48">
        <v>335</v>
      </c>
      <c r="CX48">
        <v>335</v>
      </c>
      <c r="DA48" s="6"/>
      <c r="DB48" s="15"/>
      <c r="DM48" s="6"/>
      <c r="DN48" s="15"/>
      <c r="DY48" s="6"/>
      <c r="DZ48" s="15"/>
      <c r="EK48" s="6"/>
      <c r="EL48" s="15"/>
      <c r="EW48" s="6"/>
      <c r="EX48" s="16">
        <f t="shared" si="17"/>
        <v>84.438356164383563</v>
      </c>
      <c r="EY48" s="16" t="str">
        <f t="shared" si="18"/>
        <v/>
      </c>
      <c r="EZ48" s="16" t="str">
        <f t="shared" si="19"/>
        <v/>
      </c>
      <c r="FA48" s="16" t="str">
        <f t="shared" si="20"/>
        <v/>
      </c>
      <c r="FB48" s="160" t="str">
        <f t="shared" si="21"/>
        <v/>
      </c>
      <c r="FC48" t="s">
        <v>204</v>
      </c>
      <c r="FD48" s="20" t="s">
        <v>126</v>
      </c>
      <c r="FE48"/>
      <c r="FF48" s="209" t="s">
        <v>206</v>
      </c>
      <c r="FH48" s="284">
        <f t="shared" ca="1" si="22"/>
        <v>0</v>
      </c>
      <c r="FI48" s="208">
        <f t="shared" si="23"/>
        <v>3.0333333333333332</v>
      </c>
      <c r="FK48" t="str">
        <f t="shared" si="24"/>
        <v>VIVAZ Energia Ltda</v>
      </c>
      <c r="FL48" s="201">
        <f t="shared" ca="1" si="25"/>
        <v>1135624.8</v>
      </c>
      <c r="FM48" s="201">
        <f t="shared" ca="1" si="26"/>
        <v>0</v>
      </c>
      <c r="FN48" s="200">
        <f>AB48*AB$2*IF($FC48="V",1,-1)*IF($Q48="Fixo",(CP48-INDEX('Curva Forward'!$C$5:$AN$13,MATCH(CONCATENATE(BD_COMERCIAL!$K48," ",BD_COMERCIAL!$L48),'Curva Forward'!$B$5:$B$13,0),MATCH(FN$4,'Curva Forward'!$C$4:$AN$4,0))),CP48)</f>
        <v>0</v>
      </c>
      <c r="FO48" s="200">
        <f>AC48*AC$2*IF($FC48="V",1,-1)*IF($Q48="Fixo",(CQ48-INDEX('Curva Forward'!$C$5:$AN$13,MATCH(CONCATENATE(BD_COMERCIAL!$K48," ",BD_COMERCIAL!$L48),'Curva Forward'!$B$5:$B$13,0),MATCH(FO$4,'Curva Forward'!$C$4:$AN$4,0))),CQ48)</f>
        <v>0</v>
      </c>
      <c r="FP48" s="200">
        <f>AD48*AD$2*IF($FC48="V",1,-1)*IF($Q48="Fixo",(CR48-INDEX('Curva Forward'!$C$5:$AN$13,MATCH(CONCATENATE(BD_COMERCIAL!$K48," ",BD_COMERCIAL!$L48),'Curva Forward'!$B$5:$B$13,0),MATCH(FP$4,'Curva Forward'!$C$4:$AN$4,0))),CR48)</f>
        <v>0</v>
      </c>
      <c r="FQ48" s="200">
        <f>AE48*AE$2*IF($FC48="V",1,-1)*IF($Q48="Fixo",(CS48-INDEX('Curva Forward'!$C$5:$AN$13,MATCH(CONCATENATE(BD_COMERCIAL!$K48," ",BD_COMERCIAL!$L48),'Curva Forward'!$B$5:$B$13,0),MATCH(FQ$4,'Curva Forward'!$C$4:$AN$4,0))),CS48)</f>
        <v>0</v>
      </c>
      <c r="FR48" s="200">
        <f>AF48*AF$2*IF($FC48="V",1,-1)*IF($Q48="Fixo",(CT48-INDEX('Curva Forward'!$C$5:$AN$13,MATCH(CONCATENATE(BD_COMERCIAL!$K48," ",BD_COMERCIAL!$L48),'Curva Forward'!$B$5:$B$13,0),MATCH(FR$4,'Curva Forward'!$C$4:$AN$4,0))),CT48)</f>
        <v>0</v>
      </c>
      <c r="FS48" s="200">
        <f>AG48*AG$2*IF($FC48="V",1,-1)*IF($Q48="Fixo",(CU48-INDEX('Curva Forward'!$C$5:$AN$13,MATCH(CONCATENATE(BD_COMERCIAL!$K48," ",BD_COMERCIAL!$L48),'Curva Forward'!$B$5:$B$13,0),MATCH(FS$4,'Curva Forward'!$C$4:$AN$4,0))),CU48)</f>
        <v>0</v>
      </c>
      <c r="FT48" s="200">
        <f>AH48*AH$2*IF($FC48="V",1,-1)*IF($Q48="Fixo",(CV48-INDEX('Curva Forward'!$C$5:$AN$13,MATCH(CONCATENATE(BD_COMERCIAL!$K48," ",BD_COMERCIAL!$L48),'Curva Forward'!$B$5:$B$13,0),MATCH(FT$4,'Curva Forward'!$C$4:$AN$4,0))),CV48)</f>
        <v>399304.80000000005</v>
      </c>
      <c r="FU48" s="200">
        <f>AI48*AI$2*IF($FC48="V",1,-1)*IF($Q48="Fixo",(CW48-INDEX('Curva Forward'!$C$5:$AN$13,MATCH(CONCATENATE(BD_COMERCIAL!$K48," ",BD_COMERCIAL!$L48),'Curva Forward'!$B$5:$B$13,0),MATCH(FU$4,'Curva Forward'!$C$4:$AN$4,0))),CW48)</f>
        <v>372000</v>
      </c>
      <c r="FV48" s="200">
        <f>AJ48*AJ$2*IF($FC48="V",1,-1)*IF($Q48="Fixo",(CX48-INDEX('Curva Forward'!$C$5:$AN$13,MATCH(CONCATENATE(BD_COMERCIAL!$K48," ",BD_COMERCIAL!$L48),'Curva Forward'!$B$5:$B$13,0),MATCH(FV$4,'Curva Forward'!$C$4:$AN$4,0))),CX48)</f>
        <v>364320</v>
      </c>
      <c r="FW48" s="200">
        <f>AK48*AK$2*IF($FC48="V",1,-1)*IF($Q48="Fixo",(CY48-INDEX('Curva Forward'!$C$5:$AN$13,MATCH(CONCATENATE(BD_COMERCIAL!$K48," ",BD_COMERCIAL!$L48),'Curva Forward'!$B$5:$B$13,0),MATCH(FW$4,'Curva Forward'!$C$4:$AN$4,0))),CY48)</f>
        <v>0</v>
      </c>
      <c r="FX48" s="200">
        <f>AL48*AL$2*IF($FC48="V",1,-1)*IF($Q48="Fixo",(CZ48-INDEX('Curva Forward'!$C$5:$AN$13,MATCH(CONCATENATE(BD_COMERCIAL!$K48," ",BD_COMERCIAL!$L48),'Curva Forward'!$B$5:$B$13,0),MATCH(FX$4,'Curva Forward'!$C$4:$AN$4,0))),CZ48)</f>
        <v>0</v>
      </c>
      <c r="FY48" s="200">
        <f>AM48*AM$2*IF($FC48="V",1,-1)*IF($Q48="Fixo",(DA48-INDEX('Curva Forward'!$C$5:$AN$13,MATCH(CONCATENATE(BD_COMERCIAL!$K48," ",BD_COMERCIAL!$L48),'Curva Forward'!$B$5:$B$13,0),MATCH(FY$4,'Curva Forward'!$C$4:$AN$4,0))),DA48)</f>
        <v>0</v>
      </c>
      <c r="FZ48" s="200">
        <f>AN48*AN$2*IF($FC48="V",1,-1)*IF($Q48="Fixo",(DB48-INDEX('Curva Forward'!$C$5:$AN$13,MATCH(CONCATENATE(BD_COMERCIAL!$K48," ",BD_COMERCIAL!$L48),'Curva Forward'!$B$5:$B$13,0),MATCH(FZ$4,'Curva Forward'!$C$4:$AN$4,0))),DB48)</f>
        <v>0</v>
      </c>
      <c r="GA48" s="200">
        <f>AO48*AO$2*IF($FC48="V",1,-1)*IF($Q48="Fixo",(DC48-INDEX('Curva Forward'!$C$5:$AN$13,MATCH(CONCATENATE(BD_COMERCIAL!$K48," ",BD_COMERCIAL!$L48),'Curva Forward'!$B$5:$B$13,0),MATCH(GA$4,'Curva Forward'!$C$4:$AN$4,0))),DC48)</f>
        <v>0</v>
      </c>
      <c r="GB48" s="200">
        <f>AP48*AP$2*IF($FC48="V",1,-1)*IF($Q48="Fixo",(DD48-INDEX('Curva Forward'!$C$5:$AN$13,MATCH(CONCATENATE(BD_COMERCIAL!$K48," ",BD_COMERCIAL!$L48),'Curva Forward'!$B$5:$B$13,0),MATCH(GB$4,'Curva Forward'!$C$4:$AN$4,0))),DD48)</f>
        <v>0</v>
      </c>
      <c r="GC48" s="200">
        <f>AQ48*AQ$2*IF($FC48="V",1,-1)*IF($Q48="Fixo",(DE48-INDEX('Curva Forward'!$C$5:$AN$13,MATCH(CONCATENATE(BD_COMERCIAL!$K48," ",BD_COMERCIAL!$L48),'Curva Forward'!$B$5:$B$13,0),MATCH(GC$4,'Curva Forward'!$C$4:$AN$4,0))),DE48)</f>
        <v>0</v>
      </c>
      <c r="GD48" s="200">
        <f>AR48*AR$2*IF($FC48="V",1,-1)*IF($Q48="Fixo",(DF48-INDEX('Curva Forward'!$C$5:$AN$13,MATCH(CONCATENATE(BD_COMERCIAL!$K48," ",BD_COMERCIAL!$L48),'Curva Forward'!$B$5:$B$13,0),MATCH(GD$4,'Curva Forward'!$C$4:$AN$4,0))),DF48)</f>
        <v>0</v>
      </c>
      <c r="GE48" s="200">
        <f>AS48*AS$2*IF($FC48="V",1,-1)*IF($Q48="Fixo",(DG48-INDEX('Curva Forward'!$C$5:$AN$13,MATCH(CONCATENATE(BD_COMERCIAL!$K48," ",BD_COMERCIAL!$L48),'Curva Forward'!$B$5:$B$13,0),MATCH(GE$4,'Curva Forward'!$C$4:$AN$4,0))),DG48)</f>
        <v>0</v>
      </c>
      <c r="GF48" s="200">
        <f>AT48*AT$2*IF($FC48="V",1,-1)*IF($Q48="Fixo",(DH48-INDEX('Curva Forward'!$C$5:$AN$13,MATCH(CONCATENATE(BD_COMERCIAL!$K48," ",BD_COMERCIAL!$L48),'Curva Forward'!$B$5:$B$13,0),MATCH(GF$4,'Curva Forward'!$C$4:$AN$4,0))),DH48)</f>
        <v>0</v>
      </c>
      <c r="GG48" s="200">
        <f>AU48*AU$2*IF($FC48="V",1,-1)*IF($Q48="Fixo",(DI48-INDEX('Curva Forward'!$C$5:$AN$13,MATCH(CONCATENATE(BD_COMERCIAL!$K48," ",BD_COMERCIAL!$L48),'Curva Forward'!$B$5:$B$13,0),MATCH(GG$4,'Curva Forward'!$C$4:$AN$4,0))),DI48)</f>
        <v>0</v>
      </c>
      <c r="GH48" s="200">
        <f>AV48*AV$2*IF($FC48="V",1,-1)*IF($Q48="Fixo",(DJ48-INDEX('Curva Forward'!$C$5:$AN$13,MATCH(CONCATENATE(BD_COMERCIAL!$K48," ",BD_COMERCIAL!$L48),'Curva Forward'!$B$5:$B$13,0),MATCH(GH$4,'Curva Forward'!$C$4:$AN$4,0))),DJ48)</f>
        <v>0</v>
      </c>
      <c r="GI48" s="200">
        <f>AW48*AW$2*IF($FC48="V",1,-1)*IF($Q48="Fixo",(DK48-INDEX('Curva Forward'!$C$5:$AN$13,MATCH(CONCATENATE(BD_COMERCIAL!$K48," ",BD_COMERCIAL!$L48),'Curva Forward'!$B$5:$B$13,0),MATCH(GI$4,'Curva Forward'!$C$4:$AN$4,0))),DK48)</f>
        <v>0</v>
      </c>
      <c r="GJ48" s="200">
        <f>AX48*AX$2*IF($FC48="V",1,-1)*IF($Q48="Fixo",(DL48-INDEX('Curva Forward'!$C$5:$AN$13,MATCH(CONCATENATE(BD_COMERCIAL!$K48," ",BD_COMERCIAL!$L48),'Curva Forward'!$B$5:$B$13,0),MATCH(GJ$4,'Curva Forward'!$C$4:$AN$4,0))),DL48)</f>
        <v>0</v>
      </c>
      <c r="GK48" s="200">
        <f>AY48*AY$2*IF($FC48="V",1,-1)*IF($Q48="Fixo",(DM48-INDEX('Curva Forward'!$C$5:$AN$13,MATCH(CONCATENATE(BD_COMERCIAL!$K48," ",BD_COMERCIAL!$L48),'Curva Forward'!$B$5:$B$13,0),MATCH(GK$4,'Curva Forward'!$C$4:$AN$4,0))),DM48)</f>
        <v>0</v>
      </c>
      <c r="GL48" s="200">
        <f>IF(EZ48="",0,CL48*CL$2*IF($FC48="V",1,-1)*IF($Q48="Fixo",(EZ48-INDEX('Curva Forward'!$C$5:$AN$13,MATCH(CONCATENATE(BD_COMERCIAL!$K48," ",BD_COMERCIAL!$L48),'Curva Forward'!$B$5:$B$13,0),MATCH(GL$4,'Curva Forward'!$C$4:$AN$4,0))),EZ48))</f>
        <v>0</v>
      </c>
      <c r="GM48" s="200">
        <f>IF(FA48="",0,CM48*CM$2*IF($FC48="V",1,-1)*IF($Q48="Fixo",(FA48-INDEX('Curva Forward'!$C$5:$AN$13,MATCH(CONCATENATE(BD_COMERCIAL!$K48," ",BD_COMERCIAL!$L48),'Curva Forward'!$B$5:$B$13,0),MATCH(GM$4,'Curva Forward'!$C$4:$AN$4,0))),FA48))</f>
        <v>0</v>
      </c>
      <c r="GN48" s="200">
        <f>IF(FB48="",0,CN48*CN$2*IF($FC48="V",1,-1)*IF($Q48="Fixo",(FB48-INDEX('Curva Forward'!$C$5:$AN$13,MATCH(CONCATENATE(BD_COMERCIAL!$K48," ",BD_COMERCIAL!$L48),'Curva Forward'!$B$5:$B$13,0),MATCH(GN$4,'Curva Forward'!$C$4:$AN$4,0))),FB48))</f>
        <v>0</v>
      </c>
      <c r="GO48" s="201">
        <f t="shared" ca="1" si="27"/>
        <v>0</v>
      </c>
      <c r="GP48" s="201">
        <f t="shared" ca="1" si="28"/>
        <v>0</v>
      </c>
    </row>
    <row r="49" spans="1:198" x14ac:dyDescent="0.25">
      <c r="A49" s="6"/>
      <c r="B49" s="7" t="s">
        <v>367</v>
      </c>
      <c r="C49" s="8">
        <v>44483</v>
      </c>
      <c r="D49" s="9" t="s">
        <v>131</v>
      </c>
      <c r="E49" s="9" t="s">
        <v>248</v>
      </c>
      <c r="F49" s="113">
        <v>26537119000191</v>
      </c>
      <c r="G49" s="10" t="s">
        <v>125</v>
      </c>
      <c r="H49" s="113">
        <v>3780401000108</v>
      </c>
      <c r="I49" s="9" t="s">
        <v>126</v>
      </c>
      <c r="J49" s="166" t="s">
        <v>366</v>
      </c>
      <c r="K49" s="10" t="s">
        <v>127</v>
      </c>
      <c r="L49" s="84" t="s">
        <v>22</v>
      </c>
      <c r="M49" s="11">
        <v>44652</v>
      </c>
      <c r="N49" s="12">
        <v>44742</v>
      </c>
      <c r="O49" s="10">
        <v>2</v>
      </c>
      <c r="P49" s="84">
        <v>200</v>
      </c>
      <c r="Q49" s="84" t="s">
        <v>128</v>
      </c>
      <c r="R49" s="10" t="s">
        <v>129</v>
      </c>
      <c r="S49" s="14" t="s">
        <v>135</v>
      </c>
      <c r="T49" s="11"/>
      <c r="U49" s="12"/>
      <c r="V49" s="257" t="str">
        <f ca="1">IF(U49="","",
IF(U49="NA","",
IFERROR(VLOOKUP(EOMONTH(M49,-2)+1,IPCA!$A:$B,2,0),
VLOOKUP(EOMONTH(TODAY(),-2)+1,IPCA!$A:$B,2,0))/
VLOOKUP(EOMONTH(U49,-2)+1,IPCA!$A:$B,2,0)*
P49))</f>
        <v/>
      </c>
      <c r="W49" s="84"/>
      <c r="X49" s="13" t="s">
        <v>133</v>
      </c>
      <c r="Y49" s="166"/>
      <c r="AA49" s="108"/>
      <c r="AB49" s="15"/>
      <c r="AE49">
        <v>2</v>
      </c>
      <c r="AF49">
        <v>2</v>
      </c>
      <c r="AG49">
        <v>2</v>
      </c>
      <c r="AM49" s="6"/>
      <c r="AN49" s="15"/>
      <c r="AY49" s="6"/>
      <c r="AZ49" s="15"/>
      <c r="BK49" s="6"/>
      <c r="BL49" s="15"/>
      <c r="BW49" s="6"/>
      <c r="BX49" s="15"/>
      <c r="CI49" s="6"/>
      <c r="CJ49" s="16">
        <f t="shared" si="12"/>
        <v>0.49863013698630138</v>
      </c>
      <c r="CK49" s="16" t="str">
        <f t="shared" si="13"/>
        <v/>
      </c>
      <c r="CL49" s="16" t="str">
        <f t="shared" si="14"/>
        <v/>
      </c>
      <c r="CM49" s="16" t="str">
        <f t="shared" si="15"/>
        <v/>
      </c>
      <c r="CN49" s="16" t="str">
        <f t="shared" si="16"/>
        <v/>
      </c>
      <c r="CO49" s="18"/>
      <c r="CP49" s="15"/>
      <c r="CS49">
        <v>200</v>
      </c>
      <c r="CT49">
        <v>200</v>
      </c>
      <c r="CU49">
        <v>200</v>
      </c>
      <c r="DA49" s="6"/>
      <c r="DB49" s="15"/>
      <c r="DM49" s="6"/>
      <c r="DN49" s="15"/>
      <c r="DY49" s="6"/>
      <c r="DZ49" s="15"/>
      <c r="EK49" s="6"/>
      <c r="EL49" s="15"/>
      <c r="EW49" s="6"/>
      <c r="EX49" s="16">
        <f t="shared" si="17"/>
        <v>49.863013698630134</v>
      </c>
      <c r="EY49" s="16" t="str">
        <f t="shared" si="18"/>
        <v/>
      </c>
      <c r="EZ49" s="16" t="str">
        <f t="shared" si="19"/>
        <v/>
      </c>
      <c r="FA49" s="16" t="str">
        <f t="shared" si="20"/>
        <v/>
      </c>
      <c r="FB49" s="160" t="str">
        <f t="shared" si="21"/>
        <v/>
      </c>
      <c r="FC49" t="s">
        <v>205</v>
      </c>
      <c r="FD49" s="20" t="s">
        <v>126</v>
      </c>
      <c r="FE49"/>
      <c r="FF49" s="209" t="s">
        <v>206</v>
      </c>
      <c r="FH49" s="284">
        <f t="shared" ca="1" si="22"/>
        <v>0</v>
      </c>
      <c r="FI49" s="208">
        <f t="shared" si="23"/>
        <v>3</v>
      </c>
      <c r="FK49" t="str">
        <f t="shared" si="24"/>
        <v>VIVAZ Energia Ltda</v>
      </c>
      <c r="FL49" s="201">
        <f t="shared" ca="1" si="25"/>
        <v>-627624</v>
      </c>
      <c r="FM49" s="201">
        <f t="shared" ca="1" si="26"/>
        <v>0</v>
      </c>
      <c r="FN49" s="200">
        <f>AB49*AB$2*IF($FC49="V",1,-1)*IF($Q49="Fixo",(CP49-INDEX('Curva Forward'!$C$5:$AN$13,MATCH(CONCATENATE(BD_COMERCIAL!$K49," ",BD_COMERCIAL!$L49),'Curva Forward'!$B$5:$B$13,0),MATCH(FN$4,'Curva Forward'!$C$4:$AN$4,0))),CP49)</f>
        <v>0</v>
      </c>
      <c r="FO49" s="200">
        <f>AC49*AC$2*IF($FC49="V",1,-1)*IF($Q49="Fixo",(CQ49-INDEX('Curva Forward'!$C$5:$AN$13,MATCH(CONCATENATE(BD_COMERCIAL!$K49," ",BD_COMERCIAL!$L49),'Curva Forward'!$B$5:$B$13,0),MATCH(FO$4,'Curva Forward'!$C$4:$AN$4,0))),CQ49)</f>
        <v>0</v>
      </c>
      <c r="FP49" s="200">
        <f>AD49*AD$2*IF($FC49="V",1,-1)*IF($Q49="Fixo",(CR49-INDEX('Curva Forward'!$C$5:$AN$13,MATCH(CONCATENATE(BD_COMERCIAL!$K49," ",BD_COMERCIAL!$L49),'Curva Forward'!$B$5:$B$13,0),MATCH(FP$4,'Curva Forward'!$C$4:$AN$4,0))),CR49)</f>
        <v>0</v>
      </c>
      <c r="FQ49" s="200">
        <f>AE49*AE$2*IF($FC49="V",1,-1)*IF($Q49="Fixo",(CS49-INDEX('Curva Forward'!$C$5:$AN$13,MATCH(CONCATENATE(BD_COMERCIAL!$K49," ",BD_COMERCIAL!$L49),'Curva Forward'!$B$5:$B$13,0),MATCH(FQ$4,'Curva Forward'!$C$4:$AN$4,0))),CS49)</f>
        <v>-205920</v>
      </c>
      <c r="FR49" s="200">
        <f>AF49*AF$2*IF($FC49="V",1,-1)*IF($Q49="Fixo",(CT49-INDEX('Curva Forward'!$C$5:$AN$13,MATCH(CONCATENATE(BD_COMERCIAL!$K49," ",BD_COMERCIAL!$L49),'Curva Forward'!$B$5:$B$13,0),MATCH(FR$4,'Curva Forward'!$C$4:$AN$4,0))),CT49)</f>
        <v>-214272</v>
      </c>
      <c r="FS49" s="200">
        <f>AG49*AG$2*IF($FC49="V",1,-1)*IF($Q49="Fixo",(CU49-INDEX('Curva Forward'!$C$5:$AN$13,MATCH(CONCATENATE(BD_COMERCIAL!$K49," ",BD_COMERCIAL!$L49),'Curva Forward'!$B$5:$B$13,0),MATCH(FS$4,'Curva Forward'!$C$4:$AN$4,0))),CU49)</f>
        <v>-207432.00000000003</v>
      </c>
      <c r="FT49" s="200">
        <f>AH49*AH$2*IF($FC49="V",1,-1)*IF($Q49="Fixo",(CV49-INDEX('Curva Forward'!$C$5:$AN$13,MATCH(CONCATENATE(BD_COMERCIAL!$K49," ",BD_COMERCIAL!$L49),'Curva Forward'!$B$5:$B$13,0),MATCH(FT$4,'Curva Forward'!$C$4:$AN$4,0))),CV49)</f>
        <v>0</v>
      </c>
      <c r="FU49" s="200">
        <f>AI49*AI$2*IF($FC49="V",1,-1)*IF($Q49="Fixo",(CW49-INDEX('Curva Forward'!$C$5:$AN$13,MATCH(CONCATENATE(BD_COMERCIAL!$K49," ",BD_COMERCIAL!$L49),'Curva Forward'!$B$5:$B$13,0),MATCH(FU$4,'Curva Forward'!$C$4:$AN$4,0))),CW49)</f>
        <v>0</v>
      </c>
      <c r="FV49" s="200">
        <f>AJ49*AJ$2*IF($FC49="V",1,-1)*IF($Q49="Fixo",(CX49-INDEX('Curva Forward'!$C$5:$AN$13,MATCH(CONCATENATE(BD_COMERCIAL!$K49," ",BD_COMERCIAL!$L49),'Curva Forward'!$B$5:$B$13,0),MATCH(FV$4,'Curva Forward'!$C$4:$AN$4,0))),CX49)</f>
        <v>0</v>
      </c>
      <c r="FW49" s="200">
        <f>AK49*AK$2*IF($FC49="V",1,-1)*IF($Q49="Fixo",(CY49-INDEX('Curva Forward'!$C$5:$AN$13,MATCH(CONCATENATE(BD_COMERCIAL!$K49," ",BD_COMERCIAL!$L49),'Curva Forward'!$B$5:$B$13,0),MATCH(FW$4,'Curva Forward'!$C$4:$AN$4,0))),CY49)</f>
        <v>0</v>
      </c>
      <c r="FX49" s="200">
        <f>AL49*AL$2*IF($FC49="V",1,-1)*IF($Q49="Fixo",(CZ49-INDEX('Curva Forward'!$C$5:$AN$13,MATCH(CONCATENATE(BD_COMERCIAL!$K49," ",BD_COMERCIAL!$L49),'Curva Forward'!$B$5:$B$13,0),MATCH(FX$4,'Curva Forward'!$C$4:$AN$4,0))),CZ49)</f>
        <v>0</v>
      </c>
      <c r="FY49" s="200">
        <f>AM49*AM$2*IF($FC49="V",1,-1)*IF($Q49="Fixo",(DA49-INDEX('Curva Forward'!$C$5:$AN$13,MATCH(CONCATENATE(BD_COMERCIAL!$K49," ",BD_COMERCIAL!$L49),'Curva Forward'!$B$5:$B$13,0),MATCH(FY$4,'Curva Forward'!$C$4:$AN$4,0))),DA49)</f>
        <v>0</v>
      </c>
      <c r="FZ49" s="200">
        <f>AN49*AN$2*IF($FC49="V",1,-1)*IF($Q49="Fixo",(DB49-INDEX('Curva Forward'!$C$5:$AN$13,MATCH(CONCATENATE(BD_COMERCIAL!$K49," ",BD_COMERCIAL!$L49),'Curva Forward'!$B$5:$B$13,0),MATCH(FZ$4,'Curva Forward'!$C$4:$AN$4,0))),DB49)</f>
        <v>0</v>
      </c>
      <c r="GA49" s="200">
        <f>AO49*AO$2*IF($FC49="V",1,-1)*IF($Q49="Fixo",(DC49-INDEX('Curva Forward'!$C$5:$AN$13,MATCH(CONCATENATE(BD_COMERCIAL!$K49," ",BD_COMERCIAL!$L49),'Curva Forward'!$B$5:$B$13,0),MATCH(GA$4,'Curva Forward'!$C$4:$AN$4,0))),DC49)</f>
        <v>0</v>
      </c>
      <c r="GB49" s="200">
        <f>AP49*AP$2*IF($FC49="V",1,-1)*IF($Q49="Fixo",(DD49-INDEX('Curva Forward'!$C$5:$AN$13,MATCH(CONCATENATE(BD_COMERCIAL!$K49," ",BD_COMERCIAL!$L49),'Curva Forward'!$B$5:$B$13,0),MATCH(GB$4,'Curva Forward'!$C$4:$AN$4,0))),DD49)</f>
        <v>0</v>
      </c>
      <c r="GC49" s="200">
        <f>AQ49*AQ$2*IF($FC49="V",1,-1)*IF($Q49="Fixo",(DE49-INDEX('Curva Forward'!$C$5:$AN$13,MATCH(CONCATENATE(BD_COMERCIAL!$K49," ",BD_COMERCIAL!$L49),'Curva Forward'!$B$5:$B$13,0),MATCH(GC$4,'Curva Forward'!$C$4:$AN$4,0))),DE49)</f>
        <v>0</v>
      </c>
      <c r="GD49" s="200">
        <f>AR49*AR$2*IF($FC49="V",1,-1)*IF($Q49="Fixo",(DF49-INDEX('Curva Forward'!$C$5:$AN$13,MATCH(CONCATENATE(BD_COMERCIAL!$K49," ",BD_COMERCIAL!$L49),'Curva Forward'!$B$5:$B$13,0),MATCH(GD$4,'Curva Forward'!$C$4:$AN$4,0))),DF49)</f>
        <v>0</v>
      </c>
      <c r="GE49" s="200">
        <f>AS49*AS$2*IF($FC49="V",1,-1)*IF($Q49="Fixo",(DG49-INDEX('Curva Forward'!$C$5:$AN$13,MATCH(CONCATENATE(BD_COMERCIAL!$K49," ",BD_COMERCIAL!$L49),'Curva Forward'!$B$5:$B$13,0),MATCH(GE$4,'Curva Forward'!$C$4:$AN$4,0))),DG49)</f>
        <v>0</v>
      </c>
      <c r="GF49" s="200">
        <f>AT49*AT$2*IF($FC49="V",1,-1)*IF($Q49="Fixo",(DH49-INDEX('Curva Forward'!$C$5:$AN$13,MATCH(CONCATENATE(BD_COMERCIAL!$K49," ",BD_COMERCIAL!$L49),'Curva Forward'!$B$5:$B$13,0),MATCH(GF$4,'Curva Forward'!$C$4:$AN$4,0))),DH49)</f>
        <v>0</v>
      </c>
      <c r="GG49" s="200">
        <f>AU49*AU$2*IF($FC49="V",1,-1)*IF($Q49="Fixo",(DI49-INDEX('Curva Forward'!$C$5:$AN$13,MATCH(CONCATENATE(BD_COMERCIAL!$K49," ",BD_COMERCIAL!$L49),'Curva Forward'!$B$5:$B$13,0),MATCH(GG$4,'Curva Forward'!$C$4:$AN$4,0))),DI49)</f>
        <v>0</v>
      </c>
      <c r="GH49" s="200">
        <f>AV49*AV$2*IF($FC49="V",1,-1)*IF($Q49="Fixo",(DJ49-INDEX('Curva Forward'!$C$5:$AN$13,MATCH(CONCATENATE(BD_COMERCIAL!$K49," ",BD_COMERCIAL!$L49),'Curva Forward'!$B$5:$B$13,0),MATCH(GH$4,'Curva Forward'!$C$4:$AN$4,0))),DJ49)</f>
        <v>0</v>
      </c>
      <c r="GI49" s="200">
        <f>AW49*AW$2*IF($FC49="V",1,-1)*IF($Q49="Fixo",(DK49-INDEX('Curva Forward'!$C$5:$AN$13,MATCH(CONCATENATE(BD_COMERCIAL!$K49," ",BD_COMERCIAL!$L49),'Curva Forward'!$B$5:$B$13,0),MATCH(GI$4,'Curva Forward'!$C$4:$AN$4,0))),DK49)</f>
        <v>0</v>
      </c>
      <c r="GJ49" s="200">
        <f>AX49*AX$2*IF($FC49="V",1,-1)*IF($Q49="Fixo",(DL49-INDEX('Curva Forward'!$C$5:$AN$13,MATCH(CONCATENATE(BD_COMERCIAL!$K49," ",BD_COMERCIAL!$L49),'Curva Forward'!$B$5:$B$13,0),MATCH(GJ$4,'Curva Forward'!$C$4:$AN$4,0))),DL49)</f>
        <v>0</v>
      </c>
      <c r="GK49" s="200">
        <f>AY49*AY$2*IF($FC49="V",1,-1)*IF($Q49="Fixo",(DM49-INDEX('Curva Forward'!$C$5:$AN$13,MATCH(CONCATENATE(BD_COMERCIAL!$K49," ",BD_COMERCIAL!$L49),'Curva Forward'!$B$5:$B$13,0),MATCH(GK$4,'Curva Forward'!$C$4:$AN$4,0))),DM49)</f>
        <v>0</v>
      </c>
      <c r="GL49" s="200">
        <f>IF(EZ49="",0,CL49*CL$2*IF($FC49="V",1,-1)*IF($Q49="Fixo",(EZ49-INDEX('Curva Forward'!$C$5:$AN$13,MATCH(CONCATENATE(BD_COMERCIAL!$K49," ",BD_COMERCIAL!$L49),'Curva Forward'!$B$5:$B$13,0),MATCH(GL$4,'Curva Forward'!$C$4:$AN$4,0))),EZ49))</f>
        <v>0</v>
      </c>
      <c r="GM49" s="200">
        <f>IF(FA49="",0,CM49*CM$2*IF($FC49="V",1,-1)*IF($Q49="Fixo",(FA49-INDEX('Curva Forward'!$C$5:$AN$13,MATCH(CONCATENATE(BD_COMERCIAL!$K49," ",BD_COMERCIAL!$L49),'Curva Forward'!$B$5:$B$13,0),MATCH(GM$4,'Curva Forward'!$C$4:$AN$4,0))),FA49))</f>
        <v>0</v>
      </c>
      <c r="GN49" s="200">
        <f>IF(FB49="",0,CN49*CN$2*IF($FC49="V",1,-1)*IF($Q49="Fixo",(FB49-INDEX('Curva Forward'!$C$5:$AN$13,MATCH(CONCATENATE(BD_COMERCIAL!$K49," ",BD_COMERCIAL!$L49),'Curva Forward'!$B$5:$B$13,0),MATCH(GN$4,'Curva Forward'!$C$4:$AN$4,0))),FB49))</f>
        <v>0</v>
      </c>
      <c r="GO49" s="201">
        <f t="shared" ca="1" si="27"/>
        <v>0</v>
      </c>
      <c r="GP49" s="201">
        <f t="shared" ca="1" si="28"/>
        <v>0</v>
      </c>
    </row>
    <row r="50" spans="1:198" x14ac:dyDescent="0.25">
      <c r="A50" s="6"/>
      <c r="B50" s="7" t="s">
        <v>368</v>
      </c>
      <c r="C50" s="8">
        <v>44488</v>
      </c>
      <c r="D50" s="9" t="s">
        <v>131</v>
      </c>
      <c r="E50" s="9" t="s">
        <v>224</v>
      </c>
      <c r="F50" s="113">
        <v>33652516000170</v>
      </c>
      <c r="G50" s="10" t="s">
        <v>125</v>
      </c>
      <c r="H50" s="113">
        <v>3780401000108</v>
      </c>
      <c r="I50" s="9" t="s">
        <v>126</v>
      </c>
      <c r="J50" s="166" t="s">
        <v>366</v>
      </c>
      <c r="K50" s="10" t="s">
        <v>127</v>
      </c>
      <c r="L50" s="84" t="s">
        <v>22</v>
      </c>
      <c r="M50" s="11">
        <v>44652</v>
      </c>
      <c r="N50" s="12">
        <v>44742</v>
      </c>
      <c r="O50" s="10">
        <v>5</v>
      </c>
      <c r="P50" s="84">
        <v>195</v>
      </c>
      <c r="Q50" s="84" t="s">
        <v>128</v>
      </c>
      <c r="R50" s="10" t="s">
        <v>129</v>
      </c>
      <c r="S50" s="14" t="s">
        <v>135</v>
      </c>
      <c r="T50" s="11"/>
      <c r="U50" s="12"/>
      <c r="V50" s="257" t="str">
        <f ca="1">IF(U50="","",
IF(U50="NA","",
IFERROR(VLOOKUP(EOMONTH(M50,-2)+1,IPCA!$A:$B,2,0),
VLOOKUP(EOMONTH(TODAY(),-2)+1,IPCA!$A:$B,2,0))/
VLOOKUP(EOMONTH(U50,-2)+1,IPCA!$A:$B,2,0)*
P50))</f>
        <v/>
      </c>
      <c r="W50" s="84"/>
      <c r="X50" s="13" t="s">
        <v>133</v>
      </c>
      <c r="Y50" s="166"/>
      <c r="AA50" s="108"/>
      <c r="AB50" s="15"/>
      <c r="AE50">
        <v>5</v>
      </c>
      <c r="AF50">
        <v>5</v>
      </c>
      <c r="AG50">
        <v>5</v>
      </c>
      <c r="AM50" s="6"/>
      <c r="AN50" s="15"/>
      <c r="AY50" s="6"/>
      <c r="AZ50" s="15"/>
      <c r="BK50" s="6"/>
      <c r="BL50" s="15"/>
      <c r="BW50" s="6"/>
      <c r="BX50" s="15"/>
      <c r="CI50" s="6"/>
      <c r="CJ50" s="16">
        <f t="shared" si="12"/>
        <v>1.2465753424657535</v>
      </c>
      <c r="CK50" s="16" t="str">
        <f t="shared" si="13"/>
        <v/>
      </c>
      <c r="CL50" s="16" t="str">
        <f t="shared" si="14"/>
        <v/>
      </c>
      <c r="CM50" s="16" t="str">
        <f t="shared" si="15"/>
        <v/>
      </c>
      <c r="CN50" s="16" t="str">
        <f t="shared" si="16"/>
        <v/>
      </c>
      <c r="CO50" s="18"/>
      <c r="CP50" s="15"/>
      <c r="CS50">
        <v>195</v>
      </c>
      <c r="CT50">
        <v>195</v>
      </c>
      <c r="CU50">
        <v>195</v>
      </c>
      <c r="DA50" s="6"/>
      <c r="DB50" s="15"/>
      <c r="DM50" s="6"/>
      <c r="DN50" s="15"/>
      <c r="DY50" s="6"/>
      <c r="DZ50" s="15"/>
      <c r="EK50" s="6"/>
      <c r="EL50" s="15"/>
      <c r="EW50" s="6"/>
      <c r="EX50" s="16">
        <f t="shared" si="17"/>
        <v>48.61643835616438</v>
      </c>
      <c r="EY50" s="16" t="str">
        <f t="shared" si="18"/>
        <v/>
      </c>
      <c r="EZ50" s="16" t="str">
        <f t="shared" si="19"/>
        <v/>
      </c>
      <c r="FA50" s="16" t="str">
        <f t="shared" si="20"/>
        <v/>
      </c>
      <c r="FB50" s="160" t="str">
        <f t="shared" si="21"/>
        <v/>
      </c>
      <c r="FC50" t="s">
        <v>205</v>
      </c>
      <c r="FD50" s="20" t="s">
        <v>126</v>
      </c>
      <c r="FE50"/>
      <c r="FF50" s="209" t="s">
        <v>206</v>
      </c>
      <c r="FH50" s="284">
        <f t="shared" ca="1" si="22"/>
        <v>0</v>
      </c>
      <c r="FI50" s="208">
        <f t="shared" si="23"/>
        <v>3</v>
      </c>
      <c r="FK50" t="str">
        <f t="shared" si="24"/>
        <v>CESP Comercializadora de Energia S.A.</v>
      </c>
      <c r="FL50" s="201">
        <f t="shared" ca="1" si="25"/>
        <v>-1514460</v>
      </c>
      <c r="FM50" s="201">
        <f t="shared" ca="1" si="26"/>
        <v>0</v>
      </c>
      <c r="FN50" s="200">
        <f>AB50*AB$2*IF($FC50="V",1,-1)*IF($Q50="Fixo",(CP50-INDEX('Curva Forward'!$C$5:$AN$13,MATCH(CONCATENATE(BD_COMERCIAL!$K50," ",BD_COMERCIAL!$L50),'Curva Forward'!$B$5:$B$13,0),MATCH(FN$4,'Curva Forward'!$C$4:$AN$4,0))),CP50)</f>
        <v>0</v>
      </c>
      <c r="FO50" s="200">
        <f>AC50*AC$2*IF($FC50="V",1,-1)*IF($Q50="Fixo",(CQ50-INDEX('Curva Forward'!$C$5:$AN$13,MATCH(CONCATENATE(BD_COMERCIAL!$K50," ",BD_COMERCIAL!$L50),'Curva Forward'!$B$5:$B$13,0),MATCH(FO$4,'Curva Forward'!$C$4:$AN$4,0))),CQ50)</f>
        <v>0</v>
      </c>
      <c r="FP50" s="200">
        <f>AD50*AD$2*IF($FC50="V",1,-1)*IF($Q50="Fixo",(CR50-INDEX('Curva Forward'!$C$5:$AN$13,MATCH(CONCATENATE(BD_COMERCIAL!$K50," ",BD_COMERCIAL!$L50),'Curva Forward'!$B$5:$B$13,0),MATCH(FP$4,'Curva Forward'!$C$4:$AN$4,0))),CR50)</f>
        <v>0</v>
      </c>
      <c r="FQ50" s="200">
        <f>AE50*AE$2*IF($FC50="V",1,-1)*IF($Q50="Fixo",(CS50-INDEX('Curva Forward'!$C$5:$AN$13,MATCH(CONCATENATE(BD_COMERCIAL!$K50," ",BD_COMERCIAL!$L50),'Curva Forward'!$B$5:$B$13,0),MATCH(FQ$4,'Curva Forward'!$C$4:$AN$4,0))),CS50)</f>
        <v>-496800</v>
      </c>
      <c r="FR50" s="200">
        <f>AF50*AF$2*IF($FC50="V",1,-1)*IF($Q50="Fixo",(CT50-INDEX('Curva Forward'!$C$5:$AN$13,MATCH(CONCATENATE(BD_COMERCIAL!$K50," ",BD_COMERCIAL!$L50),'Curva Forward'!$B$5:$B$13,0),MATCH(FR$4,'Curva Forward'!$C$4:$AN$4,0))),CT50)</f>
        <v>-517080</v>
      </c>
      <c r="FS50" s="200">
        <f>AG50*AG$2*IF($FC50="V",1,-1)*IF($Q50="Fixo",(CU50-INDEX('Curva Forward'!$C$5:$AN$13,MATCH(CONCATENATE(BD_COMERCIAL!$K50," ",BD_COMERCIAL!$L50),'Curva Forward'!$B$5:$B$13,0),MATCH(FS$4,'Curva Forward'!$C$4:$AN$4,0))),CU50)</f>
        <v>-500580.00000000006</v>
      </c>
      <c r="FT50" s="200">
        <f>AH50*AH$2*IF($FC50="V",1,-1)*IF($Q50="Fixo",(CV50-INDEX('Curva Forward'!$C$5:$AN$13,MATCH(CONCATENATE(BD_COMERCIAL!$K50," ",BD_COMERCIAL!$L50),'Curva Forward'!$B$5:$B$13,0),MATCH(FT$4,'Curva Forward'!$C$4:$AN$4,0))),CV50)</f>
        <v>0</v>
      </c>
      <c r="FU50" s="200">
        <f>AI50*AI$2*IF($FC50="V",1,-1)*IF($Q50="Fixo",(CW50-INDEX('Curva Forward'!$C$5:$AN$13,MATCH(CONCATENATE(BD_COMERCIAL!$K50," ",BD_COMERCIAL!$L50),'Curva Forward'!$B$5:$B$13,0),MATCH(FU$4,'Curva Forward'!$C$4:$AN$4,0))),CW50)</f>
        <v>0</v>
      </c>
      <c r="FV50" s="200">
        <f>AJ50*AJ$2*IF($FC50="V",1,-1)*IF($Q50="Fixo",(CX50-INDEX('Curva Forward'!$C$5:$AN$13,MATCH(CONCATENATE(BD_COMERCIAL!$K50," ",BD_COMERCIAL!$L50),'Curva Forward'!$B$5:$B$13,0),MATCH(FV$4,'Curva Forward'!$C$4:$AN$4,0))),CX50)</f>
        <v>0</v>
      </c>
      <c r="FW50" s="200">
        <f>AK50*AK$2*IF($FC50="V",1,-1)*IF($Q50="Fixo",(CY50-INDEX('Curva Forward'!$C$5:$AN$13,MATCH(CONCATENATE(BD_COMERCIAL!$K50," ",BD_COMERCIAL!$L50),'Curva Forward'!$B$5:$B$13,0),MATCH(FW$4,'Curva Forward'!$C$4:$AN$4,0))),CY50)</f>
        <v>0</v>
      </c>
      <c r="FX50" s="200">
        <f>AL50*AL$2*IF($FC50="V",1,-1)*IF($Q50="Fixo",(CZ50-INDEX('Curva Forward'!$C$5:$AN$13,MATCH(CONCATENATE(BD_COMERCIAL!$K50," ",BD_COMERCIAL!$L50),'Curva Forward'!$B$5:$B$13,0),MATCH(FX$4,'Curva Forward'!$C$4:$AN$4,0))),CZ50)</f>
        <v>0</v>
      </c>
      <c r="FY50" s="200">
        <f>AM50*AM$2*IF($FC50="V",1,-1)*IF($Q50="Fixo",(DA50-INDEX('Curva Forward'!$C$5:$AN$13,MATCH(CONCATENATE(BD_COMERCIAL!$K50," ",BD_COMERCIAL!$L50),'Curva Forward'!$B$5:$B$13,0),MATCH(FY$4,'Curva Forward'!$C$4:$AN$4,0))),DA50)</f>
        <v>0</v>
      </c>
      <c r="FZ50" s="200">
        <f>AN50*AN$2*IF($FC50="V",1,-1)*IF($Q50="Fixo",(DB50-INDEX('Curva Forward'!$C$5:$AN$13,MATCH(CONCATENATE(BD_COMERCIAL!$K50," ",BD_COMERCIAL!$L50),'Curva Forward'!$B$5:$B$13,0),MATCH(FZ$4,'Curva Forward'!$C$4:$AN$4,0))),DB50)</f>
        <v>0</v>
      </c>
      <c r="GA50" s="200">
        <f>AO50*AO$2*IF($FC50="V",1,-1)*IF($Q50="Fixo",(DC50-INDEX('Curva Forward'!$C$5:$AN$13,MATCH(CONCATENATE(BD_COMERCIAL!$K50," ",BD_COMERCIAL!$L50),'Curva Forward'!$B$5:$B$13,0),MATCH(GA$4,'Curva Forward'!$C$4:$AN$4,0))),DC50)</f>
        <v>0</v>
      </c>
      <c r="GB50" s="200">
        <f>AP50*AP$2*IF($FC50="V",1,-1)*IF($Q50="Fixo",(DD50-INDEX('Curva Forward'!$C$5:$AN$13,MATCH(CONCATENATE(BD_COMERCIAL!$K50," ",BD_COMERCIAL!$L50),'Curva Forward'!$B$5:$B$13,0),MATCH(GB$4,'Curva Forward'!$C$4:$AN$4,0))),DD50)</f>
        <v>0</v>
      </c>
      <c r="GC50" s="200">
        <f>AQ50*AQ$2*IF($FC50="V",1,-1)*IF($Q50="Fixo",(DE50-INDEX('Curva Forward'!$C$5:$AN$13,MATCH(CONCATENATE(BD_COMERCIAL!$K50," ",BD_COMERCIAL!$L50),'Curva Forward'!$B$5:$B$13,0),MATCH(GC$4,'Curva Forward'!$C$4:$AN$4,0))),DE50)</f>
        <v>0</v>
      </c>
      <c r="GD50" s="200">
        <f>AR50*AR$2*IF($FC50="V",1,-1)*IF($Q50="Fixo",(DF50-INDEX('Curva Forward'!$C$5:$AN$13,MATCH(CONCATENATE(BD_COMERCIAL!$K50," ",BD_COMERCIAL!$L50),'Curva Forward'!$B$5:$B$13,0),MATCH(GD$4,'Curva Forward'!$C$4:$AN$4,0))),DF50)</f>
        <v>0</v>
      </c>
      <c r="GE50" s="200">
        <f>AS50*AS$2*IF($FC50="V",1,-1)*IF($Q50="Fixo",(DG50-INDEX('Curva Forward'!$C$5:$AN$13,MATCH(CONCATENATE(BD_COMERCIAL!$K50," ",BD_COMERCIAL!$L50),'Curva Forward'!$B$5:$B$13,0),MATCH(GE$4,'Curva Forward'!$C$4:$AN$4,0))),DG50)</f>
        <v>0</v>
      </c>
      <c r="GF50" s="200">
        <f>AT50*AT$2*IF($FC50="V",1,-1)*IF($Q50="Fixo",(DH50-INDEX('Curva Forward'!$C$5:$AN$13,MATCH(CONCATENATE(BD_COMERCIAL!$K50," ",BD_COMERCIAL!$L50),'Curva Forward'!$B$5:$B$13,0),MATCH(GF$4,'Curva Forward'!$C$4:$AN$4,0))),DH50)</f>
        <v>0</v>
      </c>
      <c r="GG50" s="200">
        <f>AU50*AU$2*IF($FC50="V",1,-1)*IF($Q50="Fixo",(DI50-INDEX('Curva Forward'!$C$5:$AN$13,MATCH(CONCATENATE(BD_COMERCIAL!$K50," ",BD_COMERCIAL!$L50),'Curva Forward'!$B$5:$B$13,0),MATCH(GG$4,'Curva Forward'!$C$4:$AN$4,0))),DI50)</f>
        <v>0</v>
      </c>
      <c r="GH50" s="200">
        <f>AV50*AV$2*IF($FC50="V",1,-1)*IF($Q50="Fixo",(DJ50-INDEX('Curva Forward'!$C$5:$AN$13,MATCH(CONCATENATE(BD_COMERCIAL!$K50," ",BD_COMERCIAL!$L50),'Curva Forward'!$B$5:$B$13,0),MATCH(GH$4,'Curva Forward'!$C$4:$AN$4,0))),DJ50)</f>
        <v>0</v>
      </c>
      <c r="GI50" s="200">
        <f>AW50*AW$2*IF($FC50="V",1,-1)*IF($Q50="Fixo",(DK50-INDEX('Curva Forward'!$C$5:$AN$13,MATCH(CONCATENATE(BD_COMERCIAL!$K50," ",BD_COMERCIAL!$L50),'Curva Forward'!$B$5:$B$13,0),MATCH(GI$4,'Curva Forward'!$C$4:$AN$4,0))),DK50)</f>
        <v>0</v>
      </c>
      <c r="GJ50" s="200">
        <f>AX50*AX$2*IF($FC50="V",1,-1)*IF($Q50="Fixo",(DL50-INDEX('Curva Forward'!$C$5:$AN$13,MATCH(CONCATENATE(BD_COMERCIAL!$K50," ",BD_COMERCIAL!$L50),'Curva Forward'!$B$5:$B$13,0),MATCH(GJ$4,'Curva Forward'!$C$4:$AN$4,0))),DL50)</f>
        <v>0</v>
      </c>
      <c r="GK50" s="200">
        <f>AY50*AY$2*IF($FC50="V",1,-1)*IF($Q50="Fixo",(DM50-INDEX('Curva Forward'!$C$5:$AN$13,MATCH(CONCATENATE(BD_COMERCIAL!$K50," ",BD_COMERCIAL!$L50),'Curva Forward'!$B$5:$B$13,0),MATCH(GK$4,'Curva Forward'!$C$4:$AN$4,0))),DM50)</f>
        <v>0</v>
      </c>
      <c r="GL50" s="200">
        <f>IF(EZ50="",0,CL50*CL$2*IF($FC50="V",1,-1)*IF($Q50="Fixo",(EZ50-INDEX('Curva Forward'!$C$5:$AN$13,MATCH(CONCATENATE(BD_COMERCIAL!$K50," ",BD_COMERCIAL!$L50),'Curva Forward'!$B$5:$B$13,0),MATCH(GL$4,'Curva Forward'!$C$4:$AN$4,0))),EZ50))</f>
        <v>0</v>
      </c>
      <c r="GM50" s="200">
        <f>IF(FA50="",0,CM50*CM$2*IF($FC50="V",1,-1)*IF($Q50="Fixo",(FA50-INDEX('Curva Forward'!$C$5:$AN$13,MATCH(CONCATENATE(BD_COMERCIAL!$K50," ",BD_COMERCIAL!$L50),'Curva Forward'!$B$5:$B$13,0),MATCH(GM$4,'Curva Forward'!$C$4:$AN$4,0))),FA50))</f>
        <v>0</v>
      </c>
      <c r="GN50" s="200">
        <f>IF(FB50="",0,CN50*CN$2*IF($FC50="V",1,-1)*IF($Q50="Fixo",(FB50-INDEX('Curva Forward'!$C$5:$AN$13,MATCH(CONCATENATE(BD_COMERCIAL!$K50," ",BD_COMERCIAL!$L50),'Curva Forward'!$B$5:$B$13,0),MATCH(GN$4,'Curva Forward'!$C$4:$AN$4,0))),FB50))</f>
        <v>0</v>
      </c>
      <c r="GO50" s="201">
        <f t="shared" ca="1" si="27"/>
        <v>0</v>
      </c>
      <c r="GP50" s="201">
        <f t="shared" ca="1" si="28"/>
        <v>0</v>
      </c>
    </row>
    <row r="51" spans="1:198" x14ac:dyDescent="0.25">
      <c r="A51" s="6"/>
      <c r="B51" s="7" t="s">
        <v>369</v>
      </c>
      <c r="C51" s="8">
        <v>44488</v>
      </c>
      <c r="D51" s="9" t="s">
        <v>131</v>
      </c>
      <c r="E51" s="9" t="s">
        <v>224</v>
      </c>
      <c r="F51" s="113">
        <v>33652516000170</v>
      </c>
      <c r="G51" s="10" t="s">
        <v>125</v>
      </c>
      <c r="H51" s="113">
        <v>3780401000108</v>
      </c>
      <c r="I51" s="9" t="s">
        <v>126</v>
      </c>
      <c r="J51" s="166" t="s">
        <v>366</v>
      </c>
      <c r="K51" s="10" t="s">
        <v>127</v>
      </c>
      <c r="L51" s="84" t="s">
        <v>22</v>
      </c>
      <c r="M51" s="11">
        <v>44652</v>
      </c>
      <c r="N51" s="12">
        <v>44742</v>
      </c>
      <c r="O51" s="10">
        <v>5</v>
      </c>
      <c r="P51" s="84">
        <v>200</v>
      </c>
      <c r="Q51" s="84" t="s">
        <v>128</v>
      </c>
      <c r="R51" s="10" t="s">
        <v>129</v>
      </c>
      <c r="S51" s="14" t="s">
        <v>135</v>
      </c>
      <c r="T51" s="11"/>
      <c r="U51" s="12"/>
      <c r="V51" s="257" t="str">
        <f ca="1">IF(U51="","",
IF(U51="NA","",
IFERROR(VLOOKUP(EOMONTH(M51,-2)+1,IPCA!$A:$B,2,0),
VLOOKUP(EOMONTH(TODAY(),-2)+1,IPCA!$A:$B,2,0))/
VLOOKUP(EOMONTH(U51,-2)+1,IPCA!$A:$B,2,0)*
P51))</f>
        <v/>
      </c>
      <c r="W51" s="84"/>
      <c r="X51" s="13" t="s">
        <v>133</v>
      </c>
      <c r="Y51" s="166"/>
      <c r="AA51" s="108"/>
      <c r="AB51" s="15"/>
      <c r="AE51">
        <v>5</v>
      </c>
      <c r="AF51">
        <v>5</v>
      </c>
      <c r="AG51">
        <v>5</v>
      </c>
      <c r="AM51" s="6"/>
      <c r="AN51" s="15"/>
      <c r="AY51" s="6"/>
      <c r="AZ51" s="15"/>
      <c r="BK51" s="6"/>
      <c r="BL51" s="15"/>
      <c r="BW51" s="6"/>
      <c r="BX51" s="15"/>
      <c r="CI51" s="6"/>
      <c r="CJ51" s="16">
        <f t="shared" si="12"/>
        <v>1.2465753424657535</v>
      </c>
      <c r="CK51" s="16" t="str">
        <f t="shared" si="13"/>
        <v/>
      </c>
      <c r="CL51" s="16" t="str">
        <f t="shared" si="14"/>
        <v/>
      </c>
      <c r="CM51" s="16" t="str">
        <f t="shared" si="15"/>
        <v/>
      </c>
      <c r="CN51" s="16" t="str">
        <f t="shared" si="16"/>
        <v/>
      </c>
      <c r="CO51" s="18"/>
      <c r="CP51" s="15"/>
      <c r="CS51">
        <v>200</v>
      </c>
      <c r="CT51">
        <v>200</v>
      </c>
      <c r="CU51">
        <v>200</v>
      </c>
      <c r="DA51" s="6"/>
      <c r="DB51" s="15"/>
      <c r="DM51" s="6"/>
      <c r="DN51" s="15"/>
      <c r="DY51" s="6"/>
      <c r="DZ51" s="15"/>
      <c r="EK51" s="6"/>
      <c r="EL51" s="15"/>
      <c r="EW51" s="6"/>
      <c r="EX51" s="16">
        <f t="shared" si="17"/>
        <v>49.863013698630134</v>
      </c>
      <c r="EY51" s="16" t="str">
        <f t="shared" si="18"/>
        <v/>
      </c>
      <c r="EZ51" s="16" t="str">
        <f t="shared" si="19"/>
        <v/>
      </c>
      <c r="FA51" s="16" t="str">
        <f t="shared" si="20"/>
        <v/>
      </c>
      <c r="FB51" s="160" t="str">
        <f t="shared" si="21"/>
        <v/>
      </c>
      <c r="FC51" t="s">
        <v>205</v>
      </c>
      <c r="FD51" s="20" t="s">
        <v>126</v>
      </c>
      <c r="FE51"/>
      <c r="FF51" s="209" t="s">
        <v>206</v>
      </c>
      <c r="FH51" s="284">
        <f t="shared" ca="1" si="22"/>
        <v>0</v>
      </c>
      <c r="FI51" s="208">
        <f t="shared" si="23"/>
        <v>3</v>
      </c>
      <c r="FK51" t="str">
        <f t="shared" si="24"/>
        <v>CESP Comercializadora de Energia S.A.</v>
      </c>
      <c r="FL51" s="201">
        <f t="shared" ca="1" si="25"/>
        <v>-1569060</v>
      </c>
      <c r="FM51" s="201">
        <f t="shared" ca="1" si="26"/>
        <v>0</v>
      </c>
      <c r="FN51" s="200">
        <f>AB51*AB$2*IF($FC51="V",1,-1)*IF($Q51="Fixo",(CP51-INDEX('Curva Forward'!$C$5:$AN$13,MATCH(CONCATENATE(BD_COMERCIAL!$K51," ",BD_COMERCIAL!$L51),'Curva Forward'!$B$5:$B$13,0),MATCH(FN$4,'Curva Forward'!$C$4:$AN$4,0))),CP51)</f>
        <v>0</v>
      </c>
      <c r="FO51" s="200">
        <f>AC51*AC$2*IF($FC51="V",1,-1)*IF($Q51="Fixo",(CQ51-INDEX('Curva Forward'!$C$5:$AN$13,MATCH(CONCATENATE(BD_COMERCIAL!$K51," ",BD_COMERCIAL!$L51),'Curva Forward'!$B$5:$B$13,0),MATCH(FO$4,'Curva Forward'!$C$4:$AN$4,0))),CQ51)</f>
        <v>0</v>
      </c>
      <c r="FP51" s="200">
        <f>AD51*AD$2*IF($FC51="V",1,-1)*IF($Q51="Fixo",(CR51-INDEX('Curva Forward'!$C$5:$AN$13,MATCH(CONCATENATE(BD_COMERCIAL!$K51," ",BD_COMERCIAL!$L51),'Curva Forward'!$B$5:$B$13,0),MATCH(FP$4,'Curva Forward'!$C$4:$AN$4,0))),CR51)</f>
        <v>0</v>
      </c>
      <c r="FQ51" s="200">
        <f>AE51*AE$2*IF($FC51="V",1,-1)*IF($Q51="Fixo",(CS51-INDEX('Curva Forward'!$C$5:$AN$13,MATCH(CONCATENATE(BD_COMERCIAL!$K51," ",BD_COMERCIAL!$L51),'Curva Forward'!$B$5:$B$13,0),MATCH(FQ$4,'Curva Forward'!$C$4:$AN$4,0))),CS51)</f>
        <v>-514800</v>
      </c>
      <c r="FR51" s="200">
        <f>AF51*AF$2*IF($FC51="V",1,-1)*IF($Q51="Fixo",(CT51-INDEX('Curva Forward'!$C$5:$AN$13,MATCH(CONCATENATE(BD_COMERCIAL!$K51," ",BD_COMERCIAL!$L51),'Curva Forward'!$B$5:$B$13,0),MATCH(FR$4,'Curva Forward'!$C$4:$AN$4,0))),CT51)</f>
        <v>-535680</v>
      </c>
      <c r="FS51" s="200">
        <f>AG51*AG$2*IF($FC51="V",1,-1)*IF($Q51="Fixo",(CU51-INDEX('Curva Forward'!$C$5:$AN$13,MATCH(CONCATENATE(BD_COMERCIAL!$K51," ",BD_COMERCIAL!$L51),'Curva Forward'!$B$5:$B$13,0),MATCH(FS$4,'Curva Forward'!$C$4:$AN$4,0))),CU51)</f>
        <v>-518580.00000000006</v>
      </c>
      <c r="FT51" s="200">
        <f>AH51*AH$2*IF($FC51="V",1,-1)*IF($Q51="Fixo",(CV51-INDEX('Curva Forward'!$C$5:$AN$13,MATCH(CONCATENATE(BD_COMERCIAL!$K51," ",BD_COMERCIAL!$L51),'Curva Forward'!$B$5:$B$13,0),MATCH(FT$4,'Curva Forward'!$C$4:$AN$4,0))),CV51)</f>
        <v>0</v>
      </c>
      <c r="FU51" s="200">
        <f>AI51*AI$2*IF($FC51="V",1,-1)*IF($Q51="Fixo",(CW51-INDEX('Curva Forward'!$C$5:$AN$13,MATCH(CONCATENATE(BD_COMERCIAL!$K51," ",BD_COMERCIAL!$L51),'Curva Forward'!$B$5:$B$13,0),MATCH(FU$4,'Curva Forward'!$C$4:$AN$4,0))),CW51)</f>
        <v>0</v>
      </c>
      <c r="FV51" s="200">
        <f>AJ51*AJ$2*IF($FC51="V",1,-1)*IF($Q51="Fixo",(CX51-INDEX('Curva Forward'!$C$5:$AN$13,MATCH(CONCATENATE(BD_COMERCIAL!$K51," ",BD_COMERCIAL!$L51),'Curva Forward'!$B$5:$B$13,0),MATCH(FV$4,'Curva Forward'!$C$4:$AN$4,0))),CX51)</f>
        <v>0</v>
      </c>
      <c r="FW51" s="200">
        <f>AK51*AK$2*IF($FC51="V",1,-1)*IF($Q51="Fixo",(CY51-INDEX('Curva Forward'!$C$5:$AN$13,MATCH(CONCATENATE(BD_COMERCIAL!$K51," ",BD_COMERCIAL!$L51),'Curva Forward'!$B$5:$B$13,0),MATCH(FW$4,'Curva Forward'!$C$4:$AN$4,0))),CY51)</f>
        <v>0</v>
      </c>
      <c r="FX51" s="200">
        <f>AL51*AL$2*IF($FC51="V",1,-1)*IF($Q51="Fixo",(CZ51-INDEX('Curva Forward'!$C$5:$AN$13,MATCH(CONCATENATE(BD_COMERCIAL!$K51," ",BD_COMERCIAL!$L51),'Curva Forward'!$B$5:$B$13,0),MATCH(FX$4,'Curva Forward'!$C$4:$AN$4,0))),CZ51)</f>
        <v>0</v>
      </c>
      <c r="FY51" s="200">
        <f>AM51*AM$2*IF($FC51="V",1,-1)*IF($Q51="Fixo",(DA51-INDEX('Curva Forward'!$C$5:$AN$13,MATCH(CONCATENATE(BD_COMERCIAL!$K51," ",BD_COMERCIAL!$L51),'Curva Forward'!$B$5:$B$13,0),MATCH(FY$4,'Curva Forward'!$C$4:$AN$4,0))),DA51)</f>
        <v>0</v>
      </c>
      <c r="FZ51" s="200">
        <f>AN51*AN$2*IF($FC51="V",1,-1)*IF($Q51="Fixo",(DB51-INDEX('Curva Forward'!$C$5:$AN$13,MATCH(CONCATENATE(BD_COMERCIAL!$K51," ",BD_COMERCIAL!$L51),'Curva Forward'!$B$5:$B$13,0),MATCH(FZ$4,'Curva Forward'!$C$4:$AN$4,0))),DB51)</f>
        <v>0</v>
      </c>
      <c r="GA51" s="200">
        <f>AO51*AO$2*IF($FC51="V",1,-1)*IF($Q51="Fixo",(DC51-INDEX('Curva Forward'!$C$5:$AN$13,MATCH(CONCATENATE(BD_COMERCIAL!$K51," ",BD_COMERCIAL!$L51),'Curva Forward'!$B$5:$B$13,0),MATCH(GA$4,'Curva Forward'!$C$4:$AN$4,0))),DC51)</f>
        <v>0</v>
      </c>
      <c r="GB51" s="200">
        <f>AP51*AP$2*IF($FC51="V",1,-1)*IF($Q51="Fixo",(DD51-INDEX('Curva Forward'!$C$5:$AN$13,MATCH(CONCATENATE(BD_COMERCIAL!$K51," ",BD_COMERCIAL!$L51),'Curva Forward'!$B$5:$B$13,0),MATCH(GB$4,'Curva Forward'!$C$4:$AN$4,0))),DD51)</f>
        <v>0</v>
      </c>
      <c r="GC51" s="200">
        <f>AQ51*AQ$2*IF($FC51="V",1,-1)*IF($Q51="Fixo",(DE51-INDEX('Curva Forward'!$C$5:$AN$13,MATCH(CONCATENATE(BD_COMERCIAL!$K51," ",BD_COMERCIAL!$L51),'Curva Forward'!$B$5:$B$13,0),MATCH(GC$4,'Curva Forward'!$C$4:$AN$4,0))),DE51)</f>
        <v>0</v>
      </c>
      <c r="GD51" s="200">
        <f>AR51*AR$2*IF($FC51="V",1,-1)*IF($Q51="Fixo",(DF51-INDEX('Curva Forward'!$C$5:$AN$13,MATCH(CONCATENATE(BD_COMERCIAL!$K51," ",BD_COMERCIAL!$L51),'Curva Forward'!$B$5:$B$13,0),MATCH(GD$4,'Curva Forward'!$C$4:$AN$4,0))),DF51)</f>
        <v>0</v>
      </c>
      <c r="GE51" s="200">
        <f>AS51*AS$2*IF($FC51="V",1,-1)*IF($Q51="Fixo",(DG51-INDEX('Curva Forward'!$C$5:$AN$13,MATCH(CONCATENATE(BD_COMERCIAL!$K51," ",BD_COMERCIAL!$L51),'Curva Forward'!$B$5:$B$13,0),MATCH(GE$4,'Curva Forward'!$C$4:$AN$4,0))),DG51)</f>
        <v>0</v>
      </c>
      <c r="GF51" s="200">
        <f>AT51*AT$2*IF($FC51="V",1,-1)*IF($Q51="Fixo",(DH51-INDEX('Curva Forward'!$C$5:$AN$13,MATCH(CONCATENATE(BD_COMERCIAL!$K51," ",BD_COMERCIAL!$L51),'Curva Forward'!$B$5:$B$13,0),MATCH(GF$4,'Curva Forward'!$C$4:$AN$4,0))),DH51)</f>
        <v>0</v>
      </c>
      <c r="GG51" s="200">
        <f>AU51*AU$2*IF($FC51="V",1,-1)*IF($Q51="Fixo",(DI51-INDEX('Curva Forward'!$C$5:$AN$13,MATCH(CONCATENATE(BD_COMERCIAL!$K51," ",BD_COMERCIAL!$L51),'Curva Forward'!$B$5:$B$13,0),MATCH(GG$4,'Curva Forward'!$C$4:$AN$4,0))),DI51)</f>
        <v>0</v>
      </c>
      <c r="GH51" s="200">
        <f>AV51*AV$2*IF($FC51="V",1,-1)*IF($Q51="Fixo",(DJ51-INDEX('Curva Forward'!$C$5:$AN$13,MATCH(CONCATENATE(BD_COMERCIAL!$K51," ",BD_COMERCIAL!$L51),'Curva Forward'!$B$5:$B$13,0),MATCH(GH$4,'Curva Forward'!$C$4:$AN$4,0))),DJ51)</f>
        <v>0</v>
      </c>
      <c r="GI51" s="200">
        <f>AW51*AW$2*IF($FC51="V",1,-1)*IF($Q51="Fixo",(DK51-INDEX('Curva Forward'!$C$5:$AN$13,MATCH(CONCATENATE(BD_COMERCIAL!$K51," ",BD_COMERCIAL!$L51),'Curva Forward'!$B$5:$B$13,0),MATCH(GI$4,'Curva Forward'!$C$4:$AN$4,0))),DK51)</f>
        <v>0</v>
      </c>
      <c r="GJ51" s="200">
        <f>AX51*AX$2*IF($FC51="V",1,-1)*IF($Q51="Fixo",(DL51-INDEX('Curva Forward'!$C$5:$AN$13,MATCH(CONCATENATE(BD_COMERCIAL!$K51," ",BD_COMERCIAL!$L51),'Curva Forward'!$B$5:$B$13,0),MATCH(GJ$4,'Curva Forward'!$C$4:$AN$4,0))),DL51)</f>
        <v>0</v>
      </c>
      <c r="GK51" s="200">
        <f>AY51*AY$2*IF($FC51="V",1,-1)*IF($Q51="Fixo",(DM51-INDEX('Curva Forward'!$C$5:$AN$13,MATCH(CONCATENATE(BD_COMERCIAL!$K51," ",BD_COMERCIAL!$L51),'Curva Forward'!$B$5:$B$13,0),MATCH(GK$4,'Curva Forward'!$C$4:$AN$4,0))),DM51)</f>
        <v>0</v>
      </c>
      <c r="GL51" s="200">
        <f>IF(EZ51="",0,CL51*CL$2*IF($FC51="V",1,-1)*IF($Q51="Fixo",(EZ51-INDEX('Curva Forward'!$C$5:$AN$13,MATCH(CONCATENATE(BD_COMERCIAL!$K51," ",BD_COMERCIAL!$L51),'Curva Forward'!$B$5:$B$13,0),MATCH(GL$4,'Curva Forward'!$C$4:$AN$4,0))),EZ51))</f>
        <v>0</v>
      </c>
      <c r="GM51" s="200">
        <f>IF(FA51="",0,CM51*CM$2*IF($FC51="V",1,-1)*IF($Q51="Fixo",(FA51-INDEX('Curva Forward'!$C$5:$AN$13,MATCH(CONCATENATE(BD_COMERCIAL!$K51," ",BD_COMERCIAL!$L51),'Curva Forward'!$B$5:$B$13,0),MATCH(GM$4,'Curva Forward'!$C$4:$AN$4,0))),FA51))</f>
        <v>0</v>
      </c>
      <c r="GN51" s="200">
        <f>IF(FB51="",0,CN51*CN$2*IF($FC51="V",1,-1)*IF($Q51="Fixo",(FB51-INDEX('Curva Forward'!$C$5:$AN$13,MATCH(CONCATENATE(BD_COMERCIAL!$K51," ",BD_COMERCIAL!$L51),'Curva Forward'!$B$5:$B$13,0),MATCH(GN$4,'Curva Forward'!$C$4:$AN$4,0))),FB51))</f>
        <v>0</v>
      </c>
      <c r="GO51" s="201">
        <f t="shared" ca="1" si="27"/>
        <v>0</v>
      </c>
      <c r="GP51" s="201">
        <f t="shared" ca="1" si="28"/>
        <v>0</v>
      </c>
    </row>
    <row r="52" spans="1:198" x14ac:dyDescent="0.25">
      <c r="A52" s="6"/>
      <c r="B52" s="7" t="s">
        <v>370</v>
      </c>
      <c r="C52" s="8">
        <v>44488</v>
      </c>
      <c r="D52" s="9" t="s">
        <v>124</v>
      </c>
      <c r="E52" s="9" t="s">
        <v>125</v>
      </c>
      <c r="F52" s="113">
        <v>3780401000108</v>
      </c>
      <c r="G52" s="10" t="s">
        <v>150</v>
      </c>
      <c r="H52" s="113">
        <v>7760179000124</v>
      </c>
      <c r="I52" s="9" t="s">
        <v>126</v>
      </c>
      <c r="J52" s="166" t="s">
        <v>366</v>
      </c>
      <c r="K52" s="10" t="s">
        <v>127</v>
      </c>
      <c r="L52" s="84" t="s">
        <v>22</v>
      </c>
      <c r="M52" s="11">
        <v>44743</v>
      </c>
      <c r="N52" s="12">
        <v>44834</v>
      </c>
      <c r="O52" s="10">
        <v>5</v>
      </c>
      <c r="P52" s="84">
        <v>322</v>
      </c>
      <c r="Q52" s="84" t="s">
        <v>128</v>
      </c>
      <c r="R52" s="10" t="s">
        <v>129</v>
      </c>
      <c r="S52" s="14" t="s">
        <v>135</v>
      </c>
      <c r="T52" s="11"/>
      <c r="U52" s="12"/>
      <c r="V52" s="257" t="str">
        <f ca="1">IF(U52="","",
IF(U52="NA","",
IFERROR(VLOOKUP(EOMONTH(M52,-2)+1,IPCA!$A:$B,2,0),
VLOOKUP(EOMONTH(TODAY(),-2)+1,IPCA!$A:$B,2,0))/
VLOOKUP(EOMONTH(U52,-2)+1,IPCA!$A:$B,2,0)*
P52))</f>
        <v/>
      </c>
      <c r="W52" s="84"/>
      <c r="X52" s="13" t="s">
        <v>133</v>
      </c>
      <c r="Y52" s="166"/>
      <c r="AA52" s="108"/>
      <c r="AB52" s="15"/>
      <c r="AH52">
        <v>5</v>
      </c>
      <c r="AI52">
        <v>5</v>
      </c>
      <c r="AJ52">
        <v>5</v>
      </c>
      <c r="AM52" s="6"/>
      <c r="AN52" s="15"/>
      <c r="AY52" s="6"/>
      <c r="AZ52" s="15"/>
      <c r="BK52" s="6"/>
      <c r="BL52" s="15"/>
      <c r="BW52" s="6"/>
      <c r="BX52" s="15"/>
      <c r="CI52" s="6"/>
      <c r="CJ52" s="16">
        <f t="shared" si="12"/>
        <v>1.2602739726027397</v>
      </c>
      <c r="CK52" s="16" t="str">
        <f t="shared" si="13"/>
        <v/>
      </c>
      <c r="CL52" s="16" t="str">
        <f t="shared" si="14"/>
        <v/>
      </c>
      <c r="CM52" s="16" t="str">
        <f t="shared" si="15"/>
        <v/>
      </c>
      <c r="CN52" s="16" t="str">
        <f t="shared" si="16"/>
        <v/>
      </c>
      <c r="CO52" s="18"/>
      <c r="CP52" s="15"/>
      <c r="CV52">
        <v>322</v>
      </c>
      <c r="CW52">
        <v>322</v>
      </c>
      <c r="CX52">
        <v>322</v>
      </c>
      <c r="DA52" s="6"/>
      <c r="DB52" s="15"/>
      <c r="DM52" s="6"/>
      <c r="DN52" s="15"/>
      <c r="DY52" s="6"/>
      <c r="DZ52" s="15"/>
      <c r="EK52" s="6"/>
      <c r="EL52" s="15"/>
      <c r="EW52" s="6"/>
      <c r="EX52" s="16">
        <f t="shared" si="17"/>
        <v>81.161643835616445</v>
      </c>
      <c r="EY52" s="16" t="str">
        <f t="shared" si="18"/>
        <v/>
      </c>
      <c r="EZ52" s="16" t="str">
        <f t="shared" si="19"/>
        <v/>
      </c>
      <c r="FA52" s="16" t="str">
        <f t="shared" si="20"/>
        <v/>
      </c>
      <c r="FB52" s="160" t="str">
        <f t="shared" si="21"/>
        <v/>
      </c>
      <c r="FC52" t="s">
        <v>204</v>
      </c>
      <c r="FD52" s="20" t="s">
        <v>126</v>
      </c>
      <c r="FE52"/>
      <c r="FF52" s="209" t="s">
        <v>206</v>
      </c>
      <c r="FH52" s="284">
        <f t="shared" ca="1" si="22"/>
        <v>0</v>
      </c>
      <c r="FI52" s="208">
        <f t="shared" si="23"/>
        <v>3.0333333333333332</v>
      </c>
      <c r="FK52" t="str">
        <f t="shared" si="24"/>
        <v>Focus Energia LTDA</v>
      </c>
      <c r="FL52" s="201">
        <f t="shared" ca="1" si="25"/>
        <v>2695542</v>
      </c>
      <c r="FM52" s="201">
        <f t="shared" ca="1" si="26"/>
        <v>0</v>
      </c>
      <c r="FN52" s="200">
        <f>AB52*AB$2*IF($FC52="V",1,-1)*IF($Q52="Fixo",(CP52-INDEX('Curva Forward'!$C$5:$AN$13,MATCH(CONCATENATE(BD_COMERCIAL!$K52," ",BD_COMERCIAL!$L52),'Curva Forward'!$B$5:$B$13,0),MATCH(FN$4,'Curva Forward'!$C$4:$AN$4,0))),CP52)</f>
        <v>0</v>
      </c>
      <c r="FO52" s="200">
        <f>AC52*AC$2*IF($FC52="V",1,-1)*IF($Q52="Fixo",(CQ52-INDEX('Curva Forward'!$C$5:$AN$13,MATCH(CONCATENATE(BD_COMERCIAL!$K52," ",BD_COMERCIAL!$L52),'Curva Forward'!$B$5:$B$13,0),MATCH(FO$4,'Curva Forward'!$C$4:$AN$4,0))),CQ52)</f>
        <v>0</v>
      </c>
      <c r="FP52" s="200">
        <f>AD52*AD$2*IF($FC52="V",1,-1)*IF($Q52="Fixo",(CR52-INDEX('Curva Forward'!$C$5:$AN$13,MATCH(CONCATENATE(BD_COMERCIAL!$K52," ",BD_COMERCIAL!$L52),'Curva Forward'!$B$5:$B$13,0),MATCH(FP$4,'Curva Forward'!$C$4:$AN$4,0))),CR52)</f>
        <v>0</v>
      </c>
      <c r="FQ52" s="200">
        <f>AE52*AE$2*IF($FC52="V",1,-1)*IF($Q52="Fixo",(CS52-INDEX('Curva Forward'!$C$5:$AN$13,MATCH(CONCATENATE(BD_COMERCIAL!$K52," ",BD_COMERCIAL!$L52),'Curva Forward'!$B$5:$B$13,0),MATCH(FQ$4,'Curva Forward'!$C$4:$AN$4,0))),CS52)</f>
        <v>0</v>
      </c>
      <c r="FR52" s="200">
        <f>AF52*AF$2*IF($FC52="V",1,-1)*IF($Q52="Fixo",(CT52-INDEX('Curva Forward'!$C$5:$AN$13,MATCH(CONCATENATE(BD_COMERCIAL!$K52," ",BD_COMERCIAL!$L52),'Curva Forward'!$B$5:$B$13,0),MATCH(FR$4,'Curva Forward'!$C$4:$AN$4,0))),CT52)</f>
        <v>0</v>
      </c>
      <c r="FS52" s="200">
        <f>AG52*AG$2*IF($FC52="V",1,-1)*IF($Q52="Fixo",(CU52-INDEX('Curva Forward'!$C$5:$AN$13,MATCH(CONCATENATE(BD_COMERCIAL!$K52," ",BD_COMERCIAL!$L52),'Curva Forward'!$B$5:$B$13,0),MATCH(FS$4,'Curva Forward'!$C$4:$AN$4,0))),CU52)</f>
        <v>0</v>
      </c>
      <c r="FT52" s="200">
        <f>AH52*AH$2*IF($FC52="V",1,-1)*IF($Q52="Fixo",(CV52-INDEX('Curva Forward'!$C$5:$AN$13,MATCH(CONCATENATE(BD_COMERCIAL!$K52," ",BD_COMERCIAL!$L52),'Curva Forward'!$B$5:$B$13,0),MATCH(FT$4,'Curva Forward'!$C$4:$AN$4,0))),CV52)</f>
        <v>949902</v>
      </c>
      <c r="FU52" s="200">
        <f>AI52*AI$2*IF($FC52="V",1,-1)*IF($Q52="Fixo",(CW52-INDEX('Curva Forward'!$C$5:$AN$13,MATCH(CONCATENATE(BD_COMERCIAL!$K52," ",BD_COMERCIAL!$L52),'Curva Forward'!$B$5:$B$13,0),MATCH(FU$4,'Curva Forward'!$C$4:$AN$4,0))),CW52)</f>
        <v>881640</v>
      </c>
      <c r="FV52" s="200">
        <f>AJ52*AJ$2*IF($FC52="V",1,-1)*IF($Q52="Fixo",(CX52-INDEX('Curva Forward'!$C$5:$AN$13,MATCH(CONCATENATE(BD_COMERCIAL!$K52," ",BD_COMERCIAL!$L52),'Curva Forward'!$B$5:$B$13,0),MATCH(FV$4,'Curva Forward'!$C$4:$AN$4,0))),CX52)</f>
        <v>864000</v>
      </c>
      <c r="FW52" s="200">
        <f>AK52*AK$2*IF($FC52="V",1,-1)*IF($Q52="Fixo",(CY52-INDEX('Curva Forward'!$C$5:$AN$13,MATCH(CONCATENATE(BD_COMERCIAL!$K52," ",BD_COMERCIAL!$L52),'Curva Forward'!$B$5:$B$13,0),MATCH(FW$4,'Curva Forward'!$C$4:$AN$4,0))),CY52)</f>
        <v>0</v>
      </c>
      <c r="FX52" s="200">
        <f>AL52*AL$2*IF($FC52="V",1,-1)*IF($Q52="Fixo",(CZ52-INDEX('Curva Forward'!$C$5:$AN$13,MATCH(CONCATENATE(BD_COMERCIAL!$K52," ",BD_COMERCIAL!$L52),'Curva Forward'!$B$5:$B$13,0),MATCH(FX$4,'Curva Forward'!$C$4:$AN$4,0))),CZ52)</f>
        <v>0</v>
      </c>
      <c r="FY52" s="200">
        <f>AM52*AM$2*IF($FC52="V",1,-1)*IF($Q52="Fixo",(DA52-INDEX('Curva Forward'!$C$5:$AN$13,MATCH(CONCATENATE(BD_COMERCIAL!$K52," ",BD_COMERCIAL!$L52),'Curva Forward'!$B$5:$B$13,0),MATCH(FY$4,'Curva Forward'!$C$4:$AN$4,0))),DA52)</f>
        <v>0</v>
      </c>
      <c r="FZ52" s="200">
        <f>AN52*AN$2*IF($FC52="V",1,-1)*IF($Q52="Fixo",(DB52-INDEX('Curva Forward'!$C$5:$AN$13,MATCH(CONCATENATE(BD_COMERCIAL!$K52," ",BD_COMERCIAL!$L52),'Curva Forward'!$B$5:$B$13,0),MATCH(FZ$4,'Curva Forward'!$C$4:$AN$4,0))),DB52)</f>
        <v>0</v>
      </c>
      <c r="GA52" s="200">
        <f>AO52*AO$2*IF($FC52="V",1,-1)*IF($Q52="Fixo",(DC52-INDEX('Curva Forward'!$C$5:$AN$13,MATCH(CONCATENATE(BD_COMERCIAL!$K52," ",BD_COMERCIAL!$L52),'Curva Forward'!$B$5:$B$13,0),MATCH(GA$4,'Curva Forward'!$C$4:$AN$4,0))),DC52)</f>
        <v>0</v>
      </c>
      <c r="GB52" s="200">
        <f>AP52*AP$2*IF($FC52="V",1,-1)*IF($Q52="Fixo",(DD52-INDEX('Curva Forward'!$C$5:$AN$13,MATCH(CONCATENATE(BD_COMERCIAL!$K52," ",BD_COMERCIAL!$L52),'Curva Forward'!$B$5:$B$13,0),MATCH(GB$4,'Curva Forward'!$C$4:$AN$4,0))),DD52)</f>
        <v>0</v>
      </c>
      <c r="GC52" s="200">
        <f>AQ52*AQ$2*IF($FC52="V",1,-1)*IF($Q52="Fixo",(DE52-INDEX('Curva Forward'!$C$5:$AN$13,MATCH(CONCATENATE(BD_COMERCIAL!$K52," ",BD_COMERCIAL!$L52),'Curva Forward'!$B$5:$B$13,0),MATCH(GC$4,'Curva Forward'!$C$4:$AN$4,0))),DE52)</f>
        <v>0</v>
      </c>
      <c r="GD52" s="200">
        <f>AR52*AR$2*IF($FC52="V",1,-1)*IF($Q52="Fixo",(DF52-INDEX('Curva Forward'!$C$5:$AN$13,MATCH(CONCATENATE(BD_COMERCIAL!$K52," ",BD_COMERCIAL!$L52),'Curva Forward'!$B$5:$B$13,0),MATCH(GD$4,'Curva Forward'!$C$4:$AN$4,0))),DF52)</f>
        <v>0</v>
      </c>
      <c r="GE52" s="200">
        <f>AS52*AS$2*IF($FC52="V",1,-1)*IF($Q52="Fixo",(DG52-INDEX('Curva Forward'!$C$5:$AN$13,MATCH(CONCATENATE(BD_COMERCIAL!$K52," ",BD_COMERCIAL!$L52),'Curva Forward'!$B$5:$B$13,0),MATCH(GE$4,'Curva Forward'!$C$4:$AN$4,0))),DG52)</f>
        <v>0</v>
      </c>
      <c r="GF52" s="200">
        <f>AT52*AT$2*IF($FC52="V",1,-1)*IF($Q52="Fixo",(DH52-INDEX('Curva Forward'!$C$5:$AN$13,MATCH(CONCATENATE(BD_COMERCIAL!$K52," ",BD_COMERCIAL!$L52),'Curva Forward'!$B$5:$B$13,0),MATCH(GF$4,'Curva Forward'!$C$4:$AN$4,0))),DH52)</f>
        <v>0</v>
      </c>
      <c r="GG52" s="200">
        <f>AU52*AU$2*IF($FC52="V",1,-1)*IF($Q52="Fixo",(DI52-INDEX('Curva Forward'!$C$5:$AN$13,MATCH(CONCATENATE(BD_COMERCIAL!$K52," ",BD_COMERCIAL!$L52),'Curva Forward'!$B$5:$B$13,0),MATCH(GG$4,'Curva Forward'!$C$4:$AN$4,0))),DI52)</f>
        <v>0</v>
      </c>
      <c r="GH52" s="200">
        <f>AV52*AV$2*IF($FC52="V",1,-1)*IF($Q52="Fixo",(DJ52-INDEX('Curva Forward'!$C$5:$AN$13,MATCH(CONCATENATE(BD_COMERCIAL!$K52," ",BD_COMERCIAL!$L52),'Curva Forward'!$B$5:$B$13,0),MATCH(GH$4,'Curva Forward'!$C$4:$AN$4,0))),DJ52)</f>
        <v>0</v>
      </c>
      <c r="GI52" s="200">
        <f>AW52*AW$2*IF($FC52="V",1,-1)*IF($Q52="Fixo",(DK52-INDEX('Curva Forward'!$C$5:$AN$13,MATCH(CONCATENATE(BD_COMERCIAL!$K52," ",BD_COMERCIAL!$L52),'Curva Forward'!$B$5:$B$13,0),MATCH(GI$4,'Curva Forward'!$C$4:$AN$4,0))),DK52)</f>
        <v>0</v>
      </c>
      <c r="GJ52" s="200">
        <f>AX52*AX$2*IF($FC52="V",1,-1)*IF($Q52="Fixo",(DL52-INDEX('Curva Forward'!$C$5:$AN$13,MATCH(CONCATENATE(BD_COMERCIAL!$K52," ",BD_COMERCIAL!$L52),'Curva Forward'!$B$5:$B$13,0),MATCH(GJ$4,'Curva Forward'!$C$4:$AN$4,0))),DL52)</f>
        <v>0</v>
      </c>
      <c r="GK52" s="200">
        <f>AY52*AY$2*IF($FC52="V",1,-1)*IF($Q52="Fixo",(DM52-INDEX('Curva Forward'!$C$5:$AN$13,MATCH(CONCATENATE(BD_COMERCIAL!$K52," ",BD_COMERCIAL!$L52),'Curva Forward'!$B$5:$B$13,0),MATCH(GK$4,'Curva Forward'!$C$4:$AN$4,0))),DM52)</f>
        <v>0</v>
      </c>
      <c r="GL52" s="200">
        <f>IF(EZ52="",0,CL52*CL$2*IF($FC52="V",1,-1)*IF($Q52="Fixo",(EZ52-INDEX('Curva Forward'!$C$5:$AN$13,MATCH(CONCATENATE(BD_COMERCIAL!$K52," ",BD_COMERCIAL!$L52),'Curva Forward'!$B$5:$B$13,0),MATCH(GL$4,'Curva Forward'!$C$4:$AN$4,0))),EZ52))</f>
        <v>0</v>
      </c>
      <c r="GM52" s="200">
        <f>IF(FA52="",0,CM52*CM$2*IF($FC52="V",1,-1)*IF($Q52="Fixo",(FA52-INDEX('Curva Forward'!$C$5:$AN$13,MATCH(CONCATENATE(BD_COMERCIAL!$K52," ",BD_COMERCIAL!$L52),'Curva Forward'!$B$5:$B$13,0),MATCH(GM$4,'Curva Forward'!$C$4:$AN$4,0))),FA52))</f>
        <v>0</v>
      </c>
      <c r="GN52" s="200">
        <f>IF(FB52="",0,CN52*CN$2*IF($FC52="V",1,-1)*IF($Q52="Fixo",(FB52-INDEX('Curva Forward'!$C$5:$AN$13,MATCH(CONCATENATE(BD_COMERCIAL!$K52," ",BD_COMERCIAL!$L52),'Curva Forward'!$B$5:$B$13,0),MATCH(GN$4,'Curva Forward'!$C$4:$AN$4,0))),FB52))</f>
        <v>0</v>
      </c>
      <c r="GO52" s="201">
        <f t="shared" ca="1" si="27"/>
        <v>0</v>
      </c>
      <c r="GP52" s="201">
        <f t="shared" ca="1" si="28"/>
        <v>0</v>
      </c>
    </row>
    <row r="53" spans="1:198" x14ac:dyDescent="0.25">
      <c r="A53" s="6"/>
      <c r="B53" s="7" t="s">
        <v>371</v>
      </c>
      <c r="C53" s="8">
        <v>44488</v>
      </c>
      <c r="D53" s="9" t="s">
        <v>124</v>
      </c>
      <c r="E53" s="9" t="s">
        <v>125</v>
      </c>
      <c r="F53" s="113">
        <v>3780401000108</v>
      </c>
      <c r="G53" s="10" t="s">
        <v>202</v>
      </c>
      <c r="H53" s="113">
        <v>18483400000160</v>
      </c>
      <c r="I53" s="9" t="s">
        <v>126</v>
      </c>
      <c r="J53" s="166" t="s">
        <v>366</v>
      </c>
      <c r="K53" s="10" t="s">
        <v>127</v>
      </c>
      <c r="L53" s="84" t="s">
        <v>22</v>
      </c>
      <c r="M53" s="11">
        <v>44743</v>
      </c>
      <c r="N53" s="12">
        <v>44834</v>
      </c>
      <c r="O53" s="10">
        <v>2</v>
      </c>
      <c r="P53" s="84">
        <v>320</v>
      </c>
      <c r="Q53" s="84" t="s">
        <v>128</v>
      </c>
      <c r="R53" s="10" t="s">
        <v>129</v>
      </c>
      <c r="S53" s="14" t="s">
        <v>135</v>
      </c>
      <c r="T53" s="11"/>
      <c r="U53" s="12"/>
      <c r="V53" s="257" t="str">
        <f ca="1">IF(U53="","",
IF(U53="NA","",
IFERROR(VLOOKUP(EOMONTH(M53,-2)+1,IPCA!$A:$B,2,0),
VLOOKUP(EOMONTH(TODAY(),-2)+1,IPCA!$A:$B,2,0))/
VLOOKUP(EOMONTH(U53,-2)+1,IPCA!$A:$B,2,0)*
P53))</f>
        <v/>
      </c>
      <c r="W53" s="84"/>
      <c r="X53" s="13" t="s">
        <v>133</v>
      </c>
      <c r="Y53" s="166"/>
      <c r="AA53" s="108"/>
      <c r="AB53" s="15"/>
      <c r="AH53">
        <v>2</v>
      </c>
      <c r="AI53">
        <v>2</v>
      </c>
      <c r="AJ53">
        <v>2</v>
      </c>
      <c r="AM53" s="6"/>
      <c r="AN53" s="15"/>
      <c r="AY53" s="6"/>
      <c r="AZ53" s="15"/>
      <c r="BK53" s="6"/>
      <c r="BL53" s="15"/>
      <c r="BW53" s="6"/>
      <c r="BX53" s="15"/>
      <c r="CI53" s="6"/>
      <c r="CJ53" s="16">
        <f t="shared" si="12"/>
        <v>0.50410958904109593</v>
      </c>
      <c r="CK53" s="16" t="str">
        <f t="shared" si="13"/>
        <v/>
      </c>
      <c r="CL53" s="16" t="str">
        <f t="shared" si="14"/>
        <v/>
      </c>
      <c r="CM53" s="16" t="str">
        <f t="shared" si="15"/>
        <v/>
      </c>
      <c r="CN53" s="16" t="str">
        <f t="shared" si="16"/>
        <v/>
      </c>
      <c r="CO53" s="18"/>
      <c r="CP53" s="15"/>
      <c r="CV53">
        <v>320</v>
      </c>
      <c r="CW53">
        <v>320</v>
      </c>
      <c r="CX53">
        <v>320</v>
      </c>
      <c r="DA53" s="6"/>
      <c r="DB53" s="15"/>
      <c r="DM53" s="6"/>
      <c r="DN53" s="15"/>
      <c r="DY53" s="6"/>
      <c r="DZ53" s="15"/>
      <c r="EK53" s="6"/>
      <c r="EL53" s="15"/>
      <c r="EW53" s="6"/>
      <c r="EX53" s="16">
        <f t="shared" si="17"/>
        <v>80.657534246575338</v>
      </c>
      <c r="EY53" s="16" t="str">
        <f t="shared" si="18"/>
        <v/>
      </c>
      <c r="EZ53" s="16" t="str">
        <f t="shared" si="19"/>
        <v/>
      </c>
      <c r="FA53" s="16" t="str">
        <f t="shared" si="20"/>
        <v/>
      </c>
      <c r="FB53" s="160" t="str">
        <f t="shared" si="21"/>
        <v/>
      </c>
      <c r="FC53" t="s">
        <v>204</v>
      </c>
      <c r="FD53" s="20" t="s">
        <v>126</v>
      </c>
      <c r="FE53"/>
      <c r="FF53" s="209" t="s">
        <v>206</v>
      </c>
      <c r="FH53" s="284">
        <f t="shared" ca="1" si="22"/>
        <v>0</v>
      </c>
      <c r="FI53" s="208">
        <f t="shared" si="23"/>
        <v>3.0333333333333332</v>
      </c>
      <c r="FK53" t="str">
        <f t="shared" si="24"/>
        <v>Genial Energy Comercializadora de Energia Elétrica Ltda</v>
      </c>
      <c r="FL53" s="201">
        <f t="shared" ca="1" si="25"/>
        <v>1069384.8</v>
      </c>
      <c r="FM53" s="201">
        <f t="shared" ca="1" si="26"/>
        <v>0</v>
      </c>
      <c r="FN53" s="200">
        <f>AB53*AB$2*IF($FC53="V",1,-1)*IF($Q53="Fixo",(CP53-INDEX('Curva Forward'!$C$5:$AN$13,MATCH(CONCATENATE(BD_COMERCIAL!$K53," ",BD_COMERCIAL!$L53),'Curva Forward'!$B$5:$B$13,0),MATCH(FN$4,'Curva Forward'!$C$4:$AN$4,0))),CP53)</f>
        <v>0</v>
      </c>
      <c r="FO53" s="200">
        <f>AC53*AC$2*IF($FC53="V",1,-1)*IF($Q53="Fixo",(CQ53-INDEX('Curva Forward'!$C$5:$AN$13,MATCH(CONCATENATE(BD_COMERCIAL!$K53," ",BD_COMERCIAL!$L53),'Curva Forward'!$B$5:$B$13,0),MATCH(FO$4,'Curva Forward'!$C$4:$AN$4,0))),CQ53)</f>
        <v>0</v>
      </c>
      <c r="FP53" s="200">
        <f>AD53*AD$2*IF($FC53="V",1,-1)*IF($Q53="Fixo",(CR53-INDEX('Curva Forward'!$C$5:$AN$13,MATCH(CONCATENATE(BD_COMERCIAL!$K53," ",BD_COMERCIAL!$L53),'Curva Forward'!$B$5:$B$13,0),MATCH(FP$4,'Curva Forward'!$C$4:$AN$4,0))),CR53)</f>
        <v>0</v>
      </c>
      <c r="FQ53" s="200">
        <f>AE53*AE$2*IF($FC53="V",1,-1)*IF($Q53="Fixo",(CS53-INDEX('Curva Forward'!$C$5:$AN$13,MATCH(CONCATENATE(BD_COMERCIAL!$K53," ",BD_COMERCIAL!$L53),'Curva Forward'!$B$5:$B$13,0),MATCH(FQ$4,'Curva Forward'!$C$4:$AN$4,0))),CS53)</f>
        <v>0</v>
      </c>
      <c r="FR53" s="200">
        <f>AF53*AF$2*IF($FC53="V",1,-1)*IF($Q53="Fixo",(CT53-INDEX('Curva Forward'!$C$5:$AN$13,MATCH(CONCATENATE(BD_COMERCIAL!$K53," ",BD_COMERCIAL!$L53),'Curva Forward'!$B$5:$B$13,0),MATCH(FR$4,'Curva Forward'!$C$4:$AN$4,0))),CT53)</f>
        <v>0</v>
      </c>
      <c r="FS53" s="200">
        <f>AG53*AG$2*IF($FC53="V",1,-1)*IF($Q53="Fixo",(CU53-INDEX('Curva Forward'!$C$5:$AN$13,MATCH(CONCATENATE(BD_COMERCIAL!$K53," ",BD_COMERCIAL!$L53),'Curva Forward'!$B$5:$B$13,0),MATCH(FS$4,'Curva Forward'!$C$4:$AN$4,0))),CU53)</f>
        <v>0</v>
      </c>
      <c r="FT53" s="200">
        <f>AH53*AH$2*IF($FC53="V",1,-1)*IF($Q53="Fixo",(CV53-INDEX('Curva Forward'!$C$5:$AN$13,MATCH(CONCATENATE(BD_COMERCIAL!$K53," ",BD_COMERCIAL!$L53),'Curva Forward'!$B$5:$B$13,0),MATCH(FT$4,'Curva Forward'!$C$4:$AN$4,0))),CV53)</f>
        <v>376984.8</v>
      </c>
      <c r="FU53" s="200">
        <f>AI53*AI$2*IF($FC53="V",1,-1)*IF($Q53="Fixo",(CW53-INDEX('Curva Forward'!$C$5:$AN$13,MATCH(CONCATENATE(BD_COMERCIAL!$K53," ",BD_COMERCIAL!$L53),'Curva Forward'!$B$5:$B$13,0),MATCH(FU$4,'Curva Forward'!$C$4:$AN$4,0))),CW53)</f>
        <v>349680</v>
      </c>
      <c r="FV53" s="200">
        <f>AJ53*AJ$2*IF($FC53="V",1,-1)*IF($Q53="Fixo",(CX53-INDEX('Curva Forward'!$C$5:$AN$13,MATCH(CONCATENATE(BD_COMERCIAL!$K53," ",BD_COMERCIAL!$L53),'Curva Forward'!$B$5:$B$13,0),MATCH(FV$4,'Curva Forward'!$C$4:$AN$4,0))),CX53)</f>
        <v>342720</v>
      </c>
      <c r="FW53" s="200">
        <f>AK53*AK$2*IF($FC53="V",1,-1)*IF($Q53="Fixo",(CY53-INDEX('Curva Forward'!$C$5:$AN$13,MATCH(CONCATENATE(BD_COMERCIAL!$K53," ",BD_COMERCIAL!$L53),'Curva Forward'!$B$5:$B$13,0),MATCH(FW$4,'Curva Forward'!$C$4:$AN$4,0))),CY53)</f>
        <v>0</v>
      </c>
      <c r="FX53" s="200">
        <f>AL53*AL$2*IF($FC53="V",1,-1)*IF($Q53="Fixo",(CZ53-INDEX('Curva Forward'!$C$5:$AN$13,MATCH(CONCATENATE(BD_COMERCIAL!$K53," ",BD_COMERCIAL!$L53),'Curva Forward'!$B$5:$B$13,0),MATCH(FX$4,'Curva Forward'!$C$4:$AN$4,0))),CZ53)</f>
        <v>0</v>
      </c>
      <c r="FY53" s="200">
        <f>AM53*AM$2*IF($FC53="V",1,-1)*IF($Q53="Fixo",(DA53-INDEX('Curva Forward'!$C$5:$AN$13,MATCH(CONCATENATE(BD_COMERCIAL!$K53," ",BD_COMERCIAL!$L53),'Curva Forward'!$B$5:$B$13,0),MATCH(FY$4,'Curva Forward'!$C$4:$AN$4,0))),DA53)</f>
        <v>0</v>
      </c>
      <c r="FZ53" s="200">
        <f>AN53*AN$2*IF($FC53="V",1,-1)*IF($Q53="Fixo",(DB53-INDEX('Curva Forward'!$C$5:$AN$13,MATCH(CONCATENATE(BD_COMERCIAL!$K53," ",BD_COMERCIAL!$L53),'Curva Forward'!$B$5:$B$13,0),MATCH(FZ$4,'Curva Forward'!$C$4:$AN$4,0))),DB53)</f>
        <v>0</v>
      </c>
      <c r="GA53" s="200">
        <f>AO53*AO$2*IF($FC53="V",1,-1)*IF($Q53="Fixo",(DC53-INDEX('Curva Forward'!$C$5:$AN$13,MATCH(CONCATENATE(BD_COMERCIAL!$K53," ",BD_COMERCIAL!$L53),'Curva Forward'!$B$5:$B$13,0),MATCH(GA$4,'Curva Forward'!$C$4:$AN$4,0))),DC53)</f>
        <v>0</v>
      </c>
      <c r="GB53" s="200">
        <f>AP53*AP$2*IF($FC53="V",1,-1)*IF($Q53="Fixo",(DD53-INDEX('Curva Forward'!$C$5:$AN$13,MATCH(CONCATENATE(BD_COMERCIAL!$K53," ",BD_COMERCIAL!$L53),'Curva Forward'!$B$5:$B$13,0),MATCH(GB$4,'Curva Forward'!$C$4:$AN$4,0))),DD53)</f>
        <v>0</v>
      </c>
      <c r="GC53" s="200">
        <f>AQ53*AQ$2*IF($FC53="V",1,-1)*IF($Q53="Fixo",(DE53-INDEX('Curva Forward'!$C$5:$AN$13,MATCH(CONCATENATE(BD_COMERCIAL!$K53," ",BD_COMERCIAL!$L53),'Curva Forward'!$B$5:$B$13,0),MATCH(GC$4,'Curva Forward'!$C$4:$AN$4,0))),DE53)</f>
        <v>0</v>
      </c>
      <c r="GD53" s="200">
        <f>AR53*AR$2*IF($FC53="V",1,-1)*IF($Q53="Fixo",(DF53-INDEX('Curva Forward'!$C$5:$AN$13,MATCH(CONCATENATE(BD_COMERCIAL!$K53," ",BD_COMERCIAL!$L53),'Curva Forward'!$B$5:$B$13,0),MATCH(GD$4,'Curva Forward'!$C$4:$AN$4,0))),DF53)</f>
        <v>0</v>
      </c>
      <c r="GE53" s="200">
        <f>AS53*AS$2*IF($FC53="V",1,-1)*IF($Q53="Fixo",(DG53-INDEX('Curva Forward'!$C$5:$AN$13,MATCH(CONCATENATE(BD_COMERCIAL!$K53," ",BD_COMERCIAL!$L53),'Curva Forward'!$B$5:$B$13,0),MATCH(GE$4,'Curva Forward'!$C$4:$AN$4,0))),DG53)</f>
        <v>0</v>
      </c>
      <c r="GF53" s="200">
        <f>AT53*AT$2*IF($FC53="V",1,-1)*IF($Q53="Fixo",(DH53-INDEX('Curva Forward'!$C$5:$AN$13,MATCH(CONCATENATE(BD_COMERCIAL!$K53," ",BD_COMERCIAL!$L53),'Curva Forward'!$B$5:$B$13,0),MATCH(GF$4,'Curva Forward'!$C$4:$AN$4,0))),DH53)</f>
        <v>0</v>
      </c>
      <c r="GG53" s="200">
        <f>AU53*AU$2*IF($FC53="V",1,-1)*IF($Q53="Fixo",(DI53-INDEX('Curva Forward'!$C$5:$AN$13,MATCH(CONCATENATE(BD_COMERCIAL!$K53," ",BD_COMERCIAL!$L53),'Curva Forward'!$B$5:$B$13,0),MATCH(GG$4,'Curva Forward'!$C$4:$AN$4,0))),DI53)</f>
        <v>0</v>
      </c>
      <c r="GH53" s="200">
        <f>AV53*AV$2*IF($FC53="V",1,-1)*IF($Q53="Fixo",(DJ53-INDEX('Curva Forward'!$C$5:$AN$13,MATCH(CONCATENATE(BD_COMERCIAL!$K53," ",BD_COMERCIAL!$L53),'Curva Forward'!$B$5:$B$13,0),MATCH(GH$4,'Curva Forward'!$C$4:$AN$4,0))),DJ53)</f>
        <v>0</v>
      </c>
      <c r="GI53" s="200">
        <f>AW53*AW$2*IF($FC53="V",1,-1)*IF($Q53="Fixo",(DK53-INDEX('Curva Forward'!$C$5:$AN$13,MATCH(CONCATENATE(BD_COMERCIAL!$K53," ",BD_COMERCIAL!$L53),'Curva Forward'!$B$5:$B$13,0),MATCH(GI$4,'Curva Forward'!$C$4:$AN$4,0))),DK53)</f>
        <v>0</v>
      </c>
      <c r="GJ53" s="200">
        <f>AX53*AX$2*IF($FC53="V",1,-1)*IF($Q53="Fixo",(DL53-INDEX('Curva Forward'!$C$5:$AN$13,MATCH(CONCATENATE(BD_COMERCIAL!$K53," ",BD_COMERCIAL!$L53),'Curva Forward'!$B$5:$B$13,0),MATCH(GJ$4,'Curva Forward'!$C$4:$AN$4,0))),DL53)</f>
        <v>0</v>
      </c>
      <c r="GK53" s="200">
        <f>AY53*AY$2*IF($FC53="V",1,-1)*IF($Q53="Fixo",(DM53-INDEX('Curva Forward'!$C$5:$AN$13,MATCH(CONCATENATE(BD_COMERCIAL!$K53," ",BD_COMERCIAL!$L53),'Curva Forward'!$B$5:$B$13,0),MATCH(GK$4,'Curva Forward'!$C$4:$AN$4,0))),DM53)</f>
        <v>0</v>
      </c>
      <c r="GL53" s="200">
        <f>IF(EZ53="",0,CL53*CL$2*IF($FC53="V",1,-1)*IF($Q53="Fixo",(EZ53-INDEX('Curva Forward'!$C$5:$AN$13,MATCH(CONCATENATE(BD_COMERCIAL!$K53," ",BD_COMERCIAL!$L53),'Curva Forward'!$B$5:$B$13,0),MATCH(GL$4,'Curva Forward'!$C$4:$AN$4,0))),EZ53))</f>
        <v>0</v>
      </c>
      <c r="GM53" s="200">
        <f>IF(FA53="",0,CM53*CM$2*IF($FC53="V",1,-1)*IF($Q53="Fixo",(FA53-INDEX('Curva Forward'!$C$5:$AN$13,MATCH(CONCATENATE(BD_COMERCIAL!$K53," ",BD_COMERCIAL!$L53),'Curva Forward'!$B$5:$B$13,0),MATCH(GM$4,'Curva Forward'!$C$4:$AN$4,0))),FA53))</f>
        <v>0</v>
      </c>
      <c r="GN53" s="200">
        <f>IF(FB53="",0,CN53*CN$2*IF($FC53="V",1,-1)*IF($Q53="Fixo",(FB53-INDEX('Curva Forward'!$C$5:$AN$13,MATCH(CONCATENATE(BD_COMERCIAL!$K53," ",BD_COMERCIAL!$L53),'Curva Forward'!$B$5:$B$13,0),MATCH(GN$4,'Curva Forward'!$C$4:$AN$4,0))),FB53))</f>
        <v>0</v>
      </c>
      <c r="GO53" s="201">
        <f t="shared" ca="1" si="27"/>
        <v>0</v>
      </c>
      <c r="GP53" s="201">
        <f t="shared" ca="1" si="28"/>
        <v>0</v>
      </c>
    </row>
    <row r="54" spans="1:198" x14ac:dyDescent="0.25">
      <c r="A54" s="6"/>
      <c r="B54" s="7" t="s">
        <v>372</v>
      </c>
      <c r="C54" s="8">
        <v>44488</v>
      </c>
      <c r="D54" s="9" t="s">
        <v>131</v>
      </c>
      <c r="E54" s="9" t="s">
        <v>132</v>
      </c>
      <c r="F54" s="113">
        <v>4973790000142</v>
      </c>
      <c r="G54" s="10" t="s">
        <v>125</v>
      </c>
      <c r="H54" s="113">
        <v>3780401000108</v>
      </c>
      <c r="I54" s="9" t="s">
        <v>126</v>
      </c>
      <c r="J54" s="166" t="s">
        <v>366</v>
      </c>
      <c r="K54" s="10" t="s">
        <v>127</v>
      </c>
      <c r="L54" s="84" t="s">
        <v>22</v>
      </c>
      <c r="M54" s="11">
        <v>44652</v>
      </c>
      <c r="N54" s="12">
        <v>44742</v>
      </c>
      <c r="O54" s="10">
        <v>2</v>
      </c>
      <c r="P54" s="84">
        <v>200</v>
      </c>
      <c r="Q54" s="84" t="s">
        <v>128</v>
      </c>
      <c r="R54" s="10" t="s">
        <v>129</v>
      </c>
      <c r="S54" s="14" t="s">
        <v>135</v>
      </c>
      <c r="T54" s="11"/>
      <c r="U54" s="12"/>
      <c r="V54" s="257" t="str">
        <f ca="1">IF(U54="","",
IF(U54="NA","",
IFERROR(VLOOKUP(EOMONTH(M54,-2)+1,IPCA!$A:$B,2,0),
VLOOKUP(EOMONTH(TODAY(),-2)+1,IPCA!$A:$B,2,0))/
VLOOKUP(EOMONTH(U54,-2)+1,IPCA!$A:$B,2,0)*
P54))</f>
        <v/>
      </c>
      <c r="W54" s="84"/>
      <c r="X54" s="13" t="s">
        <v>133</v>
      </c>
      <c r="Y54" s="166"/>
      <c r="AA54" s="108"/>
      <c r="AB54" s="15"/>
      <c r="AE54">
        <v>2</v>
      </c>
      <c r="AF54">
        <v>2</v>
      </c>
      <c r="AG54">
        <v>2</v>
      </c>
      <c r="AM54" s="6"/>
      <c r="AN54" s="15"/>
      <c r="AY54" s="6"/>
      <c r="AZ54" s="15"/>
      <c r="BK54" s="6"/>
      <c r="BL54" s="15"/>
      <c r="BW54" s="6"/>
      <c r="BX54" s="15"/>
      <c r="CI54" s="6"/>
      <c r="CJ54" s="16">
        <f t="shared" si="12"/>
        <v>0.49863013698630138</v>
      </c>
      <c r="CK54" s="16" t="str">
        <f t="shared" si="13"/>
        <v/>
      </c>
      <c r="CL54" s="16" t="str">
        <f t="shared" si="14"/>
        <v/>
      </c>
      <c r="CM54" s="16" t="str">
        <f t="shared" si="15"/>
        <v/>
      </c>
      <c r="CN54" s="16" t="str">
        <f t="shared" si="16"/>
        <v/>
      </c>
      <c r="CO54" s="18"/>
      <c r="CP54" s="15"/>
      <c r="CS54">
        <v>200</v>
      </c>
      <c r="CT54">
        <v>200</v>
      </c>
      <c r="CU54">
        <v>200</v>
      </c>
      <c r="DA54" s="6"/>
      <c r="DB54" s="15"/>
      <c r="DM54" s="6"/>
      <c r="DN54" s="15"/>
      <c r="DY54" s="6"/>
      <c r="DZ54" s="15"/>
      <c r="EK54" s="6"/>
      <c r="EL54" s="15"/>
      <c r="EW54" s="6"/>
      <c r="EX54" s="16">
        <f t="shared" si="17"/>
        <v>49.863013698630134</v>
      </c>
      <c r="EY54" s="16" t="str">
        <f t="shared" si="18"/>
        <v/>
      </c>
      <c r="EZ54" s="16" t="str">
        <f t="shared" si="19"/>
        <v/>
      </c>
      <c r="FA54" s="16" t="str">
        <f t="shared" si="20"/>
        <v/>
      </c>
      <c r="FB54" s="160" t="str">
        <f t="shared" si="21"/>
        <v/>
      </c>
      <c r="FC54" t="s">
        <v>205</v>
      </c>
      <c r="FD54" s="20" t="s">
        <v>126</v>
      </c>
      <c r="FE54"/>
      <c r="FF54" s="209" t="s">
        <v>206</v>
      </c>
      <c r="FH54" s="284">
        <f t="shared" ca="1" si="22"/>
        <v>0</v>
      </c>
      <c r="FI54" s="208">
        <f t="shared" si="23"/>
        <v>3</v>
      </c>
      <c r="FK54" t="str">
        <f t="shared" si="24"/>
        <v>CPFL Comercialização Brasil S.A.</v>
      </c>
      <c r="FL54" s="201">
        <f t="shared" ca="1" si="25"/>
        <v>-627624</v>
      </c>
      <c r="FM54" s="201">
        <f t="shared" ca="1" si="26"/>
        <v>0</v>
      </c>
      <c r="FN54" s="200">
        <f>AB54*AB$2*IF($FC54="V",1,-1)*IF($Q54="Fixo",(CP54-INDEX('Curva Forward'!$C$5:$AN$13,MATCH(CONCATENATE(BD_COMERCIAL!$K54," ",BD_COMERCIAL!$L54),'Curva Forward'!$B$5:$B$13,0),MATCH(FN$4,'Curva Forward'!$C$4:$AN$4,0))),CP54)</f>
        <v>0</v>
      </c>
      <c r="FO54" s="200">
        <f>AC54*AC$2*IF($FC54="V",1,-1)*IF($Q54="Fixo",(CQ54-INDEX('Curva Forward'!$C$5:$AN$13,MATCH(CONCATENATE(BD_COMERCIAL!$K54," ",BD_COMERCIAL!$L54),'Curva Forward'!$B$5:$B$13,0),MATCH(FO$4,'Curva Forward'!$C$4:$AN$4,0))),CQ54)</f>
        <v>0</v>
      </c>
      <c r="FP54" s="200">
        <f>AD54*AD$2*IF($FC54="V",1,-1)*IF($Q54="Fixo",(CR54-INDEX('Curva Forward'!$C$5:$AN$13,MATCH(CONCATENATE(BD_COMERCIAL!$K54," ",BD_COMERCIAL!$L54),'Curva Forward'!$B$5:$B$13,0),MATCH(FP$4,'Curva Forward'!$C$4:$AN$4,0))),CR54)</f>
        <v>0</v>
      </c>
      <c r="FQ54" s="200">
        <f>AE54*AE$2*IF($FC54="V",1,-1)*IF($Q54="Fixo",(CS54-INDEX('Curva Forward'!$C$5:$AN$13,MATCH(CONCATENATE(BD_COMERCIAL!$K54," ",BD_COMERCIAL!$L54),'Curva Forward'!$B$5:$B$13,0),MATCH(FQ$4,'Curva Forward'!$C$4:$AN$4,0))),CS54)</f>
        <v>-205920</v>
      </c>
      <c r="FR54" s="200">
        <f>AF54*AF$2*IF($FC54="V",1,-1)*IF($Q54="Fixo",(CT54-INDEX('Curva Forward'!$C$5:$AN$13,MATCH(CONCATENATE(BD_COMERCIAL!$K54," ",BD_COMERCIAL!$L54),'Curva Forward'!$B$5:$B$13,0),MATCH(FR$4,'Curva Forward'!$C$4:$AN$4,0))),CT54)</f>
        <v>-214272</v>
      </c>
      <c r="FS54" s="200">
        <f>AG54*AG$2*IF($FC54="V",1,-1)*IF($Q54="Fixo",(CU54-INDEX('Curva Forward'!$C$5:$AN$13,MATCH(CONCATENATE(BD_COMERCIAL!$K54," ",BD_COMERCIAL!$L54),'Curva Forward'!$B$5:$B$13,0),MATCH(FS$4,'Curva Forward'!$C$4:$AN$4,0))),CU54)</f>
        <v>-207432.00000000003</v>
      </c>
      <c r="FT54" s="200">
        <f>AH54*AH$2*IF($FC54="V",1,-1)*IF($Q54="Fixo",(CV54-INDEX('Curva Forward'!$C$5:$AN$13,MATCH(CONCATENATE(BD_COMERCIAL!$K54," ",BD_COMERCIAL!$L54),'Curva Forward'!$B$5:$B$13,0),MATCH(FT$4,'Curva Forward'!$C$4:$AN$4,0))),CV54)</f>
        <v>0</v>
      </c>
      <c r="FU54" s="200">
        <f>AI54*AI$2*IF($FC54="V",1,-1)*IF($Q54="Fixo",(CW54-INDEX('Curva Forward'!$C$5:$AN$13,MATCH(CONCATENATE(BD_COMERCIAL!$K54," ",BD_COMERCIAL!$L54),'Curva Forward'!$B$5:$B$13,0),MATCH(FU$4,'Curva Forward'!$C$4:$AN$4,0))),CW54)</f>
        <v>0</v>
      </c>
      <c r="FV54" s="200">
        <f>AJ54*AJ$2*IF($FC54="V",1,-1)*IF($Q54="Fixo",(CX54-INDEX('Curva Forward'!$C$5:$AN$13,MATCH(CONCATENATE(BD_COMERCIAL!$K54," ",BD_COMERCIAL!$L54),'Curva Forward'!$B$5:$B$13,0),MATCH(FV$4,'Curva Forward'!$C$4:$AN$4,0))),CX54)</f>
        <v>0</v>
      </c>
      <c r="FW54" s="200">
        <f>AK54*AK$2*IF($FC54="V",1,-1)*IF($Q54="Fixo",(CY54-INDEX('Curva Forward'!$C$5:$AN$13,MATCH(CONCATENATE(BD_COMERCIAL!$K54," ",BD_COMERCIAL!$L54),'Curva Forward'!$B$5:$B$13,0),MATCH(FW$4,'Curva Forward'!$C$4:$AN$4,0))),CY54)</f>
        <v>0</v>
      </c>
      <c r="FX54" s="200">
        <f>AL54*AL$2*IF($FC54="V",1,-1)*IF($Q54="Fixo",(CZ54-INDEX('Curva Forward'!$C$5:$AN$13,MATCH(CONCATENATE(BD_COMERCIAL!$K54," ",BD_COMERCIAL!$L54),'Curva Forward'!$B$5:$B$13,0),MATCH(FX$4,'Curva Forward'!$C$4:$AN$4,0))),CZ54)</f>
        <v>0</v>
      </c>
      <c r="FY54" s="200">
        <f>AM54*AM$2*IF($FC54="V",1,-1)*IF($Q54="Fixo",(DA54-INDEX('Curva Forward'!$C$5:$AN$13,MATCH(CONCATENATE(BD_COMERCIAL!$K54," ",BD_COMERCIAL!$L54),'Curva Forward'!$B$5:$B$13,0),MATCH(FY$4,'Curva Forward'!$C$4:$AN$4,0))),DA54)</f>
        <v>0</v>
      </c>
      <c r="FZ54" s="200">
        <f>AN54*AN$2*IF($FC54="V",1,-1)*IF($Q54="Fixo",(DB54-INDEX('Curva Forward'!$C$5:$AN$13,MATCH(CONCATENATE(BD_COMERCIAL!$K54," ",BD_COMERCIAL!$L54),'Curva Forward'!$B$5:$B$13,0),MATCH(FZ$4,'Curva Forward'!$C$4:$AN$4,0))),DB54)</f>
        <v>0</v>
      </c>
      <c r="GA54" s="200">
        <f>AO54*AO$2*IF($FC54="V",1,-1)*IF($Q54="Fixo",(DC54-INDEX('Curva Forward'!$C$5:$AN$13,MATCH(CONCATENATE(BD_COMERCIAL!$K54," ",BD_COMERCIAL!$L54),'Curva Forward'!$B$5:$B$13,0),MATCH(GA$4,'Curva Forward'!$C$4:$AN$4,0))),DC54)</f>
        <v>0</v>
      </c>
      <c r="GB54" s="200">
        <f>AP54*AP$2*IF($FC54="V",1,-1)*IF($Q54="Fixo",(DD54-INDEX('Curva Forward'!$C$5:$AN$13,MATCH(CONCATENATE(BD_COMERCIAL!$K54," ",BD_COMERCIAL!$L54),'Curva Forward'!$B$5:$B$13,0),MATCH(GB$4,'Curva Forward'!$C$4:$AN$4,0))),DD54)</f>
        <v>0</v>
      </c>
      <c r="GC54" s="200">
        <f>AQ54*AQ$2*IF($FC54="V",1,-1)*IF($Q54="Fixo",(DE54-INDEX('Curva Forward'!$C$5:$AN$13,MATCH(CONCATENATE(BD_COMERCIAL!$K54," ",BD_COMERCIAL!$L54),'Curva Forward'!$B$5:$B$13,0),MATCH(GC$4,'Curva Forward'!$C$4:$AN$4,0))),DE54)</f>
        <v>0</v>
      </c>
      <c r="GD54" s="200">
        <f>AR54*AR$2*IF($FC54="V",1,-1)*IF($Q54="Fixo",(DF54-INDEX('Curva Forward'!$C$5:$AN$13,MATCH(CONCATENATE(BD_COMERCIAL!$K54," ",BD_COMERCIAL!$L54),'Curva Forward'!$B$5:$B$13,0),MATCH(GD$4,'Curva Forward'!$C$4:$AN$4,0))),DF54)</f>
        <v>0</v>
      </c>
      <c r="GE54" s="200">
        <f>AS54*AS$2*IF($FC54="V",1,-1)*IF($Q54="Fixo",(DG54-INDEX('Curva Forward'!$C$5:$AN$13,MATCH(CONCATENATE(BD_COMERCIAL!$K54," ",BD_COMERCIAL!$L54),'Curva Forward'!$B$5:$B$13,0),MATCH(GE$4,'Curva Forward'!$C$4:$AN$4,0))),DG54)</f>
        <v>0</v>
      </c>
      <c r="GF54" s="200">
        <f>AT54*AT$2*IF($FC54="V",1,-1)*IF($Q54="Fixo",(DH54-INDEX('Curva Forward'!$C$5:$AN$13,MATCH(CONCATENATE(BD_COMERCIAL!$K54," ",BD_COMERCIAL!$L54),'Curva Forward'!$B$5:$B$13,0),MATCH(GF$4,'Curva Forward'!$C$4:$AN$4,0))),DH54)</f>
        <v>0</v>
      </c>
      <c r="GG54" s="200">
        <f>AU54*AU$2*IF($FC54="V",1,-1)*IF($Q54="Fixo",(DI54-INDEX('Curva Forward'!$C$5:$AN$13,MATCH(CONCATENATE(BD_COMERCIAL!$K54," ",BD_COMERCIAL!$L54),'Curva Forward'!$B$5:$B$13,0),MATCH(GG$4,'Curva Forward'!$C$4:$AN$4,0))),DI54)</f>
        <v>0</v>
      </c>
      <c r="GH54" s="200">
        <f>AV54*AV$2*IF($FC54="V",1,-1)*IF($Q54="Fixo",(DJ54-INDEX('Curva Forward'!$C$5:$AN$13,MATCH(CONCATENATE(BD_COMERCIAL!$K54," ",BD_COMERCIAL!$L54),'Curva Forward'!$B$5:$B$13,0),MATCH(GH$4,'Curva Forward'!$C$4:$AN$4,0))),DJ54)</f>
        <v>0</v>
      </c>
      <c r="GI54" s="200">
        <f>AW54*AW$2*IF($FC54="V",1,-1)*IF($Q54="Fixo",(DK54-INDEX('Curva Forward'!$C$5:$AN$13,MATCH(CONCATENATE(BD_COMERCIAL!$K54," ",BD_COMERCIAL!$L54),'Curva Forward'!$B$5:$B$13,0),MATCH(GI$4,'Curva Forward'!$C$4:$AN$4,0))),DK54)</f>
        <v>0</v>
      </c>
      <c r="GJ54" s="200">
        <f>AX54*AX$2*IF($FC54="V",1,-1)*IF($Q54="Fixo",(DL54-INDEX('Curva Forward'!$C$5:$AN$13,MATCH(CONCATENATE(BD_COMERCIAL!$K54," ",BD_COMERCIAL!$L54),'Curva Forward'!$B$5:$B$13,0),MATCH(GJ$4,'Curva Forward'!$C$4:$AN$4,0))),DL54)</f>
        <v>0</v>
      </c>
      <c r="GK54" s="200">
        <f>AY54*AY$2*IF($FC54="V",1,-1)*IF($Q54="Fixo",(DM54-INDEX('Curva Forward'!$C$5:$AN$13,MATCH(CONCATENATE(BD_COMERCIAL!$K54," ",BD_COMERCIAL!$L54),'Curva Forward'!$B$5:$B$13,0),MATCH(GK$4,'Curva Forward'!$C$4:$AN$4,0))),DM54)</f>
        <v>0</v>
      </c>
      <c r="GL54" s="200">
        <f>IF(EZ54="",0,CL54*CL$2*IF($FC54="V",1,-1)*IF($Q54="Fixo",(EZ54-INDEX('Curva Forward'!$C$5:$AN$13,MATCH(CONCATENATE(BD_COMERCIAL!$K54," ",BD_COMERCIAL!$L54),'Curva Forward'!$B$5:$B$13,0),MATCH(GL$4,'Curva Forward'!$C$4:$AN$4,0))),EZ54))</f>
        <v>0</v>
      </c>
      <c r="GM54" s="200">
        <f>IF(FA54="",0,CM54*CM$2*IF($FC54="V",1,-1)*IF($Q54="Fixo",(FA54-INDEX('Curva Forward'!$C$5:$AN$13,MATCH(CONCATENATE(BD_COMERCIAL!$K54," ",BD_COMERCIAL!$L54),'Curva Forward'!$B$5:$B$13,0),MATCH(GM$4,'Curva Forward'!$C$4:$AN$4,0))),FA54))</f>
        <v>0</v>
      </c>
      <c r="GN54" s="200">
        <f>IF(FB54="",0,CN54*CN$2*IF($FC54="V",1,-1)*IF($Q54="Fixo",(FB54-INDEX('Curva Forward'!$C$5:$AN$13,MATCH(CONCATENATE(BD_COMERCIAL!$K54," ",BD_COMERCIAL!$L54),'Curva Forward'!$B$5:$B$13,0),MATCH(GN$4,'Curva Forward'!$C$4:$AN$4,0))),FB54))</f>
        <v>0</v>
      </c>
      <c r="GO54" s="201">
        <f t="shared" ca="1" si="27"/>
        <v>0</v>
      </c>
      <c r="GP54" s="201">
        <f t="shared" ca="1" si="28"/>
        <v>0</v>
      </c>
    </row>
    <row r="55" spans="1:198" x14ac:dyDescent="0.25">
      <c r="A55" s="6"/>
      <c r="B55" s="7" t="s">
        <v>373</v>
      </c>
      <c r="C55" s="8">
        <v>44488</v>
      </c>
      <c r="D55" s="9" t="s">
        <v>124</v>
      </c>
      <c r="E55" s="9" t="s">
        <v>125</v>
      </c>
      <c r="F55" s="113">
        <v>3780401000108</v>
      </c>
      <c r="G55" s="10" t="s">
        <v>179</v>
      </c>
      <c r="H55" s="113">
        <v>30483222000173</v>
      </c>
      <c r="I55" s="9" t="s">
        <v>126</v>
      </c>
      <c r="J55" s="166" t="s">
        <v>366</v>
      </c>
      <c r="K55" s="10" t="s">
        <v>127</v>
      </c>
      <c r="L55" s="84" t="s">
        <v>22</v>
      </c>
      <c r="M55" s="11">
        <v>44743</v>
      </c>
      <c r="N55" s="12">
        <v>44834</v>
      </c>
      <c r="O55" s="10">
        <v>5</v>
      </c>
      <c r="P55" s="84">
        <v>320</v>
      </c>
      <c r="Q55" s="84" t="s">
        <v>128</v>
      </c>
      <c r="R55" s="10" t="s">
        <v>129</v>
      </c>
      <c r="S55" s="14" t="s">
        <v>135</v>
      </c>
      <c r="T55" s="11"/>
      <c r="U55" s="12"/>
      <c r="V55" s="257" t="str">
        <f ca="1">IF(U55="","",
IF(U55="NA","",
IFERROR(VLOOKUP(EOMONTH(M55,-2)+1,IPCA!$A:$B,2,0),
VLOOKUP(EOMONTH(TODAY(),-2)+1,IPCA!$A:$B,2,0))/
VLOOKUP(EOMONTH(U55,-2)+1,IPCA!$A:$B,2,0)*
P55))</f>
        <v/>
      </c>
      <c r="W55" s="84"/>
      <c r="X55" s="13" t="s">
        <v>133</v>
      </c>
      <c r="Y55" s="166"/>
      <c r="AA55" s="108"/>
      <c r="AB55" s="15"/>
      <c r="AH55">
        <v>5</v>
      </c>
      <c r="AI55">
        <v>5</v>
      </c>
      <c r="AJ55">
        <v>5</v>
      </c>
      <c r="AM55" s="6"/>
      <c r="AN55" s="15"/>
      <c r="AY55" s="6"/>
      <c r="AZ55" s="15"/>
      <c r="BK55" s="6"/>
      <c r="BL55" s="15"/>
      <c r="BW55" s="6"/>
      <c r="BX55" s="15"/>
      <c r="CI55" s="6"/>
      <c r="CJ55" s="16">
        <f t="shared" si="12"/>
        <v>1.2602739726027397</v>
      </c>
      <c r="CK55" s="16" t="str">
        <f t="shared" si="13"/>
        <v/>
      </c>
      <c r="CL55" s="16" t="str">
        <f t="shared" si="14"/>
        <v/>
      </c>
      <c r="CM55" s="16" t="str">
        <f t="shared" si="15"/>
        <v/>
      </c>
      <c r="CN55" s="16" t="str">
        <f t="shared" si="16"/>
        <v/>
      </c>
      <c r="CO55" s="18"/>
      <c r="CP55" s="15"/>
      <c r="CV55">
        <v>320</v>
      </c>
      <c r="CW55">
        <v>320</v>
      </c>
      <c r="CX55">
        <v>320</v>
      </c>
      <c r="DA55" s="6"/>
      <c r="DB55" s="15"/>
      <c r="DM55" s="6"/>
      <c r="DN55" s="15"/>
      <c r="DY55" s="6"/>
      <c r="DZ55" s="15"/>
      <c r="EK55" s="6"/>
      <c r="EL55" s="15"/>
      <c r="EW55" s="6"/>
      <c r="EX55" s="16">
        <f t="shared" si="17"/>
        <v>80.657534246575338</v>
      </c>
      <c r="EY55" s="16" t="str">
        <f t="shared" si="18"/>
        <v/>
      </c>
      <c r="EZ55" s="16" t="str">
        <f t="shared" si="19"/>
        <v/>
      </c>
      <c r="FA55" s="16" t="str">
        <f t="shared" si="20"/>
        <v/>
      </c>
      <c r="FB55" s="160" t="str">
        <f t="shared" si="21"/>
        <v/>
      </c>
      <c r="FC55" t="s">
        <v>204</v>
      </c>
      <c r="FD55" s="20" t="s">
        <v>126</v>
      </c>
      <c r="FE55"/>
      <c r="FF55" s="209" t="s">
        <v>206</v>
      </c>
      <c r="FH55" s="284">
        <f t="shared" ca="1" si="22"/>
        <v>0</v>
      </c>
      <c r="FI55" s="208">
        <f t="shared" si="23"/>
        <v>3.0333333333333332</v>
      </c>
      <c r="FK55" t="str">
        <f t="shared" si="24"/>
        <v>Gold Comercializadora de Energia Ltda</v>
      </c>
      <c r="FL55" s="201">
        <f t="shared" ca="1" si="25"/>
        <v>2673462</v>
      </c>
      <c r="FM55" s="201">
        <f t="shared" ca="1" si="26"/>
        <v>0</v>
      </c>
      <c r="FN55" s="200">
        <f>AB55*AB$2*IF($FC55="V",1,-1)*IF($Q55="Fixo",(CP55-INDEX('Curva Forward'!$C$5:$AN$13,MATCH(CONCATENATE(BD_COMERCIAL!$K55," ",BD_COMERCIAL!$L55),'Curva Forward'!$B$5:$B$13,0),MATCH(FN$4,'Curva Forward'!$C$4:$AN$4,0))),CP55)</f>
        <v>0</v>
      </c>
      <c r="FO55" s="200">
        <f>AC55*AC$2*IF($FC55="V",1,-1)*IF($Q55="Fixo",(CQ55-INDEX('Curva Forward'!$C$5:$AN$13,MATCH(CONCATENATE(BD_COMERCIAL!$K55," ",BD_COMERCIAL!$L55),'Curva Forward'!$B$5:$B$13,0),MATCH(FO$4,'Curva Forward'!$C$4:$AN$4,0))),CQ55)</f>
        <v>0</v>
      </c>
      <c r="FP55" s="200">
        <f>AD55*AD$2*IF($FC55="V",1,-1)*IF($Q55="Fixo",(CR55-INDEX('Curva Forward'!$C$5:$AN$13,MATCH(CONCATENATE(BD_COMERCIAL!$K55," ",BD_COMERCIAL!$L55),'Curva Forward'!$B$5:$B$13,0),MATCH(FP$4,'Curva Forward'!$C$4:$AN$4,0))),CR55)</f>
        <v>0</v>
      </c>
      <c r="FQ55" s="200">
        <f>AE55*AE$2*IF($FC55="V",1,-1)*IF($Q55="Fixo",(CS55-INDEX('Curva Forward'!$C$5:$AN$13,MATCH(CONCATENATE(BD_COMERCIAL!$K55," ",BD_COMERCIAL!$L55),'Curva Forward'!$B$5:$B$13,0),MATCH(FQ$4,'Curva Forward'!$C$4:$AN$4,0))),CS55)</f>
        <v>0</v>
      </c>
      <c r="FR55" s="200">
        <f>AF55*AF$2*IF($FC55="V",1,-1)*IF($Q55="Fixo",(CT55-INDEX('Curva Forward'!$C$5:$AN$13,MATCH(CONCATENATE(BD_COMERCIAL!$K55," ",BD_COMERCIAL!$L55),'Curva Forward'!$B$5:$B$13,0),MATCH(FR$4,'Curva Forward'!$C$4:$AN$4,0))),CT55)</f>
        <v>0</v>
      </c>
      <c r="FS55" s="200">
        <f>AG55*AG$2*IF($FC55="V",1,-1)*IF($Q55="Fixo",(CU55-INDEX('Curva Forward'!$C$5:$AN$13,MATCH(CONCATENATE(BD_COMERCIAL!$K55," ",BD_COMERCIAL!$L55),'Curva Forward'!$B$5:$B$13,0),MATCH(FS$4,'Curva Forward'!$C$4:$AN$4,0))),CU55)</f>
        <v>0</v>
      </c>
      <c r="FT55" s="200">
        <f>AH55*AH$2*IF($FC55="V",1,-1)*IF($Q55="Fixo",(CV55-INDEX('Curva Forward'!$C$5:$AN$13,MATCH(CONCATENATE(BD_COMERCIAL!$K55," ",BD_COMERCIAL!$L55),'Curva Forward'!$B$5:$B$13,0),MATCH(FT$4,'Curva Forward'!$C$4:$AN$4,0))),CV55)</f>
        <v>942462</v>
      </c>
      <c r="FU55" s="200">
        <f>AI55*AI$2*IF($FC55="V",1,-1)*IF($Q55="Fixo",(CW55-INDEX('Curva Forward'!$C$5:$AN$13,MATCH(CONCATENATE(BD_COMERCIAL!$K55," ",BD_COMERCIAL!$L55),'Curva Forward'!$B$5:$B$13,0),MATCH(FU$4,'Curva Forward'!$C$4:$AN$4,0))),CW55)</f>
        <v>874200</v>
      </c>
      <c r="FV55" s="200">
        <f>AJ55*AJ$2*IF($FC55="V",1,-1)*IF($Q55="Fixo",(CX55-INDEX('Curva Forward'!$C$5:$AN$13,MATCH(CONCATENATE(BD_COMERCIAL!$K55," ",BD_COMERCIAL!$L55),'Curva Forward'!$B$5:$B$13,0),MATCH(FV$4,'Curva Forward'!$C$4:$AN$4,0))),CX55)</f>
        <v>856800</v>
      </c>
      <c r="FW55" s="200">
        <f>AK55*AK$2*IF($FC55="V",1,-1)*IF($Q55="Fixo",(CY55-INDEX('Curva Forward'!$C$5:$AN$13,MATCH(CONCATENATE(BD_COMERCIAL!$K55," ",BD_COMERCIAL!$L55),'Curva Forward'!$B$5:$B$13,0),MATCH(FW$4,'Curva Forward'!$C$4:$AN$4,0))),CY55)</f>
        <v>0</v>
      </c>
      <c r="FX55" s="200">
        <f>AL55*AL$2*IF($FC55="V",1,-1)*IF($Q55="Fixo",(CZ55-INDEX('Curva Forward'!$C$5:$AN$13,MATCH(CONCATENATE(BD_COMERCIAL!$K55," ",BD_COMERCIAL!$L55),'Curva Forward'!$B$5:$B$13,0),MATCH(FX$4,'Curva Forward'!$C$4:$AN$4,0))),CZ55)</f>
        <v>0</v>
      </c>
      <c r="FY55" s="200">
        <f>AM55*AM$2*IF($FC55="V",1,-1)*IF($Q55="Fixo",(DA55-INDEX('Curva Forward'!$C$5:$AN$13,MATCH(CONCATENATE(BD_COMERCIAL!$K55," ",BD_COMERCIAL!$L55),'Curva Forward'!$B$5:$B$13,0),MATCH(FY$4,'Curva Forward'!$C$4:$AN$4,0))),DA55)</f>
        <v>0</v>
      </c>
      <c r="FZ55" s="200">
        <f>AN55*AN$2*IF($FC55="V",1,-1)*IF($Q55="Fixo",(DB55-INDEX('Curva Forward'!$C$5:$AN$13,MATCH(CONCATENATE(BD_COMERCIAL!$K55," ",BD_COMERCIAL!$L55),'Curva Forward'!$B$5:$B$13,0),MATCH(FZ$4,'Curva Forward'!$C$4:$AN$4,0))),DB55)</f>
        <v>0</v>
      </c>
      <c r="GA55" s="200">
        <f>AO55*AO$2*IF($FC55="V",1,-1)*IF($Q55="Fixo",(DC55-INDEX('Curva Forward'!$C$5:$AN$13,MATCH(CONCATENATE(BD_COMERCIAL!$K55," ",BD_COMERCIAL!$L55),'Curva Forward'!$B$5:$B$13,0),MATCH(GA$4,'Curva Forward'!$C$4:$AN$4,0))),DC55)</f>
        <v>0</v>
      </c>
      <c r="GB55" s="200">
        <f>AP55*AP$2*IF($FC55="V",1,-1)*IF($Q55="Fixo",(DD55-INDEX('Curva Forward'!$C$5:$AN$13,MATCH(CONCATENATE(BD_COMERCIAL!$K55," ",BD_COMERCIAL!$L55),'Curva Forward'!$B$5:$B$13,0),MATCH(GB$4,'Curva Forward'!$C$4:$AN$4,0))),DD55)</f>
        <v>0</v>
      </c>
      <c r="GC55" s="200">
        <f>AQ55*AQ$2*IF($FC55="V",1,-1)*IF($Q55="Fixo",(DE55-INDEX('Curva Forward'!$C$5:$AN$13,MATCH(CONCATENATE(BD_COMERCIAL!$K55," ",BD_COMERCIAL!$L55),'Curva Forward'!$B$5:$B$13,0),MATCH(GC$4,'Curva Forward'!$C$4:$AN$4,0))),DE55)</f>
        <v>0</v>
      </c>
      <c r="GD55" s="200">
        <f>AR55*AR$2*IF($FC55="V",1,-1)*IF($Q55="Fixo",(DF55-INDEX('Curva Forward'!$C$5:$AN$13,MATCH(CONCATENATE(BD_COMERCIAL!$K55," ",BD_COMERCIAL!$L55),'Curva Forward'!$B$5:$B$13,0),MATCH(GD$4,'Curva Forward'!$C$4:$AN$4,0))),DF55)</f>
        <v>0</v>
      </c>
      <c r="GE55" s="200">
        <f>AS55*AS$2*IF($FC55="V",1,-1)*IF($Q55="Fixo",(DG55-INDEX('Curva Forward'!$C$5:$AN$13,MATCH(CONCATENATE(BD_COMERCIAL!$K55," ",BD_COMERCIAL!$L55),'Curva Forward'!$B$5:$B$13,0),MATCH(GE$4,'Curva Forward'!$C$4:$AN$4,0))),DG55)</f>
        <v>0</v>
      </c>
      <c r="GF55" s="200">
        <f>AT55*AT$2*IF($FC55="V",1,-1)*IF($Q55="Fixo",(DH55-INDEX('Curva Forward'!$C$5:$AN$13,MATCH(CONCATENATE(BD_COMERCIAL!$K55," ",BD_COMERCIAL!$L55),'Curva Forward'!$B$5:$B$13,0),MATCH(GF$4,'Curva Forward'!$C$4:$AN$4,0))),DH55)</f>
        <v>0</v>
      </c>
      <c r="GG55" s="200">
        <f>AU55*AU$2*IF($FC55="V",1,-1)*IF($Q55="Fixo",(DI55-INDEX('Curva Forward'!$C$5:$AN$13,MATCH(CONCATENATE(BD_COMERCIAL!$K55," ",BD_COMERCIAL!$L55),'Curva Forward'!$B$5:$B$13,0),MATCH(GG$4,'Curva Forward'!$C$4:$AN$4,0))),DI55)</f>
        <v>0</v>
      </c>
      <c r="GH55" s="200">
        <f>AV55*AV$2*IF($FC55="V",1,-1)*IF($Q55="Fixo",(DJ55-INDEX('Curva Forward'!$C$5:$AN$13,MATCH(CONCATENATE(BD_COMERCIAL!$K55," ",BD_COMERCIAL!$L55),'Curva Forward'!$B$5:$B$13,0),MATCH(GH$4,'Curva Forward'!$C$4:$AN$4,0))),DJ55)</f>
        <v>0</v>
      </c>
      <c r="GI55" s="200">
        <f>AW55*AW$2*IF($FC55="V",1,-1)*IF($Q55="Fixo",(DK55-INDEX('Curva Forward'!$C$5:$AN$13,MATCH(CONCATENATE(BD_COMERCIAL!$K55," ",BD_COMERCIAL!$L55),'Curva Forward'!$B$5:$B$13,0),MATCH(GI$4,'Curva Forward'!$C$4:$AN$4,0))),DK55)</f>
        <v>0</v>
      </c>
      <c r="GJ55" s="200">
        <f>AX55*AX$2*IF($FC55="V",1,-1)*IF($Q55="Fixo",(DL55-INDEX('Curva Forward'!$C$5:$AN$13,MATCH(CONCATENATE(BD_COMERCIAL!$K55," ",BD_COMERCIAL!$L55),'Curva Forward'!$B$5:$B$13,0),MATCH(GJ$4,'Curva Forward'!$C$4:$AN$4,0))),DL55)</f>
        <v>0</v>
      </c>
      <c r="GK55" s="200">
        <f>AY55*AY$2*IF($FC55="V",1,-1)*IF($Q55="Fixo",(DM55-INDEX('Curva Forward'!$C$5:$AN$13,MATCH(CONCATENATE(BD_COMERCIAL!$K55," ",BD_COMERCIAL!$L55),'Curva Forward'!$B$5:$B$13,0),MATCH(GK$4,'Curva Forward'!$C$4:$AN$4,0))),DM55)</f>
        <v>0</v>
      </c>
      <c r="GL55" s="200">
        <f>IF(EZ55="",0,CL55*CL$2*IF($FC55="V",1,-1)*IF($Q55="Fixo",(EZ55-INDEX('Curva Forward'!$C$5:$AN$13,MATCH(CONCATENATE(BD_COMERCIAL!$K55," ",BD_COMERCIAL!$L55),'Curva Forward'!$B$5:$B$13,0),MATCH(GL$4,'Curva Forward'!$C$4:$AN$4,0))),EZ55))</f>
        <v>0</v>
      </c>
      <c r="GM55" s="200">
        <f>IF(FA55="",0,CM55*CM$2*IF($FC55="V",1,-1)*IF($Q55="Fixo",(FA55-INDEX('Curva Forward'!$C$5:$AN$13,MATCH(CONCATENATE(BD_COMERCIAL!$K55," ",BD_COMERCIAL!$L55),'Curva Forward'!$B$5:$B$13,0),MATCH(GM$4,'Curva Forward'!$C$4:$AN$4,0))),FA55))</f>
        <v>0</v>
      </c>
      <c r="GN55" s="200">
        <f>IF(FB55="",0,CN55*CN$2*IF($FC55="V",1,-1)*IF($Q55="Fixo",(FB55-INDEX('Curva Forward'!$C$5:$AN$13,MATCH(CONCATENATE(BD_COMERCIAL!$K55," ",BD_COMERCIAL!$L55),'Curva Forward'!$B$5:$B$13,0),MATCH(GN$4,'Curva Forward'!$C$4:$AN$4,0))),FB55))</f>
        <v>0</v>
      </c>
      <c r="GO55" s="201">
        <f t="shared" ca="1" si="27"/>
        <v>0</v>
      </c>
      <c r="GP55" s="201">
        <f t="shared" ca="1" si="28"/>
        <v>0</v>
      </c>
    </row>
    <row r="56" spans="1:198" x14ac:dyDescent="0.25">
      <c r="A56" s="6"/>
      <c r="B56" s="7" t="s">
        <v>374</v>
      </c>
      <c r="C56" s="8">
        <v>44490</v>
      </c>
      <c r="D56" s="9" t="s">
        <v>124</v>
      </c>
      <c r="E56" s="9" t="s">
        <v>125</v>
      </c>
      <c r="F56" s="113">
        <v>3780401000108</v>
      </c>
      <c r="G56" s="10" t="s">
        <v>150</v>
      </c>
      <c r="H56" s="113">
        <v>7760179000124</v>
      </c>
      <c r="I56" s="9" t="s">
        <v>126</v>
      </c>
      <c r="J56" s="166" t="s">
        <v>366</v>
      </c>
      <c r="K56" s="10" t="s">
        <v>127</v>
      </c>
      <c r="L56" s="84" t="s">
        <v>22</v>
      </c>
      <c r="M56" s="11">
        <v>44743</v>
      </c>
      <c r="N56" s="12">
        <v>44834</v>
      </c>
      <c r="O56" s="10">
        <v>5</v>
      </c>
      <c r="P56" s="84">
        <v>322</v>
      </c>
      <c r="Q56" s="84" t="s">
        <v>128</v>
      </c>
      <c r="R56" s="10" t="s">
        <v>129</v>
      </c>
      <c r="S56" s="14" t="s">
        <v>135</v>
      </c>
      <c r="T56" s="11"/>
      <c r="U56" s="12"/>
      <c r="V56" s="257" t="str">
        <f ca="1">IF(U56="","",
IF(U56="NA","",
IFERROR(VLOOKUP(EOMONTH(M56,-2)+1,IPCA!$A:$B,2,0),
VLOOKUP(EOMONTH(TODAY(),-2)+1,IPCA!$A:$B,2,0))/
VLOOKUP(EOMONTH(U56,-2)+1,IPCA!$A:$B,2,0)*
P56))</f>
        <v/>
      </c>
      <c r="W56" s="84"/>
      <c r="X56" s="13" t="s">
        <v>133</v>
      </c>
      <c r="Y56" s="166"/>
      <c r="AA56" s="108"/>
      <c r="AB56" s="15"/>
      <c r="AH56">
        <v>5</v>
      </c>
      <c r="AI56">
        <v>5</v>
      </c>
      <c r="AJ56">
        <v>5</v>
      </c>
      <c r="AM56" s="6"/>
      <c r="AN56" s="15"/>
      <c r="AY56" s="6"/>
      <c r="AZ56" s="15"/>
      <c r="BK56" s="6"/>
      <c r="BL56" s="15"/>
      <c r="BW56" s="6"/>
      <c r="BX56" s="15"/>
      <c r="CI56" s="6"/>
      <c r="CJ56" s="16">
        <f t="shared" si="12"/>
        <v>1.2602739726027397</v>
      </c>
      <c r="CK56" s="16" t="str">
        <f t="shared" si="13"/>
        <v/>
      </c>
      <c r="CL56" s="16" t="str">
        <f t="shared" si="14"/>
        <v/>
      </c>
      <c r="CM56" s="16" t="str">
        <f t="shared" si="15"/>
        <v/>
      </c>
      <c r="CN56" s="16" t="str">
        <f t="shared" si="16"/>
        <v/>
      </c>
      <c r="CO56" s="18"/>
      <c r="CP56" s="15"/>
      <c r="CV56">
        <v>322</v>
      </c>
      <c r="CW56">
        <v>322</v>
      </c>
      <c r="CX56">
        <v>322</v>
      </c>
      <c r="DA56" s="6"/>
      <c r="DB56" s="15"/>
      <c r="DM56" s="6"/>
      <c r="DN56" s="15"/>
      <c r="DY56" s="6"/>
      <c r="DZ56" s="15"/>
      <c r="EK56" s="6"/>
      <c r="EL56" s="15"/>
      <c r="EW56" s="6"/>
      <c r="EX56" s="16">
        <f t="shared" si="17"/>
        <v>81.161643835616445</v>
      </c>
      <c r="EY56" s="16" t="str">
        <f t="shared" si="18"/>
        <v/>
      </c>
      <c r="EZ56" s="16" t="str">
        <f t="shared" si="19"/>
        <v/>
      </c>
      <c r="FA56" s="16" t="str">
        <f t="shared" si="20"/>
        <v/>
      </c>
      <c r="FB56" s="160" t="str">
        <f t="shared" si="21"/>
        <v/>
      </c>
      <c r="FC56" t="s">
        <v>204</v>
      </c>
      <c r="FD56" s="20" t="s">
        <v>126</v>
      </c>
      <c r="FE56"/>
      <c r="FF56" s="209" t="s">
        <v>206</v>
      </c>
      <c r="FH56" s="284">
        <f t="shared" ca="1" si="22"/>
        <v>0</v>
      </c>
      <c r="FI56" s="208">
        <f t="shared" si="23"/>
        <v>3.0333333333333332</v>
      </c>
      <c r="FK56" t="str">
        <f t="shared" si="24"/>
        <v>Focus Energia LTDA</v>
      </c>
      <c r="FL56" s="201">
        <f t="shared" ca="1" si="25"/>
        <v>2695542</v>
      </c>
      <c r="FM56" s="201">
        <f t="shared" ca="1" si="26"/>
        <v>0</v>
      </c>
      <c r="FN56" s="200">
        <f>AB56*AB$2*IF($FC56="V",1,-1)*IF($Q56="Fixo",(CP56-INDEX('Curva Forward'!$C$5:$AN$13,MATCH(CONCATENATE(BD_COMERCIAL!$K56," ",BD_COMERCIAL!$L56),'Curva Forward'!$B$5:$B$13,0),MATCH(FN$4,'Curva Forward'!$C$4:$AN$4,0))),CP56)</f>
        <v>0</v>
      </c>
      <c r="FO56" s="200">
        <f>AC56*AC$2*IF($FC56="V",1,-1)*IF($Q56="Fixo",(CQ56-INDEX('Curva Forward'!$C$5:$AN$13,MATCH(CONCATENATE(BD_COMERCIAL!$K56," ",BD_COMERCIAL!$L56),'Curva Forward'!$B$5:$B$13,0),MATCH(FO$4,'Curva Forward'!$C$4:$AN$4,0))),CQ56)</f>
        <v>0</v>
      </c>
      <c r="FP56" s="200">
        <f>AD56*AD$2*IF($FC56="V",1,-1)*IF($Q56="Fixo",(CR56-INDEX('Curva Forward'!$C$5:$AN$13,MATCH(CONCATENATE(BD_COMERCIAL!$K56," ",BD_COMERCIAL!$L56),'Curva Forward'!$B$5:$B$13,0),MATCH(FP$4,'Curva Forward'!$C$4:$AN$4,0))),CR56)</f>
        <v>0</v>
      </c>
      <c r="FQ56" s="200">
        <f>AE56*AE$2*IF($FC56="V",1,-1)*IF($Q56="Fixo",(CS56-INDEX('Curva Forward'!$C$5:$AN$13,MATCH(CONCATENATE(BD_COMERCIAL!$K56," ",BD_COMERCIAL!$L56),'Curva Forward'!$B$5:$B$13,0),MATCH(FQ$4,'Curva Forward'!$C$4:$AN$4,0))),CS56)</f>
        <v>0</v>
      </c>
      <c r="FR56" s="200">
        <f>AF56*AF$2*IF($FC56="V",1,-1)*IF($Q56="Fixo",(CT56-INDEX('Curva Forward'!$C$5:$AN$13,MATCH(CONCATENATE(BD_COMERCIAL!$K56," ",BD_COMERCIAL!$L56),'Curva Forward'!$B$5:$B$13,0),MATCH(FR$4,'Curva Forward'!$C$4:$AN$4,0))),CT56)</f>
        <v>0</v>
      </c>
      <c r="FS56" s="200">
        <f>AG56*AG$2*IF($FC56="V",1,-1)*IF($Q56="Fixo",(CU56-INDEX('Curva Forward'!$C$5:$AN$13,MATCH(CONCATENATE(BD_COMERCIAL!$K56," ",BD_COMERCIAL!$L56),'Curva Forward'!$B$5:$B$13,0),MATCH(FS$4,'Curva Forward'!$C$4:$AN$4,0))),CU56)</f>
        <v>0</v>
      </c>
      <c r="FT56" s="200">
        <f>AH56*AH$2*IF($FC56="V",1,-1)*IF($Q56="Fixo",(CV56-INDEX('Curva Forward'!$C$5:$AN$13,MATCH(CONCATENATE(BD_COMERCIAL!$K56," ",BD_COMERCIAL!$L56),'Curva Forward'!$B$5:$B$13,0),MATCH(FT$4,'Curva Forward'!$C$4:$AN$4,0))),CV56)</f>
        <v>949902</v>
      </c>
      <c r="FU56" s="200">
        <f>AI56*AI$2*IF($FC56="V",1,-1)*IF($Q56="Fixo",(CW56-INDEX('Curva Forward'!$C$5:$AN$13,MATCH(CONCATENATE(BD_COMERCIAL!$K56," ",BD_COMERCIAL!$L56),'Curva Forward'!$B$5:$B$13,0),MATCH(FU$4,'Curva Forward'!$C$4:$AN$4,0))),CW56)</f>
        <v>881640</v>
      </c>
      <c r="FV56" s="200">
        <f>AJ56*AJ$2*IF($FC56="V",1,-1)*IF($Q56="Fixo",(CX56-INDEX('Curva Forward'!$C$5:$AN$13,MATCH(CONCATENATE(BD_COMERCIAL!$K56," ",BD_COMERCIAL!$L56),'Curva Forward'!$B$5:$B$13,0),MATCH(FV$4,'Curva Forward'!$C$4:$AN$4,0))),CX56)</f>
        <v>864000</v>
      </c>
      <c r="FW56" s="200">
        <f>AK56*AK$2*IF($FC56="V",1,-1)*IF($Q56="Fixo",(CY56-INDEX('Curva Forward'!$C$5:$AN$13,MATCH(CONCATENATE(BD_COMERCIAL!$K56," ",BD_COMERCIAL!$L56),'Curva Forward'!$B$5:$B$13,0),MATCH(FW$4,'Curva Forward'!$C$4:$AN$4,0))),CY56)</f>
        <v>0</v>
      </c>
      <c r="FX56" s="200">
        <f>AL56*AL$2*IF($FC56="V",1,-1)*IF($Q56="Fixo",(CZ56-INDEX('Curva Forward'!$C$5:$AN$13,MATCH(CONCATENATE(BD_COMERCIAL!$K56," ",BD_COMERCIAL!$L56),'Curva Forward'!$B$5:$B$13,0),MATCH(FX$4,'Curva Forward'!$C$4:$AN$4,0))),CZ56)</f>
        <v>0</v>
      </c>
      <c r="FY56" s="200">
        <f>AM56*AM$2*IF($FC56="V",1,-1)*IF($Q56="Fixo",(DA56-INDEX('Curva Forward'!$C$5:$AN$13,MATCH(CONCATENATE(BD_COMERCIAL!$K56," ",BD_COMERCIAL!$L56),'Curva Forward'!$B$5:$B$13,0),MATCH(FY$4,'Curva Forward'!$C$4:$AN$4,0))),DA56)</f>
        <v>0</v>
      </c>
      <c r="FZ56" s="200">
        <f>AN56*AN$2*IF($FC56="V",1,-1)*IF($Q56="Fixo",(DB56-INDEX('Curva Forward'!$C$5:$AN$13,MATCH(CONCATENATE(BD_COMERCIAL!$K56," ",BD_COMERCIAL!$L56),'Curva Forward'!$B$5:$B$13,0),MATCH(FZ$4,'Curva Forward'!$C$4:$AN$4,0))),DB56)</f>
        <v>0</v>
      </c>
      <c r="GA56" s="200">
        <f>AO56*AO$2*IF($FC56="V",1,-1)*IF($Q56="Fixo",(DC56-INDEX('Curva Forward'!$C$5:$AN$13,MATCH(CONCATENATE(BD_COMERCIAL!$K56," ",BD_COMERCIAL!$L56),'Curva Forward'!$B$5:$B$13,0),MATCH(GA$4,'Curva Forward'!$C$4:$AN$4,0))),DC56)</f>
        <v>0</v>
      </c>
      <c r="GB56" s="200">
        <f>AP56*AP$2*IF($FC56="V",1,-1)*IF($Q56="Fixo",(DD56-INDEX('Curva Forward'!$C$5:$AN$13,MATCH(CONCATENATE(BD_COMERCIAL!$K56," ",BD_COMERCIAL!$L56),'Curva Forward'!$B$5:$B$13,0),MATCH(GB$4,'Curva Forward'!$C$4:$AN$4,0))),DD56)</f>
        <v>0</v>
      </c>
      <c r="GC56" s="200">
        <f>AQ56*AQ$2*IF($FC56="V",1,-1)*IF($Q56="Fixo",(DE56-INDEX('Curva Forward'!$C$5:$AN$13,MATCH(CONCATENATE(BD_COMERCIAL!$K56," ",BD_COMERCIAL!$L56),'Curva Forward'!$B$5:$B$13,0),MATCH(GC$4,'Curva Forward'!$C$4:$AN$4,0))),DE56)</f>
        <v>0</v>
      </c>
      <c r="GD56" s="200">
        <f>AR56*AR$2*IF($FC56="V",1,-1)*IF($Q56="Fixo",(DF56-INDEX('Curva Forward'!$C$5:$AN$13,MATCH(CONCATENATE(BD_COMERCIAL!$K56," ",BD_COMERCIAL!$L56),'Curva Forward'!$B$5:$B$13,0),MATCH(GD$4,'Curva Forward'!$C$4:$AN$4,0))),DF56)</f>
        <v>0</v>
      </c>
      <c r="GE56" s="200">
        <f>AS56*AS$2*IF($FC56="V",1,-1)*IF($Q56="Fixo",(DG56-INDEX('Curva Forward'!$C$5:$AN$13,MATCH(CONCATENATE(BD_COMERCIAL!$K56," ",BD_COMERCIAL!$L56),'Curva Forward'!$B$5:$B$13,0),MATCH(GE$4,'Curva Forward'!$C$4:$AN$4,0))),DG56)</f>
        <v>0</v>
      </c>
      <c r="GF56" s="200">
        <f>AT56*AT$2*IF($FC56="V",1,-1)*IF($Q56="Fixo",(DH56-INDEX('Curva Forward'!$C$5:$AN$13,MATCH(CONCATENATE(BD_COMERCIAL!$K56," ",BD_COMERCIAL!$L56),'Curva Forward'!$B$5:$B$13,0),MATCH(GF$4,'Curva Forward'!$C$4:$AN$4,0))),DH56)</f>
        <v>0</v>
      </c>
      <c r="GG56" s="200">
        <f>AU56*AU$2*IF($FC56="V",1,-1)*IF($Q56="Fixo",(DI56-INDEX('Curva Forward'!$C$5:$AN$13,MATCH(CONCATENATE(BD_COMERCIAL!$K56," ",BD_COMERCIAL!$L56),'Curva Forward'!$B$5:$B$13,0),MATCH(GG$4,'Curva Forward'!$C$4:$AN$4,0))),DI56)</f>
        <v>0</v>
      </c>
      <c r="GH56" s="200">
        <f>AV56*AV$2*IF($FC56="V",1,-1)*IF($Q56="Fixo",(DJ56-INDEX('Curva Forward'!$C$5:$AN$13,MATCH(CONCATENATE(BD_COMERCIAL!$K56," ",BD_COMERCIAL!$L56),'Curva Forward'!$B$5:$B$13,0),MATCH(GH$4,'Curva Forward'!$C$4:$AN$4,0))),DJ56)</f>
        <v>0</v>
      </c>
      <c r="GI56" s="200">
        <f>AW56*AW$2*IF($FC56="V",1,-1)*IF($Q56="Fixo",(DK56-INDEX('Curva Forward'!$C$5:$AN$13,MATCH(CONCATENATE(BD_COMERCIAL!$K56," ",BD_COMERCIAL!$L56),'Curva Forward'!$B$5:$B$13,0),MATCH(GI$4,'Curva Forward'!$C$4:$AN$4,0))),DK56)</f>
        <v>0</v>
      </c>
      <c r="GJ56" s="200">
        <f>AX56*AX$2*IF($FC56="V",1,-1)*IF($Q56="Fixo",(DL56-INDEX('Curva Forward'!$C$5:$AN$13,MATCH(CONCATENATE(BD_COMERCIAL!$K56," ",BD_COMERCIAL!$L56),'Curva Forward'!$B$5:$B$13,0),MATCH(GJ$4,'Curva Forward'!$C$4:$AN$4,0))),DL56)</f>
        <v>0</v>
      </c>
      <c r="GK56" s="200">
        <f>AY56*AY$2*IF($FC56="V",1,-1)*IF($Q56="Fixo",(DM56-INDEX('Curva Forward'!$C$5:$AN$13,MATCH(CONCATENATE(BD_COMERCIAL!$K56," ",BD_COMERCIAL!$L56),'Curva Forward'!$B$5:$B$13,0),MATCH(GK$4,'Curva Forward'!$C$4:$AN$4,0))),DM56)</f>
        <v>0</v>
      </c>
      <c r="GL56" s="200">
        <f>IF(EZ56="",0,CL56*CL$2*IF($FC56="V",1,-1)*IF($Q56="Fixo",(EZ56-INDEX('Curva Forward'!$C$5:$AN$13,MATCH(CONCATENATE(BD_COMERCIAL!$K56," ",BD_COMERCIAL!$L56),'Curva Forward'!$B$5:$B$13,0),MATCH(GL$4,'Curva Forward'!$C$4:$AN$4,0))),EZ56))</f>
        <v>0</v>
      </c>
      <c r="GM56" s="200">
        <f>IF(FA56="",0,CM56*CM$2*IF($FC56="V",1,-1)*IF($Q56="Fixo",(FA56-INDEX('Curva Forward'!$C$5:$AN$13,MATCH(CONCATENATE(BD_COMERCIAL!$K56," ",BD_COMERCIAL!$L56),'Curva Forward'!$B$5:$B$13,0),MATCH(GM$4,'Curva Forward'!$C$4:$AN$4,0))),FA56))</f>
        <v>0</v>
      </c>
      <c r="GN56" s="200">
        <f>IF(FB56="",0,CN56*CN$2*IF($FC56="V",1,-1)*IF($Q56="Fixo",(FB56-INDEX('Curva Forward'!$C$5:$AN$13,MATCH(CONCATENATE(BD_COMERCIAL!$K56," ",BD_COMERCIAL!$L56),'Curva Forward'!$B$5:$B$13,0),MATCH(GN$4,'Curva Forward'!$C$4:$AN$4,0))),FB56))</f>
        <v>0</v>
      </c>
      <c r="GO56" s="201">
        <f t="shared" ca="1" si="27"/>
        <v>0</v>
      </c>
      <c r="GP56" s="201">
        <f t="shared" ca="1" si="28"/>
        <v>0</v>
      </c>
    </row>
    <row r="57" spans="1:198" x14ac:dyDescent="0.25">
      <c r="A57" s="6"/>
      <c r="B57" s="7" t="s">
        <v>375</v>
      </c>
      <c r="C57" s="8">
        <v>44490</v>
      </c>
      <c r="D57" s="9" t="s">
        <v>131</v>
      </c>
      <c r="E57" s="9" t="s">
        <v>224</v>
      </c>
      <c r="F57" s="113">
        <v>33652516000170</v>
      </c>
      <c r="G57" s="10" t="s">
        <v>125</v>
      </c>
      <c r="H57" s="113">
        <v>3780401000108</v>
      </c>
      <c r="I57" s="9" t="s">
        <v>126</v>
      </c>
      <c r="J57" s="166" t="s">
        <v>366</v>
      </c>
      <c r="K57" s="10" t="s">
        <v>127</v>
      </c>
      <c r="L57" s="84" t="s">
        <v>22</v>
      </c>
      <c r="M57" s="11">
        <v>44652</v>
      </c>
      <c r="N57" s="12">
        <v>44742</v>
      </c>
      <c r="O57" s="10">
        <v>5</v>
      </c>
      <c r="P57" s="84">
        <v>196</v>
      </c>
      <c r="Q57" s="84" t="s">
        <v>128</v>
      </c>
      <c r="R57" s="10" t="s">
        <v>129</v>
      </c>
      <c r="S57" s="14" t="s">
        <v>135</v>
      </c>
      <c r="T57" s="11"/>
      <c r="U57" s="12"/>
      <c r="V57" s="257" t="str">
        <f ca="1">IF(U57="","",
IF(U57="NA","",
IFERROR(VLOOKUP(EOMONTH(M57,-2)+1,IPCA!$A:$B,2,0),
VLOOKUP(EOMONTH(TODAY(),-2)+1,IPCA!$A:$B,2,0))/
VLOOKUP(EOMONTH(U57,-2)+1,IPCA!$A:$B,2,0)*
P57))</f>
        <v/>
      </c>
      <c r="W57" s="84"/>
      <c r="X57" s="13" t="s">
        <v>133</v>
      </c>
      <c r="Y57" s="166"/>
      <c r="AA57" s="108"/>
      <c r="AB57" s="15"/>
      <c r="AE57">
        <v>5</v>
      </c>
      <c r="AF57">
        <v>5</v>
      </c>
      <c r="AG57">
        <v>5</v>
      </c>
      <c r="AM57" s="6"/>
      <c r="AN57" s="15"/>
      <c r="AY57" s="6"/>
      <c r="AZ57" s="15"/>
      <c r="BK57" s="6"/>
      <c r="BL57" s="15"/>
      <c r="BW57" s="6"/>
      <c r="BX57" s="15"/>
      <c r="CI57" s="6"/>
      <c r="CJ57" s="16">
        <f t="shared" si="12"/>
        <v>1.2465753424657535</v>
      </c>
      <c r="CK57" s="16" t="str">
        <f t="shared" si="13"/>
        <v/>
      </c>
      <c r="CL57" s="16" t="str">
        <f t="shared" si="14"/>
        <v/>
      </c>
      <c r="CM57" s="16" t="str">
        <f t="shared" si="15"/>
        <v/>
      </c>
      <c r="CN57" s="16" t="str">
        <f t="shared" si="16"/>
        <v/>
      </c>
      <c r="CO57" s="18"/>
      <c r="CP57" s="15"/>
      <c r="CS57">
        <v>196</v>
      </c>
      <c r="CT57">
        <v>196</v>
      </c>
      <c r="CU57">
        <v>196</v>
      </c>
      <c r="DA57" s="6"/>
      <c r="DB57" s="15"/>
      <c r="DM57" s="6"/>
      <c r="DN57" s="15"/>
      <c r="DY57" s="6"/>
      <c r="DZ57" s="15"/>
      <c r="EK57" s="6"/>
      <c r="EL57" s="15"/>
      <c r="EW57" s="6"/>
      <c r="EX57" s="16">
        <f t="shared" si="17"/>
        <v>48.865753424657534</v>
      </c>
      <c r="EY57" s="16" t="str">
        <f t="shared" si="18"/>
        <v/>
      </c>
      <c r="EZ57" s="16" t="str">
        <f t="shared" si="19"/>
        <v/>
      </c>
      <c r="FA57" s="16" t="str">
        <f t="shared" si="20"/>
        <v/>
      </c>
      <c r="FB57" s="160" t="str">
        <f t="shared" si="21"/>
        <v/>
      </c>
      <c r="FC57" t="s">
        <v>205</v>
      </c>
      <c r="FD57" s="20" t="s">
        <v>126</v>
      </c>
      <c r="FE57"/>
      <c r="FF57" s="209" t="s">
        <v>206</v>
      </c>
      <c r="FH57" s="284">
        <f t="shared" ca="1" si="22"/>
        <v>0</v>
      </c>
      <c r="FI57" s="208">
        <f t="shared" si="23"/>
        <v>3</v>
      </c>
      <c r="FK57" t="str">
        <f t="shared" si="24"/>
        <v>CESP Comercializadora de Energia S.A.</v>
      </c>
      <c r="FL57" s="201">
        <f t="shared" ca="1" si="25"/>
        <v>-1525380</v>
      </c>
      <c r="FM57" s="201">
        <f t="shared" ca="1" si="26"/>
        <v>0</v>
      </c>
      <c r="FN57" s="200">
        <f>AB57*AB$2*IF($FC57="V",1,-1)*IF($Q57="Fixo",(CP57-INDEX('Curva Forward'!$C$5:$AN$13,MATCH(CONCATENATE(BD_COMERCIAL!$K57," ",BD_COMERCIAL!$L57),'Curva Forward'!$B$5:$B$13,0),MATCH(FN$4,'Curva Forward'!$C$4:$AN$4,0))),CP57)</f>
        <v>0</v>
      </c>
      <c r="FO57" s="200">
        <f>AC57*AC$2*IF($FC57="V",1,-1)*IF($Q57="Fixo",(CQ57-INDEX('Curva Forward'!$C$5:$AN$13,MATCH(CONCATENATE(BD_COMERCIAL!$K57," ",BD_COMERCIAL!$L57),'Curva Forward'!$B$5:$B$13,0),MATCH(FO$4,'Curva Forward'!$C$4:$AN$4,0))),CQ57)</f>
        <v>0</v>
      </c>
      <c r="FP57" s="200">
        <f>AD57*AD$2*IF($FC57="V",1,-1)*IF($Q57="Fixo",(CR57-INDEX('Curva Forward'!$C$5:$AN$13,MATCH(CONCATENATE(BD_COMERCIAL!$K57," ",BD_COMERCIAL!$L57),'Curva Forward'!$B$5:$B$13,0),MATCH(FP$4,'Curva Forward'!$C$4:$AN$4,0))),CR57)</f>
        <v>0</v>
      </c>
      <c r="FQ57" s="200">
        <f>AE57*AE$2*IF($FC57="V",1,-1)*IF($Q57="Fixo",(CS57-INDEX('Curva Forward'!$C$5:$AN$13,MATCH(CONCATENATE(BD_COMERCIAL!$K57," ",BD_COMERCIAL!$L57),'Curva Forward'!$B$5:$B$13,0),MATCH(FQ$4,'Curva Forward'!$C$4:$AN$4,0))),CS57)</f>
        <v>-500400</v>
      </c>
      <c r="FR57" s="200">
        <f>AF57*AF$2*IF($FC57="V",1,-1)*IF($Q57="Fixo",(CT57-INDEX('Curva Forward'!$C$5:$AN$13,MATCH(CONCATENATE(BD_COMERCIAL!$K57," ",BD_COMERCIAL!$L57),'Curva Forward'!$B$5:$B$13,0),MATCH(FR$4,'Curva Forward'!$C$4:$AN$4,0))),CT57)</f>
        <v>-520800</v>
      </c>
      <c r="FS57" s="200">
        <f>AG57*AG$2*IF($FC57="V",1,-1)*IF($Q57="Fixo",(CU57-INDEX('Curva Forward'!$C$5:$AN$13,MATCH(CONCATENATE(BD_COMERCIAL!$K57," ",BD_COMERCIAL!$L57),'Curva Forward'!$B$5:$B$13,0),MATCH(FS$4,'Curva Forward'!$C$4:$AN$4,0))),CU57)</f>
        <v>-504180.00000000006</v>
      </c>
      <c r="FT57" s="200">
        <f>AH57*AH$2*IF($FC57="V",1,-1)*IF($Q57="Fixo",(CV57-INDEX('Curva Forward'!$C$5:$AN$13,MATCH(CONCATENATE(BD_COMERCIAL!$K57," ",BD_COMERCIAL!$L57),'Curva Forward'!$B$5:$B$13,0),MATCH(FT$4,'Curva Forward'!$C$4:$AN$4,0))),CV57)</f>
        <v>0</v>
      </c>
      <c r="FU57" s="200">
        <f>AI57*AI$2*IF($FC57="V",1,-1)*IF($Q57="Fixo",(CW57-INDEX('Curva Forward'!$C$5:$AN$13,MATCH(CONCATENATE(BD_COMERCIAL!$K57," ",BD_COMERCIAL!$L57),'Curva Forward'!$B$5:$B$13,0),MATCH(FU$4,'Curva Forward'!$C$4:$AN$4,0))),CW57)</f>
        <v>0</v>
      </c>
      <c r="FV57" s="200">
        <f>AJ57*AJ$2*IF($FC57="V",1,-1)*IF($Q57="Fixo",(CX57-INDEX('Curva Forward'!$C$5:$AN$13,MATCH(CONCATENATE(BD_COMERCIAL!$K57," ",BD_COMERCIAL!$L57),'Curva Forward'!$B$5:$B$13,0),MATCH(FV$4,'Curva Forward'!$C$4:$AN$4,0))),CX57)</f>
        <v>0</v>
      </c>
      <c r="FW57" s="200">
        <f>AK57*AK$2*IF($FC57="V",1,-1)*IF($Q57="Fixo",(CY57-INDEX('Curva Forward'!$C$5:$AN$13,MATCH(CONCATENATE(BD_COMERCIAL!$K57," ",BD_COMERCIAL!$L57),'Curva Forward'!$B$5:$B$13,0),MATCH(FW$4,'Curva Forward'!$C$4:$AN$4,0))),CY57)</f>
        <v>0</v>
      </c>
      <c r="FX57" s="200">
        <f>AL57*AL$2*IF($FC57="V",1,-1)*IF($Q57="Fixo",(CZ57-INDEX('Curva Forward'!$C$5:$AN$13,MATCH(CONCATENATE(BD_COMERCIAL!$K57," ",BD_COMERCIAL!$L57),'Curva Forward'!$B$5:$B$13,0),MATCH(FX$4,'Curva Forward'!$C$4:$AN$4,0))),CZ57)</f>
        <v>0</v>
      </c>
      <c r="FY57" s="200">
        <f>AM57*AM$2*IF($FC57="V",1,-1)*IF($Q57="Fixo",(DA57-INDEX('Curva Forward'!$C$5:$AN$13,MATCH(CONCATENATE(BD_COMERCIAL!$K57," ",BD_COMERCIAL!$L57),'Curva Forward'!$B$5:$B$13,0),MATCH(FY$4,'Curva Forward'!$C$4:$AN$4,0))),DA57)</f>
        <v>0</v>
      </c>
      <c r="FZ57" s="200">
        <f>AN57*AN$2*IF($FC57="V",1,-1)*IF($Q57="Fixo",(DB57-INDEX('Curva Forward'!$C$5:$AN$13,MATCH(CONCATENATE(BD_COMERCIAL!$K57," ",BD_COMERCIAL!$L57),'Curva Forward'!$B$5:$B$13,0),MATCH(FZ$4,'Curva Forward'!$C$4:$AN$4,0))),DB57)</f>
        <v>0</v>
      </c>
      <c r="GA57" s="200">
        <f>AO57*AO$2*IF($FC57="V",1,-1)*IF($Q57="Fixo",(DC57-INDEX('Curva Forward'!$C$5:$AN$13,MATCH(CONCATENATE(BD_COMERCIAL!$K57," ",BD_COMERCIAL!$L57),'Curva Forward'!$B$5:$B$13,0),MATCH(GA$4,'Curva Forward'!$C$4:$AN$4,0))),DC57)</f>
        <v>0</v>
      </c>
      <c r="GB57" s="200">
        <f>AP57*AP$2*IF($FC57="V",1,-1)*IF($Q57="Fixo",(DD57-INDEX('Curva Forward'!$C$5:$AN$13,MATCH(CONCATENATE(BD_COMERCIAL!$K57," ",BD_COMERCIAL!$L57),'Curva Forward'!$B$5:$B$13,0),MATCH(GB$4,'Curva Forward'!$C$4:$AN$4,0))),DD57)</f>
        <v>0</v>
      </c>
      <c r="GC57" s="200">
        <f>AQ57*AQ$2*IF($FC57="V",1,-1)*IF($Q57="Fixo",(DE57-INDEX('Curva Forward'!$C$5:$AN$13,MATCH(CONCATENATE(BD_COMERCIAL!$K57," ",BD_COMERCIAL!$L57),'Curva Forward'!$B$5:$B$13,0),MATCH(GC$4,'Curva Forward'!$C$4:$AN$4,0))),DE57)</f>
        <v>0</v>
      </c>
      <c r="GD57" s="200">
        <f>AR57*AR$2*IF($FC57="V",1,-1)*IF($Q57="Fixo",(DF57-INDEX('Curva Forward'!$C$5:$AN$13,MATCH(CONCATENATE(BD_COMERCIAL!$K57," ",BD_COMERCIAL!$L57),'Curva Forward'!$B$5:$B$13,0),MATCH(GD$4,'Curva Forward'!$C$4:$AN$4,0))),DF57)</f>
        <v>0</v>
      </c>
      <c r="GE57" s="200">
        <f>AS57*AS$2*IF($FC57="V",1,-1)*IF($Q57="Fixo",(DG57-INDEX('Curva Forward'!$C$5:$AN$13,MATCH(CONCATENATE(BD_COMERCIAL!$K57," ",BD_COMERCIAL!$L57),'Curva Forward'!$B$5:$B$13,0),MATCH(GE$4,'Curva Forward'!$C$4:$AN$4,0))),DG57)</f>
        <v>0</v>
      </c>
      <c r="GF57" s="200">
        <f>AT57*AT$2*IF($FC57="V",1,-1)*IF($Q57="Fixo",(DH57-INDEX('Curva Forward'!$C$5:$AN$13,MATCH(CONCATENATE(BD_COMERCIAL!$K57," ",BD_COMERCIAL!$L57),'Curva Forward'!$B$5:$B$13,0),MATCH(GF$4,'Curva Forward'!$C$4:$AN$4,0))),DH57)</f>
        <v>0</v>
      </c>
      <c r="GG57" s="200">
        <f>AU57*AU$2*IF($FC57="V",1,-1)*IF($Q57="Fixo",(DI57-INDEX('Curva Forward'!$C$5:$AN$13,MATCH(CONCATENATE(BD_COMERCIAL!$K57," ",BD_COMERCIAL!$L57),'Curva Forward'!$B$5:$B$13,0),MATCH(GG$4,'Curva Forward'!$C$4:$AN$4,0))),DI57)</f>
        <v>0</v>
      </c>
      <c r="GH57" s="200">
        <f>AV57*AV$2*IF($FC57="V",1,-1)*IF($Q57="Fixo",(DJ57-INDEX('Curva Forward'!$C$5:$AN$13,MATCH(CONCATENATE(BD_COMERCIAL!$K57," ",BD_COMERCIAL!$L57),'Curva Forward'!$B$5:$B$13,0),MATCH(GH$4,'Curva Forward'!$C$4:$AN$4,0))),DJ57)</f>
        <v>0</v>
      </c>
      <c r="GI57" s="200">
        <f>AW57*AW$2*IF($FC57="V",1,-1)*IF($Q57="Fixo",(DK57-INDEX('Curva Forward'!$C$5:$AN$13,MATCH(CONCATENATE(BD_COMERCIAL!$K57," ",BD_COMERCIAL!$L57),'Curva Forward'!$B$5:$B$13,0),MATCH(GI$4,'Curva Forward'!$C$4:$AN$4,0))),DK57)</f>
        <v>0</v>
      </c>
      <c r="GJ57" s="200">
        <f>AX57*AX$2*IF($FC57="V",1,-1)*IF($Q57="Fixo",(DL57-INDEX('Curva Forward'!$C$5:$AN$13,MATCH(CONCATENATE(BD_COMERCIAL!$K57," ",BD_COMERCIAL!$L57),'Curva Forward'!$B$5:$B$13,0),MATCH(GJ$4,'Curva Forward'!$C$4:$AN$4,0))),DL57)</f>
        <v>0</v>
      </c>
      <c r="GK57" s="200">
        <f>AY57*AY$2*IF($FC57="V",1,-1)*IF($Q57="Fixo",(DM57-INDEX('Curva Forward'!$C$5:$AN$13,MATCH(CONCATENATE(BD_COMERCIAL!$K57," ",BD_COMERCIAL!$L57),'Curva Forward'!$B$5:$B$13,0),MATCH(GK$4,'Curva Forward'!$C$4:$AN$4,0))),DM57)</f>
        <v>0</v>
      </c>
      <c r="GL57" s="200">
        <f>IF(EZ57="",0,CL57*CL$2*IF($FC57="V",1,-1)*IF($Q57="Fixo",(EZ57-INDEX('Curva Forward'!$C$5:$AN$13,MATCH(CONCATENATE(BD_COMERCIAL!$K57," ",BD_COMERCIAL!$L57),'Curva Forward'!$B$5:$B$13,0),MATCH(GL$4,'Curva Forward'!$C$4:$AN$4,0))),EZ57))</f>
        <v>0</v>
      </c>
      <c r="GM57" s="200">
        <f>IF(FA57="",0,CM57*CM$2*IF($FC57="V",1,-1)*IF($Q57="Fixo",(FA57-INDEX('Curva Forward'!$C$5:$AN$13,MATCH(CONCATENATE(BD_COMERCIAL!$K57," ",BD_COMERCIAL!$L57),'Curva Forward'!$B$5:$B$13,0),MATCH(GM$4,'Curva Forward'!$C$4:$AN$4,0))),FA57))</f>
        <v>0</v>
      </c>
      <c r="GN57" s="200">
        <f>IF(FB57="",0,CN57*CN$2*IF($FC57="V",1,-1)*IF($Q57="Fixo",(FB57-INDEX('Curva Forward'!$C$5:$AN$13,MATCH(CONCATENATE(BD_COMERCIAL!$K57," ",BD_COMERCIAL!$L57),'Curva Forward'!$B$5:$B$13,0),MATCH(GN$4,'Curva Forward'!$C$4:$AN$4,0))),FB57))</f>
        <v>0</v>
      </c>
      <c r="GO57" s="201">
        <f t="shared" ca="1" si="27"/>
        <v>0</v>
      </c>
      <c r="GP57" s="201">
        <f t="shared" ca="1" si="28"/>
        <v>0</v>
      </c>
    </row>
    <row r="58" spans="1:198" x14ac:dyDescent="0.25">
      <c r="A58" s="6"/>
      <c r="B58" s="7" t="s">
        <v>376</v>
      </c>
      <c r="C58" s="8">
        <v>44495</v>
      </c>
      <c r="D58" s="9" t="s">
        <v>124</v>
      </c>
      <c r="E58" s="9" t="s">
        <v>125</v>
      </c>
      <c r="F58" s="113">
        <v>3780401000108</v>
      </c>
      <c r="G58" s="10" t="s">
        <v>215</v>
      </c>
      <c r="H58" s="113">
        <v>15732189000184</v>
      </c>
      <c r="I58" s="9" t="s">
        <v>139</v>
      </c>
      <c r="J58" s="166"/>
      <c r="K58" s="10" t="s">
        <v>127</v>
      </c>
      <c r="L58" s="84" t="s">
        <v>22</v>
      </c>
      <c r="M58" s="11">
        <v>44562</v>
      </c>
      <c r="N58" s="12">
        <v>44592</v>
      </c>
      <c r="O58" s="10">
        <v>1</v>
      </c>
      <c r="P58" s="84">
        <v>250</v>
      </c>
      <c r="Q58" s="84" t="s">
        <v>128</v>
      </c>
      <c r="R58" s="10" t="s">
        <v>129</v>
      </c>
      <c r="S58" s="14" t="s">
        <v>135</v>
      </c>
      <c r="T58" s="11"/>
      <c r="U58" s="12"/>
      <c r="V58" s="257" t="str">
        <f ca="1">IF(U58="","",
IF(U58="NA","",
IFERROR(VLOOKUP(EOMONTH(M58,-2)+1,IPCA!$A:$B,2,0),
VLOOKUP(EOMONTH(TODAY(),-2)+1,IPCA!$A:$B,2,0))/
VLOOKUP(EOMONTH(U58,-2)+1,IPCA!$A:$B,2,0)*
P58))</f>
        <v/>
      </c>
      <c r="W58" s="84"/>
      <c r="X58" s="13" t="s">
        <v>6</v>
      </c>
      <c r="Y58" s="166"/>
      <c r="AA58" s="108"/>
      <c r="AB58" s="15">
        <v>1</v>
      </c>
      <c r="AM58" s="6"/>
      <c r="AN58" s="15"/>
      <c r="AY58" s="6"/>
      <c r="AZ58" s="15"/>
      <c r="BK58" s="6"/>
      <c r="BL58" s="15"/>
      <c r="BW58" s="6"/>
      <c r="BX58" s="15"/>
      <c r="CI58" s="6"/>
      <c r="CJ58" s="16">
        <f t="shared" si="12"/>
        <v>8.4931506849315067E-2</v>
      </c>
      <c r="CK58" s="16" t="str">
        <f t="shared" si="13"/>
        <v/>
      </c>
      <c r="CL58" s="16" t="str">
        <f t="shared" si="14"/>
        <v/>
      </c>
      <c r="CM58" s="16" t="str">
        <f t="shared" si="15"/>
        <v/>
      </c>
      <c r="CN58" s="16" t="str">
        <f t="shared" si="16"/>
        <v/>
      </c>
      <c r="CO58" s="18"/>
      <c r="CP58" s="15">
        <v>250</v>
      </c>
      <c r="DA58" s="6"/>
      <c r="DB58" s="15"/>
      <c r="DM58" s="6"/>
      <c r="DN58" s="15"/>
      <c r="DY58" s="6"/>
      <c r="DZ58" s="15"/>
      <c r="EK58" s="6"/>
      <c r="EL58" s="15"/>
      <c r="EW58" s="6"/>
      <c r="EX58" s="16">
        <f t="shared" si="17"/>
        <v>21.232876712328768</v>
      </c>
      <c r="EY58" s="16" t="str">
        <f t="shared" si="18"/>
        <v/>
      </c>
      <c r="EZ58" s="16" t="str">
        <f t="shared" si="19"/>
        <v/>
      </c>
      <c r="FA58" s="16" t="str">
        <f t="shared" si="20"/>
        <v/>
      </c>
      <c r="FB58" s="160" t="str">
        <f t="shared" si="21"/>
        <v/>
      </c>
      <c r="FC58" t="s">
        <v>204</v>
      </c>
      <c r="FD58" s="20" t="s">
        <v>139</v>
      </c>
      <c r="FE58"/>
      <c r="FF58" s="209" t="s">
        <v>206</v>
      </c>
      <c r="FH58" s="284">
        <f t="shared" ca="1" si="22"/>
        <v>0</v>
      </c>
      <c r="FI58" s="208">
        <f t="shared" si="23"/>
        <v>1</v>
      </c>
      <c r="FK58" t="str">
        <f t="shared" si="24"/>
        <v>INFINITY TRADING COMERCIALIZADORA DE ENERGIA LTDA</v>
      </c>
      <c r="FL58" s="201">
        <f t="shared" ca="1" si="25"/>
        <v>137640</v>
      </c>
      <c r="FM58" s="201">
        <f t="shared" ca="1" si="26"/>
        <v>0</v>
      </c>
      <c r="FN58" s="200">
        <f>AB58*AB$2*IF($FC58="V",1,-1)*IF($Q58="Fixo",(CP58-INDEX('Curva Forward'!$C$5:$AN$13,MATCH(CONCATENATE(BD_COMERCIAL!$K58," ",BD_COMERCIAL!$L58),'Curva Forward'!$B$5:$B$13,0),MATCH(FN$4,'Curva Forward'!$C$4:$AN$4,0))),CP58)</f>
        <v>137640</v>
      </c>
      <c r="FO58" s="200">
        <f>AC58*AC$2*IF($FC58="V",1,-1)*IF($Q58="Fixo",(CQ58-INDEX('Curva Forward'!$C$5:$AN$13,MATCH(CONCATENATE(BD_COMERCIAL!$K58," ",BD_COMERCIAL!$L58),'Curva Forward'!$B$5:$B$13,0),MATCH(FO$4,'Curva Forward'!$C$4:$AN$4,0))),CQ58)</f>
        <v>0</v>
      </c>
      <c r="FP58" s="200">
        <f>AD58*AD$2*IF($FC58="V",1,-1)*IF($Q58="Fixo",(CR58-INDEX('Curva Forward'!$C$5:$AN$13,MATCH(CONCATENATE(BD_COMERCIAL!$K58," ",BD_COMERCIAL!$L58),'Curva Forward'!$B$5:$B$13,0),MATCH(FP$4,'Curva Forward'!$C$4:$AN$4,0))),CR58)</f>
        <v>0</v>
      </c>
      <c r="FQ58" s="200">
        <f>AE58*AE$2*IF($FC58="V",1,-1)*IF($Q58="Fixo",(CS58-INDEX('Curva Forward'!$C$5:$AN$13,MATCH(CONCATENATE(BD_COMERCIAL!$K58," ",BD_COMERCIAL!$L58),'Curva Forward'!$B$5:$B$13,0),MATCH(FQ$4,'Curva Forward'!$C$4:$AN$4,0))),CS58)</f>
        <v>0</v>
      </c>
      <c r="FR58" s="200">
        <f>AF58*AF$2*IF($FC58="V",1,-1)*IF($Q58="Fixo",(CT58-INDEX('Curva Forward'!$C$5:$AN$13,MATCH(CONCATENATE(BD_COMERCIAL!$K58," ",BD_COMERCIAL!$L58),'Curva Forward'!$B$5:$B$13,0),MATCH(FR$4,'Curva Forward'!$C$4:$AN$4,0))),CT58)</f>
        <v>0</v>
      </c>
      <c r="FS58" s="200">
        <f>AG58*AG$2*IF($FC58="V",1,-1)*IF($Q58="Fixo",(CU58-INDEX('Curva Forward'!$C$5:$AN$13,MATCH(CONCATENATE(BD_COMERCIAL!$K58," ",BD_COMERCIAL!$L58),'Curva Forward'!$B$5:$B$13,0),MATCH(FS$4,'Curva Forward'!$C$4:$AN$4,0))),CU58)</f>
        <v>0</v>
      </c>
      <c r="FT58" s="200">
        <f>AH58*AH$2*IF($FC58="V",1,-1)*IF($Q58="Fixo",(CV58-INDEX('Curva Forward'!$C$5:$AN$13,MATCH(CONCATENATE(BD_COMERCIAL!$K58," ",BD_COMERCIAL!$L58),'Curva Forward'!$B$5:$B$13,0),MATCH(FT$4,'Curva Forward'!$C$4:$AN$4,0))),CV58)</f>
        <v>0</v>
      </c>
      <c r="FU58" s="200">
        <f>AI58*AI$2*IF($FC58="V",1,-1)*IF($Q58="Fixo",(CW58-INDEX('Curva Forward'!$C$5:$AN$13,MATCH(CONCATENATE(BD_COMERCIAL!$K58," ",BD_COMERCIAL!$L58),'Curva Forward'!$B$5:$B$13,0),MATCH(FU$4,'Curva Forward'!$C$4:$AN$4,0))),CW58)</f>
        <v>0</v>
      </c>
      <c r="FV58" s="200">
        <f>AJ58*AJ$2*IF($FC58="V",1,-1)*IF($Q58="Fixo",(CX58-INDEX('Curva Forward'!$C$5:$AN$13,MATCH(CONCATENATE(BD_COMERCIAL!$K58," ",BD_COMERCIAL!$L58),'Curva Forward'!$B$5:$B$13,0),MATCH(FV$4,'Curva Forward'!$C$4:$AN$4,0))),CX58)</f>
        <v>0</v>
      </c>
      <c r="FW58" s="200">
        <f>AK58*AK$2*IF($FC58="V",1,-1)*IF($Q58="Fixo",(CY58-INDEX('Curva Forward'!$C$5:$AN$13,MATCH(CONCATENATE(BD_COMERCIAL!$K58," ",BD_COMERCIAL!$L58),'Curva Forward'!$B$5:$B$13,0),MATCH(FW$4,'Curva Forward'!$C$4:$AN$4,0))),CY58)</f>
        <v>0</v>
      </c>
      <c r="FX58" s="200">
        <f>AL58*AL$2*IF($FC58="V",1,-1)*IF($Q58="Fixo",(CZ58-INDEX('Curva Forward'!$C$5:$AN$13,MATCH(CONCATENATE(BD_COMERCIAL!$K58," ",BD_COMERCIAL!$L58),'Curva Forward'!$B$5:$B$13,0),MATCH(FX$4,'Curva Forward'!$C$4:$AN$4,0))),CZ58)</f>
        <v>0</v>
      </c>
      <c r="FY58" s="200">
        <f>AM58*AM$2*IF($FC58="V",1,-1)*IF($Q58="Fixo",(DA58-INDEX('Curva Forward'!$C$5:$AN$13,MATCH(CONCATENATE(BD_COMERCIAL!$K58," ",BD_COMERCIAL!$L58),'Curva Forward'!$B$5:$B$13,0),MATCH(FY$4,'Curva Forward'!$C$4:$AN$4,0))),DA58)</f>
        <v>0</v>
      </c>
      <c r="FZ58" s="200">
        <f>AN58*AN$2*IF($FC58="V",1,-1)*IF($Q58="Fixo",(DB58-INDEX('Curva Forward'!$C$5:$AN$13,MATCH(CONCATENATE(BD_COMERCIAL!$K58," ",BD_COMERCIAL!$L58),'Curva Forward'!$B$5:$B$13,0),MATCH(FZ$4,'Curva Forward'!$C$4:$AN$4,0))),DB58)</f>
        <v>0</v>
      </c>
      <c r="GA58" s="200">
        <f>AO58*AO$2*IF($FC58="V",1,-1)*IF($Q58="Fixo",(DC58-INDEX('Curva Forward'!$C$5:$AN$13,MATCH(CONCATENATE(BD_COMERCIAL!$K58," ",BD_COMERCIAL!$L58),'Curva Forward'!$B$5:$B$13,0),MATCH(GA$4,'Curva Forward'!$C$4:$AN$4,0))),DC58)</f>
        <v>0</v>
      </c>
      <c r="GB58" s="200">
        <f>AP58*AP$2*IF($FC58="V",1,-1)*IF($Q58="Fixo",(DD58-INDEX('Curva Forward'!$C$5:$AN$13,MATCH(CONCATENATE(BD_COMERCIAL!$K58," ",BD_COMERCIAL!$L58),'Curva Forward'!$B$5:$B$13,0),MATCH(GB$4,'Curva Forward'!$C$4:$AN$4,0))),DD58)</f>
        <v>0</v>
      </c>
      <c r="GC58" s="200">
        <f>AQ58*AQ$2*IF($FC58="V",1,-1)*IF($Q58="Fixo",(DE58-INDEX('Curva Forward'!$C$5:$AN$13,MATCH(CONCATENATE(BD_COMERCIAL!$K58," ",BD_COMERCIAL!$L58),'Curva Forward'!$B$5:$B$13,0),MATCH(GC$4,'Curva Forward'!$C$4:$AN$4,0))),DE58)</f>
        <v>0</v>
      </c>
      <c r="GD58" s="200">
        <f>AR58*AR$2*IF($FC58="V",1,-1)*IF($Q58="Fixo",(DF58-INDEX('Curva Forward'!$C$5:$AN$13,MATCH(CONCATENATE(BD_COMERCIAL!$K58," ",BD_COMERCIAL!$L58),'Curva Forward'!$B$5:$B$13,0),MATCH(GD$4,'Curva Forward'!$C$4:$AN$4,0))),DF58)</f>
        <v>0</v>
      </c>
      <c r="GE58" s="200">
        <f>AS58*AS$2*IF($FC58="V",1,-1)*IF($Q58="Fixo",(DG58-INDEX('Curva Forward'!$C$5:$AN$13,MATCH(CONCATENATE(BD_COMERCIAL!$K58," ",BD_COMERCIAL!$L58),'Curva Forward'!$B$5:$B$13,0),MATCH(GE$4,'Curva Forward'!$C$4:$AN$4,0))),DG58)</f>
        <v>0</v>
      </c>
      <c r="GF58" s="200">
        <f>AT58*AT$2*IF($FC58="V",1,-1)*IF($Q58="Fixo",(DH58-INDEX('Curva Forward'!$C$5:$AN$13,MATCH(CONCATENATE(BD_COMERCIAL!$K58," ",BD_COMERCIAL!$L58),'Curva Forward'!$B$5:$B$13,0),MATCH(GF$4,'Curva Forward'!$C$4:$AN$4,0))),DH58)</f>
        <v>0</v>
      </c>
      <c r="GG58" s="200">
        <f>AU58*AU$2*IF($FC58="V",1,-1)*IF($Q58="Fixo",(DI58-INDEX('Curva Forward'!$C$5:$AN$13,MATCH(CONCATENATE(BD_COMERCIAL!$K58," ",BD_COMERCIAL!$L58),'Curva Forward'!$B$5:$B$13,0),MATCH(GG$4,'Curva Forward'!$C$4:$AN$4,0))),DI58)</f>
        <v>0</v>
      </c>
      <c r="GH58" s="200">
        <f>AV58*AV$2*IF($FC58="V",1,-1)*IF($Q58="Fixo",(DJ58-INDEX('Curva Forward'!$C$5:$AN$13,MATCH(CONCATENATE(BD_COMERCIAL!$K58," ",BD_COMERCIAL!$L58),'Curva Forward'!$B$5:$B$13,0),MATCH(GH$4,'Curva Forward'!$C$4:$AN$4,0))),DJ58)</f>
        <v>0</v>
      </c>
      <c r="GI58" s="200">
        <f>AW58*AW$2*IF($FC58="V",1,-1)*IF($Q58="Fixo",(DK58-INDEX('Curva Forward'!$C$5:$AN$13,MATCH(CONCATENATE(BD_COMERCIAL!$K58," ",BD_COMERCIAL!$L58),'Curva Forward'!$B$5:$B$13,0),MATCH(GI$4,'Curva Forward'!$C$4:$AN$4,0))),DK58)</f>
        <v>0</v>
      </c>
      <c r="GJ58" s="200">
        <f>AX58*AX$2*IF($FC58="V",1,-1)*IF($Q58="Fixo",(DL58-INDEX('Curva Forward'!$C$5:$AN$13,MATCH(CONCATENATE(BD_COMERCIAL!$K58," ",BD_COMERCIAL!$L58),'Curva Forward'!$B$5:$B$13,0),MATCH(GJ$4,'Curva Forward'!$C$4:$AN$4,0))),DL58)</f>
        <v>0</v>
      </c>
      <c r="GK58" s="200">
        <f>AY58*AY$2*IF($FC58="V",1,-1)*IF($Q58="Fixo",(DM58-INDEX('Curva Forward'!$C$5:$AN$13,MATCH(CONCATENATE(BD_COMERCIAL!$K58," ",BD_COMERCIAL!$L58),'Curva Forward'!$B$5:$B$13,0),MATCH(GK$4,'Curva Forward'!$C$4:$AN$4,0))),DM58)</f>
        <v>0</v>
      </c>
      <c r="GL58" s="200">
        <f>IF(EZ58="",0,CL58*CL$2*IF($FC58="V",1,-1)*IF($Q58="Fixo",(EZ58-INDEX('Curva Forward'!$C$5:$AN$13,MATCH(CONCATENATE(BD_COMERCIAL!$K58," ",BD_COMERCIAL!$L58),'Curva Forward'!$B$5:$B$13,0),MATCH(GL$4,'Curva Forward'!$C$4:$AN$4,0))),EZ58))</f>
        <v>0</v>
      </c>
      <c r="GM58" s="200">
        <f>IF(FA58="",0,CM58*CM$2*IF($FC58="V",1,-1)*IF($Q58="Fixo",(FA58-INDEX('Curva Forward'!$C$5:$AN$13,MATCH(CONCATENATE(BD_COMERCIAL!$K58," ",BD_COMERCIAL!$L58),'Curva Forward'!$B$5:$B$13,0),MATCH(GM$4,'Curva Forward'!$C$4:$AN$4,0))),FA58))</f>
        <v>0</v>
      </c>
      <c r="GN58" s="200">
        <f>IF(FB58="",0,CN58*CN$2*IF($FC58="V",1,-1)*IF($Q58="Fixo",(FB58-INDEX('Curva Forward'!$C$5:$AN$13,MATCH(CONCATENATE(BD_COMERCIAL!$K58," ",BD_COMERCIAL!$L58),'Curva Forward'!$B$5:$B$13,0),MATCH(GN$4,'Curva Forward'!$C$4:$AN$4,0))),FB58))</f>
        <v>0</v>
      </c>
      <c r="GO58" s="201">
        <f t="shared" ca="1" si="27"/>
        <v>0</v>
      </c>
      <c r="GP58" s="201">
        <f t="shared" ca="1" si="28"/>
        <v>0</v>
      </c>
    </row>
    <row r="59" spans="1:198" x14ac:dyDescent="0.25">
      <c r="A59" s="6"/>
      <c r="B59" s="7" t="s">
        <v>377</v>
      </c>
      <c r="C59" s="8">
        <v>44495</v>
      </c>
      <c r="D59" s="9" t="s">
        <v>124</v>
      </c>
      <c r="E59" s="9" t="s">
        <v>125</v>
      </c>
      <c r="F59" s="113">
        <v>3780401000108</v>
      </c>
      <c r="G59" s="10" t="s">
        <v>233</v>
      </c>
      <c r="H59" s="113">
        <v>8773135000100</v>
      </c>
      <c r="I59" s="9" t="s">
        <v>139</v>
      </c>
      <c r="J59" s="166"/>
      <c r="K59" s="10" t="s">
        <v>127</v>
      </c>
      <c r="L59" s="84" t="s">
        <v>22</v>
      </c>
      <c r="M59" s="11">
        <v>44562</v>
      </c>
      <c r="N59" s="12">
        <v>44592</v>
      </c>
      <c r="O59" s="10">
        <v>3</v>
      </c>
      <c r="P59" s="84">
        <v>247</v>
      </c>
      <c r="Q59" s="84" t="s">
        <v>128</v>
      </c>
      <c r="R59" s="10" t="s">
        <v>129</v>
      </c>
      <c r="S59" s="14" t="s">
        <v>135</v>
      </c>
      <c r="T59" s="11"/>
      <c r="U59" s="12"/>
      <c r="V59" s="257" t="str">
        <f ca="1">IF(U59="","",
IF(U59="NA","",
IFERROR(VLOOKUP(EOMONTH(M59,-2)+1,IPCA!$A:$B,2,0),
VLOOKUP(EOMONTH(TODAY(),-2)+1,IPCA!$A:$B,2,0))/
VLOOKUP(EOMONTH(U59,-2)+1,IPCA!$A:$B,2,0)*
P59))</f>
        <v/>
      </c>
      <c r="W59" s="84"/>
      <c r="X59" s="13" t="s">
        <v>133</v>
      </c>
      <c r="Y59" s="166"/>
      <c r="AA59" s="108"/>
      <c r="AB59" s="15">
        <v>3</v>
      </c>
      <c r="AM59" s="6"/>
      <c r="AN59" s="15"/>
      <c r="AY59" s="6"/>
      <c r="AZ59" s="15"/>
      <c r="BK59" s="6"/>
      <c r="BL59" s="15"/>
      <c r="BW59" s="6"/>
      <c r="BX59" s="15"/>
      <c r="CI59" s="6"/>
      <c r="CJ59" s="16">
        <f t="shared" si="12"/>
        <v>0.25479452054794521</v>
      </c>
      <c r="CK59" s="16" t="str">
        <f t="shared" si="13"/>
        <v/>
      </c>
      <c r="CL59" s="16" t="str">
        <f t="shared" si="14"/>
        <v/>
      </c>
      <c r="CM59" s="16" t="str">
        <f t="shared" si="15"/>
        <v/>
      </c>
      <c r="CN59" s="16" t="str">
        <f t="shared" si="16"/>
        <v/>
      </c>
      <c r="CO59" s="18"/>
      <c r="CP59" s="15">
        <v>247</v>
      </c>
      <c r="DA59" s="6"/>
      <c r="DB59" s="15"/>
      <c r="DM59" s="6"/>
      <c r="DN59" s="15"/>
      <c r="DY59" s="6"/>
      <c r="DZ59" s="15"/>
      <c r="EK59" s="6"/>
      <c r="EL59" s="15"/>
      <c r="EW59" s="6"/>
      <c r="EX59" s="16">
        <f t="shared" si="17"/>
        <v>20.978082191780821</v>
      </c>
      <c r="EY59" s="16" t="str">
        <f t="shared" si="18"/>
        <v/>
      </c>
      <c r="EZ59" s="16" t="str">
        <f t="shared" si="19"/>
        <v/>
      </c>
      <c r="FA59" s="16" t="str">
        <f t="shared" si="20"/>
        <v/>
      </c>
      <c r="FB59" s="160" t="str">
        <f t="shared" si="21"/>
        <v/>
      </c>
      <c r="FC59" t="s">
        <v>204</v>
      </c>
      <c r="FD59" s="20" t="s">
        <v>139</v>
      </c>
      <c r="FE59"/>
      <c r="FF59" s="209" t="s">
        <v>206</v>
      </c>
      <c r="FH59" s="284">
        <f t="shared" ca="1" si="22"/>
        <v>0</v>
      </c>
      <c r="FI59" s="208">
        <f t="shared" si="23"/>
        <v>1</v>
      </c>
      <c r="FK59" t="str">
        <f t="shared" si="24"/>
        <v>2W Energia S.A</v>
      </c>
      <c r="FL59" s="201">
        <f t="shared" ca="1" si="25"/>
        <v>406224</v>
      </c>
      <c r="FM59" s="201">
        <f t="shared" ca="1" si="26"/>
        <v>0</v>
      </c>
      <c r="FN59" s="200">
        <f>AB59*AB$2*IF($FC59="V",1,-1)*IF($Q59="Fixo",(CP59-INDEX('Curva Forward'!$C$5:$AN$13,MATCH(CONCATENATE(BD_COMERCIAL!$K59," ",BD_COMERCIAL!$L59),'Curva Forward'!$B$5:$B$13,0),MATCH(FN$4,'Curva Forward'!$C$4:$AN$4,0))),CP59)</f>
        <v>406224</v>
      </c>
      <c r="FO59" s="200">
        <f>AC59*AC$2*IF($FC59="V",1,-1)*IF($Q59="Fixo",(CQ59-INDEX('Curva Forward'!$C$5:$AN$13,MATCH(CONCATENATE(BD_COMERCIAL!$K59," ",BD_COMERCIAL!$L59),'Curva Forward'!$B$5:$B$13,0),MATCH(FO$4,'Curva Forward'!$C$4:$AN$4,0))),CQ59)</f>
        <v>0</v>
      </c>
      <c r="FP59" s="200">
        <f>AD59*AD$2*IF($FC59="V",1,-1)*IF($Q59="Fixo",(CR59-INDEX('Curva Forward'!$C$5:$AN$13,MATCH(CONCATENATE(BD_COMERCIAL!$K59," ",BD_COMERCIAL!$L59),'Curva Forward'!$B$5:$B$13,0),MATCH(FP$4,'Curva Forward'!$C$4:$AN$4,0))),CR59)</f>
        <v>0</v>
      </c>
      <c r="FQ59" s="200">
        <f>AE59*AE$2*IF($FC59="V",1,-1)*IF($Q59="Fixo",(CS59-INDEX('Curva Forward'!$C$5:$AN$13,MATCH(CONCATENATE(BD_COMERCIAL!$K59," ",BD_COMERCIAL!$L59),'Curva Forward'!$B$5:$B$13,0),MATCH(FQ$4,'Curva Forward'!$C$4:$AN$4,0))),CS59)</f>
        <v>0</v>
      </c>
      <c r="FR59" s="200">
        <f>AF59*AF$2*IF($FC59="V",1,-1)*IF($Q59="Fixo",(CT59-INDEX('Curva Forward'!$C$5:$AN$13,MATCH(CONCATENATE(BD_COMERCIAL!$K59," ",BD_COMERCIAL!$L59),'Curva Forward'!$B$5:$B$13,0),MATCH(FR$4,'Curva Forward'!$C$4:$AN$4,0))),CT59)</f>
        <v>0</v>
      </c>
      <c r="FS59" s="200">
        <f>AG59*AG$2*IF($FC59="V",1,-1)*IF($Q59="Fixo",(CU59-INDEX('Curva Forward'!$C$5:$AN$13,MATCH(CONCATENATE(BD_COMERCIAL!$K59," ",BD_COMERCIAL!$L59),'Curva Forward'!$B$5:$B$13,0),MATCH(FS$4,'Curva Forward'!$C$4:$AN$4,0))),CU59)</f>
        <v>0</v>
      </c>
      <c r="FT59" s="200">
        <f>AH59*AH$2*IF($FC59="V",1,-1)*IF($Q59="Fixo",(CV59-INDEX('Curva Forward'!$C$5:$AN$13,MATCH(CONCATENATE(BD_COMERCIAL!$K59," ",BD_COMERCIAL!$L59),'Curva Forward'!$B$5:$B$13,0),MATCH(FT$4,'Curva Forward'!$C$4:$AN$4,0))),CV59)</f>
        <v>0</v>
      </c>
      <c r="FU59" s="200">
        <f>AI59*AI$2*IF($FC59="V",1,-1)*IF($Q59="Fixo",(CW59-INDEX('Curva Forward'!$C$5:$AN$13,MATCH(CONCATENATE(BD_COMERCIAL!$K59," ",BD_COMERCIAL!$L59),'Curva Forward'!$B$5:$B$13,0),MATCH(FU$4,'Curva Forward'!$C$4:$AN$4,0))),CW59)</f>
        <v>0</v>
      </c>
      <c r="FV59" s="200">
        <f>AJ59*AJ$2*IF($FC59="V",1,-1)*IF($Q59="Fixo",(CX59-INDEX('Curva Forward'!$C$5:$AN$13,MATCH(CONCATENATE(BD_COMERCIAL!$K59," ",BD_COMERCIAL!$L59),'Curva Forward'!$B$5:$B$13,0),MATCH(FV$4,'Curva Forward'!$C$4:$AN$4,0))),CX59)</f>
        <v>0</v>
      </c>
      <c r="FW59" s="200">
        <f>AK59*AK$2*IF($FC59="V",1,-1)*IF($Q59="Fixo",(CY59-INDEX('Curva Forward'!$C$5:$AN$13,MATCH(CONCATENATE(BD_COMERCIAL!$K59," ",BD_COMERCIAL!$L59),'Curva Forward'!$B$5:$B$13,0),MATCH(FW$4,'Curva Forward'!$C$4:$AN$4,0))),CY59)</f>
        <v>0</v>
      </c>
      <c r="FX59" s="200">
        <f>AL59*AL$2*IF($FC59="V",1,-1)*IF($Q59="Fixo",(CZ59-INDEX('Curva Forward'!$C$5:$AN$13,MATCH(CONCATENATE(BD_COMERCIAL!$K59," ",BD_COMERCIAL!$L59),'Curva Forward'!$B$5:$B$13,0),MATCH(FX$4,'Curva Forward'!$C$4:$AN$4,0))),CZ59)</f>
        <v>0</v>
      </c>
      <c r="FY59" s="200">
        <f>AM59*AM$2*IF($FC59="V",1,-1)*IF($Q59="Fixo",(DA59-INDEX('Curva Forward'!$C$5:$AN$13,MATCH(CONCATENATE(BD_COMERCIAL!$K59," ",BD_COMERCIAL!$L59),'Curva Forward'!$B$5:$B$13,0),MATCH(FY$4,'Curva Forward'!$C$4:$AN$4,0))),DA59)</f>
        <v>0</v>
      </c>
      <c r="FZ59" s="200">
        <f>AN59*AN$2*IF($FC59="V",1,-1)*IF($Q59="Fixo",(DB59-INDEX('Curva Forward'!$C$5:$AN$13,MATCH(CONCATENATE(BD_COMERCIAL!$K59," ",BD_COMERCIAL!$L59),'Curva Forward'!$B$5:$B$13,0),MATCH(FZ$4,'Curva Forward'!$C$4:$AN$4,0))),DB59)</f>
        <v>0</v>
      </c>
      <c r="GA59" s="200">
        <f>AO59*AO$2*IF($FC59="V",1,-1)*IF($Q59="Fixo",(DC59-INDEX('Curva Forward'!$C$5:$AN$13,MATCH(CONCATENATE(BD_COMERCIAL!$K59," ",BD_COMERCIAL!$L59),'Curva Forward'!$B$5:$B$13,0),MATCH(GA$4,'Curva Forward'!$C$4:$AN$4,0))),DC59)</f>
        <v>0</v>
      </c>
      <c r="GB59" s="200">
        <f>AP59*AP$2*IF($FC59="V",1,-1)*IF($Q59="Fixo",(DD59-INDEX('Curva Forward'!$C$5:$AN$13,MATCH(CONCATENATE(BD_COMERCIAL!$K59," ",BD_COMERCIAL!$L59),'Curva Forward'!$B$5:$B$13,0),MATCH(GB$4,'Curva Forward'!$C$4:$AN$4,0))),DD59)</f>
        <v>0</v>
      </c>
      <c r="GC59" s="200">
        <f>AQ59*AQ$2*IF($FC59="V",1,-1)*IF($Q59="Fixo",(DE59-INDEX('Curva Forward'!$C$5:$AN$13,MATCH(CONCATENATE(BD_COMERCIAL!$K59," ",BD_COMERCIAL!$L59),'Curva Forward'!$B$5:$B$13,0),MATCH(GC$4,'Curva Forward'!$C$4:$AN$4,0))),DE59)</f>
        <v>0</v>
      </c>
      <c r="GD59" s="200">
        <f>AR59*AR$2*IF($FC59="V",1,-1)*IF($Q59="Fixo",(DF59-INDEX('Curva Forward'!$C$5:$AN$13,MATCH(CONCATENATE(BD_COMERCIAL!$K59," ",BD_COMERCIAL!$L59),'Curva Forward'!$B$5:$B$13,0),MATCH(GD$4,'Curva Forward'!$C$4:$AN$4,0))),DF59)</f>
        <v>0</v>
      </c>
      <c r="GE59" s="200">
        <f>AS59*AS$2*IF($FC59="V",1,-1)*IF($Q59="Fixo",(DG59-INDEX('Curva Forward'!$C$5:$AN$13,MATCH(CONCATENATE(BD_COMERCIAL!$K59," ",BD_COMERCIAL!$L59),'Curva Forward'!$B$5:$B$13,0),MATCH(GE$4,'Curva Forward'!$C$4:$AN$4,0))),DG59)</f>
        <v>0</v>
      </c>
      <c r="GF59" s="200">
        <f>AT59*AT$2*IF($FC59="V",1,-1)*IF($Q59="Fixo",(DH59-INDEX('Curva Forward'!$C$5:$AN$13,MATCH(CONCATENATE(BD_COMERCIAL!$K59," ",BD_COMERCIAL!$L59),'Curva Forward'!$B$5:$B$13,0),MATCH(GF$4,'Curva Forward'!$C$4:$AN$4,0))),DH59)</f>
        <v>0</v>
      </c>
      <c r="GG59" s="200">
        <f>AU59*AU$2*IF($FC59="V",1,-1)*IF($Q59="Fixo",(DI59-INDEX('Curva Forward'!$C$5:$AN$13,MATCH(CONCATENATE(BD_COMERCIAL!$K59," ",BD_COMERCIAL!$L59),'Curva Forward'!$B$5:$B$13,0),MATCH(GG$4,'Curva Forward'!$C$4:$AN$4,0))),DI59)</f>
        <v>0</v>
      </c>
      <c r="GH59" s="200">
        <f>AV59*AV$2*IF($FC59="V",1,-1)*IF($Q59="Fixo",(DJ59-INDEX('Curva Forward'!$C$5:$AN$13,MATCH(CONCATENATE(BD_COMERCIAL!$K59," ",BD_COMERCIAL!$L59),'Curva Forward'!$B$5:$B$13,0),MATCH(GH$4,'Curva Forward'!$C$4:$AN$4,0))),DJ59)</f>
        <v>0</v>
      </c>
      <c r="GI59" s="200">
        <f>AW59*AW$2*IF($FC59="V",1,-1)*IF($Q59="Fixo",(DK59-INDEX('Curva Forward'!$C$5:$AN$13,MATCH(CONCATENATE(BD_COMERCIAL!$K59," ",BD_COMERCIAL!$L59),'Curva Forward'!$B$5:$B$13,0),MATCH(GI$4,'Curva Forward'!$C$4:$AN$4,0))),DK59)</f>
        <v>0</v>
      </c>
      <c r="GJ59" s="200">
        <f>AX59*AX$2*IF($FC59="V",1,-1)*IF($Q59="Fixo",(DL59-INDEX('Curva Forward'!$C$5:$AN$13,MATCH(CONCATENATE(BD_COMERCIAL!$K59," ",BD_COMERCIAL!$L59),'Curva Forward'!$B$5:$B$13,0),MATCH(GJ$4,'Curva Forward'!$C$4:$AN$4,0))),DL59)</f>
        <v>0</v>
      </c>
      <c r="GK59" s="200">
        <f>AY59*AY$2*IF($FC59="V",1,-1)*IF($Q59="Fixo",(DM59-INDEX('Curva Forward'!$C$5:$AN$13,MATCH(CONCATENATE(BD_COMERCIAL!$K59," ",BD_COMERCIAL!$L59),'Curva Forward'!$B$5:$B$13,0),MATCH(GK$4,'Curva Forward'!$C$4:$AN$4,0))),DM59)</f>
        <v>0</v>
      </c>
      <c r="GL59" s="200">
        <f>IF(EZ59="",0,CL59*CL$2*IF($FC59="V",1,-1)*IF($Q59="Fixo",(EZ59-INDEX('Curva Forward'!$C$5:$AN$13,MATCH(CONCATENATE(BD_COMERCIAL!$K59," ",BD_COMERCIAL!$L59),'Curva Forward'!$B$5:$B$13,0),MATCH(GL$4,'Curva Forward'!$C$4:$AN$4,0))),EZ59))</f>
        <v>0</v>
      </c>
      <c r="GM59" s="200">
        <f>IF(FA59="",0,CM59*CM$2*IF($FC59="V",1,-1)*IF($Q59="Fixo",(FA59-INDEX('Curva Forward'!$C$5:$AN$13,MATCH(CONCATENATE(BD_COMERCIAL!$K59," ",BD_COMERCIAL!$L59),'Curva Forward'!$B$5:$B$13,0),MATCH(GM$4,'Curva Forward'!$C$4:$AN$4,0))),FA59))</f>
        <v>0</v>
      </c>
      <c r="GN59" s="200">
        <f>IF(FB59="",0,CN59*CN$2*IF($FC59="V",1,-1)*IF($Q59="Fixo",(FB59-INDEX('Curva Forward'!$C$5:$AN$13,MATCH(CONCATENATE(BD_COMERCIAL!$K59," ",BD_COMERCIAL!$L59),'Curva Forward'!$B$5:$B$13,0),MATCH(GN$4,'Curva Forward'!$C$4:$AN$4,0))),FB59))</f>
        <v>0</v>
      </c>
      <c r="GO59" s="201">
        <f t="shared" ca="1" si="27"/>
        <v>0</v>
      </c>
      <c r="GP59" s="201">
        <f t="shared" ca="1" si="28"/>
        <v>0</v>
      </c>
    </row>
    <row r="60" spans="1:198" x14ac:dyDescent="0.25">
      <c r="A60" s="6"/>
      <c r="B60" s="7" t="s">
        <v>379</v>
      </c>
      <c r="C60" s="8">
        <v>44512</v>
      </c>
      <c r="D60" s="9" t="s">
        <v>131</v>
      </c>
      <c r="E60" s="9" t="s">
        <v>216</v>
      </c>
      <c r="F60" s="113">
        <v>4270778000171</v>
      </c>
      <c r="G60" s="10" t="s">
        <v>125</v>
      </c>
      <c r="H60" s="113">
        <v>3780401000108</v>
      </c>
      <c r="I60" s="9" t="s">
        <v>126</v>
      </c>
      <c r="J60" s="166" t="s">
        <v>366</v>
      </c>
      <c r="K60" s="10" t="s">
        <v>127</v>
      </c>
      <c r="L60" s="84" t="s">
        <v>22</v>
      </c>
      <c r="M60" s="11">
        <v>44652</v>
      </c>
      <c r="N60" s="12">
        <v>44742</v>
      </c>
      <c r="O60" s="10">
        <v>10</v>
      </c>
      <c r="P60" s="84">
        <v>175</v>
      </c>
      <c r="Q60" s="84" t="s">
        <v>128</v>
      </c>
      <c r="R60" s="10" t="s">
        <v>129</v>
      </c>
      <c r="S60" s="14" t="s">
        <v>135</v>
      </c>
      <c r="T60" s="11"/>
      <c r="U60" s="12"/>
      <c r="V60" s="257" t="str">
        <f ca="1">IF(U60="","",
IF(U60="NA","",
IFERROR(VLOOKUP(EOMONTH(M60,-2)+1,IPCA!$A:$B,2,0),
VLOOKUP(EOMONTH(TODAY(),-2)+1,IPCA!$A:$B,2,0))/
VLOOKUP(EOMONTH(U60,-2)+1,IPCA!$A:$B,2,0)*
P60))</f>
        <v/>
      </c>
      <c r="W60" s="84"/>
      <c r="X60" s="13" t="s">
        <v>133</v>
      </c>
      <c r="Y60" s="166"/>
      <c r="AA60" s="108"/>
      <c r="AB60" s="15"/>
      <c r="AE60">
        <v>10</v>
      </c>
      <c r="AF60">
        <v>10</v>
      </c>
      <c r="AG60">
        <v>10</v>
      </c>
      <c r="AM60" s="6"/>
      <c r="AN60" s="15"/>
      <c r="AY60" s="6"/>
      <c r="AZ60" s="15"/>
      <c r="BK60" s="6"/>
      <c r="BL60" s="15"/>
      <c r="BW60" s="6"/>
      <c r="BX60" s="15"/>
      <c r="CI60" s="6"/>
      <c r="CJ60" s="16">
        <f t="shared" si="12"/>
        <v>2.493150684931507</v>
      </c>
      <c r="CK60" s="16" t="str">
        <f t="shared" si="13"/>
        <v/>
      </c>
      <c r="CL60" s="16" t="str">
        <f t="shared" si="14"/>
        <v/>
      </c>
      <c r="CM60" s="16" t="str">
        <f t="shared" si="15"/>
        <v/>
      </c>
      <c r="CN60" s="16" t="str">
        <f t="shared" si="16"/>
        <v/>
      </c>
      <c r="CO60" s="18"/>
      <c r="CP60" s="15"/>
      <c r="CS60">
        <v>175</v>
      </c>
      <c r="CT60">
        <v>175</v>
      </c>
      <c r="CU60">
        <v>175</v>
      </c>
      <c r="DA60" s="6"/>
      <c r="DB60" s="15"/>
      <c r="DM60" s="6"/>
      <c r="DN60" s="15"/>
      <c r="DY60" s="6"/>
      <c r="DZ60" s="15"/>
      <c r="EK60" s="6"/>
      <c r="EL60" s="15"/>
      <c r="EW60" s="6"/>
      <c r="EX60" s="16">
        <f t="shared" si="17"/>
        <v>43.630136986301373</v>
      </c>
      <c r="EY60" s="16" t="str">
        <f t="shared" si="18"/>
        <v/>
      </c>
      <c r="EZ60" s="16" t="str">
        <f t="shared" si="19"/>
        <v/>
      </c>
      <c r="FA60" s="16" t="str">
        <f t="shared" si="20"/>
        <v/>
      </c>
      <c r="FB60" s="160" t="str">
        <f t="shared" si="21"/>
        <v/>
      </c>
      <c r="FC60" t="s">
        <v>205</v>
      </c>
      <c r="FD60" s="20" t="s">
        <v>126</v>
      </c>
      <c r="FE60"/>
      <c r="FF60" s="209" t="s">
        <v>206</v>
      </c>
      <c r="FH60" s="284">
        <f t="shared" ca="1" si="22"/>
        <v>0</v>
      </c>
      <c r="FI60" s="208">
        <f t="shared" si="23"/>
        <v>3</v>
      </c>
      <c r="FK60" t="str">
        <f t="shared" si="24"/>
        <v>Santander Corretora de Seguros, Investimentos e Serviços S.A.</v>
      </c>
      <c r="FL60" s="201">
        <f t="shared" ca="1" si="25"/>
        <v>-2592120</v>
      </c>
      <c r="FM60" s="201">
        <f t="shared" ca="1" si="26"/>
        <v>0</v>
      </c>
      <c r="FN60" s="200">
        <f>AB60*AB$2*IF($FC60="V",1,-1)*IF($Q60="Fixo",(CP60-INDEX('Curva Forward'!$C$5:$AN$13,MATCH(CONCATENATE(BD_COMERCIAL!$K60," ",BD_COMERCIAL!$L60),'Curva Forward'!$B$5:$B$13,0),MATCH(FN$4,'Curva Forward'!$C$4:$AN$4,0))),CP60)</f>
        <v>0</v>
      </c>
      <c r="FO60" s="200">
        <f>AC60*AC$2*IF($FC60="V",1,-1)*IF($Q60="Fixo",(CQ60-INDEX('Curva Forward'!$C$5:$AN$13,MATCH(CONCATENATE(BD_COMERCIAL!$K60," ",BD_COMERCIAL!$L60),'Curva Forward'!$B$5:$B$13,0),MATCH(FO$4,'Curva Forward'!$C$4:$AN$4,0))),CQ60)</f>
        <v>0</v>
      </c>
      <c r="FP60" s="200">
        <f>AD60*AD$2*IF($FC60="V",1,-1)*IF($Q60="Fixo",(CR60-INDEX('Curva Forward'!$C$5:$AN$13,MATCH(CONCATENATE(BD_COMERCIAL!$K60," ",BD_COMERCIAL!$L60),'Curva Forward'!$B$5:$B$13,0),MATCH(FP$4,'Curva Forward'!$C$4:$AN$4,0))),CR60)</f>
        <v>0</v>
      </c>
      <c r="FQ60" s="200">
        <f>AE60*AE$2*IF($FC60="V",1,-1)*IF($Q60="Fixo",(CS60-INDEX('Curva Forward'!$C$5:$AN$13,MATCH(CONCATENATE(BD_COMERCIAL!$K60," ",BD_COMERCIAL!$L60),'Curva Forward'!$B$5:$B$13,0),MATCH(FQ$4,'Curva Forward'!$C$4:$AN$4,0))),CS60)</f>
        <v>-849600</v>
      </c>
      <c r="FR60" s="200">
        <f>AF60*AF$2*IF($FC60="V",1,-1)*IF($Q60="Fixo",(CT60-INDEX('Curva Forward'!$C$5:$AN$13,MATCH(CONCATENATE(BD_COMERCIAL!$K60," ",BD_COMERCIAL!$L60),'Curva Forward'!$B$5:$B$13,0),MATCH(FR$4,'Curva Forward'!$C$4:$AN$4,0))),CT60)</f>
        <v>-885360</v>
      </c>
      <c r="FS60" s="200">
        <f>AG60*AG$2*IF($FC60="V",1,-1)*IF($Q60="Fixo",(CU60-INDEX('Curva Forward'!$C$5:$AN$13,MATCH(CONCATENATE(BD_COMERCIAL!$K60," ",BD_COMERCIAL!$L60),'Curva Forward'!$B$5:$B$13,0),MATCH(FS$4,'Curva Forward'!$C$4:$AN$4,0))),CU60)</f>
        <v>-857160</v>
      </c>
      <c r="FT60" s="200">
        <f>AH60*AH$2*IF($FC60="V",1,-1)*IF($Q60="Fixo",(CV60-INDEX('Curva Forward'!$C$5:$AN$13,MATCH(CONCATENATE(BD_COMERCIAL!$K60," ",BD_COMERCIAL!$L60),'Curva Forward'!$B$5:$B$13,0),MATCH(FT$4,'Curva Forward'!$C$4:$AN$4,0))),CV60)</f>
        <v>0</v>
      </c>
      <c r="FU60" s="200">
        <f>AI60*AI$2*IF($FC60="V",1,-1)*IF($Q60="Fixo",(CW60-INDEX('Curva Forward'!$C$5:$AN$13,MATCH(CONCATENATE(BD_COMERCIAL!$K60," ",BD_COMERCIAL!$L60),'Curva Forward'!$B$5:$B$13,0),MATCH(FU$4,'Curva Forward'!$C$4:$AN$4,0))),CW60)</f>
        <v>0</v>
      </c>
      <c r="FV60" s="200">
        <f>AJ60*AJ$2*IF($FC60="V",1,-1)*IF($Q60="Fixo",(CX60-INDEX('Curva Forward'!$C$5:$AN$13,MATCH(CONCATENATE(BD_COMERCIAL!$K60," ",BD_COMERCIAL!$L60),'Curva Forward'!$B$5:$B$13,0),MATCH(FV$4,'Curva Forward'!$C$4:$AN$4,0))),CX60)</f>
        <v>0</v>
      </c>
      <c r="FW60" s="200">
        <f>AK60*AK$2*IF($FC60="V",1,-1)*IF($Q60="Fixo",(CY60-INDEX('Curva Forward'!$C$5:$AN$13,MATCH(CONCATENATE(BD_COMERCIAL!$K60," ",BD_COMERCIAL!$L60),'Curva Forward'!$B$5:$B$13,0),MATCH(FW$4,'Curva Forward'!$C$4:$AN$4,0))),CY60)</f>
        <v>0</v>
      </c>
      <c r="FX60" s="200">
        <f>AL60*AL$2*IF($FC60="V",1,-1)*IF($Q60="Fixo",(CZ60-INDEX('Curva Forward'!$C$5:$AN$13,MATCH(CONCATENATE(BD_COMERCIAL!$K60," ",BD_COMERCIAL!$L60),'Curva Forward'!$B$5:$B$13,0),MATCH(FX$4,'Curva Forward'!$C$4:$AN$4,0))),CZ60)</f>
        <v>0</v>
      </c>
      <c r="FY60" s="200">
        <f>AM60*AM$2*IF($FC60="V",1,-1)*IF($Q60="Fixo",(DA60-INDEX('Curva Forward'!$C$5:$AN$13,MATCH(CONCATENATE(BD_COMERCIAL!$K60," ",BD_COMERCIAL!$L60),'Curva Forward'!$B$5:$B$13,0),MATCH(FY$4,'Curva Forward'!$C$4:$AN$4,0))),DA60)</f>
        <v>0</v>
      </c>
      <c r="FZ60" s="200">
        <f>AN60*AN$2*IF($FC60="V",1,-1)*IF($Q60="Fixo",(DB60-INDEX('Curva Forward'!$C$5:$AN$13,MATCH(CONCATENATE(BD_COMERCIAL!$K60," ",BD_COMERCIAL!$L60),'Curva Forward'!$B$5:$B$13,0),MATCH(FZ$4,'Curva Forward'!$C$4:$AN$4,0))),DB60)</f>
        <v>0</v>
      </c>
      <c r="GA60" s="200">
        <f>AO60*AO$2*IF($FC60="V",1,-1)*IF($Q60="Fixo",(DC60-INDEX('Curva Forward'!$C$5:$AN$13,MATCH(CONCATENATE(BD_COMERCIAL!$K60," ",BD_COMERCIAL!$L60),'Curva Forward'!$B$5:$B$13,0),MATCH(GA$4,'Curva Forward'!$C$4:$AN$4,0))),DC60)</f>
        <v>0</v>
      </c>
      <c r="GB60" s="200">
        <f>AP60*AP$2*IF($FC60="V",1,-1)*IF($Q60="Fixo",(DD60-INDEX('Curva Forward'!$C$5:$AN$13,MATCH(CONCATENATE(BD_COMERCIAL!$K60," ",BD_COMERCIAL!$L60),'Curva Forward'!$B$5:$B$13,0),MATCH(GB$4,'Curva Forward'!$C$4:$AN$4,0))),DD60)</f>
        <v>0</v>
      </c>
      <c r="GC60" s="200">
        <f>AQ60*AQ$2*IF($FC60="V",1,-1)*IF($Q60="Fixo",(DE60-INDEX('Curva Forward'!$C$5:$AN$13,MATCH(CONCATENATE(BD_COMERCIAL!$K60," ",BD_COMERCIAL!$L60),'Curva Forward'!$B$5:$B$13,0),MATCH(GC$4,'Curva Forward'!$C$4:$AN$4,0))),DE60)</f>
        <v>0</v>
      </c>
      <c r="GD60" s="200">
        <f>AR60*AR$2*IF($FC60="V",1,-1)*IF($Q60="Fixo",(DF60-INDEX('Curva Forward'!$C$5:$AN$13,MATCH(CONCATENATE(BD_COMERCIAL!$K60," ",BD_COMERCIAL!$L60),'Curva Forward'!$B$5:$B$13,0),MATCH(GD$4,'Curva Forward'!$C$4:$AN$4,0))),DF60)</f>
        <v>0</v>
      </c>
      <c r="GE60" s="200">
        <f>AS60*AS$2*IF($FC60="V",1,-1)*IF($Q60="Fixo",(DG60-INDEX('Curva Forward'!$C$5:$AN$13,MATCH(CONCATENATE(BD_COMERCIAL!$K60," ",BD_COMERCIAL!$L60),'Curva Forward'!$B$5:$B$13,0),MATCH(GE$4,'Curva Forward'!$C$4:$AN$4,0))),DG60)</f>
        <v>0</v>
      </c>
      <c r="GF60" s="200">
        <f>AT60*AT$2*IF($FC60="V",1,-1)*IF($Q60="Fixo",(DH60-INDEX('Curva Forward'!$C$5:$AN$13,MATCH(CONCATENATE(BD_COMERCIAL!$K60," ",BD_COMERCIAL!$L60),'Curva Forward'!$B$5:$B$13,0),MATCH(GF$4,'Curva Forward'!$C$4:$AN$4,0))),DH60)</f>
        <v>0</v>
      </c>
      <c r="GG60" s="200">
        <f>AU60*AU$2*IF($FC60="V",1,-1)*IF($Q60="Fixo",(DI60-INDEX('Curva Forward'!$C$5:$AN$13,MATCH(CONCATENATE(BD_COMERCIAL!$K60," ",BD_COMERCIAL!$L60),'Curva Forward'!$B$5:$B$13,0),MATCH(GG$4,'Curva Forward'!$C$4:$AN$4,0))),DI60)</f>
        <v>0</v>
      </c>
      <c r="GH60" s="200">
        <f>AV60*AV$2*IF($FC60="V",1,-1)*IF($Q60="Fixo",(DJ60-INDEX('Curva Forward'!$C$5:$AN$13,MATCH(CONCATENATE(BD_COMERCIAL!$K60," ",BD_COMERCIAL!$L60),'Curva Forward'!$B$5:$B$13,0),MATCH(GH$4,'Curva Forward'!$C$4:$AN$4,0))),DJ60)</f>
        <v>0</v>
      </c>
      <c r="GI60" s="200">
        <f>AW60*AW$2*IF($FC60="V",1,-1)*IF($Q60="Fixo",(DK60-INDEX('Curva Forward'!$C$5:$AN$13,MATCH(CONCATENATE(BD_COMERCIAL!$K60," ",BD_COMERCIAL!$L60),'Curva Forward'!$B$5:$B$13,0),MATCH(GI$4,'Curva Forward'!$C$4:$AN$4,0))),DK60)</f>
        <v>0</v>
      </c>
      <c r="GJ60" s="200">
        <f>AX60*AX$2*IF($FC60="V",1,-1)*IF($Q60="Fixo",(DL60-INDEX('Curva Forward'!$C$5:$AN$13,MATCH(CONCATENATE(BD_COMERCIAL!$K60," ",BD_COMERCIAL!$L60),'Curva Forward'!$B$5:$B$13,0),MATCH(GJ$4,'Curva Forward'!$C$4:$AN$4,0))),DL60)</f>
        <v>0</v>
      </c>
      <c r="GK60" s="200">
        <f>AY60*AY$2*IF($FC60="V",1,-1)*IF($Q60="Fixo",(DM60-INDEX('Curva Forward'!$C$5:$AN$13,MATCH(CONCATENATE(BD_COMERCIAL!$K60," ",BD_COMERCIAL!$L60),'Curva Forward'!$B$5:$B$13,0),MATCH(GK$4,'Curva Forward'!$C$4:$AN$4,0))),DM60)</f>
        <v>0</v>
      </c>
      <c r="GL60" s="200">
        <f>IF(EZ60="",0,CL60*CL$2*IF($FC60="V",1,-1)*IF($Q60="Fixo",(EZ60-INDEX('Curva Forward'!$C$5:$AN$13,MATCH(CONCATENATE(BD_COMERCIAL!$K60," ",BD_COMERCIAL!$L60),'Curva Forward'!$B$5:$B$13,0),MATCH(GL$4,'Curva Forward'!$C$4:$AN$4,0))),EZ60))</f>
        <v>0</v>
      </c>
      <c r="GM60" s="200">
        <f>IF(FA60="",0,CM60*CM$2*IF($FC60="V",1,-1)*IF($Q60="Fixo",(FA60-INDEX('Curva Forward'!$C$5:$AN$13,MATCH(CONCATENATE(BD_COMERCIAL!$K60," ",BD_COMERCIAL!$L60),'Curva Forward'!$B$5:$B$13,0),MATCH(GM$4,'Curva Forward'!$C$4:$AN$4,0))),FA60))</f>
        <v>0</v>
      </c>
      <c r="GN60" s="200">
        <f>IF(FB60="",0,CN60*CN$2*IF($FC60="V",1,-1)*IF($Q60="Fixo",(FB60-INDEX('Curva Forward'!$C$5:$AN$13,MATCH(CONCATENATE(BD_COMERCIAL!$K60," ",BD_COMERCIAL!$L60),'Curva Forward'!$B$5:$B$13,0),MATCH(GN$4,'Curva Forward'!$C$4:$AN$4,0))),FB60))</f>
        <v>0</v>
      </c>
      <c r="GO60" s="201">
        <f t="shared" ca="1" si="27"/>
        <v>0</v>
      </c>
      <c r="GP60" s="201">
        <f t="shared" ca="1" si="28"/>
        <v>0</v>
      </c>
    </row>
    <row r="61" spans="1:198" x14ac:dyDescent="0.25">
      <c r="A61" s="6"/>
      <c r="B61" s="7" t="s">
        <v>380</v>
      </c>
      <c r="C61" s="8">
        <v>44512</v>
      </c>
      <c r="D61" s="9" t="s">
        <v>124</v>
      </c>
      <c r="E61" s="9" t="s">
        <v>125</v>
      </c>
      <c r="F61" s="113">
        <v>3780401000108</v>
      </c>
      <c r="G61" s="10" t="s">
        <v>216</v>
      </c>
      <c r="H61" s="113">
        <v>4270778000171</v>
      </c>
      <c r="I61" s="9" t="s">
        <v>126</v>
      </c>
      <c r="J61" s="166" t="s">
        <v>366</v>
      </c>
      <c r="K61" s="10" t="s">
        <v>127</v>
      </c>
      <c r="L61" s="84" t="s">
        <v>22</v>
      </c>
      <c r="M61" s="11">
        <v>44743</v>
      </c>
      <c r="N61" s="12">
        <v>44834</v>
      </c>
      <c r="O61" s="10">
        <v>10</v>
      </c>
      <c r="P61" s="84">
        <v>270</v>
      </c>
      <c r="Q61" s="84" t="s">
        <v>128</v>
      </c>
      <c r="R61" s="10" t="s">
        <v>129</v>
      </c>
      <c r="S61" s="14" t="s">
        <v>135</v>
      </c>
      <c r="T61" s="11"/>
      <c r="U61" s="12"/>
      <c r="V61" s="257" t="str">
        <f ca="1">IF(U61="","",
IF(U61="NA","",
IFERROR(VLOOKUP(EOMONTH(M61,-2)+1,IPCA!$A:$B,2,0),
VLOOKUP(EOMONTH(TODAY(),-2)+1,IPCA!$A:$B,2,0))/
VLOOKUP(EOMONTH(U61,-2)+1,IPCA!$A:$B,2,0)*
P61))</f>
        <v/>
      </c>
      <c r="W61" s="84"/>
      <c r="X61" s="13" t="s">
        <v>133</v>
      </c>
      <c r="Y61" s="166"/>
      <c r="AA61" s="108"/>
      <c r="AB61" s="15"/>
      <c r="AH61">
        <v>10</v>
      </c>
      <c r="AI61">
        <v>10</v>
      </c>
      <c r="AJ61">
        <v>10</v>
      </c>
      <c r="AM61" s="6"/>
      <c r="AN61" s="15"/>
      <c r="AY61" s="6"/>
      <c r="AZ61" s="15"/>
      <c r="BK61" s="6"/>
      <c r="BL61" s="15"/>
      <c r="BW61" s="6"/>
      <c r="BX61" s="15"/>
      <c r="CI61" s="6"/>
      <c r="CJ61" s="16">
        <f t="shared" si="12"/>
        <v>2.5205479452054793</v>
      </c>
      <c r="CK61" s="16" t="str">
        <f t="shared" si="13"/>
        <v/>
      </c>
      <c r="CL61" s="16" t="str">
        <f t="shared" si="14"/>
        <v/>
      </c>
      <c r="CM61" s="16" t="str">
        <f t="shared" si="15"/>
        <v/>
      </c>
      <c r="CN61" s="16" t="str">
        <f t="shared" si="16"/>
        <v/>
      </c>
      <c r="CO61" s="18"/>
      <c r="CP61" s="15"/>
      <c r="CV61">
        <v>270</v>
      </c>
      <c r="CW61">
        <v>270</v>
      </c>
      <c r="CX61">
        <v>270</v>
      </c>
      <c r="DA61" s="6"/>
      <c r="DB61" s="15"/>
      <c r="DM61" s="6"/>
      <c r="DN61" s="15"/>
      <c r="DY61" s="6"/>
      <c r="DZ61" s="15"/>
      <c r="EK61" s="6"/>
      <c r="EL61" s="15"/>
      <c r="EW61" s="6"/>
      <c r="EX61" s="16">
        <f t="shared" si="17"/>
        <v>68.054794520547944</v>
      </c>
      <c r="EY61" s="16" t="str">
        <f t="shared" si="18"/>
        <v/>
      </c>
      <c r="EZ61" s="16" t="str">
        <f t="shared" si="19"/>
        <v/>
      </c>
      <c r="FA61" s="16" t="str">
        <f t="shared" si="20"/>
        <v/>
      </c>
      <c r="FB61" s="160" t="str">
        <f t="shared" si="21"/>
        <v/>
      </c>
      <c r="FC61" t="s">
        <v>204</v>
      </c>
      <c r="FD61" s="20" t="s">
        <v>126</v>
      </c>
      <c r="FE61"/>
      <c r="FF61" s="209" t="s">
        <v>206</v>
      </c>
      <c r="FH61" s="284">
        <f t="shared" ca="1" si="22"/>
        <v>0</v>
      </c>
      <c r="FI61" s="208">
        <f t="shared" si="23"/>
        <v>3.0333333333333332</v>
      </c>
      <c r="FK61" t="str">
        <f t="shared" si="24"/>
        <v>Santander Corretora de Seguros, Investimentos e Serviços S.A.</v>
      </c>
      <c r="FL61" s="201">
        <f t="shared" ca="1" si="25"/>
        <v>4242924</v>
      </c>
      <c r="FM61" s="201">
        <f t="shared" ca="1" si="26"/>
        <v>0</v>
      </c>
      <c r="FN61" s="200">
        <f>AB61*AB$2*IF($FC61="V",1,-1)*IF($Q61="Fixo",(CP61-INDEX('Curva Forward'!$C$5:$AN$13,MATCH(CONCATENATE(BD_COMERCIAL!$K61," ",BD_COMERCIAL!$L61),'Curva Forward'!$B$5:$B$13,0),MATCH(FN$4,'Curva Forward'!$C$4:$AN$4,0))),CP61)</f>
        <v>0</v>
      </c>
      <c r="FO61" s="200">
        <f>AC61*AC$2*IF($FC61="V",1,-1)*IF($Q61="Fixo",(CQ61-INDEX('Curva Forward'!$C$5:$AN$13,MATCH(CONCATENATE(BD_COMERCIAL!$K61," ",BD_COMERCIAL!$L61),'Curva Forward'!$B$5:$B$13,0),MATCH(FO$4,'Curva Forward'!$C$4:$AN$4,0))),CQ61)</f>
        <v>0</v>
      </c>
      <c r="FP61" s="200">
        <f>AD61*AD$2*IF($FC61="V",1,-1)*IF($Q61="Fixo",(CR61-INDEX('Curva Forward'!$C$5:$AN$13,MATCH(CONCATENATE(BD_COMERCIAL!$K61," ",BD_COMERCIAL!$L61),'Curva Forward'!$B$5:$B$13,0),MATCH(FP$4,'Curva Forward'!$C$4:$AN$4,0))),CR61)</f>
        <v>0</v>
      </c>
      <c r="FQ61" s="200">
        <f>AE61*AE$2*IF($FC61="V",1,-1)*IF($Q61="Fixo",(CS61-INDEX('Curva Forward'!$C$5:$AN$13,MATCH(CONCATENATE(BD_COMERCIAL!$K61," ",BD_COMERCIAL!$L61),'Curva Forward'!$B$5:$B$13,0),MATCH(FQ$4,'Curva Forward'!$C$4:$AN$4,0))),CS61)</f>
        <v>0</v>
      </c>
      <c r="FR61" s="200">
        <f>AF61*AF$2*IF($FC61="V",1,-1)*IF($Q61="Fixo",(CT61-INDEX('Curva Forward'!$C$5:$AN$13,MATCH(CONCATENATE(BD_COMERCIAL!$K61," ",BD_COMERCIAL!$L61),'Curva Forward'!$B$5:$B$13,0),MATCH(FR$4,'Curva Forward'!$C$4:$AN$4,0))),CT61)</f>
        <v>0</v>
      </c>
      <c r="FS61" s="200">
        <f>AG61*AG$2*IF($FC61="V",1,-1)*IF($Q61="Fixo",(CU61-INDEX('Curva Forward'!$C$5:$AN$13,MATCH(CONCATENATE(BD_COMERCIAL!$K61," ",BD_COMERCIAL!$L61),'Curva Forward'!$B$5:$B$13,0),MATCH(FS$4,'Curva Forward'!$C$4:$AN$4,0))),CU61)</f>
        <v>0</v>
      </c>
      <c r="FT61" s="200">
        <f>AH61*AH$2*IF($FC61="V",1,-1)*IF($Q61="Fixo",(CV61-INDEX('Curva Forward'!$C$5:$AN$13,MATCH(CONCATENATE(BD_COMERCIAL!$K61," ",BD_COMERCIAL!$L61),'Curva Forward'!$B$5:$B$13,0),MATCH(FT$4,'Curva Forward'!$C$4:$AN$4,0))),CV61)</f>
        <v>1512924</v>
      </c>
      <c r="FU61" s="200">
        <f>AI61*AI$2*IF($FC61="V",1,-1)*IF($Q61="Fixo",(CW61-INDEX('Curva Forward'!$C$5:$AN$13,MATCH(CONCATENATE(BD_COMERCIAL!$K61," ",BD_COMERCIAL!$L61),'Curva Forward'!$B$5:$B$13,0),MATCH(FU$4,'Curva Forward'!$C$4:$AN$4,0))),CW61)</f>
        <v>1376400</v>
      </c>
      <c r="FV61" s="200">
        <f>AJ61*AJ$2*IF($FC61="V",1,-1)*IF($Q61="Fixo",(CX61-INDEX('Curva Forward'!$C$5:$AN$13,MATCH(CONCATENATE(BD_COMERCIAL!$K61," ",BD_COMERCIAL!$L61),'Curva Forward'!$B$5:$B$13,0),MATCH(FV$4,'Curva Forward'!$C$4:$AN$4,0))),CX61)</f>
        <v>1353600</v>
      </c>
      <c r="FW61" s="200">
        <f>AK61*AK$2*IF($FC61="V",1,-1)*IF($Q61="Fixo",(CY61-INDEX('Curva Forward'!$C$5:$AN$13,MATCH(CONCATENATE(BD_COMERCIAL!$K61," ",BD_COMERCIAL!$L61),'Curva Forward'!$B$5:$B$13,0),MATCH(FW$4,'Curva Forward'!$C$4:$AN$4,0))),CY61)</f>
        <v>0</v>
      </c>
      <c r="FX61" s="200">
        <f>AL61*AL$2*IF($FC61="V",1,-1)*IF($Q61="Fixo",(CZ61-INDEX('Curva Forward'!$C$5:$AN$13,MATCH(CONCATENATE(BD_COMERCIAL!$K61," ",BD_COMERCIAL!$L61),'Curva Forward'!$B$5:$B$13,0),MATCH(FX$4,'Curva Forward'!$C$4:$AN$4,0))),CZ61)</f>
        <v>0</v>
      </c>
      <c r="FY61" s="200">
        <f>AM61*AM$2*IF($FC61="V",1,-1)*IF($Q61="Fixo",(DA61-INDEX('Curva Forward'!$C$5:$AN$13,MATCH(CONCATENATE(BD_COMERCIAL!$K61," ",BD_COMERCIAL!$L61),'Curva Forward'!$B$5:$B$13,0),MATCH(FY$4,'Curva Forward'!$C$4:$AN$4,0))),DA61)</f>
        <v>0</v>
      </c>
      <c r="FZ61" s="200">
        <f>AN61*AN$2*IF($FC61="V",1,-1)*IF($Q61="Fixo",(DB61-INDEX('Curva Forward'!$C$5:$AN$13,MATCH(CONCATENATE(BD_COMERCIAL!$K61," ",BD_COMERCIAL!$L61),'Curva Forward'!$B$5:$B$13,0),MATCH(FZ$4,'Curva Forward'!$C$4:$AN$4,0))),DB61)</f>
        <v>0</v>
      </c>
      <c r="GA61" s="200">
        <f>AO61*AO$2*IF($FC61="V",1,-1)*IF($Q61="Fixo",(DC61-INDEX('Curva Forward'!$C$5:$AN$13,MATCH(CONCATENATE(BD_COMERCIAL!$K61," ",BD_COMERCIAL!$L61),'Curva Forward'!$B$5:$B$13,0),MATCH(GA$4,'Curva Forward'!$C$4:$AN$4,0))),DC61)</f>
        <v>0</v>
      </c>
      <c r="GB61" s="200">
        <f>AP61*AP$2*IF($FC61="V",1,-1)*IF($Q61="Fixo",(DD61-INDEX('Curva Forward'!$C$5:$AN$13,MATCH(CONCATENATE(BD_COMERCIAL!$K61," ",BD_COMERCIAL!$L61),'Curva Forward'!$B$5:$B$13,0),MATCH(GB$4,'Curva Forward'!$C$4:$AN$4,0))),DD61)</f>
        <v>0</v>
      </c>
      <c r="GC61" s="200">
        <f>AQ61*AQ$2*IF($FC61="V",1,-1)*IF($Q61="Fixo",(DE61-INDEX('Curva Forward'!$C$5:$AN$13,MATCH(CONCATENATE(BD_COMERCIAL!$K61," ",BD_COMERCIAL!$L61),'Curva Forward'!$B$5:$B$13,0),MATCH(GC$4,'Curva Forward'!$C$4:$AN$4,0))),DE61)</f>
        <v>0</v>
      </c>
      <c r="GD61" s="200">
        <f>AR61*AR$2*IF($FC61="V",1,-1)*IF($Q61="Fixo",(DF61-INDEX('Curva Forward'!$C$5:$AN$13,MATCH(CONCATENATE(BD_COMERCIAL!$K61," ",BD_COMERCIAL!$L61),'Curva Forward'!$B$5:$B$13,0),MATCH(GD$4,'Curva Forward'!$C$4:$AN$4,0))),DF61)</f>
        <v>0</v>
      </c>
      <c r="GE61" s="200">
        <f>AS61*AS$2*IF($FC61="V",1,-1)*IF($Q61="Fixo",(DG61-INDEX('Curva Forward'!$C$5:$AN$13,MATCH(CONCATENATE(BD_COMERCIAL!$K61," ",BD_COMERCIAL!$L61),'Curva Forward'!$B$5:$B$13,0),MATCH(GE$4,'Curva Forward'!$C$4:$AN$4,0))),DG61)</f>
        <v>0</v>
      </c>
      <c r="GF61" s="200">
        <f>AT61*AT$2*IF($FC61="V",1,-1)*IF($Q61="Fixo",(DH61-INDEX('Curva Forward'!$C$5:$AN$13,MATCH(CONCATENATE(BD_COMERCIAL!$K61," ",BD_COMERCIAL!$L61),'Curva Forward'!$B$5:$B$13,0),MATCH(GF$4,'Curva Forward'!$C$4:$AN$4,0))),DH61)</f>
        <v>0</v>
      </c>
      <c r="GG61" s="200">
        <f>AU61*AU$2*IF($FC61="V",1,-1)*IF($Q61="Fixo",(DI61-INDEX('Curva Forward'!$C$5:$AN$13,MATCH(CONCATENATE(BD_COMERCIAL!$K61," ",BD_COMERCIAL!$L61),'Curva Forward'!$B$5:$B$13,0),MATCH(GG$4,'Curva Forward'!$C$4:$AN$4,0))),DI61)</f>
        <v>0</v>
      </c>
      <c r="GH61" s="200">
        <f>AV61*AV$2*IF($FC61="V",1,-1)*IF($Q61="Fixo",(DJ61-INDEX('Curva Forward'!$C$5:$AN$13,MATCH(CONCATENATE(BD_COMERCIAL!$K61," ",BD_COMERCIAL!$L61),'Curva Forward'!$B$5:$B$13,0),MATCH(GH$4,'Curva Forward'!$C$4:$AN$4,0))),DJ61)</f>
        <v>0</v>
      </c>
      <c r="GI61" s="200">
        <f>AW61*AW$2*IF($FC61="V",1,-1)*IF($Q61="Fixo",(DK61-INDEX('Curva Forward'!$C$5:$AN$13,MATCH(CONCATENATE(BD_COMERCIAL!$K61," ",BD_COMERCIAL!$L61),'Curva Forward'!$B$5:$B$13,0),MATCH(GI$4,'Curva Forward'!$C$4:$AN$4,0))),DK61)</f>
        <v>0</v>
      </c>
      <c r="GJ61" s="200">
        <f>AX61*AX$2*IF($FC61="V",1,-1)*IF($Q61="Fixo",(DL61-INDEX('Curva Forward'!$C$5:$AN$13,MATCH(CONCATENATE(BD_COMERCIAL!$K61," ",BD_COMERCIAL!$L61),'Curva Forward'!$B$5:$B$13,0),MATCH(GJ$4,'Curva Forward'!$C$4:$AN$4,0))),DL61)</f>
        <v>0</v>
      </c>
      <c r="GK61" s="200">
        <f>AY61*AY$2*IF($FC61="V",1,-1)*IF($Q61="Fixo",(DM61-INDEX('Curva Forward'!$C$5:$AN$13,MATCH(CONCATENATE(BD_COMERCIAL!$K61," ",BD_COMERCIAL!$L61),'Curva Forward'!$B$5:$B$13,0),MATCH(GK$4,'Curva Forward'!$C$4:$AN$4,0))),DM61)</f>
        <v>0</v>
      </c>
      <c r="GL61" s="200">
        <f>IF(EZ61="",0,CL61*CL$2*IF($FC61="V",1,-1)*IF($Q61="Fixo",(EZ61-INDEX('Curva Forward'!$C$5:$AN$13,MATCH(CONCATENATE(BD_COMERCIAL!$K61," ",BD_COMERCIAL!$L61),'Curva Forward'!$B$5:$B$13,0),MATCH(GL$4,'Curva Forward'!$C$4:$AN$4,0))),EZ61))</f>
        <v>0</v>
      </c>
      <c r="GM61" s="200">
        <f>IF(FA61="",0,CM61*CM$2*IF($FC61="V",1,-1)*IF($Q61="Fixo",(FA61-INDEX('Curva Forward'!$C$5:$AN$13,MATCH(CONCATENATE(BD_COMERCIAL!$K61," ",BD_COMERCIAL!$L61),'Curva Forward'!$B$5:$B$13,0),MATCH(GM$4,'Curva Forward'!$C$4:$AN$4,0))),FA61))</f>
        <v>0</v>
      </c>
      <c r="GN61" s="200">
        <f>IF(FB61="",0,CN61*CN$2*IF($FC61="V",1,-1)*IF($Q61="Fixo",(FB61-INDEX('Curva Forward'!$C$5:$AN$13,MATCH(CONCATENATE(BD_COMERCIAL!$K61," ",BD_COMERCIAL!$L61),'Curva Forward'!$B$5:$B$13,0),MATCH(GN$4,'Curva Forward'!$C$4:$AN$4,0))),FB61))</f>
        <v>0</v>
      </c>
      <c r="GO61" s="201">
        <f t="shared" ca="1" si="27"/>
        <v>0</v>
      </c>
      <c r="GP61" s="201">
        <f t="shared" ca="1" si="28"/>
        <v>0</v>
      </c>
    </row>
    <row r="62" spans="1:198" x14ac:dyDescent="0.25">
      <c r="A62" s="6"/>
      <c r="B62" s="7">
        <v>23081</v>
      </c>
      <c r="C62" s="8">
        <v>44512</v>
      </c>
      <c r="D62" s="9" t="s">
        <v>131</v>
      </c>
      <c r="E62" s="9" t="s">
        <v>381</v>
      </c>
      <c r="F62" s="113" t="s">
        <v>382</v>
      </c>
      <c r="G62" s="10" t="s">
        <v>125</v>
      </c>
      <c r="H62" s="113"/>
      <c r="I62" s="9" t="s">
        <v>126</v>
      </c>
      <c r="J62" s="166" t="s">
        <v>384</v>
      </c>
      <c r="K62" s="10" t="s">
        <v>127</v>
      </c>
      <c r="L62" s="84" t="s">
        <v>22</v>
      </c>
      <c r="M62" s="11">
        <v>44927</v>
      </c>
      <c r="N62" s="12">
        <v>45291</v>
      </c>
      <c r="O62" s="10">
        <v>2</v>
      </c>
      <c r="P62" s="84">
        <v>204</v>
      </c>
      <c r="Q62" s="84" t="s">
        <v>128</v>
      </c>
      <c r="R62" s="10" t="s">
        <v>129</v>
      </c>
      <c r="S62" s="14" t="s">
        <v>135</v>
      </c>
      <c r="T62" s="11" t="s">
        <v>130</v>
      </c>
      <c r="U62" s="12">
        <v>44501</v>
      </c>
      <c r="V62" s="257" t="e">
        <f ca="1">IF(U62="","",
IF(U62="NA","",
IFERROR(VLOOKUP(EOMONTH(M62,-2)+1,IPCA!$A:$B,2,0),
VLOOKUP(EOMONTH(TODAY(),-2)+1,IPCA!$A:$B,2,0))/
VLOOKUP(EOMONTH(U62,-2)+1,IPCA!$A:$B,2,0)*
P62))</f>
        <v>#N/A</v>
      </c>
      <c r="W62" s="84"/>
      <c r="X62" s="13"/>
      <c r="Y62" s="166" t="s">
        <v>1103</v>
      </c>
      <c r="Z62" s="107" t="s">
        <v>136</v>
      </c>
      <c r="AA62" s="108">
        <v>44603</v>
      </c>
      <c r="AB62" s="15"/>
      <c r="AM62" s="6"/>
      <c r="AN62" s="15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 s="6">
        <v>2</v>
      </c>
      <c r="AZ62" s="15"/>
      <c r="BK62" s="6"/>
      <c r="BL62" s="15"/>
      <c r="BW62" s="6"/>
      <c r="BX62" s="15"/>
      <c r="CI62" s="6"/>
      <c r="CJ62" s="16" t="str">
        <f t="shared" si="12"/>
        <v/>
      </c>
      <c r="CK62" s="16">
        <f t="shared" si="13"/>
        <v>2</v>
      </c>
      <c r="CL62" s="16" t="str">
        <f t="shared" si="14"/>
        <v/>
      </c>
      <c r="CM62" s="16" t="str">
        <f t="shared" si="15"/>
        <v/>
      </c>
      <c r="CN62" s="16" t="str">
        <f t="shared" si="16"/>
        <v/>
      </c>
      <c r="CO62" s="18"/>
      <c r="CP62" s="15"/>
      <c r="DA62" s="6"/>
      <c r="DB62" s="15">
        <v>204</v>
      </c>
      <c r="DC62">
        <v>204</v>
      </c>
      <c r="DD62">
        <v>204</v>
      </c>
      <c r="DE62">
        <v>204</v>
      </c>
      <c r="DF62">
        <v>204</v>
      </c>
      <c r="DG62">
        <v>204</v>
      </c>
      <c r="DH62">
        <v>204</v>
      </c>
      <c r="DI62">
        <v>204</v>
      </c>
      <c r="DJ62">
        <v>204</v>
      </c>
      <c r="DK62">
        <v>204</v>
      </c>
      <c r="DL62">
        <v>204</v>
      </c>
      <c r="DM62" s="6">
        <v>204</v>
      </c>
      <c r="DN62" s="15"/>
      <c r="DY62" s="6"/>
      <c r="DZ62" s="15"/>
      <c r="EK62" s="6"/>
      <c r="EL62" s="15"/>
      <c r="EW62" s="6"/>
      <c r="EX62" s="16" t="str">
        <f t="shared" si="17"/>
        <v/>
      </c>
      <c r="EY62" s="16">
        <f t="shared" si="18"/>
        <v>204</v>
      </c>
      <c r="EZ62" s="16" t="str">
        <f t="shared" si="19"/>
        <v/>
      </c>
      <c r="FA62" s="16" t="str">
        <f t="shared" si="20"/>
        <v/>
      </c>
      <c r="FB62" s="160" t="str">
        <f t="shared" si="21"/>
        <v/>
      </c>
      <c r="FC62" t="s">
        <v>205</v>
      </c>
      <c r="FD62" s="20" t="s">
        <v>126</v>
      </c>
      <c r="FE62"/>
      <c r="FF62" s="209" t="s">
        <v>206</v>
      </c>
      <c r="FH62" s="284" t="e">
        <f t="shared" ca="1" si="22"/>
        <v>#N/A</v>
      </c>
      <c r="FI62" s="208">
        <f t="shared" si="23"/>
        <v>12.133333333333333</v>
      </c>
      <c r="FK62" t="str">
        <f t="shared" si="24"/>
        <v>CTG Brasil Negócios de Energia S.A</v>
      </c>
      <c r="FL62" s="201">
        <f t="shared" ca="1" si="25"/>
        <v>0</v>
      </c>
      <c r="FM62" s="201">
        <f t="shared" ca="1" si="26"/>
        <v>-741792</v>
      </c>
      <c r="FN62" s="200">
        <f>AB62*AB$2*IF($FC62="V",1,-1)*IF($Q62="Fixo",(CP62-INDEX('Curva Forward'!$C$5:$AN$13,MATCH(CONCATENATE(BD_COMERCIAL!$K62," ",BD_COMERCIAL!$L62),'Curva Forward'!$B$5:$B$13,0),MATCH(FN$4,'Curva Forward'!$C$4:$AN$4,0))),CP62)</f>
        <v>0</v>
      </c>
      <c r="FO62" s="200">
        <f>AC62*AC$2*IF($FC62="V",1,-1)*IF($Q62="Fixo",(CQ62-INDEX('Curva Forward'!$C$5:$AN$13,MATCH(CONCATENATE(BD_COMERCIAL!$K62," ",BD_COMERCIAL!$L62),'Curva Forward'!$B$5:$B$13,0),MATCH(FO$4,'Curva Forward'!$C$4:$AN$4,0))),CQ62)</f>
        <v>0</v>
      </c>
      <c r="FP62" s="200">
        <f>AD62*AD$2*IF($FC62="V",1,-1)*IF($Q62="Fixo",(CR62-INDEX('Curva Forward'!$C$5:$AN$13,MATCH(CONCATENATE(BD_COMERCIAL!$K62," ",BD_COMERCIAL!$L62),'Curva Forward'!$B$5:$B$13,0),MATCH(FP$4,'Curva Forward'!$C$4:$AN$4,0))),CR62)</f>
        <v>0</v>
      </c>
      <c r="FQ62" s="200">
        <f>AE62*AE$2*IF($FC62="V",1,-1)*IF($Q62="Fixo",(CS62-INDEX('Curva Forward'!$C$5:$AN$13,MATCH(CONCATENATE(BD_COMERCIAL!$K62," ",BD_COMERCIAL!$L62),'Curva Forward'!$B$5:$B$13,0),MATCH(FQ$4,'Curva Forward'!$C$4:$AN$4,0))),CS62)</f>
        <v>0</v>
      </c>
      <c r="FR62" s="200">
        <f>AF62*AF$2*IF($FC62="V",1,-1)*IF($Q62="Fixo",(CT62-INDEX('Curva Forward'!$C$5:$AN$13,MATCH(CONCATENATE(BD_COMERCIAL!$K62," ",BD_COMERCIAL!$L62),'Curva Forward'!$B$5:$B$13,0),MATCH(FR$4,'Curva Forward'!$C$4:$AN$4,0))),CT62)</f>
        <v>0</v>
      </c>
      <c r="FS62" s="200">
        <f>AG62*AG$2*IF($FC62="V",1,-1)*IF($Q62="Fixo",(CU62-INDEX('Curva Forward'!$C$5:$AN$13,MATCH(CONCATENATE(BD_COMERCIAL!$K62," ",BD_COMERCIAL!$L62),'Curva Forward'!$B$5:$B$13,0),MATCH(FS$4,'Curva Forward'!$C$4:$AN$4,0))),CU62)</f>
        <v>0</v>
      </c>
      <c r="FT62" s="200">
        <f>AH62*AH$2*IF($FC62="V",1,-1)*IF($Q62="Fixo",(CV62-INDEX('Curva Forward'!$C$5:$AN$13,MATCH(CONCATENATE(BD_COMERCIAL!$K62," ",BD_COMERCIAL!$L62),'Curva Forward'!$B$5:$B$13,0),MATCH(FT$4,'Curva Forward'!$C$4:$AN$4,0))),CV62)</f>
        <v>0</v>
      </c>
      <c r="FU62" s="200">
        <f>AI62*AI$2*IF($FC62="V",1,-1)*IF($Q62="Fixo",(CW62-INDEX('Curva Forward'!$C$5:$AN$13,MATCH(CONCATENATE(BD_COMERCIAL!$K62," ",BD_COMERCIAL!$L62),'Curva Forward'!$B$5:$B$13,0),MATCH(FU$4,'Curva Forward'!$C$4:$AN$4,0))),CW62)</f>
        <v>0</v>
      </c>
      <c r="FV62" s="200">
        <f>AJ62*AJ$2*IF($FC62="V",1,-1)*IF($Q62="Fixo",(CX62-INDEX('Curva Forward'!$C$5:$AN$13,MATCH(CONCATENATE(BD_COMERCIAL!$K62," ",BD_COMERCIAL!$L62),'Curva Forward'!$B$5:$B$13,0),MATCH(FV$4,'Curva Forward'!$C$4:$AN$4,0))),CX62)</f>
        <v>0</v>
      </c>
      <c r="FW62" s="200">
        <f>AK62*AK$2*IF($FC62="V",1,-1)*IF($Q62="Fixo",(CY62-INDEX('Curva Forward'!$C$5:$AN$13,MATCH(CONCATENATE(BD_COMERCIAL!$K62," ",BD_COMERCIAL!$L62),'Curva Forward'!$B$5:$B$13,0),MATCH(FW$4,'Curva Forward'!$C$4:$AN$4,0))),CY62)</f>
        <v>0</v>
      </c>
      <c r="FX62" s="200">
        <f>AL62*AL$2*IF($FC62="V",1,-1)*IF($Q62="Fixo",(CZ62-INDEX('Curva Forward'!$C$5:$AN$13,MATCH(CONCATENATE(BD_COMERCIAL!$K62," ",BD_COMERCIAL!$L62),'Curva Forward'!$B$5:$B$13,0),MATCH(FX$4,'Curva Forward'!$C$4:$AN$4,0))),CZ62)</f>
        <v>0</v>
      </c>
      <c r="FY62" s="200">
        <f>AM62*AM$2*IF($FC62="V",1,-1)*IF($Q62="Fixo",(DA62-INDEX('Curva Forward'!$C$5:$AN$13,MATCH(CONCATENATE(BD_COMERCIAL!$K62," ",BD_COMERCIAL!$L62),'Curva Forward'!$B$5:$B$13,0),MATCH(FY$4,'Curva Forward'!$C$4:$AN$4,0))),DA62)</f>
        <v>0</v>
      </c>
      <c r="FZ62" s="200">
        <f>AN62*AN$2*IF($FC62="V",1,-1)*IF($Q62="Fixo",(DB62-INDEX('Curva Forward'!$C$5:$AN$13,MATCH(CONCATENATE(BD_COMERCIAL!$K62," ",BD_COMERCIAL!$L62),'Curva Forward'!$B$5:$B$13,0),MATCH(FZ$4,'Curva Forward'!$C$4:$AN$4,0))),DB62)</f>
        <v>-80352</v>
      </c>
      <c r="GA62" s="200">
        <f>AO62*AO$2*IF($FC62="V",1,-1)*IF($Q62="Fixo",(DC62-INDEX('Curva Forward'!$C$5:$AN$13,MATCH(CONCATENATE(BD_COMERCIAL!$K62," ",BD_COMERCIAL!$L62),'Curva Forward'!$B$5:$B$13,0),MATCH(GA$4,'Curva Forward'!$C$4:$AN$4,0))),DC62)</f>
        <v>-72576</v>
      </c>
      <c r="GB62" s="200">
        <f>AP62*AP$2*IF($FC62="V",1,-1)*IF($Q62="Fixo",(DD62-INDEX('Curva Forward'!$C$5:$AN$13,MATCH(CONCATENATE(BD_COMERCIAL!$K62," ",BD_COMERCIAL!$L62),'Curva Forward'!$B$5:$B$13,0),MATCH(GB$4,'Curva Forward'!$C$4:$AN$4,0))),DD62)</f>
        <v>-80352</v>
      </c>
      <c r="GC62" s="200">
        <f>AQ62*AQ$2*IF($FC62="V",1,-1)*IF($Q62="Fixo",(DE62-INDEX('Curva Forward'!$C$5:$AN$13,MATCH(CONCATENATE(BD_COMERCIAL!$K62," ",BD_COMERCIAL!$L62),'Curva Forward'!$B$5:$B$13,0),MATCH(GC$4,'Curva Forward'!$C$4:$AN$4,0))),DE62)</f>
        <v>-112320</v>
      </c>
      <c r="GD62" s="200">
        <f>AR62*AR$2*IF($FC62="V",1,-1)*IF($Q62="Fixo",(DF62-INDEX('Curva Forward'!$C$5:$AN$13,MATCH(CONCATENATE(BD_COMERCIAL!$K62," ",BD_COMERCIAL!$L62),'Curva Forward'!$B$5:$B$13,0),MATCH(GD$4,'Curva Forward'!$C$4:$AN$4,0))),DF62)</f>
        <v>-116064</v>
      </c>
      <c r="GE62" s="200">
        <f>AS62*AS$2*IF($FC62="V",1,-1)*IF($Q62="Fixo",(DG62-INDEX('Curva Forward'!$C$5:$AN$13,MATCH(CONCATENATE(BD_COMERCIAL!$K62," ",BD_COMERCIAL!$L62),'Curva Forward'!$B$5:$B$13,0),MATCH(GE$4,'Curva Forward'!$C$4:$AN$4,0))),DG62)</f>
        <v>-112320</v>
      </c>
      <c r="GF62" s="200">
        <f>AT62*AT$2*IF($FC62="V",1,-1)*IF($Q62="Fixo",(DH62-INDEX('Curva Forward'!$C$5:$AN$13,MATCH(CONCATENATE(BD_COMERCIAL!$K62," ",BD_COMERCIAL!$L62),'Curva Forward'!$B$5:$B$13,0),MATCH(GF$4,'Curva Forward'!$C$4:$AN$4,0))),DH62)</f>
        <v>-28272</v>
      </c>
      <c r="GG62" s="200">
        <f>AU62*AU$2*IF($FC62="V",1,-1)*IF($Q62="Fixo",(DI62-INDEX('Curva Forward'!$C$5:$AN$13,MATCH(CONCATENATE(BD_COMERCIAL!$K62," ",BD_COMERCIAL!$L62),'Curva Forward'!$B$5:$B$13,0),MATCH(GG$4,'Curva Forward'!$C$4:$AN$4,0))),DI62)</f>
        <v>-28272</v>
      </c>
      <c r="GH62" s="200">
        <f>AV62*AV$2*IF($FC62="V",1,-1)*IF($Q62="Fixo",(DJ62-INDEX('Curva Forward'!$C$5:$AN$13,MATCH(CONCATENATE(BD_COMERCIAL!$K62," ",BD_COMERCIAL!$L62),'Curva Forward'!$B$5:$B$13,0),MATCH(GH$4,'Curva Forward'!$C$4:$AN$4,0))),DJ62)</f>
        <v>-27360</v>
      </c>
      <c r="GI62" s="200">
        <f>AW62*AW$2*IF($FC62="V",1,-1)*IF($Q62="Fixo",(DK62-INDEX('Curva Forward'!$C$5:$AN$13,MATCH(CONCATENATE(BD_COMERCIAL!$K62," ",BD_COMERCIAL!$L62),'Curva Forward'!$B$5:$B$13,0),MATCH(GI$4,'Curva Forward'!$C$4:$AN$4,0))),DK62)</f>
        <v>-28272</v>
      </c>
      <c r="GJ62" s="200">
        <f>AX62*AX$2*IF($FC62="V",1,-1)*IF($Q62="Fixo",(DL62-INDEX('Curva Forward'!$C$5:$AN$13,MATCH(CONCATENATE(BD_COMERCIAL!$K62," ",BD_COMERCIAL!$L62),'Curva Forward'!$B$5:$B$13,0),MATCH(GJ$4,'Curva Forward'!$C$4:$AN$4,0))),DL62)</f>
        <v>-27360</v>
      </c>
      <c r="GK62" s="200">
        <f>AY62*AY$2*IF($FC62="V",1,-1)*IF($Q62="Fixo",(DM62-INDEX('Curva Forward'!$C$5:$AN$13,MATCH(CONCATENATE(BD_COMERCIAL!$K62," ",BD_COMERCIAL!$L62),'Curva Forward'!$B$5:$B$13,0),MATCH(GK$4,'Curva Forward'!$C$4:$AN$4,0))),DM62)</f>
        <v>-28272</v>
      </c>
      <c r="GL62" s="200">
        <f>IF(EZ62="",0,CL62*CL$2*IF($FC62="V",1,-1)*IF($Q62="Fixo",(EZ62-INDEX('Curva Forward'!$C$5:$AN$13,MATCH(CONCATENATE(BD_COMERCIAL!$K62," ",BD_COMERCIAL!$L62),'Curva Forward'!$B$5:$B$13,0),MATCH(GL$4,'Curva Forward'!$C$4:$AN$4,0))),EZ62))</f>
        <v>0</v>
      </c>
      <c r="GM62" s="200">
        <f>IF(FA62="",0,CM62*CM$2*IF($FC62="V",1,-1)*IF($Q62="Fixo",(FA62-INDEX('Curva Forward'!$C$5:$AN$13,MATCH(CONCATENATE(BD_COMERCIAL!$K62," ",BD_COMERCIAL!$L62),'Curva Forward'!$B$5:$B$13,0),MATCH(GM$4,'Curva Forward'!$C$4:$AN$4,0))),FA62))</f>
        <v>0</v>
      </c>
      <c r="GN62" s="200">
        <f>IF(FB62="",0,CN62*CN$2*IF($FC62="V",1,-1)*IF($Q62="Fixo",(FB62-INDEX('Curva Forward'!$C$5:$AN$13,MATCH(CONCATENATE(BD_COMERCIAL!$K62," ",BD_COMERCIAL!$L62),'Curva Forward'!$B$5:$B$13,0),MATCH(GN$4,'Curva Forward'!$C$4:$AN$4,0))),FB62))</f>
        <v>0</v>
      </c>
      <c r="GO62" s="201">
        <f t="shared" ca="1" si="27"/>
        <v>0</v>
      </c>
      <c r="GP62" s="201">
        <f t="shared" ca="1" si="28"/>
        <v>-741792</v>
      </c>
    </row>
    <row r="63" spans="1:198" x14ac:dyDescent="0.25">
      <c r="A63" s="6"/>
      <c r="B63" s="7" t="s">
        <v>387</v>
      </c>
      <c r="C63" s="8">
        <v>44529</v>
      </c>
      <c r="D63" s="9" t="s">
        <v>131</v>
      </c>
      <c r="E63" s="9" t="s">
        <v>144</v>
      </c>
      <c r="F63" s="113">
        <v>13777004000122</v>
      </c>
      <c r="G63" s="10" t="s">
        <v>125</v>
      </c>
      <c r="H63" s="113">
        <v>3780401000108</v>
      </c>
      <c r="I63" s="9" t="s">
        <v>126</v>
      </c>
      <c r="J63" s="166" t="s">
        <v>366</v>
      </c>
      <c r="K63" s="10" t="s">
        <v>127</v>
      </c>
      <c r="L63" s="84" t="s">
        <v>22</v>
      </c>
      <c r="M63" s="11">
        <v>44896</v>
      </c>
      <c r="N63" s="12">
        <v>44926</v>
      </c>
      <c r="O63" s="10">
        <v>30</v>
      </c>
      <c r="P63" s="84">
        <v>225</v>
      </c>
      <c r="Q63" s="84" t="s">
        <v>128</v>
      </c>
      <c r="R63" s="10" t="s">
        <v>129</v>
      </c>
      <c r="S63" s="14" t="s">
        <v>135</v>
      </c>
      <c r="T63" s="11"/>
      <c r="U63" s="12"/>
      <c r="V63" s="257" t="str">
        <f ca="1">IF(U63="","",
IF(U63="NA","",
IFERROR(VLOOKUP(EOMONTH(M63,-2)+1,IPCA!$A:$B,2,0),
VLOOKUP(EOMONTH(TODAY(),-2)+1,IPCA!$A:$B,2,0))/
VLOOKUP(EOMONTH(U63,-2)+1,IPCA!$A:$B,2,0)*
P63))</f>
        <v/>
      </c>
      <c r="W63" s="84"/>
      <c r="X63" s="13" t="s">
        <v>133</v>
      </c>
      <c r="Y63" s="166"/>
      <c r="AA63" s="108"/>
      <c r="AB63" s="15"/>
      <c r="AM63" s="6">
        <v>30</v>
      </c>
      <c r="AN63" s="15"/>
      <c r="AY63" s="6"/>
      <c r="AZ63" s="15"/>
      <c r="BK63" s="6"/>
      <c r="BL63" s="15"/>
      <c r="BW63" s="6"/>
      <c r="BX63" s="15"/>
      <c r="CI63" s="6"/>
      <c r="CJ63" s="16">
        <f t="shared" si="12"/>
        <v>2.547945205479452</v>
      </c>
      <c r="CK63" s="16" t="str">
        <f t="shared" si="13"/>
        <v/>
      </c>
      <c r="CL63" s="16" t="str">
        <f t="shared" si="14"/>
        <v/>
      </c>
      <c r="CM63" s="16" t="str">
        <f t="shared" si="15"/>
        <v/>
      </c>
      <c r="CN63" s="16" t="str">
        <f t="shared" si="16"/>
        <v/>
      </c>
      <c r="CO63" s="18"/>
      <c r="CP63" s="15"/>
      <c r="DA63" s="6">
        <v>225</v>
      </c>
      <c r="DB63" s="15"/>
      <c r="DM63" s="6"/>
      <c r="DN63" s="15"/>
      <c r="DY63" s="6"/>
      <c r="DZ63" s="15"/>
      <c r="EK63" s="6"/>
      <c r="EL63" s="15"/>
      <c r="EW63" s="6"/>
      <c r="EX63" s="16">
        <f t="shared" si="17"/>
        <v>19.109589041095891</v>
      </c>
      <c r="EY63" s="16" t="str">
        <f t="shared" si="18"/>
        <v/>
      </c>
      <c r="EZ63" s="16" t="str">
        <f t="shared" si="19"/>
        <v/>
      </c>
      <c r="FA63" s="16" t="str">
        <f t="shared" si="20"/>
        <v/>
      </c>
      <c r="FB63" s="160" t="str">
        <f t="shared" si="21"/>
        <v/>
      </c>
      <c r="FC63" t="s">
        <v>205</v>
      </c>
      <c r="FD63" s="20" t="s">
        <v>126</v>
      </c>
      <c r="FE63"/>
      <c r="FF63" s="209" t="s">
        <v>206</v>
      </c>
      <c r="FH63" s="284">
        <f t="shared" ca="1" si="22"/>
        <v>0</v>
      </c>
      <c r="FI63" s="208">
        <f t="shared" si="23"/>
        <v>1</v>
      </c>
      <c r="FK63" t="str">
        <f t="shared" si="24"/>
        <v>WX Energy Comercializadora de Energia Ltda</v>
      </c>
      <c r="FL63" s="201">
        <f t="shared" ca="1" si="25"/>
        <v>-2856960</v>
      </c>
      <c r="FM63" s="201">
        <f t="shared" ca="1" si="26"/>
        <v>0</v>
      </c>
      <c r="FN63" s="200">
        <f>AB63*AB$2*IF($FC63="V",1,-1)*IF($Q63="Fixo",(CP63-INDEX('Curva Forward'!$C$5:$AN$13,MATCH(CONCATENATE(BD_COMERCIAL!$K63," ",BD_COMERCIAL!$L63),'Curva Forward'!$B$5:$B$13,0),MATCH(FN$4,'Curva Forward'!$C$4:$AN$4,0))),CP63)</f>
        <v>0</v>
      </c>
      <c r="FO63" s="200">
        <f>AC63*AC$2*IF($FC63="V",1,-1)*IF($Q63="Fixo",(CQ63-INDEX('Curva Forward'!$C$5:$AN$13,MATCH(CONCATENATE(BD_COMERCIAL!$K63," ",BD_COMERCIAL!$L63),'Curva Forward'!$B$5:$B$13,0),MATCH(FO$4,'Curva Forward'!$C$4:$AN$4,0))),CQ63)</f>
        <v>0</v>
      </c>
      <c r="FP63" s="200">
        <f>AD63*AD$2*IF($FC63="V",1,-1)*IF($Q63="Fixo",(CR63-INDEX('Curva Forward'!$C$5:$AN$13,MATCH(CONCATENATE(BD_COMERCIAL!$K63," ",BD_COMERCIAL!$L63),'Curva Forward'!$B$5:$B$13,0),MATCH(FP$4,'Curva Forward'!$C$4:$AN$4,0))),CR63)</f>
        <v>0</v>
      </c>
      <c r="FQ63" s="200">
        <f>AE63*AE$2*IF($FC63="V",1,-1)*IF($Q63="Fixo",(CS63-INDEX('Curva Forward'!$C$5:$AN$13,MATCH(CONCATENATE(BD_COMERCIAL!$K63," ",BD_COMERCIAL!$L63),'Curva Forward'!$B$5:$B$13,0),MATCH(FQ$4,'Curva Forward'!$C$4:$AN$4,0))),CS63)</f>
        <v>0</v>
      </c>
      <c r="FR63" s="200">
        <f>AF63*AF$2*IF($FC63="V",1,-1)*IF($Q63="Fixo",(CT63-INDEX('Curva Forward'!$C$5:$AN$13,MATCH(CONCATENATE(BD_COMERCIAL!$K63," ",BD_COMERCIAL!$L63),'Curva Forward'!$B$5:$B$13,0),MATCH(FR$4,'Curva Forward'!$C$4:$AN$4,0))),CT63)</f>
        <v>0</v>
      </c>
      <c r="FS63" s="200">
        <f>AG63*AG$2*IF($FC63="V",1,-1)*IF($Q63="Fixo",(CU63-INDEX('Curva Forward'!$C$5:$AN$13,MATCH(CONCATENATE(BD_COMERCIAL!$K63," ",BD_COMERCIAL!$L63),'Curva Forward'!$B$5:$B$13,0),MATCH(FS$4,'Curva Forward'!$C$4:$AN$4,0))),CU63)</f>
        <v>0</v>
      </c>
      <c r="FT63" s="200">
        <f>AH63*AH$2*IF($FC63="V",1,-1)*IF($Q63="Fixo",(CV63-INDEX('Curva Forward'!$C$5:$AN$13,MATCH(CONCATENATE(BD_COMERCIAL!$K63," ",BD_COMERCIAL!$L63),'Curva Forward'!$B$5:$B$13,0),MATCH(FT$4,'Curva Forward'!$C$4:$AN$4,0))),CV63)</f>
        <v>0</v>
      </c>
      <c r="FU63" s="200">
        <f>AI63*AI$2*IF($FC63="V",1,-1)*IF($Q63="Fixo",(CW63-INDEX('Curva Forward'!$C$5:$AN$13,MATCH(CONCATENATE(BD_COMERCIAL!$K63," ",BD_COMERCIAL!$L63),'Curva Forward'!$B$5:$B$13,0),MATCH(FU$4,'Curva Forward'!$C$4:$AN$4,0))),CW63)</f>
        <v>0</v>
      </c>
      <c r="FV63" s="200">
        <f>AJ63*AJ$2*IF($FC63="V",1,-1)*IF($Q63="Fixo",(CX63-INDEX('Curva Forward'!$C$5:$AN$13,MATCH(CONCATENATE(BD_COMERCIAL!$K63," ",BD_COMERCIAL!$L63),'Curva Forward'!$B$5:$B$13,0),MATCH(FV$4,'Curva Forward'!$C$4:$AN$4,0))),CX63)</f>
        <v>0</v>
      </c>
      <c r="FW63" s="200">
        <f>AK63*AK$2*IF($FC63="V",1,-1)*IF($Q63="Fixo",(CY63-INDEX('Curva Forward'!$C$5:$AN$13,MATCH(CONCATENATE(BD_COMERCIAL!$K63," ",BD_COMERCIAL!$L63),'Curva Forward'!$B$5:$B$13,0),MATCH(FW$4,'Curva Forward'!$C$4:$AN$4,0))),CY63)</f>
        <v>0</v>
      </c>
      <c r="FX63" s="200">
        <f>AL63*AL$2*IF($FC63="V",1,-1)*IF($Q63="Fixo",(CZ63-INDEX('Curva Forward'!$C$5:$AN$13,MATCH(CONCATENATE(BD_COMERCIAL!$K63," ",BD_COMERCIAL!$L63),'Curva Forward'!$B$5:$B$13,0),MATCH(FX$4,'Curva Forward'!$C$4:$AN$4,0))),CZ63)</f>
        <v>0</v>
      </c>
      <c r="FY63" s="200">
        <f>AM63*AM$2*IF($FC63="V",1,-1)*IF($Q63="Fixo",(DA63-INDEX('Curva Forward'!$C$5:$AN$13,MATCH(CONCATENATE(BD_COMERCIAL!$K63," ",BD_COMERCIAL!$L63),'Curva Forward'!$B$5:$B$13,0),MATCH(FY$4,'Curva Forward'!$C$4:$AN$4,0))),DA63)</f>
        <v>-2856960</v>
      </c>
      <c r="FZ63" s="200">
        <f>AN63*AN$2*IF($FC63="V",1,-1)*IF($Q63="Fixo",(DB63-INDEX('Curva Forward'!$C$5:$AN$13,MATCH(CONCATENATE(BD_COMERCIAL!$K63," ",BD_COMERCIAL!$L63),'Curva Forward'!$B$5:$B$13,0),MATCH(FZ$4,'Curva Forward'!$C$4:$AN$4,0))),DB63)</f>
        <v>0</v>
      </c>
      <c r="GA63" s="200">
        <f>AO63*AO$2*IF($FC63="V",1,-1)*IF($Q63="Fixo",(DC63-INDEX('Curva Forward'!$C$5:$AN$13,MATCH(CONCATENATE(BD_COMERCIAL!$K63," ",BD_COMERCIAL!$L63),'Curva Forward'!$B$5:$B$13,0),MATCH(GA$4,'Curva Forward'!$C$4:$AN$4,0))),DC63)</f>
        <v>0</v>
      </c>
      <c r="GB63" s="200">
        <f>AP63*AP$2*IF($FC63="V",1,-1)*IF($Q63="Fixo",(DD63-INDEX('Curva Forward'!$C$5:$AN$13,MATCH(CONCATENATE(BD_COMERCIAL!$K63," ",BD_COMERCIAL!$L63),'Curva Forward'!$B$5:$B$13,0),MATCH(GB$4,'Curva Forward'!$C$4:$AN$4,0))),DD63)</f>
        <v>0</v>
      </c>
      <c r="GC63" s="200">
        <f>AQ63*AQ$2*IF($FC63="V",1,-1)*IF($Q63="Fixo",(DE63-INDEX('Curva Forward'!$C$5:$AN$13,MATCH(CONCATENATE(BD_COMERCIAL!$K63," ",BD_COMERCIAL!$L63),'Curva Forward'!$B$5:$B$13,0),MATCH(GC$4,'Curva Forward'!$C$4:$AN$4,0))),DE63)</f>
        <v>0</v>
      </c>
      <c r="GD63" s="200">
        <f>AR63*AR$2*IF($FC63="V",1,-1)*IF($Q63="Fixo",(DF63-INDEX('Curva Forward'!$C$5:$AN$13,MATCH(CONCATENATE(BD_COMERCIAL!$K63," ",BD_COMERCIAL!$L63),'Curva Forward'!$B$5:$B$13,0),MATCH(GD$4,'Curva Forward'!$C$4:$AN$4,0))),DF63)</f>
        <v>0</v>
      </c>
      <c r="GE63" s="200">
        <f>AS63*AS$2*IF($FC63="V",1,-1)*IF($Q63="Fixo",(DG63-INDEX('Curva Forward'!$C$5:$AN$13,MATCH(CONCATENATE(BD_COMERCIAL!$K63," ",BD_COMERCIAL!$L63),'Curva Forward'!$B$5:$B$13,0),MATCH(GE$4,'Curva Forward'!$C$4:$AN$4,0))),DG63)</f>
        <v>0</v>
      </c>
      <c r="GF63" s="200">
        <f>AT63*AT$2*IF($FC63="V",1,-1)*IF($Q63="Fixo",(DH63-INDEX('Curva Forward'!$C$5:$AN$13,MATCH(CONCATENATE(BD_COMERCIAL!$K63," ",BD_COMERCIAL!$L63),'Curva Forward'!$B$5:$B$13,0),MATCH(GF$4,'Curva Forward'!$C$4:$AN$4,0))),DH63)</f>
        <v>0</v>
      </c>
      <c r="GG63" s="200">
        <f>AU63*AU$2*IF($FC63="V",1,-1)*IF($Q63="Fixo",(DI63-INDEX('Curva Forward'!$C$5:$AN$13,MATCH(CONCATENATE(BD_COMERCIAL!$K63," ",BD_COMERCIAL!$L63),'Curva Forward'!$B$5:$B$13,0),MATCH(GG$4,'Curva Forward'!$C$4:$AN$4,0))),DI63)</f>
        <v>0</v>
      </c>
      <c r="GH63" s="200">
        <f>AV63*AV$2*IF($FC63="V",1,-1)*IF($Q63="Fixo",(DJ63-INDEX('Curva Forward'!$C$5:$AN$13,MATCH(CONCATENATE(BD_COMERCIAL!$K63," ",BD_COMERCIAL!$L63),'Curva Forward'!$B$5:$B$13,0),MATCH(GH$4,'Curva Forward'!$C$4:$AN$4,0))),DJ63)</f>
        <v>0</v>
      </c>
      <c r="GI63" s="200">
        <f>AW63*AW$2*IF($FC63="V",1,-1)*IF($Q63="Fixo",(DK63-INDEX('Curva Forward'!$C$5:$AN$13,MATCH(CONCATENATE(BD_COMERCIAL!$K63," ",BD_COMERCIAL!$L63),'Curva Forward'!$B$5:$B$13,0),MATCH(GI$4,'Curva Forward'!$C$4:$AN$4,0))),DK63)</f>
        <v>0</v>
      </c>
      <c r="GJ63" s="200">
        <f>AX63*AX$2*IF($FC63="V",1,-1)*IF($Q63="Fixo",(DL63-INDEX('Curva Forward'!$C$5:$AN$13,MATCH(CONCATENATE(BD_COMERCIAL!$K63," ",BD_COMERCIAL!$L63),'Curva Forward'!$B$5:$B$13,0),MATCH(GJ$4,'Curva Forward'!$C$4:$AN$4,0))),DL63)</f>
        <v>0</v>
      </c>
      <c r="GK63" s="200">
        <f>AY63*AY$2*IF($FC63="V",1,-1)*IF($Q63="Fixo",(DM63-INDEX('Curva Forward'!$C$5:$AN$13,MATCH(CONCATENATE(BD_COMERCIAL!$K63," ",BD_COMERCIAL!$L63),'Curva Forward'!$B$5:$B$13,0),MATCH(GK$4,'Curva Forward'!$C$4:$AN$4,0))),DM63)</f>
        <v>0</v>
      </c>
      <c r="GL63" s="200">
        <f>IF(EZ63="",0,CL63*CL$2*IF($FC63="V",1,-1)*IF($Q63="Fixo",(EZ63-INDEX('Curva Forward'!$C$5:$AN$13,MATCH(CONCATENATE(BD_COMERCIAL!$K63," ",BD_COMERCIAL!$L63),'Curva Forward'!$B$5:$B$13,0),MATCH(GL$4,'Curva Forward'!$C$4:$AN$4,0))),EZ63))</f>
        <v>0</v>
      </c>
      <c r="GM63" s="200">
        <f>IF(FA63="",0,CM63*CM$2*IF($FC63="V",1,-1)*IF($Q63="Fixo",(FA63-INDEX('Curva Forward'!$C$5:$AN$13,MATCH(CONCATENATE(BD_COMERCIAL!$K63," ",BD_COMERCIAL!$L63),'Curva Forward'!$B$5:$B$13,0),MATCH(GM$4,'Curva Forward'!$C$4:$AN$4,0))),FA63))</f>
        <v>0</v>
      </c>
      <c r="GN63" s="200">
        <f>IF(FB63="",0,CN63*CN$2*IF($FC63="V",1,-1)*IF($Q63="Fixo",(FB63-INDEX('Curva Forward'!$C$5:$AN$13,MATCH(CONCATENATE(BD_COMERCIAL!$K63," ",BD_COMERCIAL!$L63),'Curva Forward'!$B$5:$B$13,0),MATCH(GN$4,'Curva Forward'!$C$4:$AN$4,0))),FB63))</f>
        <v>0</v>
      </c>
      <c r="GO63" s="201">
        <f t="shared" ca="1" si="27"/>
        <v>0</v>
      </c>
      <c r="GP63" s="201">
        <f t="shared" ca="1" si="28"/>
        <v>0</v>
      </c>
    </row>
    <row r="64" spans="1:198" x14ac:dyDescent="0.25">
      <c r="A64" s="6"/>
      <c r="B64" s="7" t="s">
        <v>388</v>
      </c>
      <c r="C64" s="8">
        <v>44529</v>
      </c>
      <c r="D64" s="9" t="s">
        <v>124</v>
      </c>
      <c r="E64" s="9" t="s">
        <v>125</v>
      </c>
      <c r="F64" s="113">
        <v>3780401000108</v>
      </c>
      <c r="G64" s="10" t="s">
        <v>144</v>
      </c>
      <c r="H64" s="113">
        <v>13777004000122</v>
      </c>
      <c r="I64" s="9" t="s">
        <v>126</v>
      </c>
      <c r="J64" s="166" t="s">
        <v>366</v>
      </c>
      <c r="K64" s="10" t="s">
        <v>127</v>
      </c>
      <c r="L64" s="84" t="s">
        <v>22</v>
      </c>
      <c r="M64" s="11">
        <v>44866</v>
      </c>
      <c r="N64" s="12">
        <v>44895</v>
      </c>
      <c r="O64" s="10">
        <v>15.5</v>
      </c>
      <c r="P64" s="84">
        <v>250</v>
      </c>
      <c r="Q64" s="84" t="s">
        <v>128</v>
      </c>
      <c r="R64" s="10" t="s">
        <v>129</v>
      </c>
      <c r="S64" s="14" t="s">
        <v>135</v>
      </c>
      <c r="T64" s="11"/>
      <c r="U64" s="12"/>
      <c r="V64" s="257" t="str">
        <f ca="1">IF(U64="","",
IF(U64="NA","",
IFERROR(VLOOKUP(EOMONTH(M64,-2)+1,IPCA!$A:$B,2,0),
VLOOKUP(EOMONTH(TODAY(),-2)+1,IPCA!$A:$B,2,0))/
VLOOKUP(EOMONTH(U64,-2)+1,IPCA!$A:$B,2,0)*
P64))</f>
        <v/>
      </c>
      <c r="W64" s="84"/>
      <c r="X64" s="13" t="s">
        <v>133</v>
      </c>
      <c r="Y64" s="166"/>
      <c r="AA64" s="108"/>
      <c r="AB64" s="15"/>
      <c r="AL64">
        <v>15.5</v>
      </c>
      <c r="AM64" s="6"/>
      <c r="AN64" s="15"/>
      <c r="AY64" s="6"/>
      <c r="AZ64" s="15"/>
      <c r="BK64" s="6"/>
      <c r="BL64" s="15"/>
      <c r="BW64" s="6"/>
      <c r="BX64" s="15"/>
      <c r="CI64" s="6"/>
      <c r="CJ64" s="16">
        <f t="shared" si="12"/>
        <v>1.273972602739726</v>
      </c>
      <c r="CK64" s="16" t="str">
        <f t="shared" si="13"/>
        <v/>
      </c>
      <c r="CL64" s="16" t="str">
        <f t="shared" si="14"/>
        <v/>
      </c>
      <c r="CM64" s="16" t="str">
        <f t="shared" si="15"/>
        <v/>
      </c>
      <c r="CN64" s="16" t="str">
        <f t="shared" si="16"/>
        <v/>
      </c>
      <c r="CO64" s="18"/>
      <c r="CP64" s="15"/>
      <c r="CZ64">
        <v>250</v>
      </c>
      <c r="DA64" s="6"/>
      <c r="DB64" s="15"/>
      <c r="DM64" s="6"/>
      <c r="DN64" s="15"/>
      <c r="DY64" s="6"/>
      <c r="DZ64" s="15"/>
      <c r="EK64" s="6"/>
      <c r="EL64" s="15"/>
      <c r="EW64" s="6"/>
      <c r="EX64" s="16">
        <f t="shared" si="17"/>
        <v>20.547945205479451</v>
      </c>
      <c r="EY64" s="16" t="str">
        <f t="shared" si="18"/>
        <v/>
      </c>
      <c r="EZ64" s="16" t="str">
        <f t="shared" si="19"/>
        <v/>
      </c>
      <c r="FA64" s="16" t="str">
        <f t="shared" si="20"/>
        <v/>
      </c>
      <c r="FB64" s="160" t="str">
        <f t="shared" si="21"/>
        <v/>
      </c>
      <c r="FC64" t="s">
        <v>204</v>
      </c>
      <c r="FD64" s="20" t="s">
        <v>126</v>
      </c>
      <c r="FE64"/>
      <c r="FF64" s="209" t="s">
        <v>206</v>
      </c>
      <c r="FH64" s="284">
        <f t="shared" ca="1" si="22"/>
        <v>0</v>
      </c>
      <c r="FI64" s="208">
        <f t="shared" si="23"/>
        <v>0.96666666666666667</v>
      </c>
      <c r="FK64" t="str">
        <f t="shared" si="24"/>
        <v>WX Energy Comercializadora de Energia Ltda</v>
      </c>
      <c r="FL64" s="201">
        <f t="shared" ca="1" si="25"/>
        <v>1629360</v>
      </c>
      <c r="FM64" s="201">
        <f t="shared" ca="1" si="26"/>
        <v>0</v>
      </c>
      <c r="FN64" s="200">
        <f>AB64*AB$2*IF($FC64="V",1,-1)*IF($Q64="Fixo",(CP64-INDEX('Curva Forward'!$C$5:$AN$13,MATCH(CONCATENATE(BD_COMERCIAL!$K64," ",BD_COMERCIAL!$L64),'Curva Forward'!$B$5:$B$13,0),MATCH(FN$4,'Curva Forward'!$C$4:$AN$4,0))),CP64)</f>
        <v>0</v>
      </c>
      <c r="FO64" s="200">
        <f>AC64*AC$2*IF($FC64="V",1,-1)*IF($Q64="Fixo",(CQ64-INDEX('Curva Forward'!$C$5:$AN$13,MATCH(CONCATENATE(BD_COMERCIAL!$K64," ",BD_COMERCIAL!$L64),'Curva Forward'!$B$5:$B$13,0),MATCH(FO$4,'Curva Forward'!$C$4:$AN$4,0))),CQ64)</f>
        <v>0</v>
      </c>
      <c r="FP64" s="200">
        <f>AD64*AD$2*IF($FC64="V",1,-1)*IF($Q64="Fixo",(CR64-INDEX('Curva Forward'!$C$5:$AN$13,MATCH(CONCATENATE(BD_COMERCIAL!$K64," ",BD_COMERCIAL!$L64),'Curva Forward'!$B$5:$B$13,0),MATCH(FP$4,'Curva Forward'!$C$4:$AN$4,0))),CR64)</f>
        <v>0</v>
      </c>
      <c r="FQ64" s="200">
        <f>AE64*AE$2*IF($FC64="V",1,-1)*IF($Q64="Fixo",(CS64-INDEX('Curva Forward'!$C$5:$AN$13,MATCH(CONCATENATE(BD_COMERCIAL!$K64," ",BD_COMERCIAL!$L64),'Curva Forward'!$B$5:$B$13,0),MATCH(FQ$4,'Curva Forward'!$C$4:$AN$4,0))),CS64)</f>
        <v>0</v>
      </c>
      <c r="FR64" s="200">
        <f>AF64*AF$2*IF($FC64="V",1,-1)*IF($Q64="Fixo",(CT64-INDEX('Curva Forward'!$C$5:$AN$13,MATCH(CONCATENATE(BD_COMERCIAL!$K64," ",BD_COMERCIAL!$L64),'Curva Forward'!$B$5:$B$13,0),MATCH(FR$4,'Curva Forward'!$C$4:$AN$4,0))),CT64)</f>
        <v>0</v>
      </c>
      <c r="FS64" s="200">
        <f>AG64*AG$2*IF($FC64="V",1,-1)*IF($Q64="Fixo",(CU64-INDEX('Curva Forward'!$C$5:$AN$13,MATCH(CONCATENATE(BD_COMERCIAL!$K64," ",BD_COMERCIAL!$L64),'Curva Forward'!$B$5:$B$13,0),MATCH(FS$4,'Curva Forward'!$C$4:$AN$4,0))),CU64)</f>
        <v>0</v>
      </c>
      <c r="FT64" s="200">
        <f>AH64*AH$2*IF($FC64="V",1,-1)*IF($Q64="Fixo",(CV64-INDEX('Curva Forward'!$C$5:$AN$13,MATCH(CONCATENATE(BD_COMERCIAL!$K64," ",BD_COMERCIAL!$L64),'Curva Forward'!$B$5:$B$13,0),MATCH(FT$4,'Curva Forward'!$C$4:$AN$4,0))),CV64)</f>
        <v>0</v>
      </c>
      <c r="FU64" s="200">
        <f>AI64*AI$2*IF($FC64="V",1,-1)*IF($Q64="Fixo",(CW64-INDEX('Curva Forward'!$C$5:$AN$13,MATCH(CONCATENATE(BD_COMERCIAL!$K64," ",BD_COMERCIAL!$L64),'Curva Forward'!$B$5:$B$13,0),MATCH(FU$4,'Curva Forward'!$C$4:$AN$4,0))),CW64)</f>
        <v>0</v>
      </c>
      <c r="FV64" s="200">
        <f>AJ64*AJ$2*IF($FC64="V",1,-1)*IF($Q64="Fixo",(CX64-INDEX('Curva Forward'!$C$5:$AN$13,MATCH(CONCATENATE(BD_COMERCIAL!$K64," ",BD_COMERCIAL!$L64),'Curva Forward'!$B$5:$B$13,0),MATCH(FV$4,'Curva Forward'!$C$4:$AN$4,0))),CX64)</f>
        <v>0</v>
      </c>
      <c r="FW64" s="200">
        <f>AK64*AK$2*IF($FC64="V",1,-1)*IF($Q64="Fixo",(CY64-INDEX('Curva Forward'!$C$5:$AN$13,MATCH(CONCATENATE(BD_COMERCIAL!$K64," ",BD_COMERCIAL!$L64),'Curva Forward'!$B$5:$B$13,0),MATCH(FW$4,'Curva Forward'!$C$4:$AN$4,0))),CY64)</f>
        <v>0</v>
      </c>
      <c r="FX64" s="200">
        <f>AL64*AL$2*IF($FC64="V",1,-1)*IF($Q64="Fixo",(CZ64-INDEX('Curva Forward'!$C$5:$AN$13,MATCH(CONCATENATE(BD_COMERCIAL!$K64," ",BD_COMERCIAL!$L64),'Curva Forward'!$B$5:$B$13,0),MATCH(FX$4,'Curva Forward'!$C$4:$AN$4,0))),CZ64)</f>
        <v>1629360</v>
      </c>
      <c r="FY64" s="200">
        <f>AM64*AM$2*IF($FC64="V",1,-1)*IF($Q64="Fixo",(DA64-INDEX('Curva Forward'!$C$5:$AN$13,MATCH(CONCATENATE(BD_COMERCIAL!$K64," ",BD_COMERCIAL!$L64),'Curva Forward'!$B$5:$B$13,0),MATCH(FY$4,'Curva Forward'!$C$4:$AN$4,0))),DA64)</f>
        <v>0</v>
      </c>
      <c r="FZ64" s="200">
        <f>AN64*AN$2*IF($FC64="V",1,-1)*IF($Q64="Fixo",(DB64-INDEX('Curva Forward'!$C$5:$AN$13,MATCH(CONCATENATE(BD_COMERCIAL!$K64," ",BD_COMERCIAL!$L64),'Curva Forward'!$B$5:$B$13,0),MATCH(FZ$4,'Curva Forward'!$C$4:$AN$4,0))),DB64)</f>
        <v>0</v>
      </c>
      <c r="GA64" s="200">
        <f>AO64*AO$2*IF($FC64="V",1,-1)*IF($Q64="Fixo",(DC64-INDEX('Curva Forward'!$C$5:$AN$13,MATCH(CONCATENATE(BD_COMERCIAL!$K64," ",BD_COMERCIAL!$L64),'Curva Forward'!$B$5:$B$13,0),MATCH(GA$4,'Curva Forward'!$C$4:$AN$4,0))),DC64)</f>
        <v>0</v>
      </c>
      <c r="GB64" s="200">
        <f>AP64*AP$2*IF($FC64="V",1,-1)*IF($Q64="Fixo",(DD64-INDEX('Curva Forward'!$C$5:$AN$13,MATCH(CONCATENATE(BD_COMERCIAL!$K64," ",BD_COMERCIAL!$L64),'Curva Forward'!$B$5:$B$13,0),MATCH(GB$4,'Curva Forward'!$C$4:$AN$4,0))),DD64)</f>
        <v>0</v>
      </c>
      <c r="GC64" s="200">
        <f>AQ64*AQ$2*IF($FC64="V",1,-1)*IF($Q64="Fixo",(DE64-INDEX('Curva Forward'!$C$5:$AN$13,MATCH(CONCATENATE(BD_COMERCIAL!$K64," ",BD_COMERCIAL!$L64),'Curva Forward'!$B$5:$B$13,0),MATCH(GC$4,'Curva Forward'!$C$4:$AN$4,0))),DE64)</f>
        <v>0</v>
      </c>
      <c r="GD64" s="200">
        <f>AR64*AR$2*IF($FC64="V",1,-1)*IF($Q64="Fixo",(DF64-INDEX('Curva Forward'!$C$5:$AN$13,MATCH(CONCATENATE(BD_COMERCIAL!$K64," ",BD_COMERCIAL!$L64),'Curva Forward'!$B$5:$B$13,0),MATCH(GD$4,'Curva Forward'!$C$4:$AN$4,0))),DF64)</f>
        <v>0</v>
      </c>
      <c r="GE64" s="200">
        <f>AS64*AS$2*IF($FC64="V",1,-1)*IF($Q64="Fixo",(DG64-INDEX('Curva Forward'!$C$5:$AN$13,MATCH(CONCATENATE(BD_COMERCIAL!$K64," ",BD_COMERCIAL!$L64),'Curva Forward'!$B$5:$B$13,0),MATCH(GE$4,'Curva Forward'!$C$4:$AN$4,0))),DG64)</f>
        <v>0</v>
      </c>
      <c r="GF64" s="200">
        <f>AT64*AT$2*IF($FC64="V",1,-1)*IF($Q64="Fixo",(DH64-INDEX('Curva Forward'!$C$5:$AN$13,MATCH(CONCATENATE(BD_COMERCIAL!$K64," ",BD_COMERCIAL!$L64),'Curva Forward'!$B$5:$B$13,0),MATCH(GF$4,'Curva Forward'!$C$4:$AN$4,0))),DH64)</f>
        <v>0</v>
      </c>
      <c r="GG64" s="200">
        <f>AU64*AU$2*IF($FC64="V",1,-1)*IF($Q64="Fixo",(DI64-INDEX('Curva Forward'!$C$5:$AN$13,MATCH(CONCATENATE(BD_COMERCIAL!$K64," ",BD_COMERCIAL!$L64),'Curva Forward'!$B$5:$B$13,0),MATCH(GG$4,'Curva Forward'!$C$4:$AN$4,0))),DI64)</f>
        <v>0</v>
      </c>
      <c r="GH64" s="200">
        <f>AV64*AV$2*IF($FC64="V",1,-1)*IF($Q64="Fixo",(DJ64-INDEX('Curva Forward'!$C$5:$AN$13,MATCH(CONCATENATE(BD_COMERCIAL!$K64," ",BD_COMERCIAL!$L64),'Curva Forward'!$B$5:$B$13,0),MATCH(GH$4,'Curva Forward'!$C$4:$AN$4,0))),DJ64)</f>
        <v>0</v>
      </c>
      <c r="GI64" s="200">
        <f>AW64*AW$2*IF($FC64="V",1,-1)*IF($Q64="Fixo",(DK64-INDEX('Curva Forward'!$C$5:$AN$13,MATCH(CONCATENATE(BD_COMERCIAL!$K64," ",BD_COMERCIAL!$L64),'Curva Forward'!$B$5:$B$13,0),MATCH(GI$4,'Curva Forward'!$C$4:$AN$4,0))),DK64)</f>
        <v>0</v>
      </c>
      <c r="GJ64" s="200">
        <f>AX64*AX$2*IF($FC64="V",1,-1)*IF($Q64="Fixo",(DL64-INDEX('Curva Forward'!$C$5:$AN$13,MATCH(CONCATENATE(BD_COMERCIAL!$K64," ",BD_COMERCIAL!$L64),'Curva Forward'!$B$5:$B$13,0),MATCH(GJ$4,'Curva Forward'!$C$4:$AN$4,0))),DL64)</f>
        <v>0</v>
      </c>
      <c r="GK64" s="200">
        <f>AY64*AY$2*IF($FC64="V",1,-1)*IF($Q64="Fixo",(DM64-INDEX('Curva Forward'!$C$5:$AN$13,MATCH(CONCATENATE(BD_COMERCIAL!$K64," ",BD_COMERCIAL!$L64),'Curva Forward'!$B$5:$B$13,0),MATCH(GK$4,'Curva Forward'!$C$4:$AN$4,0))),DM64)</f>
        <v>0</v>
      </c>
      <c r="GL64" s="200">
        <f>IF(EZ64="",0,CL64*CL$2*IF($FC64="V",1,-1)*IF($Q64="Fixo",(EZ64-INDEX('Curva Forward'!$C$5:$AN$13,MATCH(CONCATENATE(BD_COMERCIAL!$K64," ",BD_COMERCIAL!$L64),'Curva Forward'!$B$5:$B$13,0),MATCH(GL$4,'Curva Forward'!$C$4:$AN$4,0))),EZ64))</f>
        <v>0</v>
      </c>
      <c r="GM64" s="200">
        <f>IF(FA64="",0,CM64*CM$2*IF($FC64="V",1,-1)*IF($Q64="Fixo",(FA64-INDEX('Curva Forward'!$C$5:$AN$13,MATCH(CONCATENATE(BD_COMERCIAL!$K64," ",BD_COMERCIAL!$L64),'Curva Forward'!$B$5:$B$13,0),MATCH(GM$4,'Curva Forward'!$C$4:$AN$4,0))),FA64))</f>
        <v>0</v>
      </c>
      <c r="GN64" s="200">
        <f>IF(FB64="",0,CN64*CN$2*IF($FC64="V",1,-1)*IF($Q64="Fixo",(FB64-INDEX('Curva Forward'!$C$5:$AN$13,MATCH(CONCATENATE(BD_COMERCIAL!$K64," ",BD_COMERCIAL!$L64),'Curva Forward'!$B$5:$B$13,0),MATCH(GN$4,'Curva Forward'!$C$4:$AN$4,0))),FB64))</f>
        <v>0</v>
      </c>
      <c r="GO64" s="201">
        <f t="shared" ca="1" si="27"/>
        <v>0</v>
      </c>
      <c r="GP64" s="201">
        <f t="shared" ca="1" si="28"/>
        <v>0</v>
      </c>
    </row>
    <row r="65" spans="1:198" x14ac:dyDescent="0.25">
      <c r="A65" s="6"/>
      <c r="B65" s="7" t="s">
        <v>389</v>
      </c>
      <c r="C65" s="8">
        <v>44529</v>
      </c>
      <c r="D65" s="9" t="s">
        <v>124</v>
      </c>
      <c r="E65" s="9" t="s">
        <v>125</v>
      </c>
      <c r="F65" s="113">
        <v>3780401000108</v>
      </c>
      <c r="G65" s="10" t="s">
        <v>144</v>
      </c>
      <c r="H65" s="113">
        <v>13777004000122</v>
      </c>
      <c r="I65" s="9" t="s">
        <v>126</v>
      </c>
      <c r="J65" s="166" t="s">
        <v>366</v>
      </c>
      <c r="K65" s="10" t="s">
        <v>127</v>
      </c>
      <c r="L65" s="84" t="s">
        <v>22</v>
      </c>
      <c r="M65" s="11">
        <v>44835</v>
      </c>
      <c r="N65" s="12">
        <v>44865</v>
      </c>
      <c r="O65" s="10">
        <v>15</v>
      </c>
      <c r="P65" s="84">
        <v>250</v>
      </c>
      <c r="Q65" s="84" t="s">
        <v>128</v>
      </c>
      <c r="R65" s="10" t="s">
        <v>129</v>
      </c>
      <c r="S65" s="14" t="s">
        <v>135</v>
      </c>
      <c r="T65" s="11"/>
      <c r="U65" s="12"/>
      <c r="V65" s="257" t="str">
        <f ca="1">IF(U65="","",
IF(U65="NA","",
IFERROR(VLOOKUP(EOMONTH(M65,-2)+1,IPCA!$A:$B,2,0),
VLOOKUP(EOMONTH(TODAY(),-2)+1,IPCA!$A:$B,2,0))/
VLOOKUP(EOMONTH(U65,-2)+1,IPCA!$A:$B,2,0)*
P65))</f>
        <v/>
      </c>
      <c r="W65" s="84"/>
      <c r="X65" s="13" t="s">
        <v>133</v>
      </c>
      <c r="Y65" s="166"/>
      <c r="AA65" s="108"/>
      <c r="AB65" s="15"/>
      <c r="AK65">
        <v>15</v>
      </c>
      <c r="AM65" s="6"/>
      <c r="AN65" s="15"/>
      <c r="AY65" s="6"/>
      <c r="AZ65" s="15"/>
      <c r="BK65" s="6"/>
      <c r="BL65" s="15"/>
      <c r="BW65" s="6"/>
      <c r="BX65" s="15"/>
      <c r="CI65" s="6"/>
      <c r="CJ65" s="16">
        <f t="shared" si="12"/>
        <v>1.273972602739726</v>
      </c>
      <c r="CK65" s="16" t="str">
        <f t="shared" si="13"/>
        <v/>
      </c>
      <c r="CL65" s="16" t="str">
        <f t="shared" si="14"/>
        <v/>
      </c>
      <c r="CM65" s="16" t="str">
        <f t="shared" si="15"/>
        <v/>
      </c>
      <c r="CN65" s="16" t="str">
        <f t="shared" si="16"/>
        <v/>
      </c>
      <c r="CO65" s="18"/>
      <c r="CP65" s="15"/>
      <c r="CY65">
        <v>250</v>
      </c>
      <c r="DA65" s="6"/>
      <c r="DB65" s="15"/>
      <c r="DM65" s="6"/>
      <c r="DN65" s="15"/>
      <c r="DY65" s="6"/>
      <c r="DZ65" s="15"/>
      <c r="EK65" s="6"/>
      <c r="EL65" s="15"/>
      <c r="EW65" s="6"/>
      <c r="EX65" s="16">
        <f t="shared" si="17"/>
        <v>21.232876712328768</v>
      </c>
      <c r="EY65" s="16" t="str">
        <f t="shared" si="18"/>
        <v/>
      </c>
      <c r="EZ65" s="16" t="str">
        <f t="shared" si="19"/>
        <v/>
      </c>
      <c r="FA65" s="16" t="str">
        <f t="shared" si="20"/>
        <v/>
      </c>
      <c r="FB65" s="160" t="str">
        <f t="shared" si="21"/>
        <v/>
      </c>
      <c r="FC65" t="s">
        <v>204</v>
      </c>
      <c r="FD65" s="20" t="s">
        <v>126</v>
      </c>
      <c r="FE65"/>
      <c r="FF65" s="209" t="s">
        <v>206</v>
      </c>
      <c r="FH65" s="284">
        <f t="shared" ca="1" si="22"/>
        <v>0</v>
      </c>
      <c r="FI65" s="208">
        <f t="shared" si="23"/>
        <v>1</v>
      </c>
      <c r="FK65" t="str">
        <f t="shared" si="24"/>
        <v>WX Energy Comercializadora de Energia Ltda</v>
      </c>
      <c r="FL65" s="201">
        <f t="shared" ca="1" si="25"/>
        <v>1674000</v>
      </c>
      <c r="FM65" s="201">
        <f t="shared" ca="1" si="26"/>
        <v>0</v>
      </c>
      <c r="FN65" s="200">
        <f>AB65*AB$2*IF($FC65="V",1,-1)*IF($Q65="Fixo",(CP65-INDEX('Curva Forward'!$C$5:$AN$13,MATCH(CONCATENATE(BD_COMERCIAL!$K65," ",BD_COMERCIAL!$L65),'Curva Forward'!$B$5:$B$13,0),MATCH(FN$4,'Curva Forward'!$C$4:$AN$4,0))),CP65)</f>
        <v>0</v>
      </c>
      <c r="FO65" s="200">
        <f>AC65*AC$2*IF($FC65="V",1,-1)*IF($Q65="Fixo",(CQ65-INDEX('Curva Forward'!$C$5:$AN$13,MATCH(CONCATENATE(BD_COMERCIAL!$K65," ",BD_COMERCIAL!$L65),'Curva Forward'!$B$5:$B$13,0),MATCH(FO$4,'Curva Forward'!$C$4:$AN$4,0))),CQ65)</f>
        <v>0</v>
      </c>
      <c r="FP65" s="200">
        <f>AD65*AD$2*IF($FC65="V",1,-1)*IF($Q65="Fixo",(CR65-INDEX('Curva Forward'!$C$5:$AN$13,MATCH(CONCATENATE(BD_COMERCIAL!$K65," ",BD_COMERCIAL!$L65),'Curva Forward'!$B$5:$B$13,0),MATCH(FP$4,'Curva Forward'!$C$4:$AN$4,0))),CR65)</f>
        <v>0</v>
      </c>
      <c r="FQ65" s="200">
        <f>AE65*AE$2*IF($FC65="V",1,-1)*IF($Q65="Fixo",(CS65-INDEX('Curva Forward'!$C$5:$AN$13,MATCH(CONCATENATE(BD_COMERCIAL!$K65," ",BD_COMERCIAL!$L65),'Curva Forward'!$B$5:$B$13,0),MATCH(FQ$4,'Curva Forward'!$C$4:$AN$4,0))),CS65)</f>
        <v>0</v>
      </c>
      <c r="FR65" s="200">
        <f>AF65*AF$2*IF($FC65="V",1,-1)*IF($Q65="Fixo",(CT65-INDEX('Curva Forward'!$C$5:$AN$13,MATCH(CONCATENATE(BD_COMERCIAL!$K65," ",BD_COMERCIAL!$L65),'Curva Forward'!$B$5:$B$13,0),MATCH(FR$4,'Curva Forward'!$C$4:$AN$4,0))),CT65)</f>
        <v>0</v>
      </c>
      <c r="FS65" s="200">
        <f>AG65*AG$2*IF($FC65="V",1,-1)*IF($Q65="Fixo",(CU65-INDEX('Curva Forward'!$C$5:$AN$13,MATCH(CONCATENATE(BD_COMERCIAL!$K65," ",BD_COMERCIAL!$L65),'Curva Forward'!$B$5:$B$13,0),MATCH(FS$4,'Curva Forward'!$C$4:$AN$4,0))),CU65)</f>
        <v>0</v>
      </c>
      <c r="FT65" s="200">
        <f>AH65*AH$2*IF($FC65="V",1,-1)*IF($Q65="Fixo",(CV65-INDEX('Curva Forward'!$C$5:$AN$13,MATCH(CONCATENATE(BD_COMERCIAL!$K65," ",BD_COMERCIAL!$L65),'Curva Forward'!$B$5:$B$13,0),MATCH(FT$4,'Curva Forward'!$C$4:$AN$4,0))),CV65)</f>
        <v>0</v>
      </c>
      <c r="FU65" s="200">
        <f>AI65*AI$2*IF($FC65="V",1,-1)*IF($Q65="Fixo",(CW65-INDEX('Curva Forward'!$C$5:$AN$13,MATCH(CONCATENATE(BD_COMERCIAL!$K65," ",BD_COMERCIAL!$L65),'Curva Forward'!$B$5:$B$13,0),MATCH(FU$4,'Curva Forward'!$C$4:$AN$4,0))),CW65)</f>
        <v>0</v>
      </c>
      <c r="FV65" s="200">
        <f>AJ65*AJ$2*IF($FC65="V",1,-1)*IF($Q65="Fixo",(CX65-INDEX('Curva Forward'!$C$5:$AN$13,MATCH(CONCATENATE(BD_COMERCIAL!$K65," ",BD_COMERCIAL!$L65),'Curva Forward'!$B$5:$B$13,0),MATCH(FV$4,'Curva Forward'!$C$4:$AN$4,0))),CX65)</f>
        <v>0</v>
      </c>
      <c r="FW65" s="200">
        <f>AK65*AK$2*IF($FC65="V",1,-1)*IF($Q65="Fixo",(CY65-INDEX('Curva Forward'!$C$5:$AN$13,MATCH(CONCATENATE(BD_COMERCIAL!$K65," ",BD_COMERCIAL!$L65),'Curva Forward'!$B$5:$B$13,0),MATCH(FW$4,'Curva Forward'!$C$4:$AN$4,0))),CY65)</f>
        <v>1674000</v>
      </c>
      <c r="FX65" s="200">
        <f>AL65*AL$2*IF($FC65="V",1,-1)*IF($Q65="Fixo",(CZ65-INDEX('Curva Forward'!$C$5:$AN$13,MATCH(CONCATENATE(BD_COMERCIAL!$K65," ",BD_COMERCIAL!$L65),'Curva Forward'!$B$5:$B$13,0),MATCH(FX$4,'Curva Forward'!$C$4:$AN$4,0))),CZ65)</f>
        <v>0</v>
      </c>
      <c r="FY65" s="200">
        <f>AM65*AM$2*IF($FC65="V",1,-1)*IF($Q65="Fixo",(DA65-INDEX('Curva Forward'!$C$5:$AN$13,MATCH(CONCATENATE(BD_COMERCIAL!$K65," ",BD_COMERCIAL!$L65),'Curva Forward'!$B$5:$B$13,0),MATCH(FY$4,'Curva Forward'!$C$4:$AN$4,0))),DA65)</f>
        <v>0</v>
      </c>
      <c r="FZ65" s="200">
        <f>AN65*AN$2*IF($FC65="V",1,-1)*IF($Q65="Fixo",(DB65-INDEX('Curva Forward'!$C$5:$AN$13,MATCH(CONCATENATE(BD_COMERCIAL!$K65," ",BD_COMERCIAL!$L65),'Curva Forward'!$B$5:$B$13,0),MATCH(FZ$4,'Curva Forward'!$C$4:$AN$4,0))),DB65)</f>
        <v>0</v>
      </c>
      <c r="GA65" s="200">
        <f>AO65*AO$2*IF($FC65="V",1,-1)*IF($Q65="Fixo",(DC65-INDEX('Curva Forward'!$C$5:$AN$13,MATCH(CONCATENATE(BD_COMERCIAL!$K65," ",BD_COMERCIAL!$L65),'Curva Forward'!$B$5:$B$13,0),MATCH(GA$4,'Curva Forward'!$C$4:$AN$4,0))),DC65)</f>
        <v>0</v>
      </c>
      <c r="GB65" s="200">
        <f>AP65*AP$2*IF($FC65="V",1,-1)*IF($Q65="Fixo",(DD65-INDEX('Curva Forward'!$C$5:$AN$13,MATCH(CONCATENATE(BD_COMERCIAL!$K65," ",BD_COMERCIAL!$L65),'Curva Forward'!$B$5:$B$13,0),MATCH(GB$4,'Curva Forward'!$C$4:$AN$4,0))),DD65)</f>
        <v>0</v>
      </c>
      <c r="GC65" s="200">
        <f>AQ65*AQ$2*IF($FC65="V",1,-1)*IF($Q65="Fixo",(DE65-INDEX('Curva Forward'!$C$5:$AN$13,MATCH(CONCATENATE(BD_COMERCIAL!$K65," ",BD_COMERCIAL!$L65),'Curva Forward'!$B$5:$B$13,0),MATCH(GC$4,'Curva Forward'!$C$4:$AN$4,0))),DE65)</f>
        <v>0</v>
      </c>
      <c r="GD65" s="200">
        <f>AR65*AR$2*IF($FC65="V",1,-1)*IF($Q65="Fixo",(DF65-INDEX('Curva Forward'!$C$5:$AN$13,MATCH(CONCATENATE(BD_COMERCIAL!$K65," ",BD_COMERCIAL!$L65),'Curva Forward'!$B$5:$B$13,0),MATCH(GD$4,'Curva Forward'!$C$4:$AN$4,0))),DF65)</f>
        <v>0</v>
      </c>
      <c r="GE65" s="200">
        <f>AS65*AS$2*IF($FC65="V",1,-1)*IF($Q65="Fixo",(DG65-INDEX('Curva Forward'!$C$5:$AN$13,MATCH(CONCATENATE(BD_COMERCIAL!$K65," ",BD_COMERCIAL!$L65),'Curva Forward'!$B$5:$B$13,0),MATCH(GE$4,'Curva Forward'!$C$4:$AN$4,0))),DG65)</f>
        <v>0</v>
      </c>
      <c r="GF65" s="200">
        <f>AT65*AT$2*IF($FC65="V",1,-1)*IF($Q65="Fixo",(DH65-INDEX('Curva Forward'!$C$5:$AN$13,MATCH(CONCATENATE(BD_COMERCIAL!$K65," ",BD_COMERCIAL!$L65),'Curva Forward'!$B$5:$B$13,0),MATCH(GF$4,'Curva Forward'!$C$4:$AN$4,0))),DH65)</f>
        <v>0</v>
      </c>
      <c r="GG65" s="200">
        <f>AU65*AU$2*IF($FC65="V",1,-1)*IF($Q65="Fixo",(DI65-INDEX('Curva Forward'!$C$5:$AN$13,MATCH(CONCATENATE(BD_COMERCIAL!$K65," ",BD_COMERCIAL!$L65),'Curva Forward'!$B$5:$B$13,0),MATCH(GG$4,'Curva Forward'!$C$4:$AN$4,0))),DI65)</f>
        <v>0</v>
      </c>
      <c r="GH65" s="200">
        <f>AV65*AV$2*IF($FC65="V",1,-1)*IF($Q65="Fixo",(DJ65-INDEX('Curva Forward'!$C$5:$AN$13,MATCH(CONCATENATE(BD_COMERCIAL!$K65," ",BD_COMERCIAL!$L65),'Curva Forward'!$B$5:$B$13,0),MATCH(GH$4,'Curva Forward'!$C$4:$AN$4,0))),DJ65)</f>
        <v>0</v>
      </c>
      <c r="GI65" s="200">
        <f>AW65*AW$2*IF($FC65="V",1,-1)*IF($Q65="Fixo",(DK65-INDEX('Curva Forward'!$C$5:$AN$13,MATCH(CONCATENATE(BD_COMERCIAL!$K65," ",BD_COMERCIAL!$L65),'Curva Forward'!$B$5:$B$13,0),MATCH(GI$4,'Curva Forward'!$C$4:$AN$4,0))),DK65)</f>
        <v>0</v>
      </c>
      <c r="GJ65" s="200">
        <f>AX65*AX$2*IF($FC65="V",1,-1)*IF($Q65="Fixo",(DL65-INDEX('Curva Forward'!$C$5:$AN$13,MATCH(CONCATENATE(BD_COMERCIAL!$K65," ",BD_COMERCIAL!$L65),'Curva Forward'!$B$5:$B$13,0),MATCH(GJ$4,'Curva Forward'!$C$4:$AN$4,0))),DL65)</f>
        <v>0</v>
      </c>
      <c r="GK65" s="200">
        <f>AY65*AY$2*IF($FC65="V",1,-1)*IF($Q65="Fixo",(DM65-INDEX('Curva Forward'!$C$5:$AN$13,MATCH(CONCATENATE(BD_COMERCIAL!$K65," ",BD_COMERCIAL!$L65),'Curva Forward'!$B$5:$B$13,0),MATCH(GK$4,'Curva Forward'!$C$4:$AN$4,0))),DM65)</f>
        <v>0</v>
      </c>
      <c r="GL65" s="200">
        <f>IF(EZ65="",0,CL65*CL$2*IF($FC65="V",1,-1)*IF($Q65="Fixo",(EZ65-INDEX('Curva Forward'!$C$5:$AN$13,MATCH(CONCATENATE(BD_COMERCIAL!$K65," ",BD_COMERCIAL!$L65),'Curva Forward'!$B$5:$B$13,0),MATCH(GL$4,'Curva Forward'!$C$4:$AN$4,0))),EZ65))</f>
        <v>0</v>
      </c>
      <c r="GM65" s="200">
        <f>IF(FA65="",0,CM65*CM$2*IF($FC65="V",1,-1)*IF($Q65="Fixo",(FA65-INDEX('Curva Forward'!$C$5:$AN$13,MATCH(CONCATENATE(BD_COMERCIAL!$K65," ",BD_COMERCIAL!$L65),'Curva Forward'!$B$5:$B$13,0),MATCH(GM$4,'Curva Forward'!$C$4:$AN$4,0))),FA65))</f>
        <v>0</v>
      </c>
      <c r="GN65" s="200">
        <f>IF(FB65="",0,CN65*CN$2*IF($FC65="V",1,-1)*IF($Q65="Fixo",(FB65-INDEX('Curva Forward'!$C$5:$AN$13,MATCH(CONCATENATE(BD_COMERCIAL!$K65," ",BD_COMERCIAL!$L65),'Curva Forward'!$B$5:$B$13,0),MATCH(GN$4,'Curva Forward'!$C$4:$AN$4,0))),FB65))</f>
        <v>0</v>
      </c>
      <c r="GO65" s="201">
        <f t="shared" ca="1" si="27"/>
        <v>0</v>
      </c>
      <c r="GP65" s="201">
        <f t="shared" ca="1" si="28"/>
        <v>0</v>
      </c>
    </row>
    <row r="66" spans="1:198" x14ac:dyDescent="0.25">
      <c r="A66" s="6"/>
      <c r="B66" s="7" t="s">
        <v>390</v>
      </c>
      <c r="C66" s="8">
        <v>44529</v>
      </c>
      <c r="D66" s="9" t="s">
        <v>131</v>
      </c>
      <c r="E66" s="9" t="s">
        <v>202</v>
      </c>
      <c r="F66" s="113">
        <v>18483400000160</v>
      </c>
      <c r="G66" s="10" t="s">
        <v>125</v>
      </c>
      <c r="H66" s="113">
        <v>3780401000108</v>
      </c>
      <c r="I66" s="9" t="s">
        <v>126</v>
      </c>
      <c r="J66" s="166" t="s">
        <v>366</v>
      </c>
      <c r="K66" s="10" t="s">
        <v>127</v>
      </c>
      <c r="L66" s="84" t="s">
        <v>22</v>
      </c>
      <c r="M66" s="11">
        <v>44896</v>
      </c>
      <c r="N66" s="12">
        <v>44926</v>
      </c>
      <c r="O66" s="10">
        <v>10</v>
      </c>
      <c r="P66" s="84">
        <v>218</v>
      </c>
      <c r="Q66" s="84" t="s">
        <v>128</v>
      </c>
      <c r="R66" s="10" t="s">
        <v>129</v>
      </c>
      <c r="S66" s="14" t="s">
        <v>135</v>
      </c>
      <c r="T66" s="11"/>
      <c r="U66" s="12"/>
      <c r="V66" s="257" t="str">
        <f ca="1">IF(U66="","",
IF(U66="NA","",
IFERROR(VLOOKUP(EOMONTH(M66,-2)+1,IPCA!$A:$B,2,0),
VLOOKUP(EOMONTH(TODAY(),-2)+1,IPCA!$A:$B,2,0))/
VLOOKUP(EOMONTH(U66,-2)+1,IPCA!$A:$B,2,0)*
P66))</f>
        <v/>
      </c>
      <c r="W66" s="84"/>
      <c r="X66" s="13" t="s">
        <v>133</v>
      </c>
      <c r="Y66" s="166"/>
      <c r="AA66" s="108"/>
      <c r="AB66" s="15"/>
      <c r="AM66" s="6">
        <v>10</v>
      </c>
      <c r="AN66" s="15"/>
      <c r="AY66" s="6"/>
      <c r="AZ66" s="15"/>
      <c r="BK66" s="6"/>
      <c r="BL66" s="15"/>
      <c r="BW66" s="6"/>
      <c r="BX66" s="15"/>
      <c r="CI66" s="6"/>
      <c r="CJ66" s="16">
        <f t="shared" si="12"/>
        <v>0.84931506849315064</v>
      </c>
      <c r="CK66" s="16" t="str">
        <f t="shared" si="13"/>
        <v/>
      </c>
      <c r="CL66" s="16" t="str">
        <f t="shared" si="14"/>
        <v/>
      </c>
      <c r="CM66" s="16" t="str">
        <f t="shared" si="15"/>
        <v/>
      </c>
      <c r="CN66" s="16" t="str">
        <f t="shared" si="16"/>
        <v/>
      </c>
      <c r="CO66" s="18"/>
      <c r="CP66" s="15"/>
      <c r="DA66" s="6">
        <v>218</v>
      </c>
      <c r="DB66" s="15"/>
      <c r="DM66" s="6"/>
      <c r="DN66" s="15"/>
      <c r="DY66" s="6"/>
      <c r="DZ66" s="15"/>
      <c r="EK66" s="6"/>
      <c r="EL66" s="15"/>
      <c r="EW66" s="6"/>
      <c r="EX66" s="16">
        <f t="shared" si="17"/>
        <v>18.515068493150686</v>
      </c>
      <c r="EY66" s="16" t="str">
        <f t="shared" si="18"/>
        <v/>
      </c>
      <c r="EZ66" s="16" t="str">
        <f t="shared" si="19"/>
        <v/>
      </c>
      <c r="FA66" s="16" t="str">
        <f t="shared" si="20"/>
        <v/>
      </c>
      <c r="FB66" s="160" t="str">
        <f t="shared" si="21"/>
        <v/>
      </c>
      <c r="FC66" t="s">
        <v>205</v>
      </c>
      <c r="FD66" s="20" t="s">
        <v>126</v>
      </c>
      <c r="FE66"/>
      <c r="FF66" s="209" t="s">
        <v>206</v>
      </c>
      <c r="FH66" s="284">
        <f t="shared" ca="1" si="22"/>
        <v>0</v>
      </c>
      <c r="FI66" s="208">
        <f t="shared" si="23"/>
        <v>1</v>
      </c>
      <c r="FK66" t="str">
        <f t="shared" si="24"/>
        <v>Genial Energy Comercializadora de Energia Elétrica Ltda</v>
      </c>
      <c r="FL66" s="201">
        <f t="shared" ca="1" si="25"/>
        <v>-900240</v>
      </c>
      <c r="FM66" s="201">
        <f t="shared" ca="1" si="26"/>
        <v>0</v>
      </c>
      <c r="FN66" s="200">
        <f>AB66*AB$2*IF($FC66="V",1,-1)*IF($Q66="Fixo",(CP66-INDEX('Curva Forward'!$C$5:$AN$13,MATCH(CONCATENATE(BD_COMERCIAL!$K66," ",BD_COMERCIAL!$L66),'Curva Forward'!$B$5:$B$13,0),MATCH(FN$4,'Curva Forward'!$C$4:$AN$4,0))),CP66)</f>
        <v>0</v>
      </c>
      <c r="FO66" s="200">
        <f>AC66*AC$2*IF($FC66="V",1,-1)*IF($Q66="Fixo",(CQ66-INDEX('Curva Forward'!$C$5:$AN$13,MATCH(CONCATENATE(BD_COMERCIAL!$K66," ",BD_COMERCIAL!$L66),'Curva Forward'!$B$5:$B$13,0),MATCH(FO$4,'Curva Forward'!$C$4:$AN$4,0))),CQ66)</f>
        <v>0</v>
      </c>
      <c r="FP66" s="200">
        <f>AD66*AD$2*IF($FC66="V",1,-1)*IF($Q66="Fixo",(CR66-INDEX('Curva Forward'!$C$5:$AN$13,MATCH(CONCATENATE(BD_COMERCIAL!$K66," ",BD_COMERCIAL!$L66),'Curva Forward'!$B$5:$B$13,0),MATCH(FP$4,'Curva Forward'!$C$4:$AN$4,0))),CR66)</f>
        <v>0</v>
      </c>
      <c r="FQ66" s="200">
        <f>AE66*AE$2*IF($FC66="V",1,-1)*IF($Q66="Fixo",(CS66-INDEX('Curva Forward'!$C$5:$AN$13,MATCH(CONCATENATE(BD_COMERCIAL!$K66," ",BD_COMERCIAL!$L66),'Curva Forward'!$B$5:$B$13,0),MATCH(FQ$4,'Curva Forward'!$C$4:$AN$4,0))),CS66)</f>
        <v>0</v>
      </c>
      <c r="FR66" s="200">
        <f>AF66*AF$2*IF($FC66="V",1,-1)*IF($Q66="Fixo",(CT66-INDEX('Curva Forward'!$C$5:$AN$13,MATCH(CONCATENATE(BD_COMERCIAL!$K66," ",BD_COMERCIAL!$L66),'Curva Forward'!$B$5:$B$13,0),MATCH(FR$4,'Curva Forward'!$C$4:$AN$4,0))),CT66)</f>
        <v>0</v>
      </c>
      <c r="FS66" s="200">
        <f>AG66*AG$2*IF($FC66="V",1,-1)*IF($Q66="Fixo",(CU66-INDEX('Curva Forward'!$C$5:$AN$13,MATCH(CONCATENATE(BD_COMERCIAL!$K66," ",BD_COMERCIAL!$L66),'Curva Forward'!$B$5:$B$13,0),MATCH(FS$4,'Curva Forward'!$C$4:$AN$4,0))),CU66)</f>
        <v>0</v>
      </c>
      <c r="FT66" s="200">
        <f>AH66*AH$2*IF($FC66="V",1,-1)*IF($Q66="Fixo",(CV66-INDEX('Curva Forward'!$C$5:$AN$13,MATCH(CONCATENATE(BD_COMERCIAL!$K66," ",BD_COMERCIAL!$L66),'Curva Forward'!$B$5:$B$13,0),MATCH(FT$4,'Curva Forward'!$C$4:$AN$4,0))),CV66)</f>
        <v>0</v>
      </c>
      <c r="FU66" s="200">
        <f>AI66*AI$2*IF($FC66="V",1,-1)*IF($Q66="Fixo",(CW66-INDEX('Curva Forward'!$C$5:$AN$13,MATCH(CONCATENATE(BD_COMERCIAL!$K66," ",BD_COMERCIAL!$L66),'Curva Forward'!$B$5:$B$13,0),MATCH(FU$4,'Curva Forward'!$C$4:$AN$4,0))),CW66)</f>
        <v>0</v>
      </c>
      <c r="FV66" s="200">
        <f>AJ66*AJ$2*IF($FC66="V",1,-1)*IF($Q66="Fixo",(CX66-INDEX('Curva Forward'!$C$5:$AN$13,MATCH(CONCATENATE(BD_COMERCIAL!$K66," ",BD_COMERCIAL!$L66),'Curva Forward'!$B$5:$B$13,0),MATCH(FV$4,'Curva Forward'!$C$4:$AN$4,0))),CX66)</f>
        <v>0</v>
      </c>
      <c r="FW66" s="200">
        <f>AK66*AK$2*IF($FC66="V",1,-1)*IF($Q66="Fixo",(CY66-INDEX('Curva Forward'!$C$5:$AN$13,MATCH(CONCATENATE(BD_COMERCIAL!$K66," ",BD_COMERCIAL!$L66),'Curva Forward'!$B$5:$B$13,0),MATCH(FW$4,'Curva Forward'!$C$4:$AN$4,0))),CY66)</f>
        <v>0</v>
      </c>
      <c r="FX66" s="200">
        <f>AL66*AL$2*IF($FC66="V",1,-1)*IF($Q66="Fixo",(CZ66-INDEX('Curva Forward'!$C$5:$AN$13,MATCH(CONCATENATE(BD_COMERCIAL!$K66," ",BD_COMERCIAL!$L66),'Curva Forward'!$B$5:$B$13,0),MATCH(FX$4,'Curva Forward'!$C$4:$AN$4,0))),CZ66)</f>
        <v>0</v>
      </c>
      <c r="FY66" s="200">
        <f>AM66*AM$2*IF($FC66="V",1,-1)*IF($Q66="Fixo",(DA66-INDEX('Curva Forward'!$C$5:$AN$13,MATCH(CONCATENATE(BD_COMERCIAL!$K66," ",BD_COMERCIAL!$L66),'Curva Forward'!$B$5:$B$13,0),MATCH(FY$4,'Curva Forward'!$C$4:$AN$4,0))),DA66)</f>
        <v>-900240</v>
      </c>
      <c r="FZ66" s="200">
        <f>AN66*AN$2*IF($FC66="V",1,-1)*IF($Q66="Fixo",(DB66-INDEX('Curva Forward'!$C$5:$AN$13,MATCH(CONCATENATE(BD_COMERCIAL!$K66," ",BD_COMERCIAL!$L66),'Curva Forward'!$B$5:$B$13,0),MATCH(FZ$4,'Curva Forward'!$C$4:$AN$4,0))),DB66)</f>
        <v>0</v>
      </c>
      <c r="GA66" s="200">
        <f>AO66*AO$2*IF($FC66="V",1,-1)*IF($Q66="Fixo",(DC66-INDEX('Curva Forward'!$C$5:$AN$13,MATCH(CONCATENATE(BD_COMERCIAL!$K66," ",BD_COMERCIAL!$L66),'Curva Forward'!$B$5:$B$13,0),MATCH(GA$4,'Curva Forward'!$C$4:$AN$4,0))),DC66)</f>
        <v>0</v>
      </c>
      <c r="GB66" s="200">
        <f>AP66*AP$2*IF($FC66="V",1,-1)*IF($Q66="Fixo",(DD66-INDEX('Curva Forward'!$C$5:$AN$13,MATCH(CONCATENATE(BD_COMERCIAL!$K66," ",BD_COMERCIAL!$L66),'Curva Forward'!$B$5:$B$13,0),MATCH(GB$4,'Curva Forward'!$C$4:$AN$4,0))),DD66)</f>
        <v>0</v>
      </c>
      <c r="GC66" s="200">
        <f>AQ66*AQ$2*IF($FC66="V",1,-1)*IF($Q66="Fixo",(DE66-INDEX('Curva Forward'!$C$5:$AN$13,MATCH(CONCATENATE(BD_COMERCIAL!$K66," ",BD_COMERCIAL!$L66),'Curva Forward'!$B$5:$B$13,0),MATCH(GC$4,'Curva Forward'!$C$4:$AN$4,0))),DE66)</f>
        <v>0</v>
      </c>
      <c r="GD66" s="200">
        <f>AR66*AR$2*IF($FC66="V",1,-1)*IF($Q66="Fixo",(DF66-INDEX('Curva Forward'!$C$5:$AN$13,MATCH(CONCATENATE(BD_COMERCIAL!$K66," ",BD_COMERCIAL!$L66),'Curva Forward'!$B$5:$B$13,0),MATCH(GD$4,'Curva Forward'!$C$4:$AN$4,0))),DF66)</f>
        <v>0</v>
      </c>
      <c r="GE66" s="200">
        <f>AS66*AS$2*IF($FC66="V",1,-1)*IF($Q66="Fixo",(DG66-INDEX('Curva Forward'!$C$5:$AN$13,MATCH(CONCATENATE(BD_COMERCIAL!$K66," ",BD_COMERCIAL!$L66),'Curva Forward'!$B$5:$B$13,0),MATCH(GE$4,'Curva Forward'!$C$4:$AN$4,0))),DG66)</f>
        <v>0</v>
      </c>
      <c r="GF66" s="200">
        <f>AT66*AT$2*IF($FC66="V",1,-1)*IF($Q66="Fixo",(DH66-INDEX('Curva Forward'!$C$5:$AN$13,MATCH(CONCATENATE(BD_COMERCIAL!$K66," ",BD_COMERCIAL!$L66),'Curva Forward'!$B$5:$B$13,0),MATCH(GF$4,'Curva Forward'!$C$4:$AN$4,0))),DH66)</f>
        <v>0</v>
      </c>
      <c r="GG66" s="200">
        <f>AU66*AU$2*IF($FC66="V",1,-1)*IF($Q66="Fixo",(DI66-INDEX('Curva Forward'!$C$5:$AN$13,MATCH(CONCATENATE(BD_COMERCIAL!$K66," ",BD_COMERCIAL!$L66),'Curva Forward'!$B$5:$B$13,0),MATCH(GG$4,'Curva Forward'!$C$4:$AN$4,0))),DI66)</f>
        <v>0</v>
      </c>
      <c r="GH66" s="200">
        <f>AV66*AV$2*IF($FC66="V",1,-1)*IF($Q66="Fixo",(DJ66-INDEX('Curva Forward'!$C$5:$AN$13,MATCH(CONCATENATE(BD_COMERCIAL!$K66," ",BD_COMERCIAL!$L66),'Curva Forward'!$B$5:$B$13,0),MATCH(GH$4,'Curva Forward'!$C$4:$AN$4,0))),DJ66)</f>
        <v>0</v>
      </c>
      <c r="GI66" s="200">
        <f>AW66*AW$2*IF($FC66="V",1,-1)*IF($Q66="Fixo",(DK66-INDEX('Curva Forward'!$C$5:$AN$13,MATCH(CONCATENATE(BD_COMERCIAL!$K66," ",BD_COMERCIAL!$L66),'Curva Forward'!$B$5:$B$13,0),MATCH(GI$4,'Curva Forward'!$C$4:$AN$4,0))),DK66)</f>
        <v>0</v>
      </c>
      <c r="GJ66" s="200">
        <f>AX66*AX$2*IF($FC66="V",1,-1)*IF($Q66="Fixo",(DL66-INDEX('Curva Forward'!$C$5:$AN$13,MATCH(CONCATENATE(BD_COMERCIAL!$K66," ",BD_COMERCIAL!$L66),'Curva Forward'!$B$5:$B$13,0),MATCH(GJ$4,'Curva Forward'!$C$4:$AN$4,0))),DL66)</f>
        <v>0</v>
      </c>
      <c r="GK66" s="200">
        <f>AY66*AY$2*IF($FC66="V",1,-1)*IF($Q66="Fixo",(DM66-INDEX('Curva Forward'!$C$5:$AN$13,MATCH(CONCATENATE(BD_COMERCIAL!$K66," ",BD_COMERCIAL!$L66),'Curva Forward'!$B$5:$B$13,0),MATCH(GK$4,'Curva Forward'!$C$4:$AN$4,0))),DM66)</f>
        <v>0</v>
      </c>
      <c r="GL66" s="200">
        <f>IF(EZ66="",0,CL66*CL$2*IF($FC66="V",1,-1)*IF($Q66="Fixo",(EZ66-INDEX('Curva Forward'!$C$5:$AN$13,MATCH(CONCATENATE(BD_COMERCIAL!$K66," ",BD_COMERCIAL!$L66),'Curva Forward'!$B$5:$B$13,0),MATCH(GL$4,'Curva Forward'!$C$4:$AN$4,0))),EZ66))</f>
        <v>0</v>
      </c>
      <c r="GM66" s="200">
        <f>IF(FA66="",0,CM66*CM$2*IF($FC66="V",1,-1)*IF($Q66="Fixo",(FA66-INDEX('Curva Forward'!$C$5:$AN$13,MATCH(CONCATENATE(BD_COMERCIAL!$K66," ",BD_COMERCIAL!$L66),'Curva Forward'!$B$5:$B$13,0),MATCH(GM$4,'Curva Forward'!$C$4:$AN$4,0))),FA66))</f>
        <v>0</v>
      </c>
      <c r="GN66" s="200">
        <f>IF(FB66="",0,CN66*CN$2*IF($FC66="V",1,-1)*IF($Q66="Fixo",(FB66-INDEX('Curva Forward'!$C$5:$AN$13,MATCH(CONCATENATE(BD_COMERCIAL!$K66," ",BD_COMERCIAL!$L66),'Curva Forward'!$B$5:$B$13,0),MATCH(GN$4,'Curva Forward'!$C$4:$AN$4,0))),FB66))</f>
        <v>0</v>
      </c>
      <c r="GO66" s="201">
        <f t="shared" ca="1" si="27"/>
        <v>0</v>
      </c>
      <c r="GP66" s="201">
        <f t="shared" ca="1" si="28"/>
        <v>0</v>
      </c>
    </row>
    <row r="67" spans="1:198" x14ac:dyDescent="0.25">
      <c r="A67" s="6"/>
      <c r="B67" s="7" t="s">
        <v>391</v>
      </c>
      <c r="C67" s="8">
        <v>44529</v>
      </c>
      <c r="D67" s="9" t="s">
        <v>124</v>
      </c>
      <c r="E67" s="9" t="s">
        <v>125</v>
      </c>
      <c r="F67" s="113">
        <v>3780401000108</v>
      </c>
      <c r="G67" s="10" t="s">
        <v>202</v>
      </c>
      <c r="H67" s="113">
        <v>18483400000160</v>
      </c>
      <c r="I67" s="9" t="s">
        <v>126</v>
      </c>
      <c r="J67" s="166" t="s">
        <v>366</v>
      </c>
      <c r="K67" s="10" t="s">
        <v>127</v>
      </c>
      <c r="L67" s="84" t="s">
        <v>22</v>
      </c>
      <c r="M67" s="11">
        <v>44835</v>
      </c>
      <c r="N67" s="12">
        <v>44895</v>
      </c>
      <c r="O67" s="10">
        <v>5</v>
      </c>
      <c r="P67" s="84">
        <v>240</v>
      </c>
      <c r="Q67" s="84" t="s">
        <v>128</v>
      </c>
      <c r="R67" s="10" t="s">
        <v>129</v>
      </c>
      <c r="S67" s="14" t="s">
        <v>135</v>
      </c>
      <c r="T67" s="11"/>
      <c r="U67" s="12"/>
      <c r="V67" s="257" t="str">
        <f ca="1">IF(U67="","",
IF(U67="NA","",
IFERROR(VLOOKUP(EOMONTH(M67,-2)+1,IPCA!$A:$B,2,0),
VLOOKUP(EOMONTH(TODAY(),-2)+1,IPCA!$A:$B,2,0))/
VLOOKUP(EOMONTH(U67,-2)+1,IPCA!$A:$B,2,0)*
P67))</f>
        <v/>
      </c>
      <c r="W67" s="84"/>
      <c r="X67" s="13" t="s">
        <v>133</v>
      </c>
      <c r="Y67" s="166"/>
      <c r="AA67" s="108"/>
      <c r="AB67" s="15"/>
      <c r="AK67">
        <v>5</v>
      </c>
      <c r="AL67">
        <v>5</v>
      </c>
      <c r="AM67" s="6"/>
      <c r="AN67" s="15"/>
      <c r="AY67" s="6"/>
      <c r="AZ67" s="15"/>
      <c r="BK67" s="6"/>
      <c r="BL67" s="15"/>
      <c r="BW67" s="6"/>
      <c r="BX67" s="15"/>
      <c r="CI67" s="6"/>
      <c r="CJ67" s="16">
        <f t="shared" si="12"/>
        <v>0.83561643835616439</v>
      </c>
      <c r="CK67" s="16" t="str">
        <f t="shared" si="13"/>
        <v/>
      </c>
      <c r="CL67" s="16" t="str">
        <f t="shared" si="14"/>
        <v/>
      </c>
      <c r="CM67" s="16" t="str">
        <f t="shared" si="15"/>
        <v/>
      </c>
      <c r="CN67" s="16" t="str">
        <f t="shared" si="16"/>
        <v/>
      </c>
      <c r="CO67" s="18"/>
      <c r="CP67" s="15"/>
      <c r="CY67">
        <v>240</v>
      </c>
      <c r="CZ67">
        <v>240</v>
      </c>
      <c r="DA67" s="6"/>
      <c r="DB67" s="15"/>
      <c r="DM67" s="6"/>
      <c r="DN67" s="15"/>
      <c r="DY67" s="6"/>
      <c r="DZ67" s="15"/>
      <c r="EK67" s="6"/>
      <c r="EL67" s="15"/>
      <c r="EW67" s="6"/>
      <c r="EX67" s="16">
        <f t="shared" si="17"/>
        <v>40.109589041095887</v>
      </c>
      <c r="EY67" s="16" t="str">
        <f t="shared" si="18"/>
        <v/>
      </c>
      <c r="EZ67" s="16" t="str">
        <f t="shared" si="19"/>
        <v/>
      </c>
      <c r="FA67" s="16" t="str">
        <f t="shared" si="20"/>
        <v/>
      </c>
      <c r="FB67" s="160" t="str">
        <f t="shared" si="21"/>
        <v/>
      </c>
      <c r="FC67" t="s">
        <v>204</v>
      </c>
      <c r="FD67" s="20" t="s">
        <v>126</v>
      </c>
      <c r="FE67"/>
      <c r="FF67" s="209" t="s">
        <v>206</v>
      </c>
      <c r="FH67" s="284">
        <f t="shared" ca="1" si="22"/>
        <v>0</v>
      </c>
      <c r="FI67" s="208">
        <f t="shared" si="23"/>
        <v>2</v>
      </c>
      <c r="FK67" t="str">
        <f t="shared" si="24"/>
        <v>Genial Energy Comercializadora de Energia Elétrica Ltda</v>
      </c>
      <c r="FL67" s="201">
        <f t="shared" ca="1" si="25"/>
        <v>1010400</v>
      </c>
      <c r="FM67" s="201">
        <f t="shared" ca="1" si="26"/>
        <v>0</v>
      </c>
      <c r="FN67" s="200">
        <f>AB67*AB$2*IF($FC67="V",1,-1)*IF($Q67="Fixo",(CP67-INDEX('Curva Forward'!$C$5:$AN$13,MATCH(CONCATENATE(BD_COMERCIAL!$K67," ",BD_COMERCIAL!$L67),'Curva Forward'!$B$5:$B$13,0),MATCH(FN$4,'Curva Forward'!$C$4:$AN$4,0))),CP67)</f>
        <v>0</v>
      </c>
      <c r="FO67" s="200">
        <f>AC67*AC$2*IF($FC67="V",1,-1)*IF($Q67="Fixo",(CQ67-INDEX('Curva Forward'!$C$5:$AN$13,MATCH(CONCATENATE(BD_COMERCIAL!$K67," ",BD_COMERCIAL!$L67),'Curva Forward'!$B$5:$B$13,0),MATCH(FO$4,'Curva Forward'!$C$4:$AN$4,0))),CQ67)</f>
        <v>0</v>
      </c>
      <c r="FP67" s="200">
        <f>AD67*AD$2*IF($FC67="V",1,-1)*IF($Q67="Fixo",(CR67-INDEX('Curva Forward'!$C$5:$AN$13,MATCH(CONCATENATE(BD_COMERCIAL!$K67," ",BD_COMERCIAL!$L67),'Curva Forward'!$B$5:$B$13,0),MATCH(FP$4,'Curva Forward'!$C$4:$AN$4,0))),CR67)</f>
        <v>0</v>
      </c>
      <c r="FQ67" s="200">
        <f>AE67*AE$2*IF($FC67="V",1,-1)*IF($Q67="Fixo",(CS67-INDEX('Curva Forward'!$C$5:$AN$13,MATCH(CONCATENATE(BD_COMERCIAL!$K67," ",BD_COMERCIAL!$L67),'Curva Forward'!$B$5:$B$13,0),MATCH(FQ$4,'Curva Forward'!$C$4:$AN$4,0))),CS67)</f>
        <v>0</v>
      </c>
      <c r="FR67" s="200">
        <f>AF67*AF$2*IF($FC67="V",1,-1)*IF($Q67="Fixo",(CT67-INDEX('Curva Forward'!$C$5:$AN$13,MATCH(CONCATENATE(BD_COMERCIAL!$K67," ",BD_COMERCIAL!$L67),'Curva Forward'!$B$5:$B$13,0),MATCH(FR$4,'Curva Forward'!$C$4:$AN$4,0))),CT67)</f>
        <v>0</v>
      </c>
      <c r="FS67" s="200">
        <f>AG67*AG$2*IF($FC67="V",1,-1)*IF($Q67="Fixo",(CU67-INDEX('Curva Forward'!$C$5:$AN$13,MATCH(CONCATENATE(BD_COMERCIAL!$K67," ",BD_COMERCIAL!$L67),'Curva Forward'!$B$5:$B$13,0),MATCH(FS$4,'Curva Forward'!$C$4:$AN$4,0))),CU67)</f>
        <v>0</v>
      </c>
      <c r="FT67" s="200">
        <f>AH67*AH$2*IF($FC67="V",1,-1)*IF($Q67="Fixo",(CV67-INDEX('Curva Forward'!$C$5:$AN$13,MATCH(CONCATENATE(BD_COMERCIAL!$K67," ",BD_COMERCIAL!$L67),'Curva Forward'!$B$5:$B$13,0),MATCH(FT$4,'Curva Forward'!$C$4:$AN$4,0))),CV67)</f>
        <v>0</v>
      </c>
      <c r="FU67" s="200">
        <f>AI67*AI$2*IF($FC67="V",1,-1)*IF($Q67="Fixo",(CW67-INDEX('Curva Forward'!$C$5:$AN$13,MATCH(CONCATENATE(BD_COMERCIAL!$K67," ",BD_COMERCIAL!$L67),'Curva Forward'!$B$5:$B$13,0),MATCH(FU$4,'Curva Forward'!$C$4:$AN$4,0))),CW67)</f>
        <v>0</v>
      </c>
      <c r="FV67" s="200">
        <f>AJ67*AJ$2*IF($FC67="V",1,-1)*IF($Q67="Fixo",(CX67-INDEX('Curva Forward'!$C$5:$AN$13,MATCH(CONCATENATE(BD_COMERCIAL!$K67," ",BD_COMERCIAL!$L67),'Curva Forward'!$B$5:$B$13,0),MATCH(FV$4,'Curva Forward'!$C$4:$AN$4,0))),CX67)</f>
        <v>0</v>
      </c>
      <c r="FW67" s="200">
        <f>AK67*AK$2*IF($FC67="V",1,-1)*IF($Q67="Fixo",(CY67-INDEX('Curva Forward'!$C$5:$AN$13,MATCH(CONCATENATE(BD_COMERCIAL!$K67," ",BD_COMERCIAL!$L67),'Curva Forward'!$B$5:$B$13,0),MATCH(FW$4,'Curva Forward'!$C$4:$AN$4,0))),CY67)</f>
        <v>520800</v>
      </c>
      <c r="FX67" s="200">
        <f>AL67*AL$2*IF($FC67="V",1,-1)*IF($Q67="Fixo",(CZ67-INDEX('Curva Forward'!$C$5:$AN$13,MATCH(CONCATENATE(BD_COMERCIAL!$K67," ",BD_COMERCIAL!$L67),'Curva Forward'!$B$5:$B$13,0),MATCH(FX$4,'Curva Forward'!$C$4:$AN$4,0))),CZ67)</f>
        <v>489600</v>
      </c>
      <c r="FY67" s="200">
        <f>AM67*AM$2*IF($FC67="V",1,-1)*IF($Q67="Fixo",(DA67-INDEX('Curva Forward'!$C$5:$AN$13,MATCH(CONCATENATE(BD_COMERCIAL!$K67," ",BD_COMERCIAL!$L67),'Curva Forward'!$B$5:$B$13,0),MATCH(FY$4,'Curva Forward'!$C$4:$AN$4,0))),DA67)</f>
        <v>0</v>
      </c>
      <c r="FZ67" s="200">
        <f>AN67*AN$2*IF($FC67="V",1,-1)*IF($Q67="Fixo",(DB67-INDEX('Curva Forward'!$C$5:$AN$13,MATCH(CONCATENATE(BD_COMERCIAL!$K67," ",BD_COMERCIAL!$L67),'Curva Forward'!$B$5:$B$13,0),MATCH(FZ$4,'Curva Forward'!$C$4:$AN$4,0))),DB67)</f>
        <v>0</v>
      </c>
      <c r="GA67" s="200">
        <f>AO67*AO$2*IF($FC67="V",1,-1)*IF($Q67="Fixo",(DC67-INDEX('Curva Forward'!$C$5:$AN$13,MATCH(CONCATENATE(BD_COMERCIAL!$K67," ",BD_COMERCIAL!$L67),'Curva Forward'!$B$5:$B$13,0),MATCH(GA$4,'Curva Forward'!$C$4:$AN$4,0))),DC67)</f>
        <v>0</v>
      </c>
      <c r="GB67" s="200">
        <f>AP67*AP$2*IF($FC67="V",1,-1)*IF($Q67="Fixo",(DD67-INDEX('Curva Forward'!$C$5:$AN$13,MATCH(CONCATENATE(BD_COMERCIAL!$K67," ",BD_COMERCIAL!$L67),'Curva Forward'!$B$5:$B$13,0),MATCH(GB$4,'Curva Forward'!$C$4:$AN$4,0))),DD67)</f>
        <v>0</v>
      </c>
      <c r="GC67" s="200">
        <f>AQ67*AQ$2*IF($FC67="V",1,-1)*IF($Q67="Fixo",(DE67-INDEX('Curva Forward'!$C$5:$AN$13,MATCH(CONCATENATE(BD_COMERCIAL!$K67," ",BD_COMERCIAL!$L67),'Curva Forward'!$B$5:$B$13,0),MATCH(GC$4,'Curva Forward'!$C$4:$AN$4,0))),DE67)</f>
        <v>0</v>
      </c>
      <c r="GD67" s="200">
        <f>AR67*AR$2*IF($FC67="V",1,-1)*IF($Q67="Fixo",(DF67-INDEX('Curva Forward'!$C$5:$AN$13,MATCH(CONCATENATE(BD_COMERCIAL!$K67," ",BD_COMERCIAL!$L67),'Curva Forward'!$B$5:$B$13,0),MATCH(GD$4,'Curva Forward'!$C$4:$AN$4,0))),DF67)</f>
        <v>0</v>
      </c>
      <c r="GE67" s="200">
        <f>AS67*AS$2*IF($FC67="V",1,-1)*IF($Q67="Fixo",(DG67-INDEX('Curva Forward'!$C$5:$AN$13,MATCH(CONCATENATE(BD_COMERCIAL!$K67," ",BD_COMERCIAL!$L67),'Curva Forward'!$B$5:$B$13,0),MATCH(GE$4,'Curva Forward'!$C$4:$AN$4,0))),DG67)</f>
        <v>0</v>
      </c>
      <c r="GF67" s="200">
        <f>AT67*AT$2*IF($FC67="V",1,-1)*IF($Q67="Fixo",(DH67-INDEX('Curva Forward'!$C$5:$AN$13,MATCH(CONCATENATE(BD_COMERCIAL!$K67," ",BD_COMERCIAL!$L67),'Curva Forward'!$B$5:$B$13,0),MATCH(GF$4,'Curva Forward'!$C$4:$AN$4,0))),DH67)</f>
        <v>0</v>
      </c>
      <c r="GG67" s="200">
        <f>AU67*AU$2*IF($FC67="V",1,-1)*IF($Q67="Fixo",(DI67-INDEX('Curva Forward'!$C$5:$AN$13,MATCH(CONCATENATE(BD_COMERCIAL!$K67," ",BD_COMERCIAL!$L67),'Curva Forward'!$B$5:$B$13,0),MATCH(GG$4,'Curva Forward'!$C$4:$AN$4,0))),DI67)</f>
        <v>0</v>
      </c>
      <c r="GH67" s="200">
        <f>AV67*AV$2*IF($FC67="V",1,-1)*IF($Q67="Fixo",(DJ67-INDEX('Curva Forward'!$C$5:$AN$13,MATCH(CONCATENATE(BD_COMERCIAL!$K67," ",BD_COMERCIAL!$L67),'Curva Forward'!$B$5:$B$13,0),MATCH(GH$4,'Curva Forward'!$C$4:$AN$4,0))),DJ67)</f>
        <v>0</v>
      </c>
      <c r="GI67" s="200">
        <f>AW67*AW$2*IF($FC67="V",1,-1)*IF($Q67="Fixo",(DK67-INDEX('Curva Forward'!$C$5:$AN$13,MATCH(CONCATENATE(BD_COMERCIAL!$K67," ",BD_COMERCIAL!$L67),'Curva Forward'!$B$5:$B$13,0),MATCH(GI$4,'Curva Forward'!$C$4:$AN$4,0))),DK67)</f>
        <v>0</v>
      </c>
      <c r="GJ67" s="200">
        <f>AX67*AX$2*IF($FC67="V",1,-1)*IF($Q67="Fixo",(DL67-INDEX('Curva Forward'!$C$5:$AN$13,MATCH(CONCATENATE(BD_COMERCIAL!$K67," ",BD_COMERCIAL!$L67),'Curva Forward'!$B$5:$B$13,0),MATCH(GJ$4,'Curva Forward'!$C$4:$AN$4,0))),DL67)</f>
        <v>0</v>
      </c>
      <c r="GK67" s="200">
        <f>AY67*AY$2*IF($FC67="V",1,-1)*IF($Q67="Fixo",(DM67-INDEX('Curva Forward'!$C$5:$AN$13,MATCH(CONCATENATE(BD_COMERCIAL!$K67," ",BD_COMERCIAL!$L67),'Curva Forward'!$B$5:$B$13,0),MATCH(GK$4,'Curva Forward'!$C$4:$AN$4,0))),DM67)</f>
        <v>0</v>
      </c>
      <c r="GL67" s="200">
        <f>IF(EZ67="",0,CL67*CL$2*IF($FC67="V",1,-1)*IF($Q67="Fixo",(EZ67-INDEX('Curva Forward'!$C$5:$AN$13,MATCH(CONCATENATE(BD_COMERCIAL!$K67," ",BD_COMERCIAL!$L67),'Curva Forward'!$B$5:$B$13,0),MATCH(GL$4,'Curva Forward'!$C$4:$AN$4,0))),EZ67))</f>
        <v>0</v>
      </c>
      <c r="GM67" s="200">
        <f>IF(FA67="",0,CM67*CM$2*IF($FC67="V",1,-1)*IF($Q67="Fixo",(FA67-INDEX('Curva Forward'!$C$5:$AN$13,MATCH(CONCATENATE(BD_COMERCIAL!$K67," ",BD_COMERCIAL!$L67),'Curva Forward'!$B$5:$B$13,0),MATCH(GM$4,'Curva Forward'!$C$4:$AN$4,0))),FA67))</f>
        <v>0</v>
      </c>
      <c r="GN67" s="200">
        <f>IF(FB67="",0,CN67*CN$2*IF($FC67="V",1,-1)*IF($Q67="Fixo",(FB67-INDEX('Curva Forward'!$C$5:$AN$13,MATCH(CONCATENATE(BD_COMERCIAL!$K67," ",BD_COMERCIAL!$L67),'Curva Forward'!$B$5:$B$13,0),MATCH(GN$4,'Curva Forward'!$C$4:$AN$4,0))),FB67))</f>
        <v>0</v>
      </c>
      <c r="GO67" s="201">
        <f t="shared" ca="1" si="27"/>
        <v>0</v>
      </c>
      <c r="GP67" s="201">
        <f t="shared" ca="1" si="28"/>
        <v>0</v>
      </c>
    </row>
    <row r="68" spans="1:198" x14ac:dyDescent="0.25">
      <c r="A68" s="6"/>
      <c r="B68" s="7" t="s">
        <v>392</v>
      </c>
      <c r="C68" s="8">
        <v>44530</v>
      </c>
      <c r="D68" s="9" t="s">
        <v>131</v>
      </c>
      <c r="E68" s="9" t="s">
        <v>198</v>
      </c>
      <c r="F68" s="113">
        <v>17077752000153</v>
      </c>
      <c r="G68" s="10" t="s">
        <v>125</v>
      </c>
      <c r="H68" s="113">
        <v>3780401000108</v>
      </c>
      <c r="I68" s="9" t="s">
        <v>139</v>
      </c>
      <c r="J68" s="166"/>
      <c r="K68" s="10" t="s">
        <v>127</v>
      </c>
      <c r="L68" s="84" t="s">
        <v>22</v>
      </c>
      <c r="M68" s="11">
        <v>44562</v>
      </c>
      <c r="N68" s="12">
        <v>44592</v>
      </c>
      <c r="O68" s="10">
        <v>1</v>
      </c>
      <c r="P68" s="84">
        <v>178.5</v>
      </c>
      <c r="Q68" s="84" t="s">
        <v>128</v>
      </c>
      <c r="R68" s="10" t="s">
        <v>129</v>
      </c>
      <c r="S68" s="14" t="s">
        <v>135</v>
      </c>
      <c r="T68" s="11"/>
      <c r="U68" s="12"/>
      <c r="V68" s="257" t="str">
        <f ca="1">IF(U68="","",
IF(U68="NA","",
IFERROR(VLOOKUP(EOMONTH(M68,-2)+1,IPCA!$A:$B,2,0),
VLOOKUP(EOMONTH(TODAY(),-2)+1,IPCA!$A:$B,2,0))/
VLOOKUP(EOMONTH(U68,-2)+1,IPCA!$A:$B,2,0)*
P68))</f>
        <v/>
      </c>
      <c r="W68" s="84"/>
      <c r="X68" s="13" t="s">
        <v>6</v>
      </c>
      <c r="Y68" s="166"/>
      <c r="AA68" s="108"/>
      <c r="AB68" s="15">
        <v>1</v>
      </c>
      <c r="AM68" s="6"/>
      <c r="AN68" s="15"/>
      <c r="AY68" s="6"/>
      <c r="AZ68" s="15"/>
      <c r="BK68" s="6"/>
      <c r="BL68" s="15"/>
      <c r="BW68" s="6"/>
      <c r="BX68" s="15"/>
      <c r="CI68" s="6"/>
      <c r="CJ68" s="16">
        <f t="shared" si="12"/>
        <v>8.4931506849315067E-2</v>
      </c>
      <c r="CK68" s="16" t="str">
        <f t="shared" si="13"/>
        <v/>
      </c>
      <c r="CL68" s="16" t="str">
        <f t="shared" si="14"/>
        <v/>
      </c>
      <c r="CM68" s="16" t="str">
        <f t="shared" si="15"/>
        <v/>
      </c>
      <c r="CN68" s="16" t="str">
        <f t="shared" si="16"/>
        <v/>
      </c>
      <c r="CO68" s="18"/>
      <c r="CP68" s="15">
        <v>178.5</v>
      </c>
      <c r="DA68" s="6"/>
      <c r="DB68" s="15"/>
      <c r="DM68" s="6"/>
      <c r="DN68" s="15"/>
      <c r="DY68" s="6"/>
      <c r="DZ68" s="15"/>
      <c r="EK68" s="6"/>
      <c r="EL68" s="15"/>
      <c r="EW68" s="6"/>
      <c r="EX68" s="16">
        <f t="shared" si="17"/>
        <v>15.16027397260274</v>
      </c>
      <c r="EY68" s="16" t="str">
        <f t="shared" si="18"/>
        <v/>
      </c>
      <c r="EZ68" s="16" t="str">
        <f t="shared" si="19"/>
        <v/>
      </c>
      <c r="FA68" s="16" t="str">
        <f t="shared" si="20"/>
        <v/>
      </c>
      <c r="FB68" s="160" t="str">
        <f t="shared" si="21"/>
        <v/>
      </c>
      <c r="FC68" t="s">
        <v>205</v>
      </c>
      <c r="FD68" s="20" t="s">
        <v>139</v>
      </c>
      <c r="FE68"/>
      <c r="FF68" s="209" t="s">
        <v>206</v>
      </c>
      <c r="FH68" s="284">
        <f t="shared" ca="1" si="22"/>
        <v>0</v>
      </c>
      <c r="FI68" s="208">
        <f t="shared" si="23"/>
        <v>1</v>
      </c>
      <c r="FK68" t="str">
        <f t="shared" si="24"/>
        <v>Trinity Comercializadora de Energia Elétrica Ltda</v>
      </c>
      <c r="FL68" s="201">
        <f t="shared" ca="1" si="25"/>
        <v>-84444</v>
      </c>
      <c r="FM68" s="201">
        <f t="shared" ca="1" si="26"/>
        <v>0</v>
      </c>
      <c r="FN68" s="200">
        <f>AB68*AB$2*IF($FC68="V",1,-1)*IF($Q68="Fixo",(CP68-INDEX('Curva Forward'!$C$5:$AN$13,MATCH(CONCATENATE(BD_COMERCIAL!$K68," ",BD_COMERCIAL!$L68),'Curva Forward'!$B$5:$B$13,0),MATCH(FN$4,'Curva Forward'!$C$4:$AN$4,0))),CP68)</f>
        <v>-84444</v>
      </c>
      <c r="FO68" s="200">
        <f>AC68*AC$2*IF($FC68="V",1,-1)*IF($Q68="Fixo",(CQ68-INDEX('Curva Forward'!$C$5:$AN$13,MATCH(CONCATENATE(BD_COMERCIAL!$K68," ",BD_COMERCIAL!$L68),'Curva Forward'!$B$5:$B$13,0),MATCH(FO$4,'Curva Forward'!$C$4:$AN$4,0))),CQ68)</f>
        <v>0</v>
      </c>
      <c r="FP68" s="200">
        <f>AD68*AD$2*IF($FC68="V",1,-1)*IF($Q68="Fixo",(CR68-INDEX('Curva Forward'!$C$5:$AN$13,MATCH(CONCATENATE(BD_COMERCIAL!$K68," ",BD_COMERCIAL!$L68),'Curva Forward'!$B$5:$B$13,0),MATCH(FP$4,'Curva Forward'!$C$4:$AN$4,0))),CR68)</f>
        <v>0</v>
      </c>
      <c r="FQ68" s="200">
        <f>AE68*AE$2*IF($FC68="V",1,-1)*IF($Q68="Fixo",(CS68-INDEX('Curva Forward'!$C$5:$AN$13,MATCH(CONCATENATE(BD_COMERCIAL!$K68," ",BD_COMERCIAL!$L68),'Curva Forward'!$B$5:$B$13,0),MATCH(FQ$4,'Curva Forward'!$C$4:$AN$4,0))),CS68)</f>
        <v>0</v>
      </c>
      <c r="FR68" s="200">
        <f>AF68*AF$2*IF($FC68="V",1,-1)*IF($Q68="Fixo",(CT68-INDEX('Curva Forward'!$C$5:$AN$13,MATCH(CONCATENATE(BD_COMERCIAL!$K68," ",BD_COMERCIAL!$L68),'Curva Forward'!$B$5:$B$13,0),MATCH(FR$4,'Curva Forward'!$C$4:$AN$4,0))),CT68)</f>
        <v>0</v>
      </c>
      <c r="FS68" s="200">
        <f>AG68*AG$2*IF($FC68="V",1,-1)*IF($Q68="Fixo",(CU68-INDEX('Curva Forward'!$C$5:$AN$13,MATCH(CONCATENATE(BD_COMERCIAL!$K68," ",BD_COMERCIAL!$L68),'Curva Forward'!$B$5:$B$13,0),MATCH(FS$4,'Curva Forward'!$C$4:$AN$4,0))),CU68)</f>
        <v>0</v>
      </c>
      <c r="FT68" s="200">
        <f>AH68*AH$2*IF($FC68="V",1,-1)*IF($Q68="Fixo",(CV68-INDEX('Curva Forward'!$C$5:$AN$13,MATCH(CONCATENATE(BD_COMERCIAL!$K68," ",BD_COMERCIAL!$L68),'Curva Forward'!$B$5:$B$13,0),MATCH(FT$4,'Curva Forward'!$C$4:$AN$4,0))),CV68)</f>
        <v>0</v>
      </c>
      <c r="FU68" s="200">
        <f>AI68*AI$2*IF($FC68="V",1,-1)*IF($Q68="Fixo",(CW68-INDEX('Curva Forward'!$C$5:$AN$13,MATCH(CONCATENATE(BD_COMERCIAL!$K68," ",BD_COMERCIAL!$L68),'Curva Forward'!$B$5:$B$13,0),MATCH(FU$4,'Curva Forward'!$C$4:$AN$4,0))),CW68)</f>
        <v>0</v>
      </c>
      <c r="FV68" s="200">
        <f>AJ68*AJ$2*IF($FC68="V",1,-1)*IF($Q68="Fixo",(CX68-INDEX('Curva Forward'!$C$5:$AN$13,MATCH(CONCATENATE(BD_COMERCIAL!$K68," ",BD_COMERCIAL!$L68),'Curva Forward'!$B$5:$B$13,0),MATCH(FV$4,'Curva Forward'!$C$4:$AN$4,0))),CX68)</f>
        <v>0</v>
      </c>
      <c r="FW68" s="200">
        <f>AK68*AK$2*IF($FC68="V",1,-1)*IF($Q68="Fixo",(CY68-INDEX('Curva Forward'!$C$5:$AN$13,MATCH(CONCATENATE(BD_COMERCIAL!$K68," ",BD_COMERCIAL!$L68),'Curva Forward'!$B$5:$B$13,0),MATCH(FW$4,'Curva Forward'!$C$4:$AN$4,0))),CY68)</f>
        <v>0</v>
      </c>
      <c r="FX68" s="200">
        <f>AL68*AL$2*IF($FC68="V",1,-1)*IF($Q68="Fixo",(CZ68-INDEX('Curva Forward'!$C$5:$AN$13,MATCH(CONCATENATE(BD_COMERCIAL!$K68," ",BD_COMERCIAL!$L68),'Curva Forward'!$B$5:$B$13,0),MATCH(FX$4,'Curva Forward'!$C$4:$AN$4,0))),CZ68)</f>
        <v>0</v>
      </c>
      <c r="FY68" s="200">
        <f>AM68*AM$2*IF($FC68="V",1,-1)*IF($Q68="Fixo",(DA68-INDEX('Curva Forward'!$C$5:$AN$13,MATCH(CONCATENATE(BD_COMERCIAL!$K68," ",BD_COMERCIAL!$L68),'Curva Forward'!$B$5:$B$13,0),MATCH(FY$4,'Curva Forward'!$C$4:$AN$4,0))),DA68)</f>
        <v>0</v>
      </c>
      <c r="FZ68" s="200">
        <f>AN68*AN$2*IF($FC68="V",1,-1)*IF($Q68="Fixo",(DB68-INDEX('Curva Forward'!$C$5:$AN$13,MATCH(CONCATENATE(BD_COMERCIAL!$K68," ",BD_COMERCIAL!$L68),'Curva Forward'!$B$5:$B$13,0),MATCH(FZ$4,'Curva Forward'!$C$4:$AN$4,0))),DB68)</f>
        <v>0</v>
      </c>
      <c r="GA68" s="200">
        <f>AO68*AO$2*IF($FC68="V",1,-1)*IF($Q68="Fixo",(DC68-INDEX('Curva Forward'!$C$5:$AN$13,MATCH(CONCATENATE(BD_COMERCIAL!$K68," ",BD_COMERCIAL!$L68),'Curva Forward'!$B$5:$B$13,0),MATCH(GA$4,'Curva Forward'!$C$4:$AN$4,0))),DC68)</f>
        <v>0</v>
      </c>
      <c r="GB68" s="200">
        <f>AP68*AP$2*IF($FC68="V",1,-1)*IF($Q68="Fixo",(DD68-INDEX('Curva Forward'!$C$5:$AN$13,MATCH(CONCATENATE(BD_COMERCIAL!$K68," ",BD_COMERCIAL!$L68),'Curva Forward'!$B$5:$B$13,0),MATCH(GB$4,'Curva Forward'!$C$4:$AN$4,0))),DD68)</f>
        <v>0</v>
      </c>
      <c r="GC68" s="200">
        <f>AQ68*AQ$2*IF($FC68="V",1,-1)*IF($Q68="Fixo",(DE68-INDEX('Curva Forward'!$C$5:$AN$13,MATCH(CONCATENATE(BD_COMERCIAL!$K68," ",BD_COMERCIAL!$L68),'Curva Forward'!$B$5:$B$13,0),MATCH(GC$4,'Curva Forward'!$C$4:$AN$4,0))),DE68)</f>
        <v>0</v>
      </c>
      <c r="GD68" s="200">
        <f>AR68*AR$2*IF($FC68="V",1,-1)*IF($Q68="Fixo",(DF68-INDEX('Curva Forward'!$C$5:$AN$13,MATCH(CONCATENATE(BD_COMERCIAL!$K68," ",BD_COMERCIAL!$L68),'Curva Forward'!$B$5:$B$13,0),MATCH(GD$4,'Curva Forward'!$C$4:$AN$4,0))),DF68)</f>
        <v>0</v>
      </c>
      <c r="GE68" s="200">
        <f>AS68*AS$2*IF($FC68="V",1,-1)*IF($Q68="Fixo",(DG68-INDEX('Curva Forward'!$C$5:$AN$13,MATCH(CONCATENATE(BD_COMERCIAL!$K68," ",BD_COMERCIAL!$L68),'Curva Forward'!$B$5:$B$13,0),MATCH(GE$4,'Curva Forward'!$C$4:$AN$4,0))),DG68)</f>
        <v>0</v>
      </c>
      <c r="GF68" s="200">
        <f>AT68*AT$2*IF($FC68="V",1,-1)*IF($Q68="Fixo",(DH68-INDEX('Curva Forward'!$C$5:$AN$13,MATCH(CONCATENATE(BD_COMERCIAL!$K68," ",BD_COMERCIAL!$L68),'Curva Forward'!$B$5:$B$13,0),MATCH(GF$4,'Curva Forward'!$C$4:$AN$4,0))),DH68)</f>
        <v>0</v>
      </c>
      <c r="GG68" s="200">
        <f>AU68*AU$2*IF($FC68="V",1,-1)*IF($Q68="Fixo",(DI68-INDEX('Curva Forward'!$C$5:$AN$13,MATCH(CONCATENATE(BD_COMERCIAL!$K68," ",BD_COMERCIAL!$L68),'Curva Forward'!$B$5:$B$13,0),MATCH(GG$4,'Curva Forward'!$C$4:$AN$4,0))),DI68)</f>
        <v>0</v>
      </c>
      <c r="GH68" s="200">
        <f>AV68*AV$2*IF($FC68="V",1,-1)*IF($Q68="Fixo",(DJ68-INDEX('Curva Forward'!$C$5:$AN$13,MATCH(CONCATENATE(BD_COMERCIAL!$K68," ",BD_COMERCIAL!$L68),'Curva Forward'!$B$5:$B$13,0),MATCH(GH$4,'Curva Forward'!$C$4:$AN$4,0))),DJ68)</f>
        <v>0</v>
      </c>
      <c r="GI68" s="200">
        <f>AW68*AW$2*IF($FC68="V",1,-1)*IF($Q68="Fixo",(DK68-INDEX('Curva Forward'!$C$5:$AN$13,MATCH(CONCATENATE(BD_COMERCIAL!$K68," ",BD_COMERCIAL!$L68),'Curva Forward'!$B$5:$B$13,0),MATCH(GI$4,'Curva Forward'!$C$4:$AN$4,0))),DK68)</f>
        <v>0</v>
      </c>
      <c r="GJ68" s="200">
        <f>AX68*AX$2*IF($FC68="V",1,-1)*IF($Q68="Fixo",(DL68-INDEX('Curva Forward'!$C$5:$AN$13,MATCH(CONCATENATE(BD_COMERCIAL!$K68," ",BD_COMERCIAL!$L68),'Curva Forward'!$B$5:$B$13,0),MATCH(GJ$4,'Curva Forward'!$C$4:$AN$4,0))),DL68)</f>
        <v>0</v>
      </c>
      <c r="GK68" s="200">
        <f>AY68*AY$2*IF($FC68="V",1,-1)*IF($Q68="Fixo",(DM68-INDEX('Curva Forward'!$C$5:$AN$13,MATCH(CONCATENATE(BD_COMERCIAL!$K68," ",BD_COMERCIAL!$L68),'Curva Forward'!$B$5:$B$13,0),MATCH(GK$4,'Curva Forward'!$C$4:$AN$4,0))),DM68)</f>
        <v>0</v>
      </c>
      <c r="GL68" s="200">
        <f>IF(EZ68="",0,CL68*CL$2*IF($FC68="V",1,-1)*IF($Q68="Fixo",(EZ68-INDEX('Curva Forward'!$C$5:$AN$13,MATCH(CONCATENATE(BD_COMERCIAL!$K68," ",BD_COMERCIAL!$L68),'Curva Forward'!$B$5:$B$13,0),MATCH(GL$4,'Curva Forward'!$C$4:$AN$4,0))),EZ68))</f>
        <v>0</v>
      </c>
      <c r="GM68" s="200">
        <f>IF(FA68="",0,CM68*CM$2*IF($FC68="V",1,-1)*IF($Q68="Fixo",(FA68-INDEX('Curva Forward'!$C$5:$AN$13,MATCH(CONCATENATE(BD_COMERCIAL!$K68," ",BD_COMERCIAL!$L68),'Curva Forward'!$B$5:$B$13,0),MATCH(GM$4,'Curva Forward'!$C$4:$AN$4,0))),FA68))</f>
        <v>0</v>
      </c>
      <c r="GN68" s="200">
        <f>IF(FB68="",0,CN68*CN$2*IF($FC68="V",1,-1)*IF($Q68="Fixo",(FB68-INDEX('Curva Forward'!$C$5:$AN$13,MATCH(CONCATENATE(BD_COMERCIAL!$K68," ",BD_COMERCIAL!$L68),'Curva Forward'!$B$5:$B$13,0),MATCH(GN$4,'Curva Forward'!$C$4:$AN$4,0))),FB68))</f>
        <v>0</v>
      </c>
      <c r="GO68" s="201">
        <f t="shared" ca="1" si="27"/>
        <v>0</v>
      </c>
      <c r="GP68" s="201">
        <f t="shared" ca="1" si="28"/>
        <v>0</v>
      </c>
    </row>
    <row r="69" spans="1:198" x14ac:dyDescent="0.25">
      <c r="A69" s="6"/>
      <c r="B69" s="7" t="s">
        <v>393</v>
      </c>
      <c r="C69" s="8">
        <v>44530</v>
      </c>
      <c r="D69" s="9" t="s">
        <v>131</v>
      </c>
      <c r="E69" s="9" t="s">
        <v>141</v>
      </c>
      <c r="F69" s="113">
        <v>8573833000153</v>
      </c>
      <c r="G69" s="10" t="s">
        <v>125</v>
      </c>
      <c r="H69" s="113">
        <v>3780401000108</v>
      </c>
      <c r="I69" s="9" t="s">
        <v>126</v>
      </c>
      <c r="J69" s="166" t="s">
        <v>366</v>
      </c>
      <c r="K69" s="10" t="s">
        <v>127</v>
      </c>
      <c r="L69" s="84" t="s">
        <v>22</v>
      </c>
      <c r="M69" s="11">
        <v>44562</v>
      </c>
      <c r="N69" s="12">
        <v>44651</v>
      </c>
      <c r="O69" s="10">
        <v>1</v>
      </c>
      <c r="P69" s="84">
        <v>195</v>
      </c>
      <c r="Q69" s="84" t="s">
        <v>128</v>
      </c>
      <c r="R69" s="10" t="s">
        <v>129</v>
      </c>
      <c r="S69" s="14" t="s">
        <v>135</v>
      </c>
      <c r="T69" s="11"/>
      <c r="U69" s="12"/>
      <c r="V69" s="257" t="str">
        <f ca="1">IF(U69="","",
IF(U69="NA","",
IFERROR(VLOOKUP(EOMONTH(M69,-2)+1,IPCA!$A:$B,2,0),
VLOOKUP(EOMONTH(TODAY(),-2)+1,IPCA!$A:$B,2,0))/
VLOOKUP(EOMONTH(U69,-2)+1,IPCA!$A:$B,2,0)*
P69))</f>
        <v/>
      </c>
      <c r="W69" s="84"/>
      <c r="X69" s="13" t="s">
        <v>133</v>
      </c>
      <c r="Y69" s="166"/>
      <c r="AA69" s="108"/>
      <c r="AB69" s="15">
        <v>1</v>
      </c>
      <c r="AC69">
        <v>1</v>
      </c>
      <c r="AD69">
        <v>1</v>
      </c>
      <c r="AM69" s="6"/>
      <c r="AN69" s="15"/>
      <c r="AY69" s="6"/>
      <c r="AZ69" s="15"/>
      <c r="BK69" s="6"/>
      <c r="BL69" s="15"/>
      <c r="BW69" s="6"/>
      <c r="BX69" s="15"/>
      <c r="CI69" s="6"/>
      <c r="CJ69" s="16">
        <f t="shared" si="12"/>
        <v>0.24657534246575341</v>
      </c>
      <c r="CK69" s="16" t="str">
        <f t="shared" si="13"/>
        <v/>
      </c>
      <c r="CL69" s="16" t="str">
        <f t="shared" si="14"/>
        <v/>
      </c>
      <c r="CM69" s="16" t="str">
        <f t="shared" si="15"/>
        <v/>
      </c>
      <c r="CN69" s="16" t="str">
        <f t="shared" si="16"/>
        <v/>
      </c>
      <c r="CO69" s="18"/>
      <c r="CP69" s="15">
        <v>195</v>
      </c>
      <c r="CQ69">
        <v>195</v>
      </c>
      <c r="CR69">
        <v>195</v>
      </c>
      <c r="DA69" s="6"/>
      <c r="DB69" s="15"/>
      <c r="DM69" s="6"/>
      <c r="DN69" s="15"/>
      <c r="DY69" s="6"/>
      <c r="DZ69" s="15"/>
      <c r="EK69" s="6"/>
      <c r="EL69" s="15"/>
      <c r="EW69" s="6"/>
      <c r="EX69" s="16">
        <f t="shared" si="17"/>
        <v>48.082191780821915</v>
      </c>
      <c r="EY69" s="16" t="str">
        <f t="shared" si="18"/>
        <v/>
      </c>
      <c r="EZ69" s="16" t="str">
        <f t="shared" si="19"/>
        <v/>
      </c>
      <c r="FA69" s="16" t="str">
        <f t="shared" si="20"/>
        <v/>
      </c>
      <c r="FB69" s="160" t="str">
        <f t="shared" si="21"/>
        <v/>
      </c>
      <c r="FC69" t="s">
        <v>205</v>
      </c>
      <c r="FD69" s="20" t="s">
        <v>126</v>
      </c>
      <c r="FE69"/>
      <c r="FF69" s="209" t="s">
        <v>206</v>
      </c>
      <c r="FH69" s="284">
        <f t="shared" ca="1" si="22"/>
        <v>0</v>
      </c>
      <c r="FI69" s="208">
        <f t="shared" si="23"/>
        <v>2.9666666666666668</v>
      </c>
      <c r="FK69" t="str">
        <f t="shared" si="24"/>
        <v>Statkraft Energia do Brasil Ltda</v>
      </c>
      <c r="FL69" s="201">
        <f t="shared" ca="1" si="25"/>
        <v>-292128</v>
      </c>
      <c r="FM69" s="201">
        <f t="shared" ca="1" si="26"/>
        <v>0</v>
      </c>
      <c r="FN69" s="200">
        <f>AB69*AB$2*IF($FC69="V",1,-1)*IF($Q69="Fixo",(CP69-INDEX('Curva Forward'!$C$5:$AN$13,MATCH(CONCATENATE(BD_COMERCIAL!$K69," ",BD_COMERCIAL!$L69),'Curva Forward'!$B$5:$B$13,0),MATCH(FN$4,'Curva Forward'!$C$4:$AN$4,0))),CP69)</f>
        <v>-96720</v>
      </c>
      <c r="FO69" s="200">
        <f>AC69*AC$2*IF($FC69="V",1,-1)*IF($Q69="Fixo",(CQ69-INDEX('Curva Forward'!$C$5:$AN$13,MATCH(CONCATENATE(BD_COMERCIAL!$K69," ",BD_COMERCIAL!$L69),'Curva Forward'!$B$5:$B$13,0),MATCH(FO$4,'Curva Forward'!$C$4:$AN$4,0))),CQ69)</f>
        <v>-92736</v>
      </c>
      <c r="FP69" s="200">
        <f>AD69*AD$2*IF($FC69="V",1,-1)*IF($Q69="Fixo",(CR69-INDEX('Curva Forward'!$C$5:$AN$13,MATCH(CONCATENATE(BD_COMERCIAL!$K69," ",BD_COMERCIAL!$L69),'Curva Forward'!$B$5:$B$13,0),MATCH(FP$4,'Curva Forward'!$C$4:$AN$4,0))),CR69)</f>
        <v>-102672</v>
      </c>
      <c r="FQ69" s="200">
        <f>AE69*AE$2*IF($FC69="V",1,-1)*IF($Q69="Fixo",(CS69-INDEX('Curva Forward'!$C$5:$AN$13,MATCH(CONCATENATE(BD_COMERCIAL!$K69," ",BD_COMERCIAL!$L69),'Curva Forward'!$B$5:$B$13,0),MATCH(FQ$4,'Curva Forward'!$C$4:$AN$4,0))),CS69)</f>
        <v>0</v>
      </c>
      <c r="FR69" s="200">
        <f>AF69*AF$2*IF($FC69="V",1,-1)*IF($Q69="Fixo",(CT69-INDEX('Curva Forward'!$C$5:$AN$13,MATCH(CONCATENATE(BD_COMERCIAL!$K69," ",BD_COMERCIAL!$L69),'Curva Forward'!$B$5:$B$13,0),MATCH(FR$4,'Curva Forward'!$C$4:$AN$4,0))),CT69)</f>
        <v>0</v>
      </c>
      <c r="FS69" s="200">
        <f>AG69*AG$2*IF($FC69="V",1,-1)*IF($Q69="Fixo",(CU69-INDEX('Curva Forward'!$C$5:$AN$13,MATCH(CONCATENATE(BD_COMERCIAL!$K69," ",BD_COMERCIAL!$L69),'Curva Forward'!$B$5:$B$13,0),MATCH(FS$4,'Curva Forward'!$C$4:$AN$4,0))),CU69)</f>
        <v>0</v>
      </c>
      <c r="FT69" s="200">
        <f>AH69*AH$2*IF($FC69="V",1,-1)*IF($Q69="Fixo",(CV69-INDEX('Curva Forward'!$C$5:$AN$13,MATCH(CONCATENATE(BD_COMERCIAL!$K69," ",BD_COMERCIAL!$L69),'Curva Forward'!$B$5:$B$13,0),MATCH(FT$4,'Curva Forward'!$C$4:$AN$4,0))),CV69)</f>
        <v>0</v>
      </c>
      <c r="FU69" s="200">
        <f>AI69*AI$2*IF($FC69="V",1,-1)*IF($Q69="Fixo",(CW69-INDEX('Curva Forward'!$C$5:$AN$13,MATCH(CONCATENATE(BD_COMERCIAL!$K69," ",BD_COMERCIAL!$L69),'Curva Forward'!$B$5:$B$13,0),MATCH(FU$4,'Curva Forward'!$C$4:$AN$4,0))),CW69)</f>
        <v>0</v>
      </c>
      <c r="FV69" s="200">
        <f>AJ69*AJ$2*IF($FC69="V",1,-1)*IF($Q69="Fixo",(CX69-INDEX('Curva Forward'!$C$5:$AN$13,MATCH(CONCATENATE(BD_COMERCIAL!$K69," ",BD_COMERCIAL!$L69),'Curva Forward'!$B$5:$B$13,0),MATCH(FV$4,'Curva Forward'!$C$4:$AN$4,0))),CX69)</f>
        <v>0</v>
      </c>
      <c r="FW69" s="200">
        <f>AK69*AK$2*IF($FC69="V",1,-1)*IF($Q69="Fixo",(CY69-INDEX('Curva Forward'!$C$5:$AN$13,MATCH(CONCATENATE(BD_COMERCIAL!$K69," ",BD_COMERCIAL!$L69),'Curva Forward'!$B$5:$B$13,0),MATCH(FW$4,'Curva Forward'!$C$4:$AN$4,0))),CY69)</f>
        <v>0</v>
      </c>
      <c r="FX69" s="200">
        <f>AL69*AL$2*IF($FC69="V",1,-1)*IF($Q69="Fixo",(CZ69-INDEX('Curva Forward'!$C$5:$AN$13,MATCH(CONCATENATE(BD_COMERCIAL!$K69," ",BD_COMERCIAL!$L69),'Curva Forward'!$B$5:$B$13,0),MATCH(FX$4,'Curva Forward'!$C$4:$AN$4,0))),CZ69)</f>
        <v>0</v>
      </c>
      <c r="FY69" s="200">
        <f>AM69*AM$2*IF($FC69="V",1,-1)*IF($Q69="Fixo",(DA69-INDEX('Curva Forward'!$C$5:$AN$13,MATCH(CONCATENATE(BD_COMERCIAL!$K69," ",BD_COMERCIAL!$L69),'Curva Forward'!$B$5:$B$13,0),MATCH(FY$4,'Curva Forward'!$C$4:$AN$4,0))),DA69)</f>
        <v>0</v>
      </c>
      <c r="FZ69" s="200">
        <f>AN69*AN$2*IF($FC69="V",1,-1)*IF($Q69="Fixo",(DB69-INDEX('Curva Forward'!$C$5:$AN$13,MATCH(CONCATENATE(BD_COMERCIAL!$K69," ",BD_COMERCIAL!$L69),'Curva Forward'!$B$5:$B$13,0),MATCH(FZ$4,'Curva Forward'!$C$4:$AN$4,0))),DB69)</f>
        <v>0</v>
      </c>
      <c r="GA69" s="200">
        <f>AO69*AO$2*IF($FC69="V",1,-1)*IF($Q69="Fixo",(DC69-INDEX('Curva Forward'!$C$5:$AN$13,MATCH(CONCATENATE(BD_COMERCIAL!$K69," ",BD_COMERCIAL!$L69),'Curva Forward'!$B$5:$B$13,0),MATCH(GA$4,'Curva Forward'!$C$4:$AN$4,0))),DC69)</f>
        <v>0</v>
      </c>
      <c r="GB69" s="200">
        <f>AP69*AP$2*IF($FC69="V",1,-1)*IF($Q69="Fixo",(DD69-INDEX('Curva Forward'!$C$5:$AN$13,MATCH(CONCATENATE(BD_COMERCIAL!$K69," ",BD_COMERCIAL!$L69),'Curva Forward'!$B$5:$B$13,0),MATCH(GB$4,'Curva Forward'!$C$4:$AN$4,0))),DD69)</f>
        <v>0</v>
      </c>
      <c r="GC69" s="200">
        <f>AQ69*AQ$2*IF($FC69="V",1,-1)*IF($Q69="Fixo",(DE69-INDEX('Curva Forward'!$C$5:$AN$13,MATCH(CONCATENATE(BD_COMERCIAL!$K69," ",BD_COMERCIAL!$L69),'Curva Forward'!$B$5:$B$13,0),MATCH(GC$4,'Curva Forward'!$C$4:$AN$4,0))),DE69)</f>
        <v>0</v>
      </c>
      <c r="GD69" s="200">
        <f>AR69*AR$2*IF($FC69="V",1,-1)*IF($Q69="Fixo",(DF69-INDEX('Curva Forward'!$C$5:$AN$13,MATCH(CONCATENATE(BD_COMERCIAL!$K69," ",BD_COMERCIAL!$L69),'Curva Forward'!$B$5:$B$13,0),MATCH(GD$4,'Curva Forward'!$C$4:$AN$4,0))),DF69)</f>
        <v>0</v>
      </c>
      <c r="GE69" s="200">
        <f>AS69*AS$2*IF($FC69="V",1,-1)*IF($Q69="Fixo",(DG69-INDEX('Curva Forward'!$C$5:$AN$13,MATCH(CONCATENATE(BD_COMERCIAL!$K69," ",BD_COMERCIAL!$L69),'Curva Forward'!$B$5:$B$13,0),MATCH(GE$4,'Curva Forward'!$C$4:$AN$4,0))),DG69)</f>
        <v>0</v>
      </c>
      <c r="GF69" s="200">
        <f>AT69*AT$2*IF($FC69="V",1,-1)*IF($Q69="Fixo",(DH69-INDEX('Curva Forward'!$C$5:$AN$13,MATCH(CONCATENATE(BD_COMERCIAL!$K69," ",BD_COMERCIAL!$L69),'Curva Forward'!$B$5:$B$13,0),MATCH(GF$4,'Curva Forward'!$C$4:$AN$4,0))),DH69)</f>
        <v>0</v>
      </c>
      <c r="GG69" s="200">
        <f>AU69*AU$2*IF($FC69="V",1,-1)*IF($Q69="Fixo",(DI69-INDEX('Curva Forward'!$C$5:$AN$13,MATCH(CONCATENATE(BD_COMERCIAL!$K69," ",BD_COMERCIAL!$L69),'Curva Forward'!$B$5:$B$13,0),MATCH(GG$4,'Curva Forward'!$C$4:$AN$4,0))),DI69)</f>
        <v>0</v>
      </c>
      <c r="GH69" s="200">
        <f>AV69*AV$2*IF($FC69="V",1,-1)*IF($Q69="Fixo",(DJ69-INDEX('Curva Forward'!$C$5:$AN$13,MATCH(CONCATENATE(BD_COMERCIAL!$K69," ",BD_COMERCIAL!$L69),'Curva Forward'!$B$5:$B$13,0),MATCH(GH$4,'Curva Forward'!$C$4:$AN$4,0))),DJ69)</f>
        <v>0</v>
      </c>
      <c r="GI69" s="200">
        <f>AW69*AW$2*IF($FC69="V",1,-1)*IF($Q69="Fixo",(DK69-INDEX('Curva Forward'!$C$5:$AN$13,MATCH(CONCATENATE(BD_COMERCIAL!$K69," ",BD_COMERCIAL!$L69),'Curva Forward'!$B$5:$B$13,0),MATCH(GI$4,'Curva Forward'!$C$4:$AN$4,0))),DK69)</f>
        <v>0</v>
      </c>
      <c r="GJ69" s="200">
        <f>AX69*AX$2*IF($FC69="V",1,-1)*IF($Q69="Fixo",(DL69-INDEX('Curva Forward'!$C$5:$AN$13,MATCH(CONCATENATE(BD_COMERCIAL!$K69," ",BD_COMERCIAL!$L69),'Curva Forward'!$B$5:$B$13,0),MATCH(GJ$4,'Curva Forward'!$C$4:$AN$4,0))),DL69)</f>
        <v>0</v>
      </c>
      <c r="GK69" s="200">
        <f>AY69*AY$2*IF($FC69="V",1,-1)*IF($Q69="Fixo",(DM69-INDEX('Curva Forward'!$C$5:$AN$13,MATCH(CONCATENATE(BD_COMERCIAL!$K69," ",BD_COMERCIAL!$L69),'Curva Forward'!$B$5:$B$13,0),MATCH(GK$4,'Curva Forward'!$C$4:$AN$4,0))),DM69)</f>
        <v>0</v>
      </c>
      <c r="GL69" s="200">
        <f>IF(EZ69="",0,CL69*CL$2*IF($FC69="V",1,-1)*IF($Q69="Fixo",(EZ69-INDEX('Curva Forward'!$C$5:$AN$13,MATCH(CONCATENATE(BD_COMERCIAL!$K69," ",BD_COMERCIAL!$L69),'Curva Forward'!$B$5:$B$13,0),MATCH(GL$4,'Curva Forward'!$C$4:$AN$4,0))),EZ69))</f>
        <v>0</v>
      </c>
      <c r="GM69" s="200">
        <f>IF(FA69="",0,CM69*CM$2*IF($FC69="V",1,-1)*IF($Q69="Fixo",(FA69-INDEX('Curva Forward'!$C$5:$AN$13,MATCH(CONCATENATE(BD_COMERCIAL!$K69," ",BD_COMERCIAL!$L69),'Curva Forward'!$B$5:$B$13,0),MATCH(GM$4,'Curva Forward'!$C$4:$AN$4,0))),FA69))</f>
        <v>0</v>
      </c>
      <c r="GN69" s="200">
        <f>IF(FB69="",0,CN69*CN$2*IF($FC69="V",1,-1)*IF($Q69="Fixo",(FB69-INDEX('Curva Forward'!$C$5:$AN$13,MATCH(CONCATENATE(BD_COMERCIAL!$K69," ",BD_COMERCIAL!$L69),'Curva Forward'!$B$5:$B$13,0),MATCH(GN$4,'Curva Forward'!$C$4:$AN$4,0))),FB69))</f>
        <v>0</v>
      </c>
      <c r="GO69" s="201">
        <f t="shared" ca="1" si="27"/>
        <v>0</v>
      </c>
      <c r="GP69" s="201">
        <f t="shared" ca="1" si="28"/>
        <v>0</v>
      </c>
    </row>
    <row r="70" spans="1:198" x14ac:dyDescent="0.25">
      <c r="A70" s="6"/>
      <c r="B70" s="7" t="s">
        <v>394</v>
      </c>
      <c r="C70" s="8">
        <v>44530</v>
      </c>
      <c r="D70" s="9" t="s">
        <v>131</v>
      </c>
      <c r="E70" s="9" t="s">
        <v>216</v>
      </c>
      <c r="F70" s="113">
        <v>4270778000171</v>
      </c>
      <c r="G70" s="10" t="s">
        <v>125</v>
      </c>
      <c r="H70" s="113">
        <v>3780401000108</v>
      </c>
      <c r="I70" s="9" t="s">
        <v>126</v>
      </c>
      <c r="J70" s="166" t="s">
        <v>366</v>
      </c>
      <c r="K70" s="10" t="s">
        <v>127</v>
      </c>
      <c r="L70" s="84" t="s">
        <v>22</v>
      </c>
      <c r="M70" s="11">
        <v>44562</v>
      </c>
      <c r="N70" s="12">
        <v>44651</v>
      </c>
      <c r="O70" s="10">
        <v>3</v>
      </c>
      <c r="P70" s="84">
        <v>194.5</v>
      </c>
      <c r="Q70" s="84" t="s">
        <v>128</v>
      </c>
      <c r="R70" s="10" t="s">
        <v>129</v>
      </c>
      <c r="S70" s="14" t="s">
        <v>135</v>
      </c>
      <c r="T70" s="11"/>
      <c r="U70" s="12"/>
      <c r="V70" s="257" t="str">
        <f ca="1">IF(U70="","",
IF(U70="NA","",
IFERROR(VLOOKUP(EOMONTH(M70,-2)+1,IPCA!$A:$B,2,0),
VLOOKUP(EOMONTH(TODAY(),-2)+1,IPCA!$A:$B,2,0))/
VLOOKUP(EOMONTH(U70,-2)+1,IPCA!$A:$B,2,0)*
P70))</f>
        <v/>
      </c>
      <c r="W70" s="84"/>
      <c r="X70" s="13" t="s">
        <v>133</v>
      </c>
      <c r="Y70" s="166"/>
      <c r="AA70" s="108"/>
      <c r="AB70" s="15">
        <v>3</v>
      </c>
      <c r="AC70">
        <v>3</v>
      </c>
      <c r="AD70">
        <v>3</v>
      </c>
      <c r="AM70" s="6"/>
      <c r="AN70" s="15"/>
      <c r="AY70" s="6"/>
      <c r="AZ70" s="15"/>
      <c r="BK70" s="6"/>
      <c r="BL70" s="15"/>
      <c r="BW70" s="6"/>
      <c r="BX70" s="15"/>
      <c r="CI70" s="6"/>
      <c r="CJ70" s="16">
        <f t="shared" ref="CJ70:CJ133" si="29">IF(SUM(AB70:AM70)=0,"",SUMPRODUCT(AB70:AM70,$AB$2:$AM$2)/SUM($AB$2:$AM$2))</f>
        <v>0.73972602739726023</v>
      </c>
      <c r="CK70" s="16" t="str">
        <f t="shared" ref="CK70:CK133" si="30">IF(SUM(AN70:AY70)=0,"",SUMPRODUCT(AN70:AY70,$AN$2:$AY$2)/SUM($AN$2:$AY$2))</f>
        <v/>
      </c>
      <c r="CL70" s="16" t="str">
        <f t="shared" ref="CL70:CL133" si="31">IF(SUM(AZ70:BK70)=0,"",SUMPRODUCT(AZ70:BK70,$AZ$2:$BK$2)/SUM($AZ$2:$BK$2))</f>
        <v/>
      </c>
      <c r="CM70" s="16" t="str">
        <f t="shared" ref="CM70:CM133" si="32">IF(SUM(BL70:BW70)=0,"",SUMPRODUCT(BL70:BW70,$BL$2:$BW$2)/SUM($BL$2:$BW$2))</f>
        <v/>
      </c>
      <c r="CN70" s="16" t="str">
        <f t="shared" ref="CN70:CN133" si="33">IF(SUM(BX70:CI70)=0,"",SUMPRODUCT(BX70:CI70,$BX$2:$CI$2)/SUM($BX$2:$CI$2))</f>
        <v/>
      </c>
      <c r="CO70" s="18"/>
      <c r="CP70" s="15">
        <v>194.5</v>
      </c>
      <c r="CQ70">
        <v>194.5</v>
      </c>
      <c r="CR70">
        <v>194.5</v>
      </c>
      <c r="DA70" s="6"/>
      <c r="DB70" s="15"/>
      <c r="DM70" s="6"/>
      <c r="DN70" s="15"/>
      <c r="DY70" s="6"/>
      <c r="DZ70" s="15"/>
      <c r="EK70" s="6"/>
      <c r="EL70" s="15"/>
      <c r="EW70" s="6"/>
      <c r="EX70" s="16">
        <f t="shared" ref="EX70:EX133" si="34">IF(SUM(CP70:DA70)=0,"",SUMPRODUCT(CP70:DA70,$AB$2:$AM$2)/SUM($AB$2:$AM$2))</f>
        <v>47.958904109589042</v>
      </c>
      <c r="EY70" s="16" t="str">
        <f t="shared" ref="EY70:EY133" si="35">IF(SUM(DB70:DM70)=0,"",SUMPRODUCT(DB70:DM70,$AN$2:$AY$2)/SUM($AN$2:$AY$2))</f>
        <v/>
      </c>
      <c r="EZ70" s="16" t="str">
        <f t="shared" ref="EZ70:EZ133" si="36">IF(SUM(DN70:DY70)=0,"",SUMPRODUCT(DN70:DY70,$AZ$2:$BK$2)/SUM($AZ$2:$BK$2))</f>
        <v/>
      </c>
      <c r="FA70" s="16" t="str">
        <f t="shared" ref="FA70:FA133" si="37">IF(SUM(DZ70:EK70)=0,"",SUMPRODUCT(DZ70:EK70,$BL$2:$BW$2)/SUM($BL$2:$BW$2))</f>
        <v/>
      </c>
      <c r="FB70" s="160" t="str">
        <f t="shared" ref="FB70:FB133" si="38">IF(SUM(EL70:EW70)=0,"",SUMPRODUCT(EL70:EW70,$BX$2:$CI$2)/SUM($BX$2:$CI$2))</f>
        <v/>
      </c>
      <c r="FC70" t="s">
        <v>205</v>
      </c>
      <c r="FD70" s="20" t="s">
        <v>126</v>
      </c>
      <c r="FE70"/>
      <c r="FF70" s="209" t="s">
        <v>206</v>
      </c>
      <c r="FH70" s="284">
        <f t="shared" ref="FH70:FH133" ca="1" si="39">IF(V70="",0,V70-P70)</f>
        <v>0</v>
      </c>
      <c r="FI70" s="208">
        <f t="shared" ref="FI70:FI133" si="40">(N70-M70)/30</f>
        <v>2.9666666666666668</v>
      </c>
      <c r="FK70" t="str">
        <f t="shared" ref="FK70:FK133" si="41">IF($FC70="V",G70,E70)</f>
        <v>Santander Corretora de Seguros, Investimentos e Serviços S.A.</v>
      </c>
      <c r="FL70" s="201">
        <f t="shared" ref="FL70:FL133" ca="1" si="42">SUMIF($FN$4:$GK$4,"&lt;"&amp;EOMONTH(TODAY(),-1),FN70:GK70)</f>
        <v>-873144</v>
      </c>
      <c r="FM70" s="201">
        <f t="shared" ref="FM70:FM133" ca="1" si="43">SUM(FN70:GN70)-FL70</f>
        <v>0</v>
      </c>
      <c r="FN70" s="200">
        <f>AB70*AB$2*IF($FC70="V",1,-1)*IF($Q70="Fixo",(CP70-INDEX('Curva Forward'!$C$5:$AN$13,MATCH(CONCATENATE(BD_COMERCIAL!$K70," ",BD_COMERCIAL!$L70),'Curva Forward'!$B$5:$B$13,0),MATCH(FN$4,'Curva Forward'!$C$4:$AN$4,0))),CP70)</f>
        <v>-289044</v>
      </c>
      <c r="FO70" s="200">
        <f>AC70*AC$2*IF($FC70="V",1,-1)*IF($Q70="Fixo",(CQ70-INDEX('Curva Forward'!$C$5:$AN$13,MATCH(CONCATENATE(BD_COMERCIAL!$K70," ",BD_COMERCIAL!$L70),'Curva Forward'!$B$5:$B$13,0),MATCH(FO$4,'Curva Forward'!$C$4:$AN$4,0))),CQ70)</f>
        <v>-277200</v>
      </c>
      <c r="FP70" s="200">
        <f>AD70*AD$2*IF($FC70="V",1,-1)*IF($Q70="Fixo",(CR70-INDEX('Curva Forward'!$C$5:$AN$13,MATCH(CONCATENATE(BD_COMERCIAL!$K70," ",BD_COMERCIAL!$L70),'Curva Forward'!$B$5:$B$13,0),MATCH(FP$4,'Curva Forward'!$C$4:$AN$4,0))),CR70)</f>
        <v>-306900</v>
      </c>
      <c r="FQ70" s="200">
        <f>AE70*AE$2*IF($FC70="V",1,-1)*IF($Q70="Fixo",(CS70-INDEX('Curva Forward'!$C$5:$AN$13,MATCH(CONCATENATE(BD_COMERCIAL!$K70," ",BD_COMERCIAL!$L70),'Curva Forward'!$B$5:$B$13,0),MATCH(FQ$4,'Curva Forward'!$C$4:$AN$4,0))),CS70)</f>
        <v>0</v>
      </c>
      <c r="FR70" s="200">
        <f>AF70*AF$2*IF($FC70="V",1,-1)*IF($Q70="Fixo",(CT70-INDEX('Curva Forward'!$C$5:$AN$13,MATCH(CONCATENATE(BD_COMERCIAL!$K70," ",BD_COMERCIAL!$L70),'Curva Forward'!$B$5:$B$13,0),MATCH(FR$4,'Curva Forward'!$C$4:$AN$4,0))),CT70)</f>
        <v>0</v>
      </c>
      <c r="FS70" s="200">
        <f>AG70*AG$2*IF($FC70="V",1,-1)*IF($Q70="Fixo",(CU70-INDEX('Curva Forward'!$C$5:$AN$13,MATCH(CONCATENATE(BD_COMERCIAL!$K70," ",BD_COMERCIAL!$L70),'Curva Forward'!$B$5:$B$13,0),MATCH(FS$4,'Curva Forward'!$C$4:$AN$4,0))),CU70)</f>
        <v>0</v>
      </c>
      <c r="FT70" s="200">
        <f>AH70*AH$2*IF($FC70="V",1,-1)*IF($Q70="Fixo",(CV70-INDEX('Curva Forward'!$C$5:$AN$13,MATCH(CONCATENATE(BD_COMERCIAL!$K70," ",BD_COMERCIAL!$L70),'Curva Forward'!$B$5:$B$13,0),MATCH(FT$4,'Curva Forward'!$C$4:$AN$4,0))),CV70)</f>
        <v>0</v>
      </c>
      <c r="FU70" s="200">
        <f>AI70*AI$2*IF($FC70="V",1,-1)*IF($Q70="Fixo",(CW70-INDEX('Curva Forward'!$C$5:$AN$13,MATCH(CONCATENATE(BD_COMERCIAL!$K70," ",BD_COMERCIAL!$L70),'Curva Forward'!$B$5:$B$13,0),MATCH(FU$4,'Curva Forward'!$C$4:$AN$4,0))),CW70)</f>
        <v>0</v>
      </c>
      <c r="FV70" s="200">
        <f>AJ70*AJ$2*IF($FC70="V",1,-1)*IF($Q70="Fixo",(CX70-INDEX('Curva Forward'!$C$5:$AN$13,MATCH(CONCATENATE(BD_COMERCIAL!$K70," ",BD_COMERCIAL!$L70),'Curva Forward'!$B$5:$B$13,0),MATCH(FV$4,'Curva Forward'!$C$4:$AN$4,0))),CX70)</f>
        <v>0</v>
      </c>
      <c r="FW70" s="200">
        <f>AK70*AK$2*IF($FC70="V",1,-1)*IF($Q70="Fixo",(CY70-INDEX('Curva Forward'!$C$5:$AN$13,MATCH(CONCATENATE(BD_COMERCIAL!$K70," ",BD_COMERCIAL!$L70),'Curva Forward'!$B$5:$B$13,0),MATCH(FW$4,'Curva Forward'!$C$4:$AN$4,0))),CY70)</f>
        <v>0</v>
      </c>
      <c r="FX70" s="200">
        <f>AL70*AL$2*IF($FC70="V",1,-1)*IF($Q70="Fixo",(CZ70-INDEX('Curva Forward'!$C$5:$AN$13,MATCH(CONCATENATE(BD_COMERCIAL!$K70," ",BD_COMERCIAL!$L70),'Curva Forward'!$B$5:$B$13,0),MATCH(FX$4,'Curva Forward'!$C$4:$AN$4,0))),CZ70)</f>
        <v>0</v>
      </c>
      <c r="FY70" s="200">
        <f>AM70*AM$2*IF($FC70="V",1,-1)*IF($Q70="Fixo",(DA70-INDEX('Curva Forward'!$C$5:$AN$13,MATCH(CONCATENATE(BD_COMERCIAL!$K70," ",BD_COMERCIAL!$L70),'Curva Forward'!$B$5:$B$13,0),MATCH(FY$4,'Curva Forward'!$C$4:$AN$4,0))),DA70)</f>
        <v>0</v>
      </c>
      <c r="FZ70" s="200">
        <f>AN70*AN$2*IF($FC70="V",1,-1)*IF($Q70="Fixo",(DB70-INDEX('Curva Forward'!$C$5:$AN$13,MATCH(CONCATENATE(BD_COMERCIAL!$K70," ",BD_COMERCIAL!$L70),'Curva Forward'!$B$5:$B$13,0),MATCH(FZ$4,'Curva Forward'!$C$4:$AN$4,0))),DB70)</f>
        <v>0</v>
      </c>
      <c r="GA70" s="200">
        <f>AO70*AO$2*IF($FC70="V",1,-1)*IF($Q70="Fixo",(DC70-INDEX('Curva Forward'!$C$5:$AN$13,MATCH(CONCATENATE(BD_COMERCIAL!$K70," ",BD_COMERCIAL!$L70),'Curva Forward'!$B$5:$B$13,0),MATCH(GA$4,'Curva Forward'!$C$4:$AN$4,0))),DC70)</f>
        <v>0</v>
      </c>
      <c r="GB70" s="200">
        <f>AP70*AP$2*IF($FC70="V",1,-1)*IF($Q70="Fixo",(DD70-INDEX('Curva Forward'!$C$5:$AN$13,MATCH(CONCATENATE(BD_COMERCIAL!$K70," ",BD_COMERCIAL!$L70),'Curva Forward'!$B$5:$B$13,0),MATCH(GB$4,'Curva Forward'!$C$4:$AN$4,0))),DD70)</f>
        <v>0</v>
      </c>
      <c r="GC70" s="200">
        <f>AQ70*AQ$2*IF($FC70="V",1,-1)*IF($Q70="Fixo",(DE70-INDEX('Curva Forward'!$C$5:$AN$13,MATCH(CONCATENATE(BD_COMERCIAL!$K70," ",BD_COMERCIAL!$L70),'Curva Forward'!$B$5:$B$13,0),MATCH(GC$4,'Curva Forward'!$C$4:$AN$4,0))),DE70)</f>
        <v>0</v>
      </c>
      <c r="GD70" s="200">
        <f>AR70*AR$2*IF($FC70="V",1,-1)*IF($Q70="Fixo",(DF70-INDEX('Curva Forward'!$C$5:$AN$13,MATCH(CONCATENATE(BD_COMERCIAL!$K70," ",BD_COMERCIAL!$L70),'Curva Forward'!$B$5:$B$13,0),MATCH(GD$4,'Curva Forward'!$C$4:$AN$4,0))),DF70)</f>
        <v>0</v>
      </c>
      <c r="GE70" s="200">
        <f>AS70*AS$2*IF($FC70="V",1,-1)*IF($Q70="Fixo",(DG70-INDEX('Curva Forward'!$C$5:$AN$13,MATCH(CONCATENATE(BD_COMERCIAL!$K70," ",BD_COMERCIAL!$L70),'Curva Forward'!$B$5:$B$13,0),MATCH(GE$4,'Curva Forward'!$C$4:$AN$4,0))),DG70)</f>
        <v>0</v>
      </c>
      <c r="GF70" s="200">
        <f>AT70*AT$2*IF($FC70="V",1,-1)*IF($Q70="Fixo",(DH70-INDEX('Curva Forward'!$C$5:$AN$13,MATCH(CONCATENATE(BD_COMERCIAL!$K70," ",BD_COMERCIAL!$L70),'Curva Forward'!$B$5:$B$13,0),MATCH(GF$4,'Curva Forward'!$C$4:$AN$4,0))),DH70)</f>
        <v>0</v>
      </c>
      <c r="GG70" s="200">
        <f>AU70*AU$2*IF($FC70="V",1,-1)*IF($Q70="Fixo",(DI70-INDEX('Curva Forward'!$C$5:$AN$13,MATCH(CONCATENATE(BD_COMERCIAL!$K70," ",BD_COMERCIAL!$L70),'Curva Forward'!$B$5:$B$13,0),MATCH(GG$4,'Curva Forward'!$C$4:$AN$4,0))),DI70)</f>
        <v>0</v>
      </c>
      <c r="GH70" s="200">
        <f>AV70*AV$2*IF($FC70="V",1,-1)*IF($Q70="Fixo",(DJ70-INDEX('Curva Forward'!$C$5:$AN$13,MATCH(CONCATENATE(BD_COMERCIAL!$K70," ",BD_COMERCIAL!$L70),'Curva Forward'!$B$5:$B$13,0),MATCH(GH$4,'Curva Forward'!$C$4:$AN$4,0))),DJ70)</f>
        <v>0</v>
      </c>
      <c r="GI70" s="200">
        <f>AW70*AW$2*IF($FC70="V",1,-1)*IF($Q70="Fixo",(DK70-INDEX('Curva Forward'!$C$5:$AN$13,MATCH(CONCATENATE(BD_COMERCIAL!$K70," ",BD_COMERCIAL!$L70),'Curva Forward'!$B$5:$B$13,0),MATCH(GI$4,'Curva Forward'!$C$4:$AN$4,0))),DK70)</f>
        <v>0</v>
      </c>
      <c r="GJ70" s="200">
        <f>AX70*AX$2*IF($FC70="V",1,-1)*IF($Q70="Fixo",(DL70-INDEX('Curva Forward'!$C$5:$AN$13,MATCH(CONCATENATE(BD_COMERCIAL!$K70," ",BD_COMERCIAL!$L70),'Curva Forward'!$B$5:$B$13,0),MATCH(GJ$4,'Curva Forward'!$C$4:$AN$4,0))),DL70)</f>
        <v>0</v>
      </c>
      <c r="GK70" s="200">
        <f>AY70*AY$2*IF($FC70="V",1,-1)*IF($Q70="Fixo",(DM70-INDEX('Curva Forward'!$C$5:$AN$13,MATCH(CONCATENATE(BD_COMERCIAL!$K70," ",BD_COMERCIAL!$L70),'Curva Forward'!$B$5:$B$13,0),MATCH(GK$4,'Curva Forward'!$C$4:$AN$4,0))),DM70)</f>
        <v>0</v>
      </c>
      <c r="GL70" s="200">
        <f>IF(EZ70="",0,CL70*CL$2*IF($FC70="V",1,-1)*IF($Q70="Fixo",(EZ70-INDEX('Curva Forward'!$C$5:$AN$13,MATCH(CONCATENATE(BD_COMERCIAL!$K70," ",BD_COMERCIAL!$L70),'Curva Forward'!$B$5:$B$13,0),MATCH(GL$4,'Curva Forward'!$C$4:$AN$4,0))),EZ70))</f>
        <v>0</v>
      </c>
      <c r="GM70" s="200">
        <f>IF(FA70="",0,CM70*CM$2*IF($FC70="V",1,-1)*IF($Q70="Fixo",(FA70-INDEX('Curva Forward'!$C$5:$AN$13,MATCH(CONCATENATE(BD_COMERCIAL!$K70," ",BD_COMERCIAL!$L70),'Curva Forward'!$B$5:$B$13,0),MATCH(GM$4,'Curva Forward'!$C$4:$AN$4,0))),FA70))</f>
        <v>0</v>
      </c>
      <c r="GN70" s="200">
        <f>IF(FB70="",0,CN70*CN$2*IF($FC70="V",1,-1)*IF($Q70="Fixo",(FB70-INDEX('Curva Forward'!$C$5:$AN$13,MATCH(CONCATENATE(BD_COMERCIAL!$K70," ",BD_COMERCIAL!$L70),'Curva Forward'!$B$5:$B$13,0),MATCH(GN$4,'Curva Forward'!$C$4:$AN$4,0))),FB70))</f>
        <v>0</v>
      </c>
      <c r="GO70" s="201">
        <f t="shared" ref="GO70:GO133" ca="1" si="44">IF(FM70&gt;0,FM70,0)</f>
        <v>0</v>
      </c>
      <c r="GP70" s="201">
        <f t="shared" ref="GP70:GP133" ca="1" si="45">IF(FM70&lt;0,FM70,0)</f>
        <v>0</v>
      </c>
    </row>
    <row r="71" spans="1:198" x14ac:dyDescent="0.25">
      <c r="A71" s="6"/>
      <c r="B71" s="7" t="s">
        <v>395</v>
      </c>
      <c r="C71" s="8">
        <v>44530</v>
      </c>
      <c r="D71" s="9" t="s">
        <v>131</v>
      </c>
      <c r="E71" s="9" t="s">
        <v>162</v>
      </c>
      <c r="F71" s="113">
        <v>12458962000178</v>
      </c>
      <c r="G71" s="10" t="s">
        <v>125</v>
      </c>
      <c r="H71" s="113">
        <v>3780401000108</v>
      </c>
      <c r="I71" s="9" t="s">
        <v>126</v>
      </c>
      <c r="J71" s="166" t="s">
        <v>366</v>
      </c>
      <c r="K71" s="10" t="s">
        <v>127</v>
      </c>
      <c r="L71" s="84" t="s">
        <v>22</v>
      </c>
      <c r="M71" s="11">
        <v>44562</v>
      </c>
      <c r="N71" s="12">
        <v>44651</v>
      </c>
      <c r="O71" s="10">
        <v>1</v>
      </c>
      <c r="P71" s="84">
        <v>193.5</v>
      </c>
      <c r="Q71" s="84" t="s">
        <v>128</v>
      </c>
      <c r="R71" s="10" t="s">
        <v>129</v>
      </c>
      <c r="S71" s="14" t="s">
        <v>135</v>
      </c>
      <c r="T71" s="11"/>
      <c r="U71" s="12"/>
      <c r="V71" s="257" t="str">
        <f ca="1">IF(U71="","",
IF(U71="NA","",
IFERROR(VLOOKUP(EOMONTH(M71,-2)+1,IPCA!$A:$B,2,0),
VLOOKUP(EOMONTH(TODAY(),-2)+1,IPCA!$A:$B,2,0))/
VLOOKUP(EOMONTH(U71,-2)+1,IPCA!$A:$B,2,0)*
P71))</f>
        <v/>
      </c>
      <c r="W71" s="84"/>
      <c r="X71" s="13" t="s">
        <v>6</v>
      </c>
      <c r="Y71" s="166"/>
      <c r="AA71" s="108"/>
      <c r="AB71" s="15">
        <v>1</v>
      </c>
      <c r="AC71">
        <v>1</v>
      </c>
      <c r="AD71">
        <v>1</v>
      </c>
      <c r="AM71" s="6"/>
      <c r="AN71" s="15"/>
      <c r="AY71" s="6"/>
      <c r="AZ71" s="15"/>
      <c r="BK71" s="6"/>
      <c r="BL71" s="15"/>
      <c r="BW71" s="6"/>
      <c r="BX71" s="15"/>
      <c r="CI71" s="6"/>
      <c r="CJ71" s="16">
        <f t="shared" si="29"/>
        <v>0.24657534246575341</v>
      </c>
      <c r="CK71" s="16" t="str">
        <f t="shared" si="30"/>
        <v/>
      </c>
      <c r="CL71" s="16" t="str">
        <f t="shared" si="31"/>
        <v/>
      </c>
      <c r="CM71" s="16" t="str">
        <f t="shared" si="32"/>
        <v/>
      </c>
      <c r="CN71" s="16" t="str">
        <f t="shared" si="33"/>
        <v/>
      </c>
      <c r="CO71" s="18"/>
      <c r="CP71" s="15">
        <v>193.5</v>
      </c>
      <c r="CQ71">
        <v>193.5</v>
      </c>
      <c r="CR71">
        <v>193.5</v>
      </c>
      <c r="DA71" s="6"/>
      <c r="DB71" s="15"/>
      <c r="DM71" s="6"/>
      <c r="DN71" s="15"/>
      <c r="DY71" s="6"/>
      <c r="DZ71" s="15"/>
      <c r="EK71" s="6"/>
      <c r="EL71" s="15"/>
      <c r="EW71" s="6"/>
      <c r="EX71" s="16">
        <f t="shared" si="34"/>
        <v>47.712328767123289</v>
      </c>
      <c r="EY71" s="16" t="str">
        <f t="shared" si="35"/>
        <v/>
      </c>
      <c r="EZ71" s="16" t="str">
        <f t="shared" si="36"/>
        <v/>
      </c>
      <c r="FA71" s="16" t="str">
        <f t="shared" si="37"/>
        <v/>
      </c>
      <c r="FB71" s="160" t="str">
        <f t="shared" si="38"/>
        <v/>
      </c>
      <c r="FC71" t="s">
        <v>205</v>
      </c>
      <c r="FD71" s="20" t="s">
        <v>126</v>
      </c>
      <c r="FE71"/>
      <c r="FF71" s="209" t="s">
        <v>206</v>
      </c>
      <c r="FH71" s="284">
        <f t="shared" ca="1" si="39"/>
        <v>0</v>
      </c>
      <c r="FI71" s="208">
        <f t="shared" si="40"/>
        <v>2.9666666666666668</v>
      </c>
      <c r="FK71" t="str">
        <f t="shared" si="41"/>
        <v>MPC Enex Comercializadora de Energia Ltda</v>
      </c>
      <c r="FL71" s="201">
        <f t="shared" ca="1" si="42"/>
        <v>-288888</v>
      </c>
      <c r="FM71" s="201">
        <f t="shared" ca="1" si="43"/>
        <v>0</v>
      </c>
      <c r="FN71" s="200">
        <f>AB71*AB$2*IF($FC71="V",1,-1)*IF($Q71="Fixo",(CP71-INDEX('Curva Forward'!$C$5:$AN$13,MATCH(CONCATENATE(BD_COMERCIAL!$K71," ",BD_COMERCIAL!$L71),'Curva Forward'!$B$5:$B$13,0),MATCH(FN$4,'Curva Forward'!$C$4:$AN$4,0))),CP71)</f>
        <v>-95604</v>
      </c>
      <c r="FO71" s="200">
        <f>AC71*AC$2*IF($FC71="V",1,-1)*IF($Q71="Fixo",(CQ71-INDEX('Curva Forward'!$C$5:$AN$13,MATCH(CONCATENATE(BD_COMERCIAL!$K71," ",BD_COMERCIAL!$L71),'Curva Forward'!$B$5:$B$13,0),MATCH(FO$4,'Curva Forward'!$C$4:$AN$4,0))),CQ71)</f>
        <v>-91728</v>
      </c>
      <c r="FP71" s="200">
        <f>AD71*AD$2*IF($FC71="V",1,-1)*IF($Q71="Fixo",(CR71-INDEX('Curva Forward'!$C$5:$AN$13,MATCH(CONCATENATE(BD_COMERCIAL!$K71," ",BD_COMERCIAL!$L71),'Curva Forward'!$B$5:$B$13,0),MATCH(FP$4,'Curva Forward'!$C$4:$AN$4,0))),CR71)</f>
        <v>-101556</v>
      </c>
      <c r="FQ71" s="200">
        <f>AE71*AE$2*IF($FC71="V",1,-1)*IF($Q71="Fixo",(CS71-INDEX('Curva Forward'!$C$5:$AN$13,MATCH(CONCATENATE(BD_COMERCIAL!$K71," ",BD_COMERCIAL!$L71),'Curva Forward'!$B$5:$B$13,0),MATCH(FQ$4,'Curva Forward'!$C$4:$AN$4,0))),CS71)</f>
        <v>0</v>
      </c>
      <c r="FR71" s="200">
        <f>AF71*AF$2*IF($FC71="V",1,-1)*IF($Q71="Fixo",(CT71-INDEX('Curva Forward'!$C$5:$AN$13,MATCH(CONCATENATE(BD_COMERCIAL!$K71," ",BD_COMERCIAL!$L71),'Curva Forward'!$B$5:$B$13,0),MATCH(FR$4,'Curva Forward'!$C$4:$AN$4,0))),CT71)</f>
        <v>0</v>
      </c>
      <c r="FS71" s="200">
        <f>AG71*AG$2*IF($FC71="V",1,-1)*IF($Q71="Fixo",(CU71-INDEX('Curva Forward'!$C$5:$AN$13,MATCH(CONCATENATE(BD_COMERCIAL!$K71," ",BD_COMERCIAL!$L71),'Curva Forward'!$B$5:$B$13,0),MATCH(FS$4,'Curva Forward'!$C$4:$AN$4,0))),CU71)</f>
        <v>0</v>
      </c>
      <c r="FT71" s="200">
        <f>AH71*AH$2*IF($FC71="V",1,-1)*IF($Q71="Fixo",(CV71-INDEX('Curva Forward'!$C$5:$AN$13,MATCH(CONCATENATE(BD_COMERCIAL!$K71," ",BD_COMERCIAL!$L71),'Curva Forward'!$B$5:$B$13,0),MATCH(FT$4,'Curva Forward'!$C$4:$AN$4,0))),CV71)</f>
        <v>0</v>
      </c>
      <c r="FU71" s="200">
        <f>AI71*AI$2*IF($FC71="V",1,-1)*IF($Q71="Fixo",(CW71-INDEX('Curva Forward'!$C$5:$AN$13,MATCH(CONCATENATE(BD_COMERCIAL!$K71," ",BD_COMERCIAL!$L71),'Curva Forward'!$B$5:$B$13,0),MATCH(FU$4,'Curva Forward'!$C$4:$AN$4,0))),CW71)</f>
        <v>0</v>
      </c>
      <c r="FV71" s="200">
        <f>AJ71*AJ$2*IF($FC71="V",1,-1)*IF($Q71="Fixo",(CX71-INDEX('Curva Forward'!$C$5:$AN$13,MATCH(CONCATENATE(BD_COMERCIAL!$K71," ",BD_COMERCIAL!$L71),'Curva Forward'!$B$5:$B$13,0),MATCH(FV$4,'Curva Forward'!$C$4:$AN$4,0))),CX71)</f>
        <v>0</v>
      </c>
      <c r="FW71" s="200">
        <f>AK71*AK$2*IF($FC71="V",1,-1)*IF($Q71="Fixo",(CY71-INDEX('Curva Forward'!$C$5:$AN$13,MATCH(CONCATENATE(BD_COMERCIAL!$K71," ",BD_COMERCIAL!$L71),'Curva Forward'!$B$5:$B$13,0),MATCH(FW$4,'Curva Forward'!$C$4:$AN$4,0))),CY71)</f>
        <v>0</v>
      </c>
      <c r="FX71" s="200">
        <f>AL71*AL$2*IF($FC71="V",1,-1)*IF($Q71="Fixo",(CZ71-INDEX('Curva Forward'!$C$5:$AN$13,MATCH(CONCATENATE(BD_COMERCIAL!$K71," ",BD_COMERCIAL!$L71),'Curva Forward'!$B$5:$B$13,0),MATCH(FX$4,'Curva Forward'!$C$4:$AN$4,0))),CZ71)</f>
        <v>0</v>
      </c>
      <c r="FY71" s="200">
        <f>AM71*AM$2*IF($FC71="V",1,-1)*IF($Q71="Fixo",(DA71-INDEX('Curva Forward'!$C$5:$AN$13,MATCH(CONCATENATE(BD_COMERCIAL!$K71," ",BD_COMERCIAL!$L71),'Curva Forward'!$B$5:$B$13,0),MATCH(FY$4,'Curva Forward'!$C$4:$AN$4,0))),DA71)</f>
        <v>0</v>
      </c>
      <c r="FZ71" s="200">
        <f>AN71*AN$2*IF($FC71="V",1,-1)*IF($Q71="Fixo",(DB71-INDEX('Curva Forward'!$C$5:$AN$13,MATCH(CONCATENATE(BD_COMERCIAL!$K71," ",BD_COMERCIAL!$L71),'Curva Forward'!$B$5:$B$13,0),MATCH(FZ$4,'Curva Forward'!$C$4:$AN$4,0))),DB71)</f>
        <v>0</v>
      </c>
      <c r="GA71" s="200">
        <f>AO71*AO$2*IF($FC71="V",1,-1)*IF($Q71="Fixo",(DC71-INDEX('Curva Forward'!$C$5:$AN$13,MATCH(CONCATENATE(BD_COMERCIAL!$K71," ",BD_COMERCIAL!$L71),'Curva Forward'!$B$5:$B$13,0),MATCH(GA$4,'Curva Forward'!$C$4:$AN$4,0))),DC71)</f>
        <v>0</v>
      </c>
      <c r="GB71" s="200">
        <f>AP71*AP$2*IF($FC71="V",1,-1)*IF($Q71="Fixo",(DD71-INDEX('Curva Forward'!$C$5:$AN$13,MATCH(CONCATENATE(BD_COMERCIAL!$K71," ",BD_COMERCIAL!$L71),'Curva Forward'!$B$5:$B$13,0),MATCH(GB$4,'Curva Forward'!$C$4:$AN$4,0))),DD71)</f>
        <v>0</v>
      </c>
      <c r="GC71" s="200">
        <f>AQ71*AQ$2*IF($FC71="V",1,-1)*IF($Q71="Fixo",(DE71-INDEX('Curva Forward'!$C$5:$AN$13,MATCH(CONCATENATE(BD_COMERCIAL!$K71," ",BD_COMERCIAL!$L71),'Curva Forward'!$B$5:$B$13,0),MATCH(GC$4,'Curva Forward'!$C$4:$AN$4,0))),DE71)</f>
        <v>0</v>
      </c>
      <c r="GD71" s="200">
        <f>AR71*AR$2*IF($FC71="V",1,-1)*IF($Q71="Fixo",(DF71-INDEX('Curva Forward'!$C$5:$AN$13,MATCH(CONCATENATE(BD_COMERCIAL!$K71," ",BD_COMERCIAL!$L71),'Curva Forward'!$B$5:$B$13,0),MATCH(GD$4,'Curva Forward'!$C$4:$AN$4,0))),DF71)</f>
        <v>0</v>
      </c>
      <c r="GE71" s="200">
        <f>AS71*AS$2*IF($FC71="V",1,-1)*IF($Q71="Fixo",(DG71-INDEX('Curva Forward'!$C$5:$AN$13,MATCH(CONCATENATE(BD_COMERCIAL!$K71," ",BD_COMERCIAL!$L71),'Curva Forward'!$B$5:$B$13,0),MATCH(GE$4,'Curva Forward'!$C$4:$AN$4,0))),DG71)</f>
        <v>0</v>
      </c>
      <c r="GF71" s="200">
        <f>AT71*AT$2*IF($FC71="V",1,-1)*IF($Q71="Fixo",(DH71-INDEX('Curva Forward'!$C$5:$AN$13,MATCH(CONCATENATE(BD_COMERCIAL!$K71," ",BD_COMERCIAL!$L71),'Curva Forward'!$B$5:$B$13,0),MATCH(GF$4,'Curva Forward'!$C$4:$AN$4,0))),DH71)</f>
        <v>0</v>
      </c>
      <c r="GG71" s="200">
        <f>AU71*AU$2*IF($FC71="V",1,-1)*IF($Q71="Fixo",(DI71-INDEX('Curva Forward'!$C$5:$AN$13,MATCH(CONCATENATE(BD_COMERCIAL!$K71," ",BD_COMERCIAL!$L71),'Curva Forward'!$B$5:$B$13,0),MATCH(GG$4,'Curva Forward'!$C$4:$AN$4,0))),DI71)</f>
        <v>0</v>
      </c>
      <c r="GH71" s="200">
        <f>AV71*AV$2*IF($FC71="V",1,-1)*IF($Q71="Fixo",(DJ71-INDEX('Curva Forward'!$C$5:$AN$13,MATCH(CONCATENATE(BD_COMERCIAL!$K71," ",BD_COMERCIAL!$L71),'Curva Forward'!$B$5:$B$13,0),MATCH(GH$4,'Curva Forward'!$C$4:$AN$4,0))),DJ71)</f>
        <v>0</v>
      </c>
      <c r="GI71" s="200">
        <f>AW71*AW$2*IF($FC71="V",1,-1)*IF($Q71="Fixo",(DK71-INDEX('Curva Forward'!$C$5:$AN$13,MATCH(CONCATENATE(BD_COMERCIAL!$K71," ",BD_COMERCIAL!$L71),'Curva Forward'!$B$5:$B$13,0),MATCH(GI$4,'Curva Forward'!$C$4:$AN$4,0))),DK71)</f>
        <v>0</v>
      </c>
      <c r="GJ71" s="200">
        <f>AX71*AX$2*IF($FC71="V",1,-1)*IF($Q71="Fixo",(DL71-INDEX('Curva Forward'!$C$5:$AN$13,MATCH(CONCATENATE(BD_COMERCIAL!$K71," ",BD_COMERCIAL!$L71),'Curva Forward'!$B$5:$B$13,0),MATCH(GJ$4,'Curva Forward'!$C$4:$AN$4,0))),DL71)</f>
        <v>0</v>
      </c>
      <c r="GK71" s="200">
        <f>AY71*AY$2*IF($FC71="V",1,-1)*IF($Q71="Fixo",(DM71-INDEX('Curva Forward'!$C$5:$AN$13,MATCH(CONCATENATE(BD_COMERCIAL!$K71," ",BD_COMERCIAL!$L71),'Curva Forward'!$B$5:$B$13,0),MATCH(GK$4,'Curva Forward'!$C$4:$AN$4,0))),DM71)</f>
        <v>0</v>
      </c>
      <c r="GL71" s="200">
        <f>IF(EZ71="",0,CL71*CL$2*IF($FC71="V",1,-1)*IF($Q71="Fixo",(EZ71-INDEX('Curva Forward'!$C$5:$AN$13,MATCH(CONCATENATE(BD_COMERCIAL!$K71," ",BD_COMERCIAL!$L71),'Curva Forward'!$B$5:$B$13,0),MATCH(GL$4,'Curva Forward'!$C$4:$AN$4,0))),EZ71))</f>
        <v>0</v>
      </c>
      <c r="GM71" s="200">
        <f>IF(FA71="",0,CM71*CM$2*IF($FC71="V",1,-1)*IF($Q71="Fixo",(FA71-INDEX('Curva Forward'!$C$5:$AN$13,MATCH(CONCATENATE(BD_COMERCIAL!$K71," ",BD_COMERCIAL!$L71),'Curva Forward'!$B$5:$B$13,0),MATCH(GM$4,'Curva Forward'!$C$4:$AN$4,0))),FA71))</f>
        <v>0</v>
      </c>
      <c r="GN71" s="200">
        <f>IF(FB71="",0,CN71*CN$2*IF($FC71="V",1,-1)*IF($Q71="Fixo",(FB71-INDEX('Curva Forward'!$C$5:$AN$13,MATCH(CONCATENATE(BD_COMERCIAL!$K71," ",BD_COMERCIAL!$L71),'Curva Forward'!$B$5:$B$13,0),MATCH(GN$4,'Curva Forward'!$C$4:$AN$4,0))),FB71))</f>
        <v>0</v>
      </c>
      <c r="GO71" s="201">
        <f t="shared" ca="1" si="44"/>
        <v>0</v>
      </c>
      <c r="GP71" s="201">
        <f t="shared" ca="1" si="45"/>
        <v>0</v>
      </c>
    </row>
    <row r="72" spans="1:198" x14ac:dyDescent="0.25">
      <c r="A72" s="6"/>
      <c r="B72" s="7" t="s">
        <v>396</v>
      </c>
      <c r="C72" s="8">
        <v>44530</v>
      </c>
      <c r="D72" s="9" t="s">
        <v>124</v>
      </c>
      <c r="E72" s="9" t="s">
        <v>125</v>
      </c>
      <c r="F72" s="113">
        <v>3780401000108</v>
      </c>
      <c r="G72" s="10" t="s">
        <v>397</v>
      </c>
      <c r="H72" s="113">
        <v>33933760000100</v>
      </c>
      <c r="I72" s="9" t="s">
        <v>126</v>
      </c>
      <c r="J72" s="166" t="s">
        <v>366</v>
      </c>
      <c r="K72" s="10" t="s">
        <v>127</v>
      </c>
      <c r="L72" s="84" t="s">
        <v>22</v>
      </c>
      <c r="M72" s="11">
        <v>44743</v>
      </c>
      <c r="N72" s="12">
        <v>44926</v>
      </c>
      <c r="O72" s="10">
        <v>3</v>
      </c>
      <c r="P72" s="84">
        <v>267</v>
      </c>
      <c r="Q72" s="84" t="s">
        <v>128</v>
      </c>
      <c r="R72" s="10" t="s">
        <v>129</v>
      </c>
      <c r="S72" s="14" t="s">
        <v>135</v>
      </c>
      <c r="T72" s="11"/>
      <c r="U72" s="12"/>
      <c r="V72" s="257" t="str">
        <f ca="1">IF(U72="","",
IF(U72="NA","",
IFERROR(VLOOKUP(EOMONTH(M72,-2)+1,IPCA!$A:$B,2,0),
VLOOKUP(EOMONTH(TODAY(),-2)+1,IPCA!$A:$B,2,0))/
VLOOKUP(EOMONTH(U72,-2)+1,IPCA!$A:$B,2,0)*
P72))</f>
        <v/>
      </c>
      <c r="W72" s="84"/>
      <c r="X72" s="13" t="s">
        <v>133</v>
      </c>
      <c r="Y72" s="166"/>
      <c r="AA72" s="108"/>
      <c r="AB72" s="15"/>
      <c r="AH72">
        <v>3</v>
      </c>
      <c r="AI72">
        <v>3</v>
      </c>
      <c r="AJ72">
        <v>3</v>
      </c>
      <c r="AK72">
        <v>3</v>
      </c>
      <c r="AL72">
        <v>3</v>
      </c>
      <c r="AM72" s="6">
        <v>3</v>
      </c>
      <c r="AN72" s="15"/>
      <c r="AY72" s="6"/>
      <c r="AZ72" s="15"/>
      <c r="BK72" s="6"/>
      <c r="BL72" s="15"/>
      <c r="BW72" s="6"/>
      <c r="BX72" s="15"/>
      <c r="CI72" s="6"/>
      <c r="CJ72" s="16">
        <f t="shared" si="29"/>
        <v>1.5123287671232877</v>
      </c>
      <c r="CK72" s="16" t="str">
        <f t="shared" si="30"/>
        <v/>
      </c>
      <c r="CL72" s="16" t="str">
        <f t="shared" si="31"/>
        <v/>
      </c>
      <c r="CM72" s="16" t="str">
        <f t="shared" si="32"/>
        <v/>
      </c>
      <c r="CN72" s="16" t="str">
        <f t="shared" si="33"/>
        <v/>
      </c>
      <c r="CO72" s="18"/>
      <c r="CP72" s="15"/>
      <c r="CV72">
        <v>267</v>
      </c>
      <c r="CW72">
        <v>267</v>
      </c>
      <c r="CX72">
        <v>267</v>
      </c>
      <c r="CY72">
        <v>267</v>
      </c>
      <c r="CZ72">
        <v>267</v>
      </c>
      <c r="DA72" s="6">
        <v>267</v>
      </c>
      <c r="DB72" s="15"/>
      <c r="DM72" s="6"/>
      <c r="DN72" s="15"/>
      <c r="DY72" s="6"/>
      <c r="DZ72" s="15"/>
      <c r="EK72" s="6"/>
      <c r="EL72" s="15"/>
      <c r="EW72" s="6"/>
      <c r="EX72" s="16">
        <f t="shared" si="34"/>
        <v>134.59726027397261</v>
      </c>
      <c r="EY72" s="16" t="str">
        <f t="shared" si="35"/>
        <v/>
      </c>
      <c r="EZ72" s="16" t="str">
        <f t="shared" si="36"/>
        <v/>
      </c>
      <c r="FA72" s="16" t="str">
        <f t="shared" si="37"/>
        <v/>
      </c>
      <c r="FB72" s="160" t="str">
        <f t="shared" si="38"/>
        <v/>
      </c>
      <c r="FC72" t="s">
        <v>204</v>
      </c>
      <c r="FD72" s="20" t="s">
        <v>126</v>
      </c>
      <c r="FE72"/>
      <c r="FF72" s="209" t="s">
        <v>206</v>
      </c>
      <c r="FH72" s="284">
        <f t="shared" ca="1" si="39"/>
        <v>0</v>
      </c>
      <c r="FI72" s="208">
        <f t="shared" si="40"/>
        <v>6.1</v>
      </c>
      <c r="FK72" t="str">
        <f t="shared" si="41"/>
        <v>CASA DOS VENTOS COMERCIALIZADORA DE ENERGIA S.A</v>
      </c>
      <c r="FL72" s="201">
        <f t="shared" ca="1" si="42"/>
        <v>2357269.2000000002</v>
      </c>
      <c r="FM72" s="201">
        <f t="shared" ca="1" si="43"/>
        <v>0</v>
      </c>
      <c r="FN72" s="200">
        <f>AB72*AB$2*IF($FC72="V",1,-1)*IF($Q72="Fixo",(CP72-INDEX('Curva Forward'!$C$5:$AN$13,MATCH(CONCATENATE(BD_COMERCIAL!$K72," ",BD_COMERCIAL!$L72),'Curva Forward'!$B$5:$B$13,0),MATCH(FN$4,'Curva Forward'!$C$4:$AN$4,0))),CP72)</f>
        <v>0</v>
      </c>
      <c r="FO72" s="200">
        <f>AC72*AC$2*IF($FC72="V",1,-1)*IF($Q72="Fixo",(CQ72-INDEX('Curva Forward'!$C$5:$AN$13,MATCH(CONCATENATE(BD_COMERCIAL!$K72," ",BD_COMERCIAL!$L72),'Curva Forward'!$B$5:$B$13,0),MATCH(FO$4,'Curva Forward'!$C$4:$AN$4,0))),CQ72)</f>
        <v>0</v>
      </c>
      <c r="FP72" s="200">
        <f>AD72*AD$2*IF($FC72="V",1,-1)*IF($Q72="Fixo",(CR72-INDEX('Curva Forward'!$C$5:$AN$13,MATCH(CONCATENATE(BD_COMERCIAL!$K72," ",BD_COMERCIAL!$L72),'Curva Forward'!$B$5:$B$13,0),MATCH(FP$4,'Curva Forward'!$C$4:$AN$4,0))),CR72)</f>
        <v>0</v>
      </c>
      <c r="FQ72" s="200">
        <f>AE72*AE$2*IF($FC72="V",1,-1)*IF($Q72="Fixo",(CS72-INDEX('Curva Forward'!$C$5:$AN$13,MATCH(CONCATENATE(BD_COMERCIAL!$K72," ",BD_COMERCIAL!$L72),'Curva Forward'!$B$5:$B$13,0),MATCH(FQ$4,'Curva Forward'!$C$4:$AN$4,0))),CS72)</f>
        <v>0</v>
      </c>
      <c r="FR72" s="200">
        <f>AF72*AF$2*IF($FC72="V",1,-1)*IF($Q72="Fixo",(CT72-INDEX('Curva Forward'!$C$5:$AN$13,MATCH(CONCATENATE(BD_COMERCIAL!$K72," ",BD_COMERCIAL!$L72),'Curva Forward'!$B$5:$B$13,0),MATCH(FR$4,'Curva Forward'!$C$4:$AN$4,0))),CT72)</f>
        <v>0</v>
      </c>
      <c r="FS72" s="200">
        <f>AG72*AG$2*IF($FC72="V",1,-1)*IF($Q72="Fixo",(CU72-INDEX('Curva Forward'!$C$5:$AN$13,MATCH(CONCATENATE(BD_COMERCIAL!$K72," ",BD_COMERCIAL!$L72),'Curva Forward'!$B$5:$B$13,0),MATCH(FS$4,'Curva Forward'!$C$4:$AN$4,0))),CU72)</f>
        <v>0</v>
      </c>
      <c r="FT72" s="200">
        <f>AH72*AH$2*IF($FC72="V",1,-1)*IF($Q72="Fixo",(CV72-INDEX('Curva Forward'!$C$5:$AN$13,MATCH(CONCATENATE(BD_COMERCIAL!$K72," ",BD_COMERCIAL!$L72),'Curva Forward'!$B$5:$B$13,0),MATCH(FT$4,'Curva Forward'!$C$4:$AN$4,0))),CV72)</f>
        <v>447181.2</v>
      </c>
      <c r="FU72" s="200">
        <f>AI72*AI$2*IF($FC72="V",1,-1)*IF($Q72="Fixo",(CW72-INDEX('Curva Forward'!$C$5:$AN$13,MATCH(CONCATENATE(BD_COMERCIAL!$K72," ",BD_COMERCIAL!$L72),'Curva Forward'!$B$5:$B$13,0),MATCH(FU$4,'Curva Forward'!$C$4:$AN$4,0))),CW72)</f>
        <v>406224</v>
      </c>
      <c r="FV72" s="200">
        <f>AJ72*AJ$2*IF($FC72="V",1,-1)*IF($Q72="Fixo",(CX72-INDEX('Curva Forward'!$C$5:$AN$13,MATCH(CONCATENATE(BD_COMERCIAL!$K72," ",BD_COMERCIAL!$L72),'Curva Forward'!$B$5:$B$13,0),MATCH(FV$4,'Curva Forward'!$C$4:$AN$4,0))),CX72)</f>
        <v>399600</v>
      </c>
      <c r="FW72" s="200">
        <f>AK72*AK$2*IF($FC72="V",1,-1)*IF($Q72="Fixo",(CY72-INDEX('Curva Forward'!$C$5:$AN$13,MATCH(CONCATENATE(BD_COMERCIAL!$K72," ",BD_COMERCIAL!$L72),'Curva Forward'!$B$5:$B$13,0),MATCH(FW$4,'Curva Forward'!$C$4:$AN$4,0))),CY72)</f>
        <v>372744</v>
      </c>
      <c r="FX72" s="200">
        <f>AL72*AL$2*IF($FC72="V",1,-1)*IF($Q72="Fixo",(CZ72-INDEX('Curva Forward'!$C$5:$AN$13,MATCH(CONCATENATE(BD_COMERCIAL!$K72," ",BD_COMERCIAL!$L72),'Curva Forward'!$B$5:$B$13,0),MATCH(FX$4,'Curva Forward'!$C$4:$AN$4,0))),CZ72)</f>
        <v>352080</v>
      </c>
      <c r="FY72" s="200">
        <f>AM72*AM$2*IF($FC72="V",1,-1)*IF($Q72="Fixo",(DA72-INDEX('Curva Forward'!$C$5:$AN$13,MATCH(CONCATENATE(BD_COMERCIAL!$K72," ",BD_COMERCIAL!$L72),'Curva Forward'!$B$5:$B$13,0),MATCH(FY$4,'Curva Forward'!$C$4:$AN$4,0))),DA72)</f>
        <v>379440</v>
      </c>
      <c r="FZ72" s="200">
        <f>AN72*AN$2*IF($FC72="V",1,-1)*IF($Q72="Fixo",(DB72-INDEX('Curva Forward'!$C$5:$AN$13,MATCH(CONCATENATE(BD_COMERCIAL!$K72," ",BD_COMERCIAL!$L72),'Curva Forward'!$B$5:$B$13,0),MATCH(FZ$4,'Curva Forward'!$C$4:$AN$4,0))),DB72)</f>
        <v>0</v>
      </c>
      <c r="GA72" s="200">
        <f>AO72*AO$2*IF($FC72="V",1,-1)*IF($Q72="Fixo",(DC72-INDEX('Curva Forward'!$C$5:$AN$13,MATCH(CONCATENATE(BD_COMERCIAL!$K72," ",BD_COMERCIAL!$L72),'Curva Forward'!$B$5:$B$13,0),MATCH(GA$4,'Curva Forward'!$C$4:$AN$4,0))),DC72)</f>
        <v>0</v>
      </c>
      <c r="GB72" s="200">
        <f>AP72*AP$2*IF($FC72="V",1,-1)*IF($Q72="Fixo",(DD72-INDEX('Curva Forward'!$C$5:$AN$13,MATCH(CONCATENATE(BD_COMERCIAL!$K72," ",BD_COMERCIAL!$L72),'Curva Forward'!$B$5:$B$13,0),MATCH(GB$4,'Curva Forward'!$C$4:$AN$4,0))),DD72)</f>
        <v>0</v>
      </c>
      <c r="GC72" s="200">
        <f>AQ72*AQ$2*IF($FC72="V",1,-1)*IF($Q72="Fixo",(DE72-INDEX('Curva Forward'!$C$5:$AN$13,MATCH(CONCATENATE(BD_COMERCIAL!$K72," ",BD_COMERCIAL!$L72),'Curva Forward'!$B$5:$B$13,0),MATCH(GC$4,'Curva Forward'!$C$4:$AN$4,0))),DE72)</f>
        <v>0</v>
      </c>
      <c r="GD72" s="200">
        <f>AR72*AR$2*IF($FC72="V",1,-1)*IF($Q72="Fixo",(DF72-INDEX('Curva Forward'!$C$5:$AN$13,MATCH(CONCATENATE(BD_COMERCIAL!$K72," ",BD_COMERCIAL!$L72),'Curva Forward'!$B$5:$B$13,0),MATCH(GD$4,'Curva Forward'!$C$4:$AN$4,0))),DF72)</f>
        <v>0</v>
      </c>
      <c r="GE72" s="200">
        <f>AS72*AS$2*IF($FC72="V",1,-1)*IF($Q72="Fixo",(DG72-INDEX('Curva Forward'!$C$5:$AN$13,MATCH(CONCATENATE(BD_COMERCIAL!$K72," ",BD_COMERCIAL!$L72),'Curva Forward'!$B$5:$B$13,0),MATCH(GE$4,'Curva Forward'!$C$4:$AN$4,0))),DG72)</f>
        <v>0</v>
      </c>
      <c r="GF72" s="200">
        <f>AT72*AT$2*IF($FC72="V",1,-1)*IF($Q72="Fixo",(DH72-INDEX('Curva Forward'!$C$5:$AN$13,MATCH(CONCATENATE(BD_COMERCIAL!$K72," ",BD_COMERCIAL!$L72),'Curva Forward'!$B$5:$B$13,0),MATCH(GF$4,'Curva Forward'!$C$4:$AN$4,0))),DH72)</f>
        <v>0</v>
      </c>
      <c r="GG72" s="200">
        <f>AU72*AU$2*IF($FC72="V",1,-1)*IF($Q72="Fixo",(DI72-INDEX('Curva Forward'!$C$5:$AN$13,MATCH(CONCATENATE(BD_COMERCIAL!$K72," ",BD_COMERCIAL!$L72),'Curva Forward'!$B$5:$B$13,0),MATCH(GG$4,'Curva Forward'!$C$4:$AN$4,0))),DI72)</f>
        <v>0</v>
      </c>
      <c r="GH72" s="200">
        <f>AV72*AV$2*IF($FC72="V",1,-1)*IF($Q72="Fixo",(DJ72-INDEX('Curva Forward'!$C$5:$AN$13,MATCH(CONCATENATE(BD_COMERCIAL!$K72," ",BD_COMERCIAL!$L72),'Curva Forward'!$B$5:$B$13,0),MATCH(GH$4,'Curva Forward'!$C$4:$AN$4,0))),DJ72)</f>
        <v>0</v>
      </c>
      <c r="GI72" s="200">
        <f>AW72*AW$2*IF($FC72="V",1,-1)*IF($Q72="Fixo",(DK72-INDEX('Curva Forward'!$C$5:$AN$13,MATCH(CONCATENATE(BD_COMERCIAL!$K72," ",BD_COMERCIAL!$L72),'Curva Forward'!$B$5:$B$13,0),MATCH(GI$4,'Curva Forward'!$C$4:$AN$4,0))),DK72)</f>
        <v>0</v>
      </c>
      <c r="GJ72" s="200">
        <f>AX72*AX$2*IF($FC72="V",1,-1)*IF($Q72="Fixo",(DL72-INDEX('Curva Forward'!$C$5:$AN$13,MATCH(CONCATENATE(BD_COMERCIAL!$K72," ",BD_COMERCIAL!$L72),'Curva Forward'!$B$5:$B$13,0),MATCH(GJ$4,'Curva Forward'!$C$4:$AN$4,0))),DL72)</f>
        <v>0</v>
      </c>
      <c r="GK72" s="200">
        <f>AY72*AY$2*IF($FC72="V",1,-1)*IF($Q72="Fixo",(DM72-INDEX('Curva Forward'!$C$5:$AN$13,MATCH(CONCATENATE(BD_COMERCIAL!$K72," ",BD_COMERCIAL!$L72),'Curva Forward'!$B$5:$B$13,0),MATCH(GK$4,'Curva Forward'!$C$4:$AN$4,0))),DM72)</f>
        <v>0</v>
      </c>
      <c r="GL72" s="200">
        <f>IF(EZ72="",0,CL72*CL$2*IF($FC72="V",1,-1)*IF($Q72="Fixo",(EZ72-INDEX('Curva Forward'!$C$5:$AN$13,MATCH(CONCATENATE(BD_COMERCIAL!$K72," ",BD_COMERCIAL!$L72),'Curva Forward'!$B$5:$B$13,0),MATCH(GL$4,'Curva Forward'!$C$4:$AN$4,0))),EZ72))</f>
        <v>0</v>
      </c>
      <c r="GM72" s="200">
        <f>IF(FA72="",0,CM72*CM$2*IF($FC72="V",1,-1)*IF($Q72="Fixo",(FA72-INDEX('Curva Forward'!$C$5:$AN$13,MATCH(CONCATENATE(BD_COMERCIAL!$K72," ",BD_COMERCIAL!$L72),'Curva Forward'!$B$5:$B$13,0),MATCH(GM$4,'Curva Forward'!$C$4:$AN$4,0))),FA72))</f>
        <v>0</v>
      </c>
      <c r="GN72" s="200">
        <f>IF(FB72="",0,CN72*CN$2*IF($FC72="V",1,-1)*IF($Q72="Fixo",(FB72-INDEX('Curva Forward'!$C$5:$AN$13,MATCH(CONCATENATE(BD_COMERCIAL!$K72," ",BD_COMERCIAL!$L72),'Curva Forward'!$B$5:$B$13,0),MATCH(GN$4,'Curva Forward'!$C$4:$AN$4,0))),FB72))</f>
        <v>0</v>
      </c>
      <c r="GO72" s="201">
        <f t="shared" ca="1" si="44"/>
        <v>0</v>
      </c>
      <c r="GP72" s="201">
        <f t="shared" ca="1" si="45"/>
        <v>0</v>
      </c>
    </row>
    <row r="73" spans="1:198" x14ac:dyDescent="0.25">
      <c r="A73" s="6"/>
      <c r="B73" s="7" t="s">
        <v>398</v>
      </c>
      <c r="C73" s="8">
        <v>44530</v>
      </c>
      <c r="D73" s="9" t="s">
        <v>124</v>
      </c>
      <c r="E73" s="9" t="s">
        <v>125</v>
      </c>
      <c r="F73" s="113">
        <v>3780401000108</v>
      </c>
      <c r="G73" s="10" t="s">
        <v>197</v>
      </c>
      <c r="H73" s="113">
        <v>11322550000224</v>
      </c>
      <c r="I73" s="9" t="s">
        <v>126</v>
      </c>
      <c r="J73" s="166" t="s">
        <v>366</v>
      </c>
      <c r="K73" s="10" t="s">
        <v>127</v>
      </c>
      <c r="L73" s="84" t="s">
        <v>22</v>
      </c>
      <c r="M73" s="11">
        <v>44835</v>
      </c>
      <c r="N73" s="12">
        <v>44895</v>
      </c>
      <c r="O73" s="10">
        <v>2.5</v>
      </c>
      <c r="P73" s="84">
        <v>250</v>
      </c>
      <c r="Q73" s="84" t="s">
        <v>128</v>
      </c>
      <c r="R73" s="10" t="s">
        <v>129</v>
      </c>
      <c r="S73" s="14" t="s">
        <v>135</v>
      </c>
      <c r="T73" s="11"/>
      <c r="U73" s="12"/>
      <c r="V73" s="257" t="str">
        <f ca="1">IF(U73="","",
IF(U73="NA","",
IFERROR(VLOOKUP(EOMONTH(M73,-2)+1,IPCA!$A:$B,2,0),
VLOOKUP(EOMONTH(TODAY(),-2)+1,IPCA!$A:$B,2,0))/
VLOOKUP(EOMONTH(U73,-2)+1,IPCA!$A:$B,2,0)*
P73))</f>
        <v/>
      </c>
      <c r="W73" s="84"/>
      <c r="X73" s="13" t="s">
        <v>133</v>
      </c>
      <c r="Y73" s="166"/>
      <c r="AA73" s="108"/>
      <c r="AB73" s="15"/>
      <c r="AK73">
        <v>2.5</v>
      </c>
      <c r="AL73">
        <v>2.5</v>
      </c>
      <c r="AM73" s="6"/>
      <c r="AN73" s="15"/>
      <c r="AY73" s="6"/>
      <c r="AZ73" s="15"/>
      <c r="BK73" s="6"/>
      <c r="BL73" s="15"/>
      <c r="BW73" s="6"/>
      <c r="BX73" s="15"/>
      <c r="CI73" s="6"/>
      <c r="CJ73" s="16">
        <f t="shared" si="29"/>
        <v>0.4178082191780822</v>
      </c>
      <c r="CK73" s="16" t="str">
        <f t="shared" si="30"/>
        <v/>
      </c>
      <c r="CL73" s="16" t="str">
        <f t="shared" si="31"/>
        <v/>
      </c>
      <c r="CM73" s="16" t="str">
        <f t="shared" si="32"/>
        <v/>
      </c>
      <c r="CN73" s="16" t="str">
        <f t="shared" si="33"/>
        <v/>
      </c>
      <c r="CO73" s="18"/>
      <c r="CP73" s="15"/>
      <c r="CY73">
        <v>250</v>
      </c>
      <c r="CZ73">
        <v>250</v>
      </c>
      <c r="DA73" s="6"/>
      <c r="DB73" s="15"/>
      <c r="DM73" s="6"/>
      <c r="DN73" s="15"/>
      <c r="DY73" s="6"/>
      <c r="DZ73" s="15"/>
      <c r="EK73" s="6"/>
      <c r="EL73" s="15"/>
      <c r="EW73" s="6"/>
      <c r="EX73" s="16">
        <f t="shared" si="34"/>
        <v>41.780821917808218</v>
      </c>
      <c r="EY73" s="16" t="str">
        <f t="shared" si="35"/>
        <v/>
      </c>
      <c r="EZ73" s="16" t="str">
        <f t="shared" si="36"/>
        <v/>
      </c>
      <c r="FA73" s="16" t="str">
        <f t="shared" si="37"/>
        <v/>
      </c>
      <c r="FB73" s="160" t="str">
        <f t="shared" si="38"/>
        <v/>
      </c>
      <c r="FC73" t="s">
        <v>204</v>
      </c>
      <c r="FD73" s="20" t="s">
        <v>126</v>
      </c>
      <c r="FE73"/>
      <c r="FF73" s="209" t="s">
        <v>206</v>
      </c>
      <c r="FH73" s="284">
        <f t="shared" ca="1" si="39"/>
        <v>0</v>
      </c>
      <c r="FI73" s="208">
        <f t="shared" si="40"/>
        <v>2</v>
      </c>
      <c r="FK73" t="str">
        <f t="shared" si="41"/>
        <v>Atmo Comercializadora de Energia Ltda</v>
      </c>
      <c r="FL73" s="201">
        <f t="shared" ca="1" si="42"/>
        <v>541800</v>
      </c>
      <c r="FM73" s="201">
        <f t="shared" ca="1" si="43"/>
        <v>0</v>
      </c>
      <c r="FN73" s="200">
        <f>AB73*AB$2*IF($FC73="V",1,-1)*IF($Q73="Fixo",(CP73-INDEX('Curva Forward'!$C$5:$AN$13,MATCH(CONCATENATE(BD_COMERCIAL!$K73," ",BD_COMERCIAL!$L73),'Curva Forward'!$B$5:$B$13,0),MATCH(FN$4,'Curva Forward'!$C$4:$AN$4,0))),CP73)</f>
        <v>0</v>
      </c>
      <c r="FO73" s="200">
        <f>AC73*AC$2*IF($FC73="V",1,-1)*IF($Q73="Fixo",(CQ73-INDEX('Curva Forward'!$C$5:$AN$13,MATCH(CONCATENATE(BD_COMERCIAL!$K73," ",BD_COMERCIAL!$L73),'Curva Forward'!$B$5:$B$13,0),MATCH(FO$4,'Curva Forward'!$C$4:$AN$4,0))),CQ73)</f>
        <v>0</v>
      </c>
      <c r="FP73" s="200">
        <f>AD73*AD$2*IF($FC73="V",1,-1)*IF($Q73="Fixo",(CR73-INDEX('Curva Forward'!$C$5:$AN$13,MATCH(CONCATENATE(BD_COMERCIAL!$K73," ",BD_COMERCIAL!$L73),'Curva Forward'!$B$5:$B$13,0),MATCH(FP$4,'Curva Forward'!$C$4:$AN$4,0))),CR73)</f>
        <v>0</v>
      </c>
      <c r="FQ73" s="200">
        <f>AE73*AE$2*IF($FC73="V",1,-1)*IF($Q73="Fixo",(CS73-INDEX('Curva Forward'!$C$5:$AN$13,MATCH(CONCATENATE(BD_COMERCIAL!$K73," ",BD_COMERCIAL!$L73),'Curva Forward'!$B$5:$B$13,0),MATCH(FQ$4,'Curva Forward'!$C$4:$AN$4,0))),CS73)</f>
        <v>0</v>
      </c>
      <c r="FR73" s="200">
        <f>AF73*AF$2*IF($FC73="V",1,-1)*IF($Q73="Fixo",(CT73-INDEX('Curva Forward'!$C$5:$AN$13,MATCH(CONCATENATE(BD_COMERCIAL!$K73," ",BD_COMERCIAL!$L73),'Curva Forward'!$B$5:$B$13,0),MATCH(FR$4,'Curva Forward'!$C$4:$AN$4,0))),CT73)</f>
        <v>0</v>
      </c>
      <c r="FS73" s="200">
        <f>AG73*AG$2*IF($FC73="V",1,-1)*IF($Q73="Fixo",(CU73-INDEX('Curva Forward'!$C$5:$AN$13,MATCH(CONCATENATE(BD_COMERCIAL!$K73," ",BD_COMERCIAL!$L73),'Curva Forward'!$B$5:$B$13,0),MATCH(FS$4,'Curva Forward'!$C$4:$AN$4,0))),CU73)</f>
        <v>0</v>
      </c>
      <c r="FT73" s="200">
        <f>AH73*AH$2*IF($FC73="V",1,-1)*IF($Q73="Fixo",(CV73-INDEX('Curva Forward'!$C$5:$AN$13,MATCH(CONCATENATE(BD_COMERCIAL!$K73," ",BD_COMERCIAL!$L73),'Curva Forward'!$B$5:$B$13,0),MATCH(FT$4,'Curva Forward'!$C$4:$AN$4,0))),CV73)</f>
        <v>0</v>
      </c>
      <c r="FU73" s="200">
        <f>AI73*AI$2*IF($FC73="V",1,-1)*IF($Q73="Fixo",(CW73-INDEX('Curva Forward'!$C$5:$AN$13,MATCH(CONCATENATE(BD_COMERCIAL!$K73," ",BD_COMERCIAL!$L73),'Curva Forward'!$B$5:$B$13,0),MATCH(FU$4,'Curva Forward'!$C$4:$AN$4,0))),CW73)</f>
        <v>0</v>
      </c>
      <c r="FV73" s="200">
        <f>AJ73*AJ$2*IF($FC73="V",1,-1)*IF($Q73="Fixo",(CX73-INDEX('Curva Forward'!$C$5:$AN$13,MATCH(CONCATENATE(BD_COMERCIAL!$K73," ",BD_COMERCIAL!$L73),'Curva Forward'!$B$5:$B$13,0),MATCH(FV$4,'Curva Forward'!$C$4:$AN$4,0))),CX73)</f>
        <v>0</v>
      </c>
      <c r="FW73" s="200">
        <f>AK73*AK$2*IF($FC73="V",1,-1)*IF($Q73="Fixo",(CY73-INDEX('Curva Forward'!$C$5:$AN$13,MATCH(CONCATENATE(BD_COMERCIAL!$K73," ",BD_COMERCIAL!$L73),'Curva Forward'!$B$5:$B$13,0),MATCH(FW$4,'Curva Forward'!$C$4:$AN$4,0))),CY73)</f>
        <v>279000</v>
      </c>
      <c r="FX73" s="200">
        <f>AL73*AL$2*IF($FC73="V",1,-1)*IF($Q73="Fixo",(CZ73-INDEX('Curva Forward'!$C$5:$AN$13,MATCH(CONCATENATE(BD_COMERCIAL!$K73," ",BD_COMERCIAL!$L73),'Curva Forward'!$B$5:$B$13,0),MATCH(FX$4,'Curva Forward'!$C$4:$AN$4,0))),CZ73)</f>
        <v>262800</v>
      </c>
      <c r="FY73" s="200">
        <f>AM73*AM$2*IF($FC73="V",1,-1)*IF($Q73="Fixo",(DA73-INDEX('Curva Forward'!$C$5:$AN$13,MATCH(CONCATENATE(BD_COMERCIAL!$K73," ",BD_COMERCIAL!$L73),'Curva Forward'!$B$5:$B$13,0),MATCH(FY$4,'Curva Forward'!$C$4:$AN$4,0))),DA73)</f>
        <v>0</v>
      </c>
      <c r="FZ73" s="200">
        <f>AN73*AN$2*IF($FC73="V",1,-1)*IF($Q73="Fixo",(DB73-INDEX('Curva Forward'!$C$5:$AN$13,MATCH(CONCATENATE(BD_COMERCIAL!$K73," ",BD_COMERCIAL!$L73),'Curva Forward'!$B$5:$B$13,0),MATCH(FZ$4,'Curva Forward'!$C$4:$AN$4,0))),DB73)</f>
        <v>0</v>
      </c>
      <c r="GA73" s="200">
        <f>AO73*AO$2*IF($FC73="V",1,-1)*IF($Q73="Fixo",(DC73-INDEX('Curva Forward'!$C$5:$AN$13,MATCH(CONCATENATE(BD_COMERCIAL!$K73," ",BD_COMERCIAL!$L73),'Curva Forward'!$B$5:$B$13,0),MATCH(GA$4,'Curva Forward'!$C$4:$AN$4,0))),DC73)</f>
        <v>0</v>
      </c>
      <c r="GB73" s="200">
        <f>AP73*AP$2*IF($FC73="V",1,-1)*IF($Q73="Fixo",(DD73-INDEX('Curva Forward'!$C$5:$AN$13,MATCH(CONCATENATE(BD_COMERCIAL!$K73," ",BD_COMERCIAL!$L73),'Curva Forward'!$B$5:$B$13,0),MATCH(GB$4,'Curva Forward'!$C$4:$AN$4,0))),DD73)</f>
        <v>0</v>
      </c>
      <c r="GC73" s="200">
        <f>AQ73*AQ$2*IF($FC73="V",1,-1)*IF($Q73="Fixo",(DE73-INDEX('Curva Forward'!$C$5:$AN$13,MATCH(CONCATENATE(BD_COMERCIAL!$K73," ",BD_COMERCIAL!$L73),'Curva Forward'!$B$5:$B$13,0),MATCH(GC$4,'Curva Forward'!$C$4:$AN$4,0))),DE73)</f>
        <v>0</v>
      </c>
      <c r="GD73" s="200">
        <f>AR73*AR$2*IF($FC73="V",1,-1)*IF($Q73="Fixo",(DF73-INDEX('Curva Forward'!$C$5:$AN$13,MATCH(CONCATENATE(BD_COMERCIAL!$K73," ",BD_COMERCIAL!$L73),'Curva Forward'!$B$5:$B$13,0),MATCH(GD$4,'Curva Forward'!$C$4:$AN$4,0))),DF73)</f>
        <v>0</v>
      </c>
      <c r="GE73" s="200">
        <f>AS73*AS$2*IF($FC73="V",1,-1)*IF($Q73="Fixo",(DG73-INDEX('Curva Forward'!$C$5:$AN$13,MATCH(CONCATENATE(BD_COMERCIAL!$K73," ",BD_COMERCIAL!$L73),'Curva Forward'!$B$5:$B$13,0),MATCH(GE$4,'Curva Forward'!$C$4:$AN$4,0))),DG73)</f>
        <v>0</v>
      </c>
      <c r="GF73" s="200">
        <f>AT73*AT$2*IF($FC73="V",1,-1)*IF($Q73="Fixo",(DH73-INDEX('Curva Forward'!$C$5:$AN$13,MATCH(CONCATENATE(BD_COMERCIAL!$K73," ",BD_COMERCIAL!$L73),'Curva Forward'!$B$5:$B$13,0),MATCH(GF$4,'Curva Forward'!$C$4:$AN$4,0))),DH73)</f>
        <v>0</v>
      </c>
      <c r="GG73" s="200">
        <f>AU73*AU$2*IF($FC73="V",1,-1)*IF($Q73="Fixo",(DI73-INDEX('Curva Forward'!$C$5:$AN$13,MATCH(CONCATENATE(BD_COMERCIAL!$K73," ",BD_COMERCIAL!$L73),'Curva Forward'!$B$5:$B$13,0),MATCH(GG$4,'Curva Forward'!$C$4:$AN$4,0))),DI73)</f>
        <v>0</v>
      </c>
      <c r="GH73" s="200">
        <f>AV73*AV$2*IF($FC73="V",1,-1)*IF($Q73="Fixo",(DJ73-INDEX('Curva Forward'!$C$5:$AN$13,MATCH(CONCATENATE(BD_COMERCIAL!$K73," ",BD_COMERCIAL!$L73),'Curva Forward'!$B$5:$B$13,0),MATCH(GH$4,'Curva Forward'!$C$4:$AN$4,0))),DJ73)</f>
        <v>0</v>
      </c>
      <c r="GI73" s="200">
        <f>AW73*AW$2*IF($FC73="V",1,-1)*IF($Q73="Fixo",(DK73-INDEX('Curva Forward'!$C$5:$AN$13,MATCH(CONCATENATE(BD_COMERCIAL!$K73," ",BD_COMERCIAL!$L73),'Curva Forward'!$B$5:$B$13,0),MATCH(GI$4,'Curva Forward'!$C$4:$AN$4,0))),DK73)</f>
        <v>0</v>
      </c>
      <c r="GJ73" s="200">
        <f>AX73*AX$2*IF($FC73="V",1,-1)*IF($Q73="Fixo",(DL73-INDEX('Curva Forward'!$C$5:$AN$13,MATCH(CONCATENATE(BD_COMERCIAL!$K73," ",BD_COMERCIAL!$L73),'Curva Forward'!$B$5:$B$13,0),MATCH(GJ$4,'Curva Forward'!$C$4:$AN$4,0))),DL73)</f>
        <v>0</v>
      </c>
      <c r="GK73" s="200">
        <f>AY73*AY$2*IF($FC73="V",1,-1)*IF($Q73="Fixo",(DM73-INDEX('Curva Forward'!$C$5:$AN$13,MATCH(CONCATENATE(BD_COMERCIAL!$K73," ",BD_COMERCIAL!$L73),'Curva Forward'!$B$5:$B$13,0),MATCH(GK$4,'Curva Forward'!$C$4:$AN$4,0))),DM73)</f>
        <v>0</v>
      </c>
      <c r="GL73" s="200">
        <f>IF(EZ73="",0,CL73*CL$2*IF($FC73="V",1,-1)*IF($Q73="Fixo",(EZ73-INDEX('Curva Forward'!$C$5:$AN$13,MATCH(CONCATENATE(BD_COMERCIAL!$K73," ",BD_COMERCIAL!$L73),'Curva Forward'!$B$5:$B$13,0),MATCH(GL$4,'Curva Forward'!$C$4:$AN$4,0))),EZ73))</f>
        <v>0</v>
      </c>
      <c r="GM73" s="200">
        <f>IF(FA73="",0,CM73*CM$2*IF($FC73="V",1,-1)*IF($Q73="Fixo",(FA73-INDEX('Curva Forward'!$C$5:$AN$13,MATCH(CONCATENATE(BD_COMERCIAL!$K73," ",BD_COMERCIAL!$L73),'Curva Forward'!$B$5:$B$13,0),MATCH(GM$4,'Curva Forward'!$C$4:$AN$4,0))),FA73))</f>
        <v>0</v>
      </c>
      <c r="GN73" s="200">
        <f>IF(FB73="",0,CN73*CN$2*IF($FC73="V",1,-1)*IF($Q73="Fixo",(FB73-INDEX('Curva Forward'!$C$5:$AN$13,MATCH(CONCATENATE(BD_COMERCIAL!$K73," ",BD_COMERCIAL!$L73),'Curva Forward'!$B$5:$B$13,0),MATCH(GN$4,'Curva Forward'!$C$4:$AN$4,0))),FB73))</f>
        <v>0</v>
      </c>
      <c r="GO73" s="201">
        <f t="shared" ca="1" si="44"/>
        <v>0</v>
      </c>
      <c r="GP73" s="201">
        <f t="shared" ca="1" si="45"/>
        <v>0</v>
      </c>
    </row>
    <row r="74" spans="1:198" x14ac:dyDescent="0.25">
      <c r="A74" s="6"/>
      <c r="B74" s="7" t="s">
        <v>399</v>
      </c>
      <c r="C74" s="8">
        <v>44530</v>
      </c>
      <c r="D74" s="9" t="s">
        <v>131</v>
      </c>
      <c r="E74" s="9" t="s">
        <v>197</v>
      </c>
      <c r="F74" s="113">
        <v>11322550000224</v>
      </c>
      <c r="G74" s="10" t="s">
        <v>125</v>
      </c>
      <c r="H74" s="113">
        <v>3780401000108</v>
      </c>
      <c r="I74" s="9" t="s">
        <v>126</v>
      </c>
      <c r="J74" s="166" t="s">
        <v>366</v>
      </c>
      <c r="K74" s="10" t="s">
        <v>127</v>
      </c>
      <c r="L74" s="84" t="s">
        <v>22</v>
      </c>
      <c r="M74" s="11">
        <v>44896</v>
      </c>
      <c r="N74" s="12">
        <v>44926</v>
      </c>
      <c r="O74" s="10">
        <v>5</v>
      </c>
      <c r="P74" s="84">
        <v>225</v>
      </c>
      <c r="Q74" s="84" t="s">
        <v>128</v>
      </c>
      <c r="R74" s="10" t="s">
        <v>129</v>
      </c>
      <c r="S74" s="14" t="s">
        <v>135</v>
      </c>
      <c r="T74" s="11"/>
      <c r="U74" s="12"/>
      <c r="V74" s="257" t="str">
        <f ca="1">IF(U74="","",
IF(U74="NA","",
IFERROR(VLOOKUP(EOMONTH(M74,-2)+1,IPCA!$A:$B,2,0),
VLOOKUP(EOMONTH(TODAY(),-2)+1,IPCA!$A:$B,2,0))/
VLOOKUP(EOMONTH(U74,-2)+1,IPCA!$A:$B,2,0)*
P74))</f>
        <v/>
      </c>
      <c r="W74" s="84"/>
      <c r="X74" s="13" t="s">
        <v>133</v>
      </c>
      <c r="Y74" s="166"/>
      <c r="AA74" s="108"/>
      <c r="AB74" s="15"/>
      <c r="AM74" s="6">
        <v>5</v>
      </c>
      <c r="AN74" s="15"/>
      <c r="AY74" s="6"/>
      <c r="AZ74" s="15"/>
      <c r="BK74" s="6"/>
      <c r="BL74" s="15"/>
      <c r="BW74" s="6"/>
      <c r="BX74" s="15"/>
      <c r="CI74" s="6"/>
      <c r="CJ74" s="16">
        <f t="shared" si="29"/>
        <v>0.42465753424657532</v>
      </c>
      <c r="CK74" s="16" t="str">
        <f t="shared" si="30"/>
        <v/>
      </c>
      <c r="CL74" s="16" t="str">
        <f t="shared" si="31"/>
        <v/>
      </c>
      <c r="CM74" s="16" t="str">
        <f t="shared" si="32"/>
        <v/>
      </c>
      <c r="CN74" s="16" t="str">
        <f t="shared" si="33"/>
        <v/>
      </c>
      <c r="CO74" s="18"/>
      <c r="CP74" s="15"/>
      <c r="DA74" s="6">
        <v>225</v>
      </c>
      <c r="DB74" s="15"/>
      <c r="DM74" s="6"/>
      <c r="DN74" s="15"/>
      <c r="DY74" s="6"/>
      <c r="DZ74" s="15"/>
      <c r="EK74" s="6"/>
      <c r="EL74" s="15"/>
      <c r="EW74" s="6"/>
      <c r="EX74" s="16">
        <f t="shared" si="34"/>
        <v>19.109589041095891</v>
      </c>
      <c r="EY74" s="16" t="str">
        <f t="shared" si="35"/>
        <v/>
      </c>
      <c r="EZ74" s="16" t="str">
        <f t="shared" si="36"/>
        <v/>
      </c>
      <c r="FA74" s="16" t="str">
        <f t="shared" si="37"/>
        <v/>
      </c>
      <c r="FB74" s="160" t="str">
        <f t="shared" si="38"/>
        <v/>
      </c>
      <c r="FC74" t="s">
        <v>205</v>
      </c>
      <c r="FD74" s="20" t="s">
        <v>126</v>
      </c>
      <c r="FE74"/>
      <c r="FF74" s="209" t="s">
        <v>206</v>
      </c>
      <c r="FH74" s="284">
        <f t="shared" ca="1" si="39"/>
        <v>0</v>
      </c>
      <c r="FI74" s="208">
        <f t="shared" si="40"/>
        <v>1</v>
      </c>
      <c r="FK74" t="str">
        <f t="shared" si="41"/>
        <v>Atmo Comercializadora de Energia Ltda</v>
      </c>
      <c r="FL74" s="201">
        <f t="shared" ca="1" si="42"/>
        <v>-476160</v>
      </c>
      <c r="FM74" s="201">
        <f t="shared" ca="1" si="43"/>
        <v>0</v>
      </c>
      <c r="FN74" s="200">
        <f>AB74*AB$2*IF($FC74="V",1,-1)*IF($Q74="Fixo",(CP74-INDEX('Curva Forward'!$C$5:$AN$13,MATCH(CONCATENATE(BD_COMERCIAL!$K74," ",BD_COMERCIAL!$L74),'Curva Forward'!$B$5:$B$13,0),MATCH(FN$4,'Curva Forward'!$C$4:$AN$4,0))),CP74)</f>
        <v>0</v>
      </c>
      <c r="FO74" s="200">
        <f>AC74*AC$2*IF($FC74="V",1,-1)*IF($Q74="Fixo",(CQ74-INDEX('Curva Forward'!$C$5:$AN$13,MATCH(CONCATENATE(BD_COMERCIAL!$K74," ",BD_COMERCIAL!$L74),'Curva Forward'!$B$5:$B$13,0),MATCH(FO$4,'Curva Forward'!$C$4:$AN$4,0))),CQ74)</f>
        <v>0</v>
      </c>
      <c r="FP74" s="200">
        <f>AD74*AD$2*IF($FC74="V",1,-1)*IF($Q74="Fixo",(CR74-INDEX('Curva Forward'!$C$5:$AN$13,MATCH(CONCATENATE(BD_COMERCIAL!$K74," ",BD_COMERCIAL!$L74),'Curva Forward'!$B$5:$B$13,0),MATCH(FP$4,'Curva Forward'!$C$4:$AN$4,0))),CR74)</f>
        <v>0</v>
      </c>
      <c r="FQ74" s="200">
        <f>AE74*AE$2*IF($FC74="V",1,-1)*IF($Q74="Fixo",(CS74-INDEX('Curva Forward'!$C$5:$AN$13,MATCH(CONCATENATE(BD_COMERCIAL!$K74," ",BD_COMERCIAL!$L74),'Curva Forward'!$B$5:$B$13,0),MATCH(FQ$4,'Curva Forward'!$C$4:$AN$4,0))),CS74)</f>
        <v>0</v>
      </c>
      <c r="FR74" s="200">
        <f>AF74*AF$2*IF($FC74="V",1,-1)*IF($Q74="Fixo",(CT74-INDEX('Curva Forward'!$C$5:$AN$13,MATCH(CONCATENATE(BD_COMERCIAL!$K74," ",BD_COMERCIAL!$L74),'Curva Forward'!$B$5:$B$13,0),MATCH(FR$4,'Curva Forward'!$C$4:$AN$4,0))),CT74)</f>
        <v>0</v>
      </c>
      <c r="FS74" s="200">
        <f>AG74*AG$2*IF($FC74="V",1,-1)*IF($Q74="Fixo",(CU74-INDEX('Curva Forward'!$C$5:$AN$13,MATCH(CONCATENATE(BD_COMERCIAL!$K74," ",BD_COMERCIAL!$L74),'Curva Forward'!$B$5:$B$13,0),MATCH(FS$4,'Curva Forward'!$C$4:$AN$4,0))),CU74)</f>
        <v>0</v>
      </c>
      <c r="FT74" s="200">
        <f>AH74*AH$2*IF($FC74="V",1,-1)*IF($Q74="Fixo",(CV74-INDEX('Curva Forward'!$C$5:$AN$13,MATCH(CONCATENATE(BD_COMERCIAL!$K74," ",BD_COMERCIAL!$L74),'Curva Forward'!$B$5:$B$13,0),MATCH(FT$4,'Curva Forward'!$C$4:$AN$4,0))),CV74)</f>
        <v>0</v>
      </c>
      <c r="FU74" s="200">
        <f>AI74*AI$2*IF($FC74="V",1,-1)*IF($Q74="Fixo",(CW74-INDEX('Curva Forward'!$C$5:$AN$13,MATCH(CONCATENATE(BD_COMERCIAL!$K74," ",BD_COMERCIAL!$L74),'Curva Forward'!$B$5:$B$13,0),MATCH(FU$4,'Curva Forward'!$C$4:$AN$4,0))),CW74)</f>
        <v>0</v>
      </c>
      <c r="FV74" s="200">
        <f>AJ74*AJ$2*IF($FC74="V",1,-1)*IF($Q74="Fixo",(CX74-INDEX('Curva Forward'!$C$5:$AN$13,MATCH(CONCATENATE(BD_COMERCIAL!$K74," ",BD_COMERCIAL!$L74),'Curva Forward'!$B$5:$B$13,0),MATCH(FV$4,'Curva Forward'!$C$4:$AN$4,0))),CX74)</f>
        <v>0</v>
      </c>
      <c r="FW74" s="200">
        <f>AK74*AK$2*IF($FC74="V",1,-1)*IF($Q74="Fixo",(CY74-INDEX('Curva Forward'!$C$5:$AN$13,MATCH(CONCATENATE(BD_COMERCIAL!$K74," ",BD_COMERCIAL!$L74),'Curva Forward'!$B$5:$B$13,0),MATCH(FW$4,'Curva Forward'!$C$4:$AN$4,0))),CY74)</f>
        <v>0</v>
      </c>
      <c r="FX74" s="200">
        <f>AL74*AL$2*IF($FC74="V",1,-1)*IF($Q74="Fixo",(CZ74-INDEX('Curva Forward'!$C$5:$AN$13,MATCH(CONCATENATE(BD_COMERCIAL!$K74," ",BD_COMERCIAL!$L74),'Curva Forward'!$B$5:$B$13,0),MATCH(FX$4,'Curva Forward'!$C$4:$AN$4,0))),CZ74)</f>
        <v>0</v>
      </c>
      <c r="FY74" s="200">
        <f>AM74*AM$2*IF($FC74="V",1,-1)*IF($Q74="Fixo",(DA74-INDEX('Curva Forward'!$C$5:$AN$13,MATCH(CONCATENATE(BD_COMERCIAL!$K74," ",BD_COMERCIAL!$L74),'Curva Forward'!$B$5:$B$13,0),MATCH(FY$4,'Curva Forward'!$C$4:$AN$4,0))),DA74)</f>
        <v>-476160</v>
      </c>
      <c r="FZ74" s="200">
        <f>AN74*AN$2*IF($FC74="V",1,-1)*IF($Q74="Fixo",(DB74-INDEX('Curva Forward'!$C$5:$AN$13,MATCH(CONCATENATE(BD_COMERCIAL!$K74," ",BD_COMERCIAL!$L74),'Curva Forward'!$B$5:$B$13,0),MATCH(FZ$4,'Curva Forward'!$C$4:$AN$4,0))),DB74)</f>
        <v>0</v>
      </c>
      <c r="GA74" s="200">
        <f>AO74*AO$2*IF($FC74="V",1,-1)*IF($Q74="Fixo",(DC74-INDEX('Curva Forward'!$C$5:$AN$13,MATCH(CONCATENATE(BD_COMERCIAL!$K74," ",BD_COMERCIAL!$L74),'Curva Forward'!$B$5:$B$13,0),MATCH(GA$4,'Curva Forward'!$C$4:$AN$4,0))),DC74)</f>
        <v>0</v>
      </c>
      <c r="GB74" s="200">
        <f>AP74*AP$2*IF($FC74="V",1,-1)*IF($Q74="Fixo",(DD74-INDEX('Curva Forward'!$C$5:$AN$13,MATCH(CONCATENATE(BD_COMERCIAL!$K74," ",BD_COMERCIAL!$L74),'Curva Forward'!$B$5:$B$13,0),MATCH(GB$4,'Curva Forward'!$C$4:$AN$4,0))),DD74)</f>
        <v>0</v>
      </c>
      <c r="GC74" s="200">
        <f>AQ74*AQ$2*IF($FC74="V",1,-1)*IF($Q74="Fixo",(DE74-INDEX('Curva Forward'!$C$5:$AN$13,MATCH(CONCATENATE(BD_COMERCIAL!$K74," ",BD_COMERCIAL!$L74),'Curva Forward'!$B$5:$B$13,0),MATCH(GC$4,'Curva Forward'!$C$4:$AN$4,0))),DE74)</f>
        <v>0</v>
      </c>
      <c r="GD74" s="200">
        <f>AR74*AR$2*IF($FC74="V",1,-1)*IF($Q74="Fixo",(DF74-INDEX('Curva Forward'!$C$5:$AN$13,MATCH(CONCATENATE(BD_COMERCIAL!$K74," ",BD_COMERCIAL!$L74),'Curva Forward'!$B$5:$B$13,0),MATCH(GD$4,'Curva Forward'!$C$4:$AN$4,0))),DF74)</f>
        <v>0</v>
      </c>
      <c r="GE74" s="200">
        <f>AS74*AS$2*IF($FC74="V",1,-1)*IF($Q74="Fixo",(DG74-INDEX('Curva Forward'!$C$5:$AN$13,MATCH(CONCATENATE(BD_COMERCIAL!$K74," ",BD_COMERCIAL!$L74),'Curva Forward'!$B$5:$B$13,0),MATCH(GE$4,'Curva Forward'!$C$4:$AN$4,0))),DG74)</f>
        <v>0</v>
      </c>
      <c r="GF74" s="200">
        <f>AT74*AT$2*IF($FC74="V",1,-1)*IF($Q74="Fixo",(DH74-INDEX('Curva Forward'!$C$5:$AN$13,MATCH(CONCATENATE(BD_COMERCIAL!$K74," ",BD_COMERCIAL!$L74),'Curva Forward'!$B$5:$B$13,0),MATCH(GF$4,'Curva Forward'!$C$4:$AN$4,0))),DH74)</f>
        <v>0</v>
      </c>
      <c r="GG74" s="200">
        <f>AU74*AU$2*IF($FC74="V",1,-1)*IF($Q74="Fixo",(DI74-INDEX('Curva Forward'!$C$5:$AN$13,MATCH(CONCATENATE(BD_COMERCIAL!$K74," ",BD_COMERCIAL!$L74),'Curva Forward'!$B$5:$B$13,0),MATCH(GG$4,'Curva Forward'!$C$4:$AN$4,0))),DI74)</f>
        <v>0</v>
      </c>
      <c r="GH74" s="200">
        <f>AV74*AV$2*IF($FC74="V",1,-1)*IF($Q74="Fixo",(DJ74-INDEX('Curva Forward'!$C$5:$AN$13,MATCH(CONCATENATE(BD_COMERCIAL!$K74," ",BD_COMERCIAL!$L74),'Curva Forward'!$B$5:$B$13,0),MATCH(GH$4,'Curva Forward'!$C$4:$AN$4,0))),DJ74)</f>
        <v>0</v>
      </c>
      <c r="GI74" s="200">
        <f>AW74*AW$2*IF($FC74="V",1,-1)*IF($Q74="Fixo",(DK74-INDEX('Curva Forward'!$C$5:$AN$13,MATCH(CONCATENATE(BD_COMERCIAL!$K74," ",BD_COMERCIAL!$L74),'Curva Forward'!$B$5:$B$13,0),MATCH(GI$4,'Curva Forward'!$C$4:$AN$4,0))),DK74)</f>
        <v>0</v>
      </c>
      <c r="GJ74" s="200">
        <f>AX74*AX$2*IF($FC74="V",1,-1)*IF($Q74="Fixo",(DL74-INDEX('Curva Forward'!$C$5:$AN$13,MATCH(CONCATENATE(BD_COMERCIAL!$K74," ",BD_COMERCIAL!$L74),'Curva Forward'!$B$5:$B$13,0),MATCH(GJ$4,'Curva Forward'!$C$4:$AN$4,0))),DL74)</f>
        <v>0</v>
      </c>
      <c r="GK74" s="200">
        <f>AY74*AY$2*IF($FC74="V",1,-1)*IF($Q74="Fixo",(DM74-INDEX('Curva Forward'!$C$5:$AN$13,MATCH(CONCATENATE(BD_COMERCIAL!$K74," ",BD_COMERCIAL!$L74),'Curva Forward'!$B$5:$B$13,0),MATCH(GK$4,'Curva Forward'!$C$4:$AN$4,0))),DM74)</f>
        <v>0</v>
      </c>
      <c r="GL74" s="200">
        <f>IF(EZ74="",0,CL74*CL$2*IF($FC74="V",1,-1)*IF($Q74="Fixo",(EZ74-INDEX('Curva Forward'!$C$5:$AN$13,MATCH(CONCATENATE(BD_COMERCIAL!$K74," ",BD_COMERCIAL!$L74),'Curva Forward'!$B$5:$B$13,0),MATCH(GL$4,'Curva Forward'!$C$4:$AN$4,0))),EZ74))</f>
        <v>0</v>
      </c>
      <c r="GM74" s="200">
        <f>IF(FA74="",0,CM74*CM$2*IF($FC74="V",1,-1)*IF($Q74="Fixo",(FA74-INDEX('Curva Forward'!$C$5:$AN$13,MATCH(CONCATENATE(BD_COMERCIAL!$K74," ",BD_COMERCIAL!$L74),'Curva Forward'!$B$5:$B$13,0),MATCH(GM$4,'Curva Forward'!$C$4:$AN$4,0))),FA74))</f>
        <v>0</v>
      </c>
      <c r="GN74" s="200">
        <f>IF(FB74="",0,CN74*CN$2*IF($FC74="V",1,-1)*IF($Q74="Fixo",(FB74-INDEX('Curva Forward'!$C$5:$AN$13,MATCH(CONCATENATE(BD_COMERCIAL!$K74," ",BD_COMERCIAL!$L74),'Curva Forward'!$B$5:$B$13,0),MATCH(GN$4,'Curva Forward'!$C$4:$AN$4,0))),FB74))</f>
        <v>0</v>
      </c>
      <c r="GO74" s="201">
        <f t="shared" ca="1" si="44"/>
        <v>0</v>
      </c>
      <c r="GP74" s="201">
        <f t="shared" ca="1" si="45"/>
        <v>0</v>
      </c>
    </row>
    <row r="75" spans="1:198" x14ac:dyDescent="0.25">
      <c r="A75" s="6"/>
      <c r="B75" s="7" t="s">
        <v>400</v>
      </c>
      <c r="C75" s="8">
        <v>44531</v>
      </c>
      <c r="D75" s="9" t="s">
        <v>131</v>
      </c>
      <c r="E75" s="9" t="s">
        <v>231</v>
      </c>
      <c r="F75" s="113">
        <v>11315117000180</v>
      </c>
      <c r="G75" s="10" t="s">
        <v>125</v>
      </c>
      <c r="H75" s="113">
        <v>3780401000108</v>
      </c>
      <c r="I75" s="9" t="s">
        <v>126</v>
      </c>
      <c r="J75" s="166" t="s">
        <v>366</v>
      </c>
      <c r="K75" s="10" t="s">
        <v>127</v>
      </c>
      <c r="L75" s="84" t="s">
        <v>22</v>
      </c>
      <c r="M75" s="11">
        <v>44562</v>
      </c>
      <c r="N75" s="12">
        <v>44651</v>
      </c>
      <c r="O75" s="10">
        <v>3</v>
      </c>
      <c r="P75" s="84">
        <v>201</v>
      </c>
      <c r="Q75" s="84" t="s">
        <v>128</v>
      </c>
      <c r="R75" s="10" t="s">
        <v>129</v>
      </c>
      <c r="S75" s="14" t="s">
        <v>135</v>
      </c>
      <c r="T75" s="11"/>
      <c r="U75" s="12"/>
      <c r="V75" s="257" t="str">
        <f ca="1">IF(U75="","",
IF(U75="NA","",
IFERROR(VLOOKUP(EOMONTH(M75,-2)+1,IPCA!$A:$B,2,0),
VLOOKUP(EOMONTH(TODAY(),-2)+1,IPCA!$A:$B,2,0))/
VLOOKUP(EOMONTH(U75,-2)+1,IPCA!$A:$B,2,0)*
P75))</f>
        <v/>
      </c>
      <c r="W75" s="84"/>
      <c r="X75" s="13" t="s">
        <v>133</v>
      </c>
      <c r="Y75" s="166"/>
      <c r="AA75" s="108"/>
      <c r="AB75" s="15">
        <v>3</v>
      </c>
      <c r="AC75">
        <v>3</v>
      </c>
      <c r="AD75">
        <v>3</v>
      </c>
      <c r="AM75" s="6"/>
      <c r="AN75" s="15"/>
      <c r="AY75" s="6"/>
      <c r="AZ75" s="15"/>
      <c r="BK75" s="6"/>
      <c r="BL75" s="15"/>
      <c r="BW75" s="6"/>
      <c r="BX75" s="15"/>
      <c r="CI75" s="6"/>
      <c r="CJ75" s="16">
        <f t="shared" si="29"/>
        <v>0.73972602739726023</v>
      </c>
      <c r="CK75" s="16" t="str">
        <f t="shared" si="30"/>
        <v/>
      </c>
      <c r="CL75" s="16" t="str">
        <f t="shared" si="31"/>
        <v/>
      </c>
      <c r="CM75" s="16" t="str">
        <f t="shared" si="32"/>
        <v/>
      </c>
      <c r="CN75" s="16" t="str">
        <f t="shared" si="33"/>
        <v/>
      </c>
      <c r="CO75" s="18"/>
      <c r="CP75" s="15">
        <v>201</v>
      </c>
      <c r="CQ75">
        <v>201</v>
      </c>
      <c r="CR75">
        <v>201</v>
      </c>
      <c r="DA75" s="6"/>
      <c r="DB75" s="15"/>
      <c r="DM75" s="6"/>
      <c r="DN75" s="15"/>
      <c r="DY75" s="6"/>
      <c r="DZ75" s="15"/>
      <c r="EK75" s="6"/>
      <c r="EL75" s="15"/>
      <c r="EW75" s="6"/>
      <c r="EX75" s="16">
        <f t="shared" si="34"/>
        <v>49.561643835616437</v>
      </c>
      <c r="EY75" s="16" t="str">
        <f t="shared" si="35"/>
        <v/>
      </c>
      <c r="EZ75" s="16" t="str">
        <f t="shared" si="36"/>
        <v/>
      </c>
      <c r="FA75" s="16" t="str">
        <f t="shared" si="37"/>
        <v/>
      </c>
      <c r="FB75" s="160" t="str">
        <f t="shared" si="38"/>
        <v/>
      </c>
      <c r="FC75" t="s">
        <v>205</v>
      </c>
      <c r="FD75" s="20" t="s">
        <v>126</v>
      </c>
      <c r="FE75"/>
      <c r="FF75" s="209" t="s">
        <v>206</v>
      </c>
      <c r="FH75" s="284">
        <f t="shared" ca="1" si="39"/>
        <v>0</v>
      </c>
      <c r="FI75" s="208">
        <f t="shared" si="40"/>
        <v>2.9666666666666668</v>
      </c>
      <c r="FK75" t="str">
        <f t="shared" si="41"/>
        <v>Lightcom Comercializadora de Energia S/A</v>
      </c>
      <c r="FL75" s="201">
        <f t="shared" ca="1" si="42"/>
        <v>-915264</v>
      </c>
      <c r="FM75" s="201">
        <f t="shared" ca="1" si="43"/>
        <v>0</v>
      </c>
      <c r="FN75" s="200">
        <f>AB75*AB$2*IF($FC75="V",1,-1)*IF($Q75="Fixo",(CP75-INDEX('Curva Forward'!$C$5:$AN$13,MATCH(CONCATENATE(BD_COMERCIAL!$K75," ",BD_COMERCIAL!$L75),'Curva Forward'!$B$5:$B$13,0),MATCH(FN$4,'Curva Forward'!$C$4:$AN$4,0))),CP75)</f>
        <v>-303552</v>
      </c>
      <c r="FO75" s="200">
        <f>AC75*AC$2*IF($FC75="V",1,-1)*IF($Q75="Fixo",(CQ75-INDEX('Curva Forward'!$C$5:$AN$13,MATCH(CONCATENATE(BD_COMERCIAL!$K75," ",BD_COMERCIAL!$L75),'Curva Forward'!$B$5:$B$13,0),MATCH(FO$4,'Curva Forward'!$C$4:$AN$4,0))),CQ75)</f>
        <v>-290304</v>
      </c>
      <c r="FP75" s="200">
        <f>AD75*AD$2*IF($FC75="V",1,-1)*IF($Q75="Fixo",(CR75-INDEX('Curva Forward'!$C$5:$AN$13,MATCH(CONCATENATE(BD_COMERCIAL!$K75," ",BD_COMERCIAL!$L75),'Curva Forward'!$B$5:$B$13,0),MATCH(FP$4,'Curva Forward'!$C$4:$AN$4,0))),CR75)</f>
        <v>-321408</v>
      </c>
      <c r="FQ75" s="200">
        <f>AE75*AE$2*IF($FC75="V",1,-1)*IF($Q75="Fixo",(CS75-INDEX('Curva Forward'!$C$5:$AN$13,MATCH(CONCATENATE(BD_COMERCIAL!$K75," ",BD_COMERCIAL!$L75),'Curva Forward'!$B$5:$B$13,0),MATCH(FQ$4,'Curva Forward'!$C$4:$AN$4,0))),CS75)</f>
        <v>0</v>
      </c>
      <c r="FR75" s="200">
        <f>AF75*AF$2*IF($FC75="V",1,-1)*IF($Q75="Fixo",(CT75-INDEX('Curva Forward'!$C$5:$AN$13,MATCH(CONCATENATE(BD_COMERCIAL!$K75," ",BD_COMERCIAL!$L75),'Curva Forward'!$B$5:$B$13,0),MATCH(FR$4,'Curva Forward'!$C$4:$AN$4,0))),CT75)</f>
        <v>0</v>
      </c>
      <c r="FS75" s="200">
        <f>AG75*AG$2*IF($FC75="V",1,-1)*IF($Q75="Fixo",(CU75-INDEX('Curva Forward'!$C$5:$AN$13,MATCH(CONCATENATE(BD_COMERCIAL!$K75," ",BD_COMERCIAL!$L75),'Curva Forward'!$B$5:$B$13,0),MATCH(FS$4,'Curva Forward'!$C$4:$AN$4,0))),CU75)</f>
        <v>0</v>
      </c>
      <c r="FT75" s="200">
        <f>AH75*AH$2*IF($FC75="V",1,-1)*IF($Q75="Fixo",(CV75-INDEX('Curva Forward'!$C$5:$AN$13,MATCH(CONCATENATE(BD_COMERCIAL!$K75," ",BD_COMERCIAL!$L75),'Curva Forward'!$B$5:$B$13,0),MATCH(FT$4,'Curva Forward'!$C$4:$AN$4,0))),CV75)</f>
        <v>0</v>
      </c>
      <c r="FU75" s="200">
        <f>AI75*AI$2*IF($FC75="V",1,-1)*IF($Q75="Fixo",(CW75-INDEX('Curva Forward'!$C$5:$AN$13,MATCH(CONCATENATE(BD_COMERCIAL!$K75," ",BD_COMERCIAL!$L75),'Curva Forward'!$B$5:$B$13,0),MATCH(FU$4,'Curva Forward'!$C$4:$AN$4,0))),CW75)</f>
        <v>0</v>
      </c>
      <c r="FV75" s="200">
        <f>AJ75*AJ$2*IF($FC75="V",1,-1)*IF($Q75="Fixo",(CX75-INDEX('Curva Forward'!$C$5:$AN$13,MATCH(CONCATENATE(BD_COMERCIAL!$K75," ",BD_COMERCIAL!$L75),'Curva Forward'!$B$5:$B$13,0),MATCH(FV$4,'Curva Forward'!$C$4:$AN$4,0))),CX75)</f>
        <v>0</v>
      </c>
      <c r="FW75" s="200">
        <f>AK75*AK$2*IF($FC75="V",1,-1)*IF($Q75="Fixo",(CY75-INDEX('Curva Forward'!$C$5:$AN$13,MATCH(CONCATENATE(BD_COMERCIAL!$K75," ",BD_COMERCIAL!$L75),'Curva Forward'!$B$5:$B$13,0),MATCH(FW$4,'Curva Forward'!$C$4:$AN$4,0))),CY75)</f>
        <v>0</v>
      </c>
      <c r="FX75" s="200">
        <f>AL75*AL$2*IF($FC75="V",1,-1)*IF($Q75="Fixo",(CZ75-INDEX('Curva Forward'!$C$5:$AN$13,MATCH(CONCATENATE(BD_COMERCIAL!$K75," ",BD_COMERCIAL!$L75),'Curva Forward'!$B$5:$B$13,0),MATCH(FX$4,'Curva Forward'!$C$4:$AN$4,0))),CZ75)</f>
        <v>0</v>
      </c>
      <c r="FY75" s="200">
        <f>AM75*AM$2*IF($FC75="V",1,-1)*IF($Q75="Fixo",(DA75-INDEX('Curva Forward'!$C$5:$AN$13,MATCH(CONCATENATE(BD_COMERCIAL!$K75," ",BD_COMERCIAL!$L75),'Curva Forward'!$B$5:$B$13,0),MATCH(FY$4,'Curva Forward'!$C$4:$AN$4,0))),DA75)</f>
        <v>0</v>
      </c>
      <c r="FZ75" s="200">
        <f>AN75*AN$2*IF($FC75="V",1,-1)*IF($Q75="Fixo",(DB75-INDEX('Curva Forward'!$C$5:$AN$13,MATCH(CONCATENATE(BD_COMERCIAL!$K75," ",BD_COMERCIAL!$L75),'Curva Forward'!$B$5:$B$13,0),MATCH(FZ$4,'Curva Forward'!$C$4:$AN$4,0))),DB75)</f>
        <v>0</v>
      </c>
      <c r="GA75" s="200">
        <f>AO75*AO$2*IF($FC75="V",1,-1)*IF($Q75="Fixo",(DC75-INDEX('Curva Forward'!$C$5:$AN$13,MATCH(CONCATENATE(BD_COMERCIAL!$K75," ",BD_COMERCIAL!$L75),'Curva Forward'!$B$5:$B$13,0),MATCH(GA$4,'Curva Forward'!$C$4:$AN$4,0))),DC75)</f>
        <v>0</v>
      </c>
      <c r="GB75" s="200">
        <f>AP75*AP$2*IF($FC75="V",1,-1)*IF($Q75="Fixo",(DD75-INDEX('Curva Forward'!$C$5:$AN$13,MATCH(CONCATENATE(BD_COMERCIAL!$K75," ",BD_COMERCIAL!$L75),'Curva Forward'!$B$5:$B$13,0),MATCH(GB$4,'Curva Forward'!$C$4:$AN$4,0))),DD75)</f>
        <v>0</v>
      </c>
      <c r="GC75" s="200">
        <f>AQ75*AQ$2*IF($FC75="V",1,-1)*IF($Q75="Fixo",(DE75-INDEX('Curva Forward'!$C$5:$AN$13,MATCH(CONCATENATE(BD_COMERCIAL!$K75," ",BD_COMERCIAL!$L75),'Curva Forward'!$B$5:$B$13,0),MATCH(GC$4,'Curva Forward'!$C$4:$AN$4,0))),DE75)</f>
        <v>0</v>
      </c>
      <c r="GD75" s="200">
        <f>AR75*AR$2*IF($FC75="V",1,-1)*IF($Q75="Fixo",(DF75-INDEX('Curva Forward'!$C$5:$AN$13,MATCH(CONCATENATE(BD_COMERCIAL!$K75," ",BD_COMERCIAL!$L75),'Curva Forward'!$B$5:$B$13,0),MATCH(GD$4,'Curva Forward'!$C$4:$AN$4,0))),DF75)</f>
        <v>0</v>
      </c>
      <c r="GE75" s="200">
        <f>AS75*AS$2*IF($FC75="V",1,-1)*IF($Q75="Fixo",(DG75-INDEX('Curva Forward'!$C$5:$AN$13,MATCH(CONCATENATE(BD_COMERCIAL!$K75," ",BD_COMERCIAL!$L75),'Curva Forward'!$B$5:$B$13,0),MATCH(GE$4,'Curva Forward'!$C$4:$AN$4,0))),DG75)</f>
        <v>0</v>
      </c>
      <c r="GF75" s="200">
        <f>AT75*AT$2*IF($FC75="V",1,-1)*IF($Q75="Fixo",(DH75-INDEX('Curva Forward'!$C$5:$AN$13,MATCH(CONCATENATE(BD_COMERCIAL!$K75," ",BD_COMERCIAL!$L75),'Curva Forward'!$B$5:$B$13,0),MATCH(GF$4,'Curva Forward'!$C$4:$AN$4,0))),DH75)</f>
        <v>0</v>
      </c>
      <c r="GG75" s="200">
        <f>AU75*AU$2*IF($FC75="V",1,-1)*IF($Q75="Fixo",(DI75-INDEX('Curva Forward'!$C$5:$AN$13,MATCH(CONCATENATE(BD_COMERCIAL!$K75," ",BD_COMERCIAL!$L75),'Curva Forward'!$B$5:$B$13,0),MATCH(GG$4,'Curva Forward'!$C$4:$AN$4,0))),DI75)</f>
        <v>0</v>
      </c>
      <c r="GH75" s="200">
        <f>AV75*AV$2*IF($FC75="V",1,-1)*IF($Q75="Fixo",(DJ75-INDEX('Curva Forward'!$C$5:$AN$13,MATCH(CONCATENATE(BD_COMERCIAL!$K75," ",BD_COMERCIAL!$L75),'Curva Forward'!$B$5:$B$13,0),MATCH(GH$4,'Curva Forward'!$C$4:$AN$4,0))),DJ75)</f>
        <v>0</v>
      </c>
      <c r="GI75" s="200">
        <f>AW75*AW$2*IF($FC75="V",1,-1)*IF($Q75="Fixo",(DK75-INDEX('Curva Forward'!$C$5:$AN$13,MATCH(CONCATENATE(BD_COMERCIAL!$K75," ",BD_COMERCIAL!$L75),'Curva Forward'!$B$5:$B$13,0),MATCH(GI$4,'Curva Forward'!$C$4:$AN$4,0))),DK75)</f>
        <v>0</v>
      </c>
      <c r="GJ75" s="200">
        <f>AX75*AX$2*IF($FC75="V",1,-1)*IF($Q75="Fixo",(DL75-INDEX('Curva Forward'!$C$5:$AN$13,MATCH(CONCATENATE(BD_COMERCIAL!$K75," ",BD_COMERCIAL!$L75),'Curva Forward'!$B$5:$B$13,0),MATCH(GJ$4,'Curva Forward'!$C$4:$AN$4,0))),DL75)</f>
        <v>0</v>
      </c>
      <c r="GK75" s="200">
        <f>AY75*AY$2*IF($FC75="V",1,-1)*IF($Q75="Fixo",(DM75-INDEX('Curva Forward'!$C$5:$AN$13,MATCH(CONCATENATE(BD_COMERCIAL!$K75," ",BD_COMERCIAL!$L75),'Curva Forward'!$B$5:$B$13,0),MATCH(GK$4,'Curva Forward'!$C$4:$AN$4,0))),DM75)</f>
        <v>0</v>
      </c>
      <c r="GL75" s="200">
        <f>IF(EZ75="",0,CL75*CL$2*IF($FC75="V",1,-1)*IF($Q75="Fixo",(EZ75-INDEX('Curva Forward'!$C$5:$AN$13,MATCH(CONCATENATE(BD_COMERCIAL!$K75," ",BD_COMERCIAL!$L75),'Curva Forward'!$B$5:$B$13,0),MATCH(GL$4,'Curva Forward'!$C$4:$AN$4,0))),EZ75))</f>
        <v>0</v>
      </c>
      <c r="GM75" s="200">
        <f>IF(FA75="",0,CM75*CM$2*IF($FC75="V",1,-1)*IF($Q75="Fixo",(FA75-INDEX('Curva Forward'!$C$5:$AN$13,MATCH(CONCATENATE(BD_COMERCIAL!$K75," ",BD_COMERCIAL!$L75),'Curva Forward'!$B$5:$B$13,0),MATCH(GM$4,'Curva Forward'!$C$4:$AN$4,0))),FA75))</f>
        <v>0</v>
      </c>
      <c r="GN75" s="200">
        <f>IF(FB75="",0,CN75*CN$2*IF($FC75="V",1,-1)*IF($Q75="Fixo",(FB75-INDEX('Curva Forward'!$C$5:$AN$13,MATCH(CONCATENATE(BD_COMERCIAL!$K75," ",BD_COMERCIAL!$L75),'Curva Forward'!$B$5:$B$13,0),MATCH(GN$4,'Curva Forward'!$C$4:$AN$4,0))),FB75))</f>
        <v>0</v>
      </c>
      <c r="GO75" s="201">
        <f t="shared" ca="1" si="44"/>
        <v>0</v>
      </c>
      <c r="GP75" s="201">
        <f t="shared" ca="1" si="45"/>
        <v>0</v>
      </c>
    </row>
    <row r="76" spans="1:198" x14ac:dyDescent="0.25">
      <c r="A76" s="6"/>
      <c r="B76" s="7" t="s">
        <v>401</v>
      </c>
      <c r="C76" s="8">
        <v>44531</v>
      </c>
      <c r="D76" s="9" t="s">
        <v>124</v>
      </c>
      <c r="E76" s="9" t="s">
        <v>125</v>
      </c>
      <c r="F76" s="113">
        <v>3780401000108</v>
      </c>
      <c r="G76" s="177" t="s">
        <v>780</v>
      </c>
      <c r="H76" s="113" t="s">
        <v>781</v>
      </c>
      <c r="I76" s="9" t="s">
        <v>126</v>
      </c>
      <c r="J76" s="166" t="s">
        <v>366</v>
      </c>
      <c r="K76" s="10" t="s">
        <v>127</v>
      </c>
      <c r="L76" s="84" t="s">
        <v>22</v>
      </c>
      <c r="M76" s="11">
        <v>44743</v>
      </c>
      <c r="N76" s="12">
        <v>44834</v>
      </c>
      <c r="O76" s="10">
        <v>7</v>
      </c>
      <c r="P76" s="84">
        <v>290</v>
      </c>
      <c r="Q76" s="84" t="s">
        <v>128</v>
      </c>
      <c r="R76" s="10" t="s">
        <v>129</v>
      </c>
      <c r="S76" s="14" t="s">
        <v>135</v>
      </c>
      <c r="T76" s="11"/>
      <c r="U76" s="12"/>
      <c r="V76" s="257" t="str">
        <f ca="1">IF(U76="","",
IF(U76="NA","",
IFERROR(VLOOKUP(EOMONTH(M76,-2)+1,IPCA!$A:$B,2,0),
VLOOKUP(EOMONTH(TODAY(),-2)+1,IPCA!$A:$B,2,0))/
VLOOKUP(EOMONTH(U76,-2)+1,IPCA!$A:$B,2,0)*
P76))</f>
        <v/>
      </c>
      <c r="W76" s="84"/>
      <c r="X76" s="13" t="s">
        <v>133</v>
      </c>
      <c r="Y76" s="166" t="s">
        <v>779</v>
      </c>
      <c r="Z76" s="107" t="s">
        <v>136</v>
      </c>
      <c r="AA76" s="108">
        <v>44636</v>
      </c>
      <c r="AB76" s="15"/>
      <c r="AH76">
        <v>7</v>
      </c>
      <c r="AI76">
        <v>7</v>
      </c>
      <c r="AJ76">
        <v>7</v>
      </c>
      <c r="AM76" s="6"/>
      <c r="AN76" s="15"/>
      <c r="AY76" s="6"/>
      <c r="AZ76" s="15"/>
      <c r="BK76" s="6"/>
      <c r="BL76" s="15"/>
      <c r="BW76" s="6"/>
      <c r="BX76" s="15"/>
      <c r="CI76" s="6"/>
      <c r="CJ76" s="16">
        <f t="shared" si="29"/>
        <v>1.7643835616438357</v>
      </c>
      <c r="CK76" s="16" t="str">
        <f t="shared" si="30"/>
        <v/>
      </c>
      <c r="CL76" s="16" t="str">
        <f t="shared" si="31"/>
        <v/>
      </c>
      <c r="CM76" s="16" t="str">
        <f t="shared" si="32"/>
        <v/>
      </c>
      <c r="CN76" s="16" t="str">
        <f t="shared" si="33"/>
        <v/>
      </c>
      <c r="CO76" s="18"/>
      <c r="CP76" s="15"/>
      <c r="CV76">
        <v>290</v>
      </c>
      <c r="CW76">
        <v>290</v>
      </c>
      <c r="CX76">
        <v>290</v>
      </c>
      <c r="DA76" s="6"/>
      <c r="DB76" s="15"/>
      <c r="DM76" s="6"/>
      <c r="DN76" s="15"/>
      <c r="DY76" s="6"/>
      <c r="DZ76" s="15"/>
      <c r="EK76" s="6"/>
      <c r="EL76" s="15"/>
      <c r="EW76" s="6"/>
      <c r="EX76" s="16">
        <f t="shared" si="34"/>
        <v>73.095890410958901</v>
      </c>
      <c r="EY76" s="16" t="str">
        <f t="shared" si="35"/>
        <v/>
      </c>
      <c r="EZ76" s="16" t="str">
        <f t="shared" si="36"/>
        <v/>
      </c>
      <c r="FA76" s="16" t="str">
        <f t="shared" si="37"/>
        <v/>
      </c>
      <c r="FB76" s="160" t="str">
        <f t="shared" si="38"/>
        <v/>
      </c>
      <c r="FC76" t="s">
        <v>204</v>
      </c>
      <c r="FD76" s="20" t="s">
        <v>126</v>
      </c>
      <c r="FE76"/>
      <c r="FF76" s="209" t="s">
        <v>206</v>
      </c>
      <c r="FH76" s="284">
        <f t="shared" ca="1" si="39"/>
        <v>0</v>
      </c>
      <c r="FI76" s="208">
        <f t="shared" si="40"/>
        <v>3.0333333333333332</v>
      </c>
      <c r="FK76" t="str">
        <f t="shared" si="41"/>
        <v>AES BRASIL OPERAÇÕES S.A.</v>
      </c>
      <c r="FL76" s="201">
        <f t="shared" ca="1" si="42"/>
        <v>3279166.8</v>
      </c>
      <c r="FM76" s="201">
        <f t="shared" ca="1" si="43"/>
        <v>0</v>
      </c>
      <c r="FN76" s="200">
        <f>AB76*AB$2*IF($FC76="V",1,-1)*IF($Q76="Fixo",(CP76-INDEX('Curva Forward'!$C$5:$AN$13,MATCH(CONCATENATE(BD_COMERCIAL!$K76," ",BD_COMERCIAL!$L76),'Curva Forward'!$B$5:$B$13,0),MATCH(FN$4,'Curva Forward'!$C$4:$AN$4,0))),CP76)</f>
        <v>0</v>
      </c>
      <c r="FO76" s="200">
        <f>AC76*AC$2*IF($FC76="V",1,-1)*IF($Q76="Fixo",(CQ76-INDEX('Curva Forward'!$C$5:$AN$13,MATCH(CONCATENATE(BD_COMERCIAL!$K76," ",BD_COMERCIAL!$L76),'Curva Forward'!$B$5:$B$13,0),MATCH(FO$4,'Curva Forward'!$C$4:$AN$4,0))),CQ76)</f>
        <v>0</v>
      </c>
      <c r="FP76" s="200">
        <f>AD76*AD$2*IF($FC76="V",1,-1)*IF($Q76="Fixo",(CR76-INDEX('Curva Forward'!$C$5:$AN$13,MATCH(CONCATENATE(BD_COMERCIAL!$K76," ",BD_COMERCIAL!$L76),'Curva Forward'!$B$5:$B$13,0),MATCH(FP$4,'Curva Forward'!$C$4:$AN$4,0))),CR76)</f>
        <v>0</v>
      </c>
      <c r="FQ76" s="200">
        <f>AE76*AE$2*IF($FC76="V",1,-1)*IF($Q76="Fixo",(CS76-INDEX('Curva Forward'!$C$5:$AN$13,MATCH(CONCATENATE(BD_COMERCIAL!$K76," ",BD_COMERCIAL!$L76),'Curva Forward'!$B$5:$B$13,0),MATCH(FQ$4,'Curva Forward'!$C$4:$AN$4,0))),CS76)</f>
        <v>0</v>
      </c>
      <c r="FR76" s="200">
        <f>AF76*AF$2*IF($FC76="V",1,-1)*IF($Q76="Fixo",(CT76-INDEX('Curva Forward'!$C$5:$AN$13,MATCH(CONCATENATE(BD_COMERCIAL!$K76," ",BD_COMERCIAL!$L76),'Curva Forward'!$B$5:$B$13,0),MATCH(FR$4,'Curva Forward'!$C$4:$AN$4,0))),CT76)</f>
        <v>0</v>
      </c>
      <c r="FS76" s="200">
        <f>AG76*AG$2*IF($FC76="V",1,-1)*IF($Q76="Fixo",(CU76-INDEX('Curva Forward'!$C$5:$AN$13,MATCH(CONCATENATE(BD_COMERCIAL!$K76," ",BD_COMERCIAL!$L76),'Curva Forward'!$B$5:$B$13,0),MATCH(FS$4,'Curva Forward'!$C$4:$AN$4,0))),CU76)</f>
        <v>0</v>
      </c>
      <c r="FT76" s="200">
        <f>AH76*AH$2*IF($FC76="V",1,-1)*IF($Q76="Fixo",(CV76-INDEX('Curva Forward'!$C$5:$AN$13,MATCH(CONCATENATE(BD_COMERCIAL!$K76," ",BD_COMERCIAL!$L76),'Curva Forward'!$B$5:$B$13,0),MATCH(FT$4,'Curva Forward'!$C$4:$AN$4,0))),CV76)</f>
        <v>1163206.8</v>
      </c>
      <c r="FU76" s="200">
        <f>AI76*AI$2*IF($FC76="V",1,-1)*IF($Q76="Fixo",(CW76-INDEX('Curva Forward'!$C$5:$AN$13,MATCH(CONCATENATE(BD_COMERCIAL!$K76," ",BD_COMERCIAL!$L76),'Curva Forward'!$B$5:$B$13,0),MATCH(FU$4,'Curva Forward'!$C$4:$AN$4,0))),CW76)</f>
        <v>1067640</v>
      </c>
      <c r="FV76" s="200">
        <f>AJ76*AJ$2*IF($FC76="V",1,-1)*IF($Q76="Fixo",(CX76-INDEX('Curva Forward'!$C$5:$AN$13,MATCH(CONCATENATE(BD_COMERCIAL!$K76," ",BD_COMERCIAL!$L76),'Curva Forward'!$B$5:$B$13,0),MATCH(FV$4,'Curva Forward'!$C$4:$AN$4,0))),CX76)</f>
        <v>1048320</v>
      </c>
      <c r="FW76" s="200">
        <f>AK76*AK$2*IF($FC76="V",1,-1)*IF($Q76="Fixo",(CY76-INDEX('Curva Forward'!$C$5:$AN$13,MATCH(CONCATENATE(BD_COMERCIAL!$K76," ",BD_COMERCIAL!$L76),'Curva Forward'!$B$5:$B$13,0),MATCH(FW$4,'Curva Forward'!$C$4:$AN$4,0))),CY76)</f>
        <v>0</v>
      </c>
      <c r="FX76" s="200">
        <f>AL76*AL$2*IF($FC76="V",1,-1)*IF($Q76="Fixo",(CZ76-INDEX('Curva Forward'!$C$5:$AN$13,MATCH(CONCATENATE(BD_COMERCIAL!$K76," ",BD_COMERCIAL!$L76),'Curva Forward'!$B$5:$B$13,0),MATCH(FX$4,'Curva Forward'!$C$4:$AN$4,0))),CZ76)</f>
        <v>0</v>
      </c>
      <c r="FY76" s="200">
        <f>AM76*AM$2*IF($FC76="V",1,-1)*IF($Q76="Fixo",(DA76-INDEX('Curva Forward'!$C$5:$AN$13,MATCH(CONCATENATE(BD_COMERCIAL!$K76," ",BD_COMERCIAL!$L76),'Curva Forward'!$B$5:$B$13,0),MATCH(FY$4,'Curva Forward'!$C$4:$AN$4,0))),DA76)</f>
        <v>0</v>
      </c>
      <c r="FZ76" s="200">
        <f>AN76*AN$2*IF($FC76="V",1,-1)*IF($Q76="Fixo",(DB76-INDEX('Curva Forward'!$C$5:$AN$13,MATCH(CONCATENATE(BD_COMERCIAL!$K76," ",BD_COMERCIAL!$L76),'Curva Forward'!$B$5:$B$13,0),MATCH(FZ$4,'Curva Forward'!$C$4:$AN$4,0))),DB76)</f>
        <v>0</v>
      </c>
      <c r="GA76" s="200">
        <f>AO76*AO$2*IF($FC76="V",1,-1)*IF($Q76="Fixo",(DC76-INDEX('Curva Forward'!$C$5:$AN$13,MATCH(CONCATENATE(BD_COMERCIAL!$K76," ",BD_COMERCIAL!$L76),'Curva Forward'!$B$5:$B$13,0),MATCH(GA$4,'Curva Forward'!$C$4:$AN$4,0))),DC76)</f>
        <v>0</v>
      </c>
      <c r="GB76" s="200">
        <f>AP76*AP$2*IF($FC76="V",1,-1)*IF($Q76="Fixo",(DD76-INDEX('Curva Forward'!$C$5:$AN$13,MATCH(CONCATENATE(BD_COMERCIAL!$K76," ",BD_COMERCIAL!$L76),'Curva Forward'!$B$5:$B$13,0),MATCH(GB$4,'Curva Forward'!$C$4:$AN$4,0))),DD76)</f>
        <v>0</v>
      </c>
      <c r="GC76" s="200">
        <f>AQ76*AQ$2*IF($FC76="V",1,-1)*IF($Q76="Fixo",(DE76-INDEX('Curva Forward'!$C$5:$AN$13,MATCH(CONCATENATE(BD_COMERCIAL!$K76," ",BD_COMERCIAL!$L76),'Curva Forward'!$B$5:$B$13,0),MATCH(GC$4,'Curva Forward'!$C$4:$AN$4,0))),DE76)</f>
        <v>0</v>
      </c>
      <c r="GD76" s="200">
        <f>AR76*AR$2*IF($FC76="V",1,-1)*IF($Q76="Fixo",(DF76-INDEX('Curva Forward'!$C$5:$AN$13,MATCH(CONCATENATE(BD_COMERCIAL!$K76," ",BD_COMERCIAL!$L76),'Curva Forward'!$B$5:$B$13,0),MATCH(GD$4,'Curva Forward'!$C$4:$AN$4,0))),DF76)</f>
        <v>0</v>
      </c>
      <c r="GE76" s="200">
        <f>AS76*AS$2*IF($FC76="V",1,-1)*IF($Q76="Fixo",(DG76-INDEX('Curva Forward'!$C$5:$AN$13,MATCH(CONCATENATE(BD_COMERCIAL!$K76," ",BD_COMERCIAL!$L76),'Curva Forward'!$B$5:$B$13,0),MATCH(GE$4,'Curva Forward'!$C$4:$AN$4,0))),DG76)</f>
        <v>0</v>
      </c>
      <c r="GF76" s="200">
        <f>AT76*AT$2*IF($FC76="V",1,-1)*IF($Q76="Fixo",(DH76-INDEX('Curva Forward'!$C$5:$AN$13,MATCH(CONCATENATE(BD_COMERCIAL!$K76," ",BD_COMERCIAL!$L76),'Curva Forward'!$B$5:$B$13,0),MATCH(GF$4,'Curva Forward'!$C$4:$AN$4,0))),DH76)</f>
        <v>0</v>
      </c>
      <c r="GG76" s="200">
        <f>AU76*AU$2*IF($FC76="V",1,-1)*IF($Q76="Fixo",(DI76-INDEX('Curva Forward'!$C$5:$AN$13,MATCH(CONCATENATE(BD_COMERCIAL!$K76," ",BD_COMERCIAL!$L76),'Curva Forward'!$B$5:$B$13,0),MATCH(GG$4,'Curva Forward'!$C$4:$AN$4,0))),DI76)</f>
        <v>0</v>
      </c>
      <c r="GH76" s="200">
        <f>AV76*AV$2*IF($FC76="V",1,-1)*IF($Q76="Fixo",(DJ76-INDEX('Curva Forward'!$C$5:$AN$13,MATCH(CONCATENATE(BD_COMERCIAL!$K76," ",BD_COMERCIAL!$L76),'Curva Forward'!$B$5:$B$13,0),MATCH(GH$4,'Curva Forward'!$C$4:$AN$4,0))),DJ76)</f>
        <v>0</v>
      </c>
      <c r="GI76" s="200">
        <f>AW76*AW$2*IF($FC76="V",1,-1)*IF($Q76="Fixo",(DK76-INDEX('Curva Forward'!$C$5:$AN$13,MATCH(CONCATENATE(BD_COMERCIAL!$K76," ",BD_COMERCIAL!$L76),'Curva Forward'!$B$5:$B$13,0),MATCH(GI$4,'Curva Forward'!$C$4:$AN$4,0))),DK76)</f>
        <v>0</v>
      </c>
      <c r="GJ76" s="200">
        <f>AX76*AX$2*IF($FC76="V",1,-1)*IF($Q76="Fixo",(DL76-INDEX('Curva Forward'!$C$5:$AN$13,MATCH(CONCATENATE(BD_COMERCIAL!$K76," ",BD_COMERCIAL!$L76),'Curva Forward'!$B$5:$B$13,0),MATCH(GJ$4,'Curva Forward'!$C$4:$AN$4,0))),DL76)</f>
        <v>0</v>
      </c>
      <c r="GK76" s="200">
        <f>AY76*AY$2*IF($FC76="V",1,-1)*IF($Q76="Fixo",(DM76-INDEX('Curva Forward'!$C$5:$AN$13,MATCH(CONCATENATE(BD_COMERCIAL!$K76," ",BD_COMERCIAL!$L76),'Curva Forward'!$B$5:$B$13,0),MATCH(GK$4,'Curva Forward'!$C$4:$AN$4,0))),DM76)</f>
        <v>0</v>
      </c>
      <c r="GL76" s="200">
        <f>IF(EZ76="",0,CL76*CL$2*IF($FC76="V",1,-1)*IF($Q76="Fixo",(EZ76-INDEX('Curva Forward'!$C$5:$AN$13,MATCH(CONCATENATE(BD_COMERCIAL!$K76," ",BD_COMERCIAL!$L76),'Curva Forward'!$B$5:$B$13,0),MATCH(GL$4,'Curva Forward'!$C$4:$AN$4,0))),EZ76))</f>
        <v>0</v>
      </c>
      <c r="GM76" s="200">
        <f>IF(FA76="",0,CM76*CM$2*IF($FC76="V",1,-1)*IF($Q76="Fixo",(FA76-INDEX('Curva Forward'!$C$5:$AN$13,MATCH(CONCATENATE(BD_COMERCIAL!$K76," ",BD_COMERCIAL!$L76),'Curva Forward'!$B$5:$B$13,0),MATCH(GM$4,'Curva Forward'!$C$4:$AN$4,0))),FA76))</f>
        <v>0</v>
      </c>
      <c r="GN76" s="200">
        <f>IF(FB76="",0,CN76*CN$2*IF($FC76="V",1,-1)*IF($Q76="Fixo",(FB76-INDEX('Curva Forward'!$C$5:$AN$13,MATCH(CONCATENATE(BD_COMERCIAL!$K76," ",BD_COMERCIAL!$L76),'Curva Forward'!$B$5:$B$13,0),MATCH(GN$4,'Curva Forward'!$C$4:$AN$4,0))),FB76))</f>
        <v>0</v>
      </c>
      <c r="GO76" s="201">
        <f t="shared" ca="1" si="44"/>
        <v>0</v>
      </c>
      <c r="GP76" s="201">
        <f t="shared" ca="1" si="45"/>
        <v>0</v>
      </c>
    </row>
    <row r="77" spans="1:198" x14ac:dyDescent="0.25">
      <c r="A77" s="6"/>
      <c r="B77" s="7" t="s">
        <v>402</v>
      </c>
      <c r="C77" s="8">
        <v>44531</v>
      </c>
      <c r="D77" s="9" t="s">
        <v>131</v>
      </c>
      <c r="E77" s="9" t="s">
        <v>219</v>
      </c>
      <c r="F77" s="113">
        <v>17386017000121</v>
      </c>
      <c r="G77" s="10" t="s">
        <v>125</v>
      </c>
      <c r="H77" s="113">
        <v>3780401000108</v>
      </c>
      <c r="I77" s="9" t="s">
        <v>126</v>
      </c>
      <c r="J77" s="166" t="s">
        <v>366</v>
      </c>
      <c r="K77" s="10" t="s">
        <v>127</v>
      </c>
      <c r="L77" s="84" t="s">
        <v>22</v>
      </c>
      <c r="M77" s="11">
        <v>44652</v>
      </c>
      <c r="N77" s="12">
        <v>44742</v>
      </c>
      <c r="O77" s="10">
        <v>4</v>
      </c>
      <c r="P77" s="84">
        <v>187</v>
      </c>
      <c r="Q77" s="84" t="s">
        <v>128</v>
      </c>
      <c r="R77" s="10" t="s">
        <v>129</v>
      </c>
      <c r="S77" s="14" t="s">
        <v>135</v>
      </c>
      <c r="T77" s="11"/>
      <c r="U77" s="12"/>
      <c r="V77" s="257" t="str">
        <f ca="1">IF(U77="","",
IF(U77="NA","",
IFERROR(VLOOKUP(EOMONTH(M77,-2)+1,IPCA!$A:$B,2,0),
VLOOKUP(EOMONTH(TODAY(),-2)+1,IPCA!$A:$B,2,0))/
VLOOKUP(EOMONTH(U77,-2)+1,IPCA!$A:$B,2,0)*
P77))</f>
        <v/>
      </c>
      <c r="W77" s="84"/>
      <c r="X77" s="13" t="s">
        <v>133</v>
      </c>
      <c r="Y77" s="166"/>
      <c r="AA77" s="108"/>
      <c r="AB77" s="15"/>
      <c r="AE77">
        <v>4</v>
      </c>
      <c r="AF77">
        <v>4</v>
      </c>
      <c r="AG77">
        <v>4</v>
      </c>
      <c r="AM77" s="6"/>
      <c r="AN77" s="15"/>
      <c r="AY77" s="6"/>
      <c r="AZ77" s="15"/>
      <c r="BK77" s="6"/>
      <c r="BL77" s="15"/>
      <c r="BW77" s="6"/>
      <c r="BX77" s="15"/>
      <c r="CI77" s="6"/>
      <c r="CJ77" s="16">
        <f t="shared" si="29"/>
        <v>0.99726027397260275</v>
      </c>
      <c r="CK77" s="16" t="str">
        <f t="shared" si="30"/>
        <v/>
      </c>
      <c r="CL77" s="16" t="str">
        <f t="shared" si="31"/>
        <v/>
      </c>
      <c r="CM77" s="16" t="str">
        <f t="shared" si="32"/>
        <v/>
      </c>
      <c r="CN77" s="16" t="str">
        <f t="shared" si="33"/>
        <v/>
      </c>
      <c r="CO77" s="18"/>
      <c r="CP77" s="15"/>
      <c r="CS77">
        <v>187</v>
      </c>
      <c r="CT77">
        <v>187</v>
      </c>
      <c r="CU77">
        <v>187</v>
      </c>
      <c r="DA77" s="6"/>
      <c r="DB77" s="15"/>
      <c r="DM77" s="6"/>
      <c r="DN77" s="15"/>
      <c r="DY77" s="6"/>
      <c r="DZ77" s="15"/>
      <c r="EK77" s="6"/>
      <c r="EL77" s="15"/>
      <c r="EW77" s="6"/>
      <c r="EX77" s="16">
        <f t="shared" si="34"/>
        <v>46.62191780821918</v>
      </c>
      <c r="EY77" s="16" t="str">
        <f t="shared" si="35"/>
        <v/>
      </c>
      <c r="EZ77" s="16" t="str">
        <f t="shared" si="36"/>
        <v/>
      </c>
      <c r="FA77" s="16" t="str">
        <f t="shared" si="37"/>
        <v/>
      </c>
      <c r="FB77" s="160" t="str">
        <f t="shared" si="38"/>
        <v/>
      </c>
      <c r="FC77" t="s">
        <v>205</v>
      </c>
      <c r="FD77" s="20" t="s">
        <v>126</v>
      </c>
      <c r="FE77"/>
      <c r="FF77" s="209" t="s">
        <v>206</v>
      </c>
      <c r="FH77" s="284">
        <f t="shared" ca="1" si="39"/>
        <v>0</v>
      </c>
      <c r="FI77" s="208">
        <f t="shared" si="40"/>
        <v>3</v>
      </c>
      <c r="FK77" t="str">
        <f t="shared" si="41"/>
        <v>Zeta Comercializadora de Energia S.A</v>
      </c>
      <c r="FL77" s="201">
        <f t="shared" ca="1" si="42"/>
        <v>-1141680</v>
      </c>
      <c r="FM77" s="201">
        <f t="shared" ca="1" si="43"/>
        <v>0</v>
      </c>
      <c r="FN77" s="200">
        <f>AB77*AB$2*IF($FC77="V",1,-1)*IF($Q77="Fixo",(CP77-INDEX('Curva Forward'!$C$5:$AN$13,MATCH(CONCATENATE(BD_COMERCIAL!$K77," ",BD_COMERCIAL!$L77),'Curva Forward'!$B$5:$B$13,0),MATCH(FN$4,'Curva Forward'!$C$4:$AN$4,0))),CP77)</f>
        <v>0</v>
      </c>
      <c r="FO77" s="200">
        <f>AC77*AC$2*IF($FC77="V",1,-1)*IF($Q77="Fixo",(CQ77-INDEX('Curva Forward'!$C$5:$AN$13,MATCH(CONCATENATE(BD_COMERCIAL!$K77," ",BD_COMERCIAL!$L77),'Curva Forward'!$B$5:$B$13,0),MATCH(FO$4,'Curva Forward'!$C$4:$AN$4,0))),CQ77)</f>
        <v>0</v>
      </c>
      <c r="FP77" s="200">
        <f>AD77*AD$2*IF($FC77="V",1,-1)*IF($Q77="Fixo",(CR77-INDEX('Curva Forward'!$C$5:$AN$13,MATCH(CONCATENATE(BD_COMERCIAL!$K77," ",BD_COMERCIAL!$L77),'Curva Forward'!$B$5:$B$13,0),MATCH(FP$4,'Curva Forward'!$C$4:$AN$4,0))),CR77)</f>
        <v>0</v>
      </c>
      <c r="FQ77" s="200">
        <f>AE77*AE$2*IF($FC77="V",1,-1)*IF($Q77="Fixo",(CS77-INDEX('Curva Forward'!$C$5:$AN$13,MATCH(CONCATENATE(BD_COMERCIAL!$K77," ",BD_COMERCIAL!$L77),'Curva Forward'!$B$5:$B$13,0),MATCH(FQ$4,'Curva Forward'!$C$4:$AN$4,0))),CS77)</f>
        <v>-374400</v>
      </c>
      <c r="FR77" s="200">
        <f>AF77*AF$2*IF($FC77="V",1,-1)*IF($Q77="Fixo",(CT77-INDEX('Curva Forward'!$C$5:$AN$13,MATCH(CONCATENATE(BD_COMERCIAL!$K77," ",BD_COMERCIAL!$L77),'Curva Forward'!$B$5:$B$13,0),MATCH(FR$4,'Curva Forward'!$C$4:$AN$4,0))),CT77)</f>
        <v>-389856</v>
      </c>
      <c r="FS77" s="200">
        <f>AG77*AG$2*IF($FC77="V",1,-1)*IF($Q77="Fixo",(CU77-INDEX('Curva Forward'!$C$5:$AN$13,MATCH(CONCATENATE(BD_COMERCIAL!$K77," ",BD_COMERCIAL!$L77),'Curva Forward'!$B$5:$B$13,0),MATCH(FS$4,'Curva Forward'!$C$4:$AN$4,0))),CU77)</f>
        <v>-377424.00000000006</v>
      </c>
      <c r="FT77" s="200">
        <f>AH77*AH$2*IF($FC77="V",1,-1)*IF($Q77="Fixo",(CV77-INDEX('Curva Forward'!$C$5:$AN$13,MATCH(CONCATENATE(BD_COMERCIAL!$K77," ",BD_COMERCIAL!$L77),'Curva Forward'!$B$5:$B$13,0),MATCH(FT$4,'Curva Forward'!$C$4:$AN$4,0))),CV77)</f>
        <v>0</v>
      </c>
      <c r="FU77" s="200">
        <f>AI77*AI$2*IF($FC77="V",1,-1)*IF($Q77="Fixo",(CW77-INDEX('Curva Forward'!$C$5:$AN$13,MATCH(CONCATENATE(BD_COMERCIAL!$K77," ",BD_COMERCIAL!$L77),'Curva Forward'!$B$5:$B$13,0),MATCH(FU$4,'Curva Forward'!$C$4:$AN$4,0))),CW77)</f>
        <v>0</v>
      </c>
      <c r="FV77" s="200">
        <f>AJ77*AJ$2*IF($FC77="V",1,-1)*IF($Q77="Fixo",(CX77-INDEX('Curva Forward'!$C$5:$AN$13,MATCH(CONCATENATE(BD_COMERCIAL!$K77," ",BD_COMERCIAL!$L77),'Curva Forward'!$B$5:$B$13,0),MATCH(FV$4,'Curva Forward'!$C$4:$AN$4,0))),CX77)</f>
        <v>0</v>
      </c>
      <c r="FW77" s="200">
        <f>AK77*AK$2*IF($FC77="V",1,-1)*IF($Q77="Fixo",(CY77-INDEX('Curva Forward'!$C$5:$AN$13,MATCH(CONCATENATE(BD_COMERCIAL!$K77," ",BD_COMERCIAL!$L77),'Curva Forward'!$B$5:$B$13,0),MATCH(FW$4,'Curva Forward'!$C$4:$AN$4,0))),CY77)</f>
        <v>0</v>
      </c>
      <c r="FX77" s="200">
        <f>AL77*AL$2*IF($FC77="V",1,-1)*IF($Q77="Fixo",(CZ77-INDEX('Curva Forward'!$C$5:$AN$13,MATCH(CONCATENATE(BD_COMERCIAL!$K77," ",BD_COMERCIAL!$L77),'Curva Forward'!$B$5:$B$13,0),MATCH(FX$4,'Curva Forward'!$C$4:$AN$4,0))),CZ77)</f>
        <v>0</v>
      </c>
      <c r="FY77" s="200">
        <f>AM77*AM$2*IF($FC77="V",1,-1)*IF($Q77="Fixo",(DA77-INDEX('Curva Forward'!$C$5:$AN$13,MATCH(CONCATENATE(BD_COMERCIAL!$K77," ",BD_COMERCIAL!$L77),'Curva Forward'!$B$5:$B$13,0),MATCH(FY$4,'Curva Forward'!$C$4:$AN$4,0))),DA77)</f>
        <v>0</v>
      </c>
      <c r="FZ77" s="200">
        <f>AN77*AN$2*IF($FC77="V",1,-1)*IF($Q77="Fixo",(DB77-INDEX('Curva Forward'!$C$5:$AN$13,MATCH(CONCATENATE(BD_COMERCIAL!$K77," ",BD_COMERCIAL!$L77),'Curva Forward'!$B$5:$B$13,0),MATCH(FZ$4,'Curva Forward'!$C$4:$AN$4,0))),DB77)</f>
        <v>0</v>
      </c>
      <c r="GA77" s="200">
        <f>AO77*AO$2*IF($FC77="V",1,-1)*IF($Q77="Fixo",(DC77-INDEX('Curva Forward'!$C$5:$AN$13,MATCH(CONCATENATE(BD_COMERCIAL!$K77," ",BD_COMERCIAL!$L77),'Curva Forward'!$B$5:$B$13,0),MATCH(GA$4,'Curva Forward'!$C$4:$AN$4,0))),DC77)</f>
        <v>0</v>
      </c>
      <c r="GB77" s="200">
        <f>AP77*AP$2*IF($FC77="V",1,-1)*IF($Q77="Fixo",(DD77-INDEX('Curva Forward'!$C$5:$AN$13,MATCH(CONCATENATE(BD_COMERCIAL!$K77," ",BD_COMERCIAL!$L77),'Curva Forward'!$B$5:$B$13,0),MATCH(GB$4,'Curva Forward'!$C$4:$AN$4,0))),DD77)</f>
        <v>0</v>
      </c>
      <c r="GC77" s="200">
        <f>AQ77*AQ$2*IF($FC77="V",1,-1)*IF($Q77="Fixo",(DE77-INDEX('Curva Forward'!$C$5:$AN$13,MATCH(CONCATENATE(BD_COMERCIAL!$K77," ",BD_COMERCIAL!$L77),'Curva Forward'!$B$5:$B$13,0),MATCH(GC$4,'Curva Forward'!$C$4:$AN$4,0))),DE77)</f>
        <v>0</v>
      </c>
      <c r="GD77" s="200">
        <f>AR77*AR$2*IF($FC77="V",1,-1)*IF($Q77="Fixo",(DF77-INDEX('Curva Forward'!$C$5:$AN$13,MATCH(CONCATENATE(BD_COMERCIAL!$K77," ",BD_COMERCIAL!$L77),'Curva Forward'!$B$5:$B$13,0),MATCH(GD$4,'Curva Forward'!$C$4:$AN$4,0))),DF77)</f>
        <v>0</v>
      </c>
      <c r="GE77" s="200">
        <f>AS77*AS$2*IF($FC77="V",1,-1)*IF($Q77="Fixo",(DG77-INDEX('Curva Forward'!$C$5:$AN$13,MATCH(CONCATENATE(BD_COMERCIAL!$K77," ",BD_COMERCIAL!$L77),'Curva Forward'!$B$5:$B$13,0),MATCH(GE$4,'Curva Forward'!$C$4:$AN$4,0))),DG77)</f>
        <v>0</v>
      </c>
      <c r="GF77" s="200">
        <f>AT77*AT$2*IF($FC77="V",1,-1)*IF($Q77="Fixo",(DH77-INDEX('Curva Forward'!$C$5:$AN$13,MATCH(CONCATENATE(BD_COMERCIAL!$K77," ",BD_COMERCIAL!$L77),'Curva Forward'!$B$5:$B$13,0),MATCH(GF$4,'Curva Forward'!$C$4:$AN$4,0))),DH77)</f>
        <v>0</v>
      </c>
      <c r="GG77" s="200">
        <f>AU77*AU$2*IF($FC77="V",1,-1)*IF($Q77="Fixo",(DI77-INDEX('Curva Forward'!$C$5:$AN$13,MATCH(CONCATENATE(BD_COMERCIAL!$K77," ",BD_COMERCIAL!$L77),'Curva Forward'!$B$5:$B$13,0),MATCH(GG$4,'Curva Forward'!$C$4:$AN$4,0))),DI77)</f>
        <v>0</v>
      </c>
      <c r="GH77" s="200">
        <f>AV77*AV$2*IF($FC77="V",1,-1)*IF($Q77="Fixo",(DJ77-INDEX('Curva Forward'!$C$5:$AN$13,MATCH(CONCATENATE(BD_COMERCIAL!$K77," ",BD_COMERCIAL!$L77),'Curva Forward'!$B$5:$B$13,0),MATCH(GH$4,'Curva Forward'!$C$4:$AN$4,0))),DJ77)</f>
        <v>0</v>
      </c>
      <c r="GI77" s="200">
        <f>AW77*AW$2*IF($FC77="V",1,-1)*IF($Q77="Fixo",(DK77-INDEX('Curva Forward'!$C$5:$AN$13,MATCH(CONCATENATE(BD_COMERCIAL!$K77," ",BD_COMERCIAL!$L77),'Curva Forward'!$B$5:$B$13,0),MATCH(GI$4,'Curva Forward'!$C$4:$AN$4,0))),DK77)</f>
        <v>0</v>
      </c>
      <c r="GJ77" s="200">
        <f>AX77*AX$2*IF($FC77="V",1,-1)*IF($Q77="Fixo",(DL77-INDEX('Curva Forward'!$C$5:$AN$13,MATCH(CONCATENATE(BD_COMERCIAL!$K77," ",BD_COMERCIAL!$L77),'Curva Forward'!$B$5:$B$13,0),MATCH(GJ$4,'Curva Forward'!$C$4:$AN$4,0))),DL77)</f>
        <v>0</v>
      </c>
      <c r="GK77" s="200">
        <f>AY77*AY$2*IF($FC77="V",1,-1)*IF($Q77="Fixo",(DM77-INDEX('Curva Forward'!$C$5:$AN$13,MATCH(CONCATENATE(BD_COMERCIAL!$K77," ",BD_COMERCIAL!$L77),'Curva Forward'!$B$5:$B$13,0),MATCH(GK$4,'Curva Forward'!$C$4:$AN$4,0))),DM77)</f>
        <v>0</v>
      </c>
      <c r="GL77" s="200">
        <f>IF(EZ77="",0,CL77*CL$2*IF($FC77="V",1,-1)*IF($Q77="Fixo",(EZ77-INDEX('Curva Forward'!$C$5:$AN$13,MATCH(CONCATENATE(BD_COMERCIAL!$K77," ",BD_COMERCIAL!$L77),'Curva Forward'!$B$5:$B$13,0),MATCH(GL$4,'Curva Forward'!$C$4:$AN$4,0))),EZ77))</f>
        <v>0</v>
      </c>
      <c r="GM77" s="200">
        <f>IF(FA77="",0,CM77*CM$2*IF($FC77="V",1,-1)*IF($Q77="Fixo",(FA77-INDEX('Curva Forward'!$C$5:$AN$13,MATCH(CONCATENATE(BD_COMERCIAL!$K77," ",BD_COMERCIAL!$L77),'Curva Forward'!$B$5:$B$13,0),MATCH(GM$4,'Curva Forward'!$C$4:$AN$4,0))),FA77))</f>
        <v>0</v>
      </c>
      <c r="GN77" s="200">
        <f>IF(FB77="",0,CN77*CN$2*IF($FC77="V",1,-1)*IF($Q77="Fixo",(FB77-INDEX('Curva Forward'!$C$5:$AN$13,MATCH(CONCATENATE(BD_COMERCIAL!$K77," ",BD_COMERCIAL!$L77),'Curva Forward'!$B$5:$B$13,0),MATCH(GN$4,'Curva Forward'!$C$4:$AN$4,0))),FB77))</f>
        <v>0</v>
      </c>
      <c r="GO77" s="201">
        <f t="shared" ca="1" si="44"/>
        <v>0</v>
      </c>
      <c r="GP77" s="201">
        <f t="shared" ca="1" si="45"/>
        <v>0</v>
      </c>
    </row>
    <row r="78" spans="1:198" x14ac:dyDescent="0.25">
      <c r="A78" s="6"/>
      <c r="B78" s="7" t="s">
        <v>403</v>
      </c>
      <c r="C78" s="8">
        <v>44531</v>
      </c>
      <c r="D78" s="9" t="s">
        <v>131</v>
      </c>
      <c r="E78" s="9" t="s">
        <v>404</v>
      </c>
      <c r="F78" s="113">
        <v>7358761005632</v>
      </c>
      <c r="G78" s="10" t="s">
        <v>125</v>
      </c>
      <c r="H78" s="113">
        <v>3780401000108</v>
      </c>
      <c r="I78" s="9" t="s">
        <v>126</v>
      </c>
      <c r="J78" s="166" t="s">
        <v>366</v>
      </c>
      <c r="K78" s="10" t="s">
        <v>127</v>
      </c>
      <c r="L78" s="84" t="s">
        <v>22</v>
      </c>
      <c r="M78" s="11">
        <v>44652</v>
      </c>
      <c r="N78" s="12">
        <v>44742</v>
      </c>
      <c r="O78" s="10">
        <v>1</v>
      </c>
      <c r="P78" s="84">
        <v>187</v>
      </c>
      <c r="Q78" s="84" t="s">
        <v>128</v>
      </c>
      <c r="R78" s="10" t="s">
        <v>129</v>
      </c>
      <c r="S78" s="14" t="s">
        <v>135</v>
      </c>
      <c r="T78" s="11"/>
      <c r="U78" s="12"/>
      <c r="V78" s="257" t="str">
        <f ca="1">IF(U78="","",
IF(U78="NA","",
IFERROR(VLOOKUP(EOMONTH(M78,-2)+1,IPCA!$A:$B,2,0),
VLOOKUP(EOMONTH(TODAY(),-2)+1,IPCA!$A:$B,2,0))/
VLOOKUP(EOMONTH(U78,-2)+1,IPCA!$A:$B,2,0)*
P78))</f>
        <v/>
      </c>
      <c r="W78" s="84"/>
      <c r="X78" s="13" t="s">
        <v>6</v>
      </c>
      <c r="Y78" s="166"/>
      <c r="AA78" s="108"/>
      <c r="AB78" s="15"/>
      <c r="AE78">
        <v>1</v>
      </c>
      <c r="AF78">
        <v>1</v>
      </c>
      <c r="AG78">
        <v>1</v>
      </c>
      <c r="AM78" s="6"/>
      <c r="AN78" s="15"/>
      <c r="AY78" s="6"/>
      <c r="AZ78" s="15"/>
      <c r="BK78" s="6"/>
      <c r="BL78" s="15"/>
      <c r="BW78" s="6"/>
      <c r="BX78" s="15"/>
      <c r="CI78" s="6"/>
      <c r="CJ78" s="16">
        <f t="shared" si="29"/>
        <v>0.24931506849315069</v>
      </c>
      <c r="CK78" s="16" t="str">
        <f t="shared" si="30"/>
        <v/>
      </c>
      <c r="CL78" s="16" t="str">
        <f t="shared" si="31"/>
        <v/>
      </c>
      <c r="CM78" s="16" t="str">
        <f t="shared" si="32"/>
        <v/>
      </c>
      <c r="CN78" s="16" t="str">
        <f t="shared" si="33"/>
        <v/>
      </c>
      <c r="CO78" s="18"/>
      <c r="CP78" s="15"/>
      <c r="CS78">
        <v>187</v>
      </c>
      <c r="CT78">
        <v>187</v>
      </c>
      <c r="CU78">
        <v>187</v>
      </c>
      <c r="DA78" s="6"/>
      <c r="DB78" s="15"/>
      <c r="DM78" s="6"/>
      <c r="DN78" s="15"/>
      <c r="DY78" s="6"/>
      <c r="DZ78" s="15"/>
      <c r="EK78" s="6"/>
      <c r="EL78" s="15"/>
      <c r="EW78" s="6"/>
      <c r="EX78" s="16">
        <f t="shared" si="34"/>
        <v>46.62191780821918</v>
      </c>
      <c r="EY78" s="16" t="str">
        <f t="shared" si="35"/>
        <v/>
      </c>
      <c r="EZ78" s="16" t="str">
        <f t="shared" si="36"/>
        <v/>
      </c>
      <c r="FA78" s="16" t="str">
        <f t="shared" si="37"/>
        <v/>
      </c>
      <c r="FB78" s="160" t="str">
        <f t="shared" si="38"/>
        <v/>
      </c>
      <c r="FC78" t="s">
        <v>205</v>
      </c>
      <c r="FD78" s="20" t="s">
        <v>126</v>
      </c>
      <c r="FE78"/>
      <c r="FF78" s="209" t="s">
        <v>206</v>
      </c>
      <c r="FH78" s="284">
        <f t="shared" ca="1" si="39"/>
        <v>0</v>
      </c>
      <c r="FI78" s="208">
        <f t="shared" si="40"/>
        <v>3</v>
      </c>
      <c r="FK78" t="str">
        <f t="shared" si="41"/>
        <v>GERDAU AÇOS LONGOS S.A. - Filial</v>
      </c>
      <c r="FL78" s="201">
        <f t="shared" ca="1" si="42"/>
        <v>-285420</v>
      </c>
      <c r="FM78" s="201">
        <f t="shared" ca="1" si="43"/>
        <v>0</v>
      </c>
      <c r="FN78" s="200">
        <f>AB78*AB$2*IF($FC78="V",1,-1)*IF($Q78="Fixo",(CP78-INDEX('Curva Forward'!$C$5:$AN$13,MATCH(CONCATENATE(BD_COMERCIAL!$K78," ",BD_COMERCIAL!$L78),'Curva Forward'!$B$5:$B$13,0),MATCH(FN$4,'Curva Forward'!$C$4:$AN$4,0))),CP78)</f>
        <v>0</v>
      </c>
      <c r="FO78" s="200">
        <f>AC78*AC$2*IF($FC78="V",1,-1)*IF($Q78="Fixo",(CQ78-INDEX('Curva Forward'!$C$5:$AN$13,MATCH(CONCATENATE(BD_COMERCIAL!$K78," ",BD_COMERCIAL!$L78),'Curva Forward'!$B$5:$B$13,0),MATCH(FO$4,'Curva Forward'!$C$4:$AN$4,0))),CQ78)</f>
        <v>0</v>
      </c>
      <c r="FP78" s="200">
        <f>AD78*AD$2*IF($FC78="V",1,-1)*IF($Q78="Fixo",(CR78-INDEX('Curva Forward'!$C$5:$AN$13,MATCH(CONCATENATE(BD_COMERCIAL!$K78," ",BD_COMERCIAL!$L78),'Curva Forward'!$B$5:$B$13,0),MATCH(FP$4,'Curva Forward'!$C$4:$AN$4,0))),CR78)</f>
        <v>0</v>
      </c>
      <c r="FQ78" s="200">
        <f>AE78*AE$2*IF($FC78="V",1,-1)*IF($Q78="Fixo",(CS78-INDEX('Curva Forward'!$C$5:$AN$13,MATCH(CONCATENATE(BD_COMERCIAL!$K78," ",BD_COMERCIAL!$L78),'Curva Forward'!$B$5:$B$13,0),MATCH(FQ$4,'Curva Forward'!$C$4:$AN$4,0))),CS78)</f>
        <v>-93600</v>
      </c>
      <c r="FR78" s="200">
        <f>AF78*AF$2*IF($FC78="V",1,-1)*IF($Q78="Fixo",(CT78-INDEX('Curva Forward'!$C$5:$AN$13,MATCH(CONCATENATE(BD_COMERCIAL!$K78," ",BD_COMERCIAL!$L78),'Curva Forward'!$B$5:$B$13,0),MATCH(FR$4,'Curva Forward'!$C$4:$AN$4,0))),CT78)</f>
        <v>-97464</v>
      </c>
      <c r="FS78" s="200">
        <f>AG78*AG$2*IF($FC78="V",1,-1)*IF($Q78="Fixo",(CU78-INDEX('Curva Forward'!$C$5:$AN$13,MATCH(CONCATENATE(BD_COMERCIAL!$K78," ",BD_COMERCIAL!$L78),'Curva Forward'!$B$5:$B$13,0),MATCH(FS$4,'Curva Forward'!$C$4:$AN$4,0))),CU78)</f>
        <v>-94356.000000000015</v>
      </c>
      <c r="FT78" s="200">
        <f>AH78*AH$2*IF($FC78="V",1,-1)*IF($Q78="Fixo",(CV78-INDEX('Curva Forward'!$C$5:$AN$13,MATCH(CONCATENATE(BD_COMERCIAL!$K78," ",BD_COMERCIAL!$L78),'Curva Forward'!$B$5:$B$13,0),MATCH(FT$4,'Curva Forward'!$C$4:$AN$4,0))),CV78)</f>
        <v>0</v>
      </c>
      <c r="FU78" s="200">
        <f>AI78*AI$2*IF($FC78="V",1,-1)*IF($Q78="Fixo",(CW78-INDEX('Curva Forward'!$C$5:$AN$13,MATCH(CONCATENATE(BD_COMERCIAL!$K78," ",BD_COMERCIAL!$L78),'Curva Forward'!$B$5:$B$13,0),MATCH(FU$4,'Curva Forward'!$C$4:$AN$4,0))),CW78)</f>
        <v>0</v>
      </c>
      <c r="FV78" s="200">
        <f>AJ78*AJ$2*IF($FC78="V",1,-1)*IF($Q78="Fixo",(CX78-INDEX('Curva Forward'!$C$5:$AN$13,MATCH(CONCATENATE(BD_COMERCIAL!$K78," ",BD_COMERCIAL!$L78),'Curva Forward'!$B$5:$B$13,0),MATCH(FV$4,'Curva Forward'!$C$4:$AN$4,0))),CX78)</f>
        <v>0</v>
      </c>
      <c r="FW78" s="200">
        <f>AK78*AK$2*IF($FC78="V",1,-1)*IF($Q78="Fixo",(CY78-INDEX('Curva Forward'!$C$5:$AN$13,MATCH(CONCATENATE(BD_COMERCIAL!$K78," ",BD_COMERCIAL!$L78),'Curva Forward'!$B$5:$B$13,0),MATCH(FW$4,'Curva Forward'!$C$4:$AN$4,0))),CY78)</f>
        <v>0</v>
      </c>
      <c r="FX78" s="200">
        <f>AL78*AL$2*IF($FC78="V",1,-1)*IF($Q78="Fixo",(CZ78-INDEX('Curva Forward'!$C$5:$AN$13,MATCH(CONCATENATE(BD_COMERCIAL!$K78," ",BD_COMERCIAL!$L78),'Curva Forward'!$B$5:$B$13,0),MATCH(FX$4,'Curva Forward'!$C$4:$AN$4,0))),CZ78)</f>
        <v>0</v>
      </c>
      <c r="FY78" s="200">
        <f>AM78*AM$2*IF($FC78="V",1,-1)*IF($Q78="Fixo",(DA78-INDEX('Curva Forward'!$C$5:$AN$13,MATCH(CONCATENATE(BD_COMERCIAL!$K78," ",BD_COMERCIAL!$L78),'Curva Forward'!$B$5:$B$13,0),MATCH(FY$4,'Curva Forward'!$C$4:$AN$4,0))),DA78)</f>
        <v>0</v>
      </c>
      <c r="FZ78" s="200">
        <f>AN78*AN$2*IF($FC78="V",1,-1)*IF($Q78="Fixo",(DB78-INDEX('Curva Forward'!$C$5:$AN$13,MATCH(CONCATENATE(BD_COMERCIAL!$K78," ",BD_COMERCIAL!$L78),'Curva Forward'!$B$5:$B$13,0),MATCH(FZ$4,'Curva Forward'!$C$4:$AN$4,0))),DB78)</f>
        <v>0</v>
      </c>
      <c r="GA78" s="200">
        <f>AO78*AO$2*IF($FC78="V",1,-1)*IF($Q78="Fixo",(DC78-INDEX('Curva Forward'!$C$5:$AN$13,MATCH(CONCATENATE(BD_COMERCIAL!$K78," ",BD_COMERCIAL!$L78),'Curva Forward'!$B$5:$B$13,0),MATCH(GA$4,'Curva Forward'!$C$4:$AN$4,0))),DC78)</f>
        <v>0</v>
      </c>
      <c r="GB78" s="200">
        <f>AP78*AP$2*IF($FC78="V",1,-1)*IF($Q78="Fixo",(DD78-INDEX('Curva Forward'!$C$5:$AN$13,MATCH(CONCATENATE(BD_COMERCIAL!$K78," ",BD_COMERCIAL!$L78),'Curva Forward'!$B$5:$B$13,0),MATCH(GB$4,'Curva Forward'!$C$4:$AN$4,0))),DD78)</f>
        <v>0</v>
      </c>
      <c r="GC78" s="200">
        <f>AQ78*AQ$2*IF($FC78="V",1,-1)*IF($Q78="Fixo",(DE78-INDEX('Curva Forward'!$C$5:$AN$13,MATCH(CONCATENATE(BD_COMERCIAL!$K78," ",BD_COMERCIAL!$L78),'Curva Forward'!$B$5:$B$13,0),MATCH(GC$4,'Curva Forward'!$C$4:$AN$4,0))),DE78)</f>
        <v>0</v>
      </c>
      <c r="GD78" s="200">
        <f>AR78*AR$2*IF($FC78="V",1,-1)*IF($Q78="Fixo",(DF78-INDEX('Curva Forward'!$C$5:$AN$13,MATCH(CONCATENATE(BD_COMERCIAL!$K78," ",BD_COMERCIAL!$L78),'Curva Forward'!$B$5:$B$13,0),MATCH(GD$4,'Curva Forward'!$C$4:$AN$4,0))),DF78)</f>
        <v>0</v>
      </c>
      <c r="GE78" s="200">
        <f>AS78*AS$2*IF($FC78="V",1,-1)*IF($Q78="Fixo",(DG78-INDEX('Curva Forward'!$C$5:$AN$13,MATCH(CONCATENATE(BD_COMERCIAL!$K78," ",BD_COMERCIAL!$L78),'Curva Forward'!$B$5:$B$13,0),MATCH(GE$4,'Curva Forward'!$C$4:$AN$4,0))),DG78)</f>
        <v>0</v>
      </c>
      <c r="GF78" s="200">
        <f>AT78*AT$2*IF($FC78="V",1,-1)*IF($Q78="Fixo",(DH78-INDEX('Curva Forward'!$C$5:$AN$13,MATCH(CONCATENATE(BD_COMERCIAL!$K78," ",BD_COMERCIAL!$L78),'Curva Forward'!$B$5:$B$13,0),MATCH(GF$4,'Curva Forward'!$C$4:$AN$4,0))),DH78)</f>
        <v>0</v>
      </c>
      <c r="GG78" s="200">
        <f>AU78*AU$2*IF($FC78="V",1,-1)*IF($Q78="Fixo",(DI78-INDEX('Curva Forward'!$C$5:$AN$13,MATCH(CONCATENATE(BD_COMERCIAL!$K78," ",BD_COMERCIAL!$L78),'Curva Forward'!$B$5:$B$13,0),MATCH(GG$4,'Curva Forward'!$C$4:$AN$4,0))),DI78)</f>
        <v>0</v>
      </c>
      <c r="GH78" s="200">
        <f>AV78*AV$2*IF($FC78="V",1,-1)*IF($Q78="Fixo",(DJ78-INDEX('Curva Forward'!$C$5:$AN$13,MATCH(CONCATENATE(BD_COMERCIAL!$K78," ",BD_COMERCIAL!$L78),'Curva Forward'!$B$5:$B$13,0),MATCH(GH$4,'Curva Forward'!$C$4:$AN$4,0))),DJ78)</f>
        <v>0</v>
      </c>
      <c r="GI78" s="200">
        <f>AW78*AW$2*IF($FC78="V",1,-1)*IF($Q78="Fixo",(DK78-INDEX('Curva Forward'!$C$5:$AN$13,MATCH(CONCATENATE(BD_COMERCIAL!$K78," ",BD_COMERCIAL!$L78),'Curva Forward'!$B$5:$B$13,0),MATCH(GI$4,'Curva Forward'!$C$4:$AN$4,0))),DK78)</f>
        <v>0</v>
      </c>
      <c r="GJ78" s="200">
        <f>AX78*AX$2*IF($FC78="V",1,-1)*IF($Q78="Fixo",(DL78-INDEX('Curva Forward'!$C$5:$AN$13,MATCH(CONCATENATE(BD_COMERCIAL!$K78," ",BD_COMERCIAL!$L78),'Curva Forward'!$B$5:$B$13,0),MATCH(GJ$4,'Curva Forward'!$C$4:$AN$4,0))),DL78)</f>
        <v>0</v>
      </c>
      <c r="GK78" s="200">
        <f>AY78*AY$2*IF($FC78="V",1,-1)*IF($Q78="Fixo",(DM78-INDEX('Curva Forward'!$C$5:$AN$13,MATCH(CONCATENATE(BD_COMERCIAL!$K78," ",BD_COMERCIAL!$L78),'Curva Forward'!$B$5:$B$13,0),MATCH(GK$4,'Curva Forward'!$C$4:$AN$4,0))),DM78)</f>
        <v>0</v>
      </c>
      <c r="GL78" s="200">
        <f>IF(EZ78="",0,CL78*CL$2*IF($FC78="V",1,-1)*IF($Q78="Fixo",(EZ78-INDEX('Curva Forward'!$C$5:$AN$13,MATCH(CONCATENATE(BD_COMERCIAL!$K78," ",BD_COMERCIAL!$L78),'Curva Forward'!$B$5:$B$13,0),MATCH(GL$4,'Curva Forward'!$C$4:$AN$4,0))),EZ78))</f>
        <v>0</v>
      </c>
      <c r="GM78" s="200">
        <f>IF(FA78="",0,CM78*CM$2*IF($FC78="V",1,-1)*IF($Q78="Fixo",(FA78-INDEX('Curva Forward'!$C$5:$AN$13,MATCH(CONCATENATE(BD_COMERCIAL!$K78," ",BD_COMERCIAL!$L78),'Curva Forward'!$B$5:$B$13,0),MATCH(GM$4,'Curva Forward'!$C$4:$AN$4,0))),FA78))</f>
        <v>0</v>
      </c>
      <c r="GN78" s="200">
        <f>IF(FB78="",0,CN78*CN$2*IF($FC78="V",1,-1)*IF($Q78="Fixo",(FB78-INDEX('Curva Forward'!$C$5:$AN$13,MATCH(CONCATENATE(BD_COMERCIAL!$K78," ",BD_COMERCIAL!$L78),'Curva Forward'!$B$5:$B$13,0),MATCH(GN$4,'Curva Forward'!$C$4:$AN$4,0))),FB78))</f>
        <v>0</v>
      </c>
      <c r="GO78" s="201">
        <f t="shared" ca="1" si="44"/>
        <v>0</v>
      </c>
      <c r="GP78" s="201">
        <f t="shared" ca="1" si="45"/>
        <v>0</v>
      </c>
    </row>
    <row r="79" spans="1:198" x14ac:dyDescent="0.25">
      <c r="A79" s="6"/>
      <c r="B79" s="7" t="s">
        <v>405</v>
      </c>
      <c r="C79" s="8">
        <v>44532</v>
      </c>
      <c r="D79" s="9" t="s">
        <v>124</v>
      </c>
      <c r="E79" s="9" t="s">
        <v>125</v>
      </c>
      <c r="F79" s="113">
        <v>3780401000108</v>
      </c>
      <c r="G79" s="10" t="s">
        <v>138</v>
      </c>
      <c r="H79" s="113">
        <v>31635668000139</v>
      </c>
      <c r="I79" s="9" t="s">
        <v>126</v>
      </c>
      <c r="J79" s="166" t="s">
        <v>366</v>
      </c>
      <c r="K79" s="10" t="s">
        <v>127</v>
      </c>
      <c r="L79" s="84" t="s">
        <v>22</v>
      </c>
      <c r="M79" s="11">
        <v>44743</v>
      </c>
      <c r="N79" s="12">
        <v>44926</v>
      </c>
      <c r="O79" s="10">
        <v>3</v>
      </c>
      <c r="P79" s="84">
        <v>278</v>
      </c>
      <c r="Q79" s="84" t="s">
        <v>128</v>
      </c>
      <c r="R79" s="10" t="s">
        <v>129</v>
      </c>
      <c r="S79" s="14" t="s">
        <v>135</v>
      </c>
      <c r="T79" s="11"/>
      <c r="U79" s="12"/>
      <c r="V79" s="257" t="str">
        <f ca="1">IF(U79="","",
IF(U79="NA","",
IFERROR(VLOOKUP(EOMONTH(M79,-2)+1,IPCA!$A:$B,2,0),
VLOOKUP(EOMONTH(TODAY(),-2)+1,IPCA!$A:$B,2,0))/
VLOOKUP(EOMONTH(U79,-2)+1,IPCA!$A:$B,2,0)*
P79))</f>
        <v/>
      </c>
      <c r="W79" s="84"/>
      <c r="X79" s="13" t="s">
        <v>133</v>
      </c>
      <c r="Y79" s="166"/>
      <c r="AA79" s="108"/>
      <c r="AB79" s="15"/>
      <c r="AH79">
        <v>3</v>
      </c>
      <c r="AI79">
        <v>3</v>
      </c>
      <c r="AJ79">
        <v>3</v>
      </c>
      <c r="AK79">
        <v>3</v>
      </c>
      <c r="AL79">
        <v>3</v>
      </c>
      <c r="AM79" s="6">
        <v>3</v>
      </c>
      <c r="AN79" s="15"/>
      <c r="AY79" s="6"/>
      <c r="AZ79" s="15"/>
      <c r="BK79" s="6"/>
      <c r="BL79" s="15"/>
      <c r="BW79" s="6"/>
      <c r="BX79" s="15"/>
      <c r="CI79" s="6"/>
      <c r="CJ79" s="16">
        <f t="shared" si="29"/>
        <v>1.5123287671232877</v>
      </c>
      <c r="CK79" s="16" t="str">
        <f t="shared" si="30"/>
        <v/>
      </c>
      <c r="CL79" s="16" t="str">
        <f t="shared" si="31"/>
        <v/>
      </c>
      <c r="CM79" s="16" t="str">
        <f t="shared" si="32"/>
        <v/>
      </c>
      <c r="CN79" s="16" t="str">
        <f t="shared" si="33"/>
        <v/>
      </c>
      <c r="CO79" s="18"/>
      <c r="CP79" s="15"/>
      <c r="CV79">
        <v>278</v>
      </c>
      <c r="CW79">
        <v>278</v>
      </c>
      <c r="CX79">
        <v>278</v>
      </c>
      <c r="CY79">
        <v>278</v>
      </c>
      <c r="CZ79">
        <v>278</v>
      </c>
      <c r="DA79" s="6">
        <v>278</v>
      </c>
      <c r="DB79" s="15"/>
      <c r="DM79" s="6"/>
      <c r="DN79" s="15"/>
      <c r="DY79" s="6"/>
      <c r="DZ79" s="15"/>
      <c r="EK79" s="6"/>
      <c r="EL79" s="15"/>
      <c r="EW79" s="6"/>
      <c r="EX79" s="16">
        <f t="shared" si="34"/>
        <v>140.14246575342466</v>
      </c>
      <c r="EY79" s="16" t="str">
        <f t="shared" si="35"/>
        <v/>
      </c>
      <c r="EZ79" s="16" t="str">
        <f t="shared" si="36"/>
        <v/>
      </c>
      <c r="FA79" s="16" t="str">
        <f t="shared" si="37"/>
        <v/>
      </c>
      <c r="FB79" s="160" t="str">
        <f t="shared" si="38"/>
        <v/>
      </c>
      <c r="FC79" t="s">
        <v>204</v>
      </c>
      <c r="FD79" s="20" t="s">
        <v>126</v>
      </c>
      <c r="FE79"/>
      <c r="FF79" s="209" t="s">
        <v>206</v>
      </c>
      <c r="FH79" s="284">
        <f t="shared" ca="1" si="39"/>
        <v>0</v>
      </c>
      <c r="FI79" s="208">
        <f t="shared" si="40"/>
        <v>6.1</v>
      </c>
      <c r="FK79" t="str">
        <f t="shared" si="41"/>
        <v>ENGIE TRADING COMERCIALIZADORA DE ENERGIA LTDA</v>
      </c>
      <c r="FL79" s="201">
        <f t="shared" ca="1" si="42"/>
        <v>2502997.2000000002</v>
      </c>
      <c r="FM79" s="201">
        <f t="shared" ca="1" si="43"/>
        <v>0</v>
      </c>
      <c r="FN79" s="200">
        <f>AB79*AB$2*IF($FC79="V",1,-1)*IF($Q79="Fixo",(CP79-INDEX('Curva Forward'!$C$5:$AN$13,MATCH(CONCATENATE(BD_COMERCIAL!$K79," ",BD_COMERCIAL!$L79),'Curva Forward'!$B$5:$B$13,0),MATCH(FN$4,'Curva Forward'!$C$4:$AN$4,0))),CP79)</f>
        <v>0</v>
      </c>
      <c r="FO79" s="200">
        <f>AC79*AC$2*IF($FC79="V",1,-1)*IF($Q79="Fixo",(CQ79-INDEX('Curva Forward'!$C$5:$AN$13,MATCH(CONCATENATE(BD_COMERCIAL!$K79," ",BD_COMERCIAL!$L79),'Curva Forward'!$B$5:$B$13,0),MATCH(FO$4,'Curva Forward'!$C$4:$AN$4,0))),CQ79)</f>
        <v>0</v>
      </c>
      <c r="FP79" s="200">
        <f>AD79*AD$2*IF($FC79="V",1,-1)*IF($Q79="Fixo",(CR79-INDEX('Curva Forward'!$C$5:$AN$13,MATCH(CONCATENATE(BD_COMERCIAL!$K79," ",BD_COMERCIAL!$L79),'Curva Forward'!$B$5:$B$13,0),MATCH(FP$4,'Curva Forward'!$C$4:$AN$4,0))),CR79)</f>
        <v>0</v>
      </c>
      <c r="FQ79" s="200">
        <f>AE79*AE$2*IF($FC79="V",1,-1)*IF($Q79="Fixo",(CS79-INDEX('Curva Forward'!$C$5:$AN$13,MATCH(CONCATENATE(BD_COMERCIAL!$K79," ",BD_COMERCIAL!$L79),'Curva Forward'!$B$5:$B$13,0),MATCH(FQ$4,'Curva Forward'!$C$4:$AN$4,0))),CS79)</f>
        <v>0</v>
      </c>
      <c r="FR79" s="200">
        <f>AF79*AF$2*IF($FC79="V",1,-1)*IF($Q79="Fixo",(CT79-INDEX('Curva Forward'!$C$5:$AN$13,MATCH(CONCATENATE(BD_COMERCIAL!$K79," ",BD_COMERCIAL!$L79),'Curva Forward'!$B$5:$B$13,0),MATCH(FR$4,'Curva Forward'!$C$4:$AN$4,0))),CT79)</f>
        <v>0</v>
      </c>
      <c r="FS79" s="200">
        <f>AG79*AG$2*IF($FC79="V",1,-1)*IF($Q79="Fixo",(CU79-INDEX('Curva Forward'!$C$5:$AN$13,MATCH(CONCATENATE(BD_COMERCIAL!$K79," ",BD_COMERCIAL!$L79),'Curva Forward'!$B$5:$B$13,0),MATCH(FS$4,'Curva Forward'!$C$4:$AN$4,0))),CU79)</f>
        <v>0</v>
      </c>
      <c r="FT79" s="200">
        <f>AH79*AH$2*IF($FC79="V",1,-1)*IF($Q79="Fixo",(CV79-INDEX('Curva Forward'!$C$5:$AN$13,MATCH(CONCATENATE(BD_COMERCIAL!$K79," ",BD_COMERCIAL!$L79),'Curva Forward'!$B$5:$B$13,0),MATCH(FT$4,'Curva Forward'!$C$4:$AN$4,0))),CV79)</f>
        <v>471733.2</v>
      </c>
      <c r="FU79" s="200">
        <f>AI79*AI$2*IF($FC79="V",1,-1)*IF($Q79="Fixo",(CW79-INDEX('Curva Forward'!$C$5:$AN$13,MATCH(CONCATENATE(BD_COMERCIAL!$K79," ",BD_COMERCIAL!$L79),'Curva Forward'!$B$5:$B$13,0),MATCH(FU$4,'Curva Forward'!$C$4:$AN$4,0))),CW79)</f>
        <v>430776</v>
      </c>
      <c r="FV79" s="200">
        <f>AJ79*AJ$2*IF($FC79="V",1,-1)*IF($Q79="Fixo",(CX79-INDEX('Curva Forward'!$C$5:$AN$13,MATCH(CONCATENATE(BD_COMERCIAL!$K79," ",BD_COMERCIAL!$L79),'Curva Forward'!$B$5:$B$13,0),MATCH(FV$4,'Curva Forward'!$C$4:$AN$4,0))),CX79)</f>
        <v>423360</v>
      </c>
      <c r="FW79" s="200">
        <f>AK79*AK$2*IF($FC79="V",1,-1)*IF($Q79="Fixo",(CY79-INDEX('Curva Forward'!$C$5:$AN$13,MATCH(CONCATENATE(BD_COMERCIAL!$K79," ",BD_COMERCIAL!$L79),'Curva Forward'!$B$5:$B$13,0),MATCH(FW$4,'Curva Forward'!$C$4:$AN$4,0))),CY79)</f>
        <v>397296</v>
      </c>
      <c r="FX79" s="200">
        <f>AL79*AL$2*IF($FC79="V",1,-1)*IF($Q79="Fixo",(CZ79-INDEX('Curva Forward'!$C$5:$AN$13,MATCH(CONCATENATE(BD_COMERCIAL!$K79," ",BD_COMERCIAL!$L79),'Curva Forward'!$B$5:$B$13,0),MATCH(FX$4,'Curva Forward'!$C$4:$AN$4,0))),CZ79)</f>
        <v>375840</v>
      </c>
      <c r="FY79" s="200">
        <f>AM79*AM$2*IF($FC79="V",1,-1)*IF($Q79="Fixo",(DA79-INDEX('Curva Forward'!$C$5:$AN$13,MATCH(CONCATENATE(BD_COMERCIAL!$K79," ",BD_COMERCIAL!$L79),'Curva Forward'!$B$5:$B$13,0),MATCH(FY$4,'Curva Forward'!$C$4:$AN$4,0))),DA79)</f>
        <v>403992</v>
      </c>
      <c r="FZ79" s="200">
        <f>AN79*AN$2*IF($FC79="V",1,-1)*IF($Q79="Fixo",(DB79-INDEX('Curva Forward'!$C$5:$AN$13,MATCH(CONCATENATE(BD_COMERCIAL!$K79," ",BD_COMERCIAL!$L79),'Curva Forward'!$B$5:$B$13,0),MATCH(FZ$4,'Curva Forward'!$C$4:$AN$4,0))),DB79)</f>
        <v>0</v>
      </c>
      <c r="GA79" s="200">
        <f>AO79*AO$2*IF($FC79="V",1,-1)*IF($Q79="Fixo",(DC79-INDEX('Curva Forward'!$C$5:$AN$13,MATCH(CONCATENATE(BD_COMERCIAL!$K79," ",BD_COMERCIAL!$L79),'Curva Forward'!$B$5:$B$13,0),MATCH(GA$4,'Curva Forward'!$C$4:$AN$4,0))),DC79)</f>
        <v>0</v>
      </c>
      <c r="GB79" s="200">
        <f>AP79*AP$2*IF($FC79="V",1,-1)*IF($Q79="Fixo",(DD79-INDEX('Curva Forward'!$C$5:$AN$13,MATCH(CONCATENATE(BD_COMERCIAL!$K79," ",BD_COMERCIAL!$L79),'Curva Forward'!$B$5:$B$13,0),MATCH(GB$4,'Curva Forward'!$C$4:$AN$4,0))),DD79)</f>
        <v>0</v>
      </c>
      <c r="GC79" s="200">
        <f>AQ79*AQ$2*IF($FC79="V",1,-1)*IF($Q79="Fixo",(DE79-INDEX('Curva Forward'!$C$5:$AN$13,MATCH(CONCATENATE(BD_COMERCIAL!$K79," ",BD_COMERCIAL!$L79),'Curva Forward'!$B$5:$B$13,0),MATCH(GC$4,'Curva Forward'!$C$4:$AN$4,0))),DE79)</f>
        <v>0</v>
      </c>
      <c r="GD79" s="200">
        <f>AR79*AR$2*IF($FC79="V",1,-1)*IF($Q79="Fixo",(DF79-INDEX('Curva Forward'!$C$5:$AN$13,MATCH(CONCATENATE(BD_COMERCIAL!$K79," ",BD_COMERCIAL!$L79),'Curva Forward'!$B$5:$B$13,0),MATCH(GD$4,'Curva Forward'!$C$4:$AN$4,0))),DF79)</f>
        <v>0</v>
      </c>
      <c r="GE79" s="200">
        <f>AS79*AS$2*IF($FC79="V",1,-1)*IF($Q79="Fixo",(DG79-INDEX('Curva Forward'!$C$5:$AN$13,MATCH(CONCATENATE(BD_COMERCIAL!$K79," ",BD_COMERCIAL!$L79),'Curva Forward'!$B$5:$B$13,0),MATCH(GE$4,'Curva Forward'!$C$4:$AN$4,0))),DG79)</f>
        <v>0</v>
      </c>
      <c r="GF79" s="200">
        <f>AT79*AT$2*IF($FC79="V",1,-1)*IF($Q79="Fixo",(DH79-INDEX('Curva Forward'!$C$5:$AN$13,MATCH(CONCATENATE(BD_COMERCIAL!$K79," ",BD_COMERCIAL!$L79),'Curva Forward'!$B$5:$B$13,0),MATCH(GF$4,'Curva Forward'!$C$4:$AN$4,0))),DH79)</f>
        <v>0</v>
      </c>
      <c r="GG79" s="200">
        <f>AU79*AU$2*IF($FC79="V",1,-1)*IF($Q79="Fixo",(DI79-INDEX('Curva Forward'!$C$5:$AN$13,MATCH(CONCATENATE(BD_COMERCIAL!$K79," ",BD_COMERCIAL!$L79),'Curva Forward'!$B$5:$B$13,0),MATCH(GG$4,'Curva Forward'!$C$4:$AN$4,0))),DI79)</f>
        <v>0</v>
      </c>
      <c r="GH79" s="200">
        <f>AV79*AV$2*IF($FC79="V",1,-1)*IF($Q79="Fixo",(DJ79-INDEX('Curva Forward'!$C$5:$AN$13,MATCH(CONCATENATE(BD_COMERCIAL!$K79," ",BD_COMERCIAL!$L79),'Curva Forward'!$B$5:$B$13,0),MATCH(GH$4,'Curva Forward'!$C$4:$AN$4,0))),DJ79)</f>
        <v>0</v>
      </c>
      <c r="GI79" s="200">
        <f>AW79*AW$2*IF($FC79="V",1,-1)*IF($Q79="Fixo",(DK79-INDEX('Curva Forward'!$C$5:$AN$13,MATCH(CONCATENATE(BD_COMERCIAL!$K79," ",BD_COMERCIAL!$L79),'Curva Forward'!$B$5:$B$13,0),MATCH(GI$4,'Curva Forward'!$C$4:$AN$4,0))),DK79)</f>
        <v>0</v>
      </c>
      <c r="GJ79" s="200">
        <f>AX79*AX$2*IF($FC79="V",1,-1)*IF($Q79="Fixo",(DL79-INDEX('Curva Forward'!$C$5:$AN$13,MATCH(CONCATENATE(BD_COMERCIAL!$K79," ",BD_COMERCIAL!$L79),'Curva Forward'!$B$5:$B$13,0),MATCH(GJ$4,'Curva Forward'!$C$4:$AN$4,0))),DL79)</f>
        <v>0</v>
      </c>
      <c r="GK79" s="200">
        <f>AY79*AY$2*IF($FC79="V",1,-1)*IF($Q79="Fixo",(DM79-INDEX('Curva Forward'!$C$5:$AN$13,MATCH(CONCATENATE(BD_COMERCIAL!$K79," ",BD_COMERCIAL!$L79),'Curva Forward'!$B$5:$B$13,0),MATCH(GK$4,'Curva Forward'!$C$4:$AN$4,0))),DM79)</f>
        <v>0</v>
      </c>
      <c r="GL79" s="200">
        <f>IF(EZ79="",0,CL79*CL$2*IF($FC79="V",1,-1)*IF($Q79="Fixo",(EZ79-INDEX('Curva Forward'!$C$5:$AN$13,MATCH(CONCATENATE(BD_COMERCIAL!$K79," ",BD_COMERCIAL!$L79),'Curva Forward'!$B$5:$B$13,0),MATCH(GL$4,'Curva Forward'!$C$4:$AN$4,0))),EZ79))</f>
        <v>0</v>
      </c>
      <c r="GM79" s="200">
        <f>IF(FA79="",0,CM79*CM$2*IF($FC79="V",1,-1)*IF($Q79="Fixo",(FA79-INDEX('Curva Forward'!$C$5:$AN$13,MATCH(CONCATENATE(BD_COMERCIAL!$K79," ",BD_COMERCIAL!$L79),'Curva Forward'!$B$5:$B$13,0),MATCH(GM$4,'Curva Forward'!$C$4:$AN$4,0))),FA79))</f>
        <v>0</v>
      </c>
      <c r="GN79" s="200">
        <f>IF(FB79="",0,CN79*CN$2*IF($FC79="V",1,-1)*IF($Q79="Fixo",(FB79-INDEX('Curva Forward'!$C$5:$AN$13,MATCH(CONCATENATE(BD_COMERCIAL!$K79," ",BD_COMERCIAL!$L79),'Curva Forward'!$B$5:$B$13,0),MATCH(GN$4,'Curva Forward'!$C$4:$AN$4,0))),FB79))</f>
        <v>0</v>
      </c>
      <c r="GO79" s="201">
        <f t="shared" ca="1" si="44"/>
        <v>0</v>
      </c>
      <c r="GP79" s="201">
        <f t="shared" ca="1" si="45"/>
        <v>0</v>
      </c>
    </row>
    <row r="80" spans="1:198" x14ac:dyDescent="0.25">
      <c r="A80" s="6"/>
      <c r="B80" s="7" t="s">
        <v>406</v>
      </c>
      <c r="C80" s="8">
        <v>44532</v>
      </c>
      <c r="D80" s="9" t="s">
        <v>131</v>
      </c>
      <c r="E80" s="9" t="s">
        <v>219</v>
      </c>
      <c r="F80" s="113">
        <v>17386017000121</v>
      </c>
      <c r="G80" s="10" t="s">
        <v>125</v>
      </c>
      <c r="H80" s="113">
        <v>3780401000108</v>
      </c>
      <c r="I80" s="9" t="s">
        <v>139</v>
      </c>
      <c r="J80" s="166"/>
      <c r="K80" s="10" t="s">
        <v>127</v>
      </c>
      <c r="L80" s="84" t="s">
        <v>22</v>
      </c>
      <c r="M80" s="11">
        <v>44562</v>
      </c>
      <c r="N80" s="12">
        <v>44592</v>
      </c>
      <c r="O80" s="10">
        <v>3</v>
      </c>
      <c r="P80" s="84">
        <v>182</v>
      </c>
      <c r="Q80" s="84" t="s">
        <v>128</v>
      </c>
      <c r="R80" s="10" t="s">
        <v>129</v>
      </c>
      <c r="S80" s="14" t="s">
        <v>135</v>
      </c>
      <c r="T80" s="11"/>
      <c r="U80" s="12"/>
      <c r="V80" s="257" t="str">
        <f ca="1">IF(U80="","",
IF(U80="NA","",
IFERROR(VLOOKUP(EOMONTH(M80,-2)+1,IPCA!$A:$B,2,0),
VLOOKUP(EOMONTH(TODAY(),-2)+1,IPCA!$A:$B,2,0))/
VLOOKUP(EOMONTH(U80,-2)+1,IPCA!$A:$B,2,0)*
P80))</f>
        <v/>
      </c>
      <c r="W80" s="84"/>
      <c r="X80" s="13" t="s">
        <v>133</v>
      </c>
      <c r="Y80" s="166"/>
      <c r="AA80" s="108"/>
      <c r="AB80" s="15">
        <v>3</v>
      </c>
      <c r="AM80" s="6"/>
      <c r="AN80" s="15"/>
      <c r="AY80" s="6"/>
      <c r="AZ80" s="15"/>
      <c r="BK80" s="6"/>
      <c r="BL80" s="15"/>
      <c r="BW80" s="6"/>
      <c r="BX80" s="15"/>
      <c r="CI80" s="6"/>
      <c r="CJ80" s="16">
        <f t="shared" si="29"/>
        <v>0.25479452054794521</v>
      </c>
      <c r="CK80" s="16" t="str">
        <f t="shared" si="30"/>
        <v/>
      </c>
      <c r="CL80" s="16" t="str">
        <f t="shared" si="31"/>
        <v/>
      </c>
      <c r="CM80" s="16" t="str">
        <f t="shared" si="32"/>
        <v/>
      </c>
      <c r="CN80" s="16" t="str">
        <f t="shared" si="33"/>
        <v/>
      </c>
      <c r="CO80" s="18"/>
      <c r="CP80" s="15">
        <v>182</v>
      </c>
      <c r="DA80" s="6"/>
      <c r="DB80" s="15"/>
      <c r="DM80" s="6"/>
      <c r="DN80" s="15"/>
      <c r="DY80" s="6"/>
      <c r="DZ80" s="15"/>
      <c r="EK80" s="6"/>
      <c r="EL80" s="15"/>
      <c r="EW80" s="6"/>
      <c r="EX80" s="16">
        <f t="shared" si="34"/>
        <v>15.457534246575342</v>
      </c>
      <c r="EY80" s="16" t="str">
        <f t="shared" si="35"/>
        <v/>
      </c>
      <c r="EZ80" s="16" t="str">
        <f t="shared" si="36"/>
        <v/>
      </c>
      <c r="FA80" s="16" t="str">
        <f t="shared" si="37"/>
        <v/>
      </c>
      <c r="FB80" s="160" t="str">
        <f t="shared" si="38"/>
        <v/>
      </c>
      <c r="FC80" t="s">
        <v>205</v>
      </c>
      <c r="FD80" s="20" t="s">
        <v>139</v>
      </c>
      <c r="FE80"/>
      <c r="FF80" s="209" t="s">
        <v>206</v>
      </c>
      <c r="FH80" s="284">
        <f t="shared" ca="1" si="39"/>
        <v>0</v>
      </c>
      <c r="FI80" s="208">
        <f t="shared" si="40"/>
        <v>1</v>
      </c>
      <c r="FK80" t="str">
        <f t="shared" si="41"/>
        <v>Zeta Comercializadora de Energia S.A</v>
      </c>
      <c r="FL80" s="201">
        <f t="shared" ca="1" si="42"/>
        <v>-261144</v>
      </c>
      <c r="FM80" s="201">
        <f t="shared" ca="1" si="43"/>
        <v>0</v>
      </c>
      <c r="FN80" s="200">
        <f>AB80*AB$2*IF($FC80="V",1,-1)*IF($Q80="Fixo",(CP80-INDEX('Curva Forward'!$C$5:$AN$13,MATCH(CONCATENATE(BD_COMERCIAL!$K80," ",BD_COMERCIAL!$L80),'Curva Forward'!$B$5:$B$13,0),MATCH(FN$4,'Curva Forward'!$C$4:$AN$4,0))),CP80)</f>
        <v>-261144</v>
      </c>
      <c r="FO80" s="200">
        <f>AC80*AC$2*IF($FC80="V",1,-1)*IF($Q80="Fixo",(CQ80-INDEX('Curva Forward'!$C$5:$AN$13,MATCH(CONCATENATE(BD_COMERCIAL!$K80," ",BD_COMERCIAL!$L80),'Curva Forward'!$B$5:$B$13,0),MATCH(FO$4,'Curva Forward'!$C$4:$AN$4,0))),CQ80)</f>
        <v>0</v>
      </c>
      <c r="FP80" s="200">
        <f>AD80*AD$2*IF($FC80="V",1,-1)*IF($Q80="Fixo",(CR80-INDEX('Curva Forward'!$C$5:$AN$13,MATCH(CONCATENATE(BD_COMERCIAL!$K80," ",BD_COMERCIAL!$L80),'Curva Forward'!$B$5:$B$13,0),MATCH(FP$4,'Curva Forward'!$C$4:$AN$4,0))),CR80)</f>
        <v>0</v>
      </c>
      <c r="FQ80" s="200">
        <f>AE80*AE$2*IF($FC80="V",1,-1)*IF($Q80="Fixo",(CS80-INDEX('Curva Forward'!$C$5:$AN$13,MATCH(CONCATENATE(BD_COMERCIAL!$K80," ",BD_COMERCIAL!$L80),'Curva Forward'!$B$5:$B$13,0),MATCH(FQ$4,'Curva Forward'!$C$4:$AN$4,0))),CS80)</f>
        <v>0</v>
      </c>
      <c r="FR80" s="200">
        <f>AF80*AF$2*IF($FC80="V",1,-1)*IF($Q80="Fixo",(CT80-INDEX('Curva Forward'!$C$5:$AN$13,MATCH(CONCATENATE(BD_COMERCIAL!$K80," ",BD_COMERCIAL!$L80),'Curva Forward'!$B$5:$B$13,0),MATCH(FR$4,'Curva Forward'!$C$4:$AN$4,0))),CT80)</f>
        <v>0</v>
      </c>
      <c r="FS80" s="200">
        <f>AG80*AG$2*IF($FC80="V",1,-1)*IF($Q80="Fixo",(CU80-INDEX('Curva Forward'!$C$5:$AN$13,MATCH(CONCATENATE(BD_COMERCIAL!$K80," ",BD_COMERCIAL!$L80),'Curva Forward'!$B$5:$B$13,0),MATCH(FS$4,'Curva Forward'!$C$4:$AN$4,0))),CU80)</f>
        <v>0</v>
      </c>
      <c r="FT80" s="200">
        <f>AH80*AH$2*IF($FC80="V",1,-1)*IF($Q80="Fixo",(CV80-INDEX('Curva Forward'!$C$5:$AN$13,MATCH(CONCATENATE(BD_COMERCIAL!$K80," ",BD_COMERCIAL!$L80),'Curva Forward'!$B$5:$B$13,0),MATCH(FT$4,'Curva Forward'!$C$4:$AN$4,0))),CV80)</f>
        <v>0</v>
      </c>
      <c r="FU80" s="200">
        <f>AI80*AI$2*IF($FC80="V",1,-1)*IF($Q80="Fixo",(CW80-INDEX('Curva Forward'!$C$5:$AN$13,MATCH(CONCATENATE(BD_COMERCIAL!$K80," ",BD_COMERCIAL!$L80),'Curva Forward'!$B$5:$B$13,0),MATCH(FU$4,'Curva Forward'!$C$4:$AN$4,0))),CW80)</f>
        <v>0</v>
      </c>
      <c r="FV80" s="200">
        <f>AJ80*AJ$2*IF($FC80="V",1,-1)*IF($Q80="Fixo",(CX80-INDEX('Curva Forward'!$C$5:$AN$13,MATCH(CONCATENATE(BD_COMERCIAL!$K80," ",BD_COMERCIAL!$L80),'Curva Forward'!$B$5:$B$13,0),MATCH(FV$4,'Curva Forward'!$C$4:$AN$4,0))),CX80)</f>
        <v>0</v>
      </c>
      <c r="FW80" s="200">
        <f>AK80*AK$2*IF($FC80="V",1,-1)*IF($Q80="Fixo",(CY80-INDEX('Curva Forward'!$C$5:$AN$13,MATCH(CONCATENATE(BD_COMERCIAL!$K80," ",BD_COMERCIAL!$L80),'Curva Forward'!$B$5:$B$13,0),MATCH(FW$4,'Curva Forward'!$C$4:$AN$4,0))),CY80)</f>
        <v>0</v>
      </c>
      <c r="FX80" s="200">
        <f>AL80*AL$2*IF($FC80="V",1,-1)*IF($Q80="Fixo",(CZ80-INDEX('Curva Forward'!$C$5:$AN$13,MATCH(CONCATENATE(BD_COMERCIAL!$K80," ",BD_COMERCIAL!$L80),'Curva Forward'!$B$5:$B$13,0),MATCH(FX$4,'Curva Forward'!$C$4:$AN$4,0))),CZ80)</f>
        <v>0</v>
      </c>
      <c r="FY80" s="200">
        <f>AM80*AM$2*IF($FC80="V",1,-1)*IF($Q80="Fixo",(DA80-INDEX('Curva Forward'!$C$5:$AN$13,MATCH(CONCATENATE(BD_COMERCIAL!$K80," ",BD_COMERCIAL!$L80),'Curva Forward'!$B$5:$B$13,0),MATCH(FY$4,'Curva Forward'!$C$4:$AN$4,0))),DA80)</f>
        <v>0</v>
      </c>
      <c r="FZ80" s="200">
        <f>AN80*AN$2*IF($FC80="V",1,-1)*IF($Q80="Fixo",(DB80-INDEX('Curva Forward'!$C$5:$AN$13,MATCH(CONCATENATE(BD_COMERCIAL!$K80," ",BD_COMERCIAL!$L80),'Curva Forward'!$B$5:$B$13,0),MATCH(FZ$4,'Curva Forward'!$C$4:$AN$4,0))),DB80)</f>
        <v>0</v>
      </c>
      <c r="GA80" s="200">
        <f>AO80*AO$2*IF($FC80="V",1,-1)*IF($Q80="Fixo",(DC80-INDEX('Curva Forward'!$C$5:$AN$13,MATCH(CONCATENATE(BD_COMERCIAL!$K80," ",BD_COMERCIAL!$L80),'Curva Forward'!$B$5:$B$13,0),MATCH(GA$4,'Curva Forward'!$C$4:$AN$4,0))),DC80)</f>
        <v>0</v>
      </c>
      <c r="GB80" s="200">
        <f>AP80*AP$2*IF($FC80="V",1,-1)*IF($Q80="Fixo",(DD80-INDEX('Curva Forward'!$C$5:$AN$13,MATCH(CONCATENATE(BD_COMERCIAL!$K80," ",BD_COMERCIAL!$L80),'Curva Forward'!$B$5:$B$13,0),MATCH(GB$4,'Curva Forward'!$C$4:$AN$4,0))),DD80)</f>
        <v>0</v>
      </c>
      <c r="GC80" s="200">
        <f>AQ80*AQ$2*IF($FC80="V",1,-1)*IF($Q80="Fixo",(DE80-INDEX('Curva Forward'!$C$5:$AN$13,MATCH(CONCATENATE(BD_COMERCIAL!$K80," ",BD_COMERCIAL!$L80),'Curva Forward'!$B$5:$B$13,0),MATCH(GC$4,'Curva Forward'!$C$4:$AN$4,0))),DE80)</f>
        <v>0</v>
      </c>
      <c r="GD80" s="200">
        <f>AR80*AR$2*IF($FC80="V",1,-1)*IF($Q80="Fixo",(DF80-INDEX('Curva Forward'!$C$5:$AN$13,MATCH(CONCATENATE(BD_COMERCIAL!$K80," ",BD_COMERCIAL!$L80),'Curva Forward'!$B$5:$B$13,0),MATCH(GD$4,'Curva Forward'!$C$4:$AN$4,0))),DF80)</f>
        <v>0</v>
      </c>
      <c r="GE80" s="200">
        <f>AS80*AS$2*IF($FC80="V",1,-1)*IF($Q80="Fixo",(DG80-INDEX('Curva Forward'!$C$5:$AN$13,MATCH(CONCATENATE(BD_COMERCIAL!$K80," ",BD_COMERCIAL!$L80),'Curva Forward'!$B$5:$B$13,0),MATCH(GE$4,'Curva Forward'!$C$4:$AN$4,0))),DG80)</f>
        <v>0</v>
      </c>
      <c r="GF80" s="200">
        <f>AT80*AT$2*IF($FC80="V",1,-1)*IF($Q80="Fixo",(DH80-INDEX('Curva Forward'!$C$5:$AN$13,MATCH(CONCATENATE(BD_COMERCIAL!$K80," ",BD_COMERCIAL!$L80),'Curva Forward'!$B$5:$B$13,0),MATCH(GF$4,'Curva Forward'!$C$4:$AN$4,0))),DH80)</f>
        <v>0</v>
      </c>
      <c r="GG80" s="200">
        <f>AU80*AU$2*IF($FC80="V",1,-1)*IF($Q80="Fixo",(DI80-INDEX('Curva Forward'!$C$5:$AN$13,MATCH(CONCATENATE(BD_COMERCIAL!$K80," ",BD_COMERCIAL!$L80),'Curva Forward'!$B$5:$B$13,0),MATCH(GG$4,'Curva Forward'!$C$4:$AN$4,0))),DI80)</f>
        <v>0</v>
      </c>
      <c r="GH80" s="200">
        <f>AV80*AV$2*IF($FC80="V",1,-1)*IF($Q80="Fixo",(DJ80-INDEX('Curva Forward'!$C$5:$AN$13,MATCH(CONCATENATE(BD_COMERCIAL!$K80," ",BD_COMERCIAL!$L80),'Curva Forward'!$B$5:$B$13,0),MATCH(GH$4,'Curva Forward'!$C$4:$AN$4,0))),DJ80)</f>
        <v>0</v>
      </c>
      <c r="GI80" s="200">
        <f>AW80*AW$2*IF($FC80="V",1,-1)*IF($Q80="Fixo",(DK80-INDEX('Curva Forward'!$C$5:$AN$13,MATCH(CONCATENATE(BD_COMERCIAL!$K80," ",BD_COMERCIAL!$L80),'Curva Forward'!$B$5:$B$13,0),MATCH(GI$4,'Curva Forward'!$C$4:$AN$4,0))),DK80)</f>
        <v>0</v>
      </c>
      <c r="GJ80" s="200">
        <f>AX80*AX$2*IF($FC80="V",1,-1)*IF($Q80="Fixo",(DL80-INDEX('Curva Forward'!$C$5:$AN$13,MATCH(CONCATENATE(BD_COMERCIAL!$K80," ",BD_COMERCIAL!$L80),'Curva Forward'!$B$5:$B$13,0),MATCH(GJ$4,'Curva Forward'!$C$4:$AN$4,0))),DL80)</f>
        <v>0</v>
      </c>
      <c r="GK80" s="200">
        <f>AY80*AY$2*IF($FC80="V",1,-1)*IF($Q80="Fixo",(DM80-INDEX('Curva Forward'!$C$5:$AN$13,MATCH(CONCATENATE(BD_COMERCIAL!$K80," ",BD_COMERCIAL!$L80),'Curva Forward'!$B$5:$B$13,0),MATCH(GK$4,'Curva Forward'!$C$4:$AN$4,0))),DM80)</f>
        <v>0</v>
      </c>
      <c r="GL80" s="200">
        <f>IF(EZ80="",0,CL80*CL$2*IF($FC80="V",1,-1)*IF($Q80="Fixo",(EZ80-INDEX('Curva Forward'!$C$5:$AN$13,MATCH(CONCATENATE(BD_COMERCIAL!$K80," ",BD_COMERCIAL!$L80),'Curva Forward'!$B$5:$B$13,0),MATCH(GL$4,'Curva Forward'!$C$4:$AN$4,0))),EZ80))</f>
        <v>0</v>
      </c>
      <c r="GM80" s="200">
        <f>IF(FA80="",0,CM80*CM$2*IF($FC80="V",1,-1)*IF($Q80="Fixo",(FA80-INDEX('Curva Forward'!$C$5:$AN$13,MATCH(CONCATENATE(BD_COMERCIAL!$K80," ",BD_COMERCIAL!$L80),'Curva Forward'!$B$5:$B$13,0),MATCH(GM$4,'Curva Forward'!$C$4:$AN$4,0))),FA80))</f>
        <v>0</v>
      </c>
      <c r="GN80" s="200">
        <f>IF(FB80="",0,CN80*CN$2*IF($FC80="V",1,-1)*IF($Q80="Fixo",(FB80-INDEX('Curva Forward'!$C$5:$AN$13,MATCH(CONCATENATE(BD_COMERCIAL!$K80," ",BD_COMERCIAL!$L80),'Curva Forward'!$B$5:$B$13,0),MATCH(GN$4,'Curva Forward'!$C$4:$AN$4,0))),FB80))</f>
        <v>0</v>
      </c>
      <c r="GO80" s="201">
        <f t="shared" ca="1" si="44"/>
        <v>0</v>
      </c>
      <c r="GP80" s="201">
        <f t="shared" ca="1" si="45"/>
        <v>0</v>
      </c>
    </row>
    <row r="81" spans="1:198" x14ac:dyDescent="0.25">
      <c r="A81" s="6"/>
      <c r="B81" s="7" t="s">
        <v>407</v>
      </c>
      <c r="C81" s="8">
        <v>44532</v>
      </c>
      <c r="D81" s="9" t="s">
        <v>131</v>
      </c>
      <c r="E81" s="9" t="s">
        <v>224</v>
      </c>
      <c r="F81" s="113">
        <v>33652516000170</v>
      </c>
      <c r="G81" s="10" t="s">
        <v>125</v>
      </c>
      <c r="H81" s="113">
        <v>3780401000108</v>
      </c>
      <c r="I81" s="9" t="s">
        <v>126</v>
      </c>
      <c r="J81" s="166" t="s">
        <v>366</v>
      </c>
      <c r="K81" s="10" t="s">
        <v>127</v>
      </c>
      <c r="L81" s="84" t="s">
        <v>22</v>
      </c>
      <c r="M81" s="11">
        <v>44562</v>
      </c>
      <c r="N81" s="12">
        <v>44651</v>
      </c>
      <c r="O81" s="10">
        <v>5</v>
      </c>
      <c r="P81" s="84">
        <v>202</v>
      </c>
      <c r="Q81" s="84" t="s">
        <v>128</v>
      </c>
      <c r="R81" s="10" t="s">
        <v>129</v>
      </c>
      <c r="S81" s="14" t="s">
        <v>135</v>
      </c>
      <c r="T81" s="11"/>
      <c r="U81" s="12"/>
      <c r="V81" s="257" t="str">
        <f ca="1">IF(U81="","",
IF(U81="NA","",
IFERROR(VLOOKUP(EOMONTH(M81,-2)+1,IPCA!$A:$B,2,0),
VLOOKUP(EOMONTH(TODAY(),-2)+1,IPCA!$A:$B,2,0))/
VLOOKUP(EOMONTH(U81,-2)+1,IPCA!$A:$B,2,0)*
P81))</f>
        <v/>
      </c>
      <c r="W81" s="84"/>
      <c r="X81" s="13" t="s">
        <v>133</v>
      </c>
      <c r="Y81" s="166"/>
      <c r="AA81" s="108"/>
      <c r="AB81" s="15">
        <v>5</v>
      </c>
      <c r="AC81">
        <v>5</v>
      </c>
      <c r="AD81">
        <v>5</v>
      </c>
      <c r="AM81" s="6"/>
      <c r="AN81" s="15"/>
      <c r="AY81" s="6"/>
      <c r="AZ81" s="15"/>
      <c r="BK81" s="6"/>
      <c r="BL81" s="15"/>
      <c r="BW81" s="6"/>
      <c r="BX81" s="15"/>
      <c r="CI81" s="6"/>
      <c r="CJ81" s="16">
        <f t="shared" si="29"/>
        <v>1.2328767123287672</v>
      </c>
      <c r="CK81" s="16" t="str">
        <f t="shared" si="30"/>
        <v/>
      </c>
      <c r="CL81" s="16" t="str">
        <f t="shared" si="31"/>
        <v/>
      </c>
      <c r="CM81" s="16" t="str">
        <f t="shared" si="32"/>
        <v/>
      </c>
      <c r="CN81" s="16" t="str">
        <f t="shared" si="33"/>
        <v/>
      </c>
      <c r="CO81" s="18"/>
      <c r="CP81" s="15">
        <v>202</v>
      </c>
      <c r="CQ81">
        <v>202</v>
      </c>
      <c r="CR81">
        <v>202</v>
      </c>
      <c r="DA81" s="6"/>
      <c r="DB81" s="15"/>
      <c r="DM81" s="6"/>
      <c r="DN81" s="15"/>
      <c r="DY81" s="6"/>
      <c r="DZ81" s="15"/>
      <c r="EK81" s="6"/>
      <c r="EL81" s="15"/>
      <c r="EW81" s="6"/>
      <c r="EX81" s="16">
        <f t="shared" si="34"/>
        <v>49.80821917808219</v>
      </c>
      <c r="EY81" s="16" t="str">
        <f t="shared" si="35"/>
        <v/>
      </c>
      <c r="EZ81" s="16" t="str">
        <f t="shared" si="36"/>
        <v/>
      </c>
      <c r="FA81" s="16" t="str">
        <f t="shared" si="37"/>
        <v/>
      </c>
      <c r="FB81" s="160" t="str">
        <f t="shared" si="38"/>
        <v/>
      </c>
      <c r="FC81" t="s">
        <v>205</v>
      </c>
      <c r="FD81" s="20" t="s">
        <v>126</v>
      </c>
      <c r="FE81"/>
      <c r="FF81" s="209" t="s">
        <v>206</v>
      </c>
      <c r="FH81" s="284">
        <f t="shared" ca="1" si="39"/>
        <v>0</v>
      </c>
      <c r="FI81" s="208">
        <f t="shared" si="40"/>
        <v>2.9666666666666668</v>
      </c>
      <c r="FK81" t="str">
        <f t="shared" si="41"/>
        <v>CESP Comercializadora de Energia S.A.</v>
      </c>
      <c r="FL81" s="201">
        <f t="shared" ca="1" si="42"/>
        <v>-1536240</v>
      </c>
      <c r="FM81" s="201">
        <f t="shared" ca="1" si="43"/>
        <v>0</v>
      </c>
      <c r="FN81" s="200">
        <f>AB81*AB$2*IF($FC81="V",1,-1)*IF($Q81="Fixo",(CP81-INDEX('Curva Forward'!$C$5:$AN$13,MATCH(CONCATENATE(BD_COMERCIAL!$K81," ",BD_COMERCIAL!$L81),'Curva Forward'!$B$5:$B$13,0),MATCH(FN$4,'Curva Forward'!$C$4:$AN$4,0))),CP81)</f>
        <v>-509640</v>
      </c>
      <c r="FO81" s="200">
        <f>AC81*AC$2*IF($FC81="V",1,-1)*IF($Q81="Fixo",(CQ81-INDEX('Curva Forward'!$C$5:$AN$13,MATCH(CONCATENATE(BD_COMERCIAL!$K81," ",BD_COMERCIAL!$L81),'Curva Forward'!$B$5:$B$13,0),MATCH(FO$4,'Curva Forward'!$C$4:$AN$4,0))),CQ81)</f>
        <v>-487200</v>
      </c>
      <c r="FP81" s="200">
        <f>AD81*AD$2*IF($FC81="V",1,-1)*IF($Q81="Fixo",(CR81-INDEX('Curva Forward'!$C$5:$AN$13,MATCH(CONCATENATE(BD_COMERCIAL!$K81," ",BD_COMERCIAL!$L81),'Curva Forward'!$B$5:$B$13,0),MATCH(FP$4,'Curva Forward'!$C$4:$AN$4,0))),CR81)</f>
        <v>-539400</v>
      </c>
      <c r="FQ81" s="200">
        <f>AE81*AE$2*IF($FC81="V",1,-1)*IF($Q81="Fixo",(CS81-INDEX('Curva Forward'!$C$5:$AN$13,MATCH(CONCATENATE(BD_COMERCIAL!$K81," ",BD_COMERCIAL!$L81),'Curva Forward'!$B$5:$B$13,0),MATCH(FQ$4,'Curva Forward'!$C$4:$AN$4,0))),CS81)</f>
        <v>0</v>
      </c>
      <c r="FR81" s="200">
        <f>AF81*AF$2*IF($FC81="V",1,-1)*IF($Q81="Fixo",(CT81-INDEX('Curva Forward'!$C$5:$AN$13,MATCH(CONCATENATE(BD_COMERCIAL!$K81," ",BD_COMERCIAL!$L81),'Curva Forward'!$B$5:$B$13,0),MATCH(FR$4,'Curva Forward'!$C$4:$AN$4,0))),CT81)</f>
        <v>0</v>
      </c>
      <c r="FS81" s="200">
        <f>AG81*AG$2*IF($FC81="V",1,-1)*IF($Q81="Fixo",(CU81-INDEX('Curva Forward'!$C$5:$AN$13,MATCH(CONCATENATE(BD_COMERCIAL!$K81," ",BD_COMERCIAL!$L81),'Curva Forward'!$B$5:$B$13,0),MATCH(FS$4,'Curva Forward'!$C$4:$AN$4,0))),CU81)</f>
        <v>0</v>
      </c>
      <c r="FT81" s="200">
        <f>AH81*AH$2*IF($FC81="V",1,-1)*IF($Q81="Fixo",(CV81-INDEX('Curva Forward'!$C$5:$AN$13,MATCH(CONCATENATE(BD_COMERCIAL!$K81," ",BD_COMERCIAL!$L81),'Curva Forward'!$B$5:$B$13,0),MATCH(FT$4,'Curva Forward'!$C$4:$AN$4,0))),CV81)</f>
        <v>0</v>
      </c>
      <c r="FU81" s="200">
        <f>AI81*AI$2*IF($FC81="V",1,-1)*IF($Q81="Fixo",(CW81-INDEX('Curva Forward'!$C$5:$AN$13,MATCH(CONCATENATE(BD_COMERCIAL!$K81," ",BD_COMERCIAL!$L81),'Curva Forward'!$B$5:$B$13,0),MATCH(FU$4,'Curva Forward'!$C$4:$AN$4,0))),CW81)</f>
        <v>0</v>
      </c>
      <c r="FV81" s="200">
        <f>AJ81*AJ$2*IF($FC81="V",1,-1)*IF($Q81="Fixo",(CX81-INDEX('Curva Forward'!$C$5:$AN$13,MATCH(CONCATENATE(BD_COMERCIAL!$K81," ",BD_COMERCIAL!$L81),'Curva Forward'!$B$5:$B$13,0),MATCH(FV$4,'Curva Forward'!$C$4:$AN$4,0))),CX81)</f>
        <v>0</v>
      </c>
      <c r="FW81" s="200">
        <f>AK81*AK$2*IF($FC81="V",1,-1)*IF($Q81="Fixo",(CY81-INDEX('Curva Forward'!$C$5:$AN$13,MATCH(CONCATENATE(BD_COMERCIAL!$K81," ",BD_COMERCIAL!$L81),'Curva Forward'!$B$5:$B$13,0),MATCH(FW$4,'Curva Forward'!$C$4:$AN$4,0))),CY81)</f>
        <v>0</v>
      </c>
      <c r="FX81" s="200">
        <f>AL81*AL$2*IF($FC81="V",1,-1)*IF($Q81="Fixo",(CZ81-INDEX('Curva Forward'!$C$5:$AN$13,MATCH(CONCATENATE(BD_COMERCIAL!$K81," ",BD_COMERCIAL!$L81),'Curva Forward'!$B$5:$B$13,0),MATCH(FX$4,'Curva Forward'!$C$4:$AN$4,0))),CZ81)</f>
        <v>0</v>
      </c>
      <c r="FY81" s="200">
        <f>AM81*AM$2*IF($FC81="V",1,-1)*IF($Q81="Fixo",(DA81-INDEX('Curva Forward'!$C$5:$AN$13,MATCH(CONCATENATE(BD_COMERCIAL!$K81," ",BD_COMERCIAL!$L81),'Curva Forward'!$B$5:$B$13,0),MATCH(FY$4,'Curva Forward'!$C$4:$AN$4,0))),DA81)</f>
        <v>0</v>
      </c>
      <c r="FZ81" s="200">
        <f>AN81*AN$2*IF($FC81="V",1,-1)*IF($Q81="Fixo",(DB81-INDEX('Curva Forward'!$C$5:$AN$13,MATCH(CONCATENATE(BD_COMERCIAL!$K81," ",BD_COMERCIAL!$L81),'Curva Forward'!$B$5:$B$13,0),MATCH(FZ$4,'Curva Forward'!$C$4:$AN$4,0))),DB81)</f>
        <v>0</v>
      </c>
      <c r="GA81" s="200">
        <f>AO81*AO$2*IF($FC81="V",1,-1)*IF($Q81="Fixo",(DC81-INDEX('Curva Forward'!$C$5:$AN$13,MATCH(CONCATENATE(BD_COMERCIAL!$K81," ",BD_COMERCIAL!$L81),'Curva Forward'!$B$5:$B$13,0),MATCH(GA$4,'Curva Forward'!$C$4:$AN$4,0))),DC81)</f>
        <v>0</v>
      </c>
      <c r="GB81" s="200">
        <f>AP81*AP$2*IF($FC81="V",1,-1)*IF($Q81="Fixo",(DD81-INDEX('Curva Forward'!$C$5:$AN$13,MATCH(CONCATENATE(BD_COMERCIAL!$K81," ",BD_COMERCIAL!$L81),'Curva Forward'!$B$5:$B$13,0),MATCH(GB$4,'Curva Forward'!$C$4:$AN$4,0))),DD81)</f>
        <v>0</v>
      </c>
      <c r="GC81" s="200">
        <f>AQ81*AQ$2*IF($FC81="V",1,-1)*IF($Q81="Fixo",(DE81-INDEX('Curva Forward'!$C$5:$AN$13,MATCH(CONCATENATE(BD_COMERCIAL!$K81," ",BD_COMERCIAL!$L81),'Curva Forward'!$B$5:$B$13,0),MATCH(GC$4,'Curva Forward'!$C$4:$AN$4,0))),DE81)</f>
        <v>0</v>
      </c>
      <c r="GD81" s="200">
        <f>AR81*AR$2*IF($FC81="V",1,-1)*IF($Q81="Fixo",(DF81-INDEX('Curva Forward'!$C$5:$AN$13,MATCH(CONCATENATE(BD_COMERCIAL!$K81," ",BD_COMERCIAL!$L81),'Curva Forward'!$B$5:$B$13,0),MATCH(GD$4,'Curva Forward'!$C$4:$AN$4,0))),DF81)</f>
        <v>0</v>
      </c>
      <c r="GE81" s="200">
        <f>AS81*AS$2*IF($FC81="V",1,-1)*IF($Q81="Fixo",(DG81-INDEX('Curva Forward'!$C$5:$AN$13,MATCH(CONCATENATE(BD_COMERCIAL!$K81," ",BD_COMERCIAL!$L81),'Curva Forward'!$B$5:$B$13,0),MATCH(GE$4,'Curva Forward'!$C$4:$AN$4,0))),DG81)</f>
        <v>0</v>
      </c>
      <c r="GF81" s="200">
        <f>AT81*AT$2*IF($FC81="V",1,-1)*IF($Q81="Fixo",(DH81-INDEX('Curva Forward'!$C$5:$AN$13,MATCH(CONCATENATE(BD_COMERCIAL!$K81," ",BD_COMERCIAL!$L81),'Curva Forward'!$B$5:$B$13,0),MATCH(GF$4,'Curva Forward'!$C$4:$AN$4,0))),DH81)</f>
        <v>0</v>
      </c>
      <c r="GG81" s="200">
        <f>AU81*AU$2*IF($FC81="V",1,-1)*IF($Q81="Fixo",(DI81-INDEX('Curva Forward'!$C$5:$AN$13,MATCH(CONCATENATE(BD_COMERCIAL!$K81," ",BD_COMERCIAL!$L81),'Curva Forward'!$B$5:$B$13,0),MATCH(GG$4,'Curva Forward'!$C$4:$AN$4,0))),DI81)</f>
        <v>0</v>
      </c>
      <c r="GH81" s="200">
        <f>AV81*AV$2*IF($FC81="V",1,-1)*IF($Q81="Fixo",(DJ81-INDEX('Curva Forward'!$C$5:$AN$13,MATCH(CONCATENATE(BD_COMERCIAL!$K81," ",BD_COMERCIAL!$L81),'Curva Forward'!$B$5:$B$13,0),MATCH(GH$4,'Curva Forward'!$C$4:$AN$4,0))),DJ81)</f>
        <v>0</v>
      </c>
      <c r="GI81" s="200">
        <f>AW81*AW$2*IF($FC81="V",1,-1)*IF($Q81="Fixo",(DK81-INDEX('Curva Forward'!$C$5:$AN$13,MATCH(CONCATENATE(BD_COMERCIAL!$K81," ",BD_COMERCIAL!$L81),'Curva Forward'!$B$5:$B$13,0),MATCH(GI$4,'Curva Forward'!$C$4:$AN$4,0))),DK81)</f>
        <v>0</v>
      </c>
      <c r="GJ81" s="200">
        <f>AX81*AX$2*IF($FC81="V",1,-1)*IF($Q81="Fixo",(DL81-INDEX('Curva Forward'!$C$5:$AN$13,MATCH(CONCATENATE(BD_COMERCIAL!$K81," ",BD_COMERCIAL!$L81),'Curva Forward'!$B$5:$B$13,0),MATCH(GJ$4,'Curva Forward'!$C$4:$AN$4,0))),DL81)</f>
        <v>0</v>
      </c>
      <c r="GK81" s="200">
        <f>AY81*AY$2*IF($FC81="V",1,-1)*IF($Q81="Fixo",(DM81-INDEX('Curva Forward'!$C$5:$AN$13,MATCH(CONCATENATE(BD_COMERCIAL!$K81," ",BD_COMERCIAL!$L81),'Curva Forward'!$B$5:$B$13,0),MATCH(GK$4,'Curva Forward'!$C$4:$AN$4,0))),DM81)</f>
        <v>0</v>
      </c>
      <c r="GL81" s="200">
        <f>IF(EZ81="",0,CL81*CL$2*IF($FC81="V",1,-1)*IF($Q81="Fixo",(EZ81-INDEX('Curva Forward'!$C$5:$AN$13,MATCH(CONCATENATE(BD_COMERCIAL!$K81," ",BD_COMERCIAL!$L81),'Curva Forward'!$B$5:$B$13,0),MATCH(GL$4,'Curva Forward'!$C$4:$AN$4,0))),EZ81))</f>
        <v>0</v>
      </c>
      <c r="GM81" s="200">
        <f>IF(FA81="",0,CM81*CM$2*IF($FC81="V",1,-1)*IF($Q81="Fixo",(FA81-INDEX('Curva Forward'!$C$5:$AN$13,MATCH(CONCATENATE(BD_COMERCIAL!$K81," ",BD_COMERCIAL!$L81),'Curva Forward'!$B$5:$B$13,0),MATCH(GM$4,'Curva Forward'!$C$4:$AN$4,0))),FA81))</f>
        <v>0</v>
      </c>
      <c r="GN81" s="200">
        <f>IF(FB81="",0,CN81*CN$2*IF($FC81="V",1,-1)*IF($Q81="Fixo",(FB81-INDEX('Curva Forward'!$C$5:$AN$13,MATCH(CONCATENATE(BD_COMERCIAL!$K81," ",BD_COMERCIAL!$L81),'Curva Forward'!$B$5:$B$13,0),MATCH(GN$4,'Curva Forward'!$C$4:$AN$4,0))),FB81))</f>
        <v>0</v>
      </c>
      <c r="GO81" s="201">
        <f t="shared" ca="1" si="44"/>
        <v>0</v>
      </c>
      <c r="GP81" s="201">
        <f t="shared" ca="1" si="45"/>
        <v>0</v>
      </c>
    </row>
    <row r="82" spans="1:198" x14ac:dyDescent="0.25">
      <c r="A82" s="6"/>
      <c r="B82" s="7" t="s">
        <v>408</v>
      </c>
      <c r="C82" s="8">
        <v>44537</v>
      </c>
      <c r="D82" s="9" t="s">
        <v>153</v>
      </c>
      <c r="E82" s="9" t="s">
        <v>141</v>
      </c>
      <c r="F82" s="113">
        <v>8573833000153</v>
      </c>
      <c r="G82" s="10" t="s">
        <v>125</v>
      </c>
      <c r="H82" s="113">
        <v>3780401000108</v>
      </c>
      <c r="I82" s="9" t="s">
        <v>126</v>
      </c>
      <c r="J82" s="166" t="s">
        <v>366</v>
      </c>
      <c r="K82" s="10" t="s">
        <v>127</v>
      </c>
      <c r="L82" s="84" t="s">
        <v>22</v>
      </c>
      <c r="M82" s="11">
        <v>44743</v>
      </c>
      <c r="N82" s="12">
        <v>44834</v>
      </c>
      <c r="O82" s="10">
        <v>4</v>
      </c>
      <c r="P82" s="84">
        <v>300</v>
      </c>
      <c r="Q82" s="84" t="s">
        <v>128</v>
      </c>
      <c r="R82" s="10" t="s">
        <v>129</v>
      </c>
      <c r="S82" s="14" t="s">
        <v>135</v>
      </c>
      <c r="T82" s="11"/>
      <c r="U82" s="12"/>
      <c r="V82" s="257" t="str">
        <f ca="1">IF(U82="","",
IF(U82="NA","",
IFERROR(VLOOKUP(EOMONTH(M82,-2)+1,IPCA!$A:$B,2,0),
VLOOKUP(EOMONTH(TODAY(),-2)+1,IPCA!$A:$B,2,0))/
VLOOKUP(EOMONTH(U82,-2)+1,IPCA!$A:$B,2,0)*
P82))</f>
        <v/>
      </c>
      <c r="W82" s="84"/>
      <c r="X82" s="13" t="s">
        <v>133</v>
      </c>
      <c r="Y82" s="166"/>
      <c r="AA82" s="108"/>
      <c r="AB82" s="15"/>
      <c r="AH82">
        <v>4</v>
      </c>
      <c r="AI82">
        <v>4</v>
      </c>
      <c r="AJ82">
        <v>4</v>
      </c>
      <c r="AM82" s="6"/>
      <c r="AN82" s="15"/>
      <c r="AY82" s="6"/>
      <c r="AZ82" s="15"/>
      <c r="BK82" s="6"/>
      <c r="BL82" s="15"/>
      <c r="BW82" s="6"/>
      <c r="BX82" s="15"/>
      <c r="CI82" s="6"/>
      <c r="CJ82" s="16">
        <f t="shared" si="29"/>
        <v>1.0082191780821919</v>
      </c>
      <c r="CK82" s="16" t="str">
        <f t="shared" si="30"/>
        <v/>
      </c>
      <c r="CL82" s="16" t="str">
        <f t="shared" si="31"/>
        <v/>
      </c>
      <c r="CM82" s="16" t="str">
        <f t="shared" si="32"/>
        <v/>
      </c>
      <c r="CN82" s="16" t="str">
        <f t="shared" si="33"/>
        <v/>
      </c>
      <c r="CO82" s="18"/>
      <c r="CP82" s="15"/>
      <c r="CV82">
        <v>300</v>
      </c>
      <c r="CW82">
        <v>300</v>
      </c>
      <c r="CX82">
        <v>300</v>
      </c>
      <c r="DA82" s="6"/>
      <c r="DB82" s="15"/>
      <c r="DM82" s="6"/>
      <c r="DN82" s="15"/>
      <c r="DY82" s="6"/>
      <c r="DZ82" s="15"/>
      <c r="EK82" s="6"/>
      <c r="EL82" s="15"/>
      <c r="EW82" s="6"/>
      <c r="EX82" s="16">
        <f t="shared" si="34"/>
        <v>75.61643835616438</v>
      </c>
      <c r="EY82" s="16" t="str">
        <f t="shared" si="35"/>
        <v/>
      </c>
      <c r="EZ82" s="16" t="str">
        <f t="shared" si="36"/>
        <v/>
      </c>
      <c r="FA82" s="16" t="str">
        <f t="shared" si="37"/>
        <v/>
      </c>
      <c r="FB82" s="160" t="str">
        <f t="shared" si="38"/>
        <v/>
      </c>
      <c r="FC82" t="s">
        <v>205</v>
      </c>
      <c r="FD82" s="20" t="s">
        <v>126</v>
      </c>
      <c r="FE82"/>
      <c r="FF82" s="209" t="s">
        <v>206</v>
      </c>
      <c r="FH82" s="284">
        <f t="shared" ca="1" si="39"/>
        <v>0</v>
      </c>
      <c r="FI82" s="208">
        <f t="shared" si="40"/>
        <v>3.0333333333333332</v>
      </c>
      <c r="FK82" t="str">
        <f t="shared" si="41"/>
        <v>Statkraft Energia do Brasil Ltda</v>
      </c>
      <c r="FL82" s="201">
        <f t="shared" ca="1" si="42"/>
        <v>-1962129.6</v>
      </c>
      <c r="FM82" s="201">
        <f t="shared" ca="1" si="43"/>
        <v>0</v>
      </c>
      <c r="FN82" s="200">
        <f>AB82*AB$2*IF($FC82="V",1,-1)*IF($Q82="Fixo",(CP82-INDEX('Curva Forward'!$C$5:$AN$13,MATCH(CONCATENATE(BD_COMERCIAL!$K82," ",BD_COMERCIAL!$L82),'Curva Forward'!$B$5:$B$13,0),MATCH(FN$4,'Curva Forward'!$C$4:$AN$4,0))),CP82)</f>
        <v>0</v>
      </c>
      <c r="FO82" s="200">
        <f>AC82*AC$2*IF($FC82="V",1,-1)*IF($Q82="Fixo",(CQ82-INDEX('Curva Forward'!$C$5:$AN$13,MATCH(CONCATENATE(BD_COMERCIAL!$K82," ",BD_COMERCIAL!$L82),'Curva Forward'!$B$5:$B$13,0),MATCH(FO$4,'Curva Forward'!$C$4:$AN$4,0))),CQ82)</f>
        <v>0</v>
      </c>
      <c r="FP82" s="200">
        <f>AD82*AD$2*IF($FC82="V",1,-1)*IF($Q82="Fixo",(CR82-INDEX('Curva Forward'!$C$5:$AN$13,MATCH(CONCATENATE(BD_COMERCIAL!$K82," ",BD_COMERCIAL!$L82),'Curva Forward'!$B$5:$B$13,0),MATCH(FP$4,'Curva Forward'!$C$4:$AN$4,0))),CR82)</f>
        <v>0</v>
      </c>
      <c r="FQ82" s="200">
        <f>AE82*AE$2*IF($FC82="V",1,-1)*IF($Q82="Fixo",(CS82-INDEX('Curva Forward'!$C$5:$AN$13,MATCH(CONCATENATE(BD_COMERCIAL!$K82," ",BD_COMERCIAL!$L82),'Curva Forward'!$B$5:$B$13,0),MATCH(FQ$4,'Curva Forward'!$C$4:$AN$4,0))),CS82)</f>
        <v>0</v>
      </c>
      <c r="FR82" s="200">
        <f>AF82*AF$2*IF($FC82="V",1,-1)*IF($Q82="Fixo",(CT82-INDEX('Curva Forward'!$C$5:$AN$13,MATCH(CONCATENATE(BD_COMERCIAL!$K82," ",BD_COMERCIAL!$L82),'Curva Forward'!$B$5:$B$13,0),MATCH(FR$4,'Curva Forward'!$C$4:$AN$4,0))),CT82)</f>
        <v>0</v>
      </c>
      <c r="FS82" s="200">
        <f>AG82*AG$2*IF($FC82="V",1,-1)*IF($Q82="Fixo",(CU82-INDEX('Curva Forward'!$C$5:$AN$13,MATCH(CONCATENATE(BD_COMERCIAL!$K82," ",BD_COMERCIAL!$L82),'Curva Forward'!$B$5:$B$13,0),MATCH(FS$4,'Curva Forward'!$C$4:$AN$4,0))),CU82)</f>
        <v>0</v>
      </c>
      <c r="FT82" s="200">
        <f>AH82*AH$2*IF($FC82="V",1,-1)*IF($Q82="Fixo",(CV82-INDEX('Curva Forward'!$C$5:$AN$13,MATCH(CONCATENATE(BD_COMERCIAL!$K82," ",BD_COMERCIAL!$L82),'Curva Forward'!$B$5:$B$13,0),MATCH(FT$4,'Curva Forward'!$C$4:$AN$4,0))),CV82)</f>
        <v>-694449.6</v>
      </c>
      <c r="FU82" s="200">
        <f>AI82*AI$2*IF($FC82="V",1,-1)*IF($Q82="Fixo",(CW82-INDEX('Curva Forward'!$C$5:$AN$13,MATCH(CONCATENATE(BD_COMERCIAL!$K82," ",BD_COMERCIAL!$L82),'Curva Forward'!$B$5:$B$13,0),MATCH(FU$4,'Curva Forward'!$C$4:$AN$4,0))),CW82)</f>
        <v>-639840</v>
      </c>
      <c r="FV82" s="200">
        <f>AJ82*AJ$2*IF($FC82="V",1,-1)*IF($Q82="Fixo",(CX82-INDEX('Curva Forward'!$C$5:$AN$13,MATCH(CONCATENATE(BD_COMERCIAL!$K82," ",BD_COMERCIAL!$L82),'Curva Forward'!$B$5:$B$13,0),MATCH(FV$4,'Curva Forward'!$C$4:$AN$4,0))),CX82)</f>
        <v>-627840</v>
      </c>
      <c r="FW82" s="200">
        <f>AK82*AK$2*IF($FC82="V",1,-1)*IF($Q82="Fixo",(CY82-INDEX('Curva Forward'!$C$5:$AN$13,MATCH(CONCATENATE(BD_COMERCIAL!$K82," ",BD_COMERCIAL!$L82),'Curva Forward'!$B$5:$B$13,0),MATCH(FW$4,'Curva Forward'!$C$4:$AN$4,0))),CY82)</f>
        <v>0</v>
      </c>
      <c r="FX82" s="200">
        <f>AL82*AL$2*IF($FC82="V",1,-1)*IF($Q82="Fixo",(CZ82-INDEX('Curva Forward'!$C$5:$AN$13,MATCH(CONCATENATE(BD_COMERCIAL!$K82," ",BD_COMERCIAL!$L82),'Curva Forward'!$B$5:$B$13,0),MATCH(FX$4,'Curva Forward'!$C$4:$AN$4,0))),CZ82)</f>
        <v>0</v>
      </c>
      <c r="FY82" s="200">
        <f>AM82*AM$2*IF($FC82="V",1,-1)*IF($Q82="Fixo",(DA82-INDEX('Curva Forward'!$C$5:$AN$13,MATCH(CONCATENATE(BD_COMERCIAL!$K82," ",BD_COMERCIAL!$L82),'Curva Forward'!$B$5:$B$13,0),MATCH(FY$4,'Curva Forward'!$C$4:$AN$4,0))),DA82)</f>
        <v>0</v>
      </c>
      <c r="FZ82" s="200">
        <f>AN82*AN$2*IF($FC82="V",1,-1)*IF($Q82="Fixo",(DB82-INDEX('Curva Forward'!$C$5:$AN$13,MATCH(CONCATENATE(BD_COMERCIAL!$K82," ",BD_COMERCIAL!$L82),'Curva Forward'!$B$5:$B$13,0),MATCH(FZ$4,'Curva Forward'!$C$4:$AN$4,0))),DB82)</f>
        <v>0</v>
      </c>
      <c r="GA82" s="200">
        <f>AO82*AO$2*IF($FC82="V",1,-1)*IF($Q82="Fixo",(DC82-INDEX('Curva Forward'!$C$5:$AN$13,MATCH(CONCATENATE(BD_COMERCIAL!$K82," ",BD_COMERCIAL!$L82),'Curva Forward'!$B$5:$B$13,0),MATCH(GA$4,'Curva Forward'!$C$4:$AN$4,0))),DC82)</f>
        <v>0</v>
      </c>
      <c r="GB82" s="200">
        <f>AP82*AP$2*IF($FC82="V",1,-1)*IF($Q82="Fixo",(DD82-INDEX('Curva Forward'!$C$5:$AN$13,MATCH(CONCATENATE(BD_COMERCIAL!$K82," ",BD_COMERCIAL!$L82),'Curva Forward'!$B$5:$B$13,0),MATCH(GB$4,'Curva Forward'!$C$4:$AN$4,0))),DD82)</f>
        <v>0</v>
      </c>
      <c r="GC82" s="200">
        <f>AQ82*AQ$2*IF($FC82="V",1,-1)*IF($Q82="Fixo",(DE82-INDEX('Curva Forward'!$C$5:$AN$13,MATCH(CONCATENATE(BD_COMERCIAL!$K82," ",BD_COMERCIAL!$L82),'Curva Forward'!$B$5:$B$13,0),MATCH(GC$4,'Curva Forward'!$C$4:$AN$4,0))),DE82)</f>
        <v>0</v>
      </c>
      <c r="GD82" s="200">
        <f>AR82*AR$2*IF($FC82="V",1,-1)*IF($Q82="Fixo",(DF82-INDEX('Curva Forward'!$C$5:$AN$13,MATCH(CONCATENATE(BD_COMERCIAL!$K82," ",BD_COMERCIAL!$L82),'Curva Forward'!$B$5:$B$13,0),MATCH(GD$4,'Curva Forward'!$C$4:$AN$4,0))),DF82)</f>
        <v>0</v>
      </c>
      <c r="GE82" s="200">
        <f>AS82*AS$2*IF($FC82="V",1,-1)*IF($Q82="Fixo",(DG82-INDEX('Curva Forward'!$C$5:$AN$13,MATCH(CONCATENATE(BD_COMERCIAL!$K82," ",BD_COMERCIAL!$L82),'Curva Forward'!$B$5:$B$13,0),MATCH(GE$4,'Curva Forward'!$C$4:$AN$4,0))),DG82)</f>
        <v>0</v>
      </c>
      <c r="GF82" s="200">
        <f>AT82*AT$2*IF($FC82="V",1,-1)*IF($Q82="Fixo",(DH82-INDEX('Curva Forward'!$C$5:$AN$13,MATCH(CONCATENATE(BD_COMERCIAL!$K82," ",BD_COMERCIAL!$L82),'Curva Forward'!$B$5:$B$13,0),MATCH(GF$4,'Curva Forward'!$C$4:$AN$4,0))),DH82)</f>
        <v>0</v>
      </c>
      <c r="GG82" s="200">
        <f>AU82*AU$2*IF($FC82="V",1,-1)*IF($Q82="Fixo",(DI82-INDEX('Curva Forward'!$C$5:$AN$13,MATCH(CONCATENATE(BD_COMERCIAL!$K82," ",BD_COMERCIAL!$L82),'Curva Forward'!$B$5:$B$13,0),MATCH(GG$4,'Curva Forward'!$C$4:$AN$4,0))),DI82)</f>
        <v>0</v>
      </c>
      <c r="GH82" s="200">
        <f>AV82*AV$2*IF($FC82="V",1,-1)*IF($Q82="Fixo",(DJ82-INDEX('Curva Forward'!$C$5:$AN$13,MATCH(CONCATENATE(BD_COMERCIAL!$K82," ",BD_COMERCIAL!$L82),'Curva Forward'!$B$5:$B$13,0),MATCH(GH$4,'Curva Forward'!$C$4:$AN$4,0))),DJ82)</f>
        <v>0</v>
      </c>
      <c r="GI82" s="200">
        <f>AW82*AW$2*IF($FC82="V",1,-1)*IF($Q82="Fixo",(DK82-INDEX('Curva Forward'!$C$5:$AN$13,MATCH(CONCATENATE(BD_COMERCIAL!$K82," ",BD_COMERCIAL!$L82),'Curva Forward'!$B$5:$B$13,0),MATCH(GI$4,'Curva Forward'!$C$4:$AN$4,0))),DK82)</f>
        <v>0</v>
      </c>
      <c r="GJ82" s="200">
        <f>AX82*AX$2*IF($FC82="V",1,-1)*IF($Q82="Fixo",(DL82-INDEX('Curva Forward'!$C$5:$AN$13,MATCH(CONCATENATE(BD_COMERCIAL!$K82," ",BD_COMERCIAL!$L82),'Curva Forward'!$B$5:$B$13,0),MATCH(GJ$4,'Curva Forward'!$C$4:$AN$4,0))),DL82)</f>
        <v>0</v>
      </c>
      <c r="GK82" s="200">
        <f>AY82*AY$2*IF($FC82="V",1,-1)*IF($Q82="Fixo",(DM82-INDEX('Curva Forward'!$C$5:$AN$13,MATCH(CONCATENATE(BD_COMERCIAL!$K82," ",BD_COMERCIAL!$L82),'Curva Forward'!$B$5:$B$13,0),MATCH(GK$4,'Curva Forward'!$C$4:$AN$4,0))),DM82)</f>
        <v>0</v>
      </c>
      <c r="GL82" s="200">
        <f>IF(EZ82="",0,CL82*CL$2*IF($FC82="V",1,-1)*IF($Q82="Fixo",(EZ82-INDEX('Curva Forward'!$C$5:$AN$13,MATCH(CONCATENATE(BD_COMERCIAL!$K82," ",BD_COMERCIAL!$L82),'Curva Forward'!$B$5:$B$13,0),MATCH(GL$4,'Curva Forward'!$C$4:$AN$4,0))),EZ82))</f>
        <v>0</v>
      </c>
      <c r="GM82" s="200">
        <f>IF(FA82="",0,CM82*CM$2*IF($FC82="V",1,-1)*IF($Q82="Fixo",(FA82-INDEX('Curva Forward'!$C$5:$AN$13,MATCH(CONCATENATE(BD_COMERCIAL!$K82," ",BD_COMERCIAL!$L82),'Curva Forward'!$B$5:$B$13,0),MATCH(GM$4,'Curva Forward'!$C$4:$AN$4,0))),FA82))</f>
        <v>0</v>
      </c>
      <c r="GN82" s="200">
        <f>IF(FB82="",0,CN82*CN$2*IF($FC82="V",1,-1)*IF($Q82="Fixo",(FB82-INDEX('Curva Forward'!$C$5:$AN$13,MATCH(CONCATENATE(BD_COMERCIAL!$K82," ",BD_COMERCIAL!$L82),'Curva Forward'!$B$5:$B$13,0),MATCH(GN$4,'Curva Forward'!$C$4:$AN$4,0))),FB82))</f>
        <v>0</v>
      </c>
      <c r="GO82" s="201">
        <f t="shared" ca="1" si="44"/>
        <v>0</v>
      </c>
      <c r="GP82" s="201">
        <f t="shared" ca="1" si="45"/>
        <v>0</v>
      </c>
    </row>
    <row r="83" spans="1:198" x14ac:dyDescent="0.25">
      <c r="A83" s="6"/>
      <c r="B83" s="7" t="s">
        <v>409</v>
      </c>
      <c r="C83" s="8">
        <v>44537</v>
      </c>
      <c r="D83" s="9" t="s">
        <v>151</v>
      </c>
      <c r="E83" s="9" t="s">
        <v>125</v>
      </c>
      <c r="F83" s="113">
        <v>3780401000108</v>
      </c>
      <c r="G83" s="10" t="s">
        <v>141</v>
      </c>
      <c r="H83" s="113">
        <v>8573833000153</v>
      </c>
      <c r="I83" s="9" t="s">
        <v>126</v>
      </c>
      <c r="J83" s="166" t="s">
        <v>366</v>
      </c>
      <c r="K83" s="10" t="s">
        <v>127</v>
      </c>
      <c r="L83" s="84" t="s">
        <v>22</v>
      </c>
      <c r="M83" s="11">
        <v>44835</v>
      </c>
      <c r="N83" s="12">
        <v>44926</v>
      </c>
      <c r="O83" s="10">
        <v>4</v>
      </c>
      <c r="P83" s="84">
        <v>270</v>
      </c>
      <c r="Q83" s="84" t="s">
        <v>128</v>
      </c>
      <c r="R83" s="10" t="s">
        <v>129</v>
      </c>
      <c r="S83" s="14" t="s">
        <v>135</v>
      </c>
      <c r="T83" s="11"/>
      <c r="U83" s="12"/>
      <c r="V83" s="257" t="str">
        <f ca="1">IF(U83="","",
IF(U83="NA","",
IFERROR(VLOOKUP(EOMONTH(M83,-2)+1,IPCA!$A:$B,2,0),
VLOOKUP(EOMONTH(TODAY(),-2)+1,IPCA!$A:$B,2,0))/
VLOOKUP(EOMONTH(U83,-2)+1,IPCA!$A:$B,2,0)*
P83))</f>
        <v/>
      </c>
      <c r="W83" s="84"/>
      <c r="X83" s="13" t="s">
        <v>133</v>
      </c>
      <c r="Y83" s="166"/>
      <c r="AA83" s="108"/>
      <c r="AB83" s="15"/>
      <c r="AK83">
        <v>4</v>
      </c>
      <c r="AL83">
        <v>4</v>
      </c>
      <c r="AM83" s="6">
        <v>4</v>
      </c>
      <c r="AN83" s="15"/>
      <c r="AY83" s="6"/>
      <c r="AZ83" s="15"/>
      <c r="BK83" s="6"/>
      <c r="BL83" s="15"/>
      <c r="BW83" s="6"/>
      <c r="BX83" s="15"/>
      <c r="CI83" s="6"/>
      <c r="CJ83" s="16">
        <f t="shared" si="29"/>
        <v>1.0082191780821919</v>
      </c>
      <c r="CK83" s="16" t="str">
        <f t="shared" si="30"/>
        <v/>
      </c>
      <c r="CL83" s="16" t="str">
        <f t="shared" si="31"/>
        <v/>
      </c>
      <c r="CM83" s="16" t="str">
        <f t="shared" si="32"/>
        <v/>
      </c>
      <c r="CN83" s="16" t="str">
        <f t="shared" si="33"/>
        <v/>
      </c>
      <c r="CO83" s="18"/>
      <c r="CP83" s="15"/>
      <c r="CY83">
        <v>270</v>
      </c>
      <c r="CZ83">
        <v>270</v>
      </c>
      <c r="DA83" s="6">
        <v>270</v>
      </c>
      <c r="DB83" s="15"/>
      <c r="DM83" s="6"/>
      <c r="DN83" s="15"/>
      <c r="DY83" s="6"/>
      <c r="DZ83" s="15"/>
      <c r="EK83" s="6"/>
      <c r="EL83" s="15"/>
      <c r="EW83" s="6"/>
      <c r="EX83" s="16">
        <f t="shared" si="34"/>
        <v>68.054794520547944</v>
      </c>
      <c r="EY83" s="16" t="str">
        <f t="shared" si="35"/>
        <v/>
      </c>
      <c r="EZ83" s="16" t="str">
        <f t="shared" si="36"/>
        <v/>
      </c>
      <c r="FA83" s="16" t="str">
        <f t="shared" si="37"/>
        <v/>
      </c>
      <c r="FB83" s="160" t="str">
        <f t="shared" si="38"/>
        <v/>
      </c>
      <c r="FC83" t="s">
        <v>204</v>
      </c>
      <c r="FD83" s="20" t="s">
        <v>126</v>
      </c>
      <c r="FE83"/>
      <c r="FF83" s="209" t="s">
        <v>206</v>
      </c>
      <c r="FH83" s="284">
        <f t="shared" ca="1" si="39"/>
        <v>0</v>
      </c>
      <c r="FI83" s="208">
        <f t="shared" si="40"/>
        <v>3.0333333333333332</v>
      </c>
      <c r="FK83" t="str">
        <f t="shared" si="41"/>
        <v>Statkraft Energia do Brasil Ltda</v>
      </c>
      <c r="FL83" s="201">
        <f t="shared" ca="1" si="42"/>
        <v>1498848</v>
      </c>
      <c r="FM83" s="201">
        <f t="shared" ca="1" si="43"/>
        <v>0</v>
      </c>
      <c r="FN83" s="200">
        <f>AB83*AB$2*IF($FC83="V",1,-1)*IF($Q83="Fixo",(CP83-INDEX('Curva Forward'!$C$5:$AN$13,MATCH(CONCATENATE(BD_COMERCIAL!$K83," ",BD_COMERCIAL!$L83),'Curva Forward'!$B$5:$B$13,0),MATCH(FN$4,'Curva Forward'!$C$4:$AN$4,0))),CP83)</f>
        <v>0</v>
      </c>
      <c r="FO83" s="200">
        <f>AC83*AC$2*IF($FC83="V",1,-1)*IF($Q83="Fixo",(CQ83-INDEX('Curva Forward'!$C$5:$AN$13,MATCH(CONCATENATE(BD_COMERCIAL!$K83," ",BD_COMERCIAL!$L83),'Curva Forward'!$B$5:$B$13,0),MATCH(FO$4,'Curva Forward'!$C$4:$AN$4,0))),CQ83)</f>
        <v>0</v>
      </c>
      <c r="FP83" s="200">
        <f>AD83*AD$2*IF($FC83="V",1,-1)*IF($Q83="Fixo",(CR83-INDEX('Curva Forward'!$C$5:$AN$13,MATCH(CONCATENATE(BD_COMERCIAL!$K83," ",BD_COMERCIAL!$L83),'Curva Forward'!$B$5:$B$13,0),MATCH(FP$4,'Curva Forward'!$C$4:$AN$4,0))),CR83)</f>
        <v>0</v>
      </c>
      <c r="FQ83" s="200">
        <f>AE83*AE$2*IF($FC83="V",1,-1)*IF($Q83="Fixo",(CS83-INDEX('Curva Forward'!$C$5:$AN$13,MATCH(CONCATENATE(BD_COMERCIAL!$K83," ",BD_COMERCIAL!$L83),'Curva Forward'!$B$5:$B$13,0),MATCH(FQ$4,'Curva Forward'!$C$4:$AN$4,0))),CS83)</f>
        <v>0</v>
      </c>
      <c r="FR83" s="200">
        <f>AF83*AF$2*IF($FC83="V",1,-1)*IF($Q83="Fixo",(CT83-INDEX('Curva Forward'!$C$5:$AN$13,MATCH(CONCATENATE(BD_COMERCIAL!$K83," ",BD_COMERCIAL!$L83),'Curva Forward'!$B$5:$B$13,0),MATCH(FR$4,'Curva Forward'!$C$4:$AN$4,0))),CT83)</f>
        <v>0</v>
      </c>
      <c r="FS83" s="200">
        <f>AG83*AG$2*IF($FC83="V",1,-1)*IF($Q83="Fixo",(CU83-INDEX('Curva Forward'!$C$5:$AN$13,MATCH(CONCATENATE(BD_COMERCIAL!$K83," ",BD_COMERCIAL!$L83),'Curva Forward'!$B$5:$B$13,0),MATCH(FS$4,'Curva Forward'!$C$4:$AN$4,0))),CU83)</f>
        <v>0</v>
      </c>
      <c r="FT83" s="200">
        <f>AH83*AH$2*IF($FC83="V",1,-1)*IF($Q83="Fixo",(CV83-INDEX('Curva Forward'!$C$5:$AN$13,MATCH(CONCATENATE(BD_COMERCIAL!$K83," ",BD_COMERCIAL!$L83),'Curva Forward'!$B$5:$B$13,0),MATCH(FT$4,'Curva Forward'!$C$4:$AN$4,0))),CV83)</f>
        <v>0</v>
      </c>
      <c r="FU83" s="200">
        <f>AI83*AI$2*IF($FC83="V",1,-1)*IF($Q83="Fixo",(CW83-INDEX('Curva Forward'!$C$5:$AN$13,MATCH(CONCATENATE(BD_COMERCIAL!$K83," ",BD_COMERCIAL!$L83),'Curva Forward'!$B$5:$B$13,0),MATCH(FU$4,'Curva Forward'!$C$4:$AN$4,0))),CW83)</f>
        <v>0</v>
      </c>
      <c r="FV83" s="200">
        <f>AJ83*AJ$2*IF($FC83="V",1,-1)*IF($Q83="Fixo",(CX83-INDEX('Curva Forward'!$C$5:$AN$13,MATCH(CONCATENATE(BD_COMERCIAL!$K83," ",BD_COMERCIAL!$L83),'Curva Forward'!$B$5:$B$13,0),MATCH(FV$4,'Curva Forward'!$C$4:$AN$4,0))),CX83)</f>
        <v>0</v>
      </c>
      <c r="FW83" s="200">
        <f>AK83*AK$2*IF($FC83="V",1,-1)*IF($Q83="Fixo",(CY83-INDEX('Curva Forward'!$C$5:$AN$13,MATCH(CONCATENATE(BD_COMERCIAL!$K83," ",BD_COMERCIAL!$L83),'Curva Forward'!$B$5:$B$13,0),MATCH(FW$4,'Curva Forward'!$C$4:$AN$4,0))),CY83)</f>
        <v>505920</v>
      </c>
      <c r="FX83" s="200">
        <f>AL83*AL$2*IF($FC83="V",1,-1)*IF($Q83="Fixo",(CZ83-INDEX('Curva Forward'!$C$5:$AN$13,MATCH(CONCATENATE(BD_COMERCIAL!$K83," ",BD_COMERCIAL!$L83),'Curva Forward'!$B$5:$B$13,0),MATCH(FX$4,'Curva Forward'!$C$4:$AN$4,0))),CZ83)</f>
        <v>478080</v>
      </c>
      <c r="FY83" s="200">
        <f>AM83*AM$2*IF($FC83="V",1,-1)*IF($Q83="Fixo",(DA83-INDEX('Curva Forward'!$C$5:$AN$13,MATCH(CONCATENATE(BD_COMERCIAL!$K83," ",BD_COMERCIAL!$L83),'Curva Forward'!$B$5:$B$13,0),MATCH(FY$4,'Curva Forward'!$C$4:$AN$4,0))),DA83)</f>
        <v>514848</v>
      </c>
      <c r="FZ83" s="200">
        <f>AN83*AN$2*IF($FC83="V",1,-1)*IF($Q83="Fixo",(DB83-INDEX('Curva Forward'!$C$5:$AN$13,MATCH(CONCATENATE(BD_COMERCIAL!$K83," ",BD_COMERCIAL!$L83),'Curva Forward'!$B$5:$B$13,0),MATCH(FZ$4,'Curva Forward'!$C$4:$AN$4,0))),DB83)</f>
        <v>0</v>
      </c>
      <c r="GA83" s="200">
        <f>AO83*AO$2*IF($FC83="V",1,-1)*IF($Q83="Fixo",(DC83-INDEX('Curva Forward'!$C$5:$AN$13,MATCH(CONCATENATE(BD_COMERCIAL!$K83," ",BD_COMERCIAL!$L83),'Curva Forward'!$B$5:$B$13,0),MATCH(GA$4,'Curva Forward'!$C$4:$AN$4,0))),DC83)</f>
        <v>0</v>
      </c>
      <c r="GB83" s="200">
        <f>AP83*AP$2*IF($FC83="V",1,-1)*IF($Q83="Fixo",(DD83-INDEX('Curva Forward'!$C$5:$AN$13,MATCH(CONCATENATE(BD_COMERCIAL!$K83," ",BD_COMERCIAL!$L83),'Curva Forward'!$B$5:$B$13,0),MATCH(GB$4,'Curva Forward'!$C$4:$AN$4,0))),DD83)</f>
        <v>0</v>
      </c>
      <c r="GC83" s="200">
        <f>AQ83*AQ$2*IF($FC83="V",1,-1)*IF($Q83="Fixo",(DE83-INDEX('Curva Forward'!$C$5:$AN$13,MATCH(CONCATENATE(BD_COMERCIAL!$K83," ",BD_COMERCIAL!$L83),'Curva Forward'!$B$5:$B$13,0),MATCH(GC$4,'Curva Forward'!$C$4:$AN$4,0))),DE83)</f>
        <v>0</v>
      </c>
      <c r="GD83" s="200">
        <f>AR83*AR$2*IF($FC83="V",1,-1)*IF($Q83="Fixo",(DF83-INDEX('Curva Forward'!$C$5:$AN$13,MATCH(CONCATENATE(BD_COMERCIAL!$K83," ",BD_COMERCIAL!$L83),'Curva Forward'!$B$5:$B$13,0),MATCH(GD$4,'Curva Forward'!$C$4:$AN$4,0))),DF83)</f>
        <v>0</v>
      </c>
      <c r="GE83" s="200">
        <f>AS83*AS$2*IF($FC83="V",1,-1)*IF($Q83="Fixo",(DG83-INDEX('Curva Forward'!$C$5:$AN$13,MATCH(CONCATENATE(BD_COMERCIAL!$K83," ",BD_COMERCIAL!$L83),'Curva Forward'!$B$5:$B$13,0),MATCH(GE$4,'Curva Forward'!$C$4:$AN$4,0))),DG83)</f>
        <v>0</v>
      </c>
      <c r="GF83" s="200">
        <f>AT83*AT$2*IF($FC83="V",1,-1)*IF($Q83="Fixo",(DH83-INDEX('Curva Forward'!$C$5:$AN$13,MATCH(CONCATENATE(BD_COMERCIAL!$K83," ",BD_COMERCIAL!$L83),'Curva Forward'!$B$5:$B$13,0),MATCH(GF$4,'Curva Forward'!$C$4:$AN$4,0))),DH83)</f>
        <v>0</v>
      </c>
      <c r="GG83" s="200">
        <f>AU83*AU$2*IF($FC83="V",1,-1)*IF($Q83="Fixo",(DI83-INDEX('Curva Forward'!$C$5:$AN$13,MATCH(CONCATENATE(BD_COMERCIAL!$K83," ",BD_COMERCIAL!$L83),'Curva Forward'!$B$5:$B$13,0),MATCH(GG$4,'Curva Forward'!$C$4:$AN$4,0))),DI83)</f>
        <v>0</v>
      </c>
      <c r="GH83" s="200">
        <f>AV83*AV$2*IF($FC83="V",1,-1)*IF($Q83="Fixo",(DJ83-INDEX('Curva Forward'!$C$5:$AN$13,MATCH(CONCATENATE(BD_COMERCIAL!$K83," ",BD_COMERCIAL!$L83),'Curva Forward'!$B$5:$B$13,0),MATCH(GH$4,'Curva Forward'!$C$4:$AN$4,0))),DJ83)</f>
        <v>0</v>
      </c>
      <c r="GI83" s="200">
        <f>AW83*AW$2*IF($FC83="V",1,-1)*IF($Q83="Fixo",(DK83-INDEX('Curva Forward'!$C$5:$AN$13,MATCH(CONCATENATE(BD_COMERCIAL!$K83," ",BD_COMERCIAL!$L83),'Curva Forward'!$B$5:$B$13,0),MATCH(GI$4,'Curva Forward'!$C$4:$AN$4,0))),DK83)</f>
        <v>0</v>
      </c>
      <c r="GJ83" s="200">
        <f>AX83*AX$2*IF($FC83="V",1,-1)*IF($Q83="Fixo",(DL83-INDEX('Curva Forward'!$C$5:$AN$13,MATCH(CONCATENATE(BD_COMERCIAL!$K83," ",BD_COMERCIAL!$L83),'Curva Forward'!$B$5:$B$13,0),MATCH(GJ$4,'Curva Forward'!$C$4:$AN$4,0))),DL83)</f>
        <v>0</v>
      </c>
      <c r="GK83" s="200">
        <f>AY83*AY$2*IF($FC83="V",1,-1)*IF($Q83="Fixo",(DM83-INDEX('Curva Forward'!$C$5:$AN$13,MATCH(CONCATENATE(BD_COMERCIAL!$K83," ",BD_COMERCIAL!$L83),'Curva Forward'!$B$5:$B$13,0),MATCH(GK$4,'Curva Forward'!$C$4:$AN$4,0))),DM83)</f>
        <v>0</v>
      </c>
      <c r="GL83" s="200">
        <f>IF(EZ83="",0,CL83*CL$2*IF($FC83="V",1,-1)*IF($Q83="Fixo",(EZ83-INDEX('Curva Forward'!$C$5:$AN$13,MATCH(CONCATENATE(BD_COMERCIAL!$K83," ",BD_COMERCIAL!$L83),'Curva Forward'!$B$5:$B$13,0),MATCH(GL$4,'Curva Forward'!$C$4:$AN$4,0))),EZ83))</f>
        <v>0</v>
      </c>
      <c r="GM83" s="200">
        <f>IF(FA83="",0,CM83*CM$2*IF($FC83="V",1,-1)*IF($Q83="Fixo",(FA83-INDEX('Curva Forward'!$C$5:$AN$13,MATCH(CONCATENATE(BD_COMERCIAL!$K83," ",BD_COMERCIAL!$L83),'Curva Forward'!$B$5:$B$13,0),MATCH(GM$4,'Curva Forward'!$C$4:$AN$4,0))),FA83))</f>
        <v>0</v>
      </c>
      <c r="GN83" s="200">
        <f>IF(FB83="",0,CN83*CN$2*IF($FC83="V",1,-1)*IF($Q83="Fixo",(FB83-INDEX('Curva Forward'!$C$5:$AN$13,MATCH(CONCATENATE(BD_COMERCIAL!$K83," ",BD_COMERCIAL!$L83),'Curva Forward'!$B$5:$B$13,0),MATCH(GN$4,'Curva Forward'!$C$4:$AN$4,0))),FB83))</f>
        <v>0</v>
      </c>
      <c r="GO83" s="201">
        <f t="shared" ca="1" si="44"/>
        <v>0</v>
      </c>
      <c r="GP83" s="201">
        <f t="shared" ca="1" si="45"/>
        <v>0</v>
      </c>
    </row>
    <row r="84" spans="1:198" x14ac:dyDescent="0.25">
      <c r="A84" s="6"/>
      <c r="B84" s="7" t="s">
        <v>410</v>
      </c>
      <c r="C84" s="8">
        <v>44540</v>
      </c>
      <c r="D84" s="9" t="s">
        <v>153</v>
      </c>
      <c r="E84" s="9" t="s">
        <v>221</v>
      </c>
      <c r="F84" s="113">
        <v>4100556000100</v>
      </c>
      <c r="G84" s="10" t="s">
        <v>125</v>
      </c>
      <c r="H84" s="113">
        <v>3780401000108</v>
      </c>
      <c r="I84" s="9" t="s">
        <v>126</v>
      </c>
      <c r="J84" s="166" t="s">
        <v>366</v>
      </c>
      <c r="K84" s="10" t="s">
        <v>127</v>
      </c>
      <c r="L84" s="84" t="s">
        <v>22</v>
      </c>
      <c r="M84" s="11">
        <v>44562</v>
      </c>
      <c r="N84" s="12">
        <v>44651</v>
      </c>
      <c r="O84" s="10">
        <v>10</v>
      </c>
      <c r="P84" s="84">
        <v>230</v>
      </c>
      <c r="Q84" s="84" t="s">
        <v>128</v>
      </c>
      <c r="R84" s="10" t="s">
        <v>129</v>
      </c>
      <c r="S84" s="14" t="s">
        <v>135</v>
      </c>
      <c r="T84" s="11"/>
      <c r="U84" s="12"/>
      <c r="V84" s="257" t="str">
        <f ca="1">IF(U84="","",
IF(U84="NA","",
IFERROR(VLOOKUP(EOMONTH(M84,-2)+1,IPCA!$A:$B,2,0),
VLOOKUP(EOMONTH(TODAY(),-2)+1,IPCA!$A:$B,2,0))/
VLOOKUP(EOMONTH(U84,-2)+1,IPCA!$A:$B,2,0)*
P84))</f>
        <v/>
      </c>
      <c r="W84" s="84"/>
      <c r="X84" s="13" t="s">
        <v>133</v>
      </c>
      <c r="Y84" s="166"/>
      <c r="AA84" s="108"/>
      <c r="AB84" s="15">
        <v>10</v>
      </c>
      <c r="AC84">
        <v>10</v>
      </c>
      <c r="AD84">
        <v>10</v>
      </c>
      <c r="AM84" s="6"/>
      <c r="AN84" s="15"/>
      <c r="AY84" s="6"/>
      <c r="AZ84" s="15"/>
      <c r="BK84" s="6"/>
      <c r="BL84" s="15"/>
      <c r="BW84" s="6"/>
      <c r="BX84" s="15"/>
      <c r="CI84" s="6"/>
      <c r="CJ84" s="16">
        <f t="shared" si="29"/>
        <v>2.4657534246575343</v>
      </c>
      <c r="CK84" s="16" t="str">
        <f t="shared" si="30"/>
        <v/>
      </c>
      <c r="CL84" s="16" t="str">
        <f t="shared" si="31"/>
        <v/>
      </c>
      <c r="CM84" s="16" t="str">
        <f t="shared" si="32"/>
        <v/>
      </c>
      <c r="CN84" s="16" t="str">
        <f t="shared" si="33"/>
        <v/>
      </c>
      <c r="CO84" s="18"/>
      <c r="CP84" s="15">
        <v>230</v>
      </c>
      <c r="CQ84">
        <v>230</v>
      </c>
      <c r="CR84">
        <v>230</v>
      </c>
      <c r="DA84" s="6"/>
      <c r="DB84" s="15"/>
      <c r="DM84" s="6"/>
      <c r="DN84" s="15"/>
      <c r="DY84" s="6"/>
      <c r="DZ84" s="15"/>
      <c r="EK84" s="6"/>
      <c r="EL84" s="15"/>
      <c r="EW84" s="6"/>
      <c r="EX84" s="16">
        <f t="shared" si="34"/>
        <v>56.712328767123289</v>
      </c>
      <c r="EY84" s="16" t="str">
        <f t="shared" si="35"/>
        <v/>
      </c>
      <c r="EZ84" s="16" t="str">
        <f t="shared" si="36"/>
        <v/>
      </c>
      <c r="FA84" s="16" t="str">
        <f t="shared" si="37"/>
        <v/>
      </c>
      <c r="FB84" s="160" t="str">
        <f t="shared" si="38"/>
        <v/>
      </c>
      <c r="FC84" t="s">
        <v>205</v>
      </c>
      <c r="FD84" s="20" t="s">
        <v>126</v>
      </c>
      <c r="FE84"/>
      <c r="FF84" s="209" t="s">
        <v>206</v>
      </c>
      <c r="FH84" s="284">
        <f t="shared" ca="1" si="39"/>
        <v>0</v>
      </c>
      <c r="FI84" s="208">
        <f t="shared" si="40"/>
        <v>2.9666666666666668</v>
      </c>
      <c r="FK84" t="str">
        <f t="shared" si="41"/>
        <v>ENGIE BRASIL ENERGIA COMERCIALIZADORA LTDA</v>
      </c>
      <c r="FL84" s="201">
        <f t="shared" ca="1" si="42"/>
        <v>-3677280</v>
      </c>
      <c r="FM84" s="201">
        <f t="shared" ca="1" si="43"/>
        <v>0</v>
      </c>
      <c r="FN84" s="200">
        <f>AB84*AB$2*IF($FC84="V",1,-1)*IF($Q84="Fixo",(CP84-INDEX('Curva Forward'!$C$5:$AN$13,MATCH(CONCATENATE(BD_COMERCIAL!$K84," ",BD_COMERCIAL!$L84),'Curva Forward'!$B$5:$B$13,0),MATCH(FN$4,'Curva Forward'!$C$4:$AN$4,0))),CP84)</f>
        <v>-1227600</v>
      </c>
      <c r="FO84" s="200">
        <f>AC84*AC$2*IF($FC84="V",1,-1)*IF($Q84="Fixo",(CQ84-INDEX('Curva Forward'!$C$5:$AN$13,MATCH(CONCATENATE(BD_COMERCIAL!$K84," ",BD_COMERCIAL!$L84),'Curva Forward'!$B$5:$B$13,0),MATCH(FO$4,'Curva Forward'!$C$4:$AN$4,0))),CQ84)</f>
        <v>-1162560</v>
      </c>
      <c r="FP84" s="200">
        <f>AD84*AD$2*IF($FC84="V",1,-1)*IF($Q84="Fixo",(CR84-INDEX('Curva Forward'!$C$5:$AN$13,MATCH(CONCATENATE(BD_COMERCIAL!$K84," ",BD_COMERCIAL!$L84),'Curva Forward'!$B$5:$B$13,0),MATCH(FP$4,'Curva Forward'!$C$4:$AN$4,0))),CR84)</f>
        <v>-1287120</v>
      </c>
      <c r="FQ84" s="200">
        <f>AE84*AE$2*IF($FC84="V",1,-1)*IF($Q84="Fixo",(CS84-INDEX('Curva Forward'!$C$5:$AN$13,MATCH(CONCATENATE(BD_COMERCIAL!$K84," ",BD_COMERCIAL!$L84),'Curva Forward'!$B$5:$B$13,0),MATCH(FQ$4,'Curva Forward'!$C$4:$AN$4,0))),CS84)</f>
        <v>0</v>
      </c>
      <c r="FR84" s="200">
        <f>AF84*AF$2*IF($FC84="V",1,-1)*IF($Q84="Fixo",(CT84-INDEX('Curva Forward'!$C$5:$AN$13,MATCH(CONCATENATE(BD_COMERCIAL!$K84," ",BD_COMERCIAL!$L84),'Curva Forward'!$B$5:$B$13,0),MATCH(FR$4,'Curva Forward'!$C$4:$AN$4,0))),CT84)</f>
        <v>0</v>
      </c>
      <c r="FS84" s="200">
        <f>AG84*AG$2*IF($FC84="V",1,-1)*IF($Q84="Fixo",(CU84-INDEX('Curva Forward'!$C$5:$AN$13,MATCH(CONCATENATE(BD_COMERCIAL!$K84," ",BD_COMERCIAL!$L84),'Curva Forward'!$B$5:$B$13,0),MATCH(FS$4,'Curva Forward'!$C$4:$AN$4,0))),CU84)</f>
        <v>0</v>
      </c>
      <c r="FT84" s="200">
        <f>AH84*AH$2*IF($FC84="V",1,-1)*IF($Q84="Fixo",(CV84-INDEX('Curva Forward'!$C$5:$AN$13,MATCH(CONCATENATE(BD_COMERCIAL!$K84," ",BD_COMERCIAL!$L84),'Curva Forward'!$B$5:$B$13,0),MATCH(FT$4,'Curva Forward'!$C$4:$AN$4,0))),CV84)</f>
        <v>0</v>
      </c>
      <c r="FU84" s="200">
        <f>AI84*AI$2*IF($FC84="V",1,-1)*IF($Q84="Fixo",(CW84-INDEX('Curva Forward'!$C$5:$AN$13,MATCH(CONCATENATE(BD_COMERCIAL!$K84," ",BD_COMERCIAL!$L84),'Curva Forward'!$B$5:$B$13,0),MATCH(FU$4,'Curva Forward'!$C$4:$AN$4,0))),CW84)</f>
        <v>0</v>
      </c>
      <c r="FV84" s="200">
        <f>AJ84*AJ$2*IF($FC84="V",1,-1)*IF($Q84="Fixo",(CX84-INDEX('Curva Forward'!$C$5:$AN$13,MATCH(CONCATENATE(BD_COMERCIAL!$K84," ",BD_COMERCIAL!$L84),'Curva Forward'!$B$5:$B$13,0),MATCH(FV$4,'Curva Forward'!$C$4:$AN$4,0))),CX84)</f>
        <v>0</v>
      </c>
      <c r="FW84" s="200">
        <f>AK84*AK$2*IF($FC84="V",1,-1)*IF($Q84="Fixo",(CY84-INDEX('Curva Forward'!$C$5:$AN$13,MATCH(CONCATENATE(BD_COMERCIAL!$K84," ",BD_COMERCIAL!$L84),'Curva Forward'!$B$5:$B$13,0),MATCH(FW$4,'Curva Forward'!$C$4:$AN$4,0))),CY84)</f>
        <v>0</v>
      </c>
      <c r="FX84" s="200">
        <f>AL84*AL$2*IF($FC84="V",1,-1)*IF($Q84="Fixo",(CZ84-INDEX('Curva Forward'!$C$5:$AN$13,MATCH(CONCATENATE(BD_COMERCIAL!$K84," ",BD_COMERCIAL!$L84),'Curva Forward'!$B$5:$B$13,0),MATCH(FX$4,'Curva Forward'!$C$4:$AN$4,0))),CZ84)</f>
        <v>0</v>
      </c>
      <c r="FY84" s="200">
        <f>AM84*AM$2*IF($FC84="V",1,-1)*IF($Q84="Fixo",(DA84-INDEX('Curva Forward'!$C$5:$AN$13,MATCH(CONCATENATE(BD_COMERCIAL!$K84," ",BD_COMERCIAL!$L84),'Curva Forward'!$B$5:$B$13,0),MATCH(FY$4,'Curva Forward'!$C$4:$AN$4,0))),DA84)</f>
        <v>0</v>
      </c>
      <c r="FZ84" s="200">
        <f>AN84*AN$2*IF($FC84="V",1,-1)*IF($Q84="Fixo",(DB84-INDEX('Curva Forward'!$C$5:$AN$13,MATCH(CONCATENATE(BD_COMERCIAL!$K84," ",BD_COMERCIAL!$L84),'Curva Forward'!$B$5:$B$13,0),MATCH(FZ$4,'Curva Forward'!$C$4:$AN$4,0))),DB84)</f>
        <v>0</v>
      </c>
      <c r="GA84" s="200">
        <f>AO84*AO$2*IF($FC84="V",1,-1)*IF($Q84="Fixo",(DC84-INDEX('Curva Forward'!$C$5:$AN$13,MATCH(CONCATENATE(BD_COMERCIAL!$K84," ",BD_COMERCIAL!$L84),'Curva Forward'!$B$5:$B$13,0),MATCH(GA$4,'Curva Forward'!$C$4:$AN$4,0))),DC84)</f>
        <v>0</v>
      </c>
      <c r="GB84" s="200">
        <f>AP84*AP$2*IF($FC84="V",1,-1)*IF($Q84="Fixo",(DD84-INDEX('Curva Forward'!$C$5:$AN$13,MATCH(CONCATENATE(BD_COMERCIAL!$K84," ",BD_COMERCIAL!$L84),'Curva Forward'!$B$5:$B$13,0),MATCH(GB$4,'Curva Forward'!$C$4:$AN$4,0))),DD84)</f>
        <v>0</v>
      </c>
      <c r="GC84" s="200">
        <f>AQ84*AQ$2*IF($FC84="V",1,-1)*IF($Q84="Fixo",(DE84-INDEX('Curva Forward'!$C$5:$AN$13,MATCH(CONCATENATE(BD_COMERCIAL!$K84," ",BD_COMERCIAL!$L84),'Curva Forward'!$B$5:$B$13,0),MATCH(GC$4,'Curva Forward'!$C$4:$AN$4,0))),DE84)</f>
        <v>0</v>
      </c>
      <c r="GD84" s="200">
        <f>AR84*AR$2*IF($FC84="V",1,-1)*IF($Q84="Fixo",(DF84-INDEX('Curva Forward'!$C$5:$AN$13,MATCH(CONCATENATE(BD_COMERCIAL!$K84," ",BD_COMERCIAL!$L84),'Curva Forward'!$B$5:$B$13,0),MATCH(GD$4,'Curva Forward'!$C$4:$AN$4,0))),DF84)</f>
        <v>0</v>
      </c>
      <c r="GE84" s="200">
        <f>AS84*AS$2*IF($FC84="V",1,-1)*IF($Q84="Fixo",(DG84-INDEX('Curva Forward'!$C$5:$AN$13,MATCH(CONCATENATE(BD_COMERCIAL!$K84," ",BD_COMERCIAL!$L84),'Curva Forward'!$B$5:$B$13,0),MATCH(GE$4,'Curva Forward'!$C$4:$AN$4,0))),DG84)</f>
        <v>0</v>
      </c>
      <c r="GF84" s="200">
        <f>AT84*AT$2*IF($FC84="V",1,-1)*IF($Q84="Fixo",(DH84-INDEX('Curva Forward'!$C$5:$AN$13,MATCH(CONCATENATE(BD_COMERCIAL!$K84," ",BD_COMERCIAL!$L84),'Curva Forward'!$B$5:$B$13,0),MATCH(GF$4,'Curva Forward'!$C$4:$AN$4,0))),DH84)</f>
        <v>0</v>
      </c>
      <c r="GG84" s="200">
        <f>AU84*AU$2*IF($FC84="V",1,-1)*IF($Q84="Fixo",(DI84-INDEX('Curva Forward'!$C$5:$AN$13,MATCH(CONCATENATE(BD_COMERCIAL!$K84," ",BD_COMERCIAL!$L84),'Curva Forward'!$B$5:$B$13,0),MATCH(GG$4,'Curva Forward'!$C$4:$AN$4,0))),DI84)</f>
        <v>0</v>
      </c>
      <c r="GH84" s="200">
        <f>AV84*AV$2*IF($FC84="V",1,-1)*IF($Q84="Fixo",(DJ84-INDEX('Curva Forward'!$C$5:$AN$13,MATCH(CONCATENATE(BD_COMERCIAL!$K84," ",BD_COMERCIAL!$L84),'Curva Forward'!$B$5:$B$13,0),MATCH(GH$4,'Curva Forward'!$C$4:$AN$4,0))),DJ84)</f>
        <v>0</v>
      </c>
      <c r="GI84" s="200">
        <f>AW84*AW$2*IF($FC84="V",1,-1)*IF($Q84="Fixo",(DK84-INDEX('Curva Forward'!$C$5:$AN$13,MATCH(CONCATENATE(BD_COMERCIAL!$K84," ",BD_COMERCIAL!$L84),'Curva Forward'!$B$5:$B$13,0),MATCH(GI$4,'Curva Forward'!$C$4:$AN$4,0))),DK84)</f>
        <v>0</v>
      </c>
      <c r="GJ84" s="200">
        <f>AX84*AX$2*IF($FC84="V",1,-1)*IF($Q84="Fixo",(DL84-INDEX('Curva Forward'!$C$5:$AN$13,MATCH(CONCATENATE(BD_COMERCIAL!$K84," ",BD_COMERCIAL!$L84),'Curva Forward'!$B$5:$B$13,0),MATCH(GJ$4,'Curva Forward'!$C$4:$AN$4,0))),DL84)</f>
        <v>0</v>
      </c>
      <c r="GK84" s="200">
        <f>AY84*AY$2*IF($FC84="V",1,-1)*IF($Q84="Fixo",(DM84-INDEX('Curva Forward'!$C$5:$AN$13,MATCH(CONCATENATE(BD_COMERCIAL!$K84," ",BD_COMERCIAL!$L84),'Curva Forward'!$B$5:$B$13,0),MATCH(GK$4,'Curva Forward'!$C$4:$AN$4,0))),DM84)</f>
        <v>0</v>
      </c>
      <c r="GL84" s="200">
        <f>IF(EZ84="",0,CL84*CL$2*IF($FC84="V",1,-1)*IF($Q84="Fixo",(EZ84-INDEX('Curva Forward'!$C$5:$AN$13,MATCH(CONCATENATE(BD_COMERCIAL!$K84," ",BD_COMERCIAL!$L84),'Curva Forward'!$B$5:$B$13,0),MATCH(GL$4,'Curva Forward'!$C$4:$AN$4,0))),EZ84))</f>
        <v>0</v>
      </c>
      <c r="GM84" s="200">
        <f>IF(FA84="",0,CM84*CM$2*IF($FC84="V",1,-1)*IF($Q84="Fixo",(FA84-INDEX('Curva Forward'!$C$5:$AN$13,MATCH(CONCATENATE(BD_COMERCIAL!$K84," ",BD_COMERCIAL!$L84),'Curva Forward'!$B$5:$B$13,0),MATCH(GM$4,'Curva Forward'!$C$4:$AN$4,0))),FA84))</f>
        <v>0</v>
      </c>
      <c r="GN84" s="200">
        <f>IF(FB84="",0,CN84*CN$2*IF($FC84="V",1,-1)*IF($Q84="Fixo",(FB84-INDEX('Curva Forward'!$C$5:$AN$13,MATCH(CONCATENATE(BD_COMERCIAL!$K84," ",BD_COMERCIAL!$L84),'Curva Forward'!$B$5:$B$13,0),MATCH(GN$4,'Curva Forward'!$C$4:$AN$4,0))),FB84))</f>
        <v>0</v>
      </c>
      <c r="GO84" s="201">
        <f t="shared" ca="1" si="44"/>
        <v>0</v>
      </c>
      <c r="GP84" s="201">
        <f t="shared" ca="1" si="45"/>
        <v>0</v>
      </c>
    </row>
    <row r="85" spans="1:198" x14ac:dyDescent="0.25">
      <c r="A85" s="6"/>
      <c r="B85" s="7" t="s">
        <v>411</v>
      </c>
      <c r="C85" s="8">
        <v>44540</v>
      </c>
      <c r="D85" s="9" t="s">
        <v>151</v>
      </c>
      <c r="E85" s="9" t="s">
        <v>125</v>
      </c>
      <c r="F85" s="113">
        <v>3780401000108</v>
      </c>
      <c r="G85" s="10" t="s">
        <v>221</v>
      </c>
      <c r="H85" s="113">
        <v>4100556000100</v>
      </c>
      <c r="I85" s="9" t="s">
        <v>126</v>
      </c>
      <c r="J85" s="166" t="s">
        <v>366</v>
      </c>
      <c r="K85" s="10" t="s">
        <v>127</v>
      </c>
      <c r="L85" s="84" t="s">
        <v>22</v>
      </c>
      <c r="M85" s="11">
        <v>44743</v>
      </c>
      <c r="N85" s="12">
        <v>44926</v>
      </c>
      <c r="O85" s="10">
        <v>5</v>
      </c>
      <c r="P85" s="84">
        <v>290</v>
      </c>
      <c r="Q85" s="84" t="s">
        <v>128</v>
      </c>
      <c r="R85" s="10" t="s">
        <v>129</v>
      </c>
      <c r="S85" s="14" t="s">
        <v>135</v>
      </c>
      <c r="T85" s="11"/>
      <c r="U85" s="12"/>
      <c r="V85" s="257" t="str">
        <f ca="1">IF(U85="","",
IF(U85="NA","",
IFERROR(VLOOKUP(EOMONTH(M85,-2)+1,IPCA!$A:$B,2,0),
VLOOKUP(EOMONTH(TODAY(),-2)+1,IPCA!$A:$B,2,0))/
VLOOKUP(EOMONTH(U85,-2)+1,IPCA!$A:$B,2,0)*
P85))</f>
        <v/>
      </c>
      <c r="W85" s="84"/>
      <c r="X85" s="13" t="s">
        <v>133</v>
      </c>
      <c r="Y85" s="166"/>
      <c r="AA85" s="108"/>
      <c r="AB85" s="15"/>
      <c r="AH85">
        <v>5</v>
      </c>
      <c r="AI85">
        <v>5</v>
      </c>
      <c r="AJ85">
        <v>5</v>
      </c>
      <c r="AK85">
        <v>5</v>
      </c>
      <c r="AL85">
        <v>5</v>
      </c>
      <c r="AM85" s="6">
        <v>5</v>
      </c>
      <c r="AN85" s="15"/>
      <c r="AY85" s="6"/>
      <c r="AZ85" s="15"/>
      <c r="BK85" s="6"/>
      <c r="BL85" s="15"/>
      <c r="BW85" s="6"/>
      <c r="BX85" s="15"/>
      <c r="CI85" s="6"/>
      <c r="CJ85" s="16">
        <f t="shared" si="29"/>
        <v>2.5205479452054793</v>
      </c>
      <c r="CK85" s="16" t="str">
        <f t="shared" si="30"/>
        <v/>
      </c>
      <c r="CL85" s="16" t="str">
        <f t="shared" si="31"/>
        <v/>
      </c>
      <c r="CM85" s="16" t="str">
        <f t="shared" si="32"/>
        <v/>
      </c>
      <c r="CN85" s="16" t="str">
        <f t="shared" si="33"/>
        <v/>
      </c>
      <c r="CO85" s="18"/>
      <c r="CP85" s="15"/>
      <c r="CV85">
        <v>290</v>
      </c>
      <c r="CW85">
        <v>290</v>
      </c>
      <c r="CX85">
        <v>290</v>
      </c>
      <c r="CY85">
        <v>290</v>
      </c>
      <c r="CZ85">
        <v>290</v>
      </c>
      <c r="DA85" s="6">
        <v>290</v>
      </c>
      <c r="DB85" s="15"/>
      <c r="DM85" s="6"/>
      <c r="DN85" s="15"/>
      <c r="DY85" s="6"/>
      <c r="DZ85" s="15"/>
      <c r="EK85" s="6"/>
      <c r="EL85" s="15"/>
      <c r="EW85" s="6"/>
      <c r="EX85" s="16">
        <f t="shared" si="34"/>
        <v>146.1917808219178</v>
      </c>
      <c r="EY85" s="16" t="str">
        <f t="shared" si="35"/>
        <v/>
      </c>
      <c r="EZ85" s="16" t="str">
        <f t="shared" si="36"/>
        <v/>
      </c>
      <c r="FA85" s="16" t="str">
        <f t="shared" si="37"/>
        <v/>
      </c>
      <c r="FB85" s="160" t="str">
        <f t="shared" si="38"/>
        <v/>
      </c>
      <c r="FC85" t="s">
        <v>204</v>
      </c>
      <c r="FD85" s="20" t="s">
        <v>126</v>
      </c>
      <c r="FE85"/>
      <c r="FF85" s="209" t="s">
        <v>206</v>
      </c>
      <c r="FH85" s="284">
        <f t="shared" ca="1" si="39"/>
        <v>0</v>
      </c>
      <c r="FI85" s="208">
        <f t="shared" si="40"/>
        <v>6.1</v>
      </c>
      <c r="FK85" t="str">
        <f t="shared" si="41"/>
        <v>ENGIE BRASIL ENERGIA COMERCIALIZADORA LTDA</v>
      </c>
      <c r="FL85" s="201">
        <f t="shared" ca="1" si="42"/>
        <v>4436622</v>
      </c>
      <c r="FM85" s="201">
        <f t="shared" ca="1" si="43"/>
        <v>0</v>
      </c>
      <c r="FN85" s="200">
        <f>AB85*AB$2*IF($FC85="V",1,-1)*IF($Q85="Fixo",(CP85-INDEX('Curva Forward'!$C$5:$AN$13,MATCH(CONCATENATE(BD_COMERCIAL!$K85," ",BD_COMERCIAL!$L85),'Curva Forward'!$B$5:$B$13,0),MATCH(FN$4,'Curva Forward'!$C$4:$AN$4,0))),CP85)</f>
        <v>0</v>
      </c>
      <c r="FO85" s="200">
        <f>AC85*AC$2*IF($FC85="V",1,-1)*IF($Q85="Fixo",(CQ85-INDEX('Curva Forward'!$C$5:$AN$13,MATCH(CONCATENATE(BD_COMERCIAL!$K85," ",BD_COMERCIAL!$L85),'Curva Forward'!$B$5:$B$13,0),MATCH(FO$4,'Curva Forward'!$C$4:$AN$4,0))),CQ85)</f>
        <v>0</v>
      </c>
      <c r="FP85" s="200">
        <f>AD85*AD$2*IF($FC85="V",1,-1)*IF($Q85="Fixo",(CR85-INDEX('Curva Forward'!$C$5:$AN$13,MATCH(CONCATENATE(BD_COMERCIAL!$K85," ",BD_COMERCIAL!$L85),'Curva Forward'!$B$5:$B$13,0),MATCH(FP$4,'Curva Forward'!$C$4:$AN$4,0))),CR85)</f>
        <v>0</v>
      </c>
      <c r="FQ85" s="200">
        <f>AE85*AE$2*IF($FC85="V",1,-1)*IF($Q85="Fixo",(CS85-INDEX('Curva Forward'!$C$5:$AN$13,MATCH(CONCATENATE(BD_COMERCIAL!$K85," ",BD_COMERCIAL!$L85),'Curva Forward'!$B$5:$B$13,0),MATCH(FQ$4,'Curva Forward'!$C$4:$AN$4,0))),CS85)</f>
        <v>0</v>
      </c>
      <c r="FR85" s="200">
        <f>AF85*AF$2*IF($FC85="V",1,-1)*IF($Q85="Fixo",(CT85-INDEX('Curva Forward'!$C$5:$AN$13,MATCH(CONCATENATE(BD_COMERCIAL!$K85," ",BD_COMERCIAL!$L85),'Curva Forward'!$B$5:$B$13,0),MATCH(FR$4,'Curva Forward'!$C$4:$AN$4,0))),CT85)</f>
        <v>0</v>
      </c>
      <c r="FS85" s="200">
        <f>AG85*AG$2*IF($FC85="V",1,-1)*IF($Q85="Fixo",(CU85-INDEX('Curva Forward'!$C$5:$AN$13,MATCH(CONCATENATE(BD_COMERCIAL!$K85," ",BD_COMERCIAL!$L85),'Curva Forward'!$B$5:$B$13,0),MATCH(FS$4,'Curva Forward'!$C$4:$AN$4,0))),CU85)</f>
        <v>0</v>
      </c>
      <c r="FT85" s="200">
        <f>AH85*AH$2*IF($FC85="V",1,-1)*IF($Q85="Fixo",(CV85-INDEX('Curva Forward'!$C$5:$AN$13,MATCH(CONCATENATE(BD_COMERCIAL!$K85," ",BD_COMERCIAL!$L85),'Curva Forward'!$B$5:$B$13,0),MATCH(FT$4,'Curva Forward'!$C$4:$AN$4,0))),CV85)</f>
        <v>830862</v>
      </c>
      <c r="FU85" s="200">
        <f>AI85*AI$2*IF($FC85="V",1,-1)*IF($Q85="Fixo",(CW85-INDEX('Curva Forward'!$C$5:$AN$13,MATCH(CONCATENATE(BD_COMERCIAL!$K85," ",BD_COMERCIAL!$L85),'Curva Forward'!$B$5:$B$13,0),MATCH(FU$4,'Curva Forward'!$C$4:$AN$4,0))),CW85)</f>
        <v>762600</v>
      </c>
      <c r="FV85" s="200">
        <f>AJ85*AJ$2*IF($FC85="V",1,-1)*IF($Q85="Fixo",(CX85-INDEX('Curva Forward'!$C$5:$AN$13,MATCH(CONCATENATE(BD_COMERCIAL!$K85," ",BD_COMERCIAL!$L85),'Curva Forward'!$B$5:$B$13,0),MATCH(FV$4,'Curva Forward'!$C$4:$AN$4,0))),CX85)</f>
        <v>748800</v>
      </c>
      <c r="FW85" s="200">
        <f>AK85*AK$2*IF($FC85="V",1,-1)*IF($Q85="Fixo",(CY85-INDEX('Curva Forward'!$C$5:$AN$13,MATCH(CONCATENATE(BD_COMERCIAL!$K85," ",BD_COMERCIAL!$L85),'Curva Forward'!$B$5:$B$13,0),MATCH(FW$4,'Curva Forward'!$C$4:$AN$4,0))),CY85)</f>
        <v>706800</v>
      </c>
      <c r="FX85" s="200">
        <f>AL85*AL$2*IF($FC85="V",1,-1)*IF($Q85="Fixo",(CZ85-INDEX('Curva Forward'!$C$5:$AN$13,MATCH(CONCATENATE(BD_COMERCIAL!$K85," ",BD_COMERCIAL!$L85),'Curva Forward'!$B$5:$B$13,0),MATCH(FX$4,'Curva Forward'!$C$4:$AN$4,0))),CZ85)</f>
        <v>669600</v>
      </c>
      <c r="FY85" s="200">
        <f>AM85*AM$2*IF($FC85="V",1,-1)*IF($Q85="Fixo",(DA85-INDEX('Curva Forward'!$C$5:$AN$13,MATCH(CONCATENATE(BD_COMERCIAL!$K85," ",BD_COMERCIAL!$L85),'Curva Forward'!$B$5:$B$13,0),MATCH(FY$4,'Curva Forward'!$C$4:$AN$4,0))),DA85)</f>
        <v>717960</v>
      </c>
      <c r="FZ85" s="200">
        <f>AN85*AN$2*IF($FC85="V",1,-1)*IF($Q85="Fixo",(DB85-INDEX('Curva Forward'!$C$5:$AN$13,MATCH(CONCATENATE(BD_COMERCIAL!$K85," ",BD_COMERCIAL!$L85),'Curva Forward'!$B$5:$B$13,0),MATCH(FZ$4,'Curva Forward'!$C$4:$AN$4,0))),DB85)</f>
        <v>0</v>
      </c>
      <c r="GA85" s="200">
        <f>AO85*AO$2*IF($FC85="V",1,-1)*IF($Q85="Fixo",(DC85-INDEX('Curva Forward'!$C$5:$AN$13,MATCH(CONCATENATE(BD_COMERCIAL!$K85," ",BD_COMERCIAL!$L85),'Curva Forward'!$B$5:$B$13,0),MATCH(GA$4,'Curva Forward'!$C$4:$AN$4,0))),DC85)</f>
        <v>0</v>
      </c>
      <c r="GB85" s="200">
        <f>AP85*AP$2*IF($FC85="V",1,-1)*IF($Q85="Fixo",(DD85-INDEX('Curva Forward'!$C$5:$AN$13,MATCH(CONCATENATE(BD_COMERCIAL!$K85," ",BD_COMERCIAL!$L85),'Curva Forward'!$B$5:$B$13,0),MATCH(GB$4,'Curva Forward'!$C$4:$AN$4,0))),DD85)</f>
        <v>0</v>
      </c>
      <c r="GC85" s="200">
        <f>AQ85*AQ$2*IF($FC85="V",1,-1)*IF($Q85="Fixo",(DE85-INDEX('Curva Forward'!$C$5:$AN$13,MATCH(CONCATENATE(BD_COMERCIAL!$K85," ",BD_COMERCIAL!$L85),'Curva Forward'!$B$5:$B$13,0),MATCH(GC$4,'Curva Forward'!$C$4:$AN$4,0))),DE85)</f>
        <v>0</v>
      </c>
      <c r="GD85" s="200">
        <f>AR85*AR$2*IF($FC85="V",1,-1)*IF($Q85="Fixo",(DF85-INDEX('Curva Forward'!$C$5:$AN$13,MATCH(CONCATENATE(BD_COMERCIAL!$K85," ",BD_COMERCIAL!$L85),'Curva Forward'!$B$5:$B$13,0),MATCH(GD$4,'Curva Forward'!$C$4:$AN$4,0))),DF85)</f>
        <v>0</v>
      </c>
      <c r="GE85" s="200">
        <f>AS85*AS$2*IF($FC85="V",1,-1)*IF($Q85="Fixo",(DG85-INDEX('Curva Forward'!$C$5:$AN$13,MATCH(CONCATENATE(BD_COMERCIAL!$K85," ",BD_COMERCIAL!$L85),'Curva Forward'!$B$5:$B$13,0),MATCH(GE$4,'Curva Forward'!$C$4:$AN$4,0))),DG85)</f>
        <v>0</v>
      </c>
      <c r="GF85" s="200">
        <f>AT85*AT$2*IF($FC85="V",1,-1)*IF($Q85="Fixo",(DH85-INDEX('Curva Forward'!$C$5:$AN$13,MATCH(CONCATENATE(BD_COMERCIAL!$K85," ",BD_COMERCIAL!$L85),'Curva Forward'!$B$5:$B$13,0),MATCH(GF$4,'Curva Forward'!$C$4:$AN$4,0))),DH85)</f>
        <v>0</v>
      </c>
      <c r="GG85" s="200">
        <f>AU85*AU$2*IF($FC85="V",1,-1)*IF($Q85="Fixo",(DI85-INDEX('Curva Forward'!$C$5:$AN$13,MATCH(CONCATENATE(BD_COMERCIAL!$K85," ",BD_COMERCIAL!$L85),'Curva Forward'!$B$5:$B$13,0),MATCH(GG$4,'Curva Forward'!$C$4:$AN$4,0))),DI85)</f>
        <v>0</v>
      </c>
      <c r="GH85" s="200">
        <f>AV85*AV$2*IF($FC85="V",1,-1)*IF($Q85="Fixo",(DJ85-INDEX('Curva Forward'!$C$5:$AN$13,MATCH(CONCATENATE(BD_COMERCIAL!$K85," ",BD_COMERCIAL!$L85),'Curva Forward'!$B$5:$B$13,0),MATCH(GH$4,'Curva Forward'!$C$4:$AN$4,0))),DJ85)</f>
        <v>0</v>
      </c>
      <c r="GI85" s="200">
        <f>AW85*AW$2*IF($FC85="V",1,-1)*IF($Q85="Fixo",(DK85-INDEX('Curva Forward'!$C$5:$AN$13,MATCH(CONCATENATE(BD_COMERCIAL!$K85," ",BD_COMERCIAL!$L85),'Curva Forward'!$B$5:$B$13,0),MATCH(GI$4,'Curva Forward'!$C$4:$AN$4,0))),DK85)</f>
        <v>0</v>
      </c>
      <c r="GJ85" s="200">
        <f>AX85*AX$2*IF($FC85="V",1,-1)*IF($Q85="Fixo",(DL85-INDEX('Curva Forward'!$C$5:$AN$13,MATCH(CONCATENATE(BD_COMERCIAL!$K85," ",BD_COMERCIAL!$L85),'Curva Forward'!$B$5:$B$13,0),MATCH(GJ$4,'Curva Forward'!$C$4:$AN$4,0))),DL85)</f>
        <v>0</v>
      </c>
      <c r="GK85" s="200">
        <f>AY85*AY$2*IF($FC85="V",1,-1)*IF($Q85="Fixo",(DM85-INDEX('Curva Forward'!$C$5:$AN$13,MATCH(CONCATENATE(BD_COMERCIAL!$K85," ",BD_COMERCIAL!$L85),'Curva Forward'!$B$5:$B$13,0),MATCH(GK$4,'Curva Forward'!$C$4:$AN$4,0))),DM85)</f>
        <v>0</v>
      </c>
      <c r="GL85" s="200">
        <f>IF(EZ85="",0,CL85*CL$2*IF($FC85="V",1,-1)*IF($Q85="Fixo",(EZ85-INDEX('Curva Forward'!$C$5:$AN$13,MATCH(CONCATENATE(BD_COMERCIAL!$K85," ",BD_COMERCIAL!$L85),'Curva Forward'!$B$5:$B$13,0),MATCH(GL$4,'Curva Forward'!$C$4:$AN$4,0))),EZ85))</f>
        <v>0</v>
      </c>
      <c r="GM85" s="200">
        <f>IF(FA85="",0,CM85*CM$2*IF($FC85="V",1,-1)*IF($Q85="Fixo",(FA85-INDEX('Curva Forward'!$C$5:$AN$13,MATCH(CONCATENATE(BD_COMERCIAL!$K85," ",BD_COMERCIAL!$L85),'Curva Forward'!$B$5:$B$13,0),MATCH(GM$4,'Curva Forward'!$C$4:$AN$4,0))),FA85))</f>
        <v>0</v>
      </c>
      <c r="GN85" s="200">
        <f>IF(FB85="",0,CN85*CN$2*IF($FC85="V",1,-1)*IF($Q85="Fixo",(FB85-INDEX('Curva Forward'!$C$5:$AN$13,MATCH(CONCATENATE(BD_COMERCIAL!$K85," ",BD_COMERCIAL!$L85),'Curva Forward'!$B$5:$B$13,0),MATCH(GN$4,'Curva Forward'!$C$4:$AN$4,0))),FB85))</f>
        <v>0</v>
      </c>
      <c r="GO85" s="201">
        <f t="shared" ca="1" si="44"/>
        <v>0</v>
      </c>
      <c r="GP85" s="201">
        <f t="shared" ca="1" si="45"/>
        <v>0</v>
      </c>
    </row>
    <row r="86" spans="1:198" s="273" customFormat="1" x14ac:dyDescent="0.25">
      <c r="A86" s="259"/>
      <c r="B86" s="260" t="s">
        <v>413</v>
      </c>
      <c r="C86" s="261">
        <v>44543</v>
      </c>
      <c r="D86" s="262" t="s">
        <v>124</v>
      </c>
      <c r="E86" s="262" t="s">
        <v>125</v>
      </c>
      <c r="F86" s="113">
        <v>3780401000108</v>
      </c>
      <c r="G86" s="263" t="s">
        <v>235</v>
      </c>
      <c r="H86" s="113" t="s">
        <v>449</v>
      </c>
      <c r="I86" s="262" t="s">
        <v>126</v>
      </c>
      <c r="J86" s="269" t="s">
        <v>419</v>
      </c>
      <c r="K86" s="263" t="s">
        <v>127</v>
      </c>
      <c r="L86" s="264" t="s">
        <v>22</v>
      </c>
      <c r="M86" s="265">
        <v>44562</v>
      </c>
      <c r="N86" s="266">
        <v>44926</v>
      </c>
      <c r="O86" s="263">
        <v>2</v>
      </c>
      <c r="P86" s="264">
        <v>232</v>
      </c>
      <c r="Q86" s="264" t="s">
        <v>128</v>
      </c>
      <c r="R86" s="263" t="s">
        <v>129</v>
      </c>
      <c r="S86" s="267" t="s">
        <v>135</v>
      </c>
      <c r="T86" s="265"/>
      <c r="U86" s="266"/>
      <c r="V86" s="257" t="str">
        <f ca="1">IF(U86="","",
IF(U86="NA","",
IFERROR(VLOOKUP(EOMONTH(M86,-2)+1,IPCA!$A:$B,2,0),
VLOOKUP(EOMONTH(TODAY(),-2)+1,IPCA!$A:$B,2,0))/
VLOOKUP(EOMONTH(U86,-2)+1,IPCA!$A:$B,2,0)*
P86))</f>
        <v/>
      </c>
      <c r="W86" s="264"/>
      <c r="X86" s="268" t="s">
        <v>133</v>
      </c>
      <c r="Y86" s="269" t="s">
        <v>443</v>
      </c>
      <c r="Z86" s="270" t="s">
        <v>136</v>
      </c>
      <c r="AA86" s="271">
        <v>44734</v>
      </c>
      <c r="AB86" s="272">
        <v>2</v>
      </c>
      <c r="AC86" s="273">
        <v>2</v>
      </c>
      <c r="AD86" s="273">
        <v>2</v>
      </c>
      <c r="AE86" s="273">
        <v>2</v>
      </c>
      <c r="AF86" s="273">
        <v>2</v>
      </c>
      <c r="AG86" s="273">
        <v>2</v>
      </c>
      <c r="AH86" s="273">
        <v>2</v>
      </c>
      <c r="AI86" s="273">
        <v>2</v>
      </c>
      <c r="AJ86" s="273">
        <v>2</v>
      </c>
      <c r="AK86" s="273">
        <v>2</v>
      </c>
      <c r="AL86" s="273">
        <v>2</v>
      </c>
      <c r="AM86" s="259">
        <v>2</v>
      </c>
      <c r="AN86" s="15"/>
      <c r="AO86"/>
      <c r="AP86"/>
      <c r="AQ86"/>
      <c r="AR86"/>
      <c r="AS86"/>
      <c r="AT86"/>
      <c r="AU86"/>
      <c r="AV86"/>
      <c r="AW86"/>
      <c r="AX86"/>
      <c r="AY86" s="6"/>
      <c r="AZ86" s="15"/>
      <c r="BA86"/>
      <c r="BB86"/>
      <c r="BC86"/>
      <c r="BD86"/>
      <c r="BE86"/>
      <c r="BF86"/>
      <c r="BG86"/>
      <c r="BH86"/>
      <c r="BI86"/>
      <c r="BJ86"/>
      <c r="BK86" s="6"/>
      <c r="BL86" s="15"/>
      <c r="BM86"/>
      <c r="BN86"/>
      <c r="BO86"/>
      <c r="BP86"/>
      <c r="BQ86"/>
      <c r="BR86"/>
      <c r="BS86"/>
      <c r="BT86"/>
      <c r="BU86"/>
      <c r="BV86"/>
      <c r="BW86" s="6"/>
      <c r="BX86" s="15"/>
      <c r="BY86"/>
      <c r="BZ86"/>
      <c r="CA86"/>
      <c r="CB86"/>
      <c r="CC86"/>
      <c r="CD86"/>
      <c r="CE86"/>
      <c r="CF86"/>
      <c r="CG86"/>
      <c r="CH86"/>
      <c r="CI86" s="6"/>
      <c r="CJ86" s="16">
        <f t="shared" si="29"/>
        <v>2</v>
      </c>
      <c r="CK86" s="16" t="str">
        <f t="shared" si="30"/>
        <v/>
      </c>
      <c r="CL86" s="274" t="str">
        <f t="shared" si="31"/>
        <v/>
      </c>
      <c r="CM86" s="274" t="str">
        <f t="shared" si="32"/>
        <v/>
      </c>
      <c r="CN86" s="274" t="str">
        <f t="shared" si="33"/>
        <v/>
      </c>
      <c r="CO86" s="275"/>
      <c r="CP86" s="272">
        <v>232</v>
      </c>
      <c r="CQ86" s="273">
        <v>232</v>
      </c>
      <c r="CR86" s="273">
        <v>232</v>
      </c>
      <c r="CS86" s="273">
        <v>232</v>
      </c>
      <c r="CT86" s="273">
        <v>232</v>
      </c>
      <c r="CU86" s="273">
        <v>232</v>
      </c>
      <c r="CV86" s="273">
        <v>232</v>
      </c>
      <c r="CW86" s="273">
        <v>232</v>
      </c>
      <c r="CX86" s="273">
        <v>232</v>
      </c>
      <c r="CY86" s="273">
        <v>232</v>
      </c>
      <c r="CZ86" s="273">
        <v>232</v>
      </c>
      <c r="DA86" s="259">
        <v>232</v>
      </c>
      <c r="DB86" s="15"/>
      <c r="DC86"/>
      <c r="DD86"/>
      <c r="DE86"/>
      <c r="DF86"/>
      <c r="DG86"/>
      <c r="DH86"/>
      <c r="DI86"/>
      <c r="DJ86"/>
      <c r="DK86"/>
      <c r="DL86"/>
      <c r="DM86" s="6"/>
      <c r="DN86" s="15"/>
      <c r="DO86"/>
      <c r="DP86"/>
      <c r="DQ86"/>
      <c r="DR86"/>
      <c r="DS86"/>
      <c r="DT86"/>
      <c r="DU86"/>
      <c r="DV86"/>
      <c r="DW86"/>
      <c r="DX86"/>
      <c r="DY86" s="6"/>
      <c r="DZ86" s="15"/>
      <c r="EA86"/>
      <c r="EB86"/>
      <c r="EC86"/>
      <c r="ED86"/>
      <c r="EE86"/>
      <c r="EF86"/>
      <c r="EG86"/>
      <c r="EH86"/>
      <c r="EI86"/>
      <c r="EJ86"/>
      <c r="EK86" s="6"/>
      <c r="EL86" s="15"/>
      <c r="EM86"/>
      <c r="EN86"/>
      <c r="EO86"/>
      <c r="EP86"/>
      <c r="EQ86"/>
      <c r="ER86"/>
      <c r="ES86"/>
      <c r="ET86"/>
      <c r="EU86"/>
      <c r="EV86"/>
      <c r="EW86" s="6"/>
      <c r="EX86" s="16">
        <f t="shared" si="34"/>
        <v>232</v>
      </c>
      <c r="EY86" s="16" t="str">
        <f t="shared" si="35"/>
        <v/>
      </c>
      <c r="EZ86" s="274" t="str">
        <f t="shared" si="36"/>
        <v/>
      </c>
      <c r="FA86" s="274" t="str">
        <f t="shared" si="37"/>
        <v/>
      </c>
      <c r="FB86" s="276" t="str">
        <f t="shared" si="38"/>
        <v/>
      </c>
      <c r="FC86" s="273" t="s">
        <v>204</v>
      </c>
      <c r="FD86" s="277" t="s">
        <v>126</v>
      </c>
      <c r="FF86" s="264" t="s">
        <v>206</v>
      </c>
      <c r="FH86" s="284">
        <f t="shared" ca="1" si="39"/>
        <v>0</v>
      </c>
      <c r="FI86" s="278">
        <f t="shared" si="40"/>
        <v>12.133333333333333</v>
      </c>
      <c r="FK86" s="273" t="str">
        <f t="shared" si="41"/>
        <v>OMEGA GERACAO S.A.</v>
      </c>
      <c r="FL86" s="279">
        <f t="shared" ca="1" si="42"/>
        <v>2773888.8</v>
      </c>
      <c r="FM86" s="279">
        <f t="shared" ca="1" si="43"/>
        <v>0</v>
      </c>
      <c r="FN86" s="280">
        <f>AB86*AB$2*IF($FC86="V",1,-1)*IF($Q86="Fixo",(CP86-INDEX('Curva Forward'!$C$5:$AN$13,MATCH(CONCATENATE(BD_COMERCIAL!$K86," ",BD_COMERCIAL!$L86),'Curva Forward'!$B$5:$B$13,0),MATCH(FN$4,'Curva Forward'!$C$4:$AN$4,0))),CP86)</f>
        <v>248496</v>
      </c>
      <c r="FO86" s="280">
        <f>AC86*AC$2*IF($FC86="V",1,-1)*IF($Q86="Fixo",(CQ86-INDEX('Curva Forward'!$C$5:$AN$13,MATCH(CONCATENATE(BD_COMERCIAL!$K86," ",BD_COMERCIAL!$L86),'Curva Forward'!$B$5:$B$13,0),MATCH(FO$4,'Curva Forward'!$C$4:$AN$4,0))),CQ86)</f>
        <v>235200</v>
      </c>
      <c r="FP86" s="280">
        <f>AD86*AD$2*IF($FC86="V",1,-1)*IF($Q86="Fixo",(CR86-INDEX('Curva Forward'!$C$5:$AN$13,MATCH(CONCATENATE(BD_COMERCIAL!$K86," ",BD_COMERCIAL!$L86),'Curva Forward'!$B$5:$B$13,0),MATCH(FP$4,'Curva Forward'!$C$4:$AN$4,0))),CR86)</f>
        <v>260400</v>
      </c>
      <c r="FQ86" s="280">
        <f>AE86*AE$2*IF($FC86="V",1,-1)*IF($Q86="Fixo",(CS86-INDEX('Curva Forward'!$C$5:$AN$13,MATCH(CONCATENATE(BD_COMERCIAL!$K86," ",BD_COMERCIAL!$L86),'Curva Forward'!$B$5:$B$13,0),MATCH(FQ$4,'Curva Forward'!$C$4:$AN$4,0))),CS86)</f>
        <v>252000</v>
      </c>
      <c r="FR86" s="280">
        <f>AF86*AF$2*IF($FC86="V",1,-1)*IF($Q86="Fixo",(CT86-INDEX('Curva Forward'!$C$5:$AN$13,MATCH(CONCATENATE(BD_COMERCIAL!$K86," ",BD_COMERCIAL!$L86),'Curva Forward'!$B$5:$B$13,0),MATCH(FR$4,'Curva Forward'!$C$4:$AN$4,0))),CT86)</f>
        <v>261888</v>
      </c>
      <c r="FS86" s="280">
        <f>AG86*AG$2*IF($FC86="V",1,-1)*IF($Q86="Fixo",(CU86-INDEX('Curva Forward'!$C$5:$AN$13,MATCH(CONCATENATE(BD_COMERCIAL!$K86," ",BD_COMERCIAL!$L86),'Curva Forward'!$B$5:$B$13,0),MATCH(FS$4,'Curva Forward'!$C$4:$AN$4,0))),CU86)</f>
        <v>253512.00000000003</v>
      </c>
      <c r="FT86" s="280">
        <f>AH86*AH$2*IF($FC86="V",1,-1)*IF($Q86="Fixo",(CV86-INDEX('Curva Forward'!$C$5:$AN$13,MATCH(CONCATENATE(BD_COMERCIAL!$K86," ",BD_COMERCIAL!$L86),'Curva Forward'!$B$5:$B$13,0),MATCH(FT$4,'Curva Forward'!$C$4:$AN$4,0))),CV86)</f>
        <v>246040.8</v>
      </c>
      <c r="FU86" s="280">
        <f>AI86*AI$2*IF($FC86="V",1,-1)*IF($Q86="Fixo",(CW86-INDEX('Curva Forward'!$C$5:$AN$13,MATCH(CONCATENATE(BD_COMERCIAL!$K86," ",BD_COMERCIAL!$L86),'Curva Forward'!$B$5:$B$13,0),MATCH(FU$4,'Curva Forward'!$C$4:$AN$4,0))),CW86)</f>
        <v>218736</v>
      </c>
      <c r="FV86" s="280">
        <f>AJ86*AJ$2*IF($FC86="V",1,-1)*IF($Q86="Fixo",(CX86-INDEX('Curva Forward'!$C$5:$AN$13,MATCH(CONCATENATE(BD_COMERCIAL!$K86," ",BD_COMERCIAL!$L86),'Curva Forward'!$B$5:$B$13,0),MATCH(FV$4,'Curva Forward'!$C$4:$AN$4,0))),CX86)</f>
        <v>216000</v>
      </c>
      <c r="FW86" s="280">
        <f>AK86*AK$2*IF($FC86="V",1,-1)*IF($Q86="Fixo",(CY86-INDEX('Curva Forward'!$C$5:$AN$13,MATCH(CONCATENATE(BD_COMERCIAL!$K86," ",BD_COMERCIAL!$L86),'Curva Forward'!$B$5:$B$13,0),MATCH(FW$4,'Curva Forward'!$C$4:$AN$4,0))),CY86)</f>
        <v>196416</v>
      </c>
      <c r="FX86" s="280">
        <f>AL86*AL$2*IF($FC86="V",1,-1)*IF($Q86="Fixo",(CZ86-INDEX('Curva Forward'!$C$5:$AN$13,MATCH(CONCATENATE(BD_COMERCIAL!$K86," ",BD_COMERCIAL!$L86),'Curva Forward'!$B$5:$B$13,0),MATCH(FX$4,'Curva Forward'!$C$4:$AN$4,0))),CZ86)</f>
        <v>184320</v>
      </c>
      <c r="FY86" s="280">
        <f>AM86*AM$2*IF($FC86="V",1,-1)*IF($Q86="Fixo",(DA86-INDEX('Curva Forward'!$C$5:$AN$13,MATCH(CONCATENATE(BD_COMERCIAL!$K86," ",BD_COMERCIAL!$L86),'Curva Forward'!$B$5:$B$13,0),MATCH(FY$4,'Curva Forward'!$C$4:$AN$4,0))),DA86)</f>
        <v>200880</v>
      </c>
      <c r="FZ86" s="280">
        <f>AN86*AN$2*IF($FC86="V",1,-1)*IF($Q86="Fixo",(DB86-INDEX('Curva Forward'!$C$5:$AN$13,MATCH(CONCATENATE(BD_COMERCIAL!$K86," ",BD_COMERCIAL!$L86),'Curva Forward'!$B$5:$B$13,0),MATCH(FZ$4,'Curva Forward'!$C$4:$AN$4,0))),DB86)</f>
        <v>0</v>
      </c>
      <c r="GA86" s="280">
        <f>AO86*AO$2*IF($FC86="V",1,-1)*IF($Q86="Fixo",(DC86-INDEX('Curva Forward'!$C$5:$AN$13,MATCH(CONCATENATE(BD_COMERCIAL!$K86," ",BD_COMERCIAL!$L86),'Curva Forward'!$B$5:$B$13,0),MATCH(GA$4,'Curva Forward'!$C$4:$AN$4,0))),DC86)</f>
        <v>0</v>
      </c>
      <c r="GB86" s="280">
        <f>AP86*AP$2*IF($FC86="V",1,-1)*IF($Q86="Fixo",(DD86-INDEX('Curva Forward'!$C$5:$AN$13,MATCH(CONCATENATE(BD_COMERCIAL!$K86," ",BD_COMERCIAL!$L86),'Curva Forward'!$B$5:$B$13,0),MATCH(GB$4,'Curva Forward'!$C$4:$AN$4,0))),DD86)</f>
        <v>0</v>
      </c>
      <c r="GC86" s="280">
        <f>AQ86*AQ$2*IF($FC86="V",1,-1)*IF($Q86="Fixo",(DE86-INDEX('Curva Forward'!$C$5:$AN$13,MATCH(CONCATENATE(BD_COMERCIAL!$K86," ",BD_COMERCIAL!$L86),'Curva Forward'!$B$5:$B$13,0),MATCH(GC$4,'Curva Forward'!$C$4:$AN$4,0))),DE86)</f>
        <v>0</v>
      </c>
      <c r="GD86" s="280">
        <f>AR86*AR$2*IF($FC86="V",1,-1)*IF($Q86="Fixo",(DF86-INDEX('Curva Forward'!$C$5:$AN$13,MATCH(CONCATENATE(BD_COMERCIAL!$K86," ",BD_COMERCIAL!$L86),'Curva Forward'!$B$5:$B$13,0),MATCH(GD$4,'Curva Forward'!$C$4:$AN$4,0))),DF86)</f>
        <v>0</v>
      </c>
      <c r="GE86" s="280">
        <f>AS86*AS$2*IF($FC86="V",1,-1)*IF($Q86="Fixo",(DG86-INDEX('Curva Forward'!$C$5:$AN$13,MATCH(CONCATENATE(BD_COMERCIAL!$K86," ",BD_COMERCIAL!$L86),'Curva Forward'!$B$5:$B$13,0),MATCH(GE$4,'Curva Forward'!$C$4:$AN$4,0))),DG86)</f>
        <v>0</v>
      </c>
      <c r="GF86" s="280">
        <f>AT86*AT$2*IF($FC86="V",1,-1)*IF($Q86="Fixo",(DH86-INDEX('Curva Forward'!$C$5:$AN$13,MATCH(CONCATENATE(BD_COMERCIAL!$K86," ",BD_COMERCIAL!$L86),'Curva Forward'!$B$5:$B$13,0),MATCH(GF$4,'Curva Forward'!$C$4:$AN$4,0))),DH86)</f>
        <v>0</v>
      </c>
      <c r="GG86" s="280">
        <f>AU86*AU$2*IF($FC86="V",1,-1)*IF($Q86="Fixo",(DI86-INDEX('Curva Forward'!$C$5:$AN$13,MATCH(CONCATENATE(BD_COMERCIAL!$K86," ",BD_COMERCIAL!$L86),'Curva Forward'!$B$5:$B$13,0),MATCH(GG$4,'Curva Forward'!$C$4:$AN$4,0))),DI86)</f>
        <v>0</v>
      </c>
      <c r="GH86" s="280">
        <f>AV86*AV$2*IF($FC86="V",1,-1)*IF($Q86="Fixo",(DJ86-INDEX('Curva Forward'!$C$5:$AN$13,MATCH(CONCATENATE(BD_COMERCIAL!$K86," ",BD_COMERCIAL!$L86),'Curva Forward'!$B$5:$B$13,0),MATCH(GH$4,'Curva Forward'!$C$4:$AN$4,0))),DJ86)</f>
        <v>0</v>
      </c>
      <c r="GI86" s="280">
        <f>AW86*AW$2*IF($FC86="V",1,-1)*IF($Q86="Fixo",(DK86-INDEX('Curva Forward'!$C$5:$AN$13,MATCH(CONCATENATE(BD_COMERCIAL!$K86," ",BD_COMERCIAL!$L86),'Curva Forward'!$B$5:$B$13,0),MATCH(GI$4,'Curva Forward'!$C$4:$AN$4,0))),DK86)</f>
        <v>0</v>
      </c>
      <c r="GJ86" s="280">
        <f>AX86*AX$2*IF($FC86="V",1,-1)*IF($Q86="Fixo",(DL86-INDEX('Curva Forward'!$C$5:$AN$13,MATCH(CONCATENATE(BD_COMERCIAL!$K86," ",BD_COMERCIAL!$L86),'Curva Forward'!$B$5:$B$13,0),MATCH(GJ$4,'Curva Forward'!$C$4:$AN$4,0))),DL86)</f>
        <v>0</v>
      </c>
      <c r="GK86" s="280">
        <f>AY86*AY$2*IF($FC86="V",1,-1)*IF($Q86="Fixo",(DM86-INDEX('Curva Forward'!$C$5:$AN$13,MATCH(CONCATENATE(BD_COMERCIAL!$K86," ",BD_COMERCIAL!$L86),'Curva Forward'!$B$5:$B$13,0),MATCH(GK$4,'Curva Forward'!$C$4:$AN$4,0))),DM86)</f>
        <v>0</v>
      </c>
      <c r="GL86" s="280">
        <f>IF(EZ86="",0,CL86*CL$2*IF($FC86="V",1,-1)*IF($Q86="Fixo",(EZ86-INDEX('Curva Forward'!$C$5:$AN$13,MATCH(CONCATENATE(BD_COMERCIAL!$K86," ",BD_COMERCIAL!$L86),'Curva Forward'!$B$5:$B$13,0),MATCH(GL$4,'Curva Forward'!$C$4:$AN$4,0))),EZ86))</f>
        <v>0</v>
      </c>
      <c r="GM86" s="280">
        <f>IF(FA86="",0,CM86*CM$2*IF($FC86="V",1,-1)*IF($Q86="Fixo",(FA86-INDEX('Curva Forward'!$C$5:$AN$13,MATCH(CONCATENATE(BD_COMERCIAL!$K86," ",BD_COMERCIAL!$L86),'Curva Forward'!$B$5:$B$13,0),MATCH(GM$4,'Curva Forward'!$C$4:$AN$4,0))),FA86))</f>
        <v>0</v>
      </c>
      <c r="GN86" s="280">
        <f>IF(FB86="",0,CN86*CN$2*IF($FC86="V",1,-1)*IF($Q86="Fixo",(FB86-INDEX('Curva Forward'!$C$5:$AN$13,MATCH(CONCATENATE(BD_COMERCIAL!$K86," ",BD_COMERCIAL!$L86),'Curva Forward'!$B$5:$B$13,0),MATCH(GN$4,'Curva Forward'!$C$4:$AN$4,0))),FB86))</f>
        <v>0</v>
      </c>
      <c r="GO86" s="279">
        <f t="shared" ca="1" si="44"/>
        <v>0</v>
      </c>
      <c r="GP86" s="279">
        <f t="shared" ca="1" si="45"/>
        <v>0</v>
      </c>
    </row>
    <row r="87" spans="1:198" x14ac:dyDescent="0.25">
      <c r="A87" s="6"/>
      <c r="B87" s="7" t="s">
        <v>414</v>
      </c>
      <c r="C87" s="8">
        <v>44543</v>
      </c>
      <c r="D87" s="9" t="s">
        <v>124</v>
      </c>
      <c r="E87" s="9" t="s">
        <v>125</v>
      </c>
      <c r="F87" s="113">
        <v>3780401000108</v>
      </c>
      <c r="G87" s="10" t="s">
        <v>242</v>
      </c>
      <c r="H87" s="113">
        <v>28397998000129</v>
      </c>
      <c r="I87" s="9" t="s">
        <v>126</v>
      </c>
      <c r="J87" s="166" t="s">
        <v>366</v>
      </c>
      <c r="K87" s="10" t="s">
        <v>127</v>
      </c>
      <c r="L87" s="84" t="s">
        <v>22</v>
      </c>
      <c r="M87" s="11">
        <v>44743</v>
      </c>
      <c r="N87" s="12">
        <v>44926</v>
      </c>
      <c r="O87" s="10">
        <v>2</v>
      </c>
      <c r="P87" s="84">
        <v>282</v>
      </c>
      <c r="Q87" s="84" t="s">
        <v>128</v>
      </c>
      <c r="R87" s="10" t="s">
        <v>129</v>
      </c>
      <c r="S87" s="14" t="s">
        <v>135</v>
      </c>
      <c r="T87" s="11"/>
      <c r="U87" s="12"/>
      <c r="V87" s="257" t="str">
        <f ca="1">IF(U87="","",
IF(U87="NA","",
IFERROR(VLOOKUP(EOMONTH(M87,-2)+1,IPCA!$A:$B,2,0),
VLOOKUP(EOMONTH(TODAY(),-2)+1,IPCA!$A:$B,2,0))/
VLOOKUP(EOMONTH(U87,-2)+1,IPCA!$A:$B,2,0)*
P87))</f>
        <v/>
      </c>
      <c r="W87" s="84"/>
      <c r="X87" s="13" t="s">
        <v>133</v>
      </c>
      <c r="Y87" s="166"/>
      <c r="AA87" s="108"/>
      <c r="AB87" s="15"/>
      <c r="AH87">
        <v>2</v>
      </c>
      <c r="AI87">
        <v>2</v>
      </c>
      <c r="AJ87">
        <v>2</v>
      </c>
      <c r="AK87">
        <v>2</v>
      </c>
      <c r="AL87">
        <v>2</v>
      </c>
      <c r="AM87" s="6">
        <v>2</v>
      </c>
      <c r="AN87" s="15"/>
      <c r="AY87" s="6"/>
      <c r="AZ87" s="15"/>
      <c r="BK87" s="6"/>
      <c r="BL87" s="15"/>
      <c r="BW87" s="6"/>
      <c r="BX87" s="15"/>
      <c r="CI87" s="6"/>
      <c r="CJ87" s="16">
        <f t="shared" si="29"/>
        <v>1.0082191780821919</v>
      </c>
      <c r="CK87" s="16" t="str">
        <f t="shared" si="30"/>
        <v/>
      </c>
      <c r="CL87" s="16" t="str">
        <f t="shared" si="31"/>
        <v/>
      </c>
      <c r="CM87" s="16" t="str">
        <f t="shared" si="32"/>
        <v/>
      </c>
      <c r="CN87" s="16" t="str">
        <f t="shared" si="33"/>
        <v/>
      </c>
      <c r="CO87" s="18"/>
      <c r="CP87" s="15"/>
      <c r="CV87">
        <v>282</v>
      </c>
      <c r="CW87">
        <v>282</v>
      </c>
      <c r="CX87">
        <v>282</v>
      </c>
      <c r="CY87">
        <v>282</v>
      </c>
      <c r="CZ87">
        <v>282</v>
      </c>
      <c r="DA87" s="6">
        <v>282</v>
      </c>
      <c r="DB87" s="15"/>
      <c r="DM87" s="6"/>
      <c r="DN87" s="15"/>
      <c r="DY87" s="6"/>
      <c r="DZ87" s="15"/>
      <c r="EK87" s="6"/>
      <c r="EL87" s="15"/>
      <c r="EW87" s="6"/>
      <c r="EX87" s="16">
        <f t="shared" si="34"/>
        <v>142.15890410958903</v>
      </c>
      <c r="EY87" s="16" t="str">
        <f t="shared" si="35"/>
        <v/>
      </c>
      <c r="EZ87" s="16" t="str">
        <f t="shared" si="36"/>
        <v/>
      </c>
      <c r="FA87" s="16" t="str">
        <f t="shared" si="37"/>
        <v/>
      </c>
      <c r="FB87" s="160" t="str">
        <f t="shared" si="38"/>
        <v/>
      </c>
      <c r="FC87" t="s">
        <v>204</v>
      </c>
      <c r="FD87" s="20" t="s">
        <v>126</v>
      </c>
      <c r="FE87"/>
      <c r="FF87" s="209" t="s">
        <v>206</v>
      </c>
      <c r="FH87" s="284">
        <f t="shared" ca="1" si="39"/>
        <v>0</v>
      </c>
      <c r="FI87" s="208">
        <f t="shared" si="40"/>
        <v>6.1</v>
      </c>
      <c r="FK87" t="str">
        <f t="shared" si="41"/>
        <v>Lux Energy Comercializadora de Energia LTDA.</v>
      </c>
      <c r="FL87" s="201">
        <f t="shared" ca="1" si="42"/>
        <v>1703992.8</v>
      </c>
      <c r="FM87" s="201">
        <f t="shared" ca="1" si="43"/>
        <v>0</v>
      </c>
      <c r="FN87" s="200">
        <f>AB87*AB$2*IF($FC87="V",1,-1)*IF($Q87="Fixo",(CP87-INDEX('Curva Forward'!$C$5:$AN$13,MATCH(CONCATENATE(BD_COMERCIAL!$K87," ",BD_COMERCIAL!$L87),'Curva Forward'!$B$5:$B$13,0),MATCH(FN$4,'Curva Forward'!$C$4:$AN$4,0))),CP87)</f>
        <v>0</v>
      </c>
      <c r="FO87" s="200">
        <f>AC87*AC$2*IF($FC87="V",1,-1)*IF($Q87="Fixo",(CQ87-INDEX('Curva Forward'!$C$5:$AN$13,MATCH(CONCATENATE(BD_COMERCIAL!$K87," ",BD_COMERCIAL!$L87),'Curva Forward'!$B$5:$B$13,0),MATCH(FO$4,'Curva Forward'!$C$4:$AN$4,0))),CQ87)</f>
        <v>0</v>
      </c>
      <c r="FP87" s="200">
        <f>AD87*AD$2*IF($FC87="V",1,-1)*IF($Q87="Fixo",(CR87-INDEX('Curva Forward'!$C$5:$AN$13,MATCH(CONCATENATE(BD_COMERCIAL!$K87," ",BD_COMERCIAL!$L87),'Curva Forward'!$B$5:$B$13,0),MATCH(FP$4,'Curva Forward'!$C$4:$AN$4,0))),CR87)</f>
        <v>0</v>
      </c>
      <c r="FQ87" s="200">
        <f>AE87*AE$2*IF($FC87="V",1,-1)*IF($Q87="Fixo",(CS87-INDEX('Curva Forward'!$C$5:$AN$13,MATCH(CONCATENATE(BD_COMERCIAL!$K87," ",BD_COMERCIAL!$L87),'Curva Forward'!$B$5:$B$13,0),MATCH(FQ$4,'Curva Forward'!$C$4:$AN$4,0))),CS87)</f>
        <v>0</v>
      </c>
      <c r="FR87" s="200">
        <f>AF87*AF$2*IF($FC87="V",1,-1)*IF($Q87="Fixo",(CT87-INDEX('Curva Forward'!$C$5:$AN$13,MATCH(CONCATENATE(BD_COMERCIAL!$K87," ",BD_COMERCIAL!$L87),'Curva Forward'!$B$5:$B$13,0),MATCH(FR$4,'Curva Forward'!$C$4:$AN$4,0))),CT87)</f>
        <v>0</v>
      </c>
      <c r="FS87" s="200">
        <f>AG87*AG$2*IF($FC87="V",1,-1)*IF($Q87="Fixo",(CU87-INDEX('Curva Forward'!$C$5:$AN$13,MATCH(CONCATENATE(BD_COMERCIAL!$K87," ",BD_COMERCIAL!$L87),'Curva Forward'!$B$5:$B$13,0),MATCH(FS$4,'Curva Forward'!$C$4:$AN$4,0))),CU87)</f>
        <v>0</v>
      </c>
      <c r="FT87" s="200">
        <f>AH87*AH$2*IF($FC87="V",1,-1)*IF($Q87="Fixo",(CV87-INDEX('Curva Forward'!$C$5:$AN$13,MATCH(CONCATENATE(BD_COMERCIAL!$K87," ",BD_COMERCIAL!$L87),'Curva Forward'!$B$5:$B$13,0),MATCH(FT$4,'Curva Forward'!$C$4:$AN$4,0))),CV87)</f>
        <v>320440.8</v>
      </c>
      <c r="FU87" s="200">
        <f>AI87*AI$2*IF($FC87="V",1,-1)*IF($Q87="Fixo",(CW87-INDEX('Curva Forward'!$C$5:$AN$13,MATCH(CONCATENATE(BD_COMERCIAL!$K87," ",BD_COMERCIAL!$L87),'Curva Forward'!$B$5:$B$13,0),MATCH(FU$4,'Curva Forward'!$C$4:$AN$4,0))),CW87)</f>
        <v>293136</v>
      </c>
      <c r="FV87" s="200">
        <f>AJ87*AJ$2*IF($FC87="V",1,-1)*IF($Q87="Fixo",(CX87-INDEX('Curva Forward'!$C$5:$AN$13,MATCH(CONCATENATE(BD_COMERCIAL!$K87," ",BD_COMERCIAL!$L87),'Curva Forward'!$B$5:$B$13,0),MATCH(FV$4,'Curva Forward'!$C$4:$AN$4,0))),CX87)</f>
        <v>288000</v>
      </c>
      <c r="FW87" s="200">
        <f>AK87*AK$2*IF($FC87="V",1,-1)*IF($Q87="Fixo",(CY87-INDEX('Curva Forward'!$C$5:$AN$13,MATCH(CONCATENATE(BD_COMERCIAL!$K87," ",BD_COMERCIAL!$L87),'Curva Forward'!$B$5:$B$13,0),MATCH(FW$4,'Curva Forward'!$C$4:$AN$4,0))),CY87)</f>
        <v>270816</v>
      </c>
      <c r="FX87" s="200">
        <f>AL87*AL$2*IF($FC87="V",1,-1)*IF($Q87="Fixo",(CZ87-INDEX('Curva Forward'!$C$5:$AN$13,MATCH(CONCATENATE(BD_COMERCIAL!$K87," ",BD_COMERCIAL!$L87),'Curva Forward'!$B$5:$B$13,0),MATCH(FX$4,'Curva Forward'!$C$4:$AN$4,0))),CZ87)</f>
        <v>256320</v>
      </c>
      <c r="FY87" s="200">
        <f>AM87*AM$2*IF($FC87="V",1,-1)*IF($Q87="Fixo",(DA87-INDEX('Curva Forward'!$C$5:$AN$13,MATCH(CONCATENATE(BD_COMERCIAL!$K87," ",BD_COMERCIAL!$L87),'Curva Forward'!$B$5:$B$13,0),MATCH(FY$4,'Curva Forward'!$C$4:$AN$4,0))),DA87)</f>
        <v>275280</v>
      </c>
      <c r="FZ87" s="200">
        <f>AN87*AN$2*IF($FC87="V",1,-1)*IF($Q87="Fixo",(DB87-INDEX('Curva Forward'!$C$5:$AN$13,MATCH(CONCATENATE(BD_COMERCIAL!$K87," ",BD_COMERCIAL!$L87),'Curva Forward'!$B$5:$B$13,0),MATCH(FZ$4,'Curva Forward'!$C$4:$AN$4,0))),DB87)</f>
        <v>0</v>
      </c>
      <c r="GA87" s="200">
        <f>AO87*AO$2*IF($FC87="V",1,-1)*IF($Q87="Fixo",(DC87-INDEX('Curva Forward'!$C$5:$AN$13,MATCH(CONCATENATE(BD_COMERCIAL!$K87," ",BD_COMERCIAL!$L87),'Curva Forward'!$B$5:$B$13,0),MATCH(GA$4,'Curva Forward'!$C$4:$AN$4,0))),DC87)</f>
        <v>0</v>
      </c>
      <c r="GB87" s="200">
        <f>AP87*AP$2*IF($FC87="V",1,-1)*IF($Q87="Fixo",(DD87-INDEX('Curva Forward'!$C$5:$AN$13,MATCH(CONCATENATE(BD_COMERCIAL!$K87," ",BD_COMERCIAL!$L87),'Curva Forward'!$B$5:$B$13,0),MATCH(GB$4,'Curva Forward'!$C$4:$AN$4,0))),DD87)</f>
        <v>0</v>
      </c>
      <c r="GC87" s="200">
        <f>AQ87*AQ$2*IF($FC87="V",1,-1)*IF($Q87="Fixo",(DE87-INDEX('Curva Forward'!$C$5:$AN$13,MATCH(CONCATENATE(BD_COMERCIAL!$K87," ",BD_COMERCIAL!$L87),'Curva Forward'!$B$5:$B$13,0),MATCH(GC$4,'Curva Forward'!$C$4:$AN$4,0))),DE87)</f>
        <v>0</v>
      </c>
      <c r="GD87" s="200">
        <f>AR87*AR$2*IF($FC87="V",1,-1)*IF($Q87="Fixo",(DF87-INDEX('Curva Forward'!$C$5:$AN$13,MATCH(CONCATENATE(BD_COMERCIAL!$K87," ",BD_COMERCIAL!$L87),'Curva Forward'!$B$5:$B$13,0),MATCH(GD$4,'Curva Forward'!$C$4:$AN$4,0))),DF87)</f>
        <v>0</v>
      </c>
      <c r="GE87" s="200">
        <f>AS87*AS$2*IF($FC87="V",1,-1)*IF($Q87="Fixo",(DG87-INDEX('Curva Forward'!$C$5:$AN$13,MATCH(CONCATENATE(BD_COMERCIAL!$K87," ",BD_COMERCIAL!$L87),'Curva Forward'!$B$5:$B$13,0),MATCH(GE$4,'Curva Forward'!$C$4:$AN$4,0))),DG87)</f>
        <v>0</v>
      </c>
      <c r="GF87" s="200">
        <f>AT87*AT$2*IF($FC87="V",1,-1)*IF($Q87="Fixo",(DH87-INDEX('Curva Forward'!$C$5:$AN$13,MATCH(CONCATENATE(BD_COMERCIAL!$K87," ",BD_COMERCIAL!$L87),'Curva Forward'!$B$5:$B$13,0),MATCH(GF$4,'Curva Forward'!$C$4:$AN$4,0))),DH87)</f>
        <v>0</v>
      </c>
      <c r="GG87" s="200">
        <f>AU87*AU$2*IF($FC87="V",1,-1)*IF($Q87="Fixo",(DI87-INDEX('Curva Forward'!$C$5:$AN$13,MATCH(CONCATENATE(BD_COMERCIAL!$K87," ",BD_COMERCIAL!$L87),'Curva Forward'!$B$5:$B$13,0),MATCH(GG$4,'Curva Forward'!$C$4:$AN$4,0))),DI87)</f>
        <v>0</v>
      </c>
      <c r="GH87" s="200">
        <f>AV87*AV$2*IF($FC87="V",1,-1)*IF($Q87="Fixo",(DJ87-INDEX('Curva Forward'!$C$5:$AN$13,MATCH(CONCATENATE(BD_COMERCIAL!$K87," ",BD_COMERCIAL!$L87),'Curva Forward'!$B$5:$B$13,0),MATCH(GH$4,'Curva Forward'!$C$4:$AN$4,0))),DJ87)</f>
        <v>0</v>
      </c>
      <c r="GI87" s="200">
        <f>AW87*AW$2*IF($FC87="V",1,-1)*IF($Q87="Fixo",(DK87-INDEX('Curva Forward'!$C$5:$AN$13,MATCH(CONCATENATE(BD_COMERCIAL!$K87," ",BD_COMERCIAL!$L87),'Curva Forward'!$B$5:$B$13,0),MATCH(GI$4,'Curva Forward'!$C$4:$AN$4,0))),DK87)</f>
        <v>0</v>
      </c>
      <c r="GJ87" s="200">
        <f>AX87*AX$2*IF($FC87="V",1,-1)*IF($Q87="Fixo",(DL87-INDEX('Curva Forward'!$C$5:$AN$13,MATCH(CONCATENATE(BD_COMERCIAL!$K87," ",BD_COMERCIAL!$L87),'Curva Forward'!$B$5:$B$13,0),MATCH(GJ$4,'Curva Forward'!$C$4:$AN$4,0))),DL87)</f>
        <v>0</v>
      </c>
      <c r="GK87" s="200">
        <f>AY87*AY$2*IF($FC87="V",1,-1)*IF($Q87="Fixo",(DM87-INDEX('Curva Forward'!$C$5:$AN$13,MATCH(CONCATENATE(BD_COMERCIAL!$K87," ",BD_COMERCIAL!$L87),'Curva Forward'!$B$5:$B$13,0),MATCH(GK$4,'Curva Forward'!$C$4:$AN$4,0))),DM87)</f>
        <v>0</v>
      </c>
      <c r="GL87" s="200">
        <f>IF(EZ87="",0,CL87*CL$2*IF($FC87="V",1,-1)*IF($Q87="Fixo",(EZ87-INDEX('Curva Forward'!$C$5:$AN$13,MATCH(CONCATENATE(BD_COMERCIAL!$K87," ",BD_COMERCIAL!$L87),'Curva Forward'!$B$5:$B$13,0),MATCH(GL$4,'Curva Forward'!$C$4:$AN$4,0))),EZ87))</f>
        <v>0</v>
      </c>
      <c r="GM87" s="200">
        <f>IF(FA87="",0,CM87*CM$2*IF($FC87="V",1,-1)*IF($Q87="Fixo",(FA87-INDEX('Curva Forward'!$C$5:$AN$13,MATCH(CONCATENATE(BD_COMERCIAL!$K87," ",BD_COMERCIAL!$L87),'Curva Forward'!$B$5:$B$13,0),MATCH(GM$4,'Curva Forward'!$C$4:$AN$4,0))),FA87))</f>
        <v>0</v>
      </c>
      <c r="GN87" s="200">
        <f>IF(FB87="",0,CN87*CN$2*IF($FC87="V",1,-1)*IF($Q87="Fixo",(FB87-INDEX('Curva Forward'!$C$5:$AN$13,MATCH(CONCATENATE(BD_COMERCIAL!$K87," ",BD_COMERCIAL!$L87),'Curva Forward'!$B$5:$B$13,0),MATCH(GN$4,'Curva Forward'!$C$4:$AN$4,0))),FB87))</f>
        <v>0</v>
      </c>
      <c r="GO87" s="201">
        <f t="shared" ca="1" si="44"/>
        <v>0</v>
      </c>
      <c r="GP87" s="201">
        <f t="shared" ca="1" si="45"/>
        <v>0</v>
      </c>
    </row>
    <row r="88" spans="1:198" x14ac:dyDescent="0.25">
      <c r="A88" s="6"/>
      <c r="B88" s="7" t="s">
        <v>415</v>
      </c>
      <c r="C88" s="8">
        <v>44543</v>
      </c>
      <c r="D88" s="9" t="s">
        <v>131</v>
      </c>
      <c r="E88" s="9" t="s">
        <v>186</v>
      </c>
      <c r="F88" s="113">
        <v>25099255000184</v>
      </c>
      <c r="G88" s="10" t="s">
        <v>125</v>
      </c>
      <c r="H88" s="113">
        <v>3780401000108</v>
      </c>
      <c r="I88" s="9" t="s">
        <v>126</v>
      </c>
      <c r="J88" s="166" t="s">
        <v>366</v>
      </c>
      <c r="K88" s="10" t="s">
        <v>127</v>
      </c>
      <c r="L88" s="84" t="s">
        <v>22</v>
      </c>
      <c r="M88" s="11">
        <v>44562</v>
      </c>
      <c r="N88" s="12">
        <v>44592</v>
      </c>
      <c r="O88" s="10">
        <v>2</v>
      </c>
      <c r="P88" s="84">
        <v>184</v>
      </c>
      <c r="Q88" s="84" t="s">
        <v>128</v>
      </c>
      <c r="R88" s="10" t="s">
        <v>129</v>
      </c>
      <c r="S88" s="14" t="s">
        <v>135</v>
      </c>
      <c r="T88" s="11"/>
      <c r="U88" s="12"/>
      <c r="V88" s="257" t="str">
        <f ca="1">IF(U88="","",
IF(U88="NA","",
IFERROR(VLOOKUP(EOMONTH(M88,-2)+1,IPCA!$A:$B,2,0),
VLOOKUP(EOMONTH(TODAY(),-2)+1,IPCA!$A:$B,2,0))/
VLOOKUP(EOMONTH(U88,-2)+1,IPCA!$A:$B,2,0)*
P88))</f>
        <v/>
      </c>
      <c r="W88" s="84"/>
      <c r="X88" s="13" t="s">
        <v>133</v>
      </c>
      <c r="Y88" s="166"/>
      <c r="AA88" s="108"/>
      <c r="AB88" s="15">
        <v>2</v>
      </c>
      <c r="AM88" s="6"/>
      <c r="AN88" s="15"/>
      <c r="AY88" s="6"/>
      <c r="AZ88" s="15"/>
      <c r="BK88" s="6"/>
      <c r="BL88" s="15"/>
      <c r="BW88" s="6"/>
      <c r="BX88" s="15"/>
      <c r="CI88" s="6"/>
      <c r="CJ88" s="16">
        <f t="shared" si="29"/>
        <v>0.16986301369863013</v>
      </c>
      <c r="CK88" s="16" t="str">
        <f t="shared" si="30"/>
        <v/>
      </c>
      <c r="CL88" s="16" t="str">
        <f t="shared" si="31"/>
        <v/>
      </c>
      <c r="CM88" s="16" t="str">
        <f t="shared" si="32"/>
        <v/>
      </c>
      <c r="CN88" s="16" t="str">
        <f t="shared" si="33"/>
        <v/>
      </c>
      <c r="CO88" s="18"/>
      <c r="CP88" s="15">
        <v>184</v>
      </c>
      <c r="DA88" s="6"/>
      <c r="DB88" s="15"/>
      <c r="DM88" s="6"/>
      <c r="DN88" s="15"/>
      <c r="DY88" s="6"/>
      <c r="DZ88" s="15"/>
      <c r="EK88" s="6"/>
      <c r="EL88" s="15"/>
      <c r="EW88" s="6"/>
      <c r="EX88" s="16">
        <f t="shared" si="34"/>
        <v>15.627397260273973</v>
      </c>
      <c r="EY88" s="16" t="str">
        <f t="shared" si="35"/>
        <v/>
      </c>
      <c r="EZ88" s="16" t="str">
        <f t="shared" si="36"/>
        <v/>
      </c>
      <c r="FA88" s="16" t="str">
        <f t="shared" si="37"/>
        <v/>
      </c>
      <c r="FB88" s="160" t="str">
        <f t="shared" si="38"/>
        <v/>
      </c>
      <c r="FC88" t="s">
        <v>205</v>
      </c>
      <c r="FD88" s="20" t="s">
        <v>126</v>
      </c>
      <c r="FE88"/>
      <c r="FF88" s="209" t="s">
        <v>206</v>
      </c>
      <c r="FH88" s="284">
        <f t="shared" ca="1" si="39"/>
        <v>0</v>
      </c>
      <c r="FI88" s="208">
        <f t="shared" si="40"/>
        <v>1</v>
      </c>
      <c r="FK88" t="str">
        <f t="shared" si="41"/>
        <v>Stima Energia Ltda</v>
      </c>
      <c r="FL88" s="201">
        <f t="shared" ca="1" si="42"/>
        <v>-177072</v>
      </c>
      <c r="FM88" s="201">
        <f t="shared" ca="1" si="43"/>
        <v>0</v>
      </c>
      <c r="FN88" s="200">
        <f>AB88*AB$2*IF($FC88="V",1,-1)*IF($Q88="Fixo",(CP88-INDEX('Curva Forward'!$C$5:$AN$13,MATCH(CONCATENATE(BD_COMERCIAL!$K88," ",BD_COMERCIAL!$L88),'Curva Forward'!$B$5:$B$13,0),MATCH(FN$4,'Curva Forward'!$C$4:$AN$4,0))),CP88)</f>
        <v>-177072</v>
      </c>
      <c r="FO88" s="200">
        <f>AC88*AC$2*IF($FC88="V",1,-1)*IF($Q88="Fixo",(CQ88-INDEX('Curva Forward'!$C$5:$AN$13,MATCH(CONCATENATE(BD_COMERCIAL!$K88," ",BD_COMERCIAL!$L88),'Curva Forward'!$B$5:$B$13,0),MATCH(FO$4,'Curva Forward'!$C$4:$AN$4,0))),CQ88)</f>
        <v>0</v>
      </c>
      <c r="FP88" s="200">
        <f>AD88*AD$2*IF($FC88="V",1,-1)*IF($Q88="Fixo",(CR88-INDEX('Curva Forward'!$C$5:$AN$13,MATCH(CONCATENATE(BD_COMERCIAL!$K88," ",BD_COMERCIAL!$L88),'Curva Forward'!$B$5:$B$13,0),MATCH(FP$4,'Curva Forward'!$C$4:$AN$4,0))),CR88)</f>
        <v>0</v>
      </c>
      <c r="FQ88" s="200">
        <f>AE88*AE$2*IF($FC88="V",1,-1)*IF($Q88="Fixo",(CS88-INDEX('Curva Forward'!$C$5:$AN$13,MATCH(CONCATENATE(BD_COMERCIAL!$K88," ",BD_COMERCIAL!$L88),'Curva Forward'!$B$5:$B$13,0),MATCH(FQ$4,'Curva Forward'!$C$4:$AN$4,0))),CS88)</f>
        <v>0</v>
      </c>
      <c r="FR88" s="200">
        <f>AF88*AF$2*IF($FC88="V",1,-1)*IF($Q88="Fixo",(CT88-INDEX('Curva Forward'!$C$5:$AN$13,MATCH(CONCATENATE(BD_COMERCIAL!$K88," ",BD_COMERCIAL!$L88),'Curva Forward'!$B$5:$B$13,0),MATCH(FR$4,'Curva Forward'!$C$4:$AN$4,0))),CT88)</f>
        <v>0</v>
      </c>
      <c r="FS88" s="200">
        <f>AG88*AG$2*IF($FC88="V",1,-1)*IF($Q88="Fixo",(CU88-INDEX('Curva Forward'!$C$5:$AN$13,MATCH(CONCATENATE(BD_COMERCIAL!$K88," ",BD_COMERCIAL!$L88),'Curva Forward'!$B$5:$B$13,0),MATCH(FS$4,'Curva Forward'!$C$4:$AN$4,0))),CU88)</f>
        <v>0</v>
      </c>
      <c r="FT88" s="200">
        <f>AH88*AH$2*IF($FC88="V",1,-1)*IF($Q88="Fixo",(CV88-INDEX('Curva Forward'!$C$5:$AN$13,MATCH(CONCATENATE(BD_COMERCIAL!$K88," ",BD_COMERCIAL!$L88),'Curva Forward'!$B$5:$B$13,0),MATCH(FT$4,'Curva Forward'!$C$4:$AN$4,0))),CV88)</f>
        <v>0</v>
      </c>
      <c r="FU88" s="200">
        <f>AI88*AI$2*IF($FC88="V",1,-1)*IF($Q88="Fixo",(CW88-INDEX('Curva Forward'!$C$5:$AN$13,MATCH(CONCATENATE(BD_COMERCIAL!$K88," ",BD_COMERCIAL!$L88),'Curva Forward'!$B$5:$B$13,0),MATCH(FU$4,'Curva Forward'!$C$4:$AN$4,0))),CW88)</f>
        <v>0</v>
      </c>
      <c r="FV88" s="200">
        <f>AJ88*AJ$2*IF($FC88="V",1,-1)*IF($Q88="Fixo",(CX88-INDEX('Curva Forward'!$C$5:$AN$13,MATCH(CONCATENATE(BD_COMERCIAL!$K88," ",BD_COMERCIAL!$L88),'Curva Forward'!$B$5:$B$13,0),MATCH(FV$4,'Curva Forward'!$C$4:$AN$4,0))),CX88)</f>
        <v>0</v>
      </c>
      <c r="FW88" s="200">
        <f>AK88*AK$2*IF($FC88="V",1,-1)*IF($Q88="Fixo",(CY88-INDEX('Curva Forward'!$C$5:$AN$13,MATCH(CONCATENATE(BD_COMERCIAL!$K88," ",BD_COMERCIAL!$L88),'Curva Forward'!$B$5:$B$13,0),MATCH(FW$4,'Curva Forward'!$C$4:$AN$4,0))),CY88)</f>
        <v>0</v>
      </c>
      <c r="FX88" s="200">
        <f>AL88*AL$2*IF($FC88="V",1,-1)*IF($Q88="Fixo",(CZ88-INDEX('Curva Forward'!$C$5:$AN$13,MATCH(CONCATENATE(BD_COMERCIAL!$K88," ",BD_COMERCIAL!$L88),'Curva Forward'!$B$5:$B$13,0),MATCH(FX$4,'Curva Forward'!$C$4:$AN$4,0))),CZ88)</f>
        <v>0</v>
      </c>
      <c r="FY88" s="200">
        <f>AM88*AM$2*IF($FC88="V",1,-1)*IF($Q88="Fixo",(DA88-INDEX('Curva Forward'!$C$5:$AN$13,MATCH(CONCATENATE(BD_COMERCIAL!$K88," ",BD_COMERCIAL!$L88),'Curva Forward'!$B$5:$B$13,0),MATCH(FY$4,'Curva Forward'!$C$4:$AN$4,0))),DA88)</f>
        <v>0</v>
      </c>
      <c r="FZ88" s="200">
        <f>AN88*AN$2*IF($FC88="V",1,-1)*IF($Q88="Fixo",(DB88-INDEX('Curva Forward'!$C$5:$AN$13,MATCH(CONCATENATE(BD_COMERCIAL!$K88," ",BD_COMERCIAL!$L88),'Curva Forward'!$B$5:$B$13,0),MATCH(FZ$4,'Curva Forward'!$C$4:$AN$4,0))),DB88)</f>
        <v>0</v>
      </c>
      <c r="GA88" s="200">
        <f>AO88*AO$2*IF($FC88="V",1,-1)*IF($Q88="Fixo",(DC88-INDEX('Curva Forward'!$C$5:$AN$13,MATCH(CONCATENATE(BD_COMERCIAL!$K88," ",BD_COMERCIAL!$L88),'Curva Forward'!$B$5:$B$13,0),MATCH(GA$4,'Curva Forward'!$C$4:$AN$4,0))),DC88)</f>
        <v>0</v>
      </c>
      <c r="GB88" s="200">
        <f>AP88*AP$2*IF($FC88="V",1,-1)*IF($Q88="Fixo",(DD88-INDEX('Curva Forward'!$C$5:$AN$13,MATCH(CONCATENATE(BD_COMERCIAL!$K88," ",BD_COMERCIAL!$L88),'Curva Forward'!$B$5:$B$13,0),MATCH(GB$4,'Curva Forward'!$C$4:$AN$4,0))),DD88)</f>
        <v>0</v>
      </c>
      <c r="GC88" s="200">
        <f>AQ88*AQ$2*IF($FC88="V",1,-1)*IF($Q88="Fixo",(DE88-INDEX('Curva Forward'!$C$5:$AN$13,MATCH(CONCATENATE(BD_COMERCIAL!$K88," ",BD_COMERCIAL!$L88),'Curva Forward'!$B$5:$B$13,0),MATCH(GC$4,'Curva Forward'!$C$4:$AN$4,0))),DE88)</f>
        <v>0</v>
      </c>
      <c r="GD88" s="200">
        <f>AR88*AR$2*IF($FC88="V",1,-1)*IF($Q88="Fixo",(DF88-INDEX('Curva Forward'!$C$5:$AN$13,MATCH(CONCATENATE(BD_COMERCIAL!$K88," ",BD_COMERCIAL!$L88),'Curva Forward'!$B$5:$B$13,0),MATCH(GD$4,'Curva Forward'!$C$4:$AN$4,0))),DF88)</f>
        <v>0</v>
      </c>
      <c r="GE88" s="200">
        <f>AS88*AS$2*IF($FC88="V",1,-1)*IF($Q88="Fixo",(DG88-INDEX('Curva Forward'!$C$5:$AN$13,MATCH(CONCATENATE(BD_COMERCIAL!$K88," ",BD_COMERCIAL!$L88),'Curva Forward'!$B$5:$B$13,0),MATCH(GE$4,'Curva Forward'!$C$4:$AN$4,0))),DG88)</f>
        <v>0</v>
      </c>
      <c r="GF88" s="200">
        <f>AT88*AT$2*IF($FC88="V",1,-1)*IF($Q88="Fixo",(DH88-INDEX('Curva Forward'!$C$5:$AN$13,MATCH(CONCATENATE(BD_COMERCIAL!$K88," ",BD_COMERCIAL!$L88),'Curva Forward'!$B$5:$B$13,0),MATCH(GF$4,'Curva Forward'!$C$4:$AN$4,0))),DH88)</f>
        <v>0</v>
      </c>
      <c r="GG88" s="200">
        <f>AU88*AU$2*IF($FC88="V",1,-1)*IF($Q88="Fixo",(DI88-INDEX('Curva Forward'!$C$5:$AN$13,MATCH(CONCATENATE(BD_COMERCIAL!$K88," ",BD_COMERCIAL!$L88),'Curva Forward'!$B$5:$B$13,0),MATCH(GG$4,'Curva Forward'!$C$4:$AN$4,0))),DI88)</f>
        <v>0</v>
      </c>
      <c r="GH88" s="200">
        <f>AV88*AV$2*IF($FC88="V",1,-1)*IF($Q88="Fixo",(DJ88-INDEX('Curva Forward'!$C$5:$AN$13,MATCH(CONCATENATE(BD_COMERCIAL!$K88," ",BD_COMERCIAL!$L88),'Curva Forward'!$B$5:$B$13,0),MATCH(GH$4,'Curva Forward'!$C$4:$AN$4,0))),DJ88)</f>
        <v>0</v>
      </c>
      <c r="GI88" s="200">
        <f>AW88*AW$2*IF($FC88="V",1,-1)*IF($Q88="Fixo",(DK88-INDEX('Curva Forward'!$C$5:$AN$13,MATCH(CONCATENATE(BD_COMERCIAL!$K88," ",BD_COMERCIAL!$L88),'Curva Forward'!$B$5:$B$13,0),MATCH(GI$4,'Curva Forward'!$C$4:$AN$4,0))),DK88)</f>
        <v>0</v>
      </c>
      <c r="GJ88" s="200">
        <f>AX88*AX$2*IF($FC88="V",1,-1)*IF($Q88="Fixo",(DL88-INDEX('Curva Forward'!$C$5:$AN$13,MATCH(CONCATENATE(BD_COMERCIAL!$K88," ",BD_COMERCIAL!$L88),'Curva Forward'!$B$5:$B$13,0),MATCH(GJ$4,'Curva Forward'!$C$4:$AN$4,0))),DL88)</f>
        <v>0</v>
      </c>
      <c r="GK88" s="200">
        <f>AY88*AY$2*IF($FC88="V",1,-1)*IF($Q88="Fixo",(DM88-INDEX('Curva Forward'!$C$5:$AN$13,MATCH(CONCATENATE(BD_COMERCIAL!$K88," ",BD_COMERCIAL!$L88),'Curva Forward'!$B$5:$B$13,0),MATCH(GK$4,'Curva Forward'!$C$4:$AN$4,0))),DM88)</f>
        <v>0</v>
      </c>
      <c r="GL88" s="200">
        <f>IF(EZ88="",0,CL88*CL$2*IF($FC88="V",1,-1)*IF($Q88="Fixo",(EZ88-INDEX('Curva Forward'!$C$5:$AN$13,MATCH(CONCATENATE(BD_COMERCIAL!$K88," ",BD_COMERCIAL!$L88),'Curva Forward'!$B$5:$B$13,0),MATCH(GL$4,'Curva Forward'!$C$4:$AN$4,0))),EZ88))</f>
        <v>0</v>
      </c>
      <c r="GM88" s="200">
        <f>IF(FA88="",0,CM88*CM$2*IF($FC88="V",1,-1)*IF($Q88="Fixo",(FA88-INDEX('Curva Forward'!$C$5:$AN$13,MATCH(CONCATENATE(BD_COMERCIAL!$K88," ",BD_COMERCIAL!$L88),'Curva Forward'!$B$5:$B$13,0),MATCH(GM$4,'Curva Forward'!$C$4:$AN$4,0))),FA88))</f>
        <v>0</v>
      </c>
      <c r="GN88" s="200">
        <f>IF(FB88="",0,CN88*CN$2*IF($FC88="V",1,-1)*IF($Q88="Fixo",(FB88-INDEX('Curva Forward'!$C$5:$AN$13,MATCH(CONCATENATE(BD_COMERCIAL!$K88," ",BD_COMERCIAL!$L88),'Curva Forward'!$B$5:$B$13,0),MATCH(GN$4,'Curva Forward'!$C$4:$AN$4,0))),FB88))</f>
        <v>0</v>
      </c>
      <c r="GO88" s="201">
        <f t="shared" ca="1" si="44"/>
        <v>0</v>
      </c>
      <c r="GP88" s="201">
        <f t="shared" ca="1" si="45"/>
        <v>0</v>
      </c>
    </row>
    <row r="89" spans="1:198" x14ac:dyDescent="0.25">
      <c r="A89" s="6"/>
      <c r="B89" s="7" t="s">
        <v>416</v>
      </c>
      <c r="C89" s="8">
        <v>44543</v>
      </c>
      <c r="D89" s="9" t="s">
        <v>131</v>
      </c>
      <c r="E89" s="9" t="s">
        <v>196</v>
      </c>
      <c r="F89" s="113">
        <v>26940979000171</v>
      </c>
      <c r="G89" s="10" t="s">
        <v>125</v>
      </c>
      <c r="H89" s="113">
        <v>3780401000108</v>
      </c>
      <c r="I89" s="9" t="s">
        <v>126</v>
      </c>
      <c r="J89" s="166" t="s">
        <v>366</v>
      </c>
      <c r="K89" s="10" t="s">
        <v>127</v>
      </c>
      <c r="L89" s="84" t="s">
        <v>22</v>
      </c>
      <c r="M89" s="11">
        <v>44562</v>
      </c>
      <c r="N89" s="12">
        <v>44592</v>
      </c>
      <c r="O89" s="10">
        <v>2</v>
      </c>
      <c r="P89" s="84">
        <v>185</v>
      </c>
      <c r="Q89" s="84" t="s">
        <v>128</v>
      </c>
      <c r="R89" s="10" t="s">
        <v>129</v>
      </c>
      <c r="S89" s="14" t="s">
        <v>135</v>
      </c>
      <c r="T89" s="11"/>
      <c r="U89" s="12"/>
      <c r="V89" s="257" t="str">
        <f ca="1">IF(U89="","",
IF(U89="NA","",
IFERROR(VLOOKUP(EOMONTH(M89,-2)+1,IPCA!$A:$B,2,0),
VLOOKUP(EOMONTH(TODAY(),-2)+1,IPCA!$A:$B,2,0))/
VLOOKUP(EOMONTH(U89,-2)+1,IPCA!$A:$B,2,0)*
P89))</f>
        <v/>
      </c>
      <c r="W89" s="84"/>
      <c r="X89" s="13" t="s">
        <v>6</v>
      </c>
      <c r="Y89" s="166"/>
      <c r="AA89" s="108"/>
      <c r="AB89" s="15">
        <v>2</v>
      </c>
      <c r="AM89" s="6"/>
      <c r="AN89" s="15"/>
      <c r="AY89" s="6"/>
      <c r="AZ89" s="15"/>
      <c r="BK89" s="6"/>
      <c r="BL89" s="15"/>
      <c r="BW89" s="6"/>
      <c r="BX89" s="15"/>
      <c r="CI89" s="6"/>
      <c r="CJ89" s="16">
        <f t="shared" si="29"/>
        <v>0.16986301369863013</v>
      </c>
      <c r="CK89" s="16" t="str">
        <f t="shared" si="30"/>
        <v/>
      </c>
      <c r="CL89" s="16" t="str">
        <f t="shared" si="31"/>
        <v/>
      </c>
      <c r="CM89" s="16" t="str">
        <f t="shared" si="32"/>
        <v/>
      </c>
      <c r="CN89" s="16" t="str">
        <f t="shared" si="33"/>
        <v/>
      </c>
      <c r="CO89" s="18"/>
      <c r="CP89" s="15">
        <v>185</v>
      </c>
      <c r="DA89" s="6"/>
      <c r="DB89" s="15"/>
      <c r="DM89" s="6"/>
      <c r="DN89" s="15"/>
      <c r="DY89" s="6"/>
      <c r="DZ89" s="15"/>
      <c r="EK89" s="6"/>
      <c r="EL89" s="15"/>
      <c r="EW89" s="6"/>
      <c r="EX89" s="16">
        <f t="shared" si="34"/>
        <v>15.712328767123287</v>
      </c>
      <c r="EY89" s="16" t="str">
        <f t="shared" si="35"/>
        <v/>
      </c>
      <c r="EZ89" s="16" t="str">
        <f t="shared" si="36"/>
        <v/>
      </c>
      <c r="FA89" s="16" t="str">
        <f t="shared" si="37"/>
        <v/>
      </c>
      <c r="FB89" s="160" t="str">
        <f t="shared" si="38"/>
        <v/>
      </c>
      <c r="FC89" t="s">
        <v>205</v>
      </c>
      <c r="FD89" s="20" t="s">
        <v>126</v>
      </c>
      <c r="FE89"/>
      <c r="FF89" s="209" t="s">
        <v>206</v>
      </c>
      <c r="FH89" s="284">
        <f t="shared" ca="1" si="39"/>
        <v>0</v>
      </c>
      <c r="FI89" s="208">
        <f t="shared" si="40"/>
        <v>1</v>
      </c>
      <c r="FK89" t="str">
        <f t="shared" si="41"/>
        <v>Esfera Comercializadora de Energia Ltda</v>
      </c>
      <c r="FL89" s="201">
        <f t="shared" ca="1" si="42"/>
        <v>-178560</v>
      </c>
      <c r="FM89" s="201">
        <f t="shared" ca="1" si="43"/>
        <v>0</v>
      </c>
      <c r="FN89" s="200">
        <f>AB89*AB$2*IF($FC89="V",1,-1)*IF($Q89="Fixo",(CP89-INDEX('Curva Forward'!$C$5:$AN$13,MATCH(CONCATENATE(BD_COMERCIAL!$K89," ",BD_COMERCIAL!$L89),'Curva Forward'!$B$5:$B$13,0),MATCH(FN$4,'Curva Forward'!$C$4:$AN$4,0))),CP89)</f>
        <v>-178560</v>
      </c>
      <c r="FO89" s="200">
        <f>AC89*AC$2*IF($FC89="V",1,-1)*IF($Q89="Fixo",(CQ89-INDEX('Curva Forward'!$C$5:$AN$13,MATCH(CONCATENATE(BD_COMERCIAL!$K89," ",BD_COMERCIAL!$L89),'Curva Forward'!$B$5:$B$13,0),MATCH(FO$4,'Curva Forward'!$C$4:$AN$4,0))),CQ89)</f>
        <v>0</v>
      </c>
      <c r="FP89" s="200">
        <f>AD89*AD$2*IF($FC89="V",1,-1)*IF($Q89="Fixo",(CR89-INDEX('Curva Forward'!$C$5:$AN$13,MATCH(CONCATENATE(BD_COMERCIAL!$K89," ",BD_COMERCIAL!$L89),'Curva Forward'!$B$5:$B$13,0),MATCH(FP$4,'Curva Forward'!$C$4:$AN$4,0))),CR89)</f>
        <v>0</v>
      </c>
      <c r="FQ89" s="200">
        <f>AE89*AE$2*IF($FC89="V",1,-1)*IF($Q89="Fixo",(CS89-INDEX('Curva Forward'!$C$5:$AN$13,MATCH(CONCATENATE(BD_COMERCIAL!$K89," ",BD_COMERCIAL!$L89),'Curva Forward'!$B$5:$B$13,0),MATCH(FQ$4,'Curva Forward'!$C$4:$AN$4,0))),CS89)</f>
        <v>0</v>
      </c>
      <c r="FR89" s="200">
        <f>AF89*AF$2*IF($FC89="V",1,-1)*IF($Q89="Fixo",(CT89-INDEX('Curva Forward'!$C$5:$AN$13,MATCH(CONCATENATE(BD_COMERCIAL!$K89," ",BD_COMERCIAL!$L89),'Curva Forward'!$B$5:$B$13,0),MATCH(FR$4,'Curva Forward'!$C$4:$AN$4,0))),CT89)</f>
        <v>0</v>
      </c>
      <c r="FS89" s="200">
        <f>AG89*AG$2*IF($FC89="V",1,-1)*IF($Q89="Fixo",(CU89-INDEX('Curva Forward'!$C$5:$AN$13,MATCH(CONCATENATE(BD_COMERCIAL!$K89," ",BD_COMERCIAL!$L89),'Curva Forward'!$B$5:$B$13,0),MATCH(FS$4,'Curva Forward'!$C$4:$AN$4,0))),CU89)</f>
        <v>0</v>
      </c>
      <c r="FT89" s="200">
        <f>AH89*AH$2*IF($FC89="V",1,-1)*IF($Q89="Fixo",(CV89-INDEX('Curva Forward'!$C$5:$AN$13,MATCH(CONCATENATE(BD_COMERCIAL!$K89," ",BD_COMERCIAL!$L89),'Curva Forward'!$B$5:$B$13,0),MATCH(FT$4,'Curva Forward'!$C$4:$AN$4,0))),CV89)</f>
        <v>0</v>
      </c>
      <c r="FU89" s="200">
        <f>AI89*AI$2*IF($FC89="V",1,-1)*IF($Q89="Fixo",(CW89-INDEX('Curva Forward'!$C$5:$AN$13,MATCH(CONCATENATE(BD_COMERCIAL!$K89," ",BD_COMERCIAL!$L89),'Curva Forward'!$B$5:$B$13,0),MATCH(FU$4,'Curva Forward'!$C$4:$AN$4,0))),CW89)</f>
        <v>0</v>
      </c>
      <c r="FV89" s="200">
        <f>AJ89*AJ$2*IF($FC89="V",1,-1)*IF($Q89="Fixo",(CX89-INDEX('Curva Forward'!$C$5:$AN$13,MATCH(CONCATENATE(BD_COMERCIAL!$K89," ",BD_COMERCIAL!$L89),'Curva Forward'!$B$5:$B$13,0),MATCH(FV$4,'Curva Forward'!$C$4:$AN$4,0))),CX89)</f>
        <v>0</v>
      </c>
      <c r="FW89" s="200">
        <f>AK89*AK$2*IF($FC89="V",1,-1)*IF($Q89="Fixo",(CY89-INDEX('Curva Forward'!$C$5:$AN$13,MATCH(CONCATENATE(BD_COMERCIAL!$K89," ",BD_COMERCIAL!$L89),'Curva Forward'!$B$5:$B$13,0),MATCH(FW$4,'Curva Forward'!$C$4:$AN$4,0))),CY89)</f>
        <v>0</v>
      </c>
      <c r="FX89" s="200">
        <f>AL89*AL$2*IF($FC89="V",1,-1)*IF($Q89="Fixo",(CZ89-INDEX('Curva Forward'!$C$5:$AN$13,MATCH(CONCATENATE(BD_COMERCIAL!$K89," ",BD_COMERCIAL!$L89),'Curva Forward'!$B$5:$B$13,0),MATCH(FX$4,'Curva Forward'!$C$4:$AN$4,0))),CZ89)</f>
        <v>0</v>
      </c>
      <c r="FY89" s="200">
        <f>AM89*AM$2*IF($FC89="V",1,-1)*IF($Q89="Fixo",(DA89-INDEX('Curva Forward'!$C$5:$AN$13,MATCH(CONCATENATE(BD_COMERCIAL!$K89," ",BD_COMERCIAL!$L89),'Curva Forward'!$B$5:$B$13,0),MATCH(FY$4,'Curva Forward'!$C$4:$AN$4,0))),DA89)</f>
        <v>0</v>
      </c>
      <c r="FZ89" s="200">
        <f>AN89*AN$2*IF($FC89="V",1,-1)*IF($Q89="Fixo",(DB89-INDEX('Curva Forward'!$C$5:$AN$13,MATCH(CONCATENATE(BD_COMERCIAL!$K89," ",BD_COMERCIAL!$L89),'Curva Forward'!$B$5:$B$13,0),MATCH(FZ$4,'Curva Forward'!$C$4:$AN$4,0))),DB89)</f>
        <v>0</v>
      </c>
      <c r="GA89" s="200">
        <f>AO89*AO$2*IF($FC89="V",1,-1)*IF($Q89="Fixo",(DC89-INDEX('Curva Forward'!$C$5:$AN$13,MATCH(CONCATENATE(BD_COMERCIAL!$K89," ",BD_COMERCIAL!$L89),'Curva Forward'!$B$5:$B$13,0),MATCH(GA$4,'Curva Forward'!$C$4:$AN$4,0))),DC89)</f>
        <v>0</v>
      </c>
      <c r="GB89" s="200">
        <f>AP89*AP$2*IF($FC89="V",1,-1)*IF($Q89="Fixo",(DD89-INDEX('Curva Forward'!$C$5:$AN$13,MATCH(CONCATENATE(BD_COMERCIAL!$K89," ",BD_COMERCIAL!$L89),'Curva Forward'!$B$5:$B$13,0),MATCH(GB$4,'Curva Forward'!$C$4:$AN$4,0))),DD89)</f>
        <v>0</v>
      </c>
      <c r="GC89" s="200">
        <f>AQ89*AQ$2*IF($FC89="V",1,-1)*IF($Q89="Fixo",(DE89-INDEX('Curva Forward'!$C$5:$AN$13,MATCH(CONCATENATE(BD_COMERCIAL!$K89," ",BD_COMERCIAL!$L89),'Curva Forward'!$B$5:$B$13,0),MATCH(GC$4,'Curva Forward'!$C$4:$AN$4,0))),DE89)</f>
        <v>0</v>
      </c>
      <c r="GD89" s="200">
        <f>AR89*AR$2*IF($FC89="V",1,-1)*IF($Q89="Fixo",(DF89-INDEX('Curva Forward'!$C$5:$AN$13,MATCH(CONCATENATE(BD_COMERCIAL!$K89," ",BD_COMERCIAL!$L89),'Curva Forward'!$B$5:$B$13,0),MATCH(GD$4,'Curva Forward'!$C$4:$AN$4,0))),DF89)</f>
        <v>0</v>
      </c>
      <c r="GE89" s="200">
        <f>AS89*AS$2*IF($FC89="V",1,-1)*IF($Q89="Fixo",(DG89-INDEX('Curva Forward'!$C$5:$AN$13,MATCH(CONCATENATE(BD_COMERCIAL!$K89," ",BD_COMERCIAL!$L89),'Curva Forward'!$B$5:$B$13,0),MATCH(GE$4,'Curva Forward'!$C$4:$AN$4,0))),DG89)</f>
        <v>0</v>
      </c>
      <c r="GF89" s="200">
        <f>AT89*AT$2*IF($FC89="V",1,-1)*IF($Q89="Fixo",(DH89-INDEX('Curva Forward'!$C$5:$AN$13,MATCH(CONCATENATE(BD_COMERCIAL!$K89," ",BD_COMERCIAL!$L89),'Curva Forward'!$B$5:$B$13,0),MATCH(GF$4,'Curva Forward'!$C$4:$AN$4,0))),DH89)</f>
        <v>0</v>
      </c>
      <c r="GG89" s="200">
        <f>AU89*AU$2*IF($FC89="V",1,-1)*IF($Q89="Fixo",(DI89-INDEX('Curva Forward'!$C$5:$AN$13,MATCH(CONCATENATE(BD_COMERCIAL!$K89," ",BD_COMERCIAL!$L89),'Curva Forward'!$B$5:$B$13,0),MATCH(GG$4,'Curva Forward'!$C$4:$AN$4,0))),DI89)</f>
        <v>0</v>
      </c>
      <c r="GH89" s="200">
        <f>AV89*AV$2*IF($FC89="V",1,-1)*IF($Q89="Fixo",(DJ89-INDEX('Curva Forward'!$C$5:$AN$13,MATCH(CONCATENATE(BD_COMERCIAL!$K89," ",BD_COMERCIAL!$L89),'Curva Forward'!$B$5:$B$13,0),MATCH(GH$4,'Curva Forward'!$C$4:$AN$4,0))),DJ89)</f>
        <v>0</v>
      </c>
      <c r="GI89" s="200">
        <f>AW89*AW$2*IF($FC89="V",1,-1)*IF($Q89="Fixo",(DK89-INDEX('Curva Forward'!$C$5:$AN$13,MATCH(CONCATENATE(BD_COMERCIAL!$K89," ",BD_COMERCIAL!$L89),'Curva Forward'!$B$5:$B$13,0),MATCH(GI$4,'Curva Forward'!$C$4:$AN$4,0))),DK89)</f>
        <v>0</v>
      </c>
      <c r="GJ89" s="200">
        <f>AX89*AX$2*IF($FC89="V",1,-1)*IF($Q89="Fixo",(DL89-INDEX('Curva Forward'!$C$5:$AN$13,MATCH(CONCATENATE(BD_COMERCIAL!$K89," ",BD_COMERCIAL!$L89),'Curva Forward'!$B$5:$B$13,0),MATCH(GJ$4,'Curva Forward'!$C$4:$AN$4,0))),DL89)</f>
        <v>0</v>
      </c>
      <c r="GK89" s="200">
        <f>AY89*AY$2*IF($FC89="V",1,-1)*IF($Q89="Fixo",(DM89-INDEX('Curva Forward'!$C$5:$AN$13,MATCH(CONCATENATE(BD_COMERCIAL!$K89," ",BD_COMERCIAL!$L89),'Curva Forward'!$B$5:$B$13,0),MATCH(GK$4,'Curva Forward'!$C$4:$AN$4,0))),DM89)</f>
        <v>0</v>
      </c>
      <c r="GL89" s="200">
        <f>IF(EZ89="",0,CL89*CL$2*IF($FC89="V",1,-1)*IF($Q89="Fixo",(EZ89-INDEX('Curva Forward'!$C$5:$AN$13,MATCH(CONCATENATE(BD_COMERCIAL!$K89," ",BD_COMERCIAL!$L89),'Curva Forward'!$B$5:$B$13,0),MATCH(GL$4,'Curva Forward'!$C$4:$AN$4,0))),EZ89))</f>
        <v>0</v>
      </c>
      <c r="GM89" s="200">
        <f>IF(FA89="",0,CM89*CM$2*IF($FC89="V",1,-1)*IF($Q89="Fixo",(FA89-INDEX('Curva Forward'!$C$5:$AN$13,MATCH(CONCATENATE(BD_COMERCIAL!$K89," ",BD_COMERCIAL!$L89),'Curva Forward'!$B$5:$B$13,0),MATCH(GM$4,'Curva Forward'!$C$4:$AN$4,0))),FA89))</f>
        <v>0</v>
      </c>
      <c r="GN89" s="200">
        <f>IF(FB89="",0,CN89*CN$2*IF($FC89="V",1,-1)*IF($Q89="Fixo",(FB89-INDEX('Curva Forward'!$C$5:$AN$13,MATCH(CONCATENATE(BD_COMERCIAL!$K89," ",BD_COMERCIAL!$L89),'Curva Forward'!$B$5:$B$13,0),MATCH(GN$4,'Curva Forward'!$C$4:$AN$4,0))),FB89))</f>
        <v>0</v>
      </c>
      <c r="GO89" s="201">
        <f t="shared" ca="1" si="44"/>
        <v>0</v>
      </c>
      <c r="GP89" s="201">
        <f t="shared" ca="1" si="45"/>
        <v>0</v>
      </c>
    </row>
    <row r="90" spans="1:198" x14ac:dyDescent="0.25">
      <c r="A90" s="6"/>
      <c r="B90" s="7" t="s">
        <v>417</v>
      </c>
      <c r="C90" s="8">
        <v>44543</v>
      </c>
      <c r="D90" s="9" t="s">
        <v>131</v>
      </c>
      <c r="E90" s="9" t="s">
        <v>189</v>
      </c>
      <c r="F90" s="113">
        <v>15042149000100</v>
      </c>
      <c r="G90" s="10" t="s">
        <v>125</v>
      </c>
      <c r="H90" s="113">
        <v>3780401000108</v>
      </c>
      <c r="I90" s="9" t="s">
        <v>126</v>
      </c>
      <c r="J90" s="166" t="s">
        <v>366</v>
      </c>
      <c r="K90" s="10" t="s">
        <v>127</v>
      </c>
      <c r="L90" s="84" t="s">
        <v>22</v>
      </c>
      <c r="M90" s="11">
        <v>44593</v>
      </c>
      <c r="N90" s="12">
        <v>44620</v>
      </c>
      <c r="O90" s="10">
        <v>4</v>
      </c>
      <c r="P90" s="84">
        <v>228</v>
      </c>
      <c r="Q90" s="84" t="s">
        <v>128</v>
      </c>
      <c r="R90" s="10" t="s">
        <v>129</v>
      </c>
      <c r="S90" s="14" t="s">
        <v>135</v>
      </c>
      <c r="T90" s="11"/>
      <c r="U90" s="12"/>
      <c r="V90" s="257" t="str">
        <f ca="1">IF(U90="","",
IF(U90="NA","",
IFERROR(VLOOKUP(EOMONTH(M90,-2)+1,IPCA!$A:$B,2,0),
VLOOKUP(EOMONTH(TODAY(),-2)+1,IPCA!$A:$B,2,0))/
VLOOKUP(EOMONTH(U90,-2)+1,IPCA!$A:$B,2,0)*
P90))</f>
        <v/>
      </c>
      <c r="W90" s="84"/>
      <c r="X90" s="13" t="s">
        <v>133</v>
      </c>
      <c r="Y90" s="166"/>
      <c r="AA90" s="108"/>
      <c r="AB90" s="15"/>
      <c r="AC90">
        <v>4</v>
      </c>
      <c r="AM90" s="6"/>
      <c r="AN90" s="15"/>
      <c r="AY90" s="6"/>
      <c r="AZ90" s="15"/>
      <c r="BK90" s="6"/>
      <c r="BL90" s="15"/>
      <c r="BW90" s="6"/>
      <c r="BX90" s="15"/>
      <c r="CI90" s="6"/>
      <c r="CJ90" s="16">
        <f t="shared" si="29"/>
        <v>0.30684931506849317</v>
      </c>
      <c r="CK90" s="16" t="str">
        <f t="shared" si="30"/>
        <v/>
      </c>
      <c r="CL90" s="16" t="str">
        <f t="shared" si="31"/>
        <v/>
      </c>
      <c r="CM90" s="16" t="str">
        <f t="shared" si="32"/>
        <v/>
      </c>
      <c r="CN90" s="16" t="str">
        <f t="shared" si="33"/>
        <v/>
      </c>
      <c r="CO90" s="18"/>
      <c r="CP90" s="15"/>
      <c r="CQ90">
        <v>228</v>
      </c>
      <c r="DA90" s="6"/>
      <c r="DB90" s="15"/>
      <c r="DM90" s="6"/>
      <c r="DN90" s="15"/>
      <c r="DY90" s="6"/>
      <c r="DZ90" s="15"/>
      <c r="EK90" s="6"/>
      <c r="EL90" s="15"/>
      <c r="EW90" s="6"/>
      <c r="EX90" s="16">
        <f t="shared" si="34"/>
        <v>17.490410958904111</v>
      </c>
      <c r="EY90" s="16" t="str">
        <f t="shared" si="35"/>
        <v/>
      </c>
      <c r="EZ90" s="16" t="str">
        <f t="shared" si="36"/>
        <v/>
      </c>
      <c r="FA90" s="16" t="str">
        <f t="shared" si="37"/>
        <v/>
      </c>
      <c r="FB90" s="160" t="str">
        <f t="shared" si="38"/>
        <v/>
      </c>
      <c r="FC90" t="s">
        <v>205</v>
      </c>
      <c r="FD90" s="20" t="s">
        <v>126</v>
      </c>
      <c r="FE90"/>
      <c r="FF90" s="209" t="s">
        <v>206</v>
      </c>
      <c r="FH90" s="284">
        <f t="shared" ca="1" si="39"/>
        <v>0</v>
      </c>
      <c r="FI90" s="208">
        <f t="shared" si="40"/>
        <v>0.9</v>
      </c>
      <c r="FK90" t="str">
        <f t="shared" si="41"/>
        <v>LOG ENERGIA COMERCIALIZADORA S.A.</v>
      </c>
      <c r="FL90" s="201">
        <f t="shared" ca="1" si="42"/>
        <v>-459648</v>
      </c>
      <c r="FM90" s="201">
        <f t="shared" ca="1" si="43"/>
        <v>0</v>
      </c>
      <c r="FN90" s="200">
        <f>AB90*AB$2*IF($FC90="V",1,-1)*IF($Q90="Fixo",(CP90-INDEX('Curva Forward'!$C$5:$AN$13,MATCH(CONCATENATE(BD_COMERCIAL!$K90," ",BD_COMERCIAL!$L90),'Curva Forward'!$B$5:$B$13,0),MATCH(FN$4,'Curva Forward'!$C$4:$AN$4,0))),CP90)</f>
        <v>0</v>
      </c>
      <c r="FO90" s="200">
        <f>AC90*AC$2*IF($FC90="V",1,-1)*IF($Q90="Fixo",(CQ90-INDEX('Curva Forward'!$C$5:$AN$13,MATCH(CONCATENATE(BD_COMERCIAL!$K90," ",BD_COMERCIAL!$L90),'Curva Forward'!$B$5:$B$13,0),MATCH(FO$4,'Curva Forward'!$C$4:$AN$4,0))),CQ90)</f>
        <v>-459648</v>
      </c>
      <c r="FP90" s="200">
        <f>AD90*AD$2*IF($FC90="V",1,-1)*IF($Q90="Fixo",(CR90-INDEX('Curva Forward'!$C$5:$AN$13,MATCH(CONCATENATE(BD_COMERCIAL!$K90," ",BD_COMERCIAL!$L90),'Curva Forward'!$B$5:$B$13,0),MATCH(FP$4,'Curva Forward'!$C$4:$AN$4,0))),CR90)</f>
        <v>0</v>
      </c>
      <c r="FQ90" s="200">
        <f>AE90*AE$2*IF($FC90="V",1,-1)*IF($Q90="Fixo",(CS90-INDEX('Curva Forward'!$C$5:$AN$13,MATCH(CONCATENATE(BD_COMERCIAL!$K90," ",BD_COMERCIAL!$L90),'Curva Forward'!$B$5:$B$13,0),MATCH(FQ$4,'Curva Forward'!$C$4:$AN$4,0))),CS90)</f>
        <v>0</v>
      </c>
      <c r="FR90" s="200">
        <f>AF90*AF$2*IF($FC90="V",1,-1)*IF($Q90="Fixo",(CT90-INDEX('Curva Forward'!$C$5:$AN$13,MATCH(CONCATENATE(BD_COMERCIAL!$K90," ",BD_COMERCIAL!$L90),'Curva Forward'!$B$5:$B$13,0),MATCH(FR$4,'Curva Forward'!$C$4:$AN$4,0))),CT90)</f>
        <v>0</v>
      </c>
      <c r="FS90" s="200">
        <f>AG90*AG$2*IF($FC90="V",1,-1)*IF($Q90="Fixo",(CU90-INDEX('Curva Forward'!$C$5:$AN$13,MATCH(CONCATENATE(BD_COMERCIAL!$K90," ",BD_COMERCIAL!$L90),'Curva Forward'!$B$5:$B$13,0),MATCH(FS$4,'Curva Forward'!$C$4:$AN$4,0))),CU90)</f>
        <v>0</v>
      </c>
      <c r="FT90" s="200">
        <f>AH90*AH$2*IF($FC90="V",1,-1)*IF($Q90="Fixo",(CV90-INDEX('Curva Forward'!$C$5:$AN$13,MATCH(CONCATENATE(BD_COMERCIAL!$K90," ",BD_COMERCIAL!$L90),'Curva Forward'!$B$5:$B$13,0),MATCH(FT$4,'Curva Forward'!$C$4:$AN$4,0))),CV90)</f>
        <v>0</v>
      </c>
      <c r="FU90" s="200">
        <f>AI90*AI$2*IF($FC90="V",1,-1)*IF($Q90="Fixo",(CW90-INDEX('Curva Forward'!$C$5:$AN$13,MATCH(CONCATENATE(BD_COMERCIAL!$K90," ",BD_COMERCIAL!$L90),'Curva Forward'!$B$5:$B$13,0),MATCH(FU$4,'Curva Forward'!$C$4:$AN$4,0))),CW90)</f>
        <v>0</v>
      </c>
      <c r="FV90" s="200">
        <f>AJ90*AJ$2*IF($FC90="V",1,-1)*IF($Q90="Fixo",(CX90-INDEX('Curva Forward'!$C$5:$AN$13,MATCH(CONCATENATE(BD_COMERCIAL!$K90," ",BD_COMERCIAL!$L90),'Curva Forward'!$B$5:$B$13,0),MATCH(FV$4,'Curva Forward'!$C$4:$AN$4,0))),CX90)</f>
        <v>0</v>
      </c>
      <c r="FW90" s="200">
        <f>AK90*AK$2*IF($FC90="V",1,-1)*IF($Q90="Fixo",(CY90-INDEX('Curva Forward'!$C$5:$AN$13,MATCH(CONCATENATE(BD_COMERCIAL!$K90," ",BD_COMERCIAL!$L90),'Curva Forward'!$B$5:$B$13,0),MATCH(FW$4,'Curva Forward'!$C$4:$AN$4,0))),CY90)</f>
        <v>0</v>
      </c>
      <c r="FX90" s="200">
        <f>AL90*AL$2*IF($FC90="V",1,-1)*IF($Q90="Fixo",(CZ90-INDEX('Curva Forward'!$C$5:$AN$13,MATCH(CONCATENATE(BD_COMERCIAL!$K90," ",BD_COMERCIAL!$L90),'Curva Forward'!$B$5:$B$13,0),MATCH(FX$4,'Curva Forward'!$C$4:$AN$4,0))),CZ90)</f>
        <v>0</v>
      </c>
      <c r="FY90" s="200">
        <f>AM90*AM$2*IF($FC90="V",1,-1)*IF($Q90="Fixo",(DA90-INDEX('Curva Forward'!$C$5:$AN$13,MATCH(CONCATENATE(BD_COMERCIAL!$K90," ",BD_COMERCIAL!$L90),'Curva Forward'!$B$5:$B$13,0),MATCH(FY$4,'Curva Forward'!$C$4:$AN$4,0))),DA90)</f>
        <v>0</v>
      </c>
      <c r="FZ90" s="200">
        <f>AN90*AN$2*IF($FC90="V",1,-1)*IF($Q90="Fixo",(DB90-INDEX('Curva Forward'!$C$5:$AN$13,MATCH(CONCATENATE(BD_COMERCIAL!$K90," ",BD_COMERCIAL!$L90),'Curva Forward'!$B$5:$B$13,0),MATCH(FZ$4,'Curva Forward'!$C$4:$AN$4,0))),DB90)</f>
        <v>0</v>
      </c>
      <c r="GA90" s="200">
        <f>AO90*AO$2*IF($FC90="V",1,-1)*IF($Q90="Fixo",(DC90-INDEX('Curva Forward'!$C$5:$AN$13,MATCH(CONCATENATE(BD_COMERCIAL!$K90," ",BD_COMERCIAL!$L90),'Curva Forward'!$B$5:$B$13,0),MATCH(GA$4,'Curva Forward'!$C$4:$AN$4,0))),DC90)</f>
        <v>0</v>
      </c>
      <c r="GB90" s="200">
        <f>AP90*AP$2*IF($FC90="V",1,-1)*IF($Q90="Fixo",(DD90-INDEX('Curva Forward'!$C$5:$AN$13,MATCH(CONCATENATE(BD_COMERCIAL!$K90," ",BD_COMERCIAL!$L90),'Curva Forward'!$B$5:$B$13,0),MATCH(GB$4,'Curva Forward'!$C$4:$AN$4,0))),DD90)</f>
        <v>0</v>
      </c>
      <c r="GC90" s="200">
        <f>AQ90*AQ$2*IF($FC90="V",1,-1)*IF($Q90="Fixo",(DE90-INDEX('Curva Forward'!$C$5:$AN$13,MATCH(CONCATENATE(BD_COMERCIAL!$K90," ",BD_COMERCIAL!$L90),'Curva Forward'!$B$5:$B$13,0),MATCH(GC$4,'Curva Forward'!$C$4:$AN$4,0))),DE90)</f>
        <v>0</v>
      </c>
      <c r="GD90" s="200">
        <f>AR90*AR$2*IF($FC90="V",1,-1)*IF($Q90="Fixo",(DF90-INDEX('Curva Forward'!$C$5:$AN$13,MATCH(CONCATENATE(BD_COMERCIAL!$K90," ",BD_COMERCIAL!$L90),'Curva Forward'!$B$5:$B$13,0),MATCH(GD$4,'Curva Forward'!$C$4:$AN$4,0))),DF90)</f>
        <v>0</v>
      </c>
      <c r="GE90" s="200">
        <f>AS90*AS$2*IF($FC90="V",1,-1)*IF($Q90="Fixo",(DG90-INDEX('Curva Forward'!$C$5:$AN$13,MATCH(CONCATENATE(BD_COMERCIAL!$K90," ",BD_COMERCIAL!$L90),'Curva Forward'!$B$5:$B$13,0),MATCH(GE$4,'Curva Forward'!$C$4:$AN$4,0))),DG90)</f>
        <v>0</v>
      </c>
      <c r="GF90" s="200">
        <f>AT90*AT$2*IF($FC90="V",1,-1)*IF($Q90="Fixo",(DH90-INDEX('Curva Forward'!$C$5:$AN$13,MATCH(CONCATENATE(BD_COMERCIAL!$K90," ",BD_COMERCIAL!$L90),'Curva Forward'!$B$5:$B$13,0),MATCH(GF$4,'Curva Forward'!$C$4:$AN$4,0))),DH90)</f>
        <v>0</v>
      </c>
      <c r="GG90" s="200">
        <f>AU90*AU$2*IF($FC90="V",1,-1)*IF($Q90="Fixo",(DI90-INDEX('Curva Forward'!$C$5:$AN$13,MATCH(CONCATENATE(BD_COMERCIAL!$K90," ",BD_COMERCIAL!$L90),'Curva Forward'!$B$5:$B$13,0),MATCH(GG$4,'Curva Forward'!$C$4:$AN$4,0))),DI90)</f>
        <v>0</v>
      </c>
      <c r="GH90" s="200">
        <f>AV90*AV$2*IF($FC90="V",1,-1)*IF($Q90="Fixo",(DJ90-INDEX('Curva Forward'!$C$5:$AN$13,MATCH(CONCATENATE(BD_COMERCIAL!$K90," ",BD_COMERCIAL!$L90),'Curva Forward'!$B$5:$B$13,0),MATCH(GH$4,'Curva Forward'!$C$4:$AN$4,0))),DJ90)</f>
        <v>0</v>
      </c>
      <c r="GI90" s="200">
        <f>AW90*AW$2*IF($FC90="V",1,-1)*IF($Q90="Fixo",(DK90-INDEX('Curva Forward'!$C$5:$AN$13,MATCH(CONCATENATE(BD_COMERCIAL!$K90," ",BD_COMERCIAL!$L90),'Curva Forward'!$B$5:$B$13,0),MATCH(GI$4,'Curva Forward'!$C$4:$AN$4,0))),DK90)</f>
        <v>0</v>
      </c>
      <c r="GJ90" s="200">
        <f>AX90*AX$2*IF($FC90="V",1,-1)*IF($Q90="Fixo",(DL90-INDEX('Curva Forward'!$C$5:$AN$13,MATCH(CONCATENATE(BD_COMERCIAL!$K90," ",BD_COMERCIAL!$L90),'Curva Forward'!$B$5:$B$13,0),MATCH(GJ$4,'Curva Forward'!$C$4:$AN$4,0))),DL90)</f>
        <v>0</v>
      </c>
      <c r="GK90" s="200">
        <f>AY90*AY$2*IF($FC90="V",1,-1)*IF($Q90="Fixo",(DM90-INDEX('Curva Forward'!$C$5:$AN$13,MATCH(CONCATENATE(BD_COMERCIAL!$K90," ",BD_COMERCIAL!$L90),'Curva Forward'!$B$5:$B$13,0),MATCH(GK$4,'Curva Forward'!$C$4:$AN$4,0))),DM90)</f>
        <v>0</v>
      </c>
      <c r="GL90" s="200">
        <f>IF(EZ90="",0,CL90*CL$2*IF($FC90="V",1,-1)*IF($Q90="Fixo",(EZ90-INDEX('Curva Forward'!$C$5:$AN$13,MATCH(CONCATENATE(BD_COMERCIAL!$K90," ",BD_COMERCIAL!$L90),'Curva Forward'!$B$5:$B$13,0),MATCH(GL$4,'Curva Forward'!$C$4:$AN$4,0))),EZ90))</f>
        <v>0</v>
      </c>
      <c r="GM90" s="200">
        <f>IF(FA90="",0,CM90*CM$2*IF($FC90="V",1,-1)*IF($Q90="Fixo",(FA90-INDEX('Curva Forward'!$C$5:$AN$13,MATCH(CONCATENATE(BD_COMERCIAL!$K90," ",BD_COMERCIAL!$L90),'Curva Forward'!$B$5:$B$13,0),MATCH(GM$4,'Curva Forward'!$C$4:$AN$4,0))),FA90))</f>
        <v>0</v>
      </c>
      <c r="GN90" s="200">
        <f>IF(FB90="",0,CN90*CN$2*IF($FC90="V",1,-1)*IF($Q90="Fixo",(FB90-INDEX('Curva Forward'!$C$5:$AN$13,MATCH(CONCATENATE(BD_COMERCIAL!$K90," ",BD_COMERCIAL!$L90),'Curva Forward'!$B$5:$B$13,0),MATCH(GN$4,'Curva Forward'!$C$4:$AN$4,0))),FB90))</f>
        <v>0</v>
      </c>
      <c r="GO90" s="201">
        <f t="shared" ca="1" si="44"/>
        <v>0</v>
      </c>
      <c r="GP90" s="201">
        <f t="shared" ca="1" si="45"/>
        <v>0</v>
      </c>
    </row>
    <row r="91" spans="1:198" x14ac:dyDescent="0.25">
      <c r="A91" s="6"/>
      <c r="B91" s="7" t="s">
        <v>418</v>
      </c>
      <c r="C91" s="8">
        <v>44543</v>
      </c>
      <c r="D91" s="9" t="s">
        <v>131</v>
      </c>
      <c r="E91" s="9" t="s">
        <v>189</v>
      </c>
      <c r="F91" s="113">
        <v>15042149000100</v>
      </c>
      <c r="G91" s="10" t="s">
        <v>125</v>
      </c>
      <c r="H91" s="113">
        <v>3780401000108</v>
      </c>
      <c r="I91" s="9" t="s">
        <v>126</v>
      </c>
      <c r="J91" s="166" t="s">
        <v>366</v>
      </c>
      <c r="K91" s="10" t="s">
        <v>127</v>
      </c>
      <c r="L91" s="84" t="s">
        <v>22</v>
      </c>
      <c r="M91" s="11">
        <v>44621</v>
      </c>
      <c r="N91" s="12">
        <v>44651</v>
      </c>
      <c r="O91" s="10">
        <v>4</v>
      </c>
      <c r="P91" s="84">
        <v>220</v>
      </c>
      <c r="Q91" s="84" t="s">
        <v>128</v>
      </c>
      <c r="R91" s="10" t="s">
        <v>129</v>
      </c>
      <c r="S91" s="14" t="s">
        <v>135</v>
      </c>
      <c r="T91" s="11"/>
      <c r="U91" s="12"/>
      <c r="V91" s="257" t="str">
        <f ca="1">IF(U91="","",
IF(U91="NA","",
IFERROR(VLOOKUP(EOMONTH(M91,-2)+1,IPCA!$A:$B,2,0),
VLOOKUP(EOMONTH(TODAY(),-2)+1,IPCA!$A:$B,2,0))/
VLOOKUP(EOMONTH(U91,-2)+1,IPCA!$A:$B,2,0)*
P91))</f>
        <v/>
      </c>
      <c r="W91" s="84"/>
      <c r="X91" s="13" t="s">
        <v>133</v>
      </c>
      <c r="Y91" s="166"/>
      <c r="AA91" s="108"/>
      <c r="AB91" s="15"/>
      <c r="AD91">
        <v>4</v>
      </c>
      <c r="AM91" s="6"/>
      <c r="AN91" s="15"/>
      <c r="AY91" s="6"/>
      <c r="AZ91" s="15"/>
      <c r="BK91" s="6"/>
      <c r="BL91" s="15"/>
      <c r="BW91" s="6"/>
      <c r="BX91" s="15"/>
      <c r="CI91" s="6"/>
      <c r="CJ91" s="16">
        <f t="shared" si="29"/>
        <v>0.33972602739726027</v>
      </c>
      <c r="CK91" s="16" t="str">
        <f t="shared" si="30"/>
        <v/>
      </c>
      <c r="CL91" s="16" t="str">
        <f t="shared" si="31"/>
        <v/>
      </c>
      <c r="CM91" s="16" t="str">
        <f t="shared" si="32"/>
        <v/>
      </c>
      <c r="CN91" s="16" t="str">
        <f t="shared" si="33"/>
        <v/>
      </c>
      <c r="CO91" s="18"/>
      <c r="CP91" s="15"/>
      <c r="CR91">
        <v>220</v>
      </c>
      <c r="DA91" s="6"/>
      <c r="DB91" s="15"/>
      <c r="DM91" s="6"/>
      <c r="DN91" s="15"/>
      <c r="DY91" s="6"/>
      <c r="DZ91" s="15"/>
      <c r="EK91" s="6"/>
      <c r="EL91" s="15"/>
      <c r="EW91" s="6"/>
      <c r="EX91" s="16">
        <f t="shared" si="34"/>
        <v>18.684931506849313</v>
      </c>
      <c r="EY91" s="16" t="str">
        <f t="shared" si="35"/>
        <v/>
      </c>
      <c r="EZ91" s="16" t="str">
        <f t="shared" si="36"/>
        <v/>
      </c>
      <c r="FA91" s="16" t="str">
        <f t="shared" si="37"/>
        <v/>
      </c>
      <c r="FB91" s="160" t="str">
        <f t="shared" si="38"/>
        <v/>
      </c>
      <c r="FC91" t="s">
        <v>205</v>
      </c>
      <c r="FD91" s="20" t="s">
        <v>126</v>
      </c>
      <c r="FE91"/>
      <c r="FF91" s="209" t="s">
        <v>206</v>
      </c>
      <c r="FH91" s="284">
        <f t="shared" ca="1" si="39"/>
        <v>0</v>
      </c>
      <c r="FI91" s="208">
        <f t="shared" si="40"/>
        <v>1</v>
      </c>
      <c r="FK91" t="str">
        <f t="shared" si="41"/>
        <v>LOG ENERGIA COMERCIALIZADORA S.A.</v>
      </c>
      <c r="FL91" s="201">
        <f t="shared" ca="1" si="42"/>
        <v>-485088</v>
      </c>
      <c r="FM91" s="201">
        <f t="shared" ca="1" si="43"/>
        <v>0</v>
      </c>
      <c r="FN91" s="200">
        <f>AB91*AB$2*IF($FC91="V",1,-1)*IF($Q91="Fixo",(CP91-INDEX('Curva Forward'!$C$5:$AN$13,MATCH(CONCATENATE(BD_COMERCIAL!$K91," ",BD_COMERCIAL!$L91),'Curva Forward'!$B$5:$B$13,0),MATCH(FN$4,'Curva Forward'!$C$4:$AN$4,0))),CP91)</f>
        <v>0</v>
      </c>
      <c r="FO91" s="200">
        <f>AC91*AC$2*IF($FC91="V",1,-1)*IF($Q91="Fixo",(CQ91-INDEX('Curva Forward'!$C$5:$AN$13,MATCH(CONCATENATE(BD_COMERCIAL!$K91," ",BD_COMERCIAL!$L91),'Curva Forward'!$B$5:$B$13,0),MATCH(FO$4,'Curva Forward'!$C$4:$AN$4,0))),CQ91)</f>
        <v>0</v>
      </c>
      <c r="FP91" s="200">
        <f>AD91*AD$2*IF($FC91="V",1,-1)*IF($Q91="Fixo",(CR91-INDEX('Curva Forward'!$C$5:$AN$13,MATCH(CONCATENATE(BD_COMERCIAL!$K91," ",BD_COMERCIAL!$L91),'Curva Forward'!$B$5:$B$13,0),MATCH(FP$4,'Curva Forward'!$C$4:$AN$4,0))),CR91)</f>
        <v>-485088</v>
      </c>
      <c r="FQ91" s="200">
        <f>AE91*AE$2*IF($FC91="V",1,-1)*IF($Q91="Fixo",(CS91-INDEX('Curva Forward'!$C$5:$AN$13,MATCH(CONCATENATE(BD_COMERCIAL!$K91," ",BD_COMERCIAL!$L91),'Curva Forward'!$B$5:$B$13,0),MATCH(FQ$4,'Curva Forward'!$C$4:$AN$4,0))),CS91)</f>
        <v>0</v>
      </c>
      <c r="FR91" s="200">
        <f>AF91*AF$2*IF($FC91="V",1,-1)*IF($Q91="Fixo",(CT91-INDEX('Curva Forward'!$C$5:$AN$13,MATCH(CONCATENATE(BD_COMERCIAL!$K91," ",BD_COMERCIAL!$L91),'Curva Forward'!$B$5:$B$13,0),MATCH(FR$4,'Curva Forward'!$C$4:$AN$4,0))),CT91)</f>
        <v>0</v>
      </c>
      <c r="FS91" s="200">
        <f>AG91*AG$2*IF($FC91="V",1,-1)*IF($Q91="Fixo",(CU91-INDEX('Curva Forward'!$C$5:$AN$13,MATCH(CONCATENATE(BD_COMERCIAL!$K91," ",BD_COMERCIAL!$L91),'Curva Forward'!$B$5:$B$13,0),MATCH(FS$4,'Curva Forward'!$C$4:$AN$4,0))),CU91)</f>
        <v>0</v>
      </c>
      <c r="FT91" s="200">
        <f>AH91*AH$2*IF($FC91="V",1,-1)*IF($Q91="Fixo",(CV91-INDEX('Curva Forward'!$C$5:$AN$13,MATCH(CONCATENATE(BD_COMERCIAL!$K91," ",BD_COMERCIAL!$L91),'Curva Forward'!$B$5:$B$13,0),MATCH(FT$4,'Curva Forward'!$C$4:$AN$4,0))),CV91)</f>
        <v>0</v>
      </c>
      <c r="FU91" s="200">
        <f>AI91*AI$2*IF($FC91="V",1,-1)*IF($Q91="Fixo",(CW91-INDEX('Curva Forward'!$C$5:$AN$13,MATCH(CONCATENATE(BD_COMERCIAL!$K91," ",BD_COMERCIAL!$L91),'Curva Forward'!$B$5:$B$13,0),MATCH(FU$4,'Curva Forward'!$C$4:$AN$4,0))),CW91)</f>
        <v>0</v>
      </c>
      <c r="FV91" s="200">
        <f>AJ91*AJ$2*IF($FC91="V",1,-1)*IF($Q91="Fixo",(CX91-INDEX('Curva Forward'!$C$5:$AN$13,MATCH(CONCATENATE(BD_COMERCIAL!$K91," ",BD_COMERCIAL!$L91),'Curva Forward'!$B$5:$B$13,0),MATCH(FV$4,'Curva Forward'!$C$4:$AN$4,0))),CX91)</f>
        <v>0</v>
      </c>
      <c r="FW91" s="200">
        <f>AK91*AK$2*IF($FC91="V",1,-1)*IF($Q91="Fixo",(CY91-INDEX('Curva Forward'!$C$5:$AN$13,MATCH(CONCATENATE(BD_COMERCIAL!$K91," ",BD_COMERCIAL!$L91),'Curva Forward'!$B$5:$B$13,0),MATCH(FW$4,'Curva Forward'!$C$4:$AN$4,0))),CY91)</f>
        <v>0</v>
      </c>
      <c r="FX91" s="200">
        <f>AL91*AL$2*IF($FC91="V",1,-1)*IF($Q91="Fixo",(CZ91-INDEX('Curva Forward'!$C$5:$AN$13,MATCH(CONCATENATE(BD_COMERCIAL!$K91," ",BD_COMERCIAL!$L91),'Curva Forward'!$B$5:$B$13,0),MATCH(FX$4,'Curva Forward'!$C$4:$AN$4,0))),CZ91)</f>
        <v>0</v>
      </c>
      <c r="FY91" s="200">
        <f>AM91*AM$2*IF($FC91="V",1,-1)*IF($Q91="Fixo",(DA91-INDEX('Curva Forward'!$C$5:$AN$13,MATCH(CONCATENATE(BD_COMERCIAL!$K91," ",BD_COMERCIAL!$L91),'Curva Forward'!$B$5:$B$13,0),MATCH(FY$4,'Curva Forward'!$C$4:$AN$4,0))),DA91)</f>
        <v>0</v>
      </c>
      <c r="FZ91" s="200">
        <f>AN91*AN$2*IF($FC91="V",1,-1)*IF($Q91="Fixo",(DB91-INDEX('Curva Forward'!$C$5:$AN$13,MATCH(CONCATENATE(BD_COMERCIAL!$K91," ",BD_COMERCIAL!$L91),'Curva Forward'!$B$5:$B$13,0),MATCH(FZ$4,'Curva Forward'!$C$4:$AN$4,0))),DB91)</f>
        <v>0</v>
      </c>
      <c r="GA91" s="200">
        <f>AO91*AO$2*IF($FC91="V",1,-1)*IF($Q91="Fixo",(DC91-INDEX('Curva Forward'!$C$5:$AN$13,MATCH(CONCATENATE(BD_COMERCIAL!$K91," ",BD_COMERCIAL!$L91),'Curva Forward'!$B$5:$B$13,0),MATCH(GA$4,'Curva Forward'!$C$4:$AN$4,0))),DC91)</f>
        <v>0</v>
      </c>
      <c r="GB91" s="200">
        <f>AP91*AP$2*IF($FC91="V",1,-1)*IF($Q91="Fixo",(DD91-INDEX('Curva Forward'!$C$5:$AN$13,MATCH(CONCATENATE(BD_COMERCIAL!$K91," ",BD_COMERCIAL!$L91),'Curva Forward'!$B$5:$B$13,0),MATCH(GB$4,'Curva Forward'!$C$4:$AN$4,0))),DD91)</f>
        <v>0</v>
      </c>
      <c r="GC91" s="200">
        <f>AQ91*AQ$2*IF($FC91="V",1,-1)*IF($Q91="Fixo",(DE91-INDEX('Curva Forward'!$C$5:$AN$13,MATCH(CONCATENATE(BD_COMERCIAL!$K91," ",BD_COMERCIAL!$L91),'Curva Forward'!$B$5:$B$13,0),MATCH(GC$4,'Curva Forward'!$C$4:$AN$4,0))),DE91)</f>
        <v>0</v>
      </c>
      <c r="GD91" s="200">
        <f>AR91*AR$2*IF($FC91="V",1,-1)*IF($Q91="Fixo",(DF91-INDEX('Curva Forward'!$C$5:$AN$13,MATCH(CONCATENATE(BD_COMERCIAL!$K91," ",BD_COMERCIAL!$L91),'Curva Forward'!$B$5:$B$13,0),MATCH(GD$4,'Curva Forward'!$C$4:$AN$4,0))),DF91)</f>
        <v>0</v>
      </c>
      <c r="GE91" s="200">
        <f>AS91*AS$2*IF($FC91="V",1,-1)*IF($Q91="Fixo",(DG91-INDEX('Curva Forward'!$C$5:$AN$13,MATCH(CONCATENATE(BD_COMERCIAL!$K91," ",BD_COMERCIAL!$L91),'Curva Forward'!$B$5:$B$13,0),MATCH(GE$4,'Curva Forward'!$C$4:$AN$4,0))),DG91)</f>
        <v>0</v>
      </c>
      <c r="GF91" s="200">
        <f>AT91*AT$2*IF($FC91="V",1,-1)*IF($Q91="Fixo",(DH91-INDEX('Curva Forward'!$C$5:$AN$13,MATCH(CONCATENATE(BD_COMERCIAL!$K91," ",BD_COMERCIAL!$L91),'Curva Forward'!$B$5:$B$13,0),MATCH(GF$4,'Curva Forward'!$C$4:$AN$4,0))),DH91)</f>
        <v>0</v>
      </c>
      <c r="GG91" s="200">
        <f>AU91*AU$2*IF($FC91="V",1,-1)*IF($Q91="Fixo",(DI91-INDEX('Curva Forward'!$C$5:$AN$13,MATCH(CONCATENATE(BD_COMERCIAL!$K91," ",BD_COMERCIAL!$L91),'Curva Forward'!$B$5:$B$13,0),MATCH(GG$4,'Curva Forward'!$C$4:$AN$4,0))),DI91)</f>
        <v>0</v>
      </c>
      <c r="GH91" s="200">
        <f>AV91*AV$2*IF($FC91="V",1,-1)*IF($Q91="Fixo",(DJ91-INDEX('Curva Forward'!$C$5:$AN$13,MATCH(CONCATENATE(BD_COMERCIAL!$K91," ",BD_COMERCIAL!$L91),'Curva Forward'!$B$5:$B$13,0),MATCH(GH$4,'Curva Forward'!$C$4:$AN$4,0))),DJ91)</f>
        <v>0</v>
      </c>
      <c r="GI91" s="200">
        <f>AW91*AW$2*IF($FC91="V",1,-1)*IF($Q91="Fixo",(DK91-INDEX('Curva Forward'!$C$5:$AN$13,MATCH(CONCATENATE(BD_COMERCIAL!$K91," ",BD_COMERCIAL!$L91),'Curva Forward'!$B$5:$B$13,0),MATCH(GI$4,'Curva Forward'!$C$4:$AN$4,0))),DK91)</f>
        <v>0</v>
      </c>
      <c r="GJ91" s="200">
        <f>AX91*AX$2*IF($FC91="V",1,-1)*IF($Q91="Fixo",(DL91-INDEX('Curva Forward'!$C$5:$AN$13,MATCH(CONCATENATE(BD_COMERCIAL!$K91," ",BD_COMERCIAL!$L91),'Curva Forward'!$B$5:$B$13,0),MATCH(GJ$4,'Curva Forward'!$C$4:$AN$4,0))),DL91)</f>
        <v>0</v>
      </c>
      <c r="GK91" s="200">
        <f>AY91*AY$2*IF($FC91="V",1,-1)*IF($Q91="Fixo",(DM91-INDEX('Curva Forward'!$C$5:$AN$13,MATCH(CONCATENATE(BD_COMERCIAL!$K91," ",BD_COMERCIAL!$L91),'Curva Forward'!$B$5:$B$13,0),MATCH(GK$4,'Curva Forward'!$C$4:$AN$4,0))),DM91)</f>
        <v>0</v>
      </c>
      <c r="GL91" s="200">
        <f>IF(EZ91="",0,CL91*CL$2*IF($FC91="V",1,-1)*IF($Q91="Fixo",(EZ91-INDEX('Curva Forward'!$C$5:$AN$13,MATCH(CONCATENATE(BD_COMERCIAL!$K91," ",BD_COMERCIAL!$L91),'Curva Forward'!$B$5:$B$13,0),MATCH(GL$4,'Curva Forward'!$C$4:$AN$4,0))),EZ91))</f>
        <v>0</v>
      </c>
      <c r="GM91" s="200">
        <f>IF(FA91="",0,CM91*CM$2*IF($FC91="V",1,-1)*IF($Q91="Fixo",(FA91-INDEX('Curva Forward'!$C$5:$AN$13,MATCH(CONCATENATE(BD_COMERCIAL!$K91," ",BD_COMERCIAL!$L91),'Curva Forward'!$B$5:$B$13,0),MATCH(GM$4,'Curva Forward'!$C$4:$AN$4,0))),FA91))</f>
        <v>0</v>
      </c>
      <c r="GN91" s="200">
        <f>IF(FB91="",0,CN91*CN$2*IF($FC91="V",1,-1)*IF($Q91="Fixo",(FB91-INDEX('Curva Forward'!$C$5:$AN$13,MATCH(CONCATENATE(BD_COMERCIAL!$K91," ",BD_COMERCIAL!$L91),'Curva Forward'!$B$5:$B$13,0),MATCH(GN$4,'Curva Forward'!$C$4:$AN$4,0))),FB91))</f>
        <v>0</v>
      </c>
      <c r="GO91" s="201">
        <f t="shared" ca="1" si="44"/>
        <v>0</v>
      </c>
      <c r="GP91" s="201">
        <f t="shared" ca="1" si="45"/>
        <v>0</v>
      </c>
    </row>
    <row r="92" spans="1:198" s="273" customFormat="1" x14ac:dyDescent="0.25">
      <c r="A92" s="259"/>
      <c r="B92" s="260" t="s">
        <v>420</v>
      </c>
      <c r="C92" s="261">
        <v>44544</v>
      </c>
      <c r="D92" s="262" t="s">
        <v>124</v>
      </c>
      <c r="E92" s="262" t="s">
        <v>125</v>
      </c>
      <c r="F92" s="113">
        <v>3780401000108</v>
      </c>
      <c r="G92" s="263" t="s">
        <v>235</v>
      </c>
      <c r="H92" s="113" t="s">
        <v>449</v>
      </c>
      <c r="I92" s="262" t="s">
        <v>126</v>
      </c>
      <c r="J92" s="269" t="s">
        <v>419</v>
      </c>
      <c r="K92" s="263" t="s">
        <v>127</v>
      </c>
      <c r="L92" s="264" t="s">
        <v>22</v>
      </c>
      <c r="M92" s="265">
        <v>44562</v>
      </c>
      <c r="N92" s="266">
        <v>44926</v>
      </c>
      <c r="O92" s="263">
        <v>2</v>
      </c>
      <c r="P92" s="264">
        <v>227</v>
      </c>
      <c r="Q92" s="264" t="s">
        <v>128</v>
      </c>
      <c r="R92" s="263" t="s">
        <v>129</v>
      </c>
      <c r="S92" s="267" t="s">
        <v>135</v>
      </c>
      <c r="T92" s="265"/>
      <c r="U92" s="266"/>
      <c r="V92" s="257" t="str">
        <f ca="1">IF(U92="","",
IF(U92="NA","",
IFERROR(VLOOKUP(EOMONTH(M92,-2)+1,IPCA!$A:$B,2,0),
VLOOKUP(EOMONTH(TODAY(),-2)+1,IPCA!$A:$B,2,0))/
VLOOKUP(EOMONTH(U92,-2)+1,IPCA!$A:$B,2,0)*
P92))</f>
        <v/>
      </c>
      <c r="W92" s="264"/>
      <c r="X92" s="268" t="s">
        <v>133</v>
      </c>
      <c r="Y92" s="269" t="s">
        <v>443</v>
      </c>
      <c r="Z92" s="270" t="s">
        <v>136</v>
      </c>
      <c r="AA92" s="271">
        <v>44734</v>
      </c>
      <c r="AB92" s="272">
        <v>2</v>
      </c>
      <c r="AC92" s="273">
        <v>2</v>
      </c>
      <c r="AD92" s="273">
        <v>2</v>
      </c>
      <c r="AE92" s="273">
        <v>2</v>
      </c>
      <c r="AF92" s="273">
        <v>2</v>
      </c>
      <c r="AG92" s="273">
        <v>2</v>
      </c>
      <c r="AH92" s="273">
        <v>2</v>
      </c>
      <c r="AI92" s="273">
        <v>2</v>
      </c>
      <c r="AJ92" s="273">
        <v>2</v>
      </c>
      <c r="AK92" s="273">
        <v>2</v>
      </c>
      <c r="AL92" s="273">
        <v>2</v>
      </c>
      <c r="AM92" s="259">
        <v>2</v>
      </c>
      <c r="AN92" s="15"/>
      <c r="AO92"/>
      <c r="AP92"/>
      <c r="AQ92"/>
      <c r="AR92"/>
      <c r="AS92"/>
      <c r="AT92"/>
      <c r="AU92"/>
      <c r="AV92"/>
      <c r="AW92"/>
      <c r="AX92"/>
      <c r="AY92" s="6"/>
      <c r="AZ92" s="15"/>
      <c r="BA92"/>
      <c r="BB92"/>
      <c r="BC92"/>
      <c r="BD92"/>
      <c r="BE92"/>
      <c r="BF92"/>
      <c r="BG92"/>
      <c r="BH92"/>
      <c r="BI92"/>
      <c r="BJ92"/>
      <c r="BK92" s="6"/>
      <c r="BL92" s="15"/>
      <c r="BM92"/>
      <c r="BN92"/>
      <c r="BO92"/>
      <c r="BP92"/>
      <c r="BQ92"/>
      <c r="BR92"/>
      <c r="BS92"/>
      <c r="BT92"/>
      <c r="BU92"/>
      <c r="BV92"/>
      <c r="BW92" s="6"/>
      <c r="BX92" s="15"/>
      <c r="BY92"/>
      <c r="BZ92"/>
      <c r="CA92"/>
      <c r="CB92"/>
      <c r="CC92"/>
      <c r="CD92"/>
      <c r="CE92"/>
      <c r="CF92"/>
      <c r="CG92"/>
      <c r="CH92"/>
      <c r="CI92" s="6"/>
      <c r="CJ92" s="16">
        <f t="shared" si="29"/>
        <v>2</v>
      </c>
      <c r="CK92" s="16" t="str">
        <f t="shared" si="30"/>
        <v/>
      </c>
      <c r="CL92" s="274" t="str">
        <f t="shared" si="31"/>
        <v/>
      </c>
      <c r="CM92" s="274" t="str">
        <f t="shared" si="32"/>
        <v/>
      </c>
      <c r="CN92" s="274" t="str">
        <f t="shared" si="33"/>
        <v/>
      </c>
      <c r="CO92" s="275"/>
      <c r="CP92" s="272">
        <v>227</v>
      </c>
      <c r="CQ92" s="273">
        <v>227</v>
      </c>
      <c r="CR92" s="273">
        <v>227</v>
      </c>
      <c r="CS92" s="273">
        <v>227</v>
      </c>
      <c r="CT92" s="273">
        <v>227</v>
      </c>
      <c r="CU92" s="273">
        <v>227</v>
      </c>
      <c r="CV92" s="273">
        <v>227</v>
      </c>
      <c r="CW92" s="273">
        <v>227</v>
      </c>
      <c r="CX92" s="273">
        <v>227</v>
      </c>
      <c r="CY92" s="273">
        <v>227</v>
      </c>
      <c r="CZ92" s="273">
        <v>227</v>
      </c>
      <c r="DA92" s="259">
        <v>227</v>
      </c>
      <c r="DB92" s="15"/>
      <c r="DC92"/>
      <c r="DD92"/>
      <c r="DE92"/>
      <c r="DF92"/>
      <c r="DG92"/>
      <c r="DH92"/>
      <c r="DI92"/>
      <c r="DJ92"/>
      <c r="DK92"/>
      <c r="DL92"/>
      <c r="DM92" s="6"/>
      <c r="DN92" s="15"/>
      <c r="DO92"/>
      <c r="DP92"/>
      <c r="DQ92"/>
      <c r="DR92"/>
      <c r="DS92"/>
      <c r="DT92"/>
      <c r="DU92"/>
      <c r="DV92"/>
      <c r="DW92"/>
      <c r="DX92"/>
      <c r="DY92" s="6"/>
      <c r="DZ92" s="15"/>
      <c r="EA92"/>
      <c r="EB92"/>
      <c r="EC92"/>
      <c r="ED92"/>
      <c r="EE92"/>
      <c r="EF92"/>
      <c r="EG92"/>
      <c r="EH92"/>
      <c r="EI92"/>
      <c r="EJ92"/>
      <c r="EK92" s="6"/>
      <c r="EL92" s="15"/>
      <c r="EM92"/>
      <c r="EN92"/>
      <c r="EO92"/>
      <c r="EP92"/>
      <c r="EQ92"/>
      <c r="ER92"/>
      <c r="ES92"/>
      <c r="ET92"/>
      <c r="EU92"/>
      <c r="EV92"/>
      <c r="EW92" s="6"/>
      <c r="EX92" s="16">
        <f t="shared" si="34"/>
        <v>227</v>
      </c>
      <c r="EY92" s="16" t="str">
        <f t="shared" si="35"/>
        <v/>
      </c>
      <c r="EZ92" s="274" t="str">
        <f t="shared" si="36"/>
        <v/>
      </c>
      <c r="FA92" s="274" t="str">
        <f t="shared" si="37"/>
        <v/>
      </c>
      <c r="FB92" s="276" t="str">
        <f t="shared" si="38"/>
        <v/>
      </c>
      <c r="FC92" s="273" t="s">
        <v>204</v>
      </c>
      <c r="FD92" s="277" t="s">
        <v>126</v>
      </c>
      <c r="FF92" s="264" t="s">
        <v>206</v>
      </c>
      <c r="FH92" s="284">
        <f t="shared" ca="1" si="39"/>
        <v>0</v>
      </c>
      <c r="FI92" s="278">
        <f t="shared" si="40"/>
        <v>12.133333333333333</v>
      </c>
      <c r="FK92" s="273" t="str">
        <f t="shared" si="41"/>
        <v>OMEGA GERACAO S.A.</v>
      </c>
      <c r="FL92" s="279">
        <f t="shared" ca="1" si="42"/>
        <v>2686288.8</v>
      </c>
      <c r="FM92" s="279">
        <f t="shared" ca="1" si="43"/>
        <v>0</v>
      </c>
      <c r="FN92" s="280">
        <f>AB92*AB$2*IF($FC92="V",1,-1)*IF($Q92="Fixo",(CP92-INDEX('Curva Forward'!$C$5:$AN$13,MATCH(CONCATENATE(BD_COMERCIAL!$K92," ",BD_COMERCIAL!$L92),'Curva Forward'!$B$5:$B$13,0),MATCH(FN$4,'Curva Forward'!$C$4:$AN$4,0))),CP92)</f>
        <v>241056</v>
      </c>
      <c r="FO92" s="280">
        <f>AC92*AC$2*IF($FC92="V",1,-1)*IF($Q92="Fixo",(CQ92-INDEX('Curva Forward'!$C$5:$AN$13,MATCH(CONCATENATE(BD_COMERCIAL!$K92," ",BD_COMERCIAL!$L92),'Curva Forward'!$B$5:$B$13,0),MATCH(FO$4,'Curva Forward'!$C$4:$AN$4,0))),CQ92)</f>
        <v>228480</v>
      </c>
      <c r="FP92" s="280">
        <f>AD92*AD$2*IF($FC92="V",1,-1)*IF($Q92="Fixo",(CR92-INDEX('Curva Forward'!$C$5:$AN$13,MATCH(CONCATENATE(BD_COMERCIAL!$K92," ",BD_COMERCIAL!$L92),'Curva Forward'!$B$5:$B$13,0),MATCH(FP$4,'Curva Forward'!$C$4:$AN$4,0))),CR92)</f>
        <v>252960</v>
      </c>
      <c r="FQ92" s="280">
        <f>AE92*AE$2*IF($FC92="V",1,-1)*IF($Q92="Fixo",(CS92-INDEX('Curva Forward'!$C$5:$AN$13,MATCH(CONCATENATE(BD_COMERCIAL!$K92," ",BD_COMERCIAL!$L92),'Curva Forward'!$B$5:$B$13,0),MATCH(FQ$4,'Curva Forward'!$C$4:$AN$4,0))),CS92)</f>
        <v>244800</v>
      </c>
      <c r="FR92" s="280">
        <f>AF92*AF$2*IF($FC92="V",1,-1)*IF($Q92="Fixo",(CT92-INDEX('Curva Forward'!$C$5:$AN$13,MATCH(CONCATENATE(BD_COMERCIAL!$K92," ",BD_COMERCIAL!$L92),'Curva Forward'!$B$5:$B$13,0),MATCH(FR$4,'Curva Forward'!$C$4:$AN$4,0))),CT92)</f>
        <v>254448</v>
      </c>
      <c r="FS92" s="280">
        <f>AG92*AG$2*IF($FC92="V",1,-1)*IF($Q92="Fixo",(CU92-INDEX('Curva Forward'!$C$5:$AN$13,MATCH(CONCATENATE(BD_COMERCIAL!$K92," ",BD_COMERCIAL!$L92),'Curva Forward'!$B$5:$B$13,0),MATCH(FS$4,'Curva Forward'!$C$4:$AN$4,0))),CU92)</f>
        <v>246312.00000000003</v>
      </c>
      <c r="FT92" s="280">
        <f>AH92*AH$2*IF($FC92="V",1,-1)*IF($Q92="Fixo",(CV92-INDEX('Curva Forward'!$C$5:$AN$13,MATCH(CONCATENATE(BD_COMERCIAL!$K92," ",BD_COMERCIAL!$L92),'Curva Forward'!$B$5:$B$13,0),MATCH(FT$4,'Curva Forward'!$C$4:$AN$4,0))),CV92)</f>
        <v>238600.8</v>
      </c>
      <c r="FU92" s="280">
        <f>AI92*AI$2*IF($FC92="V",1,-1)*IF($Q92="Fixo",(CW92-INDEX('Curva Forward'!$C$5:$AN$13,MATCH(CONCATENATE(BD_COMERCIAL!$K92," ",BD_COMERCIAL!$L92),'Curva Forward'!$B$5:$B$13,0),MATCH(FU$4,'Curva Forward'!$C$4:$AN$4,0))),CW92)</f>
        <v>211296</v>
      </c>
      <c r="FV92" s="280">
        <f>AJ92*AJ$2*IF($FC92="V",1,-1)*IF($Q92="Fixo",(CX92-INDEX('Curva Forward'!$C$5:$AN$13,MATCH(CONCATENATE(BD_COMERCIAL!$K92," ",BD_COMERCIAL!$L92),'Curva Forward'!$B$5:$B$13,0),MATCH(FV$4,'Curva Forward'!$C$4:$AN$4,0))),CX92)</f>
        <v>208800</v>
      </c>
      <c r="FW92" s="280">
        <f>AK92*AK$2*IF($FC92="V",1,-1)*IF($Q92="Fixo",(CY92-INDEX('Curva Forward'!$C$5:$AN$13,MATCH(CONCATENATE(BD_COMERCIAL!$K92," ",BD_COMERCIAL!$L92),'Curva Forward'!$B$5:$B$13,0),MATCH(FW$4,'Curva Forward'!$C$4:$AN$4,0))),CY92)</f>
        <v>188976</v>
      </c>
      <c r="FX92" s="280">
        <f>AL92*AL$2*IF($FC92="V",1,-1)*IF($Q92="Fixo",(CZ92-INDEX('Curva Forward'!$C$5:$AN$13,MATCH(CONCATENATE(BD_COMERCIAL!$K92," ",BD_COMERCIAL!$L92),'Curva Forward'!$B$5:$B$13,0),MATCH(FX$4,'Curva Forward'!$C$4:$AN$4,0))),CZ92)</f>
        <v>177120</v>
      </c>
      <c r="FY92" s="280">
        <f>AM92*AM$2*IF($FC92="V",1,-1)*IF($Q92="Fixo",(DA92-INDEX('Curva Forward'!$C$5:$AN$13,MATCH(CONCATENATE(BD_COMERCIAL!$K92," ",BD_COMERCIAL!$L92),'Curva Forward'!$B$5:$B$13,0),MATCH(FY$4,'Curva Forward'!$C$4:$AN$4,0))),DA92)</f>
        <v>193440</v>
      </c>
      <c r="FZ92" s="280">
        <f>AN92*AN$2*IF($FC92="V",1,-1)*IF($Q92="Fixo",(DB92-INDEX('Curva Forward'!$C$5:$AN$13,MATCH(CONCATENATE(BD_COMERCIAL!$K92," ",BD_COMERCIAL!$L92),'Curva Forward'!$B$5:$B$13,0),MATCH(FZ$4,'Curva Forward'!$C$4:$AN$4,0))),DB92)</f>
        <v>0</v>
      </c>
      <c r="GA92" s="280">
        <f>AO92*AO$2*IF($FC92="V",1,-1)*IF($Q92="Fixo",(DC92-INDEX('Curva Forward'!$C$5:$AN$13,MATCH(CONCATENATE(BD_COMERCIAL!$K92," ",BD_COMERCIAL!$L92),'Curva Forward'!$B$5:$B$13,0),MATCH(GA$4,'Curva Forward'!$C$4:$AN$4,0))),DC92)</f>
        <v>0</v>
      </c>
      <c r="GB92" s="280">
        <f>AP92*AP$2*IF($FC92="V",1,-1)*IF($Q92="Fixo",(DD92-INDEX('Curva Forward'!$C$5:$AN$13,MATCH(CONCATENATE(BD_COMERCIAL!$K92," ",BD_COMERCIAL!$L92),'Curva Forward'!$B$5:$B$13,0),MATCH(GB$4,'Curva Forward'!$C$4:$AN$4,0))),DD92)</f>
        <v>0</v>
      </c>
      <c r="GC92" s="280">
        <f>AQ92*AQ$2*IF($FC92="V",1,-1)*IF($Q92="Fixo",(DE92-INDEX('Curva Forward'!$C$5:$AN$13,MATCH(CONCATENATE(BD_COMERCIAL!$K92," ",BD_COMERCIAL!$L92),'Curva Forward'!$B$5:$B$13,0),MATCH(GC$4,'Curva Forward'!$C$4:$AN$4,0))),DE92)</f>
        <v>0</v>
      </c>
      <c r="GD92" s="280">
        <f>AR92*AR$2*IF($FC92="V",1,-1)*IF($Q92="Fixo",(DF92-INDEX('Curva Forward'!$C$5:$AN$13,MATCH(CONCATENATE(BD_COMERCIAL!$K92," ",BD_COMERCIAL!$L92),'Curva Forward'!$B$5:$B$13,0),MATCH(GD$4,'Curva Forward'!$C$4:$AN$4,0))),DF92)</f>
        <v>0</v>
      </c>
      <c r="GE92" s="280">
        <f>AS92*AS$2*IF($FC92="V",1,-1)*IF($Q92="Fixo",(DG92-INDEX('Curva Forward'!$C$5:$AN$13,MATCH(CONCATENATE(BD_COMERCIAL!$K92," ",BD_COMERCIAL!$L92),'Curva Forward'!$B$5:$B$13,0),MATCH(GE$4,'Curva Forward'!$C$4:$AN$4,0))),DG92)</f>
        <v>0</v>
      </c>
      <c r="GF92" s="280">
        <f>AT92*AT$2*IF($FC92="V",1,-1)*IF($Q92="Fixo",(DH92-INDEX('Curva Forward'!$C$5:$AN$13,MATCH(CONCATENATE(BD_COMERCIAL!$K92," ",BD_COMERCIAL!$L92),'Curva Forward'!$B$5:$B$13,0),MATCH(GF$4,'Curva Forward'!$C$4:$AN$4,0))),DH92)</f>
        <v>0</v>
      </c>
      <c r="GG92" s="280">
        <f>AU92*AU$2*IF($FC92="V",1,-1)*IF($Q92="Fixo",(DI92-INDEX('Curva Forward'!$C$5:$AN$13,MATCH(CONCATENATE(BD_COMERCIAL!$K92," ",BD_COMERCIAL!$L92),'Curva Forward'!$B$5:$B$13,0),MATCH(GG$4,'Curva Forward'!$C$4:$AN$4,0))),DI92)</f>
        <v>0</v>
      </c>
      <c r="GH92" s="280">
        <f>AV92*AV$2*IF($FC92="V",1,-1)*IF($Q92="Fixo",(DJ92-INDEX('Curva Forward'!$C$5:$AN$13,MATCH(CONCATENATE(BD_COMERCIAL!$K92," ",BD_COMERCIAL!$L92),'Curva Forward'!$B$5:$B$13,0),MATCH(GH$4,'Curva Forward'!$C$4:$AN$4,0))),DJ92)</f>
        <v>0</v>
      </c>
      <c r="GI92" s="280">
        <f>AW92*AW$2*IF($FC92="V",1,-1)*IF($Q92="Fixo",(DK92-INDEX('Curva Forward'!$C$5:$AN$13,MATCH(CONCATENATE(BD_COMERCIAL!$K92," ",BD_COMERCIAL!$L92),'Curva Forward'!$B$5:$B$13,0),MATCH(GI$4,'Curva Forward'!$C$4:$AN$4,0))),DK92)</f>
        <v>0</v>
      </c>
      <c r="GJ92" s="280">
        <f>AX92*AX$2*IF($FC92="V",1,-1)*IF($Q92="Fixo",(DL92-INDEX('Curva Forward'!$C$5:$AN$13,MATCH(CONCATENATE(BD_COMERCIAL!$K92," ",BD_COMERCIAL!$L92),'Curva Forward'!$B$5:$B$13,0),MATCH(GJ$4,'Curva Forward'!$C$4:$AN$4,0))),DL92)</f>
        <v>0</v>
      </c>
      <c r="GK92" s="280">
        <f>AY92*AY$2*IF($FC92="V",1,-1)*IF($Q92="Fixo",(DM92-INDEX('Curva Forward'!$C$5:$AN$13,MATCH(CONCATENATE(BD_COMERCIAL!$K92," ",BD_COMERCIAL!$L92),'Curva Forward'!$B$5:$B$13,0),MATCH(GK$4,'Curva Forward'!$C$4:$AN$4,0))),DM92)</f>
        <v>0</v>
      </c>
      <c r="GL92" s="280">
        <f>IF(EZ92="",0,CL92*CL$2*IF($FC92="V",1,-1)*IF($Q92="Fixo",(EZ92-INDEX('Curva Forward'!$C$5:$AN$13,MATCH(CONCATENATE(BD_COMERCIAL!$K92," ",BD_COMERCIAL!$L92),'Curva Forward'!$B$5:$B$13,0),MATCH(GL$4,'Curva Forward'!$C$4:$AN$4,0))),EZ92))</f>
        <v>0</v>
      </c>
      <c r="GM92" s="280">
        <f>IF(FA92="",0,CM92*CM$2*IF($FC92="V",1,-1)*IF($Q92="Fixo",(FA92-INDEX('Curva Forward'!$C$5:$AN$13,MATCH(CONCATENATE(BD_COMERCIAL!$K92," ",BD_COMERCIAL!$L92),'Curva Forward'!$B$5:$B$13,0),MATCH(GM$4,'Curva Forward'!$C$4:$AN$4,0))),FA92))</f>
        <v>0</v>
      </c>
      <c r="GN92" s="280">
        <f>IF(FB92="",0,CN92*CN$2*IF($FC92="V",1,-1)*IF($Q92="Fixo",(FB92-INDEX('Curva Forward'!$C$5:$AN$13,MATCH(CONCATENATE(BD_COMERCIAL!$K92," ",BD_COMERCIAL!$L92),'Curva Forward'!$B$5:$B$13,0),MATCH(GN$4,'Curva Forward'!$C$4:$AN$4,0))),FB92))</f>
        <v>0</v>
      </c>
      <c r="GO92" s="279">
        <f t="shared" ca="1" si="44"/>
        <v>0</v>
      </c>
      <c r="GP92" s="279">
        <f t="shared" ca="1" si="45"/>
        <v>0</v>
      </c>
    </row>
    <row r="93" spans="1:198" x14ac:dyDescent="0.25">
      <c r="A93" s="6"/>
      <c r="B93" s="7" t="s">
        <v>421</v>
      </c>
      <c r="C93" s="8">
        <v>44544</v>
      </c>
      <c r="D93" s="9" t="s">
        <v>131</v>
      </c>
      <c r="E93" s="9" t="s">
        <v>178</v>
      </c>
      <c r="F93" s="113">
        <v>4802543000183</v>
      </c>
      <c r="G93" s="10" t="s">
        <v>125</v>
      </c>
      <c r="H93" s="113">
        <v>3780401000108</v>
      </c>
      <c r="I93" s="9" t="s">
        <v>126</v>
      </c>
      <c r="J93" s="166" t="s">
        <v>366</v>
      </c>
      <c r="K93" s="10" t="s">
        <v>127</v>
      </c>
      <c r="L93" s="84" t="s">
        <v>22</v>
      </c>
      <c r="M93" s="11">
        <v>44593</v>
      </c>
      <c r="N93" s="12">
        <v>44620</v>
      </c>
      <c r="O93" s="10">
        <v>2</v>
      </c>
      <c r="P93" s="84">
        <v>199</v>
      </c>
      <c r="Q93" s="84" t="s">
        <v>128</v>
      </c>
      <c r="R93" s="10" t="s">
        <v>129</v>
      </c>
      <c r="S93" s="14" t="s">
        <v>135</v>
      </c>
      <c r="T93" s="11"/>
      <c r="U93" s="12"/>
      <c r="V93" s="257" t="str">
        <f ca="1">IF(U93="","",
IF(U93="NA","",
IFERROR(VLOOKUP(EOMONTH(M93,-2)+1,IPCA!$A:$B,2,0),
VLOOKUP(EOMONTH(TODAY(),-2)+1,IPCA!$A:$B,2,0))/
VLOOKUP(EOMONTH(U93,-2)+1,IPCA!$A:$B,2,0)*
P93))</f>
        <v/>
      </c>
      <c r="W93" s="84"/>
      <c r="X93" s="13" t="s">
        <v>133</v>
      </c>
      <c r="Y93" s="166"/>
      <c r="AA93" s="108"/>
      <c r="AB93" s="15"/>
      <c r="AC93">
        <v>2</v>
      </c>
      <c r="AM93" s="6"/>
      <c r="AN93" s="15"/>
      <c r="AY93" s="6"/>
      <c r="AZ93" s="15"/>
      <c r="BK93" s="6"/>
      <c r="BL93" s="15"/>
      <c r="BW93" s="6"/>
      <c r="BX93" s="15"/>
      <c r="CI93" s="6"/>
      <c r="CJ93" s="16">
        <f t="shared" si="29"/>
        <v>0.15342465753424658</v>
      </c>
      <c r="CK93" s="16" t="str">
        <f t="shared" si="30"/>
        <v/>
      </c>
      <c r="CL93" s="16" t="str">
        <f t="shared" si="31"/>
        <v/>
      </c>
      <c r="CM93" s="16" t="str">
        <f t="shared" si="32"/>
        <v/>
      </c>
      <c r="CN93" s="16" t="str">
        <f t="shared" si="33"/>
        <v/>
      </c>
      <c r="CO93" s="18"/>
      <c r="CP93" s="15"/>
      <c r="CQ93">
        <v>199</v>
      </c>
      <c r="DA93" s="6"/>
      <c r="DB93" s="15"/>
      <c r="DM93" s="6"/>
      <c r="DN93" s="15"/>
      <c r="DY93" s="6"/>
      <c r="DZ93" s="15"/>
      <c r="EK93" s="6"/>
      <c r="EL93" s="15"/>
      <c r="EW93" s="6"/>
      <c r="EX93" s="16">
        <f t="shared" si="34"/>
        <v>15.265753424657534</v>
      </c>
      <c r="EY93" s="16" t="str">
        <f t="shared" si="35"/>
        <v/>
      </c>
      <c r="EZ93" s="16" t="str">
        <f t="shared" si="36"/>
        <v/>
      </c>
      <c r="FA93" s="16" t="str">
        <f t="shared" si="37"/>
        <v/>
      </c>
      <c r="FB93" s="160" t="str">
        <f t="shared" si="38"/>
        <v/>
      </c>
      <c r="FC93" t="s">
        <v>205</v>
      </c>
      <c r="FD93" s="20" t="s">
        <v>126</v>
      </c>
      <c r="FE93"/>
      <c r="FF93" s="209" t="s">
        <v>206</v>
      </c>
      <c r="FH93" s="284">
        <f t="shared" ca="1" si="39"/>
        <v>0</v>
      </c>
      <c r="FI93" s="208">
        <f t="shared" si="40"/>
        <v>0.9</v>
      </c>
      <c r="FK93" t="str">
        <f t="shared" si="41"/>
        <v>Delta Comercializadora de Energia Ltda</v>
      </c>
      <c r="FL93" s="201">
        <f t="shared" ca="1" si="42"/>
        <v>-190848</v>
      </c>
      <c r="FM93" s="201">
        <f t="shared" ca="1" si="43"/>
        <v>0</v>
      </c>
      <c r="FN93" s="200">
        <f>AB93*AB$2*IF($FC93="V",1,-1)*IF($Q93="Fixo",(CP93-INDEX('Curva Forward'!$C$5:$AN$13,MATCH(CONCATENATE(BD_COMERCIAL!$K93," ",BD_COMERCIAL!$L93),'Curva Forward'!$B$5:$B$13,0),MATCH(FN$4,'Curva Forward'!$C$4:$AN$4,0))),CP93)</f>
        <v>0</v>
      </c>
      <c r="FO93" s="200">
        <f>AC93*AC$2*IF($FC93="V",1,-1)*IF($Q93="Fixo",(CQ93-INDEX('Curva Forward'!$C$5:$AN$13,MATCH(CONCATENATE(BD_COMERCIAL!$K93," ",BD_COMERCIAL!$L93),'Curva Forward'!$B$5:$B$13,0),MATCH(FO$4,'Curva Forward'!$C$4:$AN$4,0))),CQ93)</f>
        <v>-190848</v>
      </c>
      <c r="FP93" s="200">
        <f>AD93*AD$2*IF($FC93="V",1,-1)*IF($Q93="Fixo",(CR93-INDEX('Curva Forward'!$C$5:$AN$13,MATCH(CONCATENATE(BD_COMERCIAL!$K93," ",BD_COMERCIAL!$L93),'Curva Forward'!$B$5:$B$13,0),MATCH(FP$4,'Curva Forward'!$C$4:$AN$4,0))),CR93)</f>
        <v>0</v>
      </c>
      <c r="FQ93" s="200">
        <f>AE93*AE$2*IF($FC93="V",1,-1)*IF($Q93="Fixo",(CS93-INDEX('Curva Forward'!$C$5:$AN$13,MATCH(CONCATENATE(BD_COMERCIAL!$K93," ",BD_COMERCIAL!$L93),'Curva Forward'!$B$5:$B$13,0),MATCH(FQ$4,'Curva Forward'!$C$4:$AN$4,0))),CS93)</f>
        <v>0</v>
      </c>
      <c r="FR93" s="200">
        <f>AF93*AF$2*IF($FC93="V",1,-1)*IF($Q93="Fixo",(CT93-INDEX('Curva Forward'!$C$5:$AN$13,MATCH(CONCATENATE(BD_COMERCIAL!$K93," ",BD_COMERCIAL!$L93),'Curva Forward'!$B$5:$B$13,0),MATCH(FR$4,'Curva Forward'!$C$4:$AN$4,0))),CT93)</f>
        <v>0</v>
      </c>
      <c r="FS93" s="200">
        <f>AG93*AG$2*IF($FC93="V",1,-1)*IF($Q93="Fixo",(CU93-INDEX('Curva Forward'!$C$5:$AN$13,MATCH(CONCATENATE(BD_COMERCIAL!$K93," ",BD_COMERCIAL!$L93),'Curva Forward'!$B$5:$B$13,0),MATCH(FS$4,'Curva Forward'!$C$4:$AN$4,0))),CU93)</f>
        <v>0</v>
      </c>
      <c r="FT93" s="200">
        <f>AH93*AH$2*IF($FC93="V",1,-1)*IF($Q93="Fixo",(CV93-INDEX('Curva Forward'!$C$5:$AN$13,MATCH(CONCATENATE(BD_COMERCIAL!$K93," ",BD_COMERCIAL!$L93),'Curva Forward'!$B$5:$B$13,0),MATCH(FT$4,'Curva Forward'!$C$4:$AN$4,0))),CV93)</f>
        <v>0</v>
      </c>
      <c r="FU93" s="200">
        <f>AI93*AI$2*IF($FC93="V",1,-1)*IF($Q93="Fixo",(CW93-INDEX('Curva Forward'!$C$5:$AN$13,MATCH(CONCATENATE(BD_COMERCIAL!$K93," ",BD_COMERCIAL!$L93),'Curva Forward'!$B$5:$B$13,0),MATCH(FU$4,'Curva Forward'!$C$4:$AN$4,0))),CW93)</f>
        <v>0</v>
      </c>
      <c r="FV93" s="200">
        <f>AJ93*AJ$2*IF($FC93="V",1,-1)*IF($Q93="Fixo",(CX93-INDEX('Curva Forward'!$C$5:$AN$13,MATCH(CONCATENATE(BD_COMERCIAL!$K93," ",BD_COMERCIAL!$L93),'Curva Forward'!$B$5:$B$13,0),MATCH(FV$4,'Curva Forward'!$C$4:$AN$4,0))),CX93)</f>
        <v>0</v>
      </c>
      <c r="FW93" s="200">
        <f>AK93*AK$2*IF($FC93="V",1,-1)*IF($Q93="Fixo",(CY93-INDEX('Curva Forward'!$C$5:$AN$13,MATCH(CONCATENATE(BD_COMERCIAL!$K93," ",BD_COMERCIAL!$L93),'Curva Forward'!$B$5:$B$13,0),MATCH(FW$4,'Curva Forward'!$C$4:$AN$4,0))),CY93)</f>
        <v>0</v>
      </c>
      <c r="FX93" s="200">
        <f>AL93*AL$2*IF($FC93="V",1,-1)*IF($Q93="Fixo",(CZ93-INDEX('Curva Forward'!$C$5:$AN$13,MATCH(CONCATENATE(BD_COMERCIAL!$K93," ",BD_COMERCIAL!$L93),'Curva Forward'!$B$5:$B$13,0),MATCH(FX$4,'Curva Forward'!$C$4:$AN$4,0))),CZ93)</f>
        <v>0</v>
      </c>
      <c r="FY93" s="200">
        <f>AM93*AM$2*IF($FC93="V",1,-1)*IF($Q93="Fixo",(DA93-INDEX('Curva Forward'!$C$5:$AN$13,MATCH(CONCATENATE(BD_COMERCIAL!$K93," ",BD_COMERCIAL!$L93),'Curva Forward'!$B$5:$B$13,0),MATCH(FY$4,'Curva Forward'!$C$4:$AN$4,0))),DA93)</f>
        <v>0</v>
      </c>
      <c r="FZ93" s="200">
        <f>AN93*AN$2*IF($FC93="V",1,-1)*IF($Q93="Fixo",(DB93-INDEX('Curva Forward'!$C$5:$AN$13,MATCH(CONCATENATE(BD_COMERCIAL!$K93," ",BD_COMERCIAL!$L93),'Curva Forward'!$B$5:$B$13,0),MATCH(FZ$4,'Curva Forward'!$C$4:$AN$4,0))),DB93)</f>
        <v>0</v>
      </c>
      <c r="GA93" s="200">
        <f>AO93*AO$2*IF($FC93="V",1,-1)*IF($Q93="Fixo",(DC93-INDEX('Curva Forward'!$C$5:$AN$13,MATCH(CONCATENATE(BD_COMERCIAL!$K93," ",BD_COMERCIAL!$L93),'Curva Forward'!$B$5:$B$13,0),MATCH(GA$4,'Curva Forward'!$C$4:$AN$4,0))),DC93)</f>
        <v>0</v>
      </c>
      <c r="GB93" s="200">
        <f>AP93*AP$2*IF($FC93="V",1,-1)*IF($Q93="Fixo",(DD93-INDEX('Curva Forward'!$C$5:$AN$13,MATCH(CONCATENATE(BD_COMERCIAL!$K93," ",BD_COMERCIAL!$L93),'Curva Forward'!$B$5:$B$13,0),MATCH(GB$4,'Curva Forward'!$C$4:$AN$4,0))),DD93)</f>
        <v>0</v>
      </c>
      <c r="GC93" s="200">
        <f>AQ93*AQ$2*IF($FC93="V",1,-1)*IF($Q93="Fixo",(DE93-INDEX('Curva Forward'!$C$5:$AN$13,MATCH(CONCATENATE(BD_COMERCIAL!$K93," ",BD_COMERCIAL!$L93),'Curva Forward'!$B$5:$B$13,0),MATCH(GC$4,'Curva Forward'!$C$4:$AN$4,0))),DE93)</f>
        <v>0</v>
      </c>
      <c r="GD93" s="200">
        <f>AR93*AR$2*IF($FC93="V",1,-1)*IF($Q93="Fixo",(DF93-INDEX('Curva Forward'!$C$5:$AN$13,MATCH(CONCATENATE(BD_COMERCIAL!$K93," ",BD_COMERCIAL!$L93),'Curva Forward'!$B$5:$B$13,0),MATCH(GD$4,'Curva Forward'!$C$4:$AN$4,0))),DF93)</f>
        <v>0</v>
      </c>
      <c r="GE93" s="200">
        <f>AS93*AS$2*IF($FC93="V",1,-1)*IF($Q93="Fixo",(DG93-INDEX('Curva Forward'!$C$5:$AN$13,MATCH(CONCATENATE(BD_COMERCIAL!$K93," ",BD_COMERCIAL!$L93),'Curva Forward'!$B$5:$B$13,0),MATCH(GE$4,'Curva Forward'!$C$4:$AN$4,0))),DG93)</f>
        <v>0</v>
      </c>
      <c r="GF93" s="200">
        <f>AT93*AT$2*IF($FC93="V",1,-1)*IF($Q93="Fixo",(DH93-INDEX('Curva Forward'!$C$5:$AN$13,MATCH(CONCATENATE(BD_COMERCIAL!$K93," ",BD_COMERCIAL!$L93),'Curva Forward'!$B$5:$B$13,0),MATCH(GF$4,'Curva Forward'!$C$4:$AN$4,0))),DH93)</f>
        <v>0</v>
      </c>
      <c r="GG93" s="200">
        <f>AU93*AU$2*IF($FC93="V",1,-1)*IF($Q93="Fixo",(DI93-INDEX('Curva Forward'!$C$5:$AN$13,MATCH(CONCATENATE(BD_COMERCIAL!$K93," ",BD_COMERCIAL!$L93),'Curva Forward'!$B$5:$B$13,0),MATCH(GG$4,'Curva Forward'!$C$4:$AN$4,0))),DI93)</f>
        <v>0</v>
      </c>
      <c r="GH93" s="200">
        <f>AV93*AV$2*IF($FC93="V",1,-1)*IF($Q93="Fixo",(DJ93-INDEX('Curva Forward'!$C$5:$AN$13,MATCH(CONCATENATE(BD_COMERCIAL!$K93," ",BD_COMERCIAL!$L93),'Curva Forward'!$B$5:$B$13,0),MATCH(GH$4,'Curva Forward'!$C$4:$AN$4,0))),DJ93)</f>
        <v>0</v>
      </c>
      <c r="GI93" s="200">
        <f>AW93*AW$2*IF($FC93="V",1,-1)*IF($Q93="Fixo",(DK93-INDEX('Curva Forward'!$C$5:$AN$13,MATCH(CONCATENATE(BD_COMERCIAL!$K93," ",BD_COMERCIAL!$L93),'Curva Forward'!$B$5:$B$13,0),MATCH(GI$4,'Curva Forward'!$C$4:$AN$4,0))),DK93)</f>
        <v>0</v>
      </c>
      <c r="GJ93" s="200">
        <f>AX93*AX$2*IF($FC93="V",1,-1)*IF($Q93="Fixo",(DL93-INDEX('Curva Forward'!$C$5:$AN$13,MATCH(CONCATENATE(BD_COMERCIAL!$K93," ",BD_COMERCIAL!$L93),'Curva Forward'!$B$5:$B$13,0),MATCH(GJ$4,'Curva Forward'!$C$4:$AN$4,0))),DL93)</f>
        <v>0</v>
      </c>
      <c r="GK93" s="200">
        <f>AY93*AY$2*IF($FC93="V",1,-1)*IF($Q93="Fixo",(DM93-INDEX('Curva Forward'!$C$5:$AN$13,MATCH(CONCATENATE(BD_COMERCIAL!$K93," ",BD_COMERCIAL!$L93),'Curva Forward'!$B$5:$B$13,0),MATCH(GK$4,'Curva Forward'!$C$4:$AN$4,0))),DM93)</f>
        <v>0</v>
      </c>
      <c r="GL93" s="200">
        <f>IF(EZ93="",0,CL93*CL$2*IF($FC93="V",1,-1)*IF($Q93="Fixo",(EZ93-INDEX('Curva Forward'!$C$5:$AN$13,MATCH(CONCATENATE(BD_COMERCIAL!$K93," ",BD_COMERCIAL!$L93),'Curva Forward'!$B$5:$B$13,0),MATCH(GL$4,'Curva Forward'!$C$4:$AN$4,0))),EZ93))</f>
        <v>0</v>
      </c>
      <c r="GM93" s="200">
        <f>IF(FA93="",0,CM93*CM$2*IF($FC93="V",1,-1)*IF($Q93="Fixo",(FA93-INDEX('Curva Forward'!$C$5:$AN$13,MATCH(CONCATENATE(BD_COMERCIAL!$K93," ",BD_COMERCIAL!$L93),'Curva Forward'!$B$5:$B$13,0),MATCH(GM$4,'Curva Forward'!$C$4:$AN$4,0))),FA93))</f>
        <v>0</v>
      </c>
      <c r="GN93" s="200">
        <f>IF(FB93="",0,CN93*CN$2*IF($FC93="V",1,-1)*IF($Q93="Fixo",(FB93-INDEX('Curva Forward'!$C$5:$AN$13,MATCH(CONCATENATE(BD_COMERCIAL!$K93," ",BD_COMERCIAL!$L93),'Curva Forward'!$B$5:$B$13,0),MATCH(GN$4,'Curva Forward'!$C$4:$AN$4,0))),FB93))</f>
        <v>0</v>
      </c>
      <c r="GO93" s="201">
        <f t="shared" ca="1" si="44"/>
        <v>0</v>
      </c>
      <c r="GP93" s="201">
        <f t="shared" ca="1" si="45"/>
        <v>0</v>
      </c>
    </row>
    <row r="94" spans="1:198" x14ac:dyDescent="0.25">
      <c r="A94" s="6"/>
      <c r="B94" s="7" t="s">
        <v>422</v>
      </c>
      <c r="C94" s="8">
        <v>44544</v>
      </c>
      <c r="D94" s="9" t="s">
        <v>124</v>
      </c>
      <c r="E94" s="9" t="s">
        <v>125</v>
      </c>
      <c r="F94" s="113">
        <v>3780401000108</v>
      </c>
      <c r="G94" s="10" t="s">
        <v>423</v>
      </c>
      <c r="H94" s="113">
        <v>12009135000105</v>
      </c>
      <c r="I94" s="9" t="s">
        <v>126</v>
      </c>
      <c r="J94" s="166" t="s">
        <v>424</v>
      </c>
      <c r="K94" s="10" t="s">
        <v>127</v>
      </c>
      <c r="L94" s="84" t="s">
        <v>22</v>
      </c>
      <c r="M94" s="11">
        <v>44743</v>
      </c>
      <c r="N94" s="12">
        <v>44926</v>
      </c>
      <c r="O94" s="10">
        <v>9</v>
      </c>
      <c r="P94" s="84">
        <v>265</v>
      </c>
      <c r="Q94" s="84" t="s">
        <v>128</v>
      </c>
      <c r="R94" s="10" t="s">
        <v>129</v>
      </c>
      <c r="S94" s="14" t="s">
        <v>135</v>
      </c>
      <c r="T94" s="11"/>
      <c r="U94" s="12"/>
      <c r="V94" s="257" t="str">
        <f ca="1">IF(U94="","",
IF(U94="NA","",
IFERROR(VLOOKUP(EOMONTH(M94,-2)+1,IPCA!$A:$B,2,0),
VLOOKUP(EOMONTH(TODAY(),-2)+1,IPCA!$A:$B,2,0))/
VLOOKUP(EOMONTH(U94,-2)+1,IPCA!$A:$B,2,0)*
P94))</f>
        <v/>
      </c>
      <c r="W94" s="84"/>
      <c r="X94" s="13" t="s">
        <v>133</v>
      </c>
      <c r="Y94" s="166"/>
      <c r="AA94" s="108"/>
      <c r="AB94" s="15"/>
      <c r="AH94">
        <v>9</v>
      </c>
      <c r="AI94">
        <v>9</v>
      </c>
      <c r="AJ94">
        <v>9</v>
      </c>
      <c r="AK94">
        <v>9</v>
      </c>
      <c r="AL94">
        <v>9</v>
      </c>
      <c r="AM94" s="6">
        <v>9</v>
      </c>
      <c r="AN94" s="15"/>
      <c r="AY94" s="6"/>
      <c r="AZ94" s="15"/>
      <c r="BK94" s="6"/>
      <c r="BL94" s="15"/>
      <c r="BW94" s="6"/>
      <c r="BX94" s="15"/>
      <c r="CI94" s="6"/>
      <c r="CJ94" s="16">
        <f t="shared" si="29"/>
        <v>4.536986301369863</v>
      </c>
      <c r="CK94" s="16" t="str">
        <f t="shared" si="30"/>
        <v/>
      </c>
      <c r="CL94" s="16" t="str">
        <f t="shared" si="31"/>
        <v/>
      </c>
      <c r="CM94" s="16" t="str">
        <f t="shared" si="32"/>
        <v/>
      </c>
      <c r="CN94" s="16" t="str">
        <f t="shared" si="33"/>
        <v/>
      </c>
      <c r="CO94" s="18"/>
      <c r="CP94" s="15"/>
      <c r="CV94">
        <v>265</v>
      </c>
      <c r="CW94">
        <v>265</v>
      </c>
      <c r="CX94">
        <v>265</v>
      </c>
      <c r="CY94">
        <v>265</v>
      </c>
      <c r="CZ94">
        <v>265</v>
      </c>
      <c r="DA94" s="6">
        <v>265</v>
      </c>
      <c r="DB94" s="15"/>
      <c r="DM94" s="6"/>
      <c r="DN94" s="15"/>
      <c r="DY94" s="6"/>
      <c r="DZ94" s="15"/>
      <c r="EK94" s="6"/>
      <c r="EL94" s="15"/>
      <c r="EW94" s="6"/>
      <c r="EX94" s="16">
        <f t="shared" si="34"/>
        <v>133.58904109589042</v>
      </c>
      <c r="EY94" s="16" t="str">
        <f t="shared" si="35"/>
        <v/>
      </c>
      <c r="EZ94" s="16" t="str">
        <f t="shared" si="36"/>
        <v/>
      </c>
      <c r="FA94" s="16" t="str">
        <f t="shared" si="37"/>
        <v/>
      </c>
      <c r="FB94" s="160" t="str">
        <f t="shared" si="38"/>
        <v/>
      </c>
      <c r="FC94" t="s">
        <v>204</v>
      </c>
      <c r="FD94" s="20" t="s">
        <v>126</v>
      </c>
      <c r="FE94"/>
      <c r="FF94" s="209" t="s">
        <v>206</v>
      </c>
      <c r="FH94" s="284">
        <f t="shared" ca="1" si="39"/>
        <v>0</v>
      </c>
      <c r="FI94" s="208">
        <f t="shared" si="40"/>
        <v>6.1</v>
      </c>
      <c r="FK94" t="str">
        <f t="shared" si="41"/>
        <v>Aliança Geração de Energia S.A.</v>
      </c>
      <c r="FL94" s="201">
        <f t="shared" ca="1" si="42"/>
        <v>6992319.5999999996</v>
      </c>
      <c r="FM94" s="201">
        <f t="shared" ca="1" si="43"/>
        <v>0</v>
      </c>
      <c r="FN94" s="200">
        <f>AB94*AB$2*IF($FC94="V",1,-1)*IF($Q94="Fixo",(CP94-INDEX('Curva Forward'!$C$5:$AN$13,MATCH(CONCATENATE(BD_COMERCIAL!$K94," ",BD_COMERCIAL!$L94),'Curva Forward'!$B$5:$B$13,0),MATCH(FN$4,'Curva Forward'!$C$4:$AN$4,0))),CP94)</f>
        <v>0</v>
      </c>
      <c r="FO94" s="200">
        <f>AC94*AC$2*IF($FC94="V",1,-1)*IF($Q94="Fixo",(CQ94-INDEX('Curva Forward'!$C$5:$AN$13,MATCH(CONCATENATE(BD_COMERCIAL!$K94," ",BD_COMERCIAL!$L94),'Curva Forward'!$B$5:$B$13,0),MATCH(FO$4,'Curva Forward'!$C$4:$AN$4,0))),CQ94)</f>
        <v>0</v>
      </c>
      <c r="FP94" s="200">
        <f>AD94*AD$2*IF($FC94="V",1,-1)*IF($Q94="Fixo",(CR94-INDEX('Curva Forward'!$C$5:$AN$13,MATCH(CONCATENATE(BD_COMERCIAL!$K94," ",BD_COMERCIAL!$L94),'Curva Forward'!$B$5:$B$13,0),MATCH(FP$4,'Curva Forward'!$C$4:$AN$4,0))),CR94)</f>
        <v>0</v>
      </c>
      <c r="FQ94" s="200">
        <f>AE94*AE$2*IF($FC94="V",1,-1)*IF($Q94="Fixo",(CS94-INDEX('Curva Forward'!$C$5:$AN$13,MATCH(CONCATENATE(BD_COMERCIAL!$K94," ",BD_COMERCIAL!$L94),'Curva Forward'!$B$5:$B$13,0),MATCH(FQ$4,'Curva Forward'!$C$4:$AN$4,0))),CS94)</f>
        <v>0</v>
      </c>
      <c r="FR94" s="200">
        <f>AF94*AF$2*IF($FC94="V",1,-1)*IF($Q94="Fixo",(CT94-INDEX('Curva Forward'!$C$5:$AN$13,MATCH(CONCATENATE(BD_COMERCIAL!$K94," ",BD_COMERCIAL!$L94),'Curva Forward'!$B$5:$B$13,0),MATCH(FR$4,'Curva Forward'!$C$4:$AN$4,0))),CT94)</f>
        <v>0</v>
      </c>
      <c r="FS94" s="200">
        <f>AG94*AG$2*IF($FC94="V",1,-1)*IF($Q94="Fixo",(CU94-INDEX('Curva Forward'!$C$5:$AN$13,MATCH(CONCATENATE(BD_COMERCIAL!$K94," ",BD_COMERCIAL!$L94),'Curva Forward'!$B$5:$B$13,0),MATCH(FS$4,'Curva Forward'!$C$4:$AN$4,0))),CU94)</f>
        <v>0</v>
      </c>
      <c r="FT94" s="200">
        <f>AH94*AH$2*IF($FC94="V",1,-1)*IF($Q94="Fixo",(CV94-INDEX('Curva Forward'!$C$5:$AN$13,MATCH(CONCATENATE(BD_COMERCIAL!$K94," ",BD_COMERCIAL!$L94),'Curva Forward'!$B$5:$B$13,0),MATCH(FT$4,'Curva Forward'!$C$4:$AN$4,0))),CV94)</f>
        <v>1328151.5999999999</v>
      </c>
      <c r="FU94" s="200">
        <f>AI94*AI$2*IF($FC94="V",1,-1)*IF($Q94="Fixo",(CW94-INDEX('Curva Forward'!$C$5:$AN$13,MATCH(CONCATENATE(BD_COMERCIAL!$K94," ",BD_COMERCIAL!$L94),'Curva Forward'!$B$5:$B$13,0),MATCH(FU$4,'Curva Forward'!$C$4:$AN$4,0))),CW94)</f>
        <v>1205280</v>
      </c>
      <c r="FV94" s="200">
        <f>AJ94*AJ$2*IF($FC94="V",1,-1)*IF($Q94="Fixo",(CX94-INDEX('Curva Forward'!$C$5:$AN$13,MATCH(CONCATENATE(BD_COMERCIAL!$K94," ",BD_COMERCIAL!$L94),'Curva Forward'!$B$5:$B$13,0),MATCH(FV$4,'Curva Forward'!$C$4:$AN$4,0))),CX94)</f>
        <v>1185840</v>
      </c>
      <c r="FW94" s="200">
        <f>AK94*AK$2*IF($FC94="V",1,-1)*IF($Q94="Fixo",(CY94-INDEX('Curva Forward'!$C$5:$AN$13,MATCH(CONCATENATE(BD_COMERCIAL!$K94," ",BD_COMERCIAL!$L94),'Curva Forward'!$B$5:$B$13,0),MATCH(FW$4,'Curva Forward'!$C$4:$AN$4,0))),CY94)</f>
        <v>1104840</v>
      </c>
      <c r="FX94" s="200">
        <f>AL94*AL$2*IF($FC94="V",1,-1)*IF($Q94="Fixo",(CZ94-INDEX('Curva Forward'!$C$5:$AN$13,MATCH(CONCATENATE(BD_COMERCIAL!$K94," ",BD_COMERCIAL!$L94),'Curva Forward'!$B$5:$B$13,0),MATCH(FX$4,'Curva Forward'!$C$4:$AN$4,0))),CZ94)</f>
        <v>1043280</v>
      </c>
      <c r="FY94" s="200">
        <f>AM94*AM$2*IF($FC94="V",1,-1)*IF($Q94="Fixo",(DA94-INDEX('Curva Forward'!$C$5:$AN$13,MATCH(CONCATENATE(BD_COMERCIAL!$K94," ",BD_COMERCIAL!$L94),'Curva Forward'!$B$5:$B$13,0),MATCH(FY$4,'Curva Forward'!$C$4:$AN$4,0))),DA94)</f>
        <v>1124928</v>
      </c>
      <c r="FZ94" s="200">
        <f>AN94*AN$2*IF($FC94="V",1,-1)*IF($Q94="Fixo",(DB94-INDEX('Curva Forward'!$C$5:$AN$13,MATCH(CONCATENATE(BD_COMERCIAL!$K94," ",BD_COMERCIAL!$L94),'Curva Forward'!$B$5:$B$13,0),MATCH(FZ$4,'Curva Forward'!$C$4:$AN$4,0))),DB94)</f>
        <v>0</v>
      </c>
      <c r="GA94" s="200">
        <f>AO94*AO$2*IF($FC94="V",1,-1)*IF($Q94="Fixo",(DC94-INDEX('Curva Forward'!$C$5:$AN$13,MATCH(CONCATENATE(BD_COMERCIAL!$K94," ",BD_COMERCIAL!$L94),'Curva Forward'!$B$5:$B$13,0),MATCH(GA$4,'Curva Forward'!$C$4:$AN$4,0))),DC94)</f>
        <v>0</v>
      </c>
      <c r="GB94" s="200">
        <f>AP94*AP$2*IF($FC94="V",1,-1)*IF($Q94="Fixo",(DD94-INDEX('Curva Forward'!$C$5:$AN$13,MATCH(CONCATENATE(BD_COMERCIAL!$K94," ",BD_COMERCIAL!$L94),'Curva Forward'!$B$5:$B$13,0),MATCH(GB$4,'Curva Forward'!$C$4:$AN$4,0))),DD94)</f>
        <v>0</v>
      </c>
      <c r="GC94" s="200">
        <f>AQ94*AQ$2*IF($FC94="V",1,-1)*IF($Q94="Fixo",(DE94-INDEX('Curva Forward'!$C$5:$AN$13,MATCH(CONCATENATE(BD_COMERCIAL!$K94," ",BD_COMERCIAL!$L94),'Curva Forward'!$B$5:$B$13,0),MATCH(GC$4,'Curva Forward'!$C$4:$AN$4,0))),DE94)</f>
        <v>0</v>
      </c>
      <c r="GD94" s="200">
        <f>AR94*AR$2*IF($FC94="V",1,-1)*IF($Q94="Fixo",(DF94-INDEX('Curva Forward'!$C$5:$AN$13,MATCH(CONCATENATE(BD_COMERCIAL!$K94," ",BD_COMERCIAL!$L94),'Curva Forward'!$B$5:$B$13,0),MATCH(GD$4,'Curva Forward'!$C$4:$AN$4,0))),DF94)</f>
        <v>0</v>
      </c>
      <c r="GE94" s="200">
        <f>AS94*AS$2*IF($FC94="V",1,-1)*IF($Q94="Fixo",(DG94-INDEX('Curva Forward'!$C$5:$AN$13,MATCH(CONCATENATE(BD_COMERCIAL!$K94," ",BD_COMERCIAL!$L94),'Curva Forward'!$B$5:$B$13,0),MATCH(GE$4,'Curva Forward'!$C$4:$AN$4,0))),DG94)</f>
        <v>0</v>
      </c>
      <c r="GF94" s="200">
        <f>AT94*AT$2*IF($FC94="V",1,-1)*IF($Q94="Fixo",(DH94-INDEX('Curva Forward'!$C$5:$AN$13,MATCH(CONCATENATE(BD_COMERCIAL!$K94," ",BD_COMERCIAL!$L94),'Curva Forward'!$B$5:$B$13,0),MATCH(GF$4,'Curva Forward'!$C$4:$AN$4,0))),DH94)</f>
        <v>0</v>
      </c>
      <c r="GG94" s="200">
        <f>AU94*AU$2*IF($FC94="V",1,-1)*IF($Q94="Fixo",(DI94-INDEX('Curva Forward'!$C$5:$AN$13,MATCH(CONCATENATE(BD_COMERCIAL!$K94," ",BD_COMERCIAL!$L94),'Curva Forward'!$B$5:$B$13,0),MATCH(GG$4,'Curva Forward'!$C$4:$AN$4,0))),DI94)</f>
        <v>0</v>
      </c>
      <c r="GH94" s="200">
        <f>AV94*AV$2*IF($FC94="V",1,-1)*IF($Q94="Fixo",(DJ94-INDEX('Curva Forward'!$C$5:$AN$13,MATCH(CONCATENATE(BD_COMERCIAL!$K94," ",BD_COMERCIAL!$L94),'Curva Forward'!$B$5:$B$13,0),MATCH(GH$4,'Curva Forward'!$C$4:$AN$4,0))),DJ94)</f>
        <v>0</v>
      </c>
      <c r="GI94" s="200">
        <f>AW94*AW$2*IF($FC94="V",1,-1)*IF($Q94="Fixo",(DK94-INDEX('Curva Forward'!$C$5:$AN$13,MATCH(CONCATENATE(BD_COMERCIAL!$K94," ",BD_COMERCIAL!$L94),'Curva Forward'!$B$5:$B$13,0),MATCH(GI$4,'Curva Forward'!$C$4:$AN$4,0))),DK94)</f>
        <v>0</v>
      </c>
      <c r="GJ94" s="200">
        <f>AX94*AX$2*IF($FC94="V",1,-1)*IF($Q94="Fixo",(DL94-INDEX('Curva Forward'!$C$5:$AN$13,MATCH(CONCATENATE(BD_COMERCIAL!$K94," ",BD_COMERCIAL!$L94),'Curva Forward'!$B$5:$B$13,0),MATCH(GJ$4,'Curva Forward'!$C$4:$AN$4,0))),DL94)</f>
        <v>0</v>
      </c>
      <c r="GK94" s="200">
        <f>AY94*AY$2*IF($FC94="V",1,-1)*IF($Q94="Fixo",(DM94-INDEX('Curva Forward'!$C$5:$AN$13,MATCH(CONCATENATE(BD_COMERCIAL!$K94," ",BD_COMERCIAL!$L94),'Curva Forward'!$B$5:$B$13,0),MATCH(GK$4,'Curva Forward'!$C$4:$AN$4,0))),DM94)</f>
        <v>0</v>
      </c>
      <c r="GL94" s="200">
        <f>IF(EZ94="",0,CL94*CL$2*IF($FC94="V",1,-1)*IF($Q94="Fixo",(EZ94-INDEX('Curva Forward'!$C$5:$AN$13,MATCH(CONCATENATE(BD_COMERCIAL!$K94," ",BD_COMERCIAL!$L94),'Curva Forward'!$B$5:$B$13,0),MATCH(GL$4,'Curva Forward'!$C$4:$AN$4,0))),EZ94))</f>
        <v>0</v>
      </c>
      <c r="GM94" s="200">
        <f>IF(FA94="",0,CM94*CM$2*IF($FC94="V",1,-1)*IF($Q94="Fixo",(FA94-INDEX('Curva Forward'!$C$5:$AN$13,MATCH(CONCATENATE(BD_COMERCIAL!$K94," ",BD_COMERCIAL!$L94),'Curva Forward'!$B$5:$B$13,0),MATCH(GM$4,'Curva Forward'!$C$4:$AN$4,0))),FA94))</f>
        <v>0</v>
      </c>
      <c r="GN94" s="200">
        <f>IF(FB94="",0,CN94*CN$2*IF($FC94="V",1,-1)*IF($Q94="Fixo",(FB94-INDEX('Curva Forward'!$C$5:$AN$13,MATCH(CONCATENATE(BD_COMERCIAL!$K94," ",BD_COMERCIAL!$L94),'Curva Forward'!$B$5:$B$13,0),MATCH(GN$4,'Curva Forward'!$C$4:$AN$4,0))),FB94))</f>
        <v>0</v>
      </c>
      <c r="GO94" s="201">
        <f t="shared" ca="1" si="44"/>
        <v>0</v>
      </c>
      <c r="GP94" s="201">
        <f t="shared" ca="1" si="45"/>
        <v>0</v>
      </c>
    </row>
    <row r="95" spans="1:198" x14ac:dyDescent="0.25">
      <c r="A95" s="6"/>
      <c r="B95" s="7" t="s">
        <v>425</v>
      </c>
      <c r="C95" s="8">
        <v>44544</v>
      </c>
      <c r="D95" s="9" t="s">
        <v>131</v>
      </c>
      <c r="E95" s="9" t="s">
        <v>268</v>
      </c>
      <c r="F95" s="113">
        <v>31102147000116</v>
      </c>
      <c r="G95" s="10" t="s">
        <v>125</v>
      </c>
      <c r="H95" s="113">
        <v>3780401000108</v>
      </c>
      <c r="I95" s="9" t="s">
        <v>126</v>
      </c>
      <c r="J95" s="166" t="s">
        <v>366</v>
      </c>
      <c r="K95" s="10" t="s">
        <v>127</v>
      </c>
      <c r="L95" s="84" t="s">
        <v>22</v>
      </c>
      <c r="M95" s="11">
        <v>44593</v>
      </c>
      <c r="N95" s="12">
        <v>44620</v>
      </c>
      <c r="O95" s="10">
        <v>1</v>
      </c>
      <c r="P95" s="84">
        <v>197</v>
      </c>
      <c r="Q95" s="84" t="s">
        <v>128</v>
      </c>
      <c r="R95" s="10" t="s">
        <v>129</v>
      </c>
      <c r="S95" s="14" t="s">
        <v>135</v>
      </c>
      <c r="T95" s="11"/>
      <c r="U95" s="12"/>
      <c r="V95" s="257" t="str">
        <f ca="1">IF(U95="","",
IF(U95="NA","",
IFERROR(VLOOKUP(EOMONTH(M95,-2)+1,IPCA!$A:$B,2,0),
VLOOKUP(EOMONTH(TODAY(),-2)+1,IPCA!$A:$B,2,0))/
VLOOKUP(EOMONTH(U95,-2)+1,IPCA!$A:$B,2,0)*
P95))</f>
        <v/>
      </c>
      <c r="W95" s="84"/>
      <c r="X95" s="13" t="s">
        <v>6</v>
      </c>
      <c r="Y95" s="166"/>
      <c r="AA95" s="108"/>
      <c r="AB95" s="15"/>
      <c r="AC95">
        <v>1</v>
      </c>
      <c r="AM95" s="6"/>
      <c r="AN95" s="15"/>
      <c r="AY95" s="6"/>
      <c r="AZ95" s="15"/>
      <c r="BK95" s="6"/>
      <c r="BL95" s="15"/>
      <c r="BW95" s="6"/>
      <c r="BX95" s="15"/>
      <c r="CI95" s="6"/>
      <c r="CJ95" s="16">
        <f t="shared" si="29"/>
        <v>7.6712328767123292E-2</v>
      </c>
      <c r="CK95" s="16" t="str">
        <f t="shared" si="30"/>
        <v/>
      </c>
      <c r="CL95" s="16" t="str">
        <f t="shared" si="31"/>
        <v/>
      </c>
      <c r="CM95" s="16" t="str">
        <f t="shared" si="32"/>
        <v/>
      </c>
      <c r="CN95" s="16" t="str">
        <f t="shared" si="33"/>
        <v/>
      </c>
      <c r="CO95" s="18"/>
      <c r="CP95" s="15"/>
      <c r="CQ95">
        <v>197</v>
      </c>
      <c r="DA95" s="6"/>
      <c r="DB95" s="15"/>
      <c r="DM95" s="6"/>
      <c r="DN95" s="15"/>
      <c r="DY95" s="6"/>
      <c r="DZ95" s="15"/>
      <c r="EK95" s="6"/>
      <c r="EL95" s="15"/>
      <c r="EW95" s="6"/>
      <c r="EX95" s="16">
        <f t="shared" si="34"/>
        <v>15.112328767123287</v>
      </c>
      <c r="EY95" s="16" t="str">
        <f t="shared" si="35"/>
        <v/>
      </c>
      <c r="EZ95" s="16" t="str">
        <f t="shared" si="36"/>
        <v/>
      </c>
      <c r="FA95" s="16" t="str">
        <f t="shared" si="37"/>
        <v/>
      </c>
      <c r="FB95" s="160" t="str">
        <f t="shared" si="38"/>
        <v/>
      </c>
      <c r="FC95" t="s">
        <v>205</v>
      </c>
      <c r="FD95" s="20" t="s">
        <v>126</v>
      </c>
      <c r="FE95"/>
      <c r="FF95" s="209" t="s">
        <v>206</v>
      </c>
      <c r="FH95" s="284">
        <f t="shared" ca="1" si="39"/>
        <v>0</v>
      </c>
      <c r="FI95" s="208">
        <f t="shared" si="40"/>
        <v>0.9</v>
      </c>
      <c r="FK95" t="str">
        <f t="shared" si="41"/>
        <v>PARATY ENERGIA LTDA</v>
      </c>
      <c r="FL95" s="201">
        <f t="shared" ca="1" si="42"/>
        <v>-94080</v>
      </c>
      <c r="FM95" s="201">
        <f t="shared" ca="1" si="43"/>
        <v>0</v>
      </c>
      <c r="FN95" s="200">
        <f>AB95*AB$2*IF($FC95="V",1,-1)*IF($Q95="Fixo",(CP95-INDEX('Curva Forward'!$C$5:$AN$13,MATCH(CONCATENATE(BD_COMERCIAL!$K95," ",BD_COMERCIAL!$L95),'Curva Forward'!$B$5:$B$13,0),MATCH(FN$4,'Curva Forward'!$C$4:$AN$4,0))),CP95)</f>
        <v>0</v>
      </c>
      <c r="FO95" s="200">
        <f>AC95*AC$2*IF($FC95="V",1,-1)*IF($Q95="Fixo",(CQ95-INDEX('Curva Forward'!$C$5:$AN$13,MATCH(CONCATENATE(BD_COMERCIAL!$K95," ",BD_COMERCIAL!$L95),'Curva Forward'!$B$5:$B$13,0),MATCH(FO$4,'Curva Forward'!$C$4:$AN$4,0))),CQ95)</f>
        <v>-94080</v>
      </c>
      <c r="FP95" s="200">
        <f>AD95*AD$2*IF($FC95="V",1,-1)*IF($Q95="Fixo",(CR95-INDEX('Curva Forward'!$C$5:$AN$13,MATCH(CONCATENATE(BD_COMERCIAL!$K95," ",BD_COMERCIAL!$L95),'Curva Forward'!$B$5:$B$13,0),MATCH(FP$4,'Curva Forward'!$C$4:$AN$4,0))),CR95)</f>
        <v>0</v>
      </c>
      <c r="FQ95" s="200">
        <f>AE95*AE$2*IF($FC95="V",1,-1)*IF($Q95="Fixo",(CS95-INDEX('Curva Forward'!$C$5:$AN$13,MATCH(CONCATENATE(BD_COMERCIAL!$K95," ",BD_COMERCIAL!$L95),'Curva Forward'!$B$5:$B$13,0),MATCH(FQ$4,'Curva Forward'!$C$4:$AN$4,0))),CS95)</f>
        <v>0</v>
      </c>
      <c r="FR95" s="200">
        <f>AF95*AF$2*IF($FC95="V",1,-1)*IF($Q95="Fixo",(CT95-INDEX('Curva Forward'!$C$5:$AN$13,MATCH(CONCATENATE(BD_COMERCIAL!$K95," ",BD_COMERCIAL!$L95),'Curva Forward'!$B$5:$B$13,0),MATCH(FR$4,'Curva Forward'!$C$4:$AN$4,0))),CT95)</f>
        <v>0</v>
      </c>
      <c r="FS95" s="200">
        <f>AG95*AG$2*IF($FC95="V",1,-1)*IF($Q95="Fixo",(CU95-INDEX('Curva Forward'!$C$5:$AN$13,MATCH(CONCATENATE(BD_COMERCIAL!$K95," ",BD_COMERCIAL!$L95),'Curva Forward'!$B$5:$B$13,0),MATCH(FS$4,'Curva Forward'!$C$4:$AN$4,0))),CU95)</f>
        <v>0</v>
      </c>
      <c r="FT95" s="200">
        <f>AH95*AH$2*IF($FC95="V",1,-1)*IF($Q95="Fixo",(CV95-INDEX('Curva Forward'!$C$5:$AN$13,MATCH(CONCATENATE(BD_COMERCIAL!$K95," ",BD_COMERCIAL!$L95),'Curva Forward'!$B$5:$B$13,0),MATCH(FT$4,'Curva Forward'!$C$4:$AN$4,0))),CV95)</f>
        <v>0</v>
      </c>
      <c r="FU95" s="200">
        <f>AI95*AI$2*IF($FC95="V",1,-1)*IF($Q95="Fixo",(CW95-INDEX('Curva Forward'!$C$5:$AN$13,MATCH(CONCATENATE(BD_COMERCIAL!$K95," ",BD_COMERCIAL!$L95),'Curva Forward'!$B$5:$B$13,0),MATCH(FU$4,'Curva Forward'!$C$4:$AN$4,0))),CW95)</f>
        <v>0</v>
      </c>
      <c r="FV95" s="200">
        <f>AJ95*AJ$2*IF($FC95="V",1,-1)*IF($Q95="Fixo",(CX95-INDEX('Curva Forward'!$C$5:$AN$13,MATCH(CONCATENATE(BD_COMERCIAL!$K95," ",BD_COMERCIAL!$L95),'Curva Forward'!$B$5:$B$13,0),MATCH(FV$4,'Curva Forward'!$C$4:$AN$4,0))),CX95)</f>
        <v>0</v>
      </c>
      <c r="FW95" s="200">
        <f>AK95*AK$2*IF($FC95="V",1,-1)*IF($Q95="Fixo",(CY95-INDEX('Curva Forward'!$C$5:$AN$13,MATCH(CONCATENATE(BD_COMERCIAL!$K95," ",BD_COMERCIAL!$L95),'Curva Forward'!$B$5:$B$13,0),MATCH(FW$4,'Curva Forward'!$C$4:$AN$4,0))),CY95)</f>
        <v>0</v>
      </c>
      <c r="FX95" s="200">
        <f>AL95*AL$2*IF($FC95="V",1,-1)*IF($Q95="Fixo",(CZ95-INDEX('Curva Forward'!$C$5:$AN$13,MATCH(CONCATENATE(BD_COMERCIAL!$K95," ",BD_COMERCIAL!$L95),'Curva Forward'!$B$5:$B$13,0),MATCH(FX$4,'Curva Forward'!$C$4:$AN$4,0))),CZ95)</f>
        <v>0</v>
      </c>
      <c r="FY95" s="200">
        <f>AM95*AM$2*IF($FC95="V",1,-1)*IF($Q95="Fixo",(DA95-INDEX('Curva Forward'!$C$5:$AN$13,MATCH(CONCATENATE(BD_COMERCIAL!$K95," ",BD_COMERCIAL!$L95),'Curva Forward'!$B$5:$B$13,0),MATCH(FY$4,'Curva Forward'!$C$4:$AN$4,0))),DA95)</f>
        <v>0</v>
      </c>
      <c r="FZ95" s="200">
        <f>AN95*AN$2*IF($FC95="V",1,-1)*IF($Q95="Fixo",(DB95-INDEX('Curva Forward'!$C$5:$AN$13,MATCH(CONCATENATE(BD_COMERCIAL!$K95," ",BD_COMERCIAL!$L95),'Curva Forward'!$B$5:$B$13,0),MATCH(FZ$4,'Curva Forward'!$C$4:$AN$4,0))),DB95)</f>
        <v>0</v>
      </c>
      <c r="GA95" s="200">
        <f>AO95*AO$2*IF($FC95="V",1,-1)*IF($Q95="Fixo",(DC95-INDEX('Curva Forward'!$C$5:$AN$13,MATCH(CONCATENATE(BD_COMERCIAL!$K95," ",BD_COMERCIAL!$L95),'Curva Forward'!$B$5:$B$13,0),MATCH(GA$4,'Curva Forward'!$C$4:$AN$4,0))),DC95)</f>
        <v>0</v>
      </c>
      <c r="GB95" s="200">
        <f>AP95*AP$2*IF($FC95="V",1,-1)*IF($Q95="Fixo",(DD95-INDEX('Curva Forward'!$C$5:$AN$13,MATCH(CONCATENATE(BD_COMERCIAL!$K95," ",BD_COMERCIAL!$L95),'Curva Forward'!$B$5:$B$13,0),MATCH(GB$4,'Curva Forward'!$C$4:$AN$4,0))),DD95)</f>
        <v>0</v>
      </c>
      <c r="GC95" s="200">
        <f>AQ95*AQ$2*IF($FC95="V",1,-1)*IF($Q95="Fixo",(DE95-INDEX('Curva Forward'!$C$5:$AN$13,MATCH(CONCATENATE(BD_COMERCIAL!$K95," ",BD_COMERCIAL!$L95),'Curva Forward'!$B$5:$B$13,0),MATCH(GC$4,'Curva Forward'!$C$4:$AN$4,0))),DE95)</f>
        <v>0</v>
      </c>
      <c r="GD95" s="200">
        <f>AR95*AR$2*IF($FC95="V",1,-1)*IF($Q95="Fixo",(DF95-INDEX('Curva Forward'!$C$5:$AN$13,MATCH(CONCATENATE(BD_COMERCIAL!$K95," ",BD_COMERCIAL!$L95),'Curva Forward'!$B$5:$B$13,0),MATCH(GD$4,'Curva Forward'!$C$4:$AN$4,0))),DF95)</f>
        <v>0</v>
      </c>
      <c r="GE95" s="200">
        <f>AS95*AS$2*IF($FC95="V",1,-1)*IF($Q95="Fixo",(DG95-INDEX('Curva Forward'!$C$5:$AN$13,MATCH(CONCATENATE(BD_COMERCIAL!$K95," ",BD_COMERCIAL!$L95),'Curva Forward'!$B$5:$B$13,0),MATCH(GE$4,'Curva Forward'!$C$4:$AN$4,0))),DG95)</f>
        <v>0</v>
      </c>
      <c r="GF95" s="200">
        <f>AT95*AT$2*IF($FC95="V",1,-1)*IF($Q95="Fixo",(DH95-INDEX('Curva Forward'!$C$5:$AN$13,MATCH(CONCATENATE(BD_COMERCIAL!$K95," ",BD_COMERCIAL!$L95),'Curva Forward'!$B$5:$B$13,0),MATCH(GF$4,'Curva Forward'!$C$4:$AN$4,0))),DH95)</f>
        <v>0</v>
      </c>
      <c r="GG95" s="200">
        <f>AU95*AU$2*IF($FC95="V",1,-1)*IF($Q95="Fixo",(DI95-INDEX('Curva Forward'!$C$5:$AN$13,MATCH(CONCATENATE(BD_COMERCIAL!$K95," ",BD_COMERCIAL!$L95),'Curva Forward'!$B$5:$B$13,0),MATCH(GG$4,'Curva Forward'!$C$4:$AN$4,0))),DI95)</f>
        <v>0</v>
      </c>
      <c r="GH95" s="200">
        <f>AV95*AV$2*IF($FC95="V",1,-1)*IF($Q95="Fixo",(DJ95-INDEX('Curva Forward'!$C$5:$AN$13,MATCH(CONCATENATE(BD_COMERCIAL!$K95," ",BD_COMERCIAL!$L95),'Curva Forward'!$B$5:$B$13,0),MATCH(GH$4,'Curva Forward'!$C$4:$AN$4,0))),DJ95)</f>
        <v>0</v>
      </c>
      <c r="GI95" s="200">
        <f>AW95*AW$2*IF($FC95="V",1,-1)*IF($Q95="Fixo",(DK95-INDEX('Curva Forward'!$C$5:$AN$13,MATCH(CONCATENATE(BD_COMERCIAL!$K95," ",BD_COMERCIAL!$L95),'Curva Forward'!$B$5:$B$13,0),MATCH(GI$4,'Curva Forward'!$C$4:$AN$4,0))),DK95)</f>
        <v>0</v>
      </c>
      <c r="GJ95" s="200">
        <f>AX95*AX$2*IF($FC95="V",1,-1)*IF($Q95="Fixo",(DL95-INDEX('Curva Forward'!$C$5:$AN$13,MATCH(CONCATENATE(BD_COMERCIAL!$K95," ",BD_COMERCIAL!$L95),'Curva Forward'!$B$5:$B$13,0),MATCH(GJ$4,'Curva Forward'!$C$4:$AN$4,0))),DL95)</f>
        <v>0</v>
      </c>
      <c r="GK95" s="200">
        <f>AY95*AY$2*IF($FC95="V",1,-1)*IF($Q95="Fixo",(DM95-INDEX('Curva Forward'!$C$5:$AN$13,MATCH(CONCATENATE(BD_COMERCIAL!$K95," ",BD_COMERCIAL!$L95),'Curva Forward'!$B$5:$B$13,0),MATCH(GK$4,'Curva Forward'!$C$4:$AN$4,0))),DM95)</f>
        <v>0</v>
      </c>
      <c r="GL95" s="200">
        <f>IF(EZ95="",0,CL95*CL$2*IF($FC95="V",1,-1)*IF($Q95="Fixo",(EZ95-INDEX('Curva Forward'!$C$5:$AN$13,MATCH(CONCATENATE(BD_COMERCIAL!$K95," ",BD_COMERCIAL!$L95),'Curva Forward'!$B$5:$B$13,0),MATCH(GL$4,'Curva Forward'!$C$4:$AN$4,0))),EZ95))</f>
        <v>0</v>
      </c>
      <c r="GM95" s="200">
        <f>IF(FA95="",0,CM95*CM$2*IF($FC95="V",1,-1)*IF($Q95="Fixo",(FA95-INDEX('Curva Forward'!$C$5:$AN$13,MATCH(CONCATENATE(BD_COMERCIAL!$K95," ",BD_COMERCIAL!$L95),'Curva Forward'!$B$5:$B$13,0),MATCH(GM$4,'Curva Forward'!$C$4:$AN$4,0))),FA95))</f>
        <v>0</v>
      </c>
      <c r="GN95" s="200">
        <f>IF(FB95="",0,CN95*CN$2*IF($FC95="V",1,-1)*IF($Q95="Fixo",(FB95-INDEX('Curva Forward'!$C$5:$AN$13,MATCH(CONCATENATE(BD_COMERCIAL!$K95," ",BD_COMERCIAL!$L95),'Curva Forward'!$B$5:$B$13,0),MATCH(GN$4,'Curva Forward'!$C$4:$AN$4,0))),FB95))</f>
        <v>0</v>
      </c>
      <c r="GO95" s="201">
        <f t="shared" ca="1" si="44"/>
        <v>0</v>
      </c>
      <c r="GP95" s="201">
        <f t="shared" ca="1" si="45"/>
        <v>0</v>
      </c>
    </row>
    <row r="96" spans="1:198" x14ac:dyDescent="0.25">
      <c r="A96" s="6"/>
      <c r="B96" s="7" t="s">
        <v>426</v>
      </c>
      <c r="C96" s="8">
        <v>44544</v>
      </c>
      <c r="D96" s="9" t="s">
        <v>124</v>
      </c>
      <c r="E96" s="9" t="s">
        <v>125</v>
      </c>
      <c r="F96" s="113">
        <v>3780401000108</v>
      </c>
      <c r="G96" s="10" t="s">
        <v>427</v>
      </c>
      <c r="H96" s="113">
        <v>4149295000113</v>
      </c>
      <c r="I96" s="9" t="s">
        <v>126</v>
      </c>
      <c r="J96" s="166" t="s">
        <v>419</v>
      </c>
      <c r="K96" s="10" t="s">
        <v>127</v>
      </c>
      <c r="L96" s="84" t="s">
        <v>22</v>
      </c>
      <c r="M96" s="11">
        <v>44652</v>
      </c>
      <c r="N96" s="12">
        <v>44742</v>
      </c>
      <c r="O96" s="10">
        <v>6</v>
      </c>
      <c r="P96" s="84">
        <v>178</v>
      </c>
      <c r="Q96" s="84" t="s">
        <v>128</v>
      </c>
      <c r="R96" s="10" t="s">
        <v>129</v>
      </c>
      <c r="S96" s="14" t="s">
        <v>135</v>
      </c>
      <c r="T96" s="11"/>
      <c r="U96" s="12"/>
      <c r="V96" s="257" t="str">
        <f ca="1">IF(U96="","",
IF(U96="NA","",
IFERROR(VLOOKUP(EOMONTH(M96,-2)+1,IPCA!$A:$B,2,0),
VLOOKUP(EOMONTH(TODAY(),-2)+1,IPCA!$A:$B,2,0))/
VLOOKUP(EOMONTH(U96,-2)+1,IPCA!$A:$B,2,0)*
P96))</f>
        <v/>
      </c>
      <c r="W96" s="84"/>
      <c r="X96" s="13" t="s">
        <v>133</v>
      </c>
      <c r="Y96" s="166"/>
      <c r="AA96" s="108"/>
      <c r="AB96" s="15"/>
      <c r="AE96">
        <v>6</v>
      </c>
      <c r="AF96">
        <v>6</v>
      </c>
      <c r="AG96">
        <v>6</v>
      </c>
      <c r="AM96" s="6"/>
      <c r="AN96" s="15"/>
      <c r="AY96" s="6"/>
      <c r="AZ96" s="15"/>
      <c r="BK96" s="6"/>
      <c r="BL96" s="15"/>
      <c r="BW96" s="6"/>
      <c r="BX96" s="15"/>
      <c r="CI96" s="6"/>
      <c r="CJ96" s="16">
        <f t="shared" si="29"/>
        <v>1.4958904109589042</v>
      </c>
      <c r="CK96" s="16" t="str">
        <f t="shared" si="30"/>
        <v/>
      </c>
      <c r="CL96" s="16" t="str">
        <f t="shared" si="31"/>
        <v/>
      </c>
      <c r="CM96" s="16" t="str">
        <f t="shared" si="32"/>
        <v/>
      </c>
      <c r="CN96" s="16" t="str">
        <f t="shared" si="33"/>
        <v/>
      </c>
      <c r="CO96" s="18"/>
      <c r="CP96" s="15"/>
      <c r="CS96">
        <v>178</v>
      </c>
      <c r="CT96">
        <v>178</v>
      </c>
      <c r="CU96">
        <v>178</v>
      </c>
      <c r="DA96" s="6"/>
      <c r="DB96" s="15"/>
      <c r="DM96" s="6"/>
      <c r="DN96" s="15"/>
      <c r="DY96" s="6"/>
      <c r="DZ96" s="15"/>
      <c r="EK96" s="6"/>
      <c r="EL96" s="15"/>
      <c r="EW96" s="6"/>
      <c r="EX96" s="16">
        <f t="shared" si="34"/>
        <v>44.37808219178082</v>
      </c>
      <c r="EY96" s="16" t="str">
        <f t="shared" si="35"/>
        <v/>
      </c>
      <c r="EZ96" s="16" t="str">
        <f t="shared" si="36"/>
        <v/>
      </c>
      <c r="FA96" s="16" t="str">
        <f t="shared" si="37"/>
        <v/>
      </c>
      <c r="FB96" s="160" t="str">
        <f t="shared" si="38"/>
        <v/>
      </c>
      <c r="FC96" t="s">
        <v>204</v>
      </c>
      <c r="FD96" s="20" t="s">
        <v>126</v>
      </c>
      <c r="FE96"/>
      <c r="FF96" s="209" t="s">
        <v>206</v>
      </c>
      <c r="FH96" s="284">
        <f t="shared" ca="1" si="39"/>
        <v>0</v>
      </c>
      <c r="FI96" s="208">
        <f t="shared" si="40"/>
        <v>3</v>
      </c>
      <c r="FK96" t="str">
        <f t="shared" si="41"/>
        <v>EDP Trading Comercialização e Serviços De Energia S.A</v>
      </c>
      <c r="FL96" s="201">
        <f t="shared" ca="1" si="42"/>
        <v>1594584</v>
      </c>
      <c r="FM96" s="201">
        <f t="shared" ca="1" si="43"/>
        <v>0</v>
      </c>
      <c r="FN96" s="200">
        <f>AB96*AB$2*IF($FC96="V",1,-1)*IF($Q96="Fixo",(CP96-INDEX('Curva Forward'!$C$5:$AN$13,MATCH(CONCATENATE(BD_COMERCIAL!$K96," ",BD_COMERCIAL!$L96),'Curva Forward'!$B$5:$B$13,0),MATCH(FN$4,'Curva Forward'!$C$4:$AN$4,0))),CP96)</f>
        <v>0</v>
      </c>
      <c r="FO96" s="200">
        <f>AC96*AC$2*IF($FC96="V",1,-1)*IF($Q96="Fixo",(CQ96-INDEX('Curva Forward'!$C$5:$AN$13,MATCH(CONCATENATE(BD_COMERCIAL!$K96," ",BD_COMERCIAL!$L96),'Curva Forward'!$B$5:$B$13,0),MATCH(FO$4,'Curva Forward'!$C$4:$AN$4,0))),CQ96)</f>
        <v>0</v>
      </c>
      <c r="FP96" s="200">
        <f>AD96*AD$2*IF($FC96="V",1,-1)*IF($Q96="Fixo",(CR96-INDEX('Curva Forward'!$C$5:$AN$13,MATCH(CONCATENATE(BD_COMERCIAL!$K96," ",BD_COMERCIAL!$L96),'Curva Forward'!$B$5:$B$13,0),MATCH(FP$4,'Curva Forward'!$C$4:$AN$4,0))),CR96)</f>
        <v>0</v>
      </c>
      <c r="FQ96" s="200">
        <f>AE96*AE$2*IF($FC96="V",1,-1)*IF($Q96="Fixo",(CS96-INDEX('Curva Forward'!$C$5:$AN$13,MATCH(CONCATENATE(BD_COMERCIAL!$K96," ",BD_COMERCIAL!$L96),'Curva Forward'!$B$5:$B$13,0),MATCH(FQ$4,'Curva Forward'!$C$4:$AN$4,0))),CS96)</f>
        <v>522720</v>
      </c>
      <c r="FR96" s="200">
        <f>AF96*AF$2*IF($FC96="V",1,-1)*IF($Q96="Fixo",(CT96-INDEX('Curva Forward'!$C$5:$AN$13,MATCH(CONCATENATE(BD_COMERCIAL!$K96," ",BD_COMERCIAL!$L96),'Curva Forward'!$B$5:$B$13,0),MATCH(FR$4,'Curva Forward'!$C$4:$AN$4,0))),CT96)</f>
        <v>544608</v>
      </c>
      <c r="FS96" s="200">
        <f>AG96*AG$2*IF($FC96="V",1,-1)*IF($Q96="Fixo",(CU96-INDEX('Curva Forward'!$C$5:$AN$13,MATCH(CONCATENATE(BD_COMERCIAL!$K96," ",BD_COMERCIAL!$L96),'Curva Forward'!$B$5:$B$13,0),MATCH(FS$4,'Curva Forward'!$C$4:$AN$4,0))),CU96)</f>
        <v>527256</v>
      </c>
      <c r="FT96" s="200">
        <f>AH96*AH$2*IF($FC96="V",1,-1)*IF($Q96="Fixo",(CV96-INDEX('Curva Forward'!$C$5:$AN$13,MATCH(CONCATENATE(BD_COMERCIAL!$K96," ",BD_COMERCIAL!$L96),'Curva Forward'!$B$5:$B$13,0),MATCH(FT$4,'Curva Forward'!$C$4:$AN$4,0))),CV96)</f>
        <v>0</v>
      </c>
      <c r="FU96" s="200">
        <f>AI96*AI$2*IF($FC96="V",1,-1)*IF($Q96="Fixo",(CW96-INDEX('Curva Forward'!$C$5:$AN$13,MATCH(CONCATENATE(BD_COMERCIAL!$K96," ",BD_COMERCIAL!$L96),'Curva Forward'!$B$5:$B$13,0),MATCH(FU$4,'Curva Forward'!$C$4:$AN$4,0))),CW96)</f>
        <v>0</v>
      </c>
      <c r="FV96" s="200">
        <f>AJ96*AJ$2*IF($FC96="V",1,-1)*IF($Q96="Fixo",(CX96-INDEX('Curva Forward'!$C$5:$AN$13,MATCH(CONCATENATE(BD_COMERCIAL!$K96," ",BD_COMERCIAL!$L96),'Curva Forward'!$B$5:$B$13,0),MATCH(FV$4,'Curva Forward'!$C$4:$AN$4,0))),CX96)</f>
        <v>0</v>
      </c>
      <c r="FW96" s="200">
        <f>AK96*AK$2*IF($FC96="V",1,-1)*IF($Q96="Fixo",(CY96-INDEX('Curva Forward'!$C$5:$AN$13,MATCH(CONCATENATE(BD_COMERCIAL!$K96," ",BD_COMERCIAL!$L96),'Curva Forward'!$B$5:$B$13,0),MATCH(FW$4,'Curva Forward'!$C$4:$AN$4,0))),CY96)</f>
        <v>0</v>
      </c>
      <c r="FX96" s="200">
        <f>AL96*AL$2*IF($FC96="V",1,-1)*IF($Q96="Fixo",(CZ96-INDEX('Curva Forward'!$C$5:$AN$13,MATCH(CONCATENATE(BD_COMERCIAL!$K96," ",BD_COMERCIAL!$L96),'Curva Forward'!$B$5:$B$13,0),MATCH(FX$4,'Curva Forward'!$C$4:$AN$4,0))),CZ96)</f>
        <v>0</v>
      </c>
      <c r="FY96" s="200">
        <f>AM96*AM$2*IF($FC96="V",1,-1)*IF($Q96="Fixo",(DA96-INDEX('Curva Forward'!$C$5:$AN$13,MATCH(CONCATENATE(BD_COMERCIAL!$K96," ",BD_COMERCIAL!$L96),'Curva Forward'!$B$5:$B$13,0),MATCH(FY$4,'Curva Forward'!$C$4:$AN$4,0))),DA96)</f>
        <v>0</v>
      </c>
      <c r="FZ96" s="200">
        <f>AN96*AN$2*IF($FC96="V",1,-1)*IF($Q96="Fixo",(DB96-INDEX('Curva Forward'!$C$5:$AN$13,MATCH(CONCATENATE(BD_COMERCIAL!$K96," ",BD_COMERCIAL!$L96),'Curva Forward'!$B$5:$B$13,0),MATCH(FZ$4,'Curva Forward'!$C$4:$AN$4,0))),DB96)</f>
        <v>0</v>
      </c>
      <c r="GA96" s="200">
        <f>AO96*AO$2*IF($FC96="V",1,-1)*IF($Q96="Fixo",(DC96-INDEX('Curva Forward'!$C$5:$AN$13,MATCH(CONCATENATE(BD_COMERCIAL!$K96," ",BD_COMERCIAL!$L96),'Curva Forward'!$B$5:$B$13,0),MATCH(GA$4,'Curva Forward'!$C$4:$AN$4,0))),DC96)</f>
        <v>0</v>
      </c>
      <c r="GB96" s="200">
        <f>AP96*AP$2*IF($FC96="V",1,-1)*IF($Q96="Fixo",(DD96-INDEX('Curva Forward'!$C$5:$AN$13,MATCH(CONCATENATE(BD_COMERCIAL!$K96," ",BD_COMERCIAL!$L96),'Curva Forward'!$B$5:$B$13,0),MATCH(GB$4,'Curva Forward'!$C$4:$AN$4,0))),DD96)</f>
        <v>0</v>
      </c>
      <c r="GC96" s="200">
        <f>AQ96*AQ$2*IF($FC96="V",1,-1)*IF($Q96="Fixo",(DE96-INDEX('Curva Forward'!$C$5:$AN$13,MATCH(CONCATENATE(BD_COMERCIAL!$K96," ",BD_COMERCIAL!$L96),'Curva Forward'!$B$5:$B$13,0),MATCH(GC$4,'Curva Forward'!$C$4:$AN$4,0))),DE96)</f>
        <v>0</v>
      </c>
      <c r="GD96" s="200">
        <f>AR96*AR$2*IF($FC96="V",1,-1)*IF($Q96="Fixo",(DF96-INDEX('Curva Forward'!$C$5:$AN$13,MATCH(CONCATENATE(BD_COMERCIAL!$K96," ",BD_COMERCIAL!$L96),'Curva Forward'!$B$5:$B$13,0),MATCH(GD$4,'Curva Forward'!$C$4:$AN$4,0))),DF96)</f>
        <v>0</v>
      </c>
      <c r="GE96" s="200">
        <f>AS96*AS$2*IF($FC96="V",1,-1)*IF($Q96="Fixo",(DG96-INDEX('Curva Forward'!$C$5:$AN$13,MATCH(CONCATENATE(BD_COMERCIAL!$K96," ",BD_COMERCIAL!$L96),'Curva Forward'!$B$5:$B$13,0),MATCH(GE$4,'Curva Forward'!$C$4:$AN$4,0))),DG96)</f>
        <v>0</v>
      </c>
      <c r="GF96" s="200">
        <f>AT96*AT$2*IF($FC96="V",1,-1)*IF($Q96="Fixo",(DH96-INDEX('Curva Forward'!$C$5:$AN$13,MATCH(CONCATENATE(BD_COMERCIAL!$K96," ",BD_COMERCIAL!$L96),'Curva Forward'!$B$5:$B$13,0),MATCH(GF$4,'Curva Forward'!$C$4:$AN$4,0))),DH96)</f>
        <v>0</v>
      </c>
      <c r="GG96" s="200">
        <f>AU96*AU$2*IF($FC96="V",1,-1)*IF($Q96="Fixo",(DI96-INDEX('Curva Forward'!$C$5:$AN$13,MATCH(CONCATENATE(BD_COMERCIAL!$K96," ",BD_COMERCIAL!$L96),'Curva Forward'!$B$5:$B$13,0),MATCH(GG$4,'Curva Forward'!$C$4:$AN$4,0))),DI96)</f>
        <v>0</v>
      </c>
      <c r="GH96" s="200">
        <f>AV96*AV$2*IF($FC96="V",1,-1)*IF($Q96="Fixo",(DJ96-INDEX('Curva Forward'!$C$5:$AN$13,MATCH(CONCATENATE(BD_COMERCIAL!$K96," ",BD_COMERCIAL!$L96),'Curva Forward'!$B$5:$B$13,0),MATCH(GH$4,'Curva Forward'!$C$4:$AN$4,0))),DJ96)</f>
        <v>0</v>
      </c>
      <c r="GI96" s="200">
        <f>AW96*AW$2*IF($FC96="V",1,-1)*IF($Q96="Fixo",(DK96-INDEX('Curva Forward'!$C$5:$AN$13,MATCH(CONCATENATE(BD_COMERCIAL!$K96," ",BD_COMERCIAL!$L96),'Curva Forward'!$B$5:$B$13,0),MATCH(GI$4,'Curva Forward'!$C$4:$AN$4,0))),DK96)</f>
        <v>0</v>
      </c>
      <c r="GJ96" s="200">
        <f>AX96*AX$2*IF($FC96="V",1,-1)*IF($Q96="Fixo",(DL96-INDEX('Curva Forward'!$C$5:$AN$13,MATCH(CONCATENATE(BD_COMERCIAL!$K96," ",BD_COMERCIAL!$L96),'Curva Forward'!$B$5:$B$13,0),MATCH(GJ$4,'Curva Forward'!$C$4:$AN$4,0))),DL96)</f>
        <v>0</v>
      </c>
      <c r="GK96" s="200">
        <f>AY96*AY$2*IF($FC96="V",1,-1)*IF($Q96="Fixo",(DM96-INDEX('Curva Forward'!$C$5:$AN$13,MATCH(CONCATENATE(BD_COMERCIAL!$K96," ",BD_COMERCIAL!$L96),'Curva Forward'!$B$5:$B$13,0),MATCH(GK$4,'Curva Forward'!$C$4:$AN$4,0))),DM96)</f>
        <v>0</v>
      </c>
      <c r="GL96" s="200">
        <f>IF(EZ96="",0,CL96*CL$2*IF($FC96="V",1,-1)*IF($Q96="Fixo",(EZ96-INDEX('Curva Forward'!$C$5:$AN$13,MATCH(CONCATENATE(BD_COMERCIAL!$K96," ",BD_COMERCIAL!$L96),'Curva Forward'!$B$5:$B$13,0),MATCH(GL$4,'Curva Forward'!$C$4:$AN$4,0))),EZ96))</f>
        <v>0</v>
      </c>
      <c r="GM96" s="200">
        <f>IF(FA96="",0,CM96*CM$2*IF($FC96="V",1,-1)*IF($Q96="Fixo",(FA96-INDEX('Curva Forward'!$C$5:$AN$13,MATCH(CONCATENATE(BD_COMERCIAL!$K96," ",BD_COMERCIAL!$L96),'Curva Forward'!$B$5:$B$13,0),MATCH(GM$4,'Curva Forward'!$C$4:$AN$4,0))),FA96))</f>
        <v>0</v>
      </c>
      <c r="GN96" s="200">
        <f>IF(FB96="",0,CN96*CN$2*IF($FC96="V",1,-1)*IF($Q96="Fixo",(FB96-INDEX('Curva Forward'!$C$5:$AN$13,MATCH(CONCATENATE(BD_COMERCIAL!$K96," ",BD_COMERCIAL!$L96),'Curva Forward'!$B$5:$B$13,0),MATCH(GN$4,'Curva Forward'!$C$4:$AN$4,0))),FB96))</f>
        <v>0</v>
      </c>
      <c r="GO96" s="201">
        <f t="shared" ca="1" si="44"/>
        <v>0</v>
      </c>
      <c r="GP96" s="201">
        <f t="shared" ca="1" si="45"/>
        <v>0</v>
      </c>
    </row>
    <row r="97" spans="1:198" x14ac:dyDescent="0.25">
      <c r="A97" s="6"/>
      <c r="B97" s="7" t="s">
        <v>428</v>
      </c>
      <c r="C97" s="8">
        <v>44544</v>
      </c>
      <c r="D97" s="9" t="s">
        <v>131</v>
      </c>
      <c r="E97" s="9" t="s">
        <v>184</v>
      </c>
      <c r="F97" s="113">
        <v>27796415000170</v>
      </c>
      <c r="G97" s="10" t="s">
        <v>125</v>
      </c>
      <c r="H97" s="113">
        <v>3780401000108</v>
      </c>
      <c r="I97" s="9" t="s">
        <v>126</v>
      </c>
      <c r="J97" s="166" t="s">
        <v>366</v>
      </c>
      <c r="K97" s="10" t="s">
        <v>127</v>
      </c>
      <c r="L97" s="84" t="s">
        <v>22</v>
      </c>
      <c r="M97" s="11">
        <v>44896</v>
      </c>
      <c r="N97" s="12">
        <v>44926</v>
      </c>
      <c r="O97" s="10">
        <v>10</v>
      </c>
      <c r="P97" s="84">
        <v>237</v>
      </c>
      <c r="Q97" s="84" t="s">
        <v>128</v>
      </c>
      <c r="R97" s="10" t="s">
        <v>129</v>
      </c>
      <c r="S97" s="14" t="s">
        <v>135</v>
      </c>
      <c r="T97" s="11"/>
      <c r="U97" s="12"/>
      <c r="V97" s="257" t="str">
        <f ca="1">IF(U97="","",
IF(U97="NA","",
IFERROR(VLOOKUP(EOMONTH(M97,-2)+1,IPCA!$A:$B,2,0),
VLOOKUP(EOMONTH(TODAY(),-2)+1,IPCA!$A:$B,2,0))/
VLOOKUP(EOMONTH(U97,-2)+1,IPCA!$A:$B,2,0)*
P97))</f>
        <v/>
      </c>
      <c r="W97" s="84"/>
      <c r="X97" s="13" t="s">
        <v>133</v>
      </c>
      <c r="Y97" s="166"/>
      <c r="AA97" s="108"/>
      <c r="AB97" s="15"/>
      <c r="AM97" s="6">
        <v>10</v>
      </c>
      <c r="AN97" s="15"/>
      <c r="AY97" s="6"/>
      <c r="AZ97" s="15"/>
      <c r="BK97" s="6"/>
      <c r="BL97" s="15"/>
      <c r="BW97" s="6"/>
      <c r="BX97" s="15"/>
      <c r="CI97" s="6"/>
      <c r="CJ97" s="16">
        <f t="shared" si="29"/>
        <v>0.84931506849315064</v>
      </c>
      <c r="CK97" s="16" t="str">
        <f t="shared" si="30"/>
        <v/>
      </c>
      <c r="CL97" s="16" t="str">
        <f t="shared" si="31"/>
        <v/>
      </c>
      <c r="CM97" s="16" t="str">
        <f t="shared" si="32"/>
        <v/>
      </c>
      <c r="CN97" s="16" t="str">
        <f t="shared" si="33"/>
        <v/>
      </c>
      <c r="CO97" s="18"/>
      <c r="CP97" s="15"/>
      <c r="DA97" s="6">
        <v>237</v>
      </c>
      <c r="DB97" s="15"/>
      <c r="DM97" s="6"/>
      <c r="DN97" s="15"/>
      <c r="DY97" s="6"/>
      <c r="DZ97" s="15"/>
      <c r="EK97" s="6"/>
      <c r="EL97" s="15"/>
      <c r="EW97" s="6"/>
      <c r="EX97" s="16">
        <f t="shared" si="34"/>
        <v>20.12876712328767</v>
      </c>
      <c r="EY97" s="16" t="str">
        <f t="shared" si="35"/>
        <v/>
      </c>
      <c r="EZ97" s="16" t="str">
        <f t="shared" si="36"/>
        <v/>
      </c>
      <c r="FA97" s="16" t="str">
        <f t="shared" si="37"/>
        <v/>
      </c>
      <c r="FB97" s="160" t="str">
        <f t="shared" si="38"/>
        <v/>
      </c>
      <c r="FC97" t="s">
        <v>205</v>
      </c>
      <c r="FD97" s="20" t="s">
        <v>126</v>
      </c>
      <c r="FE97"/>
      <c r="FF97" s="209" t="s">
        <v>206</v>
      </c>
      <c r="FH97" s="284">
        <f t="shared" ca="1" si="39"/>
        <v>0</v>
      </c>
      <c r="FI97" s="208">
        <f t="shared" si="40"/>
        <v>1</v>
      </c>
      <c r="FK97" t="str">
        <f t="shared" si="41"/>
        <v>SHELL ENERGY DO BRASIL LTDA</v>
      </c>
      <c r="FL97" s="201">
        <f t="shared" ca="1" si="42"/>
        <v>-1041600</v>
      </c>
      <c r="FM97" s="201">
        <f t="shared" ca="1" si="43"/>
        <v>0</v>
      </c>
      <c r="FN97" s="200">
        <f>AB97*AB$2*IF($FC97="V",1,-1)*IF($Q97="Fixo",(CP97-INDEX('Curva Forward'!$C$5:$AN$13,MATCH(CONCATENATE(BD_COMERCIAL!$K97," ",BD_COMERCIAL!$L97),'Curva Forward'!$B$5:$B$13,0),MATCH(FN$4,'Curva Forward'!$C$4:$AN$4,0))),CP97)</f>
        <v>0</v>
      </c>
      <c r="FO97" s="200">
        <f>AC97*AC$2*IF($FC97="V",1,-1)*IF($Q97="Fixo",(CQ97-INDEX('Curva Forward'!$C$5:$AN$13,MATCH(CONCATENATE(BD_COMERCIAL!$K97," ",BD_COMERCIAL!$L97),'Curva Forward'!$B$5:$B$13,0),MATCH(FO$4,'Curva Forward'!$C$4:$AN$4,0))),CQ97)</f>
        <v>0</v>
      </c>
      <c r="FP97" s="200">
        <f>AD97*AD$2*IF($FC97="V",1,-1)*IF($Q97="Fixo",(CR97-INDEX('Curva Forward'!$C$5:$AN$13,MATCH(CONCATENATE(BD_COMERCIAL!$K97," ",BD_COMERCIAL!$L97),'Curva Forward'!$B$5:$B$13,0),MATCH(FP$4,'Curva Forward'!$C$4:$AN$4,0))),CR97)</f>
        <v>0</v>
      </c>
      <c r="FQ97" s="200">
        <f>AE97*AE$2*IF($FC97="V",1,-1)*IF($Q97="Fixo",(CS97-INDEX('Curva Forward'!$C$5:$AN$13,MATCH(CONCATENATE(BD_COMERCIAL!$K97," ",BD_COMERCIAL!$L97),'Curva Forward'!$B$5:$B$13,0),MATCH(FQ$4,'Curva Forward'!$C$4:$AN$4,0))),CS97)</f>
        <v>0</v>
      </c>
      <c r="FR97" s="200">
        <f>AF97*AF$2*IF($FC97="V",1,-1)*IF($Q97="Fixo",(CT97-INDEX('Curva Forward'!$C$5:$AN$13,MATCH(CONCATENATE(BD_COMERCIAL!$K97," ",BD_COMERCIAL!$L97),'Curva Forward'!$B$5:$B$13,0),MATCH(FR$4,'Curva Forward'!$C$4:$AN$4,0))),CT97)</f>
        <v>0</v>
      </c>
      <c r="FS97" s="200">
        <f>AG97*AG$2*IF($FC97="V",1,-1)*IF($Q97="Fixo",(CU97-INDEX('Curva Forward'!$C$5:$AN$13,MATCH(CONCATENATE(BD_COMERCIAL!$K97," ",BD_COMERCIAL!$L97),'Curva Forward'!$B$5:$B$13,0),MATCH(FS$4,'Curva Forward'!$C$4:$AN$4,0))),CU97)</f>
        <v>0</v>
      </c>
      <c r="FT97" s="200">
        <f>AH97*AH$2*IF($FC97="V",1,-1)*IF($Q97="Fixo",(CV97-INDEX('Curva Forward'!$C$5:$AN$13,MATCH(CONCATENATE(BD_COMERCIAL!$K97," ",BD_COMERCIAL!$L97),'Curva Forward'!$B$5:$B$13,0),MATCH(FT$4,'Curva Forward'!$C$4:$AN$4,0))),CV97)</f>
        <v>0</v>
      </c>
      <c r="FU97" s="200">
        <f>AI97*AI$2*IF($FC97="V",1,-1)*IF($Q97="Fixo",(CW97-INDEX('Curva Forward'!$C$5:$AN$13,MATCH(CONCATENATE(BD_COMERCIAL!$K97," ",BD_COMERCIAL!$L97),'Curva Forward'!$B$5:$B$13,0),MATCH(FU$4,'Curva Forward'!$C$4:$AN$4,0))),CW97)</f>
        <v>0</v>
      </c>
      <c r="FV97" s="200">
        <f>AJ97*AJ$2*IF($FC97="V",1,-1)*IF($Q97="Fixo",(CX97-INDEX('Curva Forward'!$C$5:$AN$13,MATCH(CONCATENATE(BD_COMERCIAL!$K97," ",BD_COMERCIAL!$L97),'Curva Forward'!$B$5:$B$13,0),MATCH(FV$4,'Curva Forward'!$C$4:$AN$4,0))),CX97)</f>
        <v>0</v>
      </c>
      <c r="FW97" s="200">
        <f>AK97*AK$2*IF($FC97="V",1,-1)*IF($Q97="Fixo",(CY97-INDEX('Curva Forward'!$C$5:$AN$13,MATCH(CONCATENATE(BD_COMERCIAL!$K97," ",BD_COMERCIAL!$L97),'Curva Forward'!$B$5:$B$13,0),MATCH(FW$4,'Curva Forward'!$C$4:$AN$4,0))),CY97)</f>
        <v>0</v>
      </c>
      <c r="FX97" s="200">
        <f>AL97*AL$2*IF($FC97="V",1,-1)*IF($Q97="Fixo",(CZ97-INDEX('Curva Forward'!$C$5:$AN$13,MATCH(CONCATENATE(BD_COMERCIAL!$K97," ",BD_COMERCIAL!$L97),'Curva Forward'!$B$5:$B$13,0),MATCH(FX$4,'Curva Forward'!$C$4:$AN$4,0))),CZ97)</f>
        <v>0</v>
      </c>
      <c r="FY97" s="200">
        <f>AM97*AM$2*IF($FC97="V",1,-1)*IF($Q97="Fixo",(DA97-INDEX('Curva Forward'!$C$5:$AN$13,MATCH(CONCATENATE(BD_COMERCIAL!$K97," ",BD_COMERCIAL!$L97),'Curva Forward'!$B$5:$B$13,0),MATCH(FY$4,'Curva Forward'!$C$4:$AN$4,0))),DA97)</f>
        <v>-1041600</v>
      </c>
      <c r="FZ97" s="200">
        <f>AN97*AN$2*IF($FC97="V",1,-1)*IF($Q97="Fixo",(DB97-INDEX('Curva Forward'!$C$5:$AN$13,MATCH(CONCATENATE(BD_COMERCIAL!$K97," ",BD_COMERCIAL!$L97),'Curva Forward'!$B$5:$B$13,0),MATCH(FZ$4,'Curva Forward'!$C$4:$AN$4,0))),DB97)</f>
        <v>0</v>
      </c>
      <c r="GA97" s="200">
        <f>AO97*AO$2*IF($FC97="V",1,-1)*IF($Q97="Fixo",(DC97-INDEX('Curva Forward'!$C$5:$AN$13,MATCH(CONCATENATE(BD_COMERCIAL!$K97," ",BD_COMERCIAL!$L97),'Curva Forward'!$B$5:$B$13,0),MATCH(GA$4,'Curva Forward'!$C$4:$AN$4,0))),DC97)</f>
        <v>0</v>
      </c>
      <c r="GB97" s="200">
        <f>AP97*AP$2*IF($FC97="V",1,-1)*IF($Q97="Fixo",(DD97-INDEX('Curva Forward'!$C$5:$AN$13,MATCH(CONCATENATE(BD_COMERCIAL!$K97," ",BD_COMERCIAL!$L97),'Curva Forward'!$B$5:$B$13,0),MATCH(GB$4,'Curva Forward'!$C$4:$AN$4,0))),DD97)</f>
        <v>0</v>
      </c>
      <c r="GC97" s="200">
        <f>AQ97*AQ$2*IF($FC97="V",1,-1)*IF($Q97="Fixo",(DE97-INDEX('Curva Forward'!$C$5:$AN$13,MATCH(CONCATENATE(BD_COMERCIAL!$K97," ",BD_COMERCIAL!$L97),'Curva Forward'!$B$5:$B$13,0),MATCH(GC$4,'Curva Forward'!$C$4:$AN$4,0))),DE97)</f>
        <v>0</v>
      </c>
      <c r="GD97" s="200">
        <f>AR97*AR$2*IF($FC97="V",1,-1)*IF($Q97="Fixo",(DF97-INDEX('Curva Forward'!$C$5:$AN$13,MATCH(CONCATENATE(BD_COMERCIAL!$K97," ",BD_COMERCIAL!$L97),'Curva Forward'!$B$5:$B$13,0),MATCH(GD$4,'Curva Forward'!$C$4:$AN$4,0))),DF97)</f>
        <v>0</v>
      </c>
      <c r="GE97" s="200">
        <f>AS97*AS$2*IF($FC97="V",1,-1)*IF($Q97="Fixo",(DG97-INDEX('Curva Forward'!$C$5:$AN$13,MATCH(CONCATENATE(BD_COMERCIAL!$K97," ",BD_COMERCIAL!$L97),'Curva Forward'!$B$5:$B$13,0),MATCH(GE$4,'Curva Forward'!$C$4:$AN$4,0))),DG97)</f>
        <v>0</v>
      </c>
      <c r="GF97" s="200">
        <f>AT97*AT$2*IF($FC97="V",1,-1)*IF($Q97="Fixo",(DH97-INDEX('Curva Forward'!$C$5:$AN$13,MATCH(CONCATENATE(BD_COMERCIAL!$K97," ",BD_COMERCIAL!$L97),'Curva Forward'!$B$5:$B$13,0),MATCH(GF$4,'Curva Forward'!$C$4:$AN$4,0))),DH97)</f>
        <v>0</v>
      </c>
      <c r="GG97" s="200">
        <f>AU97*AU$2*IF($FC97="V",1,-1)*IF($Q97="Fixo",(DI97-INDEX('Curva Forward'!$C$5:$AN$13,MATCH(CONCATENATE(BD_COMERCIAL!$K97," ",BD_COMERCIAL!$L97),'Curva Forward'!$B$5:$B$13,0),MATCH(GG$4,'Curva Forward'!$C$4:$AN$4,0))),DI97)</f>
        <v>0</v>
      </c>
      <c r="GH97" s="200">
        <f>AV97*AV$2*IF($FC97="V",1,-1)*IF($Q97="Fixo",(DJ97-INDEX('Curva Forward'!$C$5:$AN$13,MATCH(CONCATENATE(BD_COMERCIAL!$K97," ",BD_COMERCIAL!$L97),'Curva Forward'!$B$5:$B$13,0),MATCH(GH$4,'Curva Forward'!$C$4:$AN$4,0))),DJ97)</f>
        <v>0</v>
      </c>
      <c r="GI97" s="200">
        <f>AW97*AW$2*IF($FC97="V",1,-1)*IF($Q97="Fixo",(DK97-INDEX('Curva Forward'!$C$5:$AN$13,MATCH(CONCATENATE(BD_COMERCIAL!$K97," ",BD_COMERCIAL!$L97),'Curva Forward'!$B$5:$B$13,0),MATCH(GI$4,'Curva Forward'!$C$4:$AN$4,0))),DK97)</f>
        <v>0</v>
      </c>
      <c r="GJ97" s="200">
        <f>AX97*AX$2*IF($FC97="V",1,-1)*IF($Q97="Fixo",(DL97-INDEX('Curva Forward'!$C$5:$AN$13,MATCH(CONCATENATE(BD_COMERCIAL!$K97," ",BD_COMERCIAL!$L97),'Curva Forward'!$B$5:$B$13,0),MATCH(GJ$4,'Curva Forward'!$C$4:$AN$4,0))),DL97)</f>
        <v>0</v>
      </c>
      <c r="GK97" s="200">
        <f>AY97*AY$2*IF($FC97="V",1,-1)*IF($Q97="Fixo",(DM97-INDEX('Curva Forward'!$C$5:$AN$13,MATCH(CONCATENATE(BD_COMERCIAL!$K97," ",BD_COMERCIAL!$L97),'Curva Forward'!$B$5:$B$13,0),MATCH(GK$4,'Curva Forward'!$C$4:$AN$4,0))),DM97)</f>
        <v>0</v>
      </c>
      <c r="GL97" s="200">
        <f>IF(EZ97="",0,CL97*CL$2*IF($FC97="V",1,-1)*IF($Q97="Fixo",(EZ97-INDEX('Curva Forward'!$C$5:$AN$13,MATCH(CONCATENATE(BD_COMERCIAL!$K97," ",BD_COMERCIAL!$L97),'Curva Forward'!$B$5:$B$13,0),MATCH(GL$4,'Curva Forward'!$C$4:$AN$4,0))),EZ97))</f>
        <v>0</v>
      </c>
      <c r="GM97" s="200">
        <f>IF(FA97="",0,CM97*CM$2*IF($FC97="V",1,-1)*IF($Q97="Fixo",(FA97-INDEX('Curva Forward'!$C$5:$AN$13,MATCH(CONCATENATE(BD_COMERCIAL!$K97," ",BD_COMERCIAL!$L97),'Curva Forward'!$B$5:$B$13,0),MATCH(GM$4,'Curva Forward'!$C$4:$AN$4,0))),FA97))</f>
        <v>0</v>
      </c>
      <c r="GN97" s="200">
        <f>IF(FB97="",0,CN97*CN$2*IF($FC97="V",1,-1)*IF($Q97="Fixo",(FB97-INDEX('Curva Forward'!$C$5:$AN$13,MATCH(CONCATENATE(BD_COMERCIAL!$K97," ",BD_COMERCIAL!$L97),'Curva Forward'!$B$5:$B$13,0),MATCH(GN$4,'Curva Forward'!$C$4:$AN$4,0))),FB97))</f>
        <v>0</v>
      </c>
      <c r="GO97" s="201">
        <f t="shared" ca="1" si="44"/>
        <v>0</v>
      </c>
      <c r="GP97" s="201">
        <f t="shared" ca="1" si="45"/>
        <v>0</v>
      </c>
    </row>
    <row r="98" spans="1:198" x14ac:dyDescent="0.25">
      <c r="A98" s="6"/>
      <c r="B98" s="7" t="s">
        <v>429</v>
      </c>
      <c r="C98" s="8">
        <v>44544</v>
      </c>
      <c r="D98" s="9" t="s">
        <v>124</v>
      </c>
      <c r="E98" s="9" t="s">
        <v>125</v>
      </c>
      <c r="F98" s="113">
        <v>3780401000108</v>
      </c>
      <c r="G98" s="10" t="s">
        <v>184</v>
      </c>
      <c r="H98" s="113">
        <v>27796415000170</v>
      </c>
      <c r="I98" s="9" t="s">
        <v>126</v>
      </c>
      <c r="J98" s="166" t="s">
        <v>366</v>
      </c>
      <c r="K98" s="10" t="s">
        <v>127</v>
      </c>
      <c r="L98" s="84" t="s">
        <v>22</v>
      </c>
      <c r="M98" s="11">
        <v>44866</v>
      </c>
      <c r="N98" s="12">
        <v>44895</v>
      </c>
      <c r="O98" s="10">
        <v>5</v>
      </c>
      <c r="P98" s="84">
        <v>262</v>
      </c>
      <c r="Q98" s="84" t="s">
        <v>128</v>
      </c>
      <c r="R98" s="10" t="s">
        <v>129</v>
      </c>
      <c r="S98" s="14" t="s">
        <v>135</v>
      </c>
      <c r="T98" s="11"/>
      <c r="U98" s="12"/>
      <c r="V98" s="257" t="str">
        <f ca="1">IF(U98="","",
IF(U98="NA","",
IFERROR(VLOOKUP(EOMONTH(M98,-2)+1,IPCA!$A:$B,2,0),
VLOOKUP(EOMONTH(TODAY(),-2)+1,IPCA!$A:$B,2,0))/
VLOOKUP(EOMONTH(U98,-2)+1,IPCA!$A:$B,2,0)*
P98))</f>
        <v/>
      </c>
      <c r="W98" s="84"/>
      <c r="X98" s="13" t="s">
        <v>133</v>
      </c>
      <c r="Y98" s="166"/>
      <c r="AA98" s="108"/>
      <c r="AB98" s="15"/>
      <c r="AL98">
        <v>5</v>
      </c>
      <c r="AM98" s="6"/>
      <c r="AN98" s="15"/>
      <c r="AY98" s="6"/>
      <c r="AZ98" s="15"/>
      <c r="BK98" s="6"/>
      <c r="BL98" s="15"/>
      <c r="BW98" s="6"/>
      <c r="BX98" s="15"/>
      <c r="CI98" s="6"/>
      <c r="CJ98" s="16">
        <f t="shared" si="29"/>
        <v>0.41095890410958902</v>
      </c>
      <c r="CK98" s="16" t="str">
        <f t="shared" si="30"/>
        <v/>
      </c>
      <c r="CL98" s="16" t="str">
        <f t="shared" si="31"/>
        <v/>
      </c>
      <c r="CM98" s="16" t="str">
        <f t="shared" si="32"/>
        <v/>
      </c>
      <c r="CN98" s="16" t="str">
        <f t="shared" si="33"/>
        <v/>
      </c>
      <c r="CO98" s="18"/>
      <c r="CP98" s="15"/>
      <c r="CZ98">
        <v>262</v>
      </c>
      <c r="DA98" s="6"/>
      <c r="DB98" s="15"/>
      <c r="DM98" s="6"/>
      <c r="DN98" s="15"/>
      <c r="DY98" s="6"/>
      <c r="DZ98" s="15"/>
      <c r="EK98" s="6"/>
      <c r="EL98" s="15"/>
      <c r="EW98" s="6"/>
      <c r="EX98" s="16">
        <f t="shared" si="34"/>
        <v>21.534246575342465</v>
      </c>
      <c r="EY98" s="16" t="str">
        <f t="shared" si="35"/>
        <v/>
      </c>
      <c r="EZ98" s="16" t="str">
        <f t="shared" si="36"/>
        <v/>
      </c>
      <c r="FA98" s="16" t="str">
        <f t="shared" si="37"/>
        <v/>
      </c>
      <c r="FB98" s="160" t="str">
        <f t="shared" si="38"/>
        <v/>
      </c>
      <c r="FC98" t="s">
        <v>204</v>
      </c>
      <c r="FD98" s="20" t="s">
        <v>126</v>
      </c>
      <c r="FE98"/>
      <c r="FF98" s="209" t="s">
        <v>206</v>
      </c>
      <c r="FH98" s="284">
        <f t="shared" ca="1" si="39"/>
        <v>0</v>
      </c>
      <c r="FI98" s="208">
        <f t="shared" si="40"/>
        <v>0.96666666666666667</v>
      </c>
      <c r="FK98" t="str">
        <f t="shared" si="41"/>
        <v>SHELL ENERGY DO BRASIL LTDA</v>
      </c>
      <c r="FL98" s="201">
        <f t="shared" ca="1" si="42"/>
        <v>568800</v>
      </c>
      <c r="FM98" s="201">
        <f t="shared" ca="1" si="43"/>
        <v>0</v>
      </c>
      <c r="FN98" s="200">
        <f>AB98*AB$2*IF($FC98="V",1,-1)*IF($Q98="Fixo",(CP98-INDEX('Curva Forward'!$C$5:$AN$13,MATCH(CONCATENATE(BD_COMERCIAL!$K98," ",BD_COMERCIAL!$L98),'Curva Forward'!$B$5:$B$13,0),MATCH(FN$4,'Curva Forward'!$C$4:$AN$4,0))),CP98)</f>
        <v>0</v>
      </c>
      <c r="FO98" s="200">
        <f>AC98*AC$2*IF($FC98="V",1,-1)*IF($Q98="Fixo",(CQ98-INDEX('Curva Forward'!$C$5:$AN$13,MATCH(CONCATENATE(BD_COMERCIAL!$K98," ",BD_COMERCIAL!$L98),'Curva Forward'!$B$5:$B$13,0),MATCH(FO$4,'Curva Forward'!$C$4:$AN$4,0))),CQ98)</f>
        <v>0</v>
      </c>
      <c r="FP98" s="200">
        <f>AD98*AD$2*IF($FC98="V",1,-1)*IF($Q98="Fixo",(CR98-INDEX('Curva Forward'!$C$5:$AN$13,MATCH(CONCATENATE(BD_COMERCIAL!$K98," ",BD_COMERCIAL!$L98),'Curva Forward'!$B$5:$B$13,0),MATCH(FP$4,'Curva Forward'!$C$4:$AN$4,0))),CR98)</f>
        <v>0</v>
      </c>
      <c r="FQ98" s="200">
        <f>AE98*AE$2*IF($FC98="V",1,-1)*IF($Q98="Fixo",(CS98-INDEX('Curva Forward'!$C$5:$AN$13,MATCH(CONCATENATE(BD_COMERCIAL!$K98," ",BD_COMERCIAL!$L98),'Curva Forward'!$B$5:$B$13,0),MATCH(FQ$4,'Curva Forward'!$C$4:$AN$4,0))),CS98)</f>
        <v>0</v>
      </c>
      <c r="FR98" s="200">
        <f>AF98*AF$2*IF($FC98="V",1,-1)*IF($Q98="Fixo",(CT98-INDEX('Curva Forward'!$C$5:$AN$13,MATCH(CONCATENATE(BD_COMERCIAL!$K98," ",BD_COMERCIAL!$L98),'Curva Forward'!$B$5:$B$13,0),MATCH(FR$4,'Curva Forward'!$C$4:$AN$4,0))),CT98)</f>
        <v>0</v>
      </c>
      <c r="FS98" s="200">
        <f>AG98*AG$2*IF($FC98="V",1,-1)*IF($Q98="Fixo",(CU98-INDEX('Curva Forward'!$C$5:$AN$13,MATCH(CONCATENATE(BD_COMERCIAL!$K98," ",BD_COMERCIAL!$L98),'Curva Forward'!$B$5:$B$13,0),MATCH(FS$4,'Curva Forward'!$C$4:$AN$4,0))),CU98)</f>
        <v>0</v>
      </c>
      <c r="FT98" s="200">
        <f>AH98*AH$2*IF($FC98="V",1,-1)*IF($Q98="Fixo",(CV98-INDEX('Curva Forward'!$C$5:$AN$13,MATCH(CONCATENATE(BD_COMERCIAL!$K98," ",BD_COMERCIAL!$L98),'Curva Forward'!$B$5:$B$13,0),MATCH(FT$4,'Curva Forward'!$C$4:$AN$4,0))),CV98)</f>
        <v>0</v>
      </c>
      <c r="FU98" s="200">
        <f>AI98*AI$2*IF($FC98="V",1,-1)*IF($Q98="Fixo",(CW98-INDEX('Curva Forward'!$C$5:$AN$13,MATCH(CONCATENATE(BD_COMERCIAL!$K98," ",BD_COMERCIAL!$L98),'Curva Forward'!$B$5:$B$13,0),MATCH(FU$4,'Curva Forward'!$C$4:$AN$4,0))),CW98)</f>
        <v>0</v>
      </c>
      <c r="FV98" s="200">
        <f>AJ98*AJ$2*IF($FC98="V",1,-1)*IF($Q98="Fixo",(CX98-INDEX('Curva Forward'!$C$5:$AN$13,MATCH(CONCATENATE(BD_COMERCIAL!$K98," ",BD_COMERCIAL!$L98),'Curva Forward'!$B$5:$B$13,0),MATCH(FV$4,'Curva Forward'!$C$4:$AN$4,0))),CX98)</f>
        <v>0</v>
      </c>
      <c r="FW98" s="200">
        <f>AK98*AK$2*IF($FC98="V",1,-1)*IF($Q98="Fixo",(CY98-INDEX('Curva Forward'!$C$5:$AN$13,MATCH(CONCATENATE(BD_COMERCIAL!$K98," ",BD_COMERCIAL!$L98),'Curva Forward'!$B$5:$B$13,0),MATCH(FW$4,'Curva Forward'!$C$4:$AN$4,0))),CY98)</f>
        <v>0</v>
      </c>
      <c r="FX98" s="200">
        <f>AL98*AL$2*IF($FC98="V",1,-1)*IF($Q98="Fixo",(CZ98-INDEX('Curva Forward'!$C$5:$AN$13,MATCH(CONCATENATE(BD_COMERCIAL!$K98," ",BD_COMERCIAL!$L98),'Curva Forward'!$B$5:$B$13,0),MATCH(FX$4,'Curva Forward'!$C$4:$AN$4,0))),CZ98)</f>
        <v>568800</v>
      </c>
      <c r="FY98" s="200">
        <f>AM98*AM$2*IF($FC98="V",1,-1)*IF($Q98="Fixo",(DA98-INDEX('Curva Forward'!$C$5:$AN$13,MATCH(CONCATENATE(BD_COMERCIAL!$K98," ",BD_COMERCIAL!$L98),'Curva Forward'!$B$5:$B$13,0),MATCH(FY$4,'Curva Forward'!$C$4:$AN$4,0))),DA98)</f>
        <v>0</v>
      </c>
      <c r="FZ98" s="200">
        <f>AN98*AN$2*IF($FC98="V",1,-1)*IF($Q98="Fixo",(DB98-INDEX('Curva Forward'!$C$5:$AN$13,MATCH(CONCATENATE(BD_COMERCIAL!$K98," ",BD_COMERCIAL!$L98),'Curva Forward'!$B$5:$B$13,0),MATCH(FZ$4,'Curva Forward'!$C$4:$AN$4,0))),DB98)</f>
        <v>0</v>
      </c>
      <c r="GA98" s="200">
        <f>AO98*AO$2*IF($FC98="V",1,-1)*IF($Q98="Fixo",(DC98-INDEX('Curva Forward'!$C$5:$AN$13,MATCH(CONCATENATE(BD_COMERCIAL!$K98," ",BD_COMERCIAL!$L98),'Curva Forward'!$B$5:$B$13,0),MATCH(GA$4,'Curva Forward'!$C$4:$AN$4,0))),DC98)</f>
        <v>0</v>
      </c>
      <c r="GB98" s="200">
        <f>AP98*AP$2*IF($FC98="V",1,-1)*IF($Q98="Fixo",(DD98-INDEX('Curva Forward'!$C$5:$AN$13,MATCH(CONCATENATE(BD_COMERCIAL!$K98," ",BD_COMERCIAL!$L98),'Curva Forward'!$B$5:$B$13,0),MATCH(GB$4,'Curva Forward'!$C$4:$AN$4,0))),DD98)</f>
        <v>0</v>
      </c>
      <c r="GC98" s="200">
        <f>AQ98*AQ$2*IF($FC98="V",1,-1)*IF($Q98="Fixo",(DE98-INDEX('Curva Forward'!$C$5:$AN$13,MATCH(CONCATENATE(BD_COMERCIAL!$K98," ",BD_COMERCIAL!$L98),'Curva Forward'!$B$5:$B$13,0),MATCH(GC$4,'Curva Forward'!$C$4:$AN$4,0))),DE98)</f>
        <v>0</v>
      </c>
      <c r="GD98" s="200">
        <f>AR98*AR$2*IF($FC98="V",1,-1)*IF($Q98="Fixo",(DF98-INDEX('Curva Forward'!$C$5:$AN$13,MATCH(CONCATENATE(BD_COMERCIAL!$K98," ",BD_COMERCIAL!$L98),'Curva Forward'!$B$5:$B$13,0),MATCH(GD$4,'Curva Forward'!$C$4:$AN$4,0))),DF98)</f>
        <v>0</v>
      </c>
      <c r="GE98" s="200">
        <f>AS98*AS$2*IF($FC98="V",1,-1)*IF($Q98="Fixo",(DG98-INDEX('Curva Forward'!$C$5:$AN$13,MATCH(CONCATENATE(BD_COMERCIAL!$K98," ",BD_COMERCIAL!$L98),'Curva Forward'!$B$5:$B$13,0),MATCH(GE$4,'Curva Forward'!$C$4:$AN$4,0))),DG98)</f>
        <v>0</v>
      </c>
      <c r="GF98" s="200">
        <f>AT98*AT$2*IF($FC98="V",1,-1)*IF($Q98="Fixo",(DH98-INDEX('Curva Forward'!$C$5:$AN$13,MATCH(CONCATENATE(BD_COMERCIAL!$K98," ",BD_COMERCIAL!$L98),'Curva Forward'!$B$5:$B$13,0),MATCH(GF$4,'Curva Forward'!$C$4:$AN$4,0))),DH98)</f>
        <v>0</v>
      </c>
      <c r="GG98" s="200">
        <f>AU98*AU$2*IF($FC98="V",1,-1)*IF($Q98="Fixo",(DI98-INDEX('Curva Forward'!$C$5:$AN$13,MATCH(CONCATENATE(BD_COMERCIAL!$K98," ",BD_COMERCIAL!$L98),'Curva Forward'!$B$5:$B$13,0),MATCH(GG$4,'Curva Forward'!$C$4:$AN$4,0))),DI98)</f>
        <v>0</v>
      </c>
      <c r="GH98" s="200">
        <f>AV98*AV$2*IF($FC98="V",1,-1)*IF($Q98="Fixo",(DJ98-INDEX('Curva Forward'!$C$5:$AN$13,MATCH(CONCATENATE(BD_COMERCIAL!$K98," ",BD_COMERCIAL!$L98),'Curva Forward'!$B$5:$B$13,0),MATCH(GH$4,'Curva Forward'!$C$4:$AN$4,0))),DJ98)</f>
        <v>0</v>
      </c>
      <c r="GI98" s="200">
        <f>AW98*AW$2*IF($FC98="V",1,-1)*IF($Q98="Fixo",(DK98-INDEX('Curva Forward'!$C$5:$AN$13,MATCH(CONCATENATE(BD_COMERCIAL!$K98," ",BD_COMERCIAL!$L98),'Curva Forward'!$B$5:$B$13,0),MATCH(GI$4,'Curva Forward'!$C$4:$AN$4,0))),DK98)</f>
        <v>0</v>
      </c>
      <c r="GJ98" s="200">
        <f>AX98*AX$2*IF($FC98="V",1,-1)*IF($Q98="Fixo",(DL98-INDEX('Curva Forward'!$C$5:$AN$13,MATCH(CONCATENATE(BD_COMERCIAL!$K98," ",BD_COMERCIAL!$L98),'Curva Forward'!$B$5:$B$13,0),MATCH(GJ$4,'Curva Forward'!$C$4:$AN$4,0))),DL98)</f>
        <v>0</v>
      </c>
      <c r="GK98" s="200">
        <f>AY98*AY$2*IF($FC98="V",1,-1)*IF($Q98="Fixo",(DM98-INDEX('Curva Forward'!$C$5:$AN$13,MATCH(CONCATENATE(BD_COMERCIAL!$K98," ",BD_COMERCIAL!$L98),'Curva Forward'!$B$5:$B$13,0),MATCH(GK$4,'Curva Forward'!$C$4:$AN$4,0))),DM98)</f>
        <v>0</v>
      </c>
      <c r="GL98" s="200">
        <f>IF(EZ98="",0,CL98*CL$2*IF($FC98="V",1,-1)*IF($Q98="Fixo",(EZ98-INDEX('Curva Forward'!$C$5:$AN$13,MATCH(CONCATENATE(BD_COMERCIAL!$K98," ",BD_COMERCIAL!$L98),'Curva Forward'!$B$5:$B$13,0),MATCH(GL$4,'Curva Forward'!$C$4:$AN$4,0))),EZ98))</f>
        <v>0</v>
      </c>
      <c r="GM98" s="200">
        <f>IF(FA98="",0,CM98*CM$2*IF($FC98="V",1,-1)*IF($Q98="Fixo",(FA98-INDEX('Curva Forward'!$C$5:$AN$13,MATCH(CONCATENATE(BD_COMERCIAL!$K98," ",BD_COMERCIAL!$L98),'Curva Forward'!$B$5:$B$13,0),MATCH(GM$4,'Curva Forward'!$C$4:$AN$4,0))),FA98))</f>
        <v>0</v>
      </c>
      <c r="GN98" s="200">
        <f>IF(FB98="",0,CN98*CN$2*IF($FC98="V",1,-1)*IF($Q98="Fixo",(FB98-INDEX('Curva Forward'!$C$5:$AN$13,MATCH(CONCATENATE(BD_COMERCIAL!$K98," ",BD_COMERCIAL!$L98),'Curva Forward'!$B$5:$B$13,0),MATCH(GN$4,'Curva Forward'!$C$4:$AN$4,0))),FB98))</f>
        <v>0</v>
      </c>
      <c r="GO98" s="201">
        <f t="shared" ca="1" si="44"/>
        <v>0</v>
      </c>
      <c r="GP98" s="201">
        <f t="shared" ca="1" si="45"/>
        <v>0</v>
      </c>
    </row>
    <row r="99" spans="1:198" x14ac:dyDescent="0.25">
      <c r="A99" s="6"/>
      <c r="B99" s="7" t="s">
        <v>430</v>
      </c>
      <c r="C99" s="8">
        <v>44544</v>
      </c>
      <c r="D99" s="9" t="s">
        <v>124</v>
      </c>
      <c r="E99" s="9" t="s">
        <v>125</v>
      </c>
      <c r="F99" s="113">
        <v>3780401000108</v>
      </c>
      <c r="G99" s="10" t="s">
        <v>184</v>
      </c>
      <c r="H99" s="113">
        <v>27796415000170</v>
      </c>
      <c r="I99" s="9" t="s">
        <v>126</v>
      </c>
      <c r="J99" s="166" t="s">
        <v>366</v>
      </c>
      <c r="K99" s="10" t="s">
        <v>127</v>
      </c>
      <c r="L99" s="84" t="s">
        <v>22</v>
      </c>
      <c r="M99" s="11">
        <v>44835</v>
      </c>
      <c r="N99" s="12">
        <v>44865</v>
      </c>
      <c r="O99" s="10">
        <v>5.1612900000000002</v>
      </c>
      <c r="P99" s="84">
        <v>262</v>
      </c>
      <c r="Q99" s="84" t="s">
        <v>128</v>
      </c>
      <c r="R99" s="10" t="s">
        <v>129</v>
      </c>
      <c r="S99" s="14" t="s">
        <v>135</v>
      </c>
      <c r="T99" s="11"/>
      <c r="U99" s="12"/>
      <c r="V99" s="257" t="str">
        <f ca="1">IF(U99="","",
IF(U99="NA","",
IFERROR(VLOOKUP(EOMONTH(M99,-2)+1,IPCA!$A:$B,2,0),
VLOOKUP(EOMONTH(TODAY(),-2)+1,IPCA!$A:$B,2,0))/
VLOOKUP(EOMONTH(U99,-2)+1,IPCA!$A:$B,2,0)*
P99))</f>
        <v/>
      </c>
      <c r="W99" s="84"/>
      <c r="X99" s="13" t="s">
        <v>133</v>
      </c>
      <c r="Y99" s="166"/>
      <c r="AA99" s="108"/>
      <c r="AB99" s="15"/>
      <c r="AK99">
        <v>5.1612900000000002</v>
      </c>
      <c r="AM99" s="6"/>
      <c r="AN99" s="15"/>
      <c r="AY99" s="6"/>
      <c r="AZ99" s="15"/>
      <c r="BK99" s="6"/>
      <c r="BL99" s="15"/>
      <c r="BW99" s="6"/>
      <c r="BX99" s="15"/>
      <c r="CI99" s="6"/>
      <c r="CJ99" s="16">
        <f t="shared" si="29"/>
        <v>0.43835613698630138</v>
      </c>
      <c r="CK99" s="16" t="str">
        <f t="shared" si="30"/>
        <v/>
      </c>
      <c r="CL99" s="16" t="str">
        <f t="shared" si="31"/>
        <v/>
      </c>
      <c r="CM99" s="16" t="str">
        <f t="shared" si="32"/>
        <v/>
      </c>
      <c r="CN99" s="16" t="str">
        <f t="shared" si="33"/>
        <v/>
      </c>
      <c r="CO99" s="18"/>
      <c r="CP99" s="15"/>
      <c r="CY99">
        <v>262</v>
      </c>
      <c r="DA99" s="6"/>
      <c r="DB99" s="15"/>
      <c r="DM99" s="6"/>
      <c r="DN99" s="15"/>
      <c r="DY99" s="6"/>
      <c r="DZ99" s="15"/>
      <c r="EK99" s="6"/>
      <c r="EL99" s="15"/>
      <c r="EW99" s="6"/>
      <c r="EX99" s="16">
        <f t="shared" si="34"/>
        <v>22.252054794520546</v>
      </c>
      <c r="EY99" s="16" t="str">
        <f t="shared" si="35"/>
        <v/>
      </c>
      <c r="EZ99" s="16" t="str">
        <f t="shared" si="36"/>
        <v/>
      </c>
      <c r="FA99" s="16" t="str">
        <f t="shared" si="37"/>
        <v/>
      </c>
      <c r="FB99" s="160" t="str">
        <f t="shared" si="38"/>
        <v/>
      </c>
      <c r="FC99" t="s">
        <v>204</v>
      </c>
      <c r="FD99" s="20" t="s">
        <v>126</v>
      </c>
      <c r="FE99"/>
      <c r="FF99" s="209" t="s">
        <v>206</v>
      </c>
      <c r="FH99" s="284">
        <f t="shared" ca="1" si="39"/>
        <v>0</v>
      </c>
      <c r="FI99" s="208">
        <f t="shared" si="40"/>
        <v>1</v>
      </c>
      <c r="FK99" t="str">
        <f t="shared" si="41"/>
        <v>SHELL ENERGY DO BRASIL LTDA</v>
      </c>
      <c r="FL99" s="201">
        <f t="shared" ca="1" si="42"/>
        <v>622079.96111999999</v>
      </c>
      <c r="FM99" s="201">
        <f t="shared" ca="1" si="43"/>
        <v>0</v>
      </c>
      <c r="FN99" s="200">
        <f>AB99*AB$2*IF($FC99="V",1,-1)*IF($Q99="Fixo",(CP99-INDEX('Curva Forward'!$C$5:$AN$13,MATCH(CONCATENATE(BD_COMERCIAL!$K99," ",BD_COMERCIAL!$L99),'Curva Forward'!$B$5:$B$13,0),MATCH(FN$4,'Curva Forward'!$C$4:$AN$4,0))),CP99)</f>
        <v>0</v>
      </c>
      <c r="FO99" s="200">
        <f>AC99*AC$2*IF($FC99="V",1,-1)*IF($Q99="Fixo",(CQ99-INDEX('Curva Forward'!$C$5:$AN$13,MATCH(CONCATENATE(BD_COMERCIAL!$K99," ",BD_COMERCIAL!$L99),'Curva Forward'!$B$5:$B$13,0),MATCH(FO$4,'Curva Forward'!$C$4:$AN$4,0))),CQ99)</f>
        <v>0</v>
      </c>
      <c r="FP99" s="200">
        <f>AD99*AD$2*IF($FC99="V",1,-1)*IF($Q99="Fixo",(CR99-INDEX('Curva Forward'!$C$5:$AN$13,MATCH(CONCATENATE(BD_COMERCIAL!$K99," ",BD_COMERCIAL!$L99),'Curva Forward'!$B$5:$B$13,0),MATCH(FP$4,'Curva Forward'!$C$4:$AN$4,0))),CR99)</f>
        <v>0</v>
      </c>
      <c r="FQ99" s="200">
        <f>AE99*AE$2*IF($FC99="V",1,-1)*IF($Q99="Fixo",(CS99-INDEX('Curva Forward'!$C$5:$AN$13,MATCH(CONCATENATE(BD_COMERCIAL!$K99," ",BD_COMERCIAL!$L99),'Curva Forward'!$B$5:$B$13,0),MATCH(FQ$4,'Curva Forward'!$C$4:$AN$4,0))),CS99)</f>
        <v>0</v>
      </c>
      <c r="FR99" s="200">
        <f>AF99*AF$2*IF($FC99="V",1,-1)*IF($Q99="Fixo",(CT99-INDEX('Curva Forward'!$C$5:$AN$13,MATCH(CONCATENATE(BD_COMERCIAL!$K99," ",BD_COMERCIAL!$L99),'Curva Forward'!$B$5:$B$13,0),MATCH(FR$4,'Curva Forward'!$C$4:$AN$4,0))),CT99)</f>
        <v>0</v>
      </c>
      <c r="FS99" s="200">
        <f>AG99*AG$2*IF($FC99="V",1,-1)*IF($Q99="Fixo",(CU99-INDEX('Curva Forward'!$C$5:$AN$13,MATCH(CONCATENATE(BD_COMERCIAL!$K99," ",BD_COMERCIAL!$L99),'Curva Forward'!$B$5:$B$13,0),MATCH(FS$4,'Curva Forward'!$C$4:$AN$4,0))),CU99)</f>
        <v>0</v>
      </c>
      <c r="FT99" s="200">
        <f>AH99*AH$2*IF($FC99="V",1,-1)*IF($Q99="Fixo",(CV99-INDEX('Curva Forward'!$C$5:$AN$13,MATCH(CONCATENATE(BD_COMERCIAL!$K99," ",BD_COMERCIAL!$L99),'Curva Forward'!$B$5:$B$13,0),MATCH(FT$4,'Curva Forward'!$C$4:$AN$4,0))),CV99)</f>
        <v>0</v>
      </c>
      <c r="FU99" s="200">
        <f>AI99*AI$2*IF($FC99="V",1,-1)*IF($Q99="Fixo",(CW99-INDEX('Curva Forward'!$C$5:$AN$13,MATCH(CONCATENATE(BD_COMERCIAL!$K99," ",BD_COMERCIAL!$L99),'Curva Forward'!$B$5:$B$13,0),MATCH(FU$4,'Curva Forward'!$C$4:$AN$4,0))),CW99)</f>
        <v>0</v>
      </c>
      <c r="FV99" s="200">
        <f>AJ99*AJ$2*IF($FC99="V",1,-1)*IF($Q99="Fixo",(CX99-INDEX('Curva Forward'!$C$5:$AN$13,MATCH(CONCATENATE(BD_COMERCIAL!$K99," ",BD_COMERCIAL!$L99),'Curva Forward'!$B$5:$B$13,0),MATCH(FV$4,'Curva Forward'!$C$4:$AN$4,0))),CX99)</f>
        <v>0</v>
      </c>
      <c r="FW99" s="200">
        <f>AK99*AK$2*IF($FC99="V",1,-1)*IF($Q99="Fixo",(CY99-INDEX('Curva Forward'!$C$5:$AN$13,MATCH(CONCATENATE(BD_COMERCIAL!$K99," ",BD_COMERCIAL!$L99),'Curva Forward'!$B$5:$B$13,0),MATCH(FW$4,'Curva Forward'!$C$4:$AN$4,0))),CY99)</f>
        <v>622079.96111999999</v>
      </c>
      <c r="FX99" s="200">
        <f>AL99*AL$2*IF($FC99="V",1,-1)*IF($Q99="Fixo",(CZ99-INDEX('Curva Forward'!$C$5:$AN$13,MATCH(CONCATENATE(BD_COMERCIAL!$K99," ",BD_COMERCIAL!$L99),'Curva Forward'!$B$5:$B$13,0),MATCH(FX$4,'Curva Forward'!$C$4:$AN$4,0))),CZ99)</f>
        <v>0</v>
      </c>
      <c r="FY99" s="200">
        <f>AM99*AM$2*IF($FC99="V",1,-1)*IF($Q99="Fixo",(DA99-INDEX('Curva Forward'!$C$5:$AN$13,MATCH(CONCATENATE(BD_COMERCIAL!$K99," ",BD_COMERCIAL!$L99),'Curva Forward'!$B$5:$B$13,0),MATCH(FY$4,'Curva Forward'!$C$4:$AN$4,0))),DA99)</f>
        <v>0</v>
      </c>
      <c r="FZ99" s="200">
        <f>AN99*AN$2*IF($FC99="V",1,-1)*IF($Q99="Fixo",(DB99-INDEX('Curva Forward'!$C$5:$AN$13,MATCH(CONCATENATE(BD_COMERCIAL!$K99," ",BD_COMERCIAL!$L99),'Curva Forward'!$B$5:$B$13,0),MATCH(FZ$4,'Curva Forward'!$C$4:$AN$4,0))),DB99)</f>
        <v>0</v>
      </c>
      <c r="GA99" s="200">
        <f>AO99*AO$2*IF($FC99="V",1,-1)*IF($Q99="Fixo",(DC99-INDEX('Curva Forward'!$C$5:$AN$13,MATCH(CONCATENATE(BD_COMERCIAL!$K99," ",BD_COMERCIAL!$L99),'Curva Forward'!$B$5:$B$13,0),MATCH(GA$4,'Curva Forward'!$C$4:$AN$4,0))),DC99)</f>
        <v>0</v>
      </c>
      <c r="GB99" s="200">
        <f>AP99*AP$2*IF($FC99="V",1,-1)*IF($Q99="Fixo",(DD99-INDEX('Curva Forward'!$C$5:$AN$13,MATCH(CONCATENATE(BD_COMERCIAL!$K99," ",BD_COMERCIAL!$L99),'Curva Forward'!$B$5:$B$13,0),MATCH(GB$4,'Curva Forward'!$C$4:$AN$4,0))),DD99)</f>
        <v>0</v>
      </c>
      <c r="GC99" s="200">
        <f>AQ99*AQ$2*IF($FC99="V",1,-1)*IF($Q99="Fixo",(DE99-INDEX('Curva Forward'!$C$5:$AN$13,MATCH(CONCATENATE(BD_COMERCIAL!$K99," ",BD_COMERCIAL!$L99),'Curva Forward'!$B$5:$B$13,0),MATCH(GC$4,'Curva Forward'!$C$4:$AN$4,0))),DE99)</f>
        <v>0</v>
      </c>
      <c r="GD99" s="200">
        <f>AR99*AR$2*IF($FC99="V",1,-1)*IF($Q99="Fixo",(DF99-INDEX('Curva Forward'!$C$5:$AN$13,MATCH(CONCATENATE(BD_COMERCIAL!$K99," ",BD_COMERCIAL!$L99),'Curva Forward'!$B$5:$B$13,0),MATCH(GD$4,'Curva Forward'!$C$4:$AN$4,0))),DF99)</f>
        <v>0</v>
      </c>
      <c r="GE99" s="200">
        <f>AS99*AS$2*IF($FC99="V",1,-1)*IF($Q99="Fixo",(DG99-INDEX('Curva Forward'!$C$5:$AN$13,MATCH(CONCATENATE(BD_COMERCIAL!$K99," ",BD_COMERCIAL!$L99),'Curva Forward'!$B$5:$B$13,0),MATCH(GE$4,'Curva Forward'!$C$4:$AN$4,0))),DG99)</f>
        <v>0</v>
      </c>
      <c r="GF99" s="200">
        <f>AT99*AT$2*IF($FC99="V",1,-1)*IF($Q99="Fixo",(DH99-INDEX('Curva Forward'!$C$5:$AN$13,MATCH(CONCATENATE(BD_COMERCIAL!$K99," ",BD_COMERCIAL!$L99),'Curva Forward'!$B$5:$B$13,0),MATCH(GF$4,'Curva Forward'!$C$4:$AN$4,0))),DH99)</f>
        <v>0</v>
      </c>
      <c r="GG99" s="200">
        <f>AU99*AU$2*IF($FC99="V",1,-1)*IF($Q99="Fixo",(DI99-INDEX('Curva Forward'!$C$5:$AN$13,MATCH(CONCATENATE(BD_COMERCIAL!$K99," ",BD_COMERCIAL!$L99),'Curva Forward'!$B$5:$B$13,0),MATCH(GG$4,'Curva Forward'!$C$4:$AN$4,0))),DI99)</f>
        <v>0</v>
      </c>
      <c r="GH99" s="200">
        <f>AV99*AV$2*IF($FC99="V",1,-1)*IF($Q99="Fixo",(DJ99-INDEX('Curva Forward'!$C$5:$AN$13,MATCH(CONCATENATE(BD_COMERCIAL!$K99," ",BD_COMERCIAL!$L99),'Curva Forward'!$B$5:$B$13,0),MATCH(GH$4,'Curva Forward'!$C$4:$AN$4,0))),DJ99)</f>
        <v>0</v>
      </c>
      <c r="GI99" s="200">
        <f>AW99*AW$2*IF($FC99="V",1,-1)*IF($Q99="Fixo",(DK99-INDEX('Curva Forward'!$C$5:$AN$13,MATCH(CONCATENATE(BD_COMERCIAL!$K99," ",BD_COMERCIAL!$L99),'Curva Forward'!$B$5:$B$13,0),MATCH(GI$4,'Curva Forward'!$C$4:$AN$4,0))),DK99)</f>
        <v>0</v>
      </c>
      <c r="GJ99" s="200">
        <f>AX99*AX$2*IF($FC99="V",1,-1)*IF($Q99="Fixo",(DL99-INDEX('Curva Forward'!$C$5:$AN$13,MATCH(CONCATENATE(BD_COMERCIAL!$K99," ",BD_COMERCIAL!$L99),'Curva Forward'!$B$5:$B$13,0),MATCH(GJ$4,'Curva Forward'!$C$4:$AN$4,0))),DL99)</f>
        <v>0</v>
      </c>
      <c r="GK99" s="200">
        <f>AY99*AY$2*IF($FC99="V",1,-1)*IF($Q99="Fixo",(DM99-INDEX('Curva Forward'!$C$5:$AN$13,MATCH(CONCATENATE(BD_COMERCIAL!$K99," ",BD_COMERCIAL!$L99),'Curva Forward'!$B$5:$B$13,0),MATCH(GK$4,'Curva Forward'!$C$4:$AN$4,0))),DM99)</f>
        <v>0</v>
      </c>
      <c r="GL99" s="200">
        <f>IF(EZ99="",0,CL99*CL$2*IF($FC99="V",1,-1)*IF($Q99="Fixo",(EZ99-INDEX('Curva Forward'!$C$5:$AN$13,MATCH(CONCATENATE(BD_COMERCIAL!$K99," ",BD_COMERCIAL!$L99),'Curva Forward'!$B$5:$B$13,0),MATCH(GL$4,'Curva Forward'!$C$4:$AN$4,0))),EZ99))</f>
        <v>0</v>
      </c>
      <c r="GM99" s="200">
        <f>IF(FA99="",0,CM99*CM$2*IF($FC99="V",1,-1)*IF($Q99="Fixo",(FA99-INDEX('Curva Forward'!$C$5:$AN$13,MATCH(CONCATENATE(BD_COMERCIAL!$K99," ",BD_COMERCIAL!$L99),'Curva Forward'!$B$5:$B$13,0),MATCH(GM$4,'Curva Forward'!$C$4:$AN$4,0))),FA99))</f>
        <v>0</v>
      </c>
      <c r="GN99" s="200">
        <f>IF(FB99="",0,CN99*CN$2*IF($FC99="V",1,-1)*IF($Q99="Fixo",(FB99-INDEX('Curva Forward'!$C$5:$AN$13,MATCH(CONCATENATE(BD_COMERCIAL!$K99," ",BD_COMERCIAL!$L99),'Curva Forward'!$B$5:$B$13,0),MATCH(GN$4,'Curva Forward'!$C$4:$AN$4,0))),FB99))</f>
        <v>0</v>
      </c>
      <c r="GO99" s="201">
        <f t="shared" ca="1" si="44"/>
        <v>0</v>
      </c>
      <c r="GP99" s="201">
        <f t="shared" ca="1" si="45"/>
        <v>0</v>
      </c>
    </row>
    <row r="100" spans="1:198" x14ac:dyDescent="0.25">
      <c r="A100" s="6"/>
      <c r="B100" s="7" t="s">
        <v>431</v>
      </c>
      <c r="C100" s="8">
        <v>44544</v>
      </c>
      <c r="D100" s="9" t="s">
        <v>124</v>
      </c>
      <c r="E100" s="9" t="s">
        <v>125</v>
      </c>
      <c r="F100" s="113">
        <v>3780401000108</v>
      </c>
      <c r="G100" s="177" t="s">
        <v>780</v>
      </c>
      <c r="H100" s="113" t="s">
        <v>781</v>
      </c>
      <c r="I100" s="9" t="s">
        <v>126</v>
      </c>
      <c r="J100" s="166" t="s">
        <v>419</v>
      </c>
      <c r="K100" s="10" t="s">
        <v>127</v>
      </c>
      <c r="L100" s="84" t="s">
        <v>22</v>
      </c>
      <c r="M100" s="11">
        <v>44562</v>
      </c>
      <c r="N100" s="12">
        <v>44926</v>
      </c>
      <c r="O100" s="10">
        <v>5</v>
      </c>
      <c r="P100" s="84">
        <v>225</v>
      </c>
      <c r="Q100" s="84" t="s">
        <v>128</v>
      </c>
      <c r="R100" s="10" t="s">
        <v>129</v>
      </c>
      <c r="S100" s="168" t="s">
        <v>135</v>
      </c>
      <c r="T100" s="11"/>
      <c r="U100" s="12"/>
      <c r="V100" s="257" t="str">
        <f ca="1">IF(U100="","",
IF(U100="NA","",
IFERROR(VLOOKUP(EOMONTH(M100,-2)+1,IPCA!$A:$B,2,0),
VLOOKUP(EOMONTH(TODAY(),-2)+1,IPCA!$A:$B,2,0))/
VLOOKUP(EOMONTH(U100,-2)+1,IPCA!$A:$B,2,0)*
P100))</f>
        <v/>
      </c>
      <c r="W100" s="84"/>
      <c r="X100" s="13" t="s">
        <v>133</v>
      </c>
      <c r="Y100" s="166" t="s">
        <v>779</v>
      </c>
      <c r="Z100" s="107" t="s">
        <v>136</v>
      </c>
      <c r="AA100" s="108">
        <v>44636</v>
      </c>
      <c r="AB100" s="15">
        <v>5</v>
      </c>
      <c r="AC100">
        <v>5</v>
      </c>
      <c r="AD100">
        <v>5</v>
      </c>
      <c r="AE100">
        <v>5</v>
      </c>
      <c r="AF100">
        <v>5</v>
      </c>
      <c r="AG100">
        <v>5</v>
      </c>
      <c r="AH100">
        <v>5</v>
      </c>
      <c r="AI100">
        <v>5</v>
      </c>
      <c r="AJ100">
        <v>5</v>
      </c>
      <c r="AK100">
        <v>5</v>
      </c>
      <c r="AL100">
        <v>5</v>
      </c>
      <c r="AM100" s="6">
        <v>5</v>
      </c>
      <c r="AN100" s="15"/>
      <c r="AY100" s="6"/>
      <c r="AZ100" s="15"/>
      <c r="BK100" s="6"/>
      <c r="BL100" s="15"/>
      <c r="BW100" s="6"/>
      <c r="BX100" s="15"/>
      <c r="CI100" s="6"/>
      <c r="CJ100" s="16">
        <f t="shared" si="29"/>
        <v>5</v>
      </c>
      <c r="CK100" s="16" t="str">
        <f t="shared" si="30"/>
        <v/>
      </c>
      <c r="CL100" s="16" t="str">
        <f t="shared" si="31"/>
        <v/>
      </c>
      <c r="CM100" s="16" t="str">
        <f t="shared" si="32"/>
        <v/>
      </c>
      <c r="CN100" s="16" t="str">
        <f t="shared" si="33"/>
        <v/>
      </c>
      <c r="CO100" s="18"/>
      <c r="CP100" s="15">
        <v>225</v>
      </c>
      <c r="CQ100">
        <v>225</v>
      </c>
      <c r="CR100">
        <v>225</v>
      </c>
      <c r="CS100">
        <v>225</v>
      </c>
      <c r="CT100">
        <v>225</v>
      </c>
      <c r="CU100">
        <v>225</v>
      </c>
      <c r="CV100">
        <v>225</v>
      </c>
      <c r="CW100">
        <v>225</v>
      </c>
      <c r="CX100">
        <v>225</v>
      </c>
      <c r="CY100">
        <v>225</v>
      </c>
      <c r="CZ100">
        <v>225</v>
      </c>
      <c r="DA100" s="6">
        <v>225</v>
      </c>
      <c r="DB100" s="15"/>
      <c r="DM100" s="6"/>
      <c r="DN100" s="15"/>
      <c r="DY100" s="6"/>
      <c r="DZ100" s="15"/>
      <c r="EK100" s="6"/>
      <c r="EL100" s="15"/>
      <c r="EW100" s="6"/>
      <c r="EX100" s="16">
        <f t="shared" si="34"/>
        <v>225</v>
      </c>
      <c r="EY100" s="16" t="str">
        <f t="shared" si="35"/>
        <v/>
      </c>
      <c r="EZ100" s="16" t="str">
        <f t="shared" si="36"/>
        <v/>
      </c>
      <c r="FA100" s="16" t="str">
        <f t="shared" si="37"/>
        <v/>
      </c>
      <c r="FB100" s="160" t="str">
        <f t="shared" si="38"/>
        <v/>
      </c>
      <c r="FC100" t="s">
        <v>204</v>
      </c>
      <c r="FD100" s="20" t="s">
        <v>126</v>
      </c>
      <c r="FE100"/>
      <c r="FF100" s="209" t="s">
        <v>206</v>
      </c>
      <c r="FH100" s="284">
        <f t="shared" ca="1" si="39"/>
        <v>0</v>
      </c>
      <c r="FI100" s="208">
        <f t="shared" si="40"/>
        <v>12.133333333333333</v>
      </c>
      <c r="FK100" t="str">
        <f t="shared" si="41"/>
        <v>AES BRASIL OPERAÇÕES S.A.</v>
      </c>
      <c r="FL100" s="201">
        <f t="shared" ca="1" si="42"/>
        <v>6628122</v>
      </c>
      <c r="FM100" s="201">
        <f t="shared" ca="1" si="43"/>
        <v>0</v>
      </c>
      <c r="FN100" s="200">
        <f>AB100*AB$2*IF($FC100="V",1,-1)*IF($Q100="Fixo",(CP100-INDEX('Curva Forward'!$C$5:$AN$13,MATCH(CONCATENATE(BD_COMERCIAL!$K100," ",BD_COMERCIAL!$L100),'Curva Forward'!$B$5:$B$13,0),MATCH(FN$4,'Curva Forward'!$C$4:$AN$4,0))),CP100)</f>
        <v>595200</v>
      </c>
      <c r="FO100" s="200">
        <f>AC100*AC$2*IF($FC100="V",1,-1)*IF($Q100="Fixo",(CQ100-INDEX('Curva Forward'!$C$5:$AN$13,MATCH(CONCATENATE(BD_COMERCIAL!$K100," ",BD_COMERCIAL!$L100),'Curva Forward'!$B$5:$B$13,0),MATCH(FO$4,'Curva Forward'!$C$4:$AN$4,0))),CQ100)</f>
        <v>564480</v>
      </c>
      <c r="FP100" s="200">
        <f>AD100*AD$2*IF($FC100="V",1,-1)*IF($Q100="Fixo",(CR100-INDEX('Curva Forward'!$C$5:$AN$13,MATCH(CONCATENATE(BD_COMERCIAL!$K100," ",BD_COMERCIAL!$L100),'Curva Forward'!$B$5:$B$13,0),MATCH(FP$4,'Curva Forward'!$C$4:$AN$4,0))),CR100)</f>
        <v>624960</v>
      </c>
      <c r="FQ100" s="200">
        <f>AE100*AE$2*IF($FC100="V",1,-1)*IF($Q100="Fixo",(CS100-INDEX('Curva Forward'!$C$5:$AN$13,MATCH(CONCATENATE(BD_COMERCIAL!$K100," ",BD_COMERCIAL!$L100),'Curva Forward'!$B$5:$B$13,0),MATCH(FQ$4,'Curva Forward'!$C$4:$AN$4,0))),CS100)</f>
        <v>604800</v>
      </c>
      <c r="FR100" s="200">
        <f>AF100*AF$2*IF($FC100="V",1,-1)*IF($Q100="Fixo",(CT100-INDEX('Curva Forward'!$C$5:$AN$13,MATCH(CONCATENATE(BD_COMERCIAL!$K100," ",BD_COMERCIAL!$L100),'Curva Forward'!$B$5:$B$13,0),MATCH(FR$4,'Curva Forward'!$C$4:$AN$4,0))),CT100)</f>
        <v>628680</v>
      </c>
      <c r="FS100" s="200">
        <f>AG100*AG$2*IF($FC100="V",1,-1)*IF($Q100="Fixo",(CU100-INDEX('Curva Forward'!$C$5:$AN$13,MATCH(CONCATENATE(BD_COMERCIAL!$K100," ",BD_COMERCIAL!$L100),'Curva Forward'!$B$5:$B$13,0),MATCH(FS$4,'Curva Forward'!$C$4:$AN$4,0))),CU100)</f>
        <v>608580</v>
      </c>
      <c r="FT100" s="200">
        <f>AH100*AH$2*IF($FC100="V",1,-1)*IF($Q100="Fixo",(CV100-INDEX('Curva Forward'!$C$5:$AN$13,MATCH(CONCATENATE(BD_COMERCIAL!$K100," ",BD_COMERCIAL!$L100),'Curva Forward'!$B$5:$B$13,0),MATCH(FT$4,'Curva Forward'!$C$4:$AN$4,0))),CV100)</f>
        <v>589062</v>
      </c>
      <c r="FU100" s="200">
        <f>AI100*AI$2*IF($FC100="V",1,-1)*IF($Q100="Fixo",(CW100-INDEX('Curva Forward'!$C$5:$AN$13,MATCH(CONCATENATE(BD_COMERCIAL!$K100," ",BD_COMERCIAL!$L100),'Curva Forward'!$B$5:$B$13,0),MATCH(FU$4,'Curva Forward'!$C$4:$AN$4,0))),CW100)</f>
        <v>520800</v>
      </c>
      <c r="FV100" s="200">
        <f>AJ100*AJ$2*IF($FC100="V",1,-1)*IF($Q100="Fixo",(CX100-INDEX('Curva Forward'!$C$5:$AN$13,MATCH(CONCATENATE(BD_COMERCIAL!$K100," ",BD_COMERCIAL!$L100),'Curva Forward'!$B$5:$B$13,0),MATCH(FV$4,'Curva Forward'!$C$4:$AN$4,0))),CX100)</f>
        <v>514800</v>
      </c>
      <c r="FW100" s="200">
        <f>AK100*AK$2*IF($FC100="V",1,-1)*IF($Q100="Fixo",(CY100-INDEX('Curva Forward'!$C$5:$AN$13,MATCH(CONCATENATE(BD_COMERCIAL!$K100," ",BD_COMERCIAL!$L100),'Curva Forward'!$B$5:$B$13,0),MATCH(FW$4,'Curva Forward'!$C$4:$AN$4,0))),CY100)</f>
        <v>465000</v>
      </c>
      <c r="FX100" s="200">
        <f>AL100*AL$2*IF($FC100="V",1,-1)*IF($Q100="Fixo",(CZ100-INDEX('Curva Forward'!$C$5:$AN$13,MATCH(CONCATENATE(BD_COMERCIAL!$K100," ",BD_COMERCIAL!$L100),'Curva Forward'!$B$5:$B$13,0),MATCH(FX$4,'Curva Forward'!$C$4:$AN$4,0))),CZ100)</f>
        <v>435600</v>
      </c>
      <c r="FY100" s="200">
        <f>AM100*AM$2*IF($FC100="V",1,-1)*IF($Q100="Fixo",(DA100-INDEX('Curva Forward'!$C$5:$AN$13,MATCH(CONCATENATE(BD_COMERCIAL!$K100," ",BD_COMERCIAL!$L100),'Curva Forward'!$B$5:$B$13,0),MATCH(FY$4,'Curva Forward'!$C$4:$AN$4,0))),DA100)</f>
        <v>476160</v>
      </c>
      <c r="FZ100" s="200">
        <f>AN100*AN$2*IF($FC100="V",1,-1)*IF($Q100="Fixo",(DB100-INDEX('Curva Forward'!$C$5:$AN$13,MATCH(CONCATENATE(BD_COMERCIAL!$K100," ",BD_COMERCIAL!$L100),'Curva Forward'!$B$5:$B$13,0),MATCH(FZ$4,'Curva Forward'!$C$4:$AN$4,0))),DB100)</f>
        <v>0</v>
      </c>
      <c r="GA100" s="200">
        <f>AO100*AO$2*IF($FC100="V",1,-1)*IF($Q100="Fixo",(DC100-INDEX('Curva Forward'!$C$5:$AN$13,MATCH(CONCATENATE(BD_COMERCIAL!$K100," ",BD_COMERCIAL!$L100),'Curva Forward'!$B$5:$B$13,0),MATCH(GA$4,'Curva Forward'!$C$4:$AN$4,0))),DC100)</f>
        <v>0</v>
      </c>
      <c r="GB100" s="200">
        <f>AP100*AP$2*IF($FC100="V",1,-1)*IF($Q100="Fixo",(DD100-INDEX('Curva Forward'!$C$5:$AN$13,MATCH(CONCATENATE(BD_COMERCIAL!$K100," ",BD_COMERCIAL!$L100),'Curva Forward'!$B$5:$B$13,0),MATCH(GB$4,'Curva Forward'!$C$4:$AN$4,0))),DD100)</f>
        <v>0</v>
      </c>
      <c r="GC100" s="200">
        <f>AQ100*AQ$2*IF($FC100="V",1,-1)*IF($Q100="Fixo",(DE100-INDEX('Curva Forward'!$C$5:$AN$13,MATCH(CONCATENATE(BD_COMERCIAL!$K100," ",BD_COMERCIAL!$L100),'Curva Forward'!$B$5:$B$13,0),MATCH(GC$4,'Curva Forward'!$C$4:$AN$4,0))),DE100)</f>
        <v>0</v>
      </c>
      <c r="GD100" s="200">
        <f>AR100*AR$2*IF($FC100="V",1,-1)*IF($Q100="Fixo",(DF100-INDEX('Curva Forward'!$C$5:$AN$13,MATCH(CONCATENATE(BD_COMERCIAL!$K100," ",BD_COMERCIAL!$L100),'Curva Forward'!$B$5:$B$13,0),MATCH(GD$4,'Curva Forward'!$C$4:$AN$4,0))),DF100)</f>
        <v>0</v>
      </c>
      <c r="GE100" s="200">
        <f>AS100*AS$2*IF($FC100="V",1,-1)*IF($Q100="Fixo",(DG100-INDEX('Curva Forward'!$C$5:$AN$13,MATCH(CONCATENATE(BD_COMERCIAL!$K100," ",BD_COMERCIAL!$L100),'Curva Forward'!$B$5:$B$13,0),MATCH(GE$4,'Curva Forward'!$C$4:$AN$4,0))),DG100)</f>
        <v>0</v>
      </c>
      <c r="GF100" s="200">
        <f>AT100*AT$2*IF($FC100="V",1,-1)*IF($Q100="Fixo",(DH100-INDEX('Curva Forward'!$C$5:$AN$13,MATCH(CONCATENATE(BD_COMERCIAL!$K100," ",BD_COMERCIAL!$L100),'Curva Forward'!$B$5:$B$13,0),MATCH(GF$4,'Curva Forward'!$C$4:$AN$4,0))),DH100)</f>
        <v>0</v>
      </c>
      <c r="GG100" s="200">
        <f>AU100*AU$2*IF($FC100="V",1,-1)*IF($Q100="Fixo",(DI100-INDEX('Curva Forward'!$C$5:$AN$13,MATCH(CONCATENATE(BD_COMERCIAL!$K100," ",BD_COMERCIAL!$L100),'Curva Forward'!$B$5:$B$13,0),MATCH(GG$4,'Curva Forward'!$C$4:$AN$4,0))),DI100)</f>
        <v>0</v>
      </c>
      <c r="GH100" s="200">
        <f>AV100*AV$2*IF($FC100="V",1,-1)*IF($Q100="Fixo",(DJ100-INDEX('Curva Forward'!$C$5:$AN$13,MATCH(CONCATENATE(BD_COMERCIAL!$K100," ",BD_COMERCIAL!$L100),'Curva Forward'!$B$5:$B$13,0),MATCH(GH$4,'Curva Forward'!$C$4:$AN$4,0))),DJ100)</f>
        <v>0</v>
      </c>
      <c r="GI100" s="200">
        <f>AW100*AW$2*IF($FC100="V",1,-1)*IF($Q100="Fixo",(DK100-INDEX('Curva Forward'!$C$5:$AN$13,MATCH(CONCATENATE(BD_COMERCIAL!$K100," ",BD_COMERCIAL!$L100),'Curva Forward'!$B$5:$B$13,0),MATCH(GI$4,'Curva Forward'!$C$4:$AN$4,0))),DK100)</f>
        <v>0</v>
      </c>
      <c r="GJ100" s="200">
        <f>AX100*AX$2*IF($FC100="V",1,-1)*IF($Q100="Fixo",(DL100-INDEX('Curva Forward'!$C$5:$AN$13,MATCH(CONCATENATE(BD_COMERCIAL!$K100," ",BD_COMERCIAL!$L100),'Curva Forward'!$B$5:$B$13,0),MATCH(GJ$4,'Curva Forward'!$C$4:$AN$4,0))),DL100)</f>
        <v>0</v>
      </c>
      <c r="GK100" s="200">
        <f>AY100*AY$2*IF($FC100="V",1,-1)*IF($Q100="Fixo",(DM100-INDEX('Curva Forward'!$C$5:$AN$13,MATCH(CONCATENATE(BD_COMERCIAL!$K100," ",BD_COMERCIAL!$L100),'Curva Forward'!$B$5:$B$13,0),MATCH(GK$4,'Curva Forward'!$C$4:$AN$4,0))),DM100)</f>
        <v>0</v>
      </c>
      <c r="GL100" s="200">
        <f>IF(EZ100="",0,CL100*CL$2*IF($FC100="V",1,-1)*IF($Q100="Fixo",(EZ100-INDEX('Curva Forward'!$C$5:$AN$13,MATCH(CONCATENATE(BD_COMERCIAL!$K100," ",BD_COMERCIAL!$L100),'Curva Forward'!$B$5:$B$13,0),MATCH(GL$4,'Curva Forward'!$C$4:$AN$4,0))),EZ100))</f>
        <v>0</v>
      </c>
      <c r="GM100" s="200">
        <f>IF(FA100="",0,CM100*CM$2*IF($FC100="V",1,-1)*IF($Q100="Fixo",(FA100-INDEX('Curva Forward'!$C$5:$AN$13,MATCH(CONCATENATE(BD_COMERCIAL!$K100," ",BD_COMERCIAL!$L100),'Curva Forward'!$B$5:$B$13,0),MATCH(GM$4,'Curva Forward'!$C$4:$AN$4,0))),FA100))</f>
        <v>0</v>
      </c>
      <c r="GN100" s="200">
        <f>IF(FB100="",0,CN100*CN$2*IF($FC100="V",1,-1)*IF($Q100="Fixo",(FB100-INDEX('Curva Forward'!$C$5:$AN$13,MATCH(CONCATENATE(BD_COMERCIAL!$K100," ",BD_COMERCIAL!$L100),'Curva Forward'!$B$5:$B$13,0),MATCH(GN$4,'Curva Forward'!$C$4:$AN$4,0))),FB100))</f>
        <v>0</v>
      </c>
      <c r="GO100" s="201">
        <f t="shared" ca="1" si="44"/>
        <v>0</v>
      </c>
      <c r="GP100" s="201">
        <f t="shared" ca="1" si="45"/>
        <v>0</v>
      </c>
    </row>
    <row r="101" spans="1:198" x14ac:dyDescent="0.25">
      <c r="A101" s="6"/>
      <c r="B101" s="7" t="s">
        <v>432</v>
      </c>
      <c r="C101" s="8">
        <v>44544</v>
      </c>
      <c r="D101" s="9" t="s">
        <v>124</v>
      </c>
      <c r="E101" s="9" t="s">
        <v>125</v>
      </c>
      <c r="F101" s="113">
        <v>3780401000108</v>
      </c>
      <c r="G101" s="10" t="s">
        <v>433</v>
      </c>
      <c r="H101" s="113">
        <v>29198324000168</v>
      </c>
      <c r="I101" s="9" t="s">
        <v>126</v>
      </c>
      <c r="J101" s="166" t="s">
        <v>366</v>
      </c>
      <c r="K101" s="10" t="s">
        <v>127</v>
      </c>
      <c r="L101" s="84" t="s">
        <v>22</v>
      </c>
      <c r="M101" s="11">
        <v>44743</v>
      </c>
      <c r="N101" s="12">
        <v>44926</v>
      </c>
      <c r="O101" s="10">
        <v>1</v>
      </c>
      <c r="P101" s="84">
        <v>266</v>
      </c>
      <c r="Q101" s="84" t="s">
        <v>128</v>
      </c>
      <c r="R101" s="10" t="s">
        <v>129</v>
      </c>
      <c r="S101" s="14" t="s">
        <v>135</v>
      </c>
      <c r="T101" s="11"/>
      <c r="U101" s="12"/>
      <c r="V101" s="257" t="str">
        <f ca="1">IF(U101="","",
IF(U101="NA","",
IFERROR(VLOOKUP(EOMONTH(M101,-2)+1,IPCA!$A:$B,2,0),
VLOOKUP(EOMONTH(TODAY(),-2)+1,IPCA!$A:$B,2,0))/
VLOOKUP(EOMONTH(U101,-2)+1,IPCA!$A:$B,2,0)*
P101))</f>
        <v/>
      </c>
      <c r="W101" s="84"/>
      <c r="X101" s="13" t="s">
        <v>133</v>
      </c>
      <c r="Y101" s="166"/>
      <c r="AA101" s="108"/>
      <c r="AB101" s="15"/>
      <c r="AH101">
        <v>1</v>
      </c>
      <c r="AI101">
        <v>1</v>
      </c>
      <c r="AJ101">
        <v>1</v>
      </c>
      <c r="AK101">
        <v>1</v>
      </c>
      <c r="AL101">
        <v>1</v>
      </c>
      <c r="AM101" s="6">
        <v>1</v>
      </c>
      <c r="AN101" s="15"/>
      <c r="AY101" s="6"/>
      <c r="AZ101" s="15"/>
      <c r="BK101" s="6"/>
      <c r="BL101" s="15"/>
      <c r="BW101" s="6"/>
      <c r="BX101" s="15"/>
      <c r="CI101" s="6"/>
      <c r="CJ101" s="16">
        <f t="shared" si="29"/>
        <v>0.50410958904109593</v>
      </c>
      <c r="CK101" s="16" t="str">
        <f t="shared" si="30"/>
        <v/>
      </c>
      <c r="CL101" s="16" t="str">
        <f t="shared" si="31"/>
        <v/>
      </c>
      <c r="CM101" s="16" t="str">
        <f t="shared" si="32"/>
        <v/>
      </c>
      <c r="CN101" s="16" t="str">
        <f t="shared" si="33"/>
        <v/>
      </c>
      <c r="CO101" s="18"/>
      <c r="CP101" s="15"/>
      <c r="CV101">
        <v>266</v>
      </c>
      <c r="CW101">
        <v>266</v>
      </c>
      <c r="CX101">
        <v>266</v>
      </c>
      <c r="CY101">
        <v>266</v>
      </c>
      <c r="CZ101">
        <v>266</v>
      </c>
      <c r="DA101" s="6">
        <v>266</v>
      </c>
      <c r="DB101" s="15"/>
      <c r="DM101" s="6"/>
      <c r="DN101" s="15"/>
      <c r="DY101" s="6"/>
      <c r="DZ101" s="15"/>
      <c r="EK101" s="6"/>
      <c r="EL101" s="15"/>
      <c r="EW101" s="6"/>
      <c r="EX101" s="16">
        <f t="shared" si="34"/>
        <v>134.09315068493152</v>
      </c>
      <c r="EY101" s="16" t="str">
        <f t="shared" si="35"/>
        <v/>
      </c>
      <c r="EZ101" s="16" t="str">
        <f t="shared" si="36"/>
        <v/>
      </c>
      <c r="FA101" s="16" t="str">
        <f t="shared" si="37"/>
        <v/>
      </c>
      <c r="FB101" s="160" t="str">
        <f t="shared" si="38"/>
        <v/>
      </c>
      <c r="FC101" t="s">
        <v>204</v>
      </c>
      <c r="FD101" s="20" t="s">
        <v>126</v>
      </c>
      <c r="FE101"/>
      <c r="FF101" s="209" t="s">
        <v>206</v>
      </c>
      <c r="FH101" s="284">
        <f t="shared" ca="1" si="39"/>
        <v>0</v>
      </c>
      <c r="FI101" s="208">
        <f t="shared" si="40"/>
        <v>6.1</v>
      </c>
      <c r="FK101" t="str">
        <f t="shared" si="41"/>
        <v>ABC BRASIL COMERCIALIZADORA DE ENERGIA LTDA.</v>
      </c>
      <c r="FL101" s="201">
        <f t="shared" ca="1" si="42"/>
        <v>781340.4</v>
      </c>
      <c r="FM101" s="201">
        <f t="shared" ca="1" si="43"/>
        <v>0</v>
      </c>
      <c r="FN101" s="200">
        <f>AB101*AB$2*IF($FC101="V",1,-1)*IF($Q101="Fixo",(CP101-INDEX('Curva Forward'!$C$5:$AN$13,MATCH(CONCATENATE(BD_COMERCIAL!$K101," ",BD_COMERCIAL!$L101),'Curva Forward'!$B$5:$B$13,0),MATCH(FN$4,'Curva Forward'!$C$4:$AN$4,0))),CP101)</f>
        <v>0</v>
      </c>
      <c r="FO101" s="200">
        <f>AC101*AC$2*IF($FC101="V",1,-1)*IF($Q101="Fixo",(CQ101-INDEX('Curva Forward'!$C$5:$AN$13,MATCH(CONCATENATE(BD_COMERCIAL!$K101," ",BD_COMERCIAL!$L101),'Curva Forward'!$B$5:$B$13,0),MATCH(FO$4,'Curva Forward'!$C$4:$AN$4,0))),CQ101)</f>
        <v>0</v>
      </c>
      <c r="FP101" s="200">
        <f>AD101*AD$2*IF($FC101="V",1,-1)*IF($Q101="Fixo",(CR101-INDEX('Curva Forward'!$C$5:$AN$13,MATCH(CONCATENATE(BD_COMERCIAL!$K101," ",BD_COMERCIAL!$L101),'Curva Forward'!$B$5:$B$13,0),MATCH(FP$4,'Curva Forward'!$C$4:$AN$4,0))),CR101)</f>
        <v>0</v>
      </c>
      <c r="FQ101" s="200">
        <f>AE101*AE$2*IF($FC101="V",1,-1)*IF($Q101="Fixo",(CS101-INDEX('Curva Forward'!$C$5:$AN$13,MATCH(CONCATENATE(BD_COMERCIAL!$K101," ",BD_COMERCIAL!$L101),'Curva Forward'!$B$5:$B$13,0),MATCH(FQ$4,'Curva Forward'!$C$4:$AN$4,0))),CS101)</f>
        <v>0</v>
      </c>
      <c r="FR101" s="200">
        <f>AF101*AF$2*IF($FC101="V",1,-1)*IF($Q101="Fixo",(CT101-INDEX('Curva Forward'!$C$5:$AN$13,MATCH(CONCATENATE(BD_COMERCIAL!$K101," ",BD_COMERCIAL!$L101),'Curva Forward'!$B$5:$B$13,0),MATCH(FR$4,'Curva Forward'!$C$4:$AN$4,0))),CT101)</f>
        <v>0</v>
      </c>
      <c r="FS101" s="200">
        <f>AG101*AG$2*IF($FC101="V",1,-1)*IF($Q101="Fixo",(CU101-INDEX('Curva Forward'!$C$5:$AN$13,MATCH(CONCATENATE(BD_COMERCIAL!$K101," ",BD_COMERCIAL!$L101),'Curva Forward'!$B$5:$B$13,0),MATCH(FS$4,'Curva Forward'!$C$4:$AN$4,0))),CU101)</f>
        <v>0</v>
      </c>
      <c r="FT101" s="200">
        <f>AH101*AH$2*IF($FC101="V",1,-1)*IF($Q101="Fixo",(CV101-INDEX('Curva Forward'!$C$5:$AN$13,MATCH(CONCATENATE(BD_COMERCIAL!$K101," ",BD_COMERCIAL!$L101),'Curva Forward'!$B$5:$B$13,0),MATCH(FT$4,'Curva Forward'!$C$4:$AN$4,0))),CV101)</f>
        <v>148316.4</v>
      </c>
      <c r="FU101" s="200">
        <f>AI101*AI$2*IF($FC101="V",1,-1)*IF($Q101="Fixo",(CW101-INDEX('Curva Forward'!$C$5:$AN$13,MATCH(CONCATENATE(BD_COMERCIAL!$K101," ",BD_COMERCIAL!$L101),'Curva Forward'!$B$5:$B$13,0),MATCH(FU$4,'Curva Forward'!$C$4:$AN$4,0))),CW101)</f>
        <v>134664</v>
      </c>
      <c r="FV101" s="200">
        <f>AJ101*AJ$2*IF($FC101="V",1,-1)*IF($Q101="Fixo",(CX101-INDEX('Curva Forward'!$C$5:$AN$13,MATCH(CONCATENATE(BD_COMERCIAL!$K101," ",BD_COMERCIAL!$L101),'Curva Forward'!$B$5:$B$13,0),MATCH(FV$4,'Curva Forward'!$C$4:$AN$4,0))),CX101)</f>
        <v>132480</v>
      </c>
      <c r="FW101" s="200">
        <f>AK101*AK$2*IF($FC101="V",1,-1)*IF($Q101="Fixo",(CY101-INDEX('Curva Forward'!$C$5:$AN$13,MATCH(CONCATENATE(BD_COMERCIAL!$K101," ",BD_COMERCIAL!$L101),'Curva Forward'!$B$5:$B$13,0),MATCH(FW$4,'Curva Forward'!$C$4:$AN$4,0))),CY101)</f>
        <v>123504</v>
      </c>
      <c r="FX101" s="200">
        <f>AL101*AL$2*IF($FC101="V",1,-1)*IF($Q101="Fixo",(CZ101-INDEX('Curva Forward'!$C$5:$AN$13,MATCH(CONCATENATE(BD_COMERCIAL!$K101," ",BD_COMERCIAL!$L101),'Curva Forward'!$B$5:$B$13,0),MATCH(FX$4,'Curva Forward'!$C$4:$AN$4,0))),CZ101)</f>
        <v>116640</v>
      </c>
      <c r="FY101" s="200">
        <f>AM101*AM$2*IF($FC101="V",1,-1)*IF($Q101="Fixo",(DA101-INDEX('Curva Forward'!$C$5:$AN$13,MATCH(CONCATENATE(BD_COMERCIAL!$K101," ",BD_COMERCIAL!$L101),'Curva Forward'!$B$5:$B$13,0),MATCH(FY$4,'Curva Forward'!$C$4:$AN$4,0))),DA101)</f>
        <v>125736</v>
      </c>
      <c r="FZ101" s="200">
        <f>AN101*AN$2*IF($FC101="V",1,-1)*IF($Q101="Fixo",(DB101-INDEX('Curva Forward'!$C$5:$AN$13,MATCH(CONCATENATE(BD_COMERCIAL!$K101," ",BD_COMERCIAL!$L101),'Curva Forward'!$B$5:$B$13,0),MATCH(FZ$4,'Curva Forward'!$C$4:$AN$4,0))),DB101)</f>
        <v>0</v>
      </c>
      <c r="GA101" s="200">
        <f>AO101*AO$2*IF($FC101="V",1,-1)*IF($Q101="Fixo",(DC101-INDEX('Curva Forward'!$C$5:$AN$13,MATCH(CONCATENATE(BD_COMERCIAL!$K101," ",BD_COMERCIAL!$L101),'Curva Forward'!$B$5:$B$13,0),MATCH(GA$4,'Curva Forward'!$C$4:$AN$4,0))),DC101)</f>
        <v>0</v>
      </c>
      <c r="GB101" s="200">
        <f>AP101*AP$2*IF($FC101="V",1,-1)*IF($Q101="Fixo",(DD101-INDEX('Curva Forward'!$C$5:$AN$13,MATCH(CONCATENATE(BD_COMERCIAL!$K101," ",BD_COMERCIAL!$L101),'Curva Forward'!$B$5:$B$13,0),MATCH(GB$4,'Curva Forward'!$C$4:$AN$4,0))),DD101)</f>
        <v>0</v>
      </c>
      <c r="GC101" s="200">
        <f>AQ101*AQ$2*IF($FC101="V",1,-1)*IF($Q101="Fixo",(DE101-INDEX('Curva Forward'!$C$5:$AN$13,MATCH(CONCATENATE(BD_COMERCIAL!$K101," ",BD_COMERCIAL!$L101),'Curva Forward'!$B$5:$B$13,0),MATCH(GC$4,'Curva Forward'!$C$4:$AN$4,0))),DE101)</f>
        <v>0</v>
      </c>
      <c r="GD101" s="200">
        <f>AR101*AR$2*IF($FC101="V",1,-1)*IF($Q101="Fixo",(DF101-INDEX('Curva Forward'!$C$5:$AN$13,MATCH(CONCATENATE(BD_COMERCIAL!$K101," ",BD_COMERCIAL!$L101),'Curva Forward'!$B$5:$B$13,0),MATCH(GD$4,'Curva Forward'!$C$4:$AN$4,0))),DF101)</f>
        <v>0</v>
      </c>
      <c r="GE101" s="200">
        <f>AS101*AS$2*IF($FC101="V",1,-1)*IF($Q101="Fixo",(DG101-INDEX('Curva Forward'!$C$5:$AN$13,MATCH(CONCATENATE(BD_COMERCIAL!$K101," ",BD_COMERCIAL!$L101),'Curva Forward'!$B$5:$B$13,0),MATCH(GE$4,'Curva Forward'!$C$4:$AN$4,0))),DG101)</f>
        <v>0</v>
      </c>
      <c r="GF101" s="200">
        <f>AT101*AT$2*IF($FC101="V",1,-1)*IF($Q101="Fixo",(DH101-INDEX('Curva Forward'!$C$5:$AN$13,MATCH(CONCATENATE(BD_COMERCIAL!$K101," ",BD_COMERCIAL!$L101),'Curva Forward'!$B$5:$B$13,0),MATCH(GF$4,'Curva Forward'!$C$4:$AN$4,0))),DH101)</f>
        <v>0</v>
      </c>
      <c r="GG101" s="200">
        <f>AU101*AU$2*IF($FC101="V",1,-1)*IF($Q101="Fixo",(DI101-INDEX('Curva Forward'!$C$5:$AN$13,MATCH(CONCATENATE(BD_COMERCIAL!$K101," ",BD_COMERCIAL!$L101),'Curva Forward'!$B$5:$B$13,0),MATCH(GG$4,'Curva Forward'!$C$4:$AN$4,0))),DI101)</f>
        <v>0</v>
      </c>
      <c r="GH101" s="200">
        <f>AV101*AV$2*IF($FC101="V",1,-1)*IF($Q101="Fixo",(DJ101-INDEX('Curva Forward'!$C$5:$AN$13,MATCH(CONCATENATE(BD_COMERCIAL!$K101," ",BD_COMERCIAL!$L101),'Curva Forward'!$B$5:$B$13,0),MATCH(GH$4,'Curva Forward'!$C$4:$AN$4,0))),DJ101)</f>
        <v>0</v>
      </c>
      <c r="GI101" s="200">
        <f>AW101*AW$2*IF($FC101="V",1,-1)*IF($Q101="Fixo",(DK101-INDEX('Curva Forward'!$C$5:$AN$13,MATCH(CONCATENATE(BD_COMERCIAL!$K101," ",BD_COMERCIAL!$L101),'Curva Forward'!$B$5:$B$13,0),MATCH(GI$4,'Curva Forward'!$C$4:$AN$4,0))),DK101)</f>
        <v>0</v>
      </c>
      <c r="GJ101" s="200">
        <f>AX101*AX$2*IF($FC101="V",1,-1)*IF($Q101="Fixo",(DL101-INDEX('Curva Forward'!$C$5:$AN$13,MATCH(CONCATENATE(BD_COMERCIAL!$K101," ",BD_COMERCIAL!$L101),'Curva Forward'!$B$5:$B$13,0),MATCH(GJ$4,'Curva Forward'!$C$4:$AN$4,0))),DL101)</f>
        <v>0</v>
      </c>
      <c r="GK101" s="200">
        <f>AY101*AY$2*IF($FC101="V",1,-1)*IF($Q101="Fixo",(DM101-INDEX('Curva Forward'!$C$5:$AN$13,MATCH(CONCATENATE(BD_COMERCIAL!$K101," ",BD_COMERCIAL!$L101),'Curva Forward'!$B$5:$B$13,0),MATCH(GK$4,'Curva Forward'!$C$4:$AN$4,0))),DM101)</f>
        <v>0</v>
      </c>
      <c r="GL101" s="200">
        <f>IF(EZ101="",0,CL101*CL$2*IF($FC101="V",1,-1)*IF($Q101="Fixo",(EZ101-INDEX('Curva Forward'!$C$5:$AN$13,MATCH(CONCATENATE(BD_COMERCIAL!$K101," ",BD_COMERCIAL!$L101),'Curva Forward'!$B$5:$B$13,0),MATCH(GL$4,'Curva Forward'!$C$4:$AN$4,0))),EZ101))</f>
        <v>0</v>
      </c>
      <c r="GM101" s="200">
        <f>IF(FA101="",0,CM101*CM$2*IF($FC101="V",1,-1)*IF($Q101="Fixo",(FA101-INDEX('Curva Forward'!$C$5:$AN$13,MATCH(CONCATENATE(BD_COMERCIAL!$K101," ",BD_COMERCIAL!$L101),'Curva Forward'!$B$5:$B$13,0),MATCH(GM$4,'Curva Forward'!$C$4:$AN$4,0))),FA101))</f>
        <v>0</v>
      </c>
      <c r="GN101" s="200">
        <f>IF(FB101="",0,CN101*CN$2*IF($FC101="V",1,-1)*IF($Q101="Fixo",(FB101-INDEX('Curva Forward'!$C$5:$AN$13,MATCH(CONCATENATE(BD_COMERCIAL!$K101," ",BD_COMERCIAL!$L101),'Curva Forward'!$B$5:$B$13,0),MATCH(GN$4,'Curva Forward'!$C$4:$AN$4,0))),FB101))</f>
        <v>0</v>
      </c>
      <c r="GO101" s="201">
        <f t="shared" ca="1" si="44"/>
        <v>0</v>
      </c>
      <c r="GP101" s="201">
        <f t="shared" ca="1" si="45"/>
        <v>0</v>
      </c>
    </row>
    <row r="102" spans="1:198" x14ac:dyDescent="0.25">
      <c r="A102" s="6"/>
      <c r="B102" s="7" t="s">
        <v>434</v>
      </c>
      <c r="C102" s="8">
        <v>44544</v>
      </c>
      <c r="D102" s="9" t="s">
        <v>131</v>
      </c>
      <c r="E102" s="9" t="s">
        <v>433</v>
      </c>
      <c r="F102" s="113">
        <v>29198324000168</v>
      </c>
      <c r="G102" s="10" t="s">
        <v>125</v>
      </c>
      <c r="H102" s="113">
        <v>3780401000108</v>
      </c>
      <c r="I102" s="9" t="s">
        <v>126</v>
      </c>
      <c r="J102" s="166" t="s">
        <v>366</v>
      </c>
      <c r="K102" s="10" t="s">
        <v>127</v>
      </c>
      <c r="L102" s="84" t="s">
        <v>22</v>
      </c>
      <c r="M102" s="11">
        <v>44621</v>
      </c>
      <c r="N102" s="12">
        <v>44651</v>
      </c>
      <c r="O102" s="10">
        <v>4</v>
      </c>
      <c r="P102" s="84">
        <v>190</v>
      </c>
      <c r="Q102" s="84" t="s">
        <v>128</v>
      </c>
      <c r="R102" s="10" t="s">
        <v>129</v>
      </c>
      <c r="S102" s="14" t="s">
        <v>135</v>
      </c>
      <c r="T102" s="11"/>
      <c r="U102" s="12"/>
      <c r="V102" s="257" t="str">
        <f ca="1">IF(U102="","",
IF(U102="NA","",
IFERROR(VLOOKUP(EOMONTH(M102,-2)+1,IPCA!$A:$B,2,0),
VLOOKUP(EOMONTH(TODAY(),-2)+1,IPCA!$A:$B,2,0))/
VLOOKUP(EOMONTH(U102,-2)+1,IPCA!$A:$B,2,0)*
P102))</f>
        <v/>
      </c>
      <c r="W102" s="84"/>
      <c r="X102" s="13" t="s">
        <v>133</v>
      </c>
      <c r="Y102" s="166"/>
      <c r="AA102" s="108"/>
      <c r="AB102" s="15"/>
      <c r="AD102">
        <v>4</v>
      </c>
      <c r="AM102" s="6"/>
      <c r="AN102" s="15"/>
      <c r="AY102" s="6"/>
      <c r="AZ102" s="15"/>
      <c r="BK102" s="6"/>
      <c r="BL102" s="15"/>
      <c r="BW102" s="6"/>
      <c r="BX102" s="15"/>
      <c r="CI102" s="6"/>
      <c r="CJ102" s="16">
        <f t="shared" si="29"/>
        <v>0.33972602739726027</v>
      </c>
      <c r="CK102" s="16" t="str">
        <f t="shared" si="30"/>
        <v/>
      </c>
      <c r="CL102" s="16" t="str">
        <f t="shared" si="31"/>
        <v/>
      </c>
      <c r="CM102" s="16" t="str">
        <f t="shared" si="32"/>
        <v/>
      </c>
      <c r="CN102" s="16" t="str">
        <f t="shared" si="33"/>
        <v/>
      </c>
      <c r="CO102" s="18"/>
      <c r="CP102" s="15"/>
      <c r="CR102">
        <v>190</v>
      </c>
      <c r="DA102" s="6"/>
      <c r="DB102" s="15"/>
      <c r="DM102" s="6"/>
      <c r="DN102" s="15"/>
      <c r="DY102" s="6"/>
      <c r="DZ102" s="15"/>
      <c r="EK102" s="6"/>
      <c r="EL102" s="15"/>
      <c r="EW102" s="6"/>
      <c r="EX102" s="16">
        <f t="shared" si="34"/>
        <v>16.136986301369863</v>
      </c>
      <c r="EY102" s="16" t="str">
        <f t="shared" si="35"/>
        <v/>
      </c>
      <c r="EZ102" s="16" t="str">
        <f t="shared" si="36"/>
        <v/>
      </c>
      <c r="FA102" s="16" t="str">
        <f t="shared" si="37"/>
        <v/>
      </c>
      <c r="FB102" s="160" t="str">
        <f t="shared" si="38"/>
        <v/>
      </c>
      <c r="FC102" t="s">
        <v>205</v>
      </c>
      <c r="FD102" s="20" t="s">
        <v>126</v>
      </c>
      <c r="FE102"/>
      <c r="FF102" s="209" t="s">
        <v>206</v>
      </c>
      <c r="FH102" s="284">
        <f t="shared" ca="1" si="39"/>
        <v>0</v>
      </c>
      <c r="FI102" s="208">
        <f t="shared" si="40"/>
        <v>1</v>
      </c>
      <c r="FK102" t="str">
        <f t="shared" si="41"/>
        <v>ABC BRASIL COMERCIALIZADORA DE ENERGIA LTDA.</v>
      </c>
      <c r="FL102" s="201">
        <f t="shared" ca="1" si="42"/>
        <v>-395808</v>
      </c>
      <c r="FM102" s="201">
        <f t="shared" ca="1" si="43"/>
        <v>0</v>
      </c>
      <c r="FN102" s="200">
        <f>AB102*AB$2*IF($FC102="V",1,-1)*IF($Q102="Fixo",(CP102-INDEX('Curva Forward'!$C$5:$AN$13,MATCH(CONCATENATE(BD_COMERCIAL!$K102," ",BD_COMERCIAL!$L102),'Curva Forward'!$B$5:$B$13,0),MATCH(FN$4,'Curva Forward'!$C$4:$AN$4,0))),CP102)</f>
        <v>0</v>
      </c>
      <c r="FO102" s="200">
        <f>AC102*AC$2*IF($FC102="V",1,-1)*IF($Q102="Fixo",(CQ102-INDEX('Curva Forward'!$C$5:$AN$13,MATCH(CONCATENATE(BD_COMERCIAL!$K102," ",BD_COMERCIAL!$L102),'Curva Forward'!$B$5:$B$13,0),MATCH(FO$4,'Curva Forward'!$C$4:$AN$4,0))),CQ102)</f>
        <v>0</v>
      </c>
      <c r="FP102" s="200">
        <f>AD102*AD$2*IF($FC102="V",1,-1)*IF($Q102="Fixo",(CR102-INDEX('Curva Forward'!$C$5:$AN$13,MATCH(CONCATENATE(BD_COMERCIAL!$K102," ",BD_COMERCIAL!$L102),'Curva Forward'!$B$5:$B$13,0),MATCH(FP$4,'Curva Forward'!$C$4:$AN$4,0))),CR102)</f>
        <v>-395808</v>
      </c>
      <c r="FQ102" s="200">
        <f>AE102*AE$2*IF($FC102="V",1,-1)*IF($Q102="Fixo",(CS102-INDEX('Curva Forward'!$C$5:$AN$13,MATCH(CONCATENATE(BD_COMERCIAL!$K102," ",BD_COMERCIAL!$L102),'Curva Forward'!$B$5:$B$13,0),MATCH(FQ$4,'Curva Forward'!$C$4:$AN$4,0))),CS102)</f>
        <v>0</v>
      </c>
      <c r="FR102" s="200">
        <f>AF102*AF$2*IF($FC102="V",1,-1)*IF($Q102="Fixo",(CT102-INDEX('Curva Forward'!$C$5:$AN$13,MATCH(CONCATENATE(BD_COMERCIAL!$K102," ",BD_COMERCIAL!$L102),'Curva Forward'!$B$5:$B$13,0),MATCH(FR$4,'Curva Forward'!$C$4:$AN$4,0))),CT102)</f>
        <v>0</v>
      </c>
      <c r="FS102" s="200">
        <f>AG102*AG$2*IF($FC102="V",1,-1)*IF($Q102="Fixo",(CU102-INDEX('Curva Forward'!$C$5:$AN$13,MATCH(CONCATENATE(BD_COMERCIAL!$K102," ",BD_COMERCIAL!$L102),'Curva Forward'!$B$5:$B$13,0),MATCH(FS$4,'Curva Forward'!$C$4:$AN$4,0))),CU102)</f>
        <v>0</v>
      </c>
      <c r="FT102" s="200">
        <f>AH102*AH$2*IF($FC102="V",1,-1)*IF($Q102="Fixo",(CV102-INDEX('Curva Forward'!$C$5:$AN$13,MATCH(CONCATENATE(BD_COMERCIAL!$K102," ",BD_COMERCIAL!$L102),'Curva Forward'!$B$5:$B$13,0),MATCH(FT$4,'Curva Forward'!$C$4:$AN$4,0))),CV102)</f>
        <v>0</v>
      </c>
      <c r="FU102" s="200">
        <f>AI102*AI$2*IF($FC102="V",1,-1)*IF($Q102="Fixo",(CW102-INDEX('Curva Forward'!$C$5:$AN$13,MATCH(CONCATENATE(BD_COMERCIAL!$K102," ",BD_COMERCIAL!$L102),'Curva Forward'!$B$5:$B$13,0),MATCH(FU$4,'Curva Forward'!$C$4:$AN$4,0))),CW102)</f>
        <v>0</v>
      </c>
      <c r="FV102" s="200">
        <f>AJ102*AJ$2*IF($FC102="V",1,-1)*IF($Q102="Fixo",(CX102-INDEX('Curva Forward'!$C$5:$AN$13,MATCH(CONCATENATE(BD_COMERCIAL!$K102," ",BD_COMERCIAL!$L102),'Curva Forward'!$B$5:$B$13,0),MATCH(FV$4,'Curva Forward'!$C$4:$AN$4,0))),CX102)</f>
        <v>0</v>
      </c>
      <c r="FW102" s="200">
        <f>AK102*AK$2*IF($FC102="V",1,-1)*IF($Q102="Fixo",(CY102-INDEX('Curva Forward'!$C$5:$AN$13,MATCH(CONCATENATE(BD_COMERCIAL!$K102," ",BD_COMERCIAL!$L102),'Curva Forward'!$B$5:$B$13,0),MATCH(FW$4,'Curva Forward'!$C$4:$AN$4,0))),CY102)</f>
        <v>0</v>
      </c>
      <c r="FX102" s="200">
        <f>AL102*AL$2*IF($FC102="V",1,-1)*IF($Q102="Fixo",(CZ102-INDEX('Curva Forward'!$C$5:$AN$13,MATCH(CONCATENATE(BD_COMERCIAL!$K102," ",BD_COMERCIAL!$L102),'Curva Forward'!$B$5:$B$13,0),MATCH(FX$4,'Curva Forward'!$C$4:$AN$4,0))),CZ102)</f>
        <v>0</v>
      </c>
      <c r="FY102" s="200">
        <f>AM102*AM$2*IF($FC102="V",1,-1)*IF($Q102="Fixo",(DA102-INDEX('Curva Forward'!$C$5:$AN$13,MATCH(CONCATENATE(BD_COMERCIAL!$K102," ",BD_COMERCIAL!$L102),'Curva Forward'!$B$5:$B$13,0),MATCH(FY$4,'Curva Forward'!$C$4:$AN$4,0))),DA102)</f>
        <v>0</v>
      </c>
      <c r="FZ102" s="200">
        <f>AN102*AN$2*IF($FC102="V",1,-1)*IF($Q102="Fixo",(DB102-INDEX('Curva Forward'!$C$5:$AN$13,MATCH(CONCATENATE(BD_COMERCIAL!$K102," ",BD_COMERCIAL!$L102),'Curva Forward'!$B$5:$B$13,0),MATCH(FZ$4,'Curva Forward'!$C$4:$AN$4,0))),DB102)</f>
        <v>0</v>
      </c>
      <c r="GA102" s="200">
        <f>AO102*AO$2*IF($FC102="V",1,-1)*IF($Q102="Fixo",(DC102-INDEX('Curva Forward'!$C$5:$AN$13,MATCH(CONCATENATE(BD_COMERCIAL!$K102," ",BD_COMERCIAL!$L102),'Curva Forward'!$B$5:$B$13,0),MATCH(GA$4,'Curva Forward'!$C$4:$AN$4,0))),DC102)</f>
        <v>0</v>
      </c>
      <c r="GB102" s="200">
        <f>AP102*AP$2*IF($FC102="V",1,-1)*IF($Q102="Fixo",(DD102-INDEX('Curva Forward'!$C$5:$AN$13,MATCH(CONCATENATE(BD_COMERCIAL!$K102," ",BD_COMERCIAL!$L102),'Curva Forward'!$B$5:$B$13,0),MATCH(GB$4,'Curva Forward'!$C$4:$AN$4,0))),DD102)</f>
        <v>0</v>
      </c>
      <c r="GC102" s="200">
        <f>AQ102*AQ$2*IF($FC102="V",1,-1)*IF($Q102="Fixo",(DE102-INDEX('Curva Forward'!$C$5:$AN$13,MATCH(CONCATENATE(BD_COMERCIAL!$K102," ",BD_COMERCIAL!$L102),'Curva Forward'!$B$5:$B$13,0),MATCH(GC$4,'Curva Forward'!$C$4:$AN$4,0))),DE102)</f>
        <v>0</v>
      </c>
      <c r="GD102" s="200">
        <f>AR102*AR$2*IF($FC102="V",1,-1)*IF($Q102="Fixo",(DF102-INDEX('Curva Forward'!$C$5:$AN$13,MATCH(CONCATENATE(BD_COMERCIAL!$K102," ",BD_COMERCIAL!$L102),'Curva Forward'!$B$5:$B$13,0),MATCH(GD$4,'Curva Forward'!$C$4:$AN$4,0))),DF102)</f>
        <v>0</v>
      </c>
      <c r="GE102" s="200">
        <f>AS102*AS$2*IF($FC102="V",1,-1)*IF($Q102="Fixo",(DG102-INDEX('Curva Forward'!$C$5:$AN$13,MATCH(CONCATENATE(BD_COMERCIAL!$K102," ",BD_COMERCIAL!$L102),'Curva Forward'!$B$5:$B$13,0),MATCH(GE$4,'Curva Forward'!$C$4:$AN$4,0))),DG102)</f>
        <v>0</v>
      </c>
      <c r="GF102" s="200">
        <f>AT102*AT$2*IF($FC102="V",1,-1)*IF($Q102="Fixo",(DH102-INDEX('Curva Forward'!$C$5:$AN$13,MATCH(CONCATENATE(BD_COMERCIAL!$K102," ",BD_COMERCIAL!$L102),'Curva Forward'!$B$5:$B$13,0),MATCH(GF$4,'Curva Forward'!$C$4:$AN$4,0))),DH102)</f>
        <v>0</v>
      </c>
      <c r="GG102" s="200">
        <f>AU102*AU$2*IF($FC102="V",1,-1)*IF($Q102="Fixo",(DI102-INDEX('Curva Forward'!$C$5:$AN$13,MATCH(CONCATENATE(BD_COMERCIAL!$K102," ",BD_COMERCIAL!$L102),'Curva Forward'!$B$5:$B$13,0),MATCH(GG$4,'Curva Forward'!$C$4:$AN$4,0))),DI102)</f>
        <v>0</v>
      </c>
      <c r="GH102" s="200">
        <f>AV102*AV$2*IF($FC102="V",1,-1)*IF($Q102="Fixo",(DJ102-INDEX('Curva Forward'!$C$5:$AN$13,MATCH(CONCATENATE(BD_COMERCIAL!$K102," ",BD_COMERCIAL!$L102),'Curva Forward'!$B$5:$B$13,0),MATCH(GH$4,'Curva Forward'!$C$4:$AN$4,0))),DJ102)</f>
        <v>0</v>
      </c>
      <c r="GI102" s="200">
        <f>AW102*AW$2*IF($FC102="V",1,-1)*IF($Q102="Fixo",(DK102-INDEX('Curva Forward'!$C$5:$AN$13,MATCH(CONCATENATE(BD_COMERCIAL!$K102," ",BD_COMERCIAL!$L102),'Curva Forward'!$B$5:$B$13,0),MATCH(GI$4,'Curva Forward'!$C$4:$AN$4,0))),DK102)</f>
        <v>0</v>
      </c>
      <c r="GJ102" s="200">
        <f>AX102*AX$2*IF($FC102="V",1,-1)*IF($Q102="Fixo",(DL102-INDEX('Curva Forward'!$C$5:$AN$13,MATCH(CONCATENATE(BD_COMERCIAL!$K102," ",BD_COMERCIAL!$L102),'Curva Forward'!$B$5:$B$13,0),MATCH(GJ$4,'Curva Forward'!$C$4:$AN$4,0))),DL102)</f>
        <v>0</v>
      </c>
      <c r="GK102" s="200">
        <f>AY102*AY$2*IF($FC102="V",1,-1)*IF($Q102="Fixo",(DM102-INDEX('Curva Forward'!$C$5:$AN$13,MATCH(CONCATENATE(BD_COMERCIAL!$K102," ",BD_COMERCIAL!$L102),'Curva Forward'!$B$5:$B$13,0),MATCH(GK$4,'Curva Forward'!$C$4:$AN$4,0))),DM102)</f>
        <v>0</v>
      </c>
      <c r="GL102" s="200">
        <f>IF(EZ102="",0,CL102*CL$2*IF($FC102="V",1,-1)*IF($Q102="Fixo",(EZ102-INDEX('Curva Forward'!$C$5:$AN$13,MATCH(CONCATENATE(BD_COMERCIAL!$K102," ",BD_COMERCIAL!$L102),'Curva Forward'!$B$5:$B$13,0),MATCH(GL$4,'Curva Forward'!$C$4:$AN$4,0))),EZ102))</f>
        <v>0</v>
      </c>
      <c r="GM102" s="200">
        <f>IF(FA102="",0,CM102*CM$2*IF($FC102="V",1,-1)*IF($Q102="Fixo",(FA102-INDEX('Curva Forward'!$C$5:$AN$13,MATCH(CONCATENATE(BD_COMERCIAL!$K102," ",BD_COMERCIAL!$L102),'Curva Forward'!$B$5:$B$13,0),MATCH(GM$4,'Curva Forward'!$C$4:$AN$4,0))),FA102))</f>
        <v>0</v>
      </c>
      <c r="GN102" s="200">
        <f>IF(FB102="",0,CN102*CN$2*IF($FC102="V",1,-1)*IF($Q102="Fixo",(FB102-INDEX('Curva Forward'!$C$5:$AN$13,MATCH(CONCATENATE(BD_COMERCIAL!$K102," ",BD_COMERCIAL!$L102),'Curva Forward'!$B$5:$B$13,0),MATCH(GN$4,'Curva Forward'!$C$4:$AN$4,0))),FB102))</f>
        <v>0</v>
      </c>
      <c r="GO102" s="201">
        <f t="shared" ca="1" si="44"/>
        <v>0</v>
      </c>
      <c r="GP102" s="201">
        <f t="shared" ca="1" si="45"/>
        <v>0</v>
      </c>
    </row>
    <row r="103" spans="1:198" x14ac:dyDescent="0.25">
      <c r="A103" s="6"/>
      <c r="B103" s="7" t="s">
        <v>435</v>
      </c>
      <c r="C103" s="8">
        <v>44544</v>
      </c>
      <c r="D103" s="9" t="s">
        <v>131</v>
      </c>
      <c r="E103" s="9" t="s">
        <v>144</v>
      </c>
      <c r="F103" s="113">
        <v>13777004000122</v>
      </c>
      <c r="G103" s="10" t="s">
        <v>125</v>
      </c>
      <c r="H103" s="113">
        <v>3780401000108</v>
      </c>
      <c r="I103" s="9" t="s">
        <v>126</v>
      </c>
      <c r="J103" s="166" t="s">
        <v>366</v>
      </c>
      <c r="K103" s="10" t="s">
        <v>127</v>
      </c>
      <c r="L103" s="84" t="s">
        <v>22</v>
      </c>
      <c r="M103" s="11">
        <v>44593</v>
      </c>
      <c r="N103" s="12">
        <v>44620</v>
      </c>
      <c r="O103" s="10">
        <v>1</v>
      </c>
      <c r="P103" s="84">
        <v>194.5</v>
      </c>
      <c r="Q103" s="84" t="s">
        <v>128</v>
      </c>
      <c r="R103" s="10" t="s">
        <v>129</v>
      </c>
      <c r="S103" s="14" t="s">
        <v>135</v>
      </c>
      <c r="T103" s="11"/>
      <c r="U103" s="12"/>
      <c r="V103" s="257" t="str">
        <f ca="1">IF(U103="","",
IF(U103="NA","",
IFERROR(VLOOKUP(EOMONTH(M103,-2)+1,IPCA!$A:$B,2,0),
VLOOKUP(EOMONTH(TODAY(),-2)+1,IPCA!$A:$B,2,0))/
VLOOKUP(EOMONTH(U103,-2)+1,IPCA!$A:$B,2,0)*
P103))</f>
        <v/>
      </c>
      <c r="W103" s="84"/>
      <c r="X103" s="13" t="s">
        <v>6</v>
      </c>
      <c r="Y103" s="166"/>
      <c r="AA103" s="108"/>
      <c r="AB103" s="15"/>
      <c r="AC103">
        <v>1</v>
      </c>
      <c r="AM103" s="6"/>
      <c r="AN103" s="15"/>
      <c r="AY103" s="6"/>
      <c r="AZ103" s="15"/>
      <c r="BK103" s="6"/>
      <c r="BL103" s="15"/>
      <c r="BW103" s="6"/>
      <c r="BX103" s="15"/>
      <c r="CI103" s="6"/>
      <c r="CJ103" s="16">
        <f t="shared" si="29"/>
        <v>7.6712328767123292E-2</v>
      </c>
      <c r="CK103" s="16" t="str">
        <f t="shared" si="30"/>
        <v/>
      </c>
      <c r="CL103" s="16" t="str">
        <f t="shared" si="31"/>
        <v/>
      </c>
      <c r="CM103" s="16" t="str">
        <f t="shared" si="32"/>
        <v/>
      </c>
      <c r="CN103" s="16" t="str">
        <f t="shared" si="33"/>
        <v/>
      </c>
      <c r="CO103" s="18"/>
      <c r="CP103" s="15"/>
      <c r="CQ103">
        <v>194.5</v>
      </c>
      <c r="DA103" s="6"/>
      <c r="DB103" s="15"/>
      <c r="DM103" s="6"/>
      <c r="DN103" s="15"/>
      <c r="DY103" s="6"/>
      <c r="DZ103" s="15"/>
      <c r="EK103" s="6"/>
      <c r="EL103" s="15"/>
      <c r="EW103" s="6"/>
      <c r="EX103" s="16">
        <f t="shared" si="34"/>
        <v>14.920547945205479</v>
      </c>
      <c r="EY103" s="16" t="str">
        <f t="shared" si="35"/>
        <v/>
      </c>
      <c r="EZ103" s="16" t="str">
        <f t="shared" si="36"/>
        <v/>
      </c>
      <c r="FA103" s="16" t="str">
        <f t="shared" si="37"/>
        <v/>
      </c>
      <c r="FB103" s="160" t="str">
        <f t="shared" si="38"/>
        <v/>
      </c>
      <c r="FC103" t="s">
        <v>205</v>
      </c>
      <c r="FD103" s="20" t="s">
        <v>126</v>
      </c>
      <c r="FE103"/>
      <c r="FF103" s="209" t="s">
        <v>206</v>
      </c>
      <c r="FH103" s="284">
        <f t="shared" ca="1" si="39"/>
        <v>0</v>
      </c>
      <c r="FI103" s="208">
        <f t="shared" si="40"/>
        <v>0.9</v>
      </c>
      <c r="FK103" t="str">
        <f t="shared" si="41"/>
        <v>WX Energy Comercializadora de Energia Ltda</v>
      </c>
      <c r="FL103" s="201">
        <f t="shared" ca="1" si="42"/>
        <v>-92400</v>
      </c>
      <c r="FM103" s="201">
        <f t="shared" ca="1" si="43"/>
        <v>0</v>
      </c>
      <c r="FN103" s="200">
        <f>AB103*AB$2*IF($FC103="V",1,-1)*IF($Q103="Fixo",(CP103-INDEX('Curva Forward'!$C$5:$AN$13,MATCH(CONCATENATE(BD_COMERCIAL!$K103," ",BD_COMERCIAL!$L103),'Curva Forward'!$B$5:$B$13,0),MATCH(FN$4,'Curva Forward'!$C$4:$AN$4,0))),CP103)</f>
        <v>0</v>
      </c>
      <c r="FO103" s="200">
        <f>AC103*AC$2*IF($FC103="V",1,-1)*IF($Q103="Fixo",(CQ103-INDEX('Curva Forward'!$C$5:$AN$13,MATCH(CONCATENATE(BD_COMERCIAL!$K103," ",BD_COMERCIAL!$L103),'Curva Forward'!$B$5:$B$13,0),MATCH(FO$4,'Curva Forward'!$C$4:$AN$4,0))),CQ103)</f>
        <v>-92400</v>
      </c>
      <c r="FP103" s="200">
        <f>AD103*AD$2*IF($FC103="V",1,-1)*IF($Q103="Fixo",(CR103-INDEX('Curva Forward'!$C$5:$AN$13,MATCH(CONCATENATE(BD_COMERCIAL!$K103," ",BD_COMERCIAL!$L103),'Curva Forward'!$B$5:$B$13,0),MATCH(FP$4,'Curva Forward'!$C$4:$AN$4,0))),CR103)</f>
        <v>0</v>
      </c>
      <c r="FQ103" s="200">
        <f>AE103*AE$2*IF($FC103="V",1,-1)*IF($Q103="Fixo",(CS103-INDEX('Curva Forward'!$C$5:$AN$13,MATCH(CONCATENATE(BD_COMERCIAL!$K103," ",BD_COMERCIAL!$L103),'Curva Forward'!$B$5:$B$13,0),MATCH(FQ$4,'Curva Forward'!$C$4:$AN$4,0))),CS103)</f>
        <v>0</v>
      </c>
      <c r="FR103" s="200">
        <f>AF103*AF$2*IF($FC103="V",1,-1)*IF($Q103="Fixo",(CT103-INDEX('Curva Forward'!$C$5:$AN$13,MATCH(CONCATENATE(BD_COMERCIAL!$K103," ",BD_COMERCIAL!$L103),'Curva Forward'!$B$5:$B$13,0),MATCH(FR$4,'Curva Forward'!$C$4:$AN$4,0))),CT103)</f>
        <v>0</v>
      </c>
      <c r="FS103" s="200">
        <f>AG103*AG$2*IF($FC103="V",1,-1)*IF($Q103="Fixo",(CU103-INDEX('Curva Forward'!$C$5:$AN$13,MATCH(CONCATENATE(BD_COMERCIAL!$K103," ",BD_COMERCIAL!$L103),'Curva Forward'!$B$5:$B$13,0),MATCH(FS$4,'Curva Forward'!$C$4:$AN$4,0))),CU103)</f>
        <v>0</v>
      </c>
      <c r="FT103" s="200">
        <f>AH103*AH$2*IF($FC103="V",1,-1)*IF($Q103="Fixo",(CV103-INDEX('Curva Forward'!$C$5:$AN$13,MATCH(CONCATENATE(BD_COMERCIAL!$K103," ",BD_COMERCIAL!$L103),'Curva Forward'!$B$5:$B$13,0),MATCH(FT$4,'Curva Forward'!$C$4:$AN$4,0))),CV103)</f>
        <v>0</v>
      </c>
      <c r="FU103" s="200">
        <f>AI103*AI$2*IF($FC103="V",1,-1)*IF($Q103="Fixo",(CW103-INDEX('Curva Forward'!$C$5:$AN$13,MATCH(CONCATENATE(BD_COMERCIAL!$K103," ",BD_COMERCIAL!$L103),'Curva Forward'!$B$5:$B$13,0),MATCH(FU$4,'Curva Forward'!$C$4:$AN$4,0))),CW103)</f>
        <v>0</v>
      </c>
      <c r="FV103" s="200">
        <f>AJ103*AJ$2*IF($FC103="V",1,-1)*IF($Q103="Fixo",(CX103-INDEX('Curva Forward'!$C$5:$AN$13,MATCH(CONCATENATE(BD_COMERCIAL!$K103," ",BD_COMERCIAL!$L103),'Curva Forward'!$B$5:$B$13,0),MATCH(FV$4,'Curva Forward'!$C$4:$AN$4,0))),CX103)</f>
        <v>0</v>
      </c>
      <c r="FW103" s="200">
        <f>AK103*AK$2*IF($FC103="V",1,-1)*IF($Q103="Fixo",(CY103-INDEX('Curva Forward'!$C$5:$AN$13,MATCH(CONCATENATE(BD_COMERCIAL!$K103," ",BD_COMERCIAL!$L103),'Curva Forward'!$B$5:$B$13,0),MATCH(FW$4,'Curva Forward'!$C$4:$AN$4,0))),CY103)</f>
        <v>0</v>
      </c>
      <c r="FX103" s="200">
        <f>AL103*AL$2*IF($FC103="V",1,-1)*IF($Q103="Fixo",(CZ103-INDEX('Curva Forward'!$C$5:$AN$13,MATCH(CONCATENATE(BD_COMERCIAL!$K103," ",BD_COMERCIAL!$L103),'Curva Forward'!$B$5:$B$13,0),MATCH(FX$4,'Curva Forward'!$C$4:$AN$4,0))),CZ103)</f>
        <v>0</v>
      </c>
      <c r="FY103" s="200">
        <f>AM103*AM$2*IF($FC103="V",1,-1)*IF($Q103="Fixo",(DA103-INDEX('Curva Forward'!$C$5:$AN$13,MATCH(CONCATENATE(BD_COMERCIAL!$K103," ",BD_COMERCIAL!$L103),'Curva Forward'!$B$5:$B$13,0),MATCH(FY$4,'Curva Forward'!$C$4:$AN$4,0))),DA103)</f>
        <v>0</v>
      </c>
      <c r="FZ103" s="200">
        <f>AN103*AN$2*IF($FC103="V",1,-1)*IF($Q103="Fixo",(DB103-INDEX('Curva Forward'!$C$5:$AN$13,MATCH(CONCATENATE(BD_COMERCIAL!$K103," ",BD_COMERCIAL!$L103),'Curva Forward'!$B$5:$B$13,0),MATCH(FZ$4,'Curva Forward'!$C$4:$AN$4,0))),DB103)</f>
        <v>0</v>
      </c>
      <c r="GA103" s="200">
        <f>AO103*AO$2*IF($FC103="V",1,-1)*IF($Q103="Fixo",(DC103-INDEX('Curva Forward'!$C$5:$AN$13,MATCH(CONCATENATE(BD_COMERCIAL!$K103," ",BD_COMERCIAL!$L103),'Curva Forward'!$B$5:$B$13,0),MATCH(GA$4,'Curva Forward'!$C$4:$AN$4,0))),DC103)</f>
        <v>0</v>
      </c>
      <c r="GB103" s="200">
        <f>AP103*AP$2*IF($FC103="V",1,-1)*IF($Q103="Fixo",(DD103-INDEX('Curva Forward'!$C$5:$AN$13,MATCH(CONCATENATE(BD_COMERCIAL!$K103," ",BD_COMERCIAL!$L103),'Curva Forward'!$B$5:$B$13,0),MATCH(GB$4,'Curva Forward'!$C$4:$AN$4,0))),DD103)</f>
        <v>0</v>
      </c>
      <c r="GC103" s="200">
        <f>AQ103*AQ$2*IF($FC103="V",1,-1)*IF($Q103="Fixo",(DE103-INDEX('Curva Forward'!$C$5:$AN$13,MATCH(CONCATENATE(BD_COMERCIAL!$K103," ",BD_COMERCIAL!$L103),'Curva Forward'!$B$5:$B$13,0),MATCH(GC$4,'Curva Forward'!$C$4:$AN$4,0))),DE103)</f>
        <v>0</v>
      </c>
      <c r="GD103" s="200">
        <f>AR103*AR$2*IF($FC103="V",1,-1)*IF($Q103="Fixo",(DF103-INDEX('Curva Forward'!$C$5:$AN$13,MATCH(CONCATENATE(BD_COMERCIAL!$K103," ",BD_COMERCIAL!$L103),'Curva Forward'!$B$5:$B$13,0),MATCH(GD$4,'Curva Forward'!$C$4:$AN$4,0))),DF103)</f>
        <v>0</v>
      </c>
      <c r="GE103" s="200">
        <f>AS103*AS$2*IF($FC103="V",1,-1)*IF($Q103="Fixo",(DG103-INDEX('Curva Forward'!$C$5:$AN$13,MATCH(CONCATENATE(BD_COMERCIAL!$K103," ",BD_COMERCIAL!$L103),'Curva Forward'!$B$5:$B$13,0),MATCH(GE$4,'Curva Forward'!$C$4:$AN$4,0))),DG103)</f>
        <v>0</v>
      </c>
      <c r="GF103" s="200">
        <f>AT103*AT$2*IF($FC103="V",1,-1)*IF($Q103="Fixo",(DH103-INDEX('Curva Forward'!$C$5:$AN$13,MATCH(CONCATENATE(BD_COMERCIAL!$K103," ",BD_COMERCIAL!$L103),'Curva Forward'!$B$5:$B$13,0),MATCH(GF$4,'Curva Forward'!$C$4:$AN$4,0))),DH103)</f>
        <v>0</v>
      </c>
      <c r="GG103" s="200">
        <f>AU103*AU$2*IF($FC103="V",1,-1)*IF($Q103="Fixo",(DI103-INDEX('Curva Forward'!$C$5:$AN$13,MATCH(CONCATENATE(BD_COMERCIAL!$K103," ",BD_COMERCIAL!$L103),'Curva Forward'!$B$5:$B$13,0),MATCH(GG$4,'Curva Forward'!$C$4:$AN$4,0))),DI103)</f>
        <v>0</v>
      </c>
      <c r="GH103" s="200">
        <f>AV103*AV$2*IF($FC103="V",1,-1)*IF($Q103="Fixo",(DJ103-INDEX('Curva Forward'!$C$5:$AN$13,MATCH(CONCATENATE(BD_COMERCIAL!$K103," ",BD_COMERCIAL!$L103),'Curva Forward'!$B$5:$B$13,0),MATCH(GH$4,'Curva Forward'!$C$4:$AN$4,0))),DJ103)</f>
        <v>0</v>
      </c>
      <c r="GI103" s="200">
        <f>AW103*AW$2*IF($FC103="V",1,-1)*IF($Q103="Fixo",(DK103-INDEX('Curva Forward'!$C$5:$AN$13,MATCH(CONCATENATE(BD_COMERCIAL!$K103," ",BD_COMERCIAL!$L103),'Curva Forward'!$B$5:$B$13,0),MATCH(GI$4,'Curva Forward'!$C$4:$AN$4,0))),DK103)</f>
        <v>0</v>
      </c>
      <c r="GJ103" s="200">
        <f>AX103*AX$2*IF($FC103="V",1,-1)*IF($Q103="Fixo",(DL103-INDEX('Curva Forward'!$C$5:$AN$13,MATCH(CONCATENATE(BD_COMERCIAL!$K103," ",BD_COMERCIAL!$L103),'Curva Forward'!$B$5:$B$13,0),MATCH(GJ$4,'Curva Forward'!$C$4:$AN$4,0))),DL103)</f>
        <v>0</v>
      </c>
      <c r="GK103" s="200">
        <f>AY103*AY$2*IF($FC103="V",1,-1)*IF($Q103="Fixo",(DM103-INDEX('Curva Forward'!$C$5:$AN$13,MATCH(CONCATENATE(BD_COMERCIAL!$K103," ",BD_COMERCIAL!$L103),'Curva Forward'!$B$5:$B$13,0),MATCH(GK$4,'Curva Forward'!$C$4:$AN$4,0))),DM103)</f>
        <v>0</v>
      </c>
      <c r="GL103" s="200">
        <f>IF(EZ103="",0,CL103*CL$2*IF($FC103="V",1,-1)*IF($Q103="Fixo",(EZ103-INDEX('Curva Forward'!$C$5:$AN$13,MATCH(CONCATENATE(BD_COMERCIAL!$K103," ",BD_COMERCIAL!$L103),'Curva Forward'!$B$5:$B$13,0),MATCH(GL$4,'Curva Forward'!$C$4:$AN$4,0))),EZ103))</f>
        <v>0</v>
      </c>
      <c r="GM103" s="200">
        <f>IF(FA103="",0,CM103*CM$2*IF($FC103="V",1,-1)*IF($Q103="Fixo",(FA103-INDEX('Curva Forward'!$C$5:$AN$13,MATCH(CONCATENATE(BD_COMERCIAL!$K103," ",BD_COMERCIAL!$L103),'Curva Forward'!$B$5:$B$13,0),MATCH(GM$4,'Curva Forward'!$C$4:$AN$4,0))),FA103))</f>
        <v>0</v>
      </c>
      <c r="GN103" s="200">
        <f>IF(FB103="",0,CN103*CN$2*IF($FC103="V",1,-1)*IF($Q103="Fixo",(FB103-INDEX('Curva Forward'!$C$5:$AN$13,MATCH(CONCATENATE(BD_COMERCIAL!$K103," ",BD_COMERCIAL!$L103),'Curva Forward'!$B$5:$B$13,0),MATCH(GN$4,'Curva Forward'!$C$4:$AN$4,0))),FB103))</f>
        <v>0</v>
      </c>
      <c r="GO103" s="201">
        <f t="shared" ca="1" si="44"/>
        <v>0</v>
      </c>
      <c r="GP103" s="201">
        <f t="shared" ca="1" si="45"/>
        <v>0</v>
      </c>
    </row>
    <row r="104" spans="1:198" x14ac:dyDescent="0.25">
      <c r="A104" s="6"/>
      <c r="B104" s="7" t="s">
        <v>436</v>
      </c>
      <c r="C104" s="8">
        <v>44544</v>
      </c>
      <c r="D104" s="9" t="s">
        <v>124</v>
      </c>
      <c r="E104" s="9" t="s">
        <v>125</v>
      </c>
      <c r="F104" s="113">
        <v>3780401000108</v>
      </c>
      <c r="G104" s="10" t="s">
        <v>166</v>
      </c>
      <c r="H104" s="113">
        <v>3631957000124</v>
      </c>
      <c r="I104" s="9" t="s">
        <v>126</v>
      </c>
      <c r="J104" s="166" t="s">
        <v>366</v>
      </c>
      <c r="K104" s="10" t="s">
        <v>127</v>
      </c>
      <c r="L104" s="84" t="s">
        <v>22</v>
      </c>
      <c r="M104" s="11">
        <v>44743</v>
      </c>
      <c r="N104" s="12">
        <v>44926</v>
      </c>
      <c r="O104" s="10">
        <v>1</v>
      </c>
      <c r="P104" s="84">
        <v>267</v>
      </c>
      <c r="Q104" s="84" t="s">
        <v>128</v>
      </c>
      <c r="R104" s="10" t="s">
        <v>129</v>
      </c>
      <c r="S104" s="14" t="s">
        <v>135</v>
      </c>
      <c r="T104" s="11"/>
      <c r="U104" s="12"/>
      <c r="V104" s="257" t="str">
        <f ca="1">IF(U104="","",
IF(U104="NA","",
IFERROR(VLOOKUP(EOMONTH(M104,-2)+1,IPCA!$A:$B,2,0),
VLOOKUP(EOMONTH(TODAY(),-2)+1,IPCA!$A:$B,2,0))/
VLOOKUP(EOMONTH(U104,-2)+1,IPCA!$A:$B,2,0)*
P104))</f>
        <v/>
      </c>
      <c r="W104" s="84"/>
      <c r="X104" s="13" t="s">
        <v>133</v>
      </c>
      <c r="Y104" s="166"/>
      <c r="AA104" s="108"/>
      <c r="AB104" s="15"/>
      <c r="AH104">
        <v>1</v>
      </c>
      <c r="AI104">
        <v>1</v>
      </c>
      <c r="AJ104">
        <v>1</v>
      </c>
      <c r="AK104">
        <v>1</v>
      </c>
      <c r="AL104">
        <v>1</v>
      </c>
      <c r="AM104" s="6">
        <v>1</v>
      </c>
      <c r="AN104" s="15"/>
      <c r="AY104" s="6"/>
      <c r="AZ104" s="15"/>
      <c r="BK104" s="6"/>
      <c r="BL104" s="15"/>
      <c r="BW104" s="6"/>
      <c r="BX104" s="15"/>
      <c r="CI104" s="6"/>
      <c r="CJ104" s="16">
        <f t="shared" si="29"/>
        <v>0.50410958904109593</v>
      </c>
      <c r="CK104" s="16" t="str">
        <f t="shared" si="30"/>
        <v/>
      </c>
      <c r="CL104" s="16" t="str">
        <f t="shared" si="31"/>
        <v/>
      </c>
      <c r="CM104" s="16" t="str">
        <f t="shared" si="32"/>
        <v/>
      </c>
      <c r="CN104" s="16" t="str">
        <f t="shared" si="33"/>
        <v/>
      </c>
      <c r="CO104" s="18"/>
      <c r="CP104" s="15"/>
      <c r="CV104">
        <v>267</v>
      </c>
      <c r="CW104">
        <v>267</v>
      </c>
      <c r="CX104">
        <v>267</v>
      </c>
      <c r="CY104">
        <v>267</v>
      </c>
      <c r="CZ104">
        <v>267</v>
      </c>
      <c r="DA104" s="6">
        <v>267</v>
      </c>
      <c r="DB104" s="15"/>
      <c r="DM104" s="6"/>
      <c r="DN104" s="15"/>
      <c r="DY104" s="6"/>
      <c r="DZ104" s="15"/>
      <c r="EK104" s="6"/>
      <c r="EL104" s="15"/>
      <c r="EW104" s="6"/>
      <c r="EX104" s="16">
        <f t="shared" si="34"/>
        <v>134.59726027397261</v>
      </c>
      <c r="EY104" s="16" t="str">
        <f t="shared" si="35"/>
        <v/>
      </c>
      <c r="EZ104" s="16" t="str">
        <f t="shared" si="36"/>
        <v/>
      </c>
      <c r="FA104" s="16" t="str">
        <f t="shared" si="37"/>
        <v/>
      </c>
      <c r="FB104" s="160" t="str">
        <f t="shared" si="38"/>
        <v/>
      </c>
      <c r="FC104" t="s">
        <v>204</v>
      </c>
      <c r="FD104" s="20" t="s">
        <v>126</v>
      </c>
      <c r="FE104"/>
      <c r="FF104" s="209" t="s">
        <v>206</v>
      </c>
      <c r="FH104" s="284">
        <f t="shared" ca="1" si="39"/>
        <v>0</v>
      </c>
      <c r="FI104" s="208">
        <f t="shared" si="40"/>
        <v>6.1</v>
      </c>
      <c r="FK104" t="str">
        <f t="shared" si="41"/>
        <v>CTG BRASIL TRADING LTDA.</v>
      </c>
      <c r="FL104" s="201">
        <f t="shared" ca="1" si="42"/>
        <v>785756.4</v>
      </c>
      <c r="FM104" s="201">
        <f t="shared" ca="1" si="43"/>
        <v>0</v>
      </c>
      <c r="FN104" s="200">
        <f>AB104*AB$2*IF($FC104="V",1,-1)*IF($Q104="Fixo",(CP104-INDEX('Curva Forward'!$C$5:$AN$13,MATCH(CONCATENATE(BD_COMERCIAL!$K104," ",BD_COMERCIAL!$L104),'Curva Forward'!$B$5:$B$13,0),MATCH(FN$4,'Curva Forward'!$C$4:$AN$4,0))),CP104)</f>
        <v>0</v>
      </c>
      <c r="FO104" s="200">
        <f>AC104*AC$2*IF($FC104="V",1,-1)*IF($Q104="Fixo",(CQ104-INDEX('Curva Forward'!$C$5:$AN$13,MATCH(CONCATENATE(BD_COMERCIAL!$K104," ",BD_COMERCIAL!$L104),'Curva Forward'!$B$5:$B$13,0),MATCH(FO$4,'Curva Forward'!$C$4:$AN$4,0))),CQ104)</f>
        <v>0</v>
      </c>
      <c r="FP104" s="200">
        <f>AD104*AD$2*IF($FC104="V",1,-1)*IF($Q104="Fixo",(CR104-INDEX('Curva Forward'!$C$5:$AN$13,MATCH(CONCATENATE(BD_COMERCIAL!$K104," ",BD_COMERCIAL!$L104),'Curva Forward'!$B$5:$B$13,0),MATCH(FP$4,'Curva Forward'!$C$4:$AN$4,0))),CR104)</f>
        <v>0</v>
      </c>
      <c r="FQ104" s="200">
        <f>AE104*AE$2*IF($FC104="V",1,-1)*IF($Q104="Fixo",(CS104-INDEX('Curva Forward'!$C$5:$AN$13,MATCH(CONCATENATE(BD_COMERCIAL!$K104," ",BD_COMERCIAL!$L104),'Curva Forward'!$B$5:$B$13,0),MATCH(FQ$4,'Curva Forward'!$C$4:$AN$4,0))),CS104)</f>
        <v>0</v>
      </c>
      <c r="FR104" s="200">
        <f>AF104*AF$2*IF($FC104="V",1,-1)*IF($Q104="Fixo",(CT104-INDEX('Curva Forward'!$C$5:$AN$13,MATCH(CONCATENATE(BD_COMERCIAL!$K104," ",BD_COMERCIAL!$L104),'Curva Forward'!$B$5:$B$13,0),MATCH(FR$4,'Curva Forward'!$C$4:$AN$4,0))),CT104)</f>
        <v>0</v>
      </c>
      <c r="FS104" s="200">
        <f>AG104*AG$2*IF($FC104="V",1,-1)*IF($Q104="Fixo",(CU104-INDEX('Curva Forward'!$C$5:$AN$13,MATCH(CONCATENATE(BD_COMERCIAL!$K104," ",BD_COMERCIAL!$L104),'Curva Forward'!$B$5:$B$13,0),MATCH(FS$4,'Curva Forward'!$C$4:$AN$4,0))),CU104)</f>
        <v>0</v>
      </c>
      <c r="FT104" s="200">
        <f>AH104*AH$2*IF($FC104="V",1,-1)*IF($Q104="Fixo",(CV104-INDEX('Curva Forward'!$C$5:$AN$13,MATCH(CONCATENATE(BD_COMERCIAL!$K104," ",BD_COMERCIAL!$L104),'Curva Forward'!$B$5:$B$13,0),MATCH(FT$4,'Curva Forward'!$C$4:$AN$4,0))),CV104)</f>
        <v>149060.4</v>
      </c>
      <c r="FU104" s="200">
        <f>AI104*AI$2*IF($FC104="V",1,-1)*IF($Q104="Fixo",(CW104-INDEX('Curva Forward'!$C$5:$AN$13,MATCH(CONCATENATE(BD_COMERCIAL!$K104," ",BD_COMERCIAL!$L104),'Curva Forward'!$B$5:$B$13,0),MATCH(FU$4,'Curva Forward'!$C$4:$AN$4,0))),CW104)</f>
        <v>135408</v>
      </c>
      <c r="FV104" s="200">
        <f>AJ104*AJ$2*IF($FC104="V",1,-1)*IF($Q104="Fixo",(CX104-INDEX('Curva Forward'!$C$5:$AN$13,MATCH(CONCATENATE(BD_COMERCIAL!$K104," ",BD_COMERCIAL!$L104),'Curva Forward'!$B$5:$B$13,0),MATCH(FV$4,'Curva Forward'!$C$4:$AN$4,0))),CX104)</f>
        <v>133200</v>
      </c>
      <c r="FW104" s="200">
        <f>AK104*AK$2*IF($FC104="V",1,-1)*IF($Q104="Fixo",(CY104-INDEX('Curva Forward'!$C$5:$AN$13,MATCH(CONCATENATE(BD_COMERCIAL!$K104," ",BD_COMERCIAL!$L104),'Curva Forward'!$B$5:$B$13,0),MATCH(FW$4,'Curva Forward'!$C$4:$AN$4,0))),CY104)</f>
        <v>124248</v>
      </c>
      <c r="FX104" s="200">
        <f>AL104*AL$2*IF($FC104="V",1,-1)*IF($Q104="Fixo",(CZ104-INDEX('Curva Forward'!$C$5:$AN$13,MATCH(CONCATENATE(BD_COMERCIAL!$K104," ",BD_COMERCIAL!$L104),'Curva Forward'!$B$5:$B$13,0),MATCH(FX$4,'Curva Forward'!$C$4:$AN$4,0))),CZ104)</f>
        <v>117360</v>
      </c>
      <c r="FY104" s="200">
        <f>AM104*AM$2*IF($FC104="V",1,-1)*IF($Q104="Fixo",(DA104-INDEX('Curva Forward'!$C$5:$AN$13,MATCH(CONCATENATE(BD_COMERCIAL!$K104," ",BD_COMERCIAL!$L104),'Curva Forward'!$B$5:$B$13,0),MATCH(FY$4,'Curva Forward'!$C$4:$AN$4,0))),DA104)</f>
        <v>126480</v>
      </c>
      <c r="FZ104" s="200">
        <f>AN104*AN$2*IF($FC104="V",1,-1)*IF($Q104="Fixo",(DB104-INDEX('Curva Forward'!$C$5:$AN$13,MATCH(CONCATENATE(BD_COMERCIAL!$K104," ",BD_COMERCIAL!$L104),'Curva Forward'!$B$5:$B$13,0),MATCH(FZ$4,'Curva Forward'!$C$4:$AN$4,0))),DB104)</f>
        <v>0</v>
      </c>
      <c r="GA104" s="200">
        <f>AO104*AO$2*IF($FC104="V",1,-1)*IF($Q104="Fixo",(DC104-INDEX('Curva Forward'!$C$5:$AN$13,MATCH(CONCATENATE(BD_COMERCIAL!$K104," ",BD_COMERCIAL!$L104),'Curva Forward'!$B$5:$B$13,0),MATCH(GA$4,'Curva Forward'!$C$4:$AN$4,0))),DC104)</f>
        <v>0</v>
      </c>
      <c r="GB104" s="200">
        <f>AP104*AP$2*IF($FC104="V",1,-1)*IF($Q104="Fixo",(DD104-INDEX('Curva Forward'!$C$5:$AN$13,MATCH(CONCATENATE(BD_COMERCIAL!$K104," ",BD_COMERCIAL!$L104),'Curva Forward'!$B$5:$B$13,0),MATCH(GB$4,'Curva Forward'!$C$4:$AN$4,0))),DD104)</f>
        <v>0</v>
      </c>
      <c r="GC104" s="200">
        <f>AQ104*AQ$2*IF($FC104="V",1,-1)*IF($Q104="Fixo",(DE104-INDEX('Curva Forward'!$C$5:$AN$13,MATCH(CONCATENATE(BD_COMERCIAL!$K104," ",BD_COMERCIAL!$L104),'Curva Forward'!$B$5:$B$13,0),MATCH(GC$4,'Curva Forward'!$C$4:$AN$4,0))),DE104)</f>
        <v>0</v>
      </c>
      <c r="GD104" s="200">
        <f>AR104*AR$2*IF($FC104="V",1,-1)*IF($Q104="Fixo",(DF104-INDEX('Curva Forward'!$C$5:$AN$13,MATCH(CONCATENATE(BD_COMERCIAL!$K104," ",BD_COMERCIAL!$L104),'Curva Forward'!$B$5:$B$13,0),MATCH(GD$4,'Curva Forward'!$C$4:$AN$4,0))),DF104)</f>
        <v>0</v>
      </c>
      <c r="GE104" s="200">
        <f>AS104*AS$2*IF($FC104="V",1,-1)*IF($Q104="Fixo",(DG104-INDEX('Curva Forward'!$C$5:$AN$13,MATCH(CONCATENATE(BD_COMERCIAL!$K104," ",BD_COMERCIAL!$L104),'Curva Forward'!$B$5:$B$13,0),MATCH(GE$4,'Curva Forward'!$C$4:$AN$4,0))),DG104)</f>
        <v>0</v>
      </c>
      <c r="GF104" s="200">
        <f>AT104*AT$2*IF($FC104="V",1,-1)*IF($Q104="Fixo",(DH104-INDEX('Curva Forward'!$C$5:$AN$13,MATCH(CONCATENATE(BD_COMERCIAL!$K104," ",BD_COMERCIAL!$L104),'Curva Forward'!$B$5:$B$13,0),MATCH(GF$4,'Curva Forward'!$C$4:$AN$4,0))),DH104)</f>
        <v>0</v>
      </c>
      <c r="GG104" s="200">
        <f>AU104*AU$2*IF($FC104="V",1,-1)*IF($Q104="Fixo",(DI104-INDEX('Curva Forward'!$C$5:$AN$13,MATCH(CONCATENATE(BD_COMERCIAL!$K104," ",BD_COMERCIAL!$L104),'Curva Forward'!$B$5:$B$13,0),MATCH(GG$4,'Curva Forward'!$C$4:$AN$4,0))),DI104)</f>
        <v>0</v>
      </c>
      <c r="GH104" s="200">
        <f>AV104*AV$2*IF($FC104="V",1,-1)*IF($Q104="Fixo",(DJ104-INDEX('Curva Forward'!$C$5:$AN$13,MATCH(CONCATENATE(BD_COMERCIAL!$K104," ",BD_COMERCIAL!$L104),'Curva Forward'!$B$5:$B$13,0),MATCH(GH$4,'Curva Forward'!$C$4:$AN$4,0))),DJ104)</f>
        <v>0</v>
      </c>
      <c r="GI104" s="200">
        <f>AW104*AW$2*IF($FC104="V",1,-1)*IF($Q104="Fixo",(DK104-INDEX('Curva Forward'!$C$5:$AN$13,MATCH(CONCATENATE(BD_COMERCIAL!$K104," ",BD_COMERCIAL!$L104),'Curva Forward'!$B$5:$B$13,0),MATCH(GI$4,'Curva Forward'!$C$4:$AN$4,0))),DK104)</f>
        <v>0</v>
      </c>
      <c r="GJ104" s="200">
        <f>AX104*AX$2*IF($FC104="V",1,-1)*IF($Q104="Fixo",(DL104-INDEX('Curva Forward'!$C$5:$AN$13,MATCH(CONCATENATE(BD_COMERCIAL!$K104," ",BD_COMERCIAL!$L104),'Curva Forward'!$B$5:$B$13,0),MATCH(GJ$4,'Curva Forward'!$C$4:$AN$4,0))),DL104)</f>
        <v>0</v>
      </c>
      <c r="GK104" s="200">
        <f>AY104*AY$2*IF($FC104="V",1,-1)*IF($Q104="Fixo",(DM104-INDEX('Curva Forward'!$C$5:$AN$13,MATCH(CONCATENATE(BD_COMERCIAL!$K104," ",BD_COMERCIAL!$L104),'Curva Forward'!$B$5:$B$13,0),MATCH(GK$4,'Curva Forward'!$C$4:$AN$4,0))),DM104)</f>
        <v>0</v>
      </c>
      <c r="GL104" s="200">
        <f>IF(EZ104="",0,CL104*CL$2*IF($FC104="V",1,-1)*IF($Q104="Fixo",(EZ104-INDEX('Curva Forward'!$C$5:$AN$13,MATCH(CONCATENATE(BD_COMERCIAL!$K104," ",BD_COMERCIAL!$L104),'Curva Forward'!$B$5:$B$13,0),MATCH(GL$4,'Curva Forward'!$C$4:$AN$4,0))),EZ104))</f>
        <v>0</v>
      </c>
      <c r="GM104" s="200">
        <f>IF(FA104="",0,CM104*CM$2*IF($FC104="V",1,-1)*IF($Q104="Fixo",(FA104-INDEX('Curva Forward'!$C$5:$AN$13,MATCH(CONCATENATE(BD_COMERCIAL!$K104," ",BD_COMERCIAL!$L104),'Curva Forward'!$B$5:$B$13,0),MATCH(GM$4,'Curva Forward'!$C$4:$AN$4,0))),FA104))</f>
        <v>0</v>
      </c>
      <c r="GN104" s="200">
        <f>IF(FB104="",0,CN104*CN$2*IF($FC104="V",1,-1)*IF($Q104="Fixo",(FB104-INDEX('Curva Forward'!$C$5:$AN$13,MATCH(CONCATENATE(BD_COMERCIAL!$K104," ",BD_COMERCIAL!$L104),'Curva Forward'!$B$5:$B$13,0),MATCH(GN$4,'Curva Forward'!$C$4:$AN$4,0))),FB104))</f>
        <v>0</v>
      </c>
      <c r="GO104" s="201">
        <f t="shared" ca="1" si="44"/>
        <v>0</v>
      </c>
      <c r="GP104" s="201">
        <f t="shared" ca="1" si="45"/>
        <v>0</v>
      </c>
    </row>
    <row r="105" spans="1:198" x14ac:dyDescent="0.25">
      <c r="A105" s="6"/>
      <c r="B105" s="7" t="s">
        <v>437</v>
      </c>
      <c r="C105" s="8">
        <v>44544</v>
      </c>
      <c r="D105" s="9" t="s">
        <v>131</v>
      </c>
      <c r="E105" s="9" t="s">
        <v>147</v>
      </c>
      <c r="F105" s="113" t="e">
        <v>#VALUE!</v>
      </c>
      <c r="G105" s="10" t="s">
        <v>125</v>
      </c>
      <c r="H105" s="113">
        <v>3780401000108</v>
      </c>
      <c r="I105" s="9" t="s">
        <v>139</v>
      </c>
      <c r="J105" s="166" t="s">
        <v>419</v>
      </c>
      <c r="K105" s="10" t="s">
        <v>127</v>
      </c>
      <c r="L105" s="84" t="s">
        <v>22</v>
      </c>
      <c r="M105" s="11">
        <v>44562</v>
      </c>
      <c r="N105" s="12">
        <v>44651</v>
      </c>
      <c r="O105" s="10">
        <v>6</v>
      </c>
      <c r="P105" s="84">
        <v>183</v>
      </c>
      <c r="Q105" s="84" t="s">
        <v>128</v>
      </c>
      <c r="R105" s="10" t="s">
        <v>129</v>
      </c>
      <c r="S105" s="14" t="s">
        <v>135</v>
      </c>
      <c r="T105" s="11"/>
      <c r="U105" s="12"/>
      <c r="V105" s="257" t="str">
        <f ca="1">IF(U105="","",
IF(U105="NA","",
IFERROR(VLOOKUP(EOMONTH(M105,-2)+1,IPCA!$A:$B,2,0),
VLOOKUP(EOMONTH(TODAY(),-2)+1,IPCA!$A:$B,2,0))/
VLOOKUP(EOMONTH(U105,-2)+1,IPCA!$A:$B,2,0)*
P105))</f>
        <v/>
      </c>
      <c r="W105" s="84"/>
      <c r="X105" s="13"/>
      <c r="Y105" s="166"/>
      <c r="Z105" s="107" t="s">
        <v>148</v>
      </c>
      <c r="AA105" s="108" t="s">
        <v>148</v>
      </c>
      <c r="AB105" s="15">
        <v>6</v>
      </c>
      <c r="AC105">
        <v>6</v>
      </c>
      <c r="AD105">
        <v>6</v>
      </c>
      <c r="AM105" s="6"/>
      <c r="AN105" s="15"/>
      <c r="AY105" s="6"/>
      <c r="AZ105" s="15"/>
      <c r="BK105" s="6"/>
      <c r="BL105" s="15"/>
      <c r="BW105" s="6"/>
      <c r="BX105" s="15"/>
      <c r="CI105" s="6"/>
      <c r="CJ105" s="16">
        <f t="shared" si="29"/>
        <v>1.4794520547945205</v>
      </c>
      <c r="CK105" s="16" t="str">
        <f t="shared" si="30"/>
        <v/>
      </c>
      <c r="CL105" s="16" t="str">
        <f t="shared" si="31"/>
        <v/>
      </c>
      <c r="CM105" s="16" t="str">
        <f t="shared" si="32"/>
        <v/>
      </c>
      <c r="CN105" s="16" t="str">
        <f t="shared" si="33"/>
        <v/>
      </c>
      <c r="CO105" s="18"/>
      <c r="CP105" s="15">
        <v>183</v>
      </c>
      <c r="CQ105">
        <v>183</v>
      </c>
      <c r="CR105">
        <v>183</v>
      </c>
      <c r="DA105" s="6"/>
      <c r="DB105" s="15"/>
      <c r="DM105" s="6"/>
      <c r="DN105" s="15"/>
      <c r="DY105" s="6"/>
      <c r="DZ105" s="15"/>
      <c r="EK105" s="6"/>
      <c r="EL105" s="15"/>
      <c r="EW105" s="6"/>
      <c r="EX105" s="16">
        <f t="shared" si="34"/>
        <v>45.123287671232873</v>
      </c>
      <c r="EY105" s="16" t="str">
        <f t="shared" si="35"/>
        <v/>
      </c>
      <c r="EZ105" s="16" t="str">
        <f t="shared" si="36"/>
        <v/>
      </c>
      <c r="FA105" s="16" t="str">
        <f t="shared" si="37"/>
        <v/>
      </c>
      <c r="FB105" s="160" t="str">
        <f t="shared" si="38"/>
        <v/>
      </c>
      <c r="FC105" t="s">
        <v>205</v>
      </c>
      <c r="FD105" s="20" t="s">
        <v>147</v>
      </c>
      <c r="FE105"/>
      <c r="FF105" s="209" t="s">
        <v>206</v>
      </c>
      <c r="FH105" s="284">
        <f t="shared" ca="1" si="39"/>
        <v>0</v>
      </c>
      <c r="FI105" s="208">
        <f t="shared" si="40"/>
        <v>2.9666666666666668</v>
      </c>
      <c r="FK105" t="str">
        <f t="shared" si="41"/>
        <v>Portfólio</v>
      </c>
      <c r="FL105" s="201">
        <f t="shared" ca="1" si="42"/>
        <v>-1597248</v>
      </c>
      <c r="FM105" s="201">
        <f t="shared" ca="1" si="43"/>
        <v>0</v>
      </c>
      <c r="FN105" s="200">
        <f>AB105*AB$2*IF($FC105="V",1,-1)*IF($Q105="Fixo",(CP105-INDEX('Curva Forward'!$C$5:$AN$13,MATCH(CONCATENATE(BD_COMERCIAL!$K105," ",BD_COMERCIAL!$L105),'Curva Forward'!$B$5:$B$13,0),MATCH(FN$4,'Curva Forward'!$C$4:$AN$4,0))),CP105)</f>
        <v>-526752</v>
      </c>
      <c r="FO105" s="200">
        <f>AC105*AC$2*IF($FC105="V",1,-1)*IF($Q105="Fixo",(CQ105-INDEX('Curva Forward'!$C$5:$AN$13,MATCH(CONCATENATE(BD_COMERCIAL!$K105," ",BD_COMERCIAL!$L105),'Curva Forward'!$B$5:$B$13,0),MATCH(FO$4,'Curva Forward'!$C$4:$AN$4,0))),CQ105)</f>
        <v>-508032</v>
      </c>
      <c r="FP105" s="200">
        <f>AD105*AD$2*IF($FC105="V",1,-1)*IF($Q105="Fixo",(CR105-INDEX('Curva Forward'!$C$5:$AN$13,MATCH(CONCATENATE(BD_COMERCIAL!$K105," ",BD_COMERCIAL!$L105),'Curva Forward'!$B$5:$B$13,0),MATCH(FP$4,'Curva Forward'!$C$4:$AN$4,0))),CR105)</f>
        <v>-562464</v>
      </c>
      <c r="FQ105" s="200">
        <f>AE105*AE$2*IF($FC105="V",1,-1)*IF($Q105="Fixo",(CS105-INDEX('Curva Forward'!$C$5:$AN$13,MATCH(CONCATENATE(BD_COMERCIAL!$K105," ",BD_COMERCIAL!$L105),'Curva Forward'!$B$5:$B$13,0),MATCH(FQ$4,'Curva Forward'!$C$4:$AN$4,0))),CS105)</f>
        <v>0</v>
      </c>
      <c r="FR105" s="200">
        <f>AF105*AF$2*IF($FC105="V",1,-1)*IF($Q105="Fixo",(CT105-INDEX('Curva Forward'!$C$5:$AN$13,MATCH(CONCATENATE(BD_COMERCIAL!$K105," ",BD_COMERCIAL!$L105),'Curva Forward'!$B$5:$B$13,0),MATCH(FR$4,'Curva Forward'!$C$4:$AN$4,0))),CT105)</f>
        <v>0</v>
      </c>
      <c r="FS105" s="200">
        <f>AG105*AG$2*IF($FC105="V",1,-1)*IF($Q105="Fixo",(CU105-INDEX('Curva Forward'!$C$5:$AN$13,MATCH(CONCATENATE(BD_COMERCIAL!$K105," ",BD_COMERCIAL!$L105),'Curva Forward'!$B$5:$B$13,0),MATCH(FS$4,'Curva Forward'!$C$4:$AN$4,0))),CU105)</f>
        <v>0</v>
      </c>
      <c r="FT105" s="200">
        <f>AH105*AH$2*IF($FC105="V",1,-1)*IF($Q105="Fixo",(CV105-INDEX('Curva Forward'!$C$5:$AN$13,MATCH(CONCATENATE(BD_COMERCIAL!$K105," ",BD_COMERCIAL!$L105),'Curva Forward'!$B$5:$B$13,0),MATCH(FT$4,'Curva Forward'!$C$4:$AN$4,0))),CV105)</f>
        <v>0</v>
      </c>
      <c r="FU105" s="200">
        <f>AI105*AI$2*IF($FC105="V",1,-1)*IF($Q105="Fixo",(CW105-INDEX('Curva Forward'!$C$5:$AN$13,MATCH(CONCATENATE(BD_COMERCIAL!$K105," ",BD_COMERCIAL!$L105),'Curva Forward'!$B$5:$B$13,0),MATCH(FU$4,'Curva Forward'!$C$4:$AN$4,0))),CW105)</f>
        <v>0</v>
      </c>
      <c r="FV105" s="200">
        <f>AJ105*AJ$2*IF($FC105="V",1,-1)*IF($Q105="Fixo",(CX105-INDEX('Curva Forward'!$C$5:$AN$13,MATCH(CONCATENATE(BD_COMERCIAL!$K105," ",BD_COMERCIAL!$L105),'Curva Forward'!$B$5:$B$13,0),MATCH(FV$4,'Curva Forward'!$C$4:$AN$4,0))),CX105)</f>
        <v>0</v>
      </c>
      <c r="FW105" s="200">
        <f>AK105*AK$2*IF($FC105="V",1,-1)*IF($Q105="Fixo",(CY105-INDEX('Curva Forward'!$C$5:$AN$13,MATCH(CONCATENATE(BD_COMERCIAL!$K105," ",BD_COMERCIAL!$L105),'Curva Forward'!$B$5:$B$13,0),MATCH(FW$4,'Curva Forward'!$C$4:$AN$4,0))),CY105)</f>
        <v>0</v>
      </c>
      <c r="FX105" s="200">
        <f>AL105*AL$2*IF($FC105="V",1,-1)*IF($Q105="Fixo",(CZ105-INDEX('Curva Forward'!$C$5:$AN$13,MATCH(CONCATENATE(BD_COMERCIAL!$K105," ",BD_COMERCIAL!$L105),'Curva Forward'!$B$5:$B$13,0),MATCH(FX$4,'Curva Forward'!$C$4:$AN$4,0))),CZ105)</f>
        <v>0</v>
      </c>
      <c r="FY105" s="200">
        <f>AM105*AM$2*IF($FC105="V",1,-1)*IF($Q105="Fixo",(DA105-INDEX('Curva Forward'!$C$5:$AN$13,MATCH(CONCATENATE(BD_COMERCIAL!$K105," ",BD_COMERCIAL!$L105),'Curva Forward'!$B$5:$B$13,0),MATCH(FY$4,'Curva Forward'!$C$4:$AN$4,0))),DA105)</f>
        <v>0</v>
      </c>
      <c r="FZ105" s="200">
        <f>AN105*AN$2*IF($FC105="V",1,-1)*IF($Q105="Fixo",(DB105-INDEX('Curva Forward'!$C$5:$AN$13,MATCH(CONCATENATE(BD_COMERCIAL!$K105," ",BD_COMERCIAL!$L105),'Curva Forward'!$B$5:$B$13,0),MATCH(FZ$4,'Curva Forward'!$C$4:$AN$4,0))),DB105)</f>
        <v>0</v>
      </c>
      <c r="GA105" s="200">
        <f>AO105*AO$2*IF($FC105="V",1,-1)*IF($Q105="Fixo",(DC105-INDEX('Curva Forward'!$C$5:$AN$13,MATCH(CONCATENATE(BD_COMERCIAL!$K105," ",BD_COMERCIAL!$L105),'Curva Forward'!$B$5:$B$13,0),MATCH(GA$4,'Curva Forward'!$C$4:$AN$4,0))),DC105)</f>
        <v>0</v>
      </c>
      <c r="GB105" s="200">
        <f>AP105*AP$2*IF($FC105="V",1,-1)*IF($Q105="Fixo",(DD105-INDEX('Curva Forward'!$C$5:$AN$13,MATCH(CONCATENATE(BD_COMERCIAL!$K105," ",BD_COMERCIAL!$L105),'Curva Forward'!$B$5:$B$13,0),MATCH(GB$4,'Curva Forward'!$C$4:$AN$4,0))),DD105)</f>
        <v>0</v>
      </c>
      <c r="GC105" s="200">
        <f>AQ105*AQ$2*IF($FC105="V",1,-1)*IF($Q105="Fixo",(DE105-INDEX('Curva Forward'!$C$5:$AN$13,MATCH(CONCATENATE(BD_COMERCIAL!$K105," ",BD_COMERCIAL!$L105),'Curva Forward'!$B$5:$B$13,0),MATCH(GC$4,'Curva Forward'!$C$4:$AN$4,0))),DE105)</f>
        <v>0</v>
      </c>
      <c r="GD105" s="200">
        <f>AR105*AR$2*IF($FC105="V",1,-1)*IF($Q105="Fixo",(DF105-INDEX('Curva Forward'!$C$5:$AN$13,MATCH(CONCATENATE(BD_COMERCIAL!$K105," ",BD_COMERCIAL!$L105),'Curva Forward'!$B$5:$B$13,0),MATCH(GD$4,'Curva Forward'!$C$4:$AN$4,0))),DF105)</f>
        <v>0</v>
      </c>
      <c r="GE105" s="200">
        <f>AS105*AS$2*IF($FC105="V",1,-1)*IF($Q105="Fixo",(DG105-INDEX('Curva Forward'!$C$5:$AN$13,MATCH(CONCATENATE(BD_COMERCIAL!$K105," ",BD_COMERCIAL!$L105),'Curva Forward'!$B$5:$B$13,0),MATCH(GE$4,'Curva Forward'!$C$4:$AN$4,0))),DG105)</f>
        <v>0</v>
      </c>
      <c r="GF105" s="200">
        <f>AT105*AT$2*IF($FC105="V",1,-1)*IF($Q105="Fixo",(DH105-INDEX('Curva Forward'!$C$5:$AN$13,MATCH(CONCATENATE(BD_COMERCIAL!$K105," ",BD_COMERCIAL!$L105),'Curva Forward'!$B$5:$B$13,0),MATCH(GF$4,'Curva Forward'!$C$4:$AN$4,0))),DH105)</f>
        <v>0</v>
      </c>
      <c r="GG105" s="200">
        <f>AU105*AU$2*IF($FC105="V",1,-1)*IF($Q105="Fixo",(DI105-INDEX('Curva Forward'!$C$5:$AN$13,MATCH(CONCATENATE(BD_COMERCIAL!$K105," ",BD_COMERCIAL!$L105),'Curva Forward'!$B$5:$B$13,0),MATCH(GG$4,'Curva Forward'!$C$4:$AN$4,0))),DI105)</f>
        <v>0</v>
      </c>
      <c r="GH105" s="200">
        <f>AV105*AV$2*IF($FC105="V",1,-1)*IF($Q105="Fixo",(DJ105-INDEX('Curva Forward'!$C$5:$AN$13,MATCH(CONCATENATE(BD_COMERCIAL!$K105," ",BD_COMERCIAL!$L105),'Curva Forward'!$B$5:$B$13,0),MATCH(GH$4,'Curva Forward'!$C$4:$AN$4,0))),DJ105)</f>
        <v>0</v>
      </c>
      <c r="GI105" s="200">
        <f>AW105*AW$2*IF($FC105="V",1,-1)*IF($Q105="Fixo",(DK105-INDEX('Curva Forward'!$C$5:$AN$13,MATCH(CONCATENATE(BD_COMERCIAL!$K105," ",BD_COMERCIAL!$L105),'Curva Forward'!$B$5:$B$13,0),MATCH(GI$4,'Curva Forward'!$C$4:$AN$4,0))),DK105)</f>
        <v>0</v>
      </c>
      <c r="GJ105" s="200">
        <f>AX105*AX$2*IF($FC105="V",1,-1)*IF($Q105="Fixo",(DL105-INDEX('Curva Forward'!$C$5:$AN$13,MATCH(CONCATENATE(BD_COMERCIAL!$K105," ",BD_COMERCIAL!$L105),'Curva Forward'!$B$5:$B$13,0),MATCH(GJ$4,'Curva Forward'!$C$4:$AN$4,0))),DL105)</f>
        <v>0</v>
      </c>
      <c r="GK105" s="200">
        <f>AY105*AY$2*IF($FC105="V",1,-1)*IF($Q105="Fixo",(DM105-INDEX('Curva Forward'!$C$5:$AN$13,MATCH(CONCATENATE(BD_COMERCIAL!$K105," ",BD_COMERCIAL!$L105),'Curva Forward'!$B$5:$B$13,0),MATCH(GK$4,'Curva Forward'!$C$4:$AN$4,0))),DM105)</f>
        <v>0</v>
      </c>
      <c r="GL105" s="200">
        <f>IF(EZ105="",0,CL105*CL$2*IF($FC105="V",1,-1)*IF($Q105="Fixo",(EZ105-INDEX('Curva Forward'!$C$5:$AN$13,MATCH(CONCATENATE(BD_COMERCIAL!$K105," ",BD_COMERCIAL!$L105),'Curva Forward'!$B$5:$B$13,0),MATCH(GL$4,'Curva Forward'!$C$4:$AN$4,0))),EZ105))</f>
        <v>0</v>
      </c>
      <c r="GM105" s="200">
        <f>IF(FA105="",0,CM105*CM$2*IF($FC105="V",1,-1)*IF($Q105="Fixo",(FA105-INDEX('Curva Forward'!$C$5:$AN$13,MATCH(CONCATENATE(BD_COMERCIAL!$K105," ",BD_COMERCIAL!$L105),'Curva Forward'!$B$5:$B$13,0),MATCH(GM$4,'Curva Forward'!$C$4:$AN$4,0))),FA105))</f>
        <v>0</v>
      </c>
      <c r="GN105" s="200">
        <f>IF(FB105="",0,CN105*CN$2*IF($FC105="V",1,-1)*IF($Q105="Fixo",(FB105-INDEX('Curva Forward'!$C$5:$AN$13,MATCH(CONCATENATE(BD_COMERCIAL!$K105," ",BD_COMERCIAL!$L105),'Curva Forward'!$B$5:$B$13,0),MATCH(GN$4,'Curva Forward'!$C$4:$AN$4,0))),FB105))</f>
        <v>0</v>
      </c>
      <c r="GO105" s="201">
        <f t="shared" ca="1" si="44"/>
        <v>0</v>
      </c>
      <c r="GP105" s="201">
        <f t="shared" ca="1" si="45"/>
        <v>0</v>
      </c>
    </row>
    <row r="106" spans="1:198" x14ac:dyDescent="0.25">
      <c r="A106" s="6"/>
      <c r="B106" s="7" t="s">
        <v>438</v>
      </c>
      <c r="C106" s="8">
        <v>44544</v>
      </c>
      <c r="D106" s="9" t="s">
        <v>124</v>
      </c>
      <c r="E106" s="9" t="s">
        <v>125</v>
      </c>
      <c r="F106" s="113">
        <v>3780401000108</v>
      </c>
      <c r="G106" s="10" t="s">
        <v>147</v>
      </c>
      <c r="H106" s="113" t="e">
        <v>#VALUE!</v>
      </c>
      <c r="I106" s="9" t="s">
        <v>139</v>
      </c>
      <c r="J106" s="166" t="s">
        <v>366</v>
      </c>
      <c r="K106" s="10" t="s">
        <v>127</v>
      </c>
      <c r="L106" s="84" t="s">
        <v>22</v>
      </c>
      <c r="M106" s="11">
        <v>44562</v>
      </c>
      <c r="N106" s="12">
        <v>44651</v>
      </c>
      <c r="O106" s="10">
        <v>6</v>
      </c>
      <c r="P106" s="84">
        <v>183</v>
      </c>
      <c r="Q106" s="84" t="s">
        <v>128</v>
      </c>
      <c r="R106" s="10" t="s">
        <v>129</v>
      </c>
      <c r="S106" s="14" t="s">
        <v>135</v>
      </c>
      <c r="T106" s="11"/>
      <c r="U106" s="12"/>
      <c r="V106" s="257" t="str">
        <f ca="1">IF(U106="","",
IF(U106="NA","",
IFERROR(VLOOKUP(EOMONTH(M106,-2)+1,IPCA!$A:$B,2,0),
VLOOKUP(EOMONTH(TODAY(),-2)+1,IPCA!$A:$B,2,0))/
VLOOKUP(EOMONTH(U106,-2)+1,IPCA!$A:$B,2,0)*
P106))</f>
        <v/>
      </c>
      <c r="W106" s="84"/>
      <c r="X106" s="13"/>
      <c r="Y106" s="166"/>
      <c r="Z106" s="107" t="s">
        <v>148</v>
      </c>
      <c r="AA106" s="108" t="s">
        <v>148</v>
      </c>
      <c r="AB106" s="15">
        <v>6</v>
      </c>
      <c r="AC106">
        <v>6</v>
      </c>
      <c r="AD106">
        <v>6</v>
      </c>
      <c r="AM106" s="6"/>
      <c r="AN106" s="15"/>
      <c r="AY106" s="6"/>
      <c r="AZ106" s="15"/>
      <c r="BK106" s="6"/>
      <c r="BL106" s="15"/>
      <c r="BW106" s="6"/>
      <c r="BX106" s="15"/>
      <c r="CI106" s="6"/>
      <c r="CJ106" s="16">
        <f t="shared" si="29"/>
        <v>1.4794520547945205</v>
      </c>
      <c r="CK106" s="16" t="str">
        <f t="shared" si="30"/>
        <v/>
      </c>
      <c r="CL106" s="16" t="str">
        <f t="shared" si="31"/>
        <v/>
      </c>
      <c r="CM106" s="16" t="str">
        <f t="shared" si="32"/>
        <v/>
      </c>
      <c r="CN106" s="16" t="str">
        <f t="shared" si="33"/>
        <v/>
      </c>
      <c r="CO106" s="18"/>
      <c r="CP106" s="15">
        <v>183</v>
      </c>
      <c r="CQ106">
        <v>183</v>
      </c>
      <c r="CR106">
        <v>183</v>
      </c>
      <c r="DA106" s="6"/>
      <c r="DB106" s="15"/>
      <c r="DM106" s="6"/>
      <c r="DN106" s="15"/>
      <c r="DY106" s="6"/>
      <c r="DZ106" s="15"/>
      <c r="EK106" s="6"/>
      <c r="EL106" s="15"/>
      <c r="EW106" s="6"/>
      <c r="EX106" s="16">
        <f t="shared" si="34"/>
        <v>45.123287671232873</v>
      </c>
      <c r="EY106" s="16" t="str">
        <f t="shared" si="35"/>
        <v/>
      </c>
      <c r="EZ106" s="16" t="str">
        <f t="shared" si="36"/>
        <v/>
      </c>
      <c r="FA106" s="16" t="str">
        <f t="shared" si="37"/>
        <v/>
      </c>
      <c r="FB106" s="160" t="str">
        <f t="shared" si="38"/>
        <v/>
      </c>
      <c r="FC106" t="s">
        <v>204</v>
      </c>
      <c r="FD106" s="20" t="s">
        <v>147</v>
      </c>
      <c r="FE106"/>
      <c r="FF106" s="209" t="s">
        <v>206</v>
      </c>
      <c r="FH106" s="284">
        <f t="shared" ca="1" si="39"/>
        <v>0</v>
      </c>
      <c r="FI106" s="208">
        <f t="shared" si="40"/>
        <v>2.9666666666666668</v>
      </c>
      <c r="FK106" t="str">
        <f t="shared" si="41"/>
        <v>Portfólio</v>
      </c>
      <c r="FL106" s="201">
        <f t="shared" ca="1" si="42"/>
        <v>1597248</v>
      </c>
      <c r="FM106" s="201">
        <f t="shared" ca="1" si="43"/>
        <v>0</v>
      </c>
      <c r="FN106" s="200">
        <f>AB106*AB$2*IF($FC106="V",1,-1)*IF($Q106="Fixo",(CP106-INDEX('Curva Forward'!$C$5:$AN$13,MATCH(CONCATENATE(BD_COMERCIAL!$K106," ",BD_COMERCIAL!$L106),'Curva Forward'!$B$5:$B$13,0),MATCH(FN$4,'Curva Forward'!$C$4:$AN$4,0))),CP106)</f>
        <v>526752</v>
      </c>
      <c r="FO106" s="200">
        <f>AC106*AC$2*IF($FC106="V",1,-1)*IF($Q106="Fixo",(CQ106-INDEX('Curva Forward'!$C$5:$AN$13,MATCH(CONCATENATE(BD_COMERCIAL!$K106," ",BD_COMERCIAL!$L106),'Curva Forward'!$B$5:$B$13,0),MATCH(FO$4,'Curva Forward'!$C$4:$AN$4,0))),CQ106)</f>
        <v>508032</v>
      </c>
      <c r="FP106" s="200">
        <f>AD106*AD$2*IF($FC106="V",1,-1)*IF($Q106="Fixo",(CR106-INDEX('Curva Forward'!$C$5:$AN$13,MATCH(CONCATENATE(BD_COMERCIAL!$K106," ",BD_COMERCIAL!$L106),'Curva Forward'!$B$5:$B$13,0),MATCH(FP$4,'Curva Forward'!$C$4:$AN$4,0))),CR106)</f>
        <v>562464</v>
      </c>
      <c r="FQ106" s="200">
        <f>AE106*AE$2*IF($FC106="V",1,-1)*IF($Q106="Fixo",(CS106-INDEX('Curva Forward'!$C$5:$AN$13,MATCH(CONCATENATE(BD_COMERCIAL!$K106," ",BD_COMERCIAL!$L106),'Curva Forward'!$B$5:$B$13,0),MATCH(FQ$4,'Curva Forward'!$C$4:$AN$4,0))),CS106)</f>
        <v>0</v>
      </c>
      <c r="FR106" s="200">
        <f>AF106*AF$2*IF($FC106="V",1,-1)*IF($Q106="Fixo",(CT106-INDEX('Curva Forward'!$C$5:$AN$13,MATCH(CONCATENATE(BD_COMERCIAL!$K106," ",BD_COMERCIAL!$L106),'Curva Forward'!$B$5:$B$13,0),MATCH(FR$4,'Curva Forward'!$C$4:$AN$4,0))),CT106)</f>
        <v>0</v>
      </c>
      <c r="FS106" s="200">
        <f>AG106*AG$2*IF($FC106="V",1,-1)*IF($Q106="Fixo",(CU106-INDEX('Curva Forward'!$C$5:$AN$13,MATCH(CONCATENATE(BD_COMERCIAL!$K106," ",BD_COMERCIAL!$L106),'Curva Forward'!$B$5:$B$13,0),MATCH(FS$4,'Curva Forward'!$C$4:$AN$4,0))),CU106)</f>
        <v>0</v>
      </c>
      <c r="FT106" s="200">
        <f>AH106*AH$2*IF($FC106="V",1,-1)*IF($Q106="Fixo",(CV106-INDEX('Curva Forward'!$C$5:$AN$13,MATCH(CONCATENATE(BD_COMERCIAL!$K106," ",BD_COMERCIAL!$L106),'Curva Forward'!$B$5:$B$13,0),MATCH(FT$4,'Curva Forward'!$C$4:$AN$4,0))),CV106)</f>
        <v>0</v>
      </c>
      <c r="FU106" s="200">
        <f>AI106*AI$2*IF($FC106="V",1,-1)*IF($Q106="Fixo",(CW106-INDEX('Curva Forward'!$C$5:$AN$13,MATCH(CONCATENATE(BD_COMERCIAL!$K106," ",BD_COMERCIAL!$L106),'Curva Forward'!$B$5:$B$13,0),MATCH(FU$4,'Curva Forward'!$C$4:$AN$4,0))),CW106)</f>
        <v>0</v>
      </c>
      <c r="FV106" s="200">
        <f>AJ106*AJ$2*IF($FC106="V",1,-1)*IF($Q106="Fixo",(CX106-INDEX('Curva Forward'!$C$5:$AN$13,MATCH(CONCATENATE(BD_COMERCIAL!$K106," ",BD_COMERCIAL!$L106),'Curva Forward'!$B$5:$B$13,0),MATCH(FV$4,'Curva Forward'!$C$4:$AN$4,0))),CX106)</f>
        <v>0</v>
      </c>
      <c r="FW106" s="200">
        <f>AK106*AK$2*IF($FC106="V",1,-1)*IF($Q106="Fixo",(CY106-INDEX('Curva Forward'!$C$5:$AN$13,MATCH(CONCATENATE(BD_COMERCIAL!$K106," ",BD_COMERCIAL!$L106),'Curva Forward'!$B$5:$B$13,0),MATCH(FW$4,'Curva Forward'!$C$4:$AN$4,0))),CY106)</f>
        <v>0</v>
      </c>
      <c r="FX106" s="200">
        <f>AL106*AL$2*IF($FC106="V",1,-1)*IF($Q106="Fixo",(CZ106-INDEX('Curva Forward'!$C$5:$AN$13,MATCH(CONCATENATE(BD_COMERCIAL!$K106," ",BD_COMERCIAL!$L106),'Curva Forward'!$B$5:$B$13,0),MATCH(FX$4,'Curva Forward'!$C$4:$AN$4,0))),CZ106)</f>
        <v>0</v>
      </c>
      <c r="FY106" s="200">
        <f>AM106*AM$2*IF($FC106="V",1,-1)*IF($Q106="Fixo",(DA106-INDEX('Curva Forward'!$C$5:$AN$13,MATCH(CONCATENATE(BD_COMERCIAL!$K106," ",BD_COMERCIAL!$L106),'Curva Forward'!$B$5:$B$13,0),MATCH(FY$4,'Curva Forward'!$C$4:$AN$4,0))),DA106)</f>
        <v>0</v>
      </c>
      <c r="FZ106" s="200">
        <f>AN106*AN$2*IF($FC106="V",1,-1)*IF($Q106="Fixo",(DB106-INDEX('Curva Forward'!$C$5:$AN$13,MATCH(CONCATENATE(BD_COMERCIAL!$K106," ",BD_COMERCIAL!$L106),'Curva Forward'!$B$5:$B$13,0),MATCH(FZ$4,'Curva Forward'!$C$4:$AN$4,0))),DB106)</f>
        <v>0</v>
      </c>
      <c r="GA106" s="200">
        <f>AO106*AO$2*IF($FC106="V",1,-1)*IF($Q106="Fixo",(DC106-INDEX('Curva Forward'!$C$5:$AN$13,MATCH(CONCATENATE(BD_COMERCIAL!$K106," ",BD_COMERCIAL!$L106),'Curva Forward'!$B$5:$B$13,0),MATCH(GA$4,'Curva Forward'!$C$4:$AN$4,0))),DC106)</f>
        <v>0</v>
      </c>
      <c r="GB106" s="200">
        <f>AP106*AP$2*IF($FC106="V",1,-1)*IF($Q106="Fixo",(DD106-INDEX('Curva Forward'!$C$5:$AN$13,MATCH(CONCATENATE(BD_COMERCIAL!$K106," ",BD_COMERCIAL!$L106),'Curva Forward'!$B$5:$B$13,0),MATCH(GB$4,'Curva Forward'!$C$4:$AN$4,0))),DD106)</f>
        <v>0</v>
      </c>
      <c r="GC106" s="200">
        <f>AQ106*AQ$2*IF($FC106="V",1,-1)*IF($Q106="Fixo",(DE106-INDEX('Curva Forward'!$C$5:$AN$13,MATCH(CONCATENATE(BD_COMERCIAL!$K106," ",BD_COMERCIAL!$L106),'Curva Forward'!$B$5:$B$13,0),MATCH(GC$4,'Curva Forward'!$C$4:$AN$4,0))),DE106)</f>
        <v>0</v>
      </c>
      <c r="GD106" s="200">
        <f>AR106*AR$2*IF($FC106="V",1,-1)*IF($Q106="Fixo",(DF106-INDEX('Curva Forward'!$C$5:$AN$13,MATCH(CONCATENATE(BD_COMERCIAL!$K106," ",BD_COMERCIAL!$L106),'Curva Forward'!$B$5:$B$13,0),MATCH(GD$4,'Curva Forward'!$C$4:$AN$4,0))),DF106)</f>
        <v>0</v>
      </c>
      <c r="GE106" s="200">
        <f>AS106*AS$2*IF($FC106="V",1,-1)*IF($Q106="Fixo",(DG106-INDEX('Curva Forward'!$C$5:$AN$13,MATCH(CONCATENATE(BD_COMERCIAL!$K106," ",BD_COMERCIAL!$L106),'Curva Forward'!$B$5:$B$13,0),MATCH(GE$4,'Curva Forward'!$C$4:$AN$4,0))),DG106)</f>
        <v>0</v>
      </c>
      <c r="GF106" s="200">
        <f>AT106*AT$2*IF($FC106="V",1,-1)*IF($Q106="Fixo",(DH106-INDEX('Curva Forward'!$C$5:$AN$13,MATCH(CONCATENATE(BD_COMERCIAL!$K106," ",BD_COMERCIAL!$L106),'Curva Forward'!$B$5:$B$13,0),MATCH(GF$4,'Curva Forward'!$C$4:$AN$4,0))),DH106)</f>
        <v>0</v>
      </c>
      <c r="GG106" s="200">
        <f>AU106*AU$2*IF($FC106="V",1,-1)*IF($Q106="Fixo",(DI106-INDEX('Curva Forward'!$C$5:$AN$13,MATCH(CONCATENATE(BD_COMERCIAL!$K106," ",BD_COMERCIAL!$L106),'Curva Forward'!$B$5:$B$13,0),MATCH(GG$4,'Curva Forward'!$C$4:$AN$4,0))),DI106)</f>
        <v>0</v>
      </c>
      <c r="GH106" s="200">
        <f>AV106*AV$2*IF($FC106="V",1,-1)*IF($Q106="Fixo",(DJ106-INDEX('Curva Forward'!$C$5:$AN$13,MATCH(CONCATENATE(BD_COMERCIAL!$K106," ",BD_COMERCIAL!$L106),'Curva Forward'!$B$5:$B$13,0),MATCH(GH$4,'Curva Forward'!$C$4:$AN$4,0))),DJ106)</f>
        <v>0</v>
      </c>
      <c r="GI106" s="200">
        <f>AW106*AW$2*IF($FC106="V",1,-1)*IF($Q106="Fixo",(DK106-INDEX('Curva Forward'!$C$5:$AN$13,MATCH(CONCATENATE(BD_COMERCIAL!$K106," ",BD_COMERCIAL!$L106),'Curva Forward'!$B$5:$B$13,0),MATCH(GI$4,'Curva Forward'!$C$4:$AN$4,0))),DK106)</f>
        <v>0</v>
      </c>
      <c r="GJ106" s="200">
        <f>AX106*AX$2*IF($FC106="V",1,-1)*IF($Q106="Fixo",(DL106-INDEX('Curva Forward'!$C$5:$AN$13,MATCH(CONCATENATE(BD_COMERCIAL!$K106," ",BD_COMERCIAL!$L106),'Curva Forward'!$B$5:$B$13,0),MATCH(GJ$4,'Curva Forward'!$C$4:$AN$4,0))),DL106)</f>
        <v>0</v>
      </c>
      <c r="GK106" s="200">
        <f>AY106*AY$2*IF($FC106="V",1,-1)*IF($Q106="Fixo",(DM106-INDEX('Curva Forward'!$C$5:$AN$13,MATCH(CONCATENATE(BD_COMERCIAL!$K106," ",BD_COMERCIAL!$L106),'Curva Forward'!$B$5:$B$13,0),MATCH(GK$4,'Curva Forward'!$C$4:$AN$4,0))),DM106)</f>
        <v>0</v>
      </c>
      <c r="GL106" s="200">
        <f>IF(EZ106="",0,CL106*CL$2*IF($FC106="V",1,-1)*IF($Q106="Fixo",(EZ106-INDEX('Curva Forward'!$C$5:$AN$13,MATCH(CONCATENATE(BD_COMERCIAL!$K106," ",BD_COMERCIAL!$L106),'Curva Forward'!$B$5:$B$13,0),MATCH(GL$4,'Curva Forward'!$C$4:$AN$4,0))),EZ106))</f>
        <v>0</v>
      </c>
      <c r="GM106" s="200">
        <f>IF(FA106="",0,CM106*CM$2*IF($FC106="V",1,-1)*IF($Q106="Fixo",(FA106-INDEX('Curva Forward'!$C$5:$AN$13,MATCH(CONCATENATE(BD_COMERCIAL!$K106," ",BD_COMERCIAL!$L106),'Curva Forward'!$B$5:$B$13,0),MATCH(GM$4,'Curva Forward'!$C$4:$AN$4,0))),FA106))</f>
        <v>0</v>
      </c>
      <c r="GN106" s="200">
        <f>IF(FB106="",0,CN106*CN$2*IF($FC106="V",1,-1)*IF($Q106="Fixo",(FB106-INDEX('Curva Forward'!$C$5:$AN$13,MATCH(CONCATENATE(BD_COMERCIAL!$K106," ",BD_COMERCIAL!$L106),'Curva Forward'!$B$5:$B$13,0),MATCH(GN$4,'Curva Forward'!$C$4:$AN$4,0))),FB106))</f>
        <v>0</v>
      </c>
      <c r="GO106" s="201">
        <f t="shared" ca="1" si="44"/>
        <v>0</v>
      </c>
      <c r="GP106" s="201">
        <f t="shared" ca="1" si="45"/>
        <v>0</v>
      </c>
    </row>
    <row r="107" spans="1:198" x14ac:dyDescent="0.25">
      <c r="A107" s="6"/>
      <c r="B107" s="7" t="s">
        <v>439</v>
      </c>
      <c r="C107" s="8">
        <v>44545</v>
      </c>
      <c r="D107" s="9" t="s">
        <v>124</v>
      </c>
      <c r="E107" s="9" t="s">
        <v>125</v>
      </c>
      <c r="F107" s="113">
        <v>3780401000108</v>
      </c>
      <c r="G107" s="10" t="s">
        <v>427</v>
      </c>
      <c r="H107" s="113">
        <v>4149295000113</v>
      </c>
      <c r="I107" s="9" t="s">
        <v>126</v>
      </c>
      <c r="J107" s="166" t="s">
        <v>440</v>
      </c>
      <c r="K107" s="10" t="s">
        <v>127</v>
      </c>
      <c r="L107" s="84" t="s">
        <v>22</v>
      </c>
      <c r="M107" s="11">
        <v>44562</v>
      </c>
      <c r="N107" s="12">
        <v>44926</v>
      </c>
      <c r="O107" s="10">
        <v>2.25</v>
      </c>
      <c r="P107" s="84">
        <v>234</v>
      </c>
      <c r="Q107" s="84" t="s">
        <v>128</v>
      </c>
      <c r="R107" s="10" t="s">
        <v>129</v>
      </c>
      <c r="S107" s="14" t="s">
        <v>281</v>
      </c>
      <c r="T107" s="11"/>
      <c r="U107" s="12"/>
      <c r="V107" s="257" t="str">
        <f ca="1">IF(U107="","",
IF(U107="NA","",
IFERROR(VLOOKUP(EOMONTH(M107,-2)+1,IPCA!$A:$B,2,0),
VLOOKUP(EOMONTH(TODAY(),-2)+1,IPCA!$A:$B,2,0))/
VLOOKUP(EOMONTH(U107,-2)+1,IPCA!$A:$B,2,0)*
P107))</f>
        <v/>
      </c>
      <c r="W107" s="84"/>
      <c r="X107" s="13" t="s">
        <v>133</v>
      </c>
      <c r="Y107" s="166" t="s">
        <v>561</v>
      </c>
      <c r="Z107" s="107" t="s">
        <v>136</v>
      </c>
      <c r="AA107" s="108">
        <v>44621</v>
      </c>
      <c r="AB107" s="15">
        <v>2.25</v>
      </c>
      <c r="AC107">
        <v>2.25</v>
      </c>
      <c r="AD107">
        <v>2.25</v>
      </c>
      <c r="AE107">
        <v>2.25</v>
      </c>
      <c r="AF107">
        <v>2.25</v>
      </c>
      <c r="AG107">
        <v>2.25</v>
      </c>
      <c r="AH107">
        <v>2.25</v>
      </c>
      <c r="AI107">
        <v>2.25</v>
      </c>
      <c r="AJ107">
        <v>2.25</v>
      </c>
      <c r="AK107">
        <v>2.25</v>
      </c>
      <c r="AL107">
        <v>2.25</v>
      </c>
      <c r="AM107" s="6">
        <v>2.25</v>
      </c>
      <c r="AN107" s="15"/>
      <c r="AY107" s="6"/>
      <c r="AZ107" s="15"/>
      <c r="BK107" s="6"/>
      <c r="BL107" s="15"/>
      <c r="BW107" s="6"/>
      <c r="BX107" s="15"/>
      <c r="CI107" s="6"/>
      <c r="CJ107" s="16">
        <f t="shared" si="29"/>
        <v>2.25</v>
      </c>
      <c r="CK107" s="16" t="str">
        <f t="shared" si="30"/>
        <v/>
      </c>
      <c r="CL107" s="16" t="str">
        <f t="shared" si="31"/>
        <v/>
      </c>
      <c r="CM107" s="16" t="str">
        <f t="shared" si="32"/>
        <v/>
      </c>
      <c r="CN107" s="16" t="str">
        <f t="shared" si="33"/>
        <v/>
      </c>
      <c r="CO107" s="18"/>
      <c r="CP107" s="15">
        <v>234</v>
      </c>
      <c r="CQ107">
        <v>234</v>
      </c>
      <c r="CR107">
        <v>234</v>
      </c>
      <c r="CS107">
        <v>234</v>
      </c>
      <c r="CT107">
        <v>234</v>
      </c>
      <c r="CU107">
        <v>234</v>
      </c>
      <c r="CV107">
        <v>234</v>
      </c>
      <c r="CW107">
        <v>234</v>
      </c>
      <c r="CX107">
        <v>234</v>
      </c>
      <c r="CY107">
        <v>234</v>
      </c>
      <c r="CZ107">
        <v>234</v>
      </c>
      <c r="DA107" s="6">
        <v>234</v>
      </c>
      <c r="DB107" s="15"/>
      <c r="DM107" s="6"/>
      <c r="DN107" s="15"/>
      <c r="DY107" s="6"/>
      <c r="DZ107" s="15"/>
      <c r="EK107" s="6"/>
      <c r="EL107" s="15"/>
      <c r="EW107" s="6"/>
      <c r="EX107" s="16">
        <f t="shared" si="34"/>
        <v>234</v>
      </c>
      <c r="EY107" s="16" t="str">
        <f t="shared" si="35"/>
        <v/>
      </c>
      <c r="EZ107" s="16" t="str">
        <f t="shared" si="36"/>
        <v/>
      </c>
      <c r="FA107" s="16" t="str">
        <f t="shared" si="37"/>
        <v/>
      </c>
      <c r="FB107" s="160" t="str">
        <f t="shared" si="38"/>
        <v/>
      </c>
      <c r="FC107" t="s">
        <v>204</v>
      </c>
      <c r="FD107" s="20" t="s">
        <v>126</v>
      </c>
      <c r="FE107"/>
      <c r="FF107" s="209" t="s">
        <v>206</v>
      </c>
      <c r="FH107" s="284">
        <f t="shared" ca="1" si="39"/>
        <v>0</v>
      </c>
      <c r="FI107" s="208">
        <f t="shared" si="40"/>
        <v>12.133333333333333</v>
      </c>
      <c r="FK107" t="str">
        <f t="shared" si="41"/>
        <v>EDP Trading Comercialização e Serviços De Energia S.A</v>
      </c>
      <c r="FL107" s="201">
        <f t="shared" ca="1" si="42"/>
        <v>3160044.9</v>
      </c>
      <c r="FM107" s="201">
        <f t="shared" ca="1" si="43"/>
        <v>0</v>
      </c>
      <c r="FN107" s="200">
        <f>AB107*AB$2*IF($FC107="V",1,-1)*IF($Q107="Fixo",(CP107-INDEX('Curva Forward'!$C$5:$AN$13,MATCH(CONCATENATE(BD_COMERCIAL!$K107," ",BD_COMERCIAL!$L107),'Curva Forward'!$B$5:$B$13,0),MATCH(FN$4,'Curva Forward'!$C$4:$AN$4,0))),CP107)</f>
        <v>282906</v>
      </c>
      <c r="FO107" s="200">
        <f>AC107*AC$2*IF($FC107="V",1,-1)*IF($Q107="Fixo",(CQ107-INDEX('Curva Forward'!$C$5:$AN$13,MATCH(CONCATENATE(BD_COMERCIAL!$K107," ",BD_COMERCIAL!$L107),'Curva Forward'!$B$5:$B$13,0),MATCH(FO$4,'Curva Forward'!$C$4:$AN$4,0))),CQ107)</f>
        <v>267624</v>
      </c>
      <c r="FP107" s="200">
        <f>AD107*AD$2*IF($FC107="V",1,-1)*IF($Q107="Fixo",(CR107-INDEX('Curva Forward'!$C$5:$AN$13,MATCH(CONCATENATE(BD_COMERCIAL!$K107," ",BD_COMERCIAL!$L107),'Curva Forward'!$B$5:$B$13,0),MATCH(FP$4,'Curva Forward'!$C$4:$AN$4,0))),CR107)</f>
        <v>296298</v>
      </c>
      <c r="FQ107" s="200">
        <f>AE107*AE$2*IF($FC107="V",1,-1)*IF($Q107="Fixo",(CS107-INDEX('Curva Forward'!$C$5:$AN$13,MATCH(CONCATENATE(BD_COMERCIAL!$K107," ",BD_COMERCIAL!$L107),'Curva Forward'!$B$5:$B$13,0),MATCH(FQ$4,'Curva Forward'!$C$4:$AN$4,0))),CS107)</f>
        <v>286740</v>
      </c>
      <c r="FR107" s="200">
        <f>AF107*AF$2*IF($FC107="V",1,-1)*IF($Q107="Fixo",(CT107-INDEX('Curva Forward'!$C$5:$AN$13,MATCH(CONCATENATE(BD_COMERCIAL!$K107," ",BD_COMERCIAL!$L107),'Curva Forward'!$B$5:$B$13,0),MATCH(FR$4,'Curva Forward'!$C$4:$AN$4,0))),CT107)</f>
        <v>297972</v>
      </c>
      <c r="FS107" s="200">
        <f>AG107*AG$2*IF($FC107="V",1,-1)*IF($Q107="Fixo",(CU107-INDEX('Curva Forward'!$C$5:$AN$13,MATCH(CONCATENATE(BD_COMERCIAL!$K107," ",BD_COMERCIAL!$L107),'Curva Forward'!$B$5:$B$13,0),MATCH(FS$4,'Curva Forward'!$C$4:$AN$4,0))),CU107)</f>
        <v>288441</v>
      </c>
      <c r="FT107" s="200">
        <f>AH107*AH$2*IF($FC107="V",1,-1)*IF($Q107="Fixo",(CV107-INDEX('Curva Forward'!$C$5:$AN$13,MATCH(CONCATENATE(BD_COMERCIAL!$K107," ",BD_COMERCIAL!$L107),'Curva Forward'!$B$5:$B$13,0),MATCH(FT$4,'Curva Forward'!$C$4:$AN$4,0))),CV107)</f>
        <v>280143.89999999997</v>
      </c>
      <c r="FU107" s="200">
        <f>AI107*AI$2*IF($FC107="V",1,-1)*IF($Q107="Fixo",(CW107-INDEX('Curva Forward'!$C$5:$AN$13,MATCH(CONCATENATE(BD_COMERCIAL!$K107," ",BD_COMERCIAL!$L107),'Curva Forward'!$B$5:$B$13,0),MATCH(FU$4,'Curva Forward'!$C$4:$AN$4,0))),CW107)</f>
        <v>249426</v>
      </c>
      <c r="FV107" s="200">
        <f>AJ107*AJ$2*IF($FC107="V",1,-1)*IF($Q107="Fixo",(CX107-INDEX('Curva Forward'!$C$5:$AN$13,MATCH(CONCATENATE(BD_COMERCIAL!$K107," ",BD_COMERCIAL!$L107),'Curva Forward'!$B$5:$B$13,0),MATCH(FV$4,'Curva Forward'!$C$4:$AN$4,0))),CX107)</f>
        <v>246240</v>
      </c>
      <c r="FW107" s="200">
        <f>AK107*AK$2*IF($FC107="V",1,-1)*IF($Q107="Fixo",(CY107-INDEX('Curva Forward'!$C$5:$AN$13,MATCH(CONCATENATE(BD_COMERCIAL!$K107," ",BD_COMERCIAL!$L107),'Curva Forward'!$B$5:$B$13,0),MATCH(FW$4,'Curva Forward'!$C$4:$AN$4,0))),CY107)</f>
        <v>224316</v>
      </c>
      <c r="FX107" s="200">
        <f>AL107*AL$2*IF($FC107="V",1,-1)*IF($Q107="Fixo",(CZ107-INDEX('Curva Forward'!$C$5:$AN$13,MATCH(CONCATENATE(BD_COMERCIAL!$K107," ",BD_COMERCIAL!$L107),'Curva Forward'!$B$5:$B$13,0),MATCH(FX$4,'Curva Forward'!$C$4:$AN$4,0))),CZ107)</f>
        <v>210600</v>
      </c>
      <c r="FY107" s="200">
        <f>AM107*AM$2*IF($FC107="V",1,-1)*IF($Q107="Fixo",(DA107-INDEX('Curva Forward'!$C$5:$AN$13,MATCH(CONCATENATE(BD_COMERCIAL!$K107," ",BD_COMERCIAL!$L107),'Curva Forward'!$B$5:$B$13,0),MATCH(FY$4,'Curva Forward'!$C$4:$AN$4,0))),DA107)</f>
        <v>229338</v>
      </c>
      <c r="FZ107" s="200">
        <f>AN107*AN$2*IF($FC107="V",1,-1)*IF($Q107="Fixo",(DB107-INDEX('Curva Forward'!$C$5:$AN$13,MATCH(CONCATENATE(BD_COMERCIAL!$K107," ",BD_COMERCIAL!$L107),'Curva Forward'!$B$5:$B$13,0),MATCH(FZ$4,'Curva Forward'!$C$4:$AN$4,0))),DB107)</f>
        <v>0</v>
      </c>
      <c r="GA107" s="200">
        <f>AO107*AO$2*IF($FC107="V",1,-1)*IF($Q107="Fixo",(DC107-INDEX('Curva Forward'!$C$5:$AN$13,MATCH(CONCATENATE(BD_COMERCIAL!$K107," ",BD_COMERCIAL!$L107),'Curva Forward'!$B$5:$B$13,0),MATCH(GA$4,'Curva Forward'!$C$4:$AN$4,0))),DC107)</f>
        <v>0</v>
      </c>
      <c r="GB107" s="200">
        <f>AP107*AP$2*IF($FC107="V",1,-1)*IF($Q107="Fixo",(DD107-INDEX('Curva Forward'!$C$5:$AN$13,MATCH(CONCATENATE(BD_COMERCIAL!$K107," ",BD_COMERCIAL!$L107),'Curva Forward'!$B$5:$B$13,0),MATCH(GB$4,'Curva Forward'!$C$4:$AN$4,0))),DD107)</f>
        <v>0</v>
      </c>
      <c r="GC107" s="200">
        <f>AQ107*AQ$2*IF($FC107="V",1,-1)*IF($Q107="Fixo",(DE107-INDEX('Curva Forward'!$C$5:$AN$13,MATCH(CONCATENATE(BD_COMERCIAL!$K107," ",BD_COMERCIAL!$L107),'Curva Forward'!$B$5:$B$13,0),MATCH(GC$4,'Curva Forward'!$C$4:$AN$4,0))),DE107)</f>
        <v>0</v>
      </c>
      <c r="GD107" s="200">
        <f>AR107*AR$2*IF($FC107="V",1,-1)*IF($Q107="Fixo",(DF107-INDEX('Curva Forward'!$C$5:$AN$13,MATCH(CONCATENATE(BD_COMERCIAL!$K107," ",BD_COMERCIAL!$L107),'Curva Forward'!$B$5:$B$13,0),MATCH(GD$4,'Curva Forward'!$C$4:$AN$4,0))),DF107)</f>
        <v>0</v>
      </c>
      <c r="GE107" s="200">
        <f>AS107*AS$2*IF($FC107="V",1,-1)*IF($Q107="Fixo",(DG107-INDEX('Curva Forward'!$C$5:$AN$13,MATCH(CONCATENATE(BD_COMERCIAL!$K107," ",BD_COMERCIAL!$L107),'Curva Forward'!$B$5:$B$13,0),MATCH(GE$4,'Curva Forward'!$C$4:$AN$4,0))),DG107)</f>
        <v>0</v>
      </c>
      <c r="GF107" s="200">
        <f>AT107*AT$2*IF($FC107="V",1,-1)*IF($Q107="Fixo",(DH107-INDEX('Curva Forward'!$C$5:$AN$13,MATCH(CONCATENATE(BD_COMERCIAL!$K107," ",BD_COMERCIAL!$L107),'Curva Forward'!$B$5:$B$13,0),MATCH(GF$4,'Curva Forward'!$C$4:$AN$4,0))),DH107)</f>
        <v>0</v>
      </c>
      <c r="GG107" s="200">
        <f>AU107*AU$2*IF($FC107="V",1,-1)*IF($Q107="Fixo",(DI107-INDEX('Curva Forward'!$C$5:$AN$13,MATCH(CONCATENATE(BD_COMERCIAL!$K107," ",BD_COMERCIAL!$L107),'Curva Forward'!$B$5:$B$13,0),MATCH(GG$4,'Curva Forward'!$C$4:$AN$4,0))),DI107)</f>
        <v>0</v>
      </c>
      <c r="GH107" s="200">
        <f>AV107*AV$2*IF($FC107="V",1,-1)*IF($Q107="Fixo",(DJ107-INDEX('Curva Forward'!$C$5:$AN$13,MATCH(CONCATENATE(BD_COMERCIAL!$K107," ",BD_COMERCIAL!$L107),'Curva Forward'!$B$5:$B$13,0),MATCH(GH$4,'Curva Forward'!$C$4:$AN$4,0))),DJ107)</f>
        <v>0</v>
      </c>
      <c r="GI107" s="200">
        <f>AW107*AW$2*IF($FC107="V",1,-1)*IF($Q107="Fixo",(DK107-INDEX('Curva Forward'!$C$5:$AN$13,MATCH(CONCATENATE(BD_COMERCIAL!$K107," ",BD_COMERCIAL!$L107),'Curva Forward'!$B$5:$B$13,0),MATCH(GI$4,'Curva Forward'!$C$4:$AN$4,0))),DK107)</f>
        <v>0</v>
      </c>
      <c r="GJ107" s="200">
        <f>AX107*AX$2*IF($FC107="V",1,-1)*IF($Q107="Fixo",(DL107-INDEX('Curva Forward'!$C$5:$AN$13,MATCH(CONCATENATE(BD_COMERCIAL!$K107," ",BD_COMERCIAL!$L107),'Curva Forward'!$B$5:$B$13,0),MATCH(GJ$4,'Curva Forward'!$C$4:$AN$4,0))),DL107)</f>
        <v>0</v>
      </c>
      <c r="GK107" s="200">
        <f>AY107*AY$2*IF($FC107="V",1,-1)*IF($Q107="Fixo",(DM107-INDEX('Curva Forward'!$C$5:$AN$13,MATCH(CONCATENATE(BD_COMERCIAL!$K107," ",BD_COMERCIAL!$L107),'Curva Forward'!$B$5:$B$13,0),MATCH(GK$4,'Curva Forward'!$C$4:$AN$4,0))),DM107)</f>
        <v>0</v>
      </c>
      <c r="GL107" s="200">
        <f>IF(EZ107="",0,CL107*CL$2*IF($FC107="V",1,-1)*IF($Q107="Fixo",(EZ107-INDEX('Curva Forward'!$C$5:$AN$13,MATCH(CONCATENATE(BD_COMERCIAL!$K107," ",BD_COMERCIAL!$L107),'Curva Forward'!$B$5:$B$13,0),MATCH(GL$4,'Curva Forward'!$C$4:$AN$4,0))),EZ107))</f>
        <v>0</v>
      </c>
      <c r="GM107" s="200">
        <f>IF(FA107="",0,CM107*CM$2*IF($FC107="V",1,-1)*IF($Q107="Fixo",(FA107-INDEX('Curva Forward'!$C$5:$AN$13,MATCH(CONCATENATE(BD_COMERCIAL!$K107," ",BD_COMERCIAL!$L107),'Curva Forward'!$B$5:$B$13,0),MATCH(GM$4,'Curva Forward'!$C$4:$AN$4,0))),FA107))</f>
        <v>0</v>
      </c>
      <c r="GN107" s="200">
        <f>IF(FB107="",0,CN107*CN$2*IF($FC107="V",1,-1)*IF($Q107="Fixo",(FB107-INDEX('Curva Forward'!$C$5:$AN$13,MATCH(CONCATENATE(BD_COMERCIAL!$K107," ",BD_COMERCIAL!$L107),'Curva Forward'!$B$5:$B$13,0),MATCH(GN$4,'Curva Forward'!$C$4:$AN$4,0))),FB107))</f>
        <v>0</v>
      </c>
      <c r="GO107" s="201">
        <f t="shared" ca="1" si="44"/>
        <v>0</v>
      </c>
      <c r="GP107" s="201">
        <f t="shared" ca="1" si="45"/>
        <v>0</v>
      </c>
    </row>
    <row r="108" spans="1:198" x14ac:dyDescent="0.25">
      <c r="A108" s="6"/>
      <c r="B108" s="7" t="s">
        <v>441</v>
      </c>
      <c r="C108" s="8">
        <v>44545</v>
      </c>
      <c r="D108" s="9" t="s">
        <v>124</v>
      </c>
      <c r="E108" s="9" t="s">
        <v>125</v>
      </c>
      <c r="F108" s="113">
        <v>3780401000108</v>
      </c>
      <c r="G108" s="10" t="s">
        <v>199</v>
      </c>
      <c r="H108" s="113">
        <v>11085823000183</v>
      </c>
      <c r="I108" s="9" t="s">
        <v>126</v>
      </c>
      <c r="J108" s="166" t="s">
        <v>440</v>
      </c>
      <c r="K108" s="10" t="s">
        <v>127</v>
      </c>
      <c r="L108" s="84" t="s">
        <v>22</v>
      </c>
      <c r="M108" s="11">
        <v>44562</v>
      </c>
      <c r="N108" s="12">
        <v>44926</v>
      </c>
      <c r="O108" s="10">
        <v>5</v>
      </c>
      <c r="P108" s="84">
        <v>234</v>
      </c>
      <c r="Q108" s="84" t="s">
        <v>128</v>
      </c>
      <c r="R108" s="10" t="s">
        <v>129</v>
      </c>
      <c r="S108" s="168" t="s">
        <v>135</v>
      </c>
      <c r="T108" s="11"/>
      <c r="U108" s="12"/>
      <c r="V108" s="257" t="str">
        <f ca="1">IF(U108="","",
IF(U108="NA","",
IFERROR(VLOOKUP(EOMONTH(M108,-2)+1,IPCA!$A:$B,2,0),
VLOOKUP(EOMONTH(TODAY(),-2)+1,IPCA!$A:$B,2,0))/
VLOOKUP(EOMONTH(U108,-2)+1,IPCA!$A:$B,2,0)*
P108))</f>
        <v/>
      </c>
      <c r="W108" s="84"/>
      <c r="X108" s="13" t="s">
        <v>133</v>
      </c>
      <c r="Y108" s="166" t="s">
        <v>660</v>
      </c>
      <c r="Z108" s="107" t="s">
        <v>136</v>
      </c>
      <c r="AA108" s="108">
        <v>44602</v>
      </c>
      <c r="AB108" s="15">
        <v>5</v>
      </c>
      <c r="AC108">
        <v>5</v>
      </c>
      <c r="AD108">
        <v>5</v>
      </c>
      <c r="AE108">
        <v>5</v>
      </c>
      <c r="AF108">
        <v>5</v>
      </c>
      <c r="AG108">
        <v>5</v>
      </c>
      <c r="AH108">
        <v>5</v>
      </c>
      <c r="AI108">
        <v>5</v>
      </c>
      <c r="AJ108">
        <v>5</v>
      </c>
      <c r="AK108">
        <v>5</v>
      </c>
      <c r="AL108">
        <v>5</v>
      </c>
      <c r="AM108" s="6">
        <v>5</v>
      </c>
      <c r="AN108" s="15"/>
      <c r="AY108" s="6"/>
      <c r="AZ108" s="15"/>
      <c r="BK108" s="6"/>
      <c r="BL108" s="15"/>
      <c r="BW108" s="6"/>
      <c r="BX108" s="15"/>
      <c r="CI108" s="6"/>
      <c r="CJ108" s="16">
        <f t="shared" si="29"/>
        <v>5</v>
      </c>
      <c r="CK108" s="16" t="str">
        <f t="shared" si="30"/>
        <v/>
      </c>
      <c r="CL108" s="16" t="str">
        <f t="shared" si="31"/>
        <v/>
      </c>
      <c r="CM108" s="16" t="str">
        <f t="shared" si="32"/>
        <v/>
      </c>
      <c r="CN108" s="16" t="str">
        <f t="shared" si="33"/>
        <v/>
      </c>
      <c r="CO108" s="18"/>
      <c r="CP108" s="15">
        <v>234</v>
      </c>
      <c r="CQ108">
        <v>234</v>
      </c>
      <c r="CR108">
        <v>234</v>
      </c>
      <c r="CS108">
        <v>234</v>
      </c>
      <c r="CT108">
        <v>234</v>
      </c>
      <c r="CU108">
        <v>234</v>
      </c>
      <c r="CV108">
        <v>234</v>
      </c>
      <c r="CW108">
        <v>234</v>
      </c>
      <c r="CX108">
        <v>234</v>
      </c>
      <c r="CY108">
        <v>234</v>
      </c>
      <c r="CZ108">
        <v>234</v>
      </c>
      <c r="DA108" s="6">
        <v>234</v>
      </c>
      <c r="DB108" s="15"/>
      <c r="DM108" s="6"/>
      <c r="DN108" s="15"/>
      <c r="DY108" s="6"/>
      <c r="DZ108" s="15"/>
      <c r="EK108" s="6"/>
      <c r="EL108" s="15"/>
      <c r="EW108" s="6"/>
      <c r="EX108" s="16">
        <f t="shared" si="34"/>
        <v>234</v>
      </c>
      <c r="EY108" s="16" t="str">
        <f t="shared" si="35"/>
        <v/>
      </c>
      <c r="EZ108" s="16" t="str">
        <f t="shared" si="36"/>
        <v/>
      </c>
      <c r="FA108" s="16" t="str">
        <f t="shared" si="37"/>
        <v/>
      </c>
      <c r="FB108" s="160" t="str">
        <f t="shared" si="38"/>
        <v/>
      </c>
      <c r="FC108" t="s">
        <v>204</v>
      </c>
      <c r="FD108" s="20" t="s">
        <v>126</v>
      </c>
      <c r="FE108"/>
      <c r="FF108" s="209" t="s">
        <v>206</v>
      </c>
      <c r="FH108" s="284">
        <f t="shared" ca="1" si="39"/>
        <v>0</v>
      </c>
      <c r="FI108" s="208">
        <f t="shared" si="40"/>
        <v>12.133333333333333</v>
      </c>
      <c r="FK108" t="str">
        <f t="shared" si="41"/>
        <v>America Energia S/A</v>
      </c>
      <c r="FL108" s="201">
        <f t="shared" ca="1" si="42"/>
        <v>7022322</v>
      </c>
      <c r="FM108" s="201">
        <f t="shared" ca="1" si="43"/>
        <v>0</v>
      </c>
      <c r="FN108" s="200">
        <f>AB108*AB$2*IF($FC108="V",1,-1)*IF($Q108="Fixo",(CP108-INDEX('Curva Forward'!$C$5:$AN$13,MATCH(CONCATENATE(BD_COMERCIAL!$K108," ",BD_COMERCIAL!$L108),'Curva Forward'!$B$5:$B$13,0),MATCH(FN$4,'Curva Forward'!$C$4:$AN$4,0))),CP108)</f>
        <v>628680</v>
      </c>
      <c r="FO108" s="200">
        <f>AC108*AC$2*IF($FC108="V",1,-1)*IF($Q108="Fixo",(CQ108-INDEX('Curva Forward'!$C$5:$AN$13,MATCH(CONCATENATE(BD_COMERCIAL!$K108," ",BD_COMERCIAL!$L108),'Curva Forward'!$B$5:$B$13,0),MATCH(FO$4,'Curva Forward'!$C$4:$AN$4,0))),CQ108)</f>
        <v>594720</v>
      </c>
      <c r="FP108" s="200">
        <f>AD108*AD$2*IF($FC108="V",1,-1)*IF($Q108="Fixo",(CR108-INDEX('Curva Forward'!$C$5:$AN$13,MATCH(CONCATENATE(BD_COMERCIAL!$K108," ",BD_COMERCIAL!$L108),'Curva Forward'!$B$5:$B$13,0),MATCH(FP$4,'Curva Forward'!$C$4:$AN$4,0))),CR108)</f>
        <v>658440</v>
      </c>
      <c r="FQ108" s="200">
        <f>AE108*AE$2*IF($FC108="V",1,-1)*IF($Q108="Fixo",(CS108-INDEX('Curva Forward'!$C$5:$AN$13,MATCH(CONCATENATE(BD_COMERCIAL!$K108," ",BD_COMERCIAL!$L108),'Curva Forward'!$B$5:$B$13,0),MATCH(FQ$4,'Curva Forward'!$C$4:$AN$4,0))),CS108)</f>
        <v>637200</v>
      </c>
      <c r="FR108" s="200">
        <f>AF108*AF$2*IF($FC108="V",1,-1)*IF($Q108="Fixo",(CT108-INDEX('Curva Forward'!$C$5:$AN$13,MATCH(CONCATENATE(BD_COMERCIAL!$K108," ",BD_COMERCIAL!$L108),'Curva Forward'!$B$5:$B$13,0),MATCH(FR$4,'Curva Forward'!$C$4:$AN$4,0))),CT108)</f>
        <v>662160</v>
      </c>
      <c r="FS108" s="200">
        <f>AG108*AG$2*IF($FC108="V",1,-1)*IF($Q108="Fixo",(CU108-INDEX('Curva Forward'!$C$5:$AN$13,MATCH(CONCATENATE(BD_COMERCIAL!$K108," ",BD_COMERCIAL!$L108),'Curva Forward'!$B$5:$B$13,0),MATCH(FS$4,'Curva Forward'!$C$4:$AN$4,0))),CU108)</f>
        <v>640980</v>
      </c>
      <c r="FT108" s="200">
        <f>AH108*AH$2*IF($FC108="V",1,-1)*IF($Q108="Fixo",(CV108-INDEX('Curva Forward'!$C$5:$AN$13,MATCH(CONCATENATE(BD_COMERCIAL!$K108," ",BD_COMERCIAL!$L108),'Curva Forward'!$B$5:$B$13,0),MATCH(FT$4,'Curva Forward'!$C$4:$AN$4,0))),CV108)</f>
        <v>622542</v>
      </c>
      <c r="FU108" s="200">
        <f>AI108*AI$2*IF($FC108="V",1,-1)*IF($Q108="Fixo",(CW108-INDEX('Curva Forward'!$C$5:$AN$13,MATCH(CONCATENATE(BD_COMERCIAL!$K108," ",BD_COMERCIAL!$L108),'Curva Forward'!$B$5:$B$13,0),MATCH(FU$4,'Curva Forward'!$C$4:$AN$4,0))),CW108)</f>
        <v>554280</v>
      </c>
      <c r="FV108" s="200">
        <f>AJ108*AJ$2*IF($FC108="V",1,-1)*IF($Q108="Fixo",(CX108-INDEX('Curva Forward'!$C$5:$AN$13,MATCH(CONCATENATE(BD_COMERCIAL!$K108," ",BD_COMERCIAL!$L108),'Curva Forward'!$B$5:$B$13,0),MATCH(FV$4,'Curva Forward'!$C$4:$AN$4,0))),CX108)</f>
        <v>547200</v>
      </c>
      <c r="FW108" s="200">
        <f>AK108*AK$2*IF($FC108="V",1,-1)*IF($Q108="Fixo",(CY108-INDEX('Curva Forward'!$C$5:$AN$13,MATCH(CONCATENATE(BD_COMERCIAL!$K108," ",BD_COMERCIAL!$L108),'Curva Forward'!$B$5:$B$13,0),MATCH(FW$4,'Curva Forward'!$C$4:$AN$4,0))),CY108)</f>
        <v>498480</v>
      </c>
      <c r="FX108" s="200">
        <f>AL108*AL$2*IF($FC108="V",1,-1)*IF($Q108="Fixo",(CZ108-INDEX('Curva Forward'!$C$5:$AN$13,MATCH(CONCATENATE(BD_COMERCIAL!$K108," ",BD_COMERCIAL!$L108),'Curva Forward'!$B$5:$B$13,0),MATCH(FX$4,'Curva Forward'!$C$4:$AN$4,0))),CZ108)</f>
        <v>468000</v>
      </c>
      <c r="FY108" s="200">
        <f>AM108*AM$2*IF($FC108="V",1,-1)*IF($Q108="Fixo",(DA108-INDEX('Curva Forward'!$C$5:$AN$13,MATCH(CONCATENATE(BD_COMERCIAL!$K108," ",BD_COMERCIAL!$L108),'Curva Forward'!$B$5:$B$13,0),MATCH(FY$4,'Curva Forward'!$C$4:$AN$4,0))),DA108)</f>
        <v>509640</v>
      </c>
      <c r="FZ108" s="200">
        <f>AN108*AN$2*IF($FC108="V",1,-1)*IF($Q108="Fixo",(DB108-INDEX('Curva Forward'!$C$5:$AN$13,MATCH(CONCATENATE(BD_COMERCIAL!$K108," ",BD_COMERCIAL!$L108),'Curva Forward'!$B$5:$B$13,0),MATCH(FZ$4,'Curva Forward'!$C$4:$AN$4,0))),DB108)</f>
        <v>0</v>
      </c>
      <c r="GA108" s="200">
        <f>AO108*AO$2*IF($FC108="V",1,-1)*IF($Q108="Fixo",(DC108-INDEX('Curva Forward'!$C$5:$AN$13,MATCH(CONCATENATE(BD_COMERCIAL!$K108," ",BD_COMERCIAL!$L108),'Curva Forward'!$B$5:$B$13,0),MATCH(GA$4,'Curva Forward'!$C$4:$AN$4,0))),DC108)</f>
        <v>0</v>
      </c>
      <c r="GB108" s="200">
        <f>AP108*AP$2*IF($FC108="V",1,-1)*IF($Q108="Fixo",(DD108-INDEX('Curva Forward'!$C$5:$AN$13,MATCH(CONCATENATE(BD_COMERCIAL!$K108," ",BD_COMERCIAL!$L108),'Curva Forward'!$B$5:$B$13,0),MATCH(GB$4,'Curva Forward'!$C$4:$AN$4,0))),DD108)</f>
        <v>0</v>
      </c>
      <c r="GC108" s="200">
        <f>AQ108*AQ$2*IF($FC108="V",1,-1)*IF($Q108="Fixo",(DE108-INDEX('Curva Forward'!$C$5:$AN$13,MATCH(CONCATENATE(BD_COMERCIAL!$K108," ",BD_COMERCIAL!$L108),'Curva Forward'!$B$5:$B$13,0),MATCH(GC$4,'Curva Forward'!$C$4:$AN$4,0))),DE108)</f>
        <v>0</v>
      </c>
      <c r="GD108" s="200">
        <f>AR108*AR$2*IF($FC108="V",1,-1)*IF($Q108="Fixo",(DF108-INDEX('Curva Forward'!$C$5:$AN$13,MATCH(CONCATENATE(BD_COMERCIAL!$K108," ",BD_COMERCIAL!$L108),'Curva Forward'!$B$5:$B$13,0),MATCH(GD$4,'Curva Forward'!$C$4:$AN$4,0))),DF108)</f>
        <v>0</v>
      </c>
      <c r="GE108" s="200">
        <f>AS108*AS$2*IF($FC108="V",1,-1)*IF($Q108="Fixo",(DG108-INDEX('Curva Forward'!$C$5:$AN$13,MATCH(CONCATENATE(BD_COMERCIAL!$K108," ",BD_COMERCIAL!$L108),'Curva Forward'!$B$5:$B$13,0),MATCH(GE$4,'Curva Forward'!$C$4:$AN$4,0))),DG108)</f>
        <v>0</v>
      </c>
      <c r="GF108" s="200">
        <f>AT108*AT$2*IF($FC108="V",1,-1)*IF($Q108="Fixo",(DH108-INDEX('Curva Forward'!$C$5:$AN$13,MATCH(CONCATENATE(BD_COMERCIAL!$K108," ",BD_COMERCIAL!$L108),'Curva Forward'!$B$5:$B$13,0),MATCH(GF$4,'Curva Forward'!$C$4:$AN$4,0))),DH108)</f>
        <v>0</v>
      </c>
      <c r="GG108" s="200">
        <f>AU108*AU$2*IF($FC108="V",1,-1)*IF($Q108="Fixo",(DI108-INDEX('Curva Forward'!$C$5:$AN$13,MATCH(CONCATENATE(BD_COMERCIAL!$K108," ",BD_COMERCIAL!$L108),'Curva Forward'!$B$5:$B$13,0),MATCH(GG$4,'Curva Forward'!$C$4:$AN$4,0))),DI108)</f>
        <v>0</v>
      </c>
      <c r="GH108" s="200">
        <f>AV108*AV$2*IF($FC108="V",1,-1)*IF($Q108="Fixo",(DJ108-INDEX('Curva Forward'!$C$5:$AN$13,MATCH(CONCATENATE(BD_COMERCIAL!$K108," ",BD_COMERCIAL!$L108),'Curva Forward'!$B$5:$B$13,0),MATCH(GH$4,'Curva Forward'!$C$4:$AN$4,0))),DJ108)</f>
        <v>0</v>
      </c>
      <c r="GI108" s="200">
        <f>AW108*AW$2*IF($FC108="V",1,-1)*IF($Q108="Fixo",(DK108-INDEX('Curva Forward'!$C$5:$AN$13,MATCH(CONCATENATE(BD_COMERCIAL!$K108," ",BD_COMERCIAL!$L108),'Curva Forward'!$B$5:$B$13,0),MATCH(GI$4,'Curva Forward'!$C$4:$AN$4,0))),DK108)</f>
        <v>0</v>
      </c>
      <c r="GJ108" s="200">
        <f>AX108*AX$2*IF($FC108="V",1,-1)*IF($Q108="Fixo",(DL108-INDEX('Curva Forward'!$C$5:$AN$13,MATCH(CONCATENATE(BD_COMERCIAL!$K108," ",BD_COMERCIAL!$L108),'Curva Forward'!$B$5:$B$13,0),MATCH(GJ$4,'Curva Forward'!$C$4:$AN$4,0))),DL108)</f>
        <v>0</v>
      </c>
      <c r="GK108" s="200">
        <f>AY108*AY$2*IF($FC108="V",1,-1)*IF($Q108="Fixo",(DM108-INDEX('Curva Forward'!$C$5:$AN$13,MATCH(CONCATENATE(BD_COMERCIAL!$K108," ",BD_COMERCIAL!$L108),'Curva Forward'!$B$5:$B$13,0),MATCH(GK$4,'Curva Forward'!$C$4:$AN$4,0))),DM108)</f>
        <v>0</v>
      </c>
      <c r="GL108" s="200">
        <f>IF(EZ108="",0,CL108*CL$2*IF($FC108="V",1,-1)*IF($Q108="Fixo",(EZ108-INDEX('Curva Forward'!$C$5:$AN$13,MATCH(CONCATENATE(BD_COMERCIAL!$K108," ",BD_COMERCIAL!$L108),'Curva Forward'!$B$5:$B$13,0),MATCH(GL$4,'Curva Forward'!$C$4:$AN$4,0))),EZ108))</f>
        <v>0</v>
      </c>
      <c r="GM108" s="200">
        <f>IF(FA108="",0,CM108*CM$2*IF($FC108="V",1,-1)*IF($Q108="Fixo",(FA108-INDEX('Curva Forward'!$C$5:$AN$13,MATCH(CONCATENATE(BD_COMERCIAL!$K108," ",BD_COMERCIAL!$L108),'Curva Forward'!$B$5:$B$13,0),MATCH(GM$4,'Curva Forward'!$C$4:$AN$4,0))),FA108))</f>
        <v>0</v>
      </c>
      <c r="GN108" s="200">
        <f>IF(FB108="",0,CN108*CN$2*IF($FC108="V",1,-1)*IF($Q108="Fixo",(FB108-INDEX('Curva Forward'!$C$5:$AN$13,MATCH(CONCATENATE(BD_COMERCIAL!$K108," ",BD_COMERCIAL!$L108),'Curva Forward'!$B$5:$B$13,0),MATCH(GN$4,'Curva Forward'!$C$4:$AN$4,0))),FB108))</f>
        <v>0</v>
      </c>
      <c r="GO108" s="201">
        <f t="shared" ca="1" si="44"/>
        <v>0</v>
      </c>
      <c r="GP108" s="201">
        <f t="shared" ca="1" si="45"/>
        <v>0</v>
      </c>
    </row>
    <row r="109" spans="1:198" x14ac:dyDescent="0.25">
      <c r="A109" s="6"/>
      <c r="B109" s="7" t="s">
        <v>442</v>
      </c>
      <c r="C109" s="8">
        <v>44545</v>
      </c>
      <c r="D109" s="9" t="s">
        <v>131</v>
      </c>
      <c r="E109" s="9" t="s">
        <v>147</v>
      </c>
      <c r="F109" s="113" t="e">
        <v>#VALUE!</v>
      </c>
      <c r="G109" s="10" t="s">
        <v>125</v>
      </c>
      <c r="H109" s="113">
        <v>3780401000108</v>
      </c>
      <c r="I109" s="9" t="s">
        <v>139</v>
      </c>
      <c r="J109" s="166" t="s">
        <v>440</v>
      </c>
      <c r="K109" s="10" t="s">
        <v>127</v>
      </c>
      <c r="L109" s="84" t="s">
        <v>22</v>
      </c>
      <c r="M109" s="11">
        <v>44562</v>
      </c>
      <c r="N109" s="12">
        <v>44926</v>
      </c>
      <c r="O109" s="10">
        <v>3</v>
      </c>
      <c r="P109" s="84">
        <v>234</v>
      </c>
      <c r="Q109" s="84" t="s">
        <v>128</v>
      </c>
      <c r="R109" s="10" t="s">
        <v>129</v>
      </c>
      <c r="S109" s="14" t="s">
        <v>135</v>
      </c>
      <c r="T109" s="11"/>
      <c r="U109" s="12"/>
      <c r="V109" s="257" t="str">
        <f ca="1">IF(U109="","",
IF(U109="NA","",
IFERROR(VLOOKUP(EOMONTH(M109,-2)+1,IPCA!$A:$B,2,0),
VLOOKUP(EOMONTH(TODAY(),-2)+1,IPCA!$A:$B,2,0))/
VLOOKUP(EOMONTH(U109,-2)+1,IPCA!$A:$B,2,0)*
P109))</f>
        <v/>
      </c>
      <c r="W109" s="84"/>
      <c r="X109" s="13"/>
      <c r="Y109" s="166"/>
      <c r="Z109" s="107" t="s">
        <v>148</v>
      </c>
      <c r="AA109" s="108" t="s">
        <v>148</v>
      </c>
      <c r="AB109" s="15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 s="6">
        <v>3</v>
      </c>
      <c r="AN109" s="15"/>
      <c r="AY109" s="6"/>
      <c r="AZ109" s="15"/>
      <c r="BK109" s="6"/>
      <c r="BL109" s="15"/>
      <c r="BW109" s="6"/>
      <c r="BX109" s="15"/>
      <c r="CI109" s="6"/>
      <c r="CJ109" s="16">
        <f t="shared" si="29"/>
        <v>3</v>
      </c>
      <c r="CK109" s="16" t="str">
        <f t="shared" si="30"/>
        <v/>
      </c>
      <c r="CL109" s="16" t="str">
        <f t="shared" si="31"/>
        <v/>
      </c>
      <c r="CM109" s="16" t="str">
        <f t="shared" si="32"/>
        <v/>
      </c>
      <c r="CN109" s="16" t="str">
        <f t="shared" si="33"/>
        <v/>
      </c>
      <c r="CO109" s="18"/>
      <c r="CP109" s="15">
        <v>234</v>
      </c>
      <c r="CQ109">
        <v>234</v>
      </c>
      <c r="CR109">
        <v>234</v>
      </c>
      <c r="CS109">
        <v>234</v>
      </c>
      <c r="CT109">
        <v>234</v>
      </c>
      <c r="CU109">
        <v>234</v>
      </c>
      <c r="CV109">
        <v>234</v>
      </c>
      <c r="CW109">
        <v>234</v>
      </c>
      <c r="CX109">
        <v>234</v>
      </c>
      <c r="CY109">
        <v>234</v>
      </c>
      <c r="CZ109">
        <v>234</v>
      </c>
      <c r="DA109" s="6">
        <v>234</v>
      </c>
      <c r="DB109" s="15"/>
      <c r="DM109" s="6"/>
      <c r="DN109" s="15"/>
      <c r="DY109" s="6"/>
      <c r="DZ109" s="15"/>
      <c r="EK109" s="6"/>
      <c r="EL109" s="15"/>
      <c r="EW109" s="6"/>
      <c r="EX109" s="16">
        <f t="shared" si="34"/>
        <v>234</v>
      </c>
      <c r="EY109" s="16" t="str">
        <f t="shared" si="35"/>
        <v/>
      </c>
      <c r="EZ109" s="16" t="str">
        <f t="shared" si="36"/>
        <v/>
      </c>
      <c r="FA109" s="16" t="str">
        <f t="shared" si="37"/>
        <v/>
      </c>
      <c r="FB109" s="160" t="str">
        <f t="shared" si="38"/>
        <v/>
      </c>
      <c r="FC109" t="s">
        <v>205</v>
      </c>
      <c r="FD109" s="20" t="s">
        <v>147</v>
      </c>
      <c r="FE109"/>
      <c r="FF109" s="209" t="s">
        <v>206</v>
      </c>
      <c r="FH109" s="284">
        <f t="shared" ca="1" si="39"/>
        <v>0</v>
      </c>
      <c r="FI109" s="208">
        <f t="shared" si="40"/>
        <v>12.133333333333333</v>
      </c>
      <c r="FK109" t="str">
        <f t="shared" si="41"/>
        <v>Portfólio</v>
      </c>
      <c r="FL109" s="201">
        <f t="shared" ca="1" si="42"/>
        <v>-4213393.2</v>
      </c>
      <c r="FM109" s="201">
        <f t="shared" ca="1" si="43"/>
        <v>0</v>
      </c>
      <c r="FN109" s="200">
        <f>AB109*AB$2*IF($FC109="V",1,-1)*IF($Q109="Fixo",(CP109-INDEX('Curva Forward'!$C$5:$AN$13,MATCH(CONCATENATE(BD_COMERCIAL!$K109," ",BD_COMERCIAL!$L109),'Curva Forward'!$B$5:$B$13,0),MATCH(FN$4,'Curva Forward'!$C$4:$AN$4,0))),CP109)</f>
        <v>-377208</v>
      </c>
      <c r="FO109" s="200">
        <f>AC109*AC$2*IF($FC109="V",1,-1)*IF($Q109="Fixo",(CQ109-INDEX('Curva Forward'!$C$5:$AN$13,MATCH(CONCATENATE(BD_COMERCIAL!$K109," ",BD_COMERCIAL!$L109),'Curva Forward'!$B$5:$B$13,0),MATCH(FO$4,'Curva Forward'!$C$4:$AN$4,0))),CQ109)</f>
        <v>-356832</v>
      </c>
      <c r="FP109" s="200">
        <f>AD109*AD$2*IF($FC109="V",1,-1)*IF($Q109="Fixo",(CR109-INDEX('Curva Forward'!$C$5:$AN$13,MATCH(CONCATENATE(BD_COMERCIAL!$K109," ",BD_COMERCIAL!$L109),'Curva Forward'!$B$5:$B$13,0),MATCH(FP$4,'Curva Forward'!$C$4:$AN$4,0))),CR109)</f>
        <v>-395064</v>
      </c>
      <c r="FQ109" s="200">
        <f>AE109*AE$2*IF($FC109="V",1,-1)*IF($Q109="Fixo",(CS109-INDEX('Curva Forward'!$C$5:$AN$13,MATCH(CONCATENATE(BD_COMERCIAL!$K109," ",BD_COMERCIAL!$L109),'Curva Forward'!$B$5:$B$13,0),MATCH(FQ$4,'Curva Forward'!$C$4:$AN$4,0))),CS109)</f>
        <v>-382320</v>
      </c>
      <c r="FR109" s="200">
        <f>AF109*AF$2*IF($FC109="V",1,-1)*IF($Q109="Fixo",(CT109-INDEX('Curva Forward'!$C$5:$AN$13,MATCH(CONCATENATE(BD_COMERCIAL!$K109," ",BD_COMERCIAL!$L109),'Curva Forward'!$B$5:$B$13,0),MATCH(FR$4,'Curva Forward'!$C$4:$AN$4,0))),CT109)</f>
        <v>-397296</v>
      </c>
      <c r="FS109" s="200">
        <f>AG109*AG$2*IF($FC109="V",1,-1)*IF($Q109="Fixo",(CU109-INDEX('Curva Forward'!$C$5:$AN$13,MATCH(CONCATENATE(BD_COMERCIAL!$K109," ",BD_COMERCIAL!$L109),'Curva Forward'!$B$5:$B$13,0),MATCH(FS$4,'Curva Forward'!$C$4:$AN$4,0))),CU109)</f>
        <v>-384588</v>
      </c>
      <c r="FT109" s="200">
        <f>AH109*AH$2*IF($FC109="V",1,-1)*IF($Q109="Fixo",(CV109-INDEX('Curva Forward'!$C$5:$AN$13,MATCH(CONCATENATE(BD_COMERCIAL!$K109," ",BD_COMERCIAL!$L109),'Curva Forward'!$B$5:$B$13,0),MATCH(FT$4,'Curva Forward'!$C$4:$AN$4,0))),CV109)</f>
        <v>-373525.2</v>
      </c>
      <c r="FU109" s="200">
        <f>AI109*AI$2*IF($FC109="V",1,-1)*IF($Q109="Fixo",(CW109-INDEX('Curva Forward'!$C$5:$AN$13,MATCH(CONCATENATE(BD_COMERCIAL!$K109," ",BD_COMERCIAL!$L109),'Curva Forward'!$B$5:$B$13,0),MATCH(FU$4,'Curva Forward'!$C$4:$AN$4,0))),CW109)</f>
        <v>-332568</v>
      </c>
      <c r="FV109" s="200">
        <f>AJ109*AJ$2*IF($FC109="V",1,-1)*IF($Q109="Fixo",(CX109-INDEX('Curva Forward'!$C$5:$AN$13,MATCH(CONCATENATE(BD_COMERCIAL!$K109," ",BD_COMERCIAL!$L109),'Curva Forward'!$B$5:$B$13,0),MATCH(FV$4,'Curva Forward'!$C$4:$AN$4,0))),CX109)</f>
        <v>-328320</v>
      </c>
      <c r="FW109" s="200">
        <f>AK109*AK$2*IF($FC109="V",1,-1)*IF($Q109="Fixo",(CY109-INDEX('Curva Forward'!$C$5:$AN$13,MATCH(CONCATENATE(BD_COMERCIAL!$K109," ",BD_COMERCIAL!$L109),'Curva Forward'!$B$5:$B$13,0),MATCH(FW$4,'Curva Forward'!$C$4:$AN$4,0))),CY109)</f>
        <v>-299088</v>
      </c>
      <c r="FX109" s="200">
        <f>AL109*AL$2*IF($FC109="V",1,-1)*IF($Q109="Fixo",(CZ109-INDEX('Curva Forward'!$C$5:$AN$13,MATCH(CONCATENATE(BD_COMERCIAL!$K109," ",BD_COMERCIAL!$L109),'Curva Forward'!$B$5:$B$13,0),MATCH(FX$4,'Curva Forward'!$C$4:$AN$4,0))),CZ109)</f>
        <v>-280800</v>
      </c>
      <c r="FY109" s="200">
        <f>AM109*AM$2*IF($FC109="V",1,-1)*IF($Q109="Fixo",(DA109-INDEX('Curva Forward'!$C$5:$AN$13,MATCH(CONCATENATE(BD_COMERCIAL!$K109," ",BD_COMERCIAL!$L109),'Curva Forward'!$B$5:$B$13,0),MATCH(FY$4,'Curva Forward'!$C$4:$AN$4,0))),DA109)</f>
        <v>-305784</v>
      </c>
      <c r="FZ109" s="200">
        <f>AN109*AN$2*IF($FC109="V",1,-1)*IF($Q109="Fixo",(DB109-INDEX('Curva Forward'!$C$5:$AN$13,MATCH(CONCATENATE(BD_COMERCIAL!$K109," ",BD_COMERCIAL!$L109),'Curva Forward'!$B$5:$B$13,0),MATCH(FZ$4,'Curva Forward'!$C$4:$AN$4,0))),DB109)</f>
        <v>0</v>
      </c>
      <c r="GA109" s="200">
        <f>AO109*AO$2*IF($FC109="V",1,-1)*IF($Q109="Fixo",(DC109-INDEX('Curva Forward'!$C$5:$AN$13,MATCH(CONCATENATE(BD_COMERCIAL!$K109," ",BD_COMERCIAL!$L109),'Curva Forward'!$B$5:$B$13,0),MATCH(GA$4,'Curva Forward'!$C$4:$AN$4,0))),DC109)</f>
        <v>0</v>
      </c>
      <c r="GB109" s="200">
        <f>AP109*AP$2*IF($FC109="V",1,-1)*IF($Q109="Fixo",(DD109-INDEX('Curva Forward'!$C$5:$AN$13,MATCH(CONCATENATE(BD_COMERCIAL!$K109," ",BD_COMERCIAL!$L109),'Curva Forward'!$B$5:$B$13,0),MATCH(GB$4,'Curva Forward'!$C$4:$AN$4,0))),DD109)</f>
        <v>0</v>
      </c>
      <c r="GC109" s="200">
        <f>AQ109*AQ$2*IF($FC109="V",1,-1)*IF($Q109="Fixo",(DE109-INDEX('Curva Forward'!$C$5:$AN$13,MATCH(CONCATENATE(BD_COMERCIAL!$K109," ",BD_COMERCIAL!$L109),'Curva Forward'!$B$5:$B$13,0),MATCH(GC$4,'Curva Forward'!$C$4:$AN$4,0))),DE109)</f>
        <v>0</v>
      </c>
      <c r="GD109" s="200">
        <f>AR109*AR$2*IF($FC109="V",1,-1)*IF($Q109="Fixo",(DF109-INDEX('Curva Forward'!$C$5:$AN$13,MATCH(CONCATENATE(BD_COMERCIAL!$K109," ",BD_COMERCIAL!$L109),'Curva Forward'!$B$5:$B$13,0),MATCH(GD$4,'Curva Forward'!$C$4:$AN$4,0))),DF109)</f>
        <v>0</v>
      </c>
      <c r="GE109" s="200">
        <f>AS109*AS$2*IF($FC109="V",1,-1)*IF($Q109="Fixo",(DG109-INDEX('Curva Forward'!$C$5:$AN$13,MATCH(CONCATENATE(BD_COMERCIAL!$K109," ",BD_COMERCIAL!$L109),'Curva Forward'!$B$5:$B$13,0),MATCH(GE$4,'Curva Forward'!$C$4:$AN$4,0))),DG109)</f>
        <v>0</v>
      </c>
      <c r="GF109" s="200">
        <f>AT109*AT$2*IF($FC109="V",1,-1)*IF($Q109="Fixo",(DH109-INDEX('Curva Forward'!$C$5:$AN$13,MATCH(CONCATENATE(BD_COMERCIAL!$K109," ",BD_COMERCIAL!$L109),'Curva Forward'!$B$5:$B$13,0),MATCH(GF$4,'Curva Forward'!$C$4:$AN$4,0))),DH109)</f>
        <v>0</v>
      </c>
      <c r="GG109" s="200">
        <f>AU109*AU$2*IF($FC109="V",1,-1)*IF($Q109="Fixo",(DI109-INDEX('Curva Forward'!$C$5:$AN$13,MATCH(CONCATENATE(BD_COMERCIAL!$K109," ",BD_COMERCIAL!$L109),'Curva Forward'!$B$5:$B$13,0),MATCH(GG$4,'Curva Forward'!$C$4:$AN$4,0))),DI109)</f>
        <v>0</v>
      </c>
      <c r="GH109" s="200">
        <f>AV109*AV$2*IF($FC109="V",1,-1)*IF($Q109="Fixo",(DJ109-INDEX('Curva Forward'!$C$5:$AN$13,MATCH(CONCATENATE(BD_COMERCIAL!$K109," ",BD_COMERCIAL!$L109),'Curva Forward'!$B$5:$B$13,0),MATCH(GH$4,'Curva Forward'!$C$4:$AN$4,0))),DJ109)</f>
        <v>0</v>
      </c>
      <c r="GI109" s="200">
        <f>AW109*AW$2*IF($FC109="V",1,-1)*IF($Q109="Fixo",(DK109-INDEX('Curva Forward'!$C$5:$AN$13,MATCH(CONCATENATE(BD_COMERCIAL!$K109," ",BD_COMERCIAL!$L109),'Curva Forward'!$B$5:$B$13,0),MATCH(GI$4,'Curva Forward'!$C$4:$AN$4,0))),DK109)</f>
        <v>0</v>
      </c>
      <c r="GJ109" s="200">
        <f>AX109*AX$2*IF($FC109="V",1,-1)*IF($Q109="Fixo",(DL109-INDEX('Curva Forward'!$C$5:$AN$13,MATCH(CONCATENATE(BD_COMERCIAL!$K109," ",BD_COMERCIAL!$L109),'Curva Forward'!$B$5:$B$13,0),MATCH(GJ$4,'Curva Forward'!$C$4:$AN$4,0))),DL109)</f>
        <v>0</v>
      </c>
      <c r="GK109" s="200">
        <f>AY109*AY$2*IF($FC109="V",1,-1)*IF($Q109="Fixo",(DM109-INDEX('Curva Forward'!$C$5:$AN$13,MATCH(CONCATENATE(BD_COMERCIAL!$K109," ",BD_COMERCIAL!$L109),'Curva Forward'!$B$5:$B$13,0),MATCH(GK$4,'Curva Forward'!$C$4:$AN$4,0))),DM109)</f>
        <v>0</v>
      </c>
      <c r="GL109" s="200">
        <f>IF(EZ109="",0,CL109*CL$2*IF($FC109="V",1,-1)*IF($Q109="Fixo",(EZ109-INDEX('Curva Forward'!$C$5:$AN$13,MATCH(CONCATENATE(BD_COMERCIAL!$K109," ",BD_COMERCIAL!$L109),'Curva Forward'!$B$5:$B$13,0),MATCH(GL$4,'Curva Forward'!$C$4:$AN$4,0))),EZ109))</f>
        <v>0</v>
      </c>
      <c r="GM109" s="200">
        <f>IF(FA109="",0,CM109*CM$2*IF($FC109="V",1,-1)*IF($Q109="Fixo",(FA109-INDEX('Curva Forward'!$C$5:$AN$13,MATCH(CONCATENATE(BD_COMERCIAL!$K109," ",BD_COMERCIAL!$L109),'Curva Forward'!$B$5:$B$13,0),MATCH(GM$4,'Curva Forward'!$C$4:$AN$4,0))),FA109))</f>
        <v>0</v>
      </c>
      <c r="GN109" s="200">
        <f>IF(FB109="",0,CN109*CN$2*IF($FC109="V",1,-1)*IF($Q109="Fixo",(FB109-INDEX('Curva Forward'!$C$5:$AN$13,MATCH(CONCATENATE(BD_COMERCIAL!$K109," ",BD_COMERCIAL!$L109),'Curva Forward'!$B$5:$B$13,0),MATCH(GN$4,'Curva Forward'!$C$4:$AN$4,0))),FB109))</f>
        <v>0</v>
      </c>
      <c r="GO109" s="201">
        <f t="shared" ca="1" si="44"/>
        <v>0</v>
      </c>
      <c r="GP109" s="201">
        <f t="shared" ca="1" si="45"/>
        <v>0</v>
      </c>
    </row>
    <row r="110" spans="1:198" x14ac:dyDescent="0.25">
      <c r="A110" s="6"/>
      <c r="B110" s="7" t="s">
        <v>444</v>
      </c>
      <c r="C110" s="8">
        <v>44547</v>
      </c>
      <c r="D110" s="9" t="s">
        <v>131</v>
      </c>
      <c r="E110" s="9" t="s">
        <v>216</v>
      </c>
      <c r="F110" s="113">
        <v>4270778000171</v>
      </c>
      <c r="G110" s="10" t="s">
        <v>125</v>
      </c>
      <c r="H110" s="113">
        <v>3780401000108</v>
      </c>
      <c r="I110" s="9" t="s">
        <v>126</v>
      </c>
      <c r="J110" s="166" t="s">
        <v>366</v>
      </c>
      <c r="K110" s="10" t="s">
        <v>127</v>
      </c>
      <c r="L110" s="84" t="s">
        <v>22</v>
      </c>
      <c r="M110" s="11">
        <v>44562</v>
      </c>
      <c r="N110" s="12">
        <v>44592</v>
      </c>
      <c r="O110" s="10">
        <v>4</v>
      </c>
      <c r="P110" s="84">
        <v>161</v>
      </c>
      <c r="Q110" s="84" t="s">
        <v>128</v>
      </c>
      <c r="R110" s="10" t="s">
        <v>129</v>
      </c>
      <c r="S110" s="14" t="s">
        <v>135</v>
      </c>
      <c r="T110" s="11"/>
      <c r="U110" s="12"/>
      <c r="V110" s="257" t="str">
        <f ca="1">IF(U110="","",
IF(U110="NA","",
IFERROR(VLOOKUP(EOMONTH(M110,-2)+1,IPCA!$A:$B,2,0),
VLOOKUP(EOMONTH(TODAY(),-2)+1,IPCA!$A:$B,2,0))/
VLOOKUP(EOMONTH(U110,-2)+1,IPCA!$A:$B,2,0)*
P110))</f>
        <v/>
      </c>
      <c r="W110" s="84"/>
      <c r="X110" s="13" t="s">
        <v>133</v>
      </c>
      <c r="Y110" s="166"/>
      <c r="AA110" s="108"/>
      <c r="AB110" s="15">
        <v>4</v>
      </c>
      <c r="AM110" s="6"/>
      <c r="AN110" s="15"/>
      <c r="AY110" s="6"/>
      <c r="AZ110" s="15"/>
      <c r="BK110" s="6"/>
      <c r="BL110" s="15"/>
      <c r="BW110" s="6"/>
      <c r="BX110" s="15"/>
      <c r="CI110" s="6"/>
      <c r="CJ110" s="16">
        <f t="shared" si="29"/>
        <v>0.33972602739726027</v>
      </c>
      <c r="CK110" s="16" t="str">
        <f t="shared" si="30"/>
        <v/>
      </c>
      <c r="CL110" s="16" t="str">
        <f t="shared" si="31"/>
        <v/>
      </c>
      <c r="CM110" s="16" t="str">
        <f t="shared" si="32"/>
        <v/>
      </c>
      <c r="CN110" s="16" t="str">
        <f t="shared" si="33"/>
        <v/>
      </c>
      <c r="CO110" s="18"/>
      <c r="CP110" s="15">
        <v>161</v>
      </c>
      <c r="DA110" s="6"/>
      <c r="DB110" s="15"/>
      <c r="DM110" s="6"/>
      <c r="DN110" s="15"/>
      <c r="DY110" s="6"/>
      <c r="DZ110" s="15"/>
      <c r="EK110" s="6"/>
      <c r="EL110" s="15"/>
      <c r="EW110" s="6"/>
      <c r="EX110" s="16">
        <f t="shared" si="34"/>
        <v>13.673972602739726</v>
      </c>
      <c r="EY110" s="16" t="str">
        <f t="shared" si="35"/>
        <v/>
      </c>
      <c r="EZ110" s="16" t="str">
        <f t="shared" si="36"/>
        <v/>
      </c>
      <c r="FA110" s="16" t="str">
        <f t="shared" si="37"/>
        <v/>
      </c>
      <c r="FB110" s="160" t="str">
        <f t="shared" si="38"/>
        <v/>
      </c>
      <c r="FC110" t="s">
        <v>205</v>
      </c>
      <c r="FD110" s="20" t="s">
        <v>126</v>
      </c>
      <c r="FE110"/>
      <c r="FF110" s="209" t="s">
        <v>206</v>
      </c>
      <c r="FH110" s="284">
        <f t="shared" ca="1" si="39"/>
        <v>0</v>
      </c>
      <c r="FI110" s="208">
        <f t="shared" si="40"/>
        <v>1</v>
      </c>
      <c r="FK110" t="str">
        <f t="shared" si="41"/>
        <v>Santander Corretora de Seguros, Investimentos e Serviços S.A.</v>
      </c>
      <c r="FL110" s="201">
        <f t="shared" ca="1" si="42"/>
        <v>-285696</v>
      </c>
      <c r="FM110" s="201">
        <f t="shared" ca="1" si="43"/>
        <v>0</v>
      </c>
      <c r="FN110" s="200">
        <f>AB110*AB$2*IF($FC110="V",1,-1)*IF($Q110="Fixo",(CP110-INDEX('Curva Forward'!$C$5:$AN$13,MATCH(CONCATENATE(BD_COMERCIAL!$K110," ",BD_COMERCIAL!$L110),'Curva Forward'!$B$5:$B$13,0),MATCH(FN$4,'Curva Forward'!$C$4:$AN$4,0))),CP110)</f>
        <v>-285696</v>
      </c>
      <c r="FO110" s="200">
        <f>AC110*AC$2*IF($FC110="V",1,-1)*IF($Q110="Fixo",(CQ110-INDEX('Curva Forward'!$C$5:$AN$13,MATCH(CONCATENATE(BD_COMERCIAL!$K110," ",BD_COMERCIAL!$L110),'Curva Forward'!$B$5:$B$13,0),MATCH(FO$4,'Curva Forward'!$C$4:$AN$4,0))),CQ110)</f>
        <v>0</v>
      </c>
      <c r="FP110" s="200">
        <f>AD110*AD$2*IF($FC110="V",1,-1)*IF($Q110="Fixo",(CR110-INDEX('Curva Forward'!$C$5:$AN$13,MATCH(CONCATENATE(BD_COMERCIAL!$K110," ",BD_COMERCIAL!$L110),'Curva Forward'!$B$5:$B$13,0),MATCH(FP$4,'Curva Forward'!$C$4:$AN$4,0))),CR110)</f>
        <v>0</v>
      </c>
      <c r="FQ110" s="200">
        <f>AE110*AE$2*IF($FC110="V",1,-1)*IF($Q110="Fixo",(CS110-INDEX('Curva Forward'!$C$5:$AN$13,MATCH(CONCATENATE(BD_COMERCIAL!$K110," ",BD_COMERCIAL!$L110),'Curva Forward'!$B$5:$B$13,0),MATCH(FQ$4,'Curva Forward'!$C$4:$AN$4,0))),CS110)</f>
        <v>0</v>
      </c>
      <c r="FR110" s="200">
        <f>AF110*AF$2*IF($FC110="V",1,-1)*IF($Q110="Fixo",(CT110-INDEX('Curva Forward'!$C$5:$AN$13,MATCH(CONCATENATE(BD_COMERCIAL!$K110," ",BD_COMERCIAL!$L110),'Curva Forward'!$B$5:$B$13,0),MATCH(FR$4,'Curva Forward'!$C$4:$AN$4,0))),CT110)</f>
        <v>0</v>
      </c>
      <c r="FS110" s="200">
        <f>AG110*AG$2*IF($FC110="V",1,-1)*IF($Q110="Fixo",(CU110-INDEX('Curva Forward'!$C$5:$AN$13,MATCH(CONCATENATE(BD_COMERCIAL!$K110," ",BD_COMERCIAL!$L110),'Curva Forward'!$B$5:$B$13,0),MATCH(FS$4,'Curva Forward'!$C$4:$AN$4,0))),CU110)</f>
        <v>0</v>
      </c>
      <c r="FT110" s="200">
        <f>AH110*AH$2*IF($FC110="V",1,-1)*IF($Q110="Fixo",(CV110-INDEX('Curva Forward'!$C$5:$AN$13,MATCH(CONCATENATE(BD_COMERCIAL!$K110," ",BD_COMERCIAL!$L110),'Curva Forward'!$B$5:$B$13,0),MATCH(FT$4,'Curva Forward'!$C$4:$AN$4,0))),CV110)</f>
        <v>0</v>
      </c>
      <c r="FU110" s="200">
        <f>AI110*AI$2*IF($FC110="V",1,-1)*IF($Q110="Fixo",(CW110-INDEX('Curva Forward'!$C$5:$AN$13,MATCH(CONCATENATE(BD_COMERCIAL!$K110," ",BD_COMERCIAL!$L110),'Curva Forward'!$B$5:$B$13,0),MATCH(FU$4,'Curva Forward'!$C$4:$AN$4,0))),CW110)</f>
        <v>0</v>
      </c>
      <c r="FV110" s="200">
        <f>AJ110*AJ$2*IF($FC110="V",1,-1)*IF($Q110="Fixo",(CX110-INDEX('Curva Forward'!$C$5:$AN$13,MATCH(CONCATENATE(BD_COMERCIAL!$K110," ",BD_COMERCIAL!$L110),'Curva Forward'!$B$5:$B$13,0),MATCH(FV$4,'Curva Forward'!$C$4:$AN$4,0))),CX110)</f>
        <v>0</v>
      </c>
      <c r="FW110" s="200">
        <f>AK110*AK$2*IF($FC110="V",1,-1)*IF($Q110="Fixo",(CY110-INDEX('Curva Forward'!$C$5:$AN$13,MATCH(CONCATENATE(BD_COMERCIAL!$K110," ",BD_COMERCIAL!$L110),'Curva Forward'!$B$5:$B$13,0),MATCH(FW$4,'Curva Forward'!$C$4:$AN$4,0))),CY110)</f>
        <v>0</v>
      </c>
      <c r="FX110" s="200">
        <f>AL110*AL$2*IF($FC110="V",1,-1)*IF($Q110="Fixo",(CZ110-INDEX('Curva Forward'!$C$5:$AN$13,MATCH(CONCATENATE(BD_COMERCIAL!$K110," ",BD_COMERCIAL!$L110),'Curva Forward'!$B$5:$B$13,0),MATCH(FX$4,'Curva Forward'!$C$4:$AN$4,0))),CZ110)</f>
        <v>0</v>
      </c>
      <c r="FY110" s="200">
        <f>AM110*AM$2*IF($FC110="V",1,-1)*IF($Q110="Fixo",(DA110-INDEX('Curva Forward'!$C$5:$AN$13,MATCH(CONCATENATE(BD_COMERCIAL!$K110," ",BD_COMERCIAL!$L110),'Curva Forward'!$B$5:$B$13,0),MATCH(FY$4,'Curva Forward'!$C$4:$AN$4,0))),DA110)</f>
        <v>0</v>
      </c>
      <c r="FZ110" s="200">
        <f>AN110*AN$2*IF($FC110="V",1,-1)*IF($Q110="Fixo",(DB110-INDEX('Curva Forward'!$C$5:$AN$13,MATCH(CONCATENATE(BD_COMERCIAL!$K110," ",BD_COMERCIAL!$L110),'Curva Forward'!$B$5:$B$13,0),MATCH(FZ$4,'Curva Forward'!$C$4:$AN$4,0))),DB110)</f>
        <v>0</v>
      </c>
      <c r="GA110" s="200">
        <f>AO110*AO$2*IF($FC110="V",1,-1)*IF($Q110="Fixo",(DC110-INDEX('Curva Forward'!$C$5:$AN$13,MATCH(CONCATENATE(BD_COMERCIAL!$K110," ",BD_COMERCIAL!$L110),'Curva Forward'!$B$5:$B$13,0),MATCH(GA$4,'Curva Forward'!$C$4:$AN$4,0))),DC110)</f>
        <v>0</v>
      </c>
      <c r="GB110" s="200">
        <f>AP110*AP$2*IF($FC110="V",1,-1)*IF($Q110="Fixo",(DD110-INDEX('Curva Forward'!$C$5:$AN$13,MATCH(CONCATENATE(BD_COMERCIAL!$K110," ",BD_COMERCIAL!$L110),'Curva Forward'!$B$5:$B$13,0),MATCH(GB$4,'Curva Forward'!$C$4:$AN$4,0))),DD110)</f>
        <v>0</v>
      </c>
      <c r="GC110" s="200">
        <f>AQ110*AQ$2*IF($FC110="V",1,-1)*IF($Q110="Fixo",(DE110-INDEX('Curva Forward'!$C$5:$AN$13,MATCH(CONCATENATE(BD_COMERCIAL!$K110," ",BD_COMERCIAL!$L110),'Curva Forward'!$B$5:$B$13,0),MATCH(GC$4,'Curva Forward'!$C$4:$AN$4,0))),DE110)</f>
        <v>0</v>
      </c>
      <c r="GD110" s="200">
        <f>AR110*AR$2*IF($FC110="V",1,-1)*IF($Q110="Fixo",(DF110-INDEX('Curva Forward'!$C$5:$AN$13,MATCH(CONCATENATE(BD_COMERCIAL!$K110," ",BD_COMERCIAL!$L110),'Curva Forward'!$B$5:$B$13,0),MATCH(GD$4,'Curva Forward'!$C$4:$AN$4,0))),DF110)</f>
        <v>0</v>
      </c>
      <c r="GE110" s="200">
        <f>AS110*AS$2*IF($FC110="V",1,-1)*IF($Q110="Fixo",(DG110-INDEX('Curva Forward'!$C$5:$AN$13,MATCH(CONCATENATE(BD_COMERCIAL!$K110," ",BD_COMERCIAL!$L110),'Curva Forward'!$B$5:$B$13,0),MATCH(GE$4,'Curva Forward'!$C$4:$AN$4,0))),DG110)</f>
        <v>0</v>
      </c>
      <c r="GF110" s="200">
        <f>AT110*AT$2*IF($FC110="V",1,-1)*IF($Q110="Fixo",(DH110-INDEX('Curva Forward'!$C$5:$AN$13,MATCH(CONCATENATE(BD_COMERCIAL!$K110," ",BD_COMERCIAL!$L110),'Curva Forward'!$B$5:$B$13,0),MATCH(GF$4,'Curva Forward'!$C$4:$AN$4,0))),DH110)</f>
        <v>0</v>
      </c>
      <c r="GG110" s="200">
        <f>AU110*AU$2*IF($FC110="V",1,-1)*IF($Q110="Fixo",(DI110-INDEX('Curva Forward'!$C$5:$AN$13,MATCH(CONCATENATE(BD_COMERCIAL!$K110," ",BD_COMERCIAL!$L110),'Curva Forward'!$B$5:$B$13,0),MATCH(GG$4,'Curva Forward'!$C$4:$AN$4,0))),DI110)</f>
        <v>0</v>
      </c>
      <c r="GH110" s="200">
        <f>AV110*AV$2*IF($FC110="V",1,-1)*IF($Q110="Fixo",(DJ110-INDEX('Curva Forward'!$C$5:$AN$13,MATCH(CONCATENATE(BD_COMERCIAL!$K110," ",BD_COMERCIAL!$L110),'Curva Forward'!$B$5:$B$13,0),MATCH(GH$4,'Curva Forward'!$C$4:$AN$4,0))),DJ110)</f>
        <v>0</v>
      </c>
      <c r="GI110" s="200">
        <f>AW110*AW$2*IF($FC110="V",1,-1)*IF($Q110="Fixo",(DK110-INDEX('Curva Forward'!$C$5:$AN$13,MATCH(CONCATENATE(BD_COMERCIAL!$K110," ",BD_COMERCIAL!$L110),'Curva Forward'!$B$5:$B$13,0),MATCH(GI$4,'Curva Forward'!$C$4:$AN$4,0))),DK110)</f>
        <v>0</v>
      </c>
      <c r="GJ110" s="200">
        <f>AX110*AX$2*IF($FC110="V",1,-1)*IF($Q110="Fixo",(DL110-INDEX('Curva Forward'!$C$5:$AN$13,MATCH(CONCATENATE(BD_COMERCIAL!$K110," ",BD_COMERCIAL!$L110),'Curva Forward'!$B$5:$B$13,0),MATCH(GJ$4,'Curva Forward'!$C$4:$AN$4,0))),DL110)</f>
        <v>0</v>
      </c>
      <c r="GK110" s="200">
        <f>AY110*AY$2*IF($FC110="V",1,-1)*IF($Q110="Fixo",(DM110-INDEX('Curva Forward'!$C$5:$AN$13,MATCH(CONCATENATE(BD_COMERCIAL!$K110," ",BD_COMERCIAL!$L110),'Curva Forward'!$B$5:$B$13,0),MATCH(GK$4,'Curva Forward'!$C$4:$AN$4,0))),DM110)</f>
        <v>0</v>
      </c>
      <c r="GL110" s="200">
        <f>IF(EZ110="",0,CL110*CL$2*IF($FC110="V",1,-1)*IF($Q110="Fixo",(EZ110-INDEX('Curva Forward'!$C$5:$AN$13,MATCH(CONCATENATE(BD_COMERCIAL!$K110," ",BD_COMERCIAL!$L110),'Curva Forward'!$B$5:$B$13,0),MATCH(GL$4,'Curva Forward'!$C$4:$AN$4,0))),EZ110))</f>
        <v>0</v>
      </c>
      <c r="GM110" s="200">
        <f>IF(FA110="",0,CM110*CM$2*IF($FC110="V",1,-1)*IF($Q110="Fixo",(FA110-INDEX('Curva Forward'!$C$5:$AN$13,MATCH(CONCATENATE(BD_COMERCIAL!$K110," ",BD_COMERCIAL!$L110),'Curva Forward'!$B$5:$B$13,0),MATCH(GM$4,'Curva Forward'!$C$4:$AN$4,0))),FA110))</f>
        <v>0</v>
      </c>
      <c r="GN110" s="200">
        <f>IF(FB110="",0,CN110*CN$2*IF($FC110="V",1,-1)*IF($Q110="Fixo",(FB110-INDEX('Curva Forward'!$C$5:$AN$13,MATCH(CONCATENATE(BD_COMERCIAL!$K110," ",BD_COMERCIAL!$L110),'Curva Forward'!$B$5:$B$13,0),MATCH(GN$4,'Curva Forward'!$C$4:$AN$4,0))),FB110))</f>
        <v>0</v>
      </c>
      <c r="GO110" s="201">
        <f t="shared" ca="1" si="44"/>
        <v>0</v>
      </c>
      <c r="GP110" s="201">
        <f t="shared" ca="1" si="45"/>
        <v>0</v>
      </c>
    </row>
    <row r="111" spans="1:198" x14ac:dyDescent="0.25">
      <c r="A111" s="6"/>
      <c r="B111" s="7" t="s">
        <v>445</v>
      </c>
      <c r="C111" s="8">
        <v>44547</v>
      </c>
      <c r="D111" s="9" t="s">
        <v>131</v>
      </c>
      <c r="E111" s="9" t="s">
        <v>233</v>
      </c>
      <c r="F111" s="113">
        <v>8773135000100</v>
      </c>
      <c r="G111" s="10" t="s">
        <v>125</v>
      </c>
      <c r="H111" s="113">
        <v>3780401000108</v>
      </c>
      <c r="I111" s="9" t="s">
        <v>126</v>
      </c>
      <c r="J111" s="166" t="s">
        <v>366</v>
      </c>
      <c r="K111" s="10" t="s">
        <v>127</v>
      </c>
      <c r="L111" s="84" t="s">
        <v>22</v>
      </c>
      <c r="M111" s="11">
        <v>44652</v>
      </c>
      <c r="N111" s="12">
        <v>44742</v>
      </c>
      <c r="O111" s="10">
        <v>1</v>
      </c>
      <c r="P111" s="84">
        <v>175</v>
      </c>
      <c r="Q111" s="84" t="s">
        <v>128</v>
      </c>
      <c r="R111" s="10" t="s">
        <v>129</v>
      </c>
      <c r="S111" s="14" t="s">
        <v>135</v>
      </c>
      <c r="T111" s="11"/>
      <c r="U111" s="12"/>
      <c r="V111" s="257" t="str">
        <f ca="1">IF(U111="","",
IF(U111="NA","",
IFERROR(VLOOKUP(EOMONTH(M111,-2)+1,IPCA!$A:$B,2,0),
VLOOKUP(EOMONTH(TODAY(),-2)+1,IPCA!$A:$B,2,0))/
VLOOKUP(EOMONTH(U111,-2)+1,IPCA!$A:$B,2,0)*
P111))</f>
        <v/>
      </c>
      <c r="W111" s="84"/>
      <c r="X111" s="13" t="s">
        <v>133</v>
      </c>
      <c r="Y111" s="166"/>
      <c r="AA111" s="108"/>
      <c r="AB111" s="15"/>
      <c r="AE111">
        <v>1</v>
      </c>
      <c r="AF111">
        <v>1</v>
      </c>
      <c r="AG111">
        <v>1</v>
      </c>
      <c r="AM111" s="6"/>
      <c r="AN111" s="15"/>
      <c r="AY111" s="6"/>
      <c r="AZ111" s="15"/>
      <c r="BK111" s="6"/>
      <c r="BL111" s="15"/>
      <c r="BW111" s="6"/>
      <c r="BX111" s="15"/>
      <c r="CI111" s="6"/>
      <c r="CJ111" s="16">
        <f t="shared" si="29"/>
        <v>0.24931506849315069</v>
      </c>
      <c r="CK111" s="16" t="str">
        <f t="shared" si="30"/>
        <v/>
      </c>
      <c r="CL111" s="16" t="str">
        <f t="shared" si="31"/>
        <v/>
      </c>
      <c r="CM111" s="16" t="str">
        <f t="shared" si="32"/>
        <v/>
      </c>
      <c r="CN111" s="16" t="str">
        <f t="shared" si="33"/>
        <v/>
      </c>
      <c r="CO111" s="18"/>
      <c r="CP111" s="15"/>
      <c r="CS111">
        <v>175</v>
      </c>
      <c r="CT111">
        <v>175</v>
      </c>
      <c r="CU111">
        <v>175</v>
      </c>
      <c r="DA111" s="6"/>
      <c r="DB111" s="15"/>
      <c r="DM111" s="6"/>
      <c r="DN111" s="15"/>
      <c r="DY111" s="6"/>
      <c r="DZ111" s="15"/>
      <c r="EK111" s="6"/>
      <c r="EL111" s="15"/>
      <c r="EW111" s="6"/>
      <c r="EX111" s="16">
        <f t="shared" si="34"/>
        <v>43.630136986301373</v>
      </c>
      <c r="EY111" s="16" t="str">
        <f t="shared" si="35"/>
        <v/>
      </c>
      <c r="EZ111" s="16" t="str">
        <f t="shared" si="36"/>
        <v/>
      </c>
      <c r="FA111" s="16" t="str">
        <f t="shared" si="37"/>
        <v/>
      </c>
      <c r="FB111" s="160" t="str">
        <f t="shared" si="38"/>
        <v/>
      </c>
      <c r="FC111" t="s">
        <v>205</v>
      </c>
      <c r="FD111" s="20" t="s">
        <v>126</v>
      </c>
      <c r="FE111"/>
      <c r="FF111" s="209" t="s">
        <v>206</v>
      </c>
      <c r="FH111" s="284">
        <f t="shared" ca="1" si="39"/>
        <v>0</v>
      </c>
      <c r="FI111" s="208">
        <f t="shared" si="40"/>
        <v>3</v>
      </c>
      <c r="FK111" t="str">
        <f t="shared" si="41"/>
        <v>2W Energia S.A</v>
      </c>
      <c r="FL111" s="201">
        <f t="shared" ca="1" si="42"/>
        <v>-259212</v>
      </c>
      <c r="FM111" s="201">
        <f t="shared" ca="1" si="43"/>
        <v>0</v>
      </c>
      <c r="FN111" s="200">
        <f>AB111*AB$2*IF($FC111="V",1,-1)*IF($Q111="Fixo",(CP111-INDEX('Curva Forward'!$C$5:$AN$13,MATCH(CONCATENATE(BD_COMERCIAL!$K111," ",BD_COMERCIAL!$L111),'Curva Forward'!$B$5:$B$13,0),MATCH(FN$4,'Curva Forward'!$C$4:$AN$4,0))),CP111)</f>
        <v>0</v>
      </c>
      <c r="FO111" s="200">
        <f>AC111*AC$2*IF($FC111="V",1,-1)*IF($Q111="Fixo",(CQ111-INDEX('Curva Forward'!$C$5:$AN$13,MATCH(CONCATENATE(BD_COMERCIAL!$K111," ",BD_COMERCIAL!$L111),'Curva Forward'!$B$5:$B$13,0),MATCH(FO$4,'Curva Forward'!$C$4:$AN$4,0))),CQ111)</f>
        <v>0</v>
      </c>
      <c r="FP111" s="200">
        <f>AD111*AD$2*IF($FC111="V",1,-1)*IF($Q111="Fixo",(CR111-INDEX('Curva Forward'!$C$5:$AN$13,MATCH(CONCATENATE(BD_COMERCIAL!$K111," ",BD_COMERCIAL!$L111),'Curva Forward'!$B$5:$B$13,0),MATCH(FP$4,'Curva Forward'!$C$4:$AN$4,0))),CR111)</f>
        <v>0</v>
      </c>
      <c r="FQ111" s="200">
        <f>AE111*AE$2*IF($FC111="V",1,-1)*IF($Q111="Fixo",(CS111-INDEX('Curva Forward'!$C$5:$AN$13,MATCH(CONCATENATE(BD_COMERCIAL!$K111," ",BD_COMERCIAL!$L111),'Curva Forward'!$B$5:$B$13,0),MATCH(FQ$4,'Curva Forward'!$C$4:$AN$4,0))),CS111)</f>
        <v>-84960</v>
      </c>
      <c r="FR111" s="200">
        <f>AF111*AF$2*IF($FC111="V",1,-1)*IF($Q111="Fixo",(CT111-INDEX('Curva Forward'!$C$5:$AN$13,MATCH(CONCATENATE(BD_COMERCIAL!$K111," ",BD_COMERCIAL!$L111),'Curva Forward'!$B$5:$B$13,0),MATCH(FR$4,'Curva Forward'!$C$4:$AN$4,0))),CT111)</f>
        <v>-88536</v>
      </c>
      <c r="FS111" s="200">
        <f>AG111*AG$2*IF($FC111="V",1,-1)*IF($Q111="Fixo",(CU111-INDEX('Curva Forward'!$C$5:$AN$13,MATCH(CONCATENATE(BD_COMERCIAL!$K111," ",BD_COMERCIAL!$L111),'Curva Forward'!$B$5:$B$13,0),MATCH(FS$4,'Curva Forward'!$C$4:$AN$4,0))),CU111)</f>
        <v>-85716</v>
      </c>
      <c r="FT111" s="200">
        <f>AH111*AH$2*IF($FC111="V",1,-1)*IF($Q111="Fixo",(CV111-INDEX('Curva Forward'!$C$5:$AN$13,MATCH(CONCATENATE(BD_COMERCIAL!$K111," ",BD_COMERCIAL!$L111),'Curva Forward'!$B$5:$B$13,0),MATCH(FT$4,'Curva Forward'!$C$4:$AN$4,0))),CV111)</f>
        <v>0</v>
      </c>
      <c r="FU111" s="200">
        <f>AI111*AI$2*IF($FC111="V",1,-1)*IF($Q111="Fixo",(CW111-INDEX('Curva Forward'!$C$5:$AN$13,MATCH(CONCATENATE(BD_COMERCIAL!$K111," ",BD_COMERCIAL!$L111),'Curva Forward'!$B$5:$B$13,0),MATCH(FU$4,'Curva Forward'!$C$4:$AN$4,0))),CW111)</f>
        <v>0</v>
      </c>
      <c r="FV111" s="200">
        <f>AJ111*AJ$2*IF($FC111="V",1,-1)*IF($Q111="Fixo",(CX111-INDEX('Curva Forward'!$C$5:$AN$13,MATCH(CONCATENATE(BD_COMERCIAL!$K111," ",BD_COMERCIAL!$L111),'Curva Forward'!$B$5:$B$13,0),MATCH(FV$4,'Curva Forward'!$C$4:$AN$4,0))),CX111)</f>
        <v>0</v>
      </c>
      <c r="FW111" s="200">
        <f>AK111*AK$2*IF($FC111="V",1,-1)*IF($Q111="Fixo",(CY111-INDEX('Curva Forward'!$C$5:$AN$13,MATCH(CONCATENATE(BD_COMERCIAL!$K111," ",BD_COMERCIAL!$L111),'Curva Forward'!$B$5:$B$13,0),MATCH(FW$4,'Curva Forward'!$C$4:$AN$4,0))),CY111)</f>
        <v>0</v>
      </c>
      <c r="FX111" s="200">
        <f>AL111*AL$2*IF($FC111="V",1,-1)*IF($Q111="Fixo",(CZ111-INDEX('Curva Forward'!$C$5:$AN$13,MATCH(CONCATENATE(BD_COMERCIAL!$K111," ",BD_COMERCIAL!$L111),'Curva Forward'!$B$5:$B$13,0),MATCH(FX$4,'Curva Forward'!$C$4:$AN$4,0))),CZ111)</f>
        <v>0</v>
      </c>
      <c r="FY111" s="200">
        <f>AM111*AM$2*IF($FC111="V",1,-1)*IF($Q111="Fixo",(DA111-INDEX('Curva Forward'!$C$5:$AN$13,MATCH(CONCATENATE(BD_COMERCIAL!$K111," ",BD_COMERCIAL!$L111),'Curva Forward'!$B$5:$B$13,0),MATCH(FY$4,'Curva Forward'!$C$4:$AN$4,0))),DA111)</f>
        <v>0</v>
      </c>
      <c r="FZ111" s="200">
        <f>AN111*AN$2*IF($FC111="V",1,-1)*IF($Q111="Fixo",(DB111-INDEX('Curva Forward'!$C$5:$AN$13,MATCH(CONCATENATE(BD_COMERCIAL!$K111," ",BD_COMERCIAL!$L111),'Curva Forward'!$B$5:$B$13,0),MATCH(FZ$4,'Curva Forward'!$C$4:$AN$4,0))),DB111)</f>
        <v>0</v>
      </c>
      <c r="GA111" s="200">
        <f>AO111*AO$2*IF($FC111="V",1,-1)*IF($Q111="Fixo",(DC111-INDEX('Curva Forward'!$C$5:$AN$13,MATCH(CONCATENATE(BD_COMERCIAL!$K111," ",BD_COMERCIAL!$L111),'Curva Forward'!$B$5:$B$13,0),MATCH(GA$4,'Curva Forward'!$C$4:$AN$4,0))),DC111)</f>
        <v>0</v>
      </c>
      <c r="GB111" s="200">
        <f>AP111*AP$2*IF($FC111="V",1,-1)*IF($Q111="Fixo",(DD111-INDEX('Curva Forward'!$C$5:$AN$13,MATCH(CONCATENATE(BD_COMERCIAL!$K111," ",BD_COMERCIAL!$L111),'Curva Forward'!$B$5:$B$13,0),MATCH(GB$4,'Curva Forward'!$C$4:$AN$4,0))),DD111)</f>
        <v>0</v>
      </c>
      <c r="GC111" s="200">
        <f>AQ111*AQ$2*IF($FC111="V",1,-1)*IF($Q111="Fixo",(DE111-INDEX('Curva Forward'!$C$5:$AN$13,MATCH(CONCATENATE(BD_COMERCIAL!$K111," ",BD_COMERCIAL!$L111),'Curva Forward'!$B$5:$B$13,0),MATCH(GC$4,'Curva Forward'!$C$4:$AN$4,0))),DE111)</f>
        <v>0</v>
      </c>
      <c r="GD111" s="200">
        <f>AR111*AR$2*IF($FC111="V",1,-1)*IF($Q111="Fixo",(DF111-INDEX('Curva Forward'!$C$5:$AN$13,MATCH(CONCATENATE(BD_COMERCIAL!$K111," ",BD_COMERCIAL!$L111),'Curva Forward'!$B$5:$B$13,0),MATCH(GD$4,'Curva Forward'!$C$4:$AN$4,0))),DF111)</f>
        <v>0</v>
      </c>
      <c r="GE111" s="200">
        <f>AS111*AS$2*IF($FC111="V",1,-1)*IF($Q111="Fixo",(DG111-INDEX('Curva Forward'!$C$5:$AN$13,MATCH(CONCATENATE(BD_COMERCIAL!$K111," ",BD_COMERCIAL!$L111),'Curva Forward'!$B$5:$B$13,0),MATCH(GE$4,'Curva Forward'!$C$4:$AN$4,0))),DG111)</f>
        <v>0</v>
      </c>
      <c r="GF111" s="200">
        <f>AT111*AT$2*IF($FC111="V",1,-1)*IF($Q111="Fixo",(DH111-INDEX('Curva Forward'!$C$5:$AN$13,MATCH(CONCATENATE(BD_COMERCIAL!$K111," ",BD_COMERCIAL!$L111),'Curva Forward'!$B$5:$B$13,0),MATCH(GF$4,'Curva Forward'!$C$4:$AN$4,0))),DH111)</f>
        <v>0</v>
      </c>
      <c r="GG111" s="200">
        <f>AU111*AU$2*IF($FC111="V",1,-1)*IF($Q111="Fixo",(DI111-INDEX('Curva Forward'!$C$5:$AN$13,MATCH(CONCATENATE(BD_COMERCIAL!$K111," ",BD_COMERCIAL!$L111),'Curva Forward'!$B$5:$B$13,0),MATCH(GG$4,'Curva Forward'!$C$4:$AN$4,0))),DI111)</f>
        <v>0</v>
      </c>
      <c r="GH111" s="200">
        <f>AV111*AV$2*IF($FC111="V",1,-1)*IF($Q111="Fixo",(DJ111-INDEX('Curva Forward'!$C$5:$AN$13,MATCH(CONCATENATE(BD_COMERCIAL!$K111," ",BD_COMERCIAL!$L111),'Curva Forward'!$B$5:$B$13,0),MATCH(GH$4,'Curva Forward'!$C$4:$AN$4,0))),DJ111)</f>
        <v>0</v>
      </c>
      <c r="GI111" s="200">
        <f>AW111*AW$2*IF($FC111="V",1,-1)*IF($Q111="Fixo",(DK111-INDEX('Curva Forward'!$C$5:$AN$13,MATCH(CONCATENATE(BD_COMERCIAL!$K111," ",BD_COMERCIAL!$L111),'Curva Forward'!$B$5:$B$13,0),MATCH(GI$4,'Curva Forward'!$C$4:$AN$4,0))),DK111)</f>
        <v>0</v>
      </c>
      <c r="GJ111" s="200">
        <f>AX111*AX$2*IF($FC111="V",1,-1)*IF($Q111="Fixo",(DL111-INDEX('Curva Forward'!$C$5:$AN$13,MATCH(CONCATENATE(BD_COMERCIAL!$K111," ",BD_COMERCIAL!$L111),'Curva Forward'!$B$5:$B$13,0),MATCH(GJ$4,'Curva Forward'!$C$4:$AN$4,0))),DL111)</f>
        <v>0</v>
      </c>
      <c r="GK111" s="200">
        <f>AY111*AY$2*IF($FC111="V",1,-1)*IF($Q111="Fixo",(DM111-INDEX('Curva Forward'!$C$5:$AN$13,MATCH(CONCATENATE(BD_COMERCIAL!$K111," ",BD_COMERCIAL!$L111),'Curva Forward'!$B$5:$B$13,0),MATCH(GK$4,'Curva Forward'!$C$4:$AN$4,0))),DM111)</f>
        <v>0</v>
      </c>
      <c r="GL111" s="200">
        <f>IF(EZ111="",0,CL111*CL$2*IF($FC111="V",1,-1)*IF($Q111="Fixo",(EZ111-INDEX('Curva Forward'!$C$5:$AN$13,MATCH(CONCATENATE(BD_COMERCIAL!$K111," ",BD_COMERCIAL!$L111),'Curva Forward'!$B$5:$B$13,0),MATCH(GL$4,'Curva Forward'!$C$4:$AN$4,0))),EZ111))</f>
        <v>0</v>
      </c>
      <c r="GM111" s="200">
        <f>IF(FA111="",0,CM111*CM$2*IF($FC111="V",1,-1)*IF($Q111="Fixo",(FA111-INDEX('Curva Forward'!$C$5:$AN$13,MATCH(CONCATENATE(BD_COMERCIAL!$K111," ",BD_COMERCIAL!$L111),'Curva Forward'!$B$5:$B$13,0),MATCH(GM$4,'Curva Forward'!$C$4:$AN$4,0))),FA111))</f>
        <v>0</v>
      </c>
      <c r="GN111" s="200">
        <f>IF(FB111="",0,CN111*CN$2*IF($FC111="V",1,-1)*IF($Q111="Fixo",(FB111-INDEX('Curva Forward'!$C$5:$AN$13,MATCH(CONCATENATE(BD_COMERCIAL!$K111," ",BD_COMERCIAL!$L111),'Curva Forward'!$B$5:$B$13,0),MATCH(GN$4,'Curva Forward'!$C$4:$AN$4,0))),FB111))</f>
        <v>0</v>
      </c>
      <c r="GO111" s="201">
        <f t="shared" ca="1" si="44"/>
        <v>0</v>
      </c>
      <c r="GP111" s="201">
        <f t="shared" ca="1" si="45"/>
        <v>0</v>
      </c>
    </row>
    <row r="112" spans="1:198" x14ac:dyDescent="0.25">
      <c r="A112" s="6"/>
      <c r="B112" s="7" t="s">
        <v>446</v>
      </c>
      <c r="C112" s="8">
        <v>44547</v>
      </c>
      <c r="D112" s="9" t="s">
        <v>131</v>
      </c>
      <c r="E112" s="9" t="s">
        <v>223</v>
      </c>
      <c r="F112" s="113">
        <v>30902608000172</v>
      </c>
      <c r="G112" s="10" t="s">
        <v>125</v>
      </c>
      <c r="H112" s="113">
        <v>3780401000108</v>
      </c>
      <c r="I112" s="9" t="s">
        <v>126</v>
      </c>
      <c r="J112" s="166" t="s">
        <v>366</v>
      </c>
      <c r="K112" s="10" t="s">
        <v>127</v>
      </c>
      <c r="L112" s="84" t="s">
        <v>22</v>
      </c>
      <c r="M112" s="11">
        <v>44652</v>
      </c>
      <c r="N112" s="12">
        <v>44742</v>
      </c>
      <c r="O112" s="10">
        <v>2</v>
      </c>
      <c r="P112" s="84">
        <v>175</v>
      </c>
      <c r="Q112" s="84" t="s">
        <v>128</v>
      </c>
      <c r="R112" s="10" t="s">
        <v>129</v>
      </c>
      <c r="S112" s="14" t="s">
        <v>135</v>
      </c>
      <c r="T112" s="11"/>
      <c r="U112" s="12"/>
      <c r="V112" s="257" t="str">
        <f ca="1">IF(U112="","",
IF(U112="NA","",
IFERROR(VLOOKUP(EOMONTH(M112,-2)+1,IPCA!$A:$B,2,0),
VLOOKUP(EOMONTH(TODAY(),-2)+1,IPCA!$A:$B,2,0))/
VLOOKUP(EOMONTH(U112,-2)+1,IPCA!$A:$B,2,0)*
P112))</f>
        <v/>
      </c>
      <c r="W112" s="84"/>
      <c r="X112" s="13" t="s">
        <v>133</v>
      </c>
      <c r="Y112" s="166"/>
      <c r="AA112" s="108"/>
      <c r="AB112" s="15"/>
      <c r="AE112">
        <v>2</v>
      </c>
      <c r="AF112">
        <v>2</v>
      </c>
      <c r="AG112">
        <v>2</v>
      </c>
      <c r="AM112" s="6"/>
      <c r="AN112" s="15"/>
      <c r="AY112" s="6"/>
      <c r="AZ112" s="15"/>
      <c r="BK112" s="6"/>
      <c r="BL112" s="15"/>
      <c r="BW112" s="6"/>
      <c r="BX112" s="15"/>
      <c r="CI112" s="6"/>
      <c r="CJ112" s="16">
        <f t="shared" si="29"/>
        <v>0.49863013698630138</v>
      </c>
      <c r="CK112" s="16" t="str">
        <f t="shared" si="30"/>
        <v/>
      </c>
      <c r="CL112" s="16" t="str">
        <f t="shared" si="31"/>
        <v/>
      </c>
      <c r="CM112" s="16" t="str">
        <f t="shared" si="32"/>
        <v/>
      </c>
      <c r="CN112" s="16" t="str">
        <f t="shared" si="33"/>
        <v/>
      </c>
      <c r="CO112" s="18"/>
      <c r="CP112" s="15"/>
      <c r="CS112">
        <v>175</v>
      </c>
      <c r="CT112">
        <v>175</v>
      </c>
      <c r="CU112">
        <v>175</v>
      </c>
      <c r="DA112" s="6"/>
      <c r="DB112" s="15"/>
      <c r="DM112" s="6"/>
      <c r="DN112" s="15"/>
      <c r="DY112" s="6"/>
      <c r="DZ112" s="15"/>
      <c r="EK112" s="6"/>
      <c r="EL112" s="15"/>
      <c r="EW112" s="6"/>
      <c r="EX112" s="16">
        <f t="shared" si="34"/>
        <v>43.630136986301373</v>
      </c>
      <c r="EY112" s="16" t="str">
        <f t="shared" si="35"/>
        <v/>
      </c>
      <c r="EZ112" s="16" t="str">
        <f t="shared" si="36"/>
        <v/>
      </c>
      <c r="FA112" s="16" t="str">
        <f t="shared" si="37"/>
        <v/>
      </c>
      <c r="FB112" s="160" t="str">
        <f t="shared" si="38"/>
        <v/>
      </c>
      <c r="FC112" t="s">
        <v>205</v>
      </c>
      <c r="FD112" s="20" t="s">
        <v>126</v>
      </c>
      <c r="FE112"/>
      <c r="FF112" s="209" t="s">
        <v>206</v>
      </c>
      <c r="FH112" s="284">
        <f t="shared" ca="1" si="39"/>
        <v>0</v>
      </c>
      <c r="FI112" s="208">
        <f t="shared" si="40"/>
        <v>3</v>
      </c>
      <c r="FK112" t="str">
        <f t="shared" si="41"/>
        <v>Evo Energia LTDA</v>
      </c>
      <c r="FL112" s="201">
        <f t="shared" ca="1" si="42"/>
        <v>-518424</v>
      </c>
      <c r="FM112" s="201">
        <f t="shared" ca="1" si="43"/>
        <v>0</v>
      </c>
      <c r="FN112" s="200">
        <f>AB112*AB$2*IF($FC112="V",1,-1)*IF($Q112="Fixo",(CP112-INDEX('Curva Forward'!$C$5:$AN$13,MATCH(CONCATENATE(BD_COMERCIAL!$K112," ",BD_COMERCIAL!$L112),'Curva Forward'!$B$5:$B$13,0),MATCH(FN$4,'Curva Forward'!$C$4:$AN$4,0))),CP112)</f>
        <v>0</v>
      </c>
      <c r="FO112" s="200">
        <f>AC112*AC$2*IF($FC112="V",1,-1)*IF($Q112="Fixo",(CQ112-INDEX('Curva Forward'!$C$5:$AN$13,MATCH(CONCATENATE(BD_COMERCIAL!$K112," ",BD_COMERCIAL!$L112),'Curva Forward'!$B$5:$B$13,0),MATCH(FO$4,'Curva Forward'!$C$4:$AN$4,0))),CQ112)</f>
        <v>0</v>
      </c>
      <c r="FP112" s="200">
        <f>AD112*AD$2*IF($FC112="V",1,-1)*IF($Q112="Fixo",(CR112-INDEX('Curva Forward'!$C$5:$AN$13,MATCH(CONCATENATE(BD_COMERCIAL!$K112," ",BD_COMERCIAL!$L112),'Curva Forward'!$B$5:$B$13,0),MATCH(FP$4,'Curva Forward'!$C$4:$AN$4,0))),CR112)</f>
        <v>0</v>
      </c>
      <c r="FQ112" s="200">
        <f>AE112*AE$2*IF($FC112="V",1,-1)*IF($Q112="Fixo",(CS112-INDEX('Curva Forward'!$C$5:$AN$13,MATCH(CONCATENATE(BD_COMERCIAL!$K112," ",BD_COMERCIAL!$L112),'Curva Forward'!$B$5:$B$13,0),MATCH(FQ$4,'Curva Forward'!$C$4:$AN$4,0))),CS112)</f>
        <v>-169920</v>
      </c>
      <c r="FR112" s="200">
        <f>AF112*AF$2*IF($FC112="V",1,-1)*IF($Q112="Fixo",(CT112-INDEX('Curva Forward'!$C$5:$AN$13,MATCH(CONCATENATE(BD_COMERCIAL!$K112," ",BD_COMERCIAL!$L112),'Curva Forward'!$B$5:$B$13,0),MATCH(FR$4,'Curva Forward'!$C$4:$AN$4,0))),CT112)</f>
        <v>-177072</v>
      </c>
      <c r="FS112" s="200">
        <f>AG112*AG$2*IF($FC112="V",1,-1)*IF($Q112="Fixo",(CU112-INDEX('Curva Forward'!$C$5:$AN$13,MATCH(CONCATENATE(BD_COMERCIAL!$K112," ",BD_COMERCIAL!$L112),'Curva Forward'!$B$5:$B$13,0),MATCH(FS$4,'Curva Forward'!$C$4:$AN$4,0))),CU112)</f>
        <v>-171432</v>
      </c>
      <c r="FT112" s="200">
        <f>AH112*AH$2*IF($FC112="V",1,-1)*IF($Q112="Fixo",(CV112-INDEX('Curva Forward'!$C$5:$AN$13,MATCH(CONCATENATE(BD_COMERCIAL!$K112," ",BD_COMERCIAL!$L112),'Curva Forward'!$B$5:$B$13,0),MATCH(FT$4,'Curva Forward'!$C$4:$AN$4,0))),CV112)</f>
        <v>0</v>
      </c>
      <c r="FU112" s="200">
        <f>AI112*AI$2*IF($FC112="V",1,-1)*IF($Q112="Fixo",(CW112-INDEX('Curva Forward'!$C$5:$AN$13,MATCH(CONCATENATE(BD_COMERCIAL!$K112," ",BD_COMERCIAL!$L112),'Curva Forward'!$B$5:$B$13,0),MATCH(FU$4,'Curva Forward'!$C$4:$AN$4,0))),CW112)</f>
        <v>0</v>
      </c>
      <c r="FV112" s="200">
        <f>AJ112*AJ$2*IF($FC112="V",1,-1)*IF($Q112="Fixo",(CX112-INDEX('Curva Forward'!$C$5:$AN$13,MATCH(CONCATENATE(BD_COMERCIAL!$K112," ",BD_COMERCIAL!$L112),'Curva Forward'!$B$5:$B$13,0),MATCH(FV$4,'Curva Forward'!$C$4:$AN$4,0))),CX112)</f>
        <v>0</v>
      </c>
      <c r="FW112" s="200">
        <f>AK112*AK$2*IF($FC112="V",1,-1)*IF($Q112="Fixo",(CY112-INDEX('Curva Forward'!$C$5:$AN$13,MATCH(CONCATENATE(BD_COMERCIAL!$K112," ",BD_COMERCIAL!$L112),'Curva Forward'!$B$5:$B$13,0),MATCH(FW$4,'Curva Forward'!$C$4:$AN$4,0))),CY112)</f>
        <v>0</v>
      </c>
      <c r="FX112" s="200">
        <f>AL112*AL$2*IF($FC112="V",1,-1)*IF($Q112="Fixo",(CZ112-INDEX('Curva Forward'!$C$5:$AN$13,MATCH(CONCATENATE(BD_COMERCIAL!$K112," ",BD_COMERCIAL!$L112),'Curva Forward'!$B$5:$B$13,0),MATCH(FX$4,'Curva Forward'!$C$4:$AN$4,0))),CZ112)</f>
        <v>0</v>
      </c>
      <c r="FY112" s="200">
        <f>AM112*AM$2*IF($FC112="V",1,-1)*IF($Q112="Fixo",(DA112-INDEX('Curva Forward'!$C$5:$AN$13,MATCH(CONCATENATE(BD_COMERCIAL!$K112," ",BD_COMERCIAL!$L112),'Curva Forward'!$B$5:$B$13,0),MATCH(FY$4,'Curva Forward'!$C$4:$AN$4,0))),DA112)</f>
        <v>0</v>
      </c>
      <c r="FZ112" s="200">
        <f>AN112*AN$2*IF($FC112="V",1,-1)*IF($Q112="Fixo",(DB112-INDEX('Curva Forward'!$C$5:$AN$13,MATCH(CONCATENATE(BD_COMERCIAL!$K112," ",BD_COMERCIAL!$L112),'Curva Forward'!$B$5:$B$13,0),MATCH(FZ$4,'Curva Forward'!$C$4:$AN$4,0))),DB112)</f>
        <v>0</v>
      </c>
      <c r="GA112" s="200">
        <f>AO112*AO$2*IF($FC112="V",1,-1)*IF($Q112="Fixo",(DC112-INDEX('Curva Forward'!$C$5:$AN$13,MATCH(CONCATENATE(BD_COMERCIAL!$K112," ",BD_COMERCIAL!$L112),'Curva Forward'!$B$5:$B$13,0),MATCH(GA$4,'Curva Forward'!$C$4:$AN$4,0))),DC112)</f>
        <v>0</v>
      </c>
      <c r="GB112" s="200">
        <f>AP112*AP$2*IF($FC112="V",1,-1)*IF($Q112="Fixo",(DD112-INDEX('Curva Forward'!$C$5:$AN$13,MATCH(CONCATENATE(BD_COMERCIAL!$K112," ",BD_COMERCIAL!$L112),'Curva Forward'!$B$5:$B$13,0),MATCH(GB$4,'Curva Forward'!$C$4:$AN$4,0))),DD112)</f>
        <v>0</v>
      </c>
      <c r="GC112" s="200">
        <f>AQ112*AQ$2*IF($FC112="V",1,-1)*IF($Q112="Fixo",(DE112-INDEX('Curva Forward'!$C$5:$AN$13,MATCH(CONCATENATE(BD_COMERCIAL!$K112," ",BD_COMERCIAL!$L112),'Curva Forward'!$B$5:$B$13,0),MATCH(GC$4,'Curva Forward'!$C$4:$AN$4,0))),DE112)</f>
        <v>0</v>
      </c>
      <c r="GD112" s="200">
        <f>AR112*AR$2*IF($FC112="V",1,-1)*IF($Q112="Fixo",(DF112-INDEX('Curva Forward'!$C$5:$AN$13,MATCH(CONCATENATE(BD_COMERCIAL!$K112," ",BD_COMERCIAL!$L112),'Curva Forward'!$B$5:$B$13,0),MATCH(GD$4,'Curva Forward'!$C$4:$AN$4,0))),DF112)</f>
        <v>0</v>
      </c>
      <c r="GE112" s="200">
        <f>AS112*AS$2*IF($FC112="V",1,-1)*IF($Q112="Fixo",(DG112-INDEX('Curva Forward'!$C$5:$AN$13,MATCH(CONCATENATE(BD_COMERCIAL!$K112," ",BD_COMERCIAL!$L112),'Curva Forward'!$B$5:$B$13,0),MATCH(GE$4,'Curva Forward'!$C$4:$AN$4,0))),DG112)</f>
        <v>0</v>
      </c>
      <c r="GF112" s="200">
        <f>AT112*AT$2*IF($FC112="V",1,-1)*IF($Q112="Fixo",(DH112-INDEX('Curva Forward'!$C$5:$AN$13,MATCH(CONCATENATE(BD_COMERCIAL!$K112," ",BD_COMERCIAL!$L112),'Curva Forward'!$B$5:$B$13,0),MATCH(GF$4,'Curva Forward'!$C$4:$AN$4,0))),DH112)</f>
        <v>0</v>
      </c>
      <c r="GG112" s="200">
        <f>AU112*AU$2*IF($FC112="V",1,-1)*IF($Q112="Fixo",(DI112-INDEX('Curva Forward'!$C$5:$AN$13,MATCH(CONCATENATE(BD_COMERCIAL!$K112," ",BD_COMERCIAL!$L112),'Curva Forward'!$B$5:$B$13,0),MATCH(GG$4,'Curva Forward'!$C$4:$AN$4,0))),DI112)</f>
        <v>0</v>
      </c>
      <c r="GH112" s="200">
        <f>AV112*AV$2*IF($FC112="V",1,-1)*IF($Q112="Fixo",(DJ112-INDEX('Curva Forward'!$C$5:$AN$13,MATCH(CONCATENATE(BD_COMERCIAL!$K112," ",BD_COMERCIAL!$L112),'Curva Forward'!$B$5:$B$13,0),MATCH(GH$4,'Curva Forward'!$C$4:$AN$4,0))),DJ112)</f>
        <v>0</v>
      </c>
      <c r="GI112" s="200">
        <f>AW112*AW$2*IF($FC112="V",1,-1)*IF($Q112="Fixo",(DK112-INDEX('Curva Forward'!$C$5:$AN$13,MATCH(CONCATENATE(BD_COMERCIAL!$K112," ",BD_COMERCIAL!$L112),'Curva Forward'!$B$5:$B$13,0),MATCH(GI$4,'Curva Forward'!$C$4:$AN$4,0))),DK112)</f>
        <v>0</v>
      </c>
      <c r="GJ112" s="200">
        <f>AX112*AX$2*IF($FC112="V",1,-1)*IF($Q112="Fixo",(DL112-INDEX('Curva Forward'!$C$5:$AN$13,MATCH(CONCATENATE(BD_COMERCIAL!$K112," ",BD_COMERCIAL!$L112),'Curva Forward'!$B$5:$B$13,0),MATCH(GJ$4,'Curva Forward'!$C$4:$AN$4,0))),DL112)</f>
        <v>0</v>
      </c>
      <c r="GK112" s="200">
        <f>AY112*AY$2*IF($FC112="V",1,-1)*IF($Q112="Fixo",(DM112-INDEX('Curva Forward'!$C$5:$AN$13,MATCH(CONCATENATE(BD_COMERCIAL!$K112," ",BD_COMERCIAL!$L112),'Curva Forward'!$B$5:$B$13,0),MATCH(GK$4,'Curva Forward'!$C$4:$AN$4,0))),DM112)</f>
        <v>0</v>
      </c>
      <c r="GL112" s="200">
        <f>IF(EZ112="",0,CL112*CL$2*IF($FC112="V",1,-1)*IF($Q112="Fixo",(EZ112-INDEX('Curva Forward'!$C$5:$AN$13,MATCH(CONCATENATE(BD_COMERCIAL!$K112," ",BD_COMERCIAL!$L112),'Curva Forward'!$B$5:$B$13,0),MATCH(GL$4,'Curva Forward'!$C$4:$AN$4,0))),EZ112))</f>
        <v>0</v>
      </c>
      <c r="GM112" s="200">
        <f>IF(FA112="",0,CM112*CM$2*IF($FC112="V",1,-1)*IF($Q112="Fixo",(FA112-INDEX('Curva Forward'!$C$5:$AN$13,MATCH(CONCATENATE(BD_COMERCIAL!$K112," ",BD_COMERCIAL!$L112),'Curva Forward'!$B$5:$B$13,0),MATCH(GM$4,'Curva Forward'!$C$4:$AN$4,0))),FA112))</f>
        <v>0</v>
      </c>
      <c r="GN112" s="200">
        <f>IF(FB112="",0,CN112*CN$2*IF($FC112="V",1,-1)*IF($Q112="Fixo",(FB112-INDEX('Curva Forward'!$C$5:$AN$13,MATCH(CONCATENATE(BD_COMERCIAL!$K112," ",BD_COMERCIAL!$L112),'Curva Forward'!$B$5:$B$13,0),MATCH(GN$4,'Curva Forward'!$C$4:$AN$4,0))),FB112))</f>
        <v>0</v>
      </c>
      <c r="GO112" s="201">
        <f t="shared" ca="1" si="44"/>
        <v>0</v>
      </c>
      <c r="GP112" s="201">
        <f t="shared" ca="1" si="45"/>
        <v>0</v>
      </c>
    </row>
    <row r="113" spans="1:198" x14ac:dyDescent="0.25">
      <c r="A113" s="6"/>
      <c r="B113" s="7" t="s">
        <v>447</v>
      </c>
      <c r="C113" s="8">
        <v>44551</v>
      </c>
      <c r="D113" s="9" t="s">
        <v>131</v>
      </c>
      <c r="E113" s="9" t="s">
        <v>158</v>
      </c>
      <c r="F113" s="113">
        <v>18384740000134</v>
      </c>
      <c r="G113" s="10" t="s">
        <v>125</v>
      </c>
      <c r="H113" s="113">
        <v>3780401000108</v>
      </c>
      <c r="I113" s="9" t="s">
        <v>126</v>
      </c>
      <c r="J113" s="166" t="s">
        <v>448</v>
      </c>
      <c r="K113" s="10" t="s">
        <v>127</v>
      </c>
      <c r="L113" s="84" t="s">
        <v>25</v>
      </c>
      <c r="M113" s="11">
        <v>44927</v>
      </c>
      <c r="N113" s="12">
        <v>45291</v>
      </c>
      <c r="O113" s="10">
        <v>1</v>
      </c>
      <c r="P113" s="84">
        <v>190</v>
      </c>
      <c r="Q113" s="84" t="s">
        <v>128</v>
      </c>
      <c r="R113" s="10" t="s">
        <v>129</v>
      </c>
      <c r="S113" s="168" t="s">
        <v>135</v>
      </c>
      <c r="T113" s="11" t="s">
        <v>130</v>
      </c>
      <c r="U113" s="12">
        <v>44551</v>
      </c>
      <c r="V113" s="257" t="e">
        <f ca="1">IF(U113="","",
IF(U113="NA","",
IFERROR(VLOOKUP(EOMONTH(M113,-2)+1,IPCA!$A:$B,2,0),
VLOOKUP(EOMONTH(TODAY(),-2)+1,IPCA!$A:$B,2,0))/
VLOOKUP(EOMONTH(U113,-2)+1,IPCA!$A:$B,2,0)*
P113))</f>
        <v>#N/A</v>
      </c>
      <c r="W113" s="84"/>
      <c r="X113" s="13" t="s">
        <v>133</v>
      </c>
      <c r="Y113" s="166" t="s">
        <v>465</v>
      </c>
      <c r="Z113" s="107" t="s">
        <v>136</v>
      </c>
      <c r="AA113" s="108">
        <v>44642</v>
      </c>
      <c r="AB113" s="15"/>
      <c r="AM113" s="6"/>
      <c r="AN113" s="15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 s="6">
        <v>1</v>
      </c>
      <c r="AZ113" s="15"/>
      <c r="BK113" s="6"/>
      <c r="BL113" s="15"/>
      <c r="BW113" s="6"/>
      <c r="BX113" s="15"/>
      <c r="CI113" s="6"/>
      <c r="CJ113" s="16" t="str">
        <f t="shared" si="29"/>
        <v/>
      </c>
      <c r="CK113" s="16">
        <f t="shared" si="30"/>
        <v>1</v>
      </c>
      <c r="CL113" s="16" t="str">
        <f t="shared" si="31"/>
        <v/>
      </c>
      <c r="CM113" s="16" t="str">
        <f t="shared" si="32"/>
        <v/>
      </c>
      <c r="CN113" s="16" t="str">
        <f t="shared" si="33"/>
        <v/>
      </c>
      <c r="CO113" s="18"/>
      <c r="CP113" s="15"/>
      <c r="DA113" s="6"/>
      <c r="DB113" s="15">
        <v>190</v>
      </c>
      <c r="DC113">
        <v>190</v>
      </c>
      <c r="DD113">
        <v>190</v>
      </c>
      <c r="DE113">
        <v>190</v>
      </c>
      <c r="DF113">
        <v>190</v>
      </c>
      <c r="DG113">
        <v>190</v>
      </c>
      <c r="DH113">
        <v>190</v>
      </c>
      <c r="DI113">
        <v>190</v>
      </c>
      <c r="DJ113">
        <v>190</v>
      </c>
      <c r="DK113">
        <v>190</v>
      </c>
      <c r="DL113">
        <v>190</v>
      </c>
      <c r="DM113" s="6">
        <v>190</v>
      </c>
      <c r="DN113" s="15"/>
      <c r="DY113" s="6"/>
      <c r="DZ113" s="15"/>
      <c r="EK113" s="6"/>
      <c r="EL113" s="15"/>
      <c r="EW113" s="6"/>
      <c r="EX113" s="16" t="str">
        <f t="shared" si="34"/>
        <v/>
      </c>
      <c r="EY113" s="16">
        <f t="shared" si="35"/>
        <v>190</v>
      </c>
      <c r="EZ113" s="16" t="str">
        <f t="shared" si="36"/>
        <v/>
      </c>
      <c r="FA113" s="16" t="str">
        <f t="shared" si="37"/>
        <v/>
      </c>
      <c r="FB113" s="160" t="str">
        <f t="shared" si="38"/>
        <v/>
      </c>
      <c r="FC113" t="s">
        <v>205</v>
      </c>
      <c r="FD113" s="20" t="s">
        <v>126</v>
      </c>
      <c r="FE113"/>
      <c r="FF113" s="209" t="s">
        <v>206</v>
      </c>
      <c r="FH113" s="284" t="e">
        <f t="shared" ca="1" si="39"/>
        <v>#N/A</v>
      </c>
      <c r="FI113" s="208">
        <f t="shared" si="40"/>
        <v>12.133333333333333</v>
      </c>
      <c r="FK113" t="str">
        <f t="shared" si="41"/>
        <v>BC Comercializadora de Energia Ltda</v>
      </c>
      <c r="FL113" s="201">
        <f t="shared" ca="1" si="42"/>
        <v>0</v>
      </c>
      <c r="FM113" s="201">
        <f t="shared" ca="1" si="43"/>
        <v>-423456</v>
      </c>
      <c r="FN113" s="200">
        <f>AB113*AB$2*IF($FC113="V",1,-1)*IF($Q113="Fixo",(CP113-INDEX('Curva Forward'!$C$5:$AN$13,MATCH(CONCATENATE(BD_COMERCIAL!$K113," ",BD_COMERCIAL!$L113),'Curva Forward'!$B$5:$B$13,0),MATCH(FN$4,'Curva Forward'!$C$4:$AN$4,0))),CP113)</f>
        <v>0</v>
      </c>
      <c r="FO113" s="200">
        <f>AC113*AC$2*IF($FC113="V",1,-1)*IF($Q113="Fixo",(CQ113-INDEX('Curva Forward'!$C$5:$AN$13,MATCH(CONCATENATE(BD_COMERCIAL!$K113," ",BD_COMERCIAL!$L113),'Curva Forward'!$B$5:$B$13,0),MATCH(FO$4,'Curva Forward'!$C$4:$AN$4,0))),CQ113)</f>
        <v>0</v>
      </c>
      <c r="FP113" s="200">
        <f>AD113*AD$2*IF($FC113="V",1,-1)*IF($Q113="Fixo",(CR113-INDEX('Curva Forward'!$C$5:$AN$13,MATCH(CONCATENATE(BD_COMERCIAL!$K113," ",BD_COMERCIAL!$L113),'Curva Forward'!$B$5:$B$13,0),MATCH(FP$4,'Curva Forward'!$C$4:$AN$4,0))),CR113)</f>
        <v>0</v>
      </c>
      <c r="FQ113" s="200">
        <f>AE113*AE$2*IF($FC113="V",1,-1)*IF($Q113="Fixo",(CS113-INDEX('Curva Forward'!$C$5:$AN$13,MATCH(CONCATENATE(BD_COMERCIAL!$K113," ",BD_COMERCIAL!$L113),'Curva Forward'!$B$5:$B$13,0),MATCH(FQ$4,'Curva Forward'!$C$4:$AN$4,0))),CS113)</f>
        <v>0</v>
      </c>
      <c r="FR113" s="200">
        <f>AF113*AF$2*IF($FC113="V",1,-1)*IF($Q113="Fixo",(CT113-INDEX('Curva Forward'!$C$5:$AN$13,MATCH(CONCATENATE(BD_COMERCIAL!$K113," ",BD_COMERCIAL!$L113),'Curva Forward'!$B$5:$B$13,0),MATCH(FR$4,'Curva Forward'!$C$4:$AN$4,0))),CT113)</f>
        <v>0</v>
      </c>
      <c r="FS113" s="200">
        <f>AG113*AG$2*IF($FC113="V",1,-1)*IF($Q113="Fixo",(CU113-INDEX('Curva Forward'!$C$5:$AN$13,MATCH(CONCATENATE(BD_COMERCIAL!$K113," ",BD_COMERCIAL!$L113),'Curva Forward'!$B$5:$B$13,0),MATCH(FS$4,'Curva Forward'!$C$4:$AN$4,0))),CU113)</f>
        <v>0</v>
      </c>
      <c r="FT113" s="200">
        <f>AH113*AH$2*IF($FC113="V",1,-1)*IF($Q113="Fixo",(CV113-INDEX('Curva Forward'!$C$5:$AN$13,MATCH(CONCATENATE(BD_COMERCIAL!$K113," ",BD_COMERCIAL!$L113),'Curva Forward'!$B$5:$B$13,0),MATCH(FT$4,'Curva Forward'!$C$4:$AN$4,0))),CV113)</f>
        <v>0</v>
      </c>
      <c r="FU113" s="200">
        <f>AI113*AI$2*IF($FC113="V",1,-1)*IF($Q113="Fixo",(CW113-INDEX('Curva Forward'!$C$5:$AN$13,MATCH(CONCATENATE(BD_COMERCIAL!$K113," ",BD_COMERCIAL!$L113),'Curva Forward'!$B$5:$B$13,0),MATCH(FU$4,'Curva Forward'!$C$4:$AN$4,0))),CW113)</f>
        <v>0</v>
      </c>
      <c r="FV113" s="200">
        <f>AJ113*AJ$2*IF($FC113="V",1,-1)*IF($Q113="Fixo",(CX113-INDEX('Curva Forward'!$C$5:$AN$13,MATCH(CONCATENATE(BD_COMERCIAL!$K113," ",BD_COMERCIAL!$L113),'Curva Forward'!$B$5:$B$13,0),MATCH(FV$4,'Curva Forward'!$C$4:$AN$4,0))),CX113)</f>
        <v>0</v>
      </c>
      <c r="FW113" s="200">
        <f>AK113*AK$2*IF($FC113="V",1,-1)*IF($Q113="Fixo",(CY113-INDEX('Curva Forward'!$C$5:$AN$13,MATCH(CONCATENATE(BD_COMERCIAL!$K113," ",BD_COMERCIAL!$L113),'Curva Forward'!$B$5:$B$13,0),MATCH(FW$4,'Curva Forward'!$C$4:$AN$4,0))),CY113)</f>
        <v>0</v>
      </c>
      <c r="FX113" s="200">
        <f>AL113*AL$2*IF($FC113="V",1,-1)*IF($Q113="Fixo",(CZ113-INDEX('Curva Forward'!$C$5:$AN$13,MATCH(CONCATENATE(BD_COMERCIAL!$K113," ",BD_COMERCIAL!$L113),'Curva Forward'!$B$5:$B$13,0),MATCH(FX$4,'Curva Forward'!$C$4:$AN$4,0))),CZ113)</f>
        <v>0</v>
      </c>
      <c r="FY113" s="200">
        <f>AM113*AM$2*IF($FC113="V",1,-1)*IF($Q113="Fixo",(DA113-INDEX('Curva Forward'!$C$5:$AN$13,MATCH(CONCATENATE(BD_COMERCIAL!$K113," ",BD_COMERCIAL!$L113),'Curva Forward'!$B$5:$B$13,0),MATCH(FY$4,'Curva Forward'!$C$4:$AN$4,0))),DA113)</f>
        <v>0</v>
      </c>
      <c r="FZ113" s="200">
        <f>AN113*AN$2*IF($FC113="V",1,-1)*IF($Q113="Fixo",(DB113-INDEX('Curva Forward'!$C$5:$AN$13,MATCH(CONCATENATE(BD_COMERCIAL!$K113," ",BD_COMERCIAL!$L113),'Curva Forward'!$B$5:$B$13,0),MATCH(FZ$4,'Curva Forward'!$C$4:$AN$4,0))),DB113)</f>
        <v>-44640</v>
      </c>
      <c r="GA113" s="200">
        <f>AO113*AO$2*IF($FC113="V",1,-1)*IF($Q113="Fixo",(DC113-INDEX('Curva Forward'!$C$5:$AN$13,MATCH(CONCATENATE(BD_COMERCIAL!$K113," ",BD_COMERCIAL!$L113),'Curva Forward'!$B$5:$B$13,0),MATCH(GA$4,'Curva Forward'!$C$4:$AN$4,0))),DC113)</f>
        <v>-40320</v>
      </c>
      <c r="GB113" s="200">
        <f>AP113*AP$2*IF($FC113="V",1,-1)*IF($Q113="Fixo",(DD113-INDEX('Curva Forward'!$C$5:$AN$13,MATCH(CONCATENATE(BD_COMERCIAL!$K113," ",BD_COMERCIAL!$L113),'Curva Forward'!$B$5:$B$13,0),MATCH(GB$4,'Curva Forward'!$C$4:$AN$4,0))),DD113)</f>
        <v>-44640</v>
      </c>
      <c r="GC113" s="200">
        <f>AQ113*AQ$2*IF($FC113="V",1,-1)*IF($Q113="Fixo",(DE113-INDEX('Curva Forward'!$C$5:$AN$13,MATCH(CONCATENATE(BD_COMERCIAL!$K113," ",BD_COMERCIAL!$L113),'Curva Forward'!$B$5:$B$13,0),MATCH(GC$4,'Curva Forward'!$C$4:$AN$4,0))),DE113)</f>
        <v>-60480</v>
      </c>
      <c r="GD113" s="200">
        <f>AR113*AR$2*IF($FC113="V",1,-1)*IF($Q113="Fixo",(DF113-INDEX('Curva Forward'!$C$5:$AN$13,MATCH(CONCATENATE(BD_COMERCIAL!$K113," ",BD_COMERCIAL!$L113),'Curva Forward'!$B$5:$B$13,0),MATCH(GD$4,'Curva Forward'!$C$4:$AN$4,0))),DF113)</f>
        <v>-62496</v>
      </c>
      <c r="GE113" s="200">
        <f>AS113*AS$2*IF($FC113="V",1,-1)*IF($Q113="Fixo",(DG113-INDEX('Curva Forward'!$C$5:$AN$13,MATCH(CONCATENATE(BD_COMERCIAL!$K113," ",BD_COMERCIAL!$L113),'Curva Forward'!$B$5:$B$13,0),MATCH(GE$4,'Curva Forward'!$C$4:$AN$4,0))),DG113)</f>
        <v>-60480</v>
      </c>
      <c r="GF113" s="200">
        <f>AT113*AT$2*IF($FC113="V",1,-1)*IF($Q113="Fixo",(DH113-INDEX('Curva Forward'!$C$5:$AN$13,MATCH(CONCATENATE(BD_COMERCIAL!$K113," ",BD_COMERCIAL!$L113),'Curva Forward'!$B$5:$B$13,0),MATCH(GF$4,'Curva Forward'!$C$4:$AN$4,0))),DH113)</f>
        <v>-18600</v>
      </c>
      <c r="GG113" s="200">
        <f>AU113*AU$2*IF($FC113="V",1,-1)*IF($Q113="Fixo",(DI113-INDEX('Curva Forward'!$C$5:$AN$13,MATCH(CONCATENATE(BD_COMERCIAL!$K113," ",BD_COMERCIAL!$L113),'Curva Forward'!$B$5:$B$13,0),MATCH(GG$4,'Curva Forward'!$C$4:$AN$4,0))),DI113)</f>
        <v>-18600</v>
      </c>
      <c r="GH113" s="200">
        <f>AV113*AV$2*IF($FC113="V",1,-1)*IF($Q113="Fixo",(DJ113-INDEX('Curva Forward'!$C$5:$AN$13,MATCH(CONCATENATE(BD_COMERCIAL!$K113," ",BD_COMERCIAL!$L113),'Curva Forward'!$B$5:$B$13,0),MATCH(GH$4,'Curva Forward'!$C$4:$AN$4,0))),DJ113)</f>
        <v>-18000</v>
      </c>
      <c r="GI113" s="200">
        <f>AW113*AW$2*IF($FC113="V",1,-1)*IF($Q113="Fixo",(DK113-INDEX('Curva Forward'!$C$5:$AN$13,MATCH(CONCATENATE(BD_COMERCIAL!$K113," ",BD_COMERCIAL!$L113),'Curva Forward'!$B$5:$B$13,0),MATCH(GI$4,'Curva Forward'!$C$4:$AN$4,0))),DK113)</f>
        <v>-18600</v>
      </c>
      <c r="GJ113" s="200">
        <f>AX113*AX$2*IF($FC113="V",1,-1)*IF($Q113="Fixo",(DL113-INDEX('Curva Forward'!$C$5:$AN$13,MATCH(CONCATENATE(BD_COMERCIAL!$K113," ",BD_COMERCIAL!$L113),'Curva Forward'!$B$5:$B$13,0),MATCH(GJ$4,'Curva Forward'!$C$4:$AN$4,0))),DL113)</f>
        <v>-18000</v>
      </c>
      <c r="GK113" s="200">
        <f>AY113*AY$2*IF($FC113="V",1,-1)*IF($Q113="Fixo",(DM113-INDEX('Curva Forward'!$C$5:$AN$13,MATCH(CONCATENATE(BD_COMERCIAL!$K113," ",BD_COMERCIAL!$L113),'Curva Forward'!$B$5:$B$13,0),MATCH(GK$4,'Curva Forward'!$C$4:$AN$4,0))),DM113)</f>
        <v>-18600</v>
      </c>
      <c r="GL113" s="200">
        <f>IF(EZ113="",0,CL113*CL$2*IF($FC113="V",1,-1)*IF($Q113="Fixo",(EZ113-INDEX('Curva Forward'!$C$5:$AN$13,MATCH(CONCATENATE(BD_COMERCIAL!$K113," ",BD_COMERCIAL!$L113),'Curva Forward'!$B$5:$B$13,0),MATCH(GL$4,'Curva Forward'!$C$4:$AN$4,0))),EZ113))</f>
        <v>0</v>
      </c>
      <c r="GM113" s="200">
        <f>IF(FA113="",0,CM113*CM$2*IF($FC113="V",1,-1)*IF($Q113="Fixo",(FA113-INDEX('Curva Forward'!$C$5:$AN$13,MATCH(CONCATENATE(BD_COMERCIAL!$K113," ",BD_COMERCIAL!$L113),'Curva Forward'!$B$5:$B$13,0),MATCH(GM$4,'Curva Forward'!$C$4:$AN$4,0))),FA113))</f>
        <v>0</v>
      </c>
      <c r="GN113" s="200">
        <f>IF(FB113="",0,CN113*CN$2*IF($FC113="V",1,-1)*IF($Q113="Fixo",(FB113-INDEX('Curva Forward'!$C$5:$AN$13,MATCH(CONCATENATE(BD_COMERCIAL!$K113," ",BD_COMERCIAL!$L113),'Curva Forward'!$B$5:$B$13,0),MATCH(GN$4,'Curva Forward'!$C$4:$AN$4,0))),FB113))</f>
        <v>0</v>
      </c>
      <c r="GO113" s="201">
        <f t="shared" ca="1" si="44"/>
        <v>0</v>
      </c>
      <c r="GP113" s="201">
        <f t="shared" ca="1" si="45"/>
        <v>-423456</v>
      </c>
    </row>
    <row r="114" spans="1:198" x14ac:dyDescent="0.25">
      <c r="A114" s="6"/>
      <c r="B114" s="7" t="s">
        <v>450</v>
      </c>
      <c r="C114" s="8">
        <v>44553</v>
      </c>
      <c r="D114" s="9" t="s">
        <v>131</v>
      </c>
      <c r="E114" s="9" t="s">
        <v>158</v>
      </c>
      <c r="F114" s="113">
        <v>18384740000134</v>
      </c>
      <c r="G114" s="10" t="s">
        <v>125</v>
      </c>
      <c r="H114" s="113">
        <v>3780401000108</v>
      </c>
      <c r="I114" s="9" t="s">
        <v>126</v>
      </c>
      <c r="J114" s="166" t="s">
        <v>448</v>
      </c>
      <c r="K114" s="10" t="s">
        <v>127</v>
      </c>
      <c r="L114" s="84" t="s">
        <v>26</v>
      </c>
      <c r="M114" s="11">
        <v>44927</v>
      </c>
      <c r="N114" s="12">
        <v>45291</v>
      </c>
      <c r="O114" s="10">
        <v>0.7</v>
      </c>
      <c r="P114" s="84">
        <v>202</v>
      </c>
      <c r="Q114" s="84" t="s">
        <v>128</v>
      </c>
      <c r="R114" s="10" t="s">
        <v>129</v>
      </c>
      <c r="S114" s="168" t="s">
        <v>135</v>
      </c>
      <c r="T114" s="11" t="s">
        <v>130</v>
      </c>
      <c r="U114" s="12">
        <v>44553</v>
      </c>
      <c r="V114" s="257" t="e">
        <f ca="1">IF(U114="","",
IF(U114="NA","",
IFERROR(VLOOKUP(EOMONTH(M114,-2)+1,IPCA!$A:$B,2,0),
VLOOKUP(EOMONTH(TODAY(),-2)+1,IPCA!$A:$B,2,0))/
VLOOKUP(EOMONTH(U114,-2)+1,IPCA!$A:$B,2,0)*
P114))</f>
        <v>#N/A</v>
      </c>
      <c r="W114" s="84"/>
      <c r="X114" s="13" t="s">
        <v>133</v>
      </c>
      <c r="Y114" s="166" t="s">
        <v>1093</v>
      </c>
      <c r="AA114" s="108"/>
      <c r="AB114" s="15"/>
      <c r="AM114" s="6"/>
      <c r="AN114" s="15">
        <v>0.7</v>
      </c>
      <c r="AO114">
        <v>0.7</v>
      </c>
      <c r="AP114">
        <v>0.7</v>
      </c>
      <c r="AQ114">
        <v>0.7</v>
      </c>
      <c r="AR114">
        <v>0.7</v>
      </c>
      <c r="AS114">
        <v>0.7</v>
      </c>
      <c r="AT114">
        <v>0.7</v>
      </c>
      <c r="AU114">
        <v>0.7</v>
      </c>
      <c r="AV114">
        <v>0.7</v>
      </c>
      <c r="AW114">
        <v>0.7</v>
      </c>
      <c r="AX114">
        <v>0.7</v>
      </c>
      <c r="AY114" s="6">
        <v>0.7</v>
      </c>
      <c r="AZ114" s="15"/>
      <c r="BK114" s="6"/>
      <c r="BL114" s="15"/>
      <c r="BW114" s="6"/>
      <c r="BX114" s="15"/>
      <c r="CI114" s="6"/>
      <c r="CJ114" s="16" t="str">
        <f t="shared" si="29"/>
        <v/>
      </c>
      <c r="CK114" s="16">
        <f t="shared" si="30"/>
        <v>0.70000000000000007</v>
      </c>
      <c r="CL114" s="16" t="str">
        <f t="shared" si="31"/>
        <v/>
      </c>
      <c r="CM114" s="16" t="str">
        <f t="shared" si="32"/>
        <v/>
      </c>
      <c r="CN114" s="16" t="str">
        <f t="shared" si="33"/>
        <v/>
      </c>
      <c r="CO114" s="18"/>
      <c r="CP114" s="15"/>
      <c r="DA114" s="6"/>
      <c r="DB114" s="15">
        <v>202</v>
      </c>
      <c r="DC114">
        <v>202</v>
      </c>
      <c r="DD114">
        <v>202</v>
      </c>
      <c r="DE114">
        <v>202</v>
      </c>
      <c r="DF114">
        <v>202</v>
      </c>
      <c r="DG114">
        <v>202</v>
      </c>
      <c r="DH114">
        <v>202</v>
      </c>
      <c r="DI114">
        <v>202</v>
      </c>
      <c r="DJ114">
        <v>202</v>
      </c>
      <c r="DK114">
        <v>202</v>
      </c>
      <c r="DL114">
        <v>202</v>
      </c>
      <c r="DM114" s="6">
        <v>202</v>
      </c>
      <c r="DN114" s="15"/>
      <c r="DY114" s="6"/>
      <c r="DZ114" s="15"/>
      <c r="EK114" s="6"/>
      <c r="EL114" s="15"/>
      <c r="EW114" s="6"/>
      <c r="EX114" s="16" t="str">
        <f t="shared" si="34"/>
        <v/>
      </c>
      <c r="EY114" s="16">
        <f t="shared" si="35"/>
        <v>202</v>
      </c>
      <c r="EZ114" s="16" t="str">
        <f t="shared" si="36"/>
        <v/>
      </c>
      <c r="FA114" s="16" t="str">
        <f t="shared" si="37"/>
        <v/>
      </c>
      <c r="FB114" s="160" t="str">
        <f t="shared" si="38"/>
        <v/>
      </c>
      <c r="FC114" t="s">
        <v>205</v>
      </c>
      <c r="FD114" s="20" t="s">
        <v>126</v>
      </c>
      <c r="FE114"/>
      <c r="FF114" s="209" t="s">
        <v>206</v>
      </c>
      <c r="FH114" s="284" t="e">
        <f t="shared" ca="1" si="39"/>
        <v>#N/A</v>
      </c>
      <c r="FI114" s="208">
        <f t="shared" si="40"/>
        <v>12.133333333333333</v>
      </c>
      <c r="FK114" t="str">
        <f t="shared" si="41"/>
        <v>BC Comercializadora de Energia Ltda</v>
      </c>
      <c r="FL114" s="201">
        <f t="shared" ca="1" si="42"/>
        <v>0</v>
      </c>
      <c r="FM114" s="201">
        <f t="shared" ca="1" si="43"/>
        <v>-308683.19999999995</v>
      </c>
      <c r="FN114" s="200">
        <f>AB114*AB$2*IF($FC114="V",1,-1)*IF($Q114="Fixo",(CP114-INDEX('Curva Forward'!$C$5:$AN$13,MATCH(CONCATENATE(BD_COMERCIAL!$K114," ",BD_COMERCIAL!$L114),'Curva Forward'!$B$5:$B$13,0),MATCH(FN$4,'Curva Forward'!$C$4:$AN$4,0))),CP114)</f>
        <v>0</v>
      </c>
      <c r="FO114" s="200">
        <f>AC114*AC$2*IF($FC114="V",1,-1)*IF($Q114="Fixo",(CQ114-INDEX('Curva Forward'!$C$5:$AN$13,MATCH(CONCATENATE(BD_COMERCIAL!$K114," ",BD_COMERCIAL!$L114),'Curva Forward'!$B$5:$B$13,0),MATCH(FO$4,'Curva Forward'!$C$4:$AN$4,0))),CQ114)</f>
        <v>0</v>
      </c>
      <c r="FP114" s="200">
        <f>AD114*AD$2*IF($FC114="V",1,-1)*IF($Q114="Fixo",(CR114-INDEX('Curva Forward'!$C$5:$AN$13,MATCH(CONCATENATE(BD_COMERCIAL!$K114," ",BD_COMERCIAL!$L114),'Curva Forward'!$B$5:$B$13,0),MATCH(FP$4,'Curva Forward'!$C$4:$AN$4,0))),CR114)</f>
        <v>0</v>
      </c>
      <c r="FQ114" s="200">
        <f>AE114*AE$2*IF($FC114="V",1,-1)*IF($Q114="Fixo",(CS114-INDEX('Curva Forward'!$C$5:$AN$13,MATCH(CONCATENATE(BD_COMERCIAL!$K114," ",BD_COMERCIAL!$L114),'Curva Forward'!$B$5:$B$13,0),MATCH(FQ$4,'Curva Forward'!$C$4:$AN$4,0))),CS114)</f>
        <v>0</v>
      </c>
      <c r="FR114" s="200">
        <f>AF114*AF$2*IF($FC114="V",1,-1)*IF($Q114="Fixo",(CT114-INDEX('Curva Forward'!$C$5:$AN$13,MATCH(CONCATENATE(BD_COMERCIAL!$K114," ",BD_COMERCIAL!$L114),'Curva Forward'!$B$5:$B$13,0),MATCH(FR$4,'Curva Forward'!$C$4:$AN$4,0))),CT114)</f>
        <v>0</v>
      </c>
      <c r="FS114" s="200">
        <f>AG114*AG$2*IF($FC114="V",1,-1)*IF($Q114="Fixo",(CU114-INDEX('Curva Forward'!$C$5:$AN$13,MATCH(CONCATENATE(BD_COMERCIAL!$K114," ",BD_COMERCIAL!$L114),'Curva Forward'!$B$5:$B$13,0),MATCH(FS$4,'Curva Forward'!$C$4:$AN$4,0))),CU114)</f>
        <v>0</v>
      </c>
      <c r="FT114" s="200">
        <f>AH114*AH$2*IF($FC114="V",1,-1)*IF($Q114="Fixo",(CV114-INDEX('Curva Forward'!$C$5:$AN$13,MATCH(CONCATENATE(BD_COMERCIAL!$K114," ",BD_COMERCIAL!$L114),'Curva Forward'!$B$5:$B$13,0),MATCH(FT$4,'Curva Forward'!$C$4:$AN$4,0))),CV114)</f>
        <v>0</v>
      </c>
      <c r="FU114" s="200">
        <f>AI114*AI$2*IF($FC114="V",1,-1)*IF($Q114="Fixo",(CW114-INDEX('Curva Forward'!$C$5:$AN$13,MATCH(CONCATENATE(BD_COMERCIAL!$K114," ",BD_COMERCIAL!$L114),'Curva Forward'!$B$5:$B$13,0),MATCH(FU$4,'Curva Forward'!$C$4:$AN$4,0))),CW114)</f>
        <v>0</v>
      </c>
      <c r="FV114" s="200">
        <f>AJ114*AJ$2*IF($FC114="V",1,-1)*IF($Q114="Fixo",(CX114-INDEX('Curva Forward'!$C$5:$AN$13,MATCH(CONCATENATE(BD_COMERCIAL!$K114," ",BD_COMERCIAL!$L114),'Curva Forward'!$B$5:$B$13,0),MATCH(FV$4,'Curva Forward'!$C$4:$AN$4,0))),CX114)</f>
        <v>0</v>
      </c>
      <c r="FW114" s="200">
        <f>AK114*AK$2*IF($FC114="V",1,-1)*IF($Q114="Fixo",(CY114-INDEX('Curva Forward'!$C$5:$AN$13,MATCH(CONCATENATE(BD_COMERCIAL!$K114," ",BD_COMERCIAL!$L114),'Curva Forward'!$B$5:$B$13,0),MATCH(FW$4,'Curva Forward'!$C$4:$AN$4,0))),CY114)</f>
        <v>0</v>
      </c>
      <c r="FX114" s="200">
        <f>AL114*AL$2*IF($FC114="V",1,-1)*IF($Q114="Fixo",(CZ114-INDEX('Curva Forward'!$C$5:$AN$13,MATCH(CONCATENATE(BD_COMERCIAL!$K114," ",BD_COMERCIAL!$L114),'Curva Forward'!$B$5:$B$13,0),MATCH(FX$4,'Curva Forward'!$C$4:$AN$4,0))),CZ114)</f>
        <v>0</v>
      </c>
      <c r="FY114" s="200">
        <f>AM114*AM$2*IF($FC114="V",1,-1)*IF($Q114="Fixo",(DA114-INDEX('Curva Forward'!$C$5:$AN$13,MATCH(CONCATENATE(BD_COMERCIAL!$K114," ",BD_COMERCIAL!$L114),'Curva Forward'!$B$5:$B$13,0),MATCH(FY$4,'Curva Forward'!$C$4:$AN$4,0))),DA114)</f>
        <v>0</v>
      </c>
      <c r="FZ114" s="200">
        <f>AN114*AN$2*IF($FC114="V",1,-1)*IF($Q114="Fixo",(DB114-INDEX('Curva Forward'!$C$5:$AN$13,MATCH(CONCATENATE(BD_COMERCIAL!$K114," ",BD_COMERCIAL!$L114),'Curva Forward'!$B$5:$B$13,0),MATCH(FZ$4,'Curva Forward'!$C$4:$AN$4,0))),DB114)</f>
        <v>-32289.599999999999</v>
      </c>
      <c r="GA114" s="200">
        <f>AO114*AO$2*IF($FC114="V",1,-1)*IF($Q114="Fixo",(DC114-INDEX('Curva Forward'!$C$5:$AN$13,MATCH(CONCATENATE(BD_COMERCIAL!$K114," ",BD_COMERCIAL!$L114),'Curva Forward'!$B$5:$B$13,0),MATCH(GA$4,'Curva Forward'!$C$4:$AN$4,0))),DC114)</f>
        <v>-29164.799999999999</v>
      </c>
      <c r="GB114" s="200">
        <f>AP114*AP$2*IF($FC114="V",1,-1)*IF($Q114="Fixo",(DD114-INDEX('Curva Forward'!$C$5:$AN$13,MATCH(CONCATENATE(BD_COMERCIAL!$K114," ",BD_COMERCIAL!$L114),'Curva Forward'!$B$5:$B$13,0),MATCH(GB$4,'Curva Forward'!$C$4:$AN$4,0))),DD114)</f>
        <v>-32289.599999999999</v>
      </c>
      <c r="GC114" s="200">
        <f>AQ114*AQ$2*IF($FC114="V",1,-1)*IF($Q114="Fixo",(DE114-INDEX('Curva Forward'!$C$5:$AN$13,MATCH(CONCATENATE(BD_COMERCIAL!$K114," ",BD_COMERCIAL!$L114),'Curva Forward'!$B$5:$B$13,0),MATCH(GC$4,'Curva Forward'!$C$4:$AN$4,0))),DE114)</f>
        <v>-43343.999999999993</v>
      </c>
      <c r="GD114" s="200">
        <f>AR114*AR$2*IF($FC114="V",1,-1)*IF($Q114="Fixo",(DF114-INDEX('Curva Forward'!$C$5:$AN$13,MATCH(CONCATENATE(BD_COMERCIAL!$K114," ",BD_COMERCIAL!$L114),'Curva Forward'!$B$5:$B$13,0),MATCH(GD$4,'Curva Forward'!$C$4:$AN$4,0))),DF114)</f>
        <v>-44788.799999999996</v>
      </c>
      <c r="GE114" s="200">
        <f>AS114*AS$2*IF($FC114="V",1,-1)*IF($Q114="Fixo",(DG114-INDEX('Curva Forward'!$C$5:$AN$13,MATCH(CONCATENATE(BD_COMERCIAL!$K114," ",BD_COMERCIAL!$L114),'Curva Forward'!$B$5:$B$13,0),MATCH(GE$4,'Curva Forward'!$C$4:$AN$4,0))),DG114)</f>
        <v>-43343.999999999993</v>
      </c>
      <c r="GF114" s="200">
        <f>AT114*AT$2*IF($FC114="V",1,-1)*IF($Q114="Fixo",(DH114-INDEX('Curva Forward'!$C$5:$AN$13,MATCH(CONCATENATE(BD_COMERCIAL!$K114," ",BD_COMERCIAL!$L114),'Curva Forward'!$B$5:$B$13,0),MATCH(GF$4,'Curva Forward'!$C$4:$AN$4,0))),DH114)</f>
        <v>-14061.599999999999</v>
      </c>
      <c r="GG114" s="200">
        <f>AU114*AU$2*IF($FC114="V",1,-1)*IF($Q114="Fixo",(DI114-INDEX('Curva Forward'!$C$5:$AN$13,MATCH(CONCATENATE(BD_COMERCIAL!$K114," ",BD_COMERCIAL!$L114),'Curva Forward'!$B$5:$B$13,0),MATCH(GG$4,'Curva Forward'!$C$4:$AN$4,0))),DI114)</f>
        <v>-14061.599999999999</v>
      </c>
      <c r="GH114" s="200">
        <f>AV114*AV$2*IF($FC114="V",1,-1)*IF($Q114="Fixo",(DJ114-INDEX('Curva Forward'!$C$5:$AN$13,MATCH(CONCATENATE(BD_COMERCIAL!$K114," ",BD_COMERCIAL!$L114),'Curva Forward'!$B$5:$B$13,0),MATCH(GH$4,'Curva Forward'!$C$4:$AN$4,0))),DJ114)</f>
        <v>-13607.999999999998</v>
      </c>
      <c r="GI114" s="200">
        <f>AW114*AW$2*IF($FC114="V",1,-1)*IF($Q114="Fixo",(DK114-INDEX('Curva Forward'!$C$5:$AN$13,MATCH(CONCATENATE(BD_COMERCIAL!$K114," ",BD_COMERCIAL!$L114),'Curva Forward'!$B$5:$B$13,0),MATCH(GI$4,'Curva Forward'!$C$4:$AN$4,0))),DK114)</f>
        <v>-14061.599999999999</v>
      </c>
      <c r="GJ114" s="200">
        <f>AX114*AX$2*IF($FC114="V",1,-1)*IF($Q114="Fixo",(DL114-INDEX('Curva Forward'!$C$5:$AN$13,MATCH(CONCATENATE(BD_COMERCIAL!$K114," ",BD_COMERCIAL!$L114),'Curva Forward'!$B$5:$B$13,0),MATCH(GJ$4,'Curva Forward'!$C$4:$AN$4,0))),DL114)</f>
        <v>-13607.999999999998</v>
      </c>
      <c r="GK114" s="200">
        <f>AY114*AY$2*IF($FC114="V",1,-1)*IF($Q114="Fixo",(DM114-INDEX('Curva Forward'!$C$5:$AN$13,MATCH(CONCATENATE(BD_COMERCIAL!$K114," ",BD_COMERCIAL!$L114),'Curva Forward'!$B$5:$B$13,0),MATCH(GK$4,'Curva Forward'!$C$4:$AN$4,0))),DM114)</f>
        <v>-14061.599999999999</v>
      </c>
      <c r="GL114" s="200">
        <f>IF(EZ114="",0,CL114*CL$2*IF($FC114="V",1,-1)*IF($Q114="Fixo",(EZ114-INDEX('Curva Forward'!$C$5:$AN$13,MATCH(CONCATENATE(BD_COMERCIAL!$K114," ",BD_COMERCIAL!$L114),'Curva Forward'!$B$5:$B$13,0),MATCH(GL$4,'Curva Forward'!$C$4:$AN$4,0))),EZ114))</f>
        <v>0</v>
      </c>
      <c r="GM114" s="200">
        <f>IF(FA114="",0,CM114*CM$2*IF($FC114="V",1,-1)*IF($Q114="Fixo",(FA114-INDEX('Curva Forward'!$C$5:$AN$13,MATCH(CONCATENATE(BD_COMERCIAL!$K114," ",BD_COMERCIAL!$L114),'Curva Forward'!$B$5:$B$13,0),MATCH(GM$4,'Curva Forward'!$C$4:$AN$4,0))),FA114))</f>
        <v>0</v>
      </c>
      <c r="GN114" s="200">
        <f>IF(FB114="",0,CN114*CN$2*IF($FC114="V",1,-1)*IF($Q114="Fixo",(FB114-INDEX('Curva Forward'!$C$5:$AN$13,MATCH(CONCATENATE(BD_COMERCIAL!$K114," ",BD_COMERCIAL!$L114),'Curva Forward'!$B$5:$B$13,0),MATCH(GN$4,'Curva Forward'!$C$4:$AN$4,0))),FB114))</f>
        <v>0</v>
      </c>
      <c r="GO114" s="201">
        <f t="shared" ca="1" si="44"/>
        <v>0</v>
      </c>
      <c r="GP114" s="201">
        <f t="shared" ca="1" si="45"/>
        <v>-308683.19999999995</v>
      </c>
    </row>
    <row r="115" spans="1:198" x14ac:dyDescent="0.25">
      <c r="A115" s="6"/>
      <c r="B115" s="7" t="s">
        <v>451</v>
      </c>
      <c r="C115" s="8">
        <v>44557</v>
      </c>
      <c r="D115" s="9" t="s">
        <v>124</v>
      </c>
      <c r="E115" s="9" t="s">
        <v>125</v>
      </c>
      <c r="F115" s="113">
        <v>3780401000108</v>
      </c>
      <c r="G115" s="10" t="s">
        <v>132</v>
      </c>
      <c r="H115" s="113">
        <v>4973790000142</v>
      </c>
      <c r="I115" s="9" t="s">
        <v>139</v>
      </c>
      <c r="J115" s="166"/>
      <c r="K115" s="10" t="s">
        <v>127</v>
      </c>
      <c r="L115" s="84" t="s">
        <v>22</v>
      </c>
      <c r="M115" s="11">
        <v>44621</v>
      </c>
      <c r="N115" s="12">
        <v>44651</v>
      </c>
      <c r="O115" s="10">
        <v>2.5</v>
      </c>
      <c r="P115" s="84">
        <v>165</v>
      </c>
      <c r="Q115" s="84" t="s">
        <v>128</v>
      </c>
      <c r="R115" s="10" t="s">
        <v>129</v>
      </c>
      <c r="S115" s="14" t="s">
        <v>135</v>
      </c>
      <c r="T115" s="11"/>
      <c r="U115" s="12"/>
      <c r="V115" s="257" t="str">
        <f ca="1">IF(U115="","",
IF(U115="NA","",
IFERROR(VLOOKUP(EOMONTH(M115,-2)+1,IPCA!$A:$B,2,0),
VLOOKUP(EOMONTH(TODAY(),-2)+1,IPCA!$A:$B,2,0))/
VLOOKUP(EOMONTH(U115,-2)+1,IPCA!$A:$B,2,0)*
P115))</f>
        <v/>
      </c>
      <c r="W115" s="84"/>
      <c r="X115" s="13" t="s">
        <v>133</v>
      </c>
      <c r="Y115" s="166"/>
      <c r="AA115" s="108"/>
      <c r="AB115" s="15"/>
      <c r="AD115">
        <v>2.5</v>
      </c>
      <c r="AM115" s="6"/>
      <c r="AN115" s="15"/>
      <c r="AY115" s="6"/>
      <c r="AZ115" s="15"/>
      <c r="BK115" s="6"/>
      <c r="BL115" s="15"/>
      <c r="BW115" s="6"/>
      <c r="BX115" s="15"/>
      <c r="CI115" s="6"/>
      <c r="CJ115" s="16">
        <f t="shared" si="29"/>
        <v>0.21232876712328766</v>
      </c>
      <c r="CK115" s="16" t="str">
        <f t="shared" si="30"/>
        <v/>
      </c>
      <c r="CL115" s="16" t="str">
        <f t="shared" si="31"/>
        <v/>
      </c>
      <c r="CM115" s="16" t="str">
        <f t="shared" si="32"/>
        <v/>
      </c>
      <c r="CN115" s="16" t="str">
        <f t="shared" si="33"/>
        <v/>
      </c>
      <c r="CO115" s="18"/>
      <c r="CP115" s="15"/>
      <c r="CR115">
        <v>165</v>
      </c>
      <c r="DA115" s="6"/>
      <c r="DB115" s="15"/>
      <c r="DM115" s="6"/>
      <c r="DN115" s="15"/>
      <c r="DY115" s="6"/>
      <c r="DZ115" s="15"/>
      <c r="EK115" s="6"/>
      <c r="EL115" s="15"/>
      <c r="EW115" s="6"/>
      <c r="EX115" s="16">
        <f t="shared" si="34"/>
        <v>14.013698630136986</v>
      </c>
      <c r="EY115" s="16" t="str">
        <f t="shared" si="35"/>
        <v/>
      </c>
      <c r="EZ115" s="16" t="str">
        <f t="shared" si="36"/>
        <v/>
      </c>
      <c r="FA115" s="16" t="str">
        <f t="shared" si="37"/>
        <v/>
      </c>
      <c r="FB115" s="160" t="str">
        <f t="shared" si="38"/>
        <v/>
      </c>
      <c r="FC115" t="s">
        <v>204</v>
      </c>
      <c r="FD115" s="20" t="s">
        <v>139</v>
      </c>
      <c r="FE115"/>
      <c r="FF115" s="281" t="s">
        <v>206</v>
      </c>
      <c r="FH115" s="284">
        <f t="shared" ca="1" si="39"/>
        <v>0</v>
      </c>
      <c r="FI115" s="208">
        <f t="shared" si="40"/>
        <v>1</v>
      </c>
      <c r="FK115" t="str">
        <f t="shared" si="41"/>
        <v>CPFL Comercialização Brasil S.A.</v>
      </c>
      <c r="FL115" s="201">
        <f t="shared" ca="1" si="42"/>
        <v>200880</v>
      </c>
      <c r="FM115" s="201">
        <f t="shared" ca="1" si="43"/>
        <v>0</v>
      </c>
      <c r="FN115" s="200">
        <f>AB115*AB$2*IF($FC115="V",1,-1)*IF($Q115="Fixo",(CP115-INDEX('Curva Forward'!$C$5:$AN$13,MATCH(CONCATENATE(BD_COMERCIAL!$K115," ",BD_COMERCIAL!$L115),'Curva Forward'!$B$5:$B$13,0),MATCH(FN$4,'Curva Forward'!$C$4:$AN$4,0))),CP115)</f>
        <v>0</v>
      </c>
      <c r="FO115" s="200">
        <f>AC115*AC$2*IF($FC115="V",1,-1)*IF($Q115="Fixo",(CQ115-INDEX('Curva Forward'!$C$5:$AN$13,MATCH(CONCATENATE(BD_COMERCIAL!$K115," ",BD_COMERCIAL!$L115),'Curva Forward'!$B$5:$B$13,0),MATCH(FO$4,'Curva Forward'!$C$4:$AN$4,0))),CQ115)</f>
        <v>0</v>
      </c>
      <c r="FP115" s="200">
        <f>AD115*AD$2*IF($FC115="V",1,-1)*IF($Q115="Fixo",(CR115-INDEX('Curva Forward'!$C$5:$AN$13,MATCH(CONCATENATE(BD_COMERCIAL!$K115," ",BD_COMERCIAL!$L115),'Curva Forward'!$B$5:$B$13,0),MATCH(FP$4,'Curva Forward'!$C$4:$AN$4,0))),CR115)</f>
        <v>200880</v>
      </c>
      <c r="FQ115" s="200">
        <f>AE115*AE$2*IF($FC115="V",1,-1)*IF($Q115="Fixo",(CS115-INDEX('Curva Forward'!$C$5:$AN$13,MATCH(CONCATENATE(BD_COMERCIAL!$K115," ",BD_COMERCIAL!$L115),'Curva Forward'!$B$5:$B$13,0),MATCH(FQ$4,'Curva Forward'!$C$4:$AN$4,0))),CS115)</f>
        <v>0</v>
      </c>
      <c r="FR115" s="200">
        <f>AF115*AF$2*IF($FC115="V",1,-1)*IF($Q115="Fixo",(CT115-INDEX('Curva Forward'!$C$5:$AN$13,MATCH(CONCATENATE(BD_COMERCIAL!$K115," ",BD_COMERCIAL!$L115),'Curva Forward'!$B$5:$B$13,0),MATCH(FR$4,'Curva Forward'!$C$4:$AN$4,0))),CT115)</f>
        <v>0</v>
      </c>
      <c r="FS115" s="200">
        <f>AG115*AG$2*IF($FC115="V",1,-1)*IF($Q115="Fixo",(CU115-INDEX('Curva Forward'!$C$5:$AN$13,MATCH(CONCATENATE(BD_COMERCIAL!$K115," ",BD_COMERCIAL!$L115),'Curva Forward'!$B$5:$B$13,0),MATCH(FS$4,'Curva Forward'!$C$4:$AN$4,0))),CU115)</f>
        <v>0</v>
      </c>
      <c r="FT115" s="200">
        <f>AH115*AH$2*IF($FC115="V",1,-1)*IF($Q115="Fixo",(CV115-INDEX('Curva Forward'!$C$5:$AN$13,MATCH(CONCATENATE(BD_COMERCIAL!$K115," ",BD_COMERCIAL!$L115),'Curva Forward'!$B$5:$B$13,0),MATCH(FT$4,'Curva Forward'!$C$4:$AN$4,0))),CV115)</f>
        <v>0</v>
      </c>
      <c r="FU115" s="200">
        <f>AI115*AI$2*IF($FC115="V",1,-1)*IF($Q115="Fixo",(CW115-INDEX('Curva Forward'!$C$5:$AN$13,MATCH(CONCATENATE(BD_COMERCIAL!$K115," ",BD_COMERCIAL!$L115),'Curva Forward'!$B$5:$B$13,0),MATCH(FU$4,'Curva Forward'!$C$4:$AN$4,0))),CW115)</f>
        <v>0</v>
      </c>
      <c r="FV115" s="200">
        <f>AJ115*AJ$2*IF($FC115="V",1,-1)*IF($Q115="Fixo",(CX115-INDEX('Curva Forward'!$C$5:$AN$13,MATCH(CONCATENATE(BD_COMERCIAL!$K115," ",BD_COMERCIAL!$L115),'Curva Forward'!$B$5:$B$13,0),MATCH(FV$4,'Curva Forward'!$C$4:$AN$4,0))),CX115)</f>
        <v>0</v>
      </c>
      <c r="FW115" s="200">
        <f>AK115*AK$2*IF($FC115="V",1,-1)*IF($Q115="Fixo",(CY115-INDEX('Curva Forward'!$C$5:$AN$13,MATCH(CONCATENATE(BD_COMERCIAL!$K115," ",BD_COMERCIAL!$L115),'Curva Forward'!$B$5:$B$13,0),MATCH(FW$4,'Curva Forward'!$C$4:$AN$4,0))),CY115)</f>
        <v>0</v>
      </c>
      <c r="FX115" s="200">
        <f>AL115*AL$2*IF($FC115="V",1,-1)*IF($Q115="Fixo",(CZ115-INDEX('Curva Forward'!$C$5:$AN$13,MATCH(CONCATENATE(BD_COMERCIAL!$K115," ",BD_COMERCIAL!$L115),'Curva Forward'!$B$5:$B$13,0),MATCH(FX$4,'Curva Forward'!$C$4:$AN$4,0))),CZ115)</f>
        <v>0</v>
      </c>
      <c r="FY115" s="200">
        <f>AM115*AM$2*IF($FC115="V",1,-1)*IF($Q115="Fixo",(DA115-INDEX('Curva Forward'!$C$5:$AN$13,MATCH(CONCATENATE(BD_COMERCIAL!$K115," ",BD_COMERCIAL!$L115),'Curva Forward'!$B$5:$B$13,0),MATCH(FY$4,'Curva Forward'!$C$4:$AN$4,0))),DA115)</f>
        <v>0</v>
      </c>
      <c r="FZ115" s="200">
        <f>AN115*AN$2*IF($FC115="V",1,-1)*IF($Q115="Fixo",(DB115-INDEX('Curva Forward'!$C$5:$AN$13,MATCH(CONCATENATE(BD_COMERCIAL!$K115," ",BD_COMERCIAL!$L115),'Curva Forward'!$B$5:$B$13,0),MATCH(FZ$4,'Curva Forward'!$C$4:$AN$4,0))),DB115)</f>
        <v>0</v>
      </c>
      <c r="GA115" s="200">
        <f>AO115*AO$2*IF($FC115="V",1,-1)*IF($Q115="Fixo",(DC115-INDEX('Curva Forward'!$C$5:$AN$13,MATCH(CONCATENATE(BD_COMERCIAL!$K115," ",BD_COMERCIAL!$L115),'Curva Forward'!$B$5:$B$13,0),MATCH(GA$4,'Curva Forward'!$C$4:$AN$4,0))),DC115)</f>
        <v>0</v>
      </c>
      <c r="GB115" s="200">
        <f>AP115*AP$2*IF($FC115="V",1,-1)*IF($Q115="Fixo",(DD115-INDEX('Curva Forward'!$C$5:$AN$13,MATCH(CONCATENATE(BD_COMERCIAL!$K115," ",BD_COMERCIAL!$L115),'Curva Forward'!$B$5:$B$13,0),MATCH(GB$4,'Curva Forward'!$C$4:$AN$4,0))),DD115)</f>
        <v>0</v>
      </c>
      <c r="GC115" s="200">
        <f>AQ115*AQ$2*IF($FC115="V",1,-1)*IF($Q115="Fixo",(DE115-INDEX('Curva Forward'!$C$5:$AN$13,MATCH(CONCATENATE(BD_COMERCIAL!$K115," ",BD_COMERCIAL!$L115),'Curva Forward'!$B$5:$B$13,0),MATCH(GC$4,'Curva Forward'!$C$4:$AN$4,0))),DE115)</f>
        <v>0</v>
      </c>
      <c r="GD115" s="200">
        <f>AR115*AR$2*IF($FC115="V",1,-1)*IF($Q115="Fixo",(DF115-INDEX('Curva Forward'!$C$5:$AN$13,MATCH(CONCATENATE(BD_COMERCIAL!$K115," ",BD_COMERCIAL!$L115),'Curva Forward'!$B$5:$B$13,0),MATCH(GD$4,'Curva Forward'!$C$4:$AN$4,0))),DF115)</f>
        <v>0</v>
      </c>
      <c r="GE115" s="200">
        <f>AS115*AS$2*IF($FC115="V",1,-1)*IF($Q115="Fixo",(DG115-INDEX('Curva Forward'!$C$5:$AN$13,MATCH(CONCATENATE(BD_COMERCIAL!$K115," ",BD_COMERCIAL!$L115),'Curva Forward'!$B$5:$B$13,0),MATCH(GE$4,'Curva Forward'!$C$4:$AN$4,0))),DG115)</f>
        <v>0</v>
      </c>
      <c r="GF115" s="200">
        <f>AT115*AT$2*IF($FC115="V",1,-1)*IF($Q115="Fixo",(DH115-INDEX('Curva Forward'!$C$5:$AN$13,MATCH(CONCATENATE(BD_COMERCIAL!$K115," ",BD_COMERCIAL!$L115),'Curva Forward'!$B$5:$B$13,0),MATCH(GF$4,'Curva Forward'!$C$4:$AN$4,0))),DH115)</f>
        <v>0</v>
      </c>
      <c r="GG115" s="200">
        <f>AU115*AU$2*IF($FC115="V",1,-1)*IF($Q115="Fixo",(DI115-INDEX('Curva Forward'!$C$5:$AN$13,MATCH(CONCATENATE(BD_COMERCIAL!$K115," ",BD_COMERCIAL!$L115),'Curva Forward'!$B$5:$B$13,0),MATCH(GG$4,'Curva Forward'!$C$4:$AN$4,0))),DI115)</f>
        <v>0</v>
      </c>
      <c r="GH115" s="200">
        <f>AV115*AV$2*IF($FC115="V",1,-1)*IF($Q115="Fixo",(DJ115-INDEX('Curva Forward'!$C$5:$AN$13,MATCH(CONCATENATE(BD_COMERCIAL!$K115," ",BD_COMERCIAL!$L115),'Curva Forward'!$B$5:$B$13,0),MATCH(GH$4,'Curva Forward'!$C$4:$AN$4,0))),DJ115)</f>
        <v>0</v>
      </c>
      <c r="GI115" s="200">
        <f>AW115*AW$2*IF($FC115="V",1,-1)*IF($Q115="Fixo",(DK115-INDEX('Curva Forward'!$C$5:$AN$13,MATCH(CONCATENATE(BD_COMERCIAL!$K115," ",BD_COMERCIAL!$L115),'Curva Forward'!$B$5:$B$13,0),MATCH(GI$4,'Curva Forward'!$C$4:$AN$4,0))),DK115)</f>
        <v>0</v>
      </c>
      <c r="GJ115" s="200">
        <f>AX115*AX$2*IF($FC115="V",1,-1)*IF($Q115="Fixo",(DL115-INDEX('Curva Forward'!$C$5:$AN$13,MATCH(CONCATENATE(BD_COMERCIAL!$K115," ",BD_COMERCIAL!$L115),'Curva Forward'!$B$5:$B$13,0),MATCH(GJ$4,'Curva Forward'!$C$4:$AN$4,0))),DL115)</f>
        <v>0</v>
      </c>
      <c r="GK115" s="200">
        <f>AY115*AY$2*IF($FC115="V",1,-1)*IF($Q115="Fixo",(DM115-INDEX('Curva Forward'!$C$5:$AN$13,MATCH(CONCATENATE(BD_COMERCIAL!$K115," ",BD_COMERCIAL!$L115),'Curva Forward'!$B$5:$B$13,0),MATCH(GK$4,'Curva Forward'!$C$4:$AN$4,0))),DM115)</f>
        <v>0</v>
      </c>
      <c r="GL115" s="200">
        <f>IF(EZ115="",0,CL115*CL$2*IF($FC115="V",1,-1)*IF($Q115="Fixo",(EZ115-INDEX('Curva Forward'!$C$5:$AN$13,MATCH(CONCATENATE(BD_COMERCIAL!$K115," ",BD_COMERCIAL!$L115),'Curva Forward'!$B$5:$B$13,0),MATCH(GL$4,'Curva Forward'!$C$4:$AN$4,0))),EZ115))</f>
        <v>0</v>
      </c>
      <c r="GM115" s="200">
        <f>IF(FA115="",0,CM115*CM$2*IF($FC115="V",1,-1)*IF($Q115="Fixo",(FA115-INDEX('Curva Forward'!$C$5:$AN$13,MATCH(CONCATENATE(BD_COMERCIAL!$K115," ",BD_COMERCIAL!$L115),'Curva Forward'!$B$5:$B$13,0),MATCH(GM$4,'Curva Forward'!$C$4:$AN$4,0))),FA115))</f>
        <v>0</v>
      </c>
      <c r="GN115" s="200">
        <f>IF(FB115="",0,CN115*CN$2*IF($FC115="V",1,-1)*IF($Q115="Fixo",(FB115-INDEX('Curva Forward'!$C$5:$AN$13,MATCH(CONCATENATE(BD_COMERCIAL!$K115," ",BD_COMERCIAL!$L115),'Curva Forward'!$B$5:$B$13,0),MATCH(GN$4,'Curva Forward'!$C$4:$AN$4,0))),FB115))</f>
        <v>0</v>
      </c>
      <c r="GO115" s="201">
        <f t="shared" ca="1" si="44"/>
        <v>0</v>
      </c>
      <c r="GP115" s="201">
        <f t="shared" ca="1" si="45"/>
        <v>0</v>
      </c>
    </row>
    <row r="116" spans="1:198" x14ac:dyDescent="0.25">
      <c r="A116" s="6"/>
      <c r="B116" s="7" t="s">
        <v>452</v>
      </c>
      <c r="C116" s="8">
        <v>44557</v>
      </c>
      <c r="D116" s="9" t="s">
        <v>124</v>
      </c>
      <c r="E116" s="9" t="s">
        <v>125</v>
      </c>
      <c r="F116" s="113">
        <v>3780401000108</v>
      </c>
      <c r="G116" s="10" t="s">
        <v>132</v>
      </c>
      <c r="H116" s="113">
        <v>4973790000142</v>
      </c>
      <c r="I116" s="9" t="s">
        <v>139</v>
      </c>
      <c r="J116" s="166"/>
      <c r="K116" s="10" t="s">
        <v>127</v>
      </c>
      <c r="L116" s="84" t="s">
        <v>22</v>
      </c>
      <c r="M116" s="11">
        <v>44593</v>
      </c>
      <c r="N116" s="12">
        <v>44620</v>
      </c>
      <c r="O116" s="10">
        <v>2.5</v>
      </c>
      <c r="P116" s="84">
        <v>170</v>
      </c>
      <c r="Q116" s="84" t="s">
        <v>128</v>
      </c>
      <c r="R116" s="10" t="s">
        <v>129</v>
      </c>
      <c r="S116" s="14" t="s">
        <v>135</v>
      </c>
      <c r="T116" s="11"/>
      <c r="U116" s="12"/>
      <c r="V116" s="257" t="str">
        <f ca="1">IF(U116="","",
IF(U116="NA","",
IFERROR(VLOOKUP(EOMONTH(M116,-2)+1,IPCA!$A:$B,2,0),
VLOOKUP(EOMONTH(TODAY(),-2)+1,IPCA!$A:$B,2,0))/
VLOOKUP(EOMONTH(U116,-2)+1,IPCA!$A:$B,2,0)*
P116))</f>
        <v/>
      </c>
      <c r="W116" s="84"/>
      <c r="X116" s="13" t="s">
        <v>133</v>
      </c>
      <c r="Y116" s="166"/>
      <c r="AA116" s="108"/>
      <c r="AB116" s="15"/>
      <c r="AC116">
        <v>2.5</v>
      </c>
      <c r="AM116" s="6"/>
      <c r="AN116" s="15"/>
      <c r="AY116" s="6"/>
      <c r="AZ116" s="15"/>
      <c r="BK116" s="6"/>
      <c r="BL116" s="15"/>
      <c r="BW116" s="6"/>
      <c r="BX116" s="15"/>
      <c r="CI116" s="6"/>
      <c r="CJ116" s="16">
        <f t="shared" si="29"/>
        <v>0.19178082191780821</v>
      </c>
      <c r="CK116" s="16" t="str">
        <f t="shared" si="30"/>
        <v/>
      </c>
      <c r="CL116" s="16" t="str">
        <f t="shared" si="31"/>
        <v/>
      </c>
      <c r="CM116" s="16" t="str">
        <f t="shared" si="32"/>
        <v/>
      </c>
      <c r="CN116" s="16" t="str">
        <f t="shared" si="33"/>
        <v/>
      </c>
      <c r="CO116" s="18"/>
      <c r="CP116" s="15"/>
      <c r="CQ116">
        <v>170</v>
      </c>
      <c r="DA116" s="6"/>
      <c r="DB116" s="15"/>
      <c r="DM116" s="6"/>
      <c r="DN116" s="15"/>
      <c r="DY116" s="6"/>
      <c r="DZ116" s="15"/>
      <c r="EK116" s="6"/>
      <c r="EL116" s="15"/>
      <c r="EW116" s="6"/>
      <c r="EX116" s="16">
        <f t="shared" si="34"/>
        <v>13.04109589041096</v>
      </c>
      <c r="EY116" s="16" t="str">
        <f t="shared" si="35"/>
        <v/>
      </c>
      <c r="EZ116" s="16" t="str">
        <f t="shared" si="36"/>
        <v/>
      </c>
      <c r="FA116" s="16" t="str">
        <f t="shared" si="37"/>
        <v/>
      </c>
      <c r="FB116" s="160" t="str">
        <f t="shared" si="38"/>
        <v/>
      </c>
      <c r="FC116" t="s">
        <v>204</v>
      </c>
      <c r="FD116" s="20" t="s">
        <v>139</v>
      </c>
      <c r="FE116"/>
      <c r="FF116" s="281" t="s">
        <v>206</v>
      </c>
      <c r="FH116" s="284">
        <f t="shared" ca="1" si="39"/>
        <v>0</v>
      </c>
      <c r="FI116" s="208">
        <f t="shared" si="40"/>
        <v>0.9</v>
      </c>
      <c r="FK116" t="str">
        <f t="shared" si="41"/>
        <v>CPFL Comercialização Brasil S.A.</v>
      </c>
      <c r="FL116" s="201">
        <f t="shared" ca="1" si="42"/>
        <v>189840</v>
      </c>
      <c r="FM116" s="201">
        <f t="shared" ca="1" si="43"/>
        <v>0</v>
      </c>
      <c r="FN116" s="200">
        <f>AB116*AB$2*IF($FC116="V",1,-1)*IF($Q116="Fixo",(CP116-INDEX('Curva Forward'!$C$5:$AN$13,MATCH(CONCATENATE(BD_COMERCIAL!$K116," ",BD_COMERCIAL!$L116),'Curva Forward'!$B$5:$B$13,0),MATCH(FN$4,'Curva Forward'!$C$4:$AN$4,0))),CP116)</f>
        <v>0</v>
      </c>
      <c r="FO116" s="200">
        <f>AC116*AC$2*IF($FC116="V",1,-1)*IF($Q116="Fixo",(CQ116-INDEX('Curva Forward'!$C$5:$AN$13,MATCH(CONCATENATE(BD_COMERCIAL!$K116," ",BD_COMERCIAL!$L116),'Curva Forward'!$B$5:$B$13,0),MATCH(FO$4,'Curva Forward'!$C$4:$AN$4,0))),CQ116)</f>
        <v>189840</v>
      </c>
      <c r="FP116" s="200">
        <f>AD116*AD$2*IF($FC116="V",1,-1)*IF($Q116="Fixo",(CR116-INDEX('Curva Forward'!$C$5:$AN$13,MATCH(CONCATENATE(BD_COMERCIAL!$K116," ",BD_COMERCIAL!$L116),'Curva Forward'!$B$5:$B$13,0),MATCH(FP$4,'Curva Forward'!$C$4:$AN$4,0))),CR116)</f>
        <v>0</v>
      </c>
      <c r="FQ116" s="200">
        <f>AE116*AE$2*IF($FC116="V",1,-1)*IF($Q116="Fixo",(CS116-INDEX('Curva Forward'!$C$5:$AN$13,MATCH(CONCATENATE(BD_COMERCIAL!$K116," ",BD_COMERCIAL!$L116),'Curva Forward'!$B$5:$B$13,0),MATCH(FQ$4,'Curva Forward'!$C$4:$AN$4,0))),CS116)</f>
        <v>0</v>
      </c>
      <c r="FR116" s="200">
        <f>AF116*AF$2*IF($FC116="V",1,-1)*IF($Q116="Fixo",(CT116-INDEX('Curva Forward'!$C$5:$AN$13,MATCH(CONCATENATE(BD_COMERCIAL!$K116," ",BD_COMERCIAL!$L116),'Curva Forward'!$B$5:$B$13,0),MATCH(FR$4,'Curva Forward'!$C$4:$AN$4,0))),CT116)</f>
        <v>0</v>
      </c>
      <c r="FS116" s="200">
        <f>AG116*AG$2*IF($FC116="V",1,-1)*IF($Q116="Fixo",(CU116-INDEX('Curva Forward'!$C$5:$AN$13,MATCH(CONCATENATE(BD_COMERCIAL!$K116," ",BD_COMERCIAL!$L116),'Curva Forward'!$B$5:$B$13,0),MATCH(FS$4,'Curva Forward'!$C$4:$AN$4,0))),CU116)</f>
        <v>0</v>
      </c>
      <c r="FT116" s="200">
        <f>AH116*AH$2*IF($FC116="V",1,-1)*IF($Q116="Fixo",(CV116-INDEX('Curva Forward'!$C$5:$AN$13,MATCH(CONCATENATE(BD_COMERCIAL!$K116," ",BD_COMERCIAL!$L116),'Curva Forward'!$B$5:$B$13,0),MATCH(FT$4,'Curva Forward'!$C$4:$AN$4,0))),CV116)</f>
        <v>0</v>
      </c>
      <c r="FU116" s="200">
        <f>AI116*AI$2*IF($FC116="V",1,-1)*IF($Q116="Fixo",(CW116-INDEX('Curva Forward'!$C$5:$AN$13,MATCH(CONCATENATE(BD_COMERCIAL!$K116," ",BD_COMERCIAL!$L116),'Curva Forward'!$B$5:$B$13,0),MATCH(FU$4,'Curva Forward'!$C$4:$AN$4,0))),CW116)</f>
        <v>0</v>
      </c>
      <c r="FV116" s="200">
        <f>AJ116*AJ$2*IF($FC116="V",1,-1)*IF($Q116="Fixo",(CX116-INDEX('Curva Forward'!$C$5:$AN$13,MATCH(CONCATENATE(BD_COMERCIAL!$K116," ",BD_COMERCIAL!$L116),'Curva Forward'!$B$5:$B$13,0),MATCH(FV$4,'Curva Forward'!$C$4:$AN$4,0))),CX116)</f>
        <v>0</v>
      </c>
      <c r="FW116" s="200">
        <f>AK116*AK$2*IF($FC116="V",1,-1)*IF($Q116="Fixo",(CY116-INDEX('Curva Forward'!$C$5:$AN$13,MATCH(CONCATENATE(BD_COMERCIAL!$K116," ",BD_COMERCIAL!$L116),'Curva Forward'!$B$5:$B$13,0),MATCH(FW$4,'Curva Forward'!$C$4:$AN$4,0))),CY116)</f>
        <v>0</v>
      </c>
      <c r="FX116" s="200">
        <f>AL116*AL$2*IF($FC116="V",1,-1)*IF($Q116="Fixo",(CZ116-INDEX('Curva Forward'!$C$5:$AN$13,MATCH(CONCATENATE(BD_COMERCIAL!$K116," ",BD_COMERCIAL!$L116),'Curva Forward'!$B$5:$B$13,0),MATCH(FX$4,'Curva Forward'!$C$4:$AN$4,0))),CZ116)</f>
        <v>0</v>
      </c>
      <c r="FY116" s="200">
        <f>AM116*AM$2*IF($FC116="V",1,-1)*IF($Q116="Fixo",(DA116-INDEX('Curva Forward'!$C$5:$AN$13,MATCH(CONCATENATE(BD_COMERCIAL!$K116," ",BD_COMERCIAL!$L116),'Curva Forward'!$B$5:$B$13,0),MATCH(FY$4,'Curva Forward'!$C$4:$AN$4,0))),DA116)</f>
        <v>0</v>
      </c>
      <c r="FZ116" s="200">
        <f>AN116*AN$2*IF($FC116="V",1,-1)*IF($Q116="Fixo",(DB116-INDEX('Curva Forward'!$C$5:$AN$13,MATCH(CONCATENATE(BD_COMERCIAL!$K116," ",BD_COMERCIAL!$L116),'Curva Forward'!$B$5:$B$13,0),MATCH(FZ$4,'Curva Forward'!$C$4:$AN$4,0))),DB116)</f>
        <v>0</v>
      </c>
      <c r="GA116" s="200">
        <f>AO116*AO$2*IF($FC116="V",1,-1)*IF($Q116="Fixo",(DC116-INDEX('Curva Forward'!$C$5:$AN$13,MATCH(CONCATENATE(BD_COMERCIAL!$K116," ",BD_COMERCIAL!$L116),'Curva Forward'!$B$5:$B$13,0),MATCH(GA$4,'Curva Forward'!$C$4:$AN$4,0))),DC116)</f>
        <v>0</v>
      </c>
      <c r="GB116" s="200">
        <f>AP116*AP$2*IF($FC116="V",1,-1)*IF($Q116="Fixo",(DD116-INDEX('Curva Forward'!$C$5:$AN$13,MATCH(CONCATENATE(BD_COMERCIAL!$K116," ",BD_COMERCIAL!$L116),'Curva Forward'!$B$5:$B$13,0),MATCH(GB$4,'Curva Forward'!$C$4:$AN$4,0))),DD116)</f>
        <v>0</v>
      </c>
      <c r="GC116" s="200">
        <f>AQ116*AQ$2*IF($FC116="V",1,-1)*IF($Q116="Fixo",(DE116-INDEX('Curva Forward'!$C$5:$AN$13,MATCH(CONCATENATE(BD_COMERCIAL!$K116," ",BD_COMERCIAL!$L116),'Curva Forward'!$B$5:$B$13,0),MATCH(GC$4,'Curva Forward'!$C$4:$AN$4,0))),DE116)</f>
        <v>0</v>
      </c>
      <c r="GD116" s="200">
        <f>AR116*AR$2*IF($FC116="V",1,-1)*IF($Q116="Fixo",(DF116-INDEX('Curva Forward'!$C$5:$AN$13,MATCH(CONCATENATE(BD_COMERCIAL!$K116," ",BD_COMERCIAL!$L116),'Curva Forward'!$B$5:$B$13,0),MATCH(GD$4,'Curva Forward'!$C$4:$AN$4,0))),DF116)</f>
        <v>0</v>
      </c>
      <c r="GE116" s="200">
        <f>AS116*AS$2*IF($FC116="V",1,-1)*IF($Q116="Fixo",(DG116-INDEX('Curva Forward'!$C$5:$AN$13,MATCH(CONCATENATE(BD_COMERCIAL!$K116," ",BD_COMERCIAL!$L116),'Curva Forward'!$B$5:$B$13,0),MATCH(GE$4,'Curva Forward'!$C$4:$AN$4,0))),DG116)</f>
        <v>0</v>
      </c>
      <c r="GF116" s="200">
        <f>AT116*AT$2*IF($FC116="V",1,-1)*IF($Q116="Fixo",(DH116-INDEX('Curva Forward'!$C$5:$AN$13,MATCH(CONCATENATE(BD_COMERCIAL!$K116," ",BD_COMERCIAL!$L116),'Curva Forward'!$B$5:$B$13,0),MATCH(GF$4,'Curva Forward'!$C$4:$AN$4,0))),DH116)</f>
        <v>0</v>
      </c>
      <c r="GG116" s="200">
        <f>AU116*AU$2*IF($FC116="V",1,-1)*IF($Q116="Fixo",(DI116-INDEX('Curva Forward'!$C$5:$AN$13,MATCH(CONCATENATE(BD_COMERCIAL!$K116," ",BD_COMERCIAL!$L116),'Curva Forward'!$B$5:$B$13,0),MATCH(GG$4,'Curva Forward'!$C$4:$AN$4,0))),DI116)</f>
        <v>0</v>
      </c>
      <c r="GH116" s="200">
        <f>AV116*AV$2*IF($FC116="V",1,-1)*IF($Q116="Fixo",(DJ116-INDEX('Curva Forward'!$C$5:$AN$13,MATCH(CONCATENATE(BD_COMERCIAL!$K116," ",BD_COMERCIAL!$L116),'Curva Forward'!$B$5:$B$13,0),MATCH(GH$4,'Curva Forward'!$C$4:$AN$4,0))),DJ116)</f>
        <v>0</v>
      </c>
      <c r="GI116" s="200">
        <f>AW116*AW$2*IF($FC116="V",1,-1)*IF($Q116="Fixo",(DK116-INDEX('Curva Forward'!$C$5:$AN$13,MATCH(CONCATENATE(BD_COMERCIAL!$K116," ",BD_COMERCIAL!$L116),'Curva Forward'!$B$5:$B$13,0),MATCH(GI$4,'Curva Forward'!$C$4:$AN$4,0))),DK116)</f>
        <v>0</v>
      </c>
      <c r="GJ116" s="200">
        <f>AX116*AX$2*IF($FC116="V",1,-1)*IF($Q116="Fixo",(DL116-INDEX('Curva Forward'!$C$5:$AN$13,MATCH(CONCATENATE(BD_COMERCIAL!$K116," ",BD_COMERCIAL!$L116),'Curva Forward'!$B$5:$B$13,0),MATCH(GJ$4,'Curva Forward'!$C$4:$AN$4,0))),DL116)</f>
        <v>0</v>
      </c>
      <c r="GK116" s="200">
        <f>AY116*AY$2*IF($FC116="V",1,-1)*IF($Q116="Fixo",(DM116-INDEX('Curva Forward'!$C$5:$AN$13,MATCH(CONCATENATE(BD_COMERCIAL!$K116," ",BD_COMERCIAL!$L116),'Curva Forward'!$B$5:$B$13,0),MATCH(GK$4,'Curva Forward'!$C$4:$AN$4,0))),DM116)</f>
        <v>0</v>
      </c>
      <c r="GL116" s="200">
        <f>IF(EZ116="",0,CL116*CL$2*IF($FC116="V",1,-1)*IF($Q116="Fixo",(EZ116-INDEX('Curva Forward'!$C$5:$AN$13,MATCH(CONCATENATE(BD_COMERCIAL!$K116," ",BD_COMERCIAL!$L116),'Curva Forward'!$B$5:$B$13,0),MATCH(GL$4,'Curva Forward'!$C$4:$AN$4,0))),EZ116))</f>
        <v>0</v>
      </c>
      <c r="GM116" s="200">
        <f>IF(FA116="",0,CM116*CM$2*IF($FC116="V",1,-1)*IF($Q116="Fixo",(FA116-INDEX('Curva Forward'!$C$5:$AN$13,MATCH(CONCATENATE(BD_COMERCIAL!$K116," ",BD_COMERCIAL!$L116),'Curva Forward'!$B$5:$B$13,0),MATCH(GM$4,'Curva Forward'!$C$4:$AN$4,0))),FA116))</f>
        <v>0</v>
      </c>
      <c r="GN116" s="200">
        <f>IF(FB116="",0,CN116*CN$2*IF($FC116="V",1,-1)*IF($Q116="Fixo",(FB116-INDEX('Curva Forward'!$C$5:$AN$13,MATCH(CONCATENATE(BD_COMERCIAL!$K116," ",BD_COMERCIAL!$L116),'Curva Forward'!$B$5:$B$13,0),MATCH(GN$4,'Curva Forward'!$C$4:$AN$4,0))),FB116))</f>
        <v>0</v>
      </c>
      <c r="GO116" s="201">
        <f t="shared" ca="1" si="44"/>
        <v>0</v>
      </c>
      <c r="GP116" s="201">
        <f t="shared" ca="1" si="45"/>
        <v>0</v>
      </c>
    </row>
    <row r="117" spans="1:198" x14ac:dyDescent="0.25">
      <c r="A117" s="6"/>
      <c r="B117" s="7" t="s">
        <v>453</v>
      </c>
      <c r="C117" s="8">
        <v>44557</v>
      </c>
      <c r="D117" s="9" t="s">
        <v>124</v>
      </c>
      <c r="E117" s="9" t="s">
        <v>125</v>
      </c>
      <c r="F117" s="113">
        <v>3780401000108</v>
      </c>
      <c r="G117" s="10" t="s">
        <v>233</v>
      </c>
      <c r="H117" s="113">
        <v>8773135000100</v>
      </c>
      <c r="I117" s="9" t="s">
        <v>139</v>
      </c>
      <c r="J117" s="166"/>
      <c r="K117" s="10" t="s">
        <v>127</v>
      </c>
      <c r="L117" s="84" t="s">
        <v>22</v>
      </c>
      <c r="M117" s="11">
        <v>44562</v>
      </c>
      <c r="N117" s="12">
        <v>44592</v>
      </c>
      <c r="O117" s="10">
        <v>2.5</v>
      </c>
      <c r="P117" s="84">
        <v>125</v>
      </c>
      <c r="Q117" s="84" t="s">
        <v>128</v>
      </c>
      <c r="R117" s="10" t="s">
        <v>129</v>
      </c>
      <c r="S117" s="14" t="s">
        <v>135</v>
      </c>
      <c r="T117" s="11"/>
      <c r="U117" s="12"/>
      <c r="V117" s="257" t="str">
        <f ca="1">IF(U117="","",
IF(U117="NA","",
IFERROR(VLOOKUP(EOMONTH(M117,-2)+1,IPCA!$A:$B,2,0),
VLOOKUP(EOMONTH(TODAY(),-2)+1,IPCA!$A:$B,2,0))/
VLOOKUP(EOMONTH(U117,-2)+1,IPCA!$A:$B,2,0)*
P117))</f>
        <v/>
      </c>
      <c r="W117" s="84"/>
      <c r="X117" s="13" t="s">
        <v>133</v>
      </c>
      <c r="Y117" s="166"/>
      <c r="AA117" s="108"/>
      <c r="AB117" s="15">
        <v>2.5</v>
      </c>
      <c r="AM117" s="6"/>
      <c r="AN117" s="15"/>
      <c r="AY117" s="6"/>
      <c r="AZ117" s="15"/>
      <c r="BK117" s="6"/>
      <c r="BL117" s="15"/>
      <c r="BW117" s="6"/>
      <c r="BX117" s="15"/>
      <c r="CI117" s="6"/>
      <c r="CJ117" s="16">
        <f t="shared" si="29"/>
        <v>0.21232876712328766</v>
      </c>
      <c r="CK117" s="16" t="str">
        <f t="shared" si="30"/>
        <v/>
      </c>
      <c r="CL117" s="16" t="str">
        <f t="shared" si="31"/>
        <v/>
      </c>
      <c r="CM117" s="16" t="str">
        <f t="shared" si="32"/>
        <v/>
      </c>
      <c r="CN117" s="16" t="str">
        <f t="shared" si="33"/>
        <v/>
      </c>
      <c r="CO117" s="18"/>
      <c r="CP117" s="15">
        <v>125</v>
      </c>
      <c r="DA117" s="6"/>
      <c r="DB117" s="15"/>
      <c r="DM117" s="6"/>
      <c r="DN117" s="15"/>
      <c r="DY117" s="6"/>
      <c r="DZ117" s="15"/>
      <c r="EK117" s="6"/>
      <c r="EL117" s="15"/>
      <c r="EW117" s="6"/>
      <c r="EX117" s="16">
        <f t="shared" si="34"/>
        <v>10.616438356164384</v>
      </c>
      <c r="EY117" s="16" t="str">
        <f t="shared" si="35"/>
        <v/>
      </c>
      <c r="EZ117" s="16" t="str">
        <f t="shared" si="36"/>
        <v/>
      </c>
      <c r="FA117" s="16" t="str">
        <f t="shared" si="37"/>
        <v/>
      </c>
      <c r="FB117" s="160" t="str">
        <f t="shared" si="38"/>
        <v/>
      </c>
      <c r="FC117" t="s">
        <v>204</v>
      </c>
      <c r="FD117" s="20" t="s">
        <v>139</v>
      </c>
      <c r="FE117"/>
      <c r="FF117" s="281" t="s">
        <v>206</v>
      </c>
      <c r="FH117" s="284">
        <f t="shared" ca="1" si="39"/>
        <v>0</v>
      </c>
      <c r="FI117" s="208">
        <f t="shared" si="40"/>
        <v>1</v>
      </c>
      <c r="FK117" t="str">
        <f t="shared" si="41"/>
        <v>2W Energia S.A</v>
      </c>
      <c r="FL117" s="201">
        <f t="shared" ca="1" si="42"/>
        <v>111600</v>
      </c>
      <c r="FM117" s="201">
        <f t="shared" ca="1" si="43"/>
        <v>0</v>
      </c>
      <c r="FN117" s="200">
        <f>AB117*AB$2*IF($FC117="V",1,-1)*IF($Q117="Fixo",(CP117-INDEX('Curva Forward'!$C$5:$AN$13,MATCH(CONCATENATE(BD_COMERCIAL!$K117," ",BD_COMERCIAL!$L117),'Curva Forward'!$B$5:$B$13,0),MATCH(FN$4,'Curva Forward'!$C$4:$AN$4,0))),CP117)</f>
        <v>111600</v>
      </c>
      <c r="FO117" s="200">
        <f>AC117*AC$2*IF($FC117="V",1,-1)*IF($Q117="Fixo",(CQ117-INDEX('Curva Forward'!$C$5:$AN$13,MATCH(CONCATENATE(BD_COMERCIAL!$K117," ",BD_COMERCIAL!$L117),'Curva Forward'!$B$5:$B$13,0),MATCH(FO$4,'Curva Forward'!$C$4:$AN$4,0))),CQ117)</f>
        <v>0</v>
      </c>
      <c r="FP117" s="200">
        <f>AD117*AD$2*IF($FC117="V",1,-1)*IF($Q117="Fixo",(CR117-INDEX('Curva Forward'!$C$5:$AN$13,MATCH(CONCATENATE(BD_COMERCIAL!$K117," ",BD_COMERCIAL!$L117),'Curva Forward'!$B$5:$B$13,0),MATCH(FP$4,'Curva Forward'!$C$4:$AN$4,0))),CR117)</f>
        <v>0</v>
      </c>
      <c r="FQ117" s="200">
        <f>AE117*AE$2*IF($FC117="V",1,-1)*IF($Q117="Fixo",(CS117-INDEX('Curva Forward'!$C$5:$AN$13,MATCH(CONCATENATE(BD_COMERCIAL!$K117," ",BD_COMERCIAL!$L117),'Curva Forward'!$B$5:$B$13,0),MATCH(FQ$4,'Curva Forward'!$C$4:$AN$4,0))),CS117)</f>
        <v>0</v>
      </c>
      <c r="FR117" s="200">
        <f>AF117*AF$2*IF($FC117="V",1,-1)*IF($Q117="Fixo",(CT117-INDEX('Curva Forward'!$C$5:$AN$13,MATCH(CONCATENATE(BD_COMERCIAL!$K117," ",BD_COMERCIAL!$L117),'Curva Forward'!$B$5:$B$13,0),MATCH(FR$4,'Curva Forward'!$C$4:$AN$4,0))),CT117)</f>
        <v>0</v>
      </c>
      <c r="FS117" s="200">
        <f>AG117*AG$2*IF($FC117="V",1,-1)*IF($Q117="Fixo",(CU117-INDEX('Curva Forward'!$C$5:$AN$13,MATCH(CONCATENATE(BD_COMERCIAL!$K117," ",BD_COMERCIAL!$L117),'Curva Forward'!$B$5:$B$13,0),MATCH(FS$4,'Curva Forward'!$C$4:$AN$4,0))),CU117)</f>
        <v>0</v>
      </c>
      <c r="FT117" s="200">
        <f>AH117*AH$2*IF($FC117="V",1,-1)*IF($Q117="Fixo",(CV117-INDEX('Curva Forward'!$C$5:$AN$13,MATCH(CONCATENATE(BD_COMERCIAL!$K117," ",BD_COMERCIAL!$L117),'Curva Forward'!$B$5:$B$13,0),MATCH(FT$4,'Curva Forward'!$C$4:$AN$4,0))),CV117)</f>
        <v>0</v>
      </c>
      <c r="FU117" s="200">
        <f>AI117*AI$2*IF($FC117="V",1,-1)*IF($Q117="Fixo",(CW117-INDEX('Curva Forward'!$C$5:$AN$13,MATCH(CONCATENATE(BD_COMERCIAL!$K117," ",BD_COMERCIAL!$L117),'Curva Forward'!$B$5:$B$13,0),MATCH(FU$4,'Curva Forward'!$C$4:$AN$4,0))),CW117)</f>
        <v>0</v>
      </c>
      <c r="FV117" s="200">
        <f>AJ117*AJ$2*IF($FC117="V",1,-1)*IF($Q117="Fixo",(CX117-INDEX('Curva Forward'!$C$5:$AN$13,MATCH(CONCATENATE(BD_COMERCIAL!$K117," ",BD_COMERCIAL!$L117),'Curva Forward'!$B$5:$B$13,0),MATCH(FV$4,'Curva Forward'!$C$4:$AN$4,0))),CX117)</f>
        <v>0</v>
      </c>
      <c r="FW117" s="200">
        <f>AK117*AK$2*IF($FC117="V",1,-1)*IF($Q117="Fixo",(CY117-INDEX('Curva Forward'!$C$5:$AN$13,MATCH(CONCATENATE(BD_COMERCIAL!$K117," ",BD_COMERCIAL!$L117),'Curva Forward'!$B$5:$B$13,0),MATCH(FW$4,'Curva Forward'!$C$4:$AN$4,0))),CY117)</f>
        <v>0</v>
      </c>
      <c r="FX117" s="200">
        <f>AL117*AL$2*IF($FC117="V",1,-1)*IF($Q117="Fixo",(CZ117-INDEX('Curva Forward'!$C$5:$AN$13,MATCH(CONCATENATE(BD_COMERCIAL!$K117," ",BD_COMERCIAL!$L117),'Curva Forward'!$B$5:$B$13,0),MATCH(FX$4,'Curva Forward'!$C$4:$AN$4,0))),CZ117)</f>
        <v>0</v>
      </c>
      <c r="FY117" s="200">
        <f>AM117*AM$2*IF($FC117="V",1,-1)*IF($Q117="Fixo",(DA117-INDEX('Curva Forward'!$C$5:$AN$13,MATCH(CONCATENATE(BD_COMERCIAL!$K117," ",BD_COMERCIAL!$L117),'Curva Forward'!$B$5:$B$13,0),MATCH(FY$4,'Curva Forward'!$C$4:$AN$4,0))),DA117)</f>
        <v>0</v>
      </c>
      <c r="FZ117" s="200">
        <f>AN117*AN$2*IF($FC117="V",1,-1)*IF($Q117="Fixo",(DB117-INDEX('Curva Forward'!$C$5:$AN$13,MATCH(CONCATENATE(BD_COMERCIAL!$K117," ",BD_COMERCIAL!$L117),'Curva Forward'!$B$5:$B$13,0),MATCH(FZ$4,'Curva Forward'!$C$4:$AN$4,0))),DB117)</f>
        <v>0</v>
      </c>
      <c r="GA117" s="200">
        <f>AO117*AO$2*IF($FC117="V",1,-1)*IF($Q117="Fixo",(DC117-INDEX('Curva Forward'!$C$5:$AN$13,MATCH(CONCATENATE(BD_COMERCIAL!$K117," ",BD_COMERCIAL!$L117),'Curva Forward'!$B$5:$B$13,0),MATCH(GA$4,'Curva Forward'!$C$4:$AN$4,0))),DC117)</f>
        <v>0</v>
      </c>
      <c r="GB117" s="200">
        <f>AP117*AP$2*IF($FC117="V",1,-1)*IF($Q117="Fixo",(DD117-INDEX('Curva Forward'!$C$5:$AN$13,MATCH(CONCATENATE(BD_COMERCIAL!$K117," ",BD_COMERCIAL!$L117),'Curva Forward'!$B$5:$B$13,0),MATCH(GB$4,'Curva Forward'!$C$4:$AN$4,0))),DD117)</f>
        <v>0</v>
      </c>
      <c r="GC117" s="200">
        <f>AQ117*AQ$2*IF($FC117="V",1,-1)*IF($Q117="Fixo",(DE117-INDEX('Curva Forward'!$C$5:$AN$13,MATCH(CONCATENATE(BD_COMERCIAL!$K117," ",BD_COMERCIAL!$L117),'Curva Forward'!$B$5:$B$13,0),MATCH(GC$4,'Curva Forward'!$C$4:$AN$4,0))),DE117)</f>
        <v>0</v>
      </c>
      <c r="GD117" s="200">
        <f>AR117*AR$2*IF($FC117="V",1,-1)*IF($Q117="Fixo",(DF117-INDEX('Curva Forward'!$C$5:$AN$13,MATCH(CONCATENATE(BD_COMERCIAL!$K117," ",BD_COMERCIAL!$L117),'Curva Forward'!$B$5:$B$13,0),MATCH(GD$4,'Curva Forward'!$C$4:$AN$4,0))),DF117)</f>
        <v>0</v>
      </c>
      <c r="GE117" s="200">
        <f>AS117*AS$2*IF($FC117="V",1,-1)*IF($Q117="Fixo",(DG117-INDEX('Curva Forward'!$C$5:$AN$13,MATCH(CONCATENATE(BD_COMERCIAL!$K117," ",BD_COMERCIAL!$L117),'Curva Forward'!$B$5:$B$13,0),MATCH(GE$4,'Curva Forward'!$C$4:$AN$4,0))),DG117)</f>
        <v>0</v>
      </c>
      <c r="GF117" s="200">
        <f>AT117*AT$2*IF($FC117="V",1,-1)*IF($Q117="Fixo",(DH117-INDEX('Curva Forward'!$C$5:$AN$13,MATCH(CONCATENATE(BD_COMERCIAL!$K117," ",BD_COMERCIAL!$L117),'Curva Forward'!$B$5:$B$13,0),MATCH(GF$4,'Curva Forward'!$C$4:$AN$4,0))),DH117)</f>
        <v>0</v>
      </c>
      <c r="GG117" s="200">
        <f>AU117*AU$2*IF($FC117="V",1,-1)*IF($Q117="Fixo",(DI117-INDEX('Curva Forward'!$C$5:$AN$13,MATCH(CONCATENATE(BD_COMERCIAL!$K117," ",BD_COMERCIAL!$L117),'Curva Forward'!$B$5:$B$13,0),MATCH(GG$4,'Curva Forward'!$C$4:$AN$4,0))),DI117)</f>
        <v>0</v>
      </c>
      <c r="GH117" s="200">
        <f>AV117*AV$2*IF($FC117="V",1,-1)*IF($Q117="Fixo",(DJ117-INDEX('Curva Forward'!$C$5:$AN$13,MATCH(CONCATENATE(BD_COMERCIAL!$K117," ",BD_COMERCIAL!$L117),'Curva Forward'!$B$5:$B$13,0),MATCH(GH$4,'Curva Forward'!$C$4:$AN$4,0))),DJ117)</f>
        <v>0</v>
      </c>
      <c r="GI117" s="200">
        <f>AW117*AW$2*IF($FC117="V",1,-1)*IF($Q117="Fixo",(DK117-INDEX('Curva Forward'!$C$5:$AN$13,MATCH(CONCATENATE(BD_COMERCIAL!$K117," ",BD_COMERCIAL!$L117),'Curva Forward'!$B$5:$B$13,0),MATCH(GI$4,'Curva Forward'!$C$4:$AN$4,0))),DK117)</f>
        <v>0</v>
      </c>
      <c r="GJ117" s="200">
        <f>AX117*AX$2*IF($FC117="V",1,-1)*IF($Q117="Fixo",(DL117-INDEX('Curva Forward'!$C$5:$AN$13,MATCH(CONCATENATE(BD_COMERCIAL!$K117," ",BD_COMERCIAL!$L117),'Curva Forward'!$B$5:$B$13,0),MATCH(GJ$4,'Curva Forward'!$C$4:$AN$4,0))),DL117)</f>
        <v>0</v>
      </c>
      <c r="GK117" s="200">
        <f>AY117*AY$2*IF($FC117="V",1,-1)*IF($Q117="Fixo",(DM117-INDEX('Curva Forward'!$C$5:$AN$13,MATCH(CONCATENATE(BD_COMERCIAL!$K117," ",BD_COMERCIAL!$L117),'Curva Forward'!$B$5:$B$13,0),MATCH(GK$4,'Curva Forward'!$C$4:$AN$4,0))),DM117)</f>
        <v>0</v>
      </c>
      <c r="GL117" s="200">
        <f>IF(EZ117="",0,CL117*CL$2*IF($FC117="V",1,-1)*IF($Q117="Fixo",(EZ117-INDEX('Curva Forward'!$C$5:$AN$13,MATCH(CONCATENATE(BD_COMERCIAL!$K117," ",BD_COMERCIAL!$L117),'Curva Forward'!$B$5:$B$13,0),MATCH(GL$4,'Curva Forward'!$C$4:$AN$4,0))),EZ117))</f>
        <v>0</v>
      </c>
      <c r="GM117" s="200">
        <f>IF(FA117="",0,CM117*CM$2*IF($FC117="V",1,-1)*IF($Q117="Fixo",(FA117-INDEX('Curva Forward'!$C$5:$AN$13,MATCH(CONCATENATE(BD_COMERCIAL!$K117," ",BD_COMERCIAL!$L117),'Curva Forward'!$B$5:$B$13,0),MATCH(GM$4,'Curva Forward'!$C$4:$AN$4,0))),FA117))</f>
        <v>0</v>
      </c>
      <c r="GN117" s="200">
        <f>IF(FB117="",0,CN117*CN$2*IF($FC117="V",1,-1)*IF($Q117="Fixo",(FB117-INDEX('Curva Forward'!$C$5:$AN$13,MATCH(CONCATENATE(BD_COMERCIAL!$K117," ",BD_COMERCIAL!$L117),'Curva Forward'!$B$5:$B$13,0),MATCH(GN$4,'Curva Forward'!$C$4:$AN$4,0))),FB117))</f>
        <v>0</v>
      </c>
      <c r="GO117" s="201">
        <f t="shared" ca="1" si="44"/>
        <v>0</v>
      </c>
      <c r="GP117" s="201">
        <f t="shared" ca="1" si="45"/>
        <v>0</v>
      </c>
    </row>
    <row r="118" spans="1:198" x14ac:dyDescent="0.25">
      <c r="A118" s="6"/>
      <c r="B118" s="7" t="s">
        <v>454</v>
      </c>
      <c r="C118" s="8">
        <v>44557</v>
      </c>
      <c r="D118" s="9" t="s">
        <v>124</v>
      </c>
      <c r="E118" s="9" t="s">
        <v>125</v>
      </c>
      <c r="F118" s="113">
        <v>3780401000108</v>
      </c>
      <c r="G118" s="10" t="s">
        <v>145</v>
      </c>
      <c r="H118" s="113">
        <v>28758086000135</v>
      </c>
      <c r="I118" s="9" t="s">
        <v>139</v>
      </c>
      <c r="J118" s="166"/>
      <c r="K118" s="10" t="s">
        <v>127</v>
      </c>
      <c r="L118" s="84" t="s">
        <v>22</v>
      </c>
      <c r="M118" s="11">
        <v>44652</v>
      </c>
      <c r="N118" s="12">
        <v>44742</v>
      </c>
      <c r="O118" s="10">
        <v>1</v>
      </c>
      <c r="P118" s="84">
        <v>167</v>
      </c>
      <c r="Q118" s="84" t="s">
        <v>128</v>
      </c>
      <c r="R118" s="10" t="s">
        <v>129</v>
      </c>
      <c r="S118" s="14" t="s">
        <v>135</v>
      </c>
      <c r="T118" s="11"/>
      <c r="U118" s="12"/>
      <c r="V118" s="257" t="str">
        <f ca="1">IF(U118="","",
IF(U118="NA","",
IFERROR(VLOOKUP(EOMONTH(M118,-2)+1,IPCA!$A:$B,2,0),
VLOOKUP(EOMONTH(TODAY(),-2)+1,IPCA!$A:$B,2,0))/
VLOOKUP(EOMONTH(U118,-2)+1,IPCA!$A:$B,2,0)*
P118))</f>
        <v/>
      </c>
      <c r="W118" s="84"/>
      <c r="X118" s="13" t="s">
        <v>133</v>
      </c>
      <c r="Y118" s="166"/>
      <c r="AA118" s="108"/>
      <c r="AB118" s="15"/>
      <c r="AE118">
        <v>1</v>
      </c>
      <c r="AF118">
        <v>1</v>
      </c>
      <c r="AG118">
        <v>1</v>
      </c>
      <c r="AM118" s="6"/>
      <c r="AN118" s="15"/>
      <c r="AY118" s="6"/>
      <c r="AZ118" s="15"/>
      <c r="BK118" s="6"/>
      <c r="BL118" s="15"/>
      <c r="BW118" s="6"/>
      <c r="BX118" s="15"/>
      <c r="CI118" s="6"/>
      <c r="CJ118" s="16">
        <f t="shared" si="29"/>
        <v>0.24931506849315069</v>
      </c>
      <c r="CK118" s="16" t="str">
        <f t="shared" si="30"/>
        <v/>
      </c>
      <c r="CL118" s="16" t="str">
        <f t="shared" si="31"/>
        <v/>
      </c>
      <c r="CM118" s="16" t="str">
        <f t="shared" si="32"/>
        <v/>
      </c>
      <c r="CN118" s="16" t="str">
        <f t="shared" si="33"/>
        <v/>
      </c>
      <c r="CO118" s="18"/>
      <c r="CP118" s="15"/>
      <c r="CS118">
        <v>167</v>
      </c>
      <c r="CT118">
        <v>167</v>
      </c>
      <c r="CU118">
        <v>167</v>
      </c>
      <c r="DA118" s="6"/>
      <c r="DB118" s="15"/>
      <c r="DM118" s="6"/>
      <c r="DN118" s="15"/>
      <c r="DY118" s="6"/>
      <c r="DZ118" s="15"/>
      <c r="EK118" s="6"/>
      <c r="EL118" s="15"/>
      <c r="EW118" s="6"/>
      <c r="EX118" s="16">
        <f t="shared" si="34"/>
        <v>41.635616438356166</v>
      </c>
      <c r="EY118" s="16" t="str">
        <f t="shared" si="35"/>
        <v/>
      </c>
      <c r="EZ118" s="16" t="str">
        <f t="shared" si="36"/>
        <v/>
      </c>
      <c r="FA118" s="16" t="str">
        <f t="shared" si="37"/>
        <v/>
      </c>
      <c r="FB118" s="160" t="str">
        <f t="shared" si="38"/>
        <v/>
      </c>
      <c r="FC118" t="s">
        <v>204</v>
      </c>
      <c r="FD118" s="20" t="s">
        <v>139</v>
      </c>
      <c r="FE118"/>
      <c r="FF118" s="281" t="s">
        <v>206</v>
      </c>
      <c r="FH118" s="284">
        <f t="shared" ca="1" si="39"/>
        <v>0</v>
      </c>
      <c r="FI118" s="208">
        <f t="shared" si="40"/>
        <v>3</v>
      </c>
      <c r="FK118" t="str">
        <f t="shared" si="41"/>
        <v>Newcom Comercializadora de Energia Elétrica Ltda</v>
      </c>
      <c r="FL118" s="201">
        <f t="shared" ca="1" si="42"/>
        <v>241740</v>
      </c>
      <c r="FM118" s="201">
        <f t="shared" ca="1" si="43"/>
        <v>0</v>
      </c>
      <c r="FN118" s="200">
        <f>AB118*AB$2*IF($FC118="V",1,-1)*IF($Q118="Fixo",(CP118-INDEX('Curva Forward'!$C$5:$AN$13,MATCH(CONCATENATE(BD_COMERCIAL!$K118," ",BD_COMERCIAL!$L118),'Curva Forward'!$B$5:$B$13,0),MATCH(FN$4,'Curva Forward'!$C$4:$AN$4,0))),CP118)</f>
        <v>0</v>
      </c>
      <c r="FO118" s="200">
        <f>AC118*AC$2*IF($FC118="V",1,-1)*IF($Q118="Fixo",(CQ118-INDEX('Curva Forward'!$C$5:$AN$13,MATCH(CONCATENATE(BD_COMERCIAL!$K118," ",BD_COMERCIAL!$L118),'Curva Forward'!$B$5:$B$13,0),MATCH(FO$4,'Curva Forward'!$C$4:$AN$4,0))),CQ118)</f>
        <v>0</v>
      </c>
      <c r="FP118" s="200">
        <f>AD118*AD$2*IF($FC118="V",1,-1)*IF($Q118="Fixo",(CR118-INDEX('Curva Forward'!$C$5:$AN$13,MATCH(CONCATENATE(BD_COMERCIAL!$K118," ",BD_COMERCIAL!$L118),'Curva Forward'!$B$5:$B$13,0),MATCH(FP$4,'Curva Forward'!$C$4:$AN$4,0))),CR118)</f>
        <v>0</v>
      </c>
      <c r="FQ118" s="200">
        <f>AE118*AE$2*IF($FC118="V",1,-1)*IF($Q118="Fixo",(CS118-INDEX('Curva Forward'!$C$5:$AN$13,MATCH(CONCATENATE(BD_COMERCIAL!$K118," ",BD_COMERCIAL!$L118),'Curva Forward'!$B$5:$B$13,0),MATCH(FQ$4,'Curva Forward'!$C$4:$AN$4,0))),CS118)</f>
        <v>79200</v>
      </c>
      <c r="FR118" s="200">
        <f>AF118*AF$2*IF($FC118="V",1,-1)*IF($Q118="Fixo",(CT118-INDEX('Curva Forward'!$C$5:$AN$13,MATCH(CONCATENATE(BD_COMERCIAL!$K118," ",BD_COMERCIAL!$L118),'Curva Forward'!$B$5:$B$13,0),MATCH(FR$4,'Curva Forward'!$C$4:$AN$4,0))),CT118)</f>
        <v>82584</v>
      </c>
      <c r="FS118" s="200">
        <f>AG118*AG$2*IF($FC118="V",1,-1)*IF($Q118="Fixo",(CU118-INDEX('Curva Forward'!$C$5:$AN$13,MATCH(CONCATENATE(BD_COMERCIAL!$K118," ",BD_COMERCIAL!$L118),'Curva Forward'!$B$5:$B$13,0),MATCH(FS$4,'Curva Forward'!$C$4:$AN$4,0))),CU118)</f>
        <v>79956</v>
      </c>
      <c r="FT118" s="200">
        <f>AH118*AH$2*IF($FC118="V",1,-1)*IF($Q118="Fixo",(CV118-INDEX('Curva Forward'!$C$5:$AN$13,MATCH(CONCATENATE(BD_COMERCIAL!$K118," ",BD_COMERCIAL!$L118),'Curva Forward'!$B$5:$B$13,0),MATCH(FT$4,'Curva Forward'!$C$4:$AN$4,0))),CV118)</f>
        <v>0</v>
      </c>
      <c r="FU118" s="200">
        <f>AI118*AI$2*IF($FC118="V",1,-1)*IF($Q118="Fixo",(CW118-INDEX('Curva Forward'!$C$5:$AN$13,MATCH(CONCATENATE(BD_COMERCIAL!$K118," ",BD_COMERCIAL!$L118),'Curva Forward'!$B$5:$B$13,0),MATCH(FU$4,'Curva Forward'!$C$4:$AN$4,0))),CW118)</f>
        <v>0</v>
      </c>
      <c r="FV118" s="200">
        <f>AJ118*AJ$2*IF($FC118="V",1,-1)*IF($Q118="Fixo",(CX118-INDEX('Curva Forward'!$C$5:$AN$13,MATCH(CONCATENATE(BD_COMERCIAL!$K118," ",BD_COMERCIAL!$L118),'Curva Forward'!$B$5:$B$13,0),MATCH(FV$4,'Curva Forward'!$C$4:$AN$4,0))),CX118)</f>
        <v>0</v>
      </c>
      <c r="FW118" s="200">
        <f>AK118*AK$2*IF($FC118="V",1,-1)*IF($Q118="Fixo",(CY118-INDEX('Curva Forward'!$C$5:$AN$13,MATCH(CONCATENATE(BD_COMERCIAL!$K118," ",BD_COMERCIAL!$L118),'Curva Forward'!$B$5:$B$13,0),MATCH(FW$4,'Curva Forward'!$C$4:$AN$4,0))),CY118)</f>
        <v>0</v>
      </c>
      <c r="FX118" s="200">
        <f>AL118*AL$2*IF($FC118="V",1,-1)*IF($Q118="Fixo",(CZ118-INDEX('Curva Forward'!$C$5:$AN$13,MATCH(CONCATENATE(BD_COMERCIAL!$K118," ",BD_COMERCIAL!$L118),'Curva Forward'!$B$5:$B$13,0),MATCH(FX$4,'Curva Forward'!$C$4:$AN$4,0))),CZ118)</f>
        <v>0</v>
      </c>
      <c r="FY118" s="200">
        <f>AM118*AM$2*IF($FC118="V",1,-1)*IF($Q118="Fixo",(DA118-INDEX('Curva Forward'!$C$5:$AN$13,MATCH(CONCATENATE(BD_COMERCIAL!$K118," ",BD_COMERCIAL!$L118),'Curva Forward'!$B$5:$B$13,0),MATCH(FY$4,'Curva Forward'!$C$4:$AN$4,0))),DA118)</f>
        <v>0</v>
      </c>
      <c r="FZ118" s="200">
        <f>AN118*AN$2*IF($FC118="V",1,-1)*IF($Q118="Fixo",(DB118-INDEX('Curva Forward'!$C$5:$AN$13,MATCH(CONCATENATE(BD_COMERCIAL!$K118," ",BD_COMERCIAL!$L118),'Curva Forward'!$B$5:$B$13,0),MATCH(FZ$4,'Curva Forward'!$C$4:$AN$4,0))),DB118)</f>
        <v>0</v>
      </c>
      <c r="GA118" s="200">
        <f>AO118*AO$2*IF($FC118="V",1,-1)*IF($Q118="Fixo",(DC118-INDEX('Curva Forward'!$C$5:$AN$13,MATCH(CONCATENATE(BD_COMERCIAL!$K118," ",BD_COMERCIAL!$L118),'Curva Forward'!$B$5:$B$13,0),MATCH(GA$4,'Curva Forward'!$C$4:$AN$4,0))),DC118)</f>
        <v>0</v>
      </c>
      <c r="GB118" s="200">
        <f>AP118*AP$2*IF($FC118="V",1,-1)*IF($Q118="Fixo",(DD118-INDEX('Curva Forward'!$C$5:$AN$13,MATCH(CONCATENATE(BD_COMERCIAL!$K118," ",BD_COMERCIAL!$L118),'Curva Forward'!$B$5:$B$13,0),MATCH(GB$4,'Curva Forward'!$C$4:$AN$4,0))),DD118)</f>
        <v>0</v>
      </c>
      <c r="GC118" s="200">
        <f>AQ118*AQ$2*IF($FC118="V",1,-1)*IF($Q118="Fixo",(DE118-INDEX('Curva Forward'!$C$5:$AN$13,MATCH(CONCATENATE(BD_COMERCIAL!$K118," ",BD_COMERCIAL!$L118),'Curva Forward'!$B$5:$B$13,0),MATCH(GC$4,'Curva Forward'!$C$4:$AN$4,0))),DE118)</f>
        <v>0</v>
      </c>
      <c r="GD118" s="200">
        <f>AR118*AR$2*IF($FC118="V",1,-1)*IF($Q118="Fixo",(DF118-INDEX('Curva Forward'!$C$5:$AN$13,MATCH(CONCATENATE(BD_COMERCIAL!$K118," ",BD_COMERCIAL!$L118),'Curva Forward'!$B$5:$B$13,0),MATCH(GD$4,'Curva Forward'!$C$4:$AN$4,0))),DF118)</f>
        <v>0</v>
      </c>
      <c r="GE118" s="200">
        <f>AS118*AS$2*IF($FC118="V",1,-1)*IF($Q118="Fixo",(DG118-INDEX('Curva Forward'!$C$5:$AN$13,MATCH(CONCATENATE(BD_COMERCIAL!$K118," ",BD_COMERCIAL!$L118),'Curva Forward'!$B$5:$B$13,0),MATCH(GE$4,'Curva Forward'!$C$4:$AN$4,0))),DG118)</f>
        <v>0</v>
      </c>
      <c r="GF118" s="200">
        <f>AT118*AT$2*IF($FC118="V",1,-1)*IF($Q118="Fixo",(DH118-INDEX('Curva Forward'!$C$5:$AN$13,MATCH(CONCATENATE(BD_COMERCIAL!$K118," ",BD_COMERCIAL!$L118),'Curva Forward'!$B$5:$B$13,0),MATCH(GF$4,'Curva Forward'!$C$4:$AN$4,0))),DH118)</f>
        <v>0</v>
      </c>
      <c r="GG118" s="200">
        <f>AU118*AU$2*IF($FC118="V",1,-1)*IF($Q118="Fixo",(DI118-INDEX('Curva Forward'!$C$5:$AN$13,MATCH(CONCATENATE(BD_COMERCIAL!$K118," ",BD_COMERCIAL!$L118),'Curva Forward'!$B$5:$B$13,0),MATCH(GG$4,'Curva Forward'!$C$4:$AN$4,0))),DI118)</f>
        <v>0</v>
      </c>
      <c r="GH118" s="200">
        <f>AV118*AV$2*IF($FC118="V",1,-1)*IF($Q118="Fixo",(DJ118-INDEX('Curva Forward'!$C$5:$AN$13,MATCH(CONCATENATE(BD_COMERCIAL!$K118," ",BD_COMERCIAL!$L118),'Curva Forward'!$B$5:$B$13,0),MATCH(GH$4,'Curva Forward'!$C$4:$AN$4,0))),DJ118)</f>
        <v>0</v>
      </c>
      <c r="GI118" s="200">
        <f>AW118*AW$2*IF($FC118="V",1,-1)*IF($Q118="Fixo",(DK118-INDEX('Curva Forward'!$C$5:$AN$13,MATCH(CONCATENATE(BD_COMERCIAL!$K118," ",BD_COMERCIAL!$L118),'Curva Forward'!$B$5:$B$13,0),MATCH(GI$4,'Curva Forward'!$C$4:$AN$4,0))),DK118)</f>
        <v>0</v>
      </c>
      <c r="GJ118" s="200">
        <f>AX118*AX$2*IF($FC118="V",1,-1)*IF($Q118="Fixo",(DL118-INDEX('Curva Forward'!$C$5:$AN$13,MATCH(CONCATENATE(BD_COMERCIAL!$K118," ",BD_COMERCIAL!$L118),'Curva Forward'!$B$5:$B$13,0),MATCH(GJ$4,'Curva Forward'!$C$4:$AN$4,0))),DL118)</f>
        <v>0</v>
      </c>
      <c r="GK118" s="200">
        <f>AY118*AY$2*IF($FC118="V",1,-1)*IF($Q118="Fixo",(DM118-INDEX('Curva Forward'!$C$5:$AN$13,MATCH(CONCATENATE(BD_COMERCIAL!$K118," ",BD_COMERCIAL!$L118),'Curva Forward'!$B$5:$B$13,0),MATCH(GK$4,'Curva Forward'!$C$4:$AN$4,0))),DM118)</f>
        <v>0</v>
      </c>
      <c r="GL118" s="200">
        <f>IF(EZ118="",0,CL118*CL$2*IF($FC118="V",1,-1)*IF($Q118="Fixo",(EZ118-INDEX('Curva Forward'!$C$5:$AN$13,MATCH(CONCATENATE(BD_COMERCIAL!$K118," ",BD_COMERCIAL!$L118),'Curva Forward'!$B$5:$B$13,0),MATCH(GL$4,'Curva Forward'!$C$4:$AN$4,0))),EZ118))</f>
        <v>0</v>
      </c>
      <c r="GM118" s="200">
        <f>IF(FA118="",0,CM118*CM$2*IF($FC118="V",1,-1)*IF($Q118="Fixo",(FA118-INDEX('Curva Forward'!$C$5:$AN$13,MATCH(CONCATENATE(BD_COMERCIAL!$K118," ",BD_COMERCIAL!$L118),'Curva Forward'!$B$5:$B$13,0),MATCH(GM$4,'Curva Forward'!$C$4:$AN$4,0))),FA118))</f>
        <v>0</v>
      </c>
      <c r="GN118" s="200">
        <f>IF(FB118="",0,CN118*CN$2*IF($FC118="V",1,-1)*IF($Q118="Fixo",(FB118-INDEX('Curva Forward'!$C$5:$AN$13,MATCH(CONCATENATE(BD_COMERCIAL!$K118," ",BD_COMERCIAL!$L118),'Curva Forward'!$B$5:$B$13,0),MATCH(GN$4,'Curva Forward'!$C$4:$AN$4,0))),FB118))</f>
        <v>0</v>
      </c>
      <c r="GO118" s="201">
        <f t="shared" ca="1" si="44"/>
        <v>0</v>
      </c>
      <c r="GP118" s="201">
        <f t="shared" ca="1" si="45"/>
        <v>0</v>
      </c>
    </row>
    <row r="119" spans="1:198" x14ac:dyDescent="0.25">
      <c r="A119" s="6"/>
      <c r="B119" s="7" t="s">
        <v>455</v>
      </c>
      <c r="C119" s="8">
        <v>44557</v>
      </c>
      <c r="D119" s="9" t="s">
        <v>124</v>
      </c>
      <c r="E119" s="9" t="s">
        <v>125</v>
      </c>
      <c r="F119" s="113">
        <v>3780401000108</v>
      </c>
      <c r="G119" s="10" t="s">
        <v>190</v>
      </c>
      <c r="H119" s="113">
        <v>9495582000107</v>
      </c>
      <c r="I119" s="9" t="s">
        <v>139</v>
      </c>
      <c r="J119" s="166"/>
      <c r="K119" s="10" t="s">
        <v>127</v>
      </c>
      <c r="L119" s="84" t="s">
        <v>22</v>
      </c>
      <c r="M119" s="11">
        <v>44652</v>
      </c>
      <c r="N119" s="12">
        <v>44742</v>
      </c>
      <c r="O119" s="10">
        <v>1</v>
      </c>
      <c r="P119" s="84">
        <v>167</v>
      </c>
      <c r="Q119" s="84" t="s">
        <v>128</v>
      </c>
      <c r="R119" s="10" t="s">
        <v>129</v>
      </c>
      <c r="S119" s="14" t="s">
        <v>135</v>
      </c>
      <c r="T119" s="11"/>
      <c r="U119" s="12"/>
      <c r="V119" s="257" t="str">
        <f ca="1">IF(U119="","",
IF(U119="NA","",
IFERROR(VLOOKUP(EOMONTH(M119,-2)+1,IPCA!$A:$B,2,0),
VLOOKUP(EOMONTH(TODAY(),-2)+1,IPCA!$A:$B,2,0))/
VLOOKUP(EOMONTH(U119,-2)+1,IPCA!$A:$B,2,0)*
P119))</f>
        <v/>
      </c>
      <c r="W119" s="84"/>
      <c r="X119" s="13" t="s">
        <v>133</v>
      </c>
      <c r="Y119" s="166"/>
      <c r="AA119" s="108"/>
      <c r="AB119" s="15"/>
      <c r="AE119">
        <v>1</v>
      </c>
      <c r="AF119">
        <v>1</v>
      </c>
      <c r="AG119">
        <v>1</v>
      </c>
      <c r="AM119" s="6"/>
      <c r="AN119" s="15"/>
      <c r="AY119" s="6"/>
      <c r="AZ119" s="15"/>
      <c r="BK119" s="6"/>
      <c r="BL119" s="15"/>
      <c r="BW119" s="6"/>
      <c r="BX119" s="15"/>
      <c r="CI119" s="6"/>
      <c r="CJ119" s="16">
        <f t="shared" si="29"/>
        <v>0.24931506849315069</v>
      </c>
      <c r="CK119" s="16" t="str">
        <f t="shared" si="30"/>
        <v/>
      </c>
      <c r="CL119" s="16" t="str">
        <f t="shared" si="31"/>
        <v/>
      </c>
      <c r="CM119" s="16" t="str">
        <f t="shared" si="32"/>
        <v/>
      </c>
      <c r="CN119" s="16" t="str">
        <f t="shared" si="33"/>
        <v/>
      </c>
      <c r="CO119" s="18"/>
      <c r="CP119" s="15"/>
      <c r="CS119">
        <v>167</v>
      </c>
      <c r="CT119">
        <v>167</v>
      </c>
      <c r="CU119">
        <v>167</v>
      </c>
      <c r="DA119" s="6"/>
      <c r="DB119" s="15"/>
      <c r="DM119" s="6"/>
      <c r="DN119" s="15"/>
      <c r="DY119" s="6"/>
      <c r="DZ119" s="15"/>
      <c r="EK119" s="6"/>
      <c r="EL119" s="15"/>
      <c r="EW119" s="6"/>
      <c r="EX119" s="16">
        <f t="shared" si="34"/>
        <v>41.635616438356166</v>
      </c>
      <c r="EY119" s="16" t="str">
        <f t="shared" si="35"/>
        <v/>
      </c>
      <c r="EZ119" s="16" t="str">
        <f t="shared" si="36"/>
        <v/>
      </c>
      <c r="FA119" s="16" t="str">
        <f t="shared" si="37"/>
        <v/>
      </c>
      <c r="FB119" s="160" t="str">
        <f t="shared" si="38"/>
        <v/>
      </c>
      <c r="FC119" t="s">
        <v>204</v>
      </c>
      <c r="FD119" s="20" t="s">
        <v>139</v>
      </c>
      <c r="FE119"/>
      <c r="FF119" s="281" t="s">
        <v>206</v>
      </c>
      <c r="FH119" s="284">
        <f t="shared" ca="1" si="39"/>
        <v>0</v>
      </c>
      <c r="FI119" s="208">
        <f t="shared" si="40"/>
        <v>3</v>
      </c>
      <c r="FK119" t="str">
        <f t="shared" si="41"/>
        <v>Safira Administração e Comercialização de Energia Ltda</v>
      </c>
      <c r="FL119" s="201">
        <f t="shared" ca="1" si="42"/>
        <v>241740</v>
      </c>
      <c r="FM119" s="201">
        <f t="shared" ca="1" si="43"/>
        <v>0</v>
      </c>
      <c r="FN119" s="200">
        <f>AB119*AB$2*IF($FC119="V",1,-1)*IF($Q119="Fixo",(CP119-INDEX('Curva Forward'!$C$5:$AN$13,MATCH(CONCATENATE(BD_COMERCIAL!$K119," ",BD_COMERCIAL!$L119),'Curva Forward'!$B$5:$B$13,0),MATCH(FN$4,'Curva Forward'!$C$4:$AN$4,0))),CP119)</f>
        <v>0</v>
      </c>
      <c r="FO119" s="200">
        <f>AC119*AC$2*IF($FC119="V",1,-1)*IF($Q119="Fixo",(CQ119-INDEX('Curva Forward'!$C$5:$AN$13,MATCH(CONCATENATE(BD_COMERCIAL!$K119," ",BD_COMERCIAL!$L119),'Curva Forward'!$B$5:$B$13,0),MATCH(FO$4,'Curva Forward'!$C$4:$AN$4,0))),CQ119)</f>
        <v>0</v>
      </c>
      <c r="FP119" s="200">
        <f>AD119*AD$2*IF($FC119="V",1,-1)*IF($Q119="Fixo",(CR119-INDEX('Curva Forward'!$C$5:$AN$13,MATCH(CONCATENATE(BD_COMERCIAL!$K119," ",BD_COMERCIAL!$L119),'Curva Forward'!$B$5:$B$13,0),MATCH(FP$4,'Curva Forward'!$C$4:$AN$4,0))),CR119)</f>
        <v>0</v>
      </c>
      <c r="FQ119" s="200">
        <f>AE119*AE$2*IF($FC119="V",1,-1)*IF($Q119="Fixo",(CS119-INDEX('Curva Forward'!$C$5:$AN$13,MATCH(CONCATENATE(BD_COMERCIAL!$K119," ",BD_COMERCIAL!$L119),'Curva Forward'!$B$5:$B$13,0),MATCH(FQ$4,'Curva Forward'!$C$4:$AN$4,0))),CS119)</f>
        <v>79200</v>
      </c>
      <c r="FR119" s="200">
        <f>AF119*AF$2*IF($FC119="V",1,-1)*IF($Q119="Fixo",(CT119-INDEX('Curva Forward'!$C$5:$AN$13,MATCH(CONCATENATE(BD_COMERCIAL!$K119," ",BD_COMERCIAL!$L119),'Curva Forward'!$B$5:$B$13,0),MATCH(FR$4,'Curva Forward'!$C$4:$AN$4,0))),CT119)</f>
        <v>82584</v>
      </c>
      <c r="FS119" s="200">
        <f>AG119*AG$2*IF($FC119="V",1,-1)*IF($Q119="Fixo",(CU119-INDEX('Curva Forward'!$C$5:$AN$13,MATCH(CONCATENATE(BD_COMERCIAL!$K119," ",BD_COMERCIAL!$L119),'Curva Forward'!$B$5:$B$13,0),MATCH(FS$4,'Curva Forward'!$C$4:$AN$4,0))),CU119)</f>
        <v>79956</v>
      </c>
      <c r="FT119" s="200">
        <f>AH119*AH$2*IF($FC119="V",1,-1)*IF($Q119="Fixo",(CV119-INDEX('Curva Forward'!$C$5:$AN$13,MATCH(CONCATENATE(BD_COMERCIAL!$K119," ",BD_COMERCIAL!$L119),'Curva Forward'!$B$5:$B$13,0),MATCH(FT$4,'Curva Forward'!$C$4:$AN$4,0))),CV119)</f>
        <v>0</v>
      </c>
      <c r="FU119" s="200">
        <f>AI119*AI$2*IF($FC119="V",1,-1)*IF($Q119="Fixo",(CW119-INDEX('Curva Forward'!$C$5:$AN$13,MATCH(CONCATENATE(BD_COMERCIAL!$K119," ",BD_COMERCIAL!$L119),'Curva Forward'!$B$5:$B$13,0),MATCH(FU$4,'Curva Forward'!$C$4:$AN$4,0))),CW119)</f>
        <v>0</v>
      </c>
      <c r="FV119" s="200">
        <f>AJ119*AJ$2*IF($FC119="V",1,-1)*IF($Q119="Fixo",(CX119-INDEX('Curva Forward'!$C$5:$AN$13,MATCH(CONCATENATE(BD_COMERCIAL!$K119," ",BD_COMERCIAL!$L119),'Curva Forward'!$B$5:$B$13,0),MATCH(FV$4,'Curva Forward'!$C$4:$AN$4,0))),CX119)</f>
        <v>0</v>
      </c>
      <c r="FW119" s="200">
        <f>AK119*AK$2*IF($FC119="V",1,-1)*IF($Q119="Fixo",(CY119-INDEX('Curva Forward'!$C$5:$AN$13,MATCH(CONCATENATE(BD_COMERCIAL!$K119," ",BD_COMERCIAL!$L119),'Curva Forward'!$B$5:$B$13,0),MATCH(FW$4,'Curva Forward'!$C$4:$AN$4,0))),CY119)</f>
        <v>0</v>
      </c>
      <c r="FX119" s="200">
        <f>AL119*AL$2*IF($FC119="V",1,-1)*IF($Q119="Fixo",(CZ119-INDEX('Curva Forward'!$C$5:$AN$13,MATCH(CONCATENATE(BD_COMERCIAL!$K119," ",BD_COMERCIAL!$L119),'Curva Forward'!$B$5:$B$13,0),MATCH(FX$4,'Curva Forward'!$C$4:$AN$4,0))),CZ119)</f>
        <v>0</v>
      </c>
      <c r="FY119" s="200">
        <f>AM119*AM$2*IF($FC119="V",1,-1)*IF($Q119="Fixo",(DA119-INDEX('Curva Forward'!$C$5:$AN$13,MATCH(CONCATENATE(BD_COMERCIAL!$K119," ",BD_COMERCIAL!$L119),'Curva Forward'!$B$5:$B$13,0),MATCH(FY$4,'Curva Forward'!$C$4:$AN$4,0))),DA119)</f>
        <v>0</v>
      </c>
      <c r="FZ119" s="200">
        <f>AN119*AN$2*IF($FC119="V",1,-1)*IF($Q119="Fixo",(DB119-INDEX('Curva Forward'!$C$5:$AN$13,MATCH(CONCATENATE(BD_COMERCIAL!$K119," ",BD_COMERCIAL!$L119),'Curva Forward'!$B$5:$B$13,0),MATCH(FZ$4,'Curva Forward'!$C$4:$AN$4,0))),DB119)</f>
        <v>0</v>
      </c>
      <c r="GA119" s="200">
        <f>AO119*AO$2*IF($FC119="V",1,-1)*IF($Q119="Fixo",(DC119-INDEX('Curva Forward'!$C$5:$AN$13,MATCH(CONCATENATE(BD_COMERCIAL!$K119," ",BD_COMERCIAL!$L119),'Curva Forward'!$B$5:$B$13,0),MATCH(GA$4,'Curva Forward'!$C$4:$AN$4,0))),DC119)</f>
        <v>0</v>
      </c>
      <c r="GB119" s="200">
        <f>AP119*AP$2*IF($FC119="V",1,-1)*IF($Q119="Fixo",(DD119-INDEX('Curva Forward'!$C$5:$AN$13,MATCH(CONCATENATE(BD_COMERCIAL!$K119," ",BD_COMERCIAL!$L119),'Curva Forward'!$B$5:$B$13,0),MATCH(GB$4,'Curva Forward'!$C$4:$AN$4,0))),DD119)</f>
        <v>0</v>
      </c>
      <c r="GC119" s="200">
        <f>AQ119*AQ$2*IF($FC119="V",1,-1)*IF($Q119="Fixo",(DE119-INDEX('Curva Forward'!$C$5:$AN$13,MATCH(CONCATENATE(BD_COMERCIAL!$K119," ",BD_COMERCIAL!$L119),'Curva Forward'!$B$5:$B$13,0),MATCH(GC$4,'Curva Forward'!$C$4:$AN$4,0))),DE119)</f>
        <v>0</v>
      </c>
      <c r="GD119" s="200">
        <f>AR119*AR$2*IF($FC119="V",1,-1)*IF($Q119="Fixo",(DF119-INDEX('Curva Forward'!$C$5:$AN$13,MATCH(CONCATENATE(BD_COMERCIAL!$K119," ",BD_COMERCIAL!$L119),'Curva Forward'!$B$5:$B$13,0),MATCH(GD$4,'Curva Forward'!$C$4:$AN$4,0))),DF119)</f>
        <v>0</v>
      </c>
      <c r="GE119" s="200">
        <f>AS119*AS$2*IF($FC119="V",1,-1)*IF($Q119="Fixo",(DG119-INDEX('Curva Forward'!$C$5:$AN$13,MATCH(CONCATENATE(BD_COMERCIAL!$K119," ",BD_COMERCIAL!$L119),'Curva Forward'!$B$5:$B$13,0),MATCH(GE$4,'Curva Forward'!$C$4:$AN$4,0))),DG119)</f>
        <v>0</v>
      </c>
      <c r="GF119" s="200">
        <f>AT119*AT$2*IF($FC119="V",1,-1)*IF($Q119="Fixo",(DH119-INDEX('Curva Forward'!$C$5:$AN$13,MATCH(CONCATENATE(BD_COMERCIAL!$K119," ",BD_COMERCIAL!$L119),'Curva Forward'!$B$5:$B$13,0),MATCH(GF$4,'Curva Forward'!$C$4:$AN$4,0))),DH119)</f>
        <v>0</v>
      </c>
      <c r="GG119" s="200">
        <f>AU119*AU$2*IF($FC119="V",1,-1)*IF($Q119="Fixo",(DI119-INDEX('Curva Forward'!$C$5:$AN$13,MATCH(CONCATENATE(BD_COMERCIAL!$K119," ",BD_COMERCIAL!$L119),'Curva Forward'!$B$5:$B$13,0),MATCH(GG$4,'Curva Forward'!$C$4:$AN$4,0))),DI119)</f>
        <v>0</v>
      </c>
      <c r="GH119" s="200">
        <f>AV119*AV$2*IF($FC119="V",1,-1)*IF($Q119="Fixo",(DJ119-INDEX('Curva Forward'!$C$5:$AN$13,MATCH(CONCATENATE(BD_COMERCIAL!$K119," ",BD_COMERCIAL!$L119),'Curva Forward'!$B$5:$B$13,0),MATCH(GH$4,'Curva Forward'!$C$4:$AN$4,0))),DJ119)</f>
        <v>0</v>
      </c>
      <c r="GI119" s="200">
        <f>AW119*AW$2*IF($FC119="V",1,-1)*IF($Q119="Fixo",(DK119-INDEX('Curva Forward'!$C$5:$AN$13,MATCH(CONCATENATE(BD_COMERCIAL!$K119," ",BD_COMERCIAL!$L119),'Curva Forward'!$B$5:$B$13,0),MATCH(GI$4,'Curva Forward'!$C$4:$AN$4,0))),DK119)</f>
        <v>0</v>
      </c>
      <c r="GJ119" s="200">
        <f>AX119*AX$2*IF($FC119="V",1,-1)*IF($Q119="Fixo",(DL119-INDEX('Curva Forward'!$C$5:$AN$13,MATCH(CONCATENATE(BD_COMERCIAL!$K119," ",BD_COMERCIAL!$L119),'Curva Forward'!$B$5:$B$13,0),MATCH(GJ$4,'Curva Forward'!$C$4:$AN$4,0))),DL119)</f>
        <v>0</v>
      </c>
      <c r="GK119" s="200">
        <f>AY119*AY$2*IF($FC119="V",1,-1)*IF($Q119="Fixo",(DM119-INDEX('Curva Forward'!$C$5:$AN$13,MATCH(CONCATENATE(BD_COMERCIAL!$K119," ",BD_COMERCIAL!$L119),'Curva Forward'!$B$5:$B$13,0),MATCH(GK$4,'Curva Forward'!$C$4:$AN$4,0))),DM119)</f>
        <v>0</v>
      </c>
      <c r="GL119" s="200">
        <f>IF(EZ119="",0,CL119*CL$2*IF($FC119="V",1,-1)*IF($Q119="Fixo",(EZ119-INDEX('Curva Forward'!$C$5:$AN$13,MATCH(CONCATENATE(BD_COMERCIAL!$K119," ",BD_COMERCIAL!$L119),'Curva Forward'!$B$5:$B$13,0),MATCH(GL$4,'Curva Forward'!$C$4:$AN$4,0))),EZ119))</f>
        <v>0</v>
      </c>
      <c r="GM119" s="200">
        <f>IF(FA119="",0,CM119*CM$2*IF($FC119="V",1,-1)*IF($Q119="Fixo",(FA119-INDEX('Curva Forward'!$C$5:$AN$13,MATCH(CONCATENATE(BD_COMERCIAL!$K119," ",BD_COMERCIAL!$L119),'Curva Forward'!$B$5:$B$13,0),MATCH(GM$4,'Curva Forward'!$C$4:$AN$4,0))),FA119))</f>
        <v>0</v>
      </c>
      <c r="GN119" s="200">
        <f>IF(FB119="",0,CN119*CN$2*IF($FC119="V",1,-1)*IF($Q119="Fixo",(FB119-INDEX('Curva Forward'!$C$5:$AN$13,MATCH(CONCATENATE(BD_COMERCIAL!$K119," ",BD_COMERCIAL!$L119),'Curva Forward'!$B$5:$B$13,0),MATCH(GN$4,'Curva Forward'!$C$4:$AN$4,0))),FB119))</f>
        <v>0</v>
      </c>
      <c r="GO119" s="201">
        <f t="shared" ca="1" si="44"/>
        <v>0</v>
      </c>
      <c r="GP119" s="201">
        <f t="shared" ca="1" si="45"/>
        <v>0</v>
      </c>
    </row>
    <row r="120" spans="1:198" x14ac:dyDescent="0.25">
      <c r="A120" s="6"/>
      <c r="B120" s="7" t="s">
        <v>456</v>
      </c>
      <c r="C120" s="8">
        <v>44557</v>
      </c>
      <c r="D120" s="9" t="s">
        <v>124</v>
      </c>
      <c r="E120" s="9" t="s">
        <v>125</v>
      </c>
      <c r="F120" s="113">
        <v>3780401000108</v>
      </c>
      <c r="G120" s="10" t="s">
        <v>166</v>
      </c>
      <c r="H120" s="113">
        <v>3631957000124</v>
      </c>
      <c r="I120" s="9" t="s">
        <v>139</v>
      </c>
      <c r="J120" s="166"/>
      <c r="K120" s="10" t="s">
        <v>127</v>
      </c>
      <c r="L120" s="84" t="s">
        <v>22</v>
      </c>
      <c r="M120" s="11">
        <v>44652</v>
      </c>
      <c r="N120" s="12">
        <v>44742</v>
      </c>
      <c r="O120" s="10">
        <v>0.5</v>
      </c>
      <c r="P120" s="84">
        <v>165</v>
      </c>
      <c r="Q120" s="84" t="s">
        <v>128</v>
      </c>
      <c r="R120" s="10" t="s">
        <v>129</v>
      </c>
      <c r="S120" s="14" t="s">
        <v>135</v>
      </c>
      <c r="T120" s="11"/>
      <c r="U120" s="12"/>
      <c r="V120" s="257" t="str">
        <f ca="1">IF(U120="","",
IF(U120="NA","",
IFERROR(VLOOKUP(EOMONTH(M120,-2)+1,IPCA!$A:$B,2,0),
VLOOKUP(EOMONTH(TODAY(),-2)+1,IPCA!$A:$B,2,0))/
VLOOKUP(EOMONTH(U120,-2)+1,IPCA!$A:$B,2,0)*
P120))</f>
        <v/>
      </c>
      <c r="W120" s="84"/>
      <c r="X120" s="13" t="s">
        <v>6</v>
      </c>
      <c r="Y120" s="166"/>
      <c r="AA120" s="108"/>
      <c r="AB120" s="15"/>
      <c r="AE120">
        <v>0.5</v>
      </c>
      <c r="AF120">
        <v>0.5</v>
      </c>
      <c r="AG120">
        <v>0.5</v>
      </c>
      <c r="AM120" s="6"/>
      <c r="AN120" s="15"/>
      <c r="AY120" s="6"/>
      <c r="AZ120" s="15"/>
      <c r="BK120" s="6"/>
      <c r="BL120" s="15"/>
      <c r="BW120" s="6"/>
      <c r="BX120" s="15"/>
      <c r="CI120" s="6"/>
      <c r="CJ120" s="16">
        <f t="shared" si="29"/>
        <v>0.12465753424657534</v>
      </c>
      <c r="CK120" s="16" t="str">
        <f t="shared" si="30"/>
        <v/>
      </c>
      <c r="CL120" s="16" t="str">
        <f t="shared" si="31"/>
        <v/>
      </c>
      <c r="CM120" s="16" t="str">
        <f t="shared" si="32"/>
        <v/>
      </c>
      <c r="CN120" s="16" t="str">
        <f t="shared" si="33"/>
        <v/>
      </c>
      <c r="CO120" s="18"/>
      <c r="CP120" s="15"/>
      <c r="CS120">
        <v>165</v>
      </c>
      <c r="CT120">
        <v>165</v>
      </c>
      <c r="CU120">
        <v>165</v>
      </c>
      <c r="DA120" s="6"/>
      <c r="DB120" s="15"/>
      <c r="DM120" s="6"/>
      <c r="DN120" s="15"/>
      <c r="DY120" s="6"/>
      <c r="DZ120" s="15"/>
      <c r="EK120" s="6"/>
      <c r="EL120" s="15"/>
      <c r="EW120" s="6"/>
      <c r="EX120" s="16">
        <f t="shared" si="34"/>
        <v>41.136986301369866</v>
      </c>
      <c r="EY120" s="16" t="str">
        <f t="shared" si="35"/>
        <v/>
      </c>
      <c r="EZ120" s="16" t="str">
        <f t="shared" si="36"/>
        <v/>
      </c>
      <c r="FA120" s="16" t="str">
        <f t="shared" si="37"/>
        <v/>
      </c>
      <c r="FB120" s="160" t="str">
        <f t="shared" si="38"/>
        <v/>
      </c>
      <c r="FC120" t="s">
        <v>204</v>
      </c>
      <c r="FD120" s="20" t="s">
        <v>139</v>
      </c>
      <c r="FE120"/>
      <c r="FF120" s="281" t="s">
        <v>206</v>
      </c>
      <c r="FH120" s="284">
        <f t="shared" ca="1" si="39"/>
        <v>0</v>
      </c>
      <c r="FI120" s="208">
        <f t="shared" si="40"/>
        <v>3</v>
      </c>
      <c r="FK120" t="str">
        <f t="shared" si="41"/>
        <v>CTG BRASIL TRADING LTDA.</v>
      </c>
      <c r="FL120" s="201">
        <f t="shared" ca="1" si="42"/>
        <v>118686</v>
      </c>
      <c r="FM120" s="201">
        <f t="shared" ca="1" si="43"/>
        <v>0</v>
      </c>
      <c r="FN120" s="200">
        <f>AB120*AB$2*IF($FC120="V",1,-1)*IF($Q120="Fixo",(CP120-INDEX('Curva Forward'!$C$5:$AN$13,MATCH(CONCATENATE(BD_COMERCIAL!$K120," ",BD_COMERCIAL!$L120),'Curva Forward'!$B$5:$B$13,0),MATCH(FN$4,'Curva Forward'!$C$4:$AN$4,0))),CP120)</f>
        <v>0</v>
      </c>
      <c r="FO120" s="200">
        <f>AC120*AC$2*IF($FC120="V",1,-1)*IF($Q120="Fixo",(CQ120-INDEX('Curva Forward'!$C$5:$AN$13,MATCH(CONCATENATE(BD_COMERCIAL!$K120," ",BD_COMERCIAL!$L120),'Curva Forward'!$B$5:$B$13,0),MATCH(FO$4,'Curva Forward'!$C$4:$AN$4,0))),CQ120)</f>
        <v>0</v>
      </c>
      <c r="FP120" s="200">
        <f>AD120*AD$2*IF($FC120="V",1,-1)*IF($Q120="Fixo",(CR120-INDEX('Curva Forward'!$C$5:$AN$13,MATCH(CONCATENATE(BD_COMERCIAL!$K120," ",BD_COMERCIAL!$L120),'Curva Forward'!$B$5:$B$13,0),MATCH(FP$4,'Curva Forward'!$C$4:$AN$4,0))),CR120)</f>
        <v>0</v>
      </c>
      <c r="FQ120" s="200">
        <f>AE120*AE$2*IF($FC120="V",1,-1)*IF($Q120="Fixo",(CS120-INDEX('Curva Forward'!$C$5:$AN$13,MATCH(CONCATENATE(BD_COMERCIAL!$K120," ",BD_COMERCIAL!$L120),'Curva Forward'!$B$5:$B$13,0),MATCH(FQ$4,'Curva Forward'!$C$4:$AN$4,0))),CS120)</f>
        <v>38880</v>
      </c>
      <c r="FR120" s="200">
        <f>AF120*AF$2*IF($FC120="V",1,-1)*IF($Q120="Fixo",(CT120-INDEX('Curva Forward'!$C$5:$AN$13,MATCH(CONCATENATE(BD_COMERCIAL!$K120," ",BD_COMERCIAL!$L120),'Curva Forward'!$B$5:$B$13,0),MATCH(FR$4,'Curva Forward'!$C$4:$AN$4,0))),CT120)</f>
        <v>40548</v>
      </c>
      <c r="FS120" s="200">
        <f>AG120*AG$2*IF($FC120="V",1,-1)*IF($Q120="Fixo",(CU120-INDEX('Curva Forward'!$C$5:$AN$13,MATCH(CONCATENATE(BD_COMERCIAL!$K120," ",BD_COMERCIAL!$L120),'Curva Forward'!$B$5:$B$13,0),MATCH(FS$4,'Curva Forward'!$C$4:$AN$4,0))),CU120)</f>
        <v>39258</v>
      </c>
      <c r="FT120" s="200">
        <f>AH120*AH$2*IF($FC120="V",1,-1)*IF($Q120="Fixo",(CV120-INDEX('Curva Forward'!$C$5:$AN$13,MATCH(CONCATENATE(BD_COMERCIAL!$K120," ",BD_COMERCIAL!$L120),'Curva Forward'!$B$5:$B$13,0),MATCH(FT$4,'Curva Forward'!$C$4:$AN$4,0))),CV120)</f>
        <v>0</v>
      </c>
      <c r="FU120" s="200">
        <f>AI120*AI$2*IF($FC120="V",1,-1)*IF($Q120="Fixo",(CW120-INDEX('Curva Forward'!$C$5:$AN$13,MATCH(CONCATENATE(BD_COMERCIAL!$K120," ",BD_COMERCIAL!$L120),'Curva Forward'!$B$5:$B$13,0),MATCH(FU$4,'Curva Forward'!$C$4:$AN$4,0))),CW120)</f>
        <v>0</v>
      </c>
      <c r="FV120" s="200">
        <f>AJ120*AJ$2*IF($FC120="V",1,-1)*IF($Q120="Fixo",(CX120-INDEX('Curva Forward'!$C$5:$AN$13,MATCH(CONCATENATE(BD_COMERCIAL!$K120," ",BD_COMERCIAL!$L120),'Curva Forward'!$B$5:$B$13,0),MATCH(FV$4,'Curva Forward'!$C$4:$AN$4,0))),CX120)</f>
        <v>0</v>
      </c>
      <c r="FW120" s="200">
        <f>AK120*AK$2*IF($FC120="V",1,-1)*IF($Q120="Fixo",(CY120-INDEX('Curva Forward'!$C$5:$AN$13,MATCH(CONCATENATE(BD_COMERCIAL!$K120," ",BD_COMERCIAL!$L120),'Curva Forward'!$B$5:$B$13,0),MATCH(FW$4,'Curva Forward'!$C$4:$AN$4,0))),CY120)</f>
        <v>0</v>
      </c>
      <c r="FX120" s="200">
        <f>AL120*AL$2*IF($FC120="V",1,-1)*IF($Q120="Fixo",(CZ120-INDEX('Curva Forward'!$C$5:$AN$13,MATCH(CONCATENATE(BD_COMERCIAL!$K120," ",BD_COMERCIAL!$L120),'Curva Forward'!$B$5:$B$13,0),MATCH(FX$4,'Curva Forward'!$C$4:$AN$4,0))),CZ120)</f>
        <v>0</v>
      </c>
      <c r="FY120" s="200">
        <f>AM120*AM$2*IF($FC120="V",1,-1)*IF($Q120="Fixo",(DA120-INDEX('Curva Forward'!$C$5:$AN$13,MATCH(CONCATENATE(BD_COMERCIAL!$K120," ",BD_COMERCIAL!$L120),'Curva Forward'!$B$5:$B$13,0),MATCH(FY$4,'Curva Forward'!$C$4:$AN$4,0))),DA120)</f>
        <v>0</v>
      </c>
      <c r="FZ120" s="200">
        <f>AN120*AN$2*IF($FC120="V",1,-1)*IF($Q120="Fixo",(DB120-INDEX('Curva Forward'!$C$5:$AN$13,MATCH(CONCATENATE(BD_COMERCIAL!$K120," ",BD_COMERCIAL!$L120),'Curva Forward'!$B$5:$B$13,0),MATCH(FZ$4,'Curva Forward'!$C$4:$AN$4,0))),DB120)</f>
        <v>0</v>
      </c>
      <c r="GA120" s="200">
        <f>AO120*AO$2*IF($FC120="V",1,-1)*IF($Q120="Fixo",(DC120-INDEX('Curva Forward'!$C$5:$AN$13,MATCH(CONCATENATE(BD_COMERCIAL!$K120," ",BD_COMERCIAL!$L120),'Curva Forward'!$B$5:$B$13,0),MATCH(GA$4,'Curva Forward'!$C$4:$AN$4,0))),DC120)</f>
        <v>0</v>
      </c>
      <c r="GB120" s="200">
        <f>AP120*AP$2*IF($FC120="V",1,-1)*IF($Q120="Fixo",(DD120-INDEX('Curva Forward'!$C$5:$AN$13,MATCH(CONCATENATE(BD_COMERCIAL!$K120," ",BD_COMERCIAL!$L120),'Curva Forward'!$B$5:$B$13,0),MATCH(GB$4,'Curva Forward'!$C$4:$AN$4,0))),DD120)</f>
        <v>0</v>
      </c>
      <c r="GC120" s="200">
        <f>AQ120*AQ$2*IF($FC120="V",1,-1)*IF($Q120="Fixo",(DE120-INDEX('Curva Forward'!$C$5:$AN$13,MATCH(CONCATENATE(BD_COMERCIAL!$K120," ",BD_COMERCIAL!$L120),'Curva Forward'!$B$5:$B$13,0),MATCH(GC$4,'Curva Forward'!$C$4:$AN$4,0))),DE120)</f>
        <v>0</v>
      </c>
      <c r="GD120" s="200">
        <f>AR120*AR$2*IF($FC120="V",1,-1)*IF($Q120="Fixo",(DF120-INDEX('Curva Forward'!$C$5:$AN$13,MATCH(CONCATENATE(BD_COMERCIAL!$K120," ",BD_COMERCIAL!$L120),'Curva Forward'!$B$5:$B$13,0),MATCH(GD$4,'Curva Forward'!$C$4:$AN$4,0))),DF120)</f>
        <v>0</v>
      </c>
      <c r="GE120" s="200">
        <f>AS120*AS$2*IF($FC120="V",1,-1)*IF($Q120="Fixo",(DG120-INDEX('Curva Forward'!$C$5:$AN$13,MATCH(CONCATENATE(BD_COMERCIAL!$K120," ",BD_COMERCIAL!$L120),'Curva Forward'!$B$5:$B$13,0),MATCH(GE$4,'Curva Forward'!$C$4:$AN$4,0))),DG120)</f>
        <v>0</v>
      </c>
      <c r="GF120" s="200">
        <f>AT120*AT$2*IF($FC120="V",1,-1)*IF($Q120="Fixo",(DH120-INDEX('Curva Forward'!$C$5:$AN$13,MATCH(CONCATENATE(BD_COMERCIAL!$K120," ",BD_COMERCIAL!$L120),'Curva Forward'!$B$5:$B$13,0),MATCH(GF$4,'Curva Forward'!$C$4:$AN$4,0))),DH120)</f>
        <v>0</v>
      </c>
      <c r="GG120" s="200">
        <f>AU120*AU$2*IF($FC120="V",1,-1)*IF($Q120="Fixo",(DI120-INDEX('Curva Forward'!$C$5:$AN$13,MATCH(CONCATENATE(BD_COMERCIAL!$K120," ",BD_COMERCIAL!$L120),'Curva Forward'!$B$5:$B$13,0),MATCH(GG$4,'Curva Forward'!$C$4:$AN$4,0))),DI120)</f>
        <v>0</v>
      </c>
      <c r="GH120" s="200">
        <f>AV120*AV$2*IF($FC120="V",1,-1)*IF($Q120="Fixo",(DJ120-INDEX('Curva Forward'!$C$5:$AN$13,MATCH(CONCATENATE(BD_COMERCIAL!$K120," ",BD_COMERCIAL!$L120),'Curva Forward'!$B$5:$B$13,0),MATCH(GH$4,'Curva Forward'!$C$4:$AN$4,0))),DJ120)</f>
        <v>0</v>
      </c>
      <c r="GI120" s="200">
        <f>AW120*AW$2*IF($FC120="V",1,-1)*IF($Q120="Fixo",(DK120-INDEX('Curva Forward'!$C$5:$AN$13,MATCH(CONCATENATE(BD_COMERCIAL!$K120," ",BD_COMERCIAL!$L120),'Curva Forward'!$B$5:$B$13,0),MATCH(GI$4,'Curva Forward'!$C$4:$AN$4,0))),DK120)</f>
        <v>0</v>
      </c>
      <c r="GJ120" s="200">
        <f>AX120*AX$2*IF($FC120="V",1,-1)*IF($Q120="Fixo",(DL120-INDEX('Curva Forward'!$C$5:$AN$13,MATCH(CONCATENATE(BD_COMERCIAL!$K120," ",BD_COMERCIAL!$L120),'Curva Forward'!$B$5:$B$13,0),MATCH(GJ$4,'Curva Forward'!$C$4:$AN$4,0))),DL120)</f>
        <v>0</v>
      </c>
      <c r="GK120" s="200">
        <f>AY120*AY$2*IF($FC120="V",1,-1)*IF($Q120="Fixo",(DM120-INDEX('Curva Forward'!$C$5:$AN$13,MATCH(CONCATENATE(BD_COMERCIAL!$K120," ",BD_COMERCIAL!$L120),'Curva Forward'!$B$5:$B$13,0),MATCH(GK$4,'Curva Forward'!$C$4:$AN$4,0))),DM120)</f>
        <v>0</v>
      </c>
      <c r="GL120" s="200">
        <f>IF(EZ120="",0,CL120*CL$2*IF($FC120="V",1,-1)*IF($Q120="Fixo",(EZ120-INDEX('Curva Forward'!$C$5:$AN$13,MATCH(CONCATENATE(BD_COMERCIAL!$K120," ",BD_COMERCIAL!$L120),'Curva Forward'!$B$5:$B$13,0),MATCH(GL$4,'Curva Forward'!$C$4:$AN$4,0))),EZ120))</f>
        <v>0</v>
      </c>
      <c r="GM120" s="200">
        <f>IF(FA120="",0,CM120*CM$2*IF($FC120="V",1,-1)*IF($Q120="Fixo",(FA120-INDEX('Curva Forward'!$C$5:$AN$13,MATCH(CONCATENATE(BD_COMERCIAL!$K120," ",BD_COMERCIAL!$L120),'Curva Forward'!$B$5:$B$13,0),MATCH(GM$4,'Curva Forward'!$C$4:$AN$4,0))),FA120))</f>
        <v>0</v>
      </c>
      <c r="GN120" s="200">
        <f>IF(FB120="",0,CN120*CN$2*IF($FC120="V",1,-1)*IF($Q120="Fixo",(FB120-INDEX('Curva Forward'!$C$5:$AN$13,MATCH(CONCATENATE(BD_COMERCIAL!$K120," ",BD_COMERCIAL!$L120),'Curva Forward'!$B$5:$B$13,0),MATCH(GN$4,'Curva Forward'!$C$4:$AN$4,0))),FB120))</f>
        <v>0</v>
      </c>
      <c r="GO120" s="201">
        <f t="shared" ca="1" si="44"/>
        <v>0</v>
      </c>
      <c r="GP120" s="201">
        <f t="shared" ca="1" si="45"/>
        <v>0</v>
      </c>
    </row>
    <row r="121" spans="1:198" x14ac:dyDescent="0.25">
      <c r="A121" s="6"/>
      <c r="B121" s="7" t="s">
        <v>457</v>
      </c>
      <c r="C121" s="8">
        <v>44557</v>
      </c>
      <c r="D121" s="9" t="s">
        <v>124</v>
      </c>
      <c r="E121" s="9" t="s">
        <v>125</v>
      </c>
      <c r="F121" s="113">
        <v>3780401000108</v>
      </c>
      <c r="G121" s="10" t="s">
        <v>458</v>
      </c>
      <c r="H121" s="113">
        <v>11820864000176</v>
      </c>
      <c r="I121" s="9" t="s">
        <v>139</v>
      </c>
      <c r="J121" s="166"/>
      <c r="K121" s="10" t="s">
        <v>127</v>
      </c>
      <c r="L121" s="84" t="s">
        <v>22</v>
      </c>
      <c r="M121" s="11">
        <v>44743</v>
      </c>
      <c r="N121" s="12">
        <v>44926</v>
      </c>
      <c r="O121" s="10">
        <v>2</v>
      </c>
      <c r="P121" s="84">
        <v>257</v>
      </c>
      <c r="Q121" s="84" t="s">
        <v>128</v>
      </c>
      <c r="R121" s="10" t="s">
        <v>129</v>
      </c>
      <c r="S121" s="14" t="s">
        <v>135</v>
      </c>
      <c r="T121" s="11"/>
      <c r="U121" s="12"/>
      <c r="V121" s="257" t="str">
        <f ca="1">IF(U121="","",
IF(U121="NA","",
IFERROR(VLOOKUP(EOMONTH(M121,-2)+1,IPCA!$A:$B,2,0),
VLOOKUP(EOMONTH(TODAY(),-2)+1,IPCA!$A:$B,2,0))/
VLOOKUP(EOMONTH(U121,-2)+1,IPCA!$A:$B,2,0)*
P121))</f>
        <v/>
      </c>
      <c r="W121" s="84"/>
      <c r="X121" s="13" t="s">
        <v>133</v>
      </c>
      <c r="Y121" s="166"/>
      <c r="AA121" s="108"/>
      <c r="AB121" s="15"/>
      <c r="AH121">
        <v>2</v>
      </c>
      <c r="AI121">
        <v>2</v>
      </c>
      <c r="AJ121">
        <v>2</v>
      </c>
      <c r="AK121">
        <v>2</v>
      </c>
      <c r="AL121">
        <v>2</v>
      </c>
      <c r="AM121" s="6">
        <v>2</v>
      </c>
      <c r="AN121" s="15"/>
      <c r="AY121" s="6"/>
      <c r="AZ121" s="15"/>
      <c r="BK121" s="6"/>
      <c r="BL121" s="15"/>
      <c r="BW121" s="6"/>
      <c r="BX121" s="15"/>
      <c r="CI121" s="6"/>
      <c r="CJ121" s="16">
        <f t="shared" si="29"/>
        <v>1.0082191780821919</v>
      </c>
      <c r="CK121" s="16" t="str">
        <f t="shared" si="30"/>
        <v/>
      </c>
      <c r="CL121" s="16" t="str">
        <f t="shared" si="31"/>
        <v/>
      </c>
      <c r="CM121" s="16" t="str">
        <f t="shared" si="32"/>
        <v/>
      </c>
      <c r="CN121" s="16" t="str">
        <f t="shared" si="33"/>
        <v/>
      </c>
      <c r="CO121" s="18"/>
      <c r="CP121" s="15"/>
      <c r="CV121">
        <v>257</v>
      </c>
      <c r="CW121">
        <v>257</v>
      </c>
      <c r="CX121">
        <v>257</v>
      </c>
      <c r="CY121">
        <v>257</v>
      </c>
      <c r="CZ121">
        <v>257</v>
      </c>
      <c r="DA121" s="6">
        <v>257</v>
      </c>
      <c r="DB121" s="15"/>
      <c r="DM121" s="6"/>
      <c r="DN121" s="15"/>
      <c r="DY121" s="6"/>
      <c r="DZ121" s="15"/>
      <c r="EK121" s="6"/>
      <c r="EL121" s="15"/>
      <c r="EW121" s="6"/>
      <c r="EX121" s="16">
        <f t="shared" si="34"/>
        <v>129.55616438356165</v>
      </c>
      <c r="EY121" s="16" t="str">
        <f t="shared" si="35"/>
        <v/>
      </c>
      <c r="EZ121" s="16" t="str">
        <f t="shared" si="36"/>
        <v/>
      </c>
      <c r="FA121" s="16" t="str">
        <f t="shared" si="37"/>
        <v/>
      </c>
      <c r="FB121" s="160" t="str">
        <f t="shared" si="38"/>
        <v/>
      </c>
      <c r="FC121" t="s">
        <v>204</v>
      </c>
      <c r="FD121" s="20" t="s">
        <v>139</v>
      </c>
      <c r="FE121"/>
      <c r="FF121" s="281" t="s">
        <v>206</v>
      </c>
      <c r="FH121" s="284">
        <f t="shared" ca="1" si="39"/>
        <v>0</v>
      </c>
      <c r="FI121" s="208">
        <f t="shared" si="40"/>
        <v>6.1</v>
      </c>
      <c r="FK121" t="str">
        <f t="shared" si="41"/>
        <v>IBITU COMERCIALIZADORA DE ENERGIA LTDA</v>
      </c>
      <c r="FL121" s="201">
        <f t="shared" ca="1" si="42"/>
        <v>1483192.8</v>
      </c>
      <c r="FM121" s="201">
        <f t="shared" ca="1" si="43"/>
        <v>0</v>
      </c>
      <c r="FN121" s="200">
        <f>AB121*AB$2*IF($FC121="V",1,-1)*IF($Q121="Fixo",(CP121-INDEX('Curva Forward'!$C$5:$AN$13,MATCH(CONCATENATE(BD_COMERCIAL!$K121," ",BD_COMERCIAL!$L121),'Curva Forward'!$B$5:$B$13,0),MATCH(FN$4,'Curva Forward'!$C$4:$AN$4,0))),CP121)</f>
        <v>0</v>
      </c>
      <c r="FO121" s="200">
        <f>AC121*AC$2*IF($FC121="V",1,-1)*IF($Q121="Fixo",(CQ121-INDEX('Curva Forward'!$C$5:$AN$13,MATCH(CONCATENATE(BD_COMERCIAL!$K121," ",BD_COMERCIAL!$L121),'Curva Forward'!$B$5:$B$13,0),MATCH(FO$4,'Curva Forward'!$C$4:$AN$4,0))),CQ121)</f>
        <v>0</v>
      </c>
      <c r="FP121" s="200">
        <f>AD121*AD$2*IF($FC121="V",1,-1)*IF($Q121="Fixo",(CR121-INDEX('Curva Forward'!$C$5:$AN$13,MATCH(CONCATENATE(BD_COMERCIAL!$K121," ",BD_COMERCIAL!$L121),'Curva Forward'!$B$5:$B$13,0),MATCH(FP$4,'Curva Forward'!$C$4:$AN$4,0))),CR121)</f>
        <v>0</v>
      </c>
      <c r="FQ121" s="200">
        <f>AE121*AE$2*IF($FC121="V",1,-1)*IF($Q121="Fixo",(CS121-INDEX('Curva Forward'!$C$5:$AN$13,MATCH(CONCATENATE(BD_COMERCIAL!$K121," ",BD_COMERCIAL!$L121),'Curva Forward'!$B$5:$B$13,0),MATCH(FQ$4,'Curva Forward'!$C$4:$AN$4,0))),CS121)</f>
        <v>0</v>
      </c>
      <c r="FR121" s="200">
        <f>AF121*AF$2*IF($FC121="V",1,-1)*IF($Q121="Fixo",(CT121-INDEX('Curva Forward'!$C$5:$AN$13,MATCH(CONCATENATE(BD_COMERCIAL!$K121," ",BD_COMERCIAL!$L121),'Curva Forward'!$B$5:$B$13,0),MATCH(FR$4,'Curva Forward'!$C$4:$AN$4,0))),CT121)</f>
        <v>0</v>
      </c>
      <c r="FS121" s="200">
        <f>AG121*AG$2*IF($FC121="V",1,-1)*IF($Q121="Fixo",(CU121-INDEX('Curva Forward'!$C$5:$AN$13,MATCH(CONCATENATE(BD_COMERCIAL!$K121," ",BD_COMERCIAL!$L121),'Curva Forward'!$B$5:$B$13,0),MATCH(FS$4,'Curva Forward'!$C$4:$AN$4,0))),CU121)</f>
        <v>0</v>
      </c>
      <c r="FT121" s="200">
        <f>AH121*AH$2*IF($FC121="V",1,-1)*IF($Q121="Fixo",(CV121-INDEX('Curva Forward'!$C$5:$AN$13,MATCH(CONCATENATE(BD_COMERCIAL!$K121," ",BD_COMERCIAL!$L121),'Curva Forward'!$B$5:$B$13,0),MATCH(FT$4,'Curva Forward'!$C$4:$AN$4,0))),CV121)</f>
        <v>283240.8</v>
      </c>
      <c r="FU121" s="200">
        <f>AI121*AI$2*IF($FC121="V",1,-1)*IF($Q121="Fixo",(CW121-INDEX('Curva Forward'!$C$5:$AN$13,MATCH(CONCATENATE(BD_COMERCIAL!$K121," ",BD_COMERCIAL!$L121),'Curva Forward'!$B$5:$B$13,0),MATCH(FU$4,'Curva Forward'!$C$4:$AN$4,0))),CW121)</f>
        <v>255936</v>
      </c>
      <c r="FV121" s="200">
        <f>AJ121*AJ$2*IF($FC121="V",1,-1)*IF($Q121="Fixo",(CX121-INDEX('Curva Forward'!$C$5:$AN$13,MATCH(CONCATENATE(BD_COMERCIAL!$K121," ",BD_COMERCIAL!$L121),'Curva Forward'!$B$5:$B$13,0),MATCH(FV$4,'Curva Forward'!$C$4:$AN$4,0))),CX121)</f>
        <v>252000</v>
      </c>
      <c r="FW121" s="200">
        <f>AK121*AK$2*IF($FC121="V",1,-1)*IF($Q121="Fixo",(CY121-INDEX('Curva Forward'!$C$5:$AN$13,MATCH(CONCATENATE(BD_COMERCIAL!$K121," ",BD_COMERCIAL!$L121),'Curva Forward'!$B$5:$B$13,0),MATCH(FW$4,'Curva Forward'!$C$4:$AN$4,0))),CY121)</f>
        <v>233616</v>
      </c>
      <c r="FX121" s="200">
        <f>AL121*AL$2*IF($FC121="V",1,-1)*IF($Q121="Fixo",(CZ121-INDEX('Curva Forward'!$C$5:$AN$13,MATCH(CONCATENATE(BD_COMERCIAL!$K121," ",BD_COMERCIAL!$L121),'Curva Forward'!$B$5:$B$13,0),MATCH(FX$4,'Curva Forward'!$C$4:$AN$4,0))),CZ121)</f>
        <v>220320</v>
      </c>
      <c r="FY121" s="200">
        <f>AM121*AM$2*IF($FC121="V",1,-1)*IF($Q121="Fixo",(DA121-INDEX('Curva Forward'!$C$5:$AN$13,MATCH(CONCATENATE(BD_COMERCIAL!$K121," ",BD_COMERCIAL!$L121),'Curva Forward'!$B$5:$B$13,0),MATCH(FY$4,'Curva Forward'!$C$4:$AN$4,0))),DA121)</f>
        <v>238080</v>
      </c>
      <c r="FZ121" s="200">
        <f>AN121*AN$2*IF($FC121="V",1,-1)*IF($Q121="Fixo",(DB121-INDEX('Curva Forward'!$C$5:$AN$13,MATCH(CONCATENATE(BD_COMERCIAL!$K121," ",BD_COMERCIAL!$L121),'Curva Forward'!$B$5:$B$13,0),MATCH(FZ$4,'Curva Forward'!$C$4:$AN$4,0))),DB121)</f>
        <v>0</v>
      </c>
      <c r="GA121" s="200">
        <f>AO121*AO$2*IF($FC121="V",1,-1)*IF($Q121="Fixo",(DC121-INDEX('Curva Forward'!$C$5:$AN$13,MATCH(CONCATENATE(BD_COMERCIAL!$K121," ",BD_COMERCIAL!$L121),'Curva Forward'!$B$5:$B$13,0),MATCH(GA$4,'Curva Forward'!$C$4:$AN$4,0))),DC121)</f>
        <v>0</v>
      </c>
      <c r="GB121" s="200">
        <f>AP121*AP$2*IF($FC121="V",1,-1)*IF($Q121="Fixo",(DD121-INDEX('Curva Forward'!$C$5:$AN$13,MATCH(CONCATENATE(BD_COMERCIAL!$K121," ",BD_COMERCIAL!$L121),'Curva Forward'!$B$5:$B$13,0),MATCH(GB$4,'Curva Forward'!$C$4:$AN$4,0))),DD121)</f>
        <v>0</v>
      </c>
      <c r="GC121" s="200">
        <f>AQ121*AQ$2*IF($FC121="V",1,-1)*IF($Q121="Fixo",(DE121-INDEX('Curva Forward'!$C$5:$AN$13,MATCH(CONCATENATE(BD_COMERCIAL!$K121," ",BD_COMERCIAL!$L121),'Curva Forward'!$B$5:$B$13,0),MATCH(GC$4,'Curva Forward'!$C$4:$AN$4,0))),DE121)</f>
        <v>0</v>
      </c>
      <c r="GD121" s="200">
        <f>AR121*AR$2*IF($FC121="V",1,-1)*IF($Q121="Fixo",(DF121-INDEX('Curva Forward'!$C$5:$AN$13,MATCH(CONCATENATE(BD_COMERCIAL!$K121," ",BD_COMERCIAL!$L121),'Curva Forward'!$B$5:$B$13,0),MATCH(GD$4,'Curva Forward'!$C$4:$AN$4,0))),DF121)</f>
        <v>0</v>
      </c>
      <c r="GE121" s="200">
        <f>AS121*AS$2*IF($FC121="V",1,-1)*IF($Q121="Fixo",(DG121-INDEX('Curva Forward'!$C$5:$AN$13,MATCH(CONCATENATE(BD_COMERCIAL!$K121," ",BD_COMERCIAL!$L121),'Curva Forward'!$B$5:$B$13,0),MATCH(GE$4,'Curva Forward'!$C$4:$AN$4,0))),DG121)</f>
        <v>0</v>
      </c>
      <c r="GF121" s="200">
        <f>AT121*AT$2*IF($FC121="V",1,-1)*IF($Q121="Fixo",(DH121-INDEX('Curva Forward'!$C$5:$AN$13,MATCH(CONCATENATE(BD_COMERCIAL!$K121," ",BD_COMERCIAL!$L121),'Curva Forward'!$B$5:$B$13,0),MATCH(GF$4,'Curva Forward'!$C$4:$AN$4,0))),DH121)</f>
        <v>0</v>
      </c>
      <c r="GG121" s="200">
        <f>AU121*AU$2*IF($FC121="V",1,-1)*IF($Q121="Fixo",(DI121-INDEX('Curva Forward'!$C$5:$AN$13,MATCH(CONCATENATE(BD_COMERCIAL!$K121," ",BD_COMERCIAL!$L121),'Curva Forward'!$B$5:$B$13,0),MATCH(GG$4,'Curva Forward'!$C$4:$AN$4,0))),DI121)</f>
        <v>0</v>
      </c>
      <c r="GH121" s="200">
        <f>AV121*AV$2*IF($FC121="V",1,-1)*IF($Q121="Fixo",(DJ121-INDEX('Curva Forward'!$C$5:$AN$13,MATCH(CONCATENATE(BD_COMERCIAL!$K121," ",BD_COMERCIAL!$L121),'Curva Forward'!$B$5:$B$13,0),MATCH(GH$4,'Curva Forward'!$C$4:$AN$4,0))),DJ121)</f>
        <v>0</v>
      </c>
      <c r="GI121" s="200">
        <f>AW121*AW$2*IF($FC121="V",1,-1)*IF($Q121="Fixo",(DK121-INDEX('Curva Forward'!$C$5:$AN$13,MATCH(CONCATENATE(BD_COMERCIAL!$K121," ",BD_COMERCIAL!$L121),'Curva Forward'!$B$5:$B$13,0),MATCH(GI$4,'Curva Forward'!$C$4:$AN$4,0))),DK121)</f>
        <v>0</v>
      </c>
      <c r="GJ121" s="200">
        <f>AX121*AX$2*IF($FC121="V",1,-1)*IF($Q121="Fixo",(DL121-INDEX('Curva Forward'!$C$5:$AN$13,MATCH(CONCATENATE(BD_COMERCIAL!$K121," ",BD_COMERCIAL!$L121),'Curva Forward'!$B$5:$B$13,0),MATCH(GJ$4,'Curva Forward'!$C$4:$AN$4,0))),DL121)</f>
        <v>0</v>
      </c>
      <c r="GK121" s="200">
        <f>AY121*AY$2*IF($FC121="V",1,-1)*IF($Q121="Fixo",(DM121-INDEX('Curva Forward'!$C$5:$AN$13,MATCH(CONCATENATE(BD_COMERCIAL!$K121," ",BD_COMERCIAL!$L121),'Curva Forward'!$B$5:$B$13,0),MATCH(GK$4,'Curva Forward'!$C$4:$AN$4,0))),DM121)</f>
        <v>0</v>
      </c>
      <c r="GL121" s="200">
        <f>IF(EZ121="",0,CL121*CL$2*IF($FC121="V",1,-1)*IF($Q121="Fixo",(EZ121-INDEX('Curva Forward'!$C$5:$AN$13,MATCH(CONCATENATE(BD_COMERCIAL!$K121," ",BD_COMERCIAL!$L121),'Curva Forward'!$B$5:$B$13,0),MATCH(GL$4,'Curva Forward'!$C$4:$AN$4,0))),EZ121))</f>
        <v>0</v>
      </c>
      <c r="GM121" s="200">
        <f>IF(FA121="",0,CM121*CM$2*IF($FC121="V",1,-1)*IF($Q121="Fixo",(FA121-INDEX('Curva Forward'!$C$5:$AN$13,MATCH(CONCATENATE(BD_COMERCIAL!$K121," ",BD_COMERCIAL!$L121),'Curva Forward'!$B$5:$B$13,0),MATCH(GM$4,'Curva Forward'!$C$4:$AN$4,0))),FA121))</f>
        <v>0</v>
      </c>
      <c r="GN121" s="200">
        <f>IF(FB121="",0,CN121*CN$2*IF($FC121="V",1,-1)*IF($Q121="Fixo",(FB121-INDEX('Curva Forward'!$C$5:$AN$13,MATCH(CONCATENATE(BD_COMERCIAL!$K121," ",BD_COMERCIAL!$L121),'Curva Forward'!$B$5:$B$13,0),MATCH(GN$4,'Curva Forward'!$C$4:$AN$4,0))),FB121))</f>
        <v>0</v>
      </c>
      <c r="GO121" s="201">
        <f t="shared" ca="1" si="44"/>
        <v>0</v>
      </c>
      <c r="GP121" s="201">
        <f t="shared" ca="1" si="45"/>
        <v>0</v>
      </c>
    </row>
    <row r="122" spans="1:198" x14ac:dyDescent="0.25">
      <c r="A122" s="6"/>
      <c r="B122" s="7" t="s">
        <v>459</v>
      </c>
      <c r="C122" s="8">
        <v>44557</v>
      </c>
      <c r="D122" s="9" t="s">
        <v>124</v>
      </c>
      <c r="E122" s="9" t="s">
        <v>125</v>
      </c>
      <c r="F122" s="113">
        <v>3780401000108</v>
      </c>
      <c r="G122" s="10" t="s">
        <v>156</v>
      </c>
      <c r="H122" s="113">
        <v>17858631000149</v>
      </c>
      <c r="I122" s="9" t="s">
        <v>139</v>
      </c>
      <c r="J122" s="166"/>
      <c r="K122" s="10" t="s">
        <v>127</v>
      </c>
      <c r="L122" s="84" t="s">
        <v>22</v>
      </c>
      <c r="M122" s="11">
        <v>44562</v>
      </c>
      <c r="N122" s="12">
        <v>44926</v>
      </c>
      <c r="O122" s="10">
        <v>0.5</v>
      </c>
      <c r="P122" s="84">
        <v>211</v>
      </c>
      <c r="Q122" s="84" t="s">
        <v>128</v>
      </c>
      <c r="R122" s="10" t="s">
        <v>129</v>
      </c>
      <c r="S122" s="168" t="s">
        <v>281</v>
      </c>
      <c r="T122" s="11" t="s">
        <v>134</v>
      </c>
      <c r="U122" s="12" t="s">
        <v>134</v>
      </c>
      <c r="V122" s="257" t="str">
        <f ca="1">IF(U122="","",
IF(U122="NA","",
IFERROR(VLOOKUP(EOMONTH(M122,-2)+1,IPCA!$A:$B,2,0),
VLOOKUP(EOMONTH(TODAY(),-2)+1,IPCA!$A:$B,2,0))/
VLOOKUP(EOMONTH(U122,-2)+1,IPCA!$A:$B,2,0)*
P122))</f>
        <v/>
      </c>
      <c r="W122" s="84"/>
      <c r="X122" s="13" t="s">
        <v>6</v>
      </c>
      <c r="Y122" s="166" t="s">
        <v>464</v>
      </c>
      <c r="Z122" s="107" t="s">
        <v>136</v>
      </c>
      <c r="AA122" s="108">
        <v>44601</v>
      </c>
      <c r="AB122" s="15">
        <v>0.5</v>
      </c>
      <c r="AC122">
        <v>0.5</v>
      </c>
      <c r="AD122">
        <v>0.5</v>
      </c>
      <c r="AE122">
        <v>0.5</v>
      </c>
      <c r="AF122">
        <v>0.5</v>
      </c>
      <c r="AG122">
        <v>0.5</v>
      </c>
      <c r="AH122">
        <v>0.5</v>
      </c>
      <c r="AI122">
        <v>0.5</v>
      </c>
      <c r="AJ122">
        <v>0.5</v>
      </c>
      <c r="AK122">
        <v>0.5</v>
      </c>
      <c r="AL122">
        <v>0.5</v>
      </c>
      <c r="AM122" s="6">
        <v>0.5</v>
      </c>
      <c r="AN122" s="15"/>
      <c r="AY122" s="6"/>
      <c r="AZ122" s="15"/>
      <c r="BK122" s="6"/>
      <c r="BL122" s="15"/>
      <c r="BW122" s="6"/>
      <c r="BX122" s="15"/>
      <c r="CI122" s="6"/>
      <c r="CJ122" s="16">
        <f t="shared" si="29"/>
        <v>0.5</v>
      </c>
      <c r="CK122" s="16" t="str">
        <f t="shared" si="30"/>
        <v/>
      </c>
      <c r="CL122" s="16" t="str">
        <f t="shared" si="31"/>
        <v/>
      </c>
      <c r="CM122" s="16" t="str">
        <f t="shared" si="32"/>
        <v/>
      </c>
      <c r="CN122" s="16" t="str">
        <f t="shared" si="33"/>
        <v/>
      </c>
      <c r="CO122" s="18"/>
      <c r="CP122" s="15">
        <v>211</v>
      </c>
      <c r="CQ122">
        <v>211</v>
      </c>
      <c r="CR122">
        <v>211</v>
      </c>
      <c r="CS122">
        <v>211</v>
      </c>
      <c r="CT122">
        <v>211</v>
      </c>
      <c r="CU122">
        <v>211</v>
      </c>
      <c r="CV122">
        <v>211</v>
      </c>
      <c r="CW122">
        <v>211</v>
      </c>
      <c r="CX122">
        <v>211</v>
      </c>
      <c r="CY122">
        <v>211</v>
      </c>
      <c r="CZ122">
        <v>211</v>
      </c>
      <c r="DA122" s="6">
        <v>211</v>
      </c>
      <c r="DB122" s="15"/>
      <c r="DM122" s="6"/>
      <c r="DN122" s="15"/>
      <c r="DY122" s="6"/>
      <c r="DZ122" s="15"/>
      <c r="EK122" s="6"/>
      <c r="EL122" s="15"/>
      <c r="EW122" s="6"/>
      <c r="EX122" s="16">
        <f t="shared" si="34"/>
        <v>211</v>
      </c>
      <c r="EY122" s="16" t="str">
        <f t="shared" si="35"/>
        <v/>
      </c>
      <c r="EZ122" s="16" t="str">
        <f t="shared" si="36"/>
        <v/>
      </c>
      <c r="FA122" s="16" t="str">
        <f t="shared" si="37"/>
        <v/>
      </c>
      <c r="FB122" s="160" t="str">
        <f t="shared" si="38"/>
        <v/>
      </c>
      <c r="FC122" t="s">
        <v>204</v>
      </c>
      <c r="FD122" s="20" t="s">
        <v>139</v>
      </c>
      <c r="FE122"/>
      <c r="FF122" s="281" t="s">
        <v>206</v>
      </c>
      <c r="FH122" s="284">
        <f t="shared" ca="1" si="39"/>
        <v>0</v>
      </c>
      <c r="FI122" s="208">
        <f t="shared" si="40"/>
        <v>12.133333333333333</v>
      </c>
      <c r="FK122" t="str">
        <f t="shared" si="41"/>
        <v>Matrix Comercializadora de Energia Elétrica SA</v>
      </c>
      <c r="FL122" s="201">
        <f t="shared" ca="1" si="42"/>
        <v>601492.19999999995</v>
      </c>
      <c r="FM122" s="201">
        <f t="shared" ca="1" si="43"/>
        <v>0</v>
      </c>
      <c r="FN122" s="200">
        <f>AB122*AB$2*IF($FC122="V",1,-1)*IF($Q122="Fixo",(CP122-INDEX('Curva Forward'!$C$5:$AN$13,MATCH(CONCATENATE(BD_COMERCIAL!$K122," ",BD_COMERCIAL!$L122),'Curva Forward'!$B$5:$B$13,0),MATCH(FN$4,'Curva Forward'!$C$4:$AN$4,0))),CP122)</f>
        <v>54312</v>
      </c>
      <c r="FO122" s="200">
        <f>AC122*AC$2*IF($FC122="V",1,-1)*IF($Q122="Fixo",(CQ122-INDEX('Curva Forward'!$C$5:$AN$13,MATCH(CONCATENATE(BD_COMERCIAL!$K122," ",BD_COMERCIAL!$L122),'Curva Forward'!$B$5:$B$13,0),MATCH(FO$4,'Curva Forward'!$C$4:$AN$4,0))),CQ122)</f>
        <v>51744</v>
      </c>
      <c r="FP122" s="200">
        <f>AD122*AD$2*IF($FC122="V",1,-1)*IF($Q122="Fixo",(CR122-INDEX('Curva Forward'!$C$5:$AN$13,MATCH(CONCATENATE(BD_COMERCIAL!$K122," ",BD_COMERCIAL!$L122),'Curva Forward'!$B$5:$B$13,0),MATCH(FP$4,'Curva Forward'!$C$4:$AN$4,0))),CR122)</f>
        <v>57288</v>
      </c>
      <c r="FQ122" s="200">
        <f>AE122*AE$2*IF($FC122="V",1,-1)*IF($Q122="Fixo",(CS122-INDEX('Curva Forward'!$C$5:$AN$13,MATCH(CONCATENATE(BD_COMERCIAL!$K122," ",BD_COMERCIAL!$L122),'Curva Forward'!$B$5:$B$13,0),MATCH(FQ$4,'Curva Forward'!$C$4:$AN$4,0))),CS122)</f>
        <v>55440</v>
      </c>
      <c r="FR122" s="200">
        <f>AF122*AF$2*IF($FC122="V",1,-1)*IF($Q122="Fixo",(CT122-INDEX('Curva Forward'!$C$5:$AN$13,MATCH(CONCATENATE(BD_COMERCIAL!$K122," ",BD_COMERCIAL!$L122),'Curva Forward'!$B$5:$B$13,0),MATCH(FR$4,'Curva Forward'!$C$4:$AN$4,0))),CT122)</f>
        <v>57660</v>
      </c>
      <c r="FS122" s="200">
        <f>AG122*AG$2*IF($FC122="V",1,-1)*IF($Q122="Fixo",(CU122-INDEX('Curva Forward'!$C$5:$AN$13,MATCH(CONCATENATE(BD_COMERCIAL!$K122," ",BD_COMERCIAL!$L122),'Curva Forward'!$B$5:$B$13,0),MATCH(FS$4,'Curva Forward'!$C$4:$AN$4,0))),CU122)</f>
        <v>55818.000000000007</v>
      </c>
      <c r="FT122" s="200">
        <f>AH122*AH$2*IF($FC122="V",1,-1)*IF($Q122="Fixo",(CV122-INDEX('Curva Forward'!$C$5:$AN$13,MATCH(CONCATENATE(BD_COMERCIAL!$K122," ",BD_COMERCIAL!$L122),'Curva Forward'!$B$5:$B$13,0),MATCH(FT$4,'Curva Forward'!$C$4:$AN$4,0))),CV122)</f>
        <v>53698.2</v>
      </c>
      <c r="FU122" s="200">
        <f>AI122*AI$2*IF($FC122="V",1,-1)*IF($Q122="Fixo",(CW122-INDEX('Curva Forward'!$C$5:$AN$13,MATCH(CONCATENATE(BD_COMERCIAL!$K122," ",BD_COMERCIAL!$L122),'Curva Forward'!$B$5:$B$13,0),MATCH(FU$4,'Curva Forward'!$C$4:$AN$4,0))),CW122)</f>
        <v>46872</v>
      </c>
      <c r="FV122" s="200">
        <f>AJ122*AJ$2*IF($FC122="V",1,-1)*IF($Q122="Fixo",(CX122-INDEX('Curva Forward'!$C$5:$AN$13,MATCH(CONCATENATE(BD_COMERCIAL!$K122," ",BD_COMERCIAL!$L122),'Curva Forward'!$B$5:$B$13,0),MATCH(FV$4,'Curva Forward'!$C$4:$AN$4,0))),CX122)</f>
        <v>46440</v>
      </c>
      <c r="FW122" s="200">
        <f>AK122*AK$2*IF($FC122="V",1,-1)*IF($Q122="Fixo",(CY122-INDEX('Curva Forward'!$C$5:$AN$13,MATCH(CONCATENATE(BD_COMERCIAL!$K122," ",BD_COMERCIAL!$L122),'Curva Forward'!$B$5:$B$13,0),MATCH(FW$4,'Curva Forward'!$C$4:$AN$4,0))),CY122)</f>
        <v>41292</v>
      </c>
      <c r="FX122" s="200">
        <f>AL122*AL$2*IF($FC122="V",1,-1)*IF($Q122="Fixo",(CZ122-INDEX('Curva Forward'!$C$5:$AN$13,MATCH(CONCATENATE(BD_COMERCIAL!$K122," ",BD_COMERCIAL!$L122),'Curva Forward'!$B$5:$B$13,0),MATCH(FX$4,'Curva Forward'!$C$4:$AN$4,0))),CZ122)</f>
        <v>38520</v>
      </c>
      <c r="FY122" s="200">
        <f>AM122*AM$2*IF($FC122="V",1,-1)*IF($Q122="Fixo",(DA122-INDEX('Curva Forward'!$C$5:$AN$13,MATCH(CONCATENATE(BD_COMERCIAL!$K122," ",BD_COMERCIAL!$L122),'Curva Forward'!$B$5:$B$13,0),MATCH(FY$4,'Curva Forward'!$C$4:$AN$4,0))),DA122)</f>
        <v>42408</v>
      </c>
      <c r="FZ122" s="200">
        <f>AN122*AN$2*IF($FC122="V",1,-1)*IF($Q122="Fixo",(DB122-INDEX('Curva Forward'!$C$5:$AN$13,MATCH(CONCATENATE(BD_COMERCIAL!$K122," ",BD_COMERCIAL!$L122),'Curva Forward'!$B$5:$B$13,0),MATCH(FZ$4,'Curva Forward'!$C$4:$AN$4,0))),DB122)</f>
        <v>0</v>
      </c>
      <c r="GA122" s="200">
        <f>AO122*AO$2*IF($FC122="V",1,-1)*IF($Q122="Fixo",(DC122-INDEX('Curva Forward'!$C$5:$AN$13,MATCH(CONCATENATE(BD_COMERCIAL!$K122," ",BD_COMERCIAL!$L122),'Curva Forward'!$B$5:$B$13,0),MATCH(GA$4,'Curva Forward'!$C$4:$AN$4,0))),DC122)</f>
        <v>0</v>
      </c>
      <c r="GB122" s="200">
        <f>AP122*AP$2*IF($FC122="V",1,-1)*IF($Q122="Fixo",(DD122-INDEX('Curva Forward'!$C$5:$AN$13,MATCH(CONCATENATE(BD_COMERCIAL!$K122," ",BD_COMERCIAL!$L122),'Curva Forward'!$B$5:$B$13,0),MATCH(GB$4,'Curva Forward'!$C$4:$AN$4,0))),DD122)</f>
        <v>0</v>
      </c>
      <c r="GC122" s="200">
        <f>AQ122*AQ$2*IF($FC122="V",1,-1)*IF($Q122="Fixo",(DE122-INDEX('Curva Forward'!$C$5:$AN$13,MATCH(CONCATENATE(BD_COMERCIAL!$K122," ",BD_COMERCIAL!$L122),'Curva Forward'!$B$5:$B$13,0),MATCH(GC$4,'Curva Forward'!$C$4:$AN$4,0))),DE122)</f>
        <v>0</v>
      </c>
      <c r="GD122" s="200">
        <f>AR122*AR$2*IF($FC122="V",1,-1)*IF($Q122="Fixo",(DF122-INDEX('Curva Forward'!$C$5:$AN$13,MATCH(CONCATENATE(BD_COMERCIAL!$K122," ",BD_COMERCIAL!$L122),'Curva Forward'!$B$5:$B$13,0),MATCH(GD$4,'Curva Forward'!$C$4:$AN$4,0))),DF122)</f>
        <v>0</v>
      </c>
      <c r="GE122" s="200">
        <f>AS122*AS$2*IF($FC122="V",1,-1)*IF($Q122="Fixo",(DG122-INDEX('Curva Forward'!$C$5:$AN$13,MATCH(CONCATENATE(BD_COMERCIAL!$K122," ",BD_COMERCIAL!$L122),'Curva Forward'!$B$5:$B$13,0),MATCH(GE$4,'Curva Forward'!$C$4:$AN$4,0))),DG122)</f>
        <v>0</v>
      </c>
      <c r="GF122" s="200">
        <f>AT122*AT$2*IF($FC122="V",1,-1)*IF($Q122="Fixo",(DH122-INDEX('Curva Forward'!$C$5:$AN$13,MATCH(CONCATENATE(BD_COMERCIAL!$K122," ",BD_COMERCIAL!$L122),'Curva Forward'!$B$5:$B$13,0),MATCH(GF$4,'Curva Forward'!$C$4:$AN$4,0))),DH122)</f>
        <v>0</v>
      </c>
      <c r="GG122" s="200">
        <f>AU122*AU$2*IF($FC122="V",1,-1)*IF($Q122="Fixo",(DI122-INDEX('Curva Forward'!$C$5:$AN$13,MATCH(CONCATENATE(BD_COMERCIAL!$K122," ",BD_COMERCIAL!$L122),'Curva Forward'!$B$5:$B$13,0),MATCH(GG$4,'Curva Forward'!$C$4:$AN$4,0))),DI122)</f>
        <v>0</v>
      </c>
      <c r="GH122" s="200">
        <f>AV122*AV$2*IF($FC122="V",1,-1)*IF($Q122="Fixo",(DJ122-INDEX('Curva Forward'!$C$5:$AN$13,MATCH(CONCATENATE(BD_COMERCIAL!$K122," ",BD_COMERCIAL!$L122),'Curva Forward'!$B$5:$B$13,0),MATCH(GH$4,'Curva Forward'!$C$4:$AN$4,0))),DJ122)</f>
        <v>0</v>
      </c>
      <c r="GI122" s="200">
        <f>AW122*AW$2*IF($FC122="V",1,-1)*IF($Q122="Fixo",(DK122-INDEX('Curva Forward'!$C$5:$AN$13,MATCH(CONCATENATE(BD_COMERCIAL!$K122," ",BD_COMERCIAL!$L122),'Curva Forward'!$B$5:$B$13,0),MATCH(GI$4,'Curva Forward'!$C$4:$AN$4,0))),DK122)</f>
        <v>0</v>
      </c>
      <c r="GJ122" s="200">
        <f>AX122*AX$2*IF($FC122="V",1,-1)*IF($Q122="Fixo",(DL122-INDEX('Curva Forward'!$C$5:$AN$13,MATCH(CONCATENATE(BD_COMERCIAL!$K122," ",BD_COMERCIAL!$L122),'Curva Forward'!$B$5:$B$13,0),MATCH(GJ$4,'Curva Forward'!$C$4:$AN$4,0))),DL122)</f>
        <v>0</v>
      </c>
      <c r="GK122" s="200">
        <f>AY122*AY$2*IF($FC122="V",1,-1)*IF($Q122="Fixo",(DM122-INDEX('Curva Forward'!$C$5:$AN$13,MATCH(CONCATENATE(BD_COMERCIAL!$K122," ",BD_COMERCIAL!$L122),'Curva Forward'!$B$5:$B$13,0),MATCH(GK$4,'Curva Forward'!$C$4:$AN$4,0))),DM122)</f>
        <v>0</v>
      </c>
      <c r="GL122" s="200">
        <f>IF(EZ122="",0,CL122*CL$2*IF($FC122="V",1,-1)*IF($Q122="Fixo",(EZ122-INDEX('Curva Forward'!$C$5:$AN$13,MATCH(CONCATENATE(BD_COMERCIAL!$K122," ",BD_COMERCIAL!$L122),'Curva Forward'!$B$5:$B$13,0),MATCH(GL$4,'Curva Forward'!$C$4:$AN$4,0))),EZ122))</f>
        <v>0</v>
      </c>
      <c r="GM122" s="200">
        <f>IF(FA122="",0,CM122*CM$2*IF($FC122="V",1,-1)*IF($Q122="Fixo",(FA122-INDEX('Curva Forward'!$C$5:$AN$13,MATCH(CONCATENATE(BD_COMERCIAL!$K122," ",BD_COMERCIAL!$L122),'Curva Forward'!$B$5:$B$13,0),MATCH(GM$4,'Curva Forward'!$C$4:$AN$4,0))),FA122))</f>
        <v>0</v>
      </c>
      <c r="GN122" s="200">
        <f>IF(FB122="",0,CN122*CN$2*IF($FC122="V",1,-1)*IF($Q122="Fixo",(FB122-INDEX('Curva Forward'!$C$5:$AN$13,MATCH(CONCATENATE(BD_COMERCIAL!$K122," ",BD_COMERCIAL!$L122),'Curva Forward'!$B$5:$B$13,0),MATCH(GN$4,'Curva Forward'!$C$4:$AN$4,0))),FB122))</f>
        <v>0</v>
      </c>
      <c r="GO122" s="201">
        <f t="shared" ca="1" si="44"/>
        <v>0</v>
      </c>
      <c r="GP122" s="201">
        <f t="shared" ca="1" si="45"/>
        <v>0</v>
      </c>
    </row>
    <row r="123" spans="1:198" x14ac:dyDescent="0.25">
      <c r="A123" s="6"/>
      <c r="B123" s="7" t="s">
        <v>460</v>
      </c>
      <c r="C123" s="8">
        <v>44558</v>
      </c>
      <c r="D123" s="9" t="s">
        <v>124</v>
      </c>
      <c r="E123" s="9" t="s">
        <v>125</v>
      </c>
      <c r="F123" s="113">
        <v>3780401000108</v>
      </c>
      <c r="G123" s="10" t="s">
        <v>199</v>
      </c>
      <c r="H123" s="113">
        <v>11085823000183</v>
      </c>
      <c r="I123" s="9" t="s">
        <v>139</v>
      </c>
      <c r="J123" s="166"/>
      <c r="K123" s="10" t="s">
        <v>127</v>
      </c>
      <c r="L123" s="84" t="s">
        <v>22</v>
      </c>
      <c r="M123" s="11">
        <v>44927</v>
      </c>
      <c r="N123" s="12">
        <v>45291</v>
      </c>
      <c r="O123" s="10">
        <v>1.2</v>
      </c>
      <c r="P123" s="84">
        <v>212</v>
      </c>
      <c r="Q123" s="84" t="s">
        <v>128</v>
      </c>
      <c r="R123" s="10" t="s">
        <v>129</v>
      </c>
      <c r="S123" s="168" t="s">
        <v>135</v>
      </c>
      <c r="T123" s="11" t="s">
        <v>130</v>
      </c>
      <c r="U123" s="12">
        <v>44558</v>
      </c>
      <c r="V123" s="257" t="e">
        <f ca="1">IF(U123="","",
IF(U123="NA","",
IFERROR(VLOOKUP(EOMONTH(M123,-2)+1,IPCA!$A:$B,2,0),
VLOOKUP(EOMONTH(TODAY(),-2)+1,IPCA!$A:$B,2,0))/
VLOOKUP(EOMONTH(U123,-2)+1,IPCA!$A:$B,2,0)*
P123))</f>
        <v>#N/A</v>
      </c>
      <c r="W123" s="84"/>
      <c r="X123" s="13" t="s">
        <v>133</v>
      </c>
      <c r="Y123" s="166"/>
      <c r="AA123" s="108"/>
      <c r="AB123" s="15"/>
      <c r="AM123" s="6"/>
      <c r="AN123" s="15">
        <v>1.2</v>
      </c>
      <c r="AO123">
        <v>1.2</v>
      </c>
      <c r="AP123">
        <v>1.2</v>
      </c>
      <c r="AQ123">
        <v>1.2</v>
      </c>
      <c r="AR123">
        <v>1.2</v>
      </c>
      <c r="AS123">
        <v>1.2</v>
      </c>
      <c r="AT123">
        <v>1.2</v>
      </c>
      <c r="AU123">
        <v>1.2</v>
      </c>
      <c r="AV123">
        <v>1.2</v>
      </c>
      <c r="AW123">
        <v>1.2</v>
      </c>
      <c r="AX123">
        <v>1.2</v>
      </c>
      <c r="AY123" s="6">
        <v>1.2</v>
      </c>
      <c r="AZ123" s="15"/>
      <c r="BK123" s="6"/>
      <c r="BL123" s="15"/>
      <c r="BW123" s="6"/>
      <c r="BX123" s="15"/>
      <c r="CI123" s="6"/>
      <c r="CJ123" s="16" t="str">
        <f t="shared" si="29"/>
        <v/>
      </c>
      <c r="CK123" s="16">
        <f t="shared" si="30"/>
        <v>1.2</v>
      </c>
      <c r="CL123" s="16" t="str">
        <f t="shared" si="31"/>
        <v/>
      </c>
      <c r="CM123" s="16" t="str">
        <f t="shared" si="32"/>
        <v/>
      </c>
      <c r="CN123" s="16" t="str">
        <f t="shared" si="33"/>
        <v/>
      </c>
      <c r="CO123" s="18"/>
      <c r="CP123" s="15"/>
      <c r="DA123" s="6"/>
      <c r="DB123" s="15">
        <v>212</v>
      </c>
      <c r="DC123">
        <v>212</v>
      </c>
      <c r="DD123">
        <v>212</v>
      </c>
      <c r="DE123">
        <v>212</v>
      </c>
      <c r="DF123">
        <v>212</v>
      </c>
      <c r="DG123">
        <v>212</v>
      </c>
      <c r="DH123">
        <v>212</v>
      </c>
      <c r="DI123">
        <v>212</v>
      </c>
      <c r="DJ123">
        <v>212</v>
      </c>
      <c r="DK123">
        <v>212</v>
      </c>
      <c r="DL123">
        <v>212</v>
      </c>
      <c r="DM123" s="6">
        <v>212</v>
      </c>
      <c r="DN123" s="15"/>
      <c r="DY123" s="6"/>
      <c r="DZ123" s="15"/>
      <c r="EK123" s="6"/>
      <c r="EL123" s="15"/>
      <c r="EW123" s="6"/>
      <c r="EX123" s="16" t="str">
        <f t="shared" si="34"/>
        <v/>
      </c>
      <c r="EY123" s="16">
        <f t="shared" si="35"/>
        <v>212</v>
      </c>
      <c r="EZ123" s="16" t="str">
        <f t="shared" si="36"/>
        <v/>
      </c>
      <c r="FA123" s="16" t="str">
        <f t="shared" si="37"/>
        <v/>
      </c>
      <c r="FB123" s="160" t="str">
        <f t="shared" si="38"/>
        <v/>
      </c>
      <c r="FC123" t="s">
        <v>204</v>
      </c>
      <c r="FD123" s="20" t="s">
        <v>139</v>
      </c>
      <c r="FE123"/>
      <c r="FF123" s="281" t="s">
        <v>206</v>
      </c>
      <c r="FH123" s="284" t="e">
        <f t="shared" ca="1" si="39"/>
        <v>#N/A</v>
      </c>
      <c r="FI123" s="208">
        <f t="shared" si="40"/>
        <v>12.133333333333333</v>
      </c>
      <c r="FK123" t="str">
        <f t="shared" si="41"/>
        <v>America Energia S/A</v>
      </c>
      <c r="FL123" s="201">
        <f t="shared" ca="1" si="42"/>
        <v>0</v>
      </c>
      <c r="FM123" s="201">
        <f t="shared" ca="1" si="43"/>
        <v>529171.19999999995</v>
      </c>
      <c r="FN123" s="200">
        <f>AB123*AB$2*IF($FC123="V",1,-1)*IF($Q123="Fixo",(CP123-INDEX('Curva Forward'!$C$5:$AN$13,MATCH(CONCATENATE(BD_COMERCIAL!$K123," ",BD_COMERCIAL!$L123),'Curva Forward'!$B$5:$B$13,0),MATCH(FN$4,'Curva Forward'!$C$4:$AN$4,0))),CP123)</f>
        <v>0</v>
      </c>
      <c r="FO123" s="200">
        <f>AC123*AC$2*IF($FC123="V",1,-1)*IF($Q123="Fixo",(CQ123-INDEX('Curva Forward'!$C$5:$AN$13,MATCH(CONCATENATE(BD_COMERCIAL!$K123," ",BD_COMERCIAL!$L123),'Curva Forward'!$B$5:$B$13,0),MATCH(FO$4,'Curva Forward'!$C$4:$AN$4,0))),CQ123)</f>
        <v>0</v>
      </c>
      <c r="FP123" s="200">
        <f>AD123*AD$2*IF($FC123="V",1,-1)*IF($Q123="Fixo",(CR123-INDEX('Curva Forward'!$C$5:$AN$13,MATCH(CONCATENATE(BD_COMERCIAL!$K123," ",BD_COMERCIAL!$L123),'Curva Forward'!$B$5:$B$13,0),MATCH(FP$4,'Curva Forward'!$C$4:$AN$4,0))),CR123)</f>
        <v>0</v>
      </c>
      <c r="FQ123" s="200">
        <f>AE123*AE$2*IF($FC123="V",1,-1)*IF($Q123="Fixo",(CS123-INDEX('Curva Forward'!$C$5:$AN$13,MATCH(CONCATENATE(BD_COMERCIAL!$K123," ",BD_COMERCIAL!$L123),'Curva Forward'!$B$5:$B$13,0),MATCH(FQ$4,'Curva Forward'!$C$4:$AN$4,0))),CS123)</f>
        <v>0</v>
      </c>
      <c r="FR123" s="200">
        <f>AF123*AF$2*IF($FC123="V",1,-1)*IF($Q123="Fixo",(CT123-INDEX('Curva Forward'!$C$5:$AN$13,MATCH(CONCATENATE(BD_COMERCIAL!$K123," ",BD_COMERCIAL!$L123),'Curva Forward'!$B$5:$B$13,0),MATCH(FR$4,'Curva Forward'!$C$4:$AN$4,0))),CT123)</f>
        <v>0</v>
      </c>
      <c r="FS123" s="200">
        <f>AG123*AG$2*IF($FC123="V",1,-1)*IF($Q123="Fixo",(CU123-INDEX('Curva Forward'!$C$5:$AN$13,MATCH(CONCATENATE(BD_COMERCIAL!$K123," ",BD_COMERCIAL!$L123),'Curva Forward'!$B$5:$B$13,0),MATCH(FS$4,'Curva Forward'!$C$4:$AN$4,0))),CU123)</f>
        <v>0</v>
      </c>
      <c r="FT123" s="200">
        <f>AH123*AH$2*IF($FC123="V",1,-1)*IF($Q123="Fixo",(CV123-INDEX('Curva Forward'!$C$5:$AN$13,MATCH(CONCATENATE(BD_COMERCIAL!$K123," ",BD_COMERCIAL!$L123),'Curva Forward'!$B$5:$B$13,0),MATCH(FT$4,'Curva Forward'!$C$4:$AN$4,0))),CV123)</f>
        <v>0</v>
      </c>
      <c r="FU123" s="200">
        <f>AI123*AI$2*IF($FC123="V",1,-1)*IF($Q123="Fixo",(CW123-INDEX('Curva Forward'!$C$5:$AN$13,MATCH(CONCATENATE(BD_COMERCIAL!$K123," ",BD_COMERCIAL!$L123),'Curva Forward'!$B$5:$B$13,0),MATCH(FU$4,'Curva Forward'!$C$4:$AN$4,0))),CW123)</f>
        <v>0</v>
      </c>
      <c r="FV123" s="200">
        <f>AJ123*AJ$2*IF($FC123="V",1,-1)*IF($Q123="Fixo",(CX123-INDEX('Curva Forward'!$C$5:$AN$13,MATCH(CONCATENATE(BD_COMERCIAL!$K123," ",BD_COMERCIAL!$L123),'Curva Forward'!$B$5:$B$13,0),MATCH(FV$4,'Curva Forward'!$C$4:$AN$4,0))),CX123)</f>
        <v>0</v>
      </c>
      <c r="FW123" s="200">
        <f>AK123*AK$2*IF($FC123="V",1,-1)*IF($Q123="Fixo",(CY123-INDEX('Curva Forward'!$C$5:$AN$13,MATCH(CONCATENATE(BD_COMERCIAL!$K123," ",BD_COMERCIAL!$L123),'Curva Forward'!$B$5:$B$13,0),MATCH(FW$4,'Curva Forward'!$C$4:$AN$4,0))),CY123)</f>
        <v>0</v>
      </c>
      <c r="FX123" s="200">
        <f>AL123*AL$2*IF($FC123="V",1,-1)*IF($Q123="Fixo",(CZ123-INDEX('Curva Forward'!$C$5:$AN$13,MATCH(CONCATENATE(BD_COMERCIAL!$K123," ",BD_COMERCIAL!$L123),'Curva Forward'!$B$5:$B$13,0),MATCH(FX$4,'Curva Forward'!$C$4:$AN$4,0))),CZ123)</f>
        <v>0</v>
      </c>
      <c r="FY123" s="200">
        <f>AM123*AM$2*IF($FC123="V",1,-1)*IF($Q123="Fixo",(DA123-INDEX('Curva Forward'!$C$5:$AN$13,MATCH(CONCATENATE(BD_COMERCIAL!$K123," ",BD_COMERCIAL!$L123),'Curva Forward'!$B$5:$B$13,0),MATCH(FY$4,'Curva Forward'!$C$4:$AN$4,0))),DA123)</f>
        <v>0</v>
      </c>
      <c r="FZ123" s="200">
        <f>AN123*AN$2*IF($FC123="V",1,-1)*IF($Q123="Fixo",(DB123-INDEX('Curva Forward'!$C$5:$AN$13,MATCH(CONCATENATE(BD_COMERCIAL!$K123," ",BD_COMERCIAL!$L123),'Curva Forward'!$B$5:$B$13,0),MATCH(FZ$4,'Curva Forward'!$C$4:$AN$4,0))),DB123)</f>
        <v>55353.599999999999</v>
      </c>
      <c r="GA123" s="200">
        <f>AO123*AO$2*IF($FC123="V",1,-1)*IF($Q123="Fixo",(DC123-INDEX('Curva Forward'!$C$5:$AN$13,MATCH(CONCATENATE(BD_COMERCIAL!$K123," ",BD_COMERCIAL!$L123),'Curva Forward'!$B$5:$B$13,0),MATCH(GA$4,'Curva Forward'!$C$4:$AN$4,0))),DC123)</f>
        <v>49996.799999999996</v>
      </c>
      <c r="GB123" s="200">
        <f>AP123*AP$2*IF($FC123="V",1,-1)*IF($Q123="Fixo",(DD123-INDEX('Curva Forward'!$C$5:$AN$13,MATCH(CONCATENATE(BD_COMERCIAL!$K123," ",BD_COMERCIAL!$L123),'Curva Forward'!$B$5:$B$13,0),MATCH(GB$4,'Curva Forward'!$C$4:$AN$4,0))),DD123)</f>
        <v>55353.599999999999</v>
      </c>
      <c r="GC123" s="200">
        <f>AQ123*AQ$2*IF($FC123="V",1,-1)*IF($Q123="Fixo",(DE123-INDEX('Curva Forward'!$C$5:$AN$13,MATCH(CONCATENATE(BD_COMERCIAL!$K123," ",BD_COMERCIAL!$L123),'Curva Forward'!$B$5:$B$13,0),MATCH(GC$4,'Curva Forward'!$C$4:$AN$4,0))),DE123)</f>
        <v>74304</v>
      </c>
      <c r="GD123" s="200">
        <f>AR123*AR$2*IF($FC123="V",1,-1)*IF($Q123="Fixo",(DF123-INDEX('Curva Forward'!$C$5:$AN$13,MATCH(CONCATENATE(BD_COMERCIAL!$K123," ",BD_COMERCIAL!$L123),'Curva Forward'!$B$5:$B$13,0),MATCH(GD$4,'Curva Forward'!$C$4:$AN$4,0))),DF123)</f>
        <v>76780.800000000003</v>
      </c>
      <c r="GE123" s="200">
        <f>AS123*AS$2*IF($FC123="V",1,-1)*IF($Q123="Fixo",(DG123-INDEX('Curva Forward'!$C$5:$AN$13,MATCH(CONCATENATE(BD_COMERCIAL!$K123," ",BD_COMERCIAL!$L123),'Curva Forward'!$B$5:$B$13,0),MATCH(GE$4,'Curva Forward'!$C$4:$AN$4,0))),DG123)</f>
        <v>74304</v>
      </c>
      <c r="GF123" s="200">
        <f>AT123*AT$2*IF($FC123="V",1,-1)*IF($Q123="Fixo",(DH123-INDEX('Curva Forward'!$C$5:$AN$13,MATCH(CONCATENATE(BD_COMERCIAL!$K123," ",BD_COMERCIAL!$L123),'Curva Forward'!$B$5:$B$13,0),MATCH(GF$4,'Curva Forward'!$C$4:$AN$4,0))),DH123)</f>
        <v>24105.599999999999</v>
      </c>
      <c r="GG123" s="200">
        <f>AU123*AU$2*IF($FC123="V",1,-1)*IF($Q123="Fixo",(DI123-INDEX('Curva Forward'!$C$5:$AN$13,MATCH(CONCATENATE(BD_COMERCIAL!$K123," ",BD_COMERCIAL!$L123),'Curva Forward'!$B$5:$B$13,0),MATCH(GG$4,'Curva Forward'!$C$4:$AN$4,0))),DI123)</f>
        <v>24105.599999999999</v>
      </c>
      <c r="GH123" s="200">
        <f>AV123*AV$2*IF($FC123="V",1,-1)*IF($Q123="Fixo",(DJ123-INDEX('Curva Forward'!$C$5:$AN$13,MATCH(CONCATENATE(BD_COMERCIAL!$K123," ",BD_COMERCIAL!$L123),'Curva Forward'!$B$5:$B$13,0),MATCH(GH$4,'Curva Forward'!$C$4:$AN$4,0))),DJ123)</f>
        <v>23328</v>
      </c>
      <c r="GI123" s="200">
        <f>AW123*AW$2*IF($FC123="V",1,-1)*IF($Q123="Fixo",(DK123-INDEX('Curva Forward'!$C$5:$AN$13,MATCH(CONCATENATE(BD_COMERCIAL!$K123," ",BD_COMERCIAL!$L123),'Curva Forward'!$B$5:$B$13,0),MATCH(GI$4,'Curva Forward'!$C$4:$AN$4,0))),DK123)</f>
        <v>24105.599999999999</v>
      </c>
      <c r="GJ123" s="200">
        <f>AX123*AX$2*IF($FC123="V",1,-1)*IF($Q123="Fixo",(DL123-INDEX('Curva Forward'!$C$5:$AN$13,MATCH(CONCATENATE(BD_COMERCIAL!$K123," ",BD_COMERCIAL!$L123),'Curva Forward'!$B$5:$B$13,0),MATCH(GJ$4,'Curva Forward'!$C$4:$AN$4,0))),DL123)</f>
        <v>23328</v>
      </c>
      <c r="GK123" s="200">
        <f>AY123*AY$2*IF($FC123="V",1,-1)*IF($Q123="Fixo",(DM123-INDEX('Curva Forward'!$C$5:$AN$13,MATCH(CONCATENATE(BD_COMERCIAL!$K123," ",BD_COMERCIAL!$L123),'Curva Forward'!$B$5:$B$13,0),MATCH(GK$4,'Curva Forward'!$C$4:$AN$4,0))),DM123)</f>
        <v>24105.599999999999</v>
      </c>
      <c r="GL123" s="200">
        <f>IF(EZ123="",0,CL123*CL$2*IF($FC123="V",1,-1)*IF($Q123="Fixo",(EZ123-INDEX('Curva Forward'!$C$5:$AN$13,MATCH(CONCATENATE(BD_COMERCIAL!$K123," ",BD_COMERCIAL!$L123),'Curva Forward'!$B$5:$B$13,0),MATCH(GL$4,'Curva Forward'!$C$4:$AN$4,0))),EZ123))</f>
        <v>0</v>
      </c>
      <c r="GM123" s="200">
        <f>IF(FA123="",0,CM123*CM$2*IF($FC123="V",1,-1)*IF($Q123="Fixo",(FA123-INDEX('Curva Forward'!$C$5:$AN$13,MATCH(CONCATENATE(BD_COMERCIAL!$K123," ",BD_COMERCIAL!$L123),'Curva Forward'!$B$5:$B$13,0),MATCH(GM$4,'Curva Forward'!$C$4:$AN$4,0))),FA123))</f>
        <v>0</v>
      </c>
      <c r="GN123" s="200">
        <f>IF(FB123="",0,CN123*CN$2*IF($FC123="V",1,-1)*IF($Q123="Fixo",(FB123-INDEX('Curva Forward'!$C$5:$AN$13,MATCH(CONCATENATE(BD_COMERCIAL!$K123," ",BD_COMERCIAL!$L123),'Curva Forward'!$B$5:$B$13,0),MATCH(GN$4,'Curva Forward'!$C$4:$AN$4,0))),FB123))</f>
        <v>0</v>
      </c>
      <c r="GO123" s="201">
        <f t="shared" ca="1" si="44"/>
        <v>529171.19999999995</v>
      </c>
      <c r="GP123" s="201">
        <f t="shared" ca="1" si="45"/>
        <v>0</v>
      </c>
    </row>
    <row r="124" spans="1:198" x14ac:dyDescent="0.25">
      <c r="A124" s="6"/>
      <c r="B124" s="7" t="s">
        <v>461</v>
      </c>
      <c r="C124" s="8">
        <v>44558</v>
      </c>
      <c r="D124" s="9" t="s">
        <v>131</v>
      </c>
      <c r="E124" s="9" t="s">
        <v>158</v>
      </c>
      <c r="F124" s="113">
        <v>18384740000134</v>
      </c>
      <c r="G124" s="10" t="s">
        <v>125</v>
      </c>
      <c r="H124" s="113">
        <v>3780401000108</v>
      </c>
      <c r="I124" s="9" t="s">
        <v>139</v>
      </c>
      <c r="J124" s="166"/>
      <c r="K124" s="10" t="s">
        <v>127</v>
      </c>
      <c r="L124" s="84" t="s">
        <v>22</v>
      </c>
      <c r="M124" s="11">
        <v>44927</v>
      </c>
      <c r="N124" s="12">
        <v>45291</v>
      </c>
      <c r="O124" s="10">
        <v>3</v>
      </c>
      <c r="P124" s="84">
        <v>210</v>
      </c>
      <c r="Q124" s="84" t="s">
        <v>128</v>
      </c>
      <c r="R124" s="10" t="s">
        <v>129</v>
      </c>
      <c r="S124" s="168" t="s">
        <v>135</v>
      </c>
      <c r="T124" s="11" t="s">
        <v>130</v>
      </c>
      <c r="U124" s="12">
        <v>44558</v>
      </c>
      <c r="V124" s="257" t="e">
        <f ca="1">IF(U124="","",
IF(U124="NA","",
IFERROR(VLOOKUP(EOMONTH(M124,-2)+1,IPCA!$A:$B,2,0),
VLOOKUP(EOMONTH(TODAY(),-2)+1,IPCA!$A:$B,2,0))/
VLOOKUP(EOMONTH(U124,-2)+1,IPCA!$A:$B,2,0)*
P124))</f>
        <v>#N/A</v>
      </c>
      <c r="W124" s="84"/>
      <c r="X124" s="13" t="s">
        <v>133</v>
      </c>
      <c r="Y124" s="166" t="s">
        <v>1093</v>
      </c>
      <c r="AA124" s="108"/>
      <c r="AB124" s="15"/>
      <c r="AM124" s="6"/>
      <c r="AN124" s="15">
        <v>3</v>
      </c>
      <c r="AO124">
        <v>3</v>
      </c>
      <c r="AP124">
        <v>3</v>
      </c>
      <c r="AQ124">
        <v>3</v>
      </c>
      <c r="AR124">
        <v>3</v>
      </c>
      <c r="AS124">
        <v>3</v>
      </c>
      <c r="AT124">
        <v>3</v>
      </c>
      <c r="AU124">
        <v>3</v>
      </c>
      <c r="AV124">
        <v>3</v>
      </c>
      <c r="AW124">
        <v>3</v>
      </c>
      <c r="AX124">
        <v>3</v>
      </c>
      <c r="AY124" s="6">
        <v>3</v>
      </c>
      <c r="AZ124" s="15"/>
      <c r="BK124" s="6"/>
      <c r="BL124" s="15"/>
      <c r="BW124" s="6"/>
      <c r="BX124" s="15"/>
      <c r="CI124" s="6"/>
      <c r="CJ124" s="16" t="str">
        <f t="shared" si="29"/>
        <v/>
      </c>
      <c r="CK124" s="16">
        <f t="shared" si="30"/>
        <v>3</v>
      </c>
      <c r="CL124" s="16" t="str">
        <f t="shared" si="31"/>
        <v/>
      </c>
      <c r="CM124" s="16" t="str">
        <f t="shared" si="32"/>
        <v/>
      </c>
      <c r="CN124" s="16" t="str">
        <f t="shared" si="33"/>
        <v/>
      </c>
      <c r="CO124" s="18"/>
      <c r="CP124" s="15"/>
      <c r="DA124" s="6"/>
      <c r="DB124" s="15">
        <v>210</v>
      </c>
      <c r="DC124">
        <v>210</v>
      </c>
      <c r="DD124">
        <v>210</v>
      </c>
      <c r="DE124">
        <v>210</v>
      </c>
      <c r="DF124">
        <v>210</v>
      </c>
      <c r="DG124">
        <v>210</v>
      </c>
      <c r="DH124">
        <v>210</v>
      </c>
      <c r="DI124">
        <v>210</v>
      </c>
      <c r="DJ124">
        <v>210</v>
      </c>
      <c r="DK124">
        <v>210</v>
      </c>
      <c r="DL124">
        <v>210</v>
      </c>
      <c r="DM124" s="6">
        <v>210</v>
      </c>
      <c r="DN124" s="15"/>
      <c r="DY124" s="6"/>
      <c r="DZ124" s="15"/>
      <c r="EK124" s="6"/>
      <c r="EL124" s="15"/>
      <c r="EW124" s="6"/>
      <c r="EX124" s="16" t="str">
        <f t="shared" si="34"/>
        <v/>
      </c>
      <c r="EY124" s="16">
        <f t="shared" si="35"/>
        <v>210</v>
      </c>
      <c r="EZ124" s="16" t="str">
        <f t="shared" si="36"/>
        <v/>
      </c>
      <c r="FA124" s="16" t="str">
        <f t="shared" si="37"/>
        <v/>
      </c>
      <c r="FB124" s="160" t="str">
        <f t="shared" si="38"/>
        <v/>
      </c>
      <c r="FC124" t="s">
        <v>205</v>
      </c>
      <c r="FD124" s="20" t="s">
        <v>139</v>
      </c>
      <c r="FE124"/>
      <c r="FF124" s="281" t="s">
        <v>206</v>
      </c>
      <c r="FH124" s="284" t="e">
        <f t="shared" ca="1" si="39"/>
        <v>#N/A</v>
      </c>
      <c r="FI124" s="208">
        <f t="shared" si="40"/>
        <v>12.133333333333333</v>
      </c>
      <c r="FK124" t="str">
        <f t="shared" si="41"/>
        <v>BC Comercializadora de Energia Ltda</v>
      </c>
      <c r="FL124" s="201">
        <f t="shared" ca="1" si="42"/>
        <v>0</v>
      </c>
      <c r="FM124" s="201">
        <f t="shared" ca="1" si="43"/>
        <v>-1270368</v>
      </c>
      <c r="FN124" s="200">
        <f>AB124*AB$2*IF($FC124="V",1,-1)*IF($Q124="Fixo",(CP124-INDEX('Curva Forward'!$C$5:$AN$13,MATCH(CONCATENATE(BD_COMERCIAL!$K124," ",BD_COMERCIAL!$L124),'Curva Forward'!$B$5:$B$13,0),MATCH(FN$4,'Curva Forward'!$C$4:$AN$4,0))),CP124)</f>
        <v>0</v>
      </c>
      <c r="FO124" s="200">
        <f>AC124*AC$2*IF($FC124="V",1,-1)*IF($Q124="Fixo",(CQ124-INDEX('Curva Forward'!$C$5:$AN$13,MATCH(CONCATENATE(BD_COMERCIAL!$K124," ",BD_COMERCIAL!$L124),'Curva Forward'!$B$5:$B$13,0),MATCH(FO$4,'Curva Forward'!$C$4:$AN$4,0))),CQ124)</f>
        <v>0</v>
      </c>
      <c r="FP124" s="200">
        <f>AD124*AD$2*IF($FC124="V",1,-1)*IF($Q124="Fixo",(CR124-INDEX('Curva Forward'!$C$5:$AN$13,MATCH(CONCATENATE(BD_COMERCIAL!$K124," ",BD_COMERCIAL!$L124),'Curva Forward'!$B$5:$B$13,0),MATCH(FP$4,'Curva Forward'!$C$4:$AN$4,0))),CR124)</f>
        <v>0</v>
      </c>
      <c r="FQ124" s="200">
        <f>AE124*AE$2*IF($FC124="V",1,-1)*IF($Q124="Fixo",(CS124-INDEX('Curva Forward'!$C$5:$AN$13,MATCH(CONCATENATE(BD_COMERCIAL!$K124," ",BD_COMERCIAL!$L124),'Curva Forward'!$B$5:$B$13,0),MATCH(FQ$4,'Curva Forward'!$C$4:$AN$4,0))),CS124)</f>
        <v>0</v>
      </c>
      <c r="FR124" s="200">
        <f>AF124*AF$2*IF($FC124="V",1,-1)*IF($Q124="Fixo",(CT124-INDEX('Curva Forward'!$C$5:$AN$13,MATCH(CONCATENATE(BD_COMERCIAL!$K124," ",BD_COMERCIAL!$L124),'Curva Forward'!$B$5:$B$13,0),MATCH(FR$4,'Curva Forward'!$C$4:$AN$4,0))),CT124)</f>
        <v>0</v>
      </c>
      <c r="FS124" s="200">
        <f>AG124*AG$2*IF($FC124="V",1,-1)*IF($Q124="Fixo",(CU124-INDEX('Curva Forward'!$C$5:$AN$13,MATCH(CONCATENATE(BD_COMERCIAL!$K124," ",BD_COMERCIAL!$L124),'Curva Forward'!$B$5:$B$13,0),MATCH(FS$4,'Curva Forward'!$C$4:$AN$4,0))),CU124)</f>
        <v>0</v>
      </c>
      <c r="FT124" s="200">
        <f>AH124*AH$2*IF($FC124="V",1,-1)*IF($Q124="Fixo",(CV124-INDEX('Curva Forward'!$C$5:$AN$13,MATCH(CONCATENATE(BD_COMERCIAL!$K124," ",BD_COMERCIAL!$L124),'Curva Forward'!$B$5:$B$13,0),MATCH(FT$4,'Curva Forward'!$C$4:$AN$4,0))),CV124)</f>
        <v>0</v>
      </c>
      <c r="FU124" s="200">
        <f>AI124*AI$2*IF($FC124="V",1,-1)*IF($Q124="Fixo",(CW124-INDEX('Curva Forward'!$C$5:$AN$13,MATCH(CONCATENATE(BD_COMERCIAL!$K124," ",BD_COMERCIAL!$L124),'Curva Forward'!$B$5:$B$13,0),MATCH(FU$4,'Curva Forward'!$C$4:$AN$4,0))),CW124)</f>
        <v>0</v>
      </c>
      <c r="FV124" s="200">
        <f>AJ124*AJ$2*IF($FC124="V",1,-1)*IF($Q124="Fixo",(CX124-INDEX('Curva Forward'!$C$5:$AN$13,MATCH(CONCATENATE(BD_COMERCIAL!$K124," ",BD_COMERCIAL!$L124),'Curva Forward'!$B$5:$B$13,0),MATCH(FV$4,'Curva Forward'!$C$4:$AN$4,0))),CX124)</f>
        <v>0</v>
      </c>
      <c r="FW124" s="200">
        <f>AK124*AK$2*IF($FC124="V",1,-1)*IF($Q124="Fixo",(CY124-INDEX('Curva Forward'!$C$5:$AN$13,MATCH(CONCATENATE(BD_COMERCIAL!$K124," ",BD_COMERCIAL!$L124),'Curva Forward'!$B$5:$B$13,0),MATCH(FW$4,'Curva Forward'!$C$4:$AN$4,0))),CY124)</f>
        <v>0</v>
      </c>
      <c r="FX124" s="200">
        <f>AL124*AL$2*IF($FC124="V",1,-1)*IF($Q124="Fixo",(CZ124-INDEX('Curva Forward'!$C$5:$AN$13,MATCH(CONCATENATE(BD_COMERCIAL!$K124," ",BD_COMERCIAL!$L124),'Curva Forward'!$B$5:$B$13,0),MATCH(FX$4,'Curva Forward'!$C$4:$AN$4,0))),CZ124)</f>
        <v>0</v>
      </c>
      <c r="FY124" s="200">
        <f>AM124*AM$2*IF($FC124="V",1,-1)*IF($Q124="Fixo",(DA124-INDEX('Curva Forward'!$C$5:$AN$13,MATCH(CONCATENATE(BD_COMERCIAL!$K124," ",BD_COMERCIAL!$L124),'Curva Forward'!$B$5:$B$13,0),MATCH(FY$4,'Curva Forward'!$C$4:$AN$4,0))),DA124)</f>
        <v>0</v>
      </c>
      <c r="FZ124" s="200">
        <f>AN124*AN$2*IF($FC124="V",1,-1)*IF($Q124="Fixo",(DB124-INDEX('Curva Forward'!$C$5:$AN$13,MATCH(CONCATENATE(BD_COMERCIAL!$K124," ",BD_COMERCIAL!$L124),'Curva Forward'!$B$5:$B$13,0),MATCH(FZ$4,'Curva Forward'!$C$4:$AN$4,0))),DB124)</f>
        <v>-133920</v>
      </c>
      <c r="GA124" s="200">
        <f>AO124*AO$2*IF($FC124="V",1,-1)*IF($Q124="Fixo",(DC124-INDEX('Curva Forward'!$C$5:$AN$13,MATCH(CONCATENATE(BD_COMERCIAL!$K124," ",BD_COMERCIAL!$L124),'Curva Forward'!$B$5:$B$13,0),MATCH(GA$4,'Curva Forward'!$C$4:$AN$4,0))),DC124)</f>
        <v>-120960</v>
      </c>
      <c r="GB124" s="200">
        <f>AP124*AP$2*IF($FC124="V",1,-1)*IF($Q124="Fixo",(DD124-INDEX('Curva Forward'!$C$5:$AN$13,MATCH(CONCATENATE(BD_COMERCIAL!$K124," ",BD_COMERCIAL!$L124),'Curva Forward'!$B$5:$B$13,0),MATCH(GB$4,'Curva Forward'!$C$4:$AN$4,0))),DD124)</f>
        <v>-133920</v>
      </c>
      <c r="GC124" s="200">
        <f>AQ124*AQ$2*IF($FC124="V",1,-1)*IF($Q124="Fixo",(DE124-INDEX('Curva Forward'!$C$5:$AN$13,MATCH(CONCATENATE(BD_COMERCIAL!$K124," ",BD_COMERCIAL!$L124),'Curva Forward'!$B$5:$B$13,0),MATCH(GC$4,'Curva Forward'!$C$4:$AN$4,0))),DE124)</f>
        <v>-181440</v>
      </c>
      <c r="GD124" s="200">
        <f>AR124*AR$2*IF($FC124="V",1,-1)*IF($Q124="Fixo",(DF124-INDEX('Curva Forward'!$C$5:$AN$13,MATCH(CONCATENATE(BD_COMERCIAL!$K124," ",BD_COMERCIAL!$L124),'Curva Forward'!$B$5:$B$13,0),MATCH(GD$4,'Curva Forward'!$C$4:$AN$4,0))),DF124)</f>
        <v>-187488</v>
      </c>
      <c r="GE124" s="200">
        <f>AS124*AS$2*IF($FC124="V",1,-1)*IF($Q124="Fixo",(DG124-INDEX('Curva Forward'!$C$5:$AN$13,MATCH(CONCATENATE(BD_COMERCIAL!$K124," ",BD_COMERCIAL!$L124),'Curva Forward'!$B$5:$B$13,0),MATCH(GE$4,'Curva Forward'!$C$4:$AN$4,0))),DG124)</f>
        <v>-181440</v>
      </c>
      <c r="GF124" s="200">
        <f>AT124*AT$2*IF($FC124="V",1,-1)*IF($Q124="Fixo",(DH124-INDEX('Curva Forward'!$C$5:$AN$13,MATCH(CONCATENATE(BD_COMERCIAL!$K124," ",BD_COMERCIAL!$L124),'Curva Forward'!$B$5:$B$13,0),MATCH(GF$4,'Curva Forward'!$C$4:$AN$4,0))),DH124)</f>
        <v>-55800</v>
      </c>
      <c r="GG124" s="200">
        <f>AU124*AU$2*IF($FC124="V",1,-1)*IF($Q124="Fixo",(DI124-INDEX('Curva Forward'!$C$5:$AN$13,MATCH(CONCATENATE(BD_COMERCIAL!$K124," ",BD_COMERCIAL!$L124),'Curva Forward'!$B$5:$B$13,0),MATCH(GG$4,'Curva Forward'!$C$4:$AN$4,0))),DI124)</f>
        <v>-55800</v>
      </c>
      <c r="GH124" s="200">
        <f>AV124*AV$2*IF($FC124="V",1,-1)*IF($Q124="Fixo",(DJ124-INDEX('Curva Forward'!$C$5:$AN$13,MATCH(CONCATENATE(BD_COMERCIAL!$K124," ",BD_COMERCIAL!$L124),'Curva Forward'!$B$5:$B$13,0),MATCH(GH$4,'Curva Forward'!$C$4:$AN$4,0))),DJ124)</f>
        <v>-54000</v>
      </c>
      <c r="GI124" s="200">
        <f>AW124*AW$2*IF($FC124="V",1,-1)*IF($Q124="Fixo",(DK124-INDEX('Curva Forward'!$C$5:$AN$13,MATCH(CONCATENATE(BD_COMERCIAL!$K124," ",BD_COMERCIAL!$L124),'Curva Forward'!$B$5:$B$13,0),MATCH(GI$4,'Curva Forward'!$C$4:$AN$4,0))),DK124)</f>
        <v>-55800</v>
      </c>
      <c r="GJ124" s="200">
        <f>AX124*AX$2*IF($FC124="V",1,-1)*IF($Q124="Fixo",(DL124-INDEX('Curva Forward'!$C$5:$AN$13,MATCH(CONCATENATE(BD_COMERCIAL!$K124," ",BD_COMERCIAL!$L124),'Curva Forward'!$B$5:$B$13,0),MATCH(GJ$4,'Curva Forward'!$C$4:$AN$4,0))),DL124)</f>
        <v>-54000</v>
      </c>
      <c r="GK124" s="200">
        <f>AY124*AY$2*IF($FC124="V",1,-1)*IF($Q124="Fixo",(DM124-INDEX('Curva Forward'!$C$5:$AN$13,MATCH(CONCATENATE(BD_COMERCIAL!$K124," ",BD_COMERCIAL!$L124),'Curva Forward'!$B$5:$B$13,0),MATCH(GK$4,'Curva Forward'!$C$4:$AN$4,0))),DM124)</f>
        <v>-55800</v>
      </c>
      <c r="GL124" s="200">
        <f>IF(EZ124="",0,CL124*CL$2*IF($FC124="V",1,-1)*IF($Q124="Fixo",(EZ124-INDEX('Curva Forward'!$C$5:$AN$13,MATCH(CONCATENATE(BD_COMERCIAL!$K124," ",BD_COMERCIAL!$L124),'Curva Forward'!$B$5:$B$13,0),MATCH(GL$4,'Curva Forward'!$C$4:$AN$4,0))),EZ124))</f>
        <v>0</v>
      </c>
      <c r="GM124" s="200">
        <f>IF(FA124="",0,CM124*CM$2*IF($FC124="V",1,-1)*IF($Q124="Fixo",(FA124-INDEX('Curva Forward'!$C$5:$AN$13,MATCH(CONCATENATE(BD_COMERCIAL!$K124," ",BD_COMERCIAL!$L124),'Curva Forward'!$B$5:$B$13,0),MATCH(GM$4,'Curva Forward'!$C$4:$AN$4,0))),FA124))</f>
        <v>0</v>
      </c>
      <c r="GN124" s="200">
        <f>IF(FB124="",0,CN124*CN$2*IF($FC124="V",1,-1)*IF($Q124="Fixo",(FB124-INDEX('Curva Forward'!$C$5:$AN$13,MATCH(CONCATENATE(BD_COMERCIAL!$K124," ",BD_COMERCIAL!$L124),'Curva Forward'!$B$5:$B$13,0),MATCH(GN$4,'Curva Forward'!$C$4:$AN$4,0))),FB124))</f>
        <v>0</v>
      </c>
      <c r="GO124" s="201">
        <f t="shared" ca="1" si="44"/>
        <v>0</v>
      </c>
      <c r="GP124" s="201">
        <f t="shared" ca="1" si="45"/>
        <v>-1270368</v>
      </c>
    </row>
    <row r="125" spans="1:198" x14ac:dyDescent="0.25">
      <c r="A125" s="6"/>
      <c r="B125" s="7" t="s">
        <v>462</v>
      </c>
      <c r="C125" s="8">
        <v>44558</v>
      </c>
      <c r="D125" s="9" t="s">
        <v>124</v>
      </c>
      <c r="E125" s="9" t="s">
        <v>125</v>
      </c>
      <c r="F125" s="113">
        <v>3780401000108</v>
      </c>
      <c r="G125" s="10" t="s">
        <v>147</v>
      </c>
      <c r="H125" s="113" t="e">
        <v>#VALUE!</v>
      </c>
      <c r="I125" s="9" t="s">
        <v>139</v>
      </c>
      <c r="J125" s="166" t="s">
        <v>463</v>
      </c>
      <c r="K125" s="10" t="s">
        <v>127</v>
      </c>
      <c r="L125" s="84" t="s">
        <v>22</v>
      </c>
      <c r="M125" s="11">
        <v>44927</v>
      </c>
      <c r="N125" s="12">
        <v>45291</v>
      </c>
      <c r="O125" s="10">
        <v>1.8</v>
      </c>
      <c r="P125" s="84">
        <v>210</v>
      </c>
      <c r="Q125" s="84" t="s">
        <v>128</v>
      </c>
      <c r="R125" s="10" t="s">
        <v>129</v>
      </c>
      <c r="S125" s="14" t="s">
        <v>135</v>
      </c>
      <c r="T125" s="11" t="s">
        <v>130</v>
      </c>
      <c r="U125" s="12">
        <v>44558</v>
      </c>
      <c r="V125" s="257" t="e">
        <f ca="1">IF(U125="","",
IF(U125="NA","",
IFERROR(VLOOKUP(EOMONTH(M125,-2)+1,IPCA!$A:$B,2,0),
VLOOKUP(EOMONTH(TODAY(),-2)+1,IPCA!$A:$B,2,0))/
VLOOKUP(EOMONTH(U125,-2)+1,IPCA!$A:$B,2,0)*
P125))</f>
        <v>#N/A</v>
      </c>
      <c r="W125" s="84"/>
      <c r="X125" s="13"/>
      <c r="Y125" s="166"/>
      <c r="Z125" s="107" t="s">
        <v>148</v>
      </c>
      <c r="AA125" s="108" t="s">
        <v>148</v>
      </c>
      <c r="AB125" s="15"/>
      <c r="AM125" s="6"/>
      <c r="AN125" s="15">
        <v>1.8</v>
      </c>
      <c r="AO125">
        <v>1.8</v>
      </c>
      <c r="AP125">
        <v>1.8</v>
      </c>
      <c r="AQ125">
        <v>1.8</v>
      </c>
      <c r="AR125">
        <v>1.8</v>
      </c>
      <c r="AS125">
        <v>1.8</v>
      </c>
      <c r="AT125">
        <v>1.8</v>
      </c>
      <c r="AU125">
        <v>1.8</v>
      </c>
      <c r="AV125">
        <v>1.8</v>
      </c>
      <c r="AW125">
        <v>1.8</v>
      </c>
      <c r="AX125">
        <v>1.8</v>
      </c>
      <c r="AY125" s="6">
        <v>1.8</v>
      </c>
      <c r="AZ125" s="15"/>
      <c r="BK125" s="6"/>
      <c r="BL125" s="15"/>
      <c r="BW125" s="6"/>
      <c r="BX125" s="15"/>
      <c r="CI125" s="6"/>
      <c r="CJ125" s="16" t="str">
        <f t="shared" si="29"/>
        <v/>
      </c>
      <c r="CK125" s="16">
        <f t="shared" si="30"/>
        <v>1.8000000000000003</v>
      </c>
      <c r="CL125" s="16" t="str">
        <f t="shared" si="31"/>
        <v/>
      </c>
      <c r="CM125" s="16" t="str">
        <f t="shared" si="32"/>
        <v/>
      </c>
      <c r="CN125" s="16" t="str">
        <f t="shared" si="33"/>
        <v/>
      </c>
      <c r="CO125" s="18"/>
      <c r="CP125" s="15"/>
      <c r="DA125" s="6"/>
      <c r="DB125" s="15">
        <v>210</v>
      </c>
      <c r="DC125">
        <v>210</v>
      </c>
      <c r="DD125">
        <v>210</v>
      </c>
      <c r="DE125">
        <v>210</v>
      </c>
      <c r="DF125">
        <v>210</v>
      </c>
      <c r="DG125">
        <v>210</v>
      </c>
      <c r="DH125">
        <v>210</v>
      </c>
      <c r="DI125">
        <v>210</v>
      </c>
      <c r="DJ125">
        <v>210</v>
      </c>
      <c r="DK125">
        <v>210</v>
      </c>
      <c r="DL125">
        <v>210</v>
      </c>
      <c r="DM125" s="6">
        <v>210</v>
      </c>
      <c r="DN125" s="15"/>
      <c r="DY125" s="6"/>
      <c r="DZ125" s="15"/>
      <c r="EK125" s="6"/>
      <c r="EL125" s="15"/>
      <c r="EW125" s="6"/>
      <c r="EX125" s="16" t="str">
        <f t="shared" si="34"/>
        <v/>
      </c>
      <c r="EY125" s="16">
        <f t="shared" si="35"/>
        <v>210</v>
      </c>
      <c r="EZ125" s="16" t="str">
        <f t="shared" si="36"/>
        <v/>
      </c>
      <c r="FA125" s="16" t="str">
        <f t="shared" si="37"/>
        <v/>
      </c>
      <c r="FB125" s="160" t="str">
        <f t="shared" si="38"/>
        <v/>
      </c>
      <c r="FC125" t="s">
        <v>204</v>
      </c>
      <c r="FD125" s="20" t="s">
        <v>147</v>
      </c>
      <c r="FE125"/>
      <c r="FF125" s="281" t="s">
        <v>206</v>
      </c>
      <c r="FH125" s="284" t="e">
        <f t="shared" ca="1" si="39"/>
        <v>#N/A</v>
      </c>
      <c r="FI125" s="208">
        <f t="shared" si="40"/>
        <v>12.133333333333333</v>
      </c>
      <c r="FK125" t="str">
        <f t="shared" si="41"/>
        <v>Portfólio</v>
      </c>
      <c r="FL125" s="201">
        <f t="shared" ca="1" si="42"/>
        <v>0</v>
      </c>
      <c r="FM125" s="201">
        <f t="shared" ca="1" si="43"/>
        <v>762220.8</v>
      </c>
      <c r="FN125" s="200">
        <f>AB125*AB$2*IF($FC125="V",1,-1)*IF($Q125="Fixo",(CP125-INDEX('Curva Forward'!$C$5:$AN$13,MATCH(CONCATENATE(BD_COMERCIAL!$K125," ",BD_COMERCIAL!$L125),'Curva Forward'!$B$5:$B$13,0),MATCH(FN$4,'Curva Forward'!$C$4:$AN$4,0))),CP125)</f>
        <v>0</v>
      </c>
      <c r="FO125" s="200">
        <f>AC125*AC$2*IF($FC125="V",1,-1)*IF($Q125="Fixo",(CQ125-INDEX('Curva Forward'!$C$5:$AN$13,MATCH(CONCATENATE(BD_COMERCIAL!$K125," ",BD_COMERCIAL!$L125),'Curva Forward'!$B$5:$B$13,0),MATCH(FO$4,'Curva Forward'!$C$4:$AN$4,0))),CQ125)</f>
        <v>0</v>
      </c>
      <c r="FP125" s="200">
        <f>AD125*AD$2*IF($FC125="V",1,-1)*IF($Q125="Fixo",(CR125-INDEX('Curva Forward'!$C$5:$AN$13,MATCH(CONCATENATE(BD_COMERCIAL!$K125," ",BD_COMERCIAL!$L125),'Curva Forward'!$B$5:$B$13,0),MATCH(FP$4,'Curva Forward'!$C$4:$AN$4,0))),CR125)</f>
        <v>0</v>
      </c>
      <c r="FQ125" s="200">
        <f>AE125*AE$2*IF($FC125="V",1,-1)*IF($Q125="Fixo",(CS125-INDEX('Curva Forward'!$C$5:$AN$13,MATCH(CONCATENATE(BD_COMERCIAL!$K125," ",BD_COMERCIAL!$L125),'Curva Forward'!$B$5:$B$13,0),MATCH(FQ$4,'Curva Forward'!$C$4:$AN$4,0))),CS125)</f>
        <v>0</v>
      </c>
      <c r="FR125" s="200">
        <f>AF125*AF$2*IF($FC125="V",1,-1)*IF($Q125="Fixo",(CT125-INDEX('Curva Forward'!$C$5:$AN$13,MATCH(CONCATENATE(BD_COMERCIAL!$K125," ",BD_COMERCIAL!$L125),'Curva Forward'!$B$5:$B$13,0),MATCH(FR$4,'Curva Forward'!$C$4:$AN$4,0))),CT125)</f>
        <v>0</v>
      </c>
      <c r="FS125" s="200">
        <f>AG125*AG$2*IF($FC125="V",1,-1)*IF($Q125="Fixo",(CU125-INDEX('Curva Forward'!$C$5:$AN$13,MATCH(CONCATENATE(BD_COMERCIAL!$K125," ",BD_COMERCIAL!$L125),'Curva Forward'!$B$5:$B$13,0),MATCH(FS$4,'Curva Forward'!$C$4:$AN$4,0))),CU125)</f>
        <v>0</v>
      </c>
      <c r="FT125" s="200">
        <f>AH125*AH$2*IF($FC125="V",1,-1)*IF($Q125="Fixo",(CV125-INDEX('Curva Forward'!$C$5:$AN$13,MATCH(CONCATENATE(BD_COMERCIAL!$K125," ",BD_COMERCIAL!$L125),'Curva Forward'!$B$5:$B$13,0),MATCH(FT$4,'Curva Forward'!$C$4:$AN$4,0))),CV125)</f>
        <v>0</v>
      </c>
      <c r="FU125" s="200">
        <f>AI125*AI$2*IF($FC125="V",1,-1)*IF($Q125="Fixo",(CW125-INDEX('Curva Forward'!$C$5:$AN$13,MATCH(CONCATENATE(BD_COMERCIAL!$K125," ",BD_COMERCIAL!$L125),'Curva Forward'!$B$5:$B$13,0),MATCH(FU$4,'Curva Forward'!$C$4:$AN$4,0))),CW125)</f>
        <v>0</v>
      </c>
      <c r="FV125" s="200">
        <f>AJ125*AJ$2*IF($FC125="V",1,-1)*IF($Q125="Fixo",(CX125-INDEX('Curva Forward'!$C$5:$AN$13,MATCH(CONCATENATE(BD_COMERCIAL!$K125," ",BD_COMERCIAL!$L125),'Curva Forward'!$B$5:$B$13,0),MATCH(FV$4,'Curva Forward'!$C$4:$AN$4,0))),CX125)</f>
        <v>0</v>
      </c>
      <c r="FW125" s="200">
        <f>AK125*AK$2*IF($FC125="V",1,-1)*IF($Q125="Fixo",(CY125-INDEX('Curva Forward'!$C$5:$AN$13,MATCH(CONCATENATE(BD_COMERCIAL!$K125," ",BD_COMERCIAL!$L125),'Curva Forward'!$B$5:$B$13,0),MATCH(FW$4,'Curva Forward'!$C$4:$AN$4,0))),CY125)</f>
        <v>0</v>
      </c>
      <c r="FX125" s="200">
        <f>AL125*AL$2*IF($FC125="V",1,-1)*IF($Q125="Fixo",(CZ125-INDEX('Curva Forward'!$C$5:$AN$13,MATCH(CONCATENATE(BD_COMERCIAL!$K125," ",BD_COMERCIAL!$L125),'Curva Forward'!$B$5:$B$13,0),MATCH(FX$4,'Curva Forward'!$C$4:$AN$4,0))),CZ125)</f>
        <v>0</v>
      </c>
      <c r="FY125" s="200">
        <f>AM125*AM$2*IF($FC125="V",1,-1)*IF($Q125="Fixo",(DA125-INDEX('Curva Forward'!$C$5:$AN$13,MATCH(CONCATENATE(BD_COMERCIAL!$K125," ",BD_COMERCIAL!$L125),'Curva Forward'!$B$5:$B$13,0),MATCH(FY$4,'Curva Forward'!$C$4:$AN$4,0))),DA125)</f>
        <v>0</v>
      </c>
      <c r="FZ125" s="200">
        <f>AN125*AN$2*IF($FC125="V",1,-1)*IF($Q125="Fixo",(DB125-INDEX('Curva Forward'!$C$5:$AN$13,MATCH(CONCATENATE(BD_COMERCIAL!$K125," ",BD_COMERCIAL!$L125),'Curva Forward'!$B$5:$B$13,0),MATCH(FZ$4,'Curva Forward'!$C$4:$AN$4,0))),DB125)</f>
        <v>80352</v>
      </c>
      <c r="GA125" s="200">
        <f>AO125*AO$2*IF($FC125="V",1,-1)*IF($Q125="Fixo",(DC125-INDEX('Curva Forward'!$C$5:$AN$13,MATCH(CONCATENATE(BD_COMERCIAL!$K125," ",BD_COMERCIAL!$L125),'Curva Forward'!$B$5:$B$13,0),MATCH(GA$4,'Curva Forward'!$C$4:$AN$4,0))),DC125)</f>
        <v>72576.000000000015</v>
      </c>
      <c r="GB125" s="200">
        <f>AP125*AP$2*IF($FC125="V",1,-1)*IF($Q125="Fixo",(DD125-INDEX('Curva Forward'!$C$5:$AN$13,MATCH(CONCATENATE(BD_COMERCIAL!$K125," ",BD_COMERCIAL!$L125),'Curva Forward'!$B$5:$B$13,0),MATCH(GB$4,'Curva Forward'!$C$4:$AN$4,0))),DD125)</f>
        <v>80352</v>
      </c>
      <c r="GC125" s="200">
        <f>AQ125*AQ$2*IF($FC125="V",1,-1)*IF($Q125="Fixo",(DE125-INDEX('Curva Forward'!$C$5:$AN$13,MATCH(CONCATENATE(BD_COMERCIAL!$K125," ",BD_COMERCIAL!$L125),'Curva Forward'!$B$5:$B$13,0),MATCH(GC$4,'Curva Forward'!$C$4:$AN$4,0))),DE125)</f>
        <v>108864</v>
      </c>
      <c r="GD125" s="200">
        <f>AR125*AR$2*IF($FC125="V",1,-1)*IF($Q125="Fixo",(DF125-INDEX('Curva Forward'!$C$5:$AN$13,MATCH(CONCATENATE(BD_COMERCIAL!$K125," ",BD_COMERCIAL!$L125),'Curva Forward'!$B$5:$B$13,0),MATCH(GD$4,'Curva Forward'!$C$4:$AN$4,0))),DF125)</f>
        <v>112492.8</v>
      </c>
      <c r="GE125" s="200">
        <f>AS125*AS$2*IF($FC125="V",1,-1)*IF($Q125="Fixo",(DG125-INDEX('Curva Forward'!$C$5:$AN$13,MATCH(CONCATENATE(BD_COMERCIAL!$K125," ",BD_COMERCIAL!$L125),'Curva Forward'!$B$5:$B$13,0),MATCH(GE$4,'Curva Forward'!$C$4:$AN$4,0))),DG125)</f>
        <v>108864</v>
      </c>
      <c r="GF125" s="200">
        <f>AT125*AT$2*IF($FC125="V",1,-1)*IF($Q125="Fixo",(DH125-INDEX('Curva Forward'!$C$5:$AN$13,MATCH(CONCATENATE(BD_COMERCIAL!$K125," ",BD_COMERCIAL!$L125),'Curva Forward'!$B$5:$B$13,0),MATCH(GF$4,'Curva Forward'!$C$4:$AN$4,0))),DH125)</f>
        <v>33480</v>
      </c>
      <c r="GG125" s="200">
        <f>AU125*AU$2*IF($FC125="V",1,-1)*IF($Q125="Fixo",(DI125-INDEX('Curva Forward'!$C$5:$AN$13,MATCH(CONCATENATE(BD_COMERCIAL!$K125," ",BD_COMERCIAL!$L125),'Curva Forward'!$B$5:$B$13,0),MATCH(GG$4,'Curva Forward'!$C$4:$AN$4,0))),DI125)</f>
        <v>33480</v>
      </c>
      <c r="GH125" s="200">
        <f>AV125*AV$2*IF($FC125="V",1,-1)*IF($Q125="Fixo",(DJ125-INDEX('Curva Forward'!$C$5:$AN$13,MATCH(CONCATENATE(BD_COMERCIAL!$K125," ",BD_COMERCIAL!$L125),'Curva Forward'!$B$5:$B$13,0),MATCH(GH$4,'Curva Forward'!$C$4:$AN$4,0))),DJ125)</f>
        <v>32400</v>
      </c>
      <c r="GI125" s="200">
        <f>AW125*AW$2*IF($FC125="V",1,-1)*IF($Q125="Fixo",(DK125-INDEX('Curva Forward'!$C$5:$AN$13,MATCH(CONCATENATE(BD_COMERCIAL!$K125," ",BD_COMERCIAL!$L125),'Curva Forward'!$B$5:$B$13,0),MATCH(GI$4,'Curva Forward'!$C$4:$AN$4,0))),DK125)</f>
        <v>33480</v>
      </c>
      <c r="GJ125" s="200">
        <f>AX125*AX$2*IF($FC125="V",1,-1)*IF($Q125="Fixo",(DL125-INDEX('Curva Forward'!$C$5:$AN$13,MATCH(CONCATENATE(BD_COMERCIAL!$K125," ",BD_COMERCIAL!$L125),'Curva Forward'!$B$5:$B$13,0),MATCH(GJ$4,'Curva Forward'!$C$4:$AN$4,0))),DL125)</f>
        <v>32400</v>
      </c>
      <c r="GK125" s="200">
        <f>AY125*AY$2*IF($FC125="V",1,-1)*IF($Q125="Fixo",(DM125-INDEX('Curva Forward'!$C$5:$AN$13,MATCH(CONCATENATE(BD_COMERCIAL!$K125," ",BD_COMERCIAL!$L125),'Curva Forward'!$B$5:$B$13,0),MATCH(GK$4,'Curva Forward'!$C$4:$AN$4,0))),DM125)</f>
        <v>33480</v>
      </c>
      <c r="GL125" s="200">
        <f>IF(EZ125="",0,CL125*CL$2*IF($FC125="V",1,-1)*IF($Q125="Fixo",(EZ125-INDEX('Curva Forward'!$C$5:$AN$13,MATCH(CONCATENATE(BD_COMERCIAL!$K125," ",BD_COMERCIAL!$L125),'Curva Forward'!$B$5:$B$13,0),MATCH(GL$4,'Curva Forward'!$C$4:$AN$4,0))),EZ125))</f>
        <v>0</v>
      </c>
      <c r="GM125" s="200">
        <f>IF(FA125="",0,CM125*CM$2*IF($FC125="V",1,-1)*IF($Q125="Fixo",(FA125-INDEX('Curva Forward'!$C$5:$AN$13,MATCH(CONCATENATE(BD_COMERCIAL!$K125," ",BD_COMERCIAL!$L125),'Curva Forward'!$B$5:$B$13,0),MATCH(GM$4,'Curva Forward'!$C$4:$AN$4,0))),FA125))</f>
        <v>0</v>
      </c>
      <c r="GN125" s="200">
        <f>IF(FB125="",0,CN125*CN$2*IF($FC125="V",1,-1)*IF($Q125="Fixo",(FB125-INDEX('Curva Forward'!$C$5:$AN$13,MATCH(CONCATENATE(BD_COMERCIAL!$K125," ",BD_COMERCIAL!$L125),'Curva Forward'!$B$5:$B$13,0),MATCH(GN$4,'Curva Forward'!$C$4:$AN$4,0))),FB125))</f>
        <v>0</v>
      </c>
      <c r="GO125" s="201">
        <f t="shared" ca="1" si="44"/>
        <v>762220.8</v>
      </c>
      <c r="GP125" s="201">
        <f t="shared" ca="1" si="45"/>
        <v>0</v>
      </c>
    </row>
    <row r="126" spans="1:198" x14ac:dyDescent="0.25">
      <c r="A126" s="6"/>
      <c r="B126" s="7" t="s">
        <v>466</v>
      </c>
      <c r="C126" s="8">
        <v>44568</v>
      </c>
      <c r="D126" s="9" t="s">
        <v>124</v>
      </c>
      <c r="E126" s="9" t="s">
        <v>125</v>
      </c>
      <c r="F126" s="113">
        <v>3780401000108</v>
      </c>
      <c r="G126" s="10" t="s">
        <v>184</v>
      </c>
      <c r="H126" s="113">
        <v>27796415000170</v>
      </c>
      <c r="I126" s="9" t="s">
        <v>126</v>
      </c>
      <c r="J126" s="166" t="s">
        <v>467</v>
      </c>
      <c r="K126" s="10" t="s">
        <v>127</v>
      </c>
      <c r="L126" s="84" t="s">
        <v>22</v>
      </c>
      <c r="M126" s="11">
        <v>44621</v>
      </c>
      <c r="N126" s="12">
        <v>44651</v>
      </c>
      <c r="O126" s="10">
        <v>20</v>
      </c>
      <c r="P126" s="84">
        <v>130</v>
      </c>
      <c r="Q126" s="84" t="s">
        <v>128</v>
      </c>
      <c r="R126" s="10" t="s">
        <v>129</v>
      </c>
      <c r="S126" s="14" t="s">
        <v>135</v>
      </c>
      <c r="T126" s="11"/>
      <c r="U126" s="12"/>
      <c r="V126" s="257" t="str">
        <f ca="1">IF(U126="","",
IF(U126="NA","",
IFERROR(VLOOKUP(EOMONTH(M126,-2)+1,IPCA!$A:$B,2,0),
VLOOKUP(EOMONTH(TODAY(),-2)+1,IPCA!$A:$B,2,0))/
VLOOKUP(EOMONTH(U126,-2)+1,IPCA!$A:$B,2,0)*
P126))</f>
        <v/>
      </c>
      <c r="W126" s="84"/>
      <c r="X126" s="13" t="s">
        <v>133</v>
      </c>
      <c r="Y126" s="166"/>
      <c r="AA126" s="108"/>
      <c r="AB126" s="15"/>
      <c r="AD126">
        <v>20</v>
      </c>
      <c r="AM126" s="6"/>
      <c r="AN126" s="15"/>
      <c r="AY126" s="6"/>
      <c r="AZ126" s="15"/>
      <c r="BK126" s="6"/>
      <c r="BL126" s="15"/>
      <c r="BW126" s="6"/>
      <c r="BX126" s="15"/>
      <c r="CI126" s="6"/>
      <c r="CJ126" s="16">
        <f t="shared" si="29"/>
        <v>1.6986301369863013</v>
      </c>
      <c r="CK126" s="16" t="str">
        <f t="shared" si="30"/>
        <v/>
      </c>
      <c r="CL126" s="16" t="str">
        <f t="shared" si="31"/>
        <v/>
      </c>
      <c r="CM126" s="16" t="str">
        <f t="shared" si="32"/>
        <v/>
      </c>
      <c r="CN126" s="16" t="str">
        <f t="shared" si="33"/>
        <v/>
      </c>
      <c r="CO126" s="18"/>
      <c r="CP126" s="15"/>
      <c r="CR126">
        <v>130</v>
      </c>
      <c r="DA126" s="6"/>
      <c r="DB126" s="15"/>
      <c r="DM126" s="6"/>
      <c r="DN126" s="15"/>
      <c r="DY126" s="6"/>
      <c r="DZ126" s="15"/>
      <c r="EK126" s="6"/>
      <c r="EL126" s="15"/>
      <c r="EW126" s="6"/>
      <c r="EX126" s="16">
        <f t="shared" si="34"/>
        <v>11.04109589041096</v>
      </c>
      <c r="EY126" s="16" t="str">
        <f t="shared" si="35"/>
        <v/>
      </c>
      <c r="EZ126" s="16" t="str">
        <f t="shared" si="36"/>
        <v/>
      </c>
      <c r="FA126" s="16" t="str">
        <f t="shared" si="37"/>
        <v/>
      </c>
      <c r="FB126" s="160" t="str">
        <f t="shared" si="38"/>
        <v/>
      </c>
      <c r="FC126" t="s">
        <v>204</v>
      </c>
      <c r="FD126" s="20" t="s">
        <v>126</v>
      </c>
      <c r="FE126"/>
      <c r="FF126" s="209" t="s">
        <v>206</v>
      </c>
      <c r="FH126" s="284">
        <f t="shared" ca="1" si="39"/>
        <v>0</v>
      </c>
      <c r="FI126" s="208">
        <f t="shared" si="40"/>
        <v>1</v>
      </c>
      <c r="FK126" t="str">
        <f t="shared" si="41"/>
        <v>SHELL ENERGY DO BRASIL LTDA</v>
      </c>
      <c r="FL126" s="201">
        <f t="shared" ca="1" si="42"/>
        <v>1086240</v>
      </c>
      <c r="FM126" s="201">
        <f t="shared" ca="1" si="43"/>
        <v>0</v>
      </c>
      <c r="FN126" s="200">
        <f>AB126*AB$2*IF($FC126="V",1,-1)*IF($Q126="Fixo",(CP126-INDEX('Curva Forward'!$C$5:$AN$13,MATCH(CONCATENATE(BD_COMERCIAL!$K126," ",BD_COMERCIAL!$L126),'Curva Forward'!$B$5:$B$13,0),MATCH(FN$4,'Curva Forward'!$C$4:$AN$4,0))),CP126)</f>
        <v>0</v>
      </c>
      <c r="FO126" s="200">
        <f>AC126*AC$2*IF($FC126="V",1,-1)*IF($Q126="Fixo",(CQ126-INDEX('Curva Forward'!$C$5:$AN$13,MATCH(CONCATENATE(BD_COMERCIAL!$K126," ",BD_COMERCIAL!$L126),'Curva Forward'!$B$5:$B$13,0),MATCH(FO$4,'Curva Forward'!$C$4:$AN$4,0))),CQ126)</f>
        <v>0</v>
      </c>
      <c r="FP126" s="200">
        <f>AD126*AD$2*IF($FC126="V",1,-1)*IF($Q126="Fixo",(CR126-INDEX('Curva Forward'!$C$5:$AN$13,MATCH(CONCATENATE(BD_COMERCIAL!$K126," ",BD_COMERCIAL!$L126),'Curva Forward'!$B$5:$B$13,0),MATCH(FP$4,'Curva Forward'!$C$4:$AN$4,0))),CR126)</f>
        <v>1086240</v>
      </c>
      <c r="FQ126" s="200">
        <f>AE126*AE$2*IF($FC126="V",1,-1)*IF($Q126="Fixo",(CS126-INDEX('Curva Forward'!$C$5:$AN$13,MATCH(CONCATENATE(BD_COMERCIAL!$K126," ",BD_COMERCIAL!$L126),'Curva Forward'!$B$5:$B$13,0),MATCH(FQ$4,'Curva Forward'!$C$4:$AN$4,0))),CS126)</f>
        <v>0</v>
      </c>
      <c r="FR126" s="200">
        <f>AF126*AF$2*IF($FC126="V",1,-1)*IF($Q126="Fixo",(CT126-INDEX('Curva Forward'!$C$5:$AN$13,MATCH(CONCATENATE(BD_COMERCIAL!$K126," ",BD_COMERCIAL!$L126),'Curva Forward'!$B$5:$B$13,0),MATCH(FR$4,'Curva Forward'!$C$4:$AN$4,0))),CT126)</f>
        <v>0</v>
      </c>
      <c r="FS126" s="200">
        <f>AG126*AG$2*IF($FC126="V",1,-1)*IF($Q126="Fixo",(CU126-INDEX('Curva Forward'!$C$5:$AN$13,MATCH(CONCATENATE(BD_COMERCIAL!$K126," ",BD_COMERCIAL!$L126),'Curva Forward'!$B$5:$B$13,0),MATCH(FS$4,'Curva Forward'!$C$4:$AN$4,0))),CU126)</f>
        <v>0</v>
      </c>
      <c r="FT126" s="200">
        <f>AH126*AH$2*IF($FC126="V",1,-1)*IF($Q126="Fixo",(CV126-INDEX('Curva Forward'!$C$5:$AN$13,MATCH(CONCATENATE(BD_COMERCIAL!$K126," ",BD_COMERCIAL!$L126),'Curva Forward'!$B$5:$B$13,0),MATCH(FT$4,'Curva Forward'!$C$4:$AN$4,0))),CV126)</f>
        <v>0</v>
      </c>
      <c r="FU126" s="200">
        <f>AI126*AI$2*IF($FC126="V",1,-1)*IF($Q126="Fixo",(CW126-INDEX('Curva Forward'!$C$5:$AN$13,MATCH(CONCATENATE(BD_COMERCIAL!$K126," ",BD_COMERCIAL!$L126),'Curva Forward'!$B$5:$B$13,0),MATCH(FU$4,'Curva Forward'!$C$4:$AN$4,0))),CW126)</f>
        <v>0</v>
      </c>
      <c r="FV126" s="200">
        <f>AJ126*AJ$2*IF($FC126="V",1,-1)*IF($Q126="Fixo",(CX126-INDEX('Curva Forward'!$C$5:$AN$13,MATCH(CONCATENATE(BD_COMERCIAL!$K126," ",BD_COMERCIAL!$L126),'Curva Forward'!$B$5:$B$13,0),MATCH(FV$4,'Curva Forward'!$C$4:$AN$4,0))),CX126)</f>
        <v>0</v>
      </c>
      <c r="FW126" s="200">
        <f>AK126*AK$2*IF($FC126="V",1,-1)*IF($Q126="Fixo",(CY126-INDEX('Curva Forward'!$C$5:$AN$13,MATCH(CONCATENATE(BD_COMERCIAL!$K126," ",BD_COMERCIAL!$L126),'Curva Forward'!$B$5:$B$13,0),MATCH(FW$4,'Curva Forward'!$C$4:$AN$4,0))),CY126)</f>
        <v>0</v>
      </c>
      <c r="FX126" s="200">
        <f>AL126*AL$2*IF($FC126="V",1,-1)*IF($Q126="Fixo",(CZ126-INDEX('Curva Forward'!$C$5:$AN$13,MATCH(CONCATENATE(BD_COMERCIAL!$K126," ",BD_COMERCIAL!$L126),'Curva Forward'!$B$5:$B$13,0),MATCH(FX$4,'Curva Forward'!$C$4:$AN$4,0))),CZ126)</f>
        <v>0</v>
      </c>
      <c r="FY126" s="200">
        <f>AM126*AM$2*IF($FC126="V",1,-1)*IF($Q126="Fixo",(DA126-INDEX('Curva Forward'!$C$5:$AN$13,MATCH(CONCATENATE(BD_COMERCIAL!$K126," ",BD_COMERCIAL!$L126),'Curva Forward'!$B$5:$B$13,0),MATCH(FY$4,'Curva Forward'!$C$4:$AN$4,0))),DA126)</f>
        <v>0</v>
      </c>
      <c r="FZ126" s="200">
        <f>AN126*AN$2*IF($FC126="V",1,-1)*IF($Q126="Fixo",(DB126-INDEX('Curva Forward'!$C$5:$AN$13,MATCH(CONCATENATE(BD_COMERCIAL!$K126," ",BD_COMERCIAL!$L126),'Curva Forward'!$B$5:$B$13,0),MATCH(FZ$4,'Curva Forward'!$C$4:$AN$4,0))),DB126)</f>
        <v>0</v>
      </c>
      <c r="GA126" s="200">
        <f>AO126*AO$2*IF($FC126="V",1,-1)*IF($Q126="Fixo",(DC126-INDEX('Curva Forward'!$C$5:$AN$13,MATCH(CONCATENATE(BD_COMERCIAL!$K126," ",BD_COMERCIAL!$L126),'Curva Forward'!$B$5:$B$13,0),MATCH(GA$4,'Curva Forward'!$C$4:$AN$4,0))),DC126)</f>
        <v>0</v>
      </c>
      <c r="GB126" s="200">
        <f>AP126*AP$2*IF($FC126="V",1,-1)*IF($Q126="Fixo",(DD126-INDEX('Curva Forward'!$C$5:$AN$13,MATCH(CONCATENATE(BD_COMERCIAL!$K126," ",BD_COMERCIAL!$L126),'Curva Forward'!$B$5:$B$13,0),MATCH(GB$4,'Curva Forward'!$C$4:$AN$4,0))),DD126)</f>
        <v>0</v>
      </c>
      <c r="GC126" s="200">
        <f>AQ126*AQ$2*IF($FC126="V",1,-1)*IF($Q126="Fixo",(DE126-INDEX('Curva Forward'!$C$5:$AN$13,MATCH(CONCATENATE(BD_COMERCIAL!$K126," ",BD_COMERCIAL!$L126),'Curva Forward'!$B$5:$B$13,0),MATCH(GC$4,'Curva Forward'!$C$4:$AN$4,0))),DE126)</f>
        <v>0</v>
      </c>
      <c r="GD126" s="200">
        <f>AR126*AR$2*IF($FC126="V",1,-1)*IF($Q126="Fixo",(DF126-INDEX('Curva Forward'!$C$5:$AN$13,MATCH(CONCATENATE(BD_COMERCIAL!$K126," ",BD_COMERCIAL!$L126),'Curva Forward'!$B$5:$B$13,0),MATCH(GD$4,'Curva Forward'!$C$4:$AN$4,0))),DF126)</f>
        <v>0</v>
      </c>
      <c r="GE126" s="200">
        <f>AS126*AS$2*IF($FC126="V",1,-1)*IF($Q126="Fixo",(DG126-INDEX('Curva Forward'!$C$5:$AN$13,MATCH(CONCATENATE(BD_COMERCIAL!$K126," ",BD_COMERCIAL!$L126),'Curva Forward'!$B$5:$B$13,0),MATCH(GE$4,'Curva Forward'!$C$4:$AN$4,0))),DG126)</f>
        <v>0</v>
      </c>
      <c r="GF126" s="200">
        <f>AT126*AT$2*IF($FC126="V",1,-1)*IF($Q126="Fixo",(DH126-INDEX('Curva Forward'!$C$5:$AN$13,MATCH(CONCATENATE(BD_COMERCIAL!$K126," ",BD_COMERCIAL!$L126),'Curva Forward'!$B$5:$B$13,0),MATCH(GF$4,'Curva Forward'!$C$4:$AN$4,0))),DH126)</f>
        <v>0</v>
      </c>
      <c r="GG126" s="200">
        <f>AU126*AU$2*IF($FC126="V",1,-1)*IF($Q126="Fixo",(DI126-INDEX('Curva Forward'!$C$5:$AN$13,MATCH(CONCATENATE(BD_COMERCIAL!$K126," ",BD_COMERCIAL!$L126),'Curva Forward'!$B$5:$B$13,0),MATCH(GG$4,'Curva Forward'!$C$4:$AN$4,0))),DI126)</f>
        <v>0</v>
      </c>
      <c r="GH126" s="200">
        <f>AV126*AV$2*IF($FC126="V",1,-1)*IF($Q126="Fixo",(DJ126-INDEX('Curva Forward'!$C$5:$AN$13,MATCH(CONCATENATE(BD_COMERCIAL!$K126," ",BD_COMERCIAL!$L126),'Curva Forward'!$B$5:$B$13,0),MATCH(GH$4,'Curva Forward'!$C$4:$AN$4,0))),DJ126)</f>
        <v>0</v>
      </c>
      <c r="GI126" s="200">
        <f>AW126*AW$2*IF($FC126="V",1,-1)*IF($Q126="Fixo",(DK126-INDEX('Curva Forward'!$C$5:$AN$13,MATCH(CONCATENATE(BD_COMERCIAL!$K126," ",BD_COMERCIAL!$L126),'Curva Forward'!$B$5:$B$13,0),MATCH(GI$4,'Curva Forward'!$C$4:$AN$4,0))),DK126)</f>
        <v>0</v>
      </c>
      <c r="GJ126" s="200">
        <f>AX126*AX$2*IF($FC126="V",1,-1)*IF($Q126="Fixo",(DL126-INDEX('Curva Forward'!$C$5:$AN$13,MATCH(CONCATENATE(BD_COMERCIAL!$K126," ",BD_COMERCIAL!$L126),'Curva Forward'!$B$5:$B$13,0),MATCH(GJ$4,'Curva Forward'!$C$4:$AN$4,0))),DL126)</f>
        <v>0</v>
      </c>
      <c r="GK126" s="200">
        <f>AY126*AY$2*IF($FC126="V",1,-1)*IF($Q126="Fixo",(DM126-INDEX('Curva Forward'!$C$5:$AN$13,MATCH(CONCATENATE(BD_COMERCIAL!$K126," ",BD_COMERCIAL!$L126),'Curva Forward'!$B$5:$B$13,0),MATCH(GK$4,'Curva Forward'!$C$4:$AN$4,0))),DM126)</f>
        <v>0</v>
      </c>
      <c r="GL126" s="200">
        <f>IF(EZ126="",0,CL126*CL$2*IF($FC126="V",1,-1)*IF($Q126="Fixo",(EZ126-INDEX('Curva Forward'!$C$5:$AN$13,MATCH(CONCATENATE(BD_COMERCIAL!$K126," ",BD_COMERCIAL!$L126),'Curva Forward'!$B$5:$B$13,0),MATCH(GL$4,'Curva Forward'!$C$4:$AN$4,0))),EZ126))</f>
        <v>0</v>
      </c>
      <c r="GM126" s="200">
        <f>IF(FA126="",0,CM126*CM$2*IF($FC126="V",1,-1)*IF($Q126="Fixo",(FA126-INDEX('Curva Forward'!$C$5:$AN$13,MATCH(CONCATENATE(BD_COMERCIAL!$K126," ",BD_COMERCIAL!$L126),'Curva Forward'!$B$5:$B$13,0),MATCH(GM$4,'Curva Forward'!$C$4:$AN$4,0))),FA126))</f>
        <v>0</v>
      </c>
      <c r="GN126" s="200">
        <f>IF(FB126="",0,CN126*CN$2*IF($FC126="V",1,-1)*IF($Q126="Fixo",(FB126-INDEX('Curva Forward'!$C$5:$AN$13,MATCH(CONCATENATE(BD_COMERCIAL!$K126," ",BD_COMERCIAL!$L126),'Curva Forward'!$B$5:$B$13,0),MATCH(GN$4,'Curva Forward'!$C$4:$AN$4,0))),FB126))</f>
        <v>0</v>
      </c>
      <c r="GO126" s="201">
        <f t="shared" ca="1" si="44"/>
        <v>0</v>
      </c>
      <c r="GP126" s="201">
        <f t="shared" ca="1" si="45"/>
        <v>0</v>
      </c>
    </row>
    <row r="127" spans="1:198" x14ac:dyDescent="0.25">
      <c r="A127" s="6"/>
      <c r="B127" s="7" t="s">
        <v>468</v>
      </c>
      <c r="C127" s="8">
        <v>44568</v>
      </c>
      <c r="D127" s="9" t="s">
        <v>131</v>
      </c>
      <c r="E127" s="9" t="s">
        <v>216</v>
      </c>
      <c r="F127" s="113">
        <v>4270778000171</v>
      </c>
      <c r="G127" s="10" t="s">
        <v>125</v>
      </c>
      <c r="H127" s="113">
        <v>3780401000108</v>
      </c>
      <c r="I127" s="9" t="s">
        <v>126</v>
      </c>
      <c r="J127" s="166" t="s">
        <v>467</v>
      </c>
      <c r="K127" s="10" t="s">
        <v>127</v>
      </c>
      <c r="L127" s="84" t="s">
        <v>22</v>
      </c>
      <c r="M127" s="11">
        <v>44743</v>
      </c>
      <c r="N127" s="12">
        <v>44773</v>
      </c>
      <c r="O127" s="10">
        <v>20</v>
      </c>
      <c r="P127" s="84">
        <v>210</v>
      </c>
      <c r="Q127" s="84" t="s">
        <v>128</v>
      </c>
      <c r="R127" s="10" t="s">
        <v>129</v>
      </c>
      <c r="S127" s="14" t="s">
        <v>135</v>
      </c>
      <c r="T127" s="11"/>
      <c r="U127" s="12"/>
      <c r="V127" s="257" t="str">
        <f ca="1">IF(U127="","",
IF(U127="NA","",
IFERROR(VLOOKUP(EOMONTH(M127,-2)+1,IPCA!$A:$B,2,0),
VLOOKUP(EOMONTH(TODAY(),-2)+1,IPCA!$A:$B,2,0))/
VLOOKUP(EOMONTH(U127,-2)+1,IPCA!$A:$B,2,0)*
P127))</f>
        <v/>
      </c>
      <c r="W127" s="84"/>
      <c r="X127" s="13" t="s">
        <v>133</v>
      </c>
      <c r="Y127" s="166"/>
      <c r="AA127" s="108"/>
      <c r="AB127" s="15"/>
      <c r="AH127">
        <v>20</v>
      </c>
      <c r="AM127" s="6"/>
      <c r="AN127" s="15"/>
      <c r="AY127" s="6"/>
      <c r="AZ127" s="15"/>
      <c r="BK127" s="6"/>
      <c r="BL127" s="15"/>
      <c r="BW127" s="6"/>
      <c r="BX127" s="15"/>
      <c r="CI127" s="6"/>
      <c r="CJ127" s="16">
        <f t="shared" si="29"/>
        <v>1.6986301369863013</v>
      </c>
      <c r="CK127" s="16" t="str">
        <f t="shared" si="30"/>
        <v/>
      </c>
      <c r="CL127" s="16" t="str">
        <f t="shared" si="31"/>
        <v/>
      </c>
      <c r="CM127" s="16" t="str">
        <f t="shared" si="32"/>
        <v/>
      </c>
      <c r="CN127" s="16" t="str">
        <f t="shared" si="33"/>
        <v/>
      </c>
      <c r="CO127" s="18"/>
      <c r="CP127" s="15"/>
      <c r="CV127">
        <v>210</v>
      </c>
      <c r="DA127" s="6"/>
      <c r="DB127" s="15"/>
      <c r="DM127" s="6"/>
      <c r="DN127" s="15"/>
      <c r="DY127" s="6"/>
      <c r="DZ127" s="15"/>
      <c r="EK127" s="6"/>
      <c r="EL127" s="15"/>
      <c r="EW127" s="6"/>
      <c r="EX127" s="16">
        <f t="shared" si="34"/>
        <v>17.835616438356166</v>
      </c>
      <c r="EY127" s="16" t="str">
        <f t="shared" si="35"/>
        <v/>
      </c>
      <c r="EZ127" s="16" t="str">
        <f t="shared" si="36"/>
        <v/>
      </c>
      <c r="FA127" s="16" t="str">
        <f t="shared" si="37"/>
        <v/>
      </c>
      <c r="FB127" s="160" t="str">
        <f t="shared" si="38"/>
        <v/>
      </c>
      <c r="FC127" t="s">
        <v>205</v>
      </c>
      <c r="FD127" s="20" t="s">
        <v>126</v>
      </c>
      <c r="FE127"/>
      <c r="FF127" s="209" t="s">
        <v>206</v>
      </c>
      <c r="FH127" s="284">
        <f t="shared" ca="1" si="39"/>
        <v>0</v>
      </c>
      <c r="FI127" s="208">
        <f t="shared" si="40"/>
        <v>1</v>
      </c>
      <c r="FK127" t="str">
        <f t="shared" si="41"/>
        <v>Santander Corretora de Seguros, Investimentos e Serviços S.A.</v>
      </c>
      <c r="FL127" s="201">
        <f t="shared" ca="1" si="42"/>
        <v>-2133048</v>
      </c>
      <c r="FM127" s="201">
        <f t="shared" ca="1" si="43"/>
        <v>0</v>
      </c>
      <c r="FN127" s="200">
        <f>AB127*AB$2*IF($FC127="V",1,-1)*IF($Q127="Fixo",(CP127-INDEX('Curva Forward'!$C$5:$AN$13,MATCH(CONCATENATE(BD_COMERCIAL!$K127," ",BD_COMERCIAL!$L127),'Curva Forward'!$B$5:$B$13,0),MATCH(FN$4,'Curva Forward'!$C$4:$AN$4,0))),CP127)</f>
        <v>0</v>
      </c>
      <c r="FO127" s="200">
        <f>AC127*AC$2*IF($FC127="V",1,-1)*IF($Q127="Fixo",(CQ127-INDEX('Curva Forward'!$C$5:$AN$13,MATCH(CONCATENATE(BD_COMERCIAL!$K127," ",BD_COMERCIAL!$L127),'Curva Forward'!$B$5:$B$13,0),MATCH(FO$4,'Curva Forward'!$C$4:$AN$4,0))),CQ127)</f>
        <v>0</v>
      </c>
      <c r="FP127" s="200">
        <f>AD127*AD$2*IF($FC127="V",1,-1)*IF($Q127="Fixo",(CR127-INDEX('Curva Forward'!$C$5:$AN$13,MATCH(CONCATENATE(BD_COMERCIAL!$K127," ",BD_COMERCIAL!$L127),'Curva Forward'!$B$5:$B$13,0),MATCH(FP$4,'Curva Forward'!$C$4:$AN$4,0))),CR127)</f>
        <v>0</v>
      </c>
      <c r="FQ127" s="200">
        <f>AE127*AE$2*IF($FC127="V",1,-1)*IF($Q127="Fixo",(CS127-INDEX('Curva Forward'!$C$5:$AN$13,MATCH(CONCATENATE(BD_COMERCIAL!$K127," ",BD_COMERCIAL!$L127),'Curva Forward'!$B$5:$B$13,0),MATCH(FQ$4,'Curva Forward'!$C$4:$AN$4,0))),CS127)</f>
        <v>0</v>
      </c>
      <c r="FR127" s="200">
        <f>AF127*AF$2*IF($FC127="V",1,-1)*IF($Q127="Fixo",(CT127-INDEX('Curva Forward'!$C$5:$AN$13,MATCH(CONCATENATE(BD_COMERCIAL!$K127," ",BD_COMERCIAL!$L127),'Curva Forward'!$B$5:$B$13,0),MATCH(FR$4,'Curva Forward'!$C$4:$AN$4,0))),CT127)</f>
        <v>0</v>
      </c>
      <c r="FS127" s="200">
        <f>AG127*AG$2*IF($FC127="V",1,-1)*IF($Q127="Fixo",(CU127-INDEX('Curva Forward'!$C$5:$AN$13,MATCH(CONCATENATE(BD_COMERCIAL!$K127," ",BD_COMERCIAL!$L127),'Curva Forward'!$B$5:$B$13,0),MATCH(FS$4,'Curva Forward'!$C$4:$AN$4,0))),CU127)</f>
        <v>0</v>
      </c>
      <c r="FT127" s="200">
        <f>AH127*AH$2*IF($FC127="V",1,-1)*IF($Q127="Fixo",(CV127-INDEX('Curva Forward'!$C$5:$AN$13,MATCH(CONCATENATE(BD_COMERCIAL!$K127," ",BD_COMERCIAL!$L127),'Curva Forward'!$B$5:$B$13,0),MATCH(FT$4,'Curva Forward'!$C$4:$AN$4,0))),CV127)</f>
        <v>-2133048</v>
      </c>
      <c r="FU127" s="200">
        <f>AI127*AI$2*IF($FC127="V",1,-1)*IF($Q127="Fixo",(CW127-INDEX('Curva Forward'!$C$5:$AN$13,MATCH(CONCATENATE(BD_COMERCIAL!$K127," ",BD_COMERCIAL!$L127),'Curva Forward'!$B$5:$B$13,0),MATCH(FU$4,'Curva Forward'!$C$4:$AN$4,0))),CW127)</f>
        <v>0</v>
      </c>
      <c r="FV127" s="200">
        <f>AJ127*AJ$2*IF($FC127="V",1,-1)*IF($Q127="Fixo",(CX127-INDEX('Curva Forward'!$C$5:$AN$13,MATCH(CONCATENATE(BD_COMERCIAL!$K127," ",BD_COMERCIAL!$L127),'Curva Forward'!$B$5:$B$13,0),MATCH(FV$4,'Curva Forward'!$C$4:$AN$4,0))),CX127)</f>
        <v>0</v>
      </c>
      <c r="FW127" s="200">
        <f>AK127*AK$2*IF($FC127="V",1,-1)*IF($Q127="Fixo",(CY127-INDEX('Curva Forward'!$C$5:$AN$13,MATCH(CONCATENATE(BD_COMERCIAL!$K127," ",BD_COMERCIAL!$L127),'Curva Forward'!$B$5:$B$13,0),MATCH(FW$4,'Curva Forward'!$C$4:$AN$4,0))),CY127)</f>
        <v>0</v>
      </c>
      <c r="FX127" s="200">
        <f>AL127*AL$2*IF($FC127="V",1,-1)*IF($Q127="Fixo",(CZ127-INDEX('Curva Forward'!$C$5:$AN$13,MATCH(CONCATENATE(BD_COMERCIAL!$K127," ",BD_COMERCIAL!$L127),'Curva Forward'!$B$5:$B$13,0),MATCH(FX$4,'Curva Forward'!$C$4:$AN$4,0))),CZ127)</f>
        <v>0</v>
      </c>
      <c r="FY127" s="200">
        <f>AM127*AM$2*IF($FC127="V",1,-1)*IF($Q127="Fixo",(DA127-INDEX('Curva Forward'!$C$5:$AN$13,MATCH(CONCATENATE(BD_COMERCIAL!$K127," ",BD_COMERCIAL!$L127),'Curva Forward'!$B$5:$B$13,0),MATCH(FY$4,'Curva Forward'!$C$4:$AN$4,0))),DA127)</f>
        <v>0</v>
      </c>
      <c r="FZ127" s="200">
        <f>AN127*AN$2*IF($FC127="V",1,-1)*IF($Q127="Fixo",(DB127-INDEX('Curva Forward'!$C$5:$AN$13,MATCH(CONCATENATE(BD_COMERCIAL!$K127," ",BD_COMERCIAL!$L127),'Curva Forward'!$B$5:$B$13,0),MATCH(FZ$4,'Curva Forward'!$C$4:$AN$4,0))),DB127)</f>
        <v>0</v>
      </c>
      <c r="GA127" s="200">
        <f>AO127*AO$2*IF($FC127="V",1,-1)*IF($Q127="Fixo",(DC127-INDEX('Curva Forward'!$C$5:$AN$13,MATCH(CONCATENATE(BD_COMERCIAL!$K127," ",BD_COMERCIAL!$L127),'Curva Forward'!$B$5:$B$13,0),MATCH(GA$4,'Curva Forward'!$C$4:$AN$4,0))),DC127)</f>
        <v>0</v>
      </c>
      <c r="GB127" s="200">
        <f>AP127*AP$2*IF($FC127="V",1,-1)*IF($Q127="Fixo",(DD127-INDEX('Curva Forward'!$C$5:$AN$13,MATCH(CONCATENATE(BD_COMERCIAL!$K127," ",BD_COMERCIAL!$L127),'Curva Forward'!$B$5:$B$13,0),MATCH(GB$4,'Curva Forward'!$C$4:$AN$4,0))),DD127)</f>
        <v>0</v>
      </c>
      <c r="GC127" s="200">
        <f>AQ127*AQ$2*IF($FC127="V",1,-1)*IF($Q127="Fixo",(DE127-INDEX('Curva Forward'!$C$5:$AN$13,MATCH(CONCATENATE(BD_COMERCIAL!$K127," ",BD_COMERCIAL!$L127),'Curva Forward'!$B$5:$B$13,0),MATCH(GC$4,'Curva Forward'!$C$4:$AN$4,0))),DE127)</f>
        <v>0</v>
      </c>
      <c r="GD127" s="200">
        <f>AR127*AR$2*IF($FC127="V",1,-1)*IF($Q127="Fixo",(DF127-INDEX('Curva Forward'!$C$5:$AN$13,MATCH(CONCATENATE(BD_COMERCIAL!$K127," ",BD_COMERCIAL!$L127),'Curva Forward'!$B$5:$B$13,0),MATCH(GD$4,'Curva Forward'!$C$4:$AN$4,0))),DF127)</f>
        <v>0</v>
      </c>
      <c r="GE127" s="200">
        <f>AS127*AS$2*IF($FC127="V",1,-1)*IF($Q127="Fixo",(DG127-INDEX('Curva Forward'!$C$5:$AN$13,MATCH(CONCATENATE(BD_COMERCIAL!$K127," ",BD_COMERCIAL!$L127),'Curva Forward'!$B$5:$B$13,0),MATCH(GE$4,'Curva Forward'!$C$4:$AN$4,0))),DG127)</f>
        <v>0</v>
      </c>
      <c r="GF127" s="200">
        <f>AT127*AT$2*IF($FC127="V",1,-1)*IF($Q127="Fixo",(DH127-INDEX('Curva Forward'!$C$5:$AN$13,MATCH(CONCATENATE(BD_COMERCIAL!$K127," ",BD_COMERCIAL!$L127),'Curva Forward'!$B$5:$B$13,0),MATCH(GF$4,'Curva Forward'!$C$4:$AN$4,0))),DH127)</f>
        <v>0</v>
      </c>
      <c r="GG127" s="200">
        <f>AU127*AU$2*IF($FC127="V",1,-1)*IF($Q127="Fixo",(DI127-INDEX('Curva Forward'!$C$5:$AN$13,MATCH(CONCATENATE(BD_COMERCIAL!$K127," ",BD_COMERCIAL!$L127),'Curva Forward'!$B$5:$B$13,0),MATCH(GG$4,'Curva Forward'!$C$4:$AN$4,0))),DI127)</f>
        <v>0</v>
      </c>
      <c r="GH127" s="200">
        <f>AV127*AV$2*IF($FC127="V",1,-1)*IF($Q127="Fixo",(DJ127-INDEX('Curva Forward'!$C$5:$AN$13,MATCH(CONCATENATE(BD_COMERCIAL!$K127," ",BD_COMERCIAL!$L127),'Curva Forward'!$B$5:$B$13,0),MATCH(GH$4,'Curva Forward'!$C$4:$AN$4,0))),DJ127)</f>
        <v>0</v>
      </c>
      <c r="GI127" s="200">
        <f>AW127*AW$2*IF($FC127="V",1,-1)*IF($Q127="Fixo",(DK127-INDEX('Curva Forward'!$C$5:$AN$13,MATCH(CONCATENATE(BD_COMERCIAL!$K127," ",BD_COMERCIAL!$L127),'Curva Forward'!$B$5:$B$13,0),MATCH(GI$4,'Curva Forward'!$C$4:$AN$4,0))),DK127)</f>
        <v>0</v>
      </c>
      <c r="GJ127" s="200">
        <f>AX127*AX$2*IF($FC127="V",1,-1)*IF($Q127="Fixo",(DL127-INDEX('Curva Forward'!$C$5:$AN$13,MATCH(CONCATENATE(BD_COMERCIAL!$K127," ",BD_COMERCIAL!$L127),'Curva Forward'!$B$5:$B$13,0),MATCH(GJ$4,'Curva Forward'!$C$4:$AN$4,0))),DL127)</f>
        <v>0</v>
      </c>
      <c r="GK127" s="200">
        <f>AY127*AY$2*IF($FC127="V",1,-1)*IF($Q127="Fixo",(DM127-INDEX('Curva Forward'!$C$5:$AN$13,MATCH(CONCATENATE(BD_COMERCIAL!$K127," ",BD_COMERCIAL!$L127),'Curva Forward'!$B$5:$B$13,0),MATCH(GK$4,'Curva Forward'!$C$4:$AN$4,0))),DM127)</f>
        <v>0</v>
      </c>
      <c r="GL127" s="200">
        <f>IF(EZ127="",0,CL127*CL$2*IF($FC127="V",1,-1)*IF($Q127="Fixo",(EZ127-INDEX('Curva Forward'!$C$5:$AN$13,MATCH(CONCATENATE(BD_COMERCIAL!$K127," ",BD_COMERCIAL!$L127),'Curva Forward'!$B$5:$B$13,0),MATCH(GL$4,'Curva Forward'!$C$4:$AN$4,0))),EZ127))</f>
        <v>0</v>
      </c>
      <c r="GM127" s="200">
        <f>IF(FA127="",0,CM127*CM$2*IF($FC127="V",1,-1)*IF($Q127="Fixo",(FA127-INDEX('Curva Forward'!$C$5:$AN$13,MATCH(CONCATENATE(BD_COMERCIAL!$K127," ",BD_COMERCIAL!$L127),'Curva Forward'!$B$5:$B$13,0),MATCH(GM$4,'Curva Forward'!$C$4:$AN$4,0))),FA127))</f>
        <v>0</v>
      </c>
      <c r="GN127" s="200">
        <f>IF(FB127="",0,CN127*CN$2*IF($FC127="V",1,-1)*IF($Q127="Fixo",(FB127-INDEX('Curva Forward'!$C$5:$AN$13,MATCH(CONCATENATE(BD_COMERCIAL!$K127," ",BD_COMERCIAL!$L127),'Curva Forward'!$B$5:$B$13,0),MATCH(GN$4,'Curva Forward'!$C$4:$AN$4,0))),FB127))</f>
        <v>0</v>
      </c>
      <c r="GO127" s="201">
        <f t="shared" ca="1" si="44"/>
        <v>0</v>
      </c>
      <c r="GP127" s="201">
        <f t="shared" ca="1" si="45"/>
        <v>0</v>
      </c>
    </row>
    <row r="128" spans="1:198" x14ac:dyDescent="0.25">
      <c r="A128" s="6"/>
      <c r="B128" s="7" t="s">
        <v>469</v>
      </c>
      <c r="C128" s="8">
        <v>44568</v>
      </c>
      <c r="D128" s="9" t="s">
        <v>131</v>
      </c>
      <c r="E128" s="9" t="s">
        <v>242</v>
      </c>
      <c r="F128" s="113">
        <v>28397998000129</v>
      </c>
      <c r="G128" s="10" t="s">
        <v>125</v>
      </c>
      <c r="H128" s="113">
        <v>3780401000108</v>
      </c>
      <c r="I128" s="9" t="s">
        <v>126</v>
      </c>
      <c r="J128" s="166" t="s">
        <v>470</v>
      </c>
      <c r="K128" s="10" t="s">
        <v>127</v>
      </c>
      <c r="L128" s="84" t="s">
        <v>22</v>
      </c>
      <c r="M128" s="11">
        <v>44593</v>
      </c>
      <c r="N128" s="12">
        <v>44620</v>
      </c>
      <c r="O128" s="10">
        <v>0.6</v>
      </c>
      <c r="P128" s="84">
        <v>107</v>
      </c>
      <c r="Q128" s="84" t="s">
        <v>128</v>
      </c>
      <c r="R128" s="10" t="s">
        <v>129</v>
      </c>
      <c r="S128" s="14" t="s">
        <v>135</v>
      </c>
      <c r="T128" s="11"/>
      <c r="U128" s="12"/>
      <c r="V128" s="257" t="str">
        <f ca="1">IF(U128="","",
IF(U128="NA","",
IFERROR(VLOOKUP(EOMONTH(M128,-2)+1,IPCA!$A:$B,2,0),
VLOOKUP(EOMONTH(TODAY(),-2)+1,IPCA!$A:$B,2,0))/
VLOOKUP(EOMONTH(U128,-2)+1,IPCA!$A:$B,2,0)*
P128))</f>
        <v/>
      </c>
      <c r="W128" s="84"/>
      <c r="X128" s="13" t="s">
        <v>6</v>
      </c>
      <c r="Y128" s="166"/>
      <c r="AA128" s="108"/>
      <c r="AB128" s="15"/>
      <c r="AC128">
        <v>0.6</v>
      </c>
      <c r="AM128" s="6"/>
      <c r="AN128" s="15"/>
      <c r="AY128" s="6"/>
      <c r="AZ128" s="15"/>
      <c r="BK128" s="6"/>
      <c r="BL128" s="15"/>
      <c r="BW128" s="6"/>
      <c r="BX128" s="15"/>
      <c r="CI128" s="6"/>
      <c r="CJ128" s="16">
        <f t="shared" si="29"/>
        <v>4.6027397260273974E-2</v>
      </c>
      <c r="CK128" s="16" t="str">
        <f t="shared" si="30"/>
        <v/>
      </c>
      <c r="CL128" s="16" t="str">
        <f t="shared" si="31"/>
        <v/>
      </c>
      <c r="CM128" s="16" t="str">
        <f t="shared" si="32"/>
        <v/>
      </c>
      <c r="CN128" s="16" t="str">
        <f t="shared" si="33"/>
        <v/>
      </c>
      <c r="CO128" s="18"/>
      <c r="CP128" s="15"/>
      <c r="CQ128">
        <v>107</v>
      </c>
      <c r="DA128" s="6"/>
      <c r="DB128" s="15"/>
      <c r="DM128" s="6"/>
      <c r="DN128" s="15"/>
      <c r="DY128" s="6"/>
      <c r="DZ128" s="15"/>
      <c r="EK128" s="6"/>
      <c r="EL128" s="15"/>
      <c r="EW128" s="6"/>
      <c r="EX128" s="16">
        <f t="shared" si="34"/>
        <v>8.2082191780821923</v>
      </c>
      <c r="EY128" s="16" t="str">
        <f t="shared" si="35"/>
        <v/>
      </c>
      <c r="EZ128" s="16" t="str">
        <f t="shared" si="36"/>
        <v/>
      </c>
      <c r="FA128" s="16" t="str">
        <f t="shared" si="37"/>
        <v/>
      </c>
      <c r="FB128" s="160" t="str">
        <f t="shared" si="38"/>
        <v/>
      </c>
      <c r="FC128" t="s">
        <v>205</v>
      </c>
      <c r="FD128" s="20" t="s">
        <v>126</v>
      </c>
      <c r="FE128"/>
      <c r="FF128" s="209" t="s">
        <v>206</v>
      </c>
      <c r="FH128" s="284">
        <f t="shared" ca="1" si="39"/>
        <v>0</v>
      </c>
      <c r="FI128" s="208">
        <f t="shared" si="40"/>
        <v>0.9</v>
      </c>
      <c r="FK128" t="str">
        <f t="shared" si="41"/>
        <v>Lux Energy Comercializadora de Energia LTDA.</v>
      </c>
      <c r="FL128" s="201">
        <f t="shared" ca="1" si="42"/>
        <v>-20160</v>
      </c>
      <c r="FM128" s="201">
        <f t="shared" ca="1" si="43"/>
        <v>0</v>
      </c>
      <c r="FN128" s="200">
        <f>AB128*AB$2*IF($FC128="V",1,-1)*IF($Q128="Fixo",(CP128-INDEX('Curva Forward'!$C$5:$AN$13,MATCH(CONCATENATE(BD_COMERCIAL!$K128," ",BD_COMERCIAL!$L128),'Curva Forward'!$B$5:$B$13,0),MATCH(FN$4,'Curva Forward'!$C$4:$AN$4,0))),CP128)</f>
        <v>0</v>
      </c>
      <c r="FO128" s="200">
        <f>AC128*AC$2*IF($FC128="V",1,-1)*IF($Q128="Fixo",(CQ128-INDEX('Curva Forward'!$C$5:$AN$13,MATCH(CONCATENATE(BD_COMERCIAL!$K128," ",BD_COMERCIAL!$L128),'Curva Forward'!$B$5:$B$13,0),MATCH(FO$4,'Curva Forward'!$C$4:$AN$4,0))),CQ128)</f>
        <v>-20160</v>
      </c>
      <c r="FP128" s="200">
        <f>AD128*AD$2*IF($FC128="V",1,-1)*IF($Q128="Fixo",(CR128-INDEX('Curva Forward'!$C$5:$AN$13,MATCH(CONCATENATE(BD_COMERCIAL!$K128," ",BD_COMERCIAL!$L128),'Curva Forward'!$B$5:$B$13,0),MATCH(FP$4,'Curva Forward'!$C$4:$AN$4,0))),CR128)</f>
        <v>0</v>
      </c>
      <c r="FQ128" s="200">
        <f>AE128*AE$2*IF($FC128="V",1,-1)*IF($Q128="Fixo",(CS128-INDEX('Curva Forward'!$C$5:$AN$13,MATCH(CONCATENATE(BD_COMERCIAL!$K128," ",BD_COMERCIAL!$L128),'Curva Forward'!$B$5:$B$13,0),MATCH(FQ$4,'Curva Forward'!$C$4:$AN$4,0))),CS128)</f>
        <v>0</v>
      </c>
      <c r="FR128" s="200">
        <f>AF128*AF$2*IF($FC128="V",1,-1)*IF($Q128="Fixo",(CT128-INDEX('Curva Forward'!$C$5:$AN$13,MATCH(CONCATENATE(BD_COMERCIAL!$K128," ",BD_COMERCIAL!$L128),'Curva Forward'!$B$5:$B$13,0),MATCH(FR$4,'Curva Forward'!$C$4:$AN$4,0))),CT128)</f>
        <v>0</v>
      </c>
      <c r="FS128" s="200">
        <f>AG128*AG$2*IF($FC128="V",1,-1)*IF($Q128="Fixo",(CU128-INDEX('Curva Forward'!$C$5:$AN$13,MATCH(CONCATENATE(BD_COMERCIAL!$K128," ",BD_COMERCIAL!$L128),'Curva Forward'!$B$5:$B$13,0),MATCH(FS$4,'Curva Forward'!$C$4:$AN$4,0))),CU128)</f>
        <v>0</v>
      </c>
      <c r="FT128" s="200">
        <f>AH128*AH$2*IF($FC128="V",1,-1)*IF($Q128="Fixo",(CV128-INDEX('Curva Forward'!$C$5:$AN$13,MATCH(CONCATENATE(BD_COMERCIAL!$K128," ",BD_COMERCIAL!$L128),'Curva Forward'!$B$5:$B$13,0),MATCH(FT$4,'Curva Forward'!$C$4:$AN$4,0))),CV128)</f>
        <v>0</v>
      </c>
      <c r="FU128" s="200">
        <f>AI128*AI$2*IF($FC128="V",1,-1)*IF($Q128="Fixo",(CW128-INDEX('Curva Forward'!$C$5:$AN$13,MATCH(CONCATENATE(BD_COMERCIAL!$K128," ",BD_COMERCIAL!$L128),'Curva Forward'!$B$5:$B$13,0),MATCH(FU$4,'Curva Forward'!$C$4:$AN$4,0))),CW128)</f>
        <v>0</v>
      </c>
      <c r="FV128" s="200">
        <f>AJ128*AJ$2*IF($FC128="V",1,-1)*IF($Q128="Fixo",(CX128-INDEX('Curva Forward'!$C$5:$AN$13,MATCH(CONCATENATE(BD_COMERCIAL!$K128," ",BD_COMERCIAL!$L128),'Curva Forward'!$B$5:$B$13,0),MATCH(FV$4,'Curva Forward'!$C$4:$AN$4,0))),CX128)</f>
        <v>0</v>
      </c>
      <c r="FW128" s="200">
        <f>AK128*AK$2*IF($FC128="V",1,-1)*IF($Q128="Fixo",(CY128-INDEX('Curva Forward'!$C$5:$AN$13,MATCH(CONCATENATE(BD_COMERCIAL!$K128," ",BD_COMERCIAL!$L128),'Curva Forward'!$B$5:$B$13,0),MATCH(FW$4,'Curva Forward'!$C$4:$AN$4,0))),CY128)</f>
        <v>0</v>
      </c>
      <c r="FX128" s="200">
        <f>AL128*AL$2*IF($FC128="V",1,-1)*IF($Q128="Fixo",(CZ128-INDEX('Curva Forward'!$C$5:$AN$13,MATCH(CONCATENATE(BD_COMERCIAL!$K128," ",BD_COMERCIAL!$L128),'Curva Forward'!$B$5:$B$13,0),MATCH(FX$4,'Curva Forward'!$C$4:$AN$4,0))),CZ128)</f>
        <v>0</v>
      </c>
      <c r="FY128" s="200">
        <f>AM128*AM$2*IF($FC128="V",1,-1)*IF($Q128="Fixo",(DA128-INDEX('Curva Forward'!$C$5:$AN$13,MATCH(CONCATENATE(BD_COMERCIAL!$K128," ",BD_COMERCIAL!$L128),'Curva Forward'!$B$5:$B$13,0),MATCH(FY$4,'Curva Forward'!$C$4:$AN$4,0))),DA128)</f>
        <v>0</v>
      </c>
      <c r="FZ128" s="200">
        <f>AN128*AN$2*IF($FC128="V",1,-1)*IF($Q128="Fixo",(DB128-INDEX('Curva Forward'!$C$5:$AN$13,MATCH(CONCATENATE(BD_COMERCIAL!$K128," ",BD_COMERCIAL!$L128),'Curva Forward'!$B$5:$B$13,0),MATCH(FZ$4,'Curva Forward'!$C$4:$AN$4,0))),DB128)</f>
        <v>0</v>
      </c>
      <c r="GA128" s="200">
        <f>AO128*AO$2*IF($FC128="V",1,-1)*IF($Q128="Fixo",(DC128-INDEX('Curva Forward'!$C$5:$AN$13,MATCH(CONCATENATE(BD_COMERCIAL!$K128," ",BD_COMERCIAL!$L128),'Curva Forward'!$B$5:$B$13,0),MATCH(GA$4,'Curva Forward'!$C$4:$AN$4,0))),DC128)</f>
        <v>0</v>
      </c>
      <c r="GB128" s="200">
        <f>AP128*AP$2*IF($FC128="V",1,-1)*IF($Q128="Fixo",(DD128-INDEX('Curva Forward'!$C$5:$AN$13,MATCH(CONCATENATE(BD_COMERCIAL!$K128," ",BD_COMERCIAL!$L128),'Curva Forward'!$B$5:$B$13,0),MATCH(GB$4,'Curva Forward'!$C$4:$AN$4,0))),DD128)</f>
        <v>0</v>
      </c>
      <c r="GC128" s="200">
        <f>AQ128*AQ$2*IF($FC128="V",1,-1)*IF($Q128="Fixo",(DE128-INDEX('Curva Forward'!$C$5:$AN$13,MATCH(CONCATENATE(BD_COMERCIAL!$K128," ",BD_COMERCIAL!$L128),'Curva Forward'!$B$5:$B$13,0),MATCH(GC$4,'Curva Forward'!$C$4:$AN$4,0))),DE128)</f>
        <v>0</v>
      </c>
      <c r="GD128" s="200">
        <f>AR128*AR$2*IF($FC128="V",1,-1)*IF($Q128="Fixo",(DF128-INDEX('Curva Forward'!$C$5:$AN$13,MATCH(CONCATENATE(BD_COMERCIAL!$K128," ",BD_COMERCIAL!$L128),'Curva Forward'!$B$5:$B$13,0),MATCH(GD$4,'Curva Forward'!$C$4:$AN$4,0))),DF128)</f>
        <v>0</v>
      </c>
      <c r="GE128" s="200">
        <f>AS128*AS$2*IF($FC128="V",1,-1)*IF($Q128="Fixo",(DG128-INDEX('Curva Forward'!$C$5:$AN$13,MATCH(CONCATENATE(BD_COMERCIAL!$K128," ",BD_COMERCIAL!$L128),'Curva Forward'!$B$5:$B$13,0),MATCH(GE$4,'Curva Forward'!$C$4:$AN$4,0))),DG128)</f>
        <v>0</v>
      </c>
      <c r="GF128" s="200">
        <f>AT128*AT$2*IF($FC128="V",1,-1)*IF($Q128="Fixo",(DH128-INDEX('Curva Forward'!$C$5:$AN$13,MATCH(CONCATENATE(BD_COMERCIAL!$K128," ",BD_COMERCIAL!$L128),'Curva Forward'!$B$5:$B$13,0),MATCH(GF$4,'Curva Forward'!$C$4:$AN$4,0))),DH128)</f>
        <v>0</v>
      </c>
      <c r="GG128" s="200">
        <f>AU128*AU$2*IF($FC128="V",1,-1)*IF($Q128="Fixo",(DI128-INDEX('Curva Forward'!$C$5:$AN$13,MATCH(CONCATENATE(BD_COMERCIAL!$K128," ",BD_COMERCIAL!$L128),'Curva Forward'!$B$5:$B$13,0),MATCH(GG$4,'Curva Forward'!$C$4:$AN$4,0))),DI128)</f>
        <v>0</v>
      </c>
      <c r="GH128" s="200">
        <f>AV128*AV$2*IF($FC128="V",1,-1)*IF($Q128="Fixo",(DJ128-INDEX('Curva Forward'!$C$5:$AN$13,MATCH(CONCATENATE(BD_COMERCIAL!$K128," ",BD_COMERCIAL!$L128),'Curva Forward'!$B$5:$B$13,0),MATCH(GH$4,'Curva Forward'!$C$4:$AN$4,0))),DJ128)</f>
        <v>0</v>
      </c>
      <c r="GI128" s="200">
        <f>AW128*AW$2*IF($FC128="V",1,-1)*IF($Q128="Fixo",(DK128-INDEX('Curva Forward'!$C$5:$AN$13,MATCH(CONCATENATE(BD_COMERCIAL!$K128," ",BD_COMERCIAL!$L128),'Curva Forward'!$B$5:$B$13,0),MATCH(GI$4,'Curva Forward'!$C$4:$AN$4,0))),DK128)</f>
        <v>0</v>
      </c>
      <c r="GJ128" s="200">
        <f>AX128*AX$2*IF($FC128="V",1,-1)*IF($Q128="Fixo",(DL128-INDEX('Curva Forward'!$C$5:$AN$13,MATCH(CONCATENATE(BD_COMERCIAL!$K128," ",BD_COMERCIAL!$L128),'Curva Forward'!$B$5:$B$13,0),MATCH(GJ$4,'Curva Forward'!$C$4:$AN$4,0))),DL128)</f>
        <v>0</v>
      </c>
      <c r="GK128" s="200">
        <f>AY128*AY$2*IF($FC128="V",1,-1)*IF($Q128="Fixo",(DM128-INDEX('Curva Forward'!$C$5:$AN$13,MATCH(CONCATENATE(BD_COMERCIAL!$K128," ",BD_COMERCIAL!$L128),'Curva Forward'!$B$5:$B$13,0),MATCH(GK$4,'Curva Forward'!$C$4:$AN$4,0))),DM128)</f>
        <v>0</v>
      </c>
      <c r="GL128" s="200">
        <f>IF(EZ128="",0,CL128*CL$2*IF($FC128="V",1,-1)*IF($Q128="Fixo",(EZ128-INDEX('Curva Forward'!$C$5:$AN$13,MATCH(CONCATENATE(BD_COMERCIAL!$K128," ",BD_COMERCIAL!$L128),'Curva Forward'!$B$5:$B$13,0),MATCH(GL$4,'Curva Forward'!$C$4:$AN$4,0))),EZ128))</f>
        <v>0</v>
      </c>
      <c r="GM128" s="200">
        <f>IF(FA128="",0,CM128*CM$2*IF($FC128="V",1,-1)*IF($Q128="Fixo",(FA128-INDEX('Curva Forward'!$C$5:$AN$13,MATCH(CONCATENATE(BD_COMERCIAL!$K128," ",BD_COMERCIAL!$L128),'Curva Forward'!$B$5:$B$13,0),MATCH(GM$4,'Curva Forward'!$C$4:$AN$4,0))),FA128))</f>
        <v>0</v>
      </c>
      <c r="GN128" s="200">
        <f>IF(FB128="",0,CN128*CN$2*IF($FC128="V",1,-1)*IF($Q128="Fixo",(FB128-INDEX('Curva Forward'!$C$5:$AN$13,MATCH(CONCATENATE(BD_COMERCIAL!$K128," ",BD_COMERCIAL!$L128),'Curva Forward'!$B$5:$B$13,0),MATCH(GN$4,'Curva Forward'!$C$4:$AN$4,0))),FB128))</f>
        <v>0</v>
      </c>
      <c r="GO128" s="201">
        <f t="shared" ca="1" si="44"/>
        <v>0</v>
      </c>
      <c r="GP128" s="201">
        <f t="shared" ca="1" si="45"/>
        <v>0</v>
      </c>
    </row>
    <row r="129" spans="1:198" x14ac:dyDescent="0.25">
      <c r="A129" s="6"/>
      <c r="B129" s="7" t="s">
        <v>471</v>
      </c>
      <c r="C129" s="8">
        <v>44568</v>
      </c>
      <c r="D129" s="9" t="s">
        <v>131</v>
      </c>
      <c r="E129" s="9" t="s">
        <v>427</v>
      </c>
      <c r="F129" s="113">
        <v>4149295000113</v>
      </c>
      <c r="G129" s="10" t="s">
        <v>125</v>
      </c>
      <c r="H129" s="113">
        <v>3780401000108</v>
      </c>
      <c r="I129" s="9" t="s">
        <v>126</v>
      </c>
      <c r="J129" s="166" t="s">
        <v>470</v>
      </c>
      <c r="K129" s="10" t="s">
        <v>127</v>
      </c>
      <c r="L129" s="84" t="s">
        <v>22</v>
      </c>
      <c r="M129" s="11">
        <v>44593</v>
      </c>
      <c r="N129" s="12">
        <v>44620</v>
      </c>
      <c r="O129" s="10">
        <v>1</v>
      </c>
      <c r="P129" s="84">
        <v>106</v>
      </c>
      <c r="Q129" s="84" t="s">
        <v>128</v>
      </c>
      <c r="R129" s="10" t="s">
        <v>129</v>
      </c>
      <c r="S129" s="14" t="s">
        <v>135</v>
      </c>
      <c r="T129" s="11"/>
      <c r="U129" s="12"/>
      <c r="V129" s="257" t="str">
        <f ca="1">IF(U129="","",
IF(U129="NA","",
IFERROR(VLOOKUP(EOMONTH(M129,-2)+1,IPCA!$A:$B,2,0),
VLOOKUP(EOMONTH(TODAY(),-2)+1,IPCA!$A:$B,2,0))/
VLOOKUP(EOMONTH(U129,-2)+1,IPCA!$A:$B,2,0)*
P129))</f>
        <v/>
      </c>
      <c r="W129" s="84"/>
      <c r="X129" s="13" t="s">
        <v>133</v>
      </c>
      <c r="Y129" s="166"/>
      <c r="AA129" s="108"/>
      <c r="AB129" s="15"/>
      <c r="AC129">
        <v>1</v>
      </c>
      <c r="AM129" s="6"/>
      <c r="AN129" s="15"/>
      <c r="AY129" s="6"/>
      <c r="AZ129" s="15"/>
      <c r="BK129" s="6"/>
      <c r="BL129" s="15"/>
      <c r="BW129" s="6"/>
      <c r="BX129" s="15"/>
      <c r="CI129" s="6"/>
      <c r="CJ129" s="16">
        <f t="shared" si="29"/>
        <v>7.6712328767123292E-2</v>
      </c>
      <c r="CK129" s="16" t="str">
        <f t="shared" si="30"/>
        <v/>
      </c>
      <c r="CL129" s="16" t="str">
        <f t="shared" si="31"/>
        <v/>
      </c>
      <c r="CM129" s="16" t="str">
        <f t="shared" si="32"/>
        <v/>
      </c>
      <c r="CN129" s="16" t="str">
        <f t="shared" si="33"/>
        <v/>
      </c>
      <c r="CO129" s="18"/>
      <c r="CP129" s="15"/>
      <c r="CQ129">
        <v>106</v>
      </c>
      <c r="DA129" s="6"/>
      <c r="DB129" s="15"/>
      <c r="DM129" s="6"/>
      <c r="DN129" s="15"/>
      <c r="DY129" s="6"/>
      <c r="DZ129" s="15"/>
      <c r="EK129" s="6"/>
      <c r="EL129" s="15"/>
      <c r="EW129" s="6"/>
      <c r="EX129" s="16">
        <f t="shared" si="34"/>
        <v>8.131506849315068</v>
      </c>
      <c r="EY129" s="16" t="str">
        <f t="shared" si="35"/>
        <v/>
      </c>
      <c r="EZ129" s="16" t="str">
        <f t="shared" si="36"/>
        <v/>
      </c>
      <c r="FA129" s="16" t="str">
        <f t="shared" si="37"/>
        <v/>
      </c>
      <c r="FB129" s="160" t="str">
        <f t="shared" si="38"/>
        <v/>
      </c>
      <c r="FC129" t="s">
        <v>205</v>
      </c>
      <c r="FD129" s="20" t="s">
        <v>126</v>
      </c>
      <c r="FE129"/>
      <c r="FF129" s="209" t="s">
        <v>206</v>
      </c>
      <c r="FH129" s="284">
        <f t="shared" ca="1" si="39"/>
        <v>0</v>
      </c>
      <c r="FI129" s="208">
        <f t="shared" si="40"/>
        <v>0.9</v>
      </c>
      <c r="FK129" t="str">
        <f t="shared" si="41"/>
        <v>EDP Trading Comercialização e Serviços De Energia S.A</v>
      </c>
      <c r="FL129" s="201">
        <f t="shared" ca="1" si="42"/>
        <v>-32928</v>
      </c>
      <c r="FM129" s="201">
        <f t="shared" ca="1" si="43"/>
        <v>0</v>
      </c>
      <c r="FN129" s="200">
        <f>AB129*AB$2*IF($FC129="V",1,-1)*IF($Q129="Fixo",(CP129-INDEX('Curva Forward'!$C$5:$AN$13,MATCH(CONCATENATE(BD_COMERCIAL!$K129," ",BD_COMERCIAL!$L129),'Curva Forward'!$B$5:$B$13,0),MATCH(FN$4,'Curva Forward'!$C$4:$AN$4,0))),CP129)</f>
        <v>0</v>
      </c>
      <c r="FO129" s="200">
        <f>AC129*AC$2*IF($FC129="V",1,-1)*IF($Q129="Fixo",(CQ129-INDEX('Curva Forward'!$C$5:$AN$13,MATCH(CONCATENATE(BD_COMERCIAL!$K129," ",BD_COMERCIAL!$L129),'Curva Forward'!$B$5:$B$13,0),MATCH(FO$4,'Curva Forward'!$C$4:$AN$4,0))),CQ129)</f>
        <v>-32928</v>
      </c>
      <c r="FP129" s="200">
        <f>AD129*AD$2*IF($FC129="V",1,-1)*IF($Q129="Fixo",(CR129-INDEX('Curva Forward'!$C$5:$AN$13,MATCH(CONCATENATE(BD_COMERCIAL!$K129," ",BD_COMERCIAL!$L129),'Curva Forward'!$B$5:$B$13,0),MATCH(FP$4,'Curva Forward'!$C$4:$AN$4,0))),CR129)</f>
        <v>0</v>
      </c>
      <c r="FQ129" s="200">
        <f>AE129*AE$2*IF($FC129="V",1,-1)*IF($Q129="Fixo",(CS129-INDEX('Curva Forward'!$C$5:$AN$13,MATCH(CONCATENATE(BD_COMERCIAL!$K129," ",BD_COMERCIAL!$L129),'Curva Forward'!$B$5:$B$13,0),MATCH(FQ$4,'Curva Forward'!$C$4:$AN$4,0))),CS129)</f>
        <v>0</v>
      </c>
      <c r="FR129" s="200">
        <f>AF129*AF$2*IF($FC129="V",1,-1)*IF($Q129="Fixo",(CT129-INDEX('Curva Forward'!$C$5:$AN$13,MATCH(CONCATENATE(BD_COMERCIAL!$K129," ",BD_COMERCIAL!$L129),'Curva Forward'!$B$5:$B$13,0),MATCH(FR$4,'Curva Forward'!$C$4:$AN$4,0))),CT129)</f>
        <v>0</v>
      </c>
      <c r="FS129" s="200">
        <f>AG129*AG$2*IF($FC129="V",1,-1)*IF($Q129="Fixo",(CU129-INDEX('Curva Forward'!$C$5:$AN$13,MATCH(CONCATENATE(BD_COMERCIAL!$K129," ",BD_COMERCIAL!$L129),'Curva Forward'!$B$5:$B$13,0),MATCH(FS$4,'Curva Forward'!$C$4:$AN$4,0))),CU129)</f>
        <v>0</v>
      </c>
      <c r="FT129" s="200">
        <f>AH129*AH$2*IF($FC129="V",1,-1)*IF($Q129="Fixo",(CV129-INDEX('Curva Forward'!$C$5:$AN$13,MATCH(CONCATENATE(BD_COMERCIAL!$K129," ",BD_COMERCIAL!$L129),'Curva Forward'!$B$5:$B$13,0),MATCH(FT$4,'Curva Forward'!$C$4:$AN$4,0))),CV129)</f>
        <v>0</v>
      </c>
      <c r="FU129" s="200">
        <f>AI129*AI$2*IF($FC129="V",1,-1)*IF($Q129="Fixo",(CW129-INDEX('Curva Forward'!$C$5:$AN$13,MATCH(CONCATENATE(BD_COMERCIAL!$K129," ",BD_COMERCIAL!$L129),'Curva Forward'!$B$5:$B$13,0),MATCH(FU$4,'Curva Forward'!$C$4:$AN$4,0))),CW129)</f>
        <v>0</v>
      </c>
      <c r="FV129" s="200">
        <f>AJ129*AJ$2*IF($FC129="V",1,-1)*IF($Q129="Fixo",(CX129-INDEX('Curva Forward'!$C$5:$AN$13,MATCH(CONCATENATE(BD_COMERCIAL!$K129," ",BD_COMERCIAL!$L129),'Curva Forward'!$B$5:$B$13,0),MATCH(FV$4,'Curva Forward'!$C$4:$AN$4,0))),CX129)</f>
        <v>0</v>
      </c>
      <c r="FW129" s="200">
        <f>AK129*AK$2*IF($FC129="V",1,-1)*IF($Q129="Fixo",(CY129-INDEX('Curva Forward'!$C$5:$AN$13,MATCH(CONCATENATE(BD_COMERCIAL!$K129," ",BD_COMERCIAL!$L129),'Curva Forward'!$B$5:$B$13,0),MATCH(FW$4,'Curva Forward'!$C$4:$AN$4,0))),CY129)</f>
        <v>0</v>
      </c>
      <c r="FX129" s="200">
        <f>AL129*AL$2*IF($FC129="V",1,-1)*IF($Q129="Fixo",(CZ129-INDEX('Curva Forward'!$C$5:$AN$13,MATCH(CONCATENATE(BD_COMERCIAL!$K129," ",BD_COMERCIAL!$L129),'Curva Forward'!$B$5:$B$13,0),MATCH(FX$4,'Curva Forward'!$C$4:$AN$4,0))),CZ129)</f>
        <v>0</v>
      </c>
      <c r="FY129" s="200">
        <f>AM129*AM$2*IF($FC129="V",1,-1)*IF($Q129="Fixo",(DA129-INDEX('Curva Forward'!$C$5:$AN$13,MATCH(CONCATENATE(BD_COMERCIAL!$K129," ",BD_COMERCIAL!$L129),'Curva Forward'!$B$5:$B$13,0),MATCH(FY$4,'Curva Forward'!$C$4:$AN$4,0))),DA129)</f>
        <v>0</v>
      </c>
      <c r="FZ129" s="200">
        <f>AN129*AN$2*IF($FC129="V",1,-1)*IF($Q129="Fixo",(DB129-INDEX('Curva Forward'!$C$5:$AN$13,MATCH(CONCATENATE(BD_COMERCIAL!$K129," ",BD_COMERCIAL!$L129),'Curva Forward'!$B$5:$B$13,0),MATCH(FZ$4,'Curva Forward'!$C$4:$AN$4,0))),DB129)</f>
        <v>0</v>
      </c>
      <c r="GA129" s="200">
        <f>AO129*AO$2*IF($FC129="V",1,-1)*IF($Q129="Fixo",(DC129-INDEX('Curva Forward'!$C$5:$AN$13,MATCH(CONCATENATE(BD_COMERCIAL!$K129," ",BD_COMERCIAL!$L129),'Curva Forward'!$B$5:$B$13,0),MATCH(GA$4,'Curva Forward'!$C$4:$AN$4,0))),DC129)</f>
        <v>0</v>
      </c>
      <c r="GB129" s="200">
        <f>AP129*AP$2*IF($FC129="V",1,-1)*IF($Q129="Fixo",(DD129-INDEX('Curva Forward'!$C$5:$AN$13,MATCH(CONCATENATE(BD_COMERCIAL!$K129," ",BD_COMERCIAL!$L129),'Curva Forward'!$B$5:$B$13,0),MATCH(GB$4,'Curva Forward'!$C$4:$AN$4,0))),DD129)</f>
        <v>0</v>
      </c>
      <c r="GC129" s="200">
        <f>AQ129*AQ$2*IF($FC129="V",1,-1)*IF($Q129="Fixo",(DE129-INDEX('Curva Forward'!$C$5:$AN$13,MATCH(CONCATENATE(BD_COMERCIAL!$K129," ",BD_COMERCIAL!$L129),'Curva Forward'!$B$5:$B$13,0),MATCH(GC$4,'Curva Forward'!$C$4:$AN$4,0))),DE129)</f>
        <v>0</v>
      </c>
      <c r="GD129" s="200">
        <f>AR129*AR$2*IF($FC129="V",1,-1)*IF($Q129="Fixo",(DF129-INDEX('Curva Forward'!$C$5:$AN$13,MATCH(CONCATENATE(BD_COMERCIAL!$K129," ",BD_COMERCIAL!$L129),'Curva Forward'!$B$5:$B$13,0),MATCH(GD$4,'Curva Forward'!$C$4:$AN$4,0))),DF129)</f>
        <v>0</v>
      </c>
      <c r="GE129" s="200">
        <f>AS129*AS$2*IF($FC129="V",1,-1)*IF($Q129="Fixo",(DG129-INDEX('Curva Forward'!$C$5:$AN$13,MATCH(CONCATENATE(BD_COMERCIAL!$K129," ",BD_COMERCIAL!$L129),'Curva Forward'!$B$5:$B$13,0),MATCH(GE$4,'Curva Forward'!$C$4:$AN$4,0))),DG129)</f>
        <v>0</v>
      </c>
      <c r="GF129" s="200">
        <f>AT129*AT$2*IF($FC129="V",1,-1)*IF($Q129="Fixo",(DH129-INDEX('Curva Forward'!$C$5:$AN$13,MATCH(CONCATENATE(BD_COMERCIAL!$K129," ",BD_COMERCIAL!$L129),'Curva Forward'!$B$5:$B$13,0),MATCH(GF$4,'Curva Forward'!$C$4:$AN$4,0))),DH129)</f>
        <v>0</v>
      </c>
      <c r="GG129" s="200">
        <f>AU129*AU$2*IF($FC129="V",1,-1)*IF($Q129="Fixo",(DI129-INDEX('Curva Forward'!$C$5:$AN$13,MATCH(CONCATENATE(BD_COMERCIAL!$K129," ",BD_COMERCIAL!$L129),'Curva Forward'!$B$5:$B$13,0),MATCH(GG$4,'Curva Forward'!$C$4:$AN$4,0))),DI129)</f>
        <v>0</v>
      </c>
      <c r="GH129" s="200">
        <f>AV129*AV$2*IF($FC129="V",1,-1)*IF($Q129="Fixo",(DJ129-INDEX('Curva Forward'!$C$5:$AN$13,MATCH(CONCATENATE(BD_COMERCIAL!$K129," ",BD_COMERCIAL!$L129),'Curva Forward'!$B$5:$B$13,0),MATCH(GH$4,'Curva Forward'!$C$4:$AN$4,0))),DJ129)</f>
        <v>0</v>
      </c>
      <c r="GI129" s="200">
        <f>AW129*AW$2*IF($FC129="V",1,-1)*IF($Q129="Fixo",(DK129-INDEX('Curva Forward'!$C$5:$AN$13,MATCH(CONCATENATE(BD_COMERCIAL!$K129," ",BD_COMERCIAL!$L129),'Curva Forward'!$B$5:$B$13,0),MATCH(GI$4,'Curva Forward'!$C$4:$AN$4,0))),DK129)</f>
        <v>0</v>
      </c>
      <c r="GJ129" s="200">
        <f>AX129*AX$2*IF($FC129="V",1,-1)*IF($Q129="Fixo",(DL129-INDEX('Curva Forward'!$C$5:$AN$13,MATCH(CONCATENATE(BD_COMERCIAL!$K129," ",BD_COMERCIAL!$L129),'Curva Forward'!$B$5:$B$13,0),MATCH(GJ$4,'Curva Forward'!$C$4:$AN$4,0))),DL129)</f>
        <v>0</v>
      </c>
      <c r="GK129" s="200">
        <f>AY129*AY$2*IF($FC129="V",1,-1)*IF($Q129="Fixo",(DM129-INDEX('Curva Forward'!$C$5:$AN$13,MATCH(CONCATENATE(BD_COMERCIAL!$K129," ",BD_COMERCIAL!$L129),'Curva Forward'!$B$5:$B$13,0),MATCH(GK$4,'Curva Forward'!$C$4:$AN$4,0))),DM129)</f>
        <v>0</v>
      </c>
      <c r="GL129" s="200">
        <f>IF(EZ129="",0,CL129*CL$2*IF($FC129="V",1,-1)*IF($Q129="Fixo",(EZ129-INDEX('Curva Forward'!$C$5:$AN$13,MATCH(CONCATENATE(BD_COMERCIAL!$K129," ",BD_COMERCIAL!$L129),'Curva Forward'!$B$5:$B$13,0),MATCH(GL$4,'Curva Forward'!$C$4:$AN$4,0))),EZ129))</f>
        <v>0</v>
      </c>
      <c r="GM129" s="200">
        <f>IF(FA129="",0,CM129*CM$2*IF($FC129="V",1,-1)*IF($Q129="Fixo",(FA129-INDEX('Curva Forward'!$C$5:$AN$13,MATCH(CONCATENATE(BD_COMERCIAL!$K129," ",BD_COMERCIAL!$L129),'Curva Forward'!$B$5:$B$13,0),MATCH(GM$4,'Curva Forward'!$C$4:$AN$4,0))),FA129))</f>
        <v>0</v>
      </c>
      <c r="GN129" s="200">
        <f>IF(FB129="",0,CN129*CN$2*IF($FC129="V",1,-1)*IF($Q129="Fixo",(FB129-INDEX('Curva Forward'!$C$5:$AN$13,MATCH(CONCATENATE(BD_COMERCIAL!$K129," ",BD_COMERCIAL!$L129),'Curva Forward'!$B$5:$B$13,0),MATCH(GN$4,'Curva Forward'!$C$4:$AN$4,0))),FB129))</f>
        <v>0</v>
      </c>
      <c r="GO129" s="201">
        <f t="shared" ca="1" si="44"/>
        <v>0</v>
      </c>
      <c r="GP129" s="201">
        <f t="shared" ca="1" si="45"/>
        <v>0</v>
      </c>
    </row>
    <row r="130" spans="1:198" x14ac:dyDescent="0.25">
      <c r="A130" s="6"/>
      <c r="B130" s="7" t="s">
        <v>472</v>
      </c>
      <c r="C130" s="8">
        <v>44568</v>
      </c>
      <c r="D130" s="9" t="s">
        <v>131</v>
      </c>
      <c r="E130" s="9" t="s">
        <v>186</v>
      </c>
      <c r="F130" s="113">
        <v>25099255000184</v>
      </c>
      <c r="G130" s="10" t="s">
        <v>125</v>
      </c>
      <c r="H130" s="113">
        <v>3780401000108</v>
      </c>
      <c r="I130" s="9" t="s">
        <v>126</v>
      </c>
      <c r="J130" s="166" t="s">
        <v>470</v>
      </c>
      <c r="K130" s="10" t="s">
        <v>127</v>
      </c>
      <c r="L130" s="84" t="s">
        <v>22</v>
      </c>
      <c r="M130" s="11">
        <v>44562</v>
      </c>
      <c r="N130" s="12">
        <v>44592</v>
      </c>
      <c r="O130" s="10">
        <v>1.6</v>
      </c>
      <c r="P130" s="84">
        <v>71</v>
      </c>
      <c r="Q130" s="84" t="s">
        <v>128</v>
      </c>
      <c r="R130" s="10" t="s">
        <v>129</v>
      </c>
      <c r="S130" s="14" t="s">
        <v>135</v>
      </c>
      <c r="T130" s="11"/>
      <c r="U130" s="12"/>
      <c r="V130" s="257" t="str">
        <f ca="1">IF(U130="","",
IF(U130="NA","",
IFERROR(VLOOKUP(EOMONTH(M130,-2)+1,IPCA!$A:$B,2,0),
VLOOKUP(EOMONTH(TODAY(),-2)+1,IPCA!$A:$B,2,0))/
VLOOKUP(EOMONTH(U130,-2)+1,IPCA!$A:$B,2,0)*
P130))</f>
        <v/>
      </c>
      <c r="W130" s="84"/>
      <c r="X130" s="13" t="s">
        <v>6</v>
      </c>
      <c r="Y130" s="166"/>
      <c r="AA130" s="108"/>
      <c r="AB130" s="15">
        <v>1.6</v>
      </c>
      <c r="AM130" s="6"/>
      <c r="AN130" s="15"/>
      <c r="AY130" s="6"/>
      <c r="AZ130" s="15"/>
      <c r="BK130" s="6"/>
      <c r="BL130" s="15"/>
      <c r="BW130" s="6"/>
      <c r="BX130" s="15"/>
      <c r="CI130" s="6"/>
      <c r="CJ130" s="16">
        <f t="shared" si="29"/>
        <v>0.13589041095890411</v>
      </c>
      <c r="CK130" s="16" t="str">
        <f t="shared" si="30"/>
        <v/>
      </c>
      <c r="CL130" s="16" t="str">
        <f t="shared" si="31"/>
        <v/>
      </c>
      <c r="CM130" s="16" t="str">
        <f t="shared" si="32"/>
        <v/>
      </c>
      <c r="CN130" s="16" t="str">
        <f t="shared" si="33"/>
        <v/>
      </c>
      <c r="CO130" s="18"/>
      <c r="CP130" s="15">
        <v>71</v>
      </c>
      <c r="DA130" s="6"/>
      <c r="DB130" s="15"/>
      <c r="DM130" s="6"/>
      <c r="DN130" s="15"/>
      <c r="DY130" s="6"/>
      <c r="DZ130" s="15"/>
      <c r="EK130" s="6"/>
      <c r="EL130" s="15"/>
      <c r="EW130" s="6"/>
      <c r="EX130" s="16">
        <f t="shared" si="34"/>
        <v>6.0301369863013701</v>
      </c>
      <c r="EY130" s="16" t="str">
        <f t="shared" si="35"/>
        <v/>
      </c>
      <c r="EZ130" s="16" t="str">
        <f t="shared" si="36"/>
        <v/>
      </c>
      <c r="FA130" s="16" t="str">
        <f t="shared" si="37"/>
        <v/>
      </c>
      <c r="FB130" s="160" t="str">
        <f t="shared" si="38"/>
        <v/>
      </c>
      <c r="FC130" t="s">
        <v>205</v>
      </c>
      <c r="FD130" s="20" t="s">
        <v>126</v>
      </c>
      <c r="FE130"/>
      <c r="FF130" s="209" t="s">
        <v>206</v>
      </c>
      <c r="FH130" s="284">
        <f t="shared" ca="1" si="39"/>
        <v>0</v>
      </c>
      <c r="FI130" s="208">
        <f t="shared" si="40"/>
        <v>1</v>
      </c>
      <c r="FK130" t="str">
        <f t="shared" si="41"/>
        <v>Stima Energia Ltda</v>
      </c>
      <c r="FL130" s="201">
        <f t="shared" ca="1" si="42"/>
        <v>-7142.4000000000005</v>
      </c>
      <c r="FM130" s="201">
        <f t="shared" ca="1" si="43"/>
        <v>0</v>
      </c>
      <c r="FN130" s="200">
        <f>AB130*AB$2*IF($FC130="V",1,-1)*IF($Q130="Fixo",(CP130-INDEX('Curva Forward'!$C$5:$AN$13,MATCH(CONCATENATE(BD_COMERCIAL!$K130," ",BD_COMERCIAL!$L130),'Curva Forward'!$B$5:$B$13,0),MATCH(FN$4,'Curva Forward'!$C$4:$AN$4,0))),CP130)</f>
        <v>-7142.4000000000005</v>
      </c>
      <c r="FO130" s="200">
        <f>AC130*AC$2*IF($FC130="V",1,-1)*IF($Q130="Fixo",(CQ130-INDEX('Curva Forward'!$C$5:$AN$13,MATCH(CONCATENATE(BD_COMERCIAL!$K130," ",BD_COMERCIAL!$L130),'Curva Forward'!$B$5:$B$13,0),MATCH(FO$4,'Curva Forward'!$C$4:$AN$4,0))),CQ130)</f>
        <v>0</v>
      </c>
      <c r="FP130" s="200">
        <f>AD130*AD$2*IF($FC130="V",1,-1)*IF($Q130="Fixo",(CR130-INDEX('Curva Forward'!$C$5:$AN$13,MATCH(CONCATENATE(BD_COMERCIAL!$K130," ",BD_COMERCIAL!$L130),'Curva Forward'!$B$5:$B$13,0),MATCH(FP$4,'Curva Forward'!$C$4:$AN$4,0))),CR130)</f>
        <v>0</v>
      </c>
      <c r="FQ130" s="200">
        <f>AE130*AE$2*IF($FC130="V",1,-1)*IF($Q130="Fixo",(CS130-INDEX('Curva Forward'!$C$5:$AN$13,MATCH(CONCATENATE(BD_COMERCIAL!$K130," ",BD_COMERCIAL!$L130),'Curva Forward'!$B$5:$B$13,0),MATCH(FQ$4,'Curva Forward'!$C$4:$AN$4,0))),CS130)</f>
        <v>0</v>
      </c>
      <c r="FR130" s="200">
        <f>AF130*AF$2*IF($FC130="V",1,-1)*IF($Q130="Fixo",(CT130-INDEX('Curva Forward'!$C$5:$AN$13,MATCH(CONCATENATE(BD_COMERCIAL!$K130," ",BD_COMERCIAL!$L130),'Curva Forward'!$B$5:$B$13,0),MATCH(FR$4,'Curva Forward'!$C$4:$AN$4,0))),CT130)</f>
        <v>0</v>
      </c>
      <c r="FS130" s="200">
        <f>AG130*AG$2*IF($FC130="V",1,-1)*IF($Q130="Fixo",(CU130-INDEX('Curva Forward'!$C$5:$AN$13,MATCH(CONCATENATE(BD_COMERCIAL!$K130," ",BD_COMERCIAL!$L130),'Curva Forward'!$B$5:$B$13,0),MATCH(FS$4,'Curva Forward'!$C$4:$AN$4,0))),CU130)</f>
        <v>0</v>
      </c>
      <c r="FT130" s="200">
        <f>AH130*AH$2*IF($FC130="V",1,-1)*IF($Q130="Fixo",(CV130-INDEX('Curva Forward'!$C$5:$AN$13,MATCH(CONCATENATE(BD_COMERCIAL!$K130," ",BD_COMERCIAL!$L130),'Curva Forward'!$B$5:$B$13,0),MATCH(FT$4,'Curva Forward'!$C$4:$AN$4,0))),CV130)</f>
        <v>0</v>
      </c>
      <c r="FU130" s="200">
        <f>AI130*AI$2*IF($FC130="V",1,-1)*IF($Q130="Fixo",(CW130-INDEX('Curva Forward'!$C$5:$AN$13,MATCH(CONCATENATE(BD_COMERCIAL!$K130," ",BD_COMERCIAL!$L130),'Curva Forward'!$B$5:$B$13,0),MATCH(FU$4,'Curva Forward'!$C$4:$AN$4,0))),CW130)</f>
        <v>0</v>
      </c>
      <c r="FV130" s="200">
        <f>AJ130*AJ$2*IF($FC130="V",1,-1)*IF($Q130="Fixo",(CX130-INDEX('Curva Forward'!$C$5:$AN$13,MATCH(CONCATENATE(BD_COMERCIAL!$K130," ",BD_COMERCIAL!$L130),'Curva Forward'!$B$5:$B$13,0),MATCH(FV$4,'Curva Forward'!$C$4:$AN$4,0))),CX130)</f>
        <v>0</v>
      </c>
      <c r="FW130" s="200">
        <f>AK130*AK$2*IF($FC130="V",1,-1)*IF($Q130="Fixo",(CY130-INDEX('Curva Forward'!$C$5:$AN$13,MATCH(CONCATENATE(BD_COMERCIAL!$K130," ",BD_COMERCIAL!$L130),'Curva Forward'!$B$5:$B$13,0),MATCH(FW$4,'Curva Forward'!$C$4:$AN$4,0))),CY130)</f>
        <v>0</v>
      </c>
      <c r="FX130" s="200">
        <f>AL130*AL$2*IF($FC130="V",1,-1)*IF($Q130="Fixo",(CZ130-INDEX('Curva Forward'!$C$5:$AN$13,MATCH(CONCATENATE(BD_COMERCIAL!$K130," ",BD_COMERCIAL!$L130),'Curva Forward'!$B$5:$B$13,0),MATCH(FX$4,'Curva Forward'!$C$4:$AN$4,0))),CZ130)</f>
        <v>0</v>
      </c>
      <c r="FY130" s="200">
        <f>AM130*AM$2*IF($FC130="V",1,-1)*IF($Q130="Fixo",(DA130-INDEX('Curva Forward'!$C$5:$AN$13,MATCH(CONCATENATE(BD_COMERCIAL!$K130," ",BD_COMERCIAL!$L130),'Curva Forward'!$B$5:$B$13,0),MATCH(FY$4,'Curva Forward'!$C$4:$AN$4,0))),DA130)</f>
        <v>0</v>
      </c>
      <c r="FZ130" s="200">
        <f>AN130*AN$2*IF($FC130="V",1,-1)*IF($Q130="Fixo",(DB130-INDEX('Curva Forward'!$C$5:$AN$13,MATCH(CONCATENATE(BD_COMERCIAL!$K130," ",BD_COMERCIAL!$L130),'Curva Forward'!$B$5:$B$13,0),MATCH(FZ$4,'Curva Forward'!$C$4:$AN$4,0))),DB130)</f>
        <v>0</v>
      </c>
      <c r="GA130" s="200">
        <f>AO130*AO$2*IF($FC130="V",1,-1)*IF($Q130="Fixo",(DC130-INDEX('Curva Forward'!$C$5:$AN$13,MATCH(CONCATENATE(BD_COMERCIAL!$K130," ",BD_COMERCIAL!$L130),'Curva Forward'!$B$5:$B$13,0),MATCH(GA$4,'Curva Forward'!$C$4:$AN$4,0))),DC130)</f>
        <v>0</v>
      </c>
      <c r="GB130" s="200">
        <f>AP130*AP$2*IF($FC130="V",1,-1)*IF($Q130="Fixo",(DD130-INDEX('Curva Forward'!$C$5:$AN$13,MATCH(CONCATENATE(BD_COMERCIAL!$K130," ",BD_COMERCIAL!$L130),'Curva Forward'!$B$5:$B$13,0),MATCH(GB$4,'Curva Forward'!$C$4:$AN$4,0))),DD130)</f>
        <v>0</v>
      </c>
      <c r="GC130" s="200">
        <f>AQ130*AQ$2*IF($FC130="V",1,-1)*IF($Q130="Fixo",(DE130-INDEX('Curva Forward'!$C$5:$AN$13,MATCH(CONCATENATE(BD_COMERCIAL!$K130," ",BD_COMERCIAL!$L130),'Curva Forward'!$B$5:$B$13,0),MATCH(GC$4,'Curva Forward'!$C$4:$AN$4,0))),DE130)</f>
        <v>0</v>
      </c>
      <c r="GD130" s="200">
        <f>AR130*AR$2*IF($FC130="V",1,-1)*IF($Q130="Fixo",(DF130-INDEX('Curva Forward'!$C$5:$AN$13,MATCH(CONCATENATE(BD_COMERCIAL!$K130," ",BD_COMERCIAL!$L130),'Curva Forward'!$B$5:$B$13,0),MATCH(GD$4,'Curva Forward'!$C$4:$AN$4,0))),DF130)</f>
        <v>0</v>
      </c>
      <c r="GE130" s="200">
        <f>AS130*AS$2*IF($FC130="V",1,-1)*IF($Q130="Fixo",(DG130-INDEX('Curva Forward'!$C$5:$AN$13,MATCH(CONCATENATE(BD_COMERCIAL!$K130," ",BD_COMERCIAL!$L130),'Curva Forward'!$B$5:$B$13,0),MATCH(GE$4,'Curva Forward'!$C$4:$AN$4,0))),DG130)</f>
        <v>0</v>
      </c>
      <c r="GF130" s="200">
        <f>AT130*AT$2*IF($FC130="V",1,-1)*IF($Q130="Fixo",(DH130-INDEX('Curva Forward'!$C$5:$AN$13,MATCH(CONCATENATE(BD_COMERCIAL!$K130," ",BD_COMERCIAL!$L130),'Curva Forward'!$B$5:$B$13,0),MATCH(GF$4,'Curva Forward'!$C$4:$AN$4,0))),DH130)</f>
        <v>0</v>
      </c>
      <c r="GG130" s="200">
        <f>AU130*AU$2*IF($FC130="V",1,-1)*IF($Q130="Fixo",(DI130-INDEX('Curva Forward'!$C$5:$AN$13,MATCH(CONCATENATE(BD_COMERCIAL!$K130," ",BD_COMERCIAL!$L130),'Curva Forward'!$B$5:$B$13,0),MATCH(GG$4,'Curva Forward'!$C$4:$AN$4,0))),DI130)</f>
        <v>0</v>
      </c>
      <c r="GH130" s="200">
        <f>AV130*AV$2*IF($FC130="V",1,-1)*IF($Q130="Fixo",(DJ130-INDEX('Curva Forward'!$C$5:$AN$13,MATCH(CONCATENATE(BD_COMERCIAL!$K130," ",BD_COMERCIAL!$L130),'Curva Forward'!$B$5:$B$13,0),MATCH(GH$4,'Curva Forward'!$C$4:$AN$4,0))),DJ130)</f>
        <v>0</v>
      </c>
      <c r="GI130" s="200">
        <f>AW130*AW$2*IF($FC130="V",1,-1)*IF($Q130="Fixo",(DK130-INDEX('Curva Forward'!$C$5:$AN$13,MATCH(CONCATENATE(BD_COMERCIAL!$K130," ",BD_COMERCIAL!$L130),'Curva Forward'!$B$5:$B$13,0),MATCH(GI$4,'Curva Forward'!$C$4:$AN$4,0))),DK130)</f>
        <v>0</v>
      </c>
      <c r="GJ130" s="200">
        <f>AX130*AX$2*IF($FC130="V",1,-1)*IF($Q130="Fixo",(DL130-INDEX('Curva Forward'!$C$5:$AN$13,MATCH(CONCATENATE(BD_COMERCIAL!$K130," ",BD_COMERCIAL!$L130),'Curva Forward'!$B$5:$B$13,0),MATCH(GJ$4,'Curva Forward'!$C$4:$AN$4,0))),DL130)</f>
        <v>0</v>
      </c>
      <c r="GK130" s="200">
        <f>AY130*AY$2*IF($FC130="V",1,-1)*IF($Q130="Fixo",(DM130-INDEX('Curva Forward'!$C$5:$AN$13,MATCH(CONCATENATE(BD_COMERCIAL!$K130," ",BD_COMERCIAL!$L130),'Curva Forward'!$B$5:$B$13,0),MATCH(GK$4,'Curva Forward'!$C$4:$AN$4,0))),DM130)</f>
        <v>0</v>
      </c>
      <c r="GL130" s="200">
        <f>IF(EZ130="",0,CL130*CL$2*IF($FC130="V",1,-1)*IF($Q130="Fixo",(EZ130-INDEX('Curva Forward'!$C$5:$AN$13,MATCH(CONCATENATE(BD_COMERCIAL!$K130," ",BD_COMERCIAL!$L130),'Curva Forward'!$B$5:$B$13,0),MATCH(GL$4,'Curva Forward'!$C$4:$AN$4,0))),EZ130))</f>
        <v>0</v>
      </c>
      <c r="GM130" s="200">
        <f>IF(FA130="",0,CM130*CM$2*IF($FC130="V",1,-1)*IF($Q130="Fixo",(FA130-INDEX('Curva Forward'!$C$5:$AN$13,MATCH(CONCATENATE(BD_COMERCIAL!$K130," ",BD_COMERCIAL!$L130),'Curva Forward'!$B$5:$B$13,0),MATCH(GM$4,'Curva Forward'!$C$4:$AN$4,0))),FA130))</f>
        <v>0</v>
      </c>
      <c r="GN130" s="200">
        <f>IF(FB130="",0,CN130*CN$2*IF($FC130="V",1,-1)*IF($Q130="Fixo",(FB130-INDEX('Curva Forward'!$C$5:$AN$13,MATCH(CONCATENATE(BD_COMERCIAL!$K130," ",BD_COMERCIAL!$L130),'Curva Forward'!$B$5:$B$13,0),MATCH(GN$4,'Curva Forward'!$C$4:$AN$4,0))),FB130))</f>
        <v>0</v>
      </c>
      <c r="GO130" s="201">
        <f t="shared" ca="1" si="44"/>
        <v>0</v>
      </c>
      <c r="GP130" s="201">
        <f t="shared" ca="1" si="45"/>
        <v>0</v>
      </c>
    </row>
    <row r="131" spans="1:198" x14ac:dyDescent="0.25">
      <c r="A131" s="6"/>
      <c r="B131" s="7" t="s">
        <v>473</v>
      </c>
      <c r="C131" s="8">
        <v>44568</v>
      </c>
      <c r="D131" s="9" t="s">
        <v>131</v>
      </c>
      <c r="E131" s="9" t="s">
        <v>156</v>
      </c>
      <c r="F131" s="113">
        <v>17858631000149</v>
      </c>
      <c r="G131" s="10" t="s">
        <v>125</v>
      </c>
      <c r="H131" s="113">
        <v>3780401000108</v>
      </c>
      <c r="I131" s="9" t="s">
        <v>126</v>
      </c>
      <c r="J131" s="166" t="s">
        <v>470</v>
      </c>
      <c r="K131" s="10" t="s">
        <v>127</v>
      </c>
      <c r="L131" s="84" t="s">
        <v>22</v>
      </c>
      <c r="M131" s="11">
        <v>44652</v>
      </c>
      <c r="N131" s="12">
        <v>44742</v>
      </c>
      <c r="O131" s="10">
        <v>1.6</v>
      </c>
      <c r="P131" s="84">
        <v>139</v>
      </c>
      <c r="Q131" s="84" t="s">
        <v>128</v>
      </c>
      <c r="R131" s="10" t="s">
        <v>129</v>
      </c>
      <c r="S131" s="14" t="s">
        <v>135</v>
      </c>
      <c r="T131" s="11"/>
      <c r="U131" s="12"/>
      <c r="V131" s="257" t="str">
        <f ca="1">IF(U131="","",
IF(U131="NA","",
IFERROR(VLOOKUP(EOMONTH(M131,-2)+1,IPCA!$A:$B,2,0),
VLOOKUP(EOMONTH(TODAY(),-2)+1,IPCA!$A:$B,2,0))/
VLOOKUP(EOMONTH(U131,-2)+1,IPCA!$A:$B,2,0)*
P131))</f>
        <v/>
      </c>
      <c r="W131" s="84"/>
      <c r="X131" s="13" t="s">
        <v>6</v>
      </c>
      <c r="Y131" s="166"/>
      <c r="AA131" s="108"/>
      <c r="AB131" s="15"/>
      <c r="AE131">
        <v>1.6</v>
      </c>
      <c r="AF131">
        <v>1.6</v>
      </c>
      <c r="AG131">
        <v>1.6</v>
      </c>
      <c r="AM131" s="6"/>
      <c r="AN131" s="15"/>
      <c r="AY131" s="6"/>
      <c r="AZ131" s="15"/>
      <c r="BK131" s="6"/>
      <c r="BL131" s="15"/>
      <c r="BW131" s="6"/>
      <c r="BX131" s="15"/>
      <c r="CI131" s="6"/>
      <c r="CJ131" s="16">
        <f t="shared" si="29"/>
        <v>0.3989041095890411</v>
      </c>
      <c r="CK131" s="16" t="str">
        <f t="shared" si="30"/>
        <v/>
      </c>
      <c r="CL131" s="16" t="str">
        <f t="shared" si="31"/>
        <v/>
      </c>
      <c r="CM131" s="16" t="str">
        <f t="shared" si="32"/>
        <v/>
      </c>
      <c r="CN131" s="16" t="str">
        <f t="shared" si="33"/>
        <v/>
      </c>
      <c r="CO131" s="18"/>
      <c r="CP131" s="15"/>
      <c r="CS131">
        <v>139</v>
      </c>
      <c r="CT131">
        <v>139</v>
      </c>
      <c r="CU131">
        <v>139</v>
      </c>
      <c r="DA131" s="6"/>
      <c r="DB131" s="15"/>
      <c r="DM131" s="6"/>
      <c r="DN131" s="15"/>
      <c r="DY131" s="6"/>
      <c r="DZ131" s="15"/>
      <c r="EK131" s="6"/>
      <c r="EL131" s="15"/>
      <c r="EW131" s="6"/>
      <c r="EX131" s="16">
        <f t="shared" si="34"/>
        <v>34.654794520547945</v>
      </c>
      <c r="EY131" s="16" t="str">
        <f t="shared" si="35"/>
        <v/>
      </c>
      <c r="EZ131" s="16" t="str">
        <f t="shared" si="36"/>
        <v/>
      </c>
      <c r="FA131" s="16" t="str">
        <f t="shared" si="37"/>
        <v/>
      </c>
      <c r="FB131" s="160" t="str">
        <f t="shared" si="38"/>
        <v/>
      </c>
      <c r="FC131" t="s">
        <v>205</v>
      </c>
      <c r="FD131" s="20" t="s">
        <v>126</v>
      </c>
      <c r="FE131"/>
      <c r="FF131" s="209" t="s">
        <v>206</v>
      </c>
      <c r="FH131" s="284">
        <f t="shared" ca="1" si="39"/>
        <v>0</v>
      </c>
      <c r="FI131" s="208">
        <f t="shared" si="40"/>
        <v>3</v>
      </c>
      <c r="FK131" t="str">
        <f t="shared" si="41"/>
        <v>Matrix Comercializadora de Energia Elétrica SA</v>
      </c>
      <c r="FL131" s="201">
        <f t="shared" ca="1" si="42"/>
        <v>-288940.79999999999</v>
      </c>
      <c r="FM131" s="201">
        <f t="shared" ca="1" si="43"/>
        <v>0</v>
      </c>
      <c r="FN131" s="200">
        <f>AB131*AB$2*IF($FC131="V",1,-1)*IF($Q131="Fixo",(CP131-INDEX('Curva Forward'!$C$5:$AN$13,MATCH(CONCATENATE(BD_COMERCIAL!$K131," ",BD_COMERCIAL!$L131),'Curva Forward'!$B$5:$B$13,0),MATCH(FN$4,'Curva Forward'!$C$4:$AN$4,0))),CP131)</f>
        <v>0</v>
      </c>
      <c r="FO131" s="200">
        <f>AC131*AC$2*IF($FC131="V",1,-1)*IF($Q131="Fixo",(CQ131-INDEX('Curva Forward'!$C$5:$AN$13,MATCH(CONCATENATE(BD_COMERCIAL!$K131," ",BD_COMERCIAL!$L131),'Curva Forward'!$B$5:$B$13,0),MATCH(FO$4,'Curva Forward'!$C$4:$AN$4,0))),CQ131)</f>
        <v>0</v>
      </c>
      <c r="FP131" s="200">
        <f>AD131*AD$2*IF($FC131="V",1,-1)*IF($Q131="Fixo",(CR131-INDEX('Curva Forward'!$C$5:$AN$13,MATCH(CONCATENATE(BD_COMERCIAL!$K131," ",BD_COMERCIAL!$L131),'Curva Forward'!$B$5:$B$13,0),MATCH(FP$4,'Curva Forward'!$C$4:$AN$4,0))),CR131)</f>
        <v>0</v>
      </c>
      <c r="FQ131" s="200">
        <f>AE131*AE$2*IF($FC131="V",1,-1)*IF($Q131="Fixo",(CS131-INDEX('Curva Forward'!$C$5:$AN$13,MATCH(CONCATENATE(BD_COMERCIAL!$K131," ",BD_COMERCIAL!$L131),'Curva Forward'!$B$5:$B$13,0),MATCH(FQ$4,'Curva Forward'!$C$4:$AN$4,0))),CS131)</f>
        <v>-94464</v>
      </c>
      <c r="FR131" s="200">
        <f>AF131*AF$2*IF($FC131="V",1,-1)*IF($Q131="Fixo",(CT131-INDEX('Curva Forward'!$C$5:$AN$13,MATCH(CONCATENATE(BD_COMERCIAL!$K131," ",BD_COMERCIAL!$L131),'Curva Forward'!$B$5:$B$13,0),MATCH(FR$4,'Curva Forward'!$C$4:$AN$4,0))),CT131)</f>
        <v>-98803.200000000012</v>
      </c>
      <c r="FS131" s="200">
        <f>AG131*AG$2*IF($FC131="V",1,-1)*IF($Q131="Fixo",(CU131-INDEX('Curva Forward'!$C$5:$AN$13,MATCH(CONCATENATE(BD_COMERCIAL!$K131," ",BD_COMERCIAL!$L131),'Curva Forward'!$B$5:$B$13,0),MATCH(FS$4,'Curva Forward'!$C$4:$AN$4,0))),CU131)</f>
        <v>-95673.599999999991</v>
      </c>
      <c r="FT131" s="200">
        <f>AH131*AH$2*IF($FC131="V",1,-1)*IF($Q131="Fixo",(CV131-INDEX('Curva Forward'!$C$5:$AN$13,MATCH(CONCATENATE(BD_COMERCIAL!$K131," ",BD_COMERCIAL!$L131),'Curva Forward'!$B$5:$B$13,0),MATCH(FT$4,'Curva Forward'!$C$4:$AN$4,0))),CV131)</f>
        <v>0</v>
      </c>
      <c r="FU131" s="200">
        <f>AI131*AI$2*IF($FC131="V",1,-1)*IF($Q131="Fixo",(CW131-INDEX('Curva Forward'!$C$5:$AN$13,MATCH(CONCATENATE(BD_COMERCIAL!$K131," ",BD_COMERCIAL!$L131),'Curva Forward'!$B$5:$B$13,0),MATCH(FU$4,'Curva Forward'!$C$4:$AN$4,0))),CW131)</f>
        <v>0</v>
      </c>
      <c r="FV131" s="200">
        <f>AJ131*AJ$2*IF($FC131="V",1,-1)*IF($Q131="Fixo",(CX131-INDEX('Curva Forward'!$C$5:$AN$13,MATCH(CONCATENATE(BD_COMERCIAL!$K131," ",BD_COMERCIAL!$L131),'Curva Forward'!$B$5:$B$13,0),MATCH(FV$4,'Curva Forward'!$C$4:$AN$4,0))),CX131)</f>
        <v>0</v>
      </c>
      <c r="FW131" s="200">
        <f>AK131*AK$2*IF($FC131="V",1,-1)*IF($Q131="Fixo",(CY131-INDEX('Curva Forward'!$C$5:$AN$13,MATCH(CONCATENATE(BD_COMERCIAL!$K131," ",BD_COMERCIAL!$L131),'Curva Forward'!$B$5:$B$13,0),MATCH(FW$4,'Curva Forward'!$C$4:$AN$4,0))),CY131)</f>
        <v>0</v>
      </c>
      <c r="FX131" s="200">
        <f>AL131*AL$2*IF($FC131="V",1,-1)*IF($Q131="Fixo",(CZ131-INDEX('Curva Forward'!$C$5:$AN$13,MATCH(CONCATENATE(BD_COMERCIAL!$K131," ",BD_COMERCIAL!$L131),'Curva Forward'!$B$5:$B$13,0),MATCH(FX$4,'Curva Forward'!$C$4:$AN$4,0))),CZ131)</f>
        <v>0</v>
      </c>
      <c r="FY131" s="200">
        <f>AM131*AM$2*IF($FC131="V",1,-1)*IF($Q131="Fixo",(DA131-INDEX('Curva Forward'!$C$5:$AN$13,MATCH(CONCATENATE(BD_COMERCIAL!$K131," ",BD_COMERCIAL!$L131),'Curva Forward'!$B$5:$B$13,0),MATCH(FY$4,'Curva Forward'!$C$4:$AN$4,0))),DA131)</f>
        <v>0</v>
      </c>
      <c r="FZ131" s="200">
        <f>AN131*AN$2*IF($FC131="V",1,-1)*IF($Q131="Fixo",(DB131-INDEX('Curva Forward'!$C$5:$AN$13,MATCH(CONCATENATE(BD_COMERCIAL!$K131," ",BD_COMERCIAL!$L131),'Curva Forward'!$B$5:$B$13,0),MATCH(FZ$4,'Curva Forward'!$C$4:$AN$4,0))),DB131)</f>
        <v>0</v>
      </c>
      <c r="GA131" s="200">
        <f>AO131*AO$2*IF($FC131="V",1,-1)*IF($Q131="Fixo",(DC131-INDEX('Curva Forward'!$C$5:$AN$13,MATCH(CONCATENATE(BD_COMERCIAL!$K131," ",BD_COMERCIAL!$L131),'Curva Forward'!$B$5:$B$13,0),MATCH(GA$4,'Curva Forward'!$C$4:$AN$4,0))),DC131)</f>
        <v>0</v>
      </c>
      <c r="GB131" s="200">
        <f>AP131*AP$2*IF($FC131="V",1,-1)*IF($Q131="Fixo",(DD131-INDEX('Curva Forward'!$C$5:$AN$13,MATCH(CONCATENATE(BD_COMERCIAL!$K131," ",BD_COMERCIAL!$L131),'Curva Forward'!$B$5:$B$13,0),MATCH(GB$4,'Curva Forward'!$C$4:$AN$4,0))),DD131)</f>
        <v>0</v>
      </c>
      <c r="GC131" s="200">
        <f>AQ131*AQ$2*IF($FC131="V",1,-1)*IF($Q131="Fixo",(DE131-INDEX('Curva Forward'!$C$5:$AN$13,MATCH(CONCATENATE(BD_COMERCIAL!$K131," ",BD_COMERCIAL!$L131),'Curva Forward'!$B$5:$B$13,0),MATCH(GC$4,'Curva Forward'!$C$4:$AN$4,0))),DE131)</f>
        <v>0</v>
      </c>
      <c r="GD131" s="200">
        <f>AR131*AR$2*IF($FC131="V",1,-1)*IF($Q131="Fixo",(DF131-INDEX('Curva Forward'!$C$5:$AN$13,MATCH(CONCATENATE(BD_COMERCIAL!$K131," ",BD_COMERCIAL!$L131),'Curva Forward'!$B$5:$B$13,0),MATCH(GD$4,'Curva Forward'!$C$4:$AN$4,0))),DF131)</f>
        <v>0</v>
      </c>
      <c r="GE131" s="200">
        <f>AS131*AS$2*IF($FC131="V",1,-1)*IF($Q131="Fixo",(DG131-INDEX('Curva Forward'!$C$5:$AN$13,MATCH(CONCATENATE(BD_COMERCIAL!$K131," ",BD_COMERCIAL!$L131),'Curva Forward'!$B$5:$B$13,0),MATCH(GE$4,'Curva Forward'!$C$4:$AN$4,0))),DG131)</f>
        <v>0</v>
      </c>
      <c r="GF131" s="200">
        <f>AT131*AT$2*IF($FC131="V",1,-1)*IF($Q131="Fixo",(DH131-INDEX('Curva Forward'!$C$5:$AN$13,MATCH(CONCATENATE(BD_COMERCIAL!$K131," ",BD_COMERCIAL!$L131),'Curva Forward'!$B$5:$B$13,0),MATCH(GF$4,'Curva Forward'!$C$4:$AN$4,0))),DH131)</f>
        <v>0</v>
      </c>
      <c r="GG131" s="200">
        <f>AU131*AU$2*IF($FC131="V",1,-1)*IF($Q131="Fixo",(DI131-INDEX('Curva Forward'!$C$5:$AN$13,MATCH(CONCATENATE(BD_COMERCIAL!$K131," ",BD_COMERCIAL!$L131),'Curva Forward'!$B$5:$B$13,0),MATCH(GG$4,'Curva Forward'!$C$4:$AN$4,0))),DI131)</f>
        <v>0</v>
      </c>
      <c r="GH131" s="200">
        <f>AV131*AV$2*IF($FC131="V",1,-1)*IF($Q131="Fixo",(DJ131-INDEX('Curva Forward'!$C$5:$AN$13,MATCH(CONCATENATE(BD_COMERCIAL!$K131," ",BD_COMERCIAL!$L131),'Curva Forward'!$B$5:$B$13,0),MATCH(GH$4,'Curva Forward'!$C$4:$AN$4,0))),DJ131)</f>
        <v>0</v>
      </c>
      <c r="GI131" s="200">
        <f>AW131*AW$2*IF($FC131="V",1,-1)*IF($Q131="Fixo",(DK131-INDEX('Curva Forward'!$C$5:$AN$13,MATCH(CONCATENATE(BD_COMERCIAL!$K131," ",BD_COMERCIAL!$L131),'Curva Forward'!$B$5:$B$13,0),MATCH(GI$4,'Curva Forward'!$C$4:$AN$4,0))),DK131)</f>
        <v>0</v>
      </c>
      <c r="GJ131" s="200">
        <f>AX131*AX$2*IF($FC131="V",1,-1)*IF($Q131="Fixo",(DL131-INDEX('Curva Forward'!$C$5:$AN$13,MATCH(CONCATENATE(BD_COMERCIAL!$K131," ",BD_COMERCIAL!$L131),'Curva Forward'!$B$5:$B$13,0),MATCH(GJ$4,'Curva Forward'!$C$4:$AN$4,0))),DL131)</f>
        <v>0</v>
      </c>
      <c r="GK131" s="200">
        <f>AY131*AY$2*IF($FC131="V",1,-1)*IF($Q131="Fixo",(DM131-INDEX('Curva Forward'!$C$5:$AN$13,MATCH(CONCATENATE(BD_COMERCIAL!$K131," ",BD_COMERCIAL!$L131),'Curva Forward'!$B$5:$B$13,0),MATCH(GK$4,'Curva Forward'!$C$4:$AN$4,0))),DM131)</f>
        <v>0</v>
      </c>
      <c r="GL131" s="200">
        <f>IF(EZ131="",0,CL131*CL$2*IF($FC131="V",1,-1)*IF($Q131="Fixo",(EZ131-INDEX('Curva Forward'!$C$5:$AN$13,MATCH(CONCATENATE(BD_COMERCIAL!$K131," ",BD_COMERCIAL!$L131),'Curva Forward'!$B$5:$B$13,0),MATCH(GL$4,'Curva Forward'!$C$4:$AN$4,0))),EZ131))</f>
        <v>0</v>
      </c>
      <c r="GM131" s="200">
        <f>IF(FA131="",0,CM131*CM$2*IF($FC131="V",1,-1)*IF($Q131="Fixo",(FA131-INDEX('Curva Forward'!$C$5:$AN$13,MATCH(CONCATENATE(BD_COMERCIAL!$K131," ",BD_COMERCIAL!$L131),'Curva Forward'!$B$5:$B$13,0),MATCH(GM$4,'Curva Forward'!$C$4:$AN$4,0))),FA131))</f>
        <v>0</v>
      </c>
      <c r="GN131" s="200">
        <f>IF(FB131="",0,CN131*CN$2*IF($FC131="V",1,-1)*IF($Q131="Fixo",(FB131-INDEX('Curva Forward'!$C$5:$AN$13,MATCH(CONCATENATE(BD_COMERCIAL!$K131," ",BD_COMERCIAL!$L131),'Curva Forward'!$B$5:$B$13,0),MATCH(GN$4,'Curva Forward'!$C$4:$AN$4,0))),FB131))</f>
        <v>0</v>
      </c>
      <c r="GO131" s="201">
        <f t="shared" ca="1" si="44"/>
        <v>0</v>
      </c>
      <c r="GP131" s="201">
        <f t="shared" ca="1" si="45"/>
        <v>0</v>
      </c>
    </row>
    <row r="132" spans="1:198" x14ac:dyDescent="0.25">
      <c r="A132" s="6"/>
      <c r="B132" s="7" t="s">
        <v>474</v>
      </c>
      <c r="C132" s="8">
        <v>44568</v>
      </c>
      <c r="D132" s="9" t="s">
        <v>131</v>
      </c>
      <c r="E132" s="9" t="s">
        <v>165</v>
      </c>
      <c r="F132" s="113">
        <v>12809025000110</v>
      </c>
      <c r="G132" s="10" t="s">
        <v>125</v>
      </c>
      <c r="H132" s="113">
        <v>3780401000108</v>
      </c>
      <c r="I132" s="9" t="s">
        <v>126</v>
      </c>
      <c r="J132" s="166" t="s">
        <v>470</v>
      </c>
      <c r="K132" s="10" t="s">
        <v>127</v>
      </c>
      <c r="L132" s="84" t="s">
        <v>22</v>
      </c>
      <c r="M132" s="11">
        <v>44743</v>
      </c>
      <c r="N132" s="12">
        <v>44926</v>
      </c>
      <c r="O132" s="10">
        <v>1.6</v>
      </c>
      <c r="P132" s="84">
        <v>212</v>
      </c>
      <c r="Q132" s="84" t="s">
        <v>128</v>
      </c>
      <c r="R132" s="10" t="s">
        <v>129</v>
      </c>
      <c r="S132" s="14" t="s">
        <v>135</v>
      </c>
      <c r="T132" s="11"/>
      <c r="U132" s="12"/>
      <c r="V132" s="257" t="str">
        <f ca="1">IF(U132="","",
IF(U132="NA","",
IFERROR(VLOOKUP(EOMONTH(M132,-2)+1,IPCA!$A:$B,2,0),
VLOOKUP(EOMONTH(TODAY(),-2)+1,IPCA!$A:$B,2,0))/
VLOOKUP(EOMONTH(U132,-2)+1,IPCA!$A:$B,2,0)*
P132))</f>
        <v/>
      </c>
      <c r="W132" s="84"/>
      <c r="X132" s="13" t="s">
        <v>133</v>
      </c>
      <c r="Y132" s="166"/>
      <c r="AA132" s="108"/>
      <c r="AB132" s="15"/>
      <c r="AH132">
        <v>1.6</v>
      </c>
      <c r="AI132">
        <v>1.6</v>
      </c>
      <c r="AJ132">
        <v>1.6</v>
      </c>
      <c r="AK132">
        <v>1.6</v>
      </c>
      <c r="AL132">
        <v>1.6</v>
      </c>
      <c r="AM132" s="6">
        <v>1.6</v>
      </c>
      <c r="AN132" s="15"/>
      <c r="AY132" s="6"/>
      <c r="AZ132" s="15"/>
      <c r="BK132" s="6"/>
      <c r="BL132" s="15"/>
      <c r="BW132" s="6"/>
      <c r="BX132" s="15"/>
      <c r="CI132" s="6"/>
      <c r="CJ132" s="16">
        <f t="shared" si="29"/>
        <v>0.80657534246575346</v>
      </c>
      <c r="CK132" s="16" t="str">
        <f t="shared" si="30"/>
        <v/>
      </c>
      <c r="CL132" s="16" t="str">
        <f t="shared" si="31"/>
        <v/>
      </c>
      <c r="CM132" s="16" t="str">
        <f t="shared" si="32"/>
        <v/>
      </c>
      <c r="CN132" s="16" t="str">
        <f t="shared" si="33"/>
        <v/>
      </c>
      <c r="CO132" s="18"/>
      <c r="CP132" s="15"/>
      <c r="CV132">
        <v>212</v>
      </c>
      <c r="CW132">
        <v>212</v>
      </c>
      <c r="CX132">
        <v>212</v>
      </c>
      <c r="CY132">
        <v>212</v>
      </c>
      <c r="CZ132">
        <v>212</v>
      </c>
      <c r="DA132" s="6">
        <v>212</v>
      </c>
      <c r="DB132" s="15"/>
      <c r="DM132" s="6"/>
      <c r="DN132" s="15"/>
      <c r="DY132" s="6"/>
      <c r="DZ132" s="15"/>
      <c r="EK132" s="6"/>
      <c r="EL132" s="15"/>
      <c r="EW132" s="6"/>
      <c r="EX132" s="16">
        <f t="shared" si="34"/>
        <v>106.87123287671233</v>
      </c>
      <c r="EY132" s="16" t="str">
        <f t="shared" si="35"/>
        <v/>
      </c>
      <c r="EZ132" s="16" t="str">
        <f t="shared" si="36"/>
        <v/>
      </c>
      <c r="FA132" s="16" t="str">
        <f t="shared" si="37"/>
        <v/>
      </c>
      <c r="FB132" s="160" t="str">
        <f t="shared" si="38"/>
        <v/>
      </c>
      <c r="FC132" t="s">
        <v>205</v>
      </c>
      <c r="FD132" s="20" t="s">
        <v>126</v>
      </c>
      <c r="FE132"/>
      <c r="FF132" s="209" t="s">
        <v>206</v>
      </c>
      <c r="FH132" s="284">
        <f t="shared" ca="1" si="39"/>
        <v>0</v>
      </c>
      <c r="FI132" s="208">
        <f t="shared" si="40"/>
        <v>6.1</v>
      </c>
      <c r="FK132" t="str">
        <f t="shared" si="41"/>
        <v>Prime Energy Comercializadora de Energia EIRELI</v>
      </c>
      <c r="FL132" s="201">
        <f t="shared" ca="1" si="42"/>
        <v>-868602.24000000011</v>
      </c>
      <c r="FM132" s="201">
        <f t="shared" ca="1" si="43"/>
        <v>0</v>
      </c>
      <c r="FN132" s="200">
        <f>AB132*AB$2*IF($FC132="V",1,-1)*IF($Q132="Fixo",(CP132-INDEX('Curva Forward'!$C$5:$AN$13,MATCH(CONCATENATE(BD_COMERCIAL!$K132," ",BD_COMERCIAL!$L132),'Curva Forward'!$B$5:$B$13,0),MATCH(FN$4,'Curva Forward'!$C$4:$AN$4,0))),CP132)</f>
        <v>0</v>
      </c>
      <c r="FO132" s="200">
        <f>AC132*AC$2*IF($FC132="V",1,-1)*IF($Q132="Fixo",(CQ132-INDEX('Curva Forward'!$C$5:$AN$13,MATCH(CONCATENATE(BD_COMERCIAL!$K132," ",BD_COMERCIAL!$L132),'Curva Forward'!$B$5:$B$13,0),MATCH(FO$4,'Curva Forward'!$C$4:$AN$4,0))),CQ132)</f>
        <v>0</v>
      </c>
      <c r="FP132" s="200">
        <f>AD132*AD$2*IF($FC132="V",1,-1)*IF($Q132="Fixo",(CR132-INDEX('Curva Forward'!$C$5:$AN$13,MATCH(CONCATENATE(BD_COMERCIAL!$K132," ",BD_COMERCIAL!$L132),'Curva Forward'!$B$5:$B$13,0),MATCH(FP$4,'Curva Forward'!$C$4:$AN$4,0))),CR132)</f>
        <v>0</v>
      </c>
      <c r="FQ132" s="200">
        <f>AE132*AE$2*IF($FC132="V",1,-1)*IF($Q132="Fixo",(CS132-INDEX('Curva Forward'!$C$5:$AN$13,MATCH(CONCATENATE(BD_COMERCIAL!$K132," ",BD_COMERCIAL!$L132),'Curva Forward'!$B$5:$B$13,0),MATCH(FQ$4,'Curva Forward'!$C$4:$AN$4,0))),CS132)</f>
        <v>0</v>
      </c>
      <c r="FR132" s="200">
        <f>AF132*AF$2*IF($FC132="V",1,-1)*IF($Q132="Fixo",(CT132-INDEX('Curva Forward'!$C$5:$AN$13,MATCH(CONCATENATE(BD_COMERCIAL!$K132," ",BD_COMERCIAL!$L132),'Curva Forward'!$B$5:$B$13,0),MATCH(FR$4,'Curva Forward'!$C$4:$AN$4,0))),CT132)</f>
        <v>0</v>
      </c>
      <c r="FS132" s="200">
        <f>AG132*AG$2*IF($FC132="V",1,-1)*IF($Q132="Fixo",(CU132-INDEX('Curva Forward'!$C$5:$AN$13,MATCH(CONCATENATE(BD_COMERCIAL!$K132," ",BD_COMERCIAL!$L132),'Curva Forward'!$B$5:$B$13,0),MATCH(FS$4,'Curva Forward'!$C$4:$AN$4,0))),CU132)</f>
        <v>0</v>
      </c>
      <c r="FT132" s="200">
        <f>AH132*AH$2*IF($FC132="V",1,-1)*IF($Q132="Fixo",(CV132-INDEX('Curva Forward'!$C$5:$AN$13,MATCH(CONCATENATE(BD_COMERCIAL!$K132," ",BD_COMERCIAL!$L132),'Curva Forward'!$B$5:$B$13,0),MATCH(FT$4,'Curva Forward'!$C$4:$AN$4,0))),CV132)</f>
        <v>-173024.64000000001</v>
      </c>
      <c r="FU132" s="200">
        <f>AI132*AI$2*IF($FC132="V",1,-1)*IF($Q132="Fixo",(CW132-INDEX('Curva Forward'!$C$5:$AN$13,MATCH(CONCATENATE(BD_COMERCIAL!$K132," ",BD_COMERCIAL!$L132),'Curva Forward'!$B$5:$B$13,0),MATCH(FU$4,'Curva Forward'!$C$4:$AN$4,0))),CW132)</f>
        <v>-151180.80000000002</v>
      </c>
      <c r="FV132" s="200">
        <f>AJ132*AJ$2*IF($FC132="V",1,-1)*IF($Q132="Fixo",(CX132-INDEX('Curva Forward'!$C$5:$AN$13,MATCH(CONCATENATE(BD_COMERCIAL!$K132," ",BD_COMERCIAL!$L132),'Curva Forward'!$B$5:$B$13,0),MATCH(FV$4,'Curva Forward'!$C$4:$AN$4,0))),CX132)</f>
        <v>-149760</v>
      </c>
      <c r="FW132" s="200">
        <f>AK132*AK$2*IF($FC132="V",1,-1)*IF($Q132="Fixo",(CY132-INDEX('Curva Forward'!$C$5:$AN$13,MATCH(CONCATENATE(BD_COMERCIAL!$K132," ",BD_COMERCIAL!$L132),'Curva Forward'!$B$5:$B$13,0),MATCH(FW$4,'Curva Forward'!$C$4:$AN$4,0))),CY132)</f>
        <v>-133324.80000000002</v>
      </c>
      <c r="FX132" s="200">
        <f>AL132*AL$2*IF($FC132="V",1,-1)*IF($Q132="Fixo",(CZ132-INDEX('Curva Forward'!$C$5:$AN$13,MATCH(CONCATENATE(BD_COMERCIAL!$K132," ",BD_COMERCIAL!$L132),'Curva Forward'!$B$5:$B$13,0),MATCH(FX$4,'Curva Forward'!$C$4:$AN$4,0))),CZ132)</f>
        <v>-124416</v>
      </c>
      <c r="FY132" s="200">
        <f>AM132*AM$2*IF($FC132="V",1,-1)*IF($Q132="Fixo",(DA132-INDEX('Curva Forward'!$C$5:$AN$13,MATCH(CONCATENATE(BD_COMERCIAL!$K132," ",BD_COMERCIAL!$L132),'Curva Forward'!$B$5:$B$13,0),MATCH(FY$4,'Curva Forward'!$C$4:$AN$4,0))),DA132)</f>
        <v>-136896</v>
      </c>
      <c r="FZ132" s="200">
        <f>AN132*AN$2*IF($FC132="V",1,-1)*IF($Q132="Fixo",(DB132-INDEX('Curva Forward'!$C$5:$AN$13,MATCH(CONCATENATE(BD_COMERCIAL!$K132," ",BD_COMERCIAL!$L132),'Curva Forward'!$B$5:$B$13,0),MATCH(FZ$4,'Curva Forward'!$C$4:$AN$4,0))),DB132)</f>
        <v>0</v>
      </c>
      <c r="GA132" s="200">
        <f>AO132*AO$2*IF($FC132="V",1,-1)*IF($Q132="Fixo",(DC132-INDEX('Curva Forward'!$C$5:$AN$13,MATCH(CONCATENATE(BD_COMERCIAL!$K132," ",BD_COMERCIAL!$L132),'Curva Forward'!$B$5:$B$13,0),MATCH(GA$4,'Curva Forward'!$C$4:$AN$4,0))),DC132)</f>
        <v>0</v>
      </c>
      <c r="GB132" s="200">
        <f>AP132*AP$2*IF($FC132="V",1,-1)*IF($Q132="Fixo",(DD132-INDEX('Curva Forward'!$C$5:$AN$13,MATCH(CONCATENATE(BD_COMERCIAL!$K132," ",BD_COMERCIAL!$L132),'Curva Forward'!$B$5:$B$13,0),MATCH(GB$4,'Curva Forward'!$C$4:$AN$4,0))),DD132)</f>
        <v>0</v>
      </c>
      <c r="GC132" s="200">
        <f>AQ132*AQ$2*IF($FC132="V",1,-1)*IF($Q132="Fixo",(DE132-INDEX('Curva Forward'!$C$5:$AN$13,MATCH(CONCATENATE(BD_COMERCIAL!$K132," ",BD_COMERCIAL!$L132),'Curva Forward'!$B$5:$B$13,0),MATCH(GC$4,'Curva Forward'!$C$4:$AN$4,0))),DE132)</f>
        <v>0</v>
      </c>
      <c r="GD132" s="200">
        <f>AR132*AR$2*IF($FC132="V",1,-1)*IF($Q132="Fixo",(DF132-INDEX('Curva Forward'!$C$5:$AN$13,MATCH(CONCATENATE(BD_COMERCIAL!$K132," ",BD_COMERCIAL!$L132),'Curva Forward'!$B$5:$B$13,0),MATCH(GD$4,'Curva Forward'!$C$4:$AN$4,0))),DF132)</f>
        <v>0</v>
      </c>
      <c r="GE132" s="200">
        <f>AS132*AS$2*IF($FC132="V",1,-1)*IF($Q132="Fixo",(DG132-INDEX('Curva Forward'!$C$5:$AN$13,MATCH(CONCATENATE(BD_COMERCIAL!$K132," ",BD_COMERCIAL!$L132),'Curva Forward'!$B$5:$B$13,0),MATCH(GE$4,'Curva Forward'!$C$4:$AN$4,0))),DG132)</f>
        <v>0</v>
      </c>
      <c r="GF132" s="200">
        <f>AT132*AT$2*IF($FC132="V",1,-1)*IF($Q132="Fixo",(DH132-INDEX('Curva Forward'!$C$5:$AN$13,MATCH(CONCATENATE(BD_COMERCIAL!$K132," ",BD_COMERCIAL!$L132),'Curva Forward'!$B$5:$B$13,0),MATCH(GF$4,'Curva Forward'!$C$4:$AN$4,0))),DH132)</f>
        <v>0</v>
      </c>
      <c r="GG132" s="200">
        <f>AU132*AU$2*IF($FC132="V",1,-1)*IF($Q132="Fixo",(DI132-INDEX('Curva Forward'!$C$5:$AN$13,MATCH(CONCATENATE(BD_COMERCIAL!$K132," ",BD_COMERCIAL!$L132),'Curva Forward'!$B$5:$B$13,0),MATCH(GG$4,'Curva Forward'!$C$4:$AN$4,0))),DI132)</f>
        <v>0</v>
      </c>
      <c r="GH132" s="200">
        <f>AV132*AV$2*IF($FC132="V",1,-1)*IF($Q132="Fixo",(DJ132-INDEX('Curva Forward'!$C$5:$AN$13,MATCH(CONCATENATE(BD_COMERCIAL!$K132," ",BD_COMERCIAL!$L132),'Curva Forward'!$B$5:$B$13,0),MATCH(GH$4,'Curva Forward'!$C$4:$AN$4,0))),DJ132)</f>
        <v>0</v>
      </c>
      <c r="GI132" s="200">
        <f>AW132*AW$2*IF($FC132="V",1,-1)*IF($Q132="Fixo",(DK132-INDEX('Curva Forward'!$C$5:$AN$13,MATCH(CONCATENATE(BD_COMERCIAL!$K132," ",BD_COMERCIAL!$L132),'Curva Forward'!$B$5:$B$13,0),MATCH(GI$4,'Curva Forward'!$C$4:$AN$4,0))),DK132)</f>
        <v>0</v>
      </c>
      <c r="GJ132" s="200">
        <f>AX132*AX$2*IF($FC132="V",1,-1)*IF($Q132="Fixo",(DL132-INDEX('Curva Forward'!$C$5:$AN$13,MATCH(CONCATENATE(BD_COMERCIAL!$K132," ",BD_COMERCIAL!$L132),'Curva Forward'!$B$5:$B$13,0),MATCH(GJ$4,'Curva Forward'!$C$4:$AN$4,0))),DL132)</f>
        <v>0</v>
      </c>
      <c r="GK132" s="200">
        <f>AY132*AY$2*IF($FC132="V",1,-1)*IF($Q132="Fixo",(DM132-INDEX('Curva Forward'!$C$5:$AN$13,MATCH(CONCATENATE(BD_COMERCIAL!$K132," ",BD_COMERCIAL!$L132),'Curva Forward'!$B$5:$B$13,0),MATCH(GK$4,'Curva Forward'!$C$4:$AN$4,0))),DM132)</f>
        <v>0</v>
      </c>
      <c r="GL132" s="200">
        <f>IF(EZ132="",0,CL132*CL$2*IF($FC132="V",1,-1)*IF($Q132="Fixo",(EZ132-INDEX('Curva Forward'!$C$5:$AN$13,MATCH(CONCATENATE(BD_COMERCIAL!$K132," ",BD_COMERCIAL!$L132),'Curva Forward'!$B$5:$B$13,0),MATCH(GL$4,'Curva Forward'!$C$4:$AN$4,0))),EZ132))</f>
        <v>0</v>
      </c>
      <c r="GM132" s="200">
        <f>IF(FA132="",0,CM132*CM$2*IF($FC132="V",1,-1)*IF($Q132="Fixo",(FA132-INDEX('Curva Forward'!$C$5:$AN$13,MATCH(CONCATENATE(BD_COMERCIAL!$K132," ",BD_COMERCIAL!$L132),'Curva Forward'!$B$5:$B$13,0),MATCH(GM$4,'Curva Forward'!$C$4:$AN$4,0))),FA132))</f>
        <v>0</v>
      </c>
      <c r="GN132" s="200">
        <f>IF(FB132="",0,CN132*CN$2*IF($FC132="V",1,-1)*IF($Q132="Fixo",(FB132-INDEX('Curva Forward'!$C$5:$AN$13,MATCH(CONCATENATE(BD_COMERCIAL!$K132," ",BD_COMERCIAL!$L132),'Curva Forward'!$B$5:$B$13,0),MATCH(GN$4,'Curva Forward'!$C$4:$AN$4,0))),FB132))</f>
        <v>0</v>
      </c>
      <c r="GO132" s="201">
        <f t="shared" ca="1" si="44"/>
        <v>0</v>
      </c>
      <c r="GP132" s="201">
        <f t="shared" ca="1" si="45"/>
        <v>0</v>
      </c>
    </row>
    <row r="133" spans="1:198" x14ac:dyDescent="0.25">
      <c r="A133" s="6"/>
      <c r="B133" s="7" t="s">
        <v>475</v>
      </c>
      <c r="C133" s="8">
        <v>44568</v>
      </c>
      <c r="D133" s="9" t="s">
        <v>131</v>
      </c>
      <c r="E133" s="9" t="s">
        <v>147</v>
      </c>
      <c r="F133" s="113" t="e">
        <v>#VALUE!</v>
      </c>
      <c r="G133" s="10" t="s">
        <v>125</v>
      </c>
      <c r="H133" s="113">
        <v>3780401000108</v>
      </c>
      <c r="I133" s="9" t="s">
        <v>139</v>
      </c>
      <c r="J133" s="166" t="s">
        <v>467</v>
      </c>
      <c r="K133" s="10" t="s">
        <v>127</v>
      </c>
      <c r="L133" s="84" t="s">
        <v>22</v>
      </c>
      <c r="M133" s="11">
        <v>44621</v>
      </c>
      <c r="N133" s="12">
        <v>44651</v>
      </c>
      <c r="O133" s="10">
        <v>1.6</v>
      </c>
      <c r="P133" s="84">
        <v>130</v>
      </c>
      <c r="Q133" s="84" t="s">
        <v>128</v>
      </c>
      <c r="R133" s="10" t="s">
        <v>129</v>
      </c>
      <c r="S133" s="14" t="s">
        <v>135</v>
      </c>
      <c r="T133" s="11"/>
      <c r="U133" s="12"/>
      <c r="V133" s="257" t="str">
        <f ca="1">IF(U133="","",
IF(U133="NA","",
IFERROR(VLOOKUP(EOMONTH(M133,-2)+1,IPCA!$A:$B,2,0),
VLOOKUP(EOMONTH(TODAY(),-2)+1,IPCA!$A:$B,2,0))/
VLOOKUP(EOMONTH(U133,-2)+1,IPCA!$A:$B,2,0)*
P133))</f>
        <v/>
      </c>
      <c r="W133" s="84"/>
      <c r="X133" s="13"/>
      <c r="Y133" s="166"/>
      <c r="Z133" s="107" t="s">
        <v>148</v>
      </c>
      <c r="AA133" s="108" t="s">
        <v>148</v>
      </c>
      <c r="AB133" s="15"/>
      <c r="AD133">
        <v>1.6</v>
      </c>
      <c r="AM133" s="6"/>
      <c r="AN133" s="15"/>
      <c r="AY133" s="6"/>
      <c r="AZ133" s="15"/>
      <c r="BK133" s="6"/>
      <c r="BL133" s="15"/>
      <c r="BW133" s="6"/>
      <c r="BX133" s="15"/>
      <c r="CI133" s="6"/>
      <c r="CJ133" s="16">
        <f t="shared" si="29"/>
        <v>0.13589041095890411</v>
      </c>
      <c r="CK133" s="16" t="str">
        <f t="shared" si="30"/>
        <v/>
      </c>
      <c r="CL133" s="16" t="str">
        <f t="shared" si="31"/>
        <v/>
      </c>
      <c r="CM133" s="16" t="str">
        <f t="shared" si="32"/>
        <v/>
      </c>
      <c r="CN133" s="16" t="str">
        <f t="shared" si="33"/>
        <v/>
      </c>
      <c r="CO133" s="18"/>
      <c r="CP133" s="15"/>
      <c r="CR133">
        <v>130</v>
      </c>
      <c r="DA133" s="6"/>
      <c r="DB133" s="15"/>
      <c r="DM133" s="6"/>
      <c r="DN133" s="15"/>
      <c r="DY133" s="6"/>
      <c r="DZ133" s="15"/>
      <c r="EK133" s="6"/>
      <c r="EL133" s="15"/>
      <c r="EW133" s="6"/>
      <c r="EX133" s="16">
        <f t="shared" si="34"/>
        <v>11.04109589041096</v>
      </c>
      <c r="EY133" s="16" t="str">
        <f t="shared" si="35"/>
        <v/>
      </c>
      <c r="EZ133" s="16" t="str">
        <f t="shared" si="36"/>
        <v/>
      </c>
      <c r="FA133" s="16" t="str">
        <f t="shared" si="37"/>
        <v/>
      </c>
      <c r="FB133" s="160" t="str">
        <f t="shared" si="38"/>
        <v/>
      </c>
      <c r="FC133" t="s">
        <v>205</v>
      </c>
      <c r="FD133" s="20" t="s">
        <v>147</v>
      </c>
      <c r="FE133"/>
      <c r="FF133" s="209" t="s">
        <v>206</v>
      </c>
      <c r="FH133" s="284">
        <f t="shared" ca="1" si="39"/>
        <v>0</v>
      </c>
      <c r="FI133" s="208">
        <f t="shared" si="40"/>
        <v>1</v>
      </c>
      <c r="FK133" t="str">
        <f t="shared" si="41"/>
        <v>Portfólio</v>
      </c>
      <c r="FL133" s="201">
        <f t="shared" ca="1" si="42"/>
        <v>-86899.200000000012</v>
      </c>
      <c r="FM133" s="201">
        <f t="shared" ca="1" si="43"/>
        <v>0</v>
      </c>
      <c r="FN133" s="200">
        <f>AB133*AB$2*IF($FC133="V",1,-1)*IF($Q133="Fixo",(CP133-INDEX('Curva Forward'!$C$5:$AN$13,MATCH(CONCATENATE(BD_COMERCIAL!$K133," ",BD_COMERCIAL!$L133),'Curva Forward'!$B$5:$B$13,0),MATCH(FN$4,'Curva Forward'!$C$4:$AN$4,0))),CP133)</f>
        <v>0</v>
      </c>
      <c r="FO133" s="200">
        <f>AC133*AC$2*IF($FC133="V",1,-1)*IF($Q133="Fixo",(CQ133-INDEX('Curva Forward'!$C$5:$AN$13,MATCH(CONCATENATE(BD_COMERCIAL!$K133," ",BD_COMERCIAL!$L133),'Curva Forward'!$B$5:$B$13,0),MATCH(FO$4,'Curva Forward'!$C$4:$AN$4,0))),CQ133)</f>
        <v>0</v>
      </c>
      <c r="FP133" s="200">
        <f>AD133*AD$2*IF($FC133="V",1,-1)*IF($Q133="Fixo",(CR133-INDEX('Curva Forward'!$C$5:$AN$13,MATCH(CONCATENATE(BD_COMERCIAL!$K133," ",BD_COMERCIAL!$L133),'Curva Forward'!$B$5:$B$13,0),MATCH(FP$4,'Curva Forward'!$C$4:$AN$4,0))),CR133)</f>
        <v>-86899.200000000012</v>
      </c>
      <c r="FQ133" s="200">
        <f>AE133*AE$2*IF($FC133="V",1,-1)*IF($Q133="Fixo",(CS133-INDEX('Curva Forward'!$C$5:$AN$13,MATCH(CONCATENATE(BD_COMERCIAL!$K133," ",BD_COMERCIAL!$L133),'Curva Forward'!$B$5:$B$13,0),MATCH(FQ$4,'Curva Forward'!$C$4:$AN$4,0))),CS133)</f>
        <v>0</v>
      </c>
      <c r="FR133" s="200">
        <f>AF133*AF$2*IF($FC133="V",1,-1)*IF($Q133="Fixo",(CT133-INDEX('Curva Forward'!$C$5:$AN$13,MATCH(CONCATENATE(BD_COMERCIAL!$K133," ",BD_COMERCIAL!$L133),'Curva Forward'!$B$5:$B$13,0),MATCH(FR$4,'Curva Forward'!$C$4:$AN$4,0))),CT133)</f>
        <v>0</v>
      </c>
      <c r="FS133" s="200">
        <f>AG133*AG$2*IF($FC133="V",1,-1)*IF($Q133="Fixo",(CU133-INDEX('Curva Forward'!$C$5:$AN$13,MATCH(CONCATENATE(BD_COMERCIAL!$K133," ",BD_COMERCIAL!$L133),'Curva Forward'!$B$5:$B$13,0),MATCH(FS$4,'Curva Forward'!$C$4:$AN$4,0))),CU133)</f>
        <v>0</v>
      </c>
      <c r="FT133" s="200">
        <f>AH133*AH$2*IF($FC133="V",1,-1)*IF($Q133="Fixo",(CV133-INDEX('Curva Forward'!$C$5:$AN$13,MATCH(CONCATENATE(BD_COMERCIAL!$K133," ",BD_COMERCIAL!$L133),'Curva Forward'!$B$5:$B$13,0),MATCH(FT$4,'Curva Forward'!$C$4:$AN$4,0))),CV133)</f>
        <v>0</v>
      </c>
      <c r="FU133" s="200">
        <f>AI133*AI$2*IF($FC133="V",1,-1)*IF($Q133="Fixo",(CW133-INDEX('Curva Forward'!$C$5:$AN$13,MATCH(CONCATENATE(BD_COMERCIAL!$K133," ",BD_COMERCIAL!$L133),'Curva Forward'!$B$5:$B$13,0),MATCH(FU$4,'Curva Forward'!$C$4:$AN$4,0))),CW133)</f>
        <v>0</v>
      </c>
      <c r="FV133" s="200">
        <f>AJ133*AJ$2*IF($FC133="V",1,-1)*IF($Q133="Fixo",(CX133-INDEX('Curva Forward'!$C$5:$AN$13,MATCH(CONCATENATE(BD_COMERCIAL!$K133," ",BD_COMERCIAL!$L133),'Curva Forward'!$B$5:$B$13,0),MATCH(FV$4,'Curva Forward'!$C$4:$AN$4,0))),CX133)</f>
        <v>0</v>
      </c>
      <c r="FW133" s="200">
        <f>AK133*AK$2*IF($FC133="V",1,-1)*IF($Q133="Fixo",(CY133-INDEX('Curva Forward'!$C$5:$AN$13,MATCH(CONCATENATE(BD_COMERCIAL!$K133," ",BD_COMERCIAL!$L133),'Curva Forward'!$B$5:$B$13,0),MATCH(FW$4,'Curva Forward'!$C$4:$AN$4,0))),CY133)</f>
        <v>0</v>
      </c>
      <c r="FX133" s="200">
        <f>AL133*AL$2*IF($FC133="V",1,-1)*IF($Q133="Fixo",(CZ133-INDEX('Curva Forward'!$C$5:$AN$13,MATCH(CONCATENATE(BD_COMERCIAL!$K133," ",BD_COMERCIAL!$L133),'Curva Forward'!$B$5:$B$13,0),MATCH(FX$4,'Curva Forward'!$C$4:$AN$4,0))),CZ133)</f>
        <v>0</v>
      </c>
      <c r="FY133" s="200">
        <f>AM133*AM$2*IF($FC133="V",1,-1)*IF($Q133="Fixo",(DA133-INDEX('Curva Forward'!$C$5:$AN$13,MATCH(CONCATENATE(BD_COMERCIAL!$K133," ",BD_COMERCIAL!$L133),'Curva Forward'!$B$5:$B$13,0),MATCH(FY$4,'Curva Forward'!$C$4:$AN$4,0))),DA133)</f>
        <v>0</v>
      </c>
      <c r="FZ133" s="200">
        <f>AN133*AN$2*IF($FC133="V",1,-1)*IF($Q133="Fixo",(DB133-INDEX('Curva Forward'!$C$5:$AN$13,MATCH(CONCATENATE(BD_COMERCIAL!$K133," ",BD_COMERCIAL!$L133),'Curva Forward'!$B$5:$B$13,0),MATCH(FZ$4,'Curva Forward'!$C$4:$AN$4,0))),DB133)</f>
        <v>0</v>
      </c>
      <c r="GA133" s="200">
        <f>AO133*AO$2*IF($FC133="V",1,-1)*IF($Q133="Fixo",(DC133-INDEX('Curva Forward'!$C$5:$AN$13,MATCH(CONCATENATE(BD_COMERCIAL!$K133," ",BD_COMERCIAL!$L133),'Curva Forward'!$B$5:$B$13,0),MATCH(GA$4,'Curva Forward'!$C$4:$AN$4,0))),DC133)</f>
        <v>0</v>
      </c>
      <c r="GB133" s="200">
        <f>AP133*AP$2*IF($FC133="V",1,-1)*IF($Q133="Fixo",(DD133-INDEX('Curva Forward'!$C$5:$AN$13,MATCH(CONCATENATE(BD_COMERCIAL!$K133," ",BD_COMERCIAL!$L133),'Curva Forward'!$B$5:$B$13,0),MATCH(GB$4,'Curva Forward'!$C$4:$AN$4,0))),DD133)</f>
        <v>0</v>
      </c>
      <c r="GC133" s="200">
        <f>AQ133*AQ$2*IF($FC133="V",1,-1)*IF($Q133="Fixo",(DE133-INDEX('Curva Forward'!$C$5:$AN$13,MATCH(CONCATENATE(BD_COMERCIAL!$K133," ",BD_COMERCIAL!$L133),'Curva Forward'!$B$5:$B$13,0),MATCH(GC$4,'Curva Forward'!$C$4:$AN$4,0))),DE133)</f>
        <v>0</v>
      </c>
      <c r="GD133" s="200">
        <f>AR133*AR$2*IF($FC133="V",1,-1)*IF($Q133="Fixo",(DF133-INDEX('Curva Forward'!$C$5:$AN$13,MATCH(CONCATENATE(BD_COMERCIAL!$K133," ",BD_COMERCIAL!$L133),'Curva Forward'!$B$5:$B$13,0),MATCH(GD$4,'Curva Forward'!$C$4:$AN$4,0))),DF133)</f>
        <v>0</v>
      </c>
      <c r="GE133" s="200">
        <f>AS133*AS$2*IF($FC133="V",1,-1)*IF($Q133="Fixo",(DG133-INDEX('Curva Forward'!$C$5:$AN$13,MATCH(CONCATENATE(BD_COMERCIAL!$K133," ",BD_COMERCIAL!$L133),'Curva Forward'!$B$5:$B$13,0),MATCH(GE$4,'Curva Forward'!$C$4:$AN$4,0))),DG133)</f>
        <v>0</v>
      </c>
      <c r="GF133" s="200">
        <f>AT133*AT$2*IF($FC133="V",1,-1)*IF($Q133="Fixo",(DH133-INDEX('Curva Forward'!$C$5:$AN$13,MATCH(CONCATENATE(BD_COMERCIAL!$K133," ",BD_COMERCIAL!$L133),'Curva Forward'!$B$5:$B$13,0),MATCH(GF$4,'Curva Forward'!$C$4:$AN$4,0))),DH133)</f>
        <v>0</v>
      </c>
      <c r="GG133" s="200">
        <f>AU133*AU$2*IF($FC133="V",1,-1)*IF($Q133="Fixo",(DI133-INDEX('Curva Forward'!$C$5:$AN$13,MATCH(CONCATENATE(BD_COMERCIAL!$K133," ",BD_COMERCIAL!$L133),'Curva Forward'!$B$5:$B$13,0),MATCH(GG$4,'Curva Forward'!$C$4:$AN$4,0))),DI133)</f>
        <v>0</v>
      </c>
      <c r="GH133" s="200">
        <f>AV133*AV$2*IF($FC133="V",1,-1)*IF($Q133="Fixo",(DJ133-INDEX('Curva Forward'!$C$5:$AN$13,MATCH(CONCATENATE(BD_COMERCIAL!$K133," ",BD_COMERCIAL!$L133),'Curva Forward'!$B$5:$B$13,0),MATCH(GH$4,'Curva Forward'!$C$4:$AN$4,0))),DJ133)</f>
        <v>0</v>
      </c>
      <c r="GI133" s="200">
        <f>AW133*AW$2*IF($FC133="V",1,-1)*IF($Q133="Fixo",(DK133-INDEX('Curva Forward'!$C$5:$AN$13,MATCH(CONCATENATE(BD_COMERCIAL!$K133," ",BD_COMERCIAL!$L133),'Curva Forward'!$B$5:$B$13,0),MATCH(GI$4,'Curva Forward'!$C$4:$AN$4,0))),DK133)</f>
        <v>0</v>
      </c>
      <c r="GJ133" s="200">
        <f>AX133*AX$2*IF($FC133="V",1,-1)*IF($Q133="Fixo",(DL133-INDEX('Curva Forward'!$C$5:$AN$13,MATCH(CONCATENATE(BD_COMERCIAL!$K133," ",BD_COMERCIAL!$L133),'Curva Forward'!$B$5:$B$13,0),MATCH(GJ$4,'Curva Forward'!$C$4:$AN$4,0))),DL133)</f>
        <v>0</v>
      </c>
      <c r="GK133" s="200">
        <f>AY133*AY$2*IF($FC133="V",1,-1)*IF($Q133="Fixo",(DM133-INDEX('Curva Forward'!$C$5:$AN$13,MATCH(CONCATENATE(BD_COMERCIAL!$K133," ",BD_COMERCIAL!$L133),'Curva Forward'!$B$5:$B$13,0),MATCH(GK$4,'Curva Forward'!$C$4:$AN$4,0))),DM133)</f>
        <v>0</v>
      </c>
      <c r="GL133" s="200">
        <f>IF(EZ133="",0,CL133*CL$2*IF($FC133="V",1,-1)*IF($Q133="Fixo",(EZ133-INDEX('Curva Forward'!$C$5:$AN$13,MATCH(CONCATENATE(BD_COMERCIAL!$K133," ",BD_COMERCIAL!$L133),'Curva Forward'!$B$5:$B$13,0),MATCH(GL$4,'Curva Forward'!$C$4:$AN$4,0))),EZ133))</f>
        <v>0</v>
      </c>
      <c r="GM133" s="200">
        <f>IF(FA133="",0,CM133*CM$2*IF($FC133="V",1,-1)*IF($Q133="Fixo",(FA133-INDEX('Curva Forward'!$C$5:$AN$13,MATCH(CONCATENATE(BD_COMERCIAL!$K133," ",BD_COMERCIAL!$L133),'Curva Forward'!$B$5:$B$13,0),MATCH(GM$4,'Curva Forward'!$C$4:$AN$4,0))),FA133))</f>
        <v>0</v>
      </c>
      <c r="GN133" s="200">
        <f>IF(FB133="",0,CN133*CN$2*IF($FC133="V",1,-1)*IF($Q133="Fixo",(FB133-INDEX('Curva Forward'!$C$5:$AN$13,MATCH(CONCATENATE(BD_COMERCIAL!$K133," ",BD_COMERCIAL!$L133),'Curva Forward'!$B$5:$B$13,0),MATCH(GN$4,'Curva Forward'!$C$4:$AN$4,0))),FB133))</f>
        <v>0</v>
      </c>
      <c r="GO133" s="201">
        <f t="shared" ca="1" si="44"/>
        <v>0</v>
      </c>
      <c r="GP133" s="201">
        <f t="shared" ca="1" si="45"/>
        <v>0</v>
      </c>
    </row>
    <row r="134" spans="1:198" x14ac:dyDescent="0.25">
      <c r="A134" s="6"/>
      <c r="B134" s="7" t="s">
        <v>476</v>
      </c>
      <c r="C134" s="8">
        <v>44568</v>
      </c>
      <c r="D134" s="9" t="s">
        <v>124</v>
      </c>
      <c r="E134" s="9" t="s">
        <v>125</v>
      </c>
      <c r="F134" s="113">
        <v>3780401000108</v>
      </c>
      <c r="G134" s="10" t="s">
        <v>147</v>
      </c>
      <c r="H134" s="113" t="e">
        <v>#VALUE!</v>
      </c>
      <c r="I134" s="9" t="s">
        <v>139</v>
      </c>
      <c r="J134" s="166" t="s">
        <v>470</v>
      </c>
      <c r="K134" s="10" t="s">
        <v>127</v>
      </c>
      <c r="L134" s="84" t="s">
        <v>22</v>
      </c>
      <c r="M134" s="11">
        <v>44621</v>
      </c>
      <c r="N134" s="12">
        <v>44651</v>
      </c>
      <c r="O134" s="10">
        <v>1.6</v>
      </c>
      <c r="P134" s="84">
        <v>130</v>
      </c>
      <c r="Q134" s="84" t="s">
        <v>128</v>
      </c>
      <c r="R134" s="10" t="s">
        <v>129</v>
      </c>
      <c r="S134" s="14" t="s">
        <v>135</v>
      </c>
      <c r="T134" s="11"/>
      <c r="U134" s="12"/>
      <c r="V134" s="257" t="str">
        <f ca="1">IF(U134="","",
IF(U134="NA","",
IFERROR(VLOOKUP(EOMONTH(M134,-2)+1,IPCA!$A:$B,2,0),
VLOOKUP(EOMONTH(TODAY(),-2)+1,IPCA!$A:$B,2,0))/
VLOOKUP(EOMONTH(U134,-2)+1,IPCA!$A:$B,2,0)*
P134))</f>
        <v/>
      </c>
      <c r="W134" s="84"/>
      <c r="X134" s="13"/>
      <c r="Y134" s="166"/>
      <c r="Z134" s="107" t="s">
        <v>148</v>
      </c>
      <c r="AA134" s="108" t="s">
        <v>148</v>
      </c>
      <c r="AB134" s="15"/>
      <c r="AD134">
        <v>1.6</v>
      </c>
      <c r="AM134" s="6"/>
      <c r="AN134" s="15"/>
      <c r="AY134" s="6"/>
      <c r="AZ134" s="15"/>
      <c r="BK134" s="6"/>
      <c r="BL134" s="15"/>
      <c r="BW134" s="6"/>
      <c r="BX134" s="15"/>
      <c r="CI134" s="6"/>
      <c r="CJ134" s="16">
        <f t="shared" ref="CJ134:CJ197" si="46">IF(SUM(AB134:AM134)=0,"",SUMPRODUCT(AB134:AM134,$AB$2:$AM$2)/SUM($AB$2:$AM$2))</f>
        <v>0.13589041095890411</v>
      </c>
      <c r="CK134" s="16" t="str">
        <f t="shared" ref="CK134:CK197" si="47">IF(SUM(AN134:AY134)=0,"",SUMPRODUCT(AN134:AY134,$AN$2:$AY$2)/SUM($AN$2:$AY$2))</f>
        <v/>
      </c>
      <c r="CL134" s="16" t="str">
        <f t="shared" ref="CL134:CL197" si="48">IF(SUM(AZ134:BK134)=0,"",SUMPRODUCT(AZ134:BK134,$AZ$2:$BK$2)/SUM($AZ$2:$BK$2))</f>
        <v/>
      </c>
      <c r="CM134" s="16" t="str">
        <f t="shared" ref="CM134:CM197" si="49">IF(SUM(BL134:BW134)=0,"",SUMPRODUCT(BL134:BW134,$BL$2:$BW$2)/SUM($BL$2:$BW$2))</f>
        <v/>
      </c>
      <c r="CN134" s="16" t="str">
        <f t="shared" ref="CN134:CN197" si="50">IF(SUM(BX134:CI134)=0,"",SUMPRODUCT(BX134:CI134,$BX$2:$CI$2)/SUM($BX$2:$CI$2))</f>
        <v/>
      </c>
      <c r="CO134" s="18"/>
      <c r="CP134" s="15"/>
      <c r="CR134">
        <v>130</v>
      </c>
      <c r="DA134" s="6"/>
      <c r="DB134" s="15"/>
      <c r="DM134" s="6"/>
      <c r="DN134" s="15"/>
      <c r="DY134" s="6"/>
      <c r="DZ134" s="15"/>
      <c r="EK134" s="6"/>
      <c r="EL134" s="15"/>
      <c r="EW134" s="6"/>
      <c r="EX134" s="16">
        <f t="shared" ref="EX134:EX197" si="51">IF(SUM(CP134:DA134)=0,"",SUMPRODUCT(CP134:DA134,$AB$2:$AM$2)/SUM($AB$2:$AM$2))</f>
        <v>11.04109589041096</v>
      </c>
      <c r="EY134" s="16" t="str">
        <f t="shared" ref="EY134:EY197" si="52">IF(SUM(DB134:DM134)=0,"",SUMPRODUCT(DB134:DM134,$AN$2:$AY$2)/SUM($AN$2:$AY$2))</f>
        <v/>
      </c>
      <c r="EZ134" s="16" t="str">
        <f t="shared" ref="EZ134:EZ197" si="53">IF(SUM(DN134:DY134)=0,"",SUMPRODUCT(DN134:DY134,$AZ$2:$BK$2)/SUM($AZ$2:$BK$2))</f>
        <v/>
      </c>
      <c r="FA134" s="16" t="str">
        <f t="shared" ref="FA134:FA197" si="54">IF(SUM(DZ134:EK134)=0,"",SUMPRODUCT(DZ134:EK134,$BL$2:$BW$2)/SUM($BL$2:$BW$2))</f>
        <v/>
      </c>
      <c r="FB134" s="160" t="str">
        <f t="shared" ref="FB134:FB197" si="55">IF(SUM(EL134:EW134)=0,"",SUMPRODUCT(EL134:EW134,$BX$2:$CI$2)/SUM($BX$2:$CI$2))</f>
        <v/>
      </c>
      <c r="FC134" t="s">
        <v>204</v>
      </c>
      <c r="FD134" s="20" t="s">
        <v>147</v>
      </c>
      <c r="FF134" s="209" t="s">
        <v>206</v>
      </c>
      <c r="FH134" s="284">
        <f t="shared" ref="FH134:FH197" ca="1" si="56">IF(V134="",0,V134-P134)</f>
        <v>0</v>
      </c>
      <c r="FI134" s="208">
        <f t="shared" ref="FI134:FI197" si="57">(N134-M134)/30</f>
        <v>1</v>
      </c>
      <c r="FK134" t="str">
        <f t="shared" ref="FK134:FK197" si="58">IF($FC134="V",G134,E134)</f>
        <v>Portfólio</v>
      </c>
      <c r="FL134" s="201">
        <f t="shared" ref="FL134:FL197" ca="1" si="59">SUMIF($FN$4:$GK$4,"&lt;"&amp;EOMONTH(TODAY(),-1),FN134:GK134)</f>
        <v>86899.200000000012</v>
      </c>
      <c r="FM134" s="201">
        <f t="shared" ref="FM134:FM197" ca="1" si="60">SUM(FN134:GN134)-FL134</f>
        <v>0</v>
      </c>
      <c r="FN134" s="200">
        <f>AB134*AB$2*IF($FC134="V",1,-1)*IF($Q134="Fixo",(CP134-INDEX('Curva Forward'!$C$5:$AN$13,MATCH(CONCATENATE(BD_COMERCIAL!$K134," ",BD_COMERCIAL!$L134),'Curva Forward'!$B$5:$B$13,0),MATCH(FN$4,'Curva Forward'!$C$4:$AN$4,0))),CP134)</f>
        <v>0</v>
      </c>
      <c r="FO134" s="200">
        <f>AC134*AC$2*IF($FC134="V",1,-1)*IF($Q134="Fixo",(CQ134-INDEX('Curva Forward'!$C$5:$AN$13,MATCH(CONCATENATE(BD_COMERCIAL!$K134," ",BD_COMERCIAL!$L134),'Curva Forward'!$B$5:$B$13,0),MATCH(FO$4,'Curva Forward'!$C$4:$AN$4,0))),CQ134)</f>
        <v>0</v>
      </c>
      <c r="FP134" s="200">
        <f>AD134*AD$2*IF($FC134="V",1,-1)*IF($Q134="Fixo",(CR134-INDEX('Curva Forward'!$C$5:$AN$13,MATCH(CONCATENATE(BD_COMERCIAL!$K134," ",BD_COMERCIAL!$L134),'Curva Forward'!$B$5:$B$13,0),MATCH(FP$4,'Curva Forward'!$C$4:$AN$4,0))),CR134)</f>
        <v>86899.200000000012</v>
      </c>
      <c r="FQ134" s="200">
        <f>AE134*AE$2*IF($FC134="V",1,-1)*IF($Q134="Fixo",(CS134-INDEX('Curva Forward'!$C$5:$AN$13,MATCH(CONCATENATE(BD_COMERCIAL!$K134," ",BD_COMERCIAL!$L134),'Curva Forward'!$B$5:$B$13,0),MATCH(FQ$4,'Curva Forward'!$C$4:$AN$4,0))),CS134)</f>
        <v>0</v>
      </c>
      <c r="FR134" s="200">
        <f>AF134*AF$2*IF($FC134="V",1,-1)*IF($Q134="Fixo",(CT134-INDEX('Curva Forward'!$C$5:$AN$13,MATCH(CONCATENATE(BD_COMERCIAL!$K134," ",BD_COMERCIAL!$L134),'Curva Forward'!$B$5:$B$13,0),MATCH(FR$4,'Curva Forward'!$C$4:$AN$4,0))),CT134)</f>
        <v>0</v>
      </c>
      <c r="FS134" s="200">
        <f>AG134*AG$2*IF($FC134="V",1,-1)*IF($Q134="Fixo",(CU134-INDEX('Curva Forward'!$C$5:$AN$13,MATCH(CONCATENATE(BD_COMERCIAL!$K134," ",BD_COMERCIAL!$L134),'Curva Forward'!$B$5:$B$13,0),MATCH(FS$4,'Curva Forward'!$C$4:$AN$4,0))),CU134)</f>
        <v>0</v>
      </c>
      <c r="FT134" s="200">
        <f>AH134*AH$2*IF($FC134="V",1,-1)*IF($Q134="Fixo",(CV134-INDEX('Curva Forward'!$C$5:$AN$13,MATCH(CONCATENATE(BD_COMERCIAL!$K134," ",BD_COMERCIAL!$L134),'Curva Forward'!$B$5:$B$13,0),MATCH(FT$4,'Curva Forward'!$C$4:$AN$4,0))),CV134)</f>
        <v>0</v>
      </c>
      <c r="FU134" s="200">
        <f>AI134*AI$2*IF($FC134="V",1,-1)*IF($Q134="Fixo",(CW134-INDEX('Curva Forward'!$C$5:$AN$13,MATCH(CONCATENATE(BD_COMERCIAL!$K134," ",BD_COMERCIAL!$L134),'Curva Forward'!$B$5:$B$13,0),MATCH(FU$4,'Curva Forward'!$C$4:$AN$4,0))),CW134)</f>
        <v>0</v>
      </c>
      <c r="FV134" s="200">
        <f>AJ134*AJ$2*IF($FC134="V",1,-1)*IF($Q134="Fixo",(CX134-INDEX('Curva Forward'!$C$5:$AN$13,MATCH(CONCATENATE(BD_COMERCIAL!$K134," ",BD_COMERCIAL!$L134),'Curva Forward'!$B$5:$B$13,0),MATCH(FV$4,'Curva Forward'!$C$4:$AN$4,0))),CX134)</f>
        <v>0</v>
      </c>
      <c r="FW134" s="200">
        <f>AK134*AK$2*IF($FC134="V",1,-1)*IF($Q134="Fixo",(CY134-INDEX('Curva Forward'!$C$5:$AN$13,MATCH(CONCATENATE(BD_COMERCIAL!$K134," ",BD_COMERCIAL!$L134),'Curva Forward'!$B$5:$B$13,0),MATCH(FW$4,'Curva Forward'!$C$4:$AN$4,0))),CY134)</f>
        <v>0</v>
      </c>
      <c r="FX134" s="200">
        <f>AL134*AL$2*IF($FC134="V",1,-1)*IF($Q134="Fixo",(CZ134-INDEX('Curva Forward'!$C$5:$AN$13,MATCH(CONCATENATE(BD_COMERCIAL!$K134," ",BD_COMERCIAL!$L134),'Curva Forward'!$B$5:$B$13,0),MATCH(FX$4,'Curva Forward'!$C$4:$AN$4,0))),CZ134)</f>
        <v>0</v>
      </c>
      <c r="FY134" s="200">
        <f>AM134*AM$2*IF($FC134="V",1,-1)*IF($Q134="Fixo",(DA134-INDEX('Curva Forward'!$C$5:$AN$13,MATCH(CONCATENATE(BD_COMERCIAL!$K134," ",BD_COMERCIAL!$L134),'Curva Forward'!$B$5:$B$13,0),MATCH(FY$4,'Curva Forward'!$C$4:$AN$4,0))),DA134)</f>
        <v>0</v>
      </c>
      <c r="FZ134" s="200">
        <f>AN134*AN$2*IF($FC134="V",1,-1)*IF($Q134="Fixo",(DB134-INDEX('Curva Forward'!$C$5:$AN$13,MATCH(CONCATENATE(BD_COMERCIAL!$K134," ",BD_COMERCIAL!$L134),'Curva Forward'!$B$5:$B$13,0),MATCH(FZ$4,'Curva Forward'!$C$4:$AN$4,0))),DB134)</f>
        <v>0</v>
      </c>
      <c r="GA134" s="200">
        <f>AO134*AO$2*IF($FC134="V",1,-1)*IF($Q134="Fixo",(DC134-INDEX('Curva Forward'!$C$5:$AN$13,MATCH(CONCATENATE(BD_COMERCIAL!$K134," ",BD_COMERCIAL!$L134),'Curva Forward'!$B$5:$B$13,0),MATCH(GA$4,'Curva Forward'!$C$4:$AN$4,0))),DC134)</f>
        <v>0</v>
      </c>
      <c r="GB134" s="200">
        <f>AP134*AP$2*IF($FC134="V",1,-1)*IF($Q134="Fixo",(DD134-INDEX('Curva Forward'!$C$5:$AN$13,MATCH(CONCATENATE(BD_COMERCIAL!$K134," ",BD_COMERCIAL!$L134),'Curva Forward'!$B$5:$B$13,0),MATCH(GB$4,'Curva Forward'!$C$4:$AN$4,0))),DD134)</f>
        <v>0</v>
      </c>
      <c r="GC134" s="200">
        <f>AQ134*AQ$2*IF($FC134="V",1,-1)*IF($Q134="Fixo",(DE134-INDEX('Curva Forward'!$C$5:$AN$13,MATCH(CONCATENATE(BD_COMERCIAL!$K134," ",BD_COMERCIAL!$L134),'Curva Forward'!$B$5:$B$13,0),MATCH(GC$4,'Curva Forward'!$C$4:$AN$4,0))),DE134)</f>
        <v>0</v>
      </c>
      <c r="GD134" s="200">
        <f>AR134*AR$2*IF($FC134="V",1,-1)*IF($Q134="Fixo",(DF134-INDEX('Curva Forward'!$C$5:$AN$13,MATCH(CONCATENATE(BD_COMERCIAL!$K134," ",BD_COMERCIAL!$L134),'Curva Forward'!$B$5:$B$13,0),MATCH(GD$4,'Curva Forward'!$C$4:$AN$4,0))),DF134)</f>
        <v>0</v>
      </c>
      <c r="GE134" s="200">
        <f>AS134*AS$2*IF($FC134="V",1,-1)*IF($Q134="Fixo",(DG134-INDEX('Curva Forward'!$C$5:$AN$13,MATCH(CONCATENATE(BD_COMERCIAL!$K134," ",BD_COMERCIAL!$L134),'Curva Forward'!$B$5:$B$13,0),MATCH(GE$4,'Curva Forward'!$C$4:$AN$4,0))),DG134)</f>
        <v>0</v>
      </c>
      <c r="GF134" s="200">
        <f>AT134*AT$2*IF($FC134="V",1,-1)*IF($Q134="Fixo",(DH134-INDEX('Curva Forward'!$C$5:$AN$13,MATCH(CONCATENATE(BD_COMERCIAL!$K134," ",BD_COMERCIAL!$L134),'Curva Forward'!$B$5:$B$13,0),MATCH(GF$4,'Curva Forward'!$C$4:$AN$4,0))),DH134)</f>
        <v>0</v>
      </c>
      <c r="GG134" s="200">
        <f>AU134*AU$2*IF($FC134="V",1,-1)*IF($Q134="Fixo",(DI134-INDEX('Curva Forward'!$C$5:$AN$13,MATCH(CONCATENATE(BD_COMERCIAL!$K134," ",BD_COMERCIAL!$L134),'Curva Forward'!$B$5:$B$13,0),MATCH(GG$4,'Curva Forward'!$C$4:$AN$4,0))),DI134)</f>
        <v>0</v>
      </c>
      <c r="GH134" s="200">
        <f>AV134*AV$2*IF($FC134="V",1,-1)*IF($Q134="Fixo",(DJ134-INDEX('Curva Forward'!$C$5:$AN$13,MATCH(CONCATENATE(BD_COMERCIAL!$K134," ",BD_COMERCIAL!$L134),'Curva Forward'!$B$5:$B$13,0),MATCH(GH$4,'Curva Forward'!$C$4:$AN$4,0))),DJ134)</f>
        <v>0</v>
      </c>
      <c r="GI134" s="200">
        <f>AW134*AW$2*IF($FC134="V",1,-1)*IF($Q134="Fixo",(DK134-INDEX('Curva Forward'!$C$5:$AN$13,MATCH(CONCATENATE(BD_COMERCIAL!$K134," ",BD_COMERCIAL!$L134),'Curva Forward'!$B$5:$B$13,0),MATCH(GI$4,'Curva Forward'!$C$4:$AN$4,0))),DK134)</f>
        <v>0</v>
      </c>
      <c r="GJ134" s="200">
        <f>AX134*AX$2*IF($FC134="V",1,-1)*IF($Q134="Fixo",(DL134-INDEX('Curva Forward'!$C$5:$AN$13,MATCH(CONCATENATE(BD_COMERCIAL!$K134," ",BD_COMERCIAL!$L134),'Curva Forward'!$B$5:$B$13,0),MATCH(GJ$4,'Curva Forward'!$C$4:$AN$4,0))),DL134)</f>
        <v>0</v>
      </c>
      <c r="GK134" s="200">
        <f>AY134*AY$2*IF($FC134="V",1,-1)*IF($Q134="Fixo",(DM134-INDEX('Curva Forward'!$C$5:$AN$13,MATCH(CONCATENATE(BD_COMERCIAL!$K134," ",BD_COMERCIAL!$L134),'Curva Forward'!$B$5:$B$13,0),MATCH(GK$4,'Curva Forward'!$C$4:$AN$4,0))),DM134)</f>
        <v>0</v>
      </c>
      <c r="GL134" s="200">
        <f>IF(EZ134="",0,CL134*CL$2*IF($FC134="V",1,-1)*IF($Q134="Fixo",(EZ134-INDEX('Curva Forward'!$C$5:$AN$13,MATCH(CONCATENATE(BD_COMERCIAL!$K134," ",BD_COMERCIAL!$L134),'Curva Forward'!$B$5:$B$13,0),MATCH(GL$4,'Curva Forward'!$C$4:$AN$4,0))),EZ134))</f>
        <v>0</v>
      </c>
      <c r="GM134" s="200">
        <f>IF(FA134="",0,CM134*CM$2*IF($FC134="V",1,-1)*IF($Q134="Fixo",(FA134-INDEX('Curva Forward'!$C$5:$AN$13,MATCH(CONCATENATE(BD_COMERCIAL!$K134," ",BD_COMERCIAL!$L134),'Curva Forward'!$B$5:$B$13,0),MATCH(GM$4,'Curva Forward'!$C$4:$AN$4,0))),FA134))</f>
        <v>0</v>
      </c>
      <c r="GN134" s="200">
        <f>IF(FB134="",0,CN134*CN$2*IF($FC134="V",1,-1)*IF($Q134="Fixo",(FB134-INDEX('Curva Forward'!$C$5:$AN$13,MATCH(CONCATENATE(BD_COMERCIAL!$K134," ",BD_COMERCIAL!$L134),'Curva Forward'!$B$5:$B$13,0),MATCH(GN$4,'Curva Forward'!$C$4:$AN$4,0))),FB134))</f>
        <v>0</v>
      </c>
      <c r="GO134" s="201">
        <f t="shared" ref="GO134:GO197" ca="1" si="61">IF(FM134&gt;0,FM134,0)</f>
        <v>0</v>
      </c>
      <c r="GP134" s="201">
        <f t="shared" ref="GP134:GP197" ca="1" si="62">IF(FM134&lt;0,FM134,0)</f>
        <v>0</v>
      </c>
    </row>
    <row r="135" spans="1:198" x14ac:dyDescent="0.25">
      <c r="A135" s="6"/>
      <c r="B135" s="7" t="s">
        <v>478</v>
      </c>
      <c r="C135" s="8">
        <v>44571</v>
      </c>
      <c r="D135" s="9" t="s">
        <v>124</v>
      </c>
      <c r="E135" s="9" t="s">
        <v>125</v>
      </c>
      <c r="F135" s="113">
        <v>3780401000108</v>
      </c>
      <c r="G135" s="10" t="s">
        <v>397</v>
      </c>
      <c r="H135" s="113">
        <v>33933760000100</v>
      </c>
      <c r="I135" s="9" t="s">
        <v>126</v>
      </c>
      <c r="J135" s="166" t="s">
        <v>467</v>
      </c>
      <c r="K135" s="10" t="s">
        <v>127</v>
      </c>
      <c r="L135" s="84" t="s">
        <v>22</v>
      </c>
      <c r="M135" s="11">
        <v>44682</v>
      </c>
      <c r="N135" s="12">
        <v>44712</v>
      </c>
      <c r="O135" s="10">
        <v>5</v>
      </c>
      <c r="P135" s="84">
        <v>132</v>
      </c>
      <c r="Q135" s="84" t="s">
        <v>128</v>
      </c>
      <c r="R135" s="10" t="s">
        <v>129</v>
      </c>
      <c r="S135" s="14" t="s">
        <v>135</v>
      </c>
      <c r="T135" s="11"/>
      <c r="U135" s="12"/>
      <c r="V135" s="257" t="str">
        <f ca="1">IF(U135="","",
IF(U135="NA","",
IFERROR(VLOOKUP(EOMONTH(M135,-2)+1,IPCA!$A:$B,2,0),
VLOOKUP(EOMONTH(TODAY(),-2)+1,IPCA!$A:$B,2,0))/
VLOOKUP(EOMONTH(U135,-2)+1,IPCA!$A:$B,2,0)*
P135))</f>
        <v/>
      </c>
      <c r="W135" s="84"/>
      <c r="X135" s="13" t="s">
        <v>133</v>
      </c>
      <c r="Y135" s="166"/>
      <c r="AA135" s="108"/>
      <c r="AB135" s="15"/>
      <c r="AF135">
        <v>5</v>
      </c>
      <c r="AM135" s="6"/>
      <c r="AN135" s="15"/>
      <c r="AY135" s="6"/>
      <c r="AZ135" s="15"/>
      <c r="BK135" s="6"/>
      <c r="BL135" s="15"/>
      <c r="BW135" s="6"/>
      <c r="BX135" s="15"/>
      <c r="CI135" s="6"/>
      <c r="CJ135" s="16">
        <f t="shared" si="46"/>
        <v>0.42465753424657532</v>
      </c>
      <c r="CK135" s="16" t="str">
        <f t="shared" si="47"/>
        <v/>
      </c>
      <c r="CL135" s="16" t="str">
        <f t="shared" si="48"/>
        <v/>
      </c>
      <c r="CM135" s="16" t="str">
        <f t="shared" si="49"/>
        <v/>
      </c>
      <c r="CN135" s="16" t="str">
        <f t="shared" si="50"/>
        <v/>
      </c>
      <c r="CO135" s="18"/>
      <c r="CP135" s="15"/>
      <c r="CT135">
        <v>132</v>
      </c>
      <c r="DA135" s="6"/>
      <c r="DB135" s="15"/>
      <c r="DM135" s="6"/>
      <c r="DN135" s="15"/>
      <c r="DY135" s="6"/>
      <c r="DZ135" s="15"/>
      <c r="EK135" s="6"/>
      <c r="EL135" s="15"/>
      <c r="EW135" s="6"/>
      <c r="EX135" s="16">
        <f t="shared" si="51"/>
        <v>11.210958904109589</v>
      </c>
      <c r="EY135" s="16" t="str">
        <f t="shared" si="52"/>
        <v/>
      </c>
      <c r="EZ135" s="16" t="str">
        <f t="shared" si="53"/>
        <v/>
      </c>
      <c r="FA135" s="16" t="str">
        <f t="shared" si="54"/>
        <v/>
      </c>
      <c r="FB135" s="160" t="str">
        <f t="shared" si="55"/>
        <v/>
      </c>
      <c r="FC135" t="s">
        <v>204</v>
      </c>
      <c r="FD135" s="20" t="s">
        <v>126</v>
      </c>
      <c r="FF135" s="209" t="s">
        <v>206</v>
      </c>
      <c r="FH135" s="284">
        <f t="shared" ca="1" si="56"/>
        <v>0</v>
      </c>
      <c r="FI135" s="208">
        <f t="shared" si="57"/>
        <v>1</v>
      </c>
      <c r="FK135" t="str">
        <f t="shared" si="58"/>
        <v>CASA DOS VENTOS COMERCIALIZADORA DE ENERGIA S.A</v>
      </c>
      <c r="FL135" s="201">
        <f t="shared" ca="1" si="59"/>
        <v>282720</v>
      </c>
      <c r="FM135" s="201">
        <f t="shared" ca="1" si="60"/>
        <v>0</v>
      </c>
      <c r="FN135" s="200">
        <f>AB135*AB$2*IF($FC135="V",1,-1)*IF($Q135="Fixo",(CP135-INDEX('Curva Forward'!$C$5:$AN$13,MATCH(CONCATENATE(BD_COMERCIAL!$K135," ",BD_COMERCIAL!$L135),'Curva Forward'!$B$5:$B$13,0),MATCH(FN$4,'Curva Forward'!$C$4:$AN$4,0))),CP135)</f>
        <v>0</v>
      </c>
      <c r="FO135" s="200">
        <f>AC135*AC$2*IF($FC135="V",1,-1)*IF($Q135="Fixo",(CQ135-INDEX('Curva Forward'!$C$5:$AN$13,MATCH(CONCATENATE(BD_COMERCIAL!$K135," ",BD_COMERCIAL!$L135),'Curva Forward'!$B$5:$B$13,0),MATCH(FO$4,'Curva Forward'!$C$4:$AN$4,0))),CQ135)</f>
        <v>0</v>
      </c>
      <c r="FP135" s="200">
        <f>AD135*AD$2*IF($FC135="V",1,-1)*IF($Q135="Fixo",(CR135-INDEX('Curva Forward'!$C$5:$AN$13,MATCH(CONCATENATE(BD_COMERCIAL!$K135," ",BD_COMERCIAL!$L135),'Curva Forward'!$B$5:$B$13,0),MATCH(FP$4,'Curva Forward'!$C$4:$AN$4,0))),CR135)</f>
        <v>0</v>
      </c>
      <c r="FQ135" s="200">
        <f>AE135*AE$2*IF($FC135="V",1,-1)*IF($Q135="Fixo",(CS135-INDEX('Curva Forward'!$C$5:$AN$13,MATCH(CONCATENATE(BD_COMERCIAL!$K135," ",BD_COMERCIAL!$L135),'Curva Forward'!$B$5:$B$13,0),MATCH(FQ$4,'Curva Forward'!$C$4:$AN$4,0))),CS135)</f>
        <v>0</v>
      </c>
      <c r="FR135" s="200">
        <f>AF135*AF$2*IF($FC135="V",1,-1)*IF($Q135="Fixo",(CT135-INDEX('Curva Forward'!$C$5:$AN$13,MATCH(CONCATENATE(BD_COMERCIAL!$K135," ",BD_COMERCIAL!$L135),'Curva Forward'!$B$5:$B$13,0),MATCH(FR$4,'Curva Forward'!$C$4:$AN$4,0))),CT135)</f>
        <v>282720</v>
      </c>
      <c r="FS135" s="200">
        <f>AG135*AG$2*IF($FC135="V",1,-1)*IF($Q135="Fixo",(CU135-INDEX('Curva Forward'!$C$5:$AN$13,MATCH(CONCATENATE(BD_COMERCIAL!$K135," ",BD_COMERCIAL!$L135),'Curva Forward'!$B$5:$B$13,0),MATCH(FS$4,'Curva Forward'!$C$4:$AN$4,0))),CU135)</f>
        <v>0</v>
      </c>
      <c r="FT135" s="200">
        <f>AH135*AH$2*IF($FC135="V",1,-1)*IF($Q135="Fixo",(CV135-INDEX('Curva Forward'!$C$5:$AN$13,MATCH(CONCATENATE(BD_COMERCIAL!$K135," ",BD_COMERCIAL!$L135),'Curva Forward'!$B$5:$B$13,0),MATCH(FT$4,'Curva Forward'!$C$4:$AN$4,0))),CV135)</f>
        <v>0</v>
      </c>
      <c r="FU135" s="200">
        <f>AI135*AI$2*IF($FC135="V",1,-1)*IF($Q135="Fixo",(CW135-INDEX('Curva Forward'!$C$5:$AN$13,MATCH(CONCATENATE(BD_COMERCIAL!$K135," ",BD_COMERCIAL!$L135),'Curva Forward'!$B$5:$B$13,0),MATCH(FU$4,'Curva Forward'!$C$4:$AN$4,0))),CW135)</f>
        <v>0</v>
      </c>
      <c r="FV135" s="200">
        <f>AJ135*AJ$2*IF($FC135="V",1,-1)*IF($Q135="Fixo",(CX135-INDEX('Curva Forward'!$C$5:$AN$13,MATCH(CONCATENATE(BD_COMERCIAL!$K135," ",BD_COMERCIAL!$L135),'Curva Forward'!$B$5:$B$13,0),MATCH(FV$4,'Curva Forward'!$C$4:$AN$4,0))),CX135)</f>
        <v>0</v>
      </c>
      <c r="FW135" s="200">
        <f>AK135*AK$2*IF($FC135="V",1,-1)*IF($Q135="Fixo",(CY135-INDEX('Curva Forward'!$C$5:$AN$13,MATCH(CONCATENATE(BD_COMERCIAL!$K135," ",BD_COMERCIAL!$L135),'Curva Forward'!$B$5:$B$13,0),MATCH(FW$4,'Curva Forward'!$C$4:$AN$4,0))),CY135)</f>
        <v>0</v>
      </c>
      <c r="FX135" s="200">
        <f>AL135*AL$2*IF($FC135="V",1,-1)*IF($Q135="Fixo",(CZ135-INDEX('Curva Forward'!$C$5:$AN$13,MATCH(CONCATENATE(BD_COMERCIAL!$K135," ",BD_COMERCIAL!$L135),'Curva Forward'!$B$5:$B$13,0),MATCH(FX$4,'Curva Forward'!$C$4:$AN$4,0))),CZ135)</f>
        <v>0</v>
      </c>
      <c r="FY135" s="200">
        <f>AM135*AM$2*IF($FC135="V",1,-1)*IF($Q135="Fixo",(DA135-INDEX('Curva Forward'!$C$5:$AN$13,MATCH(CONCATENATE(BD_COMERCIAL!$K135," ",BD_COMERCIAL!$L135),'Curva Forward'!$B$5:$B$13,0),MATCH(FY$4,'Curva Forward'!$C$4:$AN$4,0))),DA135)</f>
        <v>0</v>
      </c>
      <c r="FZ135" s="200">
        <f>AN135*AN$2*IF($FC135="V",1,-1)*IF($Q135="Fixo",(DB135-INDEX('Curva Forward'!$C$5:$AN$13,MATCH(CONCATENATE(BD_COMERCIAL!$K135," ",BD_COMERCIAL!$L135),'Curva Forward'!$B$5:$B$13,0),MATCH(FZ$4,'Curva Forward'!$C$4:$AN$4,0))),DB135)</f>
        <v>0</v>
      </c>
      <c r="GA135" s="200">
        <f>AO135*AO$2*IF($FC135="V",1,-1)*IF($Q135="Fixo",(DC135-INDEX('Curva Forward'!$C$5:$AN$13,MATCH(CONCATENATE(BD_COMERCIAL!$K135," ",BD_COMERCIAL!$L135),'Curva Forward'!$B$5:$B$13,0),MATCH(GA$4,'Curva Forward'!$C$4:$AN$4,0))),DC135)</f>
        <v>0</v>
      </c>
      <c r="GB135" s="200">
        <f>AP135*AP$2*IF($FC135="V",1,-1)*IF($Q135="Fixo",(DD135-INDEX('Curva Forward'!$C$5:$AN$13,MATCH(CONCATENATE(BD_COMERCIAL!$K135," ",BD_COMERCIAL!$L135),'Curva Forward'!$B$5:$B$13,0),MATCH(GB$4,'Curva Forward'!$C$4:$AN$4,0))),DD135)</f>
        <v>0</v>
      </c>
      <c r="GC135" s="200">
        <f>AQ135*AQ$2*IF($FC135="V",1,-1)*IF($Q135="Fixo",(DE135-INDEX('Curva Forward'!$C$5:$AN$13,MATCH(CONCATENATE(BD_COMERCIAL!$K135," ",BD_COMERCIAL!$L135),'Curva Forward'!$B$5:$B$13,0),MATCH(GC$4,'Curva Forward'!$C$4:$AN$4,0))),DE135)</f>
        <v>0</v>
      </c>
      <c r="GD135" s="200">
        <f>AR135*AR$2*IF($FC135="V",1,-1)*IF($Q135="Fixo",(DF135-INDEX('Curva Forward'!$C$5:$AN$13,MATCH(CONCATENATE(BD_COMERCIAL!$K135," ",BD_COMERCIAL!$L135),'Curva Forward'!$B$5:$B$13,0),MATCH(GD$4,'Curva Forward'!$C$4:$AN$4,0))),DF135)</f>
        <v>0</v>
      </c>
      <c r="GE135" s="200">
        <f>AS135*AS$2*IF($FC135="V",1,-1)*IF($Q135="Fixo",(DG135-INDEX('Curva Forward'!$C$5:$AN$13,MATCH(CONCATENATE(BD_COMERCIAL!$K135," ",BD_COMERCIAL!$L135),'Curva Forward'!$B$5:$B$13,0),MATCH(GE$4,'Curva Forward'!$C$4:$AN$4,0))),DG135)</f>
        <v>0</v>
      </c>
      <c r="GF135" s="200">
        <f>AT135*AT$2*IF($FC135="V",1,-1)*IF($Q135="Fixo",(DH135-INDEX('Curva Forward'!$C$5:$AN$13,MATCH(CONCATENATE(BD_COMERCIAL!$K135," ",BD_COMERCIAL!$L135),'Curva Forward'!$B$5:$B$13,0),MATCH(GF$4,'Curva Forward'!$C$4:$AN$4,0))),DH135)</f>
        <v>0</v>
      </c>
      <c r="GG135" s="200">
        <f>AU135*AU$2*IF($FC135="V",1,-1)*IF($Q135="Fixo",(DI135-INDEX('Curva Forward'!$C$5:$AN$13,MATCH(CONCATENATE(BD_COMERCIAL!$K135," ",BD_COMERCIAL!$L135),'Curva Forward'!$B$5:$B$13,0),MATCH(GG$4,'Curva Forward'!$C$4:$AN$4,0))),DI135)</f>
        <v>0</v>
      </c>
      <c r="GH135" s="200">
        <f>AV135*AV$2*IF($FC135="V",1,-1)*IF($Q135="Fixo",(DJ135-INDEX('Curva Forward'!$C$5:$AN$13,MATCH(CONCATENATE(BD_COMERCIAL!$K135," ",BD_COMERCIAL!$L135),'Curva Forward'!$B$5:$B$13,0),MATCH(GH$4,'Curva Forward'!$C$4:$AN$4,0))),DJ135)</f>
        <v>0</v>
      </c>
      <c r="GI135" s="200">
        <f>AW135*AW$2*IF($FC135="V",1,-1)*IF($Q135="Fixo",(DK135-INDEX('Curva Forward'!$C$5:$AN$13,MATCH(CONCATENATE(BD_COMERCIAL!$K135," ",BD_COMERCIAL!$L135),'Curva Forward'!$B$5:$B$13,0),MATCH(GI$4,'Curva Forward'!$C$4:$AN$4,0))),DK135)</f>
        <v>0</v>
      </c>
      <c r="GJ135" s="200">
        <f>AX135*AX$2*IF($FC135="V",1,-1)*IF($Q135="Fixo",(DL135-INDEX('Curva Forward'!$C$5:$AN$13,MATCH(CONCATENATE(BD_COMERCIAL!$K135," ",BD_COMERCIAL!$L135),'Curva Forward'!$B$5:$B$13,0),MATCH(GJ$4,'Curva Forward'!$C$4:$AN$4,0))),DL135)</f>
        <v>0</v>
      </c>
      <c r="GK135" s="200">
        <f>AY135*AY$2*IF($FC135="V",1,-1)*IF($Q135="Fixo",(DM135-INDEX('Curva Forward'!$C$5:$AN$13,MATCH(CONCATENATE(BD_COMERCIAL!$K135," ",BD_COMERCIAL!$L135),'Curva Forward'!$B$5:$B$13,0),MATCH(GK$4,'Curva Forward'!$C$4:$AN$4,0))),DM135)</f>
        <v>0</v>
      </c>
      <c r="GL135" s="200">
        <f>IF(EZ135="",0,CL135*CL$2*IF($FC135="V",1,-1)*IF($Q135="Fixo",(EZ135-INDEX('Curva Forward'!$C$5:$AN$13,MATCH(CONCATENATE(BD_COMERCIAL!$K135," ",BD_COMERCIAL!$L135),'Curva Forward'!$B$5:$B$13,0),MATCH(GL$4,'Curva Forward'!$C$4:$AN$4,0))),EZ135))</f>
        <v>0</v>
      </c>
      <c r="GM135" s="200">
        <f>IF(FA135="",0,CM135*CM$2*IF($FC135="V",1,-1)*IF($Q135="Fixo",(FA135-INDEX('Curva Forward'!$C$5:$AN$13,MATCH(CONCATENATE(BD_COMERCIAL!$K135," ",BD_COMERCIAL!$L135),'Curva Forward'!$B$5:$B$13,0),MATCH(GM$4,'Curva Forward'!$C$4:$AN$4,0))),FA135))</f>
        <v>0</v>
      </c>
      <c r="GN135" s="200">
        <f>IF(FB135="",0,CN135*CN$2*IF($FC135="V",1,-1)*IF($Q135="Fixo",(FB135-INDEX('Curva Forward'!$C$5:$AN$13,MATCH(CONCATENATE(BD_COMERCIAL!$K135," ",BD_COMERCIAL!$L135),'Curva Forward'!$B$5:$B$13,0),MATCH(GN$4,'Curva Forward'!$C$4:$AN$4,0))),FB135))</f>
        <v>0</v>
      </c>
      <c r="GO135" s="201">
        <f t="shared" ca="1" si="61"/>
        <v>0</v>
      </c>
      <c r="GP135" s="201">
        <f t="shared" ca="1" si="62"/>
        <v>0</v>
      </c>
    </row>
    <row r="136" spans="1:198" s="117" customFormat="1" x14ac:dyDescent="0.25">
      <c r="A136" s="6"/>
      <c r="B136" s="7" t="s">
        <v>479</v>
      </c>
      <c r="C136" s="8">
        <v>44571</v>
      </c>
      <c r="D136" s="9" t="s">
        <v>124</v>
      </c>
      <c r="E136" s="9" t="s">
        <v>125</v>
      </c>
      <c r="F136" s="113">
        <v>3780401000108</v>
      </c>
      <c r="G136" s="10" t="s">
        <v>397</v>
      </c>
      <c r="H136" s="113">
        <v>33933760000100</v>
      </c>
      <c r="I136" s="9" t="s">
        <v>126</v>
      </c>
      <c r="J136" s="166" t="s">
        <v>467</v>
      </c>
      <c r="K136" s="10" t="s">
        <v>127</v>
      </c>
      <c r="L136" s="84" t="s">
        <v>22</v>
      </c>
      <c r="M136" s="11">
        <v>44621</v>
      </c>
      <c r="N136" s="12">
        <v>44651</v>
      </c>
      <c r="O136" s="10">
        <v>5</v>
      </c>
      <c r="P136" s="84">
        <v>125</v>
      </c>
      <c r="Q136" s="84" t="s">
        <v>128</v>
      </c>
      <c r="R136" s="10" t="s">
        <v>129</v>
      </c>
      <c r="S136" s="14" t="s">
        <v>135</v>
      </c>
      <c r="T136" s="11"/>
      <c r="U136" s="12"/>
      <c r="V136" s="257" t="str">
        <f ca="1">IF(U136="","",
IF(U136="NA","",
IFERROR(VLOOKUP(EOMONTH(M136,-2)+1,IPCA!$A:$B,2,0),
VLOOKUP(EOMONTH(TODAY(),-2)+1,IPCA!$A:$B,2,0))/
VLOOKUP(EOMONTH(U136,-2)+1,IPCA!$A:$B,2,0)*
P136))</f>
        <v/>
      </c>
      <c r="W136" s="84"/>
      <c r="X136" s="13" t="s">
        <v>133</v>
      </c>
      <c r="Y136" s="166"/>
      <c r="Z136" s="107"/>
      <c r="AA136" s="108"/>
      <c r="AB136" s="15"/>
      <c r="AC136"/>
      <c r="AD136">
        <v>5</v>
      </c>
      <c r="AE136"/>
      <c r="AF136"/>
      <c r="AG136"/>
      <c r="AH136"/>
      <c r="AI136"/>
      <c r="AJ136"/>
      <c r="AK136"/>
      <c r="AL136"/>
      <c r="AM136" s="6"/>
      <c r="AN136" s="15"/>
      <c r="AO136"/>
      <c r="AP136"/>
      <c r="AQ136"/>
      <c r="AR136"/>
      <c r="AS136"/>
      <c r="AT136"/>
      <c r="AU136"/>
      <c r="AV136"/>
      <c r="AW136"/>
      <c r="AX136"/>
      <c r="AY136" s="6"/>
      <c r="AZ136" s="15"/>
      <c r="BA136"/>
      <c r="BB136"/>
      <c r="BC136"/>
      <c r="BD136"/>
      <c r="BE136"/>
      <c r="BF136"/>
      <c r="BG136"/>
      <c r="BH136"/>
      <c r="BI136"/>
      <c r="BJ136"/>
      <c r="BK136" s="6"/>
      <c r="BL136" s="15"/>
      <c r="BM136"/>
      <c r="BN136"/>
      <c r="BO136"/>
      <c r="BP136"/>
      <c r="BQ136"/>
      <c r="BR136"/>
      <c r="BS136"/>
      <c r="BT136"/>
      <c r="BU136"/>
      <c r="BV136"/>
      <c r="BW136" s="6"/>
      <c r="BX136" s="15"/>
      <c r="BY136"/>
      <c r="BZ136"/>
      <c r="CA136"/>
      <c r="CB136"/>
      <c r="CC136"/>
      <c r="CD136"/>
      <c r="CE136"/>
      <c r="CF136"/>
      <c r="CG136"/>
      <c r="CH136"/>
      <c r="CI136" s="6"/>
      <c r="CJ136" s="16">
        <f t="shared" si="46"/>
        <v>0.42465753424657532</v>
      </c>
      <c r="CK136" s="16" t="str">
        <f t="shared" si="47"/>
        <v/>
      </c>
      <c r="CL136" s="16" t="str">
        <f t="shared" si="48"/>
        <v/>
      </c>
      <c r="CM136" s="16" t="str">
        <f t="shared" si="49"/>
        <v/>
      </c>
      <c r="CN136" s="16" t="str">
        <f t="shared" si="50"/>
        <v/>
      </c>
      <c r="CO136" s="18"/>
      <c r="CP136" s="15"/>
      <c r="CQ136"/>
      <c r="CR136">
        <v>125</v>
      </c>
      <c r="CS136"/>
      <c r="CT136"/>
      <c r="CU136"/>
      <c r="CV136"/>
      <c r="CW136"/>
      <c r="CX136"/>
      <c r="CY136"/>
      <c r="CZ136"/>
      <c r="DA136" s="6"/>
      <c r="DB136" s="15"/>
      <c r="DC136"/>
      <c r="DD136"/>
      <c r="DE136"/>
      <c r="DF136"/>
      <c r="DG136"/>
      <c r="DH136"/>
      <c r="DI136"/>
      <c r="DJ136"/>
      <c r="DK136"/>
      <c r="DL136"/>
      <c r="DM136" s="6"/>
      <c r="DN136" s="15"/>
      <c r="DO136"/>
      <c r="DP136"/>
      <c r="DQ136"/>
      <c r="DR136"/>
      <c r="DS136"/>
      <c r="DT136"/>
      <c r="DU136"/>
      <c r="DV136"/>
      <c r="DW136"/>
      <c r="DX136"/>
      <c r="DY136" s="6"/>
      <c r="DZ136" s="15"/>
      <c r="EA136"/>
      <c r="EB136"/>
      <c r="EC136"/>
      <c r="ED136"/>
      <c r="EE136"/>
      <c r="EF136"/>
      <c r="EG136"/>
      <c r="EH136"/>
      <c r="EI136"/>
      <c r="EJ136"/>
      <c r="EK136" s="6"/>
      <c r="EL136" s="15"/>
      <c r="EM136"/>
      <c r="EN136"/>
      <c r="EO136"/>
      <c r="EP136"/>
      <c r="EQ136"/>
      <c r="ER136"/>
      <c r="ES136"/>
      <c r="ET136"/>
      <c r="EU136"/>
      <c r="EV136"/>
      <c r="EW136" s="6"/>
      <c r="EX136" s="16">
        <f t="shared" si="51"/>
        <v>10.616438356164384</v>
      </c>
      <c r="EY136" s="16" t="str">
        <f t="shared" si="52"/>
        <v/>
      </c>
      <c r="EZ136" s="16" t="str">
        <f t="shared" si="53"/>
        <v/>
      </c>
      <c r="FA136" s="16" t="str">
        <f t="shared" si="54"/>
        <v/>
      </c>
      <c r="FB136" s="160" t="str">
        <f t="shared" si="55"/>
        <v/>
      </c>
      <c r="FC136" t="s">
        <v>204</v>
      </c>
      <c r="FD136" s="20" t="s">
        <v>126</v>
      </c>
      <c r="FF136" s="209" t="s">
        <v>206</v>
      </c>
      <c r="FH136" s="284">
        <f t="shared" ca="1" si="56"/>
        <v>0</v>
      </c>
      <c r="FI136" s="208">
        <f t="shared" si="57"/>
        <v>1</v>
      </c>
      <c r="FJ136"/>
      <c r="FK136" t="str">
        <f t="shared" si="58"/>
        <v>CASA DOS VENTOS COMERCIALIZADORA DE ENERGIA S.A</v>
      </c>
      <c r="FL136" s="201">
        <f t="shared" ca="1" si="59"/>
        <v>252960</v>
      </c>
      <c r="FM136" s="201">
        <f t="shared" ca="1" si="60"/>
        <v>0</v>
      </c>
      <c r="FN136" s="200">
        <f>AB136*AB$2*IF($FC136="V",1,-1)*IF($Q136="Fixo",(CP136-INDEX('Curva Forward'!$C$5:$AN$13,MATCH(CONCATENATE(BD_COMERCIAL!$K136," ",BD_COMERCIAL!$L136),'Curva Forward'!$B$5:$B$13,0),MATCH(FN$4,'Curva Forward'!$C$4:$AN$4,0))),CP136)</f>
        <v>0</v>
      </c>
      <c r="FO136" s="200">
        <f>AC136*AC$2*IF($FC136="V",1,-1)*IF($Q136="Fixo",(CQ136-INDEX('Curva Forward'!$C$5:$AN$13,MATCH(CONCATENATE(BD_COMERCIAL!$K136," ",BD_COMERCIAL!$L136),'Curva Forward'!$B$5:$B$13,0),MATCH(FO$4,'Curva Forward'!$C$4:$AN$4,0))),CQ136)</f>
        <v>0</v>
      </c>
      <c r="FP136" s="200">
        <f>AD136*AD$2*IF($FC136="V",1,-1)*IF($Q136="Fixo",(CR136-INDEX('Curva Forward'!$C$5:$AN$13,MATCH(CONCATENATE(BD_COMERCIAL!$K136," ",BD_COMERCIAL!$L136),'Curva Forward'!$B$5:$B$13,0),MATCH(FP$4,'Curva Forward'!$C$4:$AN$4,0))),CR136)</f>
        <v>252960</v>
      </c>
      <c r="FQ136" s="200">
        <f>AE136*AE$2*IF($FC136="V",1,-1)*IF($Q136="Fixo",(CS136-INDEX('Curva Forward'!$C$5:$AN$13,MATCH(CONCATENATE(BD_COMERCIAL!$K136," ",BD_COMERCIAL!$L136),'Curva Forward'!$B$5:$B$13,0),MATCH(FQ$4,'Curva Forward'!$C$4:$AN$4,0))),CS136)</f>
        <v>0</v>
      </c>
      <c r="FR136" s="200">
        <f>AF136*AF$2*IF($FC136="V",1,-1)*IF($Q136="Fixo",(CT136-INDEX('Curva Forward'!$C$5:$AN$13,MATCH(CONCATENATE(BD_COMERCIAL!$K136," ",BD_COMERCIAL!$L136),'Curva Forward'!$B$5:$B$13,0),MATCH(FR$4,'Curva Forward'!$C$4:$AN$4,0))),CT136)</f>
        <v>0</v>
      </c>
      <c r="FS136" s="200">
        <f>AG136*AG$2*IF($FC136="V",1,-1)*IF($Q136="Fixo",(CU136-INDEX('Curva Forward'!$C$5:$AN$13,MATCH(CONCATENATE(BD_COMERCIAL!$K136," ",BD_COMERCIAL!$L136),'Curva Forward'!$B$5:$B$13,0),MATCH(FS$4,'Curva Forward'!$C$4:$AN$4,0))),CU136)</f>
        <v>0</v>
      </c>
      <c r="FT136" s="200">
        <f>AH136*AH$2*IF($FC136="V",1,-1)*IF($Q136="Fixo",(CV136-INDEX('Curva Forward'!$C$5:$AN$13,MATCH(CONCATENATE(BD_COMERCIAL!$K136," ",BD_COMERCIAL!$L136),'Curva Forward'!$B$5:$B$13,0),MATCH(FT$4,'Curva Forward'!$C$4:$AN$4,0))),CV136)</f>
        <v>0</v>
      </c>
      <c r="FU136" s="200">
        <f>AI136*AI$2*IF($FC136="V",1,-1)*IF($Q136="Fixo",(CW136-INDEX('Curva Forward'!$C$5:$AN$13,MATCH(CONCATENATE(BD_COMERCIAL!$K136," ",BD_COMERCIAL!$L136),'Curva Forward'!$B$5:$B$13,0),MATCH(FU$4,'Curva Forward'!$C$4:$AN$4,0))),CW136)</f>
        <v>0</v>
      </c>
      <c r="FV136" s="200">
        <f>AJ136*AJ$2*IF($FC136="V",1,-1)*IF($Q136="Fixo",(CX136-INDEX('Curva Forward'!$C$5:$AN$13,MATCH(CONCATENATE(BD_COMERCIAL!$K136," ",BD_COMERCIAL!$L136),'Curva Forward'!$B$5:$B$13,0),MATCH(FV$4,'Curva Forward'!$C$4:$AN$4,0))),CX136)</f>
        <v>0</v>
      </c>
      <c r="FW136" s="200">
        <f>AK136*AK$2*IF($FC136="V",1,-1)*IF($Q136="Fixo",(CY136-INDEX('Curva Forward'!$C$5:$AN$13,MATCH(CONCATENATE(BD_COMERCIAL!$K136," ",BD_COMERCIAL!$L136),'Curva Forward'!$B$5:$B$13,0),MATCH(FW$4,'Curva Forward'!$C$4:$AN$4,0))),CY136)</f>
        <v>0</v>
      </c>
      <c r="FX136" s="200">
        <f>AL136*AL$2*IF($FC136="V",1,-1)*IF($Q136="Fixo",(CZ136-INDEX('Curva Forward'!$C$5:$AN$13,MATCH(CONCATENATE(BD_COMERCIAL!$K136," ",BD_COMERCIAL!$L136),'Curva Forward'!$B$5:$B$13,0),MATCH(FX$4,'Curva Forward'!$C$4:$AN$4,0))),CZ136)</f>
        <v>0</v>
      </c>
      <c r="FY136" s="200">
        <f>AM136*AM$2*IF($FC136="V",1,-1)*IF($Q136="Fixo",(DA136-INDEX('Curva Forward'!$C$5:$AN$13,MATCH(CONCATENATE(BD_COMERCIAL!$K136," ",BD_COMERCIAL!$L136),'Curva Forward'!$B$5:$B$13,0),MATCH(FY$4,'Curva Forward'!$C$4:$AN$4,0))),DA136)</f>
        <v>0</v>
      </c>
      <c r="FZ136" s="200">
        <f>AN136*AN$2*IF($FC136="V",1,-1)*IF($Q136="Fixo",(DB136-INDEX('Curva Forward'!$C$5:$AN$13,MATCH(CONCATENATE(BD_COMERCIAL!$K136," ",BD_COMERCIAL!$L136),'Curva Forward'!$B$5:$B$13,0),MATCH(FZ$4,'Curva Forward'!$C$4:$AN$4,0))),DB136)</f>
        <v>0</v>
      </c>
      <c r="GA136" s="200">
        <f>AO136*AO$2*IF($FC136="V",1,-1)*IF($Q136="Fixo",(DC136-INDEX('Curva Forward'!$C$5:$AN$13,MATCH(CONCATENATE(BD_COMERCIAL!$K136," ",BD_COMERCIAL!$L136),'Curva Forward'!$B$5:$B$13,0),MATCH(GA$4,'Curva Forward'!$C$4:$AN$4,0))),DC136)</f>
        <v>0</v>
      </c>
      <c r="GB136" s="200">
        <f>AP136*AP$2*IF($FC136="V",1,-1)*IF($Q136="Fixo",(DD136-INDEX('Curva Forward'!$C$5:$AN$13,MATCH(CONCATENATE(BD_COMERCIAL!$K136," ",BD_COMERCIAL!$L136),'Curva Forward'!$B$5:$B$13,0),MATCH(GB$4,'Curva Forward'!$C$4:$AN$4,0))),DD136)</f>
        <v>0</v>
      </c>
      <c r="GC136" s="200">
        <f>AQ136*AQ$2*IF($FC136="V",1,-1)*IF($Q136="Fixo",(DE136-INDEX('Curva Forward'!$C$5:$AN$13,MATCH(CONCATENATE(BD_COMERCIAL!$K136," ",BD_COMERCIAL!$L136),'Curva Forward'!$B$5:$B$13,0),MATCH(GC$4,'Curva Forward'!$C$4:$AN$4,0))),DE136)</f>
        <v>0</v>
      </c>
      <c r="GD136" s="200">
        <f>AR136*AR$2*IF($FC136="V",1,-1)*IF($Q136="Fixo",(DF136-INDEX('Curva Forward'!$C$5:$AN$13,MATCH(CONCATENATE(BD_COMERCIAL!$K136," ",BD_COMERCIAL!$L136),'Curva Forward'!$B$5:$B$13,0),MATCH(GD$4,'Curva Forward'!$C$4:$AN$4,0))),DF136)</f>
        <v>0</v>
      </c>
      <c r="GE136" s="200">
        <f>AS136*AS$2*IF($FC136="V",1,-1)*IF($Q136="Fixo",(DG136-INDEX('Curva Forward'!$C$5:$AN$13,MATCH(CONCATENATE(BD_COMERCIAL!$K136," ",BD_COMERCIAL!$L136),'Curva Forward'!$B$5:$B$13,0),MATCH(GE$4,'Curva Forward'!$C$4:$AN$4,0))),DG136)</f>
        <v>0</v>
      </c>
      <c r="GF136" s="200">
        <f>AT136*AT$2*IF($FC136="V",1,-1)*IF($Q136="Fixo",(DH136-INDEX('Curva Forward'!$C$5:$AN$13,MATCH(CONCATENATE(BD_COMERCIAL!$K136," ",BD_COMERCIAL!$L136),'Curva Forward'!$B$5:$B$13,0),MATCH(GF$4,'Curva Forward'!$C$4:$AN$4,0))),DH136)</f>
        <v>0</v>
      </c>
      <c r="GG136" s="200">
        <f>AU136*AU$2*IF($FC136="V",1,-1)*IF($Q136="Fixo",(DI136-INDEX('Curva Forward'!$C$5:$AN$13,MATCH(CONCATENATE(BD_COMERCIAL!$K136," ",BD_COMERCIAL!$L136),'Curva Forward'!$B$5:$B$13,0),MATCH(GG$4,'Curva Forward'!$C$4:$AN$4,0))),DI136)</f>
        <v>0</v>
      </c>
      <c r="GH136" s="200">
        <f>AV136*AV$2*IF($FC136="V",1,-1)*IF($Q136="Fixo",(DJ136-INDEX('Curva Forward'!$C$5:$AN$13,MATCH(CONCATENATE(BD_COMERCIAL!$K136," ",BD_COMERCIAL!$L136),'Curva Forward'!$B$5:$B$13,0),MATCH(GH$4,'Curva Forward'!$C$4:$AN$4,0))),DJ136)</f>
        <v>0</v>
      </c>
      <c r="GI136" s="200">
        <f>AW136*AW$2*IF($FC136="V",1,-1)*IF($Q136="Fixo",(DK136-INDEX('Curva Forward'!$C$5:$AN$13,MATCH(CONCATENATE(BD_COMERCIAL!$K136," ",BD_COMERCIAL!$L136),'Curva Forward'!$B$5:$B$13,0),MATCH(GI$4,'Curva Forward'!$C$4:$AN$4,0))),DK136)</f>
        <v>0</v>
      </c>
      <c r="GJ136" s="200">
        <f>AX136*AX$2*IF($FC136="V",1,-1)*IF($Q136="Fixo",(DL136-INDEX('Curva Forward'!$C$5:$AN$13,MATCH(CONCATENATE(BD_COMERCIAL!$K136," ",BD_COMERCIAL!$L136),'Curva Forward'!$B$5:$B$13,0),MATCH(GJ$4,'Curva Forward'!$C$4:$AN$4,0))),DL136)</f>
        <v>0</v>
      </c>
      <c r="GK136" s="200">
        <f>AY136*AY$2*IF($FC136="V",1,-1)*IF($Q136="Fixo",(DM136-INDEX('Curva Forward'!$C$5:$AN$13,MATCH(CONCATENATE(BD_COMERCIAL!$K136," ",BD_COMERCIAL!$L136),'Curva Forward'!$B$5:$B$13,0),MATCH(GK$4,'Curva Forward'!$C$4:$AN$4,0))),DM136)</f>
        <v>0</v>
      </c>
      <c r="GL136" s="200">
        <f>IF(EZ136="",0,CL136*CL$2*IF($FC136="V",1,-1)*IF($Q136="Fixo",(EZ136-INDEX('Curva Forward'!$C$5:$AN$13,MATCH(CONCATENATE(BD_COMERCIAL!$K136," ",BD_COMERCIAL!$L136),'Curva Forward'!$B$5:$B$13,0),MATCH(GL$4,'Curva Forward'!$C$4:$AN$4,0))),EZ136))</f>
        <v>0</v>
      </c>
      <c r="GM136" s="200">
        <f>IF(FA136="",0,CM136*CM$2*IF($FC136="V",1,-1)*IF($Q136="Fixo",(FA136-INDEX('Curva Forward'!$C$5:$AN$13,MATCH(CONCATENATE(BD_COMERCIAL!$K136," ",BD_COMERCIAL!$L136),'Curva Forward'!$B$5:$B$13,0),MATCH(GM$4,'Curva Forward'!$C$4:$AN$4,0))),FA136))</f>
        <v>0</v>
      </c>
      <c r="GN136" s="200">
        <f>IF(FB136="",0,CN136*CN$2*IF($FC136="V",1,-1)*IF($Q136="Fixo",(FB136-INDEX('Curva Forward'!$C$5:$AN$13,MATCH(CONCATENATE(BD_COMERCIAL!$K136," ",BD_COMERCIAL!$L136),'Curva Forward'!$B$5:$B$13,0),MATCH(GN$4,'Curva Forward'!$C$4:$AN$4,0))),FB136))</f>
        <v>0</v>
      </c>
      <c r="GO136" s="201">
        <f t="shared" ca="1" si="61"/>
        <v>0</v>
      </c>
      <c r="GP136" s="201">
        <f t="shared" ca="1" si="62"/>
        <v>0</v>
      </c>
    </row>
    <row r="137" spans="1:198" s="117" customFormat="1" x14ac:dyDescent="0.25">
      <c r="A137" s="6"/>
      <c r="B137" s="7" t="s">
        <v>480</v>
      </c>
      <c r="C137" s="8">
        <v>44571</v>
      </c>
      <c r="D137" s="9" t="s">
        <v>124</v>
      </c>
      <c r="E137" s="9" t="s">
        <v>125</v>
      </c>
      <c r="F137" s="113">
        <v>3780401000108</v>
      </c>
      <c r="G137" s="10" t="s">
        <v>132</v>
      </c>
      <c r="H137" s="113">
        <v>4973790000142</v>
      </c>
      <c r="I137" s="9" t="s">
        <v>126</v>
      </c>
      <c r="J137" s="166" t="s">
        <v>467</v>
      </c>
      <c r="K137" s="10" t="s">
        <v>127</v>
      </c>
      <c r="L137" s="84" t="s">
        <v>22</v>
      </c>
      <c r="M137" s="11">
        <v>44621</v>
      </c>
      <c r="N137" s="12">
        <v>44651</v>
      </c>
      <c r="O137" s="10">
        <v>20</v>
      </c>
      <c r="P137" s="84">
        <v>124</v>
      </c>
      <c r="Q137" s="84" t="s">
        <v>128</v>
      </c>
      <c r="R137" s="10" t="s">
        <v>129</v>
      </c>
      <c r="S137" s="14" t="s">
        <v>135</v>
      </c>
      <c r="T137" s="11"/>
      <c r="U137" s="12"/>
      <c r="V137" s="257" t="str">
        <f ca="1">IF(U137="","",
IF(U137="NA","",
IFERROR(VLOOKUP(EOMONTH(M137,-2)+1,IPCA!$A:$B,2,0),
VLOOKUP(EOMONTH(TODAY(),-2)+1,IPCA!$A:$B,2,0))/
VLOOKUP(EOMONTH(U137,-2)+1,IPCA!$A:$B,2,0)*
P137))</f>
        <v/>
      </c>
      <c r="W137" s="84"/>
      <c r="X137" s="13" t="s">
        <v>133</v>
      </c>
      <c r="Y137" s="166"/>
      <c r="Z137" s="107"/>
      <c r="AA137" s="108"/>
      <c r="AB137" s="15"/>
      <c r="AC137"/>
      <c r="AD137">
        <v>20</v>
      </c>
      <c r="AE137"/>
      <c r="AF137"/>
      <c r="AG137"/>
      <c r="AH137"/>
      <c r="AI137"/>
      <c r="AJ137"/>
      <c r="AK137"/>
      <c r="AL137"/>
      <c r="AM137" s="6"/>
      <c r="AN137" s="15"/>
      <c r="AO137"/>
      <c r="AP137"/>
      <c r="AQ137"/>
      <c r="AR137"/>
      <c r="AS137"/>
      <c r="AT137"/>
      <c r="AU137"/>
      <c r="AV137"/>
      <c r="AW137"/>
      <c r="AX137"/>
      <c r="AY137" s="6"/>
      <c r="AZ137" s="15"/>
      <c r="BA137"/>
      <c r="BB137"/>
      <c r="BC137"/>
      <c r="BD137"/>
      <c r="BE137"/>
      <c r="BF137"/>
      <c r="BG137"/>
      <c r="BH137"/>
      <c r="BI137"/>
      <c r="BJ137"/>
      <c r="BK137" s="6"/>
      <c r="BL137" s="15"/>
      <c r="BM137"/>
      <c r="BN137"/>
      <c r="BO137"/>
      <c r="BP137"/>
      <c r="BQ137"/>
      <c r="BR137"/>
      <c r="BS137"/>
      <c r="BT137"/>
      <c r="BU137"/>
      <c r="BV137"/>
      <c r="BW137" s="6"/>
      <c r="BX137" s="15"/>
      <c r="BY137"/>
      <c r="BZ137"/>
      <c r="CA137"/>
      <c r="CB137"/>
      <c r="CC137"/>
      <c r="CD137"/>
      <c r="CE137"/>
      <c r="CF137"/>
      <c r="CG137"/>
      <c r="CH137"/>
      <c r="CI137" s="6"/>
      <c r="CJ137" s="16">
        <f t="shared" si="46"/>
        <v>1.6986301369863013</v>
      </c>
      <c r="CK137" s="16" t="str">
        <f t="shared" si="47"/>
        <v/>
      </c>
      <c r="CL137" s="16" t="str">
        <f t="shared" si="48"/>
        <v/>
      </c>
      <c r="CM137" s="16" t="str">
        <f t="shared" si="49"/>
        <v/>
      </c>
      <c r="CN137" s="16" t="str">
        <f t="shared" si="50"/>
        <v/>
      </c>
      <c r="CO137" s="18"/>
      <c r="CP137" s="15"/>
      <c r="CQ137"/>
      <c r="CR137">
        <v>124</v>
      </c>
      <c r="CS137"/>
      <c r="CT137"/>
      <c r="CU137"/>
      <c r="CV137"/>
      <c r="CW137"/>
      <c r="CX137"/>
      <c r="CY137"/>
      <c r="CZ137"/>
      <c r="DA137" s="6"/>
      <c r="DB137" s="15"/>
      <c r="DC137"/>
      <c r="DD137"/>
      <c r="DE137"/>
      <c r="DF137"/>
      <c r="DG137"/>
      <c r="DH137"/>
      <c r="DI137"/>
      <c r="DJ137"/>
      <c r="DK137"/>
      <c r="DL137"/>
      <c r="DM137" s="6"/>
      <c r="DN137" s="15"/>
      <c r="DO137"/>
      <c r="DP137"/>
      <c r="DQ137"/>
      <c r="DR137"/>
      <c r="DS137"/>
      <c r="DT137"/>
      <c r="DU137"/>
      <c r="DV137"/>
      <c r="DW137"/>
      <c r="DX137"/>
      <c r="DY137" s="6"/>
      <c r="DZ137" s="15"/>
      <c r="EA137"/>
      <c r="EB137"/>
      <c r="EC137"/>
      <c r="ED137"/>
      <c r="EE137"/>
      <c r="EF137"/>
      <c r="EG137"/>
      <c r="EH137"/>
      <c r="EI137"/>
      <c r="EJ137"/>
      <c r="EK137" s="6"/>
      <c r="EL137" s="15"/>
      <c r="EM137"/>
      <c r="EN137"/>
      <c r="EO137"/>
      <c r="EP137"/>
      <c r="EQ137"/>
      <c r="ER137"/>
      <c r="ES137"/>
      <c r="ET137"/>
      <c r="EU137"/>
      <c r="EV137"/>
      <c r="EW137" s="6"/>
      <c r="EX137" s="16">
        <f t="shared" si="51"/>
        <v>10.531506849315068</v>
      </c>
      <c r="EY137" s="16" t="str">
        <f t="shared" si="52"/>
        <v/>
      </c>
      <c r="EZ137" s="16" t="str">
        <f t="shared" si="53"/>
        <v/>
      </c>
      <c r="FA137" s="16" t="str">
        <f t="shared" si="54"/>
        <v/>
      </c>
      <c r="FB137" s="160" t="str">
        <f t="shared" si="55"/>
        <v/>
      </c>
      <c r="FC137" t="s">
        <v>204</v>
      </c>
      <c r="FD137" s="20" t="s">
        <v>126</v>
      </c>
      <c r="FF137" s="209" t="s">
        <v>206</v>
      </c>
      <c r="FH137" s="284">
        <f t="shared" ca="1" si="56"/>
        <v>0</v>
      </c>
      <c r="FI137" s="208">
        <f t="shared" si="57"/>
        <v>1</v>
      </c>
      <c r="FJ137"/>
      <c r="FK137" t="str">
        <f t="shared" si="58"/>
        <v>CPFL Comercialização Brasil S.A.</v>
      </c>
      <c r="FL137" s="201">
        <f t="shared" ca="1" si="59"/>
        <v>996960</v>
      </c>
      <c r="FM137" s="201">
        <f t="shared" ca="1" si="60"/>
        <v>0</v>
      </c>
      <c r="FN137" s="200">
        <f>AB137*AB$2*IF($FC137="V",1,-1)*IF($Q137="Fixo",(CP137-INDEX('Curva Forward'!$C$5:$AN$13,MATCH(CONCATENATE(BD_COMERCIAL!$K137," ",BD_COMERCIAL!$L137),'Curva Forward'!$B$5:$B$13,0),MATCH(FN$4,'Curva Forward'!$C$4:$AN$4,0))),CP137)</f>
        <v>0</v>
      </c>
      <c r="FO137" s="200">
        <f>AC137*AC$2*IF($FC137="V",1,-1)*IF($Q137="Fixo",(CQ137-INDEX('Curva Forward'!$C$5:$AN$13,MATCH(CONCATENATE(BD_COMERCIAL!$K137," ",BD_COMERCIAL!$L137),'Curva Forward'!$B$5:$B$13,0),MATCH(FO$4,'Curva Forward'!$C$4:$AN$4,0))),CQ137)</f>
        <v>0</v>
      </c>
      <c r="FP137" s="200">
        <f>AD137*AD$2*IF($FC137="V",1,-1)*IF($Q137="Fixo",(CR137-INDEX('Curva Forward'!$C$5:$AN$13,MATCH(CONCATENATE(BD_COMERCIAL!$K137," ",BD_COMERCIAL!$L137),'Curva Forward'!$B$5:$B$13,0),MATCH(FP$4,'Curva Forward'!$C$4:$AN$4,0))),CR137)</f>
        <v>996960</v>
      </c>
      <c r="FQ137" s="200">
        <f>AE137*AE$2*IF($FC137="V",1,-1)*IF($Q137="Fixo",(CS137-INDEX('Curva Forward'!$C$5:$AN$13,MATCH(CONCATENATE(BD_COMERCIAL!$K137," ",BD_COMERCIAL!$L137),'Curva Forward'!$B$5:$B$13,0),MATCH(FQ$4,'Curva Forward'!$C$4:$AN$4,0))),CS137)</f>
        <v>0</v>
      </c>
      <c r="FR137" s="200">
        <f>AF137*AF$2*IF($FC137="V",1,-1)*IF($Q137="Fixo",(CT137-INDEX('Curva Forward'!$C$5:$AN$13,MATCH(CONCATENATE(BD_COMERCIAL!$K137," ",BD_COMERCIAL!$L137),'Curva Forward'!$B$5:$B$13,0),MATCH(FR$4,'Curva Forward'!$C$4:$AN$4,0))),CT137)</f>
        <v>0</v>
      </c>
      <c r="FS137" s="200">
        <f>AG137*AG$2*IF($FC137="V",1,-1)*IF($Q137="Fixo",(CU137-INDEX('Curva Forward'!$C$5:$AN$13,MATCH(CONCATENATE(BD_COMERCIAL!$K137," ",BD_COMERCIAL!$L137),'Curva Forward'!$B$5:$B$13,0),MATCH(FS$4,'Curva Forward'!$C$4:$AN$4,0))),CU137)</f>
        <v>0</v>
      </c>
      <c r="FT137" s="200">
        <f>AH137*AH$2*IF($FC137="V",1,-1)*IF($Q137="Fixo",(CV137-INDEX('Curva Forward'!$C$5:$AN$13,MATCH(CONCATENATE(BD_COMERCIAL!$K137," ",BD_COMERCIAL!$L137),'Curva Forward'!$B$5:$B$13,0),MATCH(FT$4,'Curva Forward'!$C$4:$AN$4,0))),CV137)</f>
        <v>0</v>
      </c>
      <c r="FU137" s="200">
        <f>AI137*AI$2*IF($FC137="V",1,-1)*IF($Q137="Fixo",(CW137-INDEX('Curva Forward'!$C$5:$AN$13,MATCH(CONCATENATE(BD_COMERCIAL!$K137," ",BD_COMERCIAL!$L137),'Curva Forward'!$B$5:$B$13,0),MATCH(FU$4,'Curva Forward'!$C$4:$AN$4,0))),CW137)</f>
        <v>0</v>
      </c>
      <c r="FV137" s="200">
        <f>AJ137*AJ$2*IF($FC137="V",1,-1)*IF($Q137="Fixo",(CX137-INDEX('Curva Forward'!$C$5:$AN$13,MATCH(CONCATENATE(BD_COMERCIAL!$K137," ",BD_COMERCIAL!$L137),'Curva Forward'!$B$5:$B$13,0),MATCH(FV$4,'Curva Forward'!$C$4:$AN$4,0))),CX137)</f>
        <v>0</v>
      </c>
      <c r="FW137" s="200">
        <f>AK137*AK$2*IF($FC137="V",1,-1)*IF($Q137="Fixo",(CY137-INDEX('Curva Forward'!$C$5:$AN$13,MATCH(CONCATENATE(BD_COMERCIAL!$K137," ",BD_COMERCIAL!$L137),'Curva Forward'!$B$5:$B$13,0),MATCH(FW$4,'Curva Forward'!$C$4:$AN$4,0))),CY137)</f>
        <v>0</v>
      </c>
      <c r="FX137" s="200">
        <f>AL137*AL$2*IF($FC137="V",1,-1)*IF($Q137="Fixo",(CZ137-INDEX('Curva Forward'!$C$5:$AN$13,MATCH(CONCATENATE(BD_COMERCIAL!$K137," ",BD_COMERCIAL!$L137),'Curva Forward'!$B$5:$B$13,0),MATCH(FX$4,'Curva Forward'!$C$4:$AN$4,0))),CZ137)</f>
        <v>0</v>
      </c>
      <c r="FY137" s="200">
        <f>AM137*AM$2*IF($FC137="V",1,-1)*IF($Q137="Fixo",(DA137-INDEX('Curva Forward'!$C$5:$AN$13,MATCH(CONCATENATE(BD_COMERCIAL!$K137," ",BD_COMERCIAL!$L137),'Curva Forward'!$B$5:$B$13,0),MATCH(FY$4,'Curva Forward'!$C$4:$AN$4,0))),DA137)</f>
        <v>0</v>
      </c>
      <c r="FZ137" s="200">
        <f>AN137*AN$2*IF($FC137="V",1,-1)*IF($Q137="Fixo",(DB137-INDEX('Curva Forward'!$C$5:$AN$13,MATCH(CONCATENATE(BD_COMERCIAL!$K137," ",BD_COMERCIAL!$L137),'Curva Forward'!$B$5:$B$13,0),MATCH(FZ$4,'Curva Forward'!$C$4:$AN$4,0))),DB137)</f>
        <v>0</v>
      </c>
      <c r="GA137" s="200">
        <f>AO137*AO$2*IF($FC137="V",1,-1)*IF($Q137="Fixo",(DC137-INDEX('Curva Forward'!$C$5:$AN$13,MATCH(CONCATENATE(BD_COMERCIAL!$K137," ",BD_COMERCIAL!$L137),'Curva Forward'!$B$5:$B$13,0),MATCH(GA$4,'Curva Forward'!$C$4:$AN$4,0))),DC137)</f>
        <v>0</v>
      </c>
      <c r="GB137" s="200">
        <f>AP137*AP$2*IF($FC137="V",1,-1)*IF($Q137="Fixo",(DD137-INDEX('Curva Forward'!$C$5:$AN$13,MATCH(CONCATENATE(BD_COMERCIAL!$K137," ",BD_COMERCIAL!$L137),'Curva Forward'!$B$5:$B$13,0),MATCH(GB$4,'Curva Forward'!$C$4:$AN$4,0))),DD137)</f>
        <v>0</v>
      </c>
      <c r="GC137" s="200">
        <f>AQ137*AQ$2*IF($FC137="V",1,-1)*IF($Q137="Fixo",(DE137-INDEX('Curva Forward'!$C$5:$AN$13,MATCH(CONCATENATE(BD_COMERCIAL!$K137," ",BD_COMERCIAL!$L137),'Curva Forward'!$B$5:$B$13,0),MATCH(GC$4,'Curva Forward'!$C$4:$AN$4,0))),DE137)</f>
        <v>0</v>
      </c>
      <c r="GD137" s="200">
        <f>AR137*AR$2*IF($FC137="V",1,-1)*IF($Q137="Fixo",(DF137-INDEX('Curva Forward'!$C$5:$AN$13,MATCH(CONCATENATE(BD_COMERCIAL!$K137," ",BD_COMERCIAL!$L137),'Curva Forward'!$B$5:$B$13,0),MATCH(GD$4,'Curva Forward'!$C$4:$AN$4,0))),DF137)</f>
        <v>0</v>
      </c>
      <c r="GE137" s="200">
        <f>AS137*AS$2*IF($FC137="V",1,-1)*IF($Q137="Fixo",(DG137-INDEX('Curva Forward'!$C$5:$AN$13,MATCH(CONCATENATE(BD_COMERCIAL!$K137," ",BD_COMERCIAL!$L137),'Curva Forward'!$B$5:$B$13,0),MATCH(GE$4,'Curva Forward'!$C$4:$AN$4,0))),DG137)</f>
        <v>0</v>
      </c>
      <c r="GF137" s="200">
        <f>AT137*AT$2*IF($FC137="V",1,-1)*IF($Q137="Fixo",(DH137-INDEX('Curva Forward'!$C$5:$AN$13,MATCH(CONCATENATE(BD_COMERCIAL!$K137," ",BD_COMERCIAL!$L137),'Curva Forward'!$B$5:$B$13,0),MATCH(GF$4,'Curva Forward'!$C$4:$AN$4,0))),DH137)</f>
        <v>0</v>
      </c>
      <c r="GG137" s="200">
        <f>AU137*AU$2*IF($FC137="V",1,-1)*IF($Q137="Fixo",(DI137-INDEX('Curva Forward'!$C$5:$AN$13,MATCH(CONCATENATE(BD_COMERCIAL!$K137," ",BD_COMERCIAL!$L137),'Curva Forward'!$B$5:$B$13,0),MATCH(GG$4,'Curva Forward'!$C$4:$AN$4,0))),DI137)</f>
        <v>0</v>
      </c>
      <c r="GH137" s="200">
        <f>AV137*AV$2*IF($FC137="V",1,-1)*IF($Q137="Fixo",(DJ137-INDEX('Curva Forward'!$C$5:$AN$13,MATCH(CONCATENATE(BD_COMERCIAL!$K137," ",BD_COMERCIAL!$L137),'Curva Forward'!$B$5:$B$13,0),MATCH(GH$4,'Curva Forward'!$C$4:$AN$4,0))),DJ137)</f>
        <v>0</v>
      </c>
      <c r="GI137" s="200">
        <f>AW137*AW$2*IF($FC137="V",1,-1)*IF($Q137="Fixo",(DK137-INDEX('Curva Forward'!$C$5:$AN$13,MATCH(CONCATENATE(BD_COMERCIAL!$K137," ",BD_COMERCIAL!$L137),'Curva Forward'!$B$5:$B$13,0),MATCH(GI$4,'Curva Forward'!$C$4:$AN$4,0))),DK137)</f>
        <v>0</v>
      </c>
      <c r="GJ137" s="200">
        <f>AX137*AX$2*IF($FC137="V",1,-1)*IF($Q137="Fixo",(DL137-INDEX('Curva Forward'!$C$5:$AN$13,MATCH(CONCATENATE(BD_COMERCIAL!$K137," ",BD_COMERCIAL!$L137),'Curva Forward'!$B$5:$B$13,0),MATCH(GJ$4,'Curva Forward'!$C$4:$AN$4,0))),DL137)</f>
        <v>0</v>
      </c>
      <c r="GK137" s="200">
        <f>AY137*AY$2*IF($FC137="V",1,-1)*IF($Q137="Fixo",(DM137-INDEX('Curva Forward'!$C$5:$AN$13,MATCH(CONCATENATE(BD_COMERCIAL!$K137," ",BD_COMERCIAL!$L137),'Curva Forward'!$B$5:$B$13,0),MATCH(GK$4,'Curva Forward'!$C$4:$AN$4,0))),DM137)</f>
        <v>0</v>
      </c>
      <c r="GL137" s="200">
        <f>IF(EZ137="",0,CL137*CL$2*IF($FC137="V",1,-1)*IF($Q137="Fixo",(EZ137-INDEX('Curva Forward'!$C$5:$AN$13,MATCH(CONCATENATE(BD_COMERCIAL!$K137," ",BD_COMERCIAL!$L137),'Curva Forward'!$B$5:$B$13,0),MATCH(GL$4,'Curva Forward'!$C$4:$AN$4,0))),EZ137))</f>
        <v>0</v>
      </c>
      <c r="GM137" s="200">
        <f>IF(FA137="",0,CM137*CM$2*IF($FC137="V",1,-1)*IF($Q137="Fixo",(FA137-INDEX('Curva Forward'!$C$5:$AN$13,MATCH(CONCATENATE(BD_COMERCIAL!$K137," ",BD_COMERCIAL!$L137),'Curva Forward'!$B$5:$B$13,0),MATCH(GM$4,'Curva Forward'!$C$4:$AN$4,0))),FA137))</f>
        <v>0</v>
      </c>
      <c r="GN137" s="200">
        <f>IF(FB137="",0,CN137*CN$2*IF($FC137="V",1,-1)*IF($Q137="Fixo",(FB137-INDEX('Curva Forward'!$C$5:$AN$13,MATCH(CONCATENATE(BD_COMERCIAL!$K137," ",BD_COMERCIAL!$L137),'Curva Forward'!$B$5:$B$13,0),MATCH(GN$4,'Curva Forward'!$C$4:$AN$4,0))),FB137))</f>
        <v>0</v>
      </c>
      <c r="GO137" s="201">
        <f t="shared" ca="1" si="61"/>
        <v>0</v>
      </c>
      <c r="GP137" s="201">
        <f t="shared" ca="1" si="62"/>
        <v>0</v>
      </c>
    </row>
    <row r="138" spans="1:198" s="117" customFormat="1" x14ac:dyDescent="0.25">
      <c r="A138" s="6"/>
      <c r="B138" s="7" t="s">
        <v>481</v>
      </c>
      <c r="C138" s="8">
        <v>44571</v>
      </c>
      <c r="D138" s="9" t="s">
        <v>131</v>
      </c>
      <c r="E138" s="9" t="s">
        <v>132</v>
      </c>
      <c r="F138" s="113">
        <v>4973790000142</v>
      </c>
      <c r="G138" s="10" t="s">
        <v>125</v>
      </c>
      <c r="H138" s="113">
        <v>3780401000108</v>
      </c>
      <c r="I138" s="9" t="s">
        <v>126</v>
      </c>
      <c r="J138" s="166" t="s">
        <v>467</v>
      </c>
      <c r="K138" s="10" t="s">
        <v>127</v>
      </c>
      <c r="L138" s="84" t="s">
        <v>22</v>
      </c>
      <c r="M138" s="11">
        <v>44743</v>
      </c>
      <c r="N138" s="12">
        <v>44773</v>
      </c>
      <c r="O138" s="10">
        <v>20</v>
      </c>
      <c r="P138" s="84">
        <v>210</v>
      </c>
      <c r="Q138" s="84" t="s">
        <v>128</v>
      </c>
      <c r="R138" s="10" t="s">
        <v>129</v>
      </c>
      <c r="S138" s="14" t="s">
        <v>135</v>
      </c>
      <c r="T138" s="11"/>
      <c r="U138" s="12"/>
      <c r="V138" s="257" t="str">
        <f ca="1">IF(U138="","",
IF(U138="NA","",
IFERROR(VLOOKUP(EOMONTH(M138,-2)+1,IPCA!$A:$B,2,0),
VLOOKUP(EOMONTH(TODAY(),-2)+1,IPCA!$A:$B,2,0))/
VLOOKUP(EOMONTH(U138,-2)+1,IPCA!$A:$B,2,0)*
P138))</f>
        <v/>
      </c>
      <c r="W138" s="84"/>
      <c r="X138" s="13" t="s">
        <v>133</v>
      </c>
      <c r="Y138" s="166"/>
      <c r="Z138" s="107"/>
      <c r="AA138" s="108"/>
      <c r="AB138" s="15"/>
      <c r="AC138"/>
      <c r="AD138"/>
      <c r="AE138"/>
      <c r="AF138"/>
      <c r="AG138"/>
      <c r="AH138">
        <v>20</v>
      </c>
      <c r="AI138"/>
      <c r="AJ138"/>
      <c r="AK138"/>
      <c r="AL138"/>
      <c r="AM138" s="6"/>
      <c r="AN138" s="15"/>
      <c r="AO138"/>
      <c r="AP138"/>
      <c r="AQ138"/>
      <c r="AR138"/>
      <c r="AS138"/>
      <c r="AT138"/>
      <c r="AU138"/>
      <c r="AV138"/>
      <c r="AW138"/>
      <c r="AX138"/>
      <c r="AY138" s="6"/>
      <c r="AZ138" s="15"/>
      <c r="BA138"/>
      <c r="BB138"/>
      <c r="BC138"/>
      <c r="BD138"/>
      <c r="BE138"/>
      <c r="BF138"/>
      <c r="BG138"/>
      <c r="BH138"/>
      <c r="BI138"/>
      <c r="BJ138"/>
      <c r="BK138" s="6"/>
      <c r="BL138" s="15"/>
      <c r="BM138"/>
      <c r="BN138"/>
      <c r="BO138"/>
      <c r="BP138"/>
      <c r="BQ138"/>
      <c r="BR138"/>
      <c r="BS138"/>
      <c r="BT138"/>
      <c r="BU138"/>
      <c r="BV138"/>
      <c r="BW138" s="6"/>
      <c r="BX138" s="15"/>
      <c r="BY138"/>
      <c r="BZ138"/>
      <c r="CA138"/>
      <c r="CB138"/>
      <c r="CC138"/>
      <c r="CD138"/>
      <c r="CE138"/>
      <c r="CF138"/>
      <c r="CG138"/>
      <c r="CH138"/>
      <c r="CI138" s="6"/>
      <c r="CJ138" s="16">
        <f t="shared" si="46"/>
        <v>1.6986301369863013</v>
      </c>
      <c r="CK138" s="16" t="str">
        <f t="shared" si="47"/>
        <v/>
      </c>
      <c r="CL138" s="16" t="str">
        <f t="shared" si="48"/>
        <v/>
      </c>
      <c r="CM138" s="16" t="str">
        <f t="shared" si="49"/>
        <v/>
      </c>
      <c r="CN138" s="16" t="str">
        <f t="shared" si="50"/>
        <v/>
      </c>
      <c r="CO138" s="18"/>
      <c r="CP138" s="15"/>
      <c r="CQ138"/>
      <c r="CR138"/>
      <c r="CS138"/>
      <c r="CT138"/>
      <c r="CU138"/>
      <c r="CV138">
        <v>210</v>
      </c>
      <c r="CW138"/>
      <c r="CX138"/>
      <c r="CY138"/>
      <c r="CZ138"/>
      <c r="DA138" s="6"/>
      <c r="DB138" s="15"/>
      <c r="DC138"/>
      <c r="DD138"/>
      <c r="DE138"/>
      <c r="DF138"/>
      <c r="DG138"/>
      <c r="DH138"/>
      <c r="DI138"/>
      <c r="DJ138"/>
      <c r="DK138"/>
      <c r="DL138"/>
      <c r="DM138" s="6"/>
      <c r="DN138" s="15"/>
      <c r="DO138"/>
      <c r="DP138"/>
      <c r="DQ138"/>
      <c r="DR138"/>
      <c r="DS138"/>
      <c r="DT138"/>
      <c r="DU138"/>
      <c r="DV138"/>
      <c r="DW138"/>
      <c r="DX138"/>
      <c r="DY138" s="6"/>
      <c r="DZ138" s="15"/>
      <c r="EA138"/>
      <c r="EB138"/>
      <c r="EC138"/>
      <c r="ED138"/>
      <c r="EE138"/>
      <c r="EF138"/>
      <c r="EG138"/>
      <c r="EH138"/>
      <c r="EI138"/>
      <c r="EJ138"/>
      <c r="EK138" s="6"/>
      <c r="EL138" s="15"/>
      <c r="EM138"/>
      <c r="EN138"/>
      <c r="EO138"/>
      <c r="EP138"/>
      <c r="EQ138"/>
      <c r="ER138"/>
      <c r="ES138"/>
      <c r="ET138"/>
      <c r="EU138"/>
      <c r="EV138"/>
      <c r="EW138" s="6"/>
      <c r="EX138" s="16">
        <f t="shared" si="51"/>
        <v>17.835616438356166</v>
      </c>
      <c r="EY138" s="16" t="str">
        <f t="shared" si="52"/>
        <v/>
      </c>
      <c r="EZ138" s="16" t="str">
        <f t="shared" si="53"/>
        <v/>
      </c>
      <c r="FA138" s="16" t="str">
        <f t="shared" si="54"/>
        <v/>
      </c>
      <c r="FB138" s="160" t="str">
        <f t="shared" si="55"/>
        <v/>
      </c>
      <c r="FC138" t="s">
        <v>205</v>
      </c>
      <c r="FD138" s="20" t="s">
        <v>126</v>
      </c>
      <c r="FF138" s="209" t="s">
        <v>206</v>
      </c>
      <c r="FH138" s="284">
        <f t="shared" ca="1" si="56"/>
        <v>0</v>
      </c>
      <c r="FI138" s="208">
        <f t="shared" si="57"/>
        <v>1</v>
      </c>
      <c r="FJ138"/>
      <c r="FK138" t="str">
        <f t="shared" si="58"/>
        <v>CPFL Comercialização Brasil S.A.</v>
      </c>
      <c r="FL138" s="201">
        <f t="shared" ca="1" si="59"/>
        <v>-2133048</v>
      </c>
      <c r="FM138" s="201">
        <f t="shared" ca="1" si="60"/>
        <v>0</v>
      </c>
      <c r="FN138" s="200">
        <f>AB138*AB$2*IF($FC138="V",1,-1)*IF($Q138="Fixo",(CP138-INDEX('Curva Forward'!$C$5:$AN$13,MATCH(CONCATENATE(BD_COMERCIAL!$K138," ",BD_COMERCIAL!$L138),'Curva Forward'!$B$5:$B$13,0),MATCH(FN$4,'Curva Forward'!$C$4:$AN$4,0))),CP138)</f>
        <v>0</v>
      </c>
      <c r="FO138" s="200">
        <f>AC138*AC$2*IF($FC138="V",1,-1)*IF($Q138="Fixo",(CQ138-INDEX('Curva Forward'!$C$5:$AN$13,MATCH(CONCATENATE(BD_COMERCIAL!$K138," ",BD_COMERCIAL!$L138),'Curva Forward'!$B$5:$B$13,0),MATCH(FO$4,'Curva Forward'!$C$4:$AN$4,0))),CQ138)</f>
        <v>0</v>
      </c>
      <c r="FP138" s="200">
        <f>AD138*AD$2*IF($FC138="V",1,-1)*IF($Q138="Fixo",(CR138-INDEX('Curva Forward'!$C$5:$AN$13,MATCH(CONCATENATE(BD_COMERCIAL!$K138," ",BD_COMERCIAL!$L138),'Curva Forward'!$B$5:$B$13,0),MATCH(FP$4,'Curva Forward'!$C$4:$AN$4,0))),CR138)</f>
        <v>0</v>
      </c>
      <c r="FQ138" s="200">
        <f>AE138*AE$2*IF($FC138="V",1,-1)*IF($Q138="Fixo",(CS138-INDEX('Curva Forward'!$C$5:$AN$13,MATCH(CONCATENATE(BD_COMERCIAL!$K138," ",BD_COMERCIAL!$L138),'Curva Forward'!$B$5:$B$13,0),MATCH(FQ$4,'Curva Forward'!$C$4:$AN$4,0))),CS138)</f>
        <v>0</v>
      </c>
      <c r="FR138" s="200">
        <f>AF138*AF$2*IF($FC138="V",1,-1)*IF($Q138="Fixo",(CT138-INDEX('Curva Forward'!$C$5:$AN$13,MATCH(CONCATENATE(BD_COMERCIAL!$K138," ",BD_COMERCIAL!$L138),'Curva Forward'!$B$5:$B$13,0),MATCH(FR$4,'Curva Forward'!$C$4:$AN$4,0))),CT138)</f>
        <v>0</v>
      </c>
      <c r="FS138" s="200">
        <f>AG138*AG$2*IF($FC138="V",1,-1)*IF($Q138="Fixo",(CU138-INDEX('Curva Forward'!$C$5:$AN$13,MATCH(CONCATENATE(BD_COMERCIAL!$K138," ",BD_COMERCIAL!$L138),'Curva Forward'!$B$5:$B$13,0),MATCH(FS$4,'Curva Forward'!$C$4:$AN$4,0))),CU138)</f>
        <v>0</v>
      </c>
      <c r="FT138" s="200">
        <f>AH138*AH$2*IF($FC138="V",1,-1)*IF($Q138="Fixo",(CV138-INDEX('Curva Forward'!$C$5:$AN$13,MATCH(CONCATENATE(BD_COMERCIAL!$K138," ",BD_COMERCIAL!$L138),'Curva Forward'!$B$5:$B$13,0),MATCH(FT$4,'Curva Forward'!$C$4:$AN$4,0))),CV138)</f>
        <v>-2133048</v>
      </c>
      <c r="FU138" s="200">
        <f>AI138*AI$2*IF($FC138="V",1,-1)*IF($Q138="Fixo",(CW138-INDEX('Curva Forward'!$C$5:$AN$13,MATCH(CONCATENATE(BD_COMERCIAL!$K138," ",BD_COMERCIAL!$L138),'Curva Forward'!$B$5:$B$13,0),MATCH(FU$4,'Curva Forward'!$C$4:$AN$4,0))),CW138)</f>
        <v>0</v>
      </c>
      <c r="FV138" s="200">
        <f>AJ138*AJ$2*IF($FC138="V",1,-1)*IF($Q138="Fixo",(CX138-INDEX('Curva Forward'!$C$5:$AN$13,MATCH(CONCATENATE(BD_COMERCIAL!$K138," ",BD_COMERCIAL!$L138),'Curva Forward'!$B$5:$B$13,0),MATCH(FV$4,'Curva Forward'!$C$4:$AN$4,0))),CX138)</f>
        <v>0</v>
      </c>
      <c r="FW138" s="200">
        <f>AK138*AK$2*IF($FC138="V",1,-1)*IF($Q138="Fixo",(CY138-INDEX('Curva Forward'!$C$5:$AN$13,MATCH(CONCATENATE(BD_COMERCIAL!$K138," ",BD_COMERCIAL!$L138),'Curva Forward'!$B$5:$B$13,0),MATCH(FW$4,'Curva Forward'!$C$4:$AN$4,0))),CY138)</f>
        <v>0</v>
      </c>
      <c r="FX138" s="200">
        <f>AL138*AL$2*IF($FC138="V",1,-1)*IF($Q138="Fixo",(CZ138-INDEX('Curva Forward'!$C$5:$AN$13,MATCH(CONCATENATE(BD_COMERCIAL!$K138," ",BD_COMERCIAL!$L138),'Curva Forward'!$B$5:$B$13,0),MATCH(FX$4,'Curva Forward'!$C$4:$AN$4,0))),CZ138)</f>
        <v>0</v>
      </c>
      <c r="FY138" s="200">
        <f>AM138*AM$2*IF($FC138="V",1,-1)*IF($Q138="Fixo",(DA138-INDEX('Curva Forward'!$C$5:$AN$13,MATCH(CONCATENATE(BD_COMERCIAL!$K138," ",BD_COMERCIAL!$L138),'Curva Forward'!$B$5:$B$13,0),MATCH(FY$4,'Curva Forward'!$C$4:$AN$4,0))),DA138)</f>
        <v>0</v>
      </c>
      <c r="FZ138" s="200">
        <f>AN138*AN$2*IF($FC138="V",1,-1)*IF($Q138="Fixo",(DB138-INDEX('Curva Forward'!$C$5:$AN$13,MATCH(CONCATENATE(BD_COMERCIAL!$K138," ",BD_COMERCIAL!$L138),'Curva Forward'!$B$5:$B$13,0),MATCH(FZ$4,'Curva Forward'!$C$4:$AN$4,0))),DB138)</f>
        <v>0</v>
      </c>
      <c r="GA138" s="200">
        <f>AO138*AO$2*IF($FC138="V",1,-1)*IF($Q138="Fixo",(DC138-INDEX('Curva Forward'!$C$5:$AN$13,MATCH(CONCATENATE(BD_COMERCIAL!$K138," ",BD_COMERCIAL!$L138),'Curva Forward'!$B$5:$B$13,0),MATCH(GA$4,'Curva Forward'!$C$4:$AN$4,0))),DC138)</f>
        <v>0</v>
      </c>
      <c r="GB138" s="200">
        <f>AP138*AP$2*IF($FC138="V",1,-1)*IF($Q138="Fixo",(DD138-INDEX('Curva Forward'!$C$5:$AN$13,MATCH(CONCATENATE(BD_COMERCIAL!$K138," ",BD_COMERCIAL!$L138),'Curva Forward'!$B$5:$B$13,0),MATCH(GB$4,'Curva Forward'!$C$4:$AN$4,0))),DD138)</f>
        <v>0</v>
      </c>
      <c r="GC138" s="200">
        <f>AQ138*AQ$2*IF($FC138="V",1,-1)*IF($Q138="Fixo",(DE138-INDEX('Curva Forward'!$C$5:$AN$13,MATCH(CONCATENATE(BD_COMERCIAL!$K138," ",BD_COMERCIAL!$L138),'Curva Forward'!$B$5:$B$13,0),MATCH(GC$4,'Curva Forward'!$C$4:$AN$4,0))),DE138)</f>
        <v>0</v>
      </c>
      <c r="GD138" s="200">
        <f>AR138*AR$2*IF($FC138="V",1,-1)*IF($Q138="Fixo",(DF138-INDEX('Curva Forward'!$C$5:$AN$13,MATCH(CONCATENATE(BD_COMERCIAL!$K138," ",BD_COMERCIAL!$L138),'Curva Forward'!$B$5:$B$13,0),MATCH(GD$4,'Curva Forward'!$C$4:$AN$4,0))),DF138)</f>
        <v>0</v>
      </c>
      <c r="GE138" s="200">
        <f>AS138*AS$2*IF($FC138="V",1,-1)*IF($Q138="Fixo",(DG138-INDEX('Curva Forward'!$C$5:$AN$13,MATCH(CONCATENATE(BD_COMERCIAL!$K138," ",BD_COMERCIAL!$L138),'Curva Forward'!$B$5:$B$13,0),MATCH(GE$4,'Curva Forward'!$C$4:$AN$4,0))),DG138)</f>
        <v>0</v>
      </c>
      <c r="GF138" s="200">
        <f>AT138*AT$2*IF($FC138="V",1,-1)*IF($Q138="Fixo",(DH138-INDEX('Curva Forward'!$C$5:$AN$13,MATCH(CONCATENATE(BD_COMERCIAL!$K138," ",BD_COMERCIAL!$L138),'Curva Forward'!$B$5:$B$13,0),MATCH(GF$4,'Curva Forward'!$C$4:$AN$4,0))),DH138)</f>
        <v>0</v>
      </c>
      <c r="GG138" s="200">
        <f>AU138*AU$2*IF($FC138="V",1,-1)*IF($Q138="Fixo",(DI138-INDEX('Curva Forward'!$C$5:$AN$13,MATCH(CONCATENATE(BD_COMERCIAL!$K138," ",BD_COMERCIAL!$L138),'Curva Forward'!$B$5:$B$13,0),MATCH(GG$4,'Curva Forward'!$C$4:$AN$4,0))),DI138)</f>
        <v>0</v>
      </c>
      <c r="GH138" s="200">
        <f>AV138*AV$2*IF($FC138="V",1,-1)*IF($Q138="Fixo",(DJ138-INDEX('Curva Forward'!$C$5:$AN$13,MATCH(CONCATENATE(BD_COMERCIAL!$K138," ",BD_COMERCIAL!$L138),'Curva Forward'!$B$5:$B$13,0),MATCH(GH$4,'Curva Forward'!$C$4:$AN$4,0))),DJ138)</f>
        <v>0</v>
      </c>
      <c r="GI138" s="200">
        <f>AW138*AW$2*IF($FC138="V",1,-1)*IF($Q138="Fixo",(DK138-INDEX('Curva Forward'!$C$5:$AN$13,MATCH(CONCATENATE(BD_COMERCIAL!$K138," ",BD_COMERCIAL!$L138),'Curva Forward'!$B$5:$B$13,0),MATCH(GI$4,'Curva Forward'!$C$4:$AN$4,0))),DK138)</f>
        <v>0</v>
      </c>
      <c r="GJ138" s="200">
        <f>AX138*AX$2*IF($FC138="V",1,-1)*IF($Q138="Fixo",(DL138-INDEX('Curva Forward'!$C$5:$AN$13,MATCH(CONCATENATE(BD_COMERCIAL!$K138," ",BD_COMERCIAL!$L138),'Curva Forward'!$B$5:$B$13,0),MATCH(GJ$4,'Curva Forward'!$C$4:$AN$4,0))),DL138)</f>
        <v>0</v>
      </c>
      <c r="GK138" s="200">
        <f>AY138*AY$2*IF($FC138="V",1,-1)*IF($Q138="Fixo",(DM138-INDEX('Curva Forward'!$C$5:$AN$13,MATCH(CONCATENATE(BD_COMERCIAL!$K138," ",BD_COMERCIAL!$L138),'Curva Forward'!$B$5:$B$13,0),MATCH(GK$4,'Curva Forward'!$C$4:$AN$4,0))),DM138)</f>
        <v>0</v>
      </c>
      <c r="GL138" s="200">
        <f>IF(EZ138="",0,CL138*CL$2*IF($FC138="V",1,-1)*IF($Q138="Fixo",(EZ138-INDEX('Curva Forward'!$C$5:$AN$13,MATCH(CONCATENATE(BD_COMERCIAL!$K138," ",BD_COMERCIAL!$L138),'Curva Forward'!$B$5:$B$13,0),MATCH(GL$4,'Curva Forward'!$C$4:$AN$4,0))),EZ138))</f>
        <v>0</v>
      </c>
      <c r="GM138" s="200">
        <f>IF(FA138="",0,CM138*CM$2*IF($FC138="V",1,-1)*IF($Q138="Fixo",(FA138-INDEX('Curva Forward'!$C$5:$AN$13,MATCH(CONCATENATE(BD_COMERCIAL!$K138," ",BD_COMERCIAL!$L138),'Curva Forward'!$B$5:$B$13,0),MATCH(GM$4,'Curva Forward'!$C$4:$AN$4,0))),FA138))</f>
        <v>0</v>
      </c>
      <c r="GN138" s="200">
        <f>IF(FB138="",0,CN138*CN$2*IF($FC138="V",1,-1)*IF($Q138="Fixo",(FB138-INDEX('Curva Forward'!$C$5:$AN$13,MATCH(CONCATENATE(BD_COMERCIAL!$K138," ",BD_COMERCIAL!$L138),'Curva Forward'!$B$5:$B$13,0),MATCH(GN$4,'Curva Forward'!$C$4:$AN$4,0))),FB138))</f>
        <v>0</v>
      </c>
      <c r="GO138" s="201">
        <f t="shared" ca="1" si="61"/>
        <v>0</v>
      </c>
      <c r="GP138" s="201">
        <f t="shared" ca="1" si="62"/>
        <v>0</v>
      </c>
    </row>
    <row r="139" spans="1:198" s="117" customFormat="1" x14ac:dyDescent="0.25">
      <c r="A139" s="6"/>
      <c r="B139" s="7" t="s">
        <v>482</v>
      </c>
      <c r="C139" s="8">
        <v>44571</v>
      </c>
      <c r="D139" s="9" t="s">
        <v>131</v>
      </c>
      <c r="E139" s="9" t="s">
        <v>166</v>
      </c>
      <c r="F139" s="113">
        <v>3631957000124</v>
      </c>
      <c r="G139" s="10" t="s">
        <v>125</v>
      </c>
      <c r="H139" s="113">
        <v>3780401000108</v>
      </c>
      <c r="I139" s="9" t="s">
        <v>126</v>
      </c>
      <c r="J139" s="166" t="s">
        <v>467</v>
      </c>
      <c r="K139" s="10" t="s">
        <v>127</v>
      </c>
      <c r="L139" s="84" t="s">
        <v>22</v>
      </c>
      <c r="M139" s="11">
        <v>44652</v>
      </c>
      <c r="N139" s="12">
        <v>44742</v>
      </c>
      <c r="O139" s="10">
        <v>2</v>
      </c>
      <c r="P139" s="84">
        <v>139</v>
      </c>
      <c r="Q139" s="84" t="s">
        <v>128</v>
      </c>
      <c r="R139" s="10" t="s">
        <v>129</v>
      </c>
      <c r="S139" s="14" t="s">
        <v>135</v>
      </c>
      <c r="T139" s="11"/>
      <c r="U139" s="12"/>
      <c r="V139" s="257" t="str">
        <f ca="1">IF(U139="","",
IF(U139="NA","",
IFERROR(VLOOKUP(EOMONTH(M139,-2)+1,IPCA!$A:$B,2,0),
VLOOKUP(EOMONTH(TODAY(),-2)+1,IPCA!$A:$B,2,0))/
VLOOKUP(EOMONTH(U139,-2)+1,IPCA!$A:$B,2,0)*
P139))</f>
        <v/>
      </c>
      <c r="W139" s="84"/>
      <c r="X139" s="13" t="s">
        <v>133</v>
      </c>
      <c r="Y139" s="166"/>
      <c r="Z139" s="107"/>
      <c r="AA139" s="108"/>
      <c r="AB139" s="15"/>
      <c r="AC139"/>
      <c r="AD139"/>
      <c r="AE139">
        <v>2</v>
      </c>
      <c r="AF139">
        <v>2</v>
      </c>
      <c r="AG139">
        <v>2</v>
      </c>
      <c r="AH139"/>
      <c r="AI139"/>
      <c r="AJ139"/>
      <c r="AK139"/>
      <c r="AL139"/>
      <c r="AM139" s="6"/>
      <c r="AN139" s="15"/>
      <c r="AO139"/>
      <c r="AP139"/>
      <c r="AQ139"/>
      <c r="AR139"/>
      <c r="AS139"/>
      <c r="AT139"/>
      <c r="AU139"/>
      <c r="AV139"/>
      <c r="AW139"/>
      <c r="AX139"/>
      <c r="AY139" s="6"/>
      <c r="AZ139" s="15"/>
      <c r="BA139"/>
      <c r="BB139"/>
      <c r="BC139"/>
      <c r="BD139"/>
      <c r="BE139"/>
      <c r="BF139"/>
      <c r="BG139"/>
      <c r="BH139"/>
      <c r="BI139"/>
      <c r="BJ139"/>
      <c r="BK139" s="6"/>
      <c r="BL139" s="15"/>
      <c r="BM139"/>
      <c r="BN139"/>
      <c r="BO139"/>
      <c r="BP139"/>
      <c r="BQ139"/>
      <c r="BR139"/>
      <c r="BS139"/>
      <c r="BT139"/>
      <c r="BU139"/>
      <c r="BV139"/>
      <c r="BW139" s="6"/>
      <c r="BX139" s="15"/>
      <c r="BY139"/>
      <c r="BZ139"/>
      <c r="CA139"/>
      <c r="CB139"/>
      <c r="CC139"/>
      <c r="CD139"/>
      <c r="CE139"/>
      <c r="CF139"/>
      <c r="CG139"/>
      <c r="CH139"/>
      <c r="CI139" s="6"/>
      <c r="CJ139" s="16">
        <f t="shared" si="46"/>
        <v>0.49863013698630138</v>
      </c>
      <c r="CK139" s="16" t="str">
        <f t="shared" si="47"/>
        <v/>
      </c>
      <c r="CL139" s="16" t="str">
        <f t="shared" si="48"/>
        <v/>
      </c>
      <c r="CM139" s="16" t="str">
        <f t="shared" si="49"/>
        <v/>
      </c>
      <c r="CN139" s="16" t="str">
        <f t="shared" si="50"/>
        <v/>
      </c>
      <c r="CO139" s="18"/>
      <c r="CP139" s="15"/>
      <c r="CQ139"/>
      <c r="CR139"/>
      <c r="CS139">
        <v>139</v>
      </c>
      <c r="CT139">
        <v>139</v>
      </c>
      <c r="CU139">
        <v>139</v>
      </c>
      <c r="CV139"/>
      <c r="CW139"/>
      <c r="CX139"/>
      <c r="CY139"/>
      <c r="CZ139"/>
      <c r="DA139" s="6"/>
      <c r="DB139" s="15"/>
      <c r="DC139"/>
      <c r="DD139"/>
      <c r="DE139"/>
      <c r="DF139"/>
      <c r="DG139"/>
      <c r="DH139"/>
      <c r="DI139"/>
      <c r="DJ139"/>
      <c r="DK139"/>
      <c r="DL139"/>
      <c r="DM139" s="6"/>
      <c r="DN139" s="15"/>
      <c r="DO139"/>
      <c r="DP139"/>
      <c r="DQ139"/>
      <c r="DR139"/>
      <c r="DS139"/>
      <c r="DT139"/>
      <c r="DU139"/>
      <c r="DV139"/>
      <c r="DW139"/>
      <c r="DX139"/>
      <c r="DY139" s="6"/>
      <c r="DZ139" s="15"/>
      <c r="EA139"/>
      <c r="EB139"/>
      <c r="EC139"/>
      <c r="ED139"/>
      <c r="EE139"/>
      <c r="EF139"/>
      <c r="EG139"/>
      <c r="EH139"/>
      <c r="EI139"/>
      <c r="EJ139"/>
      <c r="EK139" s="6"/>
      <c r="EL139" s="15"/>
      <c r="EM139"/>
      <c r="EN139"/>
      <c r="EO139"/>
      <c r="EP139"/>
      <c r="EQ139"/>
      <c r="ER139"/>
      <c r="ES139"/>
      <c r="ET139"/>
      <c r="EU139"/>
      <c r="EV139"/>
      <c r="EW139" s="6"/>
      <c r="EX139" s="16">
        <f t="shared" si="51"/>
        <v>34.654794520547945</v>
      </c>
      <c r="EY139" s="16" t="str">
        <f t="shared" si="52"/>
        <v/>
      </c>
      <c r="EZ139" s="16" t="str">
        <f t="shared" si="53"/>
        <v/>
      </c>
      <c r="FA139" s="16" t="str">
        <f t="shared" si="54"/>
        <v/>
      </c>
      <c r="FB139" s="160" t="str">
        <f t="shared" si="55"/>
        <v/>
      </c>
      <c r="FC139" t="s">
        <v>205</v>
      </c>
      <c r="FD139" s="20" t="s">
        <v>126</v>
      </c>
      <c r="FF139" s="209" t="s">
        <v>206</v>
      </c>
      <c r="FH139" s="284">
        <f t="shared" ca="1" si="56"/>
        <v>0</v>
      </c>
      <c r="FI139" s="208">
        <f t="shared" si="57"/>
        <v>3</v>
      </c>
      <c r="FJ139"/>
      <c r="FK139" t="str">
        <f t="shared" si="58"/>
        <v>CTG BRASIL TRADING LTDA.</v>
      </c>
      <c r="FL139" s="201">
        <f t="shared" ca="1" si="59"/>
        <v>-361176</v>
      </c>
      <c r="FM139" s="201">
        <f t="shared" ca="1" si="60"/>
        <v>0</v>
      </c>
      <c r="FN139" s="200">
        <f>AB139*AB$2*IF($FC139="V",1,-1)*IF($Q139="Fixo",(CP139-INDEX('Curva Forward'!$C$5:$AN$13,MATCH(CONCATENATE(BD_COMERCIAL!$K139," ",BD_COMERCIAL!$L139),'Curva Forward'!$B$5:$B$13,0),MATCH(FN$4,'Curva Forward'!$C$4:$AN$4,0))),CP139)</f>
        <v>0</v>
      </c>
      <c r="FO139" s="200">
        <f>AC139*AC$2*IF($FC139="V",1,-1)*IF($Q139="Fixo",(CQ139-INDEX('Curva Forward'!$C$5:$AN$13,MATCH(CONCATENATE(BD_COMERCIAL!$K139," ",BD_COMERCIAL!$L139),'Curva Forward'!$B$5:$B$13,0),MATCH(FO$4,'Curva Forward'!$C$4:$AN$4,0))),CQ139)</f>
        <v>0</v>
      </c>
      <c r="FP139" s="200">
        <f>AD139*AD$2*IF($FC139="V",1,-1)*IF($Q139="Fixo",(CR139-INDEX('Curva Forward'!$C$5:$AN$13,MATCH(CONCATENATE(BD_COMERCIAL!$K139," ",BD_COMERCIAL!$L139),'Curva Forward'!$B$5:$B$13,0),MATCH(FP$4,'Curva Forward'!$C$4:$AN$4,0))),CR139)</f>
        <v>0</v>
      </c>
      <c r="FQ139" s="200">
        <f>AE139*AE$2*IF($FC139="V",1,-1)*IF($Q139="Fixo",(CS139-INDEX('Curva Forward'!$C$5:$AN$13,MATCH(CONCATENATE(BD_COMERCIAL!$K139," ",BD_COMERCIAL!$L139),'Curva Forward'!$B$5:$B$13,0),MATCH(FQ$4,'Curva Forward'!$C$4:$AN$4,0))),CS139)</f>
        <v>-118080</v>
      </c>
      <c r="FR139" s="200">
        <f>AF139*AF$2*IF($FC139="V",1,-1)*IF($Q139="Fixo",(CT139-INDEX('Curva Forward'!$C$5:$AN$13,MATCH(CONCATENATE(BD_COMERCIAL!$K139," ",BD_COMERCIAL!$L139),'Curva Forward'!$B$5:$B$13,0),MATCH(FR$4,'Curva Forward'!$C$4:$AN$4,0))),CT139)</f>
        <v>-123504</v>
      </c>
      <c r="FS139" s="200">
        <f>AG139*AG$2*IF($FC139="V",1,-1)*IF($Q139="Fixo",(CU139-INDEX('Curva Forward'!$C$5:$AN$13,MATCH(CONCATENATE(BD_COMERCIAL!$K139," ",BD_COMERCIAL!$L139),'Curva Forward'!$B$5:$B$13,0),MATCH(FS$4,'Curva Forward'!$C$4:$AN$4,0))),CU139)</f>
        <v>-119592</v>
      </c>
      <c r="FT139" s="200">
        <f>AH139*AH$2*IF($FC139="V",1,-1)*IF($Q139="Fixo",(CV139-INDEX('Curva Forward'!$C$5:$AN$13,MATCH(CONCATENATE(BD_COMERCIAL!$K139," ",BD_COMERCIAL!$L139),'Curva Forward'!$B$5:$B$13,0),MATCH(FT$4,'Curva Forward'!$C$4:$AN$4,0))),CV139)</f>
        <v>0</v>
      </c>
      <c r="FU139" s="200">
        <f>AI139*AI$2*IF($FC139="V",1,-1)*IF($Q139="Fixo",(CW139-INDEX('Curva Forward'!$C$5:$AN$13,MATCH(CONCATENATE(BD_COMERCIAL!$K139," ",BD_COMERCIAL!$L139),'Curva Forward'!$B$5:$B$13,0),MATCH(FU$4,'Curva Forward'!$C$4:$AN$4,0))),CW139)</f>
        <v>0</v>
      </c>
      <c r="FV139" s="200">
        <f>AJ139*AJ$2*IF($FC139="V",1,-1)*IF($Q139="Fixo",(CX139-INDEX('Curva Forward'!$C$5:$AN$13,MATCH(CONCATENATE(BD_COMERCIAL!$K139," ",BD_COMERCIAL!$L139),'Curva Forward'!$B$5:$B$13,0),MATCH(FV$4,'Curva Forward'!$C$4:$AN$4,0))),CX139)</f>
        <v>0</v>
      </c>
      <c r="FW139" s="200">
        <f>AK139*AK$2*IF($FC139="V",1,-1)*IF($Q139="Fixo",(CY139-INDEX('Curva Forward'!$C$5:$AN$13,MATCH(CONCATENATE(BD_COMERCIAL!$K139," ",BD_COMERCIAL!$L139),'Curva Forward'!$B$5:$B$13,0),MATCH(FW$4,'Curva Forward'!$C$4:$AN$4,0))),CY139)</f>
        <v>0</v>
      </c>
      <c r="FX139" s="200">
        <f>AL139*AL$2*IF($FC139="V",1,-1)*IF($Q139="Fixo",(CZ139-INDEX('Curva Forward'!$C$5:$AN$13,MATCH(CONCATENATE(BD_COMERCIAL!$K139," ",BD_COMERCIAL!$L139),'Curva Forward'!$B$5:$B$13,0),MATCH(FX$4,'Curva Forward'!$C$4:$AN$4,0))),CZ139)</f>
        <v>0</v>
      </c>
      <c r="FY139" s="200">
        <f>AM139*AM$2*IF($FC139="V",1,-1)*IF($Q139="Fixo",(DA139-INDEX('Curva Forward'!$C$5:$AN$13,MATCH(CONCATENATE(BD_COMERCIAL!$K139," ",BD_COMERCIAL!$L139),'Curva Forward'!$B$5:$B$13,0),MATCH(FY$4,'Curva Forward'!$C$4:$AN$4,0))),DA139)</f>
        <v>0</v>
      </c>
      <c r="FZ139" s="200">
        <f>AN139*AN$2*IF($FC139="V",1,-1)*IF($Q139="Fixo",(DB139-INDEX('Curva Forward'!$C$5:$AN$13,MATCH(CONCATENATE(BD_COMERCIAL!$K139," ",BD_COMERCIAL!$L139),'Curva Forward'!$B$5:$B$13,0),MATCH(FZ$4,'Curva Forward'!$C$4:$AN$4,0))),DB139)</f>
        <v>0</v>
      </c>
      <c r="GA139" s="200">
        <f>AO139*AO$2*IF($FC139="V",1,-1)*IF($Q139="Fixo",(DC139-INDEX('Curva Forward'!$C$5:$AN$13,MATCH(CONCATENATE(BD_COMERCIAL!$K139," ",BD_COMERCIAL!$L139),'Curva Forward'!$B$5:$B$13,0),MATCH(GA$4,'Curva Forward'!$C$4:$AN$4,0))),DC139)</f>
        <v>0</v>
      </c>
      <c r="GB139" s="200">
        <f>AP139*AP$2*IF($FC139="V",1,-1)*IF($Q139="Fixo",(DD139-INDEX('Curva Forward'!$C$5:$AN$13,MATCH(CONCATENATE(BD_COMERCIAL!$K139," ",BD_COMERCIAL!$L139),'Curva Forward'!$B$5:$B$13,0),MATCH(GB$4,'Curva Forward'!$C$4:$AN$4,0))),DD139)</f>
        <v>0</v>
      </c>
      <c r="GC139" s="200">
        <f>AQ139*AQ$2*IF($FC139="V",1,-1)*IF($Q139="Fixo",(DE139-INDEX('Curva Forward'!$C$5:$AN$13,MATCH(CONCATENATE(BD_COMERCIAL!$K139," ",BD_COMERCIAL!$L139),'Curva Forward'!$B$5:$B$13,0),MATCH(GC$4,'Curva Forward'!$C$4:$AN$4,0))),DE139)</f>
        <v>0</v>
      </c>
      <c r="GD139" s="200">
        <f>AR139*AR$2*IF($FC139="V",1,-1)*IF($Q139="Fixo",(DF139-INDEX('Curva Forward'!$C$5:$AN$13,MATCH(CONCATENATE(BD_COMERCIAL!$K139," ",BD_COMERCIAL!$L139),'Curva Forward'!$B$5:$B$13,0),MATCH(GD$4,'Curva Forward'!$C$4:$AN$4,0))),DF139)</f>
        <v>0</v>
      </c>
      <c r="GE139" s="200">
        <f>AS139*AS$2*IF($FC139="V",1,-1)*IF($Q139="Fixo",(DG139-INDEX('Curva Forward'!$C$5:$AN$13,MATCH(CONCATENATE(BD_COMERCIAL!$K139," ",BD_COMERCIAL!$L139),'Curva Forward'!$B$5:$B$13,0),MATCH(GE$4,'Curva Forward'!$C$4:$AN$4,0))),DG139)</f>
        <v>0</v>
      </c>
      <c r="GF139" s="200">
        <f>AT139*AT$2*IF($FC139="V",1,-1)*IF($Q139="Fixo",(DH139-INDEX('Curva Forward'!$C$5:$AN$13,MATCH(CONCATENATE(BD_COMERCIAL!$K139," ",BD_COMERCIAL!$L139),'Curva Forward'!$B$5:$B$13,0),MATCH(GF$4,'Curva Forward'!$C$4:$AN$4,0))),DH139)</f>
        <v>0</v>
      </c>
      <c r="GG139" s="200">
        <f>AU139*AU$2*IF($FC139="V",1,-1)*IF($Q139="Fixo",(DI139-INDEX('Curva Forward'!$C$5:$AN$13,MATCH(CONCATENATE(BD_COMERCIAL!$K139," ",BD_COMERCIAL!$L139),'Curva Forward'!$B$5:$B$13,0),MATCH(GG$4,'Curva Forward'!$C$4:$AN$4,0))),DI139)</f>
        <v>0</v>
      </c>
      <c r="GH139" s="200">
        <f>AV139*AV$2*IF($FC139="V",1,-1)*IF($Q139="Fixo",(DJ139-INDEX('Curva Forward'!$C$5:$AN$13,MATCH(CONCATENATE(BD_COMERCIAL!$K139," ",BD_COMERCIAL!$L139),'Curva Forward'!$B$5:$B$13,0),MATCH(GH$4,'Curva Forward'!$C$4:$AN$4,0))),DJ139)</f>
        <v>0</v>
      </c>
      <c r="GI139" s="200">
        <f>AW139*AW$2*IF($FC139="V",1,-1)*IF($Q139="Fixo",(DK139-INDEX('Curva Forward'!$C$5:$AN$13,MATCH(CONCATENATE(BD_COMERCIAL!$K139," ",BD_COMERCIAL!$L139),'Curva Forward'!$B$5:$B$13,0),MATCH(GI$4,'Curva Forward'!$C$4:$AN$4,0))),DK139)</f>
        <v>0</v>
      </c>
      <c r="GJ139" s="200">
        <f>AX139*AX$2*IF($FC139="V",1,-1)*IF($Q139="Fixo",(DL139-INDEX('Curva Forward'!$C$5:$AN$13,MATCH(CONCATENATE(BD_COMERCIAL!$K139," ",BD_COMERCIAL!$L139),'Curva Forward'!$B$5:$B$13,0),MATCH(GJ$4,'Curva Forward'!$C$4:$AN$4,0))),DL139)</f>
        <v>0</v>
      </c>
      <c r="GK139" s="200">
        <f>AY139*AY$2*IF($FC139="V",1,-1)*IF($Q139="Fixo",(DM139-INDEX('Curva Forward'!$C$5:$AN$13,MATCH(CONCATENATE(BD_COMERCIAL!$K139," ",BD_COMERCIAL!$L139),'Curva Forward'!$B$5:$B$13,0),MATCH(GK$4,'Curva Forward'!$C$4:$AN$4,0))),DM139)</f>
        <v>0</v>
      </c>
      <c r="GL139" s="200">
        <f>IF(EZ139="",0,CL139*CL$2*IF($FC139="V",1,-1)*IF($Q139="Fixo",(EZ139-INDEX('Curva Forward'!$C$5:$AN$13,MATCH(CONCATENATE(BD_COMERCIAL!$K139," ",BD_COMERCIAL!$L139),'Curva Forward'!$B$5:$B$13,0),MATCH(GL$4,'Curva Forward'!$C$4:$AN$4,0))),EZ139))</f>
        <v>0</v>
      </c>
      <c r="GM139" s="200">
        <f>IF(FA139="",0,CM139*CM$2*IF($FC139="V",1,-1)*IF($Q139="Fixo",(FA139-INDEX('Curva Forward'!$C$5:$AN$13,MATCH(CONCATENATE(BD_COMERCIAL!$K139," ",BD_COMERCIAL!$L139),'Curva Forward'!$B$5:$B$13,0),MATCH(GM$4,'Curva Forward'!$C$4:$AN$4,0))),FA139))</f>
        <v>0</v>
      </c>
      <c r="GN139" s="200">
        <f>IF(FB139="",0,CN139*CN$2*IF($FC139="V",1,-1)*IF($Q139="Fixo",(FB139-INDEX('Curva Forward'!$C$5:$AN$13,MATCH(CONCATENATE(BD_COMERCIAL!$K139," ",BD_COMERCIAL!$L139),'Curva Forward'!$B$5:$B$13,0),MATCH(GN$4,'Curva Forward'!$C$4:$AN$4,0))),FB139))</f>
        <v>0</v>
      </c>
      <c r="GO139" s="201">
        <f t="shared" ca="1" si="61"/>
        <v>0</v>
      </c>
      <c r="GP139" s="201">
        <f t="shared" ca="1" si="62"/>
        <v>0</v>
      </c>
    </row>
    <row r="140" spans="1:198" s="117" customFormat="1" x14ac:dyDescent="0.25">
      <c r="A140" s="6"/>
      <c r="B140" s="7" t="s">
        <v>483</v>
      </c>
      <c r="C140" s="8">
        <v>44571</v>
      </c>
      <c r="D140" s="9" t="s">
        <v>131</v>
      </c>
      <c r="E140" s="9" t="s">
        <v>238</v>
      </c>
      <c r="F140" s="113">
        <v>17112981000161</v>
      </c>
      <c r="G140" s="10" t="s">
        <v>125</v>
      </c>
      <c r="H140" s="113">
        <v>3780401000108</v>
      </c>
      <c r="I140" s="9" t="s">
        <v>126</v>
      </c>
      <c r="J140" s="166" t="s">
        <v>467</v>
      </c>
      <c r="K140" s="10" t="s">
        <v>127</v>
      </c>
      <c r="L140" s="84" t="s">
        <v>22</v>
      </c>
      <c r="M140" s="11">
        <v>44652</v>
      </c>
      <c r="N140" s="12">
        <v>44742</v>
      </c>
      <c r="O140" s="10">
        <v>1</v>
      </c>
      <c r="P140" s="84">
        <v>140</v>
      </c>
      <c r="Q140" s="84" t="s">
        <v>128</v>
      </c>
      <c r="R140" s="10" t="s">
        <v>129</v>
      </c>
      <c r="S140" s="14" t="s">
        <v>135</v>
      </c>
      <c r="T140" s="11"/>
      <c r="U140" s="12"/>
      <c r="V140" s="257" t="str">
        <f ca="1">IF(U140="","",
IF(U140="NA","",
IFERROR(VLOOKUP(EOMONTH(M140,-2)+1,IPCA!$A:$B,2,0),
VLOOKUP(EOMONTH(TODAY(),-2)+1,IPCA!$A:$B,2,0))/
VLOOKUP(EOMONTH(U140,-2)+1,IPCA!$A:$B,2,0)*
P140))</f>
        <v/>
      </c>
      <c r="W140" s="84"/>
      <c r="X140" s="13" t="s">
        <v>133</v>
      </c>
      <c r="Y140" s="166"/>
      <c r="Z140" s="107"/>
      <c r="AA140" s="108"/>
      <c r="AB140" s="15"/>
      <c r="AC140"/>
      <c r="AD140"/>
      <c r="AE140">
        <v>1</v>
      </c>
      <c r="AF140">
        <v>1</v>
      </c>
      <c r="AG140">
        <v>1</v>
      </c>
      <c r="AH140"/>
      <c r="AI140"/>
      <c r="AJ140"/>
      <c r="AK140"/>
      <c r="AL140"/>
      <c r="AM140" s="6"/>
      <c r="AN140" s="15"/>
      <c r="AO140"/>
      <c r="AP140"/>
      <c r="AQ140"/>
      <c r="AR140"/>
      <c r="AS140"/>
      <c r="AT140"/>
      <c r="AU140"/>
      <c r="AV140"/>
      <c r="AW140"/>
      <c r="AX140"/>
      <c r="AY140" s="6"/>
      <c r="AZ140" s="15"/>
      <c r="BA140"/>
      <c r="BB140"/>
      <c r="BC140"/>
      <c r="BD140"/>
      <c r="BE140"/>
      <c r="BF140"/>
      <c r="BG140"/>
      <c r="BH140"/>
      <c r="BI140"/>
      <c r="BJ140"/>
      <c r="BK140" s="6"/>
      <c r="BL140" s="15"/>
      <c r="BM140"/>
      <c r="BN140"/>
      <c r="BO140"/>
      <c r="BP140"/>
      <c r="BQ140"/>
      <c r="BR140"/>
      <c r="BS140"/>
      <c r="BT140"/>
      <c r="BU140"/>
      <c r="BV140"/>
      <c r="BW140" s="6"/>
      <c r="BX140" s="15"/>
      <c r="BY140"/>
      <c r="BZ140"/>
      <c r="CA140"/>
      <c r="CB140"/>
      <c r="CC140"/>
      <c r="CD140"/>
      <c r="CE140"/>
      <c r="CF140"/>
      <c r="CG140"/>
      <c r="CH140"/>
      <c r="CI140" s="6"/>
      <c r="CJ140" s="16">
        <f t="shared" si="46"/>
        <v>0.24931506849315069</v>
      </c>
      <c r="CK140" s="16" t="str">
        <f t="shared" si="47"/>
        <v/>
      </c>
      <c r="CL140" s="16" t="str">
        <f t="shared" si="48"/>
        <v/>
      </c>
      <c r="CM140" s="16" t="str">
        <f t="shared" si="49"/>
        <v/>
      </c>
      <c r="CN140" s="16" t="str">
        <f t="shared" si="50"/>
        <v/>
      </c>
      <c r="CO140" s="18"/>
      <c r="CP140" s="15"/>
      <c r="CQ140"/>
      <c r="CR140"/>
      <c r="CS140">
        <v>140</v>
      </c>
      <c r="CT140">
        <v>140</v>
      </c>
      <c r="CU140">
        <v>140</v>
      </c>
      <c r="CV140"/>
      <c r="CW140"/>
      <c r="CX140"/>
      <c r="CY140"/>
      <c r="CZ140"/>
      <c r="DA140" s="6"/>
      <c r="DB140" s="15"/>
      <c r="DC140"/>
      <c r="DD140"/>
      <c r="DE140"/>
      <c r="DF140"/>
      <c r="DG140"/>
      <c r="DH140"/>
      <c r="DI140"/>
      <c r="DJ140"/>
      <c r="DK140"/>
      <c r="DL140"/>
      <c r="DM140" s="6"/>
      <c r="DN140" s="15"/>
      <c r="DO140"/>
      <c r="DP140"/>
      <c r="DQ140"/>
      <c r="DR140"/>
      <c r="DS140"/>
      <c r="DT140"/>
      <c r="DU140"/>
      <c r="DV140"/>
      <c r="DW140"/>
      <c r="DX140"/>
      <c r="DY140" s="6"/>
      <c r="DZ140" s="15"/>
      <c r="EA140"/>
      <c r="EB140"/>
      <c r="EC140"/>
      <c r="ED140"/>
      <c r="EE140"/>
      <c r="EF140"/>
      <c r="EG140"/>
      <c r="EH140"/>
      <c r="EI140"/>
      <c r="EJ140"/>
      <c r="EK140" s="6"/>
      <c r="EL140" s="15"/>
      <c r="EM140"/>
      <c r="EN140"/>
      <c r="EO140"/>
      <c r="EP140"/>
      <c r="EQ140"/>
      <c r="ER140"/>
      <c r="ES140"/>
      <c r="ET140"/>
      <c r="EU140"/>
      <c r="EV140"/>
      <c r="EW140" s="6"/>
      <c r="EX140" s="16">
        <f t="shared" si="51"/>
        <v>34.904109589041099</v>
      </c>
      <c r="EY140" s="16" t="str">
        <f t="shared" si="52"/>
        <v/>
      </c>
      <c r="EZ140" s="16" t="str">
        <f t="shared" si="53"/>
        <v/>
      </c>
      <c r="FA140" s="16" t="str">
        <f t="shared" si="54"/>
        <v/>
      </c>
      <c r="FB140" s="160" t="str">
        <f t="shared" si="55"/>
        <v/>
      </c>
      <c r="FC140" t="s">
        <v>205</v>
      </c>
      <c r="FD140" s="20" t="s">
        <v>126</v>
      </c>
      <c r="FF140" s="209" t="s">
        <v>206</v>
      </c>
      <c r="FH140" s="284">
        <f t="shared" ca="1" si="56"/>
        <v>0</v>
      </c>
      <c r="FI140" s="208">
        <f t="shared" si="57"/>
        <v>3</v>
      </c>
      <c r="FJ140"/>
      <c r="FK140" t="str">
        <f t="shared" si="58"/>
        <v>Simple Energy Comercializadora de Energia Ltda</v>
      </c>
      <c r="FL140" s="201">
        <f t="shared" ca="1" si="59"/>
        <v>-182772</v>
      </c>
      <c r="FM140" s="201">
        <f t="shared" ca="1" si="60"/>
        <v>0</v>
      </c>
      <c r="FN140" s="200">
        <f>AB140*AB$2*IF($FC140="V",1,-1)*IF($Q140="Fixo",(CP140-INDEX('Curva Forward'!$C$5:$AN$13,MATCH(CONCATENATE(BD_COMERCIAL!$K140," ",BD_COMERCIAL!$L140),'Curva Forward'!$B$5:$B$13,0),MATCH(FN$4,'Curva Forward'!$C$4:$AN$4,0))),CP140)</f>
        <v>0</v>
      </c>
      <c r="FO140" s="200">
        <f>AC140*AC$2*IF($FC140="V",1,-1)*IF($Q140="Fixo",(CQ140-INDEX('Curva Forward'!$C$5:$AN$13,MATCH(CONCATENATE(BD_COMERCIAL!$K140," ",BD_COMERCIAL!$L140),'Curva Forward'!$B$5:$B$13,0),MATCH(FO$4,'Curva Forward'!$C$4:$AN$4,0))),CQ140)</f>
        <v>0</v>
      </c>
      <c r="FP140" s="200">
        <f>AD140*AD$2*IF($FC140="V",1,-1)*IF($Q140="Fixo",(CR140-INDEX('Curva Forward'!$C$5:$AN$13,MATCH(CONCATENATE(BD_COMERCIAL!$K140," ",BD_COMERCIAL!$L140),'Curva Forward'!$B$5:$B$13,0),MATCH(FP$4,'Curva Forward'!$C$4:$AN$4,0))),CR140)</f>
        <v>0</v>
      </c>
      <c r="FQ140" s="200">
        <f>AE140*AE$2*IF($FC140="V",1,-1)*IF($Q140="Fixo",(CS140-INDEX('Curva Forward'!$C$5:$AN$13,MATCH(CONCATENATE(BD_COMERCIAL!$K140," ",BD_COMERCIAL!$L140),'Curva Forward'!$B$5:$B$13,0),MATCH(FQ$4,'Curva Forward'!$C$4:$AN$4,0))),CS140)</f>
        <v>-59760</v>
      </c>
      <c r="FR140" s="200">
        <f>AF140*AF$2*IF($FC140="V",1,-1)*IF($Q140="Fixo",(CT140-INDEX('Curva Forward'!$C$5:$AN$13,MATCH(CONCATENATE(BD_COMERCIAL!$K140," ",BD_COMERCIAL!$L140),'Curva Forward'!$B$5:$B$13,0),MATCH(FR$4,'Curva Forward'!$C$4:$AN$4,0))),CT140)</f>
        <v>-62496</v>
      </c>
      <c r="FS140" s="200">
        <f>AG140*AG$2*IF($FC140="V",1,-1)*IF($Q140="Fixo",(CU140-INDEX('Curva Forward'!$C$5:$AN$13,MATCH(CONCATENATE(BD_COMERCIAL!$K140," ",BD_COMERCIAL!$L140),'Curva Forward'!$B$5:$B$13,0),MATCH(FS$4,'Curva Forward'!$C$4:$AN$4,0))),CU140)</f>
        <v>-60516</v>
      </c>
      <c r="FT140" s="200">
        <f>AH140*AH$2*IF($FC140="V",1,-1)*IF($Q140="Fixo",(CV140-INDEX('Curva Forward'!$C$5:$AN$13,MATCH(CONCATENATE(BD_COMERCIAL!$K140," ",BD_COMERCIAL!$L140),'Curva Forward'!$B$5:$B$13,0),MATCH(FT$4,'Curva Forward'!$C$4:$AN$4,0))),CV140)</f>
        <v>0</v>
      </c>
      <c r="FU140" s="200">
        <f>AI140*AI$2*IF($FC140="V",1,-1)*IF($Q140="Fixo",(CW140-INDEX('Curva Forward'!$C$5:$AN$13,MATCH(CONCATENATE(BD_COMERCIAL!$K140," ",BD_COMERCIAL!$L140),'Curva Forward'!$B$5:$B$13,0),MATCH(FU$4,'Curva Forward'!$C$4:$AN$4,0))),CW140)</f>
        <v>0</v>
      </c>
      <c r="FV140" s="200">
        <f>AJ140*AJ$2*IF($FC140="V",1,-1)*IF($Q140="Fixo",(CX140-INDEX('Curva Forward'!$C$5:$AN$13,MATCH(CONCATENATE(BD_COMERCIAL!$K140," ",BD_COMERCIAL!$L140),'Curva Forward'!$B$5:$B$13,0),MATCH(FV$4,'Curva Forward'!$C$4:$AN$4,0))),CX140)</f>
        <v>0</v>
      </c>
      <c r="FW140" s="200">
        <f>AK140*AK$2*IF($FC140="V",1,-1)*IF($Q140="Fixo",(CY140-INDEX('Curva Forward'!$C$5:$AN$13,MATCH(CONCATENATE(BD_COMERCIAL!$K140," ",BD_COMERCIAL!$L140),'Curva Forward'!$B$5:$B$13,0),MATCH(FW$4,'Curva Forward'!$C$4:$AN$4,0))),CY140)</f>
        <v>0</v>
      </c>
      <c r="FX140" s="200">
        <f>AL140*AL$2*IF($FC140="V",1,-1)*IF($Q140="Fixo",(CZ140-INDEX('Curva Forward'!$C$5:$AN$13,MATCH(CONCATENATE(BD_COMERCIAL!$K140," ",BD_COMERCIAL!$L140),'Curva Forward'!$B$5:$B$13,0),MATCH(FX$4,'Curva Forward'!$C$4:$AN$4,0))),CZ140)</f>
        <v>0</v>
      </c>
      <c r="FY140" s="200">
        <f>AM140*AM$2*IF($FC140="V",1,-1)*IF($Q140="Fixo",(DA140-INDEX('Curva Forward'!$C$5:$AN$13,MATCH(CONCATENATE(BD_COMERCIAL!$K140," ",BD_COMERCIAL!$L140),'Curva Forward'!$B$5:$B$13,0),MATCH(FY$4,'Curva Forward'!$C$4:$AN$4,0))),DA140)</f>
        <v>0</v>
      </c>
      <c r="FZ140" s="200">
        <f>AN140*AN$2*IF($FC140="V",1,-1)*IF($Q140="Fixo",(DB140-INDEX('Curva Forward'!$C$5:$AN$13,MATCH(CONCATENATE(BD_COMERCIAL!$K140," ",BD_COMERCIAL!$L140),'Curva Forward'!$B$5:$B$13,0),MATCH(FZ$4,'Curva Forward'!$C$4:$AN$4,0))),DB140)</f>
        <v>0</v>
      </c>
      <c r="GA140" s="200">
        <f>AO140*AO$2*IF($FC140="V",1,-1)*IF($Q140="Fixo",(DC140-INDEX('Curva Forward'!$C$5:$AN$13,MATCH(CONCATENATE(BD_COMERCIAL!$K140," ",BD_COMERCIAL!$L140),'Curva Forward'!$B$5:$B$13,0),MATCH(GA$4,'Curva Forward'!$C$4:$AN$4,0))),DC140)</f>
        <v>0</v>
      </c>
      <c r="GB140" s="200">
        <f>AP140*AP$2*IF($FC140="V",1,-1)*IF($Q140="Fixo",(DD140-INDEX('Curva Forward'!$C$5:$AN$13,MATCH(CONCATENATE(BD_COMERCIAL!$K140," ",BD_COMERCIAL!$L140),'Curva Forward'!$B$5:$B$13,0),MATCH(GB$4,'Curva Forward'!$C$4:$AN$4,0))),DD140)</f>
        <v>0</v>
      </c>
      <c r="GC140" s="200">
        <f>AQ140*AQ$2*IF($FC140="V",1,-1)*IF($Q140="Fixo",(DE140-INDEX('Curva Forward'!$C$5:$AN$13,MATCH(CONCATENATE(BD_COMERCIAL!$K140," ",BD_COMERCIAL!$L140),'Curva Forward'!$B$5:$B$13,0),MATCH(GC$4,'Curva Forward'!$C$4:$AN$4,0))),DE140)</f>
        <v>0</v>
      </c>
      <c r="GD140" s="200">
        <f>AR140*AR$2*IF($FC140="V",1,-1)*IF($Q140="Fixo",(DF140-INDEX('Curva Forward'!$C$5:$AN$13,MATCH(CONCATENATE(BD_COMERCIAL!$K140," ",BD_COMERCIAL!$L140),'Curva Forward'!$B$5:$B$13,0),MATCH(GD$4,'Curva Forward'!$C$4:$AN$4,0))),DF140)</f>
        <v>0</v>
      </c>
      <c r="GE140" s="200">
        <f>AS140*AS$2*IF($FC140="V",1,-1)*IF($Q140="Fixo",(DG140-INDEX('Curva Forward'!$C$5:$AN$13,MATCH(CONCATENATE(BD_COMERCIAL!$K140," ",BD_COMERCIAL!$L140),'Curva Forward'!$B$5:$B$13,0),MATCH(GE$4,'Curva Forward'!$C$4:$AN$4,0))),DG140)</f>
        <v>0</v>
      </c>
      <c r="GF140" s="200">
        <f>AT140*AT$2*IF($FC140="V",1,-1)*IF($Q140="Fixo",(DH140-INDEX('Curva Forward'!$C$5:$AN$13,MATCH(CONCATENATE(BD_COMERCIAL!$K140," ",BD_COMERCIAL!$L140),'Curva Forward'!$B$5:$B$13,0),MATCH(GF$4,'Curva Forward'!$C$4:$AN$4,0))),DH140)</f>
        <v>0</v>
      </c>
      <c r="GG140" s="200">
        <f>AU140*AU$2*IF($FC140="V",1,-1)*IF($Q140="Fixo",(DI140-INDEX('Curva Forward'!$C$5:$AN$13,MATCH(CONCATENATE(BD_COMERCIAL!$K140," ",BD_COMERCIAL!$L140),'Curva Forward'!$B$5:$B$13,0),MATCH(GG$4,'Curva Forward'!$C$4:$AN$4,0))),DI140)</f>
        <v>0</v>
      </c>
      <c r="GH140" s="200">
        <f>AV140*AV$2*IF($FC140="V",1,-1)*IF($Q140="Fixo",(DJ140-INDEX('Curva Forward'!$C$5:$AN$13,MATCH(CONCATENATE(BD_COMERCIAL!$K140," ",BD_COMERCIAL!$L140),'Curva Forward'!$B$5:$B$13,0),MATCH(GH$4,'Curva Forward'!$C$4:$AN$4,0))),DJ140)</f>
        <v>0</v>
      </c>
      <c r="GI140" s="200">
        <f>AW140*AW$2*IF($FC140="V",1,-1)*IF($Q140="Fixo",(DK140-INDEX('Curva Forward'!$C$5:$AN$13,MATCH(CONCATENATE(BD_COMERCIAL!$K140," ",BD_COMERCIAL!$L140),'Curva Forward'!$B$5:$B$13,0),MATCH(GI$4,'Curva Forward'!$C$4:$AN$4,0))),DK140)</f>
        <v>0</v>
      </c>
      <c r="GJ140" s="200">
        <f>AX140*AX$2*IF($FC140="V",1,-1)*IF($Q140="Fixo",(DL140-INDEX('Curva Forward'!$C$5:$AN$13,MATCH(CONCATENATE(BD_COMERCIAL!$K140," ",BD_COMERCIAL!$L140),'Curva Forward'!$B$5:$B$13,0),MATCH(GJ$4,'Curva Forward'!$C$4:$AN$4,0))),DL140)</f>
        <v>0</v>
      </c>
      <c r="GK140" s="200">
        <f>AY140*AY$2*IF($FC140="V",1,-1)*IF($Q140="Fixo",(DM140-INDEX('Curva Forward'!$C$5:$AN$13,MATCH(CONCATENATE(BD_COMERCIAL!$K140," ",BD_COMERCIAL!$L140),'Curva Forward'!$B$5:$B$13,0),MATCH(GK$4,'Curva Forward'!$C$4:$AN$4,0))),DM140)</f>
        <v>0</v>
      </c>
      <c r="GL140" s="200">
        <f>IF(EZ140="",0,CL140*CL$2*IF($FC140="V",1,-1)*IF($Q140="Fixo",(EZ140-INDEX('Curva Forward'!$C$5:$AN$13,MATCH(CONCATENATE(BD_COMERCIAL!$K140," ",BD_COMERCIAL!$L140),'Curva Forward'!$B$5:$B$13,0),MATCH(GL$4,'Curva Forward'!$C$4:$AN$4,0))),EZ140))</f>
        <v>0</v>
      </c>
      <c r="GM140" s="200">
        <f>IF(FA140="",0,CM140*CM$2*IF($FC140="V",1,-1)*IF($Q140="Fixo",(FA140-INDEX('Curva Forward'!$C$5:$AN$13,MATCH(CONCATENATE(BD_COMERCIAL!$K140," ",BD_COMERCIAL!$L140),'Curva Forward'!$B$5:$B$13,0),MATCH(GM$4,'Curva Forward'!$C$4:$AN$4,0))),FA140))</f>
        <v>0</v>
      </c>
      <c r="GN140" s="200">
        <f>IF(FB140="",0,CN140*CN$2*IF($FC140="V",1,-1)*IF($Q140="Fixo",(FB140-INDEX('Curva Forward'!$C$5:$AN$13,MATCH(CONCATENATE(BD_COMERCIAL!$K140," ",BD_COMERCIAL!$L140),'Curva Forward'!$B$5:$B$13,0),MATCH(GN$4,'Curva Forward'!$C$4:$AN$4,0))),FB140))</f>
        <v>0</v>
      </c>
      <c r="GO140" s="201">
        <f t="shared" ca="1" si="61"/>
        <v>0</v>
      </c>
      <c r="GP140" s="201">
        <f t="shared" ca="1" si="62"/>
        <v>0</v>
      </c>
    </row>
    <row r="141" spans="1:198" s="117" customFormat="1" x14ac:dyDescent="0.25">
      <c r="A141" s="6"/>
      <c r="B141" s="7" t="s">
        <v>484</v>
      </c>
      <c r="C141" s="8">
        <v>44571</v>
      </c>
      <c r="D141" s="9" t="s">
        <v>124</v>
      </c>
      <c r="E141" s="9" t="s">
        <v>125</v>
      </c>
      <c r="F141" s="113">
        <v>3780401000108</v>
      </c>
      <c r="G141" s="10" t="s">
        <v>397</v>
      </c>
      <c r="H141" s="113">
        <v>33933760000100</v>
      </c>
      <c r="I141" s="9" t="s">
        <v>126</v>
      </c>
      <c r="J141" s="166" t="s">
        <v>467</v>
      </c>
      <c r="K141" s="10" t="s">
        <v>127</v>
      </c>
      <c r="L141" s="84" t="s">
        <v>22</v>
      </c>
      <c r="M141" s="11">
        <v>44652</v>
      </c>
      <c r="N141" s="12">
        <v>44681</v>
      </c>
      <c r="O141" s="10">
        <v>5</v>
      </c>
      <c r="P141" s="84">
        <v>120</v>
      </c>
      <c r="Q141" s="84" t="s">
        <v>128</v>
      </c>
      <c r="R141" s="10" t="s">
        <v>129</v>
      </c>
      <c r="S141" s="14" t="s">
        <v>135</v>
      </c>
      <c r="T141" s="11"/>
      <c r="U141" s="12"/>
      <c r="V141" s="257" t="str">
        <f ca="1">IF(U141="","",
IF(U141="NA","",
IFERROR(VLOOKUP(EOMONTH(M141,-2)+1,IPCA!$A:$B,2,0),
VLOOKUP(EOMONTH(TODAY(),-2)+1,IPCA!$A:$B,2,0))/
VLOOKUP(EOMONTH(U141,-2)+1,IPCA!$A:$B,2,0)*
P141))</f>
        <v/>
      </c>
      <c r="W141" s="84"/>
      <c r="X141" s="13" t="s">
        <v>133</v>
      </c>
      <c r="Y141" s="166"/>
      <c r="Z141" s="107"/>
      <c r="AA141" s="108"/>
      <c r="AB141" s="15"/>
      <c r="AC141"/>
      <c r="AD141"/>
      <c r="AE141">
        <v>5</v>
      </c>
      <c r="AF141"/>
      <c r="AG141"/>
      <c r="AH141"/>
      <c r="AI141"/>
      <c r="AJ141"/>
      <c r="AK141"/>
      <c r="AL141"/>
      <c r="AM141" s="6"/>
      <c r="AN141" s="15"/>
      <c r="AO141"/>
      <c r="AP141"/>
      <c r="AQ141"/>
      <c r="AR141"/>
      <c r="AS141"/>
      <c r="AT141"/>
      <c r="AU141"/>
      <c r="AV141"/>
      <c r="AW141"/>
      <c r="AX141"/>
      <c r="AY141" s="6"/>
      <c r="AZ141" s="15"/>
      <c r="BA141"/>
      <c r="BB141"/>
      <c r="BC141"/>
      <c r="BD141"/>
      <c r="BE141"/>
      <c r="BF141"/>
      <c r="BG141"/>
      <c r="BH141"/>
      <c r="BI141"/>
      <c r="BJ141"/>
      <c r="BK141" s="6"/>
      <c r="BL141" s="15"/>
      <c r="BM141"/>
      <c r="BN141"/>
      <c r="BO141"/>
      <c r="BP141"/>
      <c r="BQ141"/>
      <c r="BR141"/>
      <c r="BS141"/>
      <c r="BT141"/>
      <c r="BU141"/>
      <c r="BV141"/>
      <c r="BW141" s="6"/>
      <c r="BX141" s="15"/>
      <c r="BY141"/>
      <c r="BZ141"/>
      <c r="CA141"/>
      <c r="CB141"/>
      <c r="CC141"/>
      <c r="CD141"/>
      <c r="CE141"/>
      <c r="CF141"/>
      <c r="CG141"/>
      <c r="CH141"/>
      <c r="CI141" s="6"/>
      <c r="CJ141" s="16">
        <f t="shared" si="46"/>
        <v>0.41095890410958902</v>
      </c>
      <c r="CK141" s="16" t="str">
        <f t="shared" si="47"/>
        <v/>
      </c>
      <c r="CL141" s="16" t="str">
        <f t="shared" si="48"/>
        <v/>
      </c>
      <c r="CM141" s="16" t="str">
        <f t="shared" si="49"/>
        <v/>
      </c>
      <c r="CN141" s="16" t="str">
        <f t="shared" si="50"/>
        <v/>
      </c>
      <c r="CO141" s="18"/>
      <c r="CP141" s="15"/>
      <c r="CQ141"/>
      <c r="CR141"/>
      <c r="CS141">
        <v>120</v>
      </c>
      <c r="CT141"/>
      <c r="CU141"/>
      <c r="CV141"/>
      <c r="CW141"/>
      <c r="CX141"/>
      <c r="CY141"/>
      <c r="CZ141"/>
      <c r="DA141" s="6"/>
      <c r="DB141" s="15"/>
      <c r="DC141"/>
      <c r="DD141"/>
      <c r="DE141"/>
      <c r="DF141"/>
      <c r="DG141"/>
      <c r="DH141"/>
      <c r="DI141"/>
      <c r="DJ141"/>
      <c r="DK141"/>
      <c r="DL141"/>
      <c r="DM141" s="6"/>
      <c r="DN141" s="15"/>
      <c r="DO141"/>
      <c r="DP141"/>
      <c r="DQ141"/>
      <c r="DR141"/>
      <c r="DS141"/>
      <c r="DT141"/>
      <c r="DU141"/>
      <c r="DV141"/>
      <c r="DW141"/>
      <c r="DX141"/>
      <c r="DY141" s="6"/>
      <c r="DZ141" s="15"/>
      <c r="EA141"/>
      <c r="EB141"/>
      <c r="EC141"/>
      <c r="ED141"/>
      <c r="EE141"/>
      <c r="EF141"/>
      <c r="EG141"/>
      <c r="EH141"/>
      <c r="EI141"/>
      <c r="EJ141"/>
      <c r="EK141" s="6"/>
      <c r="EL141" s="15"/>
      <c r="EM141"/>
      <c r="EN141"/>
      <c r="EO141"/>
      <c r="EP141"/>
      <c r="EQ141"/>
      <c r="ER141"/>
      <c r="ES141"/>
      <c r="ET141"/>
      <c r="EU141"/>
      <c r="EV141"/>
      <c r="EW141" s="6"/>
      <c r="EX141" s="16">
        <f t="shared" si="51"/>
        <v>9.8630136986301373</v>
      </c>
      <c r="EY141" s="16" t="str">
        <f t="shared" si="52"/>
        <v/>
      </c>
      <c r="EZ141" s="16" t="str">
        <f t="shared" si="53"/>
        <v/>
      </c>
      <c r="FA141" s="16" t="str">
        <f t="shared" si="54"/>
        <v/>
      </c>
      <c r="FB141" s="160" t="str">
        <f t="shared" si="55"/>
        <v/>
      </c>
      <c r="FC141" t="s">
        <v>204</v>
      </c>
      <c r="FD141" s="20" t="s">
        <v>126</v>
      </c>
      <c r="FF141" s="209" t="s">
        <v>206</v>
      </c>
      <c r="FH141" s="284">
        <f t="shared" ca="1" si="56"/>
        <v>0</v>
      </c>
      <c r="FI141" s="208">
        <f t="shared" si="57"/>
        <v>0.96666666666666667</v>
      </c>
      <c r="FJ141"/>
      <c r="FK141" t="str">
        <f t="shared" si="58"/>
        <v>CASA DOS VENTOS COMERCIALIZADORA DE ENERGIA S.A</v>
      </c>
      <c r="FL141" s="201">
        <f t="shared" ca="1" si="59"/>
        <v>226800</v>
      </c>
      <c r="FM141" s="201">
        <f t="shared" ca="1" si="60"/>
        <v>0</v>
      </c>
      <c r="FN141" s="200">
        <f>AB141*AB$2*IF($FC141="V",1,-1)*IF($Q141="Fixo",(CP141-INDEX('Curva Forward'!$C$5:$AN$13,MATCH(CONCATENATE(BD_COMERCIAL!$K141," ",BD_COMERCIAL!$L141),'Curva Forward'!$B$5:$B$13,0),MATCH(FN$4,'Curva Forward'!$C$4:$AN$4,0))),CP141)</f>
        <v>0</v>
      </c>
      <c r="FO141" s="200">
        <f>AC141*AC$2*IF($FC141="V",1,-1)*IF($Q141="Fixo",(CQ141-INDEX('Curva Forward'!$C$5:$AN$13,MATCH(CONCATENATE(BD_COMERCIAL!$K141," ",BD_COMERCIAL!$L141),'Curva Forward'!$B$5:$B$13,0),MATCH(FO$4,'Curva Forward'!$C$4:$AN$4,0))),CQ141)</f>
        <v>0</v>
      </c>
      <c r="FP141" s="200">
        <f>AD141*AD$2*IF($FC141="V",1,-1)*IF($Q141="Fixo",(CR141-INDEX('Curva Forward'!$C$5:$AN$13,MATCH(CONCATENATE(BD_COMERCIAL!$K141," ",BD_COMERCIAL!$L141),'Curva Forward'!$B$5:$B$13,0),MATCH(FP$4,'Curva Forward'!$C$4:$AN$4,0))),CR141)</f>
        <v>0</v>
      </c>
      <c r="FQ141" s="200">
        <f>AE141*AE$2*IF($FC141="V",1,-1)*IF($Q141="Fixo",(CS141-INDEX('Curva Forward'!$C$5:$AN$13,MATCH(CONCATENATE(BD_COMERCIAL!$K141," ",BD_COMERCIAL!$L141),'Curva Forward'!$B$5:$B$13,0),MATCH(FQ$4,'Curva Forward'!$C$4:$AN$4,0))),CS141)</f>
        <v>226800</v>
      </c>
      <c r="FR141" s="200">
        <f>AF141*AF$2*IF($FC141="V",1,-1)*IF($Q141="Fixo",(CT141-INDEX('Curva Forward'!$C$5:$AN$13,MATCH(CONCATENATE(BD_COMERCIAL!$K141," ",BD_COMERCIAL!$L141),'Curva Forward'!$B$5:$B$13,0),MATCH(FR$4,'Curva Forward'!$C$4:$AN$4,0))),CT141)</f>
        <v>0</v>
      </c>
      <c r="FS141" s="200">
        <f>AG141*AG$2*IF($FC141="V",1,-1)*IF($Q141="Fixo",(CU141-INDEX('Curva Forward'!$C$5:$AN$13,MATCH(CONCATENATE(BD_COMERCIAL!$K141," ",BD_COMERCIAL!$L141),'Curva Forward'!$B$5:$B$13,0),MATCH(FS$4,'Curva Forward'!$C$4:$AN$4,0))),CU141)</f>
        <v>0</v>
      </c>
      <c r="FT141" s="200">
        <f>AH141*AH$2*IF($FC141="V",1,-1)*IF($Q141="Fixo",(CV141-INDEX('Curva Forward'!$C$5:$AN$13,MATCH(CONCATENATE(BD_COMERCIAL!$K141," ",BD_COMERCIAL!$L141),'Curva Forward'!$B$5:$B$13,0),MATCH(FT$4,'Curva Forward'!$C$4:$AN$4,0))),CV141)</f>
        <v>0</v>
      </c>
      <c r="FU141" s="200">
        <f>AI141*AI$2*IF($FC141="V",1,-1)*IF($Q141="Fixo",(CW141-INDEX('Curva Forward'!$C$5:$AN$13,MATCH(CONCATENATE(BD_COMERCIAL!$K141," ",BD_COMERCIAL!$L141),'Curva Forward'!$B$5:$B$13,0),MATCH(FU$4,'Curva Forward'!$C$4:$AN$4,0))),CW141)</f>
        <v>0</v>
      </c>
      <c r="FV141" s="200">
        <f>AJ141*AJ$2*IF($FC141="V",1,-1)*IF($Q141="Fixo",(CX141-INDEX('Curva Forward'!$C$5:$AN$13,MATCH(CONCATENATE(BD_COMERCIAL!$K141," ",BD_COMERCIAL!$L141),'Curva Forward'!$B$5:$B$13,0),MATCH(FV$4,'Curva Forward'!$C$4:$AN$4,0))),CX141)</f>
        <v>0</v>
      </c>
      <c r="FW141" s="200">
        <f>AK141*AK$2*IF($FC141="V",1,-1)*IF($Q141="Fixo",(CY141-INDEX('Curva Forward'!$C$5:$AN$13,MATCH(CONCATENATE(BD_COMERCIAL!$K141," ",BD_COMERCIAL!$L141),'Curva Forward'!$B$5:$B$13,0),MATCH(FW$4,'Curva Forward'!$C$4:$AN$4,0))),CY141)</f>
        <v>0</v>
      </c>
      <c r="FX141" s="200">
        <f>AL141*AL$2*IF($FC141="V",1,-1)*IF($Q141="Fixo",(CZ141-INDEX('Curva Forward'!$C$5:$AN$13,MATCH(CONCATENATE(BD_COMERCIAL!$K141," ",BD_COMERCIAL!$L141),'Curva Forward'!$B$5:$B$13,0),MATCH(FX$4,'Curva Forward'!$C$4:$AN$4,0))),CZ141)</f>
        <v>0</v>
      </c>
      <c r="FY141" s="200">
        <f>AM141*AM$2*IF($FC141="V",1,-1)*IF($Q141="Fixo",(DA141-INDEX('Curva Forward'!$C$5:$AN$13,MATCH(CONCATENATE(BD_COMERCIAL!$K141," ",BD_COMERCIAL!$L141),'Curva Forward'!$B$5:$B$13,0),MATCH(FY$4,'Curva Forward'!$C$4:$AN$4,0))),DA141)</f>
        <v>0</v>
      </c>
      <c r="FZ141" s="200">
        <f>AN141*AN$2*IF($FC141="V",1,-1)*IF($Q141="Fixo",(DB141-INDEX('Curva Forward'!$C$5:$AN$13,MATCH(CONCATENATE(BD_COMERCIAL!$K141," ",BD_COMERCIAL!$L141),'Curva Forward'!$B$5:$B$13,0),MATCH(FZ$4,'Curva Forward'!$C$4:$AN$4,0))),DB141)</f>
        <v>0</v>
      </c>
      <c r="GA141" s="200">
        <f>AO141*AO$2*IF($FC141="V",1,-1)*IF($Q141="Fixo",(DC141-INDEX('Curva Forward'!$C$5:$AN$13,MATCH(CONCATENATE(BD_COMERCIAL!$K141," ",BD_COMERCIAL!$L141),'Curva Forward'!$B$5:$B$13,0),MATCH(GA$4,'Curva Forward'!$C$4:$AN$4,0))),DC141)</f>
        <v>0</v>
      </c>
      <c r="GB141" s="200">
        <f>AP141*AP$2*IF($FC141="V",1,-1)*IF($Q141="Fixo",(DD141-INDEX('Curva Forward'!$C$5:$AN$13,MATCH(CONCATENATE(BD_COMERCIAL!$K141," ",BD_COMERCIAL!$L141),'Curva Forward'!$B$5:$B$13,0),MATCH(GB$4,'Curva Forward'!$C$4:$AN$4,0))),DD141)</f>
        <v>0</v>
      </c>
      <c r="GC141" s="200">
        <f>AQ141*AQ$2*IF($FC141="V",1,-1)*IF($Q141="Fixo",(DE141-INDEX('Curva Forward'!$C$5:$AN$13,MATCH(CONCATENATE(BD_COMERCIAL!$K141," ",BD_COMERCIAL!$L141),'Curva Forward'!$B$5:$B$13,0),MATCH(GC$4,'Curva Forward'!$C$4:$AN$4,0))),DE141)</f>
        <v>0</v>
      </c>
      <c r="GD141" s="200">
        <f>AR141*AR$2*IF($FC141="V",1,-1)*IF($Q141="Fixo",(DF141-INDEX('Curva Forward'!$C$5:$AN$13,MATCH(CONCATENATE(BD_COMERCIAL!$K141," ",BD_COMERCIAL!$L141),'Curva Forward'!$B$5:$B$13,0),MATCH(GD$4,'Curva Forward'!$C$4:$AN$4,0))),DF141)</f>
        <v>0</v>
      </c>
      <c r="GE141" s="200">
        <f>AS141*AS$2*IF($FC141="V",1,-1)*IF($Q141="Fixo",(DG141-INDEX('Curva Forward'!$C$5:$AN$13,MATCH(CONCATENATE(BD_COMERCIAL!$K141," ",BD_COMERCIAL!$L141),'Curva Forward'!$B$5:$B$13,0),MATCH(GE$4,'Curva Forward'!$C$4:$AN$4,0))),DG141)</f>
        <v>0</v>
      </c>
      <c r="GF141" s="200">
        <f>AT141*AT$2*IF($FC141="V",1,-1)*IF($Q141="Fixo",(DH141-INDEX('Curva Forward'!$C$5:$AN$13,MATCH(CONCATENATE(BD_COMERCIAL!$K141," ",BD_COMERCIAL!$L141),'Curva Forward'!$B$5:$B$13,0),MATCH(GF$4,'Curva Forward'!$C$4:$AN$4,0))),DH141)</f>
        <v>0</v>
      </c>
      <c r="GG141" s="200">
        <f>AU141*AU$2*IF($FC141="V",1,-1)*IF($Q141="Fixo",(DI141-INDEX('Curva Forward'!$C$5:$AN$13,MATCH(CONCATENATE(BD_COMERCIAL!$K141," ",BD_COMERCIAL!$L141),'Curva Forward'!$B$5:$B$13,0),MATCH(GG$4,'Curva Forward'!$C$4:$AN$4,0))),DI141)</f>
        <v>0</v>
      </c>
      <c r="GH141" s="200">
        <f>AV141*AV$2*IF($FC141="V",1,-1)*IF($Q141="Fixo",(DJ141-INDEX('Curva Forward'!$C$5:$AN$13,MATCH(CONCATENATE(BD_COMERCIAL!$K141," ",BD_COMERCIAL!$L141),'Curva Forward'!$B$5:$B$13,0),MATCH(GH$4,'Curva Forward'!$C$4:$AN$4,0))),DJ141)</f>
        <v>0</v>
      </c>
      <c r="GI141" s="200">
        <f>AW141*AW$2*IF($FC141="V",1,-1)*IF($Q141="Fixo",(DK141-INDEX('Curva Forward'!$C$5:$AN$13,MATCH(CONCATENATE(BD_COMERCIAL!$K141," ",BD_COMERCIAL!$L141),'Curva Forward'!$B$5:$B$13,0),MATCH(GI$4,'Curva Forward'!$C$4:$AN$4,0))),DK141)</f>
        <v>0</v>
      </c>
      <c r="GJ141" s="200">
        <f>AX141*AX$2*IF($FC141="V",1,-1)*IF($Q141="Fixo",(DL141-INDEX('Curva Forward'!$C$5:$AN$13,MATCH(CONCATENATE(BD_COMERCIAL!$K141," ",BD_COMERCIAL!$L141),'Curva Forward'!$B$5:$B$13,0),MATCH(GJ$4,'Curva Forward'!$C$4:$AN$4,0))),DL141)</f>
        <v>0</v>
      </c>
      <c r="GK141" s="200">
        <f>AY141*AY$2*IF($FC141="V",1,-1)*IF($Q141="Fixo",(DM141-INDEX('Curva Forward'!$C$5:$AN$13,MATCH(CONCATENATE(BD_COMERCIAL!$K141," ",BD_COMERCIAL!$L141),'Curva Forward'!$B$5:$B$13,0),MATCH(GK$4,'Curva Forward'!$C$4:$AN$4,0))),DM141)</f>
        <v>0</v>
      </c>
      <c r="GL141" s="200">
        <f>IF(EZ141="",0,CL141*CL$2*IF($FC141="V",1,-1)*IF($Q141="Fixo",(EZ141-INDEX('Curva Forward'!$C$5:$AN$13,MATCH(CONCATENATE(BD_COMERCIAL!$K141," ",BD_COMERCIAL!$L141),'Curva Forward'!$B$5:$B$13,0),MATCH(GL$4,'Curva Forward'!$C$4:$AN$4,0))),EZ141))</f>
        <v>0</v>
      </c>
      <c r="GM141" s="200">
        <f>IF(FA141="",0,CM141*CM$2*IF($FC141="V",1,-1)*IF($Q141="Fixo",(FA141-INDEX('Curva Forward'!$C$5:$AN$13,MATCH(CONCATENATE(BD_COMERCIAL!$K141," ",BD_COMERCIAL!$L141),'Curva Forward'!$B$5:$B$13,0),MATCH(GM$4,'Curva Forward'!$C$4:$AN$4,0))),FA141))</f>
        <v>0</v>
      </c>
      <c r="GN141" s="200">
        <f>IF(FB141="",0,CN141*CN$2*IF($FC141="V",1,-1)*IF($Q141="Fixo",(FB141-INDEX('Curva Forward'!$C$5:$AN$13,MATCH(CONCATENATE(BD_COMERCIAL!$K141," ",BD_COMERCIAL!$L141),'Curva Forward'!$B$5:$B$13,0),MATCH(GN$4,'Curva Forward'!$C$4:$AN$4,0))),FB141))</f>
        <v>0</v>
      </c>
      <c r="GO141" s="201">
        <f t="shared" ca="1" si="61"/>
        <v>0</v>
      </c>
      <c r="GP141" s="201">
        <f t="shared" ca="1" si="62"/>
        <v>0</v>
      </c>
    </row>
    <row r="142" spans="1:198" s="117" customFormat="1" x14ac:dyDescent="0.25">
      <c r="A142" s="6"/>
      <c r="B142" s="7" t="s">
        <v>485</v>
      </c>
      <c r="C142" s="8">
        <v>44571</v>
      </c>
      <c r="D142" s="9" t="s">
        <v>131</v>
      </c>
      <c r="E142" s="9" t="s">
        <v>191</v>
      </c>
      <c r="F142" s="113">
        <v>22109465000118</v>
      </c>
      <c r="G142" s="10" t="s">
        <v>125</v>
      </c>
      <c r="H142" s="113">
        <v>3780401000108</v>
      </c>
      <c r="I142" s="9" t="s">
        <v>126</v>
      </c>
      <c r="J142" s="166" t="s">
        <v>467</v>
      </c>
      <c r="K142" s="10" t="s">
        <v>127</v>
      </c>
      <c r="L142" s="84" t="s">
        <v>22</v>
      </c>
      <c r="M142" s="11">
        <v>44652</v>
      </c>
      <c r="N142" s="12">
        <v>44742</v>
      </c>
      <c r="O142" s="10">
        <v>2</v>
      </c>
      <c r="P142" s="84">
        <v>140</v>
      </c>
      <c r="Q142" s="84" t="s">
        <v>128</v>
      </c>
      <c r="R142" s="10" t="s">
        <v>129</v>
      </c>
      <c r="S142" s="14" t="s">
        <v>135</v>
      </c>
      <c r="T142" s="11"/>
      <c r="U142" s="12"/>
      <c r="V142" s="257" t="str">
        <f ca="1">IF(U142="","",
IF(U142="NA","",
IFERROR(VLOOKUP(EOMONTH(M142,-2)+1,IPCA!$A:$B,2,0),
VLOOKUP(EOMONTH(TODAY(),-2)+1,IPCA!$A:$B,2,0))/
VLOOKUP(EOMONTH(U142,-2)+1,IPCA!$A:$B,2,0)*
P142))</f>
        <v/>
      </c>
      <c r="W142" s="84"/>
      <c r="X142" s="13" t="s">
        <v>133</v>
      </c>
      <c r="Y142" s="166"/>
      <c r="Z142" s="107"/>
      <c r="AA142" s="108"/>
      <c r="AB142" s="15"/>
      <c r="AC142"/>
      <c r="AD142"/>
      <c r="AE142">
        <v>2</v>
      </c>
      <c r="AF142">
        <v>2</v>
      </c>
      <c r="AG142">
        <v>2</v>
      </c>
      <c r="AH142"/>
      <c r="AI142"/>
      <c r="AJ142"/>
      <c r="AK142"/>
      <c r="AL142"/>
      <c r="AM142" s="6"/>
      <c r="AN142" s="15"/>
      <c r="AO142"/>
      <c r="AP142"/>
      <c r="AQ142"/>
      <c r="AR142"/>
      <c r="AS142"/>
      <c r="AT142"/>
      <c r="AU142"/>
      <c r="AV142"/>
      <c r="AW142"/>
      <c r="AX142"/>
      <c r="AY142" s="6"/>
      <c r="AZ142" s="15"/>
      <c r="BA142"/>
      <c r="BB142"/>
      <c r="BC142"/>
      <c r="BD142"/>
      <c r="BE142"/>
      <c r="BF142"/>
      <c r="BG142"/>
      <c r="BH142"/>
      <c r="BI142"/>
      <c r="BJ142"/>
      <c r="BK142" s="6"/>
      <c r="BL142" s="15"/>
      <c r="BM142"/>
      <c r="BN142"/>
      <c r="BO142"/>
      <c r="BP142"/>
      <c r="BQ142"/>
      <c r="BR142"/>
      <c r="BS142"/>
      <c r="BT142"/>
      <c r="BU142"/>
      <c r="BV142"/>
      <c r="BW142" s="6"/>
      <c r="BX142" s="15"/>
      <c r="BY142"/>
      <c r="BZ142"/>
      <c r="CA142"/>
      <c r="CB142"/>
      <c r="CC142"/>
      <c r="CD142"/>
      <c r="CE142"/>
      <c r="CF142"/>
      <c r="CG142"/>
      <c r="CH142"/>
      <c r="CI142" s="6"/>
      <c r="CJ142" s="16">
        <f t="shared" si="46"/>
        <v>0.49863013698630138</v>
      </c>
      <c r="CK142" s="16" t="str">
        <f t="shared" si="47"/>
        <v/>
      </c>
      <c r="CL142" s="16" t="str">
        <f t="shared" si="48"/>
        <v/>
      </c>
      <c r="CM142" s="16" t="str">
        <f t="shared" si="49"/>
        <v/>
      </c>
      <c r="CN142" s="16" t="str">
        <f t="shared" si="50"/>
        <v/>
      </c>
      <c r="CO142" s="18"/>
      <c r="CP142" s="15"/>
      <c r="CQ142"/>
      <c r="CR142"/>
      <c r="CS142">
        <v>140</v>
      </c>
      <c r="CT142">
        <v>140</v>
      </c>
      <c r="CU142">
        <v>140</v>
      </c>
      <c r="CV142"/>
      <c r="CW142"/>
      <c r="CX142"/>
      <c r="CY142"/>
      <c r="CZ142"/>
      <c r="DA142" s="6"/>
      <c r="DB142" s="15"/>
      <c r="DC142"/>
      <c r="DD142"/>
      <c r="DE142"/>
      <c r="DF142"/>
      <c r="DG142"/>
      <c r="DH142"/>
      <c r="DI142"/>
      <c r="DJ142"/>
      <c r="DK142"/>
      <c r="DL142"/>
      <c r="DM142" s="6"/>
      <c r="DN142" s="15"/>
      <c r="DO142"/>
      <c r="DP142"/>
      <c r="DQ142"/>
      <c r="DR142"/>
      <c r="DS142"/>
      <c r="DT142"/>
      <c r="DU142"/>
      <c r="DV142"/>
      <c r="DW142"/>
      <c r="DX142"/>
      <c r="DY142" s="6"/>
      <c r="DZ142" s="15"/>
      <c r="EA142"/>
      <c r="EB142"/>
      <c r="EC142"/>
      <c r="ED142"/>
      <c r="EE142"/>
      <c r="EF142"/>
      <c r="EG142"/>
      <c r="EH142"/>
      <c r="EI142"/>
      <c r="EJ142"/>
      <c r="EK142" s="6"/>
      <c r="EL142" s="15"/>
      <c r="EM142"/>
      <c r="EN142"/>
      <c r="EO142"/>
      <c r="EP142"/>
      <c r="EQ142"/>
      <c r="ER142"/>
      <c r="ES142"/>
      <c r="ET142"/>
      <c r="EU142"/>
      <c r="EV142"/>
      <c r="EW142" s="6"/>
      <c r="EX142" s="16">
        <f t="shared" si="51"/>
        <v>34.904109589041099</v>
      </c>
      <c r="EY142" s="16" t="str">
        <f t="shared" si="52"/>
        <v/>
      </c>
      <c r="EZ142" s="16" t="str">
        <f t="shared" si="53"/>
        <v/>
      </c>
      <c r="FA142" s="16" t="str">
        <f t="shared" si="54"/>
        <v/>
      </c>
      <c r="FB142" s="160" t="str">
        <f t="shared" si="55"/>
        <v/>
      </c>
      <c r="FC142" t="s">
        <v>205</v>
      </c>
      <c r="FD142" s="20" t="s">
        <v>126</v>
      </c>
      <c r="FF142" s="209" t="s">
        <v>206</v>
      </c>
      <c r="FH142" s="284">
        <f t="shared" ca="1" si="56"/>
        <v>0</v>
      </c>
      <c r="FI142" s="208">
        <f t="shared" si="57"/>
        <v>3</v>
      </c>
      <c r="FJ142"/>
      <c r="FK142" t="str">
        <f t="shared" si="58"/>
        <v>Norsk Hydro Energia Ltda</v>
      </c>
      <c r="FL142" s="201">
        <f t="shared" ca="1" si="59"/>
        <v>-365544</v>
      </c>
      <c r="FM142" s="201">
        <f t="shared" ca="1" si="60"/>
        <v>0</v>
      </c>
      <c r="FN142" s="200">
        <f>AB142*AB$2*IF($FC142="V",1,-1)*IF($Q142="Fixo",(CP142-INDEX('Curva Forward'!$C$5:$AN$13,MATCH(CONCATENATE(BD_COMERCIAL!$K142," ",BD_COMERCIAL!$L142),'Curva Forward'!$B$5:$B$13,0),MATCH(FN$4,'Curva Forward'!$C$4:$AN$4,0))),CP142)</f>
        <v>0</v>
      </c>
      <c r="FO142" s="200">
        <f>AC142*AC$2*IF($FC142="V",1,-1)*IF($Q142="Fixo",(CQ142-INDEX('Curva Forward'!$C$5:$AN$13,MATCH(CONCATENATE(BD_COMERCIAL!$K142," ",BD_COMERCIAL!$L142),'Curva Forward'!$B$5:$B$13,0),MATCH(FO$4,'Curva Forward'!$C$4:$AN$4,0))),CQ142)</f>
        <v>0</v>
      </c>
      <c r="FP142" s="200">
        <f>AD142*AD$2*IF($FC142="V",1,-1)*IF($Q142="Fixo",(CR142-INDEX('Curva Forward'!$C$5:$AN$13,MATCH(CONCATENATE(BD_COMERCIAL!$K142," ",BD_COMERCIAL!$L142),'Curva Forward'!$B$5:$B$13,0),MATCH(FP$4,'Curva Forward'!$C$4:$AN$4,0))),CR142)</f>
        <v>0</v>
      </c>
      <c r="FQ142" s="200">
        <f>AE142*AE$2*IF($FC142="V",1,-1)*IF($Q142="Fixo",(CS142-INDEX('Curva Forward'!$C$5:$AN$13,MATCH(CONCATENATE(BD_COMERCIAL!$K142," ",BD_COMERCIAL!$L142),'Curva Forward'!$B$5:$B$13,0),MATCH(FQ$4,'Curva Forward'!$C$4:$AN$4,0))),CS142)</f>
        <v>-119520</v>
      </c>
      <c r="FR142" s="200">
        <f>AF142*AF$2*IF($FC142="V",1,-1)*IF($Q142="Fixo",(CT142-INDEX('Curva Forward'!$C$5:$AN$13,MATCH(CONCATENATE(BD_COMERCIAL!$K142," ",BD_COMERCIAL!$L142),'Curva Forward'!$B$5:$B$13,0),MATCH(FR$4,'Curva Forward'!$C$4:$AN$4,0))),CT142)</f>
        <v>-124992</v>
      </c>
      <c r="FS142" s="200">
        <f>AG142*AG$2*IF($FC142="V",1,-1)*IF($Q142="Fixo",(CU142-INDEX('Curva Forward'!$C$5:$AN$13,MATCH(CONCATENATE(BD_COMERCIAL!$K142," ",BD_COMERCIAL!$L142),'Curva Forward'!$B$5:$B$13,0),MATCH(FS$4,'Curva Forward'!$C$4:$AN$4,0))),CU142)</f>
        <v>-121032</v>
      </c>
      <c r="FT142" s="200">
        <f>AH142*AH$2*IF($FC142="V",1,-1)*IF($Q142="Fixo",(CV142-INDEX('Curva Forward'!$C$5:$AN$13,MATCH(CONCATENATE(BD_COMERCIAL!$K142," ",BD_COMERCIAL!$L142),'Curva Forward'!$B$5:$B$13,0),MATCH(FT$4,'Curva Forward'!$C$4:$AN$4,0))),CV142)</f>
        <v>0</v>
      </c>
      <c r="FU142" s="200">
        <f>AI142*AI$2*IF($FC142="V",1,-1)*IF($Q142="Fixo",(CW142-INDEX('Curva Forward'!$C$5:$AN$13,MATCH(CONCATENATE(BD_COMERCIAL!$K142," ",BD_COMERCIAL!$L142),'Curva Forward'!$B$5:$B$13,0),MATCH(FU$4,'Curva Forward'!$C$4:$AN$4,0))),CW142)</f>
        <v>0</v>
      </c>
      <c r="FV142" s="200">
        <f>AJ142*AJ$2*IF($FC142="V",1,-1)*IF($Q142="Fixo",(CX142-INDEX('Curva Forward'!$C$5:$AN$13,MATCH(CONCATENATE(BD_COMERCIAL!$K142," ",BD_COMERCIAL!$L142),'Curva Forward'!$B$5:$B$13,0),MATCH(FV$4,'Curva Forward'!$C$4:$AN$4,0))),CX142)</f>
        <v>0</v>
      </c>
      <c r="FW142" s="200">
        <f>AK142*AK$2*IF($FC142="V",1,-1)*IF($Q142="Fixo",(CY142-INDEX('Curva Forward'!$C$5:$AN$13,MATCH(CONCATENATE(BD_COMERCIAL!$K142," ",BD_COMERCIAL!$L142),'Curva Forward'!$B$5:$B$13,0),MATCH(FW$4,'Curva Forward'!$C$4:$AN$4,0))),CY142)</f>
        <v>0</v>
      </c>
      <c r="FX142" s="200">
        <f>AL142*AL$2*IF($FC142="V",1,-1)*IF($Q142="Fixo",(CZ142-INDEX('Curva Forward'!$C$5:$AN$13,MATCH(CONCATENATE(BD_COMERCIAL!$K142," ",BD_COMERCIAL!$L142),'Curva Forward'!$B$5:$B$13,0),MATCH(FX$4,'Curva Forward'!$C$4:$AN$4,0))),CZ142)</f>
        <v>0</v>
      </c>
      <c r="FY142" s="200">
        <f>AM142*AM$2*IF($FC142="V",1,-1)*IF($Q142="Fixo",(DA142-INDEX('Curva Forward'!$C$5:$AN$13,MATCH(CONCATENATE(BD_COMERCIAL!$K142," ",BD_COMERCIAL!$L142),'Curva Forward'!$B$5:$B$13,0),MATCH(FY$4,'Curva Forward'!$C$4:$AN$4,0))),DA142)</f>
        <v>0</v>
      </c>
      <c r="FZ142" s="200">
        <f>AN142*AN$2*IF($FC142="V",1,-1)*IF($Q142="Fixo",(DB142-INDEX('Curva Forward'!$C$5:$AN$13,MATCH(CONCATENATE(BD_COMERCIAL!$K142," ",BD_COMERCIAL!$L142),'Curva Forward'!$B$5:$B$13,0),MATCH(FZ$4,'Curva Forward'!$C$4:$AN$4,0))),DB142)</f>
        <v>0</v>
      </c>
      <c r="GA142" s="200">
        <f>AO142*AO$2*IF($FC142="V",1,-1)*IF($Q142="Fixo",(DC142-INDEX('Curva Forward'!$C$5:$AN$13,MATCH(CONCATENATE(BD_COMERCIAL!$K142," ",BD_COMERCIAL!$L142),'Curva Forward'!$B$5:$B$13,0),MATCH(GA$4,'Curva Forward'!$C$4:$AN$4,0))),DC142)</f>
        <v>0</v>
      </c>
      <c r="GB142" s="200">
        <f>AP142*AP$2*IF($FC142="V",1,-1)*IF($Q142="Fixo",(DD142-INDEX('Curva Forward'!$C$5:$AN$13,MATCH(CONCATENATE(BD_COMERCIAL!$K142," ",BD_COMERCIAL!$L142),'Curva Forward'!$B$5:$B$13,0),MATCH(GB$4,'Curva Forward'!$C$4:$AN$4,0))),DD142)</f>
        <v>0</v>
      </c>
      <c r="GC142" s="200">
        <f>AQ142*AQ$2*IF($FC142="V",1,-1)*IF($Q142="Fixo",(DE142-INDEX('Curva Forward'!$C$5:$AN$13,MATCH(CONCATENATE(BD_COMERCIAL!$K142," ",BD_COMERCIAL!$L142),'Curva Forward'!$B$5:$B$13,0),MATCH(GC$4,'Curva Forward'!$C$4:$AN$4,0))),DE142)</f>
        <v>0</v>
      </c>
      <c r="GD142" s="200">
        <f>AR142*AR$2*IF($FC142="V",1,-1)*IF($Q142="Fixo",(DF142-INDEX('Curva Forward'!$C$5:$AN$13,MATCH(CONCATENATE(BD_COMERCIAL!$K142," ",BD_COMERCIAL!$L142),'Curva Forward'!$B$5:$B$13,0),MATCH(GD$4,'Curva Forward'!$C$4:$AN$4,0))),DF142)</f>
        <v>0</v>
      </c>
      <c r="GE142" s="200">
        <f>AS142*AS$2*IF($FC142="V",1,-1)*IF($Q142="Fixo",(DG142-INDEX('Curva Forward'!$C$5:$AN$13,MATCH(CONCATENATE(BD_COMERCIAL!$K142," ",BD_COMERCIAL!$L142),'Curva Forward'!$B$5:$B$13,0),MATCH(GE$4,'Curva Forward'!$C$4:$AN$4,0))),DG142)</f>
        <v>0</v>
      </c>
      <c r="GF142" s="200">
        <f>AT142*AT$2*IF($FC142="V",1,-1)*IF($Q142="Fixo",(DH142-INDEX('Curva Forward'!$C$5:$AN$13,MATCH(CONCATENATE(BD_COMERCIAL!$K142," ",BD_COMERCIAL!$L142),'Curva Forward'!$B$5:$B$13,0),MATCH(GF$4,'Curva Forward'!$C$4:$AN$4,0))),DH142)</f>
        <v>0</v>
      </c>
      <c r="GG142" s="200">
        <f>AU142*AU$2*IF($FC142="V",1,-1)*IF($Q142="Fixo",(DI142-INDEX('Curva Forward'!$C$5:$AN$13,MATCH(CONCATENATE(BD_COMERCIAL!$K142," ",BD_COMERCIAL!$L142),'Curva Forward'!$B$5:$B$13,0),MATCH(GG$4,'Curva Forward'!$C$4:$AN$4,0))),DI142)</f>
        <v>0</v>
      </c>
      <c r="GH142" s="200">
        <f>AV142*AV$2*IF($FC142="V",1,-1)*IF($Q142="Fixo",(DJ142-INDEX('Curva Forward'!$C$5:$AN$13,MATCH(CONCATENATE(BD_COMERCIAL!$K142," ",BD_COMERCIAL!$L142),'Curva Forward'!$B$5:$B$13,0),MATCH(GH$4,'Curva Forward'!$C$4:$AN$4,0))),DJ142)</f>
        <v>0</v>
      </c>
      <c r="GI142" s="200">
        <f>AW142*AW$2*IF($FC142="V",1,-1)*IF($Q142="Fixo",(DK142-INDEX('Curva Forward'!$C$5:$AN$13,MATCH(CONCATENATE(BD_COMERCIAL!$K142," ",BD_COMERCIAL!$L142),'Curva Forward'!$B$5:$B$13,0),MATCH(GI$4,'Curva Forward'!$C$4:$AN$4,0))),DK142)</f>
        <v>0</v>
      </c>
      <c r="GJ142" s="200">
        <f>AX142*AX$2*IF($FC142="V",1,-1)*IF($Q142="Fixo",(DL142-INDEX('Curva Forward'!$C$5:$AN$13,MATCH(CONCATENATE(BD_COMERCIAL!$K142," ",BD_COMERCIAL!$L142),'Curva Forward'!$B$5:$B$13,0),MATCH(GJ$4,'Curva Forward'!$C$4:$AN$4,0))),DL142)</f>
        <v>0</v>
      </c>
      <c r="GK142" s="200">
        <f>AY142*AY$2*IF($FC142="V",1,-1)*IF($Q142="Fixo",(DM142-INDEX('Curva Forward'!$C$5:$AN$13,MATCH(CONCATENATE(BD_COMERCIAL!$K142," ",BD_COMERCIAL!$L142),'Curva Forward'!$B$5:$B$13,0),MATCH(GK$4,'Curva Forward'!$C$4:$AN$4,0))),DM142)</f>
        <v>0</v>
      </c>
      <c r="GL142" s="200">
        <f>IF(EZ142="",0,CL142*CL$2*IF($FC142="V",1,-1)*IF($Q142="Fixo",(EZ142-INDEX('Curva Forward'!$C$5:$AN$13,MATCH(CONCATENATE(BD_COMERCIAL!$K142," ",BD_COMERCIAL!$L142),'Curva Forward'!$B$5:$B$13,0),MATCH(GL$4,'Curva Forward'!$C$4:$AN$4,0))),EZ142))</f>
        <v>0</v>
      </c>
      <c r="GM142" s="200">
        <f>IF(FA142="",0,CM142*CM$2*IF($FC142="V",1,-1)*IF($Q142="Fixo",(FA142-INDEX('Curva Forward'!$C$5:$AN$13,MATCH(CONCATENATE(BD_COMERCIAL!$K142," ",BD_COMERCIAL!$L142),'Curva Forward'!$B$5:$B$13,0),MATCH(GM$4,'Curva Forward'!$C$4:$AN$4,0))),FA142))</f>
        <v>0</v>
      </c>
      <c r="GN142" s="200">
        <f>IF(FB142="",0,CN142*CN$2*IF($FC142="V",1,-1)*IF($Q142="Fixo",(FB142-INDEX('Curva Forward'!$C$5:$AN$13,MATCH(CONCATENATE(BD_COMERCIAL!$K142," ",BD_COMERCIAL!$L142),'Curva Forward'!$B$5:$B$13,0),MATCH(GN$4,'Curva Forward'!$C$4:$AN$4,0))),FB142))</f>
        <v>0</v>
      </c>
      <c r="GO142" s="201">
        <f t="shared" ca="1" si="61"/>
        <v>0</v>
      </c>
      <c r="GP142" s="201">
        <f t="shared" ca="1" si="62"/>
        <v>0</v>
      </c>
    </row>
    <row r="143" spans="1:198" s="117" customFormat="1" x14ac:dyDescent="0.25">
      <c r="A143" s="6"/>
      <c r="B143" s="7" t="s">
        <v>486</v>
      </c>
      <c r="C143" s="8">
        <v>44572</v>
      </c>
      <c r="D143" s="9" t="s">
        <v>124</v>
      </c>
      <c r="E143" s="9" t="s">
        <v>125</v>
      </c>
      <c r="F143" s="113">
        <v>3780401000108</v>
      </c>
      <c r="G143" s="10" t="s">
        <v>190</v>
      </c>
      <c r="H143" s="113">
        <v>9495582000107</v>
      </c>
      <c r="I143" s="9" t="s">
        <v>126</v>
      </c>
      <c r="J143" s="166" t="s">
        <v>467</v>
      </c>
      <c r="K143" s="10" t="s">
        <v>127</v>
      </c>
      <c r="L143" s="84" t="s">
        <v>22</v>
      </c>
      <c r="M143" s="11">
        <v>44621</v>
      </c>
      <c r="N143" s="12">
        <v>44651</v>
      </c>
      <c r="O143" s="10">
        <v>2</v>
      </c>
      <c r="P143" s="84">
        <v>117</v>
      </c>
      <c r="Q143" s="84" t="s">
        <v>128</v>
      </c>
      <c r="R143" s="10" t="s">
        <v>129</v>
      </c>
      <c r="S143" s="14" t="s">
        <v>135</v>
      </c>
      <c r="T143" s="11"/>
      <c r="U143" s="12"/>
      <c r="V143" s="257" t="str">
        <f ca="1">IF(U143="","",
IF(U143="NA","",
IFERROR(VLOOKUP(EOMONTH(M143,-2)+1,IPCA!$A:$B,2,0),
VLOOKUP(EOMONTH(TODAY(),-2)+1,IPCA!$A:$B,2,0))/
VLOOKUP(EOMONTH(U143,-2)+1,IPCA!$A:$B,2,0)*
P143))</f>
        <v/>
      </c>
      <c r="W143" s="84"/>
      <c r="X143" s="13" t="s">
        <v>6</v>
      </c>
      <c r="Y143" s="166"/>
      <c r="Z143" s="107"/>
      <c r="AA143" s="108"/>
      <c r="AB143" s="15"/>
      <c r="AC143"/>
      <c r="AD143">
        <v>2</v>
      </c>
      <c r="AE143"/>
      <c r="AF143"/>
      <c r="AG143"/>
      <c r="AH143"/>
      <c r="AI143"/>
      <c r="AJ143"/>
      <c r="AK143"/>
      <c r="AL143"/>
      <c r="AM143" s="6"/>
      <c r="AN143" s="15"/>
      <c r="AO143"/>
      <c r="AP143"/>
      <c r="AQ143"/>
      <c r="AR143"/>
      <c r="AS143"/>
      <c r="AT143"/>
      <c r="AU143"/>
      <c r="AV143"/>
      <c r="AW143"/>
      <c r="AX143"/>
      <c r="AY143" s="6"/>
      <c r="AZ143" s="15"/>
      <c r="BA143"/>
      <c r="BB143"/>
      <c r="BC143"/>
      <c r="BD143"/>
      <c r="BE143"/>
      <c r="BF143"/>
      <c r="BG143"/>
      <c r="BH143"/>
      <c r="BI143"/>
      <c r="BJ143"/>
      <c r="BK143" s="6"/>
      <c r="BL143" s="15"/>
      <c r="BM143"/>
      <c r="BN143"/>
      <c r="BO143"/>
      <c r="BP143"/>
      <c r="BQ143"/>
      <c r="BR143"/>
      <c r="BS143"/>
      <c r="BT143"/>
      <c r="BU143"/>
      <c r="BV143"/>
      <c r="BW143" s="6"/>
      <c r="BX143" s="15"/>
      <c r="BY143"/>
      <c r="BZ143"/>
      <c r="CA143"/>
      <c r="CB143"/>
      <c r="CC143"/>
      <c r="CD143"/>
      <c r="CE143"/>
      <c r="CF143"/>
      <c r="CG143"/>
      <c r="CH143"/>
      <c r="CI143" s="6"/>
      <c r="CJ143" s="16">
        <f t="shared" si="46"/>
        <v>0.16986301369863013</v>
      </c>
      <c r="CK143" s="16" t="str">
        <f t="shared" si="47"/>
        <v/>
      </c>
      <c r="CL143" s="16" t="str">
        <f t="shared" si="48"/>
        <v/>
      </c>
      <c r="CM143" s="16" t="str">
        <f t="shared" si="49"/>
        <v/>
      </c>
      <c r="CN143" s="16" t="str">
        <f t="shared" si="50"/>
        <v/>
      </c>
      <c r="CO143" s="18"/>
      <c r="CP143" s="15"/>
      <c r="CQ143"/>
      <c r="CR143">
        <v>117</v>
      </c>
      <c r="CS143"/>
      <c r="CT143"/>
      <c r="CU143"/>
      <c r="CV143"/>
      <c r="CW143"/>
      <c r="CX143"/>
      <c r="CY143"/>
      <c r="CZ143"/>
      <c r="DA143" s="6"/>
      <c r="DB143" s="15"/>
      <c r="DC143"/>
      <c r="DD143"/>
      <c r="DE143"/>
      <c r="DF143"/>
      <c r="DG143"/>
      <c r="DH143"/>
      <c r="DI143"/>
      <c r="DJ143"/>
      <c r="DK143"/>
      <c r="DL143"/>
      <c r="DM143" s="6"/>
      <c r="DN143" s="15"/>
      <c r="DO143"/>
      <c r="DP143"/>
      <c r="DQ143"/>
      <c r="DR143"/>
      <c r="DS143"/>
      <c r="DT143"/>
      <c r="DU143"/>
      <c r="DV143"/>
      <c r="DW143"/>
      <c r="DX143"/>
      <c r="DY143" s="6"/>
      <c r="DZ143" s="15"/>
      <c r="EA143"/>
      <c r="EB143"/>
      <c r="EC143"/>
      <c r="ED143"/>
      <c r="EE143"/>
      <c r="EF143"/>
      <c r="EG143"/>
      <c r="EH143"/>
      <c r="EI143"/>
      <c r="EJ143"/>
      <c r="EK143" s="6"/>
      <c r="EL143" s="15"/>
      <c r="EM143"/>
      <c r="EN143"/>
      <c r="EO143"/>
      <c r="EP143"/>
      <c r="EQ143"/>
      <c r="ER143"/>
      <c r="ES143"/>
      <c r="ET143"/>
      <c r="EU143"/>
      <c r="EV143"/>
      <c r="EW143" s="6"/>
      <c r="EX143" s="16">
        <f t="shared" si="51"/>
        <v>9.9369863013698634</v>
      </c>
      <c r="EY143" s="16" t="str">
        <f t="shared" si="52"/>
        <v/>
      </c>
      <c r="EZ143" s="16" t="str">
        <f t="shared" si="53"/>
        <v/>
      </c>
      <c r="FA143" s="16" t="str">
        <f t="shared" si="54"/>
        <v/>
      </c>
      <c r="FB143" s="160" t="str">
        <f t="shared" si="55"/>
        <v/>
      </c>
      <c r="FC143" t="s">
        <v>204</v>
      </c>
      <c r="FD143" s="20" t="s">
        <v>126</v>
      </c>
      <c r="FF143" s="209" t="s">
        <v>206</v>
      </c>
      <c r="FH143" s="284">
        <f t="shared" ca="1" si="56"/>
        <v>0</v>
      </c>
      <c r="FI143" s="208">
        <f t="shared" si="57"/>
        <v>1</v>
      </c>
      <c r="FJ143"/>
      <c r="FK143" t="str">
        <f t="shared" si="58"/>
        <v>Safira Administração e Comercialização de Energia Ltda</v>
      </c>
      <c r="FL143" s="201">
        <f t="shared" ca="1" si="59"/>
        <v>89280</v>
      </c>
      <c r="FM143" s="201">
        <f t="shared" ca="1" si="60"/>
        <v>0</v>
      </c>
      <c r="FN143" s="200">
        <f>AB143*AB$2*IF($FC143="V",1,-1)*IF($Q143="Fixo",(CP143-INDEX('Curva Forward'!$C$5:$AN$13,MATCH(CONCATENATE(BD_COMERCIAL!$K143," ",BD_COMERCIAL!$L143),'Curva Forward'!$B$5:$B$13,0),MATCH(FN$4,'Curva Forward'!$C$4:$AN$4,0))),CP143)</f>
        <v>0</v>
      </c>
      <c r="FO143" s="200">
        <f>AC143*AC$2*IF($FC143="V",1,-1)*IF($Q143="Fixo",(CQ143-INDEX('Curva Forward'!$C$5:$AN$13,MATCH(CONCATENATE(BD_COMERCIAL!$K143," ",BD_COMERCIAL!$L143),'Curva Forward'!$B$5:$B$13,0),MATCH(FO$4,'Curva Forward'!$C$4:$AN$4,0))),CQ143)</f>
        <v>0</v>
      </c>
      <c r="FP143" s="200">
        <f>AD143*AD$2*IF($FC143="V",1,-1)*IF($Q143="Fixo",(CR143-INDEX('Curva Forward'!$C$5:$AN$13,MATCH(CONCATENATE(BD_COMERCIAL!$K143," ",BD_COMERCIAL!$L143),'Curva Forward'!$B$5:$B$13,0),MATCH(FP$4,'Curva Forward'!$C$4:$AN$4,0))),CR143)</f>
        <v>89280</v>
      </c>
      <c r="FQ143" s="200">
        <f>AE143*AE$2*IF($FC143="V",1,-1)*IF($Q143="Fixo",(CS143-INDEX('Curva Forward'!$C$5:$AN$13,MATCH(CONCATENATE(BD_COMERCIAL!$K143," ",BD_COMERCIAL!$L143),'Curva Forward'!$B$5:$B$13,0),MATCH(FQ$4,'Curva Forward'!$C$4:$AN$4,0))),CS143)</f>
        <v>0</v>
      </c>
      <c r="FR143" s="200">
        <f>AF143*AF$2*IF($FC143="V",1,-1)*IF($Q143="Fixo",(CT143-INDEX('Curva Forward'!$C$5:$AN$13,MATCH(CONCATENATE(BD_COMERCIAL!$K143," ",BD_COMERCIAL!$L143),'Curva Forward'!$B$5:$B$13,0),MATCH(FR$4,'Curva Forward'!$C$4:$AN$4,0))),CT143)</f>
        <v>0</v>
      </c>
      <c r="FS143" s="200">
        <f>AG143*AG$2*IF($FC143="V",1,-1)*IF($Q143="Fixo",(CU143-INDEX('Curva Forward'!$C$5:$AN$13,MATCH(CONCATENATE(BD_COMERCIAL!$K143," ",BD_COMERCIAL!$L143),'Curva Forward'!$B$5:$B$13,0),MATCH(FS$4,'Curva Forward'!$C$4:$AN$4,0))),CU143)</f>
        <v>0</v>
      </c>
      <c r="FT143" s="200">
        <f>AH143*AH$2*IF($FC143="V",1,-1)*IF($Q143="Fixo",(CV143-INDEX('Curva Forward'!$C$5:$AN$13,MATCH(CONCATENATE(BD_COMERCIAL!$K143," ",BD_COMERCIAL!$L143),'Curva Forward'!$B$5:$B$13,0),MATCH(FT$4,'Curva Forward'!$C$4:$AN$4,0))),CV143)</f>
        <v>0</v>
      </c>
      <c r="FU143" s="200">
        <f>AI143*AI$2*IF($FC143="V",1,-1)*IF($Q143="Fixo",(CW143-INDEX('Curva Forward'!$C$5:$AN$13,MATCH(CONCATENATE(BD_COMERCIAL!$K143," ",BD_COMERCIAL!$L143),'Curva Forward'!$B$5:$B$13,0),MATCH(FU$4,'Curva Forward'!$C$4:$AN$4,0))),CW143)</f>
        <v>0</v>
      </c>
      <c r="FV143" s="200">
        <f>AJ143*AJ$2*IF($FC143="V",1,-1)*IF($Q143="Fixo",(CX143-INDEX('Curva Forward'!$C$5:$AN$13,MATCH(CONCATENATE(BD_COMERCIAL!$K143," ",BD_COMERCIAL!$L143),'Curva Forward'!$B$5:$B$13,0),MATCH(FV$4,'Curva Forward'!$C$4:$AN$4,0))),CX143)</f>
        <v>0</v>
      </c>
      <c r="FW143" s="200">
        <f>AK143*AK$2*IF($FC143="V",1,-1)*IF($Q143="Fixo",(CY143-INDEX('Curva Forward'!$C$5:$AN$13,MATCH(CONCATENATE(BD_COMERCIAL!$K143," ",BD_COMERCIAL!$L143),'Curva Forward'!$B$5:$B$13,0),MATCH(FW$4,'Curva Forward'!$C$4:$AN$4,0))),CY143)</f>
        <v>0</v>
      </c>
      <c r="FX143" s="200">
        <f>AL143*AL$2*IF($FC143="V",1,-1)*IF($Q143="Fixo",(CZ143-INDEX('Curva Forward'!$C$5:$AN$13,MATCH(CONCATENATE(BD_COMERCIAL!$K143," ",BD_COMERCIAL!$L143),'Curva Forward'!$B$5:$B$13,0),MATCH(FX$4,'Curva Forward'!$C$4:$AN$4,0))),CZ143)</f>
        <v>0</v>
      </c>
      <c r="FY143" s="200">
        <f>AM143*AM$2*IF($FC143="V",1,-1)*IF($Q143="Fixo",(DA143-INDEX('Curva Forward'!$C$5:$AN$13,MATCH(CONCATENATE(BD_COMERCIAL!$K143," ",BD_COMERCIAL!$L143),'Curva Forward'!$B$5:$B$13,0),MATCH(FY$4,'Curva Forward'!$C$4:$AN$4,0))),DA143)</f>
        <v>0</v>
      </c>
      <c r="FZ143" s="200">
        <f>AN143*AN$2*IF($FC143="V",1,-1)*IF($Q143="Fixo",(DB143-INDEX('Curva Forward'!$C$5:$AN$13,MATCH(CONCATENATE(BD_COMERCIAL!$K143," ",BD_COMERCIAL!$L143),'Curva Forward'!$B$5:$B$13,0),MATCH(FZ$4,'Curva Forward'!$C$4:$AN$4,0))),DB143)</f>
        <v>0</v>
      </c>
      <c r="GA143" s="200">
        <f>AO143*AO$2*IF($FC143="V",1,-1)*IF($Q143="Fixo",(DC143-INDEX('Curva Forward'!$C$5:$AN$13,MATCH(CONCATENATE(BD_COMERCIAL!$K143," ",BD_COMERCIAL!$L143),'Curva Forward'!$B$5:$B$13,0),MATCH(GA$4,'Curva Forward'!$C$4:$AN$4,0))),DC143)</f>
        <v>0</v>
      </c>
      <c r="GB143" s="200">
        <f>AP143*AP$2*IF($FC143="V",1,-1)*IF($Q143="Fixo",(DD143-INDEX('Curva Forward'!$C$5:$AN$13,MATCH(CONCATENATE(BD_COMERCIAL!$K143," ",BD_COMERCIAL!$L143),'Curva Forward'!$B$5:$B$13,0),MATCH(GB$4,'Curva Forward'!$C$4:$AN$4,0))),DD143)</f>
        <v>0</v>
      </c>
      <c r="GC143" s="200">
        <f>AQ143*AQ$2*IF($FC143="V",1,-1)*IF($Q143="Fixo",(DE143-INDEX('Curva Forward'!$C$5:$AN$13,MATCH(CONCATENATE(BD_COMERCIAL!$K143," ",BD_COMERCIAL!$L143),'Curva Forward'!$B$5:$B$13,0),MATCH(GC$4,'Curva Forward'!$C$4:$AN$4,0))),DE143)</f>
        <v>0</v>
      </c>
      <c r="GD143" s="200">
        <f>AR143*AR$2*IF($FC143="V",1,-1)*IF($Q143="Fixo",(DF143-INDEX('Curva Forward'!$C$5:$AN$13,MATCH(CONCATENATE(BD_COMERCIAL!$K143," ",BD_COMERCIAL!$L143),'Curva Forward'!$B$5:$B$13,0),MATCH(GD$4,'Curva Forward'!$C$4:$AN$4,0))),DF143)</f>
        <v>0</v>
      </c>
      <c r="GE143" s="200">
        <f>AS143*AS$2*IF($FC143="V",1,-1)*IF($Q143="Fixo",(DG143-INDEX('Curva Forward'!$C$5:$AN$13,MATCH(CONCATENATE(BD_COMERCIAL!$K143," ",BD_COMERCIAL!$L143),'Curva Forward'!$B$5:$B$13,0),MATCH(GE$4,'Curva Forward'!$C$4:$AN$4,0))),DG143)</f>
        <v>0</v>
      </c>
      <c r="GF143" s="200">
        <f>AT143*AT$2*IF($FC143="V",1,-1)*IF($Q143="Fixo",(DH143-INDEX('Curva Forward'!$C$5:$AN$13,MATCH(CONCATENATE(BD_COMERCIAL!$K143," ",BD_COMERCIAL!$L143),'Curva Forward'!$B$5:$B$13,0),MATCH(GF$4,'Curva Forward'!$C$4:$AN$4,0))),DH143)</f>
        <v>0</v>
      </c>
      <c r="GG143" s="200">
        <f>AU143*AU$2*IF($FC143="V",1,-1)*IF($Q143="Fixo",(DI143-INDEX('Curva Forward'!$C$5:$AN$13,MATCH(CONCATENATE(BD_COMERCIAL!$K143," ",BD_COMERCIAL!$L143),'Curva Forward'!$B$5:$B$13,0),MATCH(GG$4,'Curva Forward'!$C$4:$AN$4,0))),DI143)</f>
        <v>0</v>
      </c>
      <c r="GH143" s="200">
        <f>AV143*AV$2*IF($FC143="V",1,-1)*IF($Q143="Fixo",(DJ143-INDEX('Curva Forward'!$C$5:$AN$13,MATCH(CONCATENATE(BD_COMERCIAL!$K143," ",BD_COMERCIAL!$L143),'Curva Forward'!$B$5:$B$13,0),MATCH(GH$4,'Curva Forward'!$C$4:$AN$4,0))),DJ143)</f>
        <v>0</v>
      </c>
      <c r="GI143" s="200">
        <f>AW143*AW$2*IF($FC143="V",1,-1)*IF($Q143="Fixo",(DK143-INDEX('Curva Forward'!$C$5:$AN$13,MATCH(CONCATENATE(BD_COMERCIAL!$K143," ",BD_COMERCIAL!$L143),'Curva Forward'!$B$5:$B$13,0),MATCH(GI$4,'Curva Forward'!$C$4:$AN$4,0))),DK143)</f>
        <v>0</v>
      </c>
      <c r="GJ143" s="200">
        <f>AX143*AX$2*IF($FC143="V",1,-1)*IF($Q143="Fixo",(DL143-INDEX('Curva Forward'!$C$5:$AN$13,MATCH(CONCATENATE(BD_COMERCIAL!$K143," ",BD_COMERCIAL!$L143),'Curva Forward'!$B$5:$B$13,0),MATCH(GJ$4,'Curva Forward'!$C$4:$AN$4,0))),DL143)</f>
        <v>0</v>
      </c>
      <c r="GK143" s="200">
        <f>AY143*AY$2*IF($FC143="V",1,-1)*IF($Q143="Fixo",(DM143-INDEX('Curva Forward'!$C$5:$AN$13,MATCH(CONCATENATE(BD_COMERCIAL!$K143," ",BD_COMERCIAL!$L143),'Curva Forward'!$B$5:$B$13,0),MATCH(GK$4,'Curva Forward'!$C$4:$AN$4,0))),DM143)</f>
        <v>0</v>
      </c>
      <c r="GL143" s="200">
        <f>IF(EZ143="",0,CL143*CL$2*IF($FC143="V",1,-1)*IF($Q143="Fixo",(EZ143-INDEX('Curva Forward'!$C$5:$AN$13,MATCH(CONCATENATE(BD_COMERCIAL!$K143," ",BD_COMERCIAL!$L143),'Curva Forward'!$B$5:$B$13,0),MATCH(GL$4,'Curva Forward'!$C$4:$AN$4,0))),EZ143))</f>
        <v>0</v>
      </c>
      <c r="GM143" s="200">
        <f>IF(FA143="",0,CM143*CM$2*IF($FC143="V",1,-1)*IF($Q143="Fixo",(FA143-INDEX('Curva Forward'!$C$5:$AN$13,MATCH(CONCATENATE(BD_COMERCIAL!$K143," ",BD_COMERCIAL!$L143),'Curva Forward'!$B$5:$B$13,0),MATCH(GM$4,'Curva Forward'!$C$4:$AN$4,0))),FA143))</f>
        <v>0</v>
      </c>
      <c r="GN143" s="200">
        <f>IF(FB143="",0,CN143*CN$2*IF($FC143="V",1,-1)*IF($Q143="Fixo",(FB143-INDEX('Curva Forward'!$C$5:$AN$13,MATCH(CONCATENATE(BD_COMERCIAL!$K143," ",BD_COMERCIAL!$L143),'Curva Forward'!$B$5:$B$13,0),MATCH(GN$4,'Curva Forward'!$C$4:$AN$4,0))),FB143))</f>
        <v>0</v>
      </c>
      <c r="GO143" s="201">
        <f t="shared" ca="1" si="61"/>
        <v>0</v>
      </c>
      <c r="GP143" s="201">
        <f t="shared" ca="1" si="62"/>
        <v>0</v>
      </c>
    </row>
    <row r="144" spans="1:198" s="117" customFormat="1" x14ac:dyDescent="0.25">
      <c r="A144" s="6"/>
      <c r="B144" s="7" t="s">
        <v>487</v>
      </c>
      <c r="C144" s="8">
        <v>44572</v>
      </c>
      <c r="D144" s="9" t="s">
        <v>124</v>
      </c>
      <c r="E144" s="9" t="s">
        <v>125</v>
      </c>
      <c r="F144" s="113">
        <v>3780401000108</v>
      </c>
      <c r="G144" s="10" t="s">
        <v>179</v>
      </c>
      <c r="H144" s="113">
        <v>30483222000173</v>
      </c>
      <c r="I144" s="9" t="s">
        <v>126</v>
      </c>
      <c r="J144" s="166" t="s">
        <v>467</v>
      </c>
      <c r="K144" s="10" t="s">
        <v>127</v>
      </c>
      <c r="L144" s="84" t="s">
        <v>22</v>
      </c>
      <c r="M144" s="11">
        <v>44652</v>
      </c>
      <c r="N144" s="12">
        <v>44681</v>
      </c>
      <c r="O144" s="10">
        <v>3</v>
      </c>
      <c r="P144" s="84">
        <v>115.5</v>
      </c>
      <c r="Q144" s="84" t="s">
        <v>128</v>
      </c>
      <c r="R144" s="10" t="s">
        <v>129</v>
      </c>
      <c r="S144" s="14" t="s">
        <v>135</v>
      </c>
      <c r="T144" s="11"/>
      <c r="U144" s="12"/>
      <c r="V144" s="257" t="str">
        <f ca="1">IF(U144="","",
IF(U144="NA","",
IFERROR(VLOOKUP(EOMONTH(M144,-2)+1,IPCA!$A:$B,2,0),
VLOOKUP(EOMONTH(TODAY(),-2)+1,IPCA!$A:$B,2,0))/
VLOOKUP(EOMONTH(U144,-2)+1,IPCA!$A:$B,2,0)*
P144))</f>
        <v/>
      </c>
      <c r="W144" s="84"/>
      <c r="X144" s="13" t="s">
        <v>6</v>
      </c>
      <c r="Y144" s="166"/>
      <c r="Z144" s="107"/>
      <c r="AA144" s="108"/>
      <c r="AB144" s="15"/>
      <c r="AC144"/>
      <c r="AD144"/>
      <c r="AE144">
        <v>3</v>
      </c>
      <c r="AF144"/>
      <c r="AG144"/>
      <c r="AH144"/>
      <c r="AI144"/>
      <c r="AJ144"/>
      <c r="AK144"/>
      <c r="AL144"/>
      <c r="AM144" s="6"/>
      <c r="AN144" s="15"/>
      <c r="AO144"/>
      <c r="AP144"/>
      <c r="AQ144"/>
      <c r="AR144"/>
      <c r="AS144"/>
      <c r="AT144"/>
      <c r="AU144"/>
      <c r="AV144"/>
      <c r="AW144"/>
      <c r="AX144"/>
      <c r="AY144" s="6"/>
      <c r="AZ144" s="15"/>
      <c r="BA144"/>
      <c r="BB144"/>
      <c r="BC144"/>
      <c r="BD144"/>
      <c r="BE144"/>
      <c r="BF144"/>
      <c r="BG144"/>
      <c r="BH144"/>
      <c r="BI144"/>
      <c r="BJ144"/>
      <c r="BK144" s="6"/>
      <c r="BL144" s="15"/>
      <c r="BM144"/>
      <c r="BN144"/>
      <c r="BO144"/>
      <c r="BP144"/>
      <c r="BQ144"/>
      <c r="BR144"/>
      <c r="BS144"/>
      <c r="BT144"/>
      <c r="BU144"/>
      <c r="BV144"/>
      <c r="BW144" s="6"/>
      <c r="BX144" s="15"/>
      <c r="BY144"/>
      <c r="BZ144"/>
      <c r="CA144"/>
      <c r="CB144"/>
      <c r="CC144"/>
      <c r="CD144"/>
      <c r="CE144"/>
      <c r="CF144"/>
      <c r="CG144"/>
      <c r="CH144"/>
      <c r="CI144" s="6"/>
      <c r="CJ144" s="16">
        <f t="shared" si="46"/>
        <v>0.24657534246575341</v>
      </c>
      <c r="CK144" s="16" t="str">
        <f t="shared" si="47"/>
        <v/>
      </c>
      <c r="CL144" s="16" t="str">
        <f t="shared" si="48"/>
        <v/>
      </c>
      <c r="CM144" s="16" t="str">
        <f t="shared" si="49"/>
        <v/>
      </c>
      <c r="CN144" s="16" t="str">
        <f t="shared" si="50"/>
        <v/>
      </c>
      <c r="CO144" s="18"/>
      <c r="CP144" s="15"/>
      <c r="CQ144"/>
      <c r="CR144"/>
      <c r="CS144">
        <v>115.5</v>
      </c>
      <c r="CT144"/>
      <c r="CU144"/>
      <c r="CV144"/>
      <c r="CW144"/>
      <c r="CX144"/>
      <c r="CY144"/>
      <c r="CZ144"/>
      <c r="DA144" s="6"/>
      <c r="DB144" s="15"/>
      <c r="DC144"/>
      <c r="DD144"/>
      <c r="DE144"/>
      <c r="DF144"/>
      <c r="DG144"/>
      <c r="DH144"/>
      <c r="DI144"/>
      <c r="DJ144"/>
      <c r="DK144"/>
      <c r="DL144"/>
      <c r="DM144" s="6"/>
      <c r="DN144" s="15"/>
      <c r="DO144"/>
      <c r="DP144"/>
      <c r="DQ144"/>
      <c r="DR144"/>
      <c r="DS144"/>
      <c r="DT144"/>
      <c r="DU144"/>
      <c r="DV144"/>
      <c r="DW144"/>
      <c r="DX144"/>
      <c r="DY144" s="6"/>
      <c r="DZ144" s="15"/>
      <c r="EA144"/>
      <c r="EB144"/>
      <c r="EC144"/>
      <c r="ED144"/>
      <c r="EE144"/>
      <c r="EF144"/>
      <c r="EG144"/>
      <c r="EH144"/>
      <c r="EI144"/>
      <c r="EJ144"/>
      <c r="EK144" s="6"/>
      <c r="EL144" s="15"/>
      <c r="EM144"/>
      <c r="EN144"/>
      <c r="EO144"/>
      <c r="EP144"/>
      <c r="EQ144"/>
      <c r="ER144"/>
      <c r="ES144"/>
      <c r="ET144"/>
      <c r="EU144"/>
      <c r="EV144"/>
      <c r="EW144" s="6"/>
      <c r="EX144" s="16">
        <f t="shared" si="51"/>
        <v>9.493150684931507</v>
      </c>
      <c r="EY144" s="16" t="str">
        <f t="shared" si="52"/>
        <v/>
      </c>
      <c r="EZ144" s="16" t="str">
        <f t="shared" si="53"/>
        <v/>
      </c>
      <c r="FA144" s="16" t="str">
        <f t="shared" si="54"/>
        <v/>
      </c>
      <c r="FB144" s="160" t="str">
        <f t="shared" si="55"/>
        <v/>
      </c>
      <c r="FC144" t="s">
        <v>204</v>
      </c>
      <c r="FD144" s="20" t="s">
        <v>126</v>
      </c>
      <c r="FF144" s="209" t="s">
        <v>206</v>
      </c>
      <c r="FH144" s="284">
        <f t="shared" ca="1" si="56"/>
        <v>0</v>
      </c>
      <c r="FI144" s="208">
        <f t="shared" si="57"/>
        <v>0.96666666666666667</v>
      </c>
      <c r="FJ144"/>
      <c r="FK144" t="str">
        <f t="shared" si="58"/>
        <v>Gold Comercializadora de Energia Ltda</v>
      </c>
      <c r="FL144" s="201">
        <f t="shared" ca="1" si="59"/>
        <v>126360</v>
      </c>
      <c r="FM144" s="201">
        <f t="shared" ca="1" si="60"/>
        <v>0</v>
      </c>
      <c r="FN144" s="200">
        <f>AB144*AB$2*IF($FC144="V",1,-1)*IF($Q144="Fixo",(CP144-INDEX('Curva Forward'!$C$5:$AN$13,MATCH(CONCATENATE(BD_COMERCIAL!$K144," ",BD_COMERCIAL!$L144),'Curva Forward'!$B$5:$B$13,0),MATCH(FN$4,'Curva Forward'!$C$4:$AN$4,0))),CP144)</f>
        <v>0</v>
      </c>
      <c r="FO144" s="200">
        <f>AC144*AC$2*IF($FC144="V",1,-1)*IF($Q144="Fixo",(CQ144-INDEX('Curva Forward'!$C$5:$AN$13,MATCH(CONCATENATE(BD_COMERCIAL!$K144," ",BD_COMERCIAL!$L144),'Curva Forward'!$B$5:$B$13,0),MATCH(FO$4,'Curva Forward'!$C$4:$AN$4,0))),CQ144)</f>
        <v>0</v>
      </c>
      <c r="FP144" s="200">
        <f>AD144*AD$2*IF($FC144="V",1,-1)*IF($Q144="Fixo",(CR144-INDEX('Curva Forward'!$C$5:$AN$13,MATCH(CONCATENATE(BD_COMERCIAL!$K144," ",BD_COMERCIAL!$L144),'Curva Forward'!$B$5:$B$13,0),MATCH(FP$4,'Curva Forward'!$C$4:$AN$4,0))),CR144)</f>
        <v>0</v>
      </c>
      <c r="FQ144" s="200">
        <f>AE144*AE$2*IF($FC144="V",1,-1)*IF($Q144="Fixo",(CS144-INDEX('Curva Forward'!$C$5:$AN$13,MATCH(CONCATENATE(BD_COMERCIAL!$K144," ",BD_COMERCIAL!$L144),'Curva Forward'!$B$5:$B$13,0),MATCH(FQ$4,'Curva Forward'!$C$4:$AN$4,0))),CS144)</f>
        <v>126360</v>
      </c>
      <c r="FR144" s="200">
        <f>AF144*AF$2*IF($FC144="V",1,-1)*IF($Q144="Fixo",(CT144-INDEX('Curva Forward'!$C$5:$AN$13,MATCH(CONCATENATE(BD_COMERCIAL!$K144," ",BD_COMERCIAL!$L144),'Curva Forward'!$B$5:$B$13,0),MATCH(FR$4,'Curva Forward'!$C$4:$AN$4,0))),CT144)</f>
        <v>0</v>
      </c>
      <c r="FS144" s="200">
        <f>AG144*AG$2*IF($FC144="V",1,-1)*IF($Q144="Fixo",(CU144-INDEX('Curva Forward'!$C$5:$AN$13,MATCH(CONCATENATE(BD_COMERCIAL!$K144," ",BD_COMERCIAL!$L144),'Curva Forward'!$B$5:$B$13,0),MATCH(FS$4,'Curva Forward'!$C$4:$AN$4,0))),CU144)</f>
        <v>0</v>
      </c>
      <c r="FT144" s="200">
        <f>AH144*AH$2*IF($FC144="V",1,-1)*IF($Q144="Fixo",(CV144-INDEX('Curva Forward'!$C$5:$AN$13,MATCH(CONCATENATE(BD_COMERCIAL!$K144," ",BD_COMERCIAL!$L144),'Curva Forward'!$B$5:$B$13,0),MATCH(FT$4,'Curva Forward'!$C$4:$AN$4,0))),CV144)</f>
        <v>0</v>
      </c>
      <c r="FU144" s="200">
        <f>AI144*AI$2*IF($FC144="V",1,-1)*IF($Q144="Fixo",(CW144-INDEX('Curva Forward'!$C$5:$AN$13,MATCH(CONCATENATE(BD_COMERCIAL!$K144," ",BD_COMERCIAL!$L144),'Curva Forward'!$B$5:$B$13,0),MATCH(FU$4,'Curva Forward'!$C$4:$AN$4,0))),CW144)</f>
        <v>0</v>
      </c>
      <c r="FV144" s="200">
        <f>AJ144*AJ$2*IF($FC144="V",1,-1)*IF($Q144="Fixo",(CX144-INDEX('Curva Forward'!$C$5:$AN$13,MATCH(CONCATENATE(BD_COMERCIAL!$K144," ",BD_COMERCIAL!$L144),'Curva Forward'!$B$5:$B$13,0),MATCH(FV$4,'Curva Forward'!$C$4:$AN$4,0))),CX144)</f>
        <v>0</v>
      </c>
      <c r="FW144" s="200">
        <f>AK144*AK$2*IF($FC144="V",1,-1)*IF($Q144="Fixo",(CY144-INDEX('Curva Forward'!$C$5:$AN$13,MATCH(CONCATENATE(BD_COMERCIAL!$K144," ",BD_COMERCIAL!$L144),'Curva Forward'!$B$5:$B$13,0),MATCH(FW$4,'Curva Forward'!$C$4:$AN$4,0))),CY144)</f>
        <v>0</v>
      </c>
      <c r="FX144" s="200">
        <f>AL144*AL$2*IF($FC144="V",1,-1)*IF($Q144="Fixo",(CZ144-INDEX('Curva Forward'!$C$5:$AN$13,MATCH(CONCATENATE(BD_COMERCIAL!$K144," ",BD_COMERCIAL!$L144),'Curva Forward'!$B$5:$B$13,0),MATCH(FX$4,'Curva Forward'!$C$4:$AN$4,0))),CZ144)</f>
        <v>0</v>
      </c>
      <c r="FY144" s="200">
        <f>AM144*AM$2*IF($FC144="V",1,-1)*IF($Q144="Fixo",(DA144-INDEX('Curva Forward'!$C$5:$AN$13,MATCH(CONCATENATE(BD_COMERCIAL!$K144," ",BD_COMERCIAL!$L144),'Curva Forward'!$B$5:$B$13,0),MATCH(FY$4,'Curva Forward'!$C$4:$AN$4,0))),DA144)</f>
        <v>0</v>
      </c>
      <c r="FZ144" s="200">
        <f>AN144*AN$2*IF($FC144="V",1,-1)*IF($Q144="Fixo",(DB144-INDEX('Curva Forward'!$C$5:$AN$13,MATCH(CONCATENATE(BD_COMERCIAL!$K144," ",BD_COMERCIAL!$L144),'Curva Forward'!$B$5:$B$13,0),MATCH(FZ$4,'Curva Forward'!$C$4:$AN$4,0))),DB144)</f>
        <v>0</v>
      </c>
      <c r="GA144" s="200">
        <f>AO144*AO$2*IF($FC144="V",1,-1)*IF($Q144="Fixo",(DC144-INDEX('Curva Forward'!$C$5:$AN$13,MATCH(CONCATENATE(BD_COMERCIAL!$K144," ",BD_COMERCIAL!$L144),'Curva Forward'!$B$5:$B$13,0),MATCH(GA$4,'Curva Forward'!$C$4:$AN$4,0))),DC144)</f>
        <v>0</v>
      </c>
      <c r="GB144" s="200">
        <f>AP144*AP$2*IF($FC144="V",1,-1)*IF($Q144="Fixo",(DD144-INDEX('Curva Forward'!$C$5:$AN$13,MATCH(CONCATENATE(BD_COMERCIAL!$K144," ",BD_COMERCIAL!$L144),'Curva Forward'!$B$5:$B$13,0),MATCH(GB$4,'Curva Forward'!$C$4:$AN$4,0))),DD144)</f>
        <v>0</v>
      </c>
      <c r="GC144" s="200">
        <f>AQ144*AQ$2*IF($FC144="V",1,-1)*IF($Q144="Fixo",(DE144-INDEX('Curva Forward'!$C$5:$AN$13,MATCH(CONCATENATE(BD_COMERCIAL!$K144," ",BD_COMERCIAL!$L144),'Curva Forward'!$B$5:$B$13,0),MATCH(GC$4,'Curva Forward'!$C$4:$AN$4,0))),DE144)</f>
        <v>0</v>
      </c>
      <c r="GD144" s="200">
        <f>AR144*AR$2*IF($FC144="V",1,-1)*IF($Q144="Fixo",(DF144-INDEX('Curva Forward'!$C$5:$AN$13,MATCH(CONCATENATE(BD_COMERCIAL!$K144," ",BD_COMERCIAL!$L144),'Curva Forward'!$B$5:$B$13,0),MATCH(GD$4,'Curva Forward'!$C$4:$AN$4,0))),DF144)</f>
        <v>0</v>
      </c>
      <c r="GE144" s="200">
        <f>AS144*AS$2*IF($FC144="V",1,-1)*IF($Q144="Fixo",(DG144-INDEX('Curva Forward'!$C$5:$AN$13,MATCH(CONCATENATE(BD_COMERCIAL!$K144," ",BD_COMERCIAL!$L144),'Curva Forward'!$B$5:$B$13,0),MATCH(GE$4,'Curva Forward'!$C$4:$AN$4,0))),DG144)</f>
        <v>0</v>
      </c>
      <c r="GF144" s="200">
        <f>AT144*AT$2*IF($FC144="V",1,-1)*IF($Q144="Fixo",(DH144-INDEX('Curva Forward'!$C$5:$AN$13,MATCH(CONCATENATE(BD_COMERCIAL!$K144," ",BD_COMERCIAL!$L144),'Curva Forward'!$B$5:$B$13,0),MATCH(GF$4,'Curva Forward'!$C$4:$AN$4,0))),DH144)</f>
        <v>0</v>
      </c>
      <c r="GG144" s="200">
        <f>AU144*AU$2*IF($FC144="V",1,-1)*IF($Q144="Fixo",(DI144-INDEX('Curva Forward'!$C$5:$AN$13,MATCH(CONCATENATE(BD_COMERCIAL!$K144," ",BD_COMERCIAL!$L144),'Curva Forward'!$B$5:$B$13,0),MATCH(GG$4,'Curva Forward'!$C$4:$AN$4,0))),DI144)</f>
        <v>0</v>
      </c>
      <c r="GH144" s="200">
        <f>AV144*AV$2*IF($FC144="V",1,-1)*IF($Q144="Fixo",(DJ144-INDEX('Curva Forward'!$C$5:$AN$13,MATCH(CONCATENATE(BD_COMERCIAL!$K144," ",BD_COMERCIAL!$L144),'Curva Forward'!$B$5:$B$13,0),MATCH(GH$4,'Curva Forward'!$C$4:$AN$4,0))),DJ144)</f>
        <v>0</v>
      </c>
      <c r="GI144" s="200">
        <f>AW144*AW$2*IF($FC144="V",1,-1)*IF($Q144="Fixo",(DK144-INDEX('Curva Forward'!$C$5:$AN$13,MATCH(CONCATENATE(BD_COMERCIAL!$K144," ",BD_COMERCIAL!$L144),'Curva Forward'!$B$5:$B$13,0),MATCH(GI$4,'Curva Forward'!$C$4:$AN$4,0))),DK144)</f>
        <v>0</v>
      </c>
      <c r="GJ144" s="200">
        <f>AX144*AX$2*IF($FC144="V",1,-1)*IF($Q144="Fixo",(DL144-INDEX('Curva Forward'!$C$5:$AN$13,MATCH(CONCATENATE(BD_COMERCIAL!$K144," ",BD_COMERCIAL!$L144),'Curva Forward'!$B$5:$B$13,0),MATCH(GJ$4,'Curva Forward'!$C$4:$AN$4,0))),DL144)</f>
        <v>0</v>
      </c>
      <c r="GK144" s="200">
        <f>AY144*AY$2*IF($FC144="V",1,-1)*IF($Q144="Fixo",(DM144-INDEX('Curva Forward'!$C$5:$AN$13,MATCH(CONCATENATE(BD_COMERCIAL!$K144," ",BD_COMERCIAL!$L144),'Curva Forward'!$B$5:$B$13,0),MATCH(GK$4,'Curva Forward'!$C$4:$AN$4,0))),DM144)</f>
        <v>0</v>
      </c>
      <c r="GL144" s="200">
        <f>IF(EZ144="",0,CL144*CL$2*IF($FC144="V",1,-1)*IF($Q144="Fixo",(EZ144-INDEX('Curva Forward'!$C$5:$AN$13,MATCH(CONCATENATE(BD_COMERCIAL!$K144," ",BD_COMERCIAL!$L144),'Curva Forward'!$B$5:$B$13,0),MATCH(GL$4,'Curva Forward'!$C$4:$AN$4,0))),EZ144))</f>
        <v>0</v>
      </c>
      <c r="GM144" s="200">
        <f>IF(FA144="",0,CM144*CM$2*IF($FC144="V",1,-1)*IF($Q144="Fixo",(FA144-INDEX('Curva Forward'!$C$5:$AN$13,MATCH(CONCATENATE(BD_COMERCIAL!$K144," ",BD_COMERCIAL!$L144),'Curva Forward'!$B$5:$B$13,0),MATCH(GM$4,'Curva Forward'!$C$4:$AN$4,0))),FA144))</f>
        <v>0</v>
      </c>
      <c r="GN144" s="200">
        <f>IF(FB144="",0,CN144*CN$2*IF($FC144="V",1,-1)*IF($Q144="Fixo",(FB144-INDEX('Curva Forward'!$C$5:$AN$13,MATCH(CONCATENATE(BD_COMERCIAL!$K144," ",BD_COMERCIAL!$L144),'Curva Forward'!$B$5:$B$13,0),MATCH(GN$4,'Curva Forward'!$C$4:$AN$4,0))),FB144))</f>
        <v>0</v>
      </c>
      <c r="GO144" s="201">
        <f t="shared" ca="1" si="61"/>
        <v>0</v>
      </c>
      <c r="GP144" s="201">
        <f t="shared" ca="1" si="62"/>
        <v>0</v>
      </c>
    </row>
    <row r="145" spans="1:198" s="117" customFormat="1" x14ac:dyDescent="0.25">
      <c r="A145" s="6"/>
      <c r="B145" s="7" t="s">
        <v>488</v>
      </c>
      <c r="C145" s="8">
        <v>44572</v>
      </c>
      <c r="D145" s="9" t="s">
        <v>124</v>
      </c>
      <c r="E145" s="9" t="s">
        <v>125</v>
      </c>
      <c r="F145" s="113">
        <v>3780401000108</v>
      </c>
      <c r="G145" s="10" t="s">
        <v>489</v>
      </c>
      <c r="H145" s="113">
        <v>34475373000130</v>
      </c>
      <c r="I145" s="9" t="s">
        <v>126</v>
      </c>
      <c r="J145" s="166" t="s">
        <v>467</v>
      </c>
      <c r="K145" s="10" t="s">
        <v>127</v>
      </c>
      <c r="L145" s="84" t="s">
        <v>22</v>
      </c>
      <c r="M145" s="11">
        <v>44562</v>
      </c>
      <c r="N145" s="12">
        <v>44592</v>
      </c>
      <c r="O145" s="10">
        <v>1.6</v>
      </c>
      <c r="P145" s="84">
        <v>68.2</v>
      </c>
      <c r="Q145" s="84" t="s">
        <v>128</v>
      </c>
      <c r="R145" s="10" t="s">
        <v>129</v>
      </c>
      <c r="S145" s="14" t="s">
        <v>135</v>
      </c>
      <c r="T145" s="11"/>
      <c r="U145" s="12"/>
      <c r="V145" s="257" t="str">
        <f ca="1">IF(U145="","",
IF(U145="NA","",
IFERROR(VLOOKUP(EOMONTH(M145,-2)+1,IPCA!$A:$B,2,0),
VLOOKUP(EOMONTH(TODAY(),-2)+1,IPCA!$A:$B,2,0))/
VLOOKUP(EOMONTH(U145,-2)+1,IPCA!$A:$B,2,0)*
P145))</f>
        <v/>
      </c>
      <c r="W145" s="84"/>
      <c r="X145" s="13" t="s">
        <v>6</v>
      </c>
      <c r="Y145" s="166"/>
      <c r="Z145" s="107"/>
      <c r="AA145" s="108"/>
      <c r="AB145" s="15">
        <v>1.6</v>
      </c>
      <c r="AC145"/>
      <c r="AD145"/>
      <c r="AE145"/>
      <c r="AF145"/>
      <c r="AG145"/>
      <c r="AH145"/>
      <c r="AI145"/>
      <c r="AJ145"/>
      <c r="AK145"/>
      <c r="AL145"/>
      <c r="AM145" s="6"/>
      <c r="AN145" s="15"/>
      <c r="AO145"/>
      <c r="AP145"/>
      <c r="AQ145"/>
      <c r="AR145"/>
      <c r="AS145"/>
      <c r="AT145"/>
      <c r="AU145"/>
      <c r="AV145"/>
      <c r="AW145"/>
      <c r="AX145"/>
      <c r="AY145" s="6"/>
      <c r="AZ145" s="15"/>
      <c r="BA145"/>
      <c r="BB145"/>
      <c r="BC145"/>
      <c r="BD145"/>
      <c r="BE145"/>
      <c r="BF145"/>
      <c r="BG145"/>
      <c r="BH145"/>
      <c r="BI145"/>
      <c r="BJ145"/>
      <c r="BK145" s="6"/>
      <c r="BL145" s="15"/>
      <c r="BM145"/>
      <c r="BN145"/>
      <c r="BO145"/>
      <c r="BP145"/>
      <c r="BQ145"/>
      <c r="BR145"/>
      <c r="BS145"/>
      <c r="BT145"/>
      <c r="BU145"/>
      <c r="BV145"/>
      <c r="BW145" s="6"/>
      <c r="BX145" s="15"/>
      <c r="BY145"/>
      <c r="BZ145"/>
      <c r="CA145"/>
      <c r="CB145"/>
      <c r="CC145"/>
      <c r="CD145"/>
      <c r="CE145"/>
      <c r="CF145"/>
      <c r="CG145"/>
      <c r="CH145"/>
      <c r="CI145" s="6"/>
      <c r="CJ145" s="16">
        <f t="shared" si="46"/>
        <v>0.13589041095890411</v>
      </c>
      <c r="CK145" s="16" t="str">
        <f t="shared" si="47"/>
        <v/>
      </c>
      <c r="CL145" s="16" t="str">
        <f t="shared" si="48"/>
        <v/>
      </c>
      <c r="CM145" s="16" t="str">
        <f t="shared" si="49"/>
        <v/>
      </c>
      <c r="CN145" s="16" t="str">
        <f t="shared" si="50"/>
        <v/>
      </c>
      <c r="CO145" s="18"/>
      <c r="CP145" s="15">
        <v>68.2</v>
      </c>
      <c r="CQ145"/>
      <c r="CR145"/>
      <c r="CS145"/>
      <c r="CT145"/>
      <c r="CU145"/>
      <c r="CV145"/>
      <c r="CW145"/>
      <c r="CX145"/>
      <c r="CY145"/>
      <c r="CZ145"/>
      <c r="DA145" s="6"/>
      <c r="DB145" s="15"/>
      <c r="DC145"/>
      <c r="DD145"/>
      <c r="DE145"/>
      <c r="DF145"/>
      <c r="DG145"/>
      <c r="DH145"/>
      <c r="DI145"/>
      <c r="DJ145"/>
      <c r="DK145"/>
      <c r="DL145"/>
      <c r="DM145" s="6"/>
      <c r="DN145" s="15"/>
      <c r="DO145"/>
      <c r="DP145"/>
      <c r="DQ145"/>
      <c r="DR145"/>
      <c r="DS145"/>
      <c r="DT145"/>
      <c r="DU145"/>
      <c r="DV145"/>
      <c r="DW145"/>
      <c r="DX145"/>
      <c r="DY145" s="6"/>
      <c r="DZ145" s="15"/>
      <c r="EA145"/>
      <c r="EB145"/>
      <c r="EC145"/>
      <c r="ED145"/>
      <c r="EE145"/>
      <c r="EF145"/>
      <c r="EG145"/>
      <c r="EH145"/>
      <c r="EI145"/>
      <c r="EJ145"/>
      <c r="EK145" s="6"/>
      <c r="EL145" s="15"/>
      <c r="EM145"/>
      <c r="EN145"/>
      <c r="EO145"/>
      <c r="EP145"/>
      <c r="EQ145"/>
      <c r="ER145"/>
      <c r="ES145"/>
      <c r="ET145"/>
      <c r="EU145"/>
      <c r="EV145"/>
      <c r="EW145" s="6"/>
      <c r="EX145" s="16">
        <f t="shared" si="51"/>
        <v>5.7923287671232879</v>
      </c>
      <c r="EY145" s="16" t="str">
        <f t="shared" si="52"/>
        <v/>
      </c>
      <c r="EZ145" s="16" t="str">
        <f t="shared" si="53"/>
        <v/>
      </c>
      <c r="FA145" s="16" t="str">
        <f t="shared" si="54"/>
        <v/>
      </c>
      <c r="FB145" s="160" t="str">
        <f t="shared" si="55"/>
        <v/>
      </c>
      <c r="FC145" t="s">
        <v>204</v>
      </c>
      <c r="FD145" s="20" t="s">
        <v>126</v>
      </c>
      <c r="FF145" s="209" t="s">
        <v>206</v>
      </c>
      <c r="FH145" s="284">
        <f t="shared" ca="1" si="56"/>
        <v>0</v>
      </c>
      <c r="FI145" s="208">
        <f t="shared" si="57"/>
        <v>1</v>
      </c>
      <c r="FJ145"/>
      <c r="FK145" t="str">
        <f t="shared" si="58"/>
        <v>XP COMERCIALIZADORA DE ENERGIA S.A.</v>
      </c>
      <c r="FL145" s="201">
        <f t="shared" ca="1" si="59"/>
        <v>3809.2800000000038</v>
      </c>
      <c r="FM145" s="201">
        <f t="shared" ca="1" si="60"/>
        <v>0</v>
      </c>
      <c r="FN145" s="200">
        <f>AB145*AB$2*IF($FC145="V",1,-1)*IF($Q145="Fixo",(CP145-INDEX('Curva Forward'!$C$5:$AN$13,MATCH(CONCATENATE(BD_COMERCIAL!$K145," ",BD_COMERCIAL!$L145),'Curva Forward'!$B$5:$B$13,0),MATCH(FN$4,'Curva Forward'!$C$4:$AN$4,0))),CP145)</f>
        <v>3809.2800000000038</v>
      </c>
      <c r="FO145" s="200">
        <f>AC145*AC$2*IF($FC145="V",1,-1)*IF($Q145="Fixo",(CQ145-INDEX('Curva Forward'!$C$5:$AN$13,MATCH(CONCATENATE(BD_COMERCIAL!$K145," ",BD_COMERCIAL!$L145),'Curva Forward'!$B$5:$B$13,0),MATCH(FO$4,'Curva Forward'!$C$4:$AN$4,0))),CQ145)</f>
        <v>0</v>
      </c>
      <c r="FP145" s="200">
        <f>AD145*AD$2*IF($FC145="V",1,-1)*IF($Q145="Fixo",(CR145-INDEX('Curva Forward'!$C$5:$AN$13,MATCH(CONCATENATE(BD_COMERCIAL!$K145," ",BD_COMERCIAL!$L145),'Curva Forward'!$B$5:$B$13,0),MATCH(FP$4,'Curva Forward'!$C$4:$AN$4,0))),CR145)</f>
        <v>0</v>
      </c>
      <c r="FQ145" s="200">
        <f>AE145*AE$2*IF($FC145="V",1,-1)*IF($Q145="Fixo",(CS145-INDEX('Curva Forward'!$C$5:$AN$13,MATCH(CONCATENATE(BD_COMERCIAL!$K145," ",BD_COMERCIAL!$L145),'Curva Forward'!$B$5:$B$13,0),MATCH(FQ$4,'Curva Forward'!$C$4:$AN$4,0))),CS145)</f>
        <v>0</v>
      </c>
      <c r="FR145" s="200">
        <f>AF145*AF$2*IF($FC145="V",1,-1)*IF($Q145="Fixo",(CT145-INDEX('Curva Forward'!$C$5:$AN$13,MATCH(CONCATENATE(BD_COMERCIAL!$K145," ",BD_COMERCIAL!$L145),'Curva Forward'!$B$5:$B$13,0),MATCH(FR$4,'Curva Forward'!$C$4:$AN$4,0))),CT145)</f>
        <v>0</v>
      </c>
      <c r="FS145" s="200">
        <f>AG145*AG$2*IF($FC145="V",1,-1)*IF($Q145="Fixo",(CU145-INDEX('Curva Forward'!$C$5:$AN$13,MATCH(CONCATENATE(BD_COMERCIAL!$K145," ",BD_COMERCIAL!$L145),'Curva Forward'!$B$5:$B$13,0),MATCH(FS$4,'Curva Forward'!$C$4:$AN$4,0))),CU145)</f>
        <v>0</v>
      </c>
      <c r="FT145" s="200">
        <f>AH145*AH$2*IF($FC145="V",1,-1)*IF($Q145="Fixo",(CV145-INDEX('Curva Forward'!$C$5:$AN$13,MATCH(CONCATENATE(BD_COMERCIAL!$K145," ",BD_COMERCIAL!$L145),'Curva Forward'!$B$5:$B$13,0),MATCH(FT$4,'Curva Forward'!$C$4:$AN$4,0))),CV145)</f>
        <v>0</v>
      </c>
      <c r="FU145" s="200">
        <f>AI145*AI$2*IF($FC145="V",1,-1)*IF($Q145="Fixo",(CW145-INDEX('Curva Forward'!$C$5:$AN$13,MATCH(CONCATENATE(BD_COMERCIAL!$K145," ",BD_COMERCIAL!$L145),'Curva Forward'!$B$5:$B$13,0),MATCH(FU$4,'Curva Forward'!$C$4:$AN$4,0))),CW145)</f>
        <v>0</v>
      </c>
      <c r="FV145" s="200">
        <f>AJ145*AJ$2*IF($FC145="V",1,-1)*IF($Q145="Fixo",(CX145-INDEX('Curva Forward'!$C$5:$AN$13,MATCH(CONCATENATE(BD_COMERCIAL!$K145," ",BD_COMERCIAL!$L145),'Curva Forward'!$B$5:$B$13,0),MATCH(FV$4,'Curva Forward'!$C$4:$AN$4,0))),CX145)</f>
        <v>0</v>
      </c>
      <c r="FW145" s="200">
        <f>AK145*AK$2*IF($FC145="V",1,-1)*IF($Q145="Fixo",(CY145-INDEX('Curva Forward'!$C$5:$AN$13,MATCH(CONCATENATE(BD_COMERCIAL!$K145," ",BD_COMERCIAL!$L145),'Curva Forward'!$B$5:$B$13,0),MATCH(FW$4,'Curva Forward'!$C$4:$AN$4,0))),CY145)</f>
        <v>0</v>
      </c>
      <c r="FX145" s="200">
        <f>AL145*AL$2*IF($FC145="V",1,-1)*IF($Q145="Fixo",(CZ145-INDEX('Curva Forward'!$C$5:$AN$13,MATCH(CONCATENATE(BD_COMERCIAL!$K145," ",BD_COMERCIAL!$L145),'Curva Forward'!$B$5:$B$13,0),MATCH(FX$4,'Curva Forward'!$C$4:$AN$4,0))),CZ145)</f>
        <v>0</v>
      </c>
      <c r="FY145" s="200">
        <f>AM145*AM$2*IF($FC145="V",1,-1)*IF($Q145="Fixo",(DA145-INDEX('Curva Forward'!$C$5:$AN$13,MATCH(CONCATENATE(BD_COMERCIAL!$K145," ",BD_COMERCIAL!$L145),'Curva Forward'!$B$5:$B$13,0),MATCH(FY$4,'Curva Forward'!$C$4:$AN$4,0))),DA145)</f>
        <v>0</v>
      </c>
      <c r="FZ145" s="200">
        <f>AN145*AN$2*IF($FC145="V",1,-1)*IF($Q145="Fixo",(DB145-INDEX('Curva Forward'!$C$5:$AN$13,MATCH(CONCATENATE(BD_COMERCIAL!$K145," ",BD_COMERCIAL!$L145),'Curva Forward'!$B$5:$B$13,0),MATCH(FZ$4,'Curva Forward'!$C$4:$AN$4,0))),DB145)</f>
        <v>0</v>
      </c>
      <c r="GA145" s="200">
        <f>AO145*AO$2*IF($FC145="V",1,-1)*IF($Q145="Fixo",(DC145-INDEX('Curva Forward'!$C$5:$AN$13,MATCH(CONCATENATE(BD_COMERCIAL!$K145," ",BD_COMERCIAL!$L145),'Curva Forward'!$B$5:$B$13,0),MATCH(GA$4,'Curva Forward'!$C$4:$AN$4,0))),DC145)</f>
        <v>0</v>
      </c>
      <c r="GB145" s="200">
        <f>AP145*AP$2*IF($FC145="V",1,-1)*IF($Q145="Fixo",(DD145-INDEX('Curva Forward'!$C$5:$AN$13,MATCH(CONCATENATE(BD_COMERCIAL!$K145," ",BD_COMERCIAL!$L145),'Curva Forward'!$B$5:$B$13,0),MATCH(GB$4,'Curva Forward'!$C$4:$AN$4,0))),DD145)</f>
        <v>0</v>
      </c>
      <c r="GC145" s="200">
        <f>AQ145*AQ$2*IF($FC145="V",1,-1)*IF($Q145="Fixo",(DE145-INDEX('Curva Forward'!$C$5:$AN$13,MATCH(CONCATENATE(BD_COMERCIAL!$K145," ",BD_COMERCIAL!$L145),'Curva Forward'!$B$5:$B$13,0),MATCH(GC$4,'Curva Forward'!$C$4:$AN$4,0))),DE145)</f>
        <v>0</v>
      </c>
      <c r="GD145" s="200">
        <f>AR145*AR$2*IF($FC145="V",1,-1)*IF($Q145="Fixo",(DF145-INDEX('Curva Forward'!$C$5:$AN$13,MATCH(CONCATENATE(BD_COMERCIAL!$K145," ",BD_COMERCIAL!$L145),'Curva Forward'!$B$5:$B$13,0),MATCH(GD$4,'Curva Forward'!$C$4:$AN$4,0))),DF145)</f>
        <v>0</v>
      </c>
      <c r="GE145" s="200">
        <f>AS145*AS$2*IF($FC145="V",1,-1)*IF($Q145="Fixo",(DG145-INDEX('Curva Forward'!$C$5:$AN$13,MATCH(CONCATENATE(BD_COMERCIAL!$K145," ",BD_COMERCIAL!$L145),'Curva Forward'!$B$5:$B$13,0),MATCH(GE$4,'Curva Forward'!$C$4:$AN$4,0))),DG145)</f>
        <v>0</v>
      </c>
      <c r="GF145" s="200">
        <f>AT145*AT$2*IF($FC145="V",1,-1)*IF($Q145="Fixo",(DH145-INDEX('Curva Forward'!$C$5:$AN$13,MATCH(CONCATENATE(BD_COMERCIAL!$K145," ",BD_COMERCIAL!$L145),'Curva Forward'!$B$5:$B$13,0),MATCH(GF$4,'Curva Forward'!$C$4:$AN$4,0))),DH145)</f>
        <v>0</v>
      </c>
      <c r="GG145" s="200">
        <f>AU145*AU$2*IF($FC145="V",1,-1)*IF($Q145="Fixo",(DI145-INDEX('Curva Forward'!$C$5:$AN$13,MATCH(CONCATENATE(BD_COMERCIAL!$K145," ",BD_COMERCIAL!$L145),'Curva Forward'!$B$5:$B$13,0),MATCH(GG$4,'Curva Forward'!$C$4:$AN$4,0))),DI145)</f>
        <v>0</v>
      </c>
      <c r="GH145" s="200">
        <f>AV145*AV$2*IF($FC145="V",1,-1)*IF($Q145="Fixo",(DJ145-INDEX('Curva Forward'!$C$5:$AN$13,MATCH(CONCATENATE(BD_COMERCIAL!$K145," ",BD_COMERCIAL!$L145),'Curva Forward'!$B$5:$B$13,0),MATCH(GH$4,'Curva Forward'!$C$4:$AN$4,0))),DJ145)</f>
        <v>0</v>
      </c>
      <c r="GI145" s="200">
        <f>AW145*AW$2*IF($FC145="V",1,-1)*IF($Q145="Fixo",(DK145-INDEX('Curva Forward'!$C$5:$AN$13,MATCH(CONCATENATE(BD_COMERCIAL!$K145," ",BD_COMERCIAL!$L145),'Curva Forward'!$B$5:$B$13,0),MATCH(GI$4,'Curva Forward'!$C$4:$AN$4,0))),DK145)</f>
        <v>0</v>
      </c>
      <c r="GJ145" s="200">
        <f>AX145*AX$2*IF($FC145="V",1,-1)*IF($Q145="Fixo",(DL145-INDEX('Curva Forward'!$C$5:$AN$13,MATCH(CONCATENATE(BD_COMERCIAL!$K145," ",BD_COMERCIAL!$L145),'Curva Forward'!$B$5:$B$13,0),MATCH(GJ$4,'Curva Forward'!$C$4:$AN$4,0))),DL145)</f>
        <v>0</v>
      </c>
      <c r="GK145" s="200">
        <f>AY145*AY$2*IF($FC145="V",1,-1)*IF($Q145="Fixo",(DM145-INDEX('Curva Forward'!$C$5:$AN$13,MATCH(CONCATENATE(BD_COMERCIAL!$K145," ",BD_COMERCIAL!$L145),'Curva Forward'!$B$5:$B$13,0),MATCH(GK$4,'Curva Forward'!$C$4:$AN$4,0))),DM145)</f>
        <v>0</v>
      </c>
      <c r="GL145" s="200">
        <f>IF(EZ145="",0,CL145*CL$2*IF($FC145="V",1,-1)*IF($Q145="Fixo",(EZ145-INDEX('Curva Forward'!$C$5:$AN$13,MATCH(CONCATENATE(BD_COMERCIAL!$K145," ",BD_COMERCIAL!$L145),'Curva Forward'!$B$5:$B$13,0),MATCH(GL$4,'Curva Forward'!$C$4:$AN$4,0))),EZ145))</f>
        <v>0</v>
      </c>
      <c r="GM145" s="200">
        <f>IF(FA145="",0,CM145*CM$2*IF($FC145="V",1,-1)*IF($Q145="Fixo",(FA145-INDEX('Curva Forward'!$C$5:$AN$13,MATCH(CONCATENATE(BD_COMERCIAL!$K145," ",BD_COMERCIAL!$L145),'Curva Forward'!$B$5:$B$13,0),MATCH(GM$4,'Curva Forward'!$C$4:$AN$4,0))),FA145))</f>
        <v>0</v>
      </c>
      <c r="GN145" s="200">
        <f>IF(FB145="",0,CN145*CN$2*IF($FC145="V",1,-1)*IF($Q145="Fixo",(FB145-INDEX('Curva Forward'!$C$5:$AN$13,MATCH(CONCATENATE(BD_COMERCIAL!$K145," ",BD_COMERCIAL!$L145),'Curva Forward'!$B$5:$B$13,0),MATCH(GN$4,'Curva Forward'!$C$4:$AN$4,0))),FB145))</f>
        <v>0</v>
      </c>
      <c r="GO145" s="201">
        <f t="shared" ca="1" si="61"/>
        <v>0</v>
      </c>
      <c r="GP145" s="201">
        <f t="shared" ca="1" si="62"/>
        <v>0</v>
      </c>
    </row>
    <row r="146" spans="1:198" s="117" customFormat="1" x14ac:dyDescent="0.25">
      <c r="A146" s="6"/>
      <c r="B146" s="7" t="s">
        <v>490</v>
      </c>
      <c r="C146" s="8">
        <v>44572</v>
      </c>
      <c r="D146" s="9" t="s">
        <v>131</v>
      </c>
      <c r="E146" s="9" t="s">
        <v>184</v>
      </c>
      <c r="F146" s="113">
        <v>27796415000170</v>
      </c>
      <c r="G146" s="10" t="s">
        <v>125</v>
      </c>
      <c r="H146" s="113">
        <v>3780401000108</v>
      </c>
      <c r="I146" s="9" t="s">
        <v>126</v>
      </c>
      <c r="J146" s="166" t="s">
        <v>467</v>
      </c>
      <c r="K146" s="10" t="s">
        <v>127</v>
      </c>
      <c r="L146" s="84" t="s">
        <v>22</v>
      </c>
      <c r="M146" s="11">
        <v>44652</v>
      </c>
      <c r="N146" s="12">
        <v>44742</v>
      </c>
      <c r="O146" s="10">
        <v>5</v>
      </c>
      <c r="P146" s="84">
        <v>140</v>
      </c>
      <c r="Q146" s="84" t="s">
        <v>128</v>
      </c>
      <c r="R146" s="10" t="s">
        <v>129</v>
      </c>
      <c r="S146" s="14" t="s">
        <v>135</v>
      </c>
      <c r="T146" s="11"/>
      <c r="U146" s="12"/>
      <c r="V146" s="257" t="str">
        <f ca="1">IF(U146="","",
IF(U146="NA","",
IFERROR(VLOOKUP(EOMONTH(M146,-2)+1,IPCA!$A:$B,2,0),
VLOOKUP(EOMONTH(TODAY(),-2)+1,IPCA!$A:$B,2,0))/
VLOOKUP(EOMONTH(U146,-2)+1,IPCA!$A:$B,2,0)*
P146))</f>
        <v/>
      </c>
      <c r="W146" s="84"/>
      <c r="X146" s="13" t="s">
        <v>133</v>
      </c>
      <c r="Y146" s="166"/>
      <c r="Z146" s="107"/>
      <c r="AA146" s="108"/>
      <c r="AB146" s="15"/>
      <c r="AC146"/>
      <c r="AD146"/>
      <c r="AE146">
        <v>5</v>
      </c>
      <c r="AF146">
        <v>5</v>
      </c>
      <c r="AG146">
        <v>5</v>
      </c>
      <c r="AH146"/>
      <c r="AI146"/>
      <c r="AJ146"/>
      <c r="AK146"/>
      <c r="AL146"/>
      <c r="AM146" s="6"/>
      <c r="AN146" s="15"/>
      <c r="AO146"/>
      <c r="AP146"/>
      <c r="AQ146"/>
      <c r="AR146"/>
      <c r="AS146"/>
      <c r="AT146"/>
      <c r="AU146"/>
      <c r="AV146"/>
      <c r="AW146"/>
      <c r="AX146"/>
      <c r="AY146" s="6"/>
      <c r="AZ146" s="15"/>
      <c r="BA146"/>
      <c r="BB146"/>
      <c r="BC146"/>
      <c r="BD146"/>
      <c r="BE146"/>
      <c r="BF146"/>
      <c r="BG146"/>
      <c r="BH146"/>
      <c r="BI146"/>
      <c r="BJ146"/>
      <c r="BK146" s="6"/>
      <c r="BL146" s="15"/>
      <c r="BM146"/>
      <c r="BN146"/>
      <c r="BO146"/>
      <c r="BP146"/>
      <c r="BQ146"/>
      <c r="BR146"/>
      <c r="BS146"/>
      <c r="BT146"/>
      <c r="BU146"/>
      <c r="BV146"/>
      <c r="BW146" s="6"/>
      <c r="BX146" s="15"/>
      <c r="BY146"/>
      <c r="BZ146"/>
      <c r="CA146"/>
      <c r="CB146"/>
      <c r="CC146"/>
      <c r="CD146"/>
      <c r="CE146"/>
      <c r="CF146"/>
      <c r="CG146"/>
      <c r="CH146"/>
      <c r="CI146" s="6"/>
      <c r="CJ146" s="16">
        <f t="shared" si="46"/>
        <v>1.2465753424657535</v>
      </c>
      <c r="CK146" s="16" t="str">
        <f t="shared" si="47"/>
        <v/>
      </c>
      <c r="CL146" s="16" t="str">
        <f t="shared" si="48"/>
        <v/>
      </c>
      <c r="CM146" s="16" t="str">
        <f t="shared" si="49"/>
        <v/>
      </c>
      <c r="CN146" s="16" t="str">
        <f t="shared" si="50"/>
        <v/>
      </c>
      <c r="CO146" s="18"/>
      <c r="CP146" s="15"/>
      <c r="CQ146"/>
      <c r="CR146"/>
      <c r="CS146">
        <v>140</v>
      </c>
      <c r="CT146">
        <v>140</v>
      </c>
      <c r="CU146">
        <v>140</v>
      </c>
      <c r="CV146"/>
      <c r="CW146"/>
      <c r="CX146"/>
      <c r="CY146"/>
      <c r="CZ146"/>
      <c r="DA146" s="6"/>
      <c r="DB146" s="15"/>
      <c r="DC146"/>
      <c r="DD146"/>
      <c r="DE146"/>
      <c r="DF146"/>
      <c r="DG146"/>
      <c r="DH146"/>
      <c r="DI146"/>
      <c r="DJ146"/>
      <c r="DK146"/>
      <c r="DL146"/>
      <c r="DM146" s="6"/>
      <c r="DN146" s="15"/>
      <c r="DO146"/>
      <c r="DP146"/>
      <c r="DQ146"/>
      <c r="DR146"/>
      <c r="DS146"/>
      <c r="DT146"/>
      <c r="DU146"/>
      <c r="DV146"/>
      <c r="DW146"/>
      <c r="DX146"/>
      <c r="DY146" s="6"/>
      <c r="DZ146" s="15"/>
      <c r="EA146"/>
      <c r="EB146"/>
      <c r="EC146"/>
      <c r="ED146"/>
      <c r="EE146"/>
      <c r="EF146"/>
      <c r="EG146"/>
      <c r="EH146"/>
      <c r="EI146"/>
      <c r="EJ146"/>
      <c r="EK146" s="6"/>
      <c r="EL146" s="15"/>
      <c r="EM146"/>
      <c r="EN146"/>
      <c r="EO146"/>
      <c r="EP146"/>
      <c r="EQ146"/>
      <c r="ER146"/>
      <c r="ES146"/>
      <c r="ET146"/>
      <c r="EU146"/>
      <c r="EV146"/>
      <c r="EW146" s="6"/>
      <c r="EX146" s="16">
        <f t="shared" si="51"/>
        <v>34.904109589041099</v>
      </c>
      <c r="EY146" s="16" t="str">
        <f t="shared" si="52"/>
        <v/>
      </c>
      <c r="EZ146" s="16" t="str">
        <f t="shared" si="53"/>
        <v/>
      </c>
      <c r="FA146" s="16" t="str">
        <f t="shared" si="54"/>
        <v/>
      </c>
      <c r="FB146" s="160" t="str">
        <f t="shared" si="55"/>
        <v/>
      </c>
      <c r="FC146" t="s">
        <v>205</v>
      </c>
      <c r="FD146" s="20" t="s">
        <v>126</v>
      </c>
      <c r="FF146" s="209" t="s">
        <v>206</v>
      </c>
      <c r="FH146" s="284">
        <f t="shared" ca="1" si="56"/>
        <v>0</v>
      </c>
      <c r="FI146" s="208">
        <f t="shared" si="57"/>
        <v>3</v>
      </c>
      <c r="FJ146"/>
      <c r="FK146" t="str">
        <f t="shared" si="58"/>
        <v>SHELL ENERGY DO BRASIL LTDA</v>
      </c>
      <c r="FL146" s="201">
        <f t="shared" ca="1" si="59"/>
        <v>-913860</v>
      </c>
      <c r="FM146" s="201">
        <f t="shared" ca="1" si="60"/>
        <v>0</v>
      </c>
      <c r="FN146" s="200">
        <f>AB146*AB$2*IF($FC146="V",1,-1)*IF($Q146="Fixo",(CP146-INDEX('Curva Forward'!$C$5:$AN$13,MATCH(CONCATENATE(BD_COMERCIAL!$K146," ",BD_COMERCIAL!$L146),'Curva Forward'!$B$5:$B$13,0),MATCH(FN$4,'Curva Forward'!$C$4:$AN$4,0))),CP146)</f>
        <v>0</v>
      </c>
      <c r="FO146" s="200">
        <f>AC146*AC$2*IF($FC146="V",1,-1)*IF($Q146="Fixo",(CQ146-INDEX('Curva Forward'!$C$5:$AN$13,MATCH(CONCATENATE(BD_COMERCIAL!$K146," ",BD_COMERCIAL!$L146),'Curva Forward'!$B$5:$B$13,0),MATCH(FO$4,'Curva Forward'!$C$4:$AN$4,0))),CQ146)</f>
        <v>0</v>
      </c>
      <c r="FP146" s="200">
        <f>AD146*AD$2*IF($FC146="V",1,-1)*IF($Q146="Fixo",(CR146-INDEX('Curva Forward'!$C$5:$AN$13,MATCH(CONCATENATE(BD_COMERCIAL!$K146," ",BD_COMERCIAL!$L146),'Curva Forward'!$B$5:$B$13,0),MATCH(FP$4,'Curva Forward'!$C$4:$AN$4,0))),CR146)</f>
        <v>0</v>
      </c>
      <c r="FQ146" s="200">
        <f>AE146*AE$2*IF($FC146="V",1,-1)*IF($Q146="Fixo",(CS146-INDEX('Curva Forward'!$C$5:$AN$13,MATCH(CONCATENATE(BD_COMERCIAL!$K146," ",BD_COMERCIAL!$L146),'Curva Forward'!$B$5:$B$13,0),MATCH(FQ$4,'Curva Forward'!$C$4:$AN$4,0))),CS146)</f>
        <v>-298800</v>
      </c>
      <c r="FR146" s="200">
        <f>AF146*AF$2*IF($FC146="V",1,-1)*IF($Q146="Fixo",(CT146-INDEX('Curva Forward'!$C$5:$AN$13,MATCH(CONCATENATE(BD_COMERCIAL!$K146," ",BD_COMERCIAL!$L146),'Curva Forward'!$B$5:$B$13,0),MATCH(FR$4,'Curva Forward'!$C$4:$AN$4,0))),CT146)</f>
        <v>-312480</v>
      </c>
      <c r="FS146" s="200">
        <f>AG146*AG$2*IF($FC146="V",1,-1)*IF($Q146="Fixo",(CU146-INDEX('Curva Forward'!$C$5:$AN$13,MATCH(CONCATENATE(BD_COMERCIAL!$K146," ",BD_COMERCIAL!$L146),'Curva Forward'!$B$5:$B$13,0),MATCH(FS$4,'Curva Forward'!$C$4:$AN$4,0))),CU146)</f>
        <v>-302580</v>
      </c>
      <c r="FT146" s="200">
        <f>AH146*AH$2*IF($FC146="V",1,-1)*IF($Q146="Fixo",(CV146-INDEX('Curva Forward'!$C$5:$AN$13,MATCH(CONCATENATE(BD_COMERCIAL!$K146," ",BD_COMERCIAL!$L146),'Curva Forward'!$B$5:$B$13,0),MATCH(FT$4,'Curva Forward'!$C$4:$AN$4,0))),CV146)</f>
        <v>0</v>
      </c>
      <c r="FU146" s="200">
        <f>AI146*AI$2*IF($FC146="V",1,-1)*IF($Q146="Fixo",(CW146-INDEX('Curva Forward'!$C$5:$AN$13,MATCH(CONCATENATE(BD_COMERCIAL!$K146," ",BD_COMERCIAL!$L146),'Curva Forward'!$B$5:$B$13,0),MATCH(FU$4,'Curva Forward'!$C$4:$AN$4,0))),CW146)</f>
        <v>0</v>
      </c>
      <c r="FV146" s="200">
        <f>AJ146*AJ$2*IF($FC146="V",1,-1)*IF($Q146="Fixo",(CX146-INDEX('Curva Forward'!$C$5:$AN$13,MATCH(CONCATENATE(BD_COMERCIAL!$K146," ",BD_COMERCIAL!$L146),'Curva Forward'!$B$5:$B$13,0),MATCH(FV$4,'Curva Forward'!$C$4:$AN$4,0))),CX146)</f>
        <v>0</v>
      </c>
      <c r="FW146" s="200">
        <f>AK146*AK$2*IF($FC146="V",1,-1)*IF($Q146="Fixo",(CY146-INDEX('Curva Forward'!$C$5:$AN$13,MATCH(CONCATENATE(BD_COMERCIAL!$K146," ",BD_COMERCIAL!$L146),'Curva Forward'!$B$5:$B$13,0),MATCH(FW$4,'Curva Forward'!$C$4:$AN$4,0))),CY146)</f>
        <v>0</v>
      </c>
      <c r="FX146" s="200">
        <f>AL146*AL$2*IF($FC146="V",1,-1)*IF($Q146="Fixo",(CZ146-INDEX('Curva Forward'!$C$5:$AN$13,MATCH(CONCATENATE(BD_COMERCIAL!$K146," ",BD_COMERCIAL!$L146),'Curva Forward'!$B$5:$B$13,0),MATCH(FX$4,'Curva Forward'!$C$4:$AN$4,0))),CZ146)</f>
        <v>0</v>
      </c>
      <c r="FY146" s="200">
        <f>AM146*AM$2*IF($FC146="V",1,-1)*IF($Q146="Fixo",(DA146-INDEX('Curva Forward'!$C$5:$AN$13,MATCH(CONCATENATE(BD_COMERCIAL!$K146," ",BD_COMERCIAL!$L146),'Curva Forward'!$B$5:$B$13,0),MATCH(FY$4,'Curva Forward'!$C$4:$AN$4,0))),DA146)</f>
        <v>0</v>
      </c>
      <c r="FZ146" s="200">
        <f>AN146*AN$2*IF($FC146="V",1,-1)*IF($Q146="Fixo",(DB146-INDEX('Curva Forward'!$C$5:$AN$13,MATCH(CONCATENATE(BD_COMERCIAL!$K146," ",BD_COMERCIAL!$L146),'Curva Forward'!$B$5:$B$13,0),MATCH(FZ$4,'Curva Forward'!$C$4:$AN$4,0))),DB146)</f>
        <v>0</v>
      </c>
      <c r="GA146" s="200">
        <f>AO146*AO$2*IF($FC146="V",1,-1)*IF($Q146="Fixo",(DC146-INDEX('Curva Forward'!$C$5:$AN$13,MATCH(CONCATENATE(BD_COMERCIAL!$K146," ",BD_COMERCIAL!$L146),'Curva Forward'!$B$5:$B$13,0),MATCH(GA$4,'Curva Forward'!$C$4:$AN$4,0))),DC146)</f>
        <v>0</v>
      </c>
      <c r="GB146" s="200">
        <f>AP146*AP$2*IF($FC146="V",1,-1)*IF($Q146="Fixo",(DD146-INDEX('Curva Forward'!$C$5:$AN$13,MATCH(CONCATENATE(BD_COMERCIAL!$K146," ",BD_COMERCIAL!$L146),'Curva Forward'!$B$5:$B$13,0),MATCH(GB$4,'Curva Forward'!$C$4:$AN$4,0))),DD146)</f>
        <v>0</v>
      </c>
      <c r="GC146" s="200">
        <f>AQ146*AQ$2*IF($FC146="V",1,-1)*IF($Q146="Fixo",(DE146-INDEX('Curva Forward'!$C$5:$AN$13,MATCH(CONCATENATE(BD_COMERCIAL!$K146," ",BD_COMERCIAL!$L146),'Curva Forward'!$B$5:$B$13,0),MATCH(GC$4,'Curva Forward'!$C$4:$AN$4,0))),DE146)</f>
        <v>0</v>
      </c>
      <c r="GD146" s="200">
        <f>AR146*AR$2*IF($FC146="V",1,-1)*IF($Q146="Fixo",(DF146-INDEX('Curva Forward'!$C$5:$AN$13,MATCH(CONCATENATE(BD_COMERCIAL!$K146," ",BD_COMERCIAL!$L146),'Curva Forward'!$B$5:$B$13,0),MATCH(GD$4,'Curva Forward'!$C$4:$AN$4,0))),DF146)</f>
        <v>0</v>
      </c>
      <c r="GE146" s="200">
        <f>AS146*AS$2*IF($FC146="V",1,-1)*IF($Q146="Fixo",(DG146-INDEX('Curva Forward'!$C$5:$AN$13,MATCH(CONCATENATE(BD_COMERCIAL!$K146," ",BD_COMERCIAL!$L146),'Curva Forward'!$B$5:$B$13,0),MATCH(GE$4,'Curva Forward'!$C$4:$AN$4,0))),DG146)</f>
        <v>0</v>
      </c>
      <c r="GF146" s="200">
        <f>AT146*AT$2*IF($FC146="V",1,-1)*IF($Q146="Fixo",(DH146-INDEX('Curva Forward'!$C$5:$AN$13,MATCH(CONCATENATE(BD_COMERCIAL!$K146," ",BD_COMERCIAL!$L146),'Curva Forward'!$B$5:$B$13,0),MATCH(GF$4,'Curva Forward'!$C$4:$AN$4,0))),DH146)</f>
        <v>0</v>
      </c>
      <c r="GG146" s="200">
        <f>AU146*AU$2*IF($FC146="V",1,-1)*IF($Q146="Fixo",(DI146-INDEX('Curva Forward'!$C$5:$AN$13,MATCH(CONCATENATE(BD_COMERCIAL!$K146," ",BD_COMERCIAL!$L146),'Curva Forward'!$B$5:$B$13,0),MATCH(GG$4,'Curva Forward'!$C$4:$AN$4,0))),DI146)</f>
        <v>0</v>
      </c>
      <c r="GH146" s="200">
        <f>AV146*AV$2*IF($FC146="V",1,-1)*IF($Q146="Fixo",(DJ146-INDEX('Curva Forward'!$C$5:$AN$13,MATCH(CONCATENATE(BD_COMERCIAL!$K146," ",BD_COMERCIAL!$L146),'Curva Forward'!$B$5:$B$13,0),MATCH(GH$4,'Curva Forward'!$C$4:$AN$4,0))),DJ146)</f>
        <v>0</v>
      </c>
      <c r="GI146" s="200">
        <f>AW146*AW$2*IF($FC146="V",1,-1)*IF($Q146="Fixo",(DK146-INDEX('Curva Forward'!$C$5:$AN$13,MATCH(CONCATENATE(BD_COMERCIAL!$K146," ",BD_COMERCIAL!$L146),'Curva Forward'!$B$5:$B$13,0),MATCH(GI$4,'Curva Forward'!$C$4:$AN$4,0))),DK146)</f>
        <v>0</v>
      </c>
      <c r="GJ146" s="200">
        <f>AX146*AX$2*IF($FC146="V",1,-1)*IF($Q146="Fixo",(DL146-INDEX('Curva Forward'!$C$5:$AN$13,MATCH(CONCATENATE(BD_COMERCIAL!$K146," ",BD_COMERCIAL!$L146),'Curva Forward'!$B$5:$B$13,0),MATCH(GJ$4,'Curva Forward'!$C$4:$AN$4,0))),DL146)</f>
        <v>0</v>
      </c>
      <c r="GK146" s="200">
        <f>AY146*AY$2*IF($FC146="V",1,-1)*IF($Q146="Fixo",(DM146-INDEX('Curva Forward'!$C$5:$AN$13,MATCH(CONCATENATE(BD_COMERCIAL!$K146," ",BD_COMERCIAL!$L146),'Curva Forward'!$B$5:$B$13,0),MATCH(GK$4,'Curva Forward'!$C$4:$AN$4,0))),DM146)</f>
        <v>0</v>
      </c>
      <c r="GL146" s="200">
        <f>IF(EZ146="",0,CL146*CL$2*IF($FC146="V",1,-1)*IF($Q146="Fixo",(EZ146-INDEX('Curva Forward'!$C$5:$AN$13,MATCH(CONCATENATE(BD_COMERCIAL!$K146," ",BD_COMERCIAL!$L146),'Curva Forward'!$B$5:$B$13,0),MATCH(GL$4,'Curva Forward'!$C$4:$AN$4,0))),EZ146))</f>
        <v>0</v>
      </c>
      <c r="GM146" s="200">
        <f>IF(FA146="",0,CM146*CM$2*IF($FC146="V",1,-1)*IF($Q146="Fixo",(FA146-INDEX('Curva Forward'!$C$5:$AN$13,MATCH(CONCATENATE(BD_COMERCIAL!$K146," ",BD_COMERCIAL!$L146),'Curva Forward'!$B$5:$B$13,0),MATCH(GM$4,'Curva Forward'!$C$4:$AN$4,0))),FA146))</f>
        <v>0</v>
      </c>
      <c r="GN146" s="200">
        <f>IF(FB146="",0,CN146*CN$2*IF($FC146="V",1,-1)*IF($Q146="Fixo",(FB146-INDEX('Curva Forward'!$C$5:$AN$13,MATCH(CONCATENATE(BD_COMERCIAL!$K146," ",BD_COMERCIAL!$L146),'Curva Forward'!$B$5:$B$13,0),MATCH(GN$4,'Curva Forward'!$C$4:$AN$4,0))),FB146))</f>
        <v>0</v>
      </c>
      <c r="GO146" s="201">
        <f t="shared" ca="1" si="61"/>
        <v>0</v>
      </c>
      <c r="GP146" s="201">
        <f t="shared" ca="1" si="62"/>
        <v>0</v>
      </c>
    </row>
    <row r="147" spans="1:198" s="117" customFormat="1" x14ac:dyDescent="0.25">
      <c r="A147" s="6"/>
      <c r="B147" s="7" t="s">
        <v>491</v>
      </c>
      <c r="C147" s="8">
        <v>44572</v>
      </c>
      <c r="D147" s="9" t="s">
        <v>124</v>
      </c>
      <c r="E147" s="9" t="s">
        <v>125</v>
      </c>
      <c r="F147" s="113">
        <v>3780401000108</v>
      </c>
      <c r="G147" s="10" t="s">
        <v>397</v>
      </c>
      <c r="H147" s="113">
        <v>33933760000100</v>
      </c>
      <c r="I147" s="9" t="s">
        <v>126</v>
      </c>
      <c r="J147" s="166" t="s">
        <v>467</v>
      </c>
      <c r="K147" s="10" t="s">
        <v>127</v>
      </c>
      <c r="L147" s="84" t="s">
        <v>22</v>
      </c>
      <c r="M147" s="11">
        <v>44652</v>
      </c>
      <c r="N147" s="12">
        <v>44681</v>
      </c>
      <c r="O147" s="10">
        <v>5</v>
      </c>
      <c r="P147" s="84">
        <v>120</v>
      </c>
      <c r="Q147" s="84" t="s">
        <v>128</v>
      </c>
      <c r="R147" s="10" t="s">
        <v>129</v>
      </c>
      <c r="S147" s="14" t="s">
        <v>135</v>
      </c>
      <c r="T147" s="11"/>
      <c r="U147" s="12"/>
      <c r="V147" s="257" t="str">
        <f ca="1">IF(U147="","",
IF(U147="NA","",
IFERROR(VLOOKUP(EOMONTH(M147,-2)+1,IPCA!$A:$B,2,0),
VLOOKUP(EOMONTH(TODAY(),-2)+1,IPCA!$A:$B,2,0))/
VLOOKUP(EOMONTH(U147,-2)+1,IPCA!$A:$B,2,0)*
P147))</f>
        <v/>
      </c>
      <c r="W147" s="84"/>
      <c r="X147" s="13" t="s">
        <v>133</v>
      </c>
      <c r="Y147" s="166"/>
      <c r="Z147" s="107"/>
      <c r="AA147" s="108"/>
      <c r="AB147" s="15"/>
      <c r="AC147"/>
      <c r="AD147"/>
      <c r="AE147">
        <v>5</v>
      </c>
      <c r="AF147"/>
      <c r="AG147"/>
      <c r="AH147"/>
      <c r="AI147"/>
      <c r="AJ147"/>
      <c r="AK147"/>
      <c r="AL147"/>
      <c r="AM147" s="6"/>
      <c r="AN147" s="15"/>
      <c r="AO147"/>
      <c r="AP147"/>
      <c r="AQ147"/>
      <c r="AR147"/>
      <c r="AS147"/>
      <c r="AT147"/>
      <c r="AU147"/>
      <c r="AV147"/>
      <c r="AW147"/>
      <c r="AX147"/>
      <c r="AY147" s="6"/>
      <c r="AZ147" s="15"/>
      <c r="BA147"/>
      <c r="BB147"/>
      <c r="BC147"/>
      <c r="BD147"/>
      <c r="BE147"/>
      <c r="BF147"/>
      <c r="BG147"/>
      <c r="BH147"/>
      <c r="BI147"/>
      <c r="BJ147"/>
      <c r="BK147" s="6"/>
      <c r="BL147" s="15"/>
      <c r="BM147"/>
      <c r="BN147"/>
      <c r="BO147"/>
      <c r="BP147"/>
      <c r="BQ147"/>
      <c r="BR147"/>
      <c r="BS147"/>
      <c r="BT147"/>
      <c r="BU147"/>
      <c r="BV147"/>
      <c r="BW147" s="6"/>
      <c r="BX147" s="15"/>
      <c r="BY147"/>
      <c r="BZ147"/>
      <c r="CA147"/>
      <c r="CB147"/>
      <c r="CC147"/>
      <c r="CD147"/>
      <c r="CE147"/>
      <c r="CF147"/>
      <c r="CG147"/>
      <c r="CH147"/>
      <c r="CI147" s="6"/>
      <c r="CJ147" s="16">
        <f t="shared" si="46"/>
        <v>0.41095890410958902</v>
      </c>
      <c r="CK147" s="16" t="str">
        <f t="shared" si="47"/>
        <v/>
      </c>
      <c r="CL147" s="16" t="str">
        <f t="shared" si="48"/>
        <v/>
      </c>
      <c r="CM147" s="16" t="str">
        <f t="shared" si="49"/>
        <v/>
      </c>
      <c r="CN147" s="16" t="str">
        <f t="shared" si="50"/>
        <v/>
      </c>
      <c r="CO147" s="18"/>
      <c r="CP147" s="15"/>
      <c r="CQ147"/>
      <c r="CR147"/>
      <c r="CS147">
        <v>120</v>
      </c>
      <c r="CT147"/>
      <c r="CU147"/>
      <c r="CV147"/>
      <c r="CW147"/>
      <c r="CX147"/>
      <c r="CY147"/>
      <c r="CZ147"/>
      <c r="DA147" s="6"/>
      <c r="DB147" s="15"/>
      <c r="DC147"/>
      <c r="DD147"/>
      <c r="DE147"/>
      <c r="DF147"/>
      <c r="DG147"/>
      <c r="DH147"/>
      <c r="DI147"/>
      <c r="DJ147"/>
      <c r="DK147"/>
      <c r="DL147"/>
      <c r="DM147" s="6"/>
      <c r="DN147" s="15"/>
      <c r="DO147"/>
      <c r="DP147"/>
      <c r="DQ147"/>
      <c r="DR147"/>
      <c r="DS147"/>
      <c r="DT147"/>
      <c r="DU147"/>
      <c r="DV147"/>
      <c r="DW147"/>
      <c r="DX147"/>
      <c r="DY147" s="6"/>
      <c r="DZ147" s="15"/>
      <c r="EA147"/>
      <c r="EB147"/>
      <c r="EC147"/>
      <c r="ED147"/>
      <c r="EE147"/>
      <c r="EF147"/>
      <c r="EG147"/>
      <c r="EH147"/>
      <c r="EI147"/>
      <c r="EJ147"/>
      <c r="EK147" s="6"/>
      <c r="EL147" s="15"/>
      <c r="EM147"/>
      <c r="EN147"/>
      <c r="EO147"/>
      <c r="EP147"/>
      <c r="EQ147"/>
      <c r="ER147"/>
      <c r="ES147"/>
      <c r="ET147"/>
      <c r="EU147"/>
      <c r="EV147"/>
      <c r="EW147" s="6"/>
      <c r="EX147" s="16">
        <f t="shared" si="51"/>
        <v>9.8630136986301373</v>
      </c>
      <c r="EY147" s="16" t="str">
        <f t="shared" si="52"/>
        <v/>
      </c>
      <c r="EZ147" s="16" t="str">
        <f t="shared" si="53"/>
        <v/>
      </c>
      <c r="FA147" s="16" t="str">
        <f t="shared" si="54"/>
        <v/>
      </c>
      <c r="FB147" s="160" t="str">
        <f t="shared" si="55"/>
        <v/>
      </c>
      <c r="FC147" t="s">
        <v>204</v>
      </c>
      <c r="FD147" s="20" t="s">
        <v>126</v>
      </c>
      <c r="FF147" s="209" t="s">
        <v>206</v>
      </c>
      <c r="FH147" s="284">
        <f t="shared" ca="1" si="56"/>
        <v>0</v>
      </c>
      <c r="FI147" s="208">
        <f t="shared" si="57"/>
        <v>0.96666666666666667</v>
      </c>
      <c r="FJ147"/>
      <c r="FK147" t="str">
        <f t="shared" si="58"/>
        <v>CASA DOS VENTOS COMERCIALIZADORA DE ENERGIA S.A</v>
      </c>
      <c r="FL147" s="201">
        <f t="shared" ca="1" si="59"/>
        <v>226800</v>
      </c>
      <c r="FM147" s="201">
        <f t="shared" ca="1" si="60"/>
        <v>0</v>
      </c>
      <c r="FN147" s="200">
        <f>AB147*AB$2*IF($FC147="V",1,-1)*IF($Q147="Fixo",(CP147-INDEX('Curva Forward'!$C$5:$AN$13,MATCH(CONCATENATE(BD_COMERCIAL!$K147," ",BD_COMERCIAL!$L147),'Curva Forward'!$B$5:$B$13,0),MATCH(FN$4,'Curva Forward'!$C$4:$AN$4,0))),CP147)</f>
        <v>0</v>
      </c>
      <c r="FO147" s="200">
        <f>AC147*AC$2*IF($FC147="V",1,-1)*IF($Q147="Fixo",(CQ147-INDEX('Curva Forward'!$C$5:$AN$13,MATCH(CONCATENATE(BD_COMERCIAL!$K147," ",BD_COMERCIAL!$L147),'Curva Forward'!$B$5:$B$13,0),MATCH(FO$4,'Curva Forward'!$C$4:$AN$4,0))),CQ147)</f>
        <v>0</v>
      </c>
      <c r="FP147" s="200">
        <f>AD147*AD$2*IF($FC147="V",1,-1)*IF($Q147="Fixo",(CR147-INDEX('Curva Forward'!$C$5:$AN$13,MATCH(CONCATENATE(BD_COMERCIAL!$K147," ",BD_COMERCIAL!$L147),'Curva Forward'!$B$5:$B$13,0),MATCH(FP$4,'Curva Forward'!$C$4:$AN$4,0))),CR147)</f>
        <v>0</v>
      </c>
      <c r="FQ147" s="200">
        <f>AE147*AE$2*IF($FC147="V",1,-1)*IF($Q147="Fixo",(CS147-INDEX('Curva Forward'!$C$5:$AN$13,MATCH(CONCATENATE(BD_COMERCIAL!$K147," ",BD_COMERCIAL!$L147),'Curva Forward'!$B$5:$B$13,0),MATCH(FQ$4,'Curva Forward'!$C$4:$AN$4,0))),CS147)</f>
        <v>226800</v>
      </c>
      <c r="FR147" s="200">
        <f>AF147*AF$2*IF($FC147="V",1,-1)*IF($Q147="Fixo",(CT147-INDEX('Curva Forward'!$C$5:$AN$13,MATCH(CONCATENATE(BD_COMERCIAL!$K147," ",BD_COMERCIAL!$L147),'Curva Forward'!$B$5:$B$13,0),MATCH(FR$4,'Curva Forward'!$C$4:$AN$4,0))),CT147)</f>
        <v>0</v>
      </c>
      <c r="FS147" s="200">
        <f>AG147*AG$2*IF($FC147="V",1,-1)*IF($Q147="Fixo",(CU147-INDEX('Curva Forward'!$C$5:$AN$13,MATCH(CONCATENATE(BD_COMERCIAL!$K147," ",BD_COMERCIAL!$L147),'Curva Forward'!$B$5:$B$13,0),MATCH(FS$4,'Curva Forward'!$C$4:$AN$4,0))),CU147)</f>
        <v>0</v>
      </c>
      <c r="FT147" s="200">
        <f>AH147*AH$2*IF($FC147="V",1,-1)*IF($Q147="Fixo",(CV147-INDEX('Curva Forward'!$C$5:$AN$13,MATCH(CONCATENATE(BD_COMERCIAL!$K147," ",BD_COMERCIAL!$L147),'Curva Forward'!$B$5:$B$13,0),MATCH(FT$4,'Curva Forward'!$C$4:$AN$4,0))),CV147)</f>
        <v>0</v>
      </c>
      <c r="FU147" s="200">
        <f>AI147*AI$2*IF($FC147="V",1,-1)*IF($Q147="Fixo",(CW147-INDEX('Curva Forward'!$C$5:$AN$13,MATCH(CONCATENATE(BD_COMERCIAL!$K147," ",BD_COMERCIAL!$L147),'Curva Forward'!$B$5:$B$13,0),MATCH(FU$4,'Curva Forward'!$C$4:$AN$4,0))),CW147)</f>
        <v>0</v>
      </c>
      <c r="FV147" s="200">
        <f>AJ147*AJ$2*IF($FC147="V",1,-1)*IF($Q147="Fixo",(CX147-INDEX('Curva Forward'!$C$5:$AN$13,MATCH(CONCATENATE(BD_COMERCIAL!$K147," ",BD_COMERCIAL!$L147),'Curva Forward'!$B$5:$B$13,0),MATCH(FV$4,'Curva Forward'!$C$4:$AN$4,0))),CX147)</f>
        <v>0</v>
      </c>
      <c r="FW147" s="200">
        <f>AK147*AK$2*IF($FC147="V",1,-1)*IF($Q147="Fixo",(CY147-INDEX('Curva Forward'!$C$5:$AN$13,MATCH(CONCATENATE(BD_COMERCIAL!$K147," ",BD_COMERCIAL!$L147),'Curva Forward'!$B$5:$B$13,0),MATCH(FW$4,'Curva Forward'!$C$4:$AN$4,0))),CY147)</f>
        <v>0</v>
      </c>
      <c r="FX147" s="200">
        <f>AL147*AL$2*IF($FC147="V",1,-1)*IF($Q147="Fixo",(CZ147-INDEX('Curva Forward'!$C$5:$AN$13,MATCH(CONCATENATE(BD_COMERCIAL!$K147," ",BD_COMERCIAL!$L147),'Curva Forward'!$B$5:$B$13,0),MATCH(FX$4,'Curva Forward'!$C$4:$AN$4,0))),CZ147)</f>
        <v>0</v>
      </c>
      <c r="FY147" s="200">
        <f>AM147*AM$2*IF($FC147="V",1,-1)*IF($Q147="Fixo",(DA147-INDEX('Curva Forward'!$C$5:$AN$13,MATCH(CONCATENATE(BD_COMERCIAL!$K147," ",BD_COMERCIAL!$L147),'Curva Forward'!$B$5:$B$13,0),MATCH(FY$4,'Curva Forward'!$C$4:$AN$4,0))),DA147)</f>
        <v>0</v>
      </c>
      <c r="FZ147" s="200">
        <f>AN147*AN$2*IF($FC147="V",1,-1)*IF($Q147="Fixo",(DB147-INDEX('Curva Forward'!$C$5:$AN$13,MATCH(CONCATENATE(BD_COMERCIAL!$K147," ",BD_COMERCIAL!$L147),'Curva Forward'!$B$5:$B$13,0),MATCH(FZ$4,'Curva Forward'!$C$4:$AN$4,0))),DB147)</f>
        <v>0</v>
      </c>
      <c r="GA147" s="200">
        <f>AO147*AO$2*IF($FC147="V",1,-1)*IF($Q147="Fixo",(DC147-INDEX('Curva Forward'!$C$5:$AN$13,MATCH(CONCATENATE(BD_COMERCIAL!$K147," ",BD_COMERCIAL!$L147),'Curva Forward'!$B$5:$B$13,0),MATCH(GA$4,'Curva Forward'!$C$4:$AN$4,0))),DC147)</f>
        <v>0</v>
      </c>
      <c r="GB147" s="200">
        <f>AP147*AP$2*IF($FC147="V",1,-1)*IF($Q147="Fixo",(DD147-INDEX('Curva Forward'!$C$5:$AN$13,MATCH(CONCATENATE(BD_COMERCIAL!$K147," ",BD_COMERCIAL!$L147),'Curva Forward'!$B$5:$B$13,0),MATCH(GB$4,'Curva Forward'!$C$4:$AN$4,0))),DD147)</f>
        <v>0</v>
      </c>
      <c r="GC147" s="200">
        <f>AQ147*AQ$2*IF($FC147="V",1,-1)*IF($Q147="Fixo",(DE147-INDEX('Curva Forward'!$C$5:$AN$13,MATCH(CONCATENATE(BD_COMERCIAL!$K147," ",BD_COMERCIAL!$L147),'Curva Forward'!$B$5:$B$13,0),MATCH(GC$4,'Curva Forward'!$C$4:$AN$4,0))),DE147)</f>
        <v>0</v>
      </c>
      <c r="GD147" s="200">
        <f>AR147*AR$2*IF($FC147="V",1,-1)*IF($Q147="Fixo",(DF147-INDEX('Curva Forward'!$C$5:$AN$13,MATCH(CONCATENATE(BD_COMERCIAL!$K147," ",BD_COMERCIAL!$L147),'Curva Forward'!$B$5:$B$13,0),MATCH(GD$4,'Curva Forward'!$C$4:$AN$4,0))),DF147)</f>
        <v>0</v>
      </c>
      <c r="GE147" s="200">
        <f>AS147*AS$2*IF($FC147="V",1,-1)*IF($Q147="Fixo",(DG147-INDEX('Curva Forward'!$C$5:$AN$13,MATCH(CONCATENATE(BD_COMERCIAL!$K147," ",BD_COMERCIAL!$L147),'Curva Forward'!$B$5:$B$13,0),MATCH(GE$4,'Curva Forward'!$C$4:$AN$4,0))),DG147)</f>
        <v>0</v>
      </c>
      <c r="GF147" s="200">
        <f>AT147*AT$2*IF($FC147="V",1,-1)*IF($Q147="Fixo",(DH147-INDEX('Curva Forward'!$C$5:$AN$13,MATCH(CONCATENATE(BD_COMERCIAL!$K147," ",BD_COMERCIAL!$L147),'Curva Forward'!$B$5:$B$13,0),MATCH(GF$4,'Curva Forward'!$C$4:$AN$4,0))),DH147)</f>
        <v>0</v>
      </c>
      <c r="GG147" s="200">
        <f>AU147*AU$2*IF($FC147="V",1,-1)*IF($Q147="Fixo",(DI147-INDEX('Curva Forward'!$C$5:$AN$13,MATCH(CONCATENATE(BD_COMERCIAL!$K147," ",BD_COMERCIAL!$L147),'Curva Forward'!$B$5:$B$13,0),MATCH(GG$4,'Curva Forward'!$C$4:$AN$4,0))),DI147)</f>
        <v>0</v>
      </c>
      <c r="GH147" s="200">
        <f>AV147*AV$2*IF($FC147="V",1,-1)*IF($Q147="Fixo",(DJ147-INDEX('Curva Forward'!$C$5:$AN$13,MATCH(CONCATENATE(BD_COMERCIAL!$K147," ",BD_COMERCIAL!$L147),'Curva Forward'!$B$5:$B$13,0),MATCH(GH$4,'Curva Forward'!$C$4:$AN$4,0))),DJ147)</f>
        <v>0</v>
      </c>
      <c r="GI147" s="200">
        <f>AW147*AW$2*IF($FC147="V",1,-1)*IF($Q147="Fixo",(DK147-INDEX('Curva Forward'!$C$5:$AN$13,MATCH(CONCATENATE(BD_COMERCIAL!$K147," ",BD_COMERCIAL!$L147),'Curva Forward'!$B$5:$B$13,0),MATCH(GI$4,'Curva Forward'!$C$4:$AN$4,0))),DK147)</f>
        <v>0</v>
      </c>
      <c r="GJ147" s="200">
        <f>AX147*AX$2*IF($FC147="V",1,-1)*IF($Q147="Fixo",(DL147-INDEX('Curva Forward'!$C$5:$AN$13,MATCH(CONCATENATE(BD_COMERCIAL!$K147," ",BD_COMERCIAL!$L147),'Curva Forward'!$B$5:$B$13,0),MATCH(GJ$4,'Curva Forward'!$C$4:$AN$4,0))),DL147)</f>
        <v>0</v>
      </c>
      <c r="GK147" s="200">
        <f>AY147*AY$2*IF($FC147="V",1,-1)*IF($Q147="Fixo",(DM147-INDEX('Curva Forward'!$C$5:$AN$13,MATCH(CONCATENATE(BD_COMERCIAL!$K147," ",BD_COMERCIAL!$L147),'Curva Forward'!$B$5:$B$13,0),MATCH(GK$4,'Curva Forward'!$C$4:$AN$4,0))),DM147)</f>
        <v>0</v>
      </c>
      <c r="GL147" s="200">
        <f>IF(EZ147="",0,CL147*CL$2*IF($FC147="V",1,-1)*IF($Q147="Fixo",(EZ147-INDEX('Curva Forward'!$C$5:$AN$13,MATCH(CONCATENATE(BD_COMERCIAL!$K147," ",BD_COMERCIAL!$L147),'Curva Forward'!$B$5:$B$13,0),MATCH(GL$4,'Curva Forward'!$C$4:$AN$4,0))),EZ147))</f>
        <v>0</v>
      </c>
      <c r="GM147" s="200">
        <f>IF(FA147="",0,CM147*CM$2*IF($FC147="V",1,-1)*IF($Q147="Fixo",(FA147-INDEX('Curva Forward'!$C$5:$AN$13,MATCH(CONCATENATE(BD_COMERCIAL!$K147," ",BD_COMERCIAL!$L147),'Curva Forward'!$B$5:$B$13,0),MATCH(GM$4,'Curva Forward'!$C$4:$AN$4,0))),FA147))</f>
        <v>0</v>
      </c>
      <c r="GN147" s="200">
        <f>IF(FB147="",0,CN147*CN$2*IF($FC147="V",1,-1)*IF($Q147="Fixo",(FB147-INDEX('Curva Forward'!$C$5:$AN$13,MATCH(CONCATENATE(BD_COMERCIAL!$K147," ",BD_COMERCIAL!$L147),'Curva Forward'!$B$5:$B$13,0),MATCH(GN$4,'Curva Forward'!$C$4:$AN$4,0))),FB147))</f>
        <v>0</v>
      </c>
      <c r="GO147" s="201">
        <f t="shared" ca="1" si="61"/>
        <v>0</v>
      </c>
      <c r="GP147" s="201">
        <f t="shared" ca="1" si="62"/>
        <v>0</v>
      </c>
    </row>
    <row r="148" spans="1:198" s="117" customFormat="1" x14ac:dyDescent="0.25">
      <c r="A148" s="6"/>
      <c r="B148" s="7" t="s">
        <v>492</v>
      </c>
      <c r="C148" s="8">
        <v>44572</v>
      </c>
      <c r="D148" s="9" t="s">
        <v>124</v>
      </c>
      <c r="E148" s="9" t="s">
        <v>125</v>
      </c>
      <c r="F148" s="113">
        <v>3780401000108</v>
      </c>
      <c r="G148" s="10" t="s">
        <v>397</v>
      </c>
      <c r="H148" s="113">
        <v>33933760000100</v>
      </c>
      <c r="I148" s="9" t="s">
        <v>126</v>
      </c>
      <c r="J148" s="166" t="s">
        <v>467</v>
      </c>
      <c r="K148" s="10" t="s">
        <v>127</v>
      </c>
      <c r="L148" s="84" t="s">
        <v>22</v>
      </c>
      <c r="M148" s="11">
        <v>44682</v>
      </c>
      <c r="N148" s="12">
        <v>44712</v>
      </c>
      <c r="O148" s="10">
        <v>5</v>
      </c>
      <c r="P148" s="84">
        <v>132</v>
      </c>
      <c r="Q148" s="84" t="s">
        <v>128</v>
      </c>
      <c r="R148" s="10" t="s">
        <v>129</v>
      </c>
      <c r="S148" s="14" t="s">
        <v>135</v>
      </c>
      <c r="T148" s="11"/>
      <c r="U148" s="12"/>
      <c r="V148" s="257" t="str">
        <f ca="1">IF(U148="","",
IF(U148="NA","",
IFERROR(VLOOKUP(EOMONTH(M148,-2)+1,IPCA!$A:$B,2,0),
VLOOKUP(EOMONTH(TODAY(),-2)+1,IPCA!$A:$B,2,0))/
VLOOKUP(EOMONTH(U148,-2)+1,IPCA!$A:$B,2,0)*
P148))</f>
        <v/>
      </c>
      <c r="W148" s="84"/>
      <c r="X148" s="13" t="s">
        <v>133</v>
      </c>
      <c r="Y148" s="166"/>
      <c r="Z148" s="107"/>
      <c r="AA148" s="108"/>
      <c r="AB148" s="15"/>
      <c r="AC148"/>
      <c r="AD148"/>
      <c r="AE148"/>
      <c r="AF148">
        <v>5</v>
      </c>
      <c r="AG148"/>
      <c r="AH148"/>
      <c r="AI148"/>
      <c r="AJ148"/>
      <c r="AK148"/>
      <c r="AL148"/>
      <c r="AM148" s="6"/>
      <c r="AN148" s="15"/>
      <c r="AO148"/>
      <c r="AP148"/>
      <c r="AQ148"/>
      <c r="AR148"/>
      <c r="AS148"/>
      <c r="AT148"/>
      <c r="AU148"/>
      <c r="AV148"/>
      <c r="AW148"/>
      <c r="AX148"/>
      <c r="AY148" s="6"/>
      <c r="AZ148" s="15"/>
      <c r="BA148"/>
      <c r="BB148"/>
      <c r="BC148"/>
      <c r="BD148"/>
      <c r="BE148"/>
      <c r="BF148"/>
      <c r="BG148"/>
      <c r="BH148"/>
      <c r="BI148"/>
      <c r="BJ148"/>
      <c r="BK148" s="6"/>
      <c r="BL148" s="15"/>
      <c r="BM148"/>
      <c r="BN148"/>
      <c r="BO148"/>
      <c r="BP148"/>
      <c r="BQ148"/>
      <c r="BR148"/>
      <c r="BS148"/>
      <c r="BT148"/>
      <c r="BU148"/>
      <c r="BV148"/>
      <c r="BW148" s="6"/>
      <c r="BX148" s="15"/>
      <c r="BY148"/>
      <c r="BZ148"/>
      <c r="CA148"/>
      <c r="CB148"/>
      <c r="CC148"/>
      <c r="CD148"/>
      <c r="CE148"/>
      <c r="CF148"/>
      <c r="CG148"/>
      <c r="CH148"/>
      <c r="CI148" s="6"/>
      <c r="CJ148" s="16">
        <f t="shared" si="46"/>
        <v>0.42465753424657532</v>
      </c>
      <c r="CK148" s="16" t="str">
        <f t="shared" si="47"/>
        <v/>
      </c>
      <c r="CL148" s="16" t="str">
        <f t="shared" si="48"/>
        <v/>
      </c>
      <c r="CM148" s="16" t="str">
        <f t="shared" si="49"/>
        <v/>
      </c>
      <c r="CN148" s="16" t="str">
        <f t="shared" si="50"/>
        <v/>
      </c>
      <c r="CO148" s="18"/>
      <c r="CP148" s="15"/>
      <c r="CQ148"/>
      <c r="CR148"/>
      <c r="CS148"/>
      <c r="CT148">
        <v>132</v>
      </c>
      <c r="CU148"/>
      <c r="CV148"/>
      <c r="CW148"/>
      <c r="CX148"/>
      <c r="CY148"/>
      <c r="CZ148"/>
      <c r="DA148" s="6"/>
      <c r="DB148" s="15"/>
      <c r="DC148"/>
      <c r="DD148"/>
      <c r="DE148"/>
      <c r="DF148"/>
      <c r="DG148"/>
      <c r="DH148"/>
      <c r="DI148"/>
      <c r="DJ148"/>
      <c r="DK148"/>
      <c r="DL148"/>
      <c r="DM148" s="6"/>
      <c r="DN148" s="15"/>
      <c r="DO148"/>
      <c r="DP148"/>
      <c r="DQ148"/>
      <c r="DR148"/>
      <c r="DS148"/>
      <c r="DT148"/>
      <c r="DU148"/>
      <c r="DV148"/>
      <c r="DW148"/>
      <c r="DX148"/>
      <c r="DY148" s="6"/>
      <c r="DZ148" s="15"/>
      <c r="EA148"/>
      <c r="EB148"/>
      <c r="EC148"/>
      <c r="ED148"/>
      <c r="EE148"/>
      <c r="EF148"/>
      <c r="EG148"/>
      <c r="EH148"/>
      <c r="EI148"/>
      <c r="EJ148"/>
      <c r="EK148" s="6"/>
      <c r="EL148" s="15"/>
      <c r="EM148"/>
      <c r="EN148"/>
      <c r="EO148"/>
      <c r="EP148"/>
      <c r="EQ148"/>
      <c r="ER148"/>
      <c r="ES148"/>
      <c r="ET148"/>
      <c r="EU148"/>
      <c r="EV148"/>
      <c r="EW148" s="6"/>
      <c r="EX148" s="16">
        <f t="shared" si="51"/>
        <v>11.210958904109589</v>
      </c>
      <c r="EY148" s="16" t="str">
        <f t="shared" si="52"/>
        <v/>
      </c>
      <c r="EZ148" s="16" t="str">
        <f t="shared" si="53"/>
        <v/>
      </c>
      <c r="FA148" s="16" t="str">
        <f t="shared" si="54"/>
        <v/>
      </c>
      <c r="FB148" s="160" t="str">
        <f t="shared" si="55"/>
        <v/>
      </c>
      <c r="FC148" t="s">
        <v>204</v>
      </c>
      <c r="FD148" s="20" t="s">
        <v>126</v>
      </c>
      <c r="FF148" s="209" t="s">
        <v>206</v>
      </c>
      <c r="FH148" s="284">
        <f t="shared" ca="1" si="56"/>
        <v>0</v>
      </c>
      <c r="FI148" s="208">
        <f t="shared" si="57"/>
        <v>1</v>
      </c>
      <c r="FJ148"/>
      <c r="FK148" t="str">
        <f t="shared" si="58"/>
        <v>CASA DOS VENTOS COMERCIALIZADORA DE ENERGIA S.A</v>
      </c>
      <c r="FL148" s="201">
        <f t="shared" ca="1" si="59"/>
        <v>282720</v>
      </c>
      <c r="FM148" s="201">
        <f t="shared" ca="1" si="60"/>
        <v>0</v>
      </c>
      <c r="FN148" s="200">
        <f>AB148*AB$2*IF($FC148="V",1,-1)*IF($Q148="Fixo",(CP148-INDEX('Curva Forward'!$C$5:$AN$13,MATCH(CONCATENATE(BD_COMERCIAL!$K148," ",BD_COMERCIAL!$L148),'Curva Forward'!$B$5:$B$13,0),MATCH(FN$4,'Curva Forward'!$C$4:$AN$4,0))),CP148)</f>
        <v>0</v>
      </c>
      <c r="FO148" s="200">
        <f>AC148*AC$2*IF($FC148="V",1,-1)*IF($Q148="Fixo",(CQ148-INDEX('Curva Forward'!$C$5:$AN$13,MATCH(CONCATENATE(BD_COMERCIAL!$K148," ",BD_COMERCIAL!$L148),'Curva Forward'!$B$5:$B$13,0),MATCH(FO$4,'Curva Forward'!$C$4:$AN$4,0))),CQ148)</f>
        <v>0</v>
      </c>
      <c r="FP148" s="200">
        <f>AD148*AD$2*IF($FC148="V",1,-1)*IF($Q148="Fixo",(CR148-INDEX('Curva Forward'!$C$5:$AN$13,MATCH(CONCATENATE(BD_COMERCIAL!$K148," ",BD_COMERCIAL!$L148),'Curva Forward'!$B$5:$B$13,0),MATCH(FP$4,'Curva Forward'!$C$4:$AN$4,0))),CR148)</f>
        <v>0</v>
      </c>
      <c r="FQ148" s="200">
        <f>AE148*AE$2*IF($FC148="V",1,-1)*IF($Q148="Fixo",(CS148-INDEX('Curva Forward'!$C$5:$AN$13,MATCH(CONCATENATE(BD_COMERCIAL!$K148," ",BD_COMERCIAL!$L148),'Curva Forward'!$B$5:$B$13,0),MATCH(FQ$4,'Curva Forward'!$C$4:$AN$4,0))),CS148)</f>
        <v>0</v>
      </c>
      <c r="FR148" s="200">
        <f>AF148*AF$2*IF($FC148="V",1,-1)*IF($Q148="Fixo",(CT148-INDEX('Curva Forward'!$C$5:$AN$13,MATCH(CONCATENATE(BD_COMERCIAL!$K148," ",BD_COMERCIAL!$L148),'Curva Forward'!$B$5:$B$13,0),MATCH(FR$4,'Curva Forward'!$C$4:$AN$4,0))),CT148)</f>
        <v>282720</v>
      </c>
      <c r="FS148" s="200">
        <f>AG148*AG$2*IF($FC148="V",1,-1)*IF($Q148="Fixo",(CU148-INDEX('Curva Forward'!$C$5:$AN$13,MATCH(CONCATENATE(BD_COMERCIAL!$K148," ",BD_COMERCIAL!$L148),'Curva Forward'!$B$5:$B$13,0),MATCH(FS$4,'Curva Forward'!$C$4:$AN$4,0))),CU148)</f>
        <v>0</v>
      </c>
      <c r="FT148" s="200">
        <f>AH148*AH$2*IF($FC148="V",1,-1)*IF($Q148="Fixo",(CV148-INDEX('Curva Forward'!$C$5:$AN$13,MATCH(CONCATENATE(BD_COMERCIAL!$K148," ",BD_COMERCIAL!$L148),'Curva Forward'!$B$5:$B$13,0),MATCH(FT$4,'Curva Forward'!$C$4:$AN$4,0))),CV148)</f>
        <v>0</v>
      </c>
      <c r="FU148" s="200">
        <f>AI148*AI$2*IF($FC148="V",1,-1)*IF($Q148="Fixo",(CW148-INDEX('Curva Forward'!$C$5:$AN$13,MATCH(CONCATENATE(BD_COMERCIAL!$K148," ",BD_COMERCIAL!$L148),'Curva Forward'!$B$5:$B$13,0),MATCH(FU$4,'Curva Forward'!$C$4:$AN$4,0))),CW148)</f>
        <v>0</v>
      </c>
      <c r="FV148" s="200">
        <f>AJ148*AJ$2*IF($FC148="V",1,-1)*IF($Q148="Fixo",(CX148-INDEX('Curva Forward'!$C$5:$AN$13,MATCH(CONCATENATE(BD_COMERCIAL!$K148," ",BD_COMERCIAL!$L148),'Curva Forward'!$B$5:$B$13,0),MATCH(FV$4,'Curva Forward'!$C$4:$AN$4,0))),CX148)</f>
        <v>0</v>
      </c>
      <c r="FW148" s="200">
        <f>AK148*AK$2*IF($FC148="V",1,-1)*IF($Q148="Fixo",(CY148-INDEX('Curva Forward'!$C$5:$AN$13,MATCH(CONCATENATE(BD_COMERCIAL!$K148," ",BD_COMERCIAL!$L148),'Curva Forward'!$B$5:$B$13,0),MATCH(FW$4,'Curva Forward'!$C$4:$AN$4,0))),CY148)</f>
        <v>0</v>
      </c>
      <c r="FX148" s="200">
        <f>AL148*AL$2*IF($FC148="V",1,-1)*IF($Q148="Fixo",(CZ148-INDEX('Curva Forward'!$C$5:$AN$13,MATCH(CONCATENATE(BD_COMERCIAL!$K148," ",BD_COMERCIAL!$L148),'Curva Forward'!$B$5:$B$13,0),MATCH(FX$4,'Curva Forward'!$C$4:$AN$4,0))),CZ148)</f>
        <v>0</v>
      </c>
      <c r="FY148" s="200">
        <f>AM148*AM$2*IF($FC148="V",1,-1)*IF($Q148="Fixo",(DA148-INDEX('Curva Forward'!$C$5:$AN$13,MATCH(CONCATENATE(BD_COMERCIAL!$K148," ",BD_COMERCIAL!$L148),'Curva Forward'!$B$5:$B$13,0),MATCH(FY$4,'Curva Forward'!$C$4:$AN$4,0))),DA148)</f>
        <v>0</v>
      </c>
      <c r="FZ148" s="200">
        <f>AN148*AN$2*IF($FC148="V",1,-1)*IF($Q148="Fixo",(DB148-INDEX('Curva Forward'!$C$5:$AN$13,MATCH(CONCATENATE(BD_COMERCIAL!$K148," ",BD_COMERCIAL!$L148),'Curva Forward'!$B$5:$B$13,0),MATCH(FZ$4,'Curva Forward'!$C$4:$AN$4,0))),DB148)</f>
        <v>0</v>
      </c>
      <c r="GA148" s="200">
        <f>AO148*AO$2*IF($FC148="V",1,-1)*IF($Q148="Fixo",(DC148-INDEX('Curva Forward'!$C$5:$AN$13,MATCH(CONCATENATE(BD_COMERCIAL!$K148," ",BD_COMERCIAL!$L148),'Curva Forward'!$B$5:$B$13,0),MATCH(GA$4,'Curva Forward'!$C$4:$AN$4,0))),DC148)</f>
        <v>0</v>
      </c>
      <c r="GB148" s="200">
        <f>AP148*AP$2*IF($FC148="V",1,-1)*IF($Q148="Fixo",(DD148-INDEX('Curva Forward'!$C$5:$AN$13,MATCH(CONCATENATE(BD_COMERCIAL!$K148," ",BD_COMERCIAL!$L148),'Curva Forward'!$B$5:$B$13,0),MATCH(GB$4,'Curva Forward'!$C$4:$AN$4,0))),DD148)</f>
        <v>0</v>
      </c>
      <c r="GC148" s="200">
        <f>AQ148*AQ$2*IF($FC148="V",1,-1)*IF($Q148="Fixo",(DE148-INDEX('Curva Forward'!$C$5:$AN$13,MATCH(CONCATENATE(BD_COMERCIAL!$K148," ",BD_COMERCIAL!$L148),'Curva Forward'!$B$5:$B$13,0),MATCH(GC$4,'Curva Forward'!$C$4:$AN$4,0))),DE148)</f>
        <v>0</v>
      </c>
      <c r="GD148" s="200">
        <f>AR148*AR$2*IF($FC148="V",1,-1)*IF($Q148="Fixo",(DF148-INDEX('Curva Forward'!$C$5:$AN$13,MATCH(CONCATENATE(BD_COMERCIAL!$K148," ",BD_COMERCIAL!$L148),'Curva Forward'!$B$5:$B$13,0),MATCH(GD$4,'Curva Forward'!$C$4:$AN$4,0))),DF148)</f>
        <v>0</v>
      </c>
      <c r="GE148" s="200">
        <f>AS148*AS$2*IF($FC148="V",1,-1)*IF($Q148="Fixo",(DG148-INDEX('Curva Forward'!$C$5:$AN$13,MATCH(CONCATENATE(BD_COMERCIAL!$K148," ",BD_COMERCIAL!$L148),'Curva Forward'!$B$5:$B$13,0),MATCH(GE$4,'Curva Forward'!$C$4:$AN$4,0))),DG148)</f>
        <v>0</v>
      </c>
      <c r="GF148" s="200">
        <f>AT148*AT$2*IF($FC148="V",1,-1)*IF($Q148="Fixo",(DH148-INDEX('Curva Forward'!$C$5:$AN$13,MATCH(CONCATENATE(BD_COMERCIAL!$K148," ",BD_COMERCIAL!$L148),'Curva Forward'!$B$5:$B$13,0),MATCH(GF$4,'Curva Forward'!$C$4:$AN$4,0))),DH148)</f>
        <v>0</v>
      </c>
      <c r="GG148" s="200">
        <f>AU148*AU$2*IF($FC148="V",1,-1)*IF($Q148="Fixo",(DI148-INDEX('Curva Forward'!$C$5:$AN$13,MATCH(CONCATENATE(BD_COMERCIAL!$K148," ",BD_COMERCIAL!$L148),'Curva Forward'!$B$5:$B$13,0),MATCH(GG$4,'Curva Forward'!$C$4:$AN$4,0))),DI148)</f>
        <v>0</v>
      </c>
      <c r="GH148" s="200">
        <f>AV148*AV$2*IF($FC148="V",1,-1)*IF($Q148="Fixo",(DJ148-INDEX('Curva Forward'!$C$5:$AN$13,MATCH(CONCATENATE(BD_COMERCIAL!$K148," ",BD_COMERCIAL!$L148),'Curva Forward'!$B$5:$B$13,0),MATCH(GH$4,'Curva Forward'!$C$4:$AN$4,0))),DJ148)</f>
        <v>0</v>
      </c>
      <c r="GI148" s="200">
        <f>AW148*AW$2*IF($FC148="V",1,-1)*IF($Q148="Fixo",(DK148-INDEX('Curva Forward'!$C$5:$AN$13,MATCH(CONCATENATE(BD_COMERCIAL!$K148," ",BD_COMERCIAL!$L148),'Curva Forward'!$B$5:$B$13,0),MATCH(GI$4,'Curva Forward'!$C$4:$AN$4,0))),DK148)</f>
        <v>0</v>
      </c>
      <c r="GJ148" s="200">
        <f>AX148*AX$2*IF($FC148="V",1,-1)*IF($Q148="Fixo",(DL148-INDEX('Curva Forward'!$C$5:$AN$13,MATCH(CONCATENATE(BD_COMERCIAL!$K148," ",BD_COMERCIAL!$L148),'Curva Forward'!$B$5:$B$13,0),MATCH(GJ$4,'Curva Forward'!$C$4:$AN$4,0))),DL148)</f>
        <v>0</v>
      </c>
      <c r="GK148" s="200">
        <f>AY148*AY$2*IF($FC148="V",1,-1)*IF($Q148="Fixo",(DM148-INDEX('Curva Forward'!$C$5:$AN$13,MATCH(CONCATENATE(BD_COMERCIAL!$K148," ",BD_COMERCIAL!$L148),'Curva Forward'!$B$5:$B$13,0),MATCH(GK$4,'Curva Forward'!$C$4:$AN$4,0))),DM148)</f>
        <v>0</v>
      </c>
      <c r="GL148" s="200">
        <f>IF(EZ148="",0,CL148*CL$2*IF($FC148="V",1,-1)*IF($Q148="Fixo",(EZ148-INDEX('Curva Forward'!$C$5:$AN$13,MATCH(CONCATENATE(BD_COMERCIAL!$K148," ",BD_COMERCIAL!$L148),'Curva Forward'!$B$5:$B$13,0),MATCH(GL$4,'Curva Forward'!$C$4:$AN$4,0))),EZ148))</f>
        <v>0</v>
      </c>
      <c r="GM148" s="200">
        <f>IF(FA148="",0,CM148*CM$2*IF($FC148="V",1,-1)*IF($Q148="Fixo",(FA148-INDEX('Curva Forward'!$C$5:$AN$13,MATCH(CONCATENATE(BD_COMERCIAL!$K148," ",BD_COMERCIAL!$L148),'Curva Forward'!$B$5:$B$13,0),MATCH(GM$4,'Curva Forward'!$C$4:$AN$4,0))),FA148))</f>
        <v>0</v>
      </c>
      <c r="GN148" s="200">
        <f>IF(FB148="",0,CN148*CN$2*IF($FC148="V",1,-1)*IF($Q148="Fixo",(FB148-INDEX('Curva Forward'!$C$5:$AN$13,MATCH(CONCATENATE(BD_COMERCIAL!$K148," ",BD_COMERCIAL!$L148),'Curva Forward'!$B$5:$B$13,0),MATCH(GN$4,'Curva Forward'!$C$4:$AN$4,0))),FB148))</f>
        <v>0</v>
      </c>
      <c r="GO148" s="201">
        <f t="shared" ca="1" si="61"/>
        <v>0</v>
      </c>
      <c r="GP148" s="201">
        <f t="shared" ca="1" si="62"/>
        <v>0</v>
      </c>
    </row>
    <row r="149" spans="1:198" s="117" customFormat="1" x14ac:dyDescent="0.25">
      <c r="A149" s="6"/>
      <c r="B149" s="7" t="s">
        <v>493</v>
      </c>
      <c r="C149" s="8">
        <v>44572</v>
      </c>
      <c r="D149" s="9" t="s">
        <v>131</v>
      </c>
      <c r="E149" s="9" t="s">
        <v>196</v>
      </c>
      <c r="F149" s="113">
        <v>26940979000171</v>
      </c>
      <c r="G149" s="10" t="s">
        <v>125</v>
      </c>
      <c r="H149" s="113">
        <v>3780401000108</v>
      </c>
      <c r="I149" s="9" t="s">
        <v>126</v>
      </c>
      <c r="J149" s="166" t="s">
        <v>467</v>
      </c>
      <c r="K149" s="10" t="s">
        <v>127</v>
      </c>
      <c r="L149" s="84" t="s">
        <v>22</v>
      </c>
      <c r="M149" s="11">
        <v>44593</v>
      </c>
      <c r="N149" s="12">
        <v>44620</v>
      </c>
      <c r="O149" s="10">
        <v>1.3</v>
      </c>
      <c r="P149" s="84">
        <v>94</v>
      </c>
      <c r="Q149" s="84" t="s">
        <v>128</v>
      </c>
      <c r="R149" s="10" t="s">
        <v>129</v>
      </c>
      <c r="S149" s="14" t="s">
        <v>135</v>
      </c>
      <c r="T149" s="11"/>
      <c r="U149" s="12"/>
      <c r="V149" s="257" t="str">
        <f ca="1">IF(U149="","",
IF(U149="NA","",
IFERROR(VLOOKUP(EOMONTH(M149,-2)+1,IPCA!$A:$B,2,0),
VLOOKUP(EOMONTH(TODAY(),-2)+1,IPCA!$A:$B,2,0))/
VLOOKUP(EOMONTH(U149,-2)+1,IPCA!$A:$B,2,0)*
P149))</f>
        <v/>
      </c>
      <c r="W149" s="84"/>
      <c r="X149" s="13" t="s">
        <v>6</v>
      </c>
      <c r="Y149" s="166"/>
      <c r="Z149" s="107"/>
      <c r="AA149" s="108"/>
      <c r="AB149" s="15"/>
      <c r="AC149">
        <v>1.3</v>
      </c>
      <c r="AD149"/>
      <c r="AE149"/>
      <c r="AF149"/>
      <c r="AG149"/>
      <c r="AH149"/>
      <c r="AI149"/>
      <c r="AJ149"/>
      <c r="AK149"/>
      <c r="AL149"/>
      <c r="AM149" s="6"/>
      <c r="AN149" s="15"/>
      <c r="AO149"/>
      <c r="AP149"/>
      <c r="AQ149"/>
      <c r="AR149"/>
      <c r="AS149"/>
      <c r="AT149"/>
      <c r="AU149"/>
      <c r="AV149"/>
      <c r="AW149"/>
      <c r="AX149"/>
      <c r="AY149" s="6"/>
      <c r="AZ149" s="15"/>
      <c r="BA149"/>
      <c r="BB149"/>
      <c r="BC149"/>
      <c r="BD149"/>
      <c r="BE149"/>
      <c r="BF149"/>
      <c r="BG149"/>
      <c r="BH149"/>
      <c r="BI149"/>
      <c r="BJ149"/>
      <c r="BK149" s="6"/>
      <c r="BL149" s="15"/>
      <c r="BM149"/>
      <c r="BN149"/>
      <c r="BO149"/>
      <c r="BP149"/>
      <c r="BQ149"/>
      <c r="BR149"/>
      <c r="BS149"/>
      <c r="BT149"/>
      <c r="BU149"/>
      <c r="BV149"/>
      <c r="BW149" s="6"/>
      <c r="BX149" s="15"/>
      <c r="BY149"/>
      <c r="BZ149"/>
      <c r="CA149"/>
      <c r="CB149"/>
      <c r="CC149"/>
      <c r="CD149"/>
      <c r="CE149"/>
      <c r="CF149"/>
      <c r="CG149"/>
      <c r="CH149"/>
      <c r="CI149" s="6"/>
      <c r="CJ149" s="16">
        <f t="shared" si="46"/>
        <v>9.9726027397260275E-2</v>
      </c>
      <c r="CK149" s="16" t="str">
        <f t="shared" si="47"/>
        <v/>
      </c>
      <c r="CL149" s="16" t="str">
        <f t="shared" si="48"/>
        <v/>
      </c>
      <c r="CM149" s="16" t="str">
        <f t="shared" si="49"/>
        <v/>
      </c>
      <c r="CN149" s="16" t="str">
        <f t="shared" si="50"/>
        <v/>
      </c>
      <c r="CO149" s="18"/>
      <c r="CP149" s="15"/>
      <c r="CQ149">
        <v>94</v>
      </c>
      <c r="CR149"/>
      <c r="CS149"/>
      <c r="CT149"/>
      <c r="CU149"/>
      <c r="CV149"/>
      <c r="CW149"/>
      <c r="CX149"/>
      <c r="CY149"/>
      <c r="CZ149"/>
      <c r="DA149" s="6"/>
      <c r="DB149" s="15"/>
      <c r="DC149"/>
      <c r="DD149"/>
      <c r="DE149"/>
      <c r="DF149"/>
      <c r="DG149"/>
      <c r="DH149"/>
      <c r="DI149"/>
      <c r="DJ149"/>
      <c r="DK149"/>
      <c r="DL149"/>
      <c r="DM149" s="6"/>
      <c r="DN149" s="15"/>
      <c r="DO149"/>
      <c r="DP149"/>
      <c r="DQ149"/>
      <c r="DR149"/>
      <c r="DS149"/>
      <c r="DT149"/>
      <c r="DU149"/>
      <c r="DV149"/>
      <c r="DW149"/>
      <c r="DX149"/>
      <c r="DY149" s="6"/>
      <c r="DZ149" s="15"/>
      <c r="EA149"/>
      <c r="EB149"/>
      <c r="EC149"/>
      <c r="ED149"/>
      <c r="EE149"/>
      <c r="EF149"/>
      <c r="EG149"/>
      <c r="EH149"/>
      <c r="EI149"/>
      <c r="EJ149"/>
      <c r="EK149" s="6"/>
      <c r="EL149" s="15"/>
      <c r="EM149"/>
      <c r="EN149"/>
      <c r="EO149"/>
      <c r="EP149"/>
      <c r="EQ149"/>
      <c r="ER149"/>
      <c r="ES149"/>
      <c r="ET149"/>
      <c r="EU149"/>
      <c r="EV149"/>
      <c r="EW149" s="6"/>
      <c r="EX149" s="16">
        <f t="shared" si="51"/>
        <v>7.2109589041095887</v>
      </c>
      <c r="EY149" s="16" t="str">
        <f t="shared" si="52"/>
        <v/>
      </c>
      <c r="EZ149" s="16" t="str">
        <f t="shared" si="53"/>
        <v/>
      </c>
      <c r="FA149" s="16" t="str">
        <f t="shared" si="54"/>
        <v/>
      </c>
      <c r="FB149" s="160" t="str">
        <f t="shared" si="55"/>
        <v/>
      </c>
      <c r="FC149" t="s">
        <v>205</v>
      </c>
      <c r="FD149" s="20" t="s">
        <v>126</v>
      </c>
      <c r="FF149" s="209" t="s">
        <v>206</v>
      </c>
      <c r="FH149" s="284">
        <f t="shared" ca="1" si="56"/>
        <v>0</v>
      </c>
      <c r="FI149" s="208">
        <f t="shared" si="57"/>
        <v>0.9</v>
      </c>
      <c r="FJ149"/>
      <c r="FK149" t="str">
        <f t="shared" si="58"/>
        <v>Esfera Comercializadora de Energia Ltda</v>
      </c>
      <c r="FL149" s="201">
        <f t="shared" ca="1" si="59"/>
        <v>-32323.200000000001</v>
      </c>
      <c r="FM149" s="201">
        <f t="shared" ca="1" si="60"/>
        <v>0</v>
      </c>
      <c r="FN149" s="200">
        <f>AB149*AB$2*IF($FC149="V",1,-1)*IF($Q149="Fixo",(CP149-INDEX('Curva Forward'!$C$5:$AN$13,MATCH(CONCATENATE(BD_COMERCIAL!$K149," ",BD_COMERCIAL!$L149),'Curva Forward'!$B$5:$B$13,0),MATCH(FN$4,'Curva Forward'!$C$4:$AN$4,0))),CP149)</f>
        <v>0</v>
      </c>
      <c r="FO149" s="200">
        <f>AC149*AC$2*IF($FC149="V",1,-1)*IF($Q149="Fixo",(CQ149-INDEX('Curva Forward'!$C$5:$AN$13,MATCH(CONCATENATE(BD_COMERCIAL!$K149," ",BD_COMERCIAL!$L149),'Curva Forward'!$B$5:$B$13,0),MATCH(FO$4,'Curva Forward'!$C$4:$AN$4,0))),CQ149)</f>
        <v>-32323.200000000001</v>
      </c>
      <c r="FP149" s="200">
        <f>AD149*AD$2*IF($FC149="V",1,-1)*IF($Q149="Fixo",(CR149-INDEX('Curva Forward'!$C$5:$AN$13,MATCH(CONCATENATE(BD_COMERCIAL!$K149," ",BD_COMERCIAL!$L149),'Curva Forward'!$B$5:$B$13,0),MATCH(FP$4,'Curva Forward'!$C$4:$AN$4,0))),CR149)</f>
        <v>0</v>
      </c>
      <c r="FQ149" s="200">
        <f>AE149*AE$2*IF($FC149="V",1,-1)*IF($Q149="Fixo",(CS149-INDEX('Curva Forward'!$C$5:$AN$13,MATCH(CONCATENATE(BD_COMERCIAL!$K149," ",BD_COMERCIAL!$L149),'Curva Forward'!$B$5:$B$13,0),MATCH(FQ$4,'Curva Forward'!$C$4:$AN$4,0))),CS149)</f>
        <v>0</v>
      </c>
      <c r="FR149" s="200">
        <f>AF149*AF$2*IF($FC149="V",1,-1)*IF($Q149="Fixo",(CT149-INDEX('Curva Forward'!$C$5:$AN$13,MATCH(CONCATENATE(BD_COMERCIAL!$K149," ",BD_COMERCIAL!$L149),'Curva Forward'!$B$5:$B$13,0),MATCH(FR$4,'Curva Forward'!$C$4:$AN$4,0))),CT149)</f>
        <v>0</v>
      </c>
      <c r="FS149" s="200">
        <f>AG149*AG$2*IF($FC149="V",1,-1)*IF($Q149="Fixo",(CU149-INDEX('Curva Forward'!$C$5:$AN$13,MATCH(CONCATENATE(BD_COMERCIAL!$K149," ",BD_COMERCIAL!$L149),'Curva Forward'!$B$5:$B$13,0),MATCH(FS$4,'Curva Forward'!$C$4:$AN$4,0))),CU149)</f>
        <v>0</v>
      </c>
      <c r="FT149" s="200">
        <f>AH149*AH$2*IF($FC149="V",1,-1)*IF($Q149="Fixo",(CV149-INDEX('Curva Forward'!$C$5:$AN$13,MATCH(CONCATENATE(BD_COMERCIAL!$K149," ",BD_COMERCIAL!$L149),'Curva Forward'!$B$5:$B$13,0),MATCH(FT$4,'Curva Forward'!$C$4:$AN$4,0))),CV149)</f>
        <v>0</v>
      </c>
      <c r="FU149" s="200">
        <f>AI149*AI$2*IF($FC149="V",1,-1)*IF($Q149="Fixo",(CW149-INDEX('Curva Forward'!$C$5:$AN$13,MATCH(CONCATENATE(BD_COMERCIAL!$K149," ",BD_COMERCIAL!$L149),'Curva Forward'!$B$5:$B$13,0),MATCH(FU$4,'Curva Forward'!$C$4:$AN$4,0))),CW149)</f>
        <v>0</v>
      </c>
      <c r="FV149" s="200">
        <f>AJ149*AJ$2*IF($FC149="V",1,-1)*IF($Q149="Fixo",(CX149-INDEX('Curva Forward'!$C$5:$AN$13,MATCH(CONCATENATE(BD_COMERCIAL!$K149," ",BD_COMERCIAL!$L149),'Curva Forward'!$B$5:$B$13,0),MATCH(FV$4,'Curva Forward'!$C$4:$AN$4,0))),CX149)</f>
        <v>0</v>
      </c>
      <c r="FW149" s="200">
        <f>AK149*AK$2*IF($FC149="V",1,-1)*IF($Q149="Fixo",(CY149-INDEX('Curva Forward'!$C$5:$AN$13,MATCH(CONCATENATE(BD_COMERCIAL!$K149," ",BD_COMERCIAL!$L149),'Curva Forward'!$B$5:$B$13,0),MATCH(FW$4,'Curva Forward'!$C$4:$AN$4,0))),CY149)</f>
        <v>0</v>
      </c>
      <c r="FX149" s="200">
        <f>AL149*AL$2*IF($FC149="V",1,-1)*IF($Q149="Fixo",(CZ149-INDEX('Curva Forward'!$C$5:$AN$13,MATCH(CONCATENATE(BD_COMERCIAL!$K149," ",BD_COMERCIAL!$L149),'Curva Forward'!$B$5:$B$13,0),MATCH(FX$4,'Curva Forward'!$C$4:$AN$4,0))),CZ149)</f>
        <v>0</v>
      </c>
      <c r="FY149" s="200">
        <f>AM149*AM$2*IF($FC149="V",1,-1)*IF($Q149="Fixo",(DA149-INDEX('Curva Forward'!$C$5:$AN$13,MATCH(CONCATENATE(BD_COMERCIAL!$K149," ",BD_COMERCIAL!$L149),'Curva Forward'!$B$5:$B$13,0),MATCH(FY$4,'Curva Forward'!$C$4:$AN$4,0))),DA149)</f>
        <v>0</v>
      </c>
      <c r="FZ149" s="200">
        <f>AN149*AN$2*IF($FC149="V",1,-1)*IF($Q149="Fixo",(DB149-INDEX('Curva Forward'!$C$5:$AN$13,MATCH(CONCATENATE(BD_COMERCIAL!$K149," ",BD_COMERCIAL!$L149),'Curva Forward'!$B$5:$B$13,0),MATCH(FZ$4,'Curva Forward'!$C$4:$AN$4,0))),DB149)</f>
        <v>0</v>
      </c>
      <c r="GA149" s="200">
        <f>AO149*AO$2*IF($FC149="V",1,-1)*IF($Q149="Fixo",(DC149-INDEX('Curva Forward'!$C$5:$AN$13,MATCH(CONCATENATE(BD_COMERCIAL!$K149," ",BD_COMERCIAL!$L149),'Curva Forward'!$B$5:$B$13,0),MATCH(GA$4,'Curva Forward'!$C$4:$AN$4,0))),DC149)</f>
        <v>0</v>
      </c>
      <c r="GB149" s="200">
        <f>AP149*AP$2*IF($FC149="V",1,-1)*IF($Q149="Fixo",(DD149-INDEX('Curva Forward'!$C$5:$AN$13,MATCH(CONCATENATE(BD_COMERCIAL!$K149," ",BD_COMERCIAL!$L149),'Curva Forward'!$B$5:$B$13,0),MATCH(GB$4,'Curva Forward'!$C$4:$AN$4,0))),DD149)</f>
        <v>0</v>
      </c>
      <c r="GC149" s="200">
        <f>AQ149*AQ$2*IF($FC149="V",1,-1)*IF($Q149="Fixo",(DE149-INDEX('Curva Forward'!$C$5:$AN$13,MATCH(CONCATENATE(BD_COMERCIAL!$K149," ",BD_COMERCIAL!$L149),'Curva Forward'!$B$5:$B$13,0),MATCH(GC$4,'Curva Forward'!$C$4:$AN$4,0))),DE149)</f>
        <v>0</v>
      </c>
      <c r="GD149" s="200">
        <f>AR149*AR$2*IF($FC149="V",1,-1)*IF($Q149="Fixo",(DF149-INDEX('Curva Forward'!$C$5:$AN$13,MATCH(CONCATENATE(BD_COMERCIAL!$K149," ",BD_COMERCIAL!$L149),'Curva Forward'!$B$5:$B$13,0),MATCH(GD$4,'Curva Forward'!$C$4:$AN$4,0))),DF149)</f>
        <v>0</v>
      </c>
      <c r="GE149" s="200">
        <f>AS149*AS$2*IF($FC149="V",1,-1)*IF($Q149="Fixo",(DG149-INDEX('Curva Forward'!$C$5:$AN$13,MATCH(CONCATENATE(BD_COMERCIAL!$K149," ",BD_COMERCIAL!$L149),'Curva Forward'!$B$5:$B$13,0),MATCH(GE$4,'Curva Forward'!$C$4:$AN$4,0))),DG149)</f>
        <v>0</v>
      </c>
      <c r="GF149" s="200">
        <f>AT149*AT$2*IF($FC149="V",1,-1)*IF($Q149="Fixo",(DH149-INDEX('Curva Forward'!$C$5:$AN$13,MATCH(CONCATENATE(BD_COMERCIAL!$K149," ",BD_COMERCIAL!$L149),'Curva Forward'!$B$5:$B$13,0),MATCH(GF$4,'Curva Forward'!$C$4:$AN$4,0))),DH149)</f>
        <v>0</v>
      </c>
      <c r="GG149" s="200">
        <f>AU149*AU$2*IF($FC149="V",1,-1)*IF($Q149="Fixo",(DI149-INDEX('Curva Forward'!$C$5:$AN$13,MATCH(CONCATENATE(BD_COMERCIAL!$K149," ",BD_COMERCIAL!$L149),'Curva Forward'!$B$5:$B$13,0),MATCH(GG$4,'Curva Forward'!$C$4:$AN$4,0))),DI149)</f>
        <v>0</v>
      </c>
      <c r="GH149" s="200">
        <f>AV149*AV$2*IF($FC149="V",1,-1)*IF($Q149="Fixo",(DJ149-INDEX('Curva Forward'!$C$5:$AN$13,MATCH(CONCATENATE(BD_COMERCIAL!$K149," ",BD_COMERCIAL!$L149),'Curva Forward'!$B$5:$B$13,0),MATCH(GH$4,'Curva Forward'!$C$4:$AN$4,0))),DJ149)</f>
        <v>0</v>
      </c>
      <c r="GI149" s="200">
        <f>AW149*AW$2*IF($FC149="V",1,-1)*IF($Q149="Fixo",(DK149-INDEX('Curva Forward'!$C$5:$AN$13,MATCH(CONCATENATE(BD_COMERCIAL!$K149," ",BD_COMERCIAL!$L149),'Curva Forward'!$B$5:$B$13,0),MATCH(GI$4,'Curva Forward'!$C$4:$AN$4,0))),DK149)</f>
        <v>0</v>
      </c>
      <c r="GJ149" s="200">
        <f>AX149*AX$2*IF($FC149="V",1,-1)*IF($Q149="Fixo",(DL149-INDEX('Curva Forward'!$C$5:$AN$13,MATCH(CONCATENATE(BD_COMERCIAL!$K149," ",BD_COMERCIAL!$L149),'Curva Forward'!$B$5:$B$13,0),MATCH(GJ$4,'Curva Forward'!$C$4:$AN$4,0))),DL149)</f>
        <v>0</v>
      </c>
      <c r="GK149" s="200">
        <f>AY149*AY$2*IF($FC149="V",1,-1)*IF($Q149="Fixo",(DM149-INDEX('Curva Forward'!$C$5:$AN$13,MATCH(CONCATENATE(BD_COMERCIAL!$K149," ",BD_COMERCIAL!$L149),'Curva Forward'!$B$5:$B$13,0),MATCH(GK$4,'Curva Forward'!$C$4:$AN$4,0))),DM149)</f>
        <v>0</v>
      </c>
      <c r="GL149" s="200">
        <f>IF(EZ149="",0,CL149*CL$2*IF($FC149="V",1,-1)*IF($Q149="Fixo",(EZ149-INDEX('Curva Forward'!$C$5:$AN$13,MATCH(CONCATENATE(BD_COMERCIAL!$K149," ",BD_COMERCIAL!$L149),'Curva Forward'!$B$5:$B$13,0),MATCH(GL$4,'Curva Forward'!$C$4:$AN$4,0))),EZ149))</f>
        <v>0</v>
      </c>
      <c r="GM149" s="200">
        <f>IF(FA149="",0,CM149*CM$2*IF($FC149="V",1,-1)*IF($Q149="Fixo",(FA149-INDEX('Curva Forward'!$C$5:$AN$13,MATCH(CONCATENATE(BD_COMERCIAL!$K149," ",BD_COMERCIAL!$L149),'Curva Forward'!$B$5:$B$13,0),MATCH(GM$4,'Curva Forward'!$C$4:$AN$4,0))),FA149))</f>
        <v>0</v>
      </c>
      <c r="GN149" s="200">
        <f>IF(FB149="",0,CN149*CN$2*IF($FC149="V",1,-1)*IF($Q149="Fixo",(FB149-INDEX('Curva Forward'!$C$5:$AN$13,MATCH(CONCATENATE(BD_COMERCIAL!$K149," ",BD_COMERCIAL!$L149),'Curva Forward'!$B$5:$B$13,0),MATCH(GN$4,'Curva Forward'!$C$4:$AN$4,0))),FB149))</f>
        <v>0</v>
      </c>
      <c r="GO149" s="201">
        <f t="shared" ca="1" si="61"/>
        <v>0</v>
      </c>
      <c r="GP149" s="201">
        <f t="shared" ca="1" si="62"/>
        <v>0</v>
      </c>
    </row>
    <row r="150" spans="1:198" s="117" customFormat="1" x14ac:dyDescent="0.25">
      <c r="A150" s="6"/>
      <c r="B150" s="7" t="s">
        <v>494</v>
      </c>
      <c r="C150" s="8">
        <v>44572</v>
      </c>
      <c r="D150" s="9" t="s">
        <v>131</v>
      </c>
      <c r="E150" s="9" t="s">
        <v>216</v>
      </c>
      <c r="F150" s="113">
        <v>4270778000171</v>
      </c>
      <c r="G150" s="10" t="s">
        <v>125</v>
      </c>
      <c r="H150" s="113">
        <v>3780401000108</v>
      </c>
      <c r="I150" s="9" t="s">
        <v>126</v>
      </c>
      <c r="J150" s="166" t="s">
        <v>467</v>
      </c>
      <c r="K150" s="10" t="s">
        <v>127</v>
      </c>
      <c r="L150" s="84" t="s">
        <v>22</v>
      </c>
      <c r="M150" s="11">
        <v>44743</v>
      </c>
      <c r="N150" s="12">
        <v>44773</v>
      </c>
      <c r="O150" s="10">
        <v>5</v>
      </c>
      <c r="P150" s="84">
        <v>205</v>
      </c>
      <c r="Q150" s="84" t="s">
        <v>128</v>
      </c>
      <c r="R150" s="10" t="s">
        <v>129</v>
      </c>
      <c r="S150" s="14" t="s">
        <v>135</v>
      </c>
      <c r="T150" s="11"/>
      <c r="U150" s="12"/>
      <c r="V150" s="257" t="str">
        <f ca="1">IF(U150="","",
IF(U150="NA","",
IFERROR(VLOOKUP(EOMONTH(M150,-2)+1,IPCA!$A:$B,2,0),
VLOOKUP(EOMONTH(TODAY(),-2)+1,IPCA!$A:$B,2,0))/
VLOOKUP(EOMONTH(U150,-2)+1,IPCA!$A:$B,2,0)*
P150))</f>
        <v/>
      </c>
      <c r="W150" s="84"/>
      <c r="X150" s="13" t="s">
        <v>133</v>
      </c>
      <c r="Y150" s="166"/>
      <c r="Z150" s="107"/>
      <c r="AA150" s="108"/>
      <c r="AB150" s="15"/>
      <c r="AC150"/>
      <c r="AD150"/>
      <c r="AE150"/>
      <c r="AF150"/>
      <c r="AG150"/>
      <c r="AH150">
        <v>5</v>
      </c>
      <c r="AI150"/>
      <c r="AJ150"/>
      <c r="AK150"/>
      <c r="AL150"/>
      <c r="AM150" s="6"/>
      <c r="AN150" s="15"/>
      <c r="AO150"/>
      <c r="AP150"/>
      <c r="AQ150"/>
      <c r="AR150"/>
      <c r="AS150"/>
      <c r="AT150"/>
      <c r="AU150"/>
      <c r="AV150"/>
      <c r="AW150"/>
      <c r="AX150"/>
      <c r="AY150" s="6"/>
      <c r="AZ150" s="15"/>
      <c r="BA150"/>
      <c r="BB150"/>
      <c r="BC150"/>
      <c r="BD150"/>
      <c r="BE150"/>
      <c r="BF150"/>
      <c r="BG150"/>
      <c r="BH150"/>
      <c r="BI150"/>
      <c r="BJ150"/>
      <c r="BK150" s="6"/>
      <c r="BL150" s="15"/>
      <c r="BM150"/>
      <c r="BN150"/>
      <c r="BO150"/>
      <c r="BP150"/>
      <c r="BQ150"/>
      <c r="BR150"/>
      <c r="BS150"/>
      <c r="BT150"/>
      <c r="BU150"/>
      <c r="BV150"/>
      <c r="BW150" s="6"/>
      <c r="BX150" s="15"/>
      <c r="BY150"/>
      <c r="BZ150"/>
      <c r="CA150"/>
      <c r="CB150"/>
      <c r="CC150"/>
      <c r="CD150"/>
      <c r="CE150"/>
      <c r="CF150"/>
      <c r="CG150"/>
      <c r="CH150"/>
      <c r="CI150" s="6"/>
      <c r="CJ150" s="16">
        <f t="shared" si="46"/>
        <v>0.42465753424657532</v>
      </c>
      <c r="CK150" s="16" t="str">
        <f t="shared" si="47"/>
        <v/>
      </c>
      <c r="CL150" s="16" t="str">
        <f t="shared" si="48"/>
        <v/>
      </c>
      <c r="CM150" s="16" t="str">
        <f t="shared" si="49"/>
        <v/>
      </c>
      <c r="CN150" s="16" t="str">
        <f t="shared" si="50"/>
        <v/>
      </c>
      <c r="CO150" s="18"/>
      <c r="CP150" s="15"/>
      <c r="CQ150"/>
      <c r="CR150"/>
      <c r="CS150"/>
      <c r="CT150"/>
      <c r="CU150"/>
      <c r="CV150">
        <v>205</v>
      </c>
      <c r="CW150"/>
      <c r="CX150"/>
      <c r="CY150"/>
      <c r="CZ150"/>
      <c r="DA150" s="6"/>
      <c r="DB150" s="15"/>
      <c r="DC150"/>
      <c r="DD150"/>
      <c r="DE150"/>
      <c r="DF150"/>
      <c r="DG150"/>
      <c r="DH150"/>
      <c r="DI150"/>
      <c r="DJ150"/>
      <c r="DK150"/>
      <c r="DL150"/>
      <c r="DM150" s="6"/>
      <c r="DN150" s="15"/>
      <c r="DO150"/>
      <c r="DP150"/>
      <c r="DQ150"/>
      <c r="DR150"/>
      <c r="DS150"/>
      <c r="DT150"/>
      <c r="DU150"/>
      <c r="DV150"/>
      <c r="DW150"/>
      <c r="DX150"/>
      <c r="DY150" s="6"/>
      <c r="DZ150" s="15"/>
      <c r="EA150"/>
      <c r="EB150"/>
      <c r="EC150"/>
      <c r="ED150"/>
      <c r="EE150"/>
      <c r="EF150"/>
      <c r="EG150"/>
      <c r="EH150"/>
      <c r="EI150"/>
      <c r="EJ150"/>
      <c r="EK150" s="6"/>
      <c r="EL150" s="15"/>
      <c r="EM150"/>
      <c r="EN150"/>
      <c r="EO150"/>
      <c r="EP150"/>
      <c r="EQ150"/>
      <c r="ER150"/>
      <c r="ES150"/>
      <c r="ET150"/>
      <c r="EU150"/>
      <c r="EV150"/>
      <c r="EW150" s="6"/>
      <c r="EX150" s="16">
        <f t="shared" si="51"/>
        <v>17.410958904109588</v>
      </c>
      <c r="EY150" s="16" t="str">
        <f t="shared" si="52"/>
        <v/>
      </c>
      <c r="EZ150" s="16" t="str">
        <f t="shared" si="53"/>
        <v/>
      </c>
      <c r="FA150" s="16" t="str">
        <f t="shared" si="54"/>
        <v/>
      </c>
      <c r="FB150" s="160" t="str">
        <f t="shared" si="55"/>
        <v/>
      </c>
      <c r="FC150" t="s">
        <v>205</v>
      </c>
      <c r="FD150" s="20" t="s">
        <v>126</v>
      </c>
      <c r="FF150" s="209" t="s">
        <v>206</v>
      </c>
      <c r="FH150" s="284">
        <f t="shared" ca="1" si="56"/>
        <v>0</v>
      </c>
      <c r="FI150" s="208">
        <f t="shared" si="57"/>
        <v>1</v>
      </c>
      <c r="FJ150"/>
      <c r="FK150" t="str">
        <f t="shared" si="58"/>
        <v>Santander Corretora de Seguros, Investimentos e Serviços S.A.</v>
      </c>
      <c r="FL150" s="201">
        <f t="shared" ca="1" si="59"/>
        <v>-514662</v>
      </c>
      <c r="FM150" s="201">
        <f t="shared" ca="1" si="60"/>
        <v>0</v>
      </c>
      <c r="FN150" s="200">
        <f>AB150*AB$2*IF($FC150="V",1,-1)*IF($Q150="Fixo",(CP150-INDEX('Curva Forward'!$C$5:$AN$13,MATCH(CONCATENATE(BD_COMERCIAL!$K150," ",BD_COMERCIAL!$L150),'Curva Forward'!$B$5:$B$13,0),MATCH(FN$4,'Curva Forward'!$C$4:$AN$4,0))),CP150)</f>
        <v>0</v>
      </c>
      <c r="FO150" s="200">
        <f>AC150*AC$2*IF($FC150="V",1,-1)*IF($Q150="Fixo",(CQ150-INDEX('Curva Forward'!$C$5:$AN$13,MATCH(CONCATENATE(BD_COMERCIAL!$K150," ",BD_COMERCIAL!$L150),'Curva Forward'!$B$5:$B$13,0),MATCH(FO$4,'Curva Forward'!$C$4:$AN$4,0))),CQ150)</f>
        <v>0</v>
      </c>
      <c r="FP150" s="200">
        <f>AD150*AD$2*IF($FC150="V",1,-1)*IF($Q150="Fixo",(CR150-INDEX('Curva Forward'!$C$5:$AN$13,MATCH(CONCATENATE(BD_COMERCIAL!$K150," ",BD_COMERCIAL!$L150),'Curva Forward'!$B$5:$B$13,0),MATCH(FP$4,'Curva Forward'!$C$4:$AN$4,0))),CR150)</f>
        <v>0</v>
      </c>
      <c r="FQ150" s="200">
        <f>AE150*AE$2*IF($FC150="V",1,-1)*IF($Q150="Fixo",(CS150-INDEX('Curva Forward'!$C$5:$AN$13,MATCH(CONCATENATE(BD_COMERCIAL!$K150," ",BD_COMERCIAL!$L150),'Curva Forward'!$B$5:$B$13,0),MATCH(FQ$4,'Curva Forward'!$C$4:$AN$4,0))),CS150)</f>
        <v>0</v>
      </c>
      <c r="FR150" s="200">
        <f>AF150*AF$2*IF($FC150="V",1,-1)*IF($Q150="Fixo",(CT150-INDEX('Curva Forward'!$C$5:$AN$13,MATCH(CONCATENATE(BD_COMERCIAL!$K150," ",BD_COMERCIAL!$L150),'Curva Forward'!$B$5:$B$13,0),MATCH(FR$4,'Curva Forward'!$C$4:$AN$4,0))),CT150)</f>
        <v>0</v>
      </c>
      <c r="FS150" s="200">
        <f>AG150*AG$2*IF($FC150="V",1,-1)*IF($Q150="Fixo",(CU150-INDEX('Curva Forward'!$C$5:$AN$13,MATCH(CONCATENATE(BD_COMERCIAL!$K150," ",BD_COMERCIAL!$L150),'Curva Forward'!$B$5:$B$13,0),MATCH(FS$4,'Curva Forward'!$C$4:$AN$4,0))),CU150)</f>
        <v>0</v>
      </c>
      <c r="FT150" s="200">
        <f>AH150*AH$2*IF($FC150="V",1,-1)*IF($Q150="Fixo",(CV150-INDEX('Curva Forward'!$C$5:$AN$13,MATCH(CONCATENATE(BD_COMERCIAL!$K150," ",BD_COMERCIAL!$L150),'Curva Forward'!$B$5:$B$13,0),MATCH(FT$4,'Curva Forward'!$C$4:$AN$4,0))),CV150)</f>
        <v>-514662</v>
      </c>
      <c r="FU150" s="200">
        <f>AI150*AI$2*IF($FC150="V",1,-1)*IF($Q150="Fixo",(CW150-INDEX('Curva Forward'!$C$5:$AN$13,MATCH(CONCATENATE(BD_COMERCIAL!$K150," ",BD_COMERCIAL!$L150),'Curva Forward'!$B$5:$B$13,0),MATCH(FU$4,'Curva Forward'!$C$4:$AN$4,0))),CW150)</f>
        <v>0</v>
      </c>
      <c r="FV150" s="200">
        <f>AJ150*AJ$2*IF($FC150="V",1,-1)*IF($Q150="Fixo",(CX150-INDEX('Curva Forward'!$C$5:$AN$13,MATCH(CONCATENATE(BD_COMERCIAL!$K150," ",BD_COMERCIAL!$L150),'Curva Forward'!$B$5:$B$13,0),MATCH(FV$4,'Curva Forward'!$C$4:$AN$4,0))),CX150)</f>
        <v>0</v>
      </c>
      <c r="FW150" s="200">
        <f>AK150*AK$2*IF($FC150="V",1,-1)*IF($Q150="Fixo",(CY150-INDEX('Curva Forward'!$C$5:$AN$13,MATCH(CONCATENATE(BD_COMERCIAL!$K150," ",BD_COMERCIAL!$L150),'Curva Forward'!$B$5:$B$13,0),MATCH(FW$4,'Curva Forward'!$C$4:$AN$4,0))),CY150)</f>
        <v>0</v>
      </c>
      <c r="FX150" s="200">
        <f>AL150*AL$2*IF($FC150="V",1,-1)*IF($Q150="Fixo",(CZ150-INDEX('Curva Forward'!$C$5:$AN$13,MATCH(CONCATENATE(BD_COMERCIAL!$K150," ",BD_COMERCIAL!$L150),'Curva Forward'!$B$5:$B$13,0),MATCH(FX$4,'Curva Forward'!$C$4:$AN$4,0))),CZ150)</f>
        <v>0</v>
      </c>
      <c r="FY150" s="200">
        <f>AM150*AM$2*IF($FC150="V",1,-1)*IF($Q150="Fixo",(DA150-INDEX('Curva Forward'!$C$5:$AN$13,MATCH(CONCATENATE(BD_COMERCIAL!$K150," ",BD_COMERCIAL!$L150),'Curva Forward'!$B$5:$B$13,0),MATCH(FY$4,'Curva Forward'!$C$4:$AN$4,0))),DA150)</f>
        <v>0</v>
      </c>
      <c r="FZ150" s="200">
        <f>AN150*AN$2*IF($FC150="V",1,-1)*IF($Q150="Fixo",(DB150-INDEX('Curva Forward'!$C$5:$AN$13,MATCH(CONCATENATE(BD_COMERCIAL!$K150," ",BD_COMERCIAL!$L150),'Curva Forward'!$B$5:$B$13,0),MATCH(FZ$4,'Curva Forward'!$C$4:$AN$4,0))),DB150)</f>
        <v>0</v>
      </c>
      <c r="GA150" s="200">
        <f>AO150*AO$2*IF($FC150="V",1,-1)*IF($Q150="Fixo",(DC150-INDEX('Curva Forward'!$C$5:$AN$13,MATCH(CONCATENATE(BD_COMERCIAL!$K150," ",BD_COMERCIAL!$L150),'Curva Forward'!$B$5:$B$13,0),MATCH(GA$4,'Curva Forward'!$C$4:$AN$4,0))),DC150)</f>
        <v>0</v>
      </c>
      <c r="GB150" s="200">
        <f>AP150*AP$2*IF($FC150="V",1,-1)*IF($Q150="Fixo",(DD150-INDEX('Curva Forward'!$C$5:$AN$13,MATCH(CONCATENATE(BD_COMERCIAL!$K150," ",BD_COMERCIAL!$L150),'Curva Forward'!$B$5:$B$13,0),MATCH(GB$4,'Curva Forward'!$C$4:$AN$4,0))),DD150)</f>
        <v>0</v>
      </c>
      <c r="GC150" s="200">
        <f>AQ150*AQ$2*IF($FC150="V",1,-1)*IF($Q150="Fixo",(DE150-INDEX('Curva Forward'!$C$5:$AN$13,MATCH(CONCATENATE(BD_COMERCIAL!$K150," ",BD_COMERCIAL!$L150),'Curva Forward'!$B$5:$B$13,0),MATCH(GC$4,'Curva Forward'!$C$4:$AN$4,0))),DE150)</f>
        <v>0</v>
      </c>
      <c r="GD150" s="200">
        <f>AR150*AR$2*IF($FC150="V",1,-1)*IF($Q150="Fixo",(DF150-INDEX('Curva Forward'!$C$5:$AN$13,MATCH(CONCATENATE(BD_COMERCIAL!$K150," ",BD_COMERCIAL!$L150),'Curva Forward'!$B$5:$B$13,0),MATCH(GD$4,'Curva Forward'!$C$4:$AN$4,0))),DF150)</f>
        <v>0</v>
      </c>
      <c r="GE150" s="200">
        <f>AS150*AS$2*IF($FC150="V",1,-1)*IF($Q150="Fixo",(DG150-INDEX('Curva Forward'!$C$5:$AN$13,MATCH(CONCATENATE(BD_COMERCIAL!$K150," ",BD_COMERCIAL!$L150),'Curva Forward'!$B$5:$B$13,0),MATCH(GE$4,'Curva Forward'!$C$4:$AN$4,0))),DG150)</f>
        <v>0</v>
      </c>
      <c r="GF150" s="200">
        <f>AT150*AT$2*IF($FC150="V",1,-1)*IF($Q150="Fixo",(DH150-INDEX('Curva Forward'!$C$5:$AN$13,MATCH(CONCATENATE(BD_COMERCIAL!$K150," ",BD_COMERCIAL!$L150),'Curva Forward'!$B$5:$B$13,0),MATCH(GF$4,'Curva Forward'!$C$4:$AN$4,0))),DH150)</f>
        <v>0</v>
      </c>
      <c r="GG150" s="200">
        <f>AU150*AU$2*IF($FC150="V",1,-1)*IF($Q150="Fixo",(DI150-INDEX('Curva Forward'!$C$5:$AN$13,MATCH(CONCATENATE(BD_COMERCIAL!$K150," ",BD_COMERCIAL!$L150),'Curva Forward'!$B$5:$B$13,0),MATCH(GG$4,'Curva Forward'!$C$4:$AN$4,0))),DI150)</f>
        <v>0</v>
      </c>
      <c r="GH150" s="200">
        <f>AV150*AV$2*IF($FC150="V",1,-1)*IF($Q150="Fixo",(DJ150-INDEX('Curva Forward'!$C$5:$AN$13,MATCH(CONCATENATE(BD_COMERCIAL!$K150," ",BD_COMERCIAL!$L150),'Curva Forward'!$B$5:$B$13,0),MATCH(GH$4,'Curva Forward'!$C$4:$AN$4,0))),DJ150)</f>
        <v>0</v>
      </c>
      <c r="GI150" s="200">
        <f>AW150*AW$2*IF($FC150="V",1,-1)*IF($Q150="Fixo",(DK150-INDEX('Curva Forward'!$C$5:$AN$13,MATCH(CONCATENATE(BD_COMERCIAL!$K150," ",BD_COMERCIAL!$L150),'Curva Forward'!$B$5:$B$13,0),MATCH(GI$4,'Curva Forward'!$C$4:$AN$4,0))),DK150)</f>
        <v>0</v>
      </c>
      <c r="GJ150" s="200">
        <f>AX150*AX$2*IF($FC150="V",1,-1)*IF($Q150="Fixo",(DL150-INDEX('Curva Forward'!$C$5:$AN$13,MATCH(CONCATENATE(BD_COMERCIAL!$K150," ",BD_COMERCIAL!$L150),'Curva Forward'!$B$5:$B$13,0),MATCH(GJ$4,'Curva Forward'!$C$4:$AN$4,0))),DL150)</f>
        <v>0</v>
      </c>
      <c r="GK150" s="200">
        <f>AY150*AY$2*IF($FC150="V",1,-1)*IF($Q150="Fixo",(DM150-INDEX('Curva Forward'!$C$5:$AN$13,MATCH(CONCATENATE(BD_COMERCIAL!$K150," ",BD_COMERCIAL!$L150),'Curva Forward'!$B$5:$B$13,0),MATCH(GK$4,'Curva Forward'!$C$4:$AN$4,0))),DM150)</f>
        <v>0</v>
      </c>
      <c r="GL150" s="200">
        <f>IF(EZ150="",0,CL150*CL$2*IF($FC150="V",1,-1)*IF($Q150="Fixo",(EZ150-INDEX('Curva Forward'!$C$5:$AN$13,MATCH(CONCATENATE(BD_COMERCIAL!$K150," ",BD_COMERCIAL!$L150),'Curva Forward'!$B$5:$B$13,0),MATCH(GL$4,'Curva Forward'!$C$4:$AN$4,0))),EZ150))</f>
        <v>0</v>
      </c>
      <c r="GM150" s="200">
        <f>IF(FA150="",0,CM150*CM$2*IF($FC150="V",1,-1)*IF($Q150="Fixo",(FA150-INDEX('Curva Forward'!$C$5:$AN$13,MATCH(CONCATENATE(BD_COMERCIAL!$K150," ",BD_COMERCIAL!$L150),'Curva Forward'!$B$5:$B$13,0),MATCH(GM$4,'Curva Forward'!$C$4:$AN$4,0))),FA150))</f>
        <v>0</v>
      </c>
      <c r="GN150" s="200">
        <f>IF(FB150="",0,CN150*CN$2*IF($FC150="V",1,-1)*IF($Q150="Fixo",(FB150-INDEX('Curva Forward'!$C$5:$AN$13,MATCH(CONCATENATE(BD_COMERCIAL!$K150," ",BD_COMERCIAL!$L150),'Curva Forward'!$B$5:$B$13,0),MATCH(GN$4,'Curva Forward'!$C$4:$AN$4,0))),FB150))</f>
        <v>0</v>
      </c>
      <c r="GO150" s="201">
        <f t="shared" ca="1" si="61"/>
        <v>0</v>
      </c>
      <c r="GP150" s="201">
        <f t="shared" ca="1" si="62"/>
        <v>0</v>
      </c>
    </row>
    <row r="151" spans="1:198" s="117" customFormat="1" x14ac:dyDescent="0.25">
      <c r="A151" s="6"/>
      <c r="B151" s="7" t="s">
        <v>495</v>
      </c>
      <c r="C151" s="8">
        <v>44572</v>
      </c>
      <c r="D151" s="9" t="s">
        <v>131</v>
      </c>
      <c r="E151" s="9" t="s">
        <v>196</v>
      </c>
      <c r="F151" s="113">
        <v>26940979000171</v>
      </c>
      <c r="G151" s="10" t="s">
        <v>125</v>
      </c>
      <c r="H151" s="113">
        <v>3780401000108</v>
      </c>
      <c r="I151" s="9" t="s">
        <v>126</v>
      </c>
      <c r="J151" s="166" t="s">
        <v>467</v>
      </c>
      <c r="K151" s="10" t="s">
        <v>127</v>
      </c>
      <c r="L151" s="84" t="s">
        <v>22</v>
      </c>
      <c r="M151" s="11">
        <v>44593</v>
      </c>
      <c r="N151" s="12">
        <v>44620</v>
      </c>
      <c r="O151" s="10">
        <v>1</v>
      </c>
      <c r="P151" s="84">
        <v>95</v>
      </c>
      <c r="Q151" s="84" t="s">
        <v>128</v>
      </c>
      <c r="R151" s="10" t="s">
        <v>129</v>
      </c>
      <c r="S151" s="14" t="s">
        <v>135</v>
      </c>
      <c r="T151" s="11"/>
      <c r="U151" s="12"/>
      <c r="V151" s="257" t="str">
        <f ca="1">IF(U151="","",
IF(U151="NA","",
IFERROR(VLOOKUP(EOMONTH(M151,-2)+1,IPCA!$A:$B,2,0),
VLOOKUP(EOMONTH(TODAY(),-2)+1,IPCA!$A:$B,2,0))/
VLOOKUP(EOMONTH(U151,-2)+1,IPCA!$A:$B,2,0)*
P151))</f>
        <v/>
      </c>
      <c r="W151" s="84"/>
      <c r="X151" s="13" t="s">
        <v>6</v>
      </c>
      <c r="Y151" s="166"/>
      <c r="Z151" s="107"/>
      <c r="AA151" s="108"/>
      <c r="AB151" s="15"/>
      <c r="AC151">
        <v>1</v>
      </c>
      <c r="AD151"/>
      <c r="AE151"/>
      <c r="AF151"/>
      <c r="AG151"/>
      <c r="AH151"/>
      <c r="AI151"/>
      <c r="AJ151"/>
      <c r="AK151"/>
      <c r="AL151"/>
      <c r="AM151" s="6"/>
      <c r="AN151" s="15"/>
      <c r="AO151"/>
      <c r="AP151"/>
      <c r="AQ151"/>
      <c r="AR151"/>
      <c r="AS151"/>
      <c r="AT151"/>
      <c r="AU151"/>
      <c r="AV151"/>
      <c r="AW151"/>
      <c r="AX151"/>
      <c r="AY151" s="6"/>
      <c r="AZ151" s="15"/>
      <c r="BA151"/>
      <c r="BB151"/>
      <c r="BC151"/>
      <c r="BD151"/>
      <c r="BE151"/>
      <c r="BF151"/>
      <c r="BG151"/>
      <c r="BH151"/>
      <c r="BI151"/>
      <c r="BJ151"/>
      <c r="BK151" s="6"/>
      <c r="BL151" s="15"/>
      <c r="BM151"/>
      <c r="BN151"/>
      <c r="BO151"/>
      <c r="BP151"/>
      <c r="BQ151"/>
      <c r="BR151"/>
      <c r="BS151"/>
      <c r="BT151"/>
      <c r="BU151"/>
      <c r="BV151"/>
      <c r="BW151" s="6"/>
      <c r="BX151" s="15"/>
      <c r="BY151"/>
      <c r="BZ151"/>
      <c r="CA151"/>
      <c r="CB151"/>
      <c r="CC151"/>
      <c r="CD151"/>
      <c r="CE151"/>
      <c r="CF151"/>
      <c r="CG151"/>
      <c r="CH151"/>
      <c r="CI151" s="6"/>
      <c r="CJ151" s="16">
        <f t="shared" si="46"/>
        <v>7.6712328767123292E-2</v>
      </c>
      <c r="CK151" s="16" t="str">
        <f t="shared" si="47"/>
        <v/>
      </c>
      <c r="CL151" s="16" t="str">
        <f t="shared" si="48"/>
        <v/>
      </c>
      <c r="CM151" s="16" t="str">
        <f t="shared" si="49"/>
        <v/>
      </c>
      <c r="CN151" s="16" t="str">
        <f t="shared" si="50"/>
        <v/>
      </c>
      <c r="CO151" s="18"/>
      <c r="CP151" s="15"/>
      <c r="CQ151">
        <v>95</v>
      </c>
      <c r="CR151"/>
      <c r="CS151"/>
      <c r="CT151"/>
      <c r="CU151"/>
      <c r="CV151"/>
      <c r="CW151"/>
      <c r="CX151"/>
      <c r="CY151"/>
      <c r="CZ151"/>
      <c r="DA151" s="6"/>
      <c r="DB151" s="15"/>
      <c r="DC151"/>
      <c r="DD151"/>
      <c r="DE151"/>
      <c r="DF151"/>
      <c r="DG151"/>
      <c r="DH151"/>
      <c r="DI151"/>
      <c r="DJ151"/>
      <c r="DK151"/>
      <c r="DL151"/>
      <c r="DM151" s="6"/>
      <c r="DN151" s="15"/>
      <c r="DO151"/>
      <c r="DP151"/>
      <c r="DQ151"/>
      <c r="DR151"/>
      <c r="DS151"/>
      <c r="DT151"/>
      <c r="DU151"/>
      <c r="DV151"/>
      <c r="DW151"/>
      <c r="DX151"/>
      <c r="DY151" s="6"/>
      <c r="DZ151" s="15"/>
      <c r="EA151"/>
      <c r="EB151"/>
      <c r="EC151"/>
      <c r="ED151"/>
      <c r="EE151"/>
      <c r="EF151"/>
      <c r="EG151"/>
      <c r="EH151"/>
      <c r="EI151"/>
      <c r="EJ151"/>
      <c r="EK151" s="6"/>
      <c r="EL151" s="15"/>
      <c r="EM151"/>
      <c r="EN151"/>
      <c r="EO151"/>
      <c r="EP151"/>
      <c r="EQ151"/>
      <c r="ER151"/>
      <c r="ES151"/>
      <c r="ET151"/>
      <c r="EU151"/>
      <c r="EV151"/>
      <c r="EW151" s="6"/>
      <c r="EX151" s="16">
        <f t="shared" si="51"/>
        <v>7.2876712328767121</v>
      </c>
      <c r="EY151" s="16" t="str">
        <f t="shared" si="52"/>
        <v/>
      </c>
      <c r="EZ151" s="16" t="str">
        <f t="shared" si="53"/>
        <v/>
      </c>
      <c r="FA151" s="16" t="str">
        <f t="shared" si="54"/>
        <v/>
      </c>
      <c r="FB151" s="160" t="str">
        <f t="shared" si="55"/>
        <v/>
      </c>
      <c r="FC151" t="s">
        <v>205</v>
      </c>
      <c r="FD151" s="20" t="s">
        <v>126</v>
      </c>
      <c r="FF151" s="209" t="s">
        <v>206</v>
      </c>
      <c r="FH151" s="284">
        <f t="shared" ca="1" si="56"/>
        <v>0</v>
      </c>
      <c r="FI151" s="208">
        <f t="shared" si="57"/>
        <v>0.9</v>
      </c>
      <c r="FJ151"/>
      <c r="FK151" t="str">
        <f t="shared" si="58"/>
        <v>Esfera Comercializadora de Energia Ltda</v>
      </c>
      <c r="FL151" s="201">
        <f t="shared" ca="1" si="59"/>
        <v>-25536</v>
      </c>
      <c r="FM151" s="201">
        <f t="shared" ca="1" si="60"/>
        <v>0</v>
      </c>
      <c r="FN151" s="200">
        <f>AB151*AB$2*IF($FC151="V",1,-1)*IF($Q151="Fixo",(CP151-INDEX('Curva Forward'!$C$5:$AN$13,MATCH(CONCATENATE(BD_COMERCIAL!$K151," ",BD_COMERCIAL!$L151),'Curva Forward'!$B$5:$B$13,0),MATCH(FN$4,'Curva Forward'!$C$4:$AN$4,0))),CP151)</f>
        <v>0</v>
      </c>
      <c r="FO151" s="200">
        <f>AC151*AC$2*IF($FC151="V",1,-1)*IF($Q151="Fixo",(CQ151-INDEX('Curva Forward'!$C$5:$AN$13,MATCH(CONCATENATE(BD_COMERCIAL!$K151," ",BD_COMERCIAL!$L151),'Curva Forward'!$B$5:$B$13,0),MATCH(FO$4,'Curva Forward'!$C$4:$AN$4,0))),CQ151)</f>
        <v>-25536</v>
      </c>
      <c r="FP151" s="200">
        <f>AD151*AD$2*IF($FC151="V",1,-1)*IF($Q151="Fixo",(CR151-INDEX('Curva Forward'!$C$5:$AN$13,MATCH(CONCATENATE(BD_COMERCIAL!$K151," ",BD_COMERCIAL!$L151),'Curva Forward'!$B$5:$B$13,0),MATCH(FP$4,'Curva Forward'!$C$4:$AN$4,0))),CR151)</f>
        <v>0</v>
      </c>
      <c r="FQ151" s="200">
        <f>AE151*AE$2*IF($FC151="V",1,-1)*IF($Q151="Fixo",(CS151-INDEX('Curva Forward'!$C$5:$AN$13,MATCH(CONCATENATE(BD_COMERCIAL!$K151," ",BD_COMERCIAL!$L151),'Curva Forward'!$B$5:$B$13,0),MATCH(FQ$4,'Curva Forward'!$C$4:$AN$4,0))),CS151)</f>
        <v>0</v>
      </c>
      <c r="FR151" s="200">
        <f>AF151*AF$2*IF($FC151="V",1,-1)*IF($Q151="Fixo",(CT151-INDEX('Curva Forward'!$C$5:$AN$13,MATCH(CONCATENATE(BD_COMERCIAL!$K151," ",BD_COMERCIAL!$L151),'Curva Forward'!$B$5:$B$13,0),MATCH(FR$4,'Curva Forward'!$C$4:$AN$4,0))),CT151)</f>
        <v>0</v>
      </c>
      <c r="FS151" s="200">
        <f>AG151*AG$2*IF($FC151="V",1,-1)*IF($Q151="Fixo",(CU151-INDEX('Curva Forward'!$C$5:$AN$13,MATCH(CONCATENATE(BD_COMERCIAL!$K151," ",BD_COMERCIAL!$L151),'Curva Forward'!$B$5:$B$13,0),MATCH(FS$4,'Curva Forward'!$C$4:$AN$4,0))),CU151)</f>
        <v>0</v>
      </c>
      <c r="FT151" s="200">
        <f>AH151*AH$2*IF($FC151="V",1,-1)*IF($Q151="Fixo",(CV151-INDEX('Curva Forward'!$C$5:$AN$13,MATCH(CONCATENATE(BD_COMERCIAL!$K151," ",BD_COMERCIAL!$L151),'Curva Forward'!$B$5:$B$13,0),MATCH(FT$4,'Curva Forward'!$C$4:$AN$4,0))),CV151)</f>
        <v>0</v>
      </c>
      <c r="FU151" s="200">
        <f>AI151*AI$2*IF($FC151="V",1,-1)*IF($Q151="Fixo",(CW151-INDEX('Curva Forward'!$C$5:$AN$13,MATCH(CONCATENATE(BD_COMERCIAL!$K151," ",BD_COMERCIAL!$L151),'Curva Forward'!$B$5:$B$13,0),MATCH(FU$4,'Curva Forward'!$C$4:$AN$4,0))),CW151)</f>
        <v>0</v>
      </c>
      <c r="FV151" s="200">
        <f>AJ151*AJ$2*IF($FC151="V",1,-1)*IF($Q151="Fixo",(CX151-INDEX('Curva Forward'!$C$5:$AN$13,MATCH(CONCATENATE(BD_COMERCIAL!$K151," ",BD_COMERCIAL!$L151),'Curva Forward'!$B$5:$B$13,0),MATCH(FV$4,'Curva Forward'!$C$4:$AN$4,0))),CX151)</f>
        <v>0</v>
      </c>
      <c r="FW151" s="200">
        <f>AK151*AK$2*IF($FC151="V",1,-1)*IF($Q151="Fixo",(CY151-INDEX('Curva Forward'!$C$5:$AN$13,MATCH(CONCATENATE(BD_COMERCIAL!$K151," ",BD_COMERCIAL!$L151),'Curva Forward'!$B$5:$B$13,0),MATCH(FW$4,'Curva Forward'!$C$4:$AN$4,0))),CY151)</f>
        <v>0</v>
      </c>
      <c r="FX151" s="200">
        <f>AL151*AL$2*IF($FC151="V",1,-1)*IF($Q151="Fixo",(CZ151-INDEX('Curva Forward'!$C$5:$AN$13,MATCH(CONCATENATE(BD_COMERCIAL!$K151," ",BD_COMERCIAL!$L151),'Curva Forward'!$B$5:$B$13,0),MATCH(FX$4,'Curva Forward'!$C$4:$AN$4,0))),CZ151)</f>
        <v>0</v>
      </c>
      <c r="FY151" s="200">
        <f>AM151*AM$2*IF($FC151="V",1,-1)*IF($Q151="Fixo",(DA151-INDEX('Curva Forward'!$C$5:$AN$13,MATCH(CONCATENATE(BD_COMERCIAL!$K151," ",BD_COMERCIAL!$L151),'Curva Forward'!$B$5:$B$13,0),MATCH(FY$4,'Curva Forward'!$C$4:$AN$4,0))),DA151)</f>
        <v>0</v>
      </c>
      <c r="FZ151" s="200">
        <f>AN151*AN$2*IF($FC151="V",1,-1)*IF($Q151="Fixo",(DB151-INDEX('Curva Forward'!$C$5:$AN$13,MATCH(CONCATENATE(BD_COMERCIAL!$K151," ",BD_COMERCIAL!$L151),'Curva Forward'!$B$5:$B$13,0),MATCH(FZ$4,'Curva Forward'!$C$4:$AN$4,0))),DB151)</f>
        <v>0</v>
      </c>
      <c r="GA151" s="200">
        <f>AO151*AO$2*IF($FC151="V",1,-1)*IF($Q151="Fixo",(DC151-INDEX('Curva Forward'!$C$5:$AN$13,MATCH(CONCATENATE(BD_COMERCIAL!$K151," ",BD_COMERCIAL!$L151),'Curva Forward'!$B$5:$B$13,0),MATCH(GA$4,'Curva Forward'!$C$4:$AN$4,0))),DC151)</f>
        <v>0</v>
      </c>
      <c r="GB151" s="200">
        <f>AP151*AP$2*IF($FC151="V",1,-1)*IF($Q151="Fixo",(DD151-INDEX('Curva Forward'!$C$5:$AN$13,MATCH(CONCATENATE(BD_COMERCIAL!$K151," ",BD_COMERCIAL!$L151),'Curva Forward'!$B$5:$B$13,0),MATCH(GB$4,'Curva Forward'!$C$4:$AN$4,0))),DD151)</f>
        <v>0</v>
      </c>
      <c r="GC151" s="200">
        <f>AQ151*AQ$2*IF($FC151="V",1,-1)*IF($Q151="Fixo",(DE151-INDEX('Curva Forward'!$C$5:$AN$13,MATCH(CONCATENATE(BD_COMERCIAL!$K151," ",BD_COMERCIAL!$L151),'Curva Forward'!$B$5:$B$13,0),MATCH(GC$4,'Curva Forward'!$C$4:$AN$4,0))),DE151)</f>
        <v>0</v>
      </c>
      <c r="GD151" s="200">
        <f>AR151*AR$2*IF($FC151="V",1,-1)*IF($Q151="Fixo",(DF151-INDEX('Curva Forward'!$C$5:$AN$13,MATCH(CONCATENATE(BD_COMERCIAL!$K151," ",BD_COMERCIAL!$L151),'Curva Forward'!$B$5:$B$13,0),MATCH(GD$4,'Curva Forward'!$C$4:$AN$4,0))),DF151)</f>
        <v>0</v>
      </c>
      <c r="GE151" s="200">
        <f>AS151*AS$2*IF($FC151="V",1,-1)*IF($Q151="Fixo",(DG151-INDEX('Curva Forward'!$C$5:$AN$13,MATCH(CONCATENATE(BD_COMERCIAL!$K151," ",BD_COMERCIAL!$L151),'Curva Forward'!$B$5:$B$13,0),MATCH(GE$4,'Curva Forward'!$C$4:$AN$4,0))),DG151)</f>
        <v>0</v>
      </c>
      <c r="GF151" s="200">
        <f>AT151*AT$2*IF($FC151="V",1,-1)*IF($Q151="Fixo",(DH151-INDEX('Curva Forward'!$C$5:$AN$13,MATCH(CONCATENATE(BD_COMERCIAL!$K151," ",BD_COMERCIAL!$L151),'Curva Forward'!$B$5:$B$13,0),MATCH(GF$4,'Curva Forward'!$C$4:$AN$4,0))),DH151)</f>
        <v>0</v>
      </c>
      <c r="GG151" s="200">
        <f>AU151*AU$2*IF($FC151="V",1,-1)*IF($Q151="Fixo",(DI151-INDEX('Curva Forward'!$C$5:$AN$13,MATCH(CONCATENATE(BD_COMERCIAL!$K151," ",BD_COMERCIAL!$L151),'Curva Forward'!$B$5:$B$13,0),MATCH(GG$4,'Curva Forward'!$C$4:$AN$4,0))),DI151)</f>
        <v>0</v>
      </c>
      <c r="GH151" s="200">
        <f>AV151*AV$2*IF($FC151="V",1,-1)*IF($Q151="Fixo",(DJ151-INDEX('Curva Forward'!$C$5:$AN$13,MATCH(CONCATENATE(BD_COMERCIAL!$K151," ",BD_COMERCIAL!$L151),'Curva Forward'!$B$5:$B$13,0),MATCH(GH$4,'Curva Forward'!$C$4:$AN$4,0))),DJ151)</f>
        <v>0</v>
      </c>
      <c r="GI151" s="200">
        <f>AW151*AW$2*IF($FC151="V",1,-1)*IF($Q151="Fixo",(DK151-INDEX('Curva Forward'!$C$5:$AN$13,MATCH(CONCATENATE(BD_COMERCIAL!$K151," ",BD_COMERCIAL!$L151),'Curva Forward'!$B$5:$B$13,0),MATCH(GI$4,'Curva Forward'!$C$4:$AN$4,0))),DK151)</f>
        <v>0</v>
      </c>
      <c r="GJ151" s="200">
        <f>AX151*AX$2*IF($FC151="V",1,-1)*IF($Q151="Fixo",(DL151-INDEX('Curva Forward'!$C$5:$AN$13,MATCH(CONCATENATE(BD_COMERCIAL!$K151," ",BD_COMERCIAL!$L151),'Curva Forward'!$B$5:$B$13,0),MATCH(GJ$4,'Curva Forward'!$C$4:$AN$4,0))),DL151)</f>
        <v>0</v>
      </c>
      <c r="GK151" s="200">
        <f>AY151*AY$2*IF($FC151="V",1,-1)*IF($Q151="Fixo",(DM151-INDEX('Curva Forward'!$C$5:$AN$13,MATCH(CONCATENATE(BD_COMERCIAL!$K151," ",BD_COMERCIAL!$L151),'Curva Forward'!$B$5:$B$13,0),MATCH(GK$4,'Curva Forward'!$C$4:$AN$4,0))),DM151)</f>
        <v>0</v>
      </c>
      <c r="GL151" s="200">
        <f>IF(EZ151="",0,CL151*CL$2*IF($FC151="V",1,-1)*IF($Q151="Fixo",(EZ151-INDEX('Curva Forward'!$C$5:$AN$13,MATCH(CONCATENATE(BD_COMERCIAL!$K151," ",BD_COMERCIAL!$L151),'Curva Forward'!$B$5:$B$13,0),MATCH(GL$4,'Curva Forward'!$C$4:$AN$4,0))),EZ151))</f>
        <v>0</v>
      </c>
      <c r="GM151" s="200">
        <f>IF(FA151="",0,CM151*CM$2*IF($FC151="V",1,-1)*IF($Q151="Fixo",(FA151-INDEX('Curva Forward'!$C$5:$AN$13,MATCH(CONCATENATE(BD_COMERCIAL!$K151," ",BD_COMERCIAL!$L151),'Curva Forward'!$B$5:$B$13,0),MATCH(GM$4,'Curva Forward'!$C$4:$AN$4,0))),FA151))</f>
        <v>0</v>
      </c>
      <c r="GN151" s="200">
        <f>IF(FB151="",0,CN151*CN$2*IF($FC151="V",1,-1)*IF($Q151="Fixo",(FB151-INDEX('Curva Forward'!$C$5:$AN$13,MATCH(CONCATENATE(BD_COMERCIAL!$K151," ",BD_COMERCIAL!$L151),'Curva Forward'!$B$5:$B$13,0),MATCH(GN$4,'Curva Forward'!$C$4:$AN$4,0))),FB151))</f>
        <v>0</v>
      </c>
      <c r="GO151" s="201">
        <f t="shared" ca="1" si="61"/>
        <v>0</v>
      </c>
      <c r="GP151" s="201">
        <f t="shared" ca="1" si="62"/>
        <v>0</v>
      </c>
    </row>
    <row r="152" spans="1:198" s="117" customFormat="1" x14ac:dyDescent="0.25">
      <c r="A152" s="6"/>
      <c r="B152" s="7" t="s">
        <v>496</v>
      </c>
      <c r="C152" s="8">
        <v>44573</v>
      </c>
      <c r="D152" s="9" t="s">
        <v>124</v>
      </c>
      <c r="E152" s="9" t="s">
        <v>125</v>
      </c>
      <c r="F152" s="113">
        <v>3780401000108</v>
      </c>
      <c r="G152" s="10" t="s">
        <v>175</v>
      </c>
      <c r="H152" s="113">
        <v>31864869000108</v>
      </c>
      <c r="I152" s="9" t="s">
        <v>126</v>
      </c>
      <c r="J152" s="166" t="s">
        <v>467</v>
      </c>
      <c r="K152" s="10" t="s">
        <v>127</v>
      </c>
      <c r="L152" s="84" t="s">
        <v>22</v>
      </c>
      <c r="M152" s="11">
        <v>44562</v>
      </c>
      <c r="N152" s="12">
        <v>44592</v>
      </c>
      <c r="O152" s="10">
        <v>1</v>
      </c>
      <c r="P152" s="84">
        <v>68</v>
      </c>
      <c r="Q152" s="84" t="s">
        <v>128</v>
      </c>
      <c r="R152" s="10" t="s">
        <v>129</v>
      </c>
      <c r="S152" s="14" t="s">
        <v>135</v>
      </c>
      <c r="T152" s="11"/>
      <c r="U152" s="12"/>
      <c r="V152" s="257" t="str">
        <f ca="1">IF(U152="","",
IF(U152="NA","",
IFERROR(VLOOKUP(EOMONTH(M152,-2)+1,IPCA!$A:$B,2,0),
VLOOKUP(EOMONTH(TODAY(),-2)+1,IPCA!$A:$B,2,0))/
VLOOKUP(EOMONTH(U152,-2)+1,IPCA!$A:$B,2,0)*
P152))</f>
        <v/>
      </c>
      <c r="W152" s="84"/>
      <c r="X152" s="13" t="s">
        <v>6</v>
      </c>
      <c r="Y152" s="166"/>
      <c r="Z152" s="107"/>
      <c r="AA152" s="108"/>
      <c r="AB152" s="15">
        <v>1</v>
      </c>
      <c r="AC152"/>
      <c r="AD152"/>
      <c r="AE152"/>
      <c r="AF152"/>
      <c r="AG152"/>
      <c r="AH152"/>
      <c r="AI152"/>
      <c r="AJ152"/>
      <c r="AK152"/>
      <c r="AL152"/>
      <c r="AM152" s="6"/>
      <c r="AN152" s="15"/>
      <c r="AO152"/>
      <c r="AP152"/>
      <c r="AQ152"/>
      <c r="AR152"/>
      <c r="AS152"/>
      <c r="AT152"/>
      <c r="AU152"/>
      <c r="AV152"/>
      <c r="AW152"/>
      <c r="AX152"/>
      <c r="AY152" s="6"/>
      <c r="AZ152" s="15"/>
      <c r="BA152"/>
      <c r="BB152"/>
      <c r="BC152"/>
      <c r="BD152"/>
      <c r="BE152"/>
      <c r="BF152"/>
      <c r="BG152"/>
      <c r="BH152"/>
      <c r="BI152"/>
      <c r="BJ152"/>
      <c r="BK152" s="6"/>
      <c r="BL152" s="15"/>
      <c r="BM152"/>
      <c r="BN152"/>
      <c r="BO152"/>
      <c r="BP152"/>
      <c r="BQ152"/>
      <c r="BR152"/>
      <c r="BS152"/>
      <c r="BT152"/>
      <c r="BU152"/>
      <c r="BV152"/>
      <c r="BW152" s="6"/>
      <c r="BX152" s="15"/>
      <c r="BY152"/>
      <c r="BZ152"/>
      <c r="CA152"/>
      <c r="CB152"/>
      <c r="CC152"/>
      <c r="CD152"/>
      <c r="CE152"/>
      <c r="CF152"/>
      <c r="CG152"/>
      <c r="CH152"/>
      <c r="CI152" s="6"/>
      <c r="CJ152" s="16">
        <f t="shared" si="46"/>
        <v>8.4931506849315067E-2</v>
      </c>
      <c r="CK152" s="16" t="str">
        <f t="shared" si="47"/>
        <v/>
      </c>
      <c r="CL152" s="16" t="str">
        <f t="shared" si="48"/>
        <v/>
      </c>
      <c r="CM152" s="16" t="str">
        <f t="shared" si="49"/>
        <v/>
      </c>
      <c r="CN152" s="16" t="str">
        <f t="shared" si="50"/>
        <v/>
      </c>
      <c r="CO152" s="18"/>
      <c r="CP152" s="15">
        <v>68</v>
      </c>
      <c r="CQ152"/>
      <c r="CR152"/>
      <c r="CS152"/>
      <c r="CT152"/>
      <c r="CU152"/>
      <c r="CV152"/>
      <c r="CW152"/>
      <c r="CX152"/>
      <c r="CY152"/>
      <c r="CZ152"/>
      <c r="DA152" s="6"/>
      <c r="DB152" s="15"/>
      <c r="DC152"/>
      <c r="DD152"/>
      <c r="DE152"/>
      <c r="DF152"/>
      <c r="DG152"/>
      <c r="DH152"/>
      <c r="DI152"/>
      <c r="DJ152"/>
      <c r="DK152"/>
      <c r="DL152"/>
      <c r="DM152" s="6"/>
      <c r="DN152" s="15"/>
      <c r="DO152"/>
      <c r="DP152"/>
      <c r="DQ152"/>
      <c r="DR152"/>
      <c r="DS152"/>
      <c r="DT152"/>
      <c r="DU152"/>
      <c r="DV152"/>
      <c r="DW152"/>
      <c r="DX152"/>
      <c r="DY152" s="6"/>
      <c r="DZ152" s="15"/>
      <c r="EA152"/>
      <c r="EB152"/>
      <c r="EC152"/>
      <c r="ED152"/>
      <c r="EE152"/>
      <c r="EF152"/>
      <c r="EG152"/>
      <c r="EH152"/>
      <c r="EI152"/>
      <c r="EJ152"/>
      <c r="EK152" s="6"/>
      <c r="EL152" s="15"/>
      <c r="EM152"/>
      <c r="EN152"/>
      <c r="EO152"/>
      <c r="EP152"/>
      <c r="EQ152"/>
      <c r="ER152"/>
      <c r="ES152"/>
      <c r="ET152"/>
      <c r="EU152"/>
      <c r="EV152"/>
      <c r="EW152" s="6"/>
      <c r="EX152" s="16">
        <f t="shared" si="51"/>
        <v>5.7753424657534245</v>
      </c>
      <c r="EY152" s="16" t="str">
        <f t="shared" si="52"/>
        <v/>
      </c>
      <c r="EZ152" s="16" t="str">
        <f t="shared" si="53"/>
        <v/>
      </c>
      <c r="FA152" s="16" t="str">
        <f t="shared" si="54"/>
        <v/>
      </c>
      <c r="FB152" s="160" t="str">
        <f t="shared" si="55"/>
        <v/>
      </c>
      <c r="FC152" t="s">
        <v>204</v>
      </c>
      <c r="FD152" s="20" t="s">
        <v>126</v>
      </c>
      <c r="FF152" s="209" t="s">
        <v>206</v>
      </c>
      <c r="FH152" s="284">
        <f t="shared" ca="1" si="56"/>
        <v>0</v>
      </c>
      <c r="FI152" s="208">
        <f t="shared" si="57"/>
        <v>1</v>
      </c>
      <c r="FJ152"/>
      <c r="FK152" t="str">
        <f t="shared" si="58"/>
        <v>BP Comercializadora de Energia LTDA</v>
      </c>
      <c r="FL152" s="201">
        <f t="shared" ca="1" si="59"/>
        <v>2232</v>
      </c>
      <c r="FM152" s="201">
        <f t="shared" ca="1" si="60"/>
        <v>0</v>
      </c>
      <c r="FN152" s="200">
        <f>AB152*AB$2*IF($FC152="V",1,-1)*IF($Q152="Fixo",(CP152-INDEX('Curva Forward'!$C$5:$AN$13,MATCH(CONCATENATE(BD_COMERCIAL!$K152," ",BD_COMERCIAL!$L152),'Curva Forward'!$B$5:$B$13,0),MATCH(FN$4,'Curva Forward'!$C$4:$AN$4,0))),CP152)</f>
        <v>2232</v>
      </c>
      <c r="FO152" s="200">
        <f>AC152*AC$2*IF($FC152="V",1,-1)*IF($Q152="Fixo",(CQ152-INDEX('Curva Forward'!$C$5:$AN$13,MATCH(CONCATENATE(BD_COMERCIAL!$K152," ",BD_COMERCIAL!$L152),'Curva Forward'!$B$5:$B$13,0),MATCH(FO$4,'Curva Forward'!$C$4:$AN$4,0))),CQ152)</f>
        <v>0</v>
      </c>
      <c r="FP152" s="200">
        <f>AD152*AD$2*IF($FC152="V",1,-1)*IF($Q152="Fixo",(CR152-INDEX('Curva Forward'!$C$5:$AN$13,MATCH(CONCATENATE(BD_COMERCIAL!$K152," ",BD_COMERCIAL!$L152),'Curva Forward'!$B$5:$B$13,0),MATCH(FP$4,'Curva Forward'!$C$4:$AN$4,0))),CR152)</f>
        <v>0</v>
      </c>
      <c r="FQ152" s="200">
        <f>AE152*AE$2*IF($FC152="V",1,-1)*IF($Q152="Fixo",(CS152-INDEX('Curva Forward'!$C$5:$AN$13,MATCH(CONCATENATE(BD_COMERCIAL!$K152," ",BD_COMERCIAL!$L152),'Curva Forward'!$B$5:$B$13,0),MATCH(FQ$4,'Curva Forward'!$C$4:$AN$4,0))),CS152)</f>
        <v>0</v>
      </c>
      <c r="FR152" s="200">
        <f>AF152*AF$2*IF($FC152="V",1,-1)*IF($Q152="Fixo",(CT152-INDEX('Curva Forward'!$C$5:$AN$13,MATCH(CONCATENATE(BD_COMERCIAL!$K152," ",BD_COMERCIAL!$L152),'Curva Forward'!$B$5:$B$13,0),MATCH(FR$4,'Curva Forward'!$C$4:$AN$4,0))),CT152)</f>
        <v>0</v>
      </c>
      <c r="FS152" s="200">
        <f>AG152*AG$2*IF($FC152="V",1,-1)*IF($Q152="Fixo",(CU152-INDEX('Curva Forward'!$C$5:$AN$13,MATCH(CONCATENATE(BD_COMERCIAL!$K152," ",BD_COMERCIAL!$L152),'Curva Forward'!$B$5:$B$13,0),MATCH(FS$4,'Curva Forward'!$C$4:$AN$4,0))),CU152)</f>
        <v>0</v>
      </c>
      <c r="FT152" s="200">
        <f>AH152*AH$2*IF($FC152="V",1,-1)*IF($Q152="Fixo",(CV152-INDEX('Curva Forward'!$C$5:$AN$13,MATCH(CONCATENATE(BD_COMERCIAL!$K152," ",BD_COMERCIAL!$L152),'Curva Forward'!$B$5:$B$13,0),MATCH(FT$4,'Curva Forward'!$C$4:$AN$4,0))),CV152)</f>
        <v>0</v>
      </c>
      <c r="FU152" s="200">
        <f>AI152*AI$2*IF($FC152="V",1,-1)*IF($Q152="Fixo",(CW152-INDEX('Curva Forward'!$C$5:$AN$13,MATCH(CONCATENATE(BD_COMERCIAL!$K152," ",BD_COMERCIAL!$L152),'Curva Forward'!$B$5:$B$13,0),MATCH(FU$4,'Curva Forward'!$C$4:$AN$4,0))),CW152)</f>
        <v>0</v>
      </c>
      <c r="FV152" s="200">
        <f>AJ152*AJ$2*IF($FC152="V",1,-1)*IF($Q152="Fixo",(CX152-INDEX('Curva Forward'!$C$5:$AN$13,MATCH(CONCATENATE(BD_COMERCIAL!$K152," ",BD_COMERCIAL!$L152),'Curva Forward'!$B$5:$B$13,0),MATCH(FV$4,'Curva Forward'!$C$4:$AN$4,0))),CX152)</f>
        <v>0</v>
      </c>
      <c r="FW152" s="200">
        <f>AK152*AK$2*IF($FC152="V",1,-1)*IF($Q152="Fixo",(CY152-INDEX('Curva Forward'!$C$5:$AN$13,MATCH(CONCATENATE(BD_COMERCIAL!$K152," ",BD_COMERCIAL!$L152),'Curva Forward'!$B$5:$B$13,0),MATCH(FW$4,'Curva Forward'!$C$4:$AN$4,0))),CY152)</f>
        <v>0</v>
      </c>
      <c r="FX152" s="200">
        <f>AL152*AL$2*IF($FC152="V",1,-1)*IF($Q152="Fixo",(CZ152-INDEX('Curva Forward'!$C$5:$AN$13,MATCH(CONCATENATE(BD_COMERCIAL!$K152," ",BD_COMERCIAL!$L152),'Curva Forward'!$B$5:$B$13,0),MATCH(FX$4,'Curva Forward'!$C$4:$AN$4,0))),CZ152)</f>
        <v>0</v>
      </c>
      <c r="FY152" s="200">
        <f>AM152*AM$2*IF($FC152="V",1,-1)*IF($Q152="Fixo",(DA152-INDEX('Curva Forward'!$C$5:$AN$13,MATCH(CONCATENATE(BD_COMERCIAL!$K152," ",BD_COMERCIAL!$L152),'Curva Forward'!$B$5:$B$13,0),MATCH(FY$4,'Curva Forward'!$C$4:$AN$4,0))),DA152)</f>
        <v>0</v>
      </c>
      <c r="FZ152" s="200">
        <f>AN152*AN$2*IF($FC152="V",1,-1)*IF($Q152="Fixo",(DB152-INDEX('Curva Forward'!$C$5:$AN$13,MATCH(CONCATENATE(BD_COMERCIAL!$K152," ",BD_COMERCIAL!$L152),'Curva Forward'!$B$5:$B$13,0),MATCH(FZ$4,'Curva Forward'!$C$4:$AN$4,0))),DB152)</f>
        <v>0</v>
      </c>
      <c r="GA152" s="200">
        <f>AO152*AO$2*IF($FC152="V",1,-1)*IF($Q152="Fixo",(DC152-INDEX('Curva Forward'!$C$5:$AN$13,MATCH(CONCATENATE(BD_COMERCIAL!$K152," ",BD_COMERCIAL!$L152),'Curva Forward'!$B$5:$B$13,0),MATCH(GA$4,'Curva Forward'!$C$4:$AN$4,0))),DC152)</f>
        <v>0</v>
      </c>
      <c r="GB152" s="200">
        <f>AP152*AP$2*IF($FC152="V",1,-1)*IF($Q152="Fixo",(DD152-INDEX('Curva Forward'!$C$5:$AN$13,MATCH(CONCATENATE(BD_COMERCIAL!$K152," ",BD_COMERCIAL!$L152),'Curva Forward'!$B$5:$B$13,0),MATCH(GB$4,'Curva Forward'!$C$4:$AN$4,0))),DD152)</f>
        <v>0</v>
      </c>
      <c r="GC152" s="200">
        <f>AQ152*AQ$2*IF($FC152="V",1,-1)*IF($Q152="Fixo",(DE152-INDEX('Curva Forward'!$C$5:$AN$13,MATCH(CONCATENATE(BD_COMERCIAL!$K152," ",BD_COMERCIAL!$L152),'Curva Forward'!$B$5:$B$13,0),MATCH(GC$4,'Curva Forward'!$C$4:$AN$4,0))),DE152)</f>
        <v>0</v>
      </c>
      <c r="GD152" s="200">
        <f>AR152*AR$2*IF($FC152="V",1,-1)*IF($Q152="Fixo",(DF152-INDEX('Curva Forward'!$C$5:$AN$13,MATCH(CONCATENATE(BD_COMERCIAL!$K152," ",BD_COMERCIAL!$L152),'Curva Forward'!$B$5:$B$13,0),MATCH(GD$4,'Curva Forward'!$C$4:$AN$4,0))),DF152)</f>
        <v>0</v>
      </c>
      <c r="GE152" s="200">
        <f>AS152*AS$2*IF($FC152="V",1,-1)*IF($Q152="Fixo",(DG152-INDEX('Curva Forward'!$C$5:$AN$13,MATCH(CONCATENATE(BD_COMERCIAL!$K152," ",BD_COMERCIAL!$L152),'Curva Forward'!$B$5:$B$13,0),MATCH(GE$4,'Curva Forward'!$C$4:$AN$4,0))),DG152)</f>
        <v>0</v>
      </c>
      <c r="GF152" s="200">
        <f>AT152*AT$2*IF($FC152="V",1,-1)*IF($Q152="Fixo",(DH152-INDEX('Curva Forward'!$C$5:$AN$13,MATCH(CONCATENATE(BD_COMERCIAL!$K152," ",BD_COMERCIAL!$L152),'Curva Forward'!$B$5:$B$13,0),MATCH(GF$4,'Curva Forward'!$C$4:$AN$4,0))),DH152)</f>
        <v>0</v>
      </c>
      <c r="GG152" s="200">
        <f>AU152*AU$2*IF($FC152="V",1,-1)*IF($Q152="Fixo",(DI152-INDEX('Curva Forward'!$C$5:$AN$13,MATCH(CONCATENATE(BD_COMERCIAL!$K152," ",BD_COMERCIAL!$L152),'Curva Forward'!$B$5:$B$13,0),MATCH(GG$4,'Curva Forward'!$C$4:$AN$4,0))),DI152)</f>
        <v>0</v>
      </c>
      <c r="GH152" s="200">
        <f>AV152*AV$2*IF($FC152="V",1,-1)*IF($Q152="Fixo",(DJ152-INDEX('Curva Forward'!$C$5:$AN$13,MATCH(CONCATENATE(BD_COMERCIAL!$K152," ",BD_COMERCIAL!$L152),'Curva Forward'!$B$5:$B$13,0),MATCH(GH$4,'Curva Forward'!$C$4:$AN$4,0))),DJ152)</f>
        <v>0</v>
      </c>
      <c r="GI152" s="200">
        <f>AW152*AW$2*IF($FC152="V",1,-1)*IF($Q152="Fixo",(DK152-INDEX('Curva Forward'!$C$5:$AN$13,MATCH(CONCATENATE(BD_COMERCIAL!$K152," ",BD_COMERCIAL!$L152),'Curva Forward'!$B$5:$B$13,0),MATCH(GI$4,'Curva Forward'!$C$4:$AN$4,0))),DK152)</f>
        <v>0</v>
      </c>
      <c r="GJ152" s="200">
        <f>AX152*AX$2*IF($FC152="V",1,-1)*IF($Q152="Fixo",(DL152-INDEX('Curva Forward'!$C$5:$AN$13,MATCH(CONCATENATE(BD_COMERCIAL!$K152," ",BD_COMERCIAL!$L152),'Curva Forward'!$B$5:$B$13,0),MATCH(GJ$4,'Curva Forward'!$C$4:$AN$4,0))),DL152)</f>
        <v>0</v>
      </c>
      <c r="GK152" s="200">
        <f>AY152*AY$2*IF($FC152="V",1,-1)*IF($Q152="Fixo",(DM152-INDEX('Curva Forward'!$C$5:$AN$13,MATCH(CONCATENATE(BD_COMERCIAL!$K152," ",BD_COMERCIAL!$L152),'Curva Forward'!$B$5:$B$13,0),MATCH(GK$4,'Curva Forward'!$C$4:$AN$4,0))),DM152)</f>
        <v>0</v>
      </c>
      <c r="GL152" s="200">
        <f>IF(EZ152="",0,CL152*CL$2*IF($FC152="V",1,-1)*IF($Q152="Fixo",(EZ152-INDEX('Curva Forward'!$C$5:$AN$13,MATCH(CONCATENATE(BD_COMERCIAL!$K152," ",BD_COMERCIAL!$L152),'Curva Forward'!$B$5:$B$13,0),MATCH(GL$4,'Curva Forward'!$C$4:$AN$4,0))),EZ152))</f>
        <v>0</v>
      </c>
      <c r="GM152" s="200">
        <f>IF(FA152="",0,CM152*CM$2*IF($FC152="V",1,-1)*IF($Q152="Fixo",(FA152-INDEX('Curva Forward'!$C$5:$AN$13,MATCH(CONCATENATE(BD_COMERCIAL!$K152," ",BD_COMERCIAL!$L152),'Curva Forward'!$B$5:$B$13,0),MATCH(GM$4,'Curva Forward'!$C$4:$AN$4,0))),FA152))</f>
        <v>0</v>
      </c>
      <c r="GN152" s="200">
        <f>IF(FB152="",0,CN152*CN$2*IF($FC152="V",1,-1)*IF($Q152="Fixo",(FB152-INDEX('Curva Forward'!$C$5:$AN$13,MATCH(CONCATENATE(BD_COMERCIAL!$K152," ",BD_COMERCIAL!$L152),'Curva Forward'!$B$5:$B$13,0),MATCH(GN$4,'Curva Forward'!$C$4:$AN$4,0))),FB152))</f>
        <v>0</v>
      </c>
      <c r="GO152" s="201">
        <f t="shared" ca="1" si="61"/>
        <v>0</v>
      </c>
      <c r="GP152" s="201">
        <f t="shared" ca="1" si="62"/>
        <v>0</v>
      </c>
    </row>
    <row r="153" spans="1:198" s="117" customFormat="1" x14ac:dyDescent="0.25">
      <c r="A153" s="6"/>
      <c r="B153" s="7" t="s">
        <v>497</v>
      </c>
      <c r="C153" s="8">
        <v>44573</v>
      </c>
      <c r="D153" s="9" t="s">
        <v>124</v>
      </c>
      <c r="E153" s="9" t="s">
        <v>125</v>
      </c>
      <c r="F153" s="113">
        <v>3780401000108</v>
      </c>
      <c r="G153" s="10" t="s">
        <v>184</v>
      </c>
      <c r="H153" s="113">
        <v>27796415000170</v>
      </c>
      <c r="I153" s="9" t="s">
        <v>126</v>
      </c>
      <c r="J153" s="166" t="s">
        <v>467</v>
      </c>
      <c r="K153" s="10" t="s">
        <v>127</v>
      </c>
      <c r="L153" s="84" t="s">
        <v>22</v>
      </c>
      <c r="M153" s="11">
        <v>44621</v>
      </c>
      <c r="N153" s="12">
        <v>44651</v>
      </c>
      <c r="O153" s="10">
        <v>2</v>
      </c>
      <c r="P153" s="84">
        <v>122</v>
      </c>
      <c r="Q153" s="84" t="s">
        <v>128</v>
      </c>
      <c r="R153" s="10" t="s">
        <v>129</v>
      </c>
      <c r="S153" s="14" t="s">
        <v>135</v>
      </c>
      <c r="T153" s="11"/>
      <c r="U153" s="12"/>
      <c r="V153" s="257" t="str">
        <f ca="1">IF(U153="","",
IF(U153="NA","",
IFERROR(VLOOKUP(EOMONTH(M153,-2)+1,IPCA!$A:$B,2,0),
VLOOKUP(EOMONTH(TODAY(),-2)+1,IPCA!$A:$B,2,0))/
VLOOKUP(EOMONTH(U153,-2)+1,IPCA!$A:$B,2,0)*
P153))</f>
        <v/>
      </c>
      <c r="W153" s="84"/>
      <c r="X153" s="13" t="s">
        <v>133</v>
      </c>
      <c r="Y153" s="166"/>
      <c r="Z153" s="107"/>
      <c r="AA153" s="108"/>
      <c r="AB153" s="15"/>
      <c r="AC153"/>
      <c r="AD153">
        <v>2</v>
      </c>
      <c r="AE153"/>
      <c r="AF153"/>
      <c r="AG153"/>
      <c r="AH153"/>
      <c r="AI153"/>
      <c r="AJ153"/>
      <c r="AK153"/>
      <c r="AL153"/>
      <c r="AM153" s="6"/>
      <c r="AN153" s="15"/>
      <c r="AO153"/>
      <c r="AP153"/>
      <c r="AQ153"/>
      <c r="AR153"/>
      <c r="AS153"/>
      <c r="AT153"/>
      <c r="AU153"/>
      <c r="AV153"/>
      <c r="AW153"/>
      <c r="AX153"/>
      <c r="AY153" s="6"/>
      <c r="AZ153" s="15"/>
      <c r="BA153"/>
      <c r="BB153"/>
      <c r="BC153"/>
      <c r="BD153"/>
      <c r="BE153"/>
      <c r="BF153"/>
      <c r="BG153"/>
      <c r="BH153"/>
      <c r="BI153"/>
      <c r="BJ153"/>
      <c r="BK153" s="6"/>
      <c r="BL153" s="15"/>
      <c r="BM153"/>
      <c r="BN153"/>
      <c r="BO153"/>
      <c r="BP153"/>
      <c r="BQ153"/>
      <c r="BR153"/>
      <c r="BS153"/>
      <c r="BT153"/>
      <c r="BU153"/>
      <c r="BV153"/>
      <c r="BW153" s="6"/>
      <c r="BX153" s="15"/>
      <c r="BY153"/>
      <c r="BZ153"/>
      <c r="CA153"/>
      <c r="CB153"/>
      <c r="CC153"/>
      <c r="CD153"/>
      <c r="CE153"/>
      <c r="CF153"/>
      <c r="CG153"/>
      <c r="CH153"/>
      <c r="CI153" s="6"/>
      <c r="CJ153" s="16">
        <f t="shared" si="46"/>
        <v>0.16986301369863013</v>
      </c>
      <c r="CK153" s="16" t="str">
        <f t="shared" si="47"/>
        <v/>
      </c>
      <c r="CL153" s="16" t="str">
        <f t="shared" si="48"/>
        <v/>
      </c>
      <c r="CM153" s="16" t="str">
        <f t="shared" si="49"/>
        <v/>
      </c>
      <c r="CN153" s="16" t="str">
        <f t="shared" si="50"/>
        <v/>
      </c>
      <c r="CO153" s="18"/>
      <c r="CP153" s="15"/>
      <c r="CQ153"/>
      <c r="CR153">
        <v>122</v>
      </c>
      <c r="CS153"/>
      <c r="CT153"/>
      <c r="CU153"/>
      <c r="CV153"/>
      <c r="CW153"/>
      <c r="CX153"/>
      <c r="CY153"/>
      <c r="CZ153"/>
      <c r="DA153" s="6"/>
      <c r="DB153" s="15"/>
      <c r="DC153"/>
      <c r="DD153"/>
      <c r="DE153"/>
      <c r="DF153"/>
      <c r="DG153"/>
      <c r="DH153"/>
      <c r="DI153"/>
      <c r="DJ153"/>
      <c r="DK153"/>
      <c r="DL153"/>
      <c r="DM153" s="6"/>
      <c r="DN153" s="15"/>
      <c r="DO153"/>
      <c r="DP153"/>
      <c r="DQ153"/>
      <c r="DR153"/>
      <c r="DS153"/>
      <c r="DT153"/>
      <c r="DU153"/>
      <c r="DV153"/>
      <c r="DW153"/>
      <c r="DX153"/>
      <c r="DY153" s="6"/>
      <c r="DZ153" s="15"/>
      <c r="EA153"/>
      <c r="EB153"/>
      <c r="EC153"/>
      <c r="ED153"/>
      <c r="EE153"/>
      <c r="EF153"/>
      <c r="EG153"/>
      <c r="EH153"/>
      <c r="EI153"/>
      <c r="EJ153"/>
      <c r="EK153" s="6"/>
      <c r="EL153" s="15"/>
      <c r="EM153"/>
      <c r="EN153"/>
      <c r="EO153"/>
      <c r="EP153"/>
      <c r="EQ153"/>
      <c r="ER153"/>
      <c r="ES153"/>
      <c r="ET153"/>
      <c r="EU153"/>
      <c r="EV153"/>
      <c r="EW153" s="6"/>
      <c r="EX153" s="16">
        <f t="shared" si="51"/>
        <v>10.361643835616439</v>
      </c>
      <c r="EY153" s="16" t="str">
        <f t="shared" si="52"/>
        <v/>
      </c>
      <c r="EZ153" s="16" t="str">
        <f t="shared" si="53"/>
        <v/>
      </c>
      <c r="FA153" s="16" t="str">
        <f t="shared" si="54"/>
        <v/>
      </c>
      <c r="FB153" s="160" t="str">
        <f t="shared" si="55"/>
        <v/>
      </c>
      <c r="FC153" t="s">
        <v>204</v>
      </c>
      <c r="FD153" s="20" t="s">
        <v>126</v>
      </c>
      <c r="FF153" s="209" t="s">
        <v>206</v>
      </c>
      <c r="FH153" s="284">
        <f t="shared" ca="1" si="56"/>
        <v>0</v>
      </c>
      <c r="FI153" s="208">
        <f t="shared" si="57"/>
        <v>1</v>
      </c>
      <c r="FJ153"/>
      <c r="FK153" t="str">
        <f t="shared" si="58"/>
        <v>SHELL ENERGY DO BRASIL LTDA</v>
      </c>
      <c r="FL153" s="201">
        <f t="shared" ca="1" si="59"/>
        <v>96720</v>
      </c>
      <c r="FM153" s="201">
        <f t="shared" ca="1" si="60"/>
        <v>0</v>
      </c>
      <c r="FN153" s="200">
        <f>AB153*AB$2*IF($FC153="V",1,-1)*IF($Q153="Fixo",(CP153-INDEX('Curva Forward'!$C$5:$AN$13,MATCH(CONCATENATE(BD_COMERCIAL!$K153," ",BD_COMERCIAL!$L153),'Curva Forward'!$B$5:$B$13,0),MATCH(FN$4,'Curva Forward'!$C$4:$AN$4,0))),CP153)</f>
        <v>0</v>
      </c>
      <c r="FO153" s="200">
        <f>AC153*AC$2*IF($FC153="V",1,-1)*IF($Q153="Fixo",(CQ153-INDEX('Curva Forward'!$C$5:$AN$13,MATCH(CONCATENATE(BD_COMERCIAL!$K153," ",BD_COMERCIAL!$L153),'Curva Forward'!$B$5:$B$13,0),MATCH(FO$4,'Curva Forward'!$C$4:$AN$4,0))),CQ153)</f>
        <v>0</v>
      </c>
      <c r="FP153" s="200">
        <f>AD153*AD$2*IF($FC153="V",1,-1)*IF($Q153="Fixo",(CR153-INDEX('Curva Forward'!$C$5:$AN$13,MATCH(CONCATENATE(BD_COMERCIAL!$K153," ",BD_COMERCIAL!$L153),'Curva Forward'!$B$5:$B$13,0),MATCH(FP$4,'Curva Forward'!$C$4:$AN$4,0))),CR153)</f>
        <v>96720</v>
      </c>
      <c r="FQ153" s="200">
        <f>AE153*AE$2*IF($FC153="V",1,-1)*IF($Q153="Fixo",(CS153-INDEX('Curva Forward'!$C$5:$AN$13,MATCH(CONCATENATE(BD_COMERCIAL!$K153," ",BD_COMERCIAL!$L153),'Curva Forward'!$B$5:$B$13,0),MATCH(FQ$4,'Curva Forward'!$C$4:$AN$4,0))),CS153)</f>
        <v>0</v>
      </c>
      <c r="FR153" s="200">
        <f>AF153*AF$2*IF($FC153="V",1,-1)*IF($Q153="Fixo",(CT153-INDEX('Curva Forward'!$C$5:$AN$13,MATCH(CONCATENATE(BD_COMERCIAL!$K153," ",BD_COMERCIAL!$L153),'Curva Forward'!$B$5:$B$13,0),MATCH(FR$4,'Curva Forward'!$C$4:$AN$4,0))),CT153)</f>
        <v>0</v>
      </c>
      <c r="FS153" s="200">
        <f>AG153*AG$2*IF($FC153="V",1,-1)*IF($Q153="Fixo",(CU153-INDEX('Curva Forward'!$C$5:$AN$13,MATCH(CONCATENATE(BD_COMERCIAL!$K153," ",BD_COMERCIAL!$L153),'Curva Forward'!$B$5:$B$13,0),MATCH(FS$4,'Curva Forward'!$C$4:$AN$4,0))),CU153)</f>
        <v>0</v>
      </c>
      <c r="FT153" s="200">
        <f>AH153*AH$2*IF($FC153="V",1,-1)*IF($Q153="Fixo",(CV153-INDEX('Curva Forward'!$C$5:$AN$13,MATCH(CONCATENATE(BD_COMERCIAL!$K153," ",BD_COMERCIAL!$L153),'Curva Forward'!$B$5:$B$13,0),MATCH(FT$4,'Curva Forward'!$C$4:$AN$4,0))),CV153)</f>
        <v>0</v>
      </c>
      <c r="FU153" s="200">
        <f>AI153*AI$2*IF($FC153="V",1,-1)*IF($Q153="Fixo",(CW153-INDEX('Curva Forward'!$C$5:$AN$13,MATCH(CONCATENATE(BD_COMERCIAL!$K153," ",BD_COMERCIAL!$L153),'Curva Forward'!$B$5:$B$13,0),MATCH(FU$4,'Curva Forward'!$C$4:$AN$4,0))),CW153)</f>
        <v>0</v>
      </c>
      <c r="FV153" s="200">
        <f>AJ153*AJ$2*IF($FC153="V",1,-1)*IF($Q153="Fixo",(CX153-INDEX('Curva Forward'!$C$5:$AN$13,MATCH(CONCATENATE(BD_COMERCIAL!$K153," ",BD_COMERCIAL!$L153),'Curva Forward'!$B$5:$B$13,0),MATCH(FV$4,'Curva Forward'!$C$4:$AN$4,0))),CX153)</f>
        <v>0</v>
      </c>
      <c r="FW153" s="200">
        <f>AK153*AK$2*IF($FC153="V",1,-1)*IF($Q153="Fixo",(CY153-INDEX('Curva Forward'!$C$5:$AN$13,MATCH(CONCATENATE(BD_COMERCIAL!$K153," ",BD_COMERCIAL!$L153),'Curva Forward'!$B$5:$B$13,0),MATCH(FW$4,'Curva Forward'!$C$4:$AN$4,0))),CY153)</f>
        <v>0</v>
      </c>
      <c r="FX153" s="200">
        <f>AL153*AL$2*IF($FC153="V",1,-1)*IF($Q153="Fixo",(CZ153-INDEX('Curva Forward'!$C$5:$AN$13,MATCH(CONCATENATE(BD_COMERCIAL!$K153," ",BD_COMERCIAL!$L153),'Curva Forward'!$B$5:$B$13,0),MATCH(FX$4,'Curva Forward'!$C$4:$AN$4,0))),CZ153)</f>
        <v>0</v>
      </c>
      <c r="FY153" s="200">
        <f>AM153*AM$2*IF($FC153="V",1,-1)*IF($Q153="Fixo",(DA153-INDEX('Curva Forward'!$C$5:$AN$13,MATCH(CONCATENATE(BD_COMERCIAL!$K153," ",BD_COMERCIAL!$L153),'Curva Forward'!$B$5:$B$13,0),MATCH(FY$4,'Curva Forward'!$C$4:$AN$4,0))),DA153)</f>
        <v>0</v>
      </c>
      <c r="FZ153" s="200">
        <f>AN153*AN$2*IF($FC153="V",1,-1)*IF($Q153="Fixo",(DB153-INDEX('Curva Forward'!$C$5:$AN$13,MATCH(CONCATENATE(BD_COMERCIAL!$K153," ",BD_COMERCIAL!$L153),'Curva Forward'!$B$5:$B$13,0),MATCH(FZ$4,'Curva Forward'!$C$4:$AN$4,0))),DB153)</f>
        <v>0</v>
      </c>
      <c r="GA153" s="200">
        <f>AO153*AO$2*IF($FC153="V",1,-1)*IF($Q153="Fixo",(DC153-INDEX('Curva Forward'!$C$5:$AN$13,MATCH(CONCATENATE(BD_COMERCIAL!$K153," ",BD_COMERCIAL!$L153),'Curva Forward'!$B$5:$B$13,0),MATCH(GA$4,'Curva Forward'!$C$4:$AN$4,0))),DC153)</f>
        <v>0</v>
      </c>
      <c r="GB153" s="200">
        <f>AP153*AP$2*IF($FC153="V",1,-1)*IF($Q153="Fixo",(DD153-INDEX('Curva Forward'!$C$5:$AN$13,MATCH(CONCATENATE(BD_COMERCIAL!$K153," ",BD_COMERCIAL!$L153),'Curva Forward'!$B$5:$B$13,0),MATCH(GB$4,'Curva Forward'!$C$4:$AN$4,0))),DD153)</f>
        <v>0</v>
      </c>
      <c r="GC153" s="200">
        <f>AQ153*AQ$2*IF($FC153="V",1,-1)*IF($Q153="Fixo",(DE153-INDEX('Curva Forward'!$C$5:$AN$13,MATCH(CONCATENATE(BD_COMERCIAL!$K153," ",BD_COMERCIAL!$L153),'Curva Forward'!$B$5:$B$13,0),MATCH(GC$4,'Curva Forward'!$C$4:$AN$4,0))),DE153)</f>
        <v>0</v>
      </c>
      <c r="GD153" s="200">
        <f>AR153*AR$2*IF($FC153="V",1,-1)*IF($Q153="Fixo",(DF153-INDEX('Curva Forward'!$C$5:$AN$13,MATCH(CONCATENATE(BD_COMERCIAL!$K153," ",BD_COMERCIAL!$L153),'Curva Forward'!$B$5:$B$13,0),MATCH(GD$4,'Curva Forward'!$C$4:$AN$4,0))),DF153)</f>
        <v>0</v>
      </c>
      <c r="GE153" s="200">
        <f>AS153*AS$2*IF($FC153="V",1,-1)*IF($Q153="Fixo",(DG153-INDEX('Curva Forward'!$C$5:$AN$13,MATCH(CONCATENATE(BD_COMERCIAL!$K153," ",BD_COMERCIAL!$L153),'Curva Forward'!$B$5:$B$13,0),MATCH(GE$4,'Curva Forward'!$C$4:$AN$4,0))),DG153)</f>
        <v>0</v>
      </c>
      <c r="GF153" s="200">
        <f>AT153*AT$2*IF($FC153="V",1,-1)*IF($Q153="Fixo",(DH153-INDEX('Curva Forward'!$C$5:$AN$13,MATCH(CONCATENATE(BD_COMERCIAL!$K153," ",BD_COMERCIAL!$L153),'Curva Forward'!$B$5:$B$13,0),MATCH(GF$4,'Curva Forward'!$C$4:$AN$4,0))),DH153)</f>
        <v>0</v>
      </c>
      <c r="GG153" s="200">
        <f>AU153*AU$2*IF($FC153="V",1,-1)*IF($Q153="Fixo",(DI153-INDEX('Curva Forward'!$C$5:$AN$13,MATCH(CONCATENATE(BD_COMERCIAL!$K153," ",BD_COMERCIAL!$L153),'Curva Forward'!$B$5:$B$13,0),MATCH(GG$4,'Curva Forward'!$C$4:$AN$4,0))),DI153)</f>
        <v>0</v>
      </c>
      <c r="GH153" s="200">
        <f>AV153*AV$2*IF($FC153="V",1,-1)*IF($Q153="Fixo",(DJ153-INDEX('Curva Forward'!$C$5:$AN$13,MATCH(CONCATENATE(BD_COMERCIAL!$K153," ",BD_COMERCIAL!$L153),'Curva Forward'!$B$5:$B$13,0),MATCH(GH$4,'Curva Forward'!$C$4:$AN$4,0))),DJ153)</f>
        <v>0</v>
      </c>
      <c r="GI153" s="200">
        <f>AW153*AW$2*IF($FC153="V",1,-1)*IF($Q153="Fixo",(DK153-INDEX('Curva Forward'!$C$5:$AN$13,MATCH(CONCATENATE(BD_COMERCIAL!$K153," ",BD_COMERCIAL!$L153),'Curva Forward'!$B$5:$B$13,0),MATCH(GI$4,'Curva Forward'!$C$4:$AN$4,0))),DK153)</f>
        <v>0</v>
      </c>
      <c r="GJ153" s="200">
        <f>AX153*AX$2*IF($FC153="V",1,-1)*IF($Q153="Fixo",(DL153-INDEX('Curva Forward'!$C$5:$AN$13,MATCH(CONCATENATE(BD_COMERCIAL!$K153," ",BD_COMERCIAL!$L153),'Curva Forward'!$B$5:$B$13,0),MATCH(GJ$4,'Curva Forward'!$C$4:$AN$4,0))),DL153)</f>
        <v>0</v>
      </c>
      <c r="GK153" s="200">
        <f>AY153*AY$2*IF($FC153="V",1,-1)*IF($Q153="Fixo",(DM153-INDEX('Curva Forward'!$C$5:$AN$13,MATCH(CONCATENATE(BD_COMERCIAL!$K153," ",BD_COMERCIAL!$L153),'Curva Forward'!$B$5:$B$13,0),MATCH(GK$4,'Curva Forward'!$C$4:$AN$4,0))),DM153)</f>
        <v>0</v>
      </c>
      <c r="GL153" s="200">
        <f>IF(EZ153="",0,CL153*CL$2*IF($FC153="V",1,-1)*IF($Q153="Fixo",(EZ153-INDEX('Curva Forward'!$C$5:$AN$13,MATCH(CONCATENATE(BD_COMERCIAL!$K153," ",BD_COMERCIAL!$L153),'Curva Forward'!$B$5:$B$13,0),MATCH(GL$4,'Curva Forward'!$C$4:$AN$4,0))),EZ153))</f>
        <v>0</v>
      </c>
      <c r="GM153" s="200">
        <f>IF(FA153="",0,CM153*CM$2*IF($FC153="V",1,-1)*IF($Q153="Fixo",(FA153-INDEX('Curva Forward'!$C$5:$AN$13,MATCH(CONCATENATE(BD_COMERCIAL!$K153," ",BD_COMERCIAL!$L153),'Curva Forward'!$B$5:$B$13,0),MATCH(GM$4,'Curva Forward'!$C$4:$AN$4,0))),FA153))</f>
        <v>0</v>
      </c>
      <c r="GN153" s="200">
        <f>IF(FB153="",0,CN153*CN$2*IF($FC153="V",1,-1)*IF($Q153="Fixo",(FB153-INDEX('Curva Forward'!$C$5:$AN$13,MATCH(CONCATENATE(BD_COMERCIAL!$K153," ",BD_COMERCIAL!$L153),'Curva Forward'!$B$5:$B$13,0),MATCH(GN$4,'Curva Forward'!$C$4:$AN$4,0))),FB153))</f>
        <v>0</v>
      </c>
      <c r="GO153" s="201">
        <f t="shared" ca="1" si="61"/>
        <v>0</v>
      </c>
      <c r="GP153" s="201">
        <f t="shared" ca="1" si="62"/>
        <v>0</v>
      </c>
    </row>
    <row r="154" spans="1:198" s="117" customFormat="1" x14ac:dyDescent="0.25">
      <c r="A154" s="6"/>
      <c r="B154" s="7" t="s">
        <v>498</v>
      </c>
      <c r="C154" s="8">
        <v>44573</v>
      </c>
      <c r="D154" s="9" t="s">
        <v>124</v>
      </c>
      <c r="E154" s="9" t="s">
        <v>125</v>
      </c>
      <c r="F154" s="113">
        <v>3780401000108</v>
      </c>
      <c r="G154" s="10" t="s">
        <v>184</v>
      </c>
      <c r="H154" s="113">
        <v>27796415000170</v>
      </c>
      <c r="I154" s="9" t="s">
        <v>126</v>
      </c>
      <c r="J154" s="166" t="s">
        <v>467</v>
      </c>
      <c r="K154" s="10" t="s">
        <v>127</v>
      </c>
      <c r="L154" s="84" t="s">
        <v>22</v>
      </c>
      <c r="M154" s="11">
        <v>44621</v>
      </c>
      <c r="N154" s="12">
        <v>44651</v>
      </c>
      <c r="O154" s="10">
        <v>2</v>
      </c>
      <c r="P154" s="84">
        <v>122</v>
      </c>
      <c r="Q154" s="84" t="s">
        <v>128</v>
      </c>
      <c r="R154" s="10" t="s">
        <v>129</v>
      </c>
      <c r="S154" s="14" t="s">
        <v>135</v>
      </c>
      <c r="T154" s="11"/>
      <c r="U154" s="12"/>
      <c r="V154" s="257" t="str">
        <f ca="1">IF(U154="","",
IF(U154="NA","",
IFERROR(VLOOKUP(EOMONTH(M154,-2)+1,IPCA!$A:$B,2,0),
VLOOKUP(EOMONTH(TODAY(),-2)+1,IPCA!$A:$B,2,0))/
VLOOKUP(EOMONTH(U154,-2)+1,IPCA!$A:$B,2,0)*
P154))</f>
        <v/>
      </c>
      <c r="W154" s="84"/>
      <c r="X154" s="13" t="s">
        <v>6</v>
      </c>
      <c r="Y154" s="166"/>
      <c r="Z154" s="107"/>
      <c r="AA154" s="108"/>
      <c r="AB154" s="15"/>
      <c r="AC154"/>
      <c r="AD154">
        <v>2</v>
      </c>
      <c r="AE154"/>
      <c r="AF154"/>
      <c r="AG154"/>
      <c r="AH154"/>
      <c r="AI154"/>
      <c r="AJ154"/>
      <c r="AK154"/>
      <c r="AL154"/>
      <c r="AM154" s="6"/>
      <c r="AN154" s="15"/>
      <c r="AO154"/>
      <c r="AP154"/>
      <c r="AQ154"/>
      <c r="AR154"/>
      <c r="AS154"/>
      <c r="AT154"/>
      <c r="AU154"/>
      <c r="AV154"/>
      <c r="AW154"/>
      <c r="AX154"/>
      <c r="AY154" s="6"/>
      <c r="AZ154" s="15"/>
      <c r="BA154"/>
      <c r="BB154"/>
      <c r="BC154"/>
      <c r="BD154"/>
      <c r="BE154"/>
      <c r="BF154"/>
      <c r="BG154"/>
      <c r="BH154"/>
      <c r="BI154"/>
      <c r="BJ154"/>
      <c r="BK154" s="6"/>
      <c r="BL154" s="15"/>
      <c r="BM154"/>
      <c r="BN154"/>
      <c r="BO154"/>
      <c r="BP154"/>
      <c r="BQ154"/>
      <c r="BR154"/>
      <c r="BS154"/>
      <c r="BT154"/>
      <c r="BU154"/>
      <c r="BV154"/>
      <c r="BW154" s="6"/>
      <c r="BX154" s="15"/>
      <c r="BY154"/>
      <c r="BZ154"/>
      <c r="CA154"/>
      <c r="CB154"/>
      <c r="CC154"/>
      <c r="CD154"/>
      <c r="CE154"/>
      <c r="CF154"/>
      <c r="CG154"/>
      <c r="CH154"/>
      <c r="CI154" s="6"/>
      <c r="CJ154" s="16">
        <f t="shared" si="46"/>
        <v>0.16986301369863013</v>
      </c>
      <c r="CK154" s="16" t="str">
        <f t="shared" si="47"/>
        <v/>
      </c>
      <c r="CL154" s="16" t="str">
        <f t="shared" si="48"/>
        <v/>
      </c>
      <c r="CM154" s="16" t="str">
        <f t="shared" si="49"/>
        <v/>
      </c>
      <c r="CN154" s="16" t="str">
        <f t="shared" si="50"/>
        <v/>
      </c>
      <c r="CO154" s="18"/>
      <c r="CP154" s="15"/>
      <c r="CQ154"/>
      <c r="CR154">
        <v>122</v>
      </c>
      <c r="CS154"/>
      <c r="CT154"/>
      <c r="CU154"/>
      <c r="CV154"/>
      <c r="CW154"/>
      <c r="CX154"/>
      <c r="CY154"/>
      <c r="CZ154"/>
      <c r="DA154" s="6"/>
      <c r="DB154" s="15"/>
      <c r="DC154"/>
      <c r="DD154"/>
      <c r="DE154"/>
      <c r="DF154"/>
      <c r="DG154"/>
      <c r="DH154"/>
      <c r="DI154"/>
      <c r="DJ154"/>
      <c r="DK154"/>
      <c r="DL154"/>
      <c r="DM154" s="6"/>
      <c r="DN154" s="15"/>
      <c r="DO154"/>
      <c r="DP154"/>
      <c r="DQ154"/>
      <c r="DR154"/>
      <c r="DS154"/>
      <c r="DT154"/>
      <c r="DU154"/>
      <c r="DV154"/>
      <c r="DW154"/>
      <c r="DX154"/>
      <c r="DY154" s="6"/>
      <c r="DZ154" s="15"/>
      <c r="EA154"/>
      <c r="EB154"/>
      <c r="EC154"/>
      <c r="ED154"/>
      <c r="EE154"/>
      <c r="EF154"/>
      <c r="EG154"/>
      <c r="EH154"/>
      <c r="EI154"/>
      <c r="EJ154"/>
      <c r="EK154" s="6"/>
      <c r="EL154" s="15"/>
      <c r="EM154"/>
      <c r="EN154"/>
      <c r="EO154"/>
      <c r="EP154"/>
      <c r="EQ154"/>
      <c r="ER154"/>
      <c r="ES154"/>
      <c r="ET154"/>
      <c r="EU154"/>
      <c r="EV154"/>
      <c r="EW154" s="6"/>
      <c r="EX154" s="16">
        <f t="shared" si="51"/>
        <v>10.361643835616439</v>
      </c>
      <c r="EY154" s="16" t="str">
        <f t="shared" si="52"/>
        <v/>
      </c>
      <c r="EZ154" s="16" t="str">
        <f t="shared" si="53"/>
        <v/>
      </c>
      <c r="FA154" s="16" t="str">
        <f t="shared" si="54"/>
        <v/>
      </c>
      <c r="FB154" s="160" t="str">
        <f t="shared" si="55"/>
        <v/>
      </c>
      <c r="FC154" t="s">
        <v>204</v>
      </c>
      <c r="FD154" s="20" t="s">
        <v>126</v>
      </c>
      <c r="FF154" s="209" t="s">
        <v>206</v>
      </c>
      <c r="FH154" s="284">
        <f t="shared" ca="1" si="56"/>
        <v>0</v>
      </c>
      <c r="FI154" s="208">
        <f t="shared" si="57"/>
        <v>1</v>
      </c>
      <c r="FJ154"/>
      <c r="FK154" t="str">
        <f t="shared" si="58"/>
        <v>SHELL ENERGY DO BRASIL LTDA</v>
      </c>
      <c r="FL154" s="201">
        <f t="shared" ca="1" si="59"/>
        <v>96720</v>
      </c>
      <c r="FM154" s="201">
        <f t="shared" ca="1" si="60"/>
        <v>0</v>
      </c>
      <c r="FN154" s="200">
        <f>AB154*AB$2*IF($FC154="V",1,-1)*IF($Q154="Fixo",(CP154-INDEX('Curva Forward'!$C$5:$AN$13,MATCH(CONCATENATE(BD_COMERCIAL!$K154," ",BD_COMERCIAL!$L154),'Curva Forward'!$B$5:$B$13,0),MATCH(FN$4,'Curva Forward'!$C$4:$AN$4,0))),CP154)</f>
        <v>0</v>
      </c>
      <c r="FO154" s="200">
        <f>AC154*AC$2*IF($FC154="V",1,-1)*IF($Q154="Fixo",(CQ154-INDEX('Curva Forward'!$C$5:$AN$13,MATCH(CONCATENATE(BD_COMERCIAL!$K154," ",BD_COMERCIAL!$L154),'Curva Forward'!$B$5:$B$13,0),MATCH(FO$4,'Curva Forward'!$C$4:$AN$4,0))),CQ154)</f>
        <v>0</v>
      </c>
      <c r="FP154" s="200">
        <f>AD154*AD$2*IF($FC154="V",1,-1)*IF($Q154="Fixo",(CR154-INDEX('Curva Forward'!$C$5:$AN$13,MATCH(CONCATENATE(BD_COMERCIAL!$K154," ",BD_COMERCIAL!$L154),'Curva Forward'!$B$5:$B$13,0),MATCH(FP$4,'Curva Forward'!$C$4:$AN$4,0))),CR154)</f>
        <v>96720</v>
      </c>
      <c r="FQ154" s="200">
        <f>AE154*AE$2*IF($FC154="V",1,-1)*IF($Q154="Fixo",(CS154-INDEX('Curva Forward'!$C$5:$AN$13,MATCH(CONCATENATE(BD_COMERCIAL!$K154," ",BD_COMERCIAL!$L154),'Curva Forward'!$B$5:$B$13,0),MATCH(FQ$4,'Curva Forward'!$C$4:$AN$4,0))),CS154)</f>
        <v>0</v>
      </c>
      <c r="FR154" s="200">
        <f>AF154*AF$2*IF($FC154="V",1,-1)*IF($Q154="Fixo",(CT154-INDEX('Curva Forward'!$C$5:$AN$13,MATCH(CONCATENATE(BD_COMERCIAL!$K154," ",BD_COMERCIAL!$L154),'Curva Forward'!$B$5:$B$13,0),MATCH(FR$4,'Curva Forward'!$C$4:$AN$4,0))),CT154)</f>
        <v>0</v>
      </c>
      <c r="FS154" s="200">
        <f>AG154*AG$2*IF($FC154="V",1,-1)*IF($Q154="Fixo",(CU154-INDEX('Curva Forward'!$C$5:$AN$13,MATCH(CONCATENATE(BD_COMERCIAL!$K154," ",BD_COMERCIAL!$L154),'Curva Forward'!$B$5:$B$13,0),MATCH(FS$4,'Curva Forward'!$C$4:$AN$4,0))),CU154)</f>
        <v>0</v>
      </c>
      <c r="FT154" s="200">
        <f>AH154*AH$2*IF($FC154="V",1,-1)*IF($Q154="Fixo",(CV154-INDEX('Curva Forward'!$C$5:$AN$13,MATCH(CONCATENATE(BD_COMERCIAL!$K154," ",BD_COMERCIAL!$L154),'Curva Forward'!$B$5:$B$13,0),MATCH(FT$4,'Curva Forward'!$C$4:$AN$4,0))),CV154)</f>
        <v>0</v>
      </c>
      <c r="FU154" s="200">
        <f>AI154*AI$2*IF($FC154="V",1,-1)*IF($Q154="Fixo",(CW154-INDEX('Curva Forward'!$C$5:$AN$13,MATCH(CONCATENATE(BD_COMERCIAL!$K154," ",BD_COMERCIAL!$L154),'Curva Forward'!$B$5:$B$13,0),MATCH(FU$4,'Curva Forward'!$C$4:$AN$4,0))),CW154)</f>
        <v>0</v>
      </c>
      <c r="FV154" s="200">
        <f>AJ154*AJ$2*IF($FC154="V",1,-1)*IF($Q154="Fixo",(CX154-INDEX('Curva Forward'!$C$5:$AN$13,MATCH(CONCATENATE(BD_COMERCIAL!$K154," ",BD_COMERCIAL!$L154),'Curva Forward'!$B$5:$B$13,0),MATCH(FV$4,'Curva Forward'!$C$4:$AN$4,0))),CX154)</f>
        <v>0</v>
      </c>
      <c r="FW154" s="200">
        <f>AK154*AK$2*IF($FC154="V",1,-1)*IF($Q154="Fixo",(CY154-INDEX('Curva Forward'!$C$5:$AN$13,MATCH(CONCATENATE(BD_COMERCIAL!$K154," ",BD_COMERCIAL!$L154),'Curva Forward'!$B$5:$B$13,0),MATCH(FW$4,'Curva Forward'!$C$4:$AN$4,0))),CY154)</f>
        <v>0</v>
      </c>
      <c r="FX154" s="200">
        <f>AL154*AL$2*IF($FC154="V",1,-1)*IF($Q154="Fixo",(CZ154-INDEX('Curva Forward'!$C$5:$AN$13,MATCH(CONCATENATE(BD_COMERCIAL!$K154," ",BD_COMERCIAL!$L154),'Curva Forward'!$B$5:$B$13,0),MATCH(FX$4,'Curva Forward'!$C$4:$AN$4,0))),CZ154)</f>
        <v>0</v>
      </c>
      <c r="FY154" s="200">
        <f>AM154*AM$2*IF($FC154="V",1,-1)*IF($Q154="Fixo",(DA154-INDEX('Curva Forward'!$C$5:$AN$13,MATCH(CONCATENATE(BD_COMERCIAL!$K154," ",BD_COMERCIAL!$L154),'Curva Forward'!$B$5:$B$13,0),MATCH(FY$4,'Curva Forward'!$C$4:$AN$4,0))),DA154)</f>
        <v>0</v>
      </c>
      <c r="FZ154" s="200">
        <f>AN154*AN$2*IF($FC154="V",1,-1)*IF($Q154="Fixo",(DB154-INDEX('Curva Forward'!$C$5:$AN$13,MATCH(CONCATENATE(BD_COMERCIAL!$K154," ",BD_COMERCIAL!$L154),'Curva Forward'!$B$5:$B$13,0),MATCH(FZ$4,'Curva Forward'!$C$4:$AN$4,0))),DB154)</f>
        <v>0</v>
      </c>
      <c r="GA154" s="200">
        <f>AO154*AO$2*IF($FC154="V",1,-1)*IF($Q154="Fixo",(DC154-INDEX('Curva Forward'!$C$5:$AN$13,MATCH(CONCATENATE(BD_COMERCIAL!$K154," ",BD_COMERCIAL!$L154),'Curva Forward'!$B$5:$B$13,0),MATCH(GA$4,'Curva Forward'!$C$4:$AN$4,0))),DC154)</f>
        <v>0</v>
      </c>
      <c r="GB154" s="200">
        <f>AP154*AP$2*IF($FC154="V",1,-1)*IF($Q154="Fixo",(DD154-INDEX('Curva Forward'!$C$5:$AN$13,MATCH(CONCATENATE(BD_COMERCIAL!$K154," ",BD_COMERCIAL!$L154),'Curva Forward'!$B$5:$B$13,0),MATCH(GB$4,'Curva Forward'!$C$4:$AN$4,0))),DD154)</f>
        <v>0</v>
      </c>
      <c r="GC154" s="200">
        <f>AQ154*AQ$2*IF($FC154="V",1,-1)*IF($Q154="Fixo",(DE154-INDEX('Curva Forward'!$C$5:$AN$13,MATCH(CONCATENATE(BD_COMERCIAL!$K154," ",BD_COMERCIAL!$L154),'Curva Forward'!$B$5:$B$13,0),MATCH(GC$4,'Curva Forward'!$C$4:$AN$4,0))),DE154)</f>
        <v>0</v>
      </c>
      <c r="GD154" s="200">
        <f>AR154*AR$2*IF($FC154="V",1,-1)*IF($Q154="Fixo",(DF154-INDEX('Curva Forward'!$C$5:$AN$13,MATCH(CONCATENATE(BD_COMERCIAL!$K154," ",BD_COMERCIAL!$L154),'Curva Forward'!$B$5:$B$13,0),MATCH(GD$4,'Curva Forward'!$C$4:$AN$4,0))),DF154)</f>
        <v>0</v>
      </c>
      <c r="GE154" s="200">
        <f>AS154*AS$2*IF($FC154="V",1,-1)*IF($Q154="Fixo",(DG154-INDEX('Curva Forward'!$C$5:$AN$13,MATCH(CONCATENATE(BD_COMERCIAL!$K154," ",BD_COMERCIAL!$L154),'Curva Forward'!$B$5:$B$13,0),MATCH(GE$4,'Curva Forward'!$C$4:$AN$4,0))),DG154)</f>
        <v>0</v>
      </c>
      <c r="GF154" s="200">
        <f>AT154*AT$2*IF($FC154="V",1,-1)*IF($Q154="Fixo",(DH154-INDEX('Curva Forward'!$C$5:$AN$13,MATCH(CONCATENATE(BD_COMERCIAL!$K154," ",BD_COMERCIAL!$L154),'Curva Forward'!$B$5:$B$13,0),MATCH(GF$4,'Curva Forward'!$C$4:$AN$4,0))),DH154)</f>
        <v>0</v>
      </c>
      <c r="GG154" s="200">
        <f>AU154*AU$2*IF($FC154="V",1,-1)*IF($Q154="Fixo",(DI154-INDEX('Curva Forward'!$C$5:$AN$13,MATCH(CONCATENATE(BD_COMERCIAL!$K154," ",BD_COMERCIAL!$L154),'Curva Forward'!$B$5:$B$13,0),MATCH(GG$4,'Curva Forward'!$C$4:$AN$4,0))),DI154)</f>
        <v>0</v>
      </c>
      <c r="GH154" s="200">
        <f>AV154*AV$2*IF($FC154="V",1,-1)*IF($Q154="Fixo",(DJ154-INDEX('Curva Forward'!$C$5:$AN$13,MATCH(CONCATENATE(BD_COMERCIAL!$K154," ",BD_COMERCIAL!$L154),'Curva Forward'!$B$5:$B$13,0),MATCH(GH$4,'Curva Forward'!$C$4:$AN$4,0))),DJ154)</f>
        <v>0</v>
      </c>
      <c r="GI154" s="200">
        <f>AW154*AW$2*IF($FC154="V",1,-1)*IF($Q154="Fixo",(DK154-INDEX('Curva Forward'!$C$5:$AN$13,MATCH(CONCATENATE(BD_COMERCIAL!$K154," ",BD_COMERCIAL!$L154),'Curva Forward'!$B$5:$B$13,0),MATCH(GI$4,'Curva Forward'!$C$4:$AN$4,0))),DK154)</f>
        <v>0</v>
      </c>
      <c r="GJ154" s="200">
        <f>AX154*AX$2*IF($FC154="V",1,-1)*IF($Q154="Fixo",(DL154-INDEX('Curva Forward'!$C$5:$AN$13,MATCH(CONCATENATE(BD_COMERCIAL!$K154," ",BD_COMERCIAL!$L154),'Curva Forward'!$B$5:$B$13,0),MATCH(GJ$4,'Curva Forward'!$C$4:$AN$4,0))),DL154)</f>
        <v>0</v>
      </c>
      <c r="GK154" s="200">
        <f>AY154*AY$2*IF($FC154="V",1,-1)*IF($Q154="Fixo",(DM154-INDEX('Curva Forward'!$C$5:$AN$13,MATCH(CONCATENATE(BD_COMERCIAL!$K154," ",BD_COMERCIAL!$L154),'Curva Forward'!$B$5:$B$13,0),MATCH(GK$4,'Curva Forward'!$C$4:$AN$4,0))),DM154)</f>
        <v>0</v>
      </c>
      <c r="GL154" s="200">
        <f>IF(EZ154="",0,CL154*CL$2*IF($FC154="V",1,-1)*IF($Q154="Fixo",(EZ154-INDEX('Curva Forward'!$C$5:$AN$13,MATCH(CONCATENATE(BD_COMERCIAL!$K154," ",BD_COMERCIAL!$L154),'Curva Forward'!$B$5:$B$13,0),MATCH(GL$4,'Curva Forward'!$C$4:$AN$4,0))),EZ154))</f>
        <v>0</v>
      </c>
      <c r="GM154" s="200">
        <f>IF(FA154="",0,CM154*CM$2*IF($FC154="V",1,-1)*IF($Q154="Fixo",(FA154-INDEX('Curva Forward'!$C$5:$AN$13,MATCH(CONCATENATE(BD_COMERCIAL!$K154," ",BD_COMERCIAL!$L154),'Curva Forward'!$B$5:$B$13,0),MATCH(GM$4,'Curva Forward'!$C$4:$AN$4,0))),FA154))</f>
        <v>0</v>
      </c>
      <c r="GN154" s="200">
        <f>IF(FB154="",0,CN154*CN$2*IF($FC154="V",1,-1)*IF($Q154="Fixo",(FB154-INDEX('Curva Forward'!$C$5:$AN$13,MATCH(CONCATENATE(BD_COMERCIAL!$K154," ",BD_COMERCIAL!$L154),'Curva Forward'!$B$5:$B$13,0),MATCH(GN$4,'Curva Forward'!$C$4:$AN$4,0))),FB154))</f>
        <v>0</v>
      </c>
      <c r="GO154" s="201">
        <f t="shared" ca="1" si="61"/>
        <v>0</v>
      </c>
      <c r="GP154" s="201">
        <f t="shared" ca="1" si="62"/>
        <v>0</v>
      </c>
    </row>
    <row r="155" spans="1:198" s="117" customFormat="1" x14ac:dyDescent="0.25">
      <c r="A155" s="6"/>
      <c r="B155" s="7" t="s">
        <v>499</v>
      </c>
      <c r="C155" s="8">
        <v>44573</v>
      </c>
      <c r="D155" s="9" t="s">
        <v>124</v>
      </c>
      <c r="E155" s="9" t="s">
        <v>125</v>
      </c>
      <c r="F155" s="113">
        <v>3780401000108</v>
      </c>
      <c r="G155" s="10" t="s">
        <v>191</v>
      </c>
      <c r="H155" s="113">
        <v>22109465000118</v>
      </c>
      <c r="I155" s="9" t="s">
        <v>126</v>
      </c>
      <c r="J155" s="166" t="s">
        <v>467</v>
      </c>
      <c r="K155" s="10" t="s">
        <v>127</v>
      </c>
      <c r="L155" s="84" t="s">
        <v>22</v>
      </c>
      <c r="M155" s="11">
        <v>44621</v>
      </c>
      <c r="N155" s="12">
        <v>44651</v>
      </c>
      <c r="O155" s="10">
        <v>2</v>
      </c>
      <c r="P155" s="84">
        <v>121</v>
      </c>
      <c r="Q155" s="84" t="s">
        <v>128</v>
      </c>
      <c r="R155" s="10" t="s">
        <v>129</v>
      </c>
      <c r="S155" s="14" t="s">
        <v>135</v>
      </c>
      <c r="T155" s="11"/>
      <c r="U155" s="12"/>
      <c r="V155" s="257" t="str">
        <f ca="1">IF(U155="","",
IF(U155="NA","",
IFERROR(VLOOKUP(EOMONTH(M155,-2)+1,IPCA!$A:$B,2,0),
VLOOKUP(EOMONTH(TODAY(),-2)+1,IPCA!$A:$B,2,0))/
VLOOKUP(EOMONTH(U155,-2)+1,IPCA!$A:$B,2,0)*
P155))</f>
        <v/>
      </c>
      <c r="W155" s="84"/>
      <c r="X155" s="13" t="s">
        <v>133</v>
      </c>
      <c r="Y155" s="166"/>
      <c r="Z155" s="107"/>
      <c r="AA155" s="108"/>
      <c r="AB155" s="15"/>
      <c r="AC155"/>
      <c r="AD155">
        <v>2</v>
      </c>
      <c r="AE155"/>
      <c r="AF155"/>
      <c r="AG155"/>
      <c r="AH155"/>
      <c r="AI155"/>
      <c r="AJ155"/>
      <c r="AK155"/>
      <c r="AL155"/>
      <c r="AM155" s="6"/>
      <c r="AN155" s="15"/>
      <c r="AO155"/>
      <c r="AP155"/>
      <c r="AQ155"/>
      <c r="AR155"/>
      <c r="AS155"/>
      <c r="AT155"/>
      <c r="AU155"/>
      <c r="AV155"/>
      <c r="AW155"/>
      <c r="AX155"/>
      <c r="AY155" s="6"/>
      <c r="AZ155" s="15"/>
      <c r="BA155"/>
      <c r="BB155"/>
      <c r="BC155"/>
      <c r="BD155"/>
      <c r="BE155"/>
      <c r="BF155"/>
      <c r="BG155"/>
      <c r="BH155"/>
      <c r="BI155"/>
      <c r="BJ155"/>
      <c r="BK155" s="6"/>
      <c r="BL155" s="15"/>
      <c r="BM155"/>
      <c r="BN155"/>
      <c r="BO155"/>
      <c r="BP155"/>
      <c r="BQ155"/>
      <c r="BR155"/>
      <c r="BS155"/>
      <c r="BT155"/>
      <c r="BU155"/>
      <c r="BV155"/>
      <c r="BW155" s="6"/>
      <c r="BX155" s="15"/>
      <c r="BY155"/>
      <c r="BZ155"/>
      <c r="CA155"/>
      <c r="CB155"/>
      <c r="CC155"/>
      <c r="CD155"/>
      <c r="CE155"/>
      <c r="CF155"/>
      <c r="CG155"/>
      <c r="CH155"/>
      <c r="CI155" s="6"/>
      <c r="CJ155" s="16">
        <f t="shared" si="46"/>
        <v>0.16986301369863013</v>
      </c>
      <c r="CK155" s="16" t="str">
        <f t="shared" si="47"/>
        <v/>
      </c>
      <c r="CL155" s="16" t="str">
        <f t="shared" si="48"/>
        <v/>
      </c>
      <c r="CM155" s="16" t="str">
        <f t="shared" si="49"/>
        <v/>
      </c>
      <c r="CN155" s="16" t="str">
        <f t="shared" si="50"/>
        <v/>
      </c>
      <c r="CO155" s="18"/>
      <c r="CP155" s="15"/>
      <c r="CQ155"/>
      <c r="CR155">
        <v>121</v>
      </c>
      <c r="CS155"/>
      <c r="CT155"/>
      <c r="CU155"/>
      <c r="CV155"/>
      <c r="CW155"/>
      <c r="CX155"/>
      <c r="CY155"/>
      <c r="CZ155"/>
      <c r="DA155" s="6"/>
      <c r="DB155" s="15"/>
      <c r="DC155"/>
      <c r="DD155"/>
      <c r="DE155"/>
      <c r="DF155"/>
      <c r="DG155"/>
      <c r="DH155"/>
      <c r="DI155"/>
      <c r="DJ155"/>
      <c r="DK155"/>
      <c r="DL155"/>
      <c r="DM155" s="6"/>
      <c r="DN155" s="15"/>
      <c r="DO155"/>
      <c r="DP155"/>
      <c r="DQ155"/>
      <c r="DR155"/>
      <c r="DS155"/>
      <c r="DT155"/>
      <c r="DU155"/>
      <c r="DV155"/>
      <c r="DW155"/>
      <c r="DX155"/>
      <c r="DY155" s="6"/>
      <c r="DZ155" s="15"/>
      <c r="EA155"/>
      <c r="EB155"/>
      <c r="EC155"/>
      <c r="ED155"/>
      <c r="EE155"/>
      <c r="EF155"/>
      <c r="EG155"/>
      <c r="EH155"/>
      <c r="EI155"/>
      <c r="EJ155"/>
      <c r="EK155" s="6"/>
      <c r="EL155" s="15"/>
      <c r="EM155"/>
      <c r="EN155"/>
      <c r="EO155"/>
      <c r="EP155"/>
      <c r="EQ155"/>
      <c r="ER155"/>
      <c r="ES155"/>
      <c r="ET155"/>
      <c r="EU155"/>
      <c r="EV155"/>
      <c r="EW155" s="6"/>
      <c r="EX155" s="16">
        <f t="shared" si="51"/>
        <v>10.276712328767124</v>
      </c>
      <c r="EY155" s="16" t="str">
        <f t="shared" si="52"/>
        <v/>
      </c>
      <c r="EZ155" s="16" t="str">
        <f t="shared" si="53"/>
        <v/>
      </c>
      <c r="FA155" s="16" t="str">
        <f t="shared" si="54"/>
        <v/>
      </c>
      <c r="FB155" s="160" t="str">
        <f t="shared" si="55"/>
        <v/>
      </c>
      <c r="FC155" t="s">
        <v>204</v>
      </c>
      <c r="FD155" s="20" t="s">
        <v>126</v>
      </c>
      <c r="FF155" s="209" t="s">
        <v>206</v>
      </c>
      <c r="FH155" s="284">
        <f t="shared" ca="1" si="56"/>
        <v>0</v>
      </c>
      <c r="FI155" s="208">
        <f t="shared" si="57"/>
        <v>1</v>
      </c>
      <c r="FJ155"/>
      <c r="FK155" t="str">
        <f t="shared" si="58"/>
        <v>Norsk Hydro Energia Ltda</v>
      </c>
      <c r="FL155" s="201">
        <f t="shared" ca="1" si="59"/>
        <v>95232</v>
      </c>
      <c r="FM155" s="201">
        <f t="shared" ca="1" si="60"/>
        <v>0</v>
      </c>
      <c r="FN155" s="200">
        <f>AB155*AB$2*IF($FC155="V",1,-1)*IF($Q155="Fixo",(CP155-INDEX('Curva Forward'!$C$5:$AN$13,MATCH(CONCATENATE(BD_COMERCIAL!$K155," ",BD_COMERCIAL!$L155),'Curva Forward'!$B$5:$B$13,0),MATCH(FN$4,'Curva Forward'!$C$4:$AN$4,0))),CP155)</f>
        <v>0</v>
      </c>
      <c r="FO155" s="200">
        <f>AC155*AC$2*IF($FC155="V",1,-1)*IF($Q155="Fixo",(CQ155-INDEX('Curva Forward'!$C$5:$AN$13,MATCH(CONCATENATE(BD_COMERCIAL!$K155," ",BD_COMERCIAL!$L155),'Curva Forward'!$B$5:$B$13,0),MATCH(FO$4,'Curva Forward'!$C$4:$AN$4,0))),CQ155)</f>
        <v>0</v>
      </c>
      <c r="FP155" s="200">
        <f>AD155*AD$2*IF($FC155="V",1,-1)*IF($Q155="Fixo",(CR155-INDEX('Curva Forward'!$C$5:$AN$13,MATCH(CONCATENATE(BD_COMERCIAL!$K155," ",BD_COMERCIAL!$L155),'Curva Forward'!$B$5:$B$13,0),MATCH(FP$4,'Curva Forward'!$C$4:$AN$4,0))),CR155)</f>
        <v>95232</v>
      </c>
      <c r="FQ155" s="200">
        <f>AE155*AE$2*IF($FC155="V",1,-1)*IF($Q155="Fixo",(CS155-INDEX('Curva Forward'!$C$5:$AN$13,MATCH(CONCATENATE(BD_COMERCIAL!$K155," ",BD_COMERCIAL!$L155),'Curva Forward'!$B$5:$B$13,0),MATCH(FQ$4,'Curva Forward'!$C$4:$AN$4,0))),CS155)</f>
        <v>0</v>
      </c>
      <c r="FR155" s="200">
        <f>AF155*AF$2*IF($FC155="V",1,-1)*IF($Q155="Fixo",(CT155-INDEX('Curva Forward'!$C$5:$AN$13,MATCH(CONCATENATE(BD_COMERCIAL!$K155," ",BD_COMERCIAL!$L155),'Curva Forward'!$B$5:$B$13,0),MATCH(FR$4,'Curva Forward'!$C$4:$AN$4,0))),CT155)</f>
        <v>0</v>
      </c>
      <c r="FS155" s="200">
        <f>AG155*AG$2*IF($FC155="V",1,-1)*IF($Q155="Fixo",(CU155-INDEX('Curva Forward'!$C$5:$AN$13,MATCH(CONCATENATE(BD_COMERCIAL!$K155," ",BD_COMERCIAL!$L155),'Curva Forward'!$B$5:$B$13,0),MATCH(FS$4,'Curva Forward'!$C$4:$AN$4,0))),CU155)</f>
        <v>0</v>
      </c>
      <c r="FT155" s="200">
        <f>AH155*AH$2*IF($FC155="V",1,-1)*IF($Q155="Fixo",(CV155-INDEX('Curva Forward'!$C$5:$AN$13,MATCH(CONCATENATE(BD_COMERCIAL!$K155," ",BD_COMERCIAL!$L155),'Curva Forward'!$B$5:$B$13,0),MATCH(FT$4,'Curva Forward'!$C$4:$AN$4,0))),CV155)</f>
        <v>0</v>
      </c>
      <c r="FU155" s="200">
        <f>AI155*AI$2*IF($FC155="V",1,-1)*IF($Q155="Fixo",(CW155-INDEX('Curva Forward'!$C$5:$AN$13,MATCH(CONCATENATE(BD_COMERCIAL!$K155," ",BD_COMERCIAL!$L155),'Curva Forward'!$B$5:$B$13,0),MATCH(FU$4,'Curva Forward'!$C$4:$AN$4,0))),CW155)</f>
        <v>0</v>
      </c>
      <c r="FV155" s="200">
        <f>AJ155*AJ$2*IF($FC155="V",1,-1)*IF($Q155="Fixo",(CX155-INDEX('Curva Forward'!$C$5:$AN$13,MATCH(CONCATENATE(BD_COMERCIAL!$K155," ",BD_COMERCIAL!$L155),'Curva Forward'!$B$5:$B$13,0),MATCH(FV$4,'Curva Forward'!$C$4:$AN$4,0))),CX155)</f>
        <v>0</v>
      </c>
      <c r="FW155" s="200">
        <f>AK155*AK$2*IF($FC155="V",1,-1)*IF($Q155="Fixo",(CY155-INDEX('Curva Forward'!$C$5:$AN$13,MATCH(CONCATENATE(BD_COMERCIAL!$K155," ",BD_COMERCIAL!$L155),'Curva Forward'!$B$5:$B$13,0),MATCH(FW$4,'Curva Forward'!$C$4:$AN$4,0))),CY155)</f>
        <v>0</v>
      </c>
      <c r="FX155" s="200">
        <f>AL155*AL$2*IF($FC155="V",1,-1)*IF($Q155="Fixo",(CZ155-INDEX('Curva Forward'!$C$5:$AN$13,MATCH(CONCATENATE(BD_COMERCIAL!$K155," ",BD_COMERCIAL!$L155),'Curva Forward'!$B$5:$B$13,0),MATCH(FX$4,'Curva Forward'!$C$4:$AN$4,0))),CZ155)</f>
        <v>0</v>
      </c>
      <c r="FY155" s="200">
        <f>AM155*AM$2*IF($FC155="V",1,-1)*IF($Q155="Fixo",(DA155-INDEX('Curva Forward'!$C$5:$AN$13,MATCH(CONCATENATE(BD_COMERCIAL!$K155," ",BD_COMERCIAL!$L155),'Curva Forward'!$B$5:$B$13,0),MATCH(FY$4,'Curva Forward'!$C$4:$AN$4,0))),DA155)</f>
        <v>0</v>
      </c>
      <c r="FZ155" s="200">
        <f>AN155*AN$2*IF($FC155="V",1,-1)*IF($Q155="Fixo",(DB155-INDEX('Curva Forward'!$C$5:$AN$13,MATCH(CONCATENATE(BD_COMERCIAL!$K155," ",BD_COMERCIAL!$L155),'Curva Forward'!$B$5:$B$13,0),MATCH(FZ$4,'Curva Forward'!$C$4:$AN$4,0))),DB155)</f>
        <v>0</v>
      </c>
      <c r="GA155" s="200">
        <f>AO155*AO$2*IF($FC155="V",1,-1)*IF($Q155="Fixo",(DC155-INDEX('Curva Forward'!$C$5:$AN$13,MATCH(CONCATENATE(BD_COMERCIAL!$K155," ",BD_COMERCIAL!$L155),'Curva Forward'!$B$5:$B$13,0),MATCH(GA$4,'Curva Forward'!$C$4:$AN$4,0))),DC155)</f>
        <v>0</v>
      </c>
      <c r="GB155" s="200">
        <f>AP155*AP$2*IF($FC155="V",1,-1)*IF($Q155="Fixo",(DD155-INDEX('Curva Forward'!$C$5:$AN$13,MATCH(CONCATENATE(BD_COMERCIAL!$K155," ",BD_COMERCIAL!$L155),'Curva Forward'!$B$5:$B$13,0),MATCH(GB$4,'Curva Forward'!$C$4:$AN$4,0))),DD155)</f>
        <v>0</v>
      </c>
      <c r="GC155" s="200">
        <f>AQ155*AQ$2*IF($FC155="V",1,-1)*IF($Q155="Fixo",(DE155-INDEX('Curva Forward'!$C$5:$AN$13,MATCH(CONCATENATE(BD_COMERCIAL!$K155," ",BD_COMERCIAL!$L155),'Curva Forward'!$B$5:$B$13,0),MATCH(GC$4,'Curva Forward'!$C$4:$AN$4,0))),DE155)</f>
        <v>0</v>
      </c>
      <c r="GD155" s="200">
        <f>AR155*AR$2*IF($FC155="V",1,-1)*IF($Q155="Fixo",(DF155-INDEX('Curva Forward'!$C$5:$AN$13,MATCH(CONCATENATE(BD_COMERCIAL!$K155," ",BD_COMERCIAL!$L155),'Curva Forward'!$B$5:$B$13,0),MATCH(GD$4,'Curva Forward'!$C$4:$AN$4,0))),DF155)</f>
        <v>0</v>
      </c>
      <c r="GE155" s="200">
        <f>AS155*AS$2*IF($FC155="V",1,-1)*IF($Q155="Fixo",(DG155-INDEX('Curva Forward'!$C$5:$AN$13,MATCH(CONCATENATE(BD_COMERCIAL!$K155," ",BD_COMERCIAL!$L155),'Curva Forward'!$B$5:$B$13,0),MATCH(GE$4,'Curva Forward'!$C$4:$AN$4,0))),DG155)</f>
        <v>0</v>
      </c>
      <c r="GF155" s="200">
        <f>AT155*AT$2*IF($FC155="V",1,-1)*IF($Q155="Fixo",(DH155-INDEX('Curva Forward'!$C$5:$AN$13,MATCH(CONCATENATE(BD_COMERCIAL!$K155," ",BD_COMERCIAL!$L155),'Curva Forward'!$B$5:$B$13,0),MATCH(GF$4,'Curva Forward'!$C$4:$AN$4,0))),DH155)</f>
        <v>0</v>
      </c>
      <c r="GG155" s="200">
        <f>AU155*AU$2*IF($FC155="V",1,-1)*IF($Q155="Fixo",(DI155-INDEX('Curva Forward'!$C$5:$AN$13,MATCH(CONCATENATE(BD_COMERCIAL!$K155," ",BD_COMERCIAL!$L155),'Curva Forward'!$B$5:$B$13,0),MATCH(GG$4,'Curva Forward'!$C$4:$AN$4,0))),DI155)</f>
        <v>0</v>
      </c>
      <c r="GH155" s="200">
        <f>AV155*AV$2*IF($FC155="V",1,-1)*IF($Q155="Fixo",(DJ155-INDEX('Curva Forward'!$C$5:$AN$13,MATCH(CONCATENATE(BD_COMERCIAL!$K155," ",BD_COMERCIAL!$L155),'Curva Forward'!$B$5:$B$13,0),MATCH(GH$4,'Curva Forward'!$C$4:$AN$4,0))),DJ155)</f>
        <v>0</v>
      </c>
      <c r="GI155" s="200">
        <f>AW155*AW$2*IF($FC155="V",1,-1)*IF($Q155="Fixo",(DK155-INDEX('Curva Forward'!$C$5:$AN$13,MATCH(CONCATENATE(BD_COMERCIAL!$K155," ",BD_COMERCIAL!$L155),'Curva Forward'!$B$5:$B$13,0),MATCH(GI$4,'Curva Forward'!$C$4:$AN$4,0))),DK155)</f>
        <v>0</v>
      </c>
      <c r="GJ155" s="200">
        <f>AX155*AX$2*IF($FC155="V",1,-1)*IF($Q155="Fixo",(DL155-INDEX('Curva Forward'!$C$5:$AN$13,MATCH(CONCATENATE(BD_COMERCIAL!$K155," ",BD_COMERCIAL!$L155),'Curva Forward'!$B$5:$B$13,0),MATCH(GJ$4,'Curva Forward'!$C$4:$AN$4,0))),DL155)</f>
        <v>0</v>
      </c>
      <c r="GK155" s="200">
        <f>AY155*AY$2*IF($FC155="V",1,-1)*IF($Q155="Fixo",(DM155-INDEX('Curva Forward'!$C$5:$AN$13,MATCH(CONCATENATE(BD_COMERCIAL!$K155," ",BD_COMERCIAL!$L155),'Curva Forward'!$B$5:$B$13,0),MATCH(GK$4,'Curva Forward'!$C$4:$AN$4,0))),DM155)</f>
        <v>0</v>
      </c>
      <c r="GL155" s="200">
        <f>IF(EZ155="",0,CL155*CL$2*IF($FC155="V",1,-1)*IF($Q155="Fixo",(EZ155-INDEX('Curva Forward'!$C$5:$AN$13,MATCH(CONCATENATE(BD_COMERCIAL!$K155," ",BD_COMERCIAL!$L155),'Curva Forward'!$B$5:$B$13,0),MATCH(GL$4,'Curva Forward'!$C$4:$AN$4,0))),EZ155))</f>
        <v>0</v>
      </c>
      <c r="GM155" s="200">
        <f>IF(FA155="",0,CM155*CM$2*IF($FC155="V",1,-1)*IF($Q155="Fixo",(FA155-INDEX('Curva Forward'!$C$5:$AN$13,MATCH(CONCATENATE(BD_COMERCIAL!$K155," ",BD_COMERCIAL!$L155),'Curva Forward'!$B$5:$B$13,0),MATCH(GM$4,'Curva Forward'!$C$4:$AN$4,0))),FA155))</f>
        <v>0</v>
      </c>
      <c r="GN155" s="200">
        <f>IF(FB155="",0,CN155*CN$2*IF($FC155="V",1,-1)*IF($Q155="Fixo",(FB155-INDEX('Curva Forward'!$C$5:$AN$13,MATCH(CONCATENATE(BD_COMERCIAL!$K155," ",BD_COMERCIAL!$L155),'Curva Forward'!$B$5:$B$13,0),MATCH(GN$4,'Curva Forward'!$C$4:$AN$4,0))),FB155))</f>
        <v>0</v>
      </c>
      <c r="GO155" s="201">
        <f t="shared" ca="1" si="61"/>
        <v>0</v>
      </c>
      <c r="GP155" s="201">
        <f t="shared" ca="1" si="62"/>
        <v>0</v>
      </c>
    </row>
    <row r="156" spans="1:198" s="117" customFormat="1" x14ac:dyDescent="0.25">
      <c r="A156" s="6"/>
      <c r="B156" s="7" t="s">
        <v>500</v>
      </c>
      <c r="C156" s="8">
        <v>44573</v>
      </c>
      <c r="D156" s="9" t="s">
        <v>124</v>
      </c>
      <c r="E156" s="9" t="s">
        <v>125</v>
      </c>
      <c r="F156" s="113">
        <v>3780401000108</v>
      </c>
      <c r="G156" s="10" t="s">
        <v>196</v>
      </c>
      <c r="H156" s="113">
        <v>26940979000171</v>
      </c>
      <c r="I156" s="9" t="s">
        <v>126</v>
      </c>
      <c r="J156" s="166" t="s">
        <v>467</v>
      </c>
      <c r="K156" s="10" t="s">
        <v>127</v>
      </c>
      <c r="L156" s="84" t="s">
        <v>22</v>
      </c>
      <c r="M156" s="11">
        <v>44621</v>
      </c>
      <c r="N156" s="12">
        <v>44651</v>
      </c>
      <c r="O156" s="10">
        <v>3</v>
      </c>
      <c r="P156" s="84">
        <v>120</v>
      </c>
      <c r="Q156" s="84" t="s">
        <v>128</v>
      </c>
      <c r="R156" s="10" t="s">
        <v>129</v>
      </c>
      <c r="S156" s="14" t="s">
        <v>135</v>
      </c>
      <c r="T156" s="11"/>
      <c r="U156" s="12"/>
      <c r="V156" s="257" t="str">
        <f ca="1">IF(U156="","",
IF(U156="NA","",
IFERROR(VLOOKUP(EOMONTH(M156,-2)+1,IPCA!$A:$B,2,0),
VLOOKUP(EOMONTH(TODAY(),-2)+1,IPCA!$A:$B,2,0))/
VLOOKUP(EOMONTH(U156,-2)+1,IPCA!$A:$B,2,0)*
P156))</f>
        <v/>
      </c>
      <c r="W156" s="84"/>
      <c r="X156" s="13" t="s">
        <v>6</v>
      </c>
      <c r="Y156" s="166"/>
      <c r="Z156" s="107"/>
      <c r="AA156" s="108"/>
      <c r="AB156" s="15"/>
      <c r="AC156"/>
      <c r="AD156">
        <v>3</v>
      </c>
      <c r="AE156"/>
      <c r="AF156"/>
      <c r="AG156"/>
      <c r="AH156"/>
      <c r="AI156"/>
      <c r="AJ156"/>
      <c r="AK156"/>
      <c r="AL156"/>
      <c r="AM156" s="6"/>
      <c r="AN156" s="15"/>
      <c r="AO156"/>
      <c r="AP156"/>
      <c r="AQ156"/>
      <c r="AR156"/>
      <c r="AS156"/>
      <c r="AT156"/>
      <c r="AU156"/>
      <c r="AV156"/>
      <c r="AW156"/>
      <c r="AX156"/>
      <c r="AY156" s="6"/>
      <c r="AZ156" s="15"/>
      <c r="BA156"/>
      <c r="BB156"/>
      <c r="BC156"/>
      <c r="BD156"/>
      <c r="BE156"/>
      <c r="BF156"/>
      <c r="BG156"/>
      <c r="BH156"/>
      <c r="BI156"/>
      <c r="BJ156"/>
      <c r="BK156" s="6"/>
      <c r="BL156" s="15"/>
      <c r="BM156"/>
      <c r="BN156"/>
      <c r="BO156"/>
      <c r="BP156"/>
      <c r="BQ156"/>
      <c r="BR156"/>
      <c r="BS156"/>
      <c r="BT156"/>
      <c r="BU156"/>
      <c r="BV156"/>
      <c r="BW156" s="6"/>
      <c r="BX156" s="15"/>
      <c r="BY156"/>
      <c r="BZ156"/>
      <c r="CA156"/>
      <c r="CB156"/>
      <c r="CC156"/>
      <c r="CD156"/>
      <c r="CE156"/>
      <c r="CF156"/>
      <c r="CG156"/>
      <c r="CH156"/>
      <c r="CI156" s="6"/>
      <c r="CJ156" s="16">
        <f t="shared" si="46"/>
        <v>0.25479452054794521</v>
      </c>
      <c r="CK156" s="16" t="str">
        <f t="shared" si="47"/>
        <v/>
      </c>
      <c r="CL156" s="16" t="str">
        <f t="shared" si="48"/>
        <v/>
      </c>
      <c r="CM156" s="16" t="str">
        <f t="shared" si="49"/>
        <v/>
      </c>
      <c r="CN156" s="16" t="str">
        <f t="shared" si="50"/>
        <v/>
      </c>
      <c r="CO156" s="18"/>
      <c r="CP156" s="15"/>
      <c r="CQ156"/>
      <c r="CR156">
        <v>120</v>
      </c>
      <c r="CS156"/>
      <c r="CT156"/>
      <c r="CU156"/>
      <c r="CV156"/>
      <c r="CW156"/>
      <c r="CX156"/>
      <c r="CY156"/>
      <c r="CZ156"/>
      <c r="DA156" s="6"/>
      <c r="DB156" s="15"/>
      <c r="DC156"/>
      <c r="DD156"/>
      <c r="DE156"/>
      <c r="DF156"/>
      <c r="DG156"/>
      <c r="DH156"/>
      <c r="DI156"/>
      <c r="DJ156"/>
      <c r="DK156"/>
      <c r="DL156"/>
      <c r="DM156" s="6"/>
      <c r="DN156" s="15"/>
      <c r="DO156"/>
      <c r="DP156"/>
      <c r="DQ156"/>
      <c r="DR156"/>
      <c r="DS156"/>
      <c r="DT156"/>
      <c r="DU156"/>
      <c r="DV156"/>
      <c r="DW156"/>
      <c r="DX156"/>
      <c r="DY156" s="6"/>
      <c r="DZ156" s="15"/>
      <c r="EA156"/>
      <c r="EB156"/>
      <c r="EC156"/>
      <c r="ED156"/>
      <c r="EE156"/>
      <c r="EF156"/>
      <c r="EG156"/>
      <c r="EH156"/>
      <c r="EI156"/>
      <c r="EJ156"/>
      <c r="EK156" s="6"/>
      <c r="EL156" s="15"/>
      <c r="EM156"/>
      <c r="EN156"/>
      <c r="EO156"/>
      <c r="EP156"/>
      <c r="EQ156"/>
      <c r="ER156"/>
      <c r="ES156"/>
      <c r="ET156"/>
      <c r="EU156"/>
      <c r="EV156"/>
      <c r="EW156" s="6"/>
      <c r="EX156" s="16">
        <f t="shared" si="51"/>
        <v>10.191780821917808</v>
      </c>
      <c r="EY156" s="16" t="str">
        <f t="shared" si="52"/>
        <v/>
      </c>
      <c r="EZ156" s="16" t="str">
        <f t="shared" si="53"/>
        <v/>
      </c>
      <c r="FA156" s="16" t="str">
        <f t="shared" si="54"/>
        <v/>
      </c>
      <c r="FB156" s="160" t="str">
        <f t="shared" si="55"/>
        <v/>
      </c>
      <c r="FC156" t="s">
        <v>204</v>
      </c>
      <c r="FD156" s="20" t="s">
        <v>126</v>
      </c>
      <c r="FF156" s="209" t="s">
        <v>206</v>
      </c>
      <c r="FH156" s="284">
        <f t="shared" ca="1" si="56"/>
        <v>0</v>
      </c>
      <c r="FI156" s="208">
        <f t="shared" si="57"/>
        <v>1</v>
      </c>
      <c r="FJ156"/>
      <c r="FK156" t="str">
        <f t="shared" si="58"/>
        <v>Esfera Comercializadora de Energia Ltda</v>
      </c>
      <c r="FL156" s="201">
        <f t="shared" ca="1" si="59"/>
        <v>140616</v>
      </c>
      <c r="FM156" s="201">
        <f t="shared" ca="1" si="60"/>
        <v>0</v>
      </c>
      <c r="FN156" s="200">
        <f>AB156*AB$2*IF($FC156="V",1,-1)*IF($Q156="Fixo",(CP156-INDEX('Curva Forward'!$C$5:$AN$13,MATCH(CONCATENATE(BD_COMERCIAL!$K156," ",BD_COMERCIAL!$L156),'Curva Forward'!$B$5:$B$13,0),MATCH(FN$4,'Curva Forward'!$C$4:$AN$4,0))),CP156)</f>
        <v>0</v>
      </c>
      <c r="FO156" s="200">
        <f>AC156*AC$2*IF($FC156="V",1,-1)*IF($Q156="Fixo",(CQ156-INDEX('Curva Forward'!$C$5:$AN$13,MATCH(CONCATENATE(BD_COMERCIAL!$K156," ",BD_COMERCIAL!$L156),'Curva Forward'!$B$5:$B$13,0),MATCH(FO$4,'Curva Forward'!$C$4:$AN$4,0))),CQ156)</f>
        <v>0</v>
      </c>
      <c r="FP156" s="200">
        <f>AD156*AD$2*IF($FC156="V",1,-1)*IF($Q156="Fixo",(CR156-INDEX('Curva Forward'!$C$5:$AN$13,MATCH(CONCATENATE(BD_COMERCIAL!$K156," ",BD_COMERCIAL!$L156),'Curva Forward'!$B$5:$B$13,0),MATCH(FP$4,'Curva Forward'!$C$4:$AN$4,0))),CR156)</f>
        <v>140616</v>
      </c>
      <c r="FQ156" s="200">
        <f>AE156*AE$2*IF($FC156="V",1,-1)*IF($Q156="Fixo",(CS156-INDEX('Curva Forward'!$C$5:$AN$13,MATCH(CONCATENATE(BD_COMERCIAL!$K156," ",BD_COMERCIAL!$L156),'Curva Forward'!$B$5:$B$13,0),MATCH(FQ$4,'Curva Forward'!$C$4:$AN$4,0))),CS156)</f>
        <v>0</v>
      </c>
      <c r="FR156" s="200">
        <f>AF156*AF$2*IF($FC156="V",1,-1)*IF($Q156="Fixo",(CT156-INDEX('Curva Forward'!$C$5:$AN$13,MATCH(CONCATENATE(BD_COMERCIAL!$K156," ",BD_COMERCIAL!$L156),'Curva Forward'!$B$5:$B$13,0),MATCH(FR$4,'Curva Forward'!$C$4:$AN$4,0))),CT156)</f>
        <v>0</v>
      </c>
      <c r="FS156" s="200">
        <f>AG156*AG$2*IF($FC156="V",1,-1)*IF($Q156="Fixo",(CU156-INDEX('Curva Forward'!$C$5:$AN$13,MATCH(CONCATENATE(BD_COMERCIAL!$K156," ",BD_COMERCIAL!$L156),'Curva Forward'!$B$5:$B$13,0),MATCH(FS$4,'Curva Forward'!$C$4:$AN$4,0))),CU156)</f>
        <v>0</v>
      </c>
      <c r="FT156" s="200">
        <f>AH156*AH$2*IF($FC156="V",1,-1)*IF($Q156="Fixo",(CV156-INDEX('Curva Forward'!$C$5:$AN$13,MATCH(CONCATENATE(BD_COMERCIAL!$K156," ",BD_COMERCIAL!$L156),'Curva Forward'!$B$5:$B$13,0),MATCH(FT$4,'Curva Forward'!$C$4:$AN$4,0))),CV156)</f>
        <v>0</v>
      </c>
      <c r="FU156" s="200">
        <f>AI156*AI$2*IF($FC156="V",1,-1)*IF($Q156="Fixo",(CW156-INDEX('Curva Forward'!$C$5:$AN$13,MATCH(CONCATENATE(BD_COMERCIAL!$K156," ",BD_COMERCIAL!$L156),'Curva Forward'!$B$5:$B$13,0),MATCH(FU$4,'Curva Forward'!$C$4:$AN$4,0))),CW156)</f>
        <v>0</v>
      </c>
      <c r="FV156" s="200">
        <f>AJ156*AJ$2*IF($FC156="V",1,-1)*IF($Q156="Fixo",(CX156-INDEX('Curva Forward'!$C$5:$AN$13,MATCH(CONCATENATE(BD_COMERCIAL!$K156," ",BD_COMERCIAL!$L156),'Curva Forward'!$B$5:$B$13,0),MATCH(FV$4,'Curva Forward'!$C$4:$AN$4,0))),CX156)</f>
        <v>0</v>
      </c>
      <c r="FW156" s="200">
        <f>AK156*AK$2*IF($FC156="V",1,-1)*IF($Q156="Fixo",(CY156-INDEX('Curva Forward'!$C$5:$AN$13,MATCH(CONCATENATE(BD_COMERCIAL!$K156," ",BD_COMERCIAL!$L156),'Curva Forward'!$B$5:$B$13,0),MATCH(FW$4,'Curva Forward'!$C$4:$AN$4,0))),CY156)</f>
        <v>0</v>
      </c>
      <c r="FX156" s="200">
        <f>AL156*AL$2*IF($FC156="V",1,-1)*IF($Q156="Fixo",(CZ156-INDEX('Curva Forward'!$C$5:$AN$13,MATCH(CONCATENATE(BD_COMERCIAL!$K156," ",BD_COMERCIAL!$L156),'Curva Forward'!$B$5:$B$13,0),MATCH(FX$4,'Curva Forward'!$C$4:$AN$4,0))),CZ156)</f>
        <v>0</v>
      </c>
      <c r="FY156" s="200">
        <f>AM156*AM$2*IF($FC156="V",1,-1)*IF($Q156="Fixo",(DA156-INDEX('Curva Forward'!$C$5:$AN$13,MATCH(CONCATENATE(BD_COMERCIAL!$K156," ",BD_COMERCIAL!$L156),'Curva Forward'!$B$5:$B$13,0),MATCH(FY$4,'Curva Forward'!$C$4:$AN$4,0))),DA156)</f>
        <v>0</v>
      </c>
      <c r="FZ156" s="200">
        <f>AN156*AN$2*IF($FC156="V",1,-1)*IF($Q156="Fixo",(DB156-INDEX('Curva Forward'!$C$5:$AN$13,MATCH(CONCATENATE(BD_COMERCIAL!$K156," ",BD_COMERCIAL!$L156),'Curva Forward'!$B$5:$B$13,0),MATCH(FZ$4,'Curva Forward'!$C$4:$AN$4,0))),DB156)</f>
        <v>0</v>
      </c>
      <c r="GA156" s="200">
        <f>AO156*AO$2*IF($FC156="V",1,-1)*IF($Q156="Fixo",(DC156-INDEX('Curva Forward'!$C$5:$AN$13,MATCH(CONCATENATE(BD_COMERCIAL!$K156," ",BD_COMERCIAL!$L156),'Curva Forward'!$B$5:$B$13,0),MATCH(GA$4,'Curva Forward'!$C$4:$AN$4,0))),DC156)</f>
        <v>0</v>
      </c>
      <c r="GB156" s="200">
        <f>AP156*AP$2*IF($FC156="V",1,-1)*IF($Q156="Fixo",(DD156-INDEX('Curva Forward'!$C$5:$AN$13,MATCH(CONCATENATE(BD_COMERCIAL!$K156," ",BD_COMERCIAL!$L156),'Curva Forward'!$B$5:$B$13,0),MATCH(GB$4,'Curva Forward'!$C$4:$AN$4,0))),DD156)</f>
        <v>0</v>
      </c>
      <c r="GC156" s="200">
        <f>AQ156*AQ$2*IF($FC156="V",1,-1)*IF($Q156="Fixo",(DE156-INDEX('Curva Forward'!$C$5:$AN$13,MATCH(CONCATENATE(BD_COMERCIAL!$K156," ",BD_COMERCIAL!$L156),'Curva Forward'!$B$5:$B$13,0),MATCH(GC$4,'Curva Forward'!$C$4:$AN$4,0))),DE156)</f>
        <v>0</v>
      </c>
      <c r="GD156" s="200">
        <f>AR156*AR$2*IF($FC156="V",1,-1)*IF($Q156="Fixo",(DF156-INDEX('Curva Forward'!$C$5:$AN$13,MATCH(CONCATENATE(BD_COMERCIAL!$K156," ",BD_COMERCIAL!$L156),'Curva Forward'!$B$5:$B$13,0),MATCH(GD$4,'Curva Forward'!$C$4:$AN$4,0))),DF156)</f>
        <v>0</v>
      </c>
      <c r="GE156" s="200">
        <f>AS156*AS$2*IF($FC156="V",1,-1)*IF($Q156="Fixo",(DG156-INDEX('Curva Forward'!$C$5:$AN$13,MATCH(CONCATENATE(BD_COMERCIAL!$K156," ",BD_COMERCIAL!$L156),'Curva Forward'!$B$5:$B$13,0),MATCH(GE$4,'Curva Forward'!$C$4:$AN$4,0))),DG156)</f>
        <v>0</v>
      </c>
      <c r="GF156" s="200">
        <f>AT156*AT$2*IF($FC156="V",1,-1)*IF($Q156="Fixo",(DH156-INDEX('Curva Forward'!$C$5:$AN$13,MATCH(CONCATENATE(BD_COMERCIAL!$K156," ",BD_COMERCIAL!$L156),'Curva Forward'!$B$5:$B$13,0),MATCH(GF$4,'Curva Forward'!$C$4:$AN$4,0))),DH156)</f>
        <v>0</v>
      </c>
      <c r="GG156" s="200">
        <f>AU156*AU$2*IF($FC156="V",1,-1)*IF($Q156="Fixo",(DI156-INDEX('Curva Forward'!$C$5:$AN$13,MATCH(CONCATENATE(BD_COMERCIAL!$K156," ",BD_COMERCIAL!$L156),'Curva Forward'!$B$5:$B$13,0),MATCH(GG$4,'Curva Forward'!$C$4:$AN$4,0))),DI156)</f>
        <v>0</v>
      </c>
      <c r="GH156" s="200">
        <f>AV156*AV$2*IF($FC156="V",1,-1)*IF($Q156="Fixo",(DJ156-INDEX('Curva Forward'!$C$5:$AN$13,MATCH(CONCATENATE(BD_COMERCIAL!$K156," ",BD_COMERCIAL!$L156),'Curva Forward'!$B$5:$B$13,0),MATCH(GH$4,'Curva Forward'!$C$4:$AN$4,0))),DJ156)</f>
        <v>0</v>
      </c>
      <c r="GI156" s="200">
        <f>AW156*AW$2*IF($FC156="V",1,-1)*IF($Q156="Fixo",(DK156-INDEX('Curva Forward'!$C$5:$AN$13,MATCH(CONCATENATE(BD_COMERCIAL!$K156," ",BD_COMERCIAL!$L156),'Curva Forward'!$B$5:$B$13,0),MATCH(GI$4,'Curva Forward'!$C$4:$AN$4,0))),DK156)</f>
        <v>0</v>
      </c>
      <c r="GJ156" s="200">
        <f>AX156*AX$2*IF($FC156="V",1,-1)*IF($Q156="Fixo",(DL156-INDEX('Curva Forward'!$C$5:$AN$13,MATCH(CONCATENATE(BD_COMERCIAL!$K156," ",BD_COMERCIAL!$L156),'Curva Forward'!$B$5:$B$13,0),MATCH(GJ$4,'Curva Forward'!$C$4:$AN$4,0))),DL156)</f>
        <v>0</v>
      </c>
      <c r="GK156" s="200">
        <f>AY156*AY$2*IF($FC156="V",1,-1)*IF($Q156="Fixo",(DM156-INDEX('Curva Forward'!$C$5:$AN$13,MATCH(CONCATENATE(BD_COMERCIAL!$K156," ",BD_COMERCIAL!$L156),'Curva Forward'!$B$5:$B$13,0),MATCH(GK$4,'Curva Forward'!$C$4:$AN$4,0))),DM156)</f>
        <v>0</v>
      </c>
      <c r="GL156" s="200">
        <f>IF(EZ156="",0,CL156*CL$2*IF($FC156="V",1,-1)*IF($Q156="Fixo",(EZ156-INDEX('Curva Forward'!$C$5:$AN$13,MATCH(CONCATENATE(BD_COMERCIAL!$K156," ",BD_COMERCIAL!$L156),'Curva Forward'!$B$5:$B$13,0),MATCH(GL$4,'Curva Forward'!$C$4:$AN$4,0))),EZ156))</f>
        <v>0</v>
      </c>
      <c r="GM156" s="200">
        <f>IF(FA156="",0,CM156*CM$2*IF($FC156="V",1,-1)*IF($Q156="Fixo",(FA156-INDEX('Curva Forward'!$C$5:$AN$13,MATCH(CONCATENATE(BD_COMERCIAL!$K156," ",BD_COMERCIAL!$L156),'Curva Forward'!$B$5:$B$13,0),MATCH(GM$4,'Curva Forward'!$C$4:$AN$4,0))),FA156))</f>
        <v>0</v>
      </c>
      <c r="GN156" s="200">
        <f>IF(FB156="",0,CN156*CN$2*IF($FC156="V",1,-1)*IF($Q156="Fixo",(FB156-INDEX('Curva Forward'!$C$5:$AN$13,MATCH(CONCATENATE(BD_COMERCIAL!$K156," ",BD_COMERCIAL!$L156),'Curva Forward'!$B$5:$B$13,0),MATCH(GN$4,'Curva Forward'!$C$4:$AN$4,0))),FB156))</f>
        <v>0</v>
      </c>
      <c r="GO156" s="201">
        <f t="shared" ca="1" si="61"/>
        <v>0</v>
      </c>
      <c r="GP156" s="201">
        <f t="shared" ca="1" si="62"/>
        <v>0</v>
      </c>
    </row>
    <row r="157" spans="1:198" s="117" customFormat="1" x14ac:dyDescent="0.25">
      <c r="A157" s="6"/>
      <c r="B157" s="7" t="s">
        <v>501</v>
      </c>
      <c r="C157" s="8">
        <v>44574</v>
      </c>
      <c r="D157" s="9" t="s">
        <v>124</v>
      </c>
      <c r="E157" s="9" t="s">
        <v>125</v>
      </c>
      <c r="F157" s="113">
        <v>3780401000108</v>
      </c>
      <c r="G157" s="10" t="s">
        <v>191</v>
      </c>
      <c r="H157" s="113">
        <v>22109465000118</v>
      </c>
      <c r="I157" s="9" t="s">
        <v>126</v>
      </c>
      <c r="J157" s="166" t="s">
        <v>467</v>
      </c>
      <c r="K157" s="10" t="s">
        <v>127</v>
      </c>
      <c r="L157" s="84" t="s">
        <v>22</v>
      </c>
      <c r="M157" s="11">
        <v>44682</v>
      </c>
      <c r="N157" s="12">
        <v>44712</v>
      </c>
      <c r="O157" s="10">
        <v>1</v>
      </c>
      <c r="P157" s="84">
        <v>130</v>
      </c>
      <c r="Q157" s="84" t="s">
        <v>128</v>
      </c>
      <c r="R157" s="10" t="s">
        <v>129</v>
      </c>
      <c r="S157" s="14" t="s">
        <v>135</v>
      </c>
      <c r="T157" s="11"/>
      <c r="U157" s="12"/>
      <c r="V157" s="257" t="str">
        <f ca="1">IF(U157="","",
IF(U157="NA","",
IFERROR(VLOOKUP(EOMONTH(M157,-2)+1,IPCA!$A:$B,2,0),
VLOOKUP(EOMONTH(TODAY(),-2)+1,IPCA!$A:$B,2,0))/
VLOOKUP(EOMONTH(U157,-2)+1,IPCA!$A:$B,2,0)*
P157))</f>
        <v/>
      </c>
      <c r="W157" s="84"/>
      <c r="X157" s="13" t="s">
        <v>6</v>
      </c>
      <c r="Y157" s="166"/>
      <c r="Z157" s="107"/>
      <c r="AA157" s="108"/>
      <c r="AB157" s="15"/>
      <c r="AC157"/>
      <c r="AD157"/>
      <c r="AE157"/>
      <c r="AF157">
        <v>1</v>
      </c>
      <c r="AG157"/>
      <c r="AH157"/>
      <c r="AI157"/>
      <c r="AJ157"/>
      <c r="AK157"/>
      <c r="AL157"/>
      <c r="AM157" s="6"/>
      <c r="AN157" s="15"/>
      <c r="AO157"/>
      <c r="AP157"/>
      <c r="AQ157"/>
      <c r="AR157"/>
      <c r="AS157"/>
      <c r="AT157"/>
      <c r="AU157"/>
      <c r="AV157"/>
      <c r="AW157"/>
      <c r="AX157"/>
      <c r="AY157" s="6"/>
      <c r="AZ157" s="15"/>
      <c r="BA157"/>
      <c r="BB157"/>
      <c r="BC157"/>
      <c r="BD157"/>
      <c r="BE157"/>
      <c r="BF157"/>
      <c r="BG157"/>
      <c r="BH157"/>
      <c r="BI157"/>
      <c r="BJ157"/>
      <c r="BK157" s="6"/>
      <c r="BL157" s="15"/>
      <c r="BM157"/>
      <c r="BN157"/>
      <c r="BO157"/>
      <c r="BP157"/>
      <c r="BQ157"/>
      <c r="BR157"/>
      <c r="BS157"/>
      <c r="BT157"/>
      <c r="BU157"/>
      <c r="BV157"/>
      <c r="BW157" s="6"/>
      <c r="BX157" s="15"/>
      <c r="BY157"/>
      <c r="BZ157"/>
      <c r="CA157"/>
      <c r="CB157"/>
      <c r="CC157"/>
      <c r="CD157"/>
      <c r="CE157"/>
      <c r="CF157"/>
      <c r="CG157"/>
      <c r="CH157"/>
      <c r="CI157" s="6"/>
      <c r="CJ157" s="16">
        <f t="shared" si="46"/>
        <v>8.4931506849315067E-2</v>
      </c>
      <c r="CK157" s="16" t="str">
        <f t="shared" si="47"/>
        <v/>
      </c>
      <c r="CL157" s="16" t="str">
        <f t="shared" si="48"/>
        <v/>
      </c>
      <c r="CM157" s="16" t="str">
        <f t="shared" si="49"/>
        <v/>
      </c>
      <c r="CN157" s="16" t="str">
        <f t="shared" si="50"/>
        <v/>
      </c>
      <c r="CO157" s="18"/>
      <c r="CP157" s="15"/>
      <c r="CQ157"/>
      <c r="CR157"/>
      <c r="CS157"/>
      <c r="CT157">
        <v>130</v>
      </c>
      <c r="CU157"/>
      <c r="CV157"/>
      <c r="CW157"/>
      <c r="CX157"/>
      <c r="CY157"/>
      <c r="CZ157"/>
      <c r="DA157" s="6"/>
      <c r="DB157" s="15"/>
      <c r="DC157"/>
      <c r="DD157"/>
      <c r="DE157"/>
      <c r="DF157"/>
      <c r="DG157"/>
      <c r="DH157"/>
      <c r="DI157"/>
      <c r="DJ157"/>
      <c r="DK157"/>
      <c r="DL157"/>
      <c r="DM157" s="6"/>
      <c r="DN157" s="15"/>
      <c r="DO157"/>
      <c r="DP157"/>
      <c r="DQ157"/>
      <c r="DR157"/>
      <c r="DS157"/>
      <c r="DT157"/>
      <c r="DU157"/>
      <c r="DV157"/>
      <c r="DW157"/>
      <c r="DX157"/>
      <c r="DY157" s="6"/>
      <c r="DZ157" s="15"/>
      <c r="EA157"/>
      <c r="EB157"/>
      <c r="EC157"/>
      <c r="ED157"/>
      <c r="EE157"/>
      <c r="EF157"/>
      <c r="EG157"/>
      <c r="EH157"/>
      <c r="EI157"/>
      <c r="EJ157"/>
      <c r="EK157" s="6"/>
      <c r="EL157" s="15"/>
      <c r="EM157"/>
      <c r="EN157"/>
      <c r="EO157"/>
      <c r="EP157"/>
      <c r="EQ157"/>
      <c r="ER157"/>
      <c r="ES157"/>
      <c r="ET157"/>
      <c r="EU157"/>
      <c r="EV157"/>
      <c r="EW157" s="6"/>
      <c r="EX157" s="16">
        <f t="shared" si="51"/>
        <v>11.04109589041096</v>
      </c>
      <c r="EY157" s="16" t="str">
        <f t="shared" si="52"/>
        <v/>
      </c>
      <c r="EZ157" s="16" t="str">
        <f t="shared" si="53"/>
        <v/>
      </c>
      <c r="FA157" s="16" t="str">
        <f t="shared" si="54"/>
        <v/>
      </c>
      <c r="FB157" s="160" t="str">
        <f t="shared" si="55"/>
        <v/>
      </c>
      <c r="FC157" t="s">
        <v>204</v>
      </c>
      <c r="FD157" s="20" t="s">
        <v>126</v>
      </c>
      <c r="FF157" s="209" t="s">
        <v>206</v>
      </c>
      <c r="FH157" s="284">
        <f t="shared" ca="1" si="56"/>
        <v>0</v>
      </c>
      <c r="FI157" s="208">
        <f t="shared" si="57"/>
        <v>1</v>
      </c>
      <c r="FJ157"/>
      <c r="FK157" t="str">
        <f t="shared" si="58"/>
        <v>Norsk Hydro Energia Ltda</v>
      </c>
      <c r="FL157" s="201">
        <f t="shared" ca="1" si="59"/>
        <v>55056</v>
      </c>
      <c r="FM157" s="201">
        <f t="shared" ca="1" si="60"/>
        <v>0</v>
      </c>
      <c r="FN157" s="200">
        <f>AB157*AB$2*IF($FC157="V",1,-1)*IF($Q157="Fixo",(CP157-INDEX('Curva Forward'!$C$5:$AN$13,MATCH(CONCATENATE(BD_COMERCIAL!$K157," ",BD_COMERCIAL!$L157),'Curva Forward'!$B$5:$B$13,0),MATCH(FN$4,'Curva Forward'!$C$4:$AN$4,0))),CP157)</f>
        <v>0</v>
      </c>
      <c r="FO157" s="200">
        <f>AC157*AC$2*IF($FC157="V",1,-1)*IF($Q157="Fixo",(CQ157-INDEX('Curva Forward'!$C$5:$AN$13,MATCH(CONCATENATE(BD_COMERCIAL!$K157," ",BD_COMERCIAL!$L157),'Curva Forward'!$B$5:$B$13,0),MATCH(FO$4,'Curva Forward'!$C$4:$AN$4,0))),CQ157)</f>
        <v>0</v>
      </c>
      <c r="FP157" s="200">
        <f>AD157*AD$2*IF($FC157="V",1,-1)*IF($Q157="Fixo",(CR157-INDEX('Curva Forward'!$C$5:$AN$13,MATCH(CONCATENATE(BD_COMERCIAL!$K157," ",BD_COMERCIAL!$L157),'Curva Forward'!$B$5:$B$13,0),MATCH(FP$4,'Curva Forward'!$C$4:$AN$4,0))),CR157)</f>
        <v>0</v>
      </c>
      <c r="FQ157" s="200">
        <f>AE157*AE$2*IF($FC157="V",1,-1)*IF($Q157="Fixo",(CS157-INDEX('Curva Forward'!$C$5:$AN$13,MATCH(CONCATENATE(BD_COMERCIAL!$K157," ",BD_COMERCIAL!$L157),'Curva Forward'!$B$5:$B$13,0),MATCH(FQ$4,'Curva Forward'!$C$4:$AN$4,0))),CS157)</f>
        <v>0</v>
      </c>
      <c r="FR157" s="200">
        <f>AF157*AF$2*IF($FC157="V",1,-1)*IF($Q157="Fixo",(CT157-INDEX('Curva Forward'!$C$5:$AN$13,MATCH(CONCATENATE(BD_COMERCIAL!$K157," ",BD_COMERCIAL!$L157),'Curva Forward'!$B$5:$B$13,0),MATCH(FR$4,'Curva Forward'!$C$4:$AN$4,0))),CT157)</f>
        <v>55056</v>
      </c>
      <c r="FS157" s="200">
        <f>AG157*AG$2*IF($FC157="V",1,-1)*IF($Q157="Fixo",(CU157-INDEX('Curva Forward'!$C$5:$AN$13,MATCH(CONCATENATE(BD_COMERCIAL!$K157," ",BD_COMERCIAL!$L157),'Curva Forward'!$B$5:$B$13,0),MATCH(FS$4,'Curva Forward'!$C$4:$AN$4,0))),CU157)</f>
        <v>0</v>
      </c>
      <c r="FT157" s="200">
        <f>AH157*AH$2*IF($FC157="V",1,-1)*IF($Q157="Fixo",(CV157-INDEX('Curva Forward'!$C$5:$AN$13,MATCH(CONCATENATE(BD_COMERCIAL!$K157," ",BD_COMERCIAL!$L157),'Curva Forward'!$B$5:$B$13,0),MATCH(FT$4,'Curva Forward'!$C$4:$AN$4,0))),CV157)</f>
        <v>0</v>
      </c>
      <c r="FU157" s="200">
        <f>AI157*AI$2*IF($FC157="V",1,-1)*IF($Q157="Fixo",(CW157-INDEX('Curva Forward'!$C$5:$AN$13,MATCH(CONCATENATE(BD_COMERCIAL!$K157," ",BD_COMERCIAL!$L157),'Curva Forward'!$B$5:$B$13,0),MATCH(FU$4,'Curva Forward'!$C$4:$AN$4,0))),CW157)</f>
        <v>0</v>
      </c>
      <c r="FV157" s="200">
        <f>AJ157*AJ$2*IF($FC157="V",1,-1)*IF($Q157="Fixo",(CX157-INDEX('Curva Forward'!$C$5:$AN$13,MATCH(CONCATENATE(BD_COMERCIAL!$K157," ",BD_COMERCIAL!$L157),'Curva Forward'!$B$5:$B$13,0),MATCH(FV$4,'Curva Forward'!$C$4:$AN$4,0))),CX157)</f>
        <v>0</v>
      </c>
      <c r="FW157" s="200">
        <f>AK157*AK$2*IF($FC157="V",1,-1)*IF($Q157="Fixo",(CY157-INDEX('Curva Forward'!$C$5:$AN$13,MATCH(CONCATENATE(BD_COMERCIAL!$K157," ",BD_COMERCIAL!$L157),'Curva Forward'!$B$5:$B$13,0),MATCH(FW$4,'Curva Forward'!$C$4:$AN$4,0))),CY157)</f>
        <v>0</v>
      </c>
      <c r="FX157" s="200">
        <f>AL157*AL$2*IF($FC157="V",1,-1)*IF($Q157="Fixo",(CZ157-INDEX('Curva Forward'!$C$5:$AN$13,MATCH(CONCATENATE(BD_COMERCIAL!$K157," ",BD_COMERCIAL!$L157),'Curva Forward'!$B$5:$B$13,0),MATCH(FX$4,'Curva Forward'!$C$4:$AN$4,0))),CZ157)</f>
        <v>0</v>
      </c>
      <c r="FY157" s="200">
        <f>AM157*AM$2*IF($FC157="V",1,-1)*IF($Q157="Fixo",(DA157-INDEX('Curva Forward'!$C$5:$AN$13,MATCH(CONCATENATE(BD_COMERCIAL!$K157," ",BD_COMERCIAL!$L157),'Curva Forward'!$B$5:$B$13,0),MATCH(FY$4,'Curva Forward'!$C$4:$AN$4,0))),DA157)</f>
        <v>0</v>
      </c>
      <c r="FZ157" s="200">
        <f>AN157*AN$2*IF($FC157="V",1,-1)*IF($Q157="Fixo",(DB157-INDEX('Curva Forward'!$C$5:$AN$13,MATCH(CONCATENATE(BD_COMERCIAL!$K157," ",BD_COMERCIAL!$L157),'Curva Forward'!$B$5:$B$13,0),MATCH(FZ$4,'Curva Forward'!$C$4:$AN$4,0))),DB157)</f>
        <v>0</v>
      </c>
      <c r="GA157" s="200">
        <f>AO157*AO$2*IF($FC157="V",1,-1)*IF($Q157="Fixo",(DC157-INDEX('Curva Forward'!$C$5:$AN$13,MATCH(CONCATENATE(BD_COMERCIAL!$K157," ",BD_COMERCIAL!$L157),'Curva Forward'!$B$5:$B$13,0),MATCH(GA$4,'Curva Forward'!$C$4:$AN$4,0))),DC157)</f>
        <v>0</v>
      </c>
      <c r="GB157" s="200">
        <f>AP157*AP$2*IF($FC157="V",1,-1)*IF($Q157="Fixo",(DD157-INDEX('Curva Forward'!$C$5:$AN$13,MATCH(CONCATENATE(BD_COMERCIAL!$K157," ",BD_COMERCIAL!$L157),'Curva Forward'!$B$5:$B$13,0),MATCH(GB$4,'Curva Forward'!$C$4:$AN$4,0))),DD157)</f>
        <v>0</v>
      </c>
      <c r="GC157" s="200">
        <f>AQ157*AQ$2*IF($FC157="V",1,-1)*IF($Q157="Fixo",(DE157-INDEX('Curva Forward'!$C$5:$AN$13,MATCH(CONCATENATE(BD_COMERCIAL!$K157," ",BD_COMERCIAL!$L157),'Curva Forward'!$B$5:$B$13,0),MATCH(GC$4,'Curva Forward'!$C$4:$AN$4,0))),DE157)</f>
        <v>0</v>
      </c>
      <c r="GD157" s="200">
        <f>AR157*AR$2*IF($FC157="V",1,-1)*IF($Q157="Fixo",(DF157-INDEX('Curva Forward'!$C$5:$AN$13,MATCH(CONCATENATE(BD_COMERCIAL!$K157," ",BD_COMERCIAL!$L157),'Curva Forward'!$B$5:$B$13,0),MATCH(GD$4,'Curva Forward'!$C$4:$AN$4,0))),DF157)</f>
        <v>0</v>
      </c>
      <c r="GE157" s="200">
        <f>AS157*AS$2*IF($FC157="V",1,-1)*IF($Q157="Fixo",(DG157-INDEX('Curva Forward'!$C$5:$AN$13,MATCH(CONCATENATE(BD_COMERCIAL!$K157," ",BD_COMERCIAL!$L157),'Curva Forward'!$B$5:$B$13,0),MATCH(GE$4,'Curva Forward'!$C$4:$AN$4,0))),DG157)</f>
        <v>0</v>
      </c>
      <c r="GF157" s="200">
        <f>AT157*AT$2*IF($FC157="V",1,-1)*IF($Q157="Fixo",(DH157-INDEX('Curva Forward'!$C$5:$AN$13,MATCH(CONCATENATE(BD_COMERCIAL!$K157," ",BD_COMERCIAL!$L157),'Curva Forward'!$B$5:$B$13,0),MATCH(GF$4,'Curva Forward'!$C$4:$AN$4,0))),DH157)</f>
        <v>0</v>
      </c>
      <c r="GG157" s="200">
        <f>AU157*AU$2*IF($FC157="V",1,-1)*IF($Q157="Fixo",(DI157-INDEX('Curva Forward'!$C$5:$AN$13,MATCH(CONCATENATE(BD_COMERCIAL!$K157," ",BD_COMERCIAL!$L157),'Curva Forward'!$B$5:$B$13,0),MATCH(GG$4,'Curva Forward'!$C$4:$AN$4,0))),DI157)</f>
        <v>0</v>
      </c>
      <c r="GH157" s="200">
        <f>AV157*AV$2*IF($FC157="V",1,-1)*IF($Q157="Fixo",(DJ157-INDEX('Curva Forward'!$C$5:$AN$13,MATCH(CONCATENATE(BD_COMERCIAL!$K157," ",BD_COMERCIAL!$L157),'Curva Forward'!$B$5:$B$13,0),MATCH(GH$4,'Curva Forward'!$C$4:$AN$4,0))),DJ157)</f>
        <v>0</v>
      </c>
      <c r="GI157" s="200">
        <f>AW157*AW$2*IF($FC157="V",1,-1)*IF($Q157="Fixo",(DK157-INDEX('Curva Forward'!$C$5:$AN$13,MATCH(CONCATENATE(BD_COMERCIAL!$K157," ",BD_COMERCIAL!$L157),'Curva Forward'!$B$5:$B$13,0),MATCH(GI$4,'Curva Forward'!$C$4:$AN$4,0))),DK157)</f>
        <v>0</v>
      </c>
      <c r="GJ157" s="200">
        <f>AX157*AX$2*IF($FC157="V",1,-1)*IF($Q157="Fixo",(DL157-INDEX('Curva Forward'!$C$5:$AN$13,MATCH(CONCATENATE(BD_COMERCIAL!$K157," ",BD_COMERCIAL!$L157),'Curva Forward'!$B$5:$B$13,0),MATCH(GJ$4,'Curva Forward'!$C$4:$AN$4,0))),DL157)</f>
        <v>0</v>
      </c>
      <c r="GK157" s="200">
        <f>AY157*AY$2*IF($FC157="V",1,-1)*IF($Q157="Fixo",(DM157-INDEX('Curva Forward'!$C$5:$AN$13,MATCH(CONCATENATE(BD_COMERCIAL!$K157," ",BD_COMERCIAL!$L157),'Curva Forward'!$B$5:$B$13,0),MATCH(GK$4,'Curva Forward'!$C$4:$AN$4,0))),DM157)</f>
        <v>0</v>
      </c>
      <c r="GL157" s="200">
        <f>IF(EZ157="",0,CL157*CL$2*IF($FC157="V",1,-1)*IF($Q157="Fixo",(EZ157-INDEX('Curva Forward'!$C$5:$AN$13,MATCH(CONCATENATE(BD_COMERCIAL!$K157," ",BD_COMERCIAL!$L157),'Curva Forward'!$B$5:$B$13,0),MATCH(GL$4,'Curva Forward'!$C$4:$AN$4,0))),EZ157))</f>
        <v>0</v>
      </c>
      <c r="GM157" s="200">
        <f>IF(FA157="",0,CM157*CM$2*IF($FC157="V",1,-1)*IF($Q157="Fixo",(FA157-INDEX('Curva Forward'!$C$5:$AN$13,MATCH(CONCATENATE(BD_COMERCIAL!$K157," ",BD_COMERCIAL!$L157),'Curva Forward'!$B$5:$B$13,0),MATCH(GM$4,'Curva Forward'!$C$4:$AN$4,0))),FA157))</f>
        <v>0</v>
      </c>
      <c r="GN157" s="200">
        <f>IF(FB157="",0,CN157*CN$2*IF($FC157="V",1,-1)*IF($Q157="Fixo",(FB157-INDEX('Curva Forward'!$C$5:$AN$13,MATCH(CONCATENATE(BD_COMERCIAL!$K157," ",BD_COMERCIAL!$L157),'Curva Forward'!$B$5:$B$13,0),MATCH(GN$4,'Curva Forward'!$C$4:$AN$4,0))),FB157))</f>
        <v>0</v>
      </c>
      <c r="GO157" s="201">
        <f t="shared" ca="1" si="61"/>
        <v>0</v>
      </c>
      <c r="GP157" s="201">
        <f t="shared" ca="1" si="62"/>
        <v>0</v>
      </c>
    </row>
    <row r="158" spans="1:198" s="117" customFormat="1" x14ac:dyDescent="0.25">
      <c r="A158" s="6"/>
      <c r="B158" s="7" t="s">
        <v>502</v>
      </c>
      <c r="C158" s="8">
        <v>44574</v>
      </c>
      <c r="D158" s="9" t="s">
        <v>131</v>
      </c>
      <c r="E158" s="9" t="s">
        <v>193</v>
      </c>
      <c r="F158" s="113">
        <v>20557422000170</v>
      </c>
      <c r="G158" s="10" t="s">
        <v>125</v>
      </c>
      <c r="H158" s="113">
        <v>3780401000108</v>
      </c>
      <c r="I158" s="9" t="s">
        <v>126</v>
      </c>
      <c r="J158" s="166" t="s">
        <v>467</v>
      </c>
      <c r="K158" s="10" t="s">
        <v>127</v>
      </c>
      <c r="L158" s="84" t="s">
        <v>22</v>
      </c>
      <c r="M158" s="11">
        <v>44652</v>
      </c>
      <c r="N158" s="12">
        <v>44742</v>
      </c>
      <c r="O158" s="10">
        <v>3</v>
      </c>
      <c r="P158" s="84">
        <v>139</v>
      </c>
      <c r="Q158" s="84" t="s">
        <v>128</v>
      </c>
      <c r="R158" s="10" t="s">
        <v>129</v>
      </c>
      <c r="S158" s="14" t="s">
        <v>135</v>
      </c>
      <c r="T158" s="11"/>
      <c r="U158" s="12"/>
      <c r="V158" s="257" t="str">
        <f ca="1">IF(U158="","",
IF(U158="NA","",
IFERROR(VLOOKUP(EOMONTH(M158,-2)+1,IPCA!$A:$B,2,0),
VLOOKUP(EOMONTH(TODAY(),-2)+1,IPCA!$A:$B,2,0))/
VLOOKUP(EOMONTH(U158,-2)+1,IPCA!$A:$B,2,0)*
P158))</f>
        <v/>
      </c>
      <c r="W158" s="84"/>
      <c r="X158" s="13" t="s">
        <v>133</v>
      </c>
      <c r="Y158" s="166"/>
      <c r="Z158" s="107"/>
      <c r="AA158" s="108"/>
      <c r="AB158" s="15"/>
      <c r="AC158"/>
      <c r="AD158"/>
      <c r="AE158">
        <v>3</v>
      </c>
      <c r="AF158">
        <v>3</v>
      </c>
      <c r="AG158">
        <v>3</v>
      </c>
      <c r="AH158"/>
      <c r="AI158"/>
      <c r="AJ158"/>
      <c r="AK158"/>
      <c r="AL158"/>
      <c r="AM158" s="6"/>
      <c r="AN158" s="15"/>
      <c r="AO158"/>
      <c r="AP158"/>
      <c r="AQ158"/>
      <c r="AR158"/>
      <c r="AS158"/>
      <c r="AT158"/>
      <c r="AU158"/>
      <c r="AV158"/>
      <c r="AW158"/>
      <c r="AX158"/>
      <c r="AY158" s="6"/>
      <c r="AZ158" s="15"/>
      <c r="BA158"/>
      <c r="BB158"/>
      <c r="BC158"/>
      <c r="BD158"/>
      <c r="BE158"/>
      <c r="BF158"/>
      <c r="BG158"/>
      <c r="BH158"/>
      <c r="BI158"/>
      <c r="BJ158"/>
      <c r="BK158" s="6"/>
      <c r="BL158" s="15"/>
      <c r="BM158"/>
      <c r="BN158"/>
      <c r="BO158"/>
      <c r="BP158"/>
      <c r="BQ158"/>
      <c r="BR158"/>
      <c r="BS158"/>
      <c r="BT158"/>
      <c r="BU158"/>
      <c r="BV158"/>
      <c r="BW158" s="6"/>
      <c r="BX158" s="15"/>
      <c r="BY158"/>
      <c r="BZ158"/>
      <c r="CA158"/>
      <c r="CB158"/>
      <c r="CC158"/>
      <c r="CD158"/>
      <c r="CE158"/>
      <c r="CF158"/>
      <c r="CG158"/>
      <c r="CH158"/>
      <c r="CI158" s="6"/>
      <c r="CJ158" s="16">
        <f t="shared" si="46"/>
        <v>0.74794520547945209</v>
      </c>
      <c r="CK158" s="16" t="str">
        <f t="shared" si="47"/>
        <v/>
      </c>
      <c r="CL158" s="16" t="str">
        <f t="shared" si="48"/>
        <v/>
      </c>
      <c r="CM158" s="16" t="str">
        <f t="shared" si="49"/>
        <v/>
      </c>
      <c r="CN158" s="16" t="str">
        <f t="shared" si="50"/>
        <v/>
      </c>
      <c r="CO158" s="18"/>
      <c r="CP158" s="15"/>
      <c r="CQ158"/>
      <c r="CR158"/>
      <c r="CS158">
        <v>139</v>
      </c>
      <c r="CT158">
        <v>139</v>
      </c>
      <c r="CU158">
        <v>139</v>
      </c>
      <c r="CV158"/>
      <c r="CW158"/>
      <c r="CX158"/>
      <c r="CY158"/>
      <c r="CZ158"/>
      <c r="DA158" s="6"/>
      <c r="DB158" s="15"/>
      <c r="DC158"/>
      <c r="DD158"/>
      <c r="DE158"/>
      <c r="DF158"/>
      <c r="DG158"/>
      <c r="DH158"/>
      <c r="DI158"/>
      <c r="DJ158"/>
      <c r="DK158"/>
      <c r="DL158"/>
      <c r="DM158" s="6"/>
      <c r="DN158" s="15"/>
      <c r="DO158"/>
      <c r="DP158"/>
      <c r="DQ158"/>
      <c r="DR158"/>
      <c r="DS158"/>
      <c r="DT158"/>
      <c r="DU158"/>
      <c r="DV158"/>
      <c r="DW158"/>
      <c r="DX158"/>
      <c r="DY158" s="6"/>
      <c r="DZ158" s="15"/>
      <c r="EA158"/>
      <c r="EB158"/>
      <c r="EC158"/>
      <c r="ED158"/>
      <c r="EE158"/>
      <c r="EF158"/>
      <c r="EG158"/>
      <c r="EH158"/>
      <c r="EI158"/>
      <c r="EJ158"/>
      <c r="EK158" s="6"/>
      <c r="EL158" s="15"/>
      <c r="EM158"/>
      <c r="EN158"/>
      <c r="EO158"/>
      <c r="EP158"/>
      <c r="EQ158"/>
      <c r="ER158"/>
      <c r="ES158"/>
      <c r="ET158"/>
      <c r="EU158"/>
      <c r="EV158"/>
      <c r="EW158" s="6"/>
      <c r="EX158" s="16">
        <f t="shared" si="51"/>
        <v>34.654794520547945</v>
      </c>
      <c r="EY158" s="16" t="str">
        <f t="shared" si="52"/>
        <v/>
      </c>
      <c r="EZ158" s="16" t="str">
        <f t="shared" si="53"/>
        <v/>
      </c>
      <c r="FA158" s="16" t="str">
        <f t="shared" si="54"/>
        <v/>
      </c>
      <c r="FB158" s="160" t="str">
        <f t="shared" si="55"/>
        <v/>
      </c>
      <c r="FC158" t="s">
        <v>205</v>
      </c>
      <c r="FD158" s="20" t="s">
        <v>126</v>
      </c>
      <c r="FF158" s="209" t="s">
        <v>206</v>
      </c>
      <c r="FH158" s="284">
        <f t="shared" ca="1" si="56"/>
        <v>0</v>
      </c>
      <c r="FI158" s="208">
        <f t="shared" si="57"/>
        <v>3</v>
      </c>
      <c r="FJ158"/>
      <c r="FK158" t="str">
        <f t="shared" si="58"/>
        <v>Libra Comercializadora de Energia Ltda</v>
      </c>
      <c r="FL158" s="201">
        <f t="shared" ca="1" si="59"/>
        <v>-541764</v>
      </c>
      <c r="FM158" s="201">
        <f t="shared" ca="1" si="60"/>
        <v>0</v>
      </c>
      <c r="FN158" s="200">
        <f>AB158*AB$2*IF($FC158="V",1,-1)*IF($Q158="Fixo",(CP158-INDEX('Curva Forward'!$C$5:$AN$13,MATCH(CONCATENATE(BD_COMERCIAL!$K158," ",BD_COMERCIAL!$L158),'Curva Forward'!$B$5:$B$13,0),MATCH(FN$4,'Curva Forward'!$C$4:$AN$4,0))),CP158)</f>
        <v>0</v>
      </c>
      <c r="FO158" s="200">
        <f>AC158*AC$2*IF($FC158="V",1,-1)*IF($Q158="Fixo",(CQ158-INDEX('Curva Forward'!$C$5:$AN$13,MATCH(CONCATENATE(BD_COMERCIAL!$K158," ",BD_COMERCIAL!$L158),'Curva Forward'!$B$5:$B$13,0),MATCH(FO$4,'Curva Forward'!$C$4:$AN$4,0))),CQ158)</f>
        <v>0</v>
      </c>
      <c r="FP158" s="200">
        <f>AD158*AD$2*IF($FC158="V",1,-1)*IF($Q158="Fixo",(CR158-INDEX('Curva Forward'!$C$5:$AN$13,MATCH(CONCATENATE(BD_COMERCIAL!$K158," ",BD_COMERCIAL!$L158),'Curva Forward'!$B$5:$B$13,0),MATCH(FP$4,'Curva Forward'!$C$4:$AN$4,0))),CR158)</f>
        <v>0</v>
      </c>
      <c r="FQ158" s="200">
        <f>AE158*AE$2*IF($FC158="V",1,-1)*IF($Q158="Fixo",(CS158-INDEX('Curva Forward'!$C$5:$AN$13,MATCH(CONCATENATE(BD_COMERCIAL!$K158," ",BD_COMERCIAL!$L158),'Curva Forward'!$B$5:$B$13,0),MATCH(FQ$4,'Curva Forward'!$C$4:$AN$4,0))),CS158)</f>
        <v>-177120</v>
      </c>
      <c r="FR158" s="200">
        <f>AF158*AF$2*IF($FC158="V",1,-1)*IF($Q158="Fixo",(CT158-INDEX('Curva Forward'!$C$5:$AN$13,MATCH(CONCATENATE(BD_COMERCIAL!$K158," ",BD_COMERCIAL!$L158),'Curva Forward'!$B$5:$B$13,0),MATCH(FR$4,'Curva Forward'!$C$4:$AN$4,0))),CT158)</f>
        <v>-185256</v>
      </c>
      <c r="FS158" s="200">
        <f>AG158*AG$2*IF($FC158="V",1,-1)*IF($Q158="Fixo",(CU158-INDEX('Curva Forward'!$C$5:$AN$13,MATCH(CONCATENATE(BD_COMERCIAL!$K158," ",BD_COMERCIAL!$L158),'Curva Forward'!$B$5:$B$13,0),MATCH(FS$4,'Curva Forward'!$C$4:$AN$4,0))),CU158)</f>
        <v>-179388</v>
      </c>
      <c r="FT158" s="200">
        <f>AH158*AH$2*IF($FC158="V",1,-1)*IF($Q158="Fixo",(CV158-INDEX('Curva Forward'!$C$5:$AN$13,MATCH(CONCATENATE(BD_COMERCIAL!$K158," ",BD_COMERCIAL!$L158),'Curva Forward'!$B$5:$B$13,0),MATCH(FT$4,'Curva Forward'!$C$4:$AN$4,0))),CV158)</f>
        <v>0</v>
      </c>
      <c r="FU158" s="200">
        <f>AI158*AI$2*IF($FC158="V",1,-1)*IF($Q158="Fixo",(CW158-INDEX('Curva Forward'!$C$5:$AN$13,MATCH(CONCATENATE(BD_COMERCIAL!$K158," ",BD_COMERCIAL!$L158),'Curva Forward'!$B$5:$B$13,0),MATCH(FU$4,'Curva Forward'!$C$4:$AN$4,0))),CW158)</f>
        <v>0</v>
      </c>
      <c r="FV158" s="200">
        <f>AJ158*AJ$2*IF($FC158="V",1,-1)*IF($Q158="Fixo",(CX158-INDEX('Curva Forward'!$C$5:$AN$13,MATCH(CONCATENATE(BD_COMERCIAL!$K158," ",BD_COMERCIAL!$L158),'Curva Forward'!$B$5:$B$13,0),MATCH(FV$4,'Curva Forward'!$C$4:$AN$4,0))),CX158)</f>
        <v>0</v>
      </c>
      <c r="FW158" s="200">
        <f>AK158*AK$2*IF($FC158="V",1,-1)*IF($Q158="Fixo",(CY158-INDEX('Curva Forward'!$C$5:$AN$13,MATCH(CONCATENATE(BD_COMERCIAL!$K158," ",BD_COMERCIAL!$L158),'Curva Forward'!$B$5:$B$13,0),MATCH(FW$4,'Curva Forward'!$C$4:$AN$4,0))),CY158)</f>
        <v>0</v>
      </c>
      <c r="FX158" s="200">
        <f>AL158*AL$2*IF($FC158="V",1,-1)*IF($Q158="Fixo",(CZ158-INDEX('Curva Forward'!$C$5:$AN$13,MATCH(CONCATENATE(BD_COMERCIAL!$K158," ",BD_COMERCIAL!$L158),'Curva Forward'!$B$5:$B$13,0),MATCH(FX$4,'Curva Forward'!$C$4:$AN$4,0))),CZ158)</f>
        <v>0</v>
      </c>
      <c r="FY158" s="200">
        <f>AM158*AM$2*IF($FC158="V",1,-1)*IF($Q158="Fixo",(DA158-INDEX('Curva Forward'!$C$5:$AN$13,MATCH(CONCATENATE(BD_COMERCIAL!$K158," ",BD_COMERCIAL!$L158),'Curva Forward'!$B$5:$B$13,0),MATCH(FY$4,'Curva Forward'!$C$4:$AN$4,0))),DA158)</f>
        <v>0</v>
      </c>
      <c r="FZ158" s="200">
        <f>AN158*AN$2*IF($FC158="V",1,-1)*IF($Q158="Fixo",(DB158-INDEX('Curva Forward'!$C$5:$AN$13,MATCH(CONCATENATE(BD_COMERCIAL!$K158," ",BD_COMERCIAL!$L158),'Curva Forward'!$B$5:$B$13,0),MATCH(FZ$4,'Curva Forward'!$C$4:$AN$4,0))),DB158)</f>
        <v>0</v>
      </c>
      <c r="GA158" s="200">
        <f>AO158*AO$2*IF($FC158="V",1,-1)*IF($Q158="Fixo",(DC158-INDEX('Curva Forward'!$C$5:$AN$13,MATCH(CONCATENATE(BD_COMERCIAL!$K158," ",BD_COMERCIAL!$L158),'Curva Forward'!$B$5:$B$13,0),MATCH(GA$4,'Curva Forward'!$C$4:$AN$4,0))),DC158)</f>
        <v>0</v>
      </c>
      <c r="GB158" s="200">
        <f>AP158*AP$2*IF($FC158="V",1,-1)*IF($Q158="Fixo",(DD158-INDEX('Curva Forward'!$C$5:$AN$13,MATCH(CONCATENATE(BD_COMERCIAL!$K158," ",BD_COMERCIAL!$L158),'Curva Forward'!$B$5:$B$13,0),MATCH(GB$4,'Curva Forward'!$C$4:$AN$4,0))),DD158)</f>
        <v>0</v>
      </c>
      <c r="GC158" s="200">
        <f>AQ158*AQ$2*IF($FC158="V",1,-1)*IF($Q158="Fixo",(DE158-INDEX('Curva Forward'!$C$5:$AN$13,MATCH(CONCATENATE(BD_COMERCIAL!$K158," ",BD_COMERCIAL!$L158),'Curva Forward'!$B$5:$B$13,0),MATCH(GC$4,'Curva Forward'!$C$4:$AN$4,0))),DE158)</f>
        <v>0</v>
      </c>
      <c r="GD158" s="200">
        <f>AR158*AR$2*IF($FC158="V",1,-1)*IF($Q158="Fixo",(DF158-INDEX('Curva Forward'!$C$5:$AN$13,MATCH(CONCATENATE(BD_COMERCIAL!$K158," ",BD_COMERCIAL!$L158),'Curva Forward'!$B$5:$B$13,0),MATCH(GD$4,'Curva Forward'!$C$4:$AN$4,0))),DF158)</f>
        <v>0</v>
      </c>
      <c r="GE158" s="200">
        <f>AS158*AS$2*IF($FC158="V",1,-1)*IF($Q158="Fixo",(DG158-INDEX('Curva Forward'!$C$5:$AN$13,MATCH(CONCATENATE(BD_COMERCIAL!$K158," ",BD_COMERCIAL!$L158),'Curva Forward'!$B$5:$B$13,0),MATCH(GE$4,'Curva Forward'!$C$4:$AN$4,0))),DG158)</f>
        <v>0</v>
      </c>
      <c r="GF158" s="200">
        <f>AT158*AT$2*IF($FC158="V",1,-1)*IF($Q158="Fixo",(DH158-INDEX('Curva Forward'!$C$5:$AN$13,MATCH(CONCATENATE(BD_COMERCIAL!$K158," ",BD_COMERCIAL!$L158),'Curva Forward'!$B$5:$B$13,0),MATCH(GF$4,'Curva Forward'!$C$4:$AN$4,0))),DH158)</f>
        <v>0</v>
      </c>
      <c r="GG158" s="200">
        <f>AU158*AU$2*IF($FC158="V",1,-1)*IF($Q158="Fixo",(DI158-INDEX('Curva Forward'!$C$5:$AN$13,MATCH(CONCATENATE(BD_COMERCIAL!$K158," ",BD_COMERCIAL!$L158),'Curva Forward'!$B$5:$B$13,0),MATCH(GG$4,'Curva Forward'!$C$4:$AN$4,0))),DI158)</f>
        <v>0</v>
      </c>
      <c r="GH158" s="200">
        <f>AV158*AV$2*IF($FC158="V",1,-1)*IF($Q158="Fixo",(DJ158-INDEX('Curva Forward'!$C$5:$AN$13,MATCH(CONCATENATE(BD_COMERCIAL!$K158," ",BD_COMERCIAL!$L158),'Curva Forward'!$B$5:$B$13,0),MATCH(GH$4,'Curva Forward'!$C$4:$AN$4,0))),DJ158)</f>
        <v>0</v>
      </c>
      <c r="GI158" s="200">
        <f>AW158*AW$2*IF($FC158="V",1,-1)*IF($Q158="Fixo",(DK158-INDEX('Curva Forward'!$C$5:$AN$13,MATCH(CONCATENATE(BD_COMERCIAL!$K158," ",BD_COMERCIAL!$L158),'Curva Forward'!$B$5:$B$13,0),MATCH(GI$4,'Curva Forward'!$C$4:$AN$4,0))),DK158)</f>
        <v>0</v>
      </c>
      <c r="GJ158" s="200">
        <f>AX158*AX$2*IF($FC158="V",1,-1)*IF($Q158="Fixo",(DL158-INDEX('Curva Forward'!$C$5:$AN$13,MATCH(CONCATENATE(BD_COMERCIAL!$K158," ",BD_COMERCIAL!$L158),'Curva Forward'!$B$5:$B$13,0),MATCH(GJ$4,'Curva Forward'!$C$4:$AN$4,0))),DL158)</f>
        <v>0</v>
      </c>
      <c r="GK158" s="200">
        <f>AY158*AY$2*IF($FC158="V",1,-1)*IF($Q158="Fixo",(DM158-INDEX('Curva Forward'!$C$5:$AN$13,MATCH(CONCATENATE(BD_COMERCIAL!$K158," ",BD_COMERCIAL!$L158),'Curva Forward'!$B$5:$B$13,0),MATCH(GK$4,'Curva Forward'!$C$4:$AN$4,0))),DM158)</f>
        <v>0</v>
      </c>
      <c r="GL158" s="200">
        <f>IF(EZ158="",0,CL158*CL$2*IF($FC158="V",1,-1)*IF($Q158="Fixo",(EZ158-INDEX('Curva Forward'!$C$5:$AN$13,MATCH(CONCATENATE(BD_COMERCIAL!$K158," ",BD_COMERCIAL!$L158),'Curva Forward'!$B$5:$B$13,0),MATCH(GL$4,'Curva Forward'!$C$4:$AN$4,0))),EZ158))</f>
        <v>0</v>
      </c>
      <c r="GM158" s="200">
        <f>IF(FA158="",0,CM158*CM$2*IF($FC158="V",1,-1)*IF($Q158="Fixo",(FA158-INDEX('Curva Forward'!$C$5:$AN$13,MATCH(CONCATENATE(BD_COMERCIAL!$K158," ",BD_COMERCIAL!$L158),'Curva Forward'!$B$5:$B$13,0),MATCH(GM$4,'Curva Forward'!$C$4:$AN$4,0))),FA158))</f>
        <v>0</v>
      </c>
      <c r="GN158" s="200">
        <f>IF(FB158="",0,CN158*CN$2*IF($FC158="V",1,-1)*IF($Q158="Fixo",(FB158-INDEX('Curva Forward'!$C$5:$AN$13,MATCH(CONCATENATE(BD_COMERCIAL!$K158," ",BD_COMERCIAL!$L158),'Curva Forward'!$B$5:$B$13,0),MATCH(GN$4,'Curva Forward'!$C$4:$AN$4,0))),FB158))</f>
        <v>0</v>
      </c>
      <c r="GO158" s="201">
        <f t="shared" ca="1" si="61"/>
        <v>0</v>
      </c>
      <c r="GP158" s="201">
        <f t="shared" ca="1" si="62"/>
        <v>0</v>
      </c>
    </row>
    <row r="159" spans="1:198" s="117" customFormat="1" x14ac:dyDescent="0.25">
      <c r="A159" s="6"/>
      <c r="B159" s="7" t="s">
        <v>503</v>
      </c>
      <c r="C159" s="8">
        <v>44574</v>
      </c>
      <c r="D159" s="9" t="s">
        <v>131</v>
      </c>
      <c r="E159" s="9" t="s">
        <v>173</v>
      </c>
      <c r="F159" s="113">
        <v>12630054000110</v>
      </c>
      <c r="G159" s="10" t="s">
        <v>125</v>
      </c>
      <c r="H159" s="113">
        <v>3780401000108</v>
      </c>
      <c r="I159" s="9" t="s">
        <v>126</v>
      </c>
      <c r="J159" s="166" t="s">
        <v>467</v>
      </c>
      <c r="K159" s="10" t="s">
        <v>127</v>
      </c>
      <c r="L159" s="84" t="s">
        <v>22</v>
      </c>
      <c r="M159" s="11">
        <v>44652</v>
      </c>
      <c r="N159" s="12">
        <v>44742</v>
      </c>
      <c r="O159" s="10">
        <v>0.1</v>
      </c>
      <c r="P159" s="84">
        <v>138.5</v>
      </c>
      <c r="Q159" s="84" t="s">
        <v>128</v>
      </c>
      <c r="R159" s="10" t="s">
        <v>129</v>
      </c>
      <c r="S159" s="14" t="s">
        <v>135</v>
      </c>
      <c r="T159" s="11"/>
      <c r="U159" s="12"/>
      <c r="V159" s="257" t="str">
        <f ca="1">IF(U159="","",
IF(U159="NA","",
IFERROR(VLOOKUP(EOMONTH(M159,-2)+1,IPCA!$A:$B,2,0),
VLOOKUP(EOMONTH(TODAY(),-2)+1,IPCA!$A:$B,2,0))/
VLOOKUP(EOMONTH(U159,-2)+1,IPCA!$A:$B,2,0)*
P159))</f>
        <v/>
      </c>
      <c r="W159" s="84"/>
      <c r="X159" s="13" t="s">
        <v>6</v>
      </c>
      <c r="Y159" s="166"/>
      <c r="Z159" s="107"/>
      <c r="AA159" s="108"/>
      <c r="AB159" s="15"/>
      <c r="AC159"/>
      <c r="AD159"/>
      <c r="AE159">
        <v>0.1</v>
      </c>
      <c r="AF159">
        <v>0.1</v>
      </c>
      <c r="AG159">
        <v>0.1</v>
      </c>
      <c r="AH159"/>
      <c r="AI159"/>
      <c r="AJ159"/>
      <c r="AK159"/>
      <c r="AL159"/>
      <c r="AM159" s="6"/>
      <c r="AN159" s="15"/>
      <c r="AO159"/>
      <c r="AP159"/>
      <c r="AQ159"/>
      <c r="AR159"/>
      <c r="AS159"/>
      <c r="AT159"/>
      <c r="AU159"/>
      <c r="AV159"/>
      <c r="AW159"/>
      <c r="AX159"/>
      <c r="AY159" s="6"/>
      <c r="AZ159" s="15"/>
      <c r="BA159"/>
      <c r="BB159"/>
      <c r="BC159"/>
      <c r="BD159"/>
      <c r="BE159"/>
      <c r="BF159"/>
      <c r="BG159"/>
      <c r="BH159"/>
      <c r="BI159"/>
      <c r="BJ159"/>
      <c r="BK159" s="6"/>
      <c r="BL159" s="15"/>
      <c r="BM159"/>
      <c r="BN159"/>
      <c r="BO159"/>
      <c r="BP159"/>
      <c r="BQ159"/>
      <c r="BR159"/>
      <c r="BS159"/>
      <c r="BT159"/>
      <c r="BU159"/>
      <c r="BV159"/>
      <c r="BW159" s="6"/>
      <c r="BX159" s="15"/>
      <c r="BY159"/>
      <c r="BZ159"/>
      <c r="CA159"/>
      <c r="CB159"/>
      <c r="CC159"/>
      <c r="CD159"/>
      <c r="CE159"/>
      <c r="CF159"/>
      <c r="CG159"/>
      <c r="CH159"/>
      <c r="CI159" s="6"/>
      <c r="CJ159" s="16">
        <f t="shared" si="46"/>
        <v>2.4931506849315069E-2</v>
      </c>
      <c r="CK159" s="16" t="str">
        <f t="shared" si="47"/>
        <v/>
      </c>
      <c r="CL159" s="16" t="str">
        <f t="shared" si="48"/>
        <v/>
      </c>
      <c r="CM159" s="16" t="str">
        <f t="shared" si="49"/>
        <v/>
      </c>
      <c r="CN159" s="16" t="str">
        <f t="shared" si="50"/>
        <v/>
      </c>
      <c r="CO159" s="18"/>
      <c r="CP159" s="15"/>
      <c r="CQ159"/>
      <c r="CR159"/>
      <c r="CS159">
        <v>138.5</v>
      </c>
      <c r="CT159">
        <v>138.5</v>
      </c>
      <c r="CU159">
        <v>138.5</v>
      </c>
      <c r="CV159"/>
      <c r="CW159"/>
      <c r="CX159"/>
      <c r="CY159"/>
      <c r="CZ159"/>
      <c r="DA159" s="6"/>
      <c r="DB159" s="15"/>
      <c r="DC159"/>
      <c r="DD159"/>
      <c r="DE159"/>
      <c r="DF159"/>
      <c r="DG159"/>
      <c r="DH159"/>
      <c r="DI159"/>
      <c r="DJ159"/>
      <c r="DK159"/>
      <c r="DL159"/>
      <c r="DM159" s="6"/>
      <c r="DN159" s="15"/>
      <c r="DO159"/>
      <c r="DP159"/>
      <c r="DQ159"/>
      <c r="DR159"/>
      <c r="DS159"/>
      <c r="DT159"/>
      <c r="DU159"/>
      <c r="DV159"/>
      <c r="DW159"/>
      <c r="DX159"/>
      <c r="DY159" s="6"/>
      <c r="DZ159" s="15"/>
      <c r="EA159"/>
      <c r="EB159"/>
      <c r="EC159"/>
      <c r="ED159"/>
      <c r="EE159"/>
      <c r="EF159"/>
      <c r="EG159"/>
      <c r="EH159"/>
      <c r="EI159"/>
      <c r="EJ159"/>
      <c r="EK159" s="6"/>
      <c r="EL159" s="15"/>
      <c r="EM159"/>
      <c r="EN159"/>
      <c r="EO159"/>
      <c r="EP159"/>
      <c r="EQ159"/>
      <c r="ER159"/>
      <c r="ES159"/>
      <c r="ET159"/>
      <c r="EU159"/>
      <c r="EV159"/>
      <c r="EW159" s="6"/>
      <c r="EX159" s="16">
        <f t="shared" si="51"/>
        <v>34.530136986301372</v>
      </c>
      <c r="EY159" s="16" t="str">
        <f t="shared" si="52"/>
        <v/>
      </c>
      <c r="EZ159" s="16" t="str">
        <f t="shared" si="53"/>
        <v/>
      </c>
      <c r="FA159" s="16" t="str">
        <f t="shared" si="54"/>
        <v/>
      </c>
      <c r="FB159" s="160" t="str">
        <f t="shared" si="55"/>
        <v/>
      </c>
      <c r="FC159" t="s">
        <v>205</v>
      </c>
      <c r="FD159" s="20" t="s">
        <v>126</v>
      </c>
      <c r="FF159" s="209" t="s">
        <v>206</v>
      </c>
      <c r="FH159" s="284">
        <f t="shared" ca="1" si="56"/>
        <v>0</v>
      </c>
      <c r="FI159" s="208">
        <f t="shared" si="57"/>
        <v>3</v>
      </c>
      <c r="FJ159"/>
      <c r="FK159" t="str">
        <f t="shared" si="58"/>
        <v>MAXIMA ENERGIA COMERCIALIZADORA LTDA.</v>
      </c>
      <c r="FL159" s="201">
        <f t="shared" ca="1" si="59"/>
        <v>-17949.599999999999</v>
      </c>
      <c r="FM159" s="201">
        <f t="shared" ca="1" si="60"/>
        <v>0</v>
      </c>
      <c r="FN159" s="200">
        <f>AB159*AB$2*IF($FC159="V",1,-1)*IF($Q159="Fixo",(CP159-INDEX('Curva Forward'!$C$5:$AN$13,MATCH(CONCATENATE(BD_COMERCIAL!$K159," ",BD_COMERCIAL!$L159),'Curva Forward'!$B$5:$B$13,0),MATCH(FN$4,'Curva Forward'!$C$4:$AN$4,0))),CP159)</f>
        <v>0</v>
      </c>
      <c r="FO159" s="200">
        <f>AC159*AC$2*IF($FC159="V",1,-1)*IF($Q159="Fixo",(CQ159-INDEX('Curva Forward'!$C$5:$AN$13,MATCH(CONCATENATE(BD_COMERCIAL!$K159," ",BD_COMERCIAL!$L159),'Curva Forward'!$B$5:$B$13,0),MATCH(FO$4,'Curva Forward'!$C$4:$AN$4,0))),CQ159)</f>
        <v>0</v>
      </c>
      <c r="FP159" s="200">
        <f>AD159*AD$2*IF($FC159="V",1,-1)*IF($Q159="Fixo",(CR159-INDEX('Curva Forward'!$C$5:$AN$13,MATCH(CONCATENATE(BD_COMERCIAL!$K159," ",BD_COMERCIAL!$L159),'Curva Forward'!$B$5:$B$13,0),MATCH(FP$4,'Curva Forward'!$C$4:$AN$4,0))),CR159)</f>
        <v>0</v>
      </c>
      <c r="FQ159" s="200">
        <f>AE159*AE$2*IF($FC159="V",1,-1)*IF($Q159="Fixo",(CS159-INDEX('Curva Forward'!$C$5:$AN$13,MATCH(CONCATENATE(BD_COMERCIAL!$K159," ",BD_COMERCIAL!$L159),'Curva Forward'!$B$5:$B$13,0),MATCH(FQ$4,'Curva Forward'!$C$4:$AN$4,0))),CS159)</f>
        <v>-5868</v>
      </c>
      <c r="FR159" s="200">
        <f>AF159*AF$2*IF($FC159="V",1,-1)*IF($Q159="Fixo",(CT159-INDEX('Curva Forward'!$C$5:$AN$13,MATCH(CONCATENATE(BD_COMERCIAL!$K159," ",BD_COMERCIAL!$L159),'Curva Forward'!$B$5:$B$13,0),MATCH(FR$4,'Curva Forward'!$C$4:$AN$4,0))),CT159)</f>
        <v>-6138.0000000000009</v>
      </c>
      <c r="FS159" s="200">
        <f>AG159*AG$2*IF($FC159="V",1,-1)*IF($Q159="Fixo",(CU159-INDEX('Curva Forward'!$C$5:$AN$13,MATCH(CONCATENATE(BD_COMERCIAL!$K159," ",BD_COMERCIAL!$L159),'Curva Forward'!$B$5:$B$13,0),MATCH(FS$4,'Curva Forward'!$C$4:$AN$4,0))),CU159)</f>
        <v>-5943.5999999999995</v>
      </c>
      <c r="FT159" s="200">
        <f>AH159*AH$2*IF($FC159="V",1,-1)*IF($Q159="Fixo",(CV159-INDEX('Curva Forward'!$C$5:$AN$13,MATCH(CONCATENATE(BD_COMERCIAL!$K159," ",BD_COMERCIAL!$L159),'Curva Forward'!$B$5:$B$13,0),MATCH(FT$4,'Curva Forward'!$C$4:$AN$4,0))),CV159)</f>
        <v>0</v>
      </c>
      <c r="FU159" s="200">
        <f>AI159*AI$2*IF($FC159="V",1,-1)*IF($Q159="Fixo",(CW159-INDEX('Curva Forward'!$C$5:$AN$13,MATCH(CONCATENATE(BD_COMERCIAL!$K159," ",BD_COMERCIAL!$L159),'Curva Forward'!$B$5:$B$13,0),MATCH(FU$4,'Curva Forward'!$C$4:$AN$4,0))),CW159)</f>
        <v>0</v>
      </c>
      <c r="FV159" s="200">
        <f>AJ159*AJ$2*IF($FC159="V",1,-1)*IF($Q159="Fixo",(CX159-INDEX('Curva Forward'!$C$5:$AN$13,MATCH(CONCATENATE(BD_COMERCIAL!$K159," ",BD_COMERCIAL!$L159),'Curva Forward'!$B$5:$B$13,0),MATCH(FV$4,'Curva Forward'!$C$4:$AN$4,0))),CX159)</f>
        <v>0</v>
      </c>
      <c r="FW159" s="200">
        <f>AK159*AK$2*IF($FC159="V",1,-1)*IF($Q159="Fixo",(CY159-INDEX('Curva Forward'!$C$5:$AN$13,MATCH(CONCATENATE(BD_COMERCIAL!$K159," ",BD_COMERCIAL!$L159),'Curva Forward'!$B$5:$B$13,0),MATCH(FW$4,'Curva Forward'!$C$4:$AN$4,0))),CY159)</f>
        <v>0</v>
      </c>
      <c r="FX159" s="200">
        <f>AL159*AL$2*IF($FC159="V",1,-1)*IF($Q159="Fixo",(CZ159-INDEX('Curva Forward'!$C$5:$AN$13,MATCH(CONCATENATE(BD_COMERCIAL!$K159," ",BD_COMERCIAL!$L159),'Curva Forward'!$B$5:$B$13,0),MATCH(FX$4,'Curva Forward'!$C$4:$AN$4,0))),CZ159)</f>
        <v>0</v>
      </c>
      <c r="FY159" s="200">
        <f>AM159*AM$2*IF($FC159="V",1,-1)*IF($Q159="Fixo",(DA159-INDEX('Curva Forward'!$C$5:$AN$13,MATCH(CONCATENATE(BD_COMERCIAL!$K159," ",BD_COMERCIAL!$L159),'Curva Forward'!$B$5:$B$13,0),MATCH(FY$4,'Curva Forward'!$C$4:$AN$4,0))),DA159)</f>
        <v>0</v>
      </c>
      <c r="FZ159" s="200">
        <f>AN159*AN$2*IF($FC159="V",1,-1)*IF($Q159="Fixo",(DB159-INDEX('Curva Forward'!$C$5:$AN$13,MATCH(CONCATENATE(BD_COMERCIAL!$K159," ",BD_COMERCIAL!$L159),'Curva Forward'!$B$5:$B$13,0),MATCH(FZ$4,'Curva Forward'!$C$4:$AN$4,0))),DB159)</f>
        <v>0</v>
      </c>
      <c r="GA159" s="200">
        <f>AO159*AO$2*IF($FC159="V",1,-1)*IF($Q159="Fixo",(DC159-INDEX('Curva Forward'!$C$5:$AN$13,MATCH(CONCATENATE(BD_COMERCIAL!$K159," ",BD_COMERCIAL!$L159),'Curva Forward'!$B$5:$B$13,0),MATCH(GA$4,'Curva Forward'!$C$4:$AN$4,0))),DC159)</f>
        <v>0</v>
      </c>
      <c r="GB159" s="200">
        <f>AP159*AP$2*IF($FC159="V",1,-1)*IF($Q159="Fixo",(DD159-INDEX('Curva Forward'!$C$5:$AN$13,MATCH(CONCATENATE(BD_COMERCIAL!$K159," ",BD_COMERCIAL!$L159),'Curva Forward'!$B$5:$B$13,0),MATCH(GB$4,'Curva Forward'!$C$4:$AN$4,0))),DD159)</f>
        <v>0</v>
      </c>
      <c r="GC159" s="200">
        <f>AQ159*AQ$2*IF($FC159="V",1,-1)*IF($Q159="Fixo",(DE159-INDEX('Curva Forward'!$C$5:$AN$13,MATCH(CONCATENATE(BD_COMERCIAL!$K159," ",BD_COMERCIAL!$L159),'Curva Forward'!$B$5:$B$13,0),MATCH(GC$4,'Curva Forward'!$C$4:$AN$4,0))),DE159)</f>
        <v>0</v>
      </c>
      <c r="GD159" s="200">
        <f>AR159*AR$2*IF($FC159="V",1,-1)*IF($Q159="Fixo",(DF159-INDEX('Curva Forward'!$C$5:$AN$13,MATCH(CONCATENATE(BD_COMERCIAL!$K159," ",BD_COMERCIAL!$L159),'Curva Forward'!$B$5:$B$13,0),MATCH(GD$4,'Curva Forward'!$C$4:$AN$4,0))),DF159)</f>
        <v>0</v>
      </c>
      <c r="GE159" s="200">
        <f>AS159*AS$2*IF($FC159="V",1,-1)*IF($Q159="Fixo",(DG159-INDEX('Curva Forward'!$C$5:$AN$13,MATCH(CONCATENATE(BD_COMERCIAL!$K159," ",BD_COMERCIAL!$L159),'Curva Forward'!$B$5:$B$13,0),MATCH(GE$4,'Curva Forward'!$C$4:$AN$4,0))),DG159)</f>
        <v>0</v>
      </c>
      <c r="GF159" s="200">
        <f>AT159*AT$2*IF($FC159="V",1,-1)*IF($Q159="Fixo",(DH159-INDEX('Curva Forward'!$C$5:$AN$13,MATCH(CONCATENATE(BD_COMERCIAL!$K159," ",BD_COMERCIAL!$L159),'Curva Forward'!$B$5:$B$13,0),MATCH(GF$4,'Curva Forward'!$C$4:$AN$4,0))),DH159)</f>
        <v>0</v>
      </c>
      <c r="GG159" s="200">
        <f>AU159*AU$2*IF($FC159="V",1,-1)*IF($Q159="Fixo",(DI159-INDEX('Curva Forward'!$C$5:$AN$13,MATCH(CONCATENATE(BD_COMERCIAL!$K159," ",BD_COMERCIAL!$L159),'Curva Forward'!$B$5:$B$13,0),MATCH(GG$4,'Curva Forward'!$C$4:$AN$4,0))),DI159)</f>
        <v>0</v>
      </c>
      <c r="GH159" s="200">
        <f>AV159*AV$2*IF($FC159="V",1,-1)*IF($Q159="Fixo",(DJ159-INDEX('Curva Forward'!$C$5:$AN$13,MATCH(CONCATENATE(BD_COMERCIAL!$K159," ",BD_COMERCIAL!$L159),'Curva Forward'!$B$5:$B$13,0),MATCH(GH$4,'Curva Forward'!$C$4:$AN$4,0))),DJ159)</f>
        <v>0</v>
      </c>
      <c r="GI159" s="200">
        <f>AW159*AW$2*IF($FC159="V",1,-1)*IF($Q159="Fixo",(DK159-INDEX('Curva Forward'!$C$5:$AN$13,MATCH(CONCATENATE(BD_COMERCIAL!$K159," ",BD_COMERCIAL!$L159),'Curva Forward'!$B$5:$B$13,0),MATCH(GI$4,'Curva Forward'!$C$4:$AN$4,0))),DK159)</f>
        <v>0</v>
      </c>
      <c r="GJ159" s="200">
        <f>AX159*AX$2*IF($FC159="V",1,-1)*IF($Q159="Fixo",(DL159-INDEX('Curva Forward'!$C$5:$AN$13,MATCH(CONCATENATE(BD_COMERCIAL!$K159," ",BD_COMERCIAL!$L159),'Curva Forward'!$B$5:$B$13,0),MATCH(GJ$4,'Curva Forward'!$C$4:$AN$4,0))),DL159)</f>
        <v>0</v>
      </c>
      <c r="GK159" s="200">
        <f>AY159*AY$2*IF($FC159="V",1,-1)*IF($Q159="Fixo",(DM159-INDEX('Curva Forward'!$C$5:$AN$13,MATCH(CONCATENATE(BD_COMERCIAL!$K159," ",BD_COMERCIAL!$L159),'Curva Forward'!$B$5:$B$13,0),MATCH(GK$4,'Curva Forward'!$C$4:$AN$4,0))),DM159)</f>
        <v>0</v>
      </c>
      <c r="GL159" s="200">
        <f>IF(EZ159="",0,CL159*CL$2*IF($FC159="V",1,-1)*IF($Q159="Fixo",(EZ159-INDEX('Curva Forward'!$C$5:$AN$13,MATCH(CONCATENATE(BD_COMERCIAL!$K159," ",BD_COMERCIAL!$L159),'Curva Forward'!$B$5:$B$13,0),MATCH(GL$4,'Curva Forward'!$C$4:$AN$4,0))),EZ159))</f>
        <v>0</v>
      </c>
      <c r="GM159" s="200">
        <f>IF(FA159="",0,CM159*CM$2*IF($FC159="V",1,-1)*IF($Q159="Fixo",(FA159-INDEX('Curva Forward'!$C$5:$AN$13,MATCH(CONCATENATE(BD_COMERCIAL!$K159," ",BD_COMERCIAL!$L159),'Curva Forward'!$B$5:$B$13,0),MATCH(GM$4,'Curva Forward'!$C$4:$AN$4,0))),FA159))</f>
        <v>0</v>
      </c>
      <c r="GN159" s="200">
        <f>IF(FB159="",0,CN159*CN$2*IF($FC159="V",1,-1)*IF($Q159="Fixo",(FB159-INDEX('Curva Forward'!$C$5:$AN$13,MATCH(CONCATENATE(BD_COMERCIAL!$K159," ",BD_COMERCIAL!$L159),'Curva Forward'!$B$5:$B$13,0),MATCH(GN$4,'Curva Forward'!$C$4:$AN$4,0))),FB159))</f>
        <v>0</v>
      </c>
      <c r="GO159" s="201">
        <f t="shared" ca="1" si="61"/>
        <v>0</v>
      </c>
      <c r="GP159" s="201">
        <f t="shared" ca="1" si="62"/>
        <v>0</v>
      </c>
    </row>
    <row r="160" spans="1:198" s="117" customFormat="1" x14ac:dyDescent="0.25">
      <c r="A160" s="6"/>
      <c r="B160" s="7" t="s">
        <v>504</v>
      </c>
      <c r="C160" s="8">
        <v>44574</v>
      </c>
      <c r="D160" s="9" t="s">
        <v>124</v>
      </c>
      <c r="E160" s="9" t="s">
        <v>125</v>
      </c>
      <c r="F160" s="113">
        <v>3780401000108</v>
      </c>
      <c r="G160" s="10" t="s">
        <v>191</v>
      </c>
      <c r="H160" s="113">
        <v>22109465000118</v>
      </c>
      <c r="I160" s="9" t="s">
        <v>126</v>
      </c>
      <c r="J160" s="166" t="s">
        <v>467</v>
      </c>
      <c r="K160" s="10" t="s">
        <v>127</v>
      </c>
      <c r="L160" s="84" t="s">
        <v>22</v>
      </c>
      <c r="M160" s="11">
        <v>44682</v>
      </c>
      <c r="N160" s="12">
        <v>44712</v>
      </c>
      <c r="O160" s="10">
        <v>5</v>
      </c>
      <c r="P160" s="84">
        <v>130</v>
      </c>
      <c r="Q160" s="84" t="s">
        <v>128</v>
      </c>
      <c r="R160" s="10" t="s">
        <v>129</v>
      </c>
      <c r="S160" s="14" t="s">
        <v>135</v>
      </c>
      <c r="T160" s="11"/>
      <c r="U160" s="12"/>
      <c r="V160" s="257" t="str">
        <f ca="1">IF(U160="","",
IF(U160="NA","",
IFERROR(VLOOKUP(EOMONTH(M160,-2)+1,IPCA!$A:$B,2,0),
VLOOKUP(EOMONTH(TODAY(),-2)+1,IPCA!$A:$B,2,0))/
VLOOKUP(EOMONTH(U160,-2)+1,IPCA!$A:$B,2,0)*
P160))</f>
        <v/>
      </c>
      <c r="W160" s="84"/>
      <c r="X160" s="13" t="s">
        <v>133</v>
      </c>
      <c r="Y160" s="166"/>
      <c r="Z160" s="107"/>
      <c r="AA160" s="108"/>
      <c r="AB160" s="15"/>
      <c r="AC160"/>
      <c r="AD160"/>
      <c r="AE160"/>
      <c r="AF160">
        <v>5</v>
      </c>
      <c r="AG160"/>
      <c r="AH160"/>
      <c r="AI160"/>
      <c r="AJ160"/>
      <c r="AK160"/>
      <c r="AL160"/>
      <c r="AM160" s="6"/>
      <c r="AN160" s="15"/>
      <c r="AO160"/>
      <c r="AP160"/>
      <c r="AQ160"/>
      <c r="AR160"/>
      <c r="AS160"/>
      <c r="AT160"/>
      <c r="AU160"/>
      <c r="AV160"/>
      <c r="AW160"/>
      <c r="AX160"/>
      <c r="AY160" s="6"/>
      <c r="AZ160" s="15"/>
      <c r="BA160"/>
      <c r="BB160"/>
      <c r="BC160"/>
      <c r="BD160"/>
      <c r="BE160"/>
      <c r="BF160"/>
      <c r="BG160"/>
      <c r="BH160"/>
      <c r="BI160"/>
      <c r="BJ160"/>
      <c r="BK160" s="6"/>
      <c r="BL160" s="15"/>
      <c r="BM160"/>
      <c r="BN160"/>
      <c r="BO160"/>
      <c r="BP160"/>
      <c r="BQ160"/>
      <c r="BR160"/>
      <c r="BS160"/>
      <c r="BT160"/>
      <c r="BU160"/>
      <c r="BV160"/>
      <c r="BW160" s="6"/>
      <c r="BX160" s="15"/>
      <c r="BY160"/>
      <c r="BZ160"/>
      <c r="CA160"/>
      <c r="CB160"/>
      <c r="CC160"/>
      <c r="CD160"/>
      <c r="CE160"/>
      <c r="CF160"/>
      <c r="CG160"/>
      <c r="CH160"/>
      <c r="CI160" s="6"/>
      <c r="CJ160" s="16">
        <f t="shared" si="46"/>
        <v>0.42465753424657532</v>
      </c>
      <c r="CK160" s="16" t="str">
        <f t="shared" si="47"/>
        <v/>
      </c>
      <c r="CL160" s="16" t="str">
        <f t="shared" si="48"/>
        <v/>
      </c>
      <c r="CM160" s="16" t="str">
        <f t="shared" si="49"/>
        <v/>
      </c>
      <c r="CN160" s="16" t="str">
        <f t="shared" si="50"/>
        <v/>
      </c>
      <c r="CO160" s="18"/>
      <c r="CP160" s="15"/>
      <c r="CQ160"/>
      <c r="CR160"/>
      <c r="CS160"/>
      <c r="CT160">
        <v>130</v>
      </c>
      <c r="CU160"/>
      <c r="CV160"/>
      <c r="CW160"/>
      <c r="CX160"/>
      <c r="CY160"/>
      <c r="CZ160"/>
      <c r="DA160" s="6"/>
      <c r="DB160" s="15"/>
      <c r="DC160"/>
      <c r="DD160"/>
      <c r="DE160"/>
      <c r="DF160"/>
      <c r="DG160"/>
      <c r="DH160"/>
      <c r="DI160"/>
      <c r="DJ160"/>
      <c r="DK160"/>
      <c r="DL160"/>
      <c r="DM160" s="6"/>
      <c r="DN160" s="15"/>
      <c r="DO160"/>
      <c r="DP160"/>
      <c r="DQ160"/>
      <c r="DR160"/>
      <c r="DS160"/>
      <c r="DT160"/>
      <c r="DU160"/>
      <c r="DV160"/>
      <c r="DW160"/>
      <c r="DX160"/>
      <c r="DY160" s="6"/>
      <c r="DZ160" s="15"/>
      <c r="EA160"/>
      <c r="EB160"/>
      <c r="EC160"/>
      <c r="ED160"/>
      <c r="EE160"/>
      <c r="EF160"/>
      <c r="EG160"/>
      <c r="EH160"/>
      <c r="EI160"/>
      <c r="EJ160"/>
      <c r="EK160" s="6"/>
      <c r="EL160" s="15"/>
      <c r="EM160"/>
      <c r="EN160"/>
      <c r="EO160"/>
      <c r="EP160"/>
      <c r="EQ160"/>
      <c r="ER160"/>
      <c r="ES160"/>
      <c r="ET160"/>
      <c r="EU160"/>
      <c r="EV160"/>
      <c r="EW160" s="6"/>
      <c r="EX160" s="16">
        <f t="shared" si="51"/>
        <v>11.04109589041096</v>
      </c>
      <c r="EY160" s="16" t="str">
        <f t="shared" si="52"/>
        <v/>
      </c>
      <c r="EZ160" s="16" t="str">
        <f t="shared" si="53"/>
        <v/>
      </c>
      <c r="FA160" s="16" t="str">
        <f t="shared" si="54"/>
        <v/>
      </c>
      <c r="FB160" s="160" t="str">
        <f t="shared" si="55"/>
        <v/>
      </c>
      <c r="FC160" t="s">
        <v>204</v>
      </c>
      <c r="FD160" s="20" t="s">
        <v>126</v>
      </c>
      <c r="FF160" s="209" t="s">
        <v>206</v>
      </c>
      <c r="FH160" s="284">
        <f t="shared" ca="1" si="56"/>
        <v>0</v>
      </c>
      <c r="FI160" s="208">
        <f t="shared" si="57"/>
        <v>1</v>
      </c>
      <c r="FJ160"/>
      <c r="FK160" t="str">
        <f t="shared" si="58"/>
        <v>Norsk Hydro Energia Ltda</v>
      </c>
      <c r="FL160" s="201">
        <f t="shared" ca="1" si="59"/>
        <v>275280</v>
      </c>
      <c r="FM160" s="201">
        <f t="shared" ca="1" si="60"/>
        <v>0</v>
      </c>
      <c r="FN160" s="200">
        <f>AB160*AB$2*IF($FC160="V",1,-1)*IF($Q160="Fixo",(CP160-INDEX('Curva Forward'!$C$5:$AN$13,MATCH(CONCATENATE(BD_COMERCIAL!$K160," ",BD_COMERCIAL!$L160),'Curva Forward'!$B$5:$B$13,0),MATCH(FN$4,'Curva Forward'!$C$4:$AN$4,0))),CP160)</f>
        <v>0</v>
      </c>
      <c r="FO160" s="200">
        <f>AC160*AC$2*IF($FC160="V",1,-1)*IF($Q160="Fixo",(CQ160-INDEX('Curva Forward'!$C$5:$AN$13,MATCH(CONCATENATE(BD_COMERCIAL!$K160," ",BD_COMERCIAL!$L160),'Curva Forward'!$B$5:$B$13,0),MATCH(FO$4,'Curva Forward'!$C$4:$AN$4,0))),CQ160)</f>
        <v>0</v>
      </c>
      <c r="FP160" s="200">
        <f>AD160*AD$2*IF($FC160="V",1,-1)*IF($Q160="Fixo",(CR160-INDEX('Curva Forward'!$C$5:$AN$13,MATCH(CONCATENATE(BD_COMERCIAL!$K160," ",BD_COMERCIAL!$L160),'Curva Forward'!$B$5:$B$13,0),MATCH(FP$4,'Curva Forward'!$C$4:$AN$4,0))),CR160)</f>
        <v>0</v>
      </c>
      <c r="FQ160" s="200">
        <f>AE160*AE$2*IF($FC160="V",1,-1)*IF($Q160="Fixo",(CS160-INDEX('Curva Forward'!$C$5:$AN$13,MATCH(CONCATENATE(BD_COMERCIAL!$K160," ",BD_COMERCIAL!$L160),'Curva Forward'!$B$5:$B$13,0),MATCH(FQ$4,'Curva Forward'!$C$4:$AN$4,0))),CS160)</f>
        <v>0</v>
      </c>
      <c r="FR160" s="200">
        <f>AF160*AF$2*IF($FC160="V",1,-1)*IF($Q160="Fixo",(CT160-INDEX('Curva Forward'!$C$5:$AN$13,MATCH(CONCATENATE(BD_COMERCIAL!$K160," ",BD_COMERCIAL!$L160),'Curva Forward'!$B$5:$B$13,0),MATCH(FR$4,'Curva Forward'!$C$4:$AN$4,0))),CT160)</f>
        <v>275280</v>
      </c>
      <c r="FS160" s="200">
        <f>AG160*AG$2*IF($FC160="V",1,-1)*IF($Q160="Fixo",(CU160-INDEX('Curva Forward'!$C$5:$AN$13,MATCH(CONCATENATE(BD_COMERCIAL!$K160," ",BD_COMERCIAL!$L160),'Curva Forward'!$B$5:$B$13,0),MATCH(FS$4,'Curva Forward'!$C$4:$AN$4,0))),CU160)</f>
        <v>0</v>
      </c>
      <c r="FT160" s="200">
        <f>AH160*AH$2*IF($FC160="V",1,-1)*IF($Q160="Fixo",(CV160-INDEX('Curva Forward'!$C$5:$AN$13,MATCH(CONCATENATE(BD_COMERCIAL!$K160," ",BD_COMERCIAL!$L160),'Curva Forward'!$B$5:$B$13,0),MATCH(FT$4,'Curva Forward'!$C$4:$AN$4,0))),CV160)</f>
        <v>0</v>
      </c>
      <c r="FU160" s="200">
        <f>AI160*AI$2*IF($FC160="V",1,-1)*IF($Q160="Fixo",(CW160-INDEX('Curva Forward'!$C$5:$AN$13,MATCH(CONCATENATE(BD_COMERCIAL!$K160," ",BD_COMERCIAL!$L160),'Curva Forward'!$B$5:$B$13,0),MATCH(FU$4,'Curva Forward'!$C$4:$AN$4,0))),CW160)</f>
        <v>0</v>
      </c>
      <c r="FV160" s="200">
        <f>AJ160*AJ$2*IF($FC160="V",1,-1)*IF($Q160="Fixo",(CX160-INDEX('Curva Forward'!$C$5:$AN$13,MATCH(CONCATENATE(BD_COMERCIAL!$K160," ",BD_COMERCIAL!$L160),'Curva Forward'!$B$5:$B$13,0),MATCH(FV$4,'Curva Forward'!$C$4:$AN$4,0))),CX160)</f>
        <v>0</v>
      </c>
      <c r="FW160" s="200">
        <f>AK160*AK$2*IF($FC160="V",1,-1)*IF($Q160="Fixo",(CY160-INDEX('Curva Forward'!$C$5:$AN$13,MATCH(CONCATENATE(BD_COMERCIAL!$K160," ",BD_COMERCIAL!$L160),'Curva Forward'!$B$5:$B$13,0),MATCH(FW$4,'Curva Forward'!$C$4:$AN$4,0))),CY160)</f>
        <v>0</v>
      </c>
      <c r="FX160" s="200">
        <f>AL160*AL$2*IF($FC160="V",1,-1)*IF($Q160="Fixo",(CZ160-INDEX('Curva Forward'!$C$5:$AN$13,MATCH(CONCATENATE(BD_COMERCIAL!$K160," ",BD_COMERCIAL!$L160),'Curva Forward'!$B$5:$B$13,0),MATCH(FX$4,'Curva Forward'!$C$4:$AN$4,0))),CZ160)</f>
        <v>0</v>
      </c>
      <c r="FY160" s="200">
        <f>AM160*AM$2*IF($FC160="V",1,-1)*IF($Q160="Fixo",(DA160-INDEX('Curva Forward'!$C$5:$AN$13,MATCH(CONCATENATE(BD_COMERCIAL!$K160," ",BD_COMERCIAL!$L160),'Curva Forward'!$B$5:$B$13,0),MATCH(FY$4,'Curva Forward'!$C$4:$AN$4,0))),DA160)</f>
        <v>0</v>
      </c>
      <c r="FZ160" s="200">
        <f>AN160*AN$2*IF($FC160="V",1,-1)*IF($Q160="Fixo",(DB160-INDEX('Curva Forward'!$C$5:$AN$13,MATCH(CONCATENATE(BD_COMERCIAL!$K160," ",BD_COMERCIAL!$L160),'Curva Forward'!$B$5:$B$13,0),MATCH(FZ$4,'Curva Forward'!$C$4:$AN$4,0))),DB160)</f>
        <v>0</v>
      </c>
      <c r="GA160" s="200">
        <f>AO160*AO$2*IF($FC160="V",1,-1)*IF($Q160="Fixo",(DC160-INDEX('Curva Forward'!$C$5:$AN$13,MATCH(CONCATENATE(BD_COMERCIAL!$K160," ",BD_COMERCIAL!$L160),'Curva Forward'!$B$5:$B$13,0),MATCH(GA$4,'Curva Forward'!$C$4:$AN$4,0))),DC160)</f>
        <v>0</v>
      </c>
      <c r="GB160" s="200">
        <f>AP160*AP$2*IF($FC160="V",1,-1)*IF($Q160="Fixo",(DD160-INDEX('Curva Forward'!$C$5:$AN$13,MATCH(CONCATENATE(BD_COMERCIAL!$K160," ",BD_COMERCIAL!$L160),'Curva Forward'!$B$5:$B$13,0),MATCH(GB$4,'Curva Forward'!$C$4:$AN$4,0))),DD160)</f>
        <v>0</v>
      </c>
      <c r="GC160" s="200">
        <f>AQ160*AQ$2*IF($FC160="V",1,-1)*IF($Q160="Fixo",(DE160-INDEX('Curva Forward'!$C$5:$AN$13,MATCH(CONCATENATE(BD_COMERCIAL!$K160," ",BD_COMERCIAL!$L160),'Curva Forward'!$B$5:$B$13,0),MATCH(GC$4,'Curva Forward'!$C$4:$AN$4,0))),DE160)</f>
        <v>0</v>
      </c>
      <c r="GD160" s="200">
        <f>AR160*AR$2*IF($FC160="V",1,-1)*IF($Q160="Fixo",(DF160-INDEX('Curva Forward'!$C$5:$AN$13,MATCH(CONCATENATE(BD_COMERCIAL!$K160," ",BD_COMERCIAL!$L160),'Curva Forward'!$B$5:$B$13,0),MATCH(GD$4,'Curva Forward'!$C$4:$AN$4,0))),DF160)</f>
        <v>0</v>
      </c>
      <c r="GE160" s="200">
        <f>AS160*AS$2*IF($FC160="V",1,-1)*IF($Q160="Fixo",(DG160-INDEX('Curva Forward'!$C$5:$AN$13,MATCH(CONCATENATE(BD_COMERCIAL!$K160," ",BD_COMERCIAL!$L160),'Curva Forward'!$B$5:$B$13,0),MATCH(GE$4,'Curva Forward'!$C$4:$AN$4,0))),DG160)</f>
        <v>0</v>
      </c>
      <c r="GF160" s="200">
        <f>AT160*AT$2*IF($FC160="V",1,-1)*IF($Q160="Fixo",(DH160-INDEX('Curva Forward'!$C$5:$AN$13,MATCH(CONCATENATE(BD_COMERCIAL!$K160," ",BD_COMERCIAL!$L160),'Curva Forward'!$B$5:$B$13,0),MATCH(GF$4,'Curva Forward'!$C$4:$AN$4,0))),DH160)</f>
        <v>0</v>
      </c>
      <c r="GG160" s="200">
        <f>AU160*AU$2*IF($FC160="V",1,-1)*IF($Q160="Fixo",(DI160-INDEX('Curva Forward'!$C$5:$AN$13,MATCH(CONCATENATE(BD_COMERCIAL!$K160," ",BD_COMERCIAL!$L160),'Curva Forward'!$B$5:$B$13,0),MATCH(GG$4,'Curva Forward'!$C$4:$AN$4,0))),DI160)</f>
        <v>0</v>
      </c>
      <c r="GH160" s="200">
        <f>AV160*AV$2*IF($FC160="V",1,-1)*IF($Q160="Fixo",(DJ160-INDEX('Curva Forward'!$C$5:$AN$13,MATCH(CONCATENATE(BD_COMERCIAL!$K160," ",BD_COMERCIAL!$L160),'Curva Forward'!$B$5:$B$13,0),MATCH(GH$4,'Curva Forward'!$C$4:$AN$4,0))),DJ160)</f>
        <v>0</v>
      </c>
      <c r="GI160" s="200">
        <f>AW160*AW$2*IF($FC160="V",1,-1)*IF($Q160="Fixo",(DK160-INDEX('Curva Forward'!$C$5:$AN$13,MATCH(CONCATENATE(BD_COMERCIAL!$K160," ",BD_COMERCIAL!$L160),'Curva Forward'!$B$5:$B$13,0),MATCH(GI$4,'Curva Forward'!$C$4:$AN$4,0))),DK160)</f>
        <v>0</v>
      </c>
      <c r="GJ160" s="200">
        <f>AX160*AX$2*IF($FC160="V",1,-1)*IF($Q160="Fixo",(DL160-INDEX('Curva Forward'!$C$5:$AN$13,MATCH(CONCATENATE(BD_COMERCIAL!$K160," ",BD_COMERCIAL!$L160),'Curva Forward'!$B$5:$B$13,0),MATCH(GJ$4,'Curva Forward'!$C$4:$AN$4,0))),DL160)</f>
        <v>0</v>
      </c>
      <c r="GK160" s="200">
        <f>AY160*AY$2*IF($FC160="V",1,-1)*IF($Q160="Fixo",(DM160-INDEX('Curva Forward'!$C$5:$AN$13,MATCH(CONCATENATE(BD_COMERCIAL!$K160," ",BD_COMERCIAL!$L160),'Curva Forward'!$B$5:$B$13,0),MATCH(GK$4,'Curva Forward'!$C$4:$AN$4,0))),DM160)</f>
        <v>0</v>
      </c>
      <c r="GL160" s="200">
        <f>IF(EZ160="",0,CL160*CL$2*IF($FC160="V",1,-1)*IF($Q160="Fixo",(EZ160-INDEX('Curva Forward'!$C$5:$AN$13,MATCH(CONCATENATE(BD_COMERCIAL!$K160," ",BD_COMERCIAL!$L160),'Curva Forward'!$B$5:$B$13,0),MATCH(GL$4,'Curva Forward'!$C$4:$AN$4,0))),EZ160))</f>
        <v>0</v>
      </c>
      <c r="GM160" s="200">
        <f>IF(FA160="",0,CM160*CM$2*IF($FC160="V",1,-1)*IF($Q160="Fixo",(FA160-INDEX('Curva Forward'!$C$5:$AN$13,MATCH(CONCATENATE(BD_COMERCIAL!$K160," ",BD_COMERCIAL!$L160),'Curva Forward'!$B$5:$B$13,0),MATCH(GM$4,'Curva Forward'!$C$4:$AN$4,0))),FA160))</f>
        <v>0</v>
      </c>
      <c r="GN160" s="200">
        <f>IF(FB160="",0,CN160*CN$2*IF($FC160="V",1,-1)*IF($Q160="Fixo",(FB160-INDEX('Curva Forward'!$C$5:$AN$13,MATCH(CONCATENATE(BD_COMERCIAL!$K160," ",BD_COMERCIAL!$L160),'Curva Forward'!$B$5:$B$13,0),MATCH(GN$4,'Curva Forward'!$C$4:$AN$4,0))),FB160))</f>
        <v>0</v>
      </c>
      <c r="GO160" s="201">
        <f t="shared" ca="1" si="61"/>
        <v>0</v>
      </c>
      <c r="GP160" s="201">
        <f t="shared" ca="1" si="62"/>
        <v>0</v>
      </c>
    </row>
    <row r="161" spans="1:198" s="117" customFormat="1" x14ac:dyDescent="0.25">
      <c r="A161" s="6"/>
      <c r="B161" s="7" t="s">
        <v>505</v>
      </c>
      <c r="C161" s="8">
        <v>44574</v>
      </c>
      <c r="D161" s="9" t="s">
        <v>124</v>
      </c>
      <c r="E161" s="9" t="s">
        <v>125</v>
      </c>
      <c r="F161" s="113">
        <v>3780401000108</v>
      </c>
      <c r="G161" s="10" t="s">
        <v>165</v>
      </c>
      <c r="H161" s="113">
        <v>12809025000110</v>
      </c>
      <c r="I161" s="9" t="s">
        <v>126</v>
      </c>
      <c r="J161" s="166" t="s">
        <v>467</v>
      </c>
      <c r="K161" s="10" t="s">
        <v>127</v>
      </c>
      <c r="L161" s="84" t="s">
        <v>22</v>
      </c>
      <c r="M161" s="11">
        <v>44621</v>
      </c>
      <c r="N161" s="12">
        <v>44651</v>
      </c>
      <c r="O161" s="10">
        <v>1</v>
      </c>
      <c r="P161" s="84">
        <v>125</v>
      </c>
      <c r="Q161" s="84" t="s">
        <v>128</v>
      </c>
      <c r="R161" s="10" t="s">
        <v>129</v>
      </c>
      <c r="S161" s="14" t="s">
        <v>135</v>
      </c>
      <c r="T161" s="11"/>
      <c r="U161" s="12"/>
      <c r="V161" s="257" t="str">
        <f ca="1">IF(U161="","",
IF(U161="NA","",
IFERROR(VLOOKUP(EOMONTH(M161,-2)+1,IPCA!$A:$B,2,0),
VLOOKUP(EOMONTH(TODAY(),-2)+1,IPCA!$A:$B,2,0))/
VLOOKUP(EOMONTH(U161,-2)+1,IPCA!$A:$B,2,0)*
P161))</f>
        <v/>
      </c>
      <c r="W161" s="84"/>
      <c r="X161" s="13" t="s">
        <v>133</v>
      </c>
      <c r="Y161" s="166"/>
      <c r="Z161" s="107"/>
      <c r="AA161" s="108"/>
      <c r="AB161" s="15"/>
      <c r="AC161"/>
      <c r="AD161">
        <v>1</v>
      </c>
      <c r="AE161"/>
      <c r="AF161"/>
      <c r="AG161"/>
      <c r="AH161"/>
      <c r="AI161"/>
      <c r="AJ161"/>
      <c r="AK161"/>
      <c r="AL161"/>
      <c r="AM161" s="6"/>
      <c r="AN161" s="15"/>
      <c r="AO161"/>
      <c r="AP161"/>
      <c r="AQ161"/>
      <c r="AR161"/>
      <c r="AS161"/>
      <c r="AT161"/>
      <c r="AU161"/>
      <c r="AV161"/>
      <c r="AW161"/>
      <c r="AX161"/>
      <c r="AY161" s="6"/>
      <c r="AZ161" s="15"/>
      <c r="BA161"/>
      <c r="BB161"/>
      <c r="BC161"/>
      <c r="BD161"/>
      <c r="BE161"/>
      <c r="BF161"/>
      <c r="BG161"/>
      <c r="BH161"/>
      <c r="BI161"/>
      <c r="BJ161"/>
      <c r="BK161" s="6"/>
      <c r="BL161" s="15"/>
      <c r="BM161"/>
      <c r="BN161"/>
      <c r="BO161"/>
      <c r="BP161"/>
      <c r="BQ161"/>
      <c r="BR161"/>
      <c r="BS161"/>
      <c r="BT161"/>
      <c r="BU161"/>
      <c r="BV161"/>
      <c r="BW161" s="6"/>
      <c r="BX161" s="15"/>
      <c r="BY161"/>
      <c r="BZ161"/>
      <c r="CA161"/>
      <c r="CB161"/>
      <c r="CC161"/>
      <c r="CD161"/>
      <c r="CE161"/>
      <c r="CF161"/>
      <c r="CG161"/>
      <c r="CH161"/>
      <c r="CI161" s="6"/>
      <c r="CJ161" s="16">
        <f t="shared" si="46"/>
        <v>8.4931506849315067E-2</v>
      </c>
      <c r="CK161" s="16" t="str">
        <f t="shared" si="47"/>
        <v/>
      </c>
      <c r="CL161" s="16" t="str">
        <f t="shared" si="48"/>
        <v/>
      </c>
      <c r="CM161" s="16" t="str">
        <f t="shared" si="49"/>
        <v/>
      </c>
      <c r="CN161" s="16" t="str">
        <f t="shared" si="50"/>
        <v/>
      </c>
      <c r="CO161" s="18"/>
      <c r="CP161" s="15"/>
      <c r="CQ161"/>
      <c r="CR161">
        <v>125</v>
      </c>
      <c r="CS161"/>
      <c r="CT161"/>
      <c r="CU161"/>
      <c r="CV161"/>
      <c r="CW161"/>
      <c r="CX161"/>
      <c r="CY161"/>
      <c r="CZ161"/>
      <c r="DA161" s="6"/>
      <c r="DB161" s="15"/>
      <c r="DC161"/>
      <c r="DD161"/>
      <c r="DE161"/>
      <c r="DF161"/>
      <c r="DG161"/>
      <c r="DH161"/>
      <c r="DI161"/>
      <c r="DJ161"/>
      <c r="DK161"/>
      <c r="DL161"/>
      <c r="DM161" s="6"/>
      <c r="DN161" s="15"/>
      <c r="DO161"/>
      <c r="DP161"/>
      <c r="DQ161"/>
      <c r="DR161"/>
      <c r="DS161"/>
      <c r="DT161"/>
      <c r="DU161"/>
      <c r="DV161"/>
      <c r="DW161"/>
      <c r="DX161"/>
      <c r="DY161" s="6"/>
      <c r="DZ161" s="15"/>
      <c r="EA161"/>
      <c r="EB161"/>
      <c r="EC161"/>
      <c r="ED161"/>
      <c r="EE161"/>
      <c r="EF161"/>
      <c r="EG161"/>
      <c r="EH161"/>
      <c r="EI161"/>
      <c r="EJ161"/>
      <c r="EK161" s="6"/>
      <c r="EL161" s="15"/>
      <c r="EM161"/>
      <c r="EN161"/>
      <c r="EO161"/>
      <c r="EP161"/>
      <c r="EQ161"/>
      <c r="ER161"/>
      <c r="ES161"/>
      <c r="ET161"/>
      <c r="EU161"/>
      <c r="EV161"/>
      <c r="EW161" s="6"/>
      <c r="EX161" s="16">
        <f t="shared" si="51"/>
        <v>10.616438356164384</v>
      </c>
      <c r="EY161" s="16" t="str">
        <f t="shared" si="52"/>
        <v/>
      </c>
      <c r="EZ161" s="16" t="str">
        <f t="shared" si="53"/>
        <v/>
      </c>
      <c r="FA161" s="16" t="str">
        <f t="shared" si="54"/>
        <v/>
      </c>
      <c r="FB161" s="160" t="str">
        <f t="shared" si="55"/>
        <v/>
      </c>
      <c r="FC161" t="s">
        <v>204</v>
      </c>
      <c r="FD161" s="20" t="s">
        <v>126</v>
      </c>
      <c r="FF161" s="209" t="s">
        <v>206</v>
      </c>
      <c r="FH161" s="284">
        <f t="shared" ca="1" si="56"/>
        <v>0</v>
      </c>
      <c r="FI161" s="208">
        <f t="shared" si="57"/>
        <v>1</v>
      </c>
      <c r="FJ161"/>
      <c r="FK161" t="str">
        <f t="shared" si="58"/>
        <v>Prime Energy Comercializadora de Energia EIRELI</v>
      </c>
      <c r="FL161" s="201">
        <f t="shared" ca="1" si="59"/>
        <v>50592</v>
      </c>
      <c r="FM161" s="201">
        <f t="shared" ca="1" si="60"/>
        <v>0</v>
      </c>
      <c r="FN161" s="200">
        <f>AB161*AB$2*IF($FC161="V",1,-1)*IF($Q161="Fixo",(CP161-INDEX('Curva Forward'!$C$5:$AN$13,MATCH(CONCATENATE(BD_COMERCIAL!$K161," ",BD_COMERCIAL!$L161),'Curva Forward'!$B$5:$B$13,0),MATCH(FN$4,'Curva Forward'!$C$4:$AN$4,0))),CP161)</f>
        <v>0</v>
      </c>
      <c r="FO161" s="200">
        <f>AC161*AC$2*IF($FC161="V",1,-1)*IF($Q161="Fixo",(CQ161-INDEX('Curva Forward'!$C$5:$AN$13,MATCH(CONCATENATE(BD_COMERCIAL!$K161," ",BD_COMERCIAL!$L161),'Curva Forward'!$B$5:$B$13,0),MATCH(FO$4,'Curva Forward'!$C$4:$AN$4,0))),CQ161)</f>
        <v>0</v>
      </c>
      <c r="FP161" s="200">
        <f>AD161*AD$2*IF($FC161="V",1,-1)*IF($Q161="Fixo",(CR161-INDEX('Curva Forward'!$C$5:$AN$13,MATCH(CONCATENATE(BD_COMERCIAL!$K161," ",BD_COMERCIAL!$L161),'Curva Forward'!$B$5:$B$13,0),MATCH(FP$4,'Curva Forward'!$C$4:$AN$4,0))),CR161)</f>
        <v>50592</v>
      </c>
      <c r="FQ161" s="200">
        <f>AE161*AE$2*IF($FC161="V",1,-1)*IF($Q161="Fixo",(CS161-INDEX('Curva Forward'!$C$5:$AN$13,MATCH(CONCATENATE(BD_COMERCIAL!$K161," ",BD_COMERCIAL!$L161),'Curva Forward'!$B$5:$B$13,0),MATCH(FQ$4,'Curva Forward'!$C$4:$AN$4,0))),CS161)</f>
        <v>0</v>
      </c>
      <c r="FR161" s="200">
        <f>AF161*AF$2*IF($FC161="V",1,-1)*IF($Q161="Fixo",(CT161-INDEX('Curva Forward'!$C$5:$AN$13,MATCH(CONCATENATE(BD_COMERCIAL!$K161," ",BD_COMERCIAL!$L161),'Curva Forward'!$B$5:$B$13,0),MATCH(FR$4,'Curva Forward'!$C$4:$AN$4,0))),CT161)</f>
        <v>0</v>
      </c>
      <c r="FS161" s="200">
        <f>AG161*AG$2*IF($FC161="V",1,-1)*IF($Q161="Fixo",(CU161-INDEX('Curva Forward'!$C$5:$AN$13,MATCH(CONCATENATE(BD_COMERCIAL!$K161," ",BD_COMERCIAL!$L161),'Curva Forward'!$B$5:$B$13,0),MATCH(FS$4,'Curva Forward'!$C$4:$AN$4,0))),CU161)</f>
        <v>0</v>
      </c>
      <c r="FT161" s="200">
        <f>AH161*AH$2*IF($FC161="V",1,-1)*IF($Q161="Fixo",(CV161-INDEX('Curva Forward'!$C$5:$AN$13,MATCH(CONCATENATE(BD_COMERCIAL!$K161," ",BD_COMERCIAL!$L161),'Curva Forward'!$B$5:$B$13,0),MATCH(FT$4,'Curva Forward'!$C$4:$AN$4,0))),CV161)</f>
        <v>0</v>
      </c>
      <c r="FU161" s="200">
        <f>AI161*AI$2*IF($FC161="V",1,-1)*IF($Q161="Fixo",(CW161-INDEX('Curva Forward'!$C$5:$AN$13,MATCH(CONCATENATE(BD_COMERCIAL!$K161," ",BD_COMERCIAL!$L161),'Curva Forward'!$B$5:$B$13,0),MATCH(FU$4,'Curva Forward'!$C$4:$AN$4,0))),CW161)</f>
        <v>0</v>
      </c>
      <c r="FV161" s="200">
        <f>AJ161*AJ$2*IF($FC161="V",1,-1)*IF($Q161="Fixo",(CX161-INDEX('Curva Forward'!$C$5:$AN$13,MATCH(CONCATENATE(BD_COMERCIAL!$K161," ",BD_COMERCIAL!$L161),'Curva Forward'!$B$5:$B$13,0),MATCH(FV$4,'Curva Forward'!$C$4:$AN$4,0))),CX161)</f>
        <v>0</v>
      </c>
      <c r="FW161" s="200">
        <f>AK161*AK$2*IF($FC161="V",1,-1)*IF($Q161="Fixo",(CY161-INDEX('Curva Forward'!$C$5:$AN$13,MATCH(CONCATENATE(BD_COMERCIAL!$K161," ",BD_COMERCIAL!$L161),'Curva Forward'!$B$5:$B$13,0),MATCH(FW$4,'Curva Forward'!$C$4:$AN$4,0))),CY161)</f>
        <v>0</v>
      </c>
      <c r="FX161" s="200">
        <f>AL161*AL$2*IF($FC161="V",1,-1)*IF($Q161="Fixo",(CZ161-INDEX('Curva Forward'!$C$5:$AN$13,MATCH(CONCATENATE(BD_COMERCIAL!$K161," ",BD_COMERCIAL!$L161),'Curva Forward'!$B$5:$B$13,0),MATCH(FX$4,'Curva Forward'!$C$4:$AN$4,0))),CZ161)</f>
        <v>0</v>
      </c>
      <c r="FY161" s="200">
        <f>AM161*AM$2*IF($FC161="V",1,-1)*IF($Q161="Fixo",(DA161-INDEX('Curva Forward'!$C$5:$AN$13,MATCH(CONCATENATE(BD_COMERCIAL!$K161," ",BD_COMERCIAL!$L161),'Curva Forward'!$B$5:$B$13,0),MATCH(FY$4,'Curva Forward'!$C$4:$AN$4,0))),DA161)</f>
        <v>0</v>
      </c>
      <c r="FZ161" s="200">
        <f>AN161*AN$2*IF($FC161="V",1,-1)*IF($Q161="Fixo",(DB161-INDEX('Curva Forward'!$C$5:$AN$13,MATCH(CONCATENATE(BD_COMERCIAL!$K161," ",BD_COMERCIAL!$L161),'Curva Forward'!$B$5:$B$13,0),MATCH(FZ$4,'Curva Forward'!$C$4:$AN$4,0))),DB161)</f>
        <v>0</v>
      </c>
      <c r="GA161" s="200">
        <f>AO161*AO$2*IF($FC161="V",1,-1)*IF($Q161="Fixo",(DC161-INDEX('Curva Forward'!$C$5:$AN$13,MATCH(CONCATENATE(BD_COMERCIAL!$K161," ",BD_COMERCIAL!$L161),'Curva Forward'!$B$5:$B$13,0),MATCH(GA$4,'Curva Forward'!$C$4:$AN$4,0))),DC161)</f>
        <v>0</v>
      </c>
      <c r="GB161" s="200">
        <f>AP161*AP$2*IF($FC161="V",1,-1)*IF($Q161="Fixo",(DD161-INDEX('Curva Forward'!$C$5:$AN$13,MATCH(CONCATENATE(BD_COMERCIAL!$K161," ",BD_COMERCIAL!$L161),'Curva Forward'!$B$5:$B$13,0),MATCH(GB$4,'Curva Forward'!$C$4:$AN$4,0))),DD161)</f>
        <v>0</v>
      </c>
      <c r="GC161" s="200">
        <f>AQ161*AQ$2*IF($FC161="V",1,-1)*IF($Q161="Fixo",(DE161-INDEX('Curva Forward'!$C$5:$AN$13,MATCH(CONCATENATE(BD_COMERCIAL!$K161," ",BD_COMERCIAL!$L161),'Curva Forward'!$B$5:$B$13,0),MATCH(GC$4,'Curva Forward'!$C$4:$AN$4,0))),DE161)</f>
        <v>0</v>
      </c>
      <c r="GD161" s="200">
        <f>AR161*AR$2*IF($FC161="V",1,-1)*IF($Q161="Fixo",(DF161-INDEX('Curva Forward'!$C$5:$AN$13,MATCH(CONCATENATE(BD_COMERCIAL!$K161," ",BD_COMERCIAL!$L161),'Curva Forward'!$B$5:$B$13,0),MATCH(GD$4,'Curva Forward'!$C$4:$AN$4,0))),DF161)</f>
        <v>0</v>
      </c>
      <c r="GE161" s="200">
        <f>AS161*AS$2*IF($FC161="V",1,-1)*IF($Q161="Fixo",(DG161-INDEX('Curva Forward'!$C$5:$AN$13,MATCH(CONCATENATE(BD_COMERCIAL!$K161," ",BD_COMERCIAL!$L161),'Curva Forward'!$B$5:$B$13,0),MATCH(GE$4,'Curva Forward'!$C$4:$AN$4,0))),DG161)</f>
        <v>0</v>
      </c>
      <c r="GF161" s="200">
        <f>AT161*AT$2*IF($FC161="V",1,-1)*IF($Q161="Fixo",(DH161-INDEX('Curva Forward'!$C$5:$AN$13,MATCH(CONCATENATE(BD_COMERCIAL!$K161," ",BD_COMERCIAL!$L161),'Curva Forward'!$B$5:$B$13,0),MATCH(GF$4,'Curva Forward'!$C$4:$AN$4,0))),DH161)</f>
        <v>0</v>
      </c>
      <c r="GG161" s="200">
        <f>AU161*AU$2*IF($FC161="V",1,-1)*IF($Q161="Fixo",(DI161-INDEX('Curva Forward'!$C$5:$AN$13,MATCH(CONCATENATE(BD_COMERCIAL!$K161," ",BD_COMERCIAL!$L161),'Curva Forward'!$B$5:$B$13,0),MATCH(GG$4,'Curva Forward'!$C$4:$AN$4,0))),DI161)</f>
        <v>0</v>
      </c>
      <c r="GH161" s="200">
        <f>AV161*AV$2*IF($FC161="V",1,-1)*IF($Q161="Fixo",(DJ161-INDEX('Curva Forward'!$C$5:$AN$13,MATCH(CONCATENATE(BD_COMERCIAL!$K161," ",BD_COMERCIAL!$L161),'Curva Forward'!$B$5:$B$13,0),MATCH(GH$4,'Curva Forward'!$C$4:$AN$4,0))),DJ161)</f>
        <v>0</v>
      </c>
      <c r="GI161" s="200">
        <f>AW161*AW$2*IF($FC161="V",1,-1)*IF($Q161="Fixo",(DK161-INDEX('Curva Forward'!$C$5:$AN$13,MATCH(CONCATENATE(BD_COMERCIAL!$K161," ",BD_COMERCIAL!$L161),'Curva Forward'!$B$5:$B$13,0),MATCH(GI$4,'Curva Forward'!$C$4:$AN$4,0))),DK161)</f>
        <v>0</v>
      </c>
      <c r="GJ161" s="200">
        <f>AX161*AX$2*IF($FC161="V",1,-1)*IF($Q161="Fixo",(DL161-INDEX('Curva Forward'!$C$5:$AN$13,MATCH(CONCATENATE(BD_COMERCIAL!$K161," ",BD_COMERCIAL!$L161),'Curva Forward'!$B$5:$B$13,0),MATCH(GJ$4,'Curva Forward'!$C$4:$AN$4,0))),DL161)</f>
        <v>0</v>
      </c>
      <c r="GK161" s="200">
        <f>AY161*AY$2*IF($FC161="V",1,-1)*IF($Q161="Fixo",(DM161-INDEX('Curva Forward'!$C$5:$AN$13,MATCH(CONCATENATE(BD_COMERCIAL!$K161," ",BD_COMERCIAL!$L161),'Curva Forward'!$B$5:$B$13,0),MATCH(GK$4,'Curva Forward'!$C$4:$AN$4,0))),DM161)</f>
        <v>0</v>
      </c>
      <c r="GL161" s="200">
        <f>IF(EZ161="",0,CL161*CL$2*IF($FC161="V",1,-1)*IF($Q161="Fixo",(EZ161-INDEX('Curva Forward'!$C$5:$AN$13,MATCH(CONCATENATE(BD_COMERCIAL!$K161," ",BD_COMERCIAL!$L161),'Curva Forward'!$B$5:$B$13,0),MATCH(GL$4,'Curva Forward'!$C$4:$AN$4,0))),EZ161))</f>
        <v>0</v>
      </c>
      <c r="GM161" s="200">
        <f>IF(FA161="",0,CM161*CM$2*IF($FC161="V",1,-1)*IF($Q161="Fixo",(FA161-INDEX('Curva Forward'!$C$5:$AN$13,MATCH(CONCATENATE(BD_COMERCIAL!$K161," ",BD_COMERCIAL!$L161),'Curva Forward'!$B$5:$B$13,0),MATCH(GM$4,'Curva Forward'!$C$4:$AN$4,0))),FA161))</f>
        <v>0</v>
      </c>
      <c r="GN161" s="200">
        <f>IF(FB161="",0,CN161*CN$2*IF($FC161="V",1,-1)*IF($Q161="Fixo",(FB161-INDEX('Curva Forward'!$C$5:$AN$13,MATCH(CONCATENATE(BD_COMERCIAL!$K161," ",BD_COMERCIAL!$L161),'Curva Forward'!$B$5:$B$13,0),MATCH(GN$4,'Curva Forward'!$C$4:$AN$4,0))),FB161))</f>
        <v>0</v>
      </c>
      <c r="GO161" s="201">
        <f t="shared" ca="1" si="61"/>
        <v>0</v>
      </c>
      <c r="GP161" s="201">
        <f t="shared" ca="1" si="62"/>
        <v>0</v>
      </c>
    </row>
    <row r="162" spans="1:198" s="117" customFormat="1" x14ac:dyDescent="0.25">
      <c r="A162" s="6"/>
      <c r="B162" s="7" t="s">
        <v>506</v>
      </c>
      <c r="C162" s="8">
        <v>44574</v>
      </c>
      <c r="D162" s="9" t="s">
        <v>124</v>
      </c>
      <c r="E162" s="9" t="s">
        <v>125</v>
      </c>
      <c r="F162" s="113">
        <v>3780401000108</v>
      </c>
      <c r="G162" s="10" t="s">
        <v>191</v>
      </c>
      <c r="H162" s="113">
        <v>22109465000118</v>
      </c>
      <c r="I162" s="9" t="s">
        <v>126</v>
      </c>
      <c r="J162" s="166" t="s">
        <v>467</v>
      </c>
      <c r="K162" s="10" t="s">
        <v>127</v>
      </c>
      <c r="L162" s="84" t="s">
        <v>22</v>
      </c>
      <c r="M162" s="11">
        <v>44652</v>
      </c>
      <c r="N162" s="12">
        <v>44681</v>
      </c>
      <c r="O162" s="10">
        <v>5</v>
      </c>
      <c r="P162" s="84">
        <v>120</v>
      </c>
      <c r="Q162" s="84" t="s">
        <v>128</v>
      </c>
      <c r="R162" s="10" t="s">
        <v>129</v>
      </c>
      <c r="S162" s="14" t="s">
        <v>135</v>
      </c>
      <c r="T162" s="11"/>
      <c r="U162" s="12"/>
      <c r="V162" s="257" t="str">
        <f ca="1">IF(U162="","",
IF(U162="NA","",
IFERROR(VLOOKUP(EOMONTH(M162,-2)+1,IPCA!$A:$B,2,0),
VLOOKUP(EOMONTH(TODAY(),-2)+1,IPCA!$A:$B,2,0))/
VLOOKUP(EOMONTH(U162,-2)+1,IPCA!$A:$B,2,0)*
P162))</f>
        <v/>
      </c>
      <c r="W162" s="84"/>
      <c r="X162" s="13" t="s">
        <v>133</v>
      </c>
      <c r="Y162" s="166"/>
      <c r="Z162" s="107"/>
      <c r="AA162" s="108"/>
      <c r="AB162" s="15"/>
      <c r="AC162"/>
      <c r="AD162"/>
      <c r="AE162">
        <v>5</v>
      </c>
      <c r="AF162"/>
      <c r="AG162"/>
      <c r="AH162"/>
      <c r="AI162"/>
      <c r="AJ162"/>
      <c r="AK162"/>
      <c r="AL162"/>
      <c r="AM162" s="6"/>
      <c r="AN162" s="15"/>
      <c r="AO162"/>
      <c r="AP162"/>
      <c r="AQ162"/>
      <c r="AR162"/>
      <c r="AS162"/>
      <c r="AT162"/>
      <c r="AU162"/>
      <c r="AV162"/>
      <c r="AW162"/>
      <c r="AX162"/>
      <c r="AY162" s="6"/>
      <c r="AZ162" s="15"/>
      <c r="BA162"/>
      <c r="BB162"/>
      <c r="BC162"/>
      <c r="BD162"/>
      <c r="BE162"/>
      <c r="BF162"/>
      <c r="BG162"/>
      <c r="BH162"/>
      <c r="BI162"/>
      <c r="BJ162"/>
      <c r="BK162" s="6"/>
      <c r="BL162" s="15"/>
      <c r="BM162"/>
      <c r="BN162"/>
      <c r="BO162"/>
      <c r="BP162"/>
      <c r="BQ162"/>
      <c r="BR162"/>
      <c r="BS162"/>
      <c r="BT162"/>
      <c r="BU162"/>
      <c r="BV162"/>
      <c r="BW162" s="6"/>
      <c r="BX162" s="15"/>
      <c r="BY162"/>
      <c r="BZ162"/>
      <c r="CA162"/>
      <c r="CB162"/>
      <c r="CC162"/>
      <c r="CD162"/>
      <c r="CE162"/>
      <c r="CF162"/>
      <c r="CG162"/>
      <c r="CH162"/>
      <c r="CI162" s="6"/>
      <c r="CJ162" s="16">
        <f t="shared" si="46"/>
        <v>0.41095890410958902</v>
      </c>
      <c r="CK162" s="16" t="str">
        <f t="shared" si="47"/>
        <v/>
      </c>
      <c r="CL162" s="16" t="str">
        <f t="shared" si="48"/>
        <v/>
      </c>
      <c r="CM162" s="16" t="str">
        <f t="shared" si="49"/>
        <v/>
      </c>
      <c r="CN162" s="16" t="str">
        <f t="shared" si="50"/>
        <v/>
      </c>
      <c r="CO162" s="18"/>
      <c r="CP162" s="15"/>
      <c r="CQ162"/>
      <c r="CR162"/>
      <c r="CS162">
        <v>120</v>
      </c>
      <c r="CT162"/>
      <c r="CU162"/>
      <c r="CV162"/>
      <c r="CW162"/>
      <c r="CX162"/>
      <c r="CY162"/>
      <c r="CZ162"/>
      <c r="DA162" s="6"/>
      <c r="DB162" s="15"/>
      <c r="DC162"/>
      <c r="DD162"/>
      <c r="DE162"/>
      <c r="DF162"/>
      <c r="DG162"/>
      <c r="DH162"/>
      <c r="DI162"/>
      <c r="DJ162"/>
      <c r="DK162"/>
      <c r="DL162"/>
      <c r="DM162" s="6"/>
      <c r="DN162" s="15"/>
      <c r="DO162"/>
      <c r="DP162"/>
      <c r="DQ162"/>
      <c r="DR162"/>
      <c r="DS162"/>
      <c r="DT162"/>
      <c r="DU162"/>
      <c r="DV162"/>
      <c r="DW162"/>
      <c r="DX162"/>
      <c r="DY162" s="6"/>
      <c r="DZ162" s="15"/>
      <c r="EA162"/>
      <c r="EB162"/>
      <c r="EC162"/>
      <c r="ED162"/>
      <c r="EE162"/>
      <c r="EF162"/>
      <c r="EG162"/>
      <c r="EH162"/>
      <c r="EI162"/>
      <c r="EJ162"/>
      <c r="EK162" s="6"/>
      <c r="EL162" s="15"/>
      <c r="EM162"/>
      <c r="EN162"/>
      <c r="EO162"/>
      <c r="EP162"/>
      <c r="EQ162"/>
      <c r="ER162"/>
      <c r="ES162"/>
      <c r="ET162"/>
      <c r="EU162"/>
      <c r="EV162"/>
      <c r="EW162" s="6"/>
      <c r="EX162" s="16">
        <f t="shared" si="51"/>
        <v>9.8630136986301373</v>
      </c>
      <c r="EY162" s="16" t="str">
        <f t="shared" si="52"/>
        <v/>
      </c>
      <c r="EZ162" s="16" t="str">
        <f t="shared" si="53"/>
        <v/>
      </c>
      <c r="FA162" s="16" t="str">
        <f t="shared" si="54"/>
        <v/>
      </c>
      <c r="FB162" s="160" t="str">
        <f t="shared" si="55"/>
        <v/>
      </c>
      <c r="FC162" t="s">
        <v>204</v>
      </c>
      <c r="FD162" s="20" t="s">
        <v>126</v>
      </c>
      <c r="FF162" s="209" t="s">
        <v>206</v>
      </c>
      <c r="FH162" s="284">
        <f t="shared" ca="1" si="56"/>
        <v>0</v>
      </c>
      <c r="FI162" s="208">
        <f t="shared" si="57"/>
        <v>0.96666666666666667</v>
      </c>
      <c r="FJ162"/>
      <c r="FK162" t="str">
        <f t="shared" si="58"/>
        <v>Norsk Hydro Energia Ltda</v>
      </c>
      <c r="FL162" s="201">
        <f t="shared" ca="1" si="59"/>
        <v>226800</v>
      </c>
      <c r="FM162" s="201">
        <f t="shared" ca="1" si="60"/>
        <v>0</v>
      </c>
      <c r="FN162" s="200">
        <f>AB162*AB$2*IF($FC162="V",1,-1)*IF($Q162="Fixo",(CP162-INDEX('Curva Forward'!$C$5:$AN$13,MATCH(CONCATENATE(BD_COMERCIAL!$K162," ",BD_COMERCIAL!$L162),'Curva Forward'!$B$5:$B$13,0),MATCH(FN$4,'Curva Forward'!$C$4:$AN$4,0))),CP162)</f>
        <v>0</v>
      </c>
      <c r="FO162" s="200">
        <f>AC162*AC$2*IF($FC162="V",1,-1)*IF($Q162="Fixo",(CQ162-INDEX('Curva Forward'!$C$5:$AN$13,MATCH(CONCATENATE(BD_COMERCIAL!$K162," ",BD_COMERCIAL!$L162),'Curva Forward'!$B$5:$B$13,0),MATCH(FO$4,'Curva Forward'!$C$4:$AN$4,0))),CQ162)</f>
        <v>0</v>
      </c>
      <c r="FP162" s="200">
        <f>AD162*AD$2*IF($FC162="V",1,-1)*IF($Q162="Fixo",(CR162-INDEX('Curva Forward'!$C$5:$AN$13,MATCH(CONCATENATE(BD_COMERCIAL!$K162," ",BD_COMERCIAL!$L162),'Curva Forward'!$B$5:$B$13,0),MATCH(FP$4,'Curva Forward'!$C$4:$AN$4,0))),CR162)</f>
        <v>0</v>
      </c>
      <c r="FQ162" s="200">
        <f>AE162*AE$2*IF($FC162="V",1,-1)*IF($Q162="Fixo",(CS162-INDEX('Curva Forward'!$C$5:$AN$13,MATCH(CONCATENATE(BD_COMERCIAL!$K162," ",BD_COMERCIAL!$L162),'Curva Forward'!$B$5:$B$13,0),MATCH(FQ$4,'Curva Forward'!$C$4:$AN$4,0))),CS162)</f>
        <v>226800</v>
      </c>
      <c r="FR162" s="200">
        <f>AF162*AF$2*IF($FC162="V",1,-1)*IF($Q162="Fixo",(CT162-INDEX('Curva Forward'!$C$5:$AN$13,MATCH(CONCATENATE(BD_COMERCIAL!$K162," ",BD_COMERCIAL!$L162),'Curva Forward'!$B$5:$B$13,0),MATCH(FR$4,'Curva Forward'!$C$4:$AN$4,0))),CT162)</f>
        <v>0</v>
      </c>
      <c r="FS162" s="200">
        <f>AG162*AG$2*IF($FC162="V",1,-1)*IF($Q162="Fixo",(CU162-INDEX('Curva Forward'!$C$5:$AN$13,MATCH(CONCATENATE(BD_COMERCIAL!$K162," ",BD_COMERCIAL!$L162),'Curva Forward'!$B$5:$B$13,0),MATCH(FS$4,'Curva Forward'!$C$4:$AN$4,0))),CU162)</f>
        <v>0</v>
      </c>
      <c r="FT162" s="200">
        <f>AH162*AH$2*IF($FC162="V",1,-1)*IF($Q162="Fixo",(CV162-INDEX('Curva Forward'!$C$5:$AN$13,MATCH(CONCATENATE(BD_COMERCIAL!$K162," ",BD_COMERCIAL!$L162),'Curva Forward'!$B$5:$B$13,0),MATCH(FT$4,'Curva Forward'!$C$4:$AN$4,0))),CV162)</f>
        <v>0</v>
      </c>
      <c r="FU162" s="200">
        <f>AI162*AI$2*IF($FC162="V",1,-1)*IF($Q162="Fixo",(CW162-INDEX('Curva Forward'!$C$5:$AN$13,MATCH(CONCATENATE(BD_COMERCIAL!$K162," ",BD_COMERCIAL!$L162),'Curva Forward'!$B$5:$B$13,0),MATCH(FU$4,'Curva Forward'!$C$4:$AN$4,0))),CW162)</f>
        <v>0</v>
      </c>
      <c r="FV162" s="200">
        <f>AJ162*AJ$2*IF($FC162="V",1,-1)*IF($Q162="Fixo",(CX162-INDEX('Curva Forward'!$C$5:$AN$13,MATCH(CONCATENATE(BD_COMERCIAL!$K162," ",BD_COMERCIAL!$L162),'Curva Forward'!$B$5:$B$13,0),MATCH(FV$4,'Curva Forward'!$C$4:$AN$4,0))),CX162)</f>
        <v>0</v>
      </c>
      <c r="FW162" s="200">
        <f>AK162*AK$2*IF($FC162="V",1,-1)*IF($Q162="Fixo",(CY162-INDEX('Curva Forward'!$C$5:$AN$13,MATCH(CONCATENATE(BD_COMERCIAL!$K162," ",BD_COMERCIAL!$L162),'Curva Forward'!$B$5:$B$13,0),MATCH(FW$4,'Curva Forward'!$C$4:$AN$4,0))),CY162)</f>
        <v>0</v>
      </c>
      <c r="FX162" s="200">
        <f>AL162*AL$2*IF($FC162="V",1,-1)*IF($Q162="Fixo",(CZ162-INDEX('Curva Forward'!$C$5:$AN$13,MATCH(CONCATENATE(BD_COMERCIAL!$K162," ",BD_COMERCIAL!$L162),'Curva Forward'!$B$5:$B$13,0),MATCH(FX$4,'Curva Forward'!$C$4:$AN$4,0))),CZ162)</f>
        <v>0</v>
      </c>
      <c r="FY162" s="200">
        <f>AM162*AM$2*IF($FC162="V",1,-1)*IF($Q162="Fixo",(DA162-INDEX('Curva Forward'!$C$5:$AN$13,MATCH(CONCATENATE(BD_COMERCIAL!$K162," ",BD_COMERCIAL!$L162),'Curva Forward'!$B$5:$B$13,0),MATCH(FY$4,'Curva Forward'!$C$4:$AN$4,0))),DA162)</f>
        <v>0</v>
      </c>
      <c r="FZ162" s="200">
        <f>AN162*AN$2*IF($FC162="V",1,-1)*IF($Q162="Fixo",(DB162-INDEX('Curva Forward'!$C$5:$AN$13,MATCH(CONCATENATE(BD_COMERCIAL!$K162," ",BD_COMERCIAL!$L162),'Curva Forward'!$B$5:$B$13,0),MATCH(FZ$4,'Curva Forward'!$C$4:$AN$4,0))),DB162)</f>
        <v>0</v>
      </c>
      <c r="GA162" s="200">
        <f>AO162*AO$2*IF($FC162="V",1,-1)*IF($Q162="Fixo",(DC162-INDEX('Curva Forward'!$C$5:$AN$13,MATCH(CONCATENATE(BD_COMERCIAL!$K162," ",BD_COMERCIAL!$L162),'Curva Forward'!$B$5:$B$13,0),MATCH(GA$4,'Curva Forward'!$C$4:$AN$4,0))),DC162)</f>
        <v>0</v>
      </c>
      <c r="GB162" s="200">
        <f>AP162*AP$2*IF($FC162="V",1,-1)*IF($Q162="Fixo",(DD162-INDEX('Curva Forward'!$C$5:$AN$13,MATCH(CONCATENATE(BD_COMERCIAL!$K162," ",BD_COMERCIAL!$L162),'Curva Forward'!$B$5:$B$13,0),MATCH(GB$4,'Curva Forward'!$C$4:$AN$4,0))),DD162)</f>
        <v>0</v>
      </c>
      <c r="GC162" s="200">
        <f>AQ162*AQ$2*IF($FC162="V",1,-1)*IF($Q162="Fixo",(DE162-INDEX('Curva Forward'!$C$5:$AN$13,MATCH(CONCATENATE(BD_COMERCIAL!$K162," ",BD_COMERCIAL!$L162),'Curva Forward'!$B$5:$B$13,0),MATCH(GC$4,'Curva Forward'!$C$4:$AN$4,0))),DE162)</f>
        <v>0</v>
      </c>
      <c r="GD162" s="200">
        <f>AR162*AR$2*IF($FC162="V",1,-1)*IF($Q162="Fixo",(DF162-INDEX('Curva Forward'!$C$5:$AN$13,MATCH(CONCATENATE(BD_COMERCIAL!$K162," ",BD_COMERCIAL!$L162),'Curva Forward'!$B$5:$B$13,0),MATCH(GD$4,'Curva Forward'!$C$4:$AN$4,0))),DF162)</f>
        <v>0</v>
      </c>
      <c r="GE162" s="200">
        <f>AS162*AS$2*IF($FC162="V",1,-1)*IF($Q162="Fixo",(DG162-INDEX('Curva Forward'!$C$5:$AN$13,MATCH(CONCATENATE(BD_COMERCIAL!$K162," ",BD_COMERCIAL!$L162),'Curva Forward'!$B$5:$B$13,0),MATCH(GE$4,'Curva Forward'!$C$4:$AN$4,0))),DG162)</f>
        <v>0</v>
      </c>
      <c r="GF162" s="200">
        <f>AT162*AT$2*IF($FC162="V",1,-1)*IF($Q162="Fixo",(DH162-INDEX('Curva Forward'!$C$5:$AN$13,MATCH(CONCATENATE(BD_COMERCIAL!$K162," ",BD_COMERCIAL!$L162),'Curva Forward'!$B$5:$B$13,0),MATCH(GF$4,'Curva Forward'!$C$4:$AN$4,0))),DH162)</f>
        <v>0</v>
      </c>
      <c r="GG162" s="200">
        <f>AU162*AU$2*IF($FC162="V",1,-1)*IF($Q162="Fixo",(DI162-INDEX('Curva Forward'!$C$5:$AN$13,MATCH(CONCATENATE(BD_COMERCIAL!$K162," ",BD_COMERCIAL!$L162),'Curva Forward'!$B$5:$B$13,0),MATCH(GG$4,'Curva Forward'!$C$4:$AN$4,0))),DI162)</f>
        <v>0</v>
      </c>
      <c r="GH162" s="200">
        <f>AV162*AV$2*IF($FC162="V",1,-1)*IF($Q162="Fixo",(DJ162-INDEX('Curva Forward'!$C$5:$AN$13,MATCH(CONCATENATE(BD_COMERCIAL!$K162," ",BD_COMERCIAL!$L162),'Curva Forward'!$B$5:$B$13,0),MATCH(GH$4,'Curva Forward'!$C$4:$AN$4,0))),DJ162)</f>
        <v>0</v>
      </c>
      <c r="GI162" s="200">
        <f>AW162*AW$2*IF($FC162="V",1,-1)*IF($Q162="Fixo",(DK162-INDEX('Curva Forward'!$C$5:$AN$13,MATCH(CONCATENATE(BD_COMERCIAL!$K162," ",BD_COMERCIAL!$L162),'Curva Forward'!$B$5:$B$13,0),MATCH(GI$4,'Curva Forward'!$C$4:$AN$4,0))),DK162)</f>
        <v>0</v>
      </c>
      <c r="GJ162" s="200">
        <f>AX162*AX$2*IF($FC162="V",1,-1)*IF($Q162="Fixo",(DL162-INDEX('Curva Forward'!$C$5:$AN$13,MATCH(CONCATENATE(BD_COMERCIAL!$K162," ",BD_COMERCIAL!$L162),'Curva Forward'!$B$5:$B$13,0),MATCH(GJ$4,'Curva Forward'!$C$4:$AN$4,0))),DL162)</f>
        <v>0</v>
      </c>
      <c r="GK162" s="200">
        <f>AY162*AY$2*IF($FC162="V",1,-1)*IF($Q162="Fixo",(DM162-INDEX('Curva Forward'!$C$5:$AN$13,MATCH(CONCATENATE(BD_COMERCIAL!$K162," ",BD_COMERCIAL!$L162),'Curva Forward'!$B$5:$B$13,0),MATCH(GK$4,'Curva Forward'!$C$4:$AN$4,0))),DM162)</f>
        <v>0</v>
      </c>
      <c r="GL162" s="200">
        <f>IF(EZ162="",0,CL162*CL$2*IF($FC162="V",1,-1)*IF($Q162="Fixo",(EZ162-INDEX('Curva Forward'!$C$5:$AN$13,MATCH(CONCATENATE(BD_COMERCIAL!$K162," ",BD_COMERCIAL!$L162),'Curva Forward'!$B$5:$B$13,0),MATCH(GL$4,'Curva Forward'!$C$4:$AN$4,0))),EZ162))</f>
        <v>0</v>
      </c>
      <c r="GM162" s="200">
        <f>IF(FA162="",0,CM162*CM$2*IF($FC162="V",1,-1)*IF($Q162="Fixo",(FA162-INDEX('Curva Forward'!$C$5:$AN$13,MATCH(CONCATENATE(BD_COMERCIAL!$K162," ",BD_COMERCIAL!$L162),'Curva Forward'!$B$5:$B$13,0),MATCH(GM$4,'Curva Forward'!$C$4:$AN$4,0))),FA162))</f>
        <v>0</v>
      </c>
      <c r="GN162" s="200">
        <f>IF(FB162="",0,CN162*CN$2*IF($FC162="V",1,-1)*IF($Q162="Fixo",(FB162-INDEX('Curva Forward'!$C$5:$AN$13,MATCH(CONCATENATE(BD_COMERCIAL!$K162," ",BD_COMERCIAL!$L162),'Curva Forward'!$B$5:$B$13,0),MATCH(GN$4,'Curva Forward'!$C$4:$AN$4,0))),FB162))</f>
        <v>0</v>
      </c>
      <c r="GO162" s="201">
        <f t="shared" ca="1" si="61"/>
        <v>0</v>
      </c>
      <c r="GP162" s="201">
        <f t="shared" ca="1" si="62"/>
        <v>0</v>
      </c>
    </row>
    <row r="163" spans="1:198" s="117" customFormat="1" x14ac:dyDescent="0.25">
      <c r="A163" s="6"/>
      <c r="B163" s="7" t="s">
        <v>507</v>
      </c>
      <c r="C163" s="8">
        <v>44574</v>
      </c>
      <c r="D163" s="9" t="s">
        <v>124</v>
      </c>
      <c r="E163" s="9" t="s">
        <v>125</v>
      </c>
      <c r="F163" s="113">
        <v>3780401000108</v>
      </c>
      <c r="G163" s="10" t="s">
        <v>165</v>
      </c>
      <c r="H163" s="113">
        <v>12809025000110</v>
      </c>
      <c r="I163" s="9" t="s">
        <v>126</v>
      </c>
      <c r="J163" s="166" t="s">
        <v>467</v>
      </c>
      <c r="K163" s="10" t="s">
        <v>127</v>
      </c>
      <c r="L163" s="84" t="s">
        <v>22</v>
      </c>
      <c r="M163" s="11">
        <v>44621</v>
      </c>
      <c r="N163" s="12">
        <v>44651</v>
      </c>
      <c r="O163" s="10">
        <v>1</v>
      </c>
      <c r="P163" s="84">
        <v>125</v>
      </c>
      <c r="Q163" s="84" t="s">
        <v>128</v>
      </c>
      <c r="R163" s="10" t="s">
        <v>129</v>
      </c>
      <c r="S163" s="14" t="s">
        <v>135</v>
      </c>
      <c r="T163" s="11"/>
      <c r="U163" s="12"/>
      <c r="V163" s="257" t="str">
        <f ca="1">IF(U163="","",
IF(U163="NA","",
IFERROR(VLOOKUP(EOMONTH(M163,-2)+1,IPCA!$A:$B,2,0),
VLOOKUP(EOMONTH(TODAY(),-2)+1,IPCA!$A:$B,2,0))/
VLOOKUP(EOMONTH(U163,-2)+1,IPCA!$A:$B,2,0)*
P163))</f>
        <v/>
      </c>
      <c r="W163" s="84"/>
      <c r="X163" s="13" t="s">
        <v>6</v>
      </c>
      <c r="Y163" s="166"/>
      <c r="Z163" s="107"/>
      <c r="AA163" s="108"/>
      <c r="AB163" s="15"/>
      <c r="AC163"/>
      <c r="AD163">
        <v>1</v>
      </c>
      <c r="AE163"/>
      <c r="AF163"/>
      <c r="AG163"/>
      <c r="AH163"/>
      <c r="AI163"/>
      <c r="AJ163"/>
      <c r="AK163"/>
      <c r="AL163"/>
      <c r="AM163" s="6"/>
      <c r="AN163" s="15"/>
      <c r="AO163"/>
      <c r="AP163"/>
      <c r="AQ163"/>
      <c r="AR163"/>
      <c r="AS163"/>
      <c r="AT163"/>
      <c r="AU163"/>
      <c r="AV163"/>
      <c r="AW163"/>
      <c r="AX163"/>
      <c r="AY163" s="6"/>
      <c r="AZ163" s="15"/>
      <c r="BA163"/>
      <c r="BB163"/>
      <c r="BC163"/>
      <c r="BD163"/>
      <c r="BE163"/>
      <c r="BF163"/>
      <c r="BG163"/>
      <c r="BH163"/>
      <c r="BI163"/>
      <c r="BJ163"/>
      <c r="BK163" s="6"/>
      <c r="BL163" s="15"/>
      <c r="BM163"/>
      <c r="BN163"/>
      <c r="BO163"/>
      <c r="BP163"/>
      <c r="BQ163"/>
      <c r="BR163"/>
      <c r="BS163"/>
      <c r="BT163"/>
      <c r="BU163"/>
      <c r="BV163"/>
      <c r="BW163" s="6"/>
      <c r="BX163" s="15"/>
      <c r="BY163"/>
      <c r="BZ163"/>
      <c r="CA163"/>
      <c r="CB163"/>
      <c r="CC163"/>
      <c r="CD163"/>
      <c r="CE163"/>
      <c r="CF163"/>
      <c r="CG163"/>
      <c r="CH163"/>
      <c r="CI163" s="6"/>
      <c r="CJ163" s="16">
        <f t="shared" si="46"/>
        <v>8.4931506849315067E-2</v>
      </c>
      <c r="CK163" s="16" t="str">
        <f t="shared" si="47"/>
        <v/>
      </c>
      <c r="CL163" s="16" t="str">
        <f t="shared" si="48"/>
        <v/>
      </c>
      <c r="CM163" s="16" t="str">
        <f t="shared" si="49"/>
        <v/>
      </c>
      <c r="CN163" s="16" t="str">
        <f t="shared" si="50"/>
        <v/>
      </c>
      <c r="CO163" s="18"/>
      <c r="CP163" s="15"/>
      <c r="CQ163"/>
      <c r="CR163">
        <v>125</v>
      </c>
      <c r="CS163"/>
      <c r="CT163"/>
      <c r="CU163"/>
      <c r="CV163"/>
      <c r="CW163"/>
      <c r="CX163"/>
      <c r="CY163"/>
      <c r="CZ163"/>
      <c r="DA163" s="6"/>
      <c r="DB163" s="15"/>
      <c r="DC163"/>
      <c r="DD163"/>
      <c r="DE163"/>
      <c r="DF163"/>
      <c r="DG163"/>
      <c r="DH163"/>
      <c r="DI163"/>
      <c r="DJ163"/>
      <c r="DK163"/>
      <c r="DL163"/>
      <c r="DM163" s="6"/>
      <c r="DN163" s="15"/>
      <c r="DO163"/>
      <c r="DP163"/>
      <c r="DQ163"/>
      <c r="DR163"/>
      <c r="DS163"/>
      <c r="DT163"/>
      <c r="DU163"/>
      <c r="DV163"/>
      <c r="DW163"/>
      <c r="DX163"/>
      <c r="DY163" s="6"/>
      <c r="DZ163" s="15"/>
      <c r="EA163"/>
      <c r="EB163"/>
      <c r="EC163"/>
      <c r="ED163"/>
      <c r="EE163"/>
      <c r="EF163"/>
      <c r="EG163"/>
      <c r="EH163"/>
      <c r="EI163"/>
      <c r="EJ163"/>
      <c r="EK163" s="6"/>
      <c r="EL163" s="15"/>
      <c r="EM163"/>
      <c r="EN163"/>
      <c r="EO163"/>
      <c r="EP163"/>
      <c r="EQ163"/>
      <c r="ER163"/>
      <c r="ES163"/>
      <c r="ET163"/>
      <c r="EU163"/>
      <c r="EV163"/>
      <c r="EW163" s="6"/>
      <c r="EX163" s="16">
        <f t="shared" si="51"/>
        <v>10.616438356164384</v>
      </c>
      <c r="EY163" s="16" t="str">
        <f t="shared" si="52"/>
        <v/>
      </c>
      <c r="EZ163" s="16" t="str">
        <f t="shared" si="53"/>
        <v/>
      </c>
      <c r="FA163" s="16" t="str">
        <f t="shared" si="54"/>
        <v/>
      </c>
      <c r="FB163" s="160" t="str">
        <f t="shared" si="55"/>
        <v/>
      </c>
      <c r="FC163" t="s">
        <v>204</v>
      </c>
      <c r="FD163" s="20" t="s">
        <v>126</v>
      </c>
      <c r="FF163" s="209" t="s">
        <v>206</v>
      </c>
      <c r="FH163" s="284">
        <f t="shared" ca="1" si="56"/>
        <v>0</v>
      </c>
      <c r="FI163" s="208">
        <f t="shared" si="57"/>
        <v>1</v>
      </c>
      <c r="FJ163"/>
      <c r="FK163" t="str">
        <f t="shared" si="58"/>
        <v>Prime Energy Comercializadora de Energia EIRELI</v>
      </c>
      <c r="FL163" s="201">
        <f t="shared" ca="1" si="59"/>
        <v>50592</v>
      </c>
      <c r="FM163" s="201">
        <f t="shared" ca="1" si="60"/>
        <v>0</v>
      </c>
      <c r="FN163" s="200">
        <f>AB163*AB$2*IF($FC163="V",1,-1)*IF($Q163="Fixo",(CP163-INDEX('Curva Forward'!$C$5:$AN$13,MATCH(CONCATENATE(BD_COMERCIAL!$K163," ",BD_COMERCIAL!$L163),'Curva Forward'!$B$5:$B$13,0),MATCH(FN$4,'Curva Forward'!$C$4:$AN$4,0))),CP163)</f>
        <v>0</v>
      </c>
      <c r="FO163" s="200">
        <f>AC163*AC$2*IF($FC163="V",1,-1)*IF($Q163="Fixo",(CQ163-INDEX('Curva Forward'!$C$5:$AN$13,MATCH(CONCATENATE(BD_COMERCIAL!$K163," ",BD_COMERCIAL!$L163),'Curva Forward'!$B$5:$B$13,0),MATCH(FO$4,'Curva Forward'!$C$4:$AN$4,0))),CQ163)</f>
        <v>0</v>
      </c>
      <c r="FP163" s="200">
        <f>AD163*AD$2*IF($FC163="V",1,-1)*IF($Q163="Fixo",(CR163-INDEX('Curva Forward'!$C$5:$AN$13,MATCH(CONCATENATE(BD_COMERCIAL!$K163," ",BD_COMERCIAL!$L163),'Curva Forward'!$B$5:$B$13,0),MATCH(FP$4,'Curva Forward'!$C$4:$AN$4,0))),CR163)</f>
        <v>50592</v>
      </c>
      <c r="FQ163" s="200">
        <f>AE163*AE$2*IF($FC163="V",1,-1)*IF($Q163="Fixo",(CS163-INDEX('Curva Forward'!$C$5:$AN$13,MATCH(CONCATENATE(BD_COMERCIAL!$K163," ",BD_COMERCIAL!$L163),'Curva Forward'!$B$5:$B$13,0),MATCH(FQ$4,'Curva Forward'!$C$4:$AN$4,0))),CS163)</f>
        <v>0</v>
      </c>
      <c r="FR163" s="200">
        <f>AF163*AF$2*IF($FC163="V",1,-1)*IF($Q163="Fixo",(CT163-INDEX('Curva Forward'!$C$5:$AN$13,MATCH(CONCATENATE(BD_COMERCIAL!$K163," ",BD_COMERCIAL!$L163),'Curva Forward'!$B$5:$B$13,0),MATCH(FR$4,'Curva Forward'!$C$4:$AN$4,0))),CT163)</f>
        <v>0</v>
      </c>
      <c r="FS163" s="200">
        <f>AG163*AG$2*IF($FC163="V",1,-1)*IF($Q163="Fixo",(CU163-INDEX('Curva Forward'!$C$5:$AN$13,MATCH(CONCATENATE(BD_COMERCIAL!$K163," ",BD_COMERCIAL!$L163),'Curva Forward'!$B$5:$B$13,0),MATCH(FS$4,'Curva Forward'!$C$4:$AN$4,0))),CU163)</f>
        <v>0</v>
      </c>
      <c r="FT163" s="200">
        <f>AH163*AH$2*IF($FC163="V",1,-1)*IF($Q163="Fixo",(CV163-INDEX('Curva Forward'!$C$5:$AN$13,MATCH(CONCATENATE(BD_COMERCIAL!$K163," ",BD_COMERCIAL!$L163),'Curva Forward'!$B$5:$B$13,0),MATCH(FT$4,'Curva Forward'!$C$4:$AN$4,0))),CV163)</f>
        <v>0</v>
      </c>
      <c r="FU163" s="200">
        <f>AI163*AI$2*IF($FC163="V",1,-1)*IF($Q163="Fixo",(CW163-INDEX('Curva Forward'!$C$5:$AN$13,MATCH(CONCATENATE(BD_COMERCIAL!$K163," ",BD_COMERCIAL!$L163),'Curva Forward'!$B$5:$B$13,0),MATCH(FU$4,'Curva Forward'!$C$4:$AN$4,0))),CW163)</f>
        <v>0</v>
      </c>
      <c r="FV163" s="200">
        <f>AJ163*AJ$2*IF($FC163="V",1,-1)*IF($Q163="Fixo",(CX163-INDEX('Curva Forward'!$C$5:$AN$13,MATCH(CONCATENATE(BD_COMERCIAL!$K163," ",BD_COMERCIAL!$L163),'Curva Forward'!$B$5:$B$13,0),MATCH(FV$4,'Curva Forward'!$C$4:$AN$4,0))),CX163)</f>
        <v>0</v>
      </c>
      <c r="FW163" s="200">
        <f>AK163*AK$2*IF($FC163="V",1,-1)*IF($Q163="Fixo",(CY163-INDEX('Curva Forward'!$C$5:$AN$13,MATCH(CONCATENATE(BD_COMERCIAL!$K163," ",BD_COMERCIAL!$L163),'Curva Forward'!$B$5:$B$13,0),MATCH(FW$4,'Curva Forward'!$C$4:$AN$4,0))),CY163)</f>
        <v>0</v>
      </c>
      <c r="FX163" s="200">
        <f>AL163*AL$2*IF($FC163="V",1,-1)*IF($Q163="Fixo",(CZ163-INDEX('Curva Forward'!$C$5:$AN$13,MATCH(CONCATENATE(BD_COMERCIAL!$K163," ",BD_COMERCIAL!$L163),'Curva Forward'!$B$5:$B$13,0),MATCH(FX$4,'Curva Forward'!$C$4:$AN$4,0))),CZ163)</f>
        <v>0</v>
      </c>
      <c r="FY163" s="200">
        <f>AM163*AM$2*IF($FC163="V",1,-1)*IF($Q163="Fixo",(DA163-INDEX('Curva Forward'!$C$5:$AN$13,MATCH(CONCATENATE(BD_COMERCIAL!$K163," ",BD_COMERCIAL!$L163),'Curva Forward'!$B$5:$B$13,0),MATCH(FY$4,'Curva Forward'!$C$4:$AN$4,0))),DA163)</f>
        <v>0</v>
      </c>
      <c r="FZ163" s="200">
        <f>AN163*AN$2*IF($FC163="V",1,-1)*IF($Q163="Fixo",(DB163-INDEX('Curva Forward'!$C$5:$AN$13,MATCH(CONCATENATE(BD_COMERCIAL!$K163," ",BD_COMERCIAL!$L163),'Curva Forward'!$B$5:$B$13,0),MATCH(FZ$4,'Curva Forward'!$C$4:$AN$4,0))),DB163)</f>
        <v>0</v>
      </c>
      <c r="GA163" s="200">
        <f>AO163*AO$2*IF($FC163="V",1,-1)*IF($Q163="Fixo",(DC163-INDEX('Curva Forward'!$C$5:$AN$13,MATCH(CONCATENATE(BD_COMERCIAL!$K163," ",BD_COMERCIAL!$L163),'Curva Forward'!$B$5:$B$13,0),MATCH(GA$4,'Curva Forward'!$C$4:$AN$4,0))),DC163)</f>
        <v>0</v>
      </c>
      <c r="GB163" s="200">
        <f>AP163*AP$2*IF($FC163="V",1,-1)*IF($Q163="Fixo",(DD163-INDEX('Curva Forward'!$C$5:$AN$13,MATCH(CONCATENATE(BD_COMERCIAL!$K163," ",BD_COMERCIAL!$L163),'Curva Forward'!$B$5:$B$13,0),MATCH(GB$4,'Curva Forward'!$C$4:$AN$4,0))),DD163)</f>
        <v>0</v>
      </c>
      <c r="GC163" s="200">
        <f>AQ163*AQ$2*IF($FC163="V",1,-1)*IF($Q163="Fixo",(DE163-INDEX('Curva Forward'!$C$5:$AN$13,MATCH(CONCATENATE(BD_COMERCIAL!$K163," ",BD_COMERCIAL!$L163),'Curva Forward'!$B$5:$B$13,0),MATCH(GC$4,'Curva Forward'!$C$4:$AN$4,0))),DE163)</f>
        <v>0</v>
      </c>
      <c r="GD163" s="200">
        <f>AR163*AR$2*IF($FC163="V",1,-1)*IF($Q163="Fixo",(DF163-INDEX('Curva Forward'!$C$5:$AN$13,MATCH(CONCATENATE(BD_COMERCIAL!$K163," ",BD_COMERCIAL!$L163),'Curva Forward'!$B$5:$B$13,0),MATCH(GD$4,'Curva Forward'!$C$4:$AN$4,0))),DF163)</f>
        <v>0</v>
      </c>
      <c r="GE163" s="200">
        <f>AS163*AS$2*IF($FC163="V",1,-1)*IF($Q163="Fixo",(DG163-INDEX('Curva Forward'!$C$5:$AN$13,MATCH(CONCATENATE(BD_COMERCIAL!$K163," ",BD_COMERCIAL!$L163),'Curva Forward'!$B$5:$B$13,0),MATCH(GE$4,'Curva Forward'!$C$4:$AN$4,0))),DG163)</f>
        <v>0</v>
      </c>
      <c r="GF163" s="200">
        <f>AT163*AT$2*IF($FC163="V",1,-1)*IF($Q163="Fixo",(DH163-INDEX('Curva Forward'!$C$5:$AN$13,MATCH(CONCATENATE(BD_COMERCIAL!$K163," ",BD_COMERCIAL!$L163),'Curva Forward'!$B$5:$B$13,0),MATCH(GF$4,'Curva Forward'!$C$4:$AN$4,0))),DH163)</f>
        <v>0</v>
      </c>
      <c r="GG163" s="200">
        <f>AU163*AU$2*IF($FC163="V",1,-1)*IF($Q163="Fixo",(DI163-INDEX('Curva Forward'!$C$5:$AN$13,MATCH(CONCATENATE(BD_COMERCIAL!$K163," ",BD_COMERCIAL!$L163),'Curva Forward'!$B$5:$B$13,0),MATCH(GG$4,'Curva Forward'!$C$4:$AN$4,0))),DI163)</f>
        <v>0</v>
      </c>
      <c r="GH163" s="200">
        <f>AV163*AV$2*IF($FC163="V",1,-1)*IF($Q163="Fixo",(DJ163-INDEX('Curva Forward'!$C$5:$AN$13,MATCH(CONCATENATE(BD_COMERCIAL!$K163," ",BD_COMERCIAL!$L163),'Curva Forward'!$B$5:$B$13,0),MATCH(GH$4,'Curva Forward'!$C$4:$AN$4,0))),DJ163)</f>
        <v>0</v>
      </c>
      <c r="GI163" s="200">
        <f>AW163*AW$2*IF($FC163="V",1,-1)*IF($Q163="Fixo",(DK163-INDEX('Curva Forward'!$C$5:$AN$13,MATCH(CONCATENATE(BD_COMERCIAL!$K163," ",BD_COMERCIAL!$L163),'Curva Forward'!$B$5:$B$13,0),MATCH(GI$4,'Curva Forward'!$C$4:$AN$4,0))),DK163)</f>
        <v>0</v>
      </c>
      <c r="GJ163" s="200">
        <f>AX163*AX$2*IF($FC163="V",1,-1)*IF($Q163="Fixo",(DL163-INDEX('Curva Forward'!$C$5:$AN$13,MATCH(CONCATENATE(BD_COMERCIAL!$K163," ",BD_COMERCIAL!$L163),'Curva Forward'!$B$5:$B$13,0),MATCH(GJ$4,'Curva Forward'!$C$4:$AN$4,0))),DL163)</f>
        <v>0</v>
      </c>
      <c r="GK163" s="200">
        <f>AY163*AY$2*IF($FC163="V",1,-1)*IF($Q163="Fixo",(DM163-INDEX('Curva Forward'!$C$5:$AN$13,MATCH(CONCATENATE(BD_COMERCIAL!$K163," ",BD_COMERCIAL!$L163),'Curva Forward'!$B$5:$B$13,0),MATCH(GK$4,'Curva Forward'!$C$4:$AN$4,0))),DM163)</f>
        <v>0</v>
      </c>
      <c r="GL163" s="200">
        <f>IF(EZ163="",0,CL163*CL$2*IF($FC163="V",1,-1)*IF($Q163="Fixo",(EZ163-INDEX('Curva Forward'!$C$5:$AN$13,MATCH(CONCATENATE(BD_COMERCIAL!$K163," ",BD_COMERCIAL!$L163),'Curva Forward'!$B$5:$B$13,0),MATCH(GL$4,'Curva Forward'!$C$4:$AN$4,0))),EZ163))</f>
        <v>0</v>
      </c>
      <c r="GM163" s="200">
        <f>IF(FA163="",0,CM163*CM$2*IF($FC163="V",1,-1)*IF($Q163="Fixo",(FA163-INDEX('Curva Forward'!$C$5:$AN$13,MATCH(CONCATENATE(BD_COMERCIAL!$K163," ",BD_COMERCIAL!$L163),'Curva Forward'!$B$5:$B$13,0),MATCH(GM$4,'Curva Forward'!$C$4:$AN$4,0))),FA163))</f>
        <v>0</v>
      </c>
      <c r="GN163" s="200">
        <f>IF(FB163="",0,CN163*CN$2*IF($FC163="V",1,-1)*IF($Q163="Fixo",(FB163-INDEX('Curva Forward'!$C$5:$AN$13,MATCH(CONCATENATE(BD_COMERCIAL!$K163," ",BD_COMERCIAL!$L163),'Curva Forward'!$B$5:$B$13,0),MATCH(GN$4,'Curva Forward'!$C$4:$AN$4,0))),FB163))</f>
        <v>0</v>
      </c>
      <c r="GO163" s="201">
        <f t="shared" ca="1" si="61"/>
        <v>0</v>
      </c>
      <c r="GP163" s="201">
        <f t="shared" ca="1" si="62"/>
        <v>0</v>
      </c>
    </row>
    <row r="164" spans="1:198" s="117" customFormat="1" x14ac:dyDescent="0.25">
      <c r="A164" s="6"/>
      <c r="B164" s="7" t="s">
        <v>508</v>
      </c>
      <c r="C164" s="8">
        <v>44574</v>
      </c>
      <c r="D164" s="9" t="s">
        <v>131</v>
      </c>
      <c r="E164" s="9" t="s">
        <v>165</v>
      </c>
      <c r="F164" s="113">
        <v>12809025000110</v>
      </c>
      <c r="G164" s="10" t="s">
        <v>125</v>
      </c>
      <c r="H164" s="113">
        <v>3780401000108</v>
      </c>
      <c r="I164" s="9" t="s">
        <v>126</v>
      </c>
      <c r="J164" s="166" t="s">
        <v>467</v>
      </c>
      <c r="K164" s="10" t="s">
        <v>127</v>
      </c>
      <c r="L164" s="84" t="s">
        <v>22</v>
      </c>
      <c r="M164" s="11">
        <v>44652</v>
      </c>
      <c r="N164" s="12">
        <v>44742</v>
      </c>
      <c r="O164" s="10">
        <v>2</v>
      </c>
      <c r="P164" s="84">
        <v>139</v>
      </c>
      <c r="Q164" s="84" t="s">
        <v>128</v>
      </c>
      <c r="R164" s="10" t="s">
        <v>129</v>
      </c>
      <c r="S164" s="14" t="s">
        <v>135</v>
      </c>
      <c r="T164" s="11"/>
      <c r="U164" s="12"/>
      <c r="V164" s="257" t="str">
        <f ca="1">IF(U164="","",
IF(U164="NA","",
IFERROR(VLOOKUP(EOMONTH(M164,-2)+1,IPCA!$A:$B,2,0),
VLOOKUP(EOMONTH(TODAY(),-2)+1,IPCA!$A:$B,2,0))/
VLOOKUP(EOMONTH(U164,-2)+1,IPCA!$A:$B,2,0)*
P164))</f>
        <v/>
      </c>
      <c r="W164" s="84"/>
      <c r="X164" s="13" t="s">
        <v>133</v>
      </c>
      <c r="Y164" s="166"/>
      <c r="Z164" s="107"/>
      <c r="AA164" s="108"/>
      <c r="AB164" s="15"/>
      <c r="AC164"/>
      <c r="AD164"/>
      <c r="AE164">
        <v>2</v>
      </c>
      <c r="AF164">
        <v>2</v>
      </c>
      <c r="AG164">
        <v>2</v>
      </c>
      <c r="AH164"/>
      <c r="AI164"/>
      <c r="AJ164"/>
      <c r="AK164"/>
      <c r="AL164"/>
      <c r="AM164" s="6"/>
      <c r="AN164" s="15"/>
      <c r="AO164"/>
      <c r="AP164"/>
      <c r="AQ164"/>
      <c r="AR164"/>
      <c r="AS164"/>
      <c r="AT164"/>
      <c r="AU164"/>
      <c r="AV164"/>
      <c r="AW164"/>
      <c r="AX164"/>
      <c r="AY164" s="6"/>
      <c r="AZ164" s="15"/>
      <c r="BA164"/>
      <c r="BB164"/>
      <c r="BC164"/>
      <c r="BD164"/>
      <c r="BE164"/>
      <c r="BF164"/>
      <c r="BG164"/>
      <c r="BH164"/>
      <c r="BI164"/>
      <c r="BJ164"/>
      <c r="BK164" s="6"/>
      <c r="BL164" s="15"/>
      <c r="BM164"/>
      <c r="BN164"/>
      <c r="BO164"/>
      <c r="BP164"/>
      <c r="BQ164"/>
      <c r="BR164"/>
      <c r="BS164"/>
      <c r="BT164"/>
      <c r="BU164"/>
      <c r="BV164"/>
      <c r="BW164" s="6"/>
      <c r="BX164" s="15"/>
      <c r="BY164"/>
      <c r="BZ164"/>
      <c r="CA164"/>
      <c r="CB164"/>
      <c r="CC164"/>
      <c r="CD164"/>
      <c r="CE164"/>
      <c r="CF164"/>
      <c r="CG164"/>
      <c r="CH164"/>
      <c r="CI164" s="6"/>
      <c r="CJ164" s="16">
        <f t="shared" si="46"/>
        <v>0.49863013698630138</v>
      </c>
      <c r="CK164" s="16" t="str">
        <f t="shared" si="47"/>
        <v/>
      </c>
      <c r="CL164" s="16" t="str">
        <f t="shared" si="48"/>
        <v/>
      </c>
      <c r="CM164" s="16" t="str">
        <f t="shared" si="49"/>
        <v/>
      </c>
      <c r="CN164" s="16" t="str">
        <f t="shared" si="50"/>
        <v/>
      </c>
      <c r="CO164" s="18"/>
      <c r="CP164" s="15"/>
      <c r="CQ164"/>
      <c r="CR164"/>
      <c r="CS164">
        <v>139</v>
      </c>
      <c r="CT164">
        <v>139</v>
      </c>
      <c r="CU164">
        <v>139</v>
      </c>
      <c r="CV164"/>
      <c r="CW164"/>
      <c r="CX164"/>
      <c r="CY164"/>
      <c r="CZ164"/>
      <c r="DA164" s="6"/>
      <c r="DB164" s="15"/>
      <c r="DC164"/>
      <c r="DD164"/>
      <c r="DE164"/>
      <c r="DF164"/>
      <c r="DG164"/>
      <c r="DH164"/>
      <c r="DI164"/>
      <c r="DJ164"/>
      <c r="DK164"/>
      <c r="DL164"/>
      <c r="DM164" s="6"/>
      <c r="DN164" s="15"/>
      <c r="DO164"/>
      <c r="DP164"/>
      <c r="DQ164"/>
      <c r="DR164"/>
      <c r="DS164"/>
      <c r="DT164"/>
      <c r="DU164"/>
      <c r="DV164"/>
      <c r="DW164"/>
      <c r="DX164"/>
      <c r="DY164" s="6"/>
      <c r="DZ164" s="15"/>
      <c r="EA164"/>
      <c r="EB164"/>
      <c r="EC164"/>
      <c r="ED164"/>
      <c r="EE164"/>
      <c r="EF164"/>
      <c r="EG164"/>
      <c r="EH164"/>
      <c r="EI164"/>
      <c r="EJ164"/>
      <c r="EK164" s="6"/>
      <c r="EL164" s="15"/>
      <c r="EM164"/>
      <c r="EN164"/>
      <c r="EO164"/>
      <c r="EP164"/>
      <c r="EQ164"/>
      <c r="ER164"/>
      <c r="ES164"/>
      <c r="ET164"/>
      <c r="EU164"/>
      <c r="EV164"/>
      <c r="EW164" s="6"/>
      <c r="EX164" s="16">
        <f t="shared" si="51"/>
        <v>34.654794520547945</v>
      </c>
      <c r="EY164" s="16" t="str">
        <f t="shared" si="52"/>
        <v/>
      </c>
      <c r="EZ164" s="16" t="str">
        <f t="shared" si="53"/>
        <v/>
      </c>
      <c r="FA164" s="16" t="str">
        <f t="shared" si="54"/>
        <v/>
      </c>
      <c r="FB164" s="160" t="str">
        <f t="shared" si="55"/>
        <v/>
      </c>
      <c r="FC164" t="s">
        <v>205</v>
      </c>
      <c r="FD164" s="20" t="s">
        <v>126</v>
      </c>
      <c r="FF164" s="209" t="s">
        <v>206</v>
      </c>
      <c r="FH164" s="284">
        <f t="shared" ca="1" si="56"/>
        <v>0</v>
      </c>
      <c r="FI164" s="208">
        <f t="shared" si="57"/>
        <v>3</v>
      </c>
      <c r="FJ164"/>
      <c r="FK164" t="str">
        <f t="shared" si="58"/>
        <v>Prime Energy Comercializadora de Energia EIRELI</v>
      </c>
      <c r="FL164" s="201">
        <f t="shared" ca="1" si="59"/>
        <v>-361176</v>
      </c>
      <c r="FM164" s="201">
        <f t="shared" ca="1" si="60"/>
        <v>0</v>
      </c>
      <c r="FN164" s="200">
        <f>AB164*AB$2*IF($FC164="V",1,-1)*IF($Q164="Fixo",(CP164-INDEX('Curva Forward'!$C$5:$AN$13,MATCH(CONCATENATE(BD_COMERCIAL!$K164," ",BD_COMERCIAL!$L164),'Curva Forward'!$B$5:$B$13,0),MATCH(FN$4,'Curva Forward'!$C$4:$AN$4,0))),CP164)</f>
        <v>0</v>
      </c>
      <c r="FO164" s="200">
        <f>AC164*AC$2*IF($FC164="V",1,-1)*IF($Q164="Fixo",(CQ164-INDEX('Curva Forward'!$C$5:$AN$13,MATCH(CONCATENATE(BD_COMERCIAL!$K164," ",BD_COMERCIAL!$L164),'Curva Forward'!$B$5:$B$13,0),MATCH(FO$4,'Curva Forward'!$C$4:$AN$4,0))),CQ164)</f>
        <v>0</v>
      </c>
      <c r="FP164" s="200">
        <f>AD164*AD$2*IF($FC164="V",1,-1)*IF($Q164="Fixo",(CR164-INDEX('Curva Forward'!$C$5:$AN$13,MATCH(CONCATENATE(BD_COMERCIAL!$K164," ",BD_COMERCIAL!$L164),'Curva Forward'!$B$5:$B$13,0),MATCH(FP$4,'Curva Forward'!$C$4:$AN$4,0))),CR164)</f>
        <v>0</v>
      </c>
      <c r="FQ164" s="200">
        <f>AE164*AE$2*IF($FC164="V",1,-1)*IF($Q164="Fixo",(CS164-INDEX('Curva Forward'!$C$5:$AN$13,MATCH(CONCATENATE(BD_COMERCIAL!$K164," ",BD_COMERCIAL!$L164),'Curva Forward'!$B$5:$B$13,0),MATCH(FQ$4,'Curva Forward'!$C$4:$AN$4,0))),CS164)</f>
        <v>-118080</v>
      </c>
      <c r="FR164" s="200">
        <f>AF164*AF$2*IF($FC164="V",1,-1)*IF($Q164="Fixo",(CT164-INDEX('Curva Forward'!$C$5:$AN$13,MATCH(CONCATENATE(BD_COMERCIAL!$K164," ",BD_COMERCIAL!$L164),'Curva Forward'!$B$5:$B$13,0),MATCH(FR$4,'Curva Forward'!$C$4:$AN$4,0))),CT164)</f>
        <v>-123504</v>
      </c>
      <c r="FS164" s="200">
        <f>AG164*AG$2*IF($FC164="V",1,-1)*IF($Q164="Fixo",(CU164-INDEX('Curva Forward'!$C$5:$AN$13,MATCH(CONCATENATE(BD_COMERCIAL!$K164," ",BD_COMERCIAL!$L164),'Curva Forward'!$B$5:$B$13,0),MATCH(FS$4,'Curva Forward'!$C$4:$AN$4,0))),CU164)</f>
        <v>-119592</v>
      </c>
      <c r="FT164" s="200">
        <f>AH164*AH$2*IF($FC164="V",1,-1)*IF($Q164="Fixo",(CV164-INDEX('Curva Forward'!$C$5:$AN$13,MATCH(CONCATENATE(BD_COMERCIAL!$K164," ",BD_COMERCIAL!$L164),'Curva Forward'!$B$5:$B$13,0),MATCH(FT$4,'Curva Forward'!$C$4:$AN$4,0))),CV164)</f>
        <v>0</v>
      </c>
      <c r="FU164" s="200">
        <f>AI164*AI$2*IF($FC164="V",1,-1)*IF($Q164="Fixo",(CW164-INDEX('Curva Forward'!$C$5:$AN$13,MATCH(CONCATENATE(BD_COMERCIAL!$K164," ",BD_COMERCIAL!$L164),'Curva Forward'!$B$5:$B$13,0),MATCH(FU$4,'Curva Forward'!$C$4:$AN$4,0))),CW164)</f>
        <v>0</v>
      </c>
      <c r="FV164" s="200">
        <f>AJ164*AJ$2*IF($FC164="V",1,-1)*IF($Q164="Fixo",(CX164-INDEX('Curva Forward'!$C$5:$AN$13,MATCH(CONCATENATE(BD_COMERCIAL!$K164," ",BD_COMERCIAL!$L164),'Curva Forward'!$B$5:$B$13,0),MATCH(FV$4,'Curva Forward'!$C$4:$AN$4,0))),CX164)</f>
        <v>0</v>
      </c>
      <c r="FW164" s="200">
        <f>AK164*AK$2*IF($FC164="V",1,-1)*IF($Q164="Fixo",(CY164-INDEX('Curva Forward'!$C$5:$AN$13,MATCH(CONCATENATE(BD_COMERCIAL!$K164," ",BD_COMERCIAL!$L164),'Curva Forward'!$B$5:$B$13,0),MATCH(FW$4,'Curva Forward'!$C$4:$AN$4,0))),CY164)</f>
        <v>0</v>
      </c>
      <c r="FX164" s="200">
        <f>AL164*AL$2*IF($FC164="V",1,-1)*IF($Q164="Fixo",(CZ164-INDEX('Curva Forward'!$C$5:$AN$13,MATCH(CONCATENATE(BD_COMERCIAL!$K164," ",BD_COMERCIAL!$L164),'Curva Forward'!$B$5:$B$13,0),MATCH(FX$4,'Curva Forward'!$C$4:$AN$4,0))),CZ164)</f>
        <v>0</v>
      </c>
      <c r="FY164" s="200">
        <f>AM164*AM$2*IF($FC164="V",1,-1)*IF($Q164="Fixo",(DA164-INDEX('Curva Forward'!$C$5:$AN$13,MATCH(CONCATENATE(BD_COMERCIAL!$K164," ",BD_COMERCIAL!$L164),'Curva Forward'!$B$5:$B$13,0),MATCH(FY$4,'Curva Forward'!$C$4:$AN$4,0))),DA164)</f>
        <v>0</v>
      </c>
      <c r="FZ164" s="200">
        <f>AN164*AN$2*IF($FC164="V",1,-1)*IF($Q164="Fixo",(DB164-INDEX('Curva Forward'!$C$5:$AN$13,MATCH(CONCATENATE(BD_COMERCIAL!$K164," ",BD_COMERCIAL!$L164),'Curva Forward'!$B$5:$B$13,0),MATCH(FZ$4,'Curva Forward'!$C$4:$AN$4,0))),DB164)</f>
        <v>0</v>
      </c>
      <c r="GA164" s="200">
        <f>AO164*AO$2*IF($FC164="V",1,-1)*IF($Q164="Fixo",(DC164-INDEX('Curva Forward'!$C$5:$AN$13,MATCH(CONCATENATE(BD_COMERCIAL!$K164," ",BD_COMERCIAL!$L164),'Curva Forward'!$B$5:$B$13,0),MATCH(GA$4,'Curva Forward'!$C$4:$AN$4,0))),DC164)</f>
        <v>0</v>
      </c>
      <c r="GB164" s="200">
        <f>AP164*AP$2*IF($FC164="V",1,-1)*IF($Q164="Fixo",(DD164-INDEX('Curva Forward'!$C$5:$AN$13,MATCH(CONCATENATE(BD_COMERCIAL!$K164," ",BD_COMERCIAL!$L164),'Curva Forward'!$B$5:$B$13,0),MATCH(GB$4,'Curva Forward'!$C$4:$AN$4,0))),DD164)</f>
        <v>0</v>
      </c>
      <c r="GC164" s="200">
        <f>AQ164*AQ$2*IF($FC164="V",1,-1)*IF($Q164="Fixo",(DE164-INDEX('Curva Forward'!$C$5:$AN$13,MATCH(CONCATENATE(BD_COMERCIAL!$K164," ",BD_COMERCIAL!$L164),'Curva Forward'!$B$5:$B$13,0),MATCH(GC$4,'Curva Forward'!$C$4:$AN$4,0))),DE164)</f>
        <v>0</v>
      </c>
      <c r="GD164" s="200">
        <f>AR164*AR$2*IF($FC164="V",1,-1)*IF($Q164="Fixo",(DF164-INDEX('Curva Forward'!$C$5:$AN$13,MATCH(CONCATENATE(BD_COMERCIAL!$K164," ",BD_COMERCIAL!$L164),'Curva Forward'!$B$5:$B$13,0),MATCH(GD$4,'Curva Forward'!$C$4:$AN$4,0))),DF164)</f>
        <v>0</v>
      </c>
      <c r="GE164" s="200">
        <f>AS164*AS$2*IF($FC164="V",1,-1)*IF($Q164="Fixo",(DG164-INDEX('Curva Forward'!$C$5:$AN$13,MATCH(CONCATENATE(BD_COMERCIAL!$K164," ",BD_COMERCIAL!$L164),'Curva Forward'!$B$5:$B$13,0),MATCH(GE$4,'Curva Forward'!$C$4:$AN$4,0))),DG164)</f>
        <v>0</v>
      </c>
      <c r="GF164" s="200">
        <f>AT164*AT$2*IF($FC164="V",1,-1)*IF($Q164="Fixo",(DH164-INDEX('Curva Forward'!$C$5:$AN$13,MATCH(CONCATENATE(BD_COMERCIAL!$K164," ",BD_COMERCIAL!$L164),'Curva Forward'!$B$5:$B$13,0),MATCH(GF$4,'Curva Forward'!$C$4:$AN$4,0))),DH164)</f>
        <v>0</v>
      </c>
      <c r="GG164" s="200">
        <f>AU164*AU$2*IF($FC164="V",1,-1)*IF($Q164="Fixo",(DI164-INDEX('Curva Forward'!$C$5:$AN$13,MATCH(CONCATENATE(BD_COMERCIAL!$K164," ",BD_COMERCIAL!$L164),'Curva Forward'!$B$5:$B$13,0),MATCH(GG$4,'Curva Forward'!$C$4:$AN$4,0))),DI164)</f>
        <v>0</v>
      </c>
      <c r="GH164" s="200">
        <f>AV164*AV$2*IF($FC164="V",1,-1)*IF($Q164="Fixo",(DJ164-INDEX('Curva Forward'!$C$5:$AN$13,MATCH(CONCATENATE(BD_COMERCIAL!$K164," ",BD_COMERCIAL!$L164),'Curva Forward'!$B$5:$B$13,0),MATCH(GH$4,'Curva Forward'!$C$4:$AN$4,0))),DJ164)</f>
        <v>0</v>
      </c>
      <c r="GI164" s="200">
        <f>AW164*AW$2*IF($FC164="V",1,-1)*IF($Q164="Fixo",(DK164-INDEX('Curva Forward'!$C$5:$AN$13,MATCH(CONCATENATE(BD_COMERCIAL!$K164," ",BD_COMERCIAL!$L164),'Curva Forward'!$B$5:$B$13,0),MATCH(GI$4,'Curva Forward'!$C$4:$AN$4,0))),DK164)</f>
        <v>0</v>
      </c>
      <c r="GJ164" s="200">
        <f>AX164*AX$2*IF($FC164="V",1,-1)*IF($Q164="Fixo",(DL164-INDEX('Curva Forward'!$C$5:$AN$13,MATCH(CONCATENATE(BD_COMERCIAL!$K164," ",BD_COMERCIAL!$L164),'Curva Forward'!$B$5:$B$13,0),MATCH(GJ$4,'Curva Forward'!$C$4:$AN$4,0))),DL164)</f>
        <v>0</v>
      </c>
      <c r="GK164" s="200">
        <f>AY164*AY$2*IF($FC164="V",1,-1)*IF($Q164="Fixo",(DM164-INDEX('Curva Forward'!$C$5:$AN$13,MATCH(CONCATENATE(BD_COMERCIAL!$K164," ",BD_COMERCIAL!$L164),'Curva Forward'!$B$5:$B$13,0),MATCH(GK$4,'Curva Forward'!$C$4:$AN$4,0))),DM164)</f>
        <v>0</v>
      </c>
      <c r="GL164" s="200">
        <f>IF(EZ164="",0,CL164*CL$2*IF($FC164="V",1,-1)*IF($Q164="Fixo",(EZ164-INDEX('Curva Forward'!$C$5:$AN$13,MATCH(CONCATENATE(BD_COMERCIAL!$K164," ",BD_COMERCIAL!$L164),'Curva Forward'!$B$5:$B$13,0),MATCH(GL$4,'Curva Forward'!$C$4:$AN$4,0))),EZ164))</f>
        <v>0</v>
      </c>
      <c r="GM164" s="200">
        <f>IF(FA164="",0,CM164*CM$2*IF($FC164="V",1,-1)*IF($Q164="Fixo",(FA164-INDEX('Curva Forward'!$C$5:$AN$13,MATCH(CONCATENATE(BD_COMERCIAL!$K164," ",BD_COMERCIAL!$L164),'Curva Forward'!$B$5:$B$13,0),MATCH(GM$4,'Curva Forward'!$C$4:$AN$4,0))),FA164))</f>
        <v>0</v>
      </c>
      <c r="GN164" s="200">
        <f>IF(FB164="",0,CN164*CN$2*IF($FC164="V",1,-1)*IF($Q164="Fixo",(FB164-INDEX('Curva Forward'!$C$5:$AN$13,MATCH(CONCATENATE(BD_COMERCIAL!$K164," ",BD_COMERCIAL!$L164),'Curva Forward'!$B$5:$B$13,0),MATCH(GN$4,'Curva Forward'!$C$4:$AN$4,0))),FB164))</f>
        <v>0</v>
      </c>
      <c r="GO164" s="201">
        <f t="shared" ca="1" si="61"/>
        <v>0</v>
      </c>
      <c r="GP164" s="201">
        <f t="shared" ca="1" si="62"/>
        <v>0</v>
      </c>
    </row>
    <row r="165" spans="1:198" s="117" customFormat="1" x14ac:dyDescent="0.25">
      <c r="A165" s="6"/>
      <c r="B165" s="7" t="s">
        <v>509</v>
      </c>
      <c r="C165" s="8">
        <v>44575</v>
      </c>
      <c r="D165" s="9" t="s">
        <v>124</v>
      </c>
      <c r="E165" s="9" t="s">
        <v>125</v>
      </c>
      <c r="F165" s="113">
        <v>3780401000108</v>
      </c>
      <c r="G165" s="10" t="s">
        <v>146</v>
      </c>
      <c r="H165" s="113">
        <v>3984862000194</v>
      </c>
      <c r="I165" s="9" t="s">
        <v>126</v>
      </c>
      <c r="J165" s="166" t="s">
        <v>467</v>
      </c>
      <c r="K165" s="10" t="s">
        <v>127</v>
      </c>
      <c r="L165" s="84" t="s">
        <v>22</v>
      </c>
      <c r="M165" s="11">
        <v>44896</v>
      </c>
      <c r="N165" s="12">
        <v>44926</v>
      </c>
      <c r="O165" s="10">
        <v>10</v>
      </c>
      <c r="P165" s="84">
        <v>180</v>
      </c>
      <c r="Q165" s="84" t="s">
        <v>128</v>
      </c>
      <c r="R165" s="10" t="s">
        <v>129</v>
      </c>
      <c r="S165" s="14" t="s">
        <v>135</v>
      </c>
      <c r="T165" s="11"/>
      <c r="U165" s="12"/>
      <c r="V165" s="257" t="str">
        <f ca="1">IF(U165="","",
IF(U165="NA","",
IFERROR(VLOOKUP(EOMONTH(M165,-2)+1,IPCA!$A:$B,2,0),
VLOOKUP(EOMONTH(TODAY(),-2)+1,IPCA!$A:$B,2,0))/
VLOOKUP(EOMONTH(U165,-2)+1,IPCA!$A:$B,2,0)*
P165))</f>
        <v/>
      </c>
      <c r="W165" s="84"/>
      <c r="X165" s="13" t="s">
        <v>133</v>
      </c>
      <c r="Y165" s="166"/>
      <c r="Z165" s="107"/>
      <c r="AA165" s="108"/>
      <c r="AB165" s="15"/>
      <c r="AC165"/>
      <c r="AD165"/>
      <c r="AE165"/>
      <c r="AF165"/>
      <c r="AG165"/>
      <c r="AH165"/>
      <c r="AI165"/>
      <c r="AJ165"/>
      <c r="AK165"/>
      <c r="AL165"/>
      <c r="AM165" s="6">
        <v>10</v>
      </c>
      <c r="AN165" s="15"/>
      <c r="AO165"/>
      <c r="AP165"/>
      <c r="AQ165"/>
      <c r="AR165"/>
      <c r="AS165"/>
      <c r="AT165"/>
      <c r="AU165"/>
      <c r="AV165"/>
      <c r="AW165"/>
      <c r="AX165"/>
      <c r="AY165" s="6"/>
      <c r="AZ165" s="15"/>
      <c r="BA165"/>
      <c r="BB165"/>
      <c r="BC165"/>
      <c r="BD165"/>
      <c r="BE165"/>
      <c r="BF165"/>
      <c r="BG165"/>
      <c r="BH165"/>
      <c r="BI165"/>
      <c r="BJ165"/>
      <c r="BK165" s="6"/>
      <c r="BL165" s="15"/>
      <c r="BM165"/>
      <c r="BN165"/>
      <c r="BO165"/>
      <c r="BP165"/>
      <c r="BQ165"/>
      <c r="BR165"/>
      <c r="BS165"/>
      <c r="BT165"/>
      <c r="BU165"/>
      <c r="BV165"/>
      <c r="BW165" s="6"/>
      <c r="BX165" s="15"/>
      <c r="BY165"/>
      <c r="BZ165"/>
      <c r="CA165"/>
      <c r="CB165"/>
      <c r="CC165"/>
      <c r="CD165"/>
      <c r="CE165"/>
      <c r="CF165"/>
      <c r="CG165"/>
      <c r="CH165"/>
      <c r="CI165" s="6"/>
      <c r="CJ165" s="16">
        <f t="shared" si="46"/>
        <v>0.84931506849315064</v>
      </c>
      <c r="CK165" s="16" t="str">
        <f t="shared" si="47"/>
        <v/>
      </c>
      <c r="CL165" s="16" t="str">
        <f t="shared" si="48"/>
        <v/>
      </c>
      <c r="CM165" s="16" t="str">
        <f t="shared" si="49"/>
        <v/>
      </c>
      <c r="CN165" s="16" t="str">
        <f t="shared" si="50"/>
        <v/>
      </c>
      <c r="CO165" s="18"/>
      <c r="CP165" s="15"/>
      <c r="CQ165"/>
      <c r="CR165"/>
      <c r="CS165"/>
      <c r="CT165"/>
      <c r="CU165"/>
      <c r="CV165"/>
      <c r="CW165"/>
      <c r="CX165"/>
      <c r="CY165"/>
      <c r="CZ165"/>
      <c r="DA165" s="6">
        <v>180</v>
      </c>
      <c r="DB165" s="15"/>
      <c r="DC165"/>
      <c r="DD165"/>
      <c r="DE165"/>
      <c r="DF165"/>
      <c r="DG165"/>
      <c r="DH165"/>
      <c r="DI165"/>
      <c r="DJ165"/>
      <c r="DK165"/>
      <c r="DL165"/>
      <c r="DM165" s="6"/>
      <c r="DN165" s="15"/>
      <c r="DO165"/>
      <c r="DP165"/>
      <c r="DQ165"/>
      <c r="DR165"/>
      <c r="DS165"/>
      <c r="DT165"/>
      <c r="DU165"/>
      <c r="DV165"/>
      <c r="DW165"/>
      <c r="DX165"/>
      <c r="DY165" s="6"/>
      <c r="DZ165" s="15"/>
      <c r="EA165"/>
      <c r="EB165"/>
      <c r="EC165"/>
      <c r="ED165"/>
      <c r="EE165"/>
      <c r="EF165"/>
      <c r="EG165"/>
      <c r="EH165"/>
      <c r="EI165"/>
      <c r="EJ165"/>
      <c r="EK165" s="6"/>
      <c r="EL165" s="15"/>
      <c r="EM165"/>
      <c r="EN165"/>
      <c r="EO165"/>
      <c r="EP165"/>
      <c r="EQ165"/>
      <c r="ER165"/>
      <c r="ES165"/>
      <c r="ET165"/>
      <c r="EU165"/>
      <c r="EV165"/>
      <c r="EW165" s="6"/>
      <c r="EX165" s="16">
        <f t="shared" si="51"/>
        <v>15.287671232876713</v>
      </c>
      <c r="EY165" s="16" t="str">
        <f t="shared" si="52"/>
        <v/>
      </c>
      <c r="EZ165" s="16" t="str">
        <f t="shared" si="53"/>
        <v/>
      </c>
      <c r="FA165" s="16" t="str">
        <f t="shared" si="54"/>
        <v/>
      </c>
      <c r="FB165" s="160" t="str">
        <f t="shared" si="55"/>
        <v/>
      </c>
      <c r="FC165" t="s">
        <v>204</v>
      </c>
      <c r="FD165" s="20" t="s">
        <v>126</v>
      </c>
      <c r="FF165" s="209" t="s">
        <v>206</v>
      </c>
      <c r="FH165" s="284">
        <f t="shared" ca="1" si="56"/>
        <v>0</v>
      </c>
      <c r="FI165" s="208">
        <f t="shared" si="57"/>
        <v>1</v>
      </c>
      <c r="FJ165"/>
      <c r="FK165" t="str">
        <f t="shared" si="58"/>
        <v>Votener - Votorantim Comercializadora de Energia Ltda</v>
      </c>
      <c r="FL165" s="201">
        <f t="shared" ca="1" si="59"/>
        <v>617520</v>
      </c>
      <c r="FM165" s="201">
        <f t="shared" ca="1" si="60"/>
        <v>0</v>
      </c>
      <c r="FN165" s="200">
        <f>AB165*AB$2*IF($FC165="V",1,-1)*IF($Q165="Fixo",(CP165-INDEX('Curva Forward'!$C$5:$AN$13,MATCH(CONCATENATE(BD_COMERCIAL!$K165," ",BD_COMERCIAL!$L165),'Curva Forward'!$B$5:$B$13,0),MATCH(FN$4,'Curva Forward'!$C$4:$AN$4,0))),CP165)</f>
        <v>0</v>
      </c>
      <c r="FO165" s="200">
        <f>AC165*AC$2*IF($FC165="V",1,-1)*IF($Q165="Fixo",(CQ165-INDEX('Curva Forward'!$C$5:$AN$13,MATCH(CONCATENATE(BD_COMERCIAL!$K165," ",BD_COMERCIAL!$L165),'Curva Forward'!$B$5:$B$13,0),MATCH(FO$4,'Curva Forward'!$C$4:$AN$4,0))),CQ165)</f>
        <v>0</v>
      </c>
      <c r="FP165" s="200">
        <f>AD165*AD$2*IF($FC165="V",1,-1)*IF($Q165="Fixo",(CR165-INDEX('Curva Forward'!$C$5:$AN$13,MATCH(CONCATENATE(BD_COMERCIAL!$K165," ",BD_COMERCIAL!$L165),'Curva Forward'!$B$5:$B$13,0),MATCH(FP$4,'Curva Forward'!$C$4:$AN$4,0))),CR165)</f>
        <v>0</v>
      </c>
      <c r="FQ165" s="200">
        <f>AE165*AE$2*IF($FC165="V",1,-1)*IF($Q165="Fixo",(CS165-INDEX('Curva Forward'!$C$5:$AN$13,MATCH(CONCATENATE(BD_COMERCIAL!$K165," ",BD_COMERCIAL!$L165),'Curva Forward'!$B$5:$B$13,0),MATCH(FQ$4,'Curva Forward'!$C$4:$AN$4,0))),CS165)</f>
        <v>0</v>
      </c>
      <c r="FR165" s="200">
        <f>AF165*AF$2*IF($FC165="V",1,-1)*IF($Q165="Fixo",(CT165-INDEX('Curva Forward'!$C$5:$AN$13,MATCH(CONCATENATE(BD_COMERCIAL!$K165," ",BD_COMERCIAL!$L165),'Curva Forward'!$B$5:$B$13,0),MATCH(FR$4,'Curva Forward'!$C$4:$AN$4,0))),CT165)</f>
        <v>0</v>
      </c>
      <c r="FS165" s="200">
        <f>AG165*AG$2*IF($FC165="V",1,-1)*IF($Q165="Fixo",(CU165-INDEX('Curva Forward'!$C$5:$AN$13,MATCH(CONCATENATE(BD_COMERCIAL!$K165," ",BD_COMERCIAL!$L165),'Curva Forward'!$B$5:$B$13,0),MATCH(FS$4,'Curva Forward'!$C$4:$AN$4,0))),CU165)</f>
        <v>0</v>
      </c>
      <c r="FT165" s="200">
        <f>AH165*AH$2*IF($FC165="V",1,-1)*IF($Q165="Fixo",(CV165-INDEX('Curva Forward'!$C$5:$AN$13,MATCH(CONCATENATE(BD_COMERCIAL!$K165," ",BD_COMERCIAL!$L165),'Curva Forward'!$B$5:$B$13,0),MATCH(FT$4,'Curva Forward'!$C$4:$AN$4,0))),CV165)</f>
        <v>0</v>
      </c>
      <c r="FU165" s="200">
        <f>AI165*AI$2*IF($FC165="V",1,-1)*IF($Q165="Fixo",(CW165-INDEX('Curva Forward'!$C$5:$AN$13,MATCH(CONCATENATE(BD_COMERCIAL!$K165," ",BD_COMERCIAL!$L165),'Curva Forward'!$B$5:$B$13,0),MATCH(FU$4,'Curva Forward'!$C$4:$AN$4,0))),CW165)</f>
        <v>0</v>
      </c>
      <c r="FV165" s="200">
        <f>AJ165*AJ$2*IF($FC165="V",1,-1)*IF($Q165="Fixo",(CX165-INDEX('Curva Forward'!$C$5:$AN$13,MATCH(CONCATENATE(BD_COMERCIAL!$K165," ",BD_COMERCIAL!$L165),'Curva Forward'!$B$5:$B$13,0),MATCH(FV$4,'Curva Forward'!$C$4:$AN$4,0))),CX165)</f>
        <v>0</v>
      </c>
      <c r="FW165" s="200">
        <f>AK165*AK$2*IF($FC165="V",1,-1)*IF($Q165="Fixo",(CY165-INDEX('Curva Forward'!$C$5:$AN$13,MATCH(CONCATENATE(BD_COMERCIAL!$K165," ",BD_COMERCIAL!$L165),'Curva Forward'!$B$5:$B$13,0),MATCH(FW$4,'Curva Forward'!$C$4:$AN$4,0))),CY165)</f>
        <v>0</v>
      </c>
      <c r="FX165" s="200">
        <f>AL165*AL$2*IF($FC165="V",1,-1)*IF($Q165="Fixo",(CZ165-INDEX('Curva Forward'!$C$5:$AN$13,MATCH(CONCATENATE(BD_COMERCIAL!$K165," ",BD_COMERCIAL!$L165),'Curva Forward'!$B$5:$B$13,0),MATCH(FX$4,'Curva Forward'!$C$4:$AN$4,0))),CZ165)</f>
        <v>0</v>
      </c>
      <c r="FY165" s="200">
        <f>AM165*AM$2*IF($FC165="V",1,-1)*IF($Q165="Fixo",(DA165-INDEX('Curva Forward'!$C$5:$AN$13,MATCH(CONCATENATE(BD_COMERCIAL!$K165," ",BD_COMERCIAL!$L165),'Curva Forward'!$B$5:$B$13,0),MATCH(FY$4,'Curva Forward'!$C$4:$AN$4,0))),DA165)</f>
        <v>617520</v>
      </c>
      <c r="FZ165" s="200">
        <f>AN165*AN$2*IF($FC165="V",1,-1)*IF($Q165="Fixo",(DB165-INDEX('Curva Forward'!$C$5:$AN$13,MATCH(CONCATENATE(BD_COMERCIAL!$K165," ",BD_COMERCIAL!$L165),'Curva Forward'!$B$5:$B$13,0),MATCH(FZ$4,'Curva Forward'!$C$4:$AN$4,0))),DB165)</f>
        <v>0</v>
      </c>
      <c r="GA165" s="200">
        <f>AO165*AO$2*IF($FC165="V",1,-1)*IF($Q165="Fixo",(DC165-INDEX('Curva Forward'!$C$5:$AN$13,MATCH(CONCATENATE(BD_COMERCIAL!$K165," ",BD_COMERCIAL!$L165),'Curva Forward'!$B$5:$B$13,0),MATCH(GA$4,'Curva Forward'!$C$4:$AN$4,0))),DC165)</f>
        <v>0</v>
      </c>
      <c r="GB165" s="200">
        <f>AP165*AP$2*IF($FC165="V",1,-1)*IF($Q165="Fixo",(DD165-INDEX('Curva Forward'!$C$5:$AN$13,MATCH(CONCATENATE(BD_COMERCIAL!$K165," ",BD_COMERCIAL!$L165),'Curva Forward'!$B$5:$B$13,0),MATCH(GB$4,'Curva Forward'!$C$4:$AN$4,0))),DD165)</f>
        <v>0</v>
      </c>
      <c r="GC165" s="200">
        <f>AQ165*AQ$2*IF($FC165="V",1,-1)*IF($Q165="Fixo",(DE165-INDEX('Curva Forward'!$C$5:$AN$13,MATCH(CONCATENATE(BD_COMERCIAL!$K165," ",BD_COMERCIAL!$L165),'Curva Forward'!$B$5:$B$13,0),MATCH(GC$4,'Curva Forward'!$C$4:$AN$4,0))),DE165)</f>
        <v>0</v>
      </c>
      <c r="GD165" s="200">
        <f>AR165*AR$2*IF($FC165="V",1,-1)*IF($Q165="Fixo",(DF165-INDEX('Curva Forward'!$C$5:$AN$13,MATCH(CONCATENATE(BD_COMERCIAL!$K165," ",BD_COMERCIAL!$L165),'Curva Forward'!$B$5:$B$13,0),MATCH(GD$4,'Curva Forward'!$C$4:$AN$4,0))),DF165)</f>
        <v>0</v>
      </c>
      <c r="GE165" s="200">
        <f>AS165*AS$2*IF($FC165="V",1,-1)*IF($Q165="Fixo",(DG165-INDEX('Curva Forward'!$C$5:$AN$13,MATCH(CONCATENATE(BD_COMERCIAL!$K165," ",BD_COMERCIAL!$L165),'Curva Forward'!$B$5:$B$13,0),MATCH(GE$4,'Curva Forward'!$C$4:$AN$4,0))),DG165)</f>
        <v>0</v>
      </c>
      <c r="GF165" s="200">
        <f>AT165*AT$2*IF($FC165="V",1,-1)*IF($Q165="Fixo",(DH165-INDEX('Curva Forward'!$C$5:$AN$13,MATCH(CONCATENATE(BD_COMERCIAL!$K165," ",BD_COMERCIAL!$L165),'Curva Forward'!$B$5:$B$13,0),MATCH(GF$4,'Curva Forward'!$C$4:$AN$4,0))),DH165)</f>
        <v>0</v>
      </c>
      <c r="GG165" s="200">
        <f>AU165*AU$2*IF($FC165="V",1,-1)*IF($Q165="Fixo",(DI165-INDEX('Curva Forward'!$C$5:$AN$13,MATCH(CONCATENATE(BD_COMERCIAL!$K165," ",BD_COMERCIAL!$L165),'Curva Forward'!$B$5:$B$13,0),MATCH(GG$4,'Curva Forward'!$C$4:$AN$4,0))),DI165)</f>
        <v>0</v>
      </c>
      <c r="GH165" s="200">
        <f>AV165*AV$2*IF($FC165="V",1,-1)*IF($Q165="Fixo",(DJ165-INDEX('Curva Forward'!$C$5:$AN$13,MATCH(CONCATENATE(BD_COMERCIAL!$K165," ",BD_COMERCIAL!$L165),'Curva Forward'!$B$5:$B$13,0),MATCH(GH$4,'Curva Forward'!$C$4:$AN$4,0))),DJ165)</f>
        <v>0</v>
      </c>
      <c r="GI165" s="200">
        <f>AW165*AW$2*IF($FC165="V",1,-1)*IF($Q165="Fixo",(DK165-INDEX('Curva Forward'!$C$5:$AN$13,MATCH(CONCATENATE(BD_COMERCIAL!$K165," ",BD_COMERCIAL!$L165),'Curva Forward'!$B$5:$B$13,0),MATCH(GI$4,'Curva Forward'!$C$4:$AN$4,0))),DK165)</f>
        <v>0</v>
      </c>
      <c r="GJ165" s="200">
        <f>AX165*AX$2*IF($FC165="V",1,-1)*IF($Q165="Fixo",(DL165-INDEX('Curva Forward'!$C$5:$AN$13,MATCH(CONCATENATE(BD_COMERCIAL!$K165," ",BD_COMERCIAL!$L165),'Curva Forward'!$B$5:$B$13,0),MATCH(GJ$4,'Curva Forward'!$C$4:$AN$4,0))),DL165)</f>
        <v>0</v>
      </c>
      <c r="GK165" s="200">
        <f>AY165*AY$2*IF($FC165="V",1,-1)*IF($Q165="Fixo",(DM165-INDEX('Curva Forward'!$C$5:$AN$13,MATCH(CONCATENATE(BD_COMERCIAL!$K165," ",BD_COMERCIAL!$L165),'Curva Forward'!$B$5:$B$13,0),MATCH(GK$4,'Curva Forward'!$C$4:$AN$4,0))),DM165)</f>
        <v>0</v>
      </c>
      <c r="GL165" s="200">
        <f>IF(EZ165="",0,CL165*CL$2*IF($FC165="V",1,-1)*IF($Q165="Fixo",(EZ165-INDEX('Curva Forward'!$C$5:$AN$13,MATCH(CONCATENATE(BD_COMERCIAL!$K165," ",BD_COMERCIAL!$L165),'Curva Forward'!$B$5:$B$13,0),MATCH(GL$4,'Curva Forward'!$C$4:$AN$4,0))),EZ165))</f>
        <v>0</v>
      </c>
      <c r="GM165" s="200">
        <f>IF(FA165="",0,CM165*CM$2*IF($FC165="V",1,-1)*IF($Q165="Fixo",(FA165-INDEX('Curva Forward'!$C$5:$AN$13,MATCH(CONCATENATE(BD_COMERCIAL!$K165," ",BD_COMERCIAL!$L165),'Curva Forward'!$B$5:$B$13,0),MATCH(GM$4,'Curva Forward'!$C$4:$AN$4,0))),FA165))</f>
        <v>0</v>
      </c>
      <c r="GN165" s="200">
        <f>IF(FB165="",0,CN165*CN$2*IF($FC165="V",1,-1)*IF($Q165="Fixo",(FB165-INDEX('Curva Forward'!$C$5:$AN$13,MATCH(CONCATENATE(BD_COMERCIAL!$K165," ",BD_COMERCIAL!$L165),'Curva Forward'!$B$5:$B$13,0),MATCH(GN$4,'Curva Forward'!$C$4:$AN$4,0))),FB165))</f>
        <v>0</v>
      </c>
      <c r="GO165" s="201">
        <f t="shared" ca="1" si="61"/>
        <v>0</v>
      </c>
      <c r="GP165" s="201">
        <f t="shared" ca="1" si="62"/>
        <v>0</v>
      </c>
    </row>
    <row r="166" spans="1:198" s="117" customFormat="1" x14ac:dyDescent="0.25">
      <c r="A166" s="6"/>
      <c r="B166" s="7" t="s">
        <v>510</v>
      </c>
      <c r="C166" s="8">
        <v>44575</v>
      </c>
      <c r="D166" s="9" t="s">
        <v>124</v>
      </c>
      <c r="E166" s="9" t="s">
        <v>125</v>
      </c>
      <c r="F166" s="113">
        <v>3780401000108</v>
      </c>
      <c r="G166" s="10" t="s">
        <v>256</v>
      </c>
      <c r="H166" s="113">
        <v>13700609000115</v>
      </c>
      <c r="I166" s="9" t="s">
        <v>126</v>
      </c>
      <c r="J166" s="166" t="s">
        <v>467</v>
      </c>
      <c r="K166" s="10" t="s">
        <v>127</v>
      </c>
      <c r="L166" s="84" t="s">
        <v>22</v>
      </c>
      <c r="M166" s="11">
        <v>44621</v>
      </c>
      <c r="N166" s="12">
        <v>44651</v>
      </c>
      <c r="O166" s="10">
        <v>1</v>
      </c>
      <c r="P166" s="84">
        <v>124</v>
      </c>
      <c r="Q166" s="84" t="s">
        <v>128</v>
      </c>
      <c r="R166" s="10" t="s">
        <v>129</v>
      </c>
      <c r="S166" s="14" t="s">
        <v>135</v>
      </c>
      <c r="T166" s="11"/>
      <c r="U166" s="12"/>
      <c r="V166" s="257" t="str">
        <f ca="1">IF(U166="","",
IF(U166="NA","",
IFERROR(VLOOKUP(EOMONTH(M166,-2)+1,IPCA!$A:$B,2,0),
VLOOKUP(EOMONTH(TODAY(),-2)+1,IPCA!$A:$B,2,0))/
VLOOKUP(EOMONTH(U166,-2)+1,IPCA!$A:$B,2,0)*
P166))</f>
        <v/>
      </c>
      <c r="W166" s="84"/>
      <c r="X166" s="13" t="s">
        <v>133</v>
      </c>
      <c r="Y166" s="166"/>
      <c r="Z166" s="107"/>
      <c r="AA166" s="108"/>
      <c r="AB166" s="15"/>
      <c r="AC166"/>
      <c r="AD166">
        <v>1</v>
      </c>
      <c r="AE166"/>
      <c r="AF166"/>
      <c r="AG166"/>
      <c r="AH166"/>
      <c r="AI166"/>
      <c r="AJ166"/>
      <c r="AK166"/>
      <c r="AL166"/>
      <c r="AM166" s="6"/>
      <c r="AN166" s="15"/>
      <c r="AO166"/>
      <c r="AP166"/>
      <c r="AQ166"/>
      <c r="AR166"/>
      <c r="AS166"/>
      <c r="AT166"/>
      <c r="AU166"/>
      <c r="AV166"/>
      <c r="AW166"/>
      <c r="AX166"/>
      <c r="AY166" s="6"/>
      <c r="AZ166" s="15"/>
      <c r="BA166"/>
      <c r="BB166"/>
      <c r="BC166"/>
      <c r="BD166"/>
      <c r="BE166"/>
      <c r="BF166"/>
      <c r="BG166"/>
      <c r="BH166"/>
      <c r="BI166"/>
      <c r="BJ166"/>
      <c r="BK166" s="6"/>
      <c r="BL166" s="15"/>
      <c r="BM166"/>
      <c r="BN166"/>
      <c r="BO166"/>
      <c r="BP166"/>
      <c r="BQ166"/>
      <c r="BR166"/>
      <c r="BS166"/>
      <c r="BT166"/>
      <c r="BU166"/>
      <c r="BV166"/>
      <c r="BW166" s="6"/>
      <c r="BX166" s="15"/>
      <c r="BY166"/>
      <c r="BZ166"/>
      <c r="CA166"/>
      <c r="CB166"/>
      <c r="CC166"/>
      <c r="CD166"/>
      <c r="CE166"/>
      <c r="CF166"/>
      <c r="CG166"/>
      <c r="CH166"/>
      <c r="CI166" s="6"/>
      <c r="CJ166" s="16">
        <f t="shared" si="46"/>
        <v>8.4931506849315067E-2</v>
      </c>
      <c r="CK166" s="16" t="str">
        <f t="shared" si="47"/>
        <v/>
      </c>
      <c r="CL166" s="16" t="str">
        <f t="shared" si="48"/>
        <v/>
      </c>
      <c r="CM166" s="16" t="str">
        <f t="shared" si="49"/>
        <v/>
      </c>
      <c r="CN166" s="16" t="str">
        <f t="shared" si="50"/>
        <v/>
      </c>
      <c r="CO166" s="18"/>
      <c r="CP166" s="15"/>
      <c r="CQ166"/>
      <c r="CR166">
        <v>124</v>
      </c>
      <c r="CS166"/>
      <c r="CT166"/>
      <c r="CU166"/>
      <c r="CV166"/>
      <c r="CW166"/>
      <c r="CX166"/>
      <c r="CY166"/>
      <c r="CZ166"/>
      <c r="DA166" s="6"/>
      <c r="DB166" s="15"/>
      <c r="DC166"/>
      <c r="DD166"/>
      <c r="DE166"/>
      <c r="DF166"/>
      <c r="DG166"/>
      <c r="DH166"/>
      <c r="DI166"/>
      <c r="DJ166"/>
      <c r="DK166"/>
      <c r="DL166"/>
      <c r="DM166" s="6"/>
      <c r="DN166" s="15"/>
      <c r="DO166"/>
      <c r="DP166"/>
      <c r="DQ166"/>
      <c r="DR166"/>
      <c r="DS166"/>
      <c r="DT166"/>
      <c r="DU166"/>
      <c r="DV166"/>
      <c r="DW166"/>
      <c r="DX166"/>
      <c r="DY166" s="6"/>
      <c r="DZ166" s="15"/>
      <c r="EA166"/>
      <c r="EB166"/>
      <c r="EC166"/>
      <c r="ED166"/>
      <c r="EE166"/>
      <c r="EF166"/>
      <c r="EG166"/>
      <c r="EH166"/>
      <c r="EI166"/>
      <c r="EJ166"/>
      <c r="EK166" s="6"/>
      <c r="EL166" s="15"/>
      <c r="EM166"/>
      <c r="EN166"/>
      <c r="EO166"/>
      <c r="EP166"/>
      <c r="EQ166"/>
      <c r="ER166"/>
      <c r="ES166"/>
      <c r="ET166"/>
      <c r="EU166"/>
      <c r="EV166"/>
      <c r="EW166" s="6"/>
      <c r="EX166" s="16">
        <f t="shared" si="51"/>
        <v>10.531506849315068</v>
      </c>
      <c r="EY166" s="16" t="str">
        <f t="shared" si="52"/>
        <v/>
      </c>
      <c r="EZ166" s="16" t="str">
        <f t="shared" si="53"/>
        <v/>
      </c>
      <c r="FA166" s="16" t="str">
        <f t="shared" si="54"/>
        <v/>
      </c>
      <c r="FB166" s="160" t="str">
        <f t="shared" si="55"/>
        <v/>
      </c>
      <c r="FC166" t="s">
        <v>204</v>
      </c>
      <c r="FD166" s="20" t="s">
        <v>126</v>
      </c>
      <c r="FF166" s="209" t="s">
        <v>206</v>
      </c>
      <c r="FH166" s="284">
        <f t="shared" ca="1" si="56"/>
        <v>0</v>
      </c>
      <c r="FI166" s="208">
        <f t="shared" si="57"/>
        <v>1</v>
      </c>
      <c r="FJ166"/>
      <c r="FK166" t="str">
        <f t="shared" si="58"/>
        <v>Bolt Energy Comercializadora de Energia Ltda.</v>
      </c>
      <c r="FL166" s="201">
        <f t="shared" ca="1" si="59"/>
        <v>49848</v>
      </c>
      <c r="FM166" s="201">
        <f t="shared" ca="1" si="60"/>
        <v>0</v>
      </c>
      <c r="FN166" s="200">
        <f>AB166*AB$2*IF($FC166="V",1,-1)*IF($Q166="Fixo",(CP166-INDEX('Curva Forward'!$C$5:$AN$13,MATCH(CONCATENATE(BD_COMERCIAL!$K166," ",BD_COMERCIAL!$L166),'Curva Forward'!$B$5:$B$13,0),MATCH(FN$4,'Curva Forward'!$C$4:$AN$4,0))),CP166)</f>
        <v>0</v>
      </c>
      <c r="FO166" s="200">
        <f>AC166*AC$2*IF($FC166="V",1,-1)*IF($Q166="Fixo",(CQ166-INDEX('Curva Forward'!$C$5:$AN$13,MATCH(CONCATENATE(BD_COMERCIAL!$K166," ",BD_COMERCIAL!$L166),'Curva Forward'!$B$5:$B$13,0),MATCH(FO$4,'Curva Forward'!$C$4:$AN$4,0))),CQ166)</f>
        <v>0</v>
      </c>
      <c r="FP166" s="200">
        <f>AD166*AD$2*IF($FC166="V",1,-1)*IF($Q166="Fixo",(CR166-INDEX('Curva Forward'!$C$5:$AN$13,MATCH(CONCATENATE(BD_COMERCIAL!$K166," ",BD_COMERCIAL!$L166),'Curva Forward'!$B$5:$B$13,0),MATCH(FP$4,'Curva Forward'!$C$4:$AN$4,0))),CR166)</f>
        <v>49848</v>
      </c>
      <c r="FQ166" s="200">
        <f>AE166*AE$2*IF($FC166="V",1,-1)*IF($Q166="Fixo",(CS166-INDEX('Curva Forward'!$C$5:$AN$13,MATCH(CONCATENATE(BD_COMERCIAL!$K166," ",BD_COMERCIAL!$L166),'Curva Forward'!$B$5:$B$13,0),MATCH(FQ$4,'Curva Forward'!$C$4:$AN$4,0))),CS166)</f>
        <v>0</v>
      </c>
      <c r="FR166" s="200">
        <f>AF166*AF$2*IF($FC166="V",1,-1)*IF($Q166="Fixo",(CT166-INDEX('Curva Forward'!$C$5:$AN$13,MATCH(CONCATENATE(BD_COMERCIAL!$K166," ",BD_COMERCIAL!$L166),'Curva Forward'!$B$5:$B$13,0),MATCH(FR$4,'Curva Forward'!$C$4:$AN$4,0))),CT166)</f>
        <v>0</v>
      </c>
      <c r="FS166" s="200">
        <f>AG166*AG$2*IF($FC166="V",1,-1)*IF($Q166="Fixo",(CU166-INDEX('Curva Forward'!$C$5:$AN$13,MATCH(CONCATENATE(BD_COMERCIAL!$K166," ",BD_COMERCIAL!$L166),'Curva Forward'!$B$5:$B$13,0),MATCH(FS$4,'Curva Forward'!$C$4:$AN$4,0))),CU166)</f>
        <v>0</v>
      </c>
      <c r="FT166" s="200">
        <f>AH166*AH$2*IF($FC166="V",1,-1)*IF($Q166="Fixo",(CV166-INDEX('Curva Forward'!$C$5:$AN$13,MATCH(CONCATENATE(BD_COMERCIAL!$K166," ",BD_COMERCIAL!$L166),'Curva Forward'!$B$5:$B$13,0),MATCH(FT$4,'Curva Forward'!$C$4:$AN$4,0))),CV166)</f>
        <v>0</v>
      </c>
      <c r="FU166" s="200">
        <f>AI166*AI$2*IF($FC166="V",1,-1)*IF($Q166="Fixo",(CW166-INDEX('Curva Forward'!$C$5:$AN$13,MATCH(CONCATENATE(BD_COMERCIAL!$K166," ",BD_COMERCIAL!$L166),'Curva Forward'!$B$5:$B$13,0),MATCH(FU$4,'Curva Forward'!$C$4:$AN$4,0))),CW166)</f>
        <v>0</v>
      </c>
      <c r="FV166" s="200">
        <f>AJ166*AJ$2*IF($FC166="V",1,-1)*IF($Q166="Fixo",(CX166-INDEX('Curva Forward'!$C$5:$AN$13,MATCH(CONCATENATE(BD_COMERCIAL!$K166," ",BD_COMERCIAL!$L166),'Curva Forward'!$B$5:$B$13,0),MATCH(FV$4,'Curva Forward'!$C$4:$AN$4,0))),CX166)</f>
        <v>0</v>
      </c>
      <c r="FW166" s="200">
        <f>AK166*AK$2*IF($FC166="V",1,-1)*IF($Q166="Fixo",(CY166-INDEX('Curva Forward'!$C$5:$AN$13,MATCH(CONCATENATE(BD_COMERCIAL!$K166," ",BD_COMERCIAL!$L166),'Curva Forward'!$B$5:$B$13,0),MATCH(FW$4,'Curva Forward'!$C$4:$AN$4,0))),CY166)</f>
        <v>0</v>
      </c>
      <c r="FX166" s="200">
        <f>AL166*AL$2*IF($FC166="V",1,-1)*IF($Q166="Fixo",(CZ166-INDEX('Curva Forward'!$C$5:$AN$13,MATCH(CONCATENATE(BD_COMERCIAL!$K166," ",BD_COMERCIAL!$L166),'Curva Forward'!$B$5:$B$13,0),MATCH(FX$4,'Curva Forward'!$C$4:$AN$4,0))),CZ166)</f>
        <v>0</v>
      </c>
      <c r="FY166" s="200">
        <f>AM166*AM$2*IF($FC166="V",1,-1)*IF($Q166="Fixo",(DA166-INDEX('Curva Forward'!$C$5:$AN$13,MATCH(CONCATENATE(BD_COMERCIAL!$K166," ",BD_COMERCIAL!$L166),'Curva Forward'!$B$5:$B$13,0),MATCH(FY$4,'Curva Forward'!$C$4:$AN$4,0))),DA166)</f>
        <v>0</v>
      </c>
      <c r="FZ166" s="200">
        <f>AN166*AN$2*IF($FC166="V",1,-1)*IF($Q166="Fixo",(DB166-INDEX('Curva Forward'!$C$5:$AN$13,MATCH(CONCATENATE(BD_COMERCIAL!$K166," ",BD_COMERCIAL!$L166),'Curva Forward'!$B$5:$B$13,0),MATCH(FZ$4,'Curva Forward'!$C$4:$AN$4,0))),DB166)</f>
        <v>0</v>
      </c>
      <c r="GA166" s="200">
        <f>AO166*AO$2*IF($FC166="V",1,-1)*IF($Q166="Fixo",(DC166-INDEX('Curva Forward'!$C$5:$AN$13,MATCH(CONCATENATE(BD_COMERCIAL!$K166," ",BD_COMERCIAL!$L166),'Curva Forward'!$B$5:$B$13,0),MATCH(GA$4,'Curva Forward'!$C$4:$AN$4,0))),DC166)</f>
        <v>0</v>
      </c>
      <c r="GB166" s="200">
        <f>AP166*AP$2*IF($FC166="V",1,-1)*IF($Q166="Fixo",(DD166-INDEX('Curva Forward'!$C$5:$AN$13,MATCH(CONCATENATE(BD_COMERCIAL!$K166," ",BD_COMERCIAL!$L166),'Curva Forward'!$B$5:$B$13,0),MATCH(GB$4,'Curva Forward'!$C$4:$AN$4,0))),DD166)</f>
        <v>0</v>
      </c>
      <c r="GC166" s="200">
        <f>AQ166*AQ$2*IF($FC166="V",1,-1)*IF($Q166="Fixo",(DE166-INDEX('Curva Forward'!$C$5:$AN$13,MATCH(CONCATENATE(BD_COMERCIAL!$K166," ",BD_COMERCIAL!$L166),'Curva Forward'!$B$5:$B$13,0),MATCH(GC$4,'Curva Forward'!$C$4:$AN$4,0))),DE166)</f>
        <v>0</v>
      </c>
      <c r="GD166" s="200">
        <f>AR166*AR$2*IF($FC166="V",1,-1)*IF($Q166="Fixo",(DF166-INDEX('Curva Forward'!$C$5:$AN$13,MATCH(CONCATENATE(BD_COMERCIAL!$K166," ",BD_COMERCIAL!$L166),'Curva Forward'!$B$5:$B$13,0),MATCH(GD$4,'Curva Forward'!$C$4:$AN$4,0))),DF166)</f>
        <v>0</v>
      </c>
      <c r="GE166" s="200">
        <f>AS166*AS$2*IF($FC166="V",1,-1)*IF($Q166="Fixo",(DG166-INDEX('Curva Forward'!$C$5:$AN$13,MATCH(CONCATENATE(BD_COMERCIAL!$K166," ",BD_COMERCIAL!$L166),'Curva Forward'!$B$5:$B$13,0),MATCH(GE$4,'Curva Forward'!$C$4:$AN$4,0))),DG166)</f>
        <v>0</v>
      </c>
      <c r="GF166" s="200">
        <f>AT166*AT$2*IF($FC166="V",1,-1)*IF($Q166="Fixo",(DH166-INDEX('Curva Forward'!$C$5:$AN$13,MATCH(CONCATENATE(BD_COMERCIAL!$K166," ",BD_COMERCIAL!$L166),'Curva Forward'!$B$5:$B$13,0),MATCH(GF$4,'Curva Forward'!$C$4:$AN$4,0))),DH166)</f>
        <v>0</v>
      </c>
      <c r="GG166" s="200">
        <f>AU166*AU$2*IF($FC166="V",1,-1)*IF($Q166="Fixo",(DI166-INDEX('Curva Forward'!$C$5:$AN$13,MATCH(CONCATENATE(BD_COMERCIAL!$K166," ",BD_COMERCIAL!$L166),'Curva Forward'!$B$5:$B$13,0),MATCH(GG$4,'Curva Forward'!$C$4:$AN$4,0))),DI166)</f>
        <v>0</v>
      </c>
      <c r="GH166" s="200">
        <f>AV166*AV$2*IF($FC166="V",1,-1)*IF($Q166="Fixo",(DJ166-INDEX('Curva Forward'!$C$5:$AN$13,MATCH(CONCATENATE(BD_COMERCIAL!$K166," ",BD_COMERCIAL!$L166),'Curva Forward'!$B$5:$B$13,0),MATCH(GH$4,'Curva Forward'!$C$4:$AN$4,0))),DJ166)</f>
        <v>0</v>
      </c>
      <c r="GI166" s="200">
        <f>AW166*AW$2*IF($FC166="V",1,-1)*IF($Q166="Fixo",(DK166-INDEX('Curva Forward'!$C$5:$AN$13,MATCH(CONCATENATE(BD_COMERCIAL!$K166," ",BD_COMERCIAL!$L166),'Curva Forward'!$B$5:$B$13,0),MATCH(GI$4,'Curva Forward'!$C$4:$AN$4,0))),DK166)</f>
        <v>0</v>
      </c>
      <c r="GJ166" s="200">
        <f>AX166*AX$2*IF($FC166="V",1,-1)*IF($Q166="Fixo",(DL166-INDEX('Curva Forward'!$C$5:$AN$13,MATCH(CONCATENATE(BD_COMERCIAL!$K166," ",BD_COMERCIAL!$L166),'Curva Forward'!$B$5:$B$13,0),MATCH(GJ$4,'Curva Forward'!$C$4:$AN$4,0))),DL166)</f>
        <v>0</v>
      </c>
      <c r="GK166" s="200">
        <f>AY166*AY$2*IF($FC166="V",1,-1)*IF($Q166="Fixo",(DM166-INDEX('Curva Forward'!$C$5:$AN$13,MATCH(CONCATENATE(BD_COMERCIAL!$K166," ",BD_COMERCIAL!$L166),'Curva Forward'!$B$5:$B$13,0),MATCH(GK$4,'Curva Forward'!$C$4:$AN$4,0))),DM166)</f>
        <v>0</v>
      </c>
      <c r="GL166" s="200">
        <f>IF(EZ166="",0,CL166*CL$2*IF($FC166="V",1,-1)*IF($Q166="Fixo",(EZ166-INDEX('Curva Forward'!$C$5:$AN$13,MATCH(CONCATENATE(BD_COMERCIAL!$K166," ",BD_COMERCIAL!$L166),'Curva Forward'!$B$5:$B$13,0),MATCH(GL$4,'Curva Forward'!$C$4:$AN$4,0))),EZ166))</f>
        <v>0</v>
      </c>
      <c r="GM166" s="200">
        <f>IF(FA166="",0,CM166*CM$2*IF($FC166="V",1,-1)*IF($Q166="Fixo",(FA166-INDEX('Curva Forward'!$C$5:$AN$13,MATCH(CONCATENATE(BD_COMERCIAL!$K166," ",BD_COMERCIAL!$L166),'Curva Forward'!$B$5:$B$13,0),MATCH(GM$4,'Curva Forward'!$C$4:$AN$4,0))),FA166))</f>
        <v>0</v>
      </c>
      <c r="GN166" s="200">
        <f>IF(FB166="",0,CN166*CN$2*IF($FC166="V",1,-1)*IF($Q166="Fixo",(FB166-INDEX('Curva Forward'!$C$5:$AN$13,MATCH(CONCATENATE(BD_COMERCIAL!$K166," ",BD_COMERCIAL!$L166),'Curva Forward'!$B$5:$B$13,0),MATCH(GN$4,'Curva Forward'!$C$4:$AN$4,0))),FB166))</f>
        <v>0</v>
      </c>
      <c r="GO166" s="201">
        <f t="shared" ca="1" si="61"/>
        <v>0</v>
      </c>
      <c r="GP166" s="201">
        <f t="shared" ca="1" si="62"/>
        <v>0</v>
      </c>
    </row>
    <row r="167" spans="1:198" s="117" customFormat="1" x14ac:dyDescent="0.25">
      <c r="A167" s="6"/>
      <c r="B167" s="7" t="s">
        <v>511</v>
      </c>
      <c r="C167" s="8">
        <v>44575</v>
      </c>
      <c r="D167" s="9" t="s">
        <v>124</v>
      </c>
      <c r="E167" s="9" t="s">
        <v>125</v>
      </c>
      <c r="F167" s="113">
        <v>3780401000108</v>
      </c>
      <c r="G167" s="10" t="s">
        <v>233</v>
      </c>
      <c r="H167" s="113">
        <v>8773135000100</v>
      </c>
      <c r="I167" s="9" t="s">
        <v>126</v>
      </c>
      <c r="J167" s="166" t="s">
        <v>467</v>
      </c>
      <c r="K167" s="10" t="s">
        <v>127</v>
      </c>
      <c r="L167" s="84" t="s">
        <v>22</v>
      </c>
      <c r="M167" s="11">
        <v>44652</v>
      </c>
      <c r="N167" s="12">
        <v>44681</v>
      </c>
      <c r="O167" s="10">
        <v>0.6</v>
      </c>
      <c r="P167" s="84">
        <v>124</v>
      </c>
      <c r="Q167" s="84" t="s">
        <v>128</v>
      </c>
      <c r="R167" s="10" t="s">
        <v>129</v>
      </c>
      <c r="S167" s="14" t="s">
        <v>135</v>
      </c>
      <c r="T167" s="11"/>
      <c r="U167" s="12"/>
      <c r="V167" s="257" t="str">
        <f ca="1">IF(U167="","",
IF(U167="NA","",
IFERROR(VLOOKUP(EOMONTH(M167,-2)+1,IPCA!$A:$B,2,0),
VLOOKUP(EOMONTH(TODAY(),-2)+1,IPCA!$A:$B,2,0))/
VLOOKUP(EOMONTH(U167,-2)+1,IPCA!$A:$B,2,0)*
P167))</f>
        <v/>
      </c>
      <c r="W167" s="84"/>
      <c r="X167" s="13" t="s">
        <v>133</v>
      </c>
      <c r="Y167" s="166"/>
      <c r="Z167" s="107"/>
      <c r="AA167" s="108"/>
      <c r="AB167" s="15"/>
      <c r="AC167"/>
      <c r="AD167"/>
      <c r="AE167">
        <v>0.6</v>
      </c>
      <c r="AF167"/>
      <c r="AG167"/>
      <c r="AH167"/>
      <c r="AI167"/>
      <c r="AJ167"/>
      <c r="AK167"/>
      <c r="AL167"/>
      <c r="AM167" s="6"/>
      <c r="AN167" s="15"/>
      <c r="AO167"/>
      <c r="AP167"/>
      <c r="AQ167"/>
      <c r="AR167"/>
      <c r="AS167"/>
      <c r="AT167"/>
      <c r="AU167"/>
      <c r="AV167"/>
      <c r="AW167"/>
      <c r="AX167"/>
      <c r="AY167" s="6"/>
      <c r="AZ167" s="15"/>
      <c r="BA167"/>
      <c r="BB167"/>
      <c r="BC167"/>
      <c r="BD167"/>
      <c r="BE167"/>
      <c r="BF167"/>
      <c r="BG167"/>
      <c r="BH167"/>
      <c r="BI167"/>
      <c r="BJ167"/>
      <c r="BK167" s="6"/>
      <c r="BL167" s="15"/>
      <c r="BM167"/>
      <c r="BN167"/>
      <c r="BO167"/>
      <c r="BP167"/>
      <c r="BQ167"/>
      <c r="BR167"/>
      <c r="BS167"/>
      <c r="BT167"/>
      <c r="BU167"/>
      <c r="BV167"/>
      <c r="BW167" s="6"/>
      <c r="BX167" s="15"/>
      <c r="BY167"/>
      <c r="BZ167"/>
      <c r="CA167"/>
      <c r="CB167"/>
      <c r="CC167"/>
      <c r="CD167"/>
      <c r="CE167"/>
      <c r="CF167"/>
      <c r="CG167"/>
      <c r="CH167"/>
      <c r="CI167" s="6"/>
      <c r="CJ167" s="16">
        <f t="shared" si="46"/>
        <v>4.9315068493150684E-2</v>
      </c>
      <c r="CK167" s="16" t="str">
        <f t="shared" si="47"/>
        <v/>
      </c>
      <c r="CL167" s="16" t="str">
        <f t="shared" si="48"/>
        <v/>
      </c>
      <c r="CM167" s="16" t="str">
        <f t="shared" si="49"/>
        <v/>
      </c>
      <c r="CN167" s="16" t="str">
        <f t="shared" si="50"/>
        <v/>
      </c>
      <c r="CO167" s="18"/>
      <c r="CP167" s="15"/>
      <c r="CQ167"/>
      <c r="CR167"/>
      <c r="CS167">
        <v>124</v>
      </c>
      <c r="CT167"/>
      <c r="CU167"/>
      <c r="CV167"/>
      <c r="CW167"/>
      <c r="CX167"/>
      <c r="CY167"/>
      <c r="CZ167"/>
      <c r="DA167" s="6"/>
      <c r="DB167" s="15"/>
      <c r="DC167"/>
      <c r="DD167"/>
      <c r="DE167"/>
      <c r="DF167"/>
      <c r="DG167"/>
      <c r="DH167"/>
      <c r="DI167"/>
      <c r="DJ167"/>
      <c r="DK167"/>
      <c r="DL167"/>
      <c r="DM167" s="6"/>
      <c r="DN167" s="15"/>
      <c r="DO167"/>
      <c r="DP167"/>
      <c r="DQ167"/>
      <c r="DR167"/>
      <c r="DS167"/>
      <c r="DT167"/>
      <c r="DU167"/>
      <c r="DV167"/>
      <c r="DW167"/>
      <c r="DX167"/>
      <c r="DY167" s="6"/>
      <c r="DZ167" s="15"/>
      <c r="EA167"/>
      <c r="EB167"/>
      <c r="EC167"/>
      <c r="ED167"/>
      <c r="EE167"/>
      <c r="EF167"/>
      <c r="EG167"/>
      <c r="EH167"/>
      <c r="EI167"/>
      <c r="EJ167"/>
      <c r="EK167" s="6"/>
      <c r="EL167" s="15"/>
      <c r="EM167"/>
      <c r="EN167"/>
      <c r="EO167"/>
      <c r="EP167"/>
      <c r="EQ167"/>
      <c r="ER167"/>
      <c r="ES167"/>
      <c r="ET167"/>
      <c r="EU167"/>
      <c r="EV167"/>
      <c r="EW167" s="6"/>
      <c r="EX167" s="16">
        <f t="shared" si="51"/>
        <v>10.191780821917808</v>
      </c>
      <c r="EY167" s="16" t="str">
        <f t="shared" si="52"/>
        <v/>
      </c>
      <c r="EZ167" s="16" t="str">
        <f t="shared" si="53"/>
        <v/>
      </c>
      <c r="FA167" s="16" t="str">
        <f t="shared" si="54"/>
        <v/>
      </c>
      <c r="FB167" s="160" t="str">
        <f t="shared" si="55"/>
        <v/>
      </c>
      <c r="FC167" t="s">
        <v>204</v>
      </c>
      <c r="FD167" s="20" t="s">
        <v>126</v>
      </c>
      <c r="FF167" s="209" t="s">
        <v>206</v>
      </c>
      <c r="FH167" s="284">
        <f t="shared" ca="1" si="56"/>
        <v>0</v>
      </c>
      <c r="FI167" s="208">
        <f t="shared" si="57"/>
        <v>0.96666666666666667</v>
      </c>
      <c r="FJ167"/>
      <c r="FK167" t="str">
        <f t="shared" si="58"/>
        <v>2W Energia S.A</v>
      </c>
      <c r="FL167" s="201">
        <f t="shared" ca="1" si="59"/>
        <v>28944</v>
      </c>
      <c r="FM167" s="201">
        <f t="shared" ca="1" si="60"/>
        <v>0</v>
      </c>
      <c r="FN167" s="200">
        <f>AB167*AB$2*IF($FC167="V",1,-1)*IF($Q167="Fixo",(CP167-INDEX('Curva Forward'!$C$5:$AN$13,MATCH(CONCATENATE(BD_COMERCIAL!$K167," ",BD_COMERCIAL!$L167),'Curva Forward'!$B$5:$B$13,0),MATCH(FN$4,'Curva Forward'!$C$4:$AN$4,0))),CP167)</f>
        <v>0</v>
      </c>
      <c r="FO167" s="200">
        <f>AC167*AC$2*IF($FC167="V",1,-1)*IF($Q167="Fixo",(CQ167-INDEX('Curva Forward'!$C$5:$AN$13,MATCH(CONCATENATE(BD_COMERCIAL!$K167," ",BD_COMERCIAL!$L167),'Curva Forward'!$B$5:$B$13,0),MATCH(FO$4,'Curva Forward'!$C$4:$AN$4,0))),CQ167)</f>
        <v>0</v>
      </c>
      <c r="FP167" s="200">
        <f>AD167*AD$2*IF($FC167="V",1,-1)*IF($Q167="Fixo",(CR167-INDEX('Curva Forward'!$C$5:$AN$13,MATCH(CONCATENATE(BD_COMERCIAL!$K167," ",BD_COMERCIAL!$L167),'Curva Forward'!$B$5:$B$13,0),MATCH(FP$4,'Curva Forward'!$C$4:$AN$4,0))),CR167)</f>
        <v>0</v>
      </c>
      <c r="FQ167" s="200">
        <f>AE167*AE$2*IF($FC167="V",1,-1)*IF($Q167="Fixo",(CS167-INDEX('Curva Forward'!$C$5:$AN$13,MATCH(CONCATENATE(BD_COMERCIAL!$K167," ",BD_COMERCIAL!$L167),'Curva Forward'!$B$5:$B$13,0),MATCH(FQ$4,'Curva Forward'!$C$4:$AN$4,0))),CS167)</f>
        <v>28944</v>
      </c>
      <c r="FR167" s="200">
        <f>AF167*AF$2*IF($FC167="V",1,-1)*IF($Q167="Fixo",(CT167-INDEX('Curva Forward'!$C$5:$AN$13,MATCH(CONCATENATE(BD_COMERCIAL!$K167," ",BD_COMERCIAL!$L167),'Curva Forward'!$B$5:$B$13,0),MATCH(FR$4,'Curva Forward'!$C$4:$AN$4,0))),CT167)</f>
        <v>0</v>
      </c>
      <c r="FS167" s="200">
        <f>AG167*AG$2*IF($FC167="V",1,-1)*IF($Q167="Fixo",(CU167-INDEX('Curva Forward'!$C$5:$AN$13,MATCH(CONCATENATE(BD_COMERCIAL!$K167," ",BD_COMERCIAL!$L167),'Curva Forward'!$B$5:$B$13,0),MATCH(FS$4,'Curva Forward'!$C$4:$AN$4,0))),CU167)</f>
        <v>0</v>
      </c>
      <c r="FT167" s="200">
        <f>AH167*AH$2*IF($FC167="V",1,-1)*IF($Q167="Fixo",(CV167-INDEX('Curva Forward'!$C$5:$AN$13,MATCH(CONCATENATE(BD_COMERCIAL!$K167," ",BD_COMERCIAL!$L167),'Curva Forward'!$B$5:$B$13,0),MATCH(FT$4,'Curva Forward'!$C$4:$AN$4,0))),CV167)</f>
        <v>0</v>
      </c>
      <c r="FU167" s="200">
        <f>AI167*AI$2*IF($FC167="V",1,-1)*IF($Q167="Fixo",(CW167-INDEX('Curva Forward'!$C$5:$AN$13,MATCH(CONCATENATE(BD_COMERCIAL!$K167," ",BD_COMERCIAL!$L167),'Curva Forward'!$B$5:$B$13,0),MATCH(FU$4,'Curva Forward'!$C$4:$AN$4,0))),CW167)</f>
        <v>0</v>
      </c>
      <c r="FV167" s="200">
        <f>AJ167*AJ$2*IF($FC167="V",1,-1)*IF($Q167="Fixo",(CX167-INDEX('Curva Forward'!$C$5:$AN$13,MATCH(CONCATENATE(BD_COMERCIAL!$K167," ",BD_COMERCIAL!$L167),'Curva Forward'!$B$5:$B$13,0),MATCH(FV$4,'Curva Forward'!$C$4:$AN$4,0))),CX167)</f>
        <v>0</v>
      </c>
      <c r="FW167" s="200">
        <f>AK167*AK$2*IF($FC167="V",1,-1)*IF($Q167="Fixo",(CY167-INDEX('Curva Forward'!$C$5:$AN$13,MATCH(CONCATENATE(BD_COMERCIAL!$K167," ",BD_COMERCIAL!$L167),'Curva Forward'!$B$5:$B$13,0),MATCH(FW$4,'Curva Forward'!$C$4:$AN$4,0))),CY167)</f>
        <v>0</v>
      </c>
      <c r="FX167" s="200">
        <f>AL167*AL$2*IF($FC167="V",1,-1)*IF($Q167="Fixo",(CZ167-INDEX('Curva Forward'!$C$5:$AN$13,MATCH(CONCATENATE(BD_COMERCIAL!$K167," ",BD_COMERCIAL!$L167),'Curva Forward'!$B$5:$B$13,0),MATCH(FX$4,'Curva Forward'!$C$4:$AN$4,0))),CZ167)</f>
        <v>0</v>
      </c>
      <c r="FY167" s="200">
        <f>AM167*AM$2*IF($FC167="V",1,-1)*IF($Q167="Fixo",(DA167-INDEX('Curva Forward'!$C$5:$AN$13,MATCH(CONCATENATE(BD_COMERCIAL!$K167," ",BD_COMERCIAL!$L167),'Curva Forward'!$B$5:$B$13,0),MATCH(FY$4,'Curva Forward'!$C$4:$AN$4,0))),DA167)</f>
        <v>0</v>
      </c>
      <c r="FZ167" s="200">
        <f>AN167*AN$2*IF($FC167="V",1,-1)*IF($Q167="Fixo",(DB167-INDEX('Curva Forward'!$C$5:$AN$13,MATCH(CONCATENATE(BD_COMERCIAL!$K167," ",BD_COMERCIAL!$L167),'Curva Forward'!$B$5:$B$13,0),MATCH(FZ$4,'Curva Forward'!$C$4:$AN$4,0))),DB167)</f>
        <v>0</v>
      </c>
      <c r="GA167" s="200">
        <f>AO167*AO$2*IF($FC167="V",1,-1)*IF($Q167="Fixo",(DC167-INDEX('Curva Forward'!$C$5:$AN$13,MATCH(CONCATENATE(BD_COMERCIAL!$K167," ",BD_COMERCIAL!$L167),'Curva Forward'!$B$5:$B$13,0),MATCH(GA$4,'Curva Forward'!$C$4:$AN$4,0))),DC167)</f>
        <v>0</v>
      </c>
      <c r="GB167" s="200">
        <f>AP167*AP$2*IF($FC167="V",1,-1)*IF($Q167="Fixo",(DD167-INDEX('Curva Forward'!$C$5:$AN$13,MATCH(CONCATENATE(BD_COMERCIAL!$K167," ",BD_COMERCIAL!$L167),'Curva Forward'!$B$5:$B$13,0),MATCH(GB$4,'Curva Forward'!$C$4:$AN$4,0))),DD167)</f>
        <v>0</v>
      </c>
      <c r="GC167" s="200">
        <f>AQ167*AQ$2*IF($FC167="V",1,-1)*IF($Q167="Fixo",(DE167-INDEX('Curva Forward'!$C$5:$AN$13,MATCH(CONCATENATE(BD_COMERCIAL!$K167," ",BD_COMERCIAL!$L167),'Curva Forward'!$B$5:$B$13,0),MATCH(GC$4,'Curva Forward'!$C$4:$AN$4,0))),DE167)</f>
        <v>0</v>
      </c>
      <c r="GD167" s="200">
        <f>AR167*AR$2*IF($FC167="V",1,-1)*IF($Q167="Fixo",(DF167-INDEX('Curva Forward'!$C$5:$AN$13,MATCH(CONCATENATE(BD_COMERCIAL!$K167," ",BD_COMERCIAL!$L167),'Curva Forward'!$B$5:$B$13,0),MATCH(GD$4,'Curva Forward'!$C$4:$AN$4,0))),DF167)</f>
        <v>0</v>
      </c>
      <c r="GE167" s="200">
        <f>AS167*AS$2*IF($FC167="V",1,-1)*IF($Q167="Fixo",(DG167-INDEX('Curva Forward'!$C$5:$AN$13,MATCH(CONCATENATE(BD_COMERCIAL!$K167," ",BD_COMERCIAL!$L167),'Curva Forward'!$B$5:$B$13,0),MATCH(GE$4,'Curva Forward'!$C$4:$AN$4,0))),DG167)</f>
        <v>0</v>
      </c>
      <c r="GF167" s="200">
        <f>AT167*AT$2*IF($FC167="V",1,-1)*IF($Q167="Fixo",(DH167-INDEX('Curva Forward'!$C$5:$AN$13,MATCH(CONCATENATE(BD_COMERCIAL!$K167," ",BD_COMERCIAL!$L167),'Curva Forward'!$B$5:$B$13,0),MATCH(GF$4,'Curva Forward'!$C$4:$AN$4,0))),DH167)</f>
        <v>0</v>
      </c>
      <c r="GG167" s="200">
        <f>AU167*AU$2*IF($FC167="V",1,-1)*IF($Q167="Fixo",(DI167-INDEX('Curva Forward'!$C$5:$AN$13,MATCH(CONCATENATE(BD_COMERCIAL!$K167," ",BD_COMERCIAL!$L167),'Curva Forward'!$B$5:$B$13,0),MATCH(GG$4,'Curva Forward'!$C$4:$AN$4,0))),DI167)</f>
        <v>0</v>
      </c>
      <c r="GH167" s="200">
        <f>AV167*AV$2*IF($FC167="V",1,-1)*IF($Q167="Fixo",(DJ167-INDEX('Curva Forward'!$C$5:$AN$13,MATCH(CONCATENATE(BD_COMERCIAL!$K167," ",BD_COMERCIAL!$L167),'Curva Forward'!$B$5:$B$13,0),MATCH(GH$4,'Curva Forward'!$C$4:$AN$4,0))),DJ167)</f>
        <v>0</v>
      </c>
      <c r="GI167" s="200">
        <f>AW167*AW$2*IF($FC167="V",1,-1)*IF($Q167="Fixo",(DK167-INDEX('Curva Forward'!$C$5:$AN$13,MATCH(CONCATENATE(BD_COMERCIAL!$K167," ",BD_COMERCIAL!$L167),'Curva Forward'!$B$5:$B$13,0),MATCH(GI$4,'Curva Forward'!$C$4:$AN$4,0))),DK167)</f>
        <v>0</v>
      </c>
      <c r="GJ167" s="200">
        <f>AX167*AX$2*IF($FC167="V",1,-1)*IF($Q167="Fixo",(DL167-INDEX('Curva Forward'!$C$5:$AN$13,MATCH(CONCATENATE(BD_COMERCIAL!$K167," ",BD_COMERCIAL!$L167),'Curva Forward'!$B$5:$B$13,0),MATCH(GJ$4,'Curva Forward'!$C$4:$AN$4,0))),DL167)</f>
        <v>0</v>
      </c>
      <c r="GK167" s="200">
        <f>AY167*AY$2*IF($FC167="V",1,-1)*IF($Q167="Fixo",(DM167-INDEX('Curva Forward'!$C$5:$AN$13,MATCH(CONCATENATE(BD_COMERCIAL!$K167," ",BD_COMERCIAL!$L167),'Curva Forward'!$B$5:$B$13,0),MATCH(GK$4,'Curva Forward'!$C$4:$AN$4,0))),DM167)</f>
        <v>0</v>
      </c>
      <c r="GL167" s="200">
        <f>IF(EZ167="",0,CL167*CL$2*IF($FC167="V",1,-1)*IF($Q167="Fixo",(EZ167-INDEX('Curva Forward'!$C$5:$AN$13,MATCH(CONCATENATE(BD_COMERCIAL!$K167," ",BD_COMERCIAL!$L167),'Curva Forward'!$B$5:$B$13,0),MATCH(GL$4,'Curva Forward'!$C$4:$AN$4,0))),EZ167))</f>
        <v>0</v>
      </c>
      <c r="GM167" s="200">
        <f>IF(FA167="",0,CM167*CM$2*IF($FC167="V",1,-1)*IF($Q167="Fixo",(FA167-INDEX('Curva Forward'!$C$5:$AN$13,MATCH(CONCATENATE(BD_COMERCIAL!$K167," ",BD_COMERCIAL!$L167),'Curva Forward'!$B$5:$B$13,0),MATCH(GM$4,'Curva Forward'!$C$4:$AN$4,0))),FA167))</f>
        <v>0</v>
      </c>
      <c r="GN167" s="200">
        <f>IF(FB167="",0,CN167*CN$2*IF($FC167="V",1,-1)*IF($Q167="Fixo",(FB167-INDEX('Curva Forward'!$C$5:$AN$13,MATCH(CONCATENATE(BD_COMERCIAL!$K167," ",BD_COMERCIAL!$L167),'Curva Forward'!$B$5:$B$13,0),MATCH(GN$4,'Curva Forward'!$C$4:$AN$4,0))),FB167))</f>
        <v>0</v>
      </c>
      <c r="GO167" s="201">
        <f t="shared" ca="1" si="61"/>
        <v>0</v>
      </c>
      <c r="GP167" s="201">
        <f t="shared" ca="1" si="62"/>
        <v>0</v>
      </c>
    </row>
    <row r="168" spans="1:198" s="117" customFormat="1" x14ac:dyDescent="0.25">
      <c r="A168" s="6"/>
      <c r="B168" s="7" t="s">
        <v>512</v>
      </c>
      <c r="C168" s="8">
        <v>44575</v>
      </c>
      <c r="D168" s="9" t="s">
        <v>124</v>
      </c>
      <c r="E168" s="9" t="s">
        <v>125</v>
      </c>
      <c r="F168" s="113">
        <v>3780401000108</v>
      </c>
      <c r="G168" s="10" t="s">
        <v>202</v>
      </c>
      <c r="H168" s="113">
        <v>18483400000160</v>
      </c>
      <c r="I168" s="9" t="s">
        <v>126</v>
      </c>
      <c r="J168" s="166" t="s">
        <v>467</v>
      </c>
      <c r="K168" s="10" t="s">
        <v>127</v>
      </c>
      <c r="L168" s="84" t="s">
        <v>22</v>
      </c>
      <c r="M168" s="11">
        <v>44621</v>
      </c>
      <c r="N168" s="12">
        <v>44651</v>
      </c>
      <c r="O168" s="10">
        <v>3</v>
      </c>
      <c r="P168" s="84">
        <v>121</v>
      </c>
      <c r="Q168" s="84" t="s">
        <v>128</v>
      </c>
      <c r="R168" s="10" t="s">
        <v>129</v>
      </c>
      <c r="S168" s="14" t="s">
        <v>135</v>
      </c>
      <c r="T168" s="11"/>
      <c r="U168" s="12"/>
      <c r="V168" s="257" t="str">
        <f ca="1">IF(U168="","",
IF(U168="NA","",
IFERROR(VLOOKUP(EOMONTH(M168,-2)+1,IPCA!$A:$B,2,0),
VLOOKUP(EOMONTH(TODAY(),-2)+1,IPCA!$A:$B,2,0))/
VLOOKUP(EOMONTH(U168,-2)+1,IPCA!$A:$B,2,0)*
P168))</f>
        <v/>
      </c>
      <c r="W168" s="84"/>
      <c r="X168" s="13" t="s">
        <v>133</v>
      </c>
      <c r="Y168" s="166"/>
      <c r="Z168" s="107"/>
      <c r="AA168" s="108"/>
      <c r="AB168" s="15"/>
      <c r="AC168"/>
      <c r="AD168">
        <v>3</v>
      </c>
      <c r="AE168"/>
      <c r="AF168"/>
      <c r="AG168"/>
      <c r="AH168"/>
      <c r="AI168"/>
      <c r="AJ168"/>
      <c r="AK168"/>
      <c r="AL168"/>
      <c r="AM168" s="6"/>
      <c r="AN168" s="15"/>
      <c r="AO168"/>
      <c r="AP168"/>
      <c r="AQ168"/>
      <c r="AR168"/>
      <c r="AS168"/>
      <c r="AT168"/>
      <c r="AU168"/>
      <c r="AV168"/>
      <c r="AW168"/>
      <c r="AX168"/>
      <c r="AY168" s="6"/>
      <c r="AZ168" s="15"/>
      <c r="BA168"/>
      <c r="BB168"/>
      <c r="BC168"/>
      <c r="BD168"/>
      <c r="BE168"/>
      <c r="BF168"/>
      <c r="BG168"/>
      <c r="BH168"/>
      <c r="BI168"/>
      <c r="BJ168"/>
      <c r="BK168" s="6"/>
      <c r="BL168" s="15"/>
      <c r="BM168"/>
      <c r="BN168"/>
      <c r="BO168"/>
      <c r="BP168"/>
      <c r="BQ168"/>
      <c r="BR168"/>
      <c r="BS168"/>
      <c r="BT168"/>
      <c r="BU168"/>
      <c r="BV168"/>
      <c r="BW168" s="6"/>
      <c r="BX168" s="15"/>
      <c r="BY168"/>
      <c r="BZ168"/>
      <c r="CA168"/>
      <c r="CB168"/>
      <c r="CC168"/>
      <c r="CD168"/>
      <c r="CE168"/>
      <c r="CF168"/>
      <c r="CG168"/>
      <c r="CH168"/>
      <c r="CI168" s="6"/>
      <c r="CJ168" s="16">
        <f t="shared" si="46"/>
        <v>0.25479452054794521</v>
      </c>
      <c r="CK168" s="16" t="str">
        <f t="shared" si="47"/>
        <v/>
      </c>
      <c r="CL168" s="16" t="str">
        <f t="shared" si="48"/>
        <v/>
      </c>
      <c r="CM168" s="16" t="str">
        <f t="shared" si="49"/>
        <v/>
      </c>
      <c r="CN168" s="16" t="str">
        <f t="shared" si="50"/>
        <v/>
      </c>
      <c r="CO168" s="18"/>
      <c r="CP168" s="15"/>
      <c r="CQ168"/>
      <c r="CR168">
        <v>121</v>
      </c>
      <c r="CS168"/>
      <c r="CT168"/>
      <c r="CU168"/>
      <c r="CV168"/>
      <c r="CW168"/>
      <c r="CX168"/>
      <c r="CY168"/>
      <c r="CZ168"/>
      <c r="DA168" s="6"/>
      <c r="DB168" s="15"/>
      <c r="DC168"/>
      <c r="DD168"/>
      <c r="DE168"/>
      <c r="DF168"/>
      <c r="DG168"/>
      <c r="DH168"/>
      <c r="DI168"/>
      <c r="DJ168"/>
      <c r="DK168"/>
      <c r="DL168"/>
      <c r="DM168" s="6"/>
      <c r="DN168" s="15"/>
      <c r="DO168"/>
      <c r="DP168"/>
      <c r="DQ168"/>
      <c r="DR168"/>
      <c r="DS168"/>
      <c r="DT168"/>
      <c r="DU168"/>
      <c r="DV168"/>
      <c r="DW168"/>
      <c r="DX168"/>
      <c r="DY168" s="6"/>
      <c r="DZ168" s="15"/>
      <c r="EA168"/>
      <c r="EB168"/>
      <c r="EC168"/>
      <c r="ED168"/>
      <c r="EE168"/>
      <c r="EF168"/>
      <c r="EG168"/>
      <c r="EH168"/>
      <c r="EI168"/>
      <c r="EJ168"/>
      <c r="EK168" s="6"/>
      <c r="EL168" s="15"/>
      <c r="EM168"/>
      <c r="EN168"/>
      <c r="EO168"/>
      <c r="EP168"/>
      <c r="EQ168"/>
      <c r="ER168"/>
      <c r="ES168"/>
      <c r="ET168"/>
      <c r="EU168"/>
      <c r="EV168"/>
      <c r="EW168" s="6"/>
      <c r="EX168" s="16">
        <f t="shared" si="51"/>
        <v>10.276712328767124</v>
      </c>
      <c r="EY168" s="16" t="str">
        <f t="shared" si="52"/>
        <v/>
      </c>
      <c r="EZ168" s="16" t="str">
        <f t="shared" si="53"/>
        <v/>
      </c>
      <c r="FA168" s="16" t="str">
        <f t="shared" si="54"/>
        <v/>
      </c>
      <c r="FB168" s="160" t="str">
        <f t="shared" si="55"/>
        <v/>
      </c>
      <c r="FC168" t="s">
        <v>204</v>
      </c>
      <c r="FD168" s="20" t="s">
        <v>126</v>
      </c>
      <c r="FF168" s="209" t="s">
        <v>206</v>
      </c>
      <c r="FH168" s="284">
        <f t="shared" ca="1" si="56"/>
        <v>0</v>
      </c>
      <c r="FI168" s="208">
        <f t="shared" si="57"/>
        <v>1</v>
      </c>
      <c r="FJ168"/>
      <c r="FK168" t="str">
        <f t="shared" si="58"/>
        <v>Genial Energy Comercializadora de Energia Elétrica Ltda</v>
      </c>
      <c r="FL168" s="201">
        <f t="shared" ca="1" si="59"/>
        <v>142848</v>
      </c>
      <c r="FM168" s="201">
        <f t="shared" ca="1" si="60"/>
        <v>0</v>
      </c>
      <c r="FN168" s="200">
        <f>AB168*AB$2*IF($FC168="V",1,-1)*IF($Q168="Fixo",(CP168-INDEX('Curva Forward'!$C$5:$AN$13,MATCH(CONCATENATE(BD_COMERCIAL!$K168," ",BD_COMERCIAL!$L168),'Curva Forward'!$B$5:$B$13,0),MATCH(FN$4,'Curva Forward'!$C$4:$AN$4,0))),CP168)</f>
        <v>0</v>
      </c>
      <c r="FO168" s="200">
        <f>AC168*AC$2*IF($FC168="V",1,-1)*IF($Q168="Fixo",(CQ168-INDEX('Curva Forward'!$C$5:$AN$13,MATCH(CONCATENATE(BD_COMERCIAL!$K168," ",BD_COMERCIAL!$L168),'Curva Forward'!$B$5:$B$13,0),MATCH(FO$4,'Curva Forward'!$C$4:$AN$4,0))),CQ168)</f>
        <v>0</v>
      </c>
      <c r="FP168" s="200">
        <f>AD168*AD$2*IF($FC168="V",1,-1)*IF($Q168="Fixo",(CR168-INDEX('Curva Forward'!$C$5:$AN$13,MATCH(CONCATENATE(BD_COMERCIAL!$K168," ",BD_COMERCIAL!$L168),'Curva Forward'!$B$5:$B$13,0),MATCH(FP$4,'Curva Forward'!$C$4:$AN$4,0))),CR168)</f>
        <v>142848</v>
      </c>
      <c r="FQ168" s="200">
        <f>AE168*AE$2*IF($FC168="V",1,-1)*IF($Q168="Fixo",(CS168-INDEX('Curva Forward'!$C$5:$AN$13,MATCH(CONCATENATE(BD_COMERCIAL!$K168," ",BD_COMERCIAL!$L168),'Curva Forward'!$B$5:$B$13,0),MATCH(FQ$4,'Curva Forward'!$C$4:$AN$4,0))),CS168)</f>
        <v>0</v>
      </c>
      <c r="FR168" s="200">
        <f>AF168*AF$2*IF($FC168="V",1,-1)*IF($Q168="Fixo",(CT168-INDEX('Curva Forward'!$C$5:$AN$13,MATCH(CONCATENATE(BD_COMERCIAL!$K168," ",BD_COMERCIAL!$L168),'Curva Forward'!$B$5:$B$13,0),MATCH(FR$4,'Curva Forward'!$C$4:$AN$4,0))),CT168)</f>
        <v>0</v>
      </c>
      <c r="FS168" s="200">
        <f>AG168*AG$2*IF($FC168="V",1,-1)*IF($Q168="Fixo",(CU168-INDEX('Curva Forward'!$C$5:$AN$13,MATCH(CONCATENATE(BD_COMERCIAL!$K168," ",BD_COMERCIAL!$L168),'Curva Forward'!$B$5:$B$13,0),MATCH(FS$4,'Curva Forward'!$C$4:$AN$4,0))),CU168)</f>
        <v>0</v>
      </c>
      <c r="FT168" s="200">
        <f>AH168*AH$2*IF($FC168="V",1,-1)*IF($Q168="Fixo",(CV168-INDEX('Curva Forward'!$C$5:$AN$13,MATCH(CONCATENATE(BD_COMERCIAL!$K168," ",BD_COMERCIAL!$L168),'Curva Forward'!$B$5:$B$13,0),MATCH(FT$4,'Curva Forward'!$C$4:$AN$4,0))),CV168)</f>
        <v>0</v>
      </c>
      <c r="FU168" s="200">
        <f>AI168*AI$2*IF($FC168="V",1,-1)*IF($Q168="Fixo",(CW168-INDEX('Curva Forward'!$C$5:$AN$13,MATCH(CONCATENATE(BD_COMERCIAL!$K168," ",BD_COMERCIAL!$L168),'Curva Forward'!$B$5:$B$13,0),MATCH(FU$4,'Curva Forward'!$C$4:$AN$4,0))),CW168)</f>
        <v>0</v>
      </c>
      <c r="FV168" s="200">
        <f>AJ168*AJ$2*IF($FC168="V",1,-1)*IF($Q168="Fixo",(CX168-INDEX('Curva Forward'!$C$5:$AN$13,MATCH(CONCATENATE(BD_COMERCIAL!$K168," ",BD_COMERCIAL!$L168),'Curva Forward'!$B$5:$B$13,0),MATCH(FV$4,'Curva Forward'!$C$4:$AN$4,0))),CX168)</f>
        <v>0</v>
      </c>
      <c r="FW168" s="200">
        <f>AK168*AK$2*IF($FC168="V",1,-1)*IF($Q168="Fixo",(CY168-INDEX('Curva Forward'!$C$5:$AN$13,MATCH(CONCATENATE(BD_COMERCIAL!$K168," ",BD_COMERCIAL!$L168),'Curva Forward'!$B$5:$B$13,0),MATCH(FW$4,'Curva Forward'!$C$4:$AN$4,0))),CY168)</f>
        <v>0</v>
      </c>
      <c r="FX168" s="200">
        <f>AL168*AL$2*IF($FC168="V",1,-1)*IF($Q168="Fixo",(CZ168-INDEX('Curva Forward'!$C$5:$AN$13,MATCH(CONCATENATE(BD_COMERCIAL!$K168," ",BD_COMERCIAL!$L168),'Curva Forward'!$B$5:$B$13,0),MATCH(FX$4,'Curva Forward'!$C$4:$AN$4,0))),CZ168)</f>
        <v>0</v>
      </c>
      <c r="FY168" s="200">
        <f>AM168*AM$2*IF($FC168="V",1,-1)*IF($Q168="Fixo",(DA168-INDEX('Curva Forward'!$C$5:$AN$13,MATCH(CONCATENATE(BD_COMERCIAL!$K168," ",BD_COMERCIAL!$L168),'Curva Forward'!$B$5:$B$13,0),MATCH(FY$4,'Curva Forward'!$C$4:$AN$4,0))),DA168)</f>
        <v>0</v>
      </c>
      <c r="FZ168" s="200">
        <f>AN168*AN$2*IF($FC168="V",1,-1)*IF($Q168="Fixo",(DB168-INDEX('Curva Forward'!$C$5:$AN$13,MATCH(CONCATENATE(BD_COMERCIAL!$K168," ",BD_COMERCIAL!$L168),'Curva Forward'!$B$5:$B$13,0),MATCH(FZ$4,'Curva Forward'!$C$4:$AN$4,0))),DB168)</f>
        <v>0</v>
      </c>
      <c r="GA168" s="200">
        <f>AO168*AO$2*IF($FC168="V",1,-1)*IF($Q168="Fixo",(DC168-INDEX('Curva Forward'!$C$5:$AN$13,MATCH(CONCATENATE(BD_COMERCIAL!$K168," ",BD_COMERCIAL!$L168),'Curva Forward'!$B$5:$B$13,0),MATCH(GA$4,'Curva Forward'!$C$4:$AN$4,0))),DC168)</f>
        <v>0</v>
      </c>
      <c r="GB168" s="200">
        <f>AP168*AP$2*IF($FC168="V",1,-1)*IF($Q168="Fixo",(DD168-INDEX('Curva Forward'!$C$5:$AN$13,MATCH(CONCATENATE(BD_COMERCIAL!$K168," ",BD_COMERCIAL!$L168),'Curva Forward'!$B$5:$B$13,0),MATCH(GB$4,'Curva Forward'!$C$4:$AN$4,0))),DD168)</f>
        <v>0</v>
      </c>
      <c r="GC168" s="200">
        <f>AQ168*AQ$2*IF($FC168="V",1,-1)*IF($Q168="Fixo",(DE168-INDEX('Curva Forward'!$C$5:$AN$13,MATCH(CONCATENATE(BD_COMERCIAL!$K168," ",BD_COMERCIAL!$L168),'Curva Forward'!$B$5:$B$13,0),MATCH(GC$4,'Curva Forward'!$C$4:$AN$4,0))),DE168)</f>
        <v>0</v>
      </c>
      <c r="GD168" s="200">
        <f>AR168*AR$2*IF($FC168="V",1,-1)*IF($Q168="Fixo",(DF168-INDEX('Curva Forward'!$C$5:$AN$13,MATCH(CONCATENATE(BD_COMERCIAL!$K168," ",BD_COMERCIAL!$L168),'Curva Forward'!$B$5:$B$13,0),MATCH(GD$4,'Curva Forward'!$C$4:$AN$4,0))),DF168)</f>
        <v>0</v>
      </c>
      <c r="GE168" s="200">
        <f>AS168*AS$2*IF($FC168="V",1,-1)*IF($Q168="Fixo",(DG168-INDEX('Curva Forward'!$C$5:$AN$13,MATCH(CONCATENATE(BD_COMERCIAL!$K168," ",BD_COMERCIAL!$L168),'Curva Forward'!$B$5:$B$13,0),MATCH(GE$4,'Curva Forward'!$C$4:$AN$4,0))),DG168)</f>
        <v>0</v>
      </c>
      <c r="GF168" s="200">
        <f>AT168*AT$2*IF($FC168="V",1,-1)*IF($Q168="Fixo",(DH168-INDEX('Curva Forward'!$C$5:$AN$13,MATCH(CONCATENATE(BD_COMERCIAL!$K168," ",BD_COMERCIAL!$L168),'Curva Forward'!$B$5:$B$13,0),MATCH(GF$4,'Curva Forward'!$C$4:$AN$4,0))),DH168)</f>
        <v>0</v>
      </c>
      <c r="GG168" s="200">
        <f>AU168*AU$2*IF($FC168="V",1,-1)*IF($Q168="Fixo",(DI168-INDEX('Curva Forward'!$C$5:$AN$13,MATCH(CONCATENATE(BD_COMERCIAL!$K168," ",BD_COMERCIAL!$L168),'Curva Forward'!$B$5:$B$13,0),MATCH(GG$4,'Curva Forward'!$C$4:$AN$4,0))),DI168)</f>
        <v>0</v>
      </c>
      <c r="GH168" s="200">
        <f>AV168*AV$2*IF($FC168="V",1,-1)*IF($Q168="Fixo",(DJ168-INDEX('Curva Forward'!$C$5:$AN$13,MATCH(CONCATENATE(BD_COMERCIAL!$K168," ",BD_COMERCIAL!$L168),'Curva Forward'!$B$5:$B$13,0),MATCH(GH$4,'Curva Forward'!$C$4:$AN$4,0))),DJ168)</f>
        <v>0</v>
      </c>
      <c r="GI168" s="200">
        <f>AW168*AW$2*IF($FC168="V",1,-1)*IF($Q168="Fixo",(DK168-INDEX('Curva Forward'!$C$5:$AN$13,MATCH(CONCATENATE(BD_COMERCIAL!$K168," ",BD_COMERCIAL!$L168),'Curva Forward'!$B$5:$B$13,0),MATCH(GI$4,'Curva Forward'!$C$4:$AN$4,0))),DK168)</f>
        <v>0</v>
      </c>
      <c r="GJ168" s="200">
        <f>AX168*AX$2*IF($FC168="V",1,-1)*IF($Q168="Fixo",(DL168-INDEX('Curva Forward'!$C$5:$AN$13,MATCH(CONCATENATE(BD_COMERCIAL!$K168," ",BD_COMERCIAL!$L168),'Curva Forward'!$B$5:$B$13,0),MATCH(GJ$4,'Curva Forward'!$C$4:$AN$4,0))),DL168)</f>
        <v>0</v>
      </c>
      <c r="GK168" s="200">
        <f>AY168*AY$2*IF($FC168="V",1,-1)*IF($Q168="Fixo",(DM168-INDEX('Curva Forward'!$C$5:$AN$13,MATCH(CONCATENATE(BD_COMERCIAL!$K168," ",BD_COMERCIAL!$L168),'Curva Forward'!$B$5:$B$13,0),MATCH(GK$4,'Curva Forward'!$C$4:$AN$4,0))),DM168)</f>
        <v>0</v>
      </c>
      <c r="GL168" s="200">
        <f>IF(EZ168="",0,CL168*CL$2*IF($FC168="V",1,-1)*IF($Q168="Fixo",(EZ168-INDEX('Curva Forward'!$C$5:$AN$13,MATCH(CONCATENATE(BD_COMERCIAL!$K168," ",BD_COMERCIAL!$L168),'Curva Forward'!$B$5:$B$13,0),MATCH(GL$4,'Curva Forward'!$C$4:$AN$4,0))),EZ168))</f>
        <v>0</v>
      </c>
      <c r="GM168" s="200">
        <f>IF(FA168="",0,CM168*CM$2*IF($FC168="V",1,-1)*IF($Q168="Fixo",(FA168-INDEX('Curva Forward'!$C$5:$AN$13,MATCH(CONCATENATE(BD_COMERCIAL!$K168," ",BD_COMERCIAL!$L168),'Curva Forward'!$B$5:$B$13,0),MATCH(GM$4,'Curva Forward'!$C$4:$AN$4,0))),FA168))</f>
        <v>0</v>
      </c>
      <c r="GN168" s="200">
        <f>IF(FB168="",0,CN168*CN$2*IF($FC168="V",1,-1)*IF($Q168="Fixo",(FB168-INDEX('Curva Forward'!$C$5:$AN$13,MATCH(CONCATENATE(BD_COMERCIAL!$K168," ",BD_COMERCIAL!$L168),'Curva Forward'!$B$5:$B$13,0),MATCH(GN$4,'Curva Forward'!$C$4:$AN$4,0))),FB168))</f>
        <v>0</v>
      </c>
      <c r="GO168" s="201">
        <f t="shared" ca="1" si="61"/>
        <v>0</v>
      </c>
      <c r="GP168" s="201">
        <f t="shared" ca="1" si="62"/>
        <v>0</v>
      </c>
    </row>
    <row r="169" spans="1:198" s="117" customFormat="1" x14ac:dyDescent="0.25">
      <c r="A169" s="6"/>
      <c r="B169" s="7" t="s">
        <v>513</v>
      </c>
      <c r="C169" s="8">
        <v>44575</v>
      </c>
      <c r="D169" s="9" t="s">
        <v>124</v>
      </c>
      <c r="E169" s="9" t="s">
        <v>125</v>
      </c>
      <c r="F169" s="113">
        <v>3780401000108</v>
      </c>
      <c r="G169" s="10" t="s">
        <v>165</v>
      </c>
      <c r="H169" s="113">
        <v>12809025000110</v>
      </c>
      <c r="I169" s="9" t="s">
        <v>126</v>
      </c>
      <c r="J169" s="166" t="s">
        <v>467</v>
      </c>
      <c r="K169" s="10" t="s">
        <v>127</v>
      </c>
      <c r="L169" s="84" t="s">
        <v>22</v>
      </c>
      <c r="M169" s="11">
        <v>44621</v>
      </c>
      <c r="N169" s="12">
        <v>44651</v>
      </c>
      <c r="O169" s="10">
        <v>5</v>
      </c>
      <c r="P169" s="84">
        <v>120</v>
      </c>
      <c r="Q169" s="84" t="s">
        <v>128</v>
      </c>
      <c r="R169" s="10" t="s">
        <v>129</v>
      </c>
      <c r="S169" s="14" t="s">
        <v>135</v>
      </c>
      <c r="T169" s="11"/>
      <c r="U169" s="12"/>
      <c r="V169" s="257" t="str">
        <f ca="1">IF(U169="","",
IF(U169="NA","",
IFERROR(VLOOKUP(EOMONTH(M169,-2)+1,IPCA!$A:$B,2,0),
VLOOKUP(EOMONTH(TODAY(),-2)+1,IPCA!$A:$B,2,0))/
VLOOKUP(EOMONTH(U169,-2)+1,IPCA!$A:$B,2,0)*
P169))</f>
        <v/>
      </c>
      <c r="W169" s="84"/>
      <c r="X169" s="13" t="s">
        <v>133</v>
      </c>
      <c r="Y169" s="166"/>
      <c r="Z169" s="107"/>
      <c r="AA169" s="108"/>
      <c r="AB169" s="15"/>
      <c r="AC169"/>
      <c r="AD169">
        <v>5</v>
      </c>
      <c r="AE169"/>
      <c r="AF169"/>
      <c r="AG169"/>
      <c r="AH169"/>
      <c r="AI169"/>
      <c r="AJ169"/>
      <c r="AK169"/>
      <c r="AL169"/>
      <c r="AM169" s="6"/>
      <c r="AN169" s="15"/>
      <c r="AO169"/>
      <c r="AP169"/>
      <c r="AQ169"/>
      <c r="AR169"/>
      <c r="AS169"/>
      <c r="AT169"/>
      <c r="AU169"/>
      <c r="AV169"/>
      <c r="AW169"/>
      <c r="AX169"/>
      <c r="AY169" s="6"/>
      <c r="AZ169" s="15"/>
      <c r="BA169"/>
      <c r="BB169"/>
      <c r="BC169"/>
      <c r="BD169"/>
      <c r="BE169"/>
      <c r="BF169"/>
      <c r="BG169"/>
      <c r="BH169"/>
      <c r="BI169"/>
      <c r="BJ169"/>
      <c r="BK169" s="6"/>
      <c r="BL169" s="15"/>
      <c r="BM169"/>
      <c r="BN169"/>
      <c r="BO169"/>
      <c r="BP169"/>
      <c r="BQ169"/>
      <c r="BR169"/>
      <c r="BS169"/>
      <c r="BT169"/>
      <c r="BU169"/>
      <c r="BV169"/>
      <c r="BW169" s="6"/>
      <c r="BX169" s="15"/>
      <c r="BY169"/>
      <c r="BZ169"/>
      <c r="CA169"/>
      <c r="CB169"/>
      <c r="CC169"/>
      <c r="CD169"/>
      <c r="CE169"/>
      <c r="CF169"/>
      <c r="CG169"/>
      <c r="CH169"/>
      <c r="CI169" s="6"/>
      <c r="CJ169" s="16">
        <f t="shared" si="46"/>
        <v>0.42465753424657532</v>
      </c>
      <c r="CK169" s="16" t="str">
        <f t="shared" si="47"/>
        <v/>
      </c>
      <c r="CL169" s="16" t="str">
        <f t="shared" si="48"/>
        <v/>
      </c>
      <c r="CM169" s="16" t="str">
        <f t="shared" si="49"/>
        <v/>
      </c>
      <c r="CN169" s="16" t="str">
        <f t="shared" si="50"/>
        <v/>
      </c>
      <c r="CO169" s="18"/>
      <c r="CP169" s="15"/>
      <c r="CQ169"/>
      <c r="CR169">
        <v>120</v>
      </c>
      <c r="CS169"/>
      <c r="CT169"/>
      <c r="CU169"/>
      <c r="CV169"/>
      <c r="CW169"/>
      <c r="CX169"/>
      <c r="CY169"/>
      <c r="CZ169"/>
      <c r="DA169" s="6"/>
      <c r="DB169" s="15"/>
      <c r="DC169"/>
      <c r="DD169"/>
      <c r="DE169"/>
      <c r="DF169"/>
      <c r="DG169"/>
      <c r="DH169"/>
      <c r="DI169"/>
      <c r="DJ169"/>
      <c r="DK169"/>
      <c r="DL169"/>
      <c r="DM169" s="6"/>
      <c r="DN169" s="15"/>
      <c r="DO169"/>
      <c r="DP169"/>
      <c r="DQ169"/>
      <c r="DR169"/>
      <c r="DS169"/>
      <c r="DT169"/>
      <c r="DU169"/>
      <c r="DV169"/>
      <c r="DW169"/>
      <c r="DX169"/>
      <c r="DY169" s="6"/>
      <c r="DZ169" s="15"/>
      <c r="EA169"/>
      <c r="EB169"/>
      <c r="EC169"/>
      <c r="ED169"/>
      <c r="EE169"/>
      <c r="EF169"/>
      <c r="EG169"/>
      <c r="EH169"/>
      <c r="EI169"/>
      <c r="EJ169"/>
      <c r="EK169" s="6"/>
      <c r="EL169" s="15"/>
      <c r="EM169"/>
      <c r="EN169"/>
      <c r="EO169"/>
      <c r="EP169"/>
      <c r="EQ169"/>
      <c r="ER169"/>
      <c r="ES169"/>
      <c r="ET169"/>
      <c r="EU169"/>
      <c r="EV169"/>
      <c r="EW169" s="6"/>
      <c r="EX169" s="16">
        <f t="shared" si="51"/>
        <v>10.191780821917808</v>
      </c>
      <c r="EY169" s="16" t="str">
        <f t="shared" si="52"/>
        <v/>
      </c>
      <c r="EZ169" s="16" t="str">
        <f t="shared" si="53"/>
        <v/>
      </c>
      <c r="FA169" s="16" t="str">
        <f t="shared" si="54"/>
        <v/>
      </c>
      <c r="FB169" s="160" t="str">
        <f t="shared" si="55"/>
        <v/>
      </c>
      <c r="FC169" t="s">
        <v>204</v>
      </c>
      <c r="FD169" s="20" t="s">
        <v>126</v>
      </c>
      <c r="FF169" s="209" t="s">
        <v>206</v>
      </c>
      <c r="FH169" s="284">
        <f t="shared" ca="1" si="56"/>
        <v>0</v>
      </c>
      <c r="FI169" s="208">
        <f t="shared" si="57"/>
        <v>1</v>
      </c>
      <c r="FJ169"/>
      <c r="FK169" t="str">
        <f t="shared" si="58"/>
        <v>Prime Energy Comercializadora de Energia EIRELI</v>
      </c>
      <c r="FL169" s="201">
        <f t="shared" ca="1" si="59"/>
        <v>234360</v>
      </c>
      <c r="FM169" s="201">
        <f t="shared" ca="1" si="60"/>
        <v>0</v>
      </c>
      <c r="FN169" s="200">
        <f>AB169*AB$2*IF($FC169="V",1,-1)*IF($Q169="Fixo",(CP169-INDEX('Curva Forward'!$C$5:$AN$13,MATCH(CONCATENATE(BD_COMERCIAL!$K169," ",BD_COMERCIAL!$L169),'Curva Forward'!$B$5:$B$13,0),MATCH(FN$4,'Curva Forward'!$C$4:$AN$4,0))),CP169)</f>
        <v>0</v>
      </c>
      <c r="FO169" s="200">
        <f>AC169*AC$2*IF($FC169="V",1,-1)*IF($Q169="Fixo",(CQ169-INDEX('Curva Forward'!$C$5:$AN$13,MATCH(CONCATENATE(BD_COMERCIAL!$K169," ",BD_COMERCIAL!$L169),'Curva Forward'!$B$5:$B$13,0),MATCH(FO$4,'Curva Forward'!$C$4:$AN$4,0))),CQ169)</f>
        <v>0</v>
      </c>
      <c r="FP169" s="200">
        <f>AD169*AD$2*IF($FC169="V",1,-1)*IF($Q169="Fixo",(CR169-INDEX('Curva Forward'!$C$5:$AN$13,MATCH(CONCATENATE(BD_COMERCIAL!$K169," ",BD_COMERCIAL!$L169),'Curva Forward'!$B$5:$B$13,0),MATCH(FP$4,'Curva Forward'!$C$4:$AN$4,0))),CR169)</f>
        <v>234360</v>
      </c>
      <c r="FQ169" s="200">
        <f>AE169*AE$2*IF($FC169="V",1,-1)*IF($Q169="Fixo",(CS169-INDEX('Curva Forward'!$C$5:$AN$13,MATCH(CONCATENATE(BD_COMERCIAL!$K169," ",BD_COMERCIAL!$L169),'Curva Forward'!$B$5:$B$13,0),MATCH(FQ$4,'Curva Forward'!$C$4:$AN$4,0))),CS169)</f>
        <v>0</v>
      </c>
      <c r="FR169" s="200">
        <f>AF169*AF$2*IF($FC169="V",1,-1)*IF($Q169="Fixo",(CT169-INDEX('Curva Forward'!$C$5:$AN$13,MATCH(CONCATENATE(BD_COMERCIAL!$K169," ",BD_COMERCIAL!$L169),'Curva Forward'!$B$5:$B$13,0),MATCH(FR$4,'Curva Forward'!$C$4:$AN$4,0))),CT169)</f>
        <v>0</v>
      </c>
      <c r="FS169" s="200">
        <f>AG169*AG$2*IF($FC169="V",1,-1)*IF($Q169="Fixo",(CU169-INDEX('Curva Forward'!$C$5:$AN$13,MATCH(CONCATENATE(BD_COMERCIAL!$K169," ",BD_COMERCIAL!$L169),'Curva Forward'!$B$5:$B$13,0),MATCH(FS$4,'Curva Forward'!$C$4:$AN$4,0))),CU169)</f>
        <v>0</v>
      </c>
      <c r="FT169" s="200">
        <f>AH169*AH$2*IF($FC169="V",1,-1)*IF($Q169="Fixo",(CV169-INDEX('Curva Forward'!$C$5:$AN$13,MATCH(CONCATENATE(BD_COMERCIAL!$K169," ",BD_COMERCIAL!$L169),'Curva Forward'!$B$5:$B$13,0),MATCH(FT$4,'Curva Forward'!$C$4:$AN$4,0))),CV169)</f>
        <v>0</v>
      </c>
      <c r="FU169" s="200">
        <f>AI169*AI$2*IF($FC169="V",1,-1)*IF($Q169="Fixo",(CW169-INDEX('Curva Forward'!$C$5:$AN$13,MATCH(CONCATENATE(BD_COMERCIAL!$K169," ",BD_COMERCIAL!$L169),'Curva Forward'!$B$5:$B$13,0),MATCH(FU$4,'Curva Forward'!$C$4:$AN$4,0))),CW169)</f>
        <v>0</v>
      </c>
      <c r="FV169" s="200">
        <f>AJ169*AJ$2*IF($FC169="V",1,-1)*IF($Q169="Fixo",(CX169-INDEX('Curva Forward'!$C$5:$AN$13,MATCH(CONCATENATE(BD_COMERCIAL!$K169," ",BD_COMERCIAL!$L169),'Curva Forward'!$B$5:$B$13,0),MATCH(FV$4,'Curva Forward'!$C$4:$AN$4,0))),CX169)</f>
        <v>0</v>
      </c>
      <c r="FW169" s="200">
        <f>AK169*AK$2*IF($FC169="V",1,-1)*IF($Q169="Fixo",(CY169-INDEX('Curva Forward'!$C$5:$AN$13,MATCH(CONCATENATE(BD_COMERCIAL!$K169," ",BD_COMERCIAL!$L169),'Curva Forward'!$B$5:$B$13,0),MATCH(FW$4,'Curva Forward'!$C$4:$AN$4,0))),CY169)</f>
        <v>0</v>
      </c>
      <c r="FX169" s="200">
        <f>AL169*AL$2*IF($FC169="V",1,-1)*IF($Q169="Fixo",(CZ169-INDEX('Curva Forward'!$C$5:$AN$13,MATCH(CONCATENATE(BD_COMERCIAL!$K169," ",BD_COMERCIAL!$L169),'Curva Forward'!$B$5:$B$13,0),MATCH(FX$4,'Curva Forward'!$C$4:$AN$4,0))),CZ169)</f>
        <v>0</v>
      </c>
      <c r="FY169" s="200">
        <f>AM169*AM$2*IF($FC169="V",1,-1)*IF($Q169="Fixo",(DA169-INDEX('Curva Forward'!$C$5:$AN$13,MATCH(CONCATENATE(BD_COMERCIAL!$K169," ",BD_COMERCIAL!$L169),'Curva Forward'!$B$5:$B$13,0),MATCH(FY$4,'Curva Forward'!$C$4:$AN$4,0))),DA169)</f>
        <v>0</v>
      </c>
      <c r="FZ169" s="200">
        <f>AN169*AN$2*IF($FC169="V",1,-1)*IF($Q169="Fixo",(DB169-INDEX('Curva Forward'!$C$5:$AN$13,MATCH(CONCATENATE(BD_COMERCIAL!$K169," ",BD_COMERCIAL!$L169),'Curva Forward'!$B$5:$B$13,0),MATCH(FZ$4,'Curva Forward'!$C$4:$AN$4,0))),DB169)</f>
        <v>0</v>
      </c>
      <c r="GA169" s="200">
        <f>AO169*AO$2*IF($FC169="V",1,-1)*IF($Q169="Fixo",(DC169-INDEX('Curva Forward'!$C$5:$AN$13,MATCH(CONCATENATE(BD_COMERCIAL!$K169," ",BD_COMERCIAL!$L169),'Curva Forward'!$B$5:$B$13,0),MATCH(GA$4,'Curva Forward'!$C$4:$AN$4,0))),DC169)</f>
        <v>0</v>
      </c>
      <c r="GB169" s="200">
        <f>AP169*AP$2*IF($FC169="V",1,-1)*IF($Q169="Fixo",(DD169-INDEX('Curva Forward'!$C$5:$AN$13,MATCH(CONCATENATE(BD_COMERCIAL!$K169," ",BD_COMERCIAL!$L169),'Curva Forward'!$B$5:$B$13,0),MATCH(GB$4,'Curva Forward'!$C$4:$AN$4,0))),DD169)</f>
        <v>0</v>
      </c>
      <c r="GC169" s="200">
        <f>AQ169*AQ$2*IF($FC169="V",1,-1)*IF($Q169="Fixo",(DE169-INDEX('Curva Forward'!$C$5:$AN$13,MATCH(CONCATENATE(BD_COMERCIAL!$K169," ",BD_COMERCIAL!$L169),'Curva Forward'!$B$5:$B$13,0),MATCH(GC$4,'Curva Forward'!$C$4:$AN$4,0))),DE169)</f>
        <v>0</v>
      </c>
      <c r="GD169" s="200">
        <f>AR169*AR$2*IF($FC169="V",1,-1)*IF($Q169="Fixo",(DF169-INDEX('Curva Forward'!$C$5:$AN$13,MATCH(CONCATENATE(BD_COMERCIAL!$K169," ",BD_COMERCIAL!$L169),'Curva Forward'!$B$5:$B$13,0),MATCH(GD$4,'Curva Forward'!$C$4:$AN$4,0))),DF169)</f>
        <v>0</v>
      </c>
      <c r="GE169" s="200">
        <f>AS169*AS$2*IF($FC169="V",1,-1)*IF($Q169="Fixo",(DG169-INDEX('Curva Forward'!$C$5:$AN$13,MATCH(CONCATENATE(BD_COMERCIAL!$K169," ",BD_COMERCIAL!$L169),'Curva Forward'!$B$5:$B$13,0),MATCH(GE$4,'Curva Forward'!$C$4:$AN$4,0))),DG169)</f>
        <v>0</v>
      </c>
      <c r="GF169" s="200">
        <f>AT169*AT$2*IF($FC169="V",1,-1)*IF($Q169="Fixo",(DH169-INDEX('Curva Forward'!$C$5:$AN$13,MATCH(CONCATENATE(BD_COMERCIAL!$K169," ",BD_COMERCIAL!$L169),'Curva Forward'!$B$5:$B$13,0),MATCH(GF$4,'Curva Forward'!$C$4:$AN$4,0))),DH169)</f>
        <v>0</v>
      </c>
      <c r="GG169" s="200">
        <f>AU169*AU$2*IF($FC169="V",1,-1)*IF($Q169="Fixo",(DI169-INDEX('Curva Forward'!$C$5:$AN$13,MATCH(CONCATENATE(BD_COMERCIAL!$K169," ",BD_COMERCIAL!$L169),'Curva Forward'!$B$5:$B$13,0),MATCH(GG$4,'Curva Forward'!$C$4:$AN$4,0))),DI169)</f>
        <v>0</v>
      </c>
      <c r="GH169" s="200">
        <f>AV169*AV$2*IF($FC169="V",1,-1)*IF($Q169="Fixo",(DJ169-INDEX('Curva Forward'!$C$5:$AN$13,MATCH(CONCATENATE(BD_COMERCIAL!$K169," ",BD_COMERCIAL!$L169),'Curva Forward'!$B$5:$B$13,0),MATCH(GH$4,'Curva Forward'!$C$4:$AN$4,0))),DJ169)</f>
        <v>0</v>
      </c>
      <c r="GI169" s="200">
        <f>AW169*AW$2*IF($FC169="V",1,-1)*IF($Q169="Fixo",(DK169-INDEX('Curva Forward'!$C$5:$AN$13,MATCH(CONCATENATE(BD_COMERCIAL!$K169," ",BD_COMERCIAL!$L169),'Curva Forward'!$B$5:$B$13,0),MATCH(GI$4,'Curva Forward'!$C$4:$AN$4,0))),DK169)</f>
        <v>0</v>
      </c>
      <c r="GJ169" s="200">
        <f>AX169*AX$2*IF($FC169="V",1,-1)*IF($Q169="Fixo",(DL169-INDEX('Curva Forward'!$C$5:$AN$13,MATCH(CONCATENATE(BD_COMERCIAL!$K169," ",BD_COMERCIAL!$L169),'Curva Forward'!$B$5:$B$13,0),MATCH(GJ$4,'Curva Forward'!$C$4:$AN$4,0))),DL169)</f>
        <v>0</v>
      </c>
      <c r="GK169" s="200">
        <f>AY169*AY$2*IF($FC169="V",1,-1)*IF($Q169="Fixo",(DM169-INDEX('Curva Forward'!$C$5:$AN$13,MATCH(CONCATENATE(BD_COMERCIAL!$K169," ",BD_COMERCIAL!$L169),'Curva Forward'!$B$5:$B$13,0),MATCH(GK$4,'Curva Forward'!$C$4:$AN$4,0))),DM169)</f>
        <v>0</v>
      </c>
      <c r="GL169" s="200">
        <f>IF(EZ169="",0,CL169*CL$2*IF($FC169="V",1,-1)*IF($Q169="Fixo",(EZ169-INDEX('Curva Forward'!$C$5:$AN$13,MATCH(CONCATENATE(BD_COMERCIAL!$K169," ",BD_COMERCIAL!$L169),'Curva Forward'!$B$5:$B$13,0),MATCH(GL$4,'Curva Forward'!$C$4:$AN$4,0))),EZ169))</f>
        <v>0</v>
      </c>
      <c r="GM169" s="200">
        <f>IF(FA169="",0,CM169*CM$2*IF($FC169="V",1,-1)*IF($Q169="Fixo",(FA169-INDEX('Curva Forward'!$C$5:$AN$13,MATCH(CONCATENATE(BD_COMERCIAL!$K169," ",BD_COMERCIAL!$L169),'Curva Forward'!$B$5:$B$13,0),MATCH(GM$4,'Curva Forward'!$C$4:$AN$4,0))),FA169))</f>
        <v>0</v>
      </c>
      <c r="GN169" s="200">
        <f>IF(FB169="",0,CN169*CN$2*IF($FC169="V",1,-1)*IF($Q169="Fixo",(FB169-INDEX('Curva Forward'!$C$5:$AN$13,MATCH(CONCATENATE(BD_COMERCIAL!$K169," ",BD_COMERCIAL!$L169),'Curva Forward'!$B$5:$B$13,0),MATCH(GN$4,'Curva Forward'!$C$4:$AN$4,0))),FB169))</f>
        <v>0</v>
      </c>
      <c r="GO169" s="201">
        <f t="shared" ca="1" si="61"/>
        <v>0</v>
      </c>
      <c r="GP169" s="201">
        <f t="shared" ca="1" si="62"/>
        <v>0</v>
      </c>
    </row>
    <row r="170" spans="1:198" s="117" customFormat="1" x14ac:dyDescent="0.25">
      <c r="A170" s="6"/>
      <c r="B170" s="7" t="s">
        <v>514</v>
      </c>
      <c r="C170" s="8">
        <v>44578</v>
      </c>
      <c r="D170" s="9" t="s">
        <v>124</v>
      </c>
      <c r="E170" s="9" t="s">
        <v>125</v>
      </c>
      <c r="F170" s="113">
        <v>3780401000108</v>
      </c>
      <c r="G170" s="10" t="s">
        <v>217</v>
      </c>
      <c r="H170" s="113">
        <v>18185035000108</v>
      </c>
      <c r="I170" s="9" t="s">
        <v>126</v>
      </c>
      <c r="J170" s="166" t="s">
        <v>467</v>
      </c>
      <c r="K170" s="10" t="s">
        <v>127</v>
      </c>
      <c r="L170" s="84" t="s">
        <v>22</v>
      </c>
      <c r="M170" s="11">
        <v>44621</v>
      </c>
      <c r="N170" s="12">
        <v>44651</v>
      </c>
      <c r="O170" s="10">
        <v>1</v>
      </c>
      <c r="P170" s="84">
        <v>125</v>
      </c>
      <c r="Q170" s="84" t="s">
        <v>128</v>
      </c>
      <c r="R170" s="10" t="s">
        <v>129</v>
      </c>
      <c r="S170" s="14" t="s">
        <v>135</v>
      </c>
      <c r="T170" s="11"/>
      <c r="U170" s="12"/>
      <c r="V170" s="257" t="str">
        <f ca="1">IF(U170="","",
IF(U170="NA","",
IFERROR(VLOOKUP(EOMONTH(M170,-2)+1,IPCA!$A:$B,2,0),
VLOOKUP(EOMONTH(TODAY(),-2)+1,IPCA!$A:$B,2,0))/
VLOOKUP(EOMONTH(U170,-2)+1,IPCA!$A:$B,2,0)*
P170))</f>
        <v/>
      </c>
      <c r="W170" s="84"/>
      <c r="X170" s="13" t="s">
        <v>6</v>
      </c>
      <c r="Y170" s="166"/>
      <c r="Z170" s="107"/>
      <c r="AA170" s="108"/>
      <c r="AB170" s="15"/>
      <c r="AC170"/>
      <c r="AD170">
        <v>1</v>
      </c>
      <c r="AE170"/>
      <c r="AF170"/>
      <c r="AG170"/>
      <c r="AH170"/>
      <c r="AI170"/>
      <c r="AJ170"/>
      <c r="AK170"/>
      <c r="AL170"/>
      <c r="AM170" s="6"/>
      <c r="AN170" s="15"/>
      <c r="AO170"/>
      <c r="AP170"/>
      <c r="AQ170"/>
      <c r="AR170"/>
      <c r="AS170"/>
      <c r="AT170"/>
      <c r="AU170"/>
      <c r="AV170"/>
      <c r="AW170"/>
      <c r="AX170"/>
      <c r="AY170" s="6"/>
      <c r="AZ170" s="15"/>
      <c r="BA170"/>
      <c r="BB170"/>
      <c r="BC170"/>
      <c r="BD170"/>
      <c r="BE170"/>
      <c r="BF170"/>
      <c r="BG170"/>
      <c r="BH170"/>
      <c r="BI170"/>
      <c r="BJ170"/>
      <c r="BK170" s="6"/>
      <c r="BL170" s="15"/>
      <c r="BM170"/>
      <c r="BN170"/>
      <c r="BO170"/>
      <c r="BP170"/>
      <c r="BQ170"/>
      <c r="BR170"/>
      <c r="BS170"/>
      <c r="BT170"/>
      <c r="BU170"/>
      <c r="BV170"/>
      <c r="BW170" s="6"/>
      <c r="BX170" s="15"/>
      <c r="BY170"/>
      <c r="BZ170"/>
      <c r="CA170"/>
      <c r="CB170"/>
      <c r="CC170"/>
      <c r="CD170"/>
      <c r="CE170"/>
      <c r="CF170"/>
      <c r="CG170"/>
      <c r="CH170"/>
      <c r="CI170" s="6"/>
      <c r="CJ170" s="16">
        <f t="shared" si="46"/>
        <v>8.4931506849315067E-2</v>
      </c>
      <c r="CK170" s="16" t="str">
        <f t="shared" si="47"/>
        <v/>
      </c>
      <c r="CL170" s="16" t="str">
        <f t="shared" si="48"/>
        <v/>
      </c>
      <c r="CM170" s="16" t="str">
        <f t="shared" si="49"/>
        <v/>
      </c>
      <c r="CN170" s="16" t="str">
        <f t="shared" si="50"/>
        <v/>
      </c>
      <c r="CO170" s="18"/>
      <c r="CP170" s="15"/>
      <c r="CQ170"/>
      <c r="CR170">
        <v>125</v>
      </c>
      <c r="CS170"/>
      <c r="CT170"/>
      <c r="CU170"/>
      <c r="CV170"/>
      <c r="CW170"/>
      <c r="CX170"/>
      <c r="CY170"/>
      <c r="CZ170"/>
      <c r="DA170" s="6"/>
      <c r="DB170" s="15"/>
      <c r="DC170"/>
      <c r="DD170"/>
      <c r="DE170"/>
      <c r="DF170"/>
      <c r="DG170"/>
      <c r="DH170"/>
      <c r="DI170"/>
      <c r="DJ170"/>
      <c r="DK170"/>
      <c r="DL170"/>
      <c r="DM170" s="6"/>
      <c r="DN170" s="15"/>
      <c r="DO170"/>
      <c r="DP170"/>
      <c r="DQ170"/>
      <c r="DR170"/>
      <c r="DS170"/>
      <c r="DT170"/>
      <c r="DU170"/>
      <c r="DV170"/>
      <c r="DW170"/>
      <c r="DX170"/>
      <c r="DY170" s="6"/>
      <c r="DZ170" s="15"/>
      <c r="EA170"/>
      <c r="EB170"/>
      <c r="EC170"/>
      <c r="ED170"/>
      <c r="EE170"/>
      <c r="EF170"/>
      <c r="EG170"/>
      <c r="EH170"/>
      <c r="EI170"/>
      <c r="EJ170"/>
      <c r="EK170" s="6"/>
      <c r="EL170" s="15"/>
      <c r="EM170"/>
      <c r="EN170"/>
      <c r="EO170"/>
      <c r="EP170"/>
      <c r="EQ170"/>
      <c r="ER170"/>
      <c r="ES170"/>
      <c r="ET170"/>
      <c r="EU170"/>
      <c r="EV170"/>
      <c r="EW170" s="6"/>
      <c r="EX170" s="16">
        <f t="shared" si="51"/>
        <v>10.616438356164384</v>
      </c>
      <c r="EY170" s="16" t="str">
        <f t="shared" si="52"/>
        <v/>
      </c>
      <c r="EZ170" s="16" t="str">
        <f t="shared" si="53"/>
        <v/>
      </c>
      <c r="FA170" s="16" t="str">
        <f t="shared" si="54"/>
        <v/>
      </c>
      <c r="FB170" s="160" t="str">
        <f t="shared" si="55"/>
        <v/>
      </c>
      <c r="FC170" t="s">
        <v>204</v>
      </c>
      <c r="FD170" s="20" t="s">
        <v>126</v>
      </c>
      <c r="FF170" s="209" t="s">
        <v>206</v>
      </c>
      <c r="FH170" s="284">
        <f t="shared" ca="1" si="56"/>
        <v>0</v>
      </c>
      <c r="FI170" s="208">
        <f t="shared" si="57"/>
        <v>1</v>
      </c>
      <c r="FJ170"/>
      <c r="FK170" t="str">
        <f t="shared" si="58"/>
        <v>True Comercializadora de Energia LTDA</v>
      </c>
      <c r="FL170" s="201">
        <f t="shared" ca="1" si="59"/>
        <v>50592</v>
      </c>
      <c r="FM170" s="201">
        <f t="shared" ca="1" si="60"/>
        <v>0</v>
      </c>
      <c r="FN170" s="200">
        <f>AB170*AB$2*IF($FC170="V",1,-1)*IF($Q170="Fixo",(CP170-INDEX('Curva Forward'!$C$5:$AN$13,MATCH(CONCATENATE(BD_COMERCIAL!$K170," ",BD_COMERCIAL!$L170),'Curva Forward'!$B$5:$B$13,0),MATCH(FN$4,'Curva Forward'!$C$4:$AN$4,0))),CP170)</f>
        <v>0</v>
      </c>
      <c r="FO170" s="200">
        <f>AC170*AC$2*IF($FC170="V",1,-1)*IF($Q170="Fixo",(CQ170-INDEX('Curva Forward'!$C$5:$AN$13,MATCH(CONCATENATE(BD_COMERCIAL!$K170," ",BD_COMERCIAL!$L170),'Curva Forward'!$B$5:$B$13,0),MATCH(FO$4,'Curva Forward'!$C$4:$AN$4,0))),CQ170)</f>
        <v>0</v>
      </c>
      <c r="FP170" s="200">
        <f>AD170*AD$2*IF($FC170="V",1,-1)*IF($Q170="Fixo",(CR170-INDEX('Curva Forward'!$C$5:$AN$13,MATCH(CONCATENATE(BD_COMERCIAL!$K170," ",BD_COMERCIAL!$L170),'Curva Forward'!$B$5:$B$13,0),MATCH(FP$4,'Curva Forward'!$C$4:$AN$4,0))),CR170)</f>
        <v>50592</v>
      </c>
      <c r="FQ170" s="200">
        <f>AE170*AE$2*IF($FC170="V",1,-1)*IF($Q170="Fixo",(CS170-INDEX('Curva Forward'!$C$5:$AN$13,MATCH(CONCATENATE(BD_COMERCIAL!$K170," ",BD_COMERCIAL!$L170),'Curva Forward'!$B$5:$B$13,0),MATCH(FQ$4,'Curva Forward'!$C$4:$AN$4,0))),CS170)</f>
        <v>0</v>
      </c>
      <c r="FR170" s="200">
        <f>AF170*AF$2*IF($FC170="V",1,-1)*IF($Q170="Fixo",(CT170-INDEX('Curva Forward'!$C$5:$AN$13,MATCH(CONCATENATE(BD_COMERCIAL!$K170," ",BD_COMERCIAL!$L170),'Curva Forward'!$B$5:$B$13,0),MATCH(FR$4,'Curva Forward'!$C$4:$AN$4,0))),CT170)</f>
        <v>0</v>
      </c>
      <c r="FS170" s="200">
        <f>AG170*AG$2*IF($FC170="V",1,-1)*IF($Q170="Fixo",(CU170-INDEX('Curva Forward'!$C$5:$AN$13,MATCH(CONCATENATE(BD_COMERCIAL!$K170," ",BD_COMERCIAL!$L170),'Curva Forward'!$B$5:$B$13,0),MATCH(FS$4,'Curva Forward'!$C$4:$AN$4,0))),CU170)</f>
        <v>0</v>
      </c>
      <c r="FT170" s="200">
        <f>AH170*AH$2*IF($FC170="V",1,-1)*IF($Q170="Fixo",(CV170-INDEX('Curva Forward'!$C$5:$AN$13,MATCH(CONCATENATE(BD_COMERCIAL!$K170," ",BD_COMERCIAL!$L170),'Curva Forward'!$B$5:$B$13,0),MATCH(FT$4,'Curva Forward'!$C$4:$AN$4,0))),CV170)</f>
        <v>0</v>
      </c>
      <c r="FU170" s="200">
        <f>AI170*AI$2*IF($FC170="V",1,-1)*IF($Q170="Fixo",(CW170-INDEX('Curva Forward'!$C$5:$AN$13,MATCH(CONCATENATE(BD_COMERCIAL!$K170," ",BD_COMERCIAL!$L170),'Curva Forward'!$B$5:$B$13,0),MATCH(FU$4,'Curva Forward'!$C$4:$AN$4,0))),CW170)</f>
        <v>0</v>
      </c>
      <c r="FV170" s="200">
        <f>AJ170*AJ$2*IF($FC170="V",1,-1)*IF($Q170="Fixo",(CX170-INDEX('Curva Forward'!$C$5:$AN$13,MATCH(CONCATENATE(BD_COMERCIAL!$K170," ",BD_COMERCIAL!$L170),'Curva Forward'!$B$5:$B$13,0),MATCH(FV$4,'Curva Forward'!$C$4:$AN$4,0))),CX170)</f>
        <v>0</v>
      </c>
      <c r="FW170" s="200">
        <f>AK170*AK$2*IF($FC170="V",1,-1)*IF($Q170="Fixo",(CY170-INDEX('Curva Forward'!$C$5:$AN$13,MATCH(CONCATENATE(BD_COMERCIAL!$K170," ",BD_COMERCIAL!$L170),'Curva Forward'!$B$5:$B$13,0),MATCH(FW$4,'Curva Forward'!$C$4:$AN$4,0))),CY170)</f>
        <v>0</v>
      </c>
      <c r="FX170" s="200">
        <f>AL170*AL$2*IF($FC170="V",1,-1)*IF($Q170="Fixo",(CZ170-INDEX('Curva Forward'!$C$5:$AN$13,MATCH(CONCATENATE(BD_COMERCIAL!$K170," ",BD_COMERCIAL!$L170),'Curva Forward'!$B$5:$B$13,0),MATCH(FX$4,'Curva Forward'!$C$4:$AN$4,0))),CZ170)</f>
        <v>0</v>
      </c>
      <c r="FY170" s="200">
        <f>AM170*AM$2*IF($FC170="V",1,-1)*IF($Q170="Fixo",(DA170-INDEX('Curva Forward'!$C$5:$AN$13,MATCH(CONCATENATE(BD_COMERCIAL!$K170," ",BD_COMERCIAL!$L170),'Curva Forward'!$B$5:$B$13,0),MATCH(FY$4,'Curva Forward'!$C$4:$AN$4,0))),DA170)</f>
        <v>0</v>
      </c>
      <c r="FZ170" s="200">
        <f>AN170*AN$2*IF($FC170="V",1,-1)*IF($Q170="Fixo",(DB170-INDEX('Curva Forward'!$C$5:$AN$13,MATCH(CONCATENATE(BD_COMERCIAL!$K170," ",BD_COMERCIAL!$L170),'Curva Forward'!$B$5:$B$13,0),MATCH(FZ$4,'Curva Forward'!$C$4:$AN$4,0))),DB170)</f>
        <v>0</v>
      </c>
      <c r="GA170" s="200">
        <f>AO170*AO$2*IF($FC170="V",1,-1)*IF($Q170="Fixo",(DC170-INDEX('Curva Forward'!$C$5:$AN$13,MATCH(CONCATENATE(BD_COMERCIAL!$K170," ",BD_COMERCIAL!$L170),'Curva Forward'!$B$5:$B$13,0),MATCH(GA$4,'Curva Forward'!$C$4:$AN$4,0))),DC170)</f>
        <v>0</v>
      </c>
      <c r="GB170" s="200">
        <f>AP170*AP$2*IF($FC170="V",1,-1)*IF($Q170="Fixo",(DD170-INDEX('Curva Forward'!$C$5:$AN$13,MATCH(CONCATENATE(BD_COMERCIAL!$K170," ",BD_COMERCIAL!$L170),'Curva Forward'!$B$5:$B$13,0),MATCH(GB$4,'Curva Forward'!$C$4:$AN$4,0))),DD170)</f>
        <v>0</v>
      </c>
      <c r="GC170" s="200">
        <f>AQ170*AQ$2*IF($FC170="V",1,-1)*IF($Q170="Fixo",(DE170-INDEX('Curva Forward'!$C$5:$AN$13,MATCH(CONCATENATE(BD_COMERCIAL!$K170," ",BD_COMERCIAL!$L170),'Curva Forward'!$B$5:$B$13,0),MATCH(GC$4,'Curva Forward'!$C$4:$AN$4,0))),DE170)</f>
        <v>0</v>
      </c>
      <c r="GD170" s="200">
        <f>AR170*AR$2*IF($FC170="V",1,-1)*IF($Q170="Fixo",(DF170-INDEX('Curva Forward'!$C$5:$AN$13,MATCH(CONCATENATE(BD_COMERCIAL!$K170," ",BD_COMERCIAL!$L170),'Curva Forward'!$B$5:$B$13,0),MATCH(GD$4,'Curva Forward'!$C$4:$AN$4,0))),DF170)</f>
        <v>0</v>
      </c>
      <c r="GE170" s="200">
        <f>AS170*AS$2*IF($FC170="V",1,-1)*IF($Q170="Fixo",(DG170-INDEX('Curva Forward'!$C$5:$AN$13,MATCH(CONCATENATE(BD_COMERCIAL!$K170," ",BD_COMERCIAL!$L170),'Curva Forward'!$B$5:$B$13,0),MATCH(GE$4,'Curva Forward'!$C$4:$AN$4,0))),DG170)</f>
        <v>0</v>
      </c>
      <c r="GF170" s="200">
        <f>AT170*AT$2*IF($FC170="V",1,-1)*IF($Q170="Fixo",(DH170-INDEX('Curva Forward'!$C$5:$AN$13,MATCH(CONCATENATE(BD_COMERCIAL!$K170," ",BD_COMERCIAL!$L170),'Curva Forward'!$B$5:$B$13,0),MATCH(GF$4,'Curva Forward'!$C$4:$AN$4,0))),DH170)</f>
        <v>0</v>
      </c>
      <c r="GG170" s="200">
        <f>AU170*AU$2*IF($FC170="V",1,-1)*IF($Q170="Fixo",(DI170-INDEX('Curva Forward'!$C$5:$AN$13,MATCH(CONCATENATE(BD_COMERCIAL!$K170," ",BD_COMERCIAL!$L170),'Curva Forward'!$B$5:$B$13,0),MATCH(GG$4,'Curva Forward'!$C$4:$AN$4,0))),DI170)</f>
        <v>0</v>
      </c>
      <c r="GH170" s="200">
        <f>AV170*AV$2*IF($FC170="V",1,-1)*IF($Q170="Fixo",(DJ170-INDEX('Curva Forward'!$C$5:$AN$13,MATCH(CONCATENATE(BD_COMERCIAL!$K170," ",BD_COMERCIAL!$L170),'Curva Forward'!$B$5:$B$13,0),MATCH(GH$4,'Curva Forward'!$C$4:$AN$4,0))),DJ170)</f>
        <v>0</v>
      </c>
      <c r="GI170" s="200">
        <f>AW170*AW$2*IF($FC170="V",1,-1)*IF($Q170="Fixo",(DK170-INDEX('Curva Forward'!$C$5:$AN$13,MATCH(CONCATENATE(BD_COMERCIAL!$K170," ",BD_COMERCIAL!$L170),'Curva Forward'!$B$5:$B$13,0),MATCH(GI$4,'Curva Forward'!$C$4:$AN$4,0))),DK170)</f>
        <v>0</v>
      </c>
      <c r="GJ170" s="200">
        <f>AX170*AX$2*IF($FC170="V",1,-1)*IF($Q170="Fixo",(DL170-INDEX('Curva Forward'!$C$5:$AN$13,MATCH(CONCATENATE(BD_COMERCIAL!$K170," ",BD_COMERCIAL!$L170),'Curva Forward'!$B$5:$B$13,0),MATCH(GJ$4,'Curva Forward'!$C$4:$AN$4,0))),DL170)</f>
        <v>0</v>
      </c>
      <c r="GK170" s="200">
        <f>AY170*AY$2*IF($FC170="V",1,-1)*IF($Q170="Fixo",(DM170-INDEX('Curva Forward'!$C$5:$AN$13,MATCH(CONCATENATE(BD_COMERCIAL!$K170," ",BD_COMERCIAL!$L170),'Curva Forward'!$B$5:$B$13,0),MATCH(GK$4,'Curva Forward'!$C$4:$AN$4,0))),DM170)</f>
        <v>0</v>
      </c>
      <c r="GL170" s="200">
        <f>IF(EZ170="",0,CL170*CL$2*IF($FC170="V",1,-1)*IF($Q170="Fixo",(EZ170-INDEX('Curva Forward'!$C$5:$AN$13,MATCH(CONCATENATE(BD_COMERCIAL!$K170," ",BD_COMERCIAL!$L170),'Curva Forward'!$B$5:$B$13,0),MATCH(GL$4,'Curva Forward'!$C$4:$AN$4,0))),EZ170))</f>
        <v>0</v>
      </c>
      <c r="GM170" s="200">
        <f>IF(FA170="",0,CM170*CM$2*IF($FC170="V",1,-1)*IF($Q170="Fixo",(FA170-INDEX('Curva Forward'!$C$5:$AN$13,MATCH(CONCATENATE(BD_COMERCIAL!$K170," ",BD_COMERCIAL!$L170),'Curva Forward'!$B$5:$B$13,0),MATCH(GM$4,'Curva Forward'!$C$4:$AN$4,0))),FA170))</f>
        <v>0</v>
      </c>
      <c r="GN170" s="200">
        <f>IF(FB170="",0,CN170*CN$2*IF($FC170="V",1,-1)*IF($Q170="Fixo",(FB170-INDEX('Curva Forward'!$C$5:$AN$13,MATCH(CONCATENATE(BD_COMERCIAL!$K170," ",BD_COMERCIAL!$L170),'Curva Forward'!$B$5:$B$13,0),MATCH(GN$4,'Curva Forward'!$C$4:$AN$4,0))),FB170))</f>
        <v>0</v>
      </c>
      <c r="GO170" s="201">
        <f t="shared" ca="1" si="61"/>
        <v>0</v>
      </c>
      <c r="GP170" s="201">
        <f t="shared" ca="1" si="62"/>
        <v>0</v>
      </c>
    </row>
    <row r="171" spans="1:198" s="117" customFormat="1" x14ac:dyDescent="0.25">
      <c r="A171" s="6"/>
      <c r="B171" s="7" t="s">
        <v>515</v>
      </c>
      <c r="C171" s="8">
        <v>44578</v>
      </c>
      <c r="D171" s="9" t="s">
        <v>124</v>
      </c>
      <c r="E171" s="9" t="s">
        <v>125</v>
      </c>
      <c r="F171" s="113">
        <v>3780401000108</v>
      </c>
      <c r="G171" s="10" t="s">
        <v>165</v>
      </c>
      <c r="H171" s="113">
        <v>12809025000110</v>
      </c>
      <c r="I171" s="9" t="s">
        <v>126</v>
      </c>
      <c r="J171" s="166" t="s">
        <v>467</v>
      </c>
      <c r="K171" s="10" t="s">
        <v>127</v>
      </c>
      <c r="L171" s="84" t="s">
        <v>22</v>
      </c>
      <c r="M171" s="11">
        <v>44621</v>
      </c>
      <c r="N171" s="12">
        <v>44651</v>
      </c>
      <c r="O171" s="10">
        <v>5</v>
      </c>
      <c r="P171" s="84">
        <v>123</v>
      </c>
      <c r="Q171" s="84" t="s">
        <v>128</v>
      </c>
      <c r="R171" s="10" t="s">
        <v>129</v>
      </c>
      <c r="S171" s="14" t="s">
        <v>135</v>
      </c>
      <c r="T171" s="11"/>
      <c r="U171" s="12"/>
      <c r="V171" s="257" t="str">
        <f ca="1">IF(U171="","",
IF(U171="NA","",
IFERROR(VLOOKUP(EOMONTH(M171,-2)+1,IPCA!$A:$B,2,0),
VLOOKUP(EOMONTH(TODAY(),-2)+1,IPCA!$A:$B,2,0))/
VLOOKUP(EOMONTH(U171,-2)+1,IPCA!$A:$B,2,0)*
P171))</f>
        <v/>
      </c>
      <c r="W171" s="84"/>
      <c r="X171" s="13" t="s">
        <v>133</v>
      </c>
      <c r="Y171" s="166"/>
      <c r="Z171" s="107"/>
      <c r="AA171" s="108"/>
      <c r="AB171" s="15"/>
      <c r="AC171"/>
      <c r="AD171">
        <v>5</v>
      </c>
      <c r="AE171"/>
      <c r="AF171"/>
      <c r="AG171"/>
      <c r="AH171"/>
      <c r="AI171"/>
      <c r="AJ171"/>
      <c r="AK171"/>
      <c r="AL171"/>
      <c r="AM171" s="6"/>
      <c r="AN171" s="15"/>
      <c r="AO171"/>
      <c r="AP171"/>
      <c r="AQ171"/>
      <c r="AR171"/>
      <c r="AS171"/>
      <c r="AT171"/>
      <c r="AU171"/>
      <c r="AV171"/>
      <c r="AW171"/>
      <c r="AX171"/>
      <c r="AY171" s="6"/>
      <c r="AZ171" s="15"/>
      <c r="BA171"/>
      <c r="BB171"/>
      <c r="BC171"/>
      <c r="BD171"/>
      <c r="BE171"/>
      <c r="BF171"/>
      <c r="BG171"/>
      <c r="BH171"/>
      <c r="BI171"/>
      <c r="BJ171"/>
      <c r="BK171" s="6"/>
      <c r="BL171" s="15"/>
      <c r="BM171"/>
      <c r="BN171"/>
      <c r="BO171"/>
      <c r="BP171"/>
      <c r="BQ171"/>
      <c r="BR171"/>
      <c r="BS171"/>
      <c r="BT171"/>
      <c r="BU171"/>
      <c r="BV171"/>
      <c r="BW171" s="6"/>
      <c r="BX171" s="15"/>
      <c r="BY171"/>
      <c r="BZ171"/>
      <c r="CA171"/>
      <c r="CB171"/>
      <c r="CC171"/>
      <c r="CD171"/>
      <c r="CE171"/>
      <c r="CF171"/>
      <c r="CG171"/>
      <c r="CH171"/>
      <c r="CI171" s="6"/>
      <c r="CJ171" s="16">
        <f t="shared" si="46"/>
        <v>0.42465753424657532</v>
      </c>
      <c r="CK171" s="16" t="str">
        <f t="shared" si="47"/>
        <v/>
      </c>
      <c r="CL171" s="16" t="str">
        <f t="shared" si="48"/>
        <v/>
      </c>
      <c r="CM171" s="16" t="str">
        <f t="shared" si="49"/>
        <v/>
      </c>
      <c r="CN171" s="16" t="str">
        <f t="shared" si="50"/>
        <v/>
      </c>
      <c r="CO171" s="18"/>
      <c r="CP171" s="15"/>
      <c r="CQ171"/>
      <c r="CR171">
        <v>123</v>
      </c>
      <c r="CS171"/>
      <c r="CT171"/>
      <c r="CU171"/>
      <c r="CV171"/>
      <c r="CW171"/>
      <c r="CX171"/>
      <c r="CY171"/>
      <c r="CZ171"/>
      <c r="DA171" s="6"/>
      <c r="DB171" s="15"/>
      <c r="DC171"/>
      <c r="DD171"/>
      <c r="DE171"/>
      <c r="DF171"/>
      <c r="DG171"/>
      <c r="DH171"/>
      <c r="DI171"/>
      <c r="DJ171"/>
      <c r="DK171"/>
      <c r="DL171"/>
      <c r="DM171" s="6"/>
      <c r="DN171" s="15"/>
      <c r="DO171"/>
      <c r="DP171"/>
      <c r="DQ171"/>
      <c r="DR171"/>
      <c r="DS171"/>
      <c r="DT171"/>
      <c r="DU171"/>
      <c r="DV171"/>
      <c r="DW171"/>
      <c r="DX171"/>
      <c r="DY171" s="6"/>
      <c r="DZ171" s="15"/>
      <c r="EA171"/>
      <c r="EB171"/>
      <c r="EC171"/>
      <c r="ED171"/>
      <c r="EE171"/>
      <c r="EF171"/>
      <c r="EG171"/>
      <c r="EH171"/>
      <c r="EI171"/>
      <c r="EJ171"/>
      <c r="EK171" s="6"/>
      <c r="EL171" s="15"/>
      <c r="EM171"/>
      <c r="EN171"/>
      <c r="EO171"/>
      <c r="EP171"/>
      <c r="EQ171"/>
      <c r="ER171"/>
      <c r="ES171"/>
      <c r="ET171"/>
      <c r="EU171"/>
      <c r="EV171"/>
      <c r="EW171" s="6"/>
      <c r="EX171" s="16">
        <f t="shared" si="51"/>
        <v>10.446575342465753</v>
      </c>
      <c r="EY171" s="16" t="str">
        <f t="shared" si="52"/>
        <v/>
      </c>
      <c r="EZ171" s="16" t="str">
        <f t="shared" si="53"/>
        <v/>
      </c>
      <c r="FA171" s="16" t="str">
        <f t="shared" si="54"/>
        <v/>
      </c>
      <c r="FB171" s="160" t="str">
        <f t="shared" si="55"/>
        <v/>
      </c>
      <c r="FC171" t="s">
        <v>204</v>
      </c>
      <c r="FD171" s="20" t="s">
        <v>126</v>
      </c>
      <c r="FF171" s="209" t="s">
        <v>206</v>
      </c>
      <c r="FH171" s="284">
        <f t="shared" ca="1" si="56"/>
        <v>0</v>
      </c>
      <c r="FI171" s="208">
        <f t="shared" si="57"/>
        <v>1</v>
      </c>
      <c r="FJ171"/>
      <c r="FK171" t="str">
        <f t="shared" si="58"/>
        <v>Prime Energy Comercializadora de Energia EIRELI</v>
      </c>
      <c r="FL171" s="201">
        <f t="shared" ca="1" si="59"/>
        <v>245520</v>
      </c>
      <c r="FM171" s="201">
        <f t="shared" ca="1" si="60"/>
        <v>0</v>
      </c>
      <c r="FN171" s="200">
        <f>AB171*AB$2*IF($FC171="V",1,-1)*IF($Q171="Fixo",(CP171-INDEX('Curva Forward'!$C$5:$AN$13,MATCH(CONCATENATE(BD_COMERCIAL!$K171," ",BD_COMERCIAL!$L171),'Curva Forward'!$B$5:$B$13,0),MATCH(FN$4,'Curva Forward'!$C$4:$AN$4,0))),CP171)</f>
        <v>0</v>
      </c>
      <c r="FO171" s="200">
        <f>AC171*AC$2*IF($FC171="V",1,-1)*IF($Q171="Fixo",(CQ171-INDEX('Curva Forward'!$C$5:$AN$13,MATCH(CONCATENATE(BD_COMERCIAL!$K171," ",BD_COMERCIAL!$L171),'Curva Forward'!$B$5:$B$13,0),MATCH(FO$4,'Curva Forward'!$C$4:$AN$4,0))),CQ171)</f>
        <v>0</v>
      </c>
      <c r="FP171" s="200">
        <f>AD171*AD$2*IF($FC171="V",1,-1)*IF($Q171="Fixo",(CR171-INDEX('Curva Forward'!$C$5:$AN$13,MATCH(CONCATENATE(BD_COMERCIAL!$K171," ",BD_COMERCIAL!$L171),'Curva Forward'!$B$5:$B$13,0),MATCH(FP$4,'Curva Forward'!$C$4:$AN$4,0))),CR171)</f>
        <v>245520</v>
      </c>
      <c r="FQ171" s="200">
        <f>AE171*AE$2*IF($FC171="V",1,-1)*IF($Q171="Fixo",(CS171-INDEX('Curva Forward'!$C$5:$AN$13,MATCH(CONCATENATE(BD_COMERCIAL!$K171," ",BD_COMERCIAL!$L171),'Curva Forward'!$B$5:$B$13,0),MATCH(FQ$4,'Curva Forward'!$C$4:$AN$4,0))),CS171)</f>
        <v>0</v>
      </c>
      <c r="FR171" s="200">
        <f>AF171*AF$2*IF($FC171="V",1,-1)*IF($Q171="Fixo",(CT171-INDEX('Curva Forward'!$C$5:$AN$13,MATCH(CONCATENATE(BD_COMERCIAL!$K171," ",BD_COMERCIAL!$L171),'Curva Forward'!$B$5:$B$13,0),MATCH(FR$4,'Curva Forward'!$C$4:$AN$4,0))),CT171)</f>
        <v>0</v>
      </c>
      <c r="FS171" s="200">
        <f>AG171*AG$2*IF($FC171="V",1,-1)*IF($Q171="Fixo",(CU171-INDEX('Curva Forward'!$C$5:$AN$13,MATCH(CONCATENATE(BD_COMERCIAL!$K171," ",BD_COMERCIAL!$L171),'Curva Forward'!$B$5:$B$13,0),MATCH(FS$4,'Curva Forward'!$C$4:$AN$4,0))),CU171)</f>
        <v>0</v>
      </c>
      <c r="FT171" s="200">
        <f>AH171*AH$2*IF($FC171="V",1,-1)*IF($Q171="Fixo",(CV171-INDEX('Curva Forward'!$C$5:$AN$13,MATCH(CONCATENATE(BD_COMERCIAL!$K171," ",BD_COMERCIAL!$L171),'Curva Forward'!$B$5:$B$13,0),MATCH(FT$4,'Curva Forward'!$C$4:$AN$4,0))),CV171)</f>
        <v>0</v>
      </c>
      <c r="FU171" s="200">
        <f>AI171*AI$2*IF($FC171="V",1,-1)*IF($Q171="Fixo",(CW171-INDEX('Curva Forward'!$C$5:$AN$13,MATCH(CONCATENATE(BD_COMERCIAL!$K171," ",BD_COMERCIAL!$L171),'Curva Forward'!$B$5:$B$13,0),MATCH(FU$4,'Curva Forward'!$C$4:$AN$4,0))),CW171)</f>
        <v>0</v>
      </c>
      <c r="FV171" s="200">
        <f>AJ171*AJ$2*IF($FC171="V",1,-1)*IF($Q171="Fixo",(CX171-INDEX('Curva Forward'!$C$5:$AN$13,MATCH(CONCATENATE(BD_COMERCIAL!$K171," ",BD_COMERCIAL!$L171),'Curva Forward'!$B$5:$B$13,0),MATCH(FV$4,'Curva Forward'!$C$4:$AN$4,0))),CX171)</f>
        <v>0</v>
      </c>
      <c r="FW171" s="200">
        <f>AK171*AK$2*IF($FC171="V",1,-1)*IF($Q171="Fixo",(CY171-INDEX('Curva Forward'!$C$5:$AN$13,MATCH(CONCATENATE(BD_COMERCIAL!$K171," ",BD_COMERCIAL!$L171),'Curva Forward'!$B$5:$B$13,0),MATCH(FW$4,'Curva Forward'!$C$4:$AN$4,0))),CY171)</f>
        <v>0</v>
      </c>
      <c r="FX171" s="200">
        <f>AL171*AL$2*IF($FC171="V",1,-1)*IF($Q171="Fixo",(CZ171-INDEX('Curva Forward'!$C$5:$AN$13,MATCH(CONCATENATE(BD_COMERCIAL!$K171," ",BD_COMERCIAL!$L171),'Curva Forward'!$B$5:$B$13,0),MATCH(FX$4,'Curva Forward'!$C$4:$AN$4,0))),CZ171)</f>
        <v>0</v>
      </c>
      <c r="FY171" s="200">
        <f>AM171*AM$2*IF($FC171="V",1,-1)*IF($Q171="Fixo",(DA171-INDEX('Curva Forward'!$C$5:$AN$13,MATCH(CONCATENATE(BD_COMERCIAL!$K171," ",BD_COMERCIAL!$L171),'Curva Forward'!$B$5:$B$13,0),MATCH(FY$4,'Curva Forward'!$C$4:$AN$4,0))),DA171)</f>
        <v>0</v>
      </c>
      <c r="FZ171" s="200">
        <f>AN171*AN$2*IF($FC171="V",1,-1)*IF($Q171="Fixo",(DB171-INDEX('Curva Forward'!$C$5:$AN$13,MATCH(CONCATENATE(BD_COMERCIAL!$K171," ",BD_COMERCIAL!$L171),'Curva Forward'!$B$5:$B$13,0),MATCH(FZ$4,'Curva Forward'!$C$4:$AN$4,0))),DB171)</f>
        <v>0</v>
      </c>
      <c r="GA171" s="200">
        <f>AO171*AO$2*IF($FC171="V",1,-1)*IF($Q171="Fixo",(DC171-INDEX('Curva Forward'!$C$5:$AN$13,MATCH(CONCATENATE(BD_COMERCIAL!$K171," ",BD_COMERCIAL!$L171),'Curva Forward'!$B$5:$B$13,0),MATCH(GA$4,'Curva Forward'!$C$4:$AN$4,0))),DC171)</f>
        <v>0</v>
      </c>
      <c r="GB171" s="200">
        <f>AP171*AP$2*IF($FC171="V",1,-1)*IF($Q171="Fixo",(DD171-INDEX('Curva Forward'!$C$5:$AN$13,MATCH(CONCATENATE(BD_COMERCIAL!$K171," ",BD_COMERCIAL!$L171),'Curva Forward'!$B$5:$B$13,0),MATCH(GB$4,'Curva Forward'!$C$4:$AN$4,0))),DD171)</f>
        <v>0</v>
      </c>
      <c r="GC171" s="200">
        <f>AQ171*AQ$2*IF($FC171="V",1,-1)*IF($Q171="Fixo",(DE171-INDEX('Curva Forward'!$C$5:$AN$13,MATCH(CONCATENATE(BD_COMERCIAL!$K171," ",BD_COMERCIAL!$L171),'Curva Forward'!$B$5:$B$13,0),MATCH(GC$4,'Curva Forward'!$C$4:$AN$4,0))),DE171)</f>
        <v>0</v>
      </c>
      <c r="GD171" s="200">
        <f>AR171*AR$2*IF($FC171="V",1,-1)*IF($Q171="Fixo",(DF171-INDEX('Curva Forward'!$C$5:$AN$13,MATCH(CONCATENATE(BD_COMERCIAL!$K171," ",BD_COMERCIAL!$L171),'Curva Forward'!$B$5:$B$13,0),MATCH(GD$4,'Curva Forward'!$C$4:$AN$4,0))),DF171)</f>
        <v>0</v>
      </c>
      <c r="GE171" s="200">
        <f>AS171*AS$2*IF($FC171="V",1,-1)*IF($Q171="Fixo",(DG171-INDEX('Curva Forward'!$C$5:$AN$13,MATCH(CONCATENATE(BD_COMERCIAL!$K171," ",BD_COMERCIAL!$L171),'Curva Forward'!$B$5:$B$13,0),MATCH(GE$4,'Curva Forward'!$C$4:$AN$4,0))),DG171)</f>
        <v>0</v>
      </c>
      <c r="GF171" s="200">
        <f>AT171*AT$2*IF($FC171="V",1,-1)*IF($Q171="Fixo",(DH171-INDEX('Curva Forward'!$C$5:$AN$13,MATCH(CONCATENATE(BD_COMERCIAL!$K171," ",BD_COMERCIAL!$L171),'Curva Forward'!$B$5:$B$13,0),MATCH(GF$4,'Curva Forward'!$C$4:$AN$4,0))),DH171)</f>
        <v>0</v>
      </c>
      <c r="GG171" s="200">
        <f>AU171*AU$2*IF($FC171="V",1,-1)*IF($Q171="Fixo",(DI171-INDEX('Curva Forward'!$C$5:$AN$13,MATCH(CONCATENATE(BD_COMERCIAL!$K171," ",BD_COMERCIAL!$L171),'Curva Forward'!$B$5:$B$13,0),MATCH(GG$4,'Curva Forward'!$C$4:$AN$4,0))),DI171)</f>
        <v>0</v>
      </c>
      <c r="GH171" s="200">
        <f>AV171*AV$2*IF($FC171="V",1,-1)*IF($Q171="Fixo",(DJ171-INDEX('Curva Forward'!$C$5:$AN$13,MATCH(CONCATENATE(BD_COMERCIAL!$K171," ",BD_COMERCIAL!$L171),'Curva Forward'!$B$5:$B$13,0),MATCH(GH$4,'Curva Forward'!$C$4:$AN$4,0))),DJ171)</f>
        <v>0</v>
      </c>
      <c r="GI171" s="200">
        <f>AW171*AW$2*IF($FC171="V",1,-1)*IF($Q171="Fixo",(DK171-INDEX('Curva Forward'!$C$5:$AN$13,MATCH(CONCATENATE(BD_COMERCIAL!$K171," ",BD_COMERCIAL!$L171),'Curva Forward'!$B$5:$B$13,0),MATCH(GI$4,'Curva Forward'!$C$4:$AN$4,0))),DK171)</f>
        <v>0</v>
      </c>
      <c r="GJ171" s="200">
        <f>AX171*AX$2*IF($FC171="V",1,-1)*IF($Q171="Fixo",(DL171-INDEX('Curva Forward'!$C$5:$AN$13,MATCH(CONCATENATE(BD_COMERCIAL!$K171," ",BD_COMERCIAL!$L171),'Curva Forward'!$B$5:$B$13,0),MATCH(GJ$4,'Curva Forward'!$C$4:$AN$4,0))),DL171)</f>
        <v>0</v>
      </c>
      <c r="GK171" s="200">
        <f>AY171*AY$2*IF($FC171="V",1,-1)*IF($Q171="Fixo",(DM171-INDEX('Curva Forward'!$C$5:$AN$13,MATCH(CONCATENATE(BD_COMERCIAL!$K171," ",BD_COMERCIAL!$L171),'Curva Forward'!$B$5:$B$13,0),MATCH(GK$4,'Curva Forward'!$C$4:$AN$4,0))),DM171)</f>
        <v>0</v>
      </c>
      <c r="GL171" s="200">
        <f>IF(EZ171="",0,CL171*CL$2*IF($FC171="V",1,-1)*IF($Q171="Fixo",(EZ171-INDEX('Curva Forward'!$C$5:$AN$13,MATCH(CONCATENATE(BD_COMERCIAL!$K171," ",BD_COMERCIAL!$L171),'Curva Forward'!$B$5:$B$13,0),MATCH(GL$4,'Curva Forward'!$C$4:$AN$4,0))),EZ171))</f>
        <v>0</v>
      </c>
      <c r="GM171" s="200">
        <f>IF(FA171="",0,CM171*CM$2*IF($FC171="V",1,-1)*IF($Q171="Fixo",(FA171-INDEX('Curva Forward'!$C$5:$AN$13,MATCH(CONCATENATE(BD_COMERCIAL!$K171," ",BD_COMERCIAL!$L171),'Curva Forward'!$B$5:$B$13,0),MATCH(GM$4,'Curva Forward'!$C$4:$AN$4,0))),FA171))</f>
        <v>0</v>
      </c>
      <c r="GN171" s="200">
        <f>IF(FB171="",0,CN171*CN$2*IF($FC171="V",1,-1)*IF($Q171="Fixo",(FB171-INDEX('Curva Forward'!$C$5:$AN$13,MATCH(CONCATENATE(BD_COMERCIAL!$K171," ",BD_COMERCIAL!$L171),'Curva Forward'!$B$5:$B$13,0),MATCH(GN$4,'Curva Forward'!$C$4:$AN$4,0))),FB171))</f>
        <v>0</v>
      </c>
      <c r="GO171" s="201">
        <f t="shared" ca="1" si="61"/>
        <v>0</v>
      </c>
      <c r="GP171" s="201">
        <f t="shared" ca="1" si="62"/>
        <v>0</v>
      </c>
    </row>
    <row r="172" spans="1:198" s="117" customFormat="1" x14ac:dyDescent="0.25">
      <c r="A172" s="6"/>
      <c r="B172" s="7" t="s">
        <v>516</v>
      </c>
      <c r="C172" s="8">
        <v>44579</v>
      </c>
      <c r="D172" s="9" t="s">
        <v>124</v>
      </c>
      <c r="E172" s="9" t="s">
        <v>125</v>
      </c>
      <c r="F172" s="113">
        <v>3780401000108</v>
      </c>
      <c r="G172" s="10" t="s">
        <v>184</v>
      </c>
      <c r="H172" s="113">
        <v>27796415000170</v>
      </c>
      <c r="I172" s="9" t="s">
        <v>126</v>
      </c>
      <c r="J172" s="166" t="s">
        <v>517</v>
      </c>
      <c r="K172" s="10" t="s">
        <v>127</v>
      </c>
      <c r="L172" s="84" t="s">
        <v>22</v>
      </c>
      <c r="M172" s="11">
        <v>44652</v>
      </c>
      <c r="N172" s="12">
        <v>44681</v>
      </c>
      <c r="O172" s="10">
        <v>20</v>
      </c>
      <c r="P172" s="84">
        <v>132</v>
      </c>
      <c r="Q172" s="84" t="s">
        <v>128</v>
      </c>
      <c r="R172" s="10" t="s">
        <v>129</v>
      </c>
      <c r="S172" s="14" t="s">
        <v>135</v>
      </c>
      <c r="T172" s="11"/>
      <c r="U172" s="12"/>
      <c r="V172" s="257" t="str">
        <f ca="1">IF(U172="","",
IF(U172="NA","",
IFERROR(VLOOKUP(EOMONTH(M172,-2)+1,IPCA!$A:$B,2,0),
VLOOKUP(EOMONTH(TODAY(),-2)+1,IPCA!$A:$B,2,0))/
VLOOKUP(EOMONTH(U172,-2)+1,IPCA!$A:$B,2,0)*
P172))</f>
        <v/>
      </c>
      <c r="W172" s="84"/>
      <c r="X172" s="13" t="s">
        <v>133</v>
      </c>
      <c r="Y172" s="166"/>
      <c r="Z172" s="107"/>
      <c r="AA172" s="108"/>
      <c r="AB172" s="15"/>
      <c r="AC172"/>
      <c r="AD172"/>
      <c r="AE172">
        <v>20</v>
      </c>
      <c r="AF172"/>
      <c r="AG172"/>
      <c r="AH172"/>
      <c r="AI172"/>
      <c r="AJ172"/>
      <c r="AK172"/>
      <c r="AL172"/>
      <c r="AM172" s="6"/>
      <c r="AN172" s="15"/>
      <c r="AO172"/>
      <c r="AP172"/>
      <c r="AQ172"/>
      <c r="AR172"/>
      <c r="AS172"/>
      <c r="AT172"/>
      <c r="AU172"/>
      <c r="AV172"/>
      <c r="AW172"/>
      <c r="AX172"/>
      <c r="AY172" s="6"/>
      <c r="AZ172" s="15"/>
      <c r="BA172"/>
      <c r="BB172"/>
      <c r="BC172"/>
      <c r="BD172"/>
      <c r="BE172"/>
      <c r="BF172"/>
      <c r="BG172"/>
      <c r="BH172"/>
      <c r="BI172"/>
      <c r="BJ172"/>
      <c r="BK172" s="6"/>
      <c r="BL172" s="15"/>
      <c r="BM172"/>
      <c r="BN172"/>
      <c r="BO172"/>
      <c r="BP172"/>
      <c r="BQ172"/>
      <c r="BR172"/>
      <c r="BS172"/>
      <c r="BT172"/>
      <c r="BU172"/>
      <c r="BV172"/>
      <c r="BW172" s="6"/>
      <c r="BX172" s="15"/>
      <c r="BY172"/>
      <c r="BZ172"/>
      <c r="CA172"/>
      <c r="CB172"/>
      <c r="CC172"/>
      <c r="CD172"/>
      <c r="CE172"/>
      <c r="CF172"/>
      <c r="CG172"/>
      <c r="CH172"/>
      <c r="CI172" s="6"/>
      <c r="CJ172" s="16">
        <f t="shared" si="46"/>
        <v>1.6438356164383561</v>
      </c>
      <c r="CK172" s="16" t="str">
        <f t="shared" si="47"/>
        <v/>
      </c>
      <c r="CL172" s="16" t="str">
        <f t="shared" si="48"/>
        <v/>
      </c>
      <c r="CM172" s="16" t="str">
        <f t="shared" si="49"/>
        <v/>
      </c>
      <c r="CN172" s="16" t="str">
        <f t="shared" si="50"/>
        <v/>
      </c>
      <c r="CO172" s="18"/>
      <c r="CP172" s="15"/>
      <c r="CQ172"/>
      <c r="CR172"/>
      <c r="CS172">
        <v>132</v>
      </c>
      <c r="CT172"/>
      <c r="CU172"/>
      <c r="CV172"/>
      <c r="CW172"/>
      <c r="CX172"/>
      <c r="CY172"/>
      <c r="CZ172"/>
      <c r="DA172" s="6"/>
      <c r="DB172" s="15"/>
      <c r="DC172"/>
      <c r="DD172"/>
      <c r="DE172"/>
      <c r="DF172"/>
      <c r="DG172"/>
      <c r="DH172"/>
      <c r="DI172"/>
      <c r="DJ172"/>
      <c r="DK172"/>
      <c r="DL172"/>
      <c r="DM172" s="6"/>
      <c r="DN172" s="15"/>
      <c r="DO172"/>
      <c r="DP172"/>
      <c r="DQ172"/>
      <c r="DR172"/>
      <c r="DS172"/>
      <c r="DT172"/>
      <c r="DU172"/>
      <c r="DV172"/>
      <c r="DW172"/>
      <c r="DX172"/>
      <c r="DY172" s="6"/>
      <c r="DZ172" s="15"/>
      <c r="EA172"/>
      <c r="EB172"/>
      <c r="EC172"/>
      <c r="ED172"/>
      <c r="EE172"/>
      <c r="EF172"/>
      <c r="EG172"/>
      <c r="EH172"/>
      <c r="EI172"/>
      <c r="EJ172"/>
      <c r="EK172" s="6"/>
      <c r="EL172" s="15"/>
      <c r="EM172"/>
      <c r="EN172"/>
      <c r="EO172"/>
      <c r="EP172"/>
      <c r="EQ172"/>
      <c r="ER172"/>
      <c r="ES172"/>
      <c r="ET172"/>
      <c r="EU172"/>
      <c r="EV172"/>
      <c r="EW172" s="6"/>
      <c r="EX172" s="16">
        <f t="shared" si="51"/>
        <v>10.849315068493151</v>
      </c>
      <c r="EY172" s="16" t="str">
        <f t="shared" si="52"/>
        <v/>
      </c>
      <c r="EZ172" s="16" t="str">
        <f t="shared" si="53"/>
        <v/>
      </c>
      <c r="FA172" s="16" t="str">
        <f t="shared" si="54"/>
        <v/>
      </c>
      <c r="FB172" s="160" t="str">
        <f t="shared" si="55"/>
        <v/>
      </c>
      <c r="FC172" t="s">
        <v>204</v>
      </c>
      <c r="FD172" s="20" t="s">
        <v>126</v>
      </c>
      <c r="FF172" s="209" t="s">
        <v>206</v>
      </c>
      <c r="FH172" s="284">
        <f t="shared" ca="1" si="56"/>
        <v>0</v>
      </c>
      <c r="FI172" s="208">
        <f t="shared" si="57"/>
        <v>0.96666666666666667</v>
      </c>
      <c r="FJ172"/>
      <c r="FK172" t="str">
        <f t="shared" si="58"/>
        <v>SHELL ENERGY DO BRASIL LTDA</v>
      </c>
      <c r="FL172" s="201">
        <f t="shared" ca="1" si="59"/>
        <v>1080000</v>
      </c>
      <c r="FM172" s="201">
        <f t="shared" ca="1" si="60"/>
        <v>0</v>
      </c>
      <c r="FN172" s="200">
        <f>AB172*AB$2*IF($FC172="V",1,-1)*IF($Q172="Fixo",(CP172-INDEX('Curva Forward'!$C$5:$AN$13,MATCH(CONCATENATE(BD_COMERCIAL!$K172," ",BD_COMERCIAL!$L172),'Curva Forward'!$B$5:$B$13,0),MATCH(FN$4,'Curva Forward'!$C$4:$AN$4,0))),CP172)</f>
        <v>0</v>
      </c>
      <c r="FO172" s="200">
        <f>AC172*AC$2*IF($FC172="V",1,-1)*IF($Q172="Fixo",(CQ172-INDEX('Curva Forward'!$C$5:$AN$13,MATCH(CONCATENATE(BD_COMERCIAL!$K172," ",BD_COMERCIAL!$L172),'Curva Forward'!$B$5:$B$13,0),MATCH(FO$4,'Curva Forward'!$C$4:$AN$4,0))),CQ172)</f>
        <v>0</v>
      </c>
      <c r="FP172" s="200">
        <f>AD172*AD$2*IF($FC172="V",1,-1)*IF($Q172="Fixo",(CR172-INDEX('Curva Forward'!$C$5:$AN$13,MATCH(CONCATENATE(BD_COMERCIAL!$K172," ",BD_COMERCIAL!$L172),'Curva Forward'!$B$5:$B$13,0),MATCH(FP$4,'Curva Forward'!$C$4:$AN$4,0))),CR172)</f>
        <v>0</v>
      </c>
      <c r="FQ172" s="200">
        <f>AE172*AE$2*IF($FC172="V",1,-1)*IF($Q172="Fixo",(CS172-INDEX('Curva Forward'!$C$5:$AN$13,MATCH(CONCATENATE(BD_COMERCIAL!$K172," ",BD_COMERCIAL!$L172),'Curva Forward'!$B$5:$B$13,0),MATCH(FQ$4,'Curva Forward'!$C$4:$AN$4,0))),CS172)</f>
        <v>1080000</v>
      </c>
      <c r="FR172" s="200">
        <f>AF172*AF$2*IF($FC172="V",1,-1)*IF($Q172="Fixo",(CT172-INDEX('Curva Forward'!$C$5:$AN$13,MATCH(CONCATENATE(BD_COMERCIAL!$K172," ",BD_COMERCIAL!$L172),'Curva Forward'!$B$5:$B$13,0),MATCH(FR$4,'Curva Forward'!$C$4:$AN$4,0))),CT172)</f>
        <v>0</v>
      </c>
      <c r="FS172" s="200">
        <f>AG172*AG$2*IF($FC172="V",1,-1)*IF($Q172="Fixo",(CU172-INDEX('Curva Forward'!$C$5:$AN$13,MATCH(CONCATENATE(BD_COMERCIAL!$K172," ",BD_COMERCIAL!$L172),'Curva Forward'!$B$5:$B$13,0),MATCH(FS$4,'Curva Forward'!$C$4:$AN$4,0))),CU172)</f>
        <v>0</v>
      </c>
      <c r="FT172" s="200">
        <f>AH172*AH$2*IF($FC172="V",1,-1)*IF($Q172="Fixo",(CV172-INDEX('Curva Forward'!$C$5:$AN$13,MATCH(CONCATENATE(BD_COMERCIAL!$K172," ",BD_COMERCIAL!$L172),'Curva Forward'!$B$5:$B$13,0),MATCH(FT$4,'Curva Forward'!$C$4:$AN$4,0))),CV172)</f>
        <v>0</v>
      </c>
      <c r="FU172" s="200">
        <f>AI172*AI$2*IF($FC172="V",1,-1)*IF($Q172="Fixo",(CW172-INDEX('Curva Forward'!$C$5:$AN$13,MATCH(CONCATENATE(BD_COMERCIAL!$K172," ",BD_COMERCIAL!$L172),'Curva Forward'!$B$5:$B$13,0),MATCH(FU$4,'Curva Forward'!$C$4:$AN$4,0))),CW172)</f>
        <v>0</v>
      </c>
      <c r="FV172" s="200">
        <f>AJ172*AJ$2*IF($FC172="V",1,-1)*IF($Q172="Fixo",(CX172-INDEX('Curva Forward'!$C$5:$AN$13,MATCH(CONCATENATE(BD_COMERCIAL!$K172," ",BD_COMERCIAL!$L172),'Curva Forward'!$B$5:$B$13,0),MATCH(FV$4,'Curva Forward'!$C$4:$AN$4,0))),CX172)</f>
        <v>0</v>
      </c>
      <c r="FW172" s="200">
        <f>AK172*AK$2*IF($FC172="V",1,-1)*IF($Q172="Fixo",(CY172-INDEX('Curva Forward'!$C$5:$AN$13,MATCH(CONCATENATE(BD_COMERCIAL!$K172," ",BD_COMERCIAL!$L172),'Curva Forward'!$B$5:$B$13,0),MATCH(FW$4,'Curva Forward'!$C$4:$AN$4,0))),CY172)</f>
        <v>0</v>
      </c>
      <c r="FX172" s="200">
        <f>AL172*AL$2*IF($FC172="V",1,-1)*IF($Q172="Fixo",(CZ172-INDEX('Curva Forward'!$C$5:$AN$13,MATCH(CONCATENATE(BD_COMERCIAL!$K172," ",BD_COMERCIAL!$L172),'Curva Forward'!$B$5:$B$13,0),MATCH(FX$4,'Curva Forward'!$C$4:$AN$4,0))),CZ172)</f>
        <v>0</v>
      </c>
      <c r="FY172" s="200">
        <f>AM172*AM$2*IF($FC172="V",1,-1)*IF($Q172="Fixo",(DA172-INDEX('Curva Forward'!$C$5:$AN$13,MATCH(CONCATENATE(BD_COMERCIAL!$K172," ",BD_COMERCIAL!$L172),'Curva Forward'!$B$5:$B$13,0),MATCH(FY$4,'Curva Forward'!$C$4:$AN$4,0))),DA172)</f>
        <v>0</v>
      </c>
      <c r="FZ172" s="200">
        <f>AN172*AN$2*IF($FC172="V",1,-1)*IF($Q172="Fixo",(DB172-INDEX('Curva Forward'!$C$5:$AN$13,MATCH(CONCATENATE(BD_COMERCIAL!$K172," ",BD_COMERCIAL!$L172),'Curva Forward'!$B$5:$B$13,0),MATCH(FZ$4,'Curva Forward'!$C$4:$AN$4,0))),DB172)</f>
        <v>0</v>
      </c>
      <c r="GA172" s="200">
        <f>AO172*AO$2*IF($FC172="V",1,-1)*IF($Q172="Fixo",(DC172-INDEX('Curva Forward'!$C$5:$AN$13,MATCH(CONCATENATE(BD_COMERCIAL!$K172," ",BD_COMERCIAL!$L172),'Curva Forward'!$B$5:$B$13,0),MATCH(GA$4,'Curva Forward'!$C$4:$AN$4,0))),DC172)</f>
        <v>0</v>
      </c>
      <c r="GB172" s="200">
        <f>AP172*AP$2*IF($FC172="V",1,-1)*IF($Q172="Fixo",(DD172-INDEX('Curva Forward'!$C$5:$AN$13,MATCH(CONCATENATE(BD_COMERCIAL!$K172," ",BD_COMERCIAL!$L172),'Curva Forward'!$B$5:$B$13,0),MATCH(GB$4,'Curva Forward'!$C$4:$AN$4,0))),DD172)</f>
        <v>0</v>
      </c>
      <c r="GC172" s="200">
        <f>AQ172*AQ$2*IF($FC172="V",1,-1)*IF($Q172="Fixo",(DE172-INDEX('Curva Forward'!$C$5:$AN$13,MATCH(CONCATENATE(BD_COMERCIAL!$K172," ",BD_COMERCIAL!$L172),'Curva Forward'!$B$5:$B$13,0),MATCH(GC$4,'Curva Forward'!$C$4:$AN$4,0))),DE172)</f>
        <v>0</v>
      </c>
      <c r="GD172" s="200">
        <f>AR172*AR$2*IF($FC172="V",1,-1)*IF($Q172="Fixo",(DF172-INDEX('Curva Forward'!$C$5:$AN$13,MATCH(CONCATENATE(BD_COMERCIAL!$K172," ",BD_COMERCIAL!$L172),'Curva Forward'!$B$5:$B$13,0),MATCH(GD$4,'Curva Forward'!$C$4:$AN$4,0))),DF172)</f>
        <v>0</v>
      </c>
      <c r="GE172" s="200">
        <f>AS172*AS$2*IF($FC172="V",1,-1)*IF($Q172="Fixo",(DG172-INDEX('Curva Forward'!$C$5:$AN$13,MATCH(CONCATENATE(BD_COMERCIAL!$K172," ",BD_COMERCIAL!$L172),'Curva Forward'!$B$5:$B$13,0),MATCH(GE$4,'Curva Forward'!$C$4:$AN$4,0))),DG172)</f>
        <v>0</v>
      </c>
      <c r="GF172" s="200">
        <f>AT172*AT$2*IF($FC172="V",1,-1)*IF($Q172="Fixo",(DH172-INDEX('Curva Forward'!$C$5:$AN$13,MATCH(CONCATENATE(BD_COMERCIAL!$K172," ",BD_COMERCIAL!$L172),'Curva Forward'!$B$5:$B$13,0),MATCH(GF$4,'Curva Forward'!$C$4:$AN$4,0))),DH172)</f>
        <v>0</v>
      </c>
      <c r="GG172" s="200">
        <f>AU172*AU$2*IF($FC172="V",1,-1)*IF($Q172="Fixo",(DI172-INDEX('Curva Forward'!$C$5:$AN$13,MATCH(CONCATENATE(BD_COMERCIAL!$K172," ",BD_COMERCIAL!$L172),'Curva Forward'!$B$5:$B$13,0),MATCH(GG$4,'Curva Forward'!$C$4:$AN$4,0))),DI172)</f>
        <v>0</v>
      </c>
      <c r="GH172" s="200">
        <f>AV172*AV$2*IF($FC172="V",1,-1)*IF($Q172="Fixo",(DJ172-INDEX('Curva Forward'!$C$5:$AN$13,MATCH(CONCATENATE(BD_COMERCIAL!$K172," ",BD_COMERCIAL!$L172),'Curva Forward'!$B$5:$B$13,0),MATCH(GH$4,'Curva Forward'!$C$4:$AN$4,0))),DJ172)</f>
        <v>0</v>
      </c>
      <c r="GI172" s="200">
        <f>AW172*AW$2*IF($FC172="V",1,-1)*IF($Q172="Fixo",(DK172-INDEX('Curva Forward'!$C$5:$AN$13,MATCH(CONCATENATE(BD_COMERCIAL!$K172," ",BD_COMERCIAL!$L172),'Curva Forward'!$B$5:$B$13,0),MATCH(GI$4,'Curva Forward'!$C$4:$AN$4,0))),DK172)</f>
        <v>0</v>
      </c>
      <c r="GJ172" s="200">
        <f>AX172*AX$2*IF($FC172="V",1,-1)*IF($Q172="Fixo",(DL172-INDEX('Curva Forward'!$C$5:$AN$13,MATCH(CONCATENATE(BD_COMERCIAL!$K172," ",BD_COMERCIAL!$L172),'Curva Forward'!$B$5:$B$13,0),MATCH(GJ$4,'Curva Forward'!$C$4:$AN$4,0))),DL172)</f>
        <v>0</v>
      </c>
      <c r="GK172" s="200">
        <f>AY172*AY$2*IF($FC172="V",1,-1)*IF($Q172="Fixo",(DM172-INDEX('Curva Forward'!$C$5:$AN$13,MATCH(CONCATENATE(BD_COMERCIAL!$K172," ",BD_COMERCIAL!$L172),'Curva Forward'!$B$5:$B$13,0),MATCH(GK$4,'Curva Forward'!$C$4:$AN$4,0))),DM172)</f>
        <v>0</v>
      </c>
      <c r="GL172" s="200">
        <f>IF(EZ172="",0,CL172*CL$2*IF($FC172="V",1,-1)*IF($Q172="Fixo",(EZ172-INDEX('Curva Forward'!$C$5:$AN$13,MATCH(CONCATENATE(BD_COMERCIAL!$K172," ",BD_COMERCIAL!$L172),'Curva Forward'!$B$5:$B$13,0),MATCH(GL$4,'Curva Forward'!$C$4:$AN$4,0))),EZ172))</f>
        <v>0</v>
      </c>
      <c r="GM172" s="200">
        <f>IF(FA172="",0,CM172*CM$2*IF($FC172="V",1,-1)*IF($Q172="Fixo",(FA172-INDEX('Curva Forward'!$C$5:$AN$13,MATCH(CONCATENATE(BD_COMERCIAL!$K172," ",BD_COMERCIAL!$L172),'Curva Forward'!$B$5:$B$13,0),MATCH(GM$4,'Curva Forward'!$C$4:$AN$4,0))),FA172))</f>
        <v>0</v>
      </c>
      <c r="GN172" s="200">
        <f>IF(FB172="",0,CN172*CN$2*IF($FC172="V",1,-1)*IF($Q172="Fixo",(FB172-INDEX('Curva Forward'!$C$5:$AN$13,MATCH(CONCATENATE(BD_COMERCIAL!$K172," ",BD_COMERCIAL!$L172),'Curva Forward'!$B$5:$B$13,0),MATCH(GN$4,'Curva Forward'!$C$4:$AN$4,0))),FB172))</f>
        <v>0</v>
      </c>
      <c r="GO172" s="201">
        <f t="shared" ca="1" si="61"/>
        <v>0</v>
      </c>
      <c r="GP172" s="201">
        <f t="shared" ca="1" si="62"/>
        <v>0</v>
      </c>
    </row>
    <row r="173" spans="1:198" s="117" customFormat="1" x14ac:dyDescent="0.25">
      <c r="A173" s="6"/>
      <c r="B173" s="7" t="s">
        <v>518</v>
      </c>
      <c r="C173" s="8">
        <v>44579</v>
      </c>
      <c r="D173" s="9" t="s">
        <v>131</v>
      </c>
      <c r="E173" s="9" t="s">
        <v>184</v>
      </c>
      <c r="F173" s="113">
        <v>27796415000170</v>
      </c>
      <c r="G173" s="10" t="s">
        <v>125</v>
      </c>
      <c r="H173" s="113">
        <v>3780401000108</v>
      </c>
      <c r="I173" s="9" t="s">
        <v>126</v>
      </c>
      <c r="J173" s="166" t="s">
        <v>517</v>
      </c>
      <c r="K173" s="10" t="s">
        <v>127</v>
      </c>
      <c r="L173" s="84" t="s">
        <v>22</v>
      </c>
      <c r="M173" s="11">
        <v>44774</v>
      </c>
      <c r="N173" s="12">
        <v>44804</v>
      </c>
      <c r="O173" s="10">
        <v>5</v>
      </c>
      <c r="P173" s="84">
        <v>245</v>
      </c>
      <c r="Q173" s="84" t="s">
        <v>128</v>
      </c>
      <c r="R173" s="10" t="s">
        <v>129</v>
      </c>
      <c r="S173" s="14" t="s">
        <v>135</v>
      </c>
      <c r="T173" s="11"/>
      <c r="U173" s="12"/>
      <c r="V173" s="257" t="str">
        <f ca="1">IF(U173="","",
IF(U173="NA","",
IFERROR(VLOOKUP(EOMONTH(M173,-2)+1,IPCA!$A:$B,2,0),
VLOOKUP(EOMONTH(TODAY(),-2)+1,IPCA!$A:$B,2,0))/
VLOOKUP(EOMONTH(U173,-2)+1,IPCA!$A:$B,2,0)*
P173))</f>
        <v/>
      </c>
      <c r="W173" s="84"/>
      <c r="X173" s="13" t="s">
        <v>133</v>
      </c>
      <c r="Y173" s="166"/>
      <c r="Z173" s="107"/>
      <c r="AA173" s="108"/>
      <c r="AB173" s="15"/>
      <c r="AC173"/>
      <c r="AD173"/>
      <c r="AE173"/>
      <c r="AF173"/>
      <c r="AG173"/>
      <c r="AH173"/>
      <c r="AI173">
        <v>5</v>
      </c>
      <c r="AJ173"/>
      <c r="AK173"/>
      <c r="AL173"/>
      <c r="AM173" s="6"/>
      <c r="AN173" s="15"/>
      <c r="AO173"/>
      <c r="AP173"/>
      <c r="AQ173"/>
      <c r="AR173"/>
      <c r="AS173"/>
      <c r="AT173"/>
      <c r="AU173"/>
      <c r="AV173"/>
      <c r="AW173"/>
      <c r="AX173"/>
      <c r="AY173" s="6"/>
      <c r="AZ173" s="15"/>
      <c r="BA173"/>
      <c r="BB173"/>
      <c r="BC173"/>
      <c r="BD173"/>
      <c r="BE173"/>
      <c r="BF173"/>
      <c r="BG173"/>
      <c r="BH173"/>
      <c r="BI173"/>
      <c r="BJ173"/>
      <c r="BK173" s="6"/>
      <c r="BL173" s="15"/>
      <c r="BM173"/>
      <c r="BN173"/>
      <c r="BO173"/>
      <c r="BP173"/>
      <c r="BQ173"/>
      <c r="BR173"/>
      <c r="BS173"/>
      <c r="BT173"/>
      <c r="BU173"/>
      <c r="BV173"/>
      <c r="BW173" s="6"/>
      <c r="BX173" s="15"/>
      <c r="BY173"/>
      <c r="BZ173"/>
      <c r="CA173"/>
      <c r="CB173"/>
      <c r="CC173"/>
      <c r="CD173"/>
      <c r="CE173"/>
      <c r="CF173"/>
      <c r="CG173"/>
      <c r="CH173"/>
      <c r="CI173" s="6"/>
      <c r="CJ173" s="16">
        <f t="shared" si="46"/>
        <v>0.42465753424657532</v>
      </c>
      <c r="CK173" s="16" t="str">
        <f t="shared" si="47"/>
        <v/>
      </c>
      <c r="CL173" s="16" t="str">
        <f t="shared" si="48"/>
        <v/>
      </c>
      <c r="CM173" s="16" t="str">
        <f t="shared" si="49"/>
        <v/>
      </c>
      <c r="CN173" s="16" t="str">
        <f t="shared" si="50"/>
        <v/>
      </c>
      <c r="CO173" s="18"/>
      <c r="CP173" s="15"/>
      <c r="CQ173"/>
      <c r="CR173"/>
      <c r="CS173"/>
      <c r="CT173"/>
      <c r="CU173"/>
      <c r="CV173"/>
      <c r="CW173">
        <v>245</v>
      </c>
      <c r="CX173"/>
      <c r="CY173"/>
      <c r="CZ173"/>
      <c r="DA173" s="6"/>
      <c r="DB173" s="15"/>
      <c r="DC173"/>
      <c r="DD173"/>
      <c r="DE173"/>
      <c r="DF173"/>
      <c r="DG173"/>
      <c r="DH173"/>
      <c r="DI173"/>
      <c r="DJ173"/>
      <c r="DK173"/>
      <c r="DL173"/>
      <c r="DM173" s="6"/>
      <c r="DN173" s="15"/>
      <c r="DO173"/>
      <c r="DP173"/>
      <c r="DQ173"/>
      <c r="DR173"/>
      <c r="DS173"/>
      <c r="DT173"/>
      <c r="DU173"/>
      <c r="DV173"/>
      <c r="DW173"/>
      <c r="DX173"/>
      <c r="DY173" s="6"/>
      <c r="DZ173" s="15"/>
      <c r="EA173"/>
      <c r="EB173"/>
      <c r="EC173"/>
      <c r="ED173"/>
      <c r="EE173"/>
      <c r="EF173"/>
      <c r="EG173"/>
      <c r="EH173"/>
      <c r="EI173"/>
      <c r="EJ173"/>
      <c r="EK173" s="6"/>
      <c r="EL173" s="15"/>
      <c r="EM173"/>
      <c r="EN173"/>
      <c r="EO173"/>
      <c r="EP173"/>
      <c r="EQ173"/>
      <c r="ER173"/>
      <c r="ES173"/>
      <c r="ET173"/>
      <c r="EU173"/>
      <c r="EV173"/>
      <c r="EW173" s="6"/>
      <c r="EX173" s="16">
        <f t="shared" si="51"/>
        <v>20.80821917808219</v>
      </c>
      <c r="EY173" s="16" t="str">
        <f t="shared" si="52"/>
        <v/>
      </c>
      <c r="EZ173" s="16" t="str">
        <f t="shared" si="53"/>
        <v/>
      </c>
      <c r="FA173" s="16" t="str">
        <f t="shared" si="54"/>
        <v/>
      </c>
      <c r="FB173" s="160" t="str">
        <f t="shared" si="55"/>
        <v/>
      </c>
      <c r="FC173" t="s">
        <v>205</v>
      </c>
      <c r="FD173" s="20" t="s">
        <v>126</v>
      </c>
      <c r="FF173" s="209" t="s">
        <v>206</v>
      </c>
      <c r="FH173" s="284">
        <f t="shared" ca="1" si="56"/>
        <v>0</v>
      </c>
      <c r="FI173" s="208">
        <f t="shared" si="57"/>
        <v>1</v>
      </c>
      <c r="FJ173"/>
      <c r="FK173" t="str">
        <f t="shared" si="58"/>
        <v>SHELL ENERGY DO BRASIL LTDA</v>
      </c>
      <c r="FL173" s="201">
        <f t="shared" ca="1" si="59"/>
        <v>-595200</v>
      </c>
      <c r="FM173" s="201">
        <f t="shared" ca="1" si="60"/>
        <v>0</v>
      </c>
      <c r="FN173" s="200">
        <f>AB173*AB$2*IF($FC173="V",1,-1)*IF($Q173="Fixo",(CP173-INDEX('Curva Forward'!$C$5:$AN$13,MATCH(CONCATENATE(BD_COMERCIAL!$K173," ",BD_COMERCIAL!$L173),'Curva Forward'!$B$5:$B$13,0),MATCH(FN$4,'Curva Forward'!$C$4:$AN$4,0))),CP173)</f>
        <v>0</v>
      </c>
      <c r="FO173" s="200">
        <f>AC173*AC$2*IF($FC173="V",1,-1)*IF($Q173="Fixo",(CQ173-INDEX('Curva Forward'!$C$5:$AN$13,MATCH(CONCATENATE(BD_COMERCIAL!$K173," ",BD_COMERCIAL!$L173),'Curva Forward'!$B$5:$B$13,0),MATCH(FO$4,'Curva Forward'!$C$4:$AN$4,0))),CQ173)</f>
        <v>0</v>
      </c>
      <c r="FP173" s="200">
        <f>AD173*AD$2*IF($FC173="V",1,-1)*IF($Q173="Fixo",(CR173-INDEX('Curva Forward'!$C$5:$AN$13,MATCH(CONCATENATE(BD_COMERCIAL!$K173," ",BD_COMERCIAL!$L173),'Curva Forward'!$B$5:$B$13,0),MATCH(FP$4,'Curva Forward'!$C$4:$AN$4,0))),CR173)</f>
        <v>0</v>
      </c>
      <c r="FQ173" s="200">
        <f>AE173*AE$2*IF($FC173="V",1,-1)*IF($Q173="Fixo",(CS173-INDEX('Curva Forward'!$C$5:$AN$13,MATCH(CONCATENATE(BD_COMERCIAL!$K173," ",BD_COMERCIAL!$L173),'Curva Forward'!$B$5:$B$13,0),MATCH(FQ$4,'Curva Forward'!$C$4:$AN$4,0))),CS173)</f>
        <v>0</v>
      </c>
      <c r="FR173" s="200">
        <f>AF173*AF$2*IF($FC173="V",1,-1)*IF($Q173="Fixo",(CT173-INDEX('Curva Forward'!$C$5:$AN$13,MATCH(CONCATENATE(BD_COMERCIAL!$K173," ",BD_COMERCIAL!$L173),'Curva Forward'!$B$5:$B$13,0),MATCH(FR$4,'Curva Forward'!$C$4:$AN$4,0))),CT173)</f>
        <v>0</v>
      </c>
      <c r="FS173" s="200">
        <f>AG173*AG$2*IF($FC173="V",1,-1)*IF($Q173="Fixo",(CU173-INDEX('Curva Forward'!$C$5:$AN$13,MATCH(CONCATENATE(BD_COMERCIAL!$K173," ",BD_COMERCIAL!$L173),'Curva Forward'!$B$5:$B$13,0),MATCH(FS$4,'Curva Forward'!$C$4:$AN$4,0))),CU173)</f>
        <v>0</v>
      </c>
      <c r="FT173" s="200">
        <f>AH173*AH$2*IF($FC173="V",1,-1)*IF($Q173="Fixo",(CV173-INDEX('Curva Forward'!$C$5:$AN$13,MATCH(CONCATENATE(BD_COMERCIAL!$K173," ",BD_COMERCIAL!$L173),'Curva Forward'!$B$5:$B$13,0),MATCH(FT$4,'Curva Forward'!$C$4:$AN$4,0))),CV173)</f>
        <v>0</v>
      </c>
      <c r="FU173" s="200">
        <f>AI173*AI$2*IF($FC173="V",1,-1)*IF($Q173="Fixo",(CW173-INDEX('Curva Forward'!$C$5:$AN$13,MATCH(CONCATENATE(BD_COMERCIAL!$K173," ",BD_COMERCIAL!$L173),'Curva Forward'!$B$5:$B$13,0),MATCH(FU$4,'Curva Forward'!$C$4:$AN$4,0))),CW173)</f>
        <v>-595200</v>
      </c>
      <c r="FV173" s="200">
        <f>AJ173*AJ$2*IF($FC173="V",1,-1)*IF($Q173="Fixo",(CX173-INDEX('Curva Forward'!$C$5:$AN$13,MATCH(CONCATENATE(BD_COMERCIAL!$K173," ",BD_COMERCIAL!$L173),'Curva Forward'!$B$5:$B$13,0),MATCH(FV$4,'Curva Forward'!$C$4:$AN$4,0))),CX173)</f>
        <v>0</v>
      </c>
      <c r="FW173" s="200">
        <f>AK173*AK$2*IF($FC173="V",1,-1)*IF($Q173="Fixo",(CY173-INDEX('Curva Forward'!$C$5:$AN$13,MATCH(CONCATENATE(BD_COMERCIAL!$K173," ",BD_COMERCIAL!$L173),'Curva Forward'!$B$5:$B$13,0),MATCH(FW$4,'Curva Forward'!$C$4:$AN$4,0))),CY173)</f>
        <v>0</v>
      </c>
      <c r="FX173" s="200">
        <f>AL173*AL$2*IF($FC173="V",1,-1)*IF($Q173="Fixo",(CZ173-INDEX('Curva Forward'!$C$5:$AN$13,MATCH(CONCATENATE(BD_COMERCIAL!$K173," ",BD_COMERCIAL!$L173),'Curva Forward'!$B$5:$B$13,0),MATCH(FX$4,'Curva Forward'!$C$4:$AN$4,0))),CZ173)</f>
        <v>0</v>
      </c>
      <c r="FY173" s="200">
        <f>AM173*AM$2*IF($FC173="V",1,-1)*IF($Q173="Fixo",(DA173-INDEX('Curva Forward'!$C$5:$AN$13,MATCH(CONCATENATE(BD_COMERCIAL!$K173," ",BD_COMERCIAL!$L173),'Curva Forward'!$B$5:$B$13,0),MATCH(FY$4,'Curva Forward'!$C$4:$AN$4,0))),DA173)</f>
        <v>0</v>
      </c>
      <c r="FZ173" s="200">
        <f>AN173*AN$2*IF($FC173="V",1,-1)*IF($Q173="Fixo",(DB173-INDEX('Curva Forward'!$C$5:$AN$13,MATCH(CONCATENATE(BD_COMERCIAL!$K173," ",BD_COMERCIAL!$L173),'Curva Forward'!$B$5:$B$13,0),MATCH(FZ$4,'Curva Forward'!$C$4:$AN$4,0))),DB173)</f>
        <v>0</v>
      </c>
      <c r="GA173" s="200">
        <f>AO173*AO$2*IF($FC173="V",1,-1)*IF($Q173="Fixo",(DC173-INDEX('Curva Forward'!$C$5:$AN$13,MATCH(CONCATENATE(BD_COMERCIAL!$K173," ",BD_COMERCIAL!$L173),'Curva Forward'!$B$5:$B$13,0),MATCH(GA$4,'Curva Forward'!$C$4:$AN$4,0))),DC173)</f>
        <v>0</v>
      </c>
      <c r="GB173" s="200">
        <f>AP173*AP$2*IF($FC173="V",1,-1)*IF($Q173="Fixo",(DD173-INDEX('Curva Forward'!$C$5:$AN$13,MATCH(CONCATENATE(BD_COMERCIAL!$K173," ",BD_COMERCIAL!$L173),'Curva Forward'!$B$5:$B$13,0),MATCH(GB$4,'Curva Forward'!$C$4:$AN$4,0))),DD173)</f>
        <v>0</v>
      </c>
      <c r="GC173" s="200">
        <f>AQ173*AQ$2*IF($FC173="V",1,-1)*IF($Q173="Fixo",(DE173-INDEX('Curva Forward'!$C$5:$AN$13,MATCH(CONCATENATE(BD_COMERCIAL!$K173," ",BD_COMERCIAL!$L173),'Curva Forward'!$B$5:$B$13,0),MATCH(GC$4,'Curva Forward'!$C$4:$AN$4,0))),DE173)</f>
        <v>0</v>
      </c>
      <c r="GD173" s="200">
        <f>AR173*AR$2*IF($FC173="V",1,-1)*IF($Q173="Fixo",(DF173-INDEX('Curva Forward'!$C$5:$AN$13,MATCH(CONCATENATE(BD_COMERCIAL!$K173," ",BD_COMERCIAL!$L173),'Curva Forward'!$B$5:$B$13,0),MATCH(GD$4,'Curva Forward'!$C$4:$AN$4,0))),DF173)</f>
        <v>0</v>
      </c>
      <c r="GE173" s="200">
        <f>AS173*AS$2*IF($FC173="V",1,-1)*IF($Q173="Fixo",(DG173-INDEX('Curva Forward'!$C$5:$AN$13,MATCH(CONCATENATE(BD_COMERCIAL!$K173," ",BD_COMERCIAL!$L173),'Curva Forward'!$B$5:$B$13,0),MATCH(GE$4,'Curva Forward'!$C$4:$AN$4,0))),DG173)</f>
        <v>0</v>
      </c>
      <c r="GF173" s="200">
        <f>AT173*AT$2*IF($FC173="V",1,-1)*IF($Q173="Fixo",(DH173-INDEX('Curva Forward'!$C$5:$AN$13,MATCH(CONCATENATE(BD_COMERCIAL!$K173," ",BD_COMERCIAL!$L173),'Curva Forward'!$B$5:$B$13,0),MATCH(GF$4,'Curva Forward'!$C$4:$AN$4,0))),DH173)</f>
        <v>0</v>
      </c>
      <c r="GG173" s="200">
        <f>AU173*AU$2*IF($FC173="V",1,-1)*IF($Q173="Fixo",(DI173-INDEX('Curva Forward'!$C$5:$AN$13,MATCH(CONCATENATE(BD_COMERCIAL!$K173," ",BD_COMERCIAL!$L173),'Curva Forward'!$B$5:$B$13,0),MATCH(GG$4,'Curva Forward'!$C$4:$AN$4,0))),DI173)</f>
        <v>0</v>
      </c>
      <c r="GH173" s="200">
        <f>AV173*AV$2*IF($FC173="V",1,-1)*IF($Q173="Fixo",(DJ173-INDEX('Curva Forward'!$C$5:$AN$13,MATCH(CONCATENATE(BD_COMERCIAL!$K173," ",BD_COMERCIAL!$L173),'Curva Forward'!$B$5:$B$13,0),MATCH(GH$4,'Curva Forward'!$C$4:$AN$4,0))),DJ173)</f>
        <v>0</v>
      </c>
      <c r="GI173" s="200">
        <f>AW173*AW$2*IF($FC173="V",1,-1)*IF($Q173="Fixo",(DK173-INDEX('Curva Forward'!$C$5:$AN$13,MATCH(CONCATENATE(BD_COMERCIAL!$K173," ",BD_COMERCIAL!$L173),'Curva Forward'!$B$5:$B$13,0),MATCH(GI$4,'Curva Forward'!$C$4:$AN$4,0))),DK173)</f>
        <v>0</v>
      </c>
      <c r="GJ173" s="200">
        <f>AX173*AX$2*IF($FC173="V",1,-1)*IF($Q173="Fixo",(DL173-INDEX('Curva Forward'!$C$5:$AN$13,MATCH(CONCATENATE(BD_COMERCIAL!$K173," ",BD_COMERCIAL!$L173),'Curva Forward'!$B$5:$B$13,0),MATCH(GJ$4,'Curva Forward'!$C$4:$AN$4,0))),DL173)</f>
        <v>0</v>
      </c>
      <c r="GK173" s="200">
        <f>AY173*AY$2*IF($FC173="V",1,-1)*IF($Q173="Fixo",(DM173-INDEX('Curva Forward'!$C$5:$AN$13,MATCH(CONCATENATE(BD_COMERCIAL!$K173," ",BD_COMERCIAL!$L173),'Curva Forward'!$B$5:$B$13,0),MATCH(GK$4,'Curva Forward'!$C$4:$AN$4,0))),DM173)</f>
        <v>0</v>
      </c>
      <c r="GL173" s="200">
        <f>IF(EZ173="",0,CL173*CL$2*IF($FC173="V",1,-1)*IF($Q173="Fixo",(EZ173-INDEX('Curva Forward'!$C$5:$AN$13,MATCH(CONCATENATE(BD_COMERCIAL!$K173," ",BD_COMERCIAL!$L173),'Curva Forward'!$B$5:$B$13,0),MATCH(GL$4,'Curva Forward'!$C$4:$AN$4,0))),EZ173))</f>
        <v>0</v>
      </c>
      <c r="GM173" s="200">
        <f>IF(FA173="",0,CM173*CM$2*IF($FC173="V",1,-1)*IF($Q173="Fixo",(FA173-INDEX('Curva Forward'!$C$5:$AN$13,MATCH(CONCATENATE(BD_COMERCIAL!$K173," ",BD_COMERCIAL!$L173),'Curva Forward'!$B$5:$B$13,0),MATCH(GM$4,'Curva Forward'!$C$4:$AN$4,0))),FA173))</f>
        <v>0</v>
      </c>
      <c r="GN173" s="200">
        <f>IF(FB173="",0,CN173*CN$2*IF($FC173="V",1,-1)*IF($Q173="Fixo",(FB173-INDEX('Curva Forward'!$C$5:$AN$13,MATCH(CONCATENATE(BD_COMERCIAL!$K173," ",BD_COMERCIAL!$L173),'Curva Forward'!$B$5:$B$13,0),MATCH(GN$4,'Curva Forward'!$C$4:$AN$4,0))),FB173))</f>
        <v>0</v>
      </c>
      <c r="GO173" s="201">
        <f t="shared" ca="1" si="61"/>
        <v>0</v>
      </c>
      <c r="GP173" s="201">
        <f t="shared" ca="1" si="62"/>
        <v>0</v>
      </c>
    </row>
    <row r="174" spans="1:198" s="117" customFormat="1" x14ac:dyDescent="0.25">
      <c r="A174" s="6"/>
      <c r="B174" s="7" t="s">
        <v>519</v>
      </c>
      <c r="C174" s="8">
        <v>44579</v>
      </c>
      <c r="D174" s="9" t="s">
        <v>131</v>
      </c>
      <c r="E174" s="9" t="s">
        <v>184</v>
      </c>
      <c r="F174" s="113">
        <v>27796415000170</v>
      </c>
      <c r="G174" s="10" t="s">
        <v>125</v>
      </c>
      <c r="H174" s="113">
        <v>3780401000108</v>
      </c>
      <c r="I174" s="9" t="s">
        <v>126</v>
      </c>
      <c r="J174" s="166" t="s">
        <v>517</v>
      </c>
      <c r="K174" s="10" t="s">
        <v>127</v>
      </c>
      <c r="L174" s="84" t="s">
        <v>22</v>
      </c>
      <c r="M174" s="11">
        <v>44805</v>
      </c>
      <c r="N174" s="12">
        <v>44834</v>
      </c>
      <c r="O174" s="10">
        <v>15</v>
      </c>
      <c r="P174" s="84">
        <v>245</v>
      </c>
      <c r="Q174" s="84" t="s">
        <v>128</v>
      </c>
      <c r="R174" s="10" t="s">
        <v>129</v>
      </c>
      <c r="S174" s="14" t="s">
        <v>135</v>
      </c>
      <c r="T174" s="11"/>
      <c r="U174" s="12"/>
      <c r="V174" s="257" t="str">
        <f ca="1">IF(U174="","",
IF(U174="NA","",
IFERROR(VLOOKUP(EOMONTH(M174,-2)+1,IPCA!$A:$B,2,0),
VLOOKUP(EOMONTH(TODAY(),-2)+1,IPCA!$A:$B,2,0))/
VLOOKUP(EOMONTH(U174,-2)+1,IPCA!$A:$B,2,0)*
P174))</f>
        <v/>
      </c>
      <c r="W174" s="84"/>
      <c r="X174" s="13" t="s">
        <v>133</v>
      </c>
      <c r="Y174" s="166"/>
      <c r="Z174" s="107"/>
      <c r="AA174" s="108"/>
      <c r="AB174" s="15"/>
      <c r="AC174"/>
      <c r="AD174"/>
      <c r="AE174"/>
      <c r="AF174"/>
      <c r="AG174"/>
      <c r="AH174"/>
      <c r="AI174"/>
      <c r="AJ174">
        <v>15</v>
      </c>
      <c r="AK174"/>
      <c r="AL174"/>
      <c r="AM174" s="6"/>
      <c r="AN174" s="15"/>
      <c r="AO174"/>
      <c r="AP174"/>
      <c r="AQ174"/>
      <c r="AR174"/>
      <c r="AS174"/>
      <c r="AT174"/>
      <c r="AU174"/>
      <c r="AV174"/>
      <c r="AW174"/>
      <c r="AX174"/>
      <c r="AY174" s="6"/>
      <c r="AZ174" s="15"/>
      <c r="BA174"/>
      <c r="BB174"/>
      <c r="BC174"/>
      <c r="BD174"/>
      <c r="BE174"/>
      <c r="BF174"/>
      <c r="BG174"/>
      <c r="BH174"/>
      <c r="BI174"/>
      <c r="BJ174"/>
      <c r="BK174" s="6"/>
      <c r="BL174" s="15"/>
      <c r="BM174"/>
      <c r="BN174"/>
      <c r="BO174"/>
      <c r="BP174"/>
      <c r="BQ174"/>
      <c r="BR174"/>
      <c r="BS174"/>
      <c r="BT174"/>
      <c r="BU174"/>
      <c r="BV174"/>
      <c r="BW174" s="6"/>
      <c r="BX174" s="15"/>
      <c r="BY174"/>
      <c r="BZ174"/>
      <c r="CA174"/>
      <c r="CB174"/>
      <c r="CC174"/>
      <c r="CD174"/>
      <c r="CE174"/>
      <c r="CF174"/>
      <c r="CG174"/>
      <c r="CH174"/>
      <c r="CI174" s="6"/>
      <c r="CJ174" s="16">
        <f t="shared" si="46"/>
        <v>1.2328767123287672</v>
      </c>
      <c r="CK174" s="16" t="str">
        <f t="shared" si="47"/>
        <v/>
      </c>
      <c r="CL174" s="16" t="str">
        <f t="shared" si="48"/>
        <v/>
      </c>
      <c r="CM174" s="16" t="str">
        <f t="shared" si="49"/>
        <v/>
      </c>
      <c r="CN174" s="16" t="str">
        <f t="shared" si="50"/>
        <v/>
      </c>
      <c r="CO174" s="18"/>
      <c r="CP174" s="15"/>
      <c r="CQ174"/>
      <c r="CR174"/>
      <c r="CS174"/>
      <c r="CT174"/>
      <c r="CU174"/>
      <c r="CV174"/>
      <c r="CW174"/>
      <c r="CX174">
        <v>245</v>
      </c>
      <c r="CY174"/>
      <c r="CZ174"/>
      <c r="DA174" s="6"/>
      <c r="DB174" s="15"/>
      <c r="DC174"/>
      <c r="DD174"/>
      <c r="DE174"/>
      <c r="DF174"/>
      <c r="DG174"/>
      <c r="DH174"/>
      <c r="DI174"/>
      <c r="DJ174"/>
      <c r="DK174"/>
      <c r="DL174"/>
      <c r="DM174" s="6"/>
      <c r="DN174" s="15"/>
      <c r="DO174"/>
      <c r="DP174"/>
      <c r="DQ174"/>
      <c r="DR174"/>
      <c r="DS174"/>
      <c r="DT174"/>
      <c r="DU174"/>
      <c r="DV174"/>
      <c r="DW174"/>
      <c r="DX174"/>
      <c r="DY174" s="6"/>
      <c r="DZ174" s="15"/>
      <c r="EA174"/>
      <c r="EB174"/>
      <c r="EC174"/>
      <c r="ED174"/>
      <c r="EE174"/>
      <c r="EF174"/>
      <c r="EG174"/>
      <c r="EH174"/>
      <c r="EI174"/>
      <c r="EJ174"/>
      <c r="EK174" s="6"/>
      <c r="EL174" s="15"/>
      <c r="EM174"/>
      <c r="EN174"/>
      <c r="EO174"/>
      <c r="EP174"/>
      <c r="EQ174"/>
      <c r="ER174"/>
      <c r="ES174"/>
      <c r="ET174"/>
      <c r="EU174"/>
      <c r="EV174"/>
      <c r="EW174" s="6"/>
      <c r="EX174" s="16">
        <f t="shared" si="51"/>
        <v>20.136986301369863</v>
      </c>
      <c r="EY174" s="16" t="str">
        <f t="shared" si="52"/>
        <v/>
      </c>
      <c r="EZ174" s="16" t="str">
        <f t="shared" si="53"/>
        <v/>
      </c>
      <c r="FA174" s="16" t="str">
        <f t="shared" si="54"/>
        <v/>
      </c>
      <c r="FB174" s="160" t="str">
        <f t="shared" si="55"/>
        <v/>
      </c>
      <c r="FC174" t="s">
        <v>205</v>
      </c>
      <c r="FD174" s="20" t="s">
        <v>126</v>
      </c>
      <c r="FF174" s="209" t="s">
        <v>206</v>
      </c>
      <c r="FH174" s="284">
        <f t="shared" ca="1" si="56"/>
        <v>0</v>
      </c>
      <c r="FI174" s="208">
        <f t="shared" si="57"/>
        <v>0.96666666666666667</v>
      </c>
      <c r="FJ174"/>
      <c r="FK174" t="str">
        <f t="shared" si="58"/>
        <v>SHELL ENERGY DO BRASIL LTDA</v>
      </c>
      <c r="FL174" s="201">
        <f t="shared" ca="1" si="59"/>
        <v>-1760400</v>
      </c>
      <c r="FM174" s="201">
        <f t="shared" ca="1" si="60"/>
        <v>0</v>
      </c>
      <c r="FN174" s="200">
        <f>AB174*AB$2*IF($FC174="V",1,-1)*IF($Q174="Fixo",(CP174-INDEX('Curva Forward'!$C$5:$AN$13,MATCH(CONCATENATE(BD_COMERCIAL!$K174," ",BD_COMERCIAL!$L174),'Curva Forward'!$B$5:$B$13,0),MATCH(FN$4,'Curva Forward'!$C$4:$AN$4,0))),CP174)</f>
        <v>0</v>
      </c>
      <c r="FO174" s="200">
        <f>AC174*AC$2*IF($FC174="V",1,-1)*IF($Q174="Fixo",(CQ174-INDEX('Curva Forward'!$C$5:$AN$13,MATCH(CONCATENATE(BD_COMERCIAL!$K174," ",BD_COMERCIAL!$L174),'Curva Forward'!$B$5:$B$13,0),MATCH(FO$4,'Curva Forward'!$C$4:$AN$4,0))),CQ174)</f>
        <v>0</v>
      </c>
      <c r="FP174" s="200">
        <f>AD174*AD$2*IF($FC174="V",1,-1)*IF($Q174="Fixo",(CR174-INDEX('Curva Forward'!$C$5:$AN$13,MATCH(CONCATENATE(BD_COMERCIAL!$K174," ",BD_COMERCIAL!$L174),'Curva Forward'!$B$5:$B$13,0),MATCH(FP$4,'Curva Forward'!$C$4:$AN$4,0))),CR174)</f>
        <v>0</v>
      </c>
      <c r="FQ174" s="200">
        <f>AE174*AE$2*IF($FC174="V",1,-1)*IF($Q174="Fixo",(CS174-INDEX('Curva Forward'!$C$5:$AN$13,MATCH(CONCATENATE(BD_COMERCIAL!$K174," ",BD_COMERCIAL!$L174),'Curva Forward'!$B$5:$B$13,0),MATCH(FQ$4,'Curva Forward'!$C$4:$AN$4,0))),CS174)</f>
        <v>0</v>
      </c>
      <c r="FR174" s="200">
        <f>AF174*AF$2*IF($FC174="V",1,-1)*IF($Q174="Fixo",(CT174-INDEX('Curva Forward'!$C$5:$AN$13,MATCH(CONCATENATE(BD_COMERCIAL!$K174," ",BD_COMERCIAL!$L174),'Curva Forward'!$B$5:$B$13,0),MATCH(FR$4,'Curva Forward'!$C$4:$AN$4,0))),CT174)</f>
        <v>0</v>
      </c>
      <c r="FS174" s="200">
        <f>AG174*AG$2*IF($FC174="V",1,-1)*IF($Q174="Fixo",(CU174-INDEX('Curva Forward'!$C$5:$AN$13,MATCH(CONCATENATE(BD_COMERCIAL!$K174," ",BD_COMERCIAL!$L174),'Curva Forward'!$B$5:$B$13,0),MATCH(FS$4,'Curva Forward'!$C$4:$AN$4,0))),CU174)</f>
        <v>0</v>
      </c>
      <c r="FT174" s="200">
        <f>AH174*AH$2*IF($FC174="V",1,-1)*IF($Q174="Fixo",(CV174-INDEX('Curva Forward'!$C$5:$AN$13,MATCH(CONCATENATE(BD_COMERCIAL!$K174," ",BD_COMERCIAL!$L174),'Curva Forward'!$B$5:$B$13,0),MATCH(FT$4,'Curva Forward'!$C$4:$AN$4,0))),CV174)</f>
        <v>0</v>
      </c>
      <c r="FU174" s="200">
        <f>AI174*AI$2*IF($FC174="V",1,-1)*IF($Q174="Fixo",(CW174-INDEX('Curva Forward'!$C$5:$AN$13,MATCH(CONCATENATE(BD_COMERCIAL!$K174," ",BD_COMERCIAL!$L174),'Curva Forward'!$B$5:$B$13,0),MATCH(FU$4,'Curva Forward'!$C$4:$AN$4,0))),CW174)</f>
        <v>0</v>
      </c>
      <c r="FV174" s="200">
        <f>AJ174*AJ$2*IF($FC174="V",1,-1)*IF($Q174="Fixo",(CX174-INDEX('Curva Forward'!$C$5:$AN$13,MATCH(CONCATENATE(BD_COMERCIAL!$K174," ",BD_COMERCIAL!$L174),'Curva Forward'!$B$5:$B$13,0),MATCH(FV$4,'Curva Forward'!$C$4:$AN$4,0))),CX174)</f>
        <v>-1760400</v>
      </c>
      <c r="FW174" s="200">
        <f>AK174*AK$2*IF($FC174="V",1,-1)*IF($Q174="Fixo",(CY174-INDEX('Curva Forward'!$C$5:$AN$13,MATCH(CONCATENATE(BD_COMERCIAL!$K174," ",BD_COMERCIAL!$L174),'Curva Forward'!$B$5:$B$13,0),MATCH(FW$4,'Curva Forward'!$C$4:$AN$4,0))),CY174)</f>
        <v>0</v>
      </c>
      <c r="FX174" s="200">
        <f>AL174*AL$2*IF($FC174="V",1,-1)*IF($Q174="Fixo",(CZ174-INDEX('Curva Forward'!$C$5:$AN$13,MATCH(CONCATENATE(BD_COMERCIAL!$K174," ",BD_COMERCIAL!$L174),'Curva Forward'!$B$5:$B$13,0),MATCH(FX$4,'Curva Forward'!$C$4:$AN$4,0))),CZ174)</f>
        <v>0</v>
      </c>
      <c r="FY174" s="200">
        <f>AM174*AM$2*IF($FC174="V",1,-1)*IF($Q174="Fixo",(DA174-INDEX('Curva Forward'!$C$5:$AN$13,MATCH(CONCATENATE(BD_COMERCIAL!$K174," ",BD_COMERCIAL!$L174),'Curva Forward'!$B$5:$B$13,0),MATCH(FY$4,'Curva Forward'!$C$4:$AN$4,0))),DA174)</f>
        <v>0</v>
      </c>
      <c r="FZ174" s="200">
        <f>AN174*AN$2*IF($FC174="V",1,-1)*IF($Q174="Fixo",(DB174-INDEX('Curva Forward'!$C$5:$AN$13,MATCH(CONCATENATE(BD_COMERCIAL!$K174," ",BD_COMERCIAL!$L174),'Curva Forward'!$B$5:$B$13,0),MATCH(FZ$4,'Curva Forward'!$C$4:$AN$4,0))),DB174)</f>
        <v>0</v>
      </c>
      <c r="GA174" s="200">
        <f>AO174*AO$2*IF($FC174="V",1,-1)*IF($Q174="Fixo",(DC174-INDEX('Curva Forward'!$C$5:$AN$13,MATCH(CONCATENATE(BD_COMERCIAL!$K174," ",BD_COMERCIAL!$L174),'Curva Forward'!$B$5:$B$13,0),MATCH(GA$4,'Curva Forward'!$C$4:$AN$4,0))),DC174)</f>
        <v>0</v>
      </c>
      <c r="GB174" s="200">
        <f>AP174*AP$2*IF($FC174="V",1,-1)*IF($Q174="Fixo",(DD174-INDEX('Curva Forward'!$C$5:$AN$13,MATCH(CONCATENATE(BD_COMERCIAL!$K174," ",BD_COMERCIAL!$L174),'Curva Forward'!$B$5:$B$13,0),MATCH(GB$4,'Curva Forward'!$C$4:$AN$4,0))),DD174)</f>
        <v>0</v>
      </c>
      <c r="GC174" s="200">
        <f>AQ174*AQ$2*IF($FC174="V",1,-1)*IF($Q174="Fixo",(DE174-INDEX('Curva Forward'!$C$5:$AN$13,MATCH(CONCATENATE(BD_COMERCIAL!$K174," ",BD_COMERCIAL!$L174),'Curva Forward'!$B$5:$B$13,0),MATCH(GC$4,'Curva Forward'!$C$4:$AN$4,0))),DE174)</f>
        <v>0</v>
      </c>
      <c r="GD174" s="200">
        <f>AR174*AR$2*IF($FC174="V",1,-1)*IF($Q174="Fixo",(DF174-INDEX('Curva Forward'!$C$5:$AN$13,MATCH(CONCATENATE(BD_COMERCIAL!$K174," ",BD_COMERCIAL!$L174),'Curva Forward'!$B$5:$B$13,0),MATCH(GD$4,'Curva Forward'!$C$4:$AN$4,0))),DF174)</f>
        <v>0</v>
      </c>
      <c r="GE174" s="200">
        <f>AS174*AS$2*IF($FC174="V",1,-1)*IF($Q174="Fixo",(DG174-INDEX('Curva Forward'!$C$5:$AN$13,MATCH(CONCATENATE(BD_COMERCIAL!$K174," ",BD_COMERCIAL!$L174),'Curva Forward'!$B$5:$B$13,0),MATCH(GE$4,'Curva Forward'!$C$4:$AN$4,0))),DG174)</f>
        <v>0</v>
      </c>
      <c r="GF174" s="200">
        <f>AT174*AT$2*IF($FC174="V",1,-1)*IF($Q174="Fixo",(DH174-INDEX('Curva Forward'!$C$5:$AN$13,MATCH(CONCATENATE(BD_COMERCIAL!$K174," ",BD_COMERCIAL!$L174),'Curva Forward'!$B$5:$B$13,0),MATCH(GF$4,'Curva Forward'!$C$4:$AN$4,0))),DH174)</f>
        <v>0</v>
      </c>
      <c r="GG174" s="200">
        <f>AU174*AU$2*IF($FC174="V",1,-1)*IF($Q174="Fixo",(DI174-INDEX('Curva Forward'!$C$5:$AN$13,MATCH(CONCATENATE(BD_COMERCIAL!$K174," ",BD_COMERCIAL!$L174),'Curva Forward'!$B$5:$B$13,0),MATCH(GG$4,'Curva Forward'!$C$4:$AN$4,0))),DI174)</f>
        <v>0</v>
      </c>
      <c r="GH174" s="200">
        <f>AV174*AV$2*IF($FC174="V",1,-1)*IF($Q174="Fixo",(DJ174-INDEX('Curva Forward'!$C$5:$AN$13,MATCH(CONCATENATE(BD_COMERCIAL!$K174," ",BD_COMERCIAL!$L174),'Curva Forward'!$B$5:$B$13,0),MATCH(GH$4,'Curva Forward'!$C$4:$AN$4,0))),DJ174)</f>
        <v>0</v>
      </c>
      <c r="GI174" s="200">
        <f>AW174*AW$2*IF($FC174="V",1,-1)*IF($Q174="Fixo",(DK174-INDEX('Curva Forward'!$C$5:$AN$13,MATCH(CONCATENATE(BD_COMERCIAL!$K174," ",BD_COMERCIAL!$L174),'Curva Forward'!$B$5:$B$13,0),MATCH(GI$4,'Curva Forward'!$C$4:$AN$4,0))),DK174)</f>
        <v>0</v>
      </c>
      <c r="GJ174" s="200">
        <f>AX174*AX$2*IF($FC174="V",1,-1)*IF($Q174="Fixo",(DL174-INDEX('Curva Forward'!$C$5:$AN$13,MATCH(CONCATENATE(BD_COMERCIAL!$K174," ",BD_COMERCIAL!$L174),'Curva Forward'!$B$5:$B$13,0),MATCH(GJ$4,'Curva Forward'!$C$4:$AN$4,0))),DL174)</f>
        <v>0</v>
      </c>
      <c r="GK174" s="200">
        <f>AY174*AY$2*IF($FC174="V",1,-1)*IF($Q174="Fixo",(DM174-INDEX('Curva Forward'!$C$5:$AN$13,MATCH(CONCATENATE(BD_COMERCIAL!$K174," ",BD_COMERCIAL!$L174),'Curva Forward'!$B$5:$B$13,0),MATCH(GK$4,'Curva Forward'!$C$4:$AN$4,0))),DM174)</f>
        <v>0</v>
      </c>
      <c r="GL174" s="200">
        <f>IF(EZ174="",0,CL174*CL$2*IF($FC174="V",1,-1)*IF($Q174="Fixo",(EZ174-INDEX('Curva Forward'!$C$5:$AN$13,MATCH(CONCATENATE(BD_COMERCIAL!$K174," ",BD_COMERCIAL!$L174),'Curva Forward'!$B$5:$B$13,0),MATCH(GL$4,'Curva Forward'!$C$4:$AN$4,0))),EZ174))</f>
        <v>0</v>
      </c>
      <c r="GM174" s="200">
        <f>IF(FA174="",0,CM174*CM$2*IF($FC174="V",1,-1)*IF($Q174="Fixo",(FA174-INDEX('Curva Forward'!$C$5:$AN$13,MATCH(CONCATENATE(BD_COMERCIAL!$K174," ",BD_COMERCIAL!$L174),'Curva Forward'!$B$5:$B$13,0),MATCH(GM$4,'Curva Forward'!$C$4:$AN$4,0))),FA174))</f>
        <v>0</v>
      </c>
      <c r="GN174" s="200">
        <f>IF(FB174="",0,CN174*CN$2*IF($FC174="V",1,-1)*IF($Q174="Fixo",(FB174-INDEX('Curva Forward'!$C$5:$AN$13,MATCH(CONCATENATE(BD_COMERCIAL!$K174," ",BD_COMERCIAL!$L174),'Curva Forward'!$B$5:$B$13,0),MATCH(GN$4,'Curva Forward'!$C$4:$AN$4,0))),FB174))</f>
        <v>0</v>
      </c>
      <c r="GO174" s="201">
        <f t="shared" ca="1" si="61"/>
        <v>0</v>
      </c>
      <c r="GP174" s="201">
        <f t="shared" ca="1" si="62"/>
        <v>0</v>
      </c>
    </row>
    <row r="175" spans="1:198" s="117" customFormat="1" x14ac:dyDescent="0.25">
      <c r="A175" s="6"/>
      <c r="B175" s="7" t="s">
        <v>520</v>
      </c>
      <c r="C175" s="8">
        <v>44579</v>
      </c>
      <c r="D175" s="9" t="s">
        <v>131</v>
      </c>
      <c r="E175" s="9" t="s">
        <v>145</v>
      </c>
      <c r="F175" s="113">
        <v>28758086000135</v>
      </c>
      <c r="G175" s="10" t="s">
        <v>125</v>
      </c>
      <c r="H175" s="113">
        <v>3780401000108</v>
      </c>
      <c r="I175" s="9" t="s">
        <v>126</v>
      </c>
      <c r="J175" s="166" t="s">
        <v>517</v>
      </c>
      <c r="K175" s="10" t="s">
        <v>127</v>
      </c>
      <c r="L175" s="84" t="s">
        <v>22</v>
      </c>
      <c r="M175" s="11">
        <v>44805</v>
      </c>
      <c r="N175" s="12">
        <v>44834</v>
      </c>
      <c r="O175" s="10">
        <v>5</v>
      </c>
      <c r="P175" s="84">
        <v>244</v>
      </c>
      <c r="Q175" s="84" t="s">
        <v>128</v>
      </c>
      <c r="R175" s="10" t="s">
        <v>129</v>
      </c>
      <c r="S175" s="14" t="s">
        <v>135</v>
      </c>
      <c r="T175" s="11"/>
      <c r="U175" s="12"/>
      <c r="V175" s="257" t="str">
        <f ca="1">IF(U175="","",
IF(U175="NA","",
IFERROR(VLOOKUP(EOMONTH(M175,-2)+1,IPCA!$A:$B,2,0),
VLOOKUP(EOMONTH(TODAY(),-2)+1,IPCA!$A:$B,2,0))/
VLOOKUP(EOMONTH(U175,-2)+1,IPCA!$A:$B,2,0)*
P175))</f>
        <v/>
      </c>
      <c r="W175" s="84"/>
      <c r="X175" s="13" t="s">
        <v>133</v>
      </c>
      <c r="Y175" s="166"/>
      <c r="Z175" s="107"/>
      <c r="AA175" s="108"/>
      <c r="AB175" s="15"/>
      <c r="AC175"/>
      <c r="AD175"/>
      <c r="AE175"/>
      <c r="AF175"/>
      <c r="AG175"/>
      <c r="AH175"/>
      <c r="AI175"/>
      <c r="AJ175">
        <v>5</v>
      </c>
      <c r="AK175"/>
      <c r="AL175"/>
      <c r="AM175" s="6"/>
      <c r="AN175" s="15"/>
      <c r="AO175"/>
      <c r="AP175"/>
      <c r="AQ175"/>
      <c r="AR175"/>
      <c r="AS175"/>
      <c r="AT175"/>
      <c r="AU175"/>
      <c r="AV175"/>
      <c r="AW175"/>
      <c r="AX175"/>
      <c r="AY175" s="6"/>
      <c r="AZ175" s="15"/>
      <c r="BA175"/>
      <c r="BB175"/>
      <c r="BC175"/>
      <c r="BD175"/>
      <c r="BE175"/>
      <c r="BF175"/>
      <c r="BG175"/>
      <c r="BH175"/>
      <c r="BI175"/>
      <c r="BJ175"/>
      <c r="BK175" s="6"/>
      <c r="BL175" s="15"/>
      <c r="BM175"/>
      <c r="BN175"/>
      <c r="BO175"/>
      <c r="BP175"/>
      <c r="BQ175"/>
      <c r="BR175"/>
      <c r="BS175"/>
      <c r="BT175"/>
      <c r="BU175"/>
      <c r="BV175"/>
      <c r="BW175" s="6"/>
      <c r="BX175" s="15"/>
      <c r="BY175"/>
      <c r="BZ175"/>
      <c r="CA175"/>
      <c r="CB175"/>
      <c r="CC175"/>
      <c r="CD175"/>
      <c r="CE175"/>
      <c r="CF175"/>
      <c r="CG175"/>
      <c r="CH175"/>
      <c r="CI175" s="6"/>
      <c r="CJ175" s="16">
        <f t="shared" si="46"/>
        <v>0.41095890410958902</v>
      </c>
      <c r="CK175" s="16" t="str">
        <f t="shared" si="47"/>
        <v/>
      </c>
      <c r="CL175" s="16" t="str">
        <f t="shared" si="48"/>
        <v/>
      </c>
      <c r="CM175" s="16" t="str">
        <f t="shared" si="49"/>
        <v/>
      </c>
      <c r="CN175" s="16" t="str">
        <f t="shared" si="50"/>
        <v/>
      </c>
      <c r="CO175" s="18"/>
      <c r="CP175" s="15"/>
      <c r="CQ175"/>
      <c r="CR175"/>
      <c r="CS175"/>
      <c r="CT175"/>
      <c r="CU175"/>
      <c r="CV175"/>
      <c r="CW175"/>
      <c r="CX175">
        <v>244</v>
      </c>
      <c r="CY175"/>
      <c r="CZ175"/>
      <c r="DA175" s="6"/>
      <c r="DB175" s="15"/>
      <c r="DC175"/>
      <c r="DD175"/>
      <c r="DE175"/>
      <c r="DF175"/>
      <c r="DG175"/>
      <c r="DH175"/>
      <c r="DI175"/>
      <c r="DJ175"/>
      <c r="DK175"/>
      <c r="DL175"/>
      <c r="DM175" s="6"/>
      <c r="DN175" s="15"/>
      <c r="DO175"/>
      <c r="DP175"/>
      <c r="DQ175"/>
      <c r="DR175"/>
      <c r="DS175"/>
      <c r="DT175"/>
      <c r="DU175"/>
      <c r="DV175"/>
      <c r="DW175"/>
      <c r="DX175"/>
      <c r="DY175" s="6"/>
      <c r="DZ175" s="15"/>
      <c r="EA175"/>
      <c r="EB175"/>
      <c r="EC175"/>
      <c r="ED175"/>
      <c r="EE175"/>
      <c r="EF175"/>
      <c r="EG175"/>
      <c r="EH175"/>
      <c r="EI175"/>
      <c r="EJ175"/>
      <c r="EK175" s="6"/>
      <c r="EL175" s="15"/>
      <c r="EM175"/>
      <c r="EN175"/>
      <c r="EO175"/>
      <c r="EP175"/>
      <c r="EQ175"/>
      <c r="ER175"/>
      <c r="ES175"/>
      <c r="ET175"/>
      <c r="EU175"/>
      <c r="EV175"/>
      <c r="EW175" s="6"/>
      <c r="EX175" s="16">
        <f t="shared" si="51"/>
        <v>20.054794520547944</v>
      </c>
      <c r="EY175" s="16" t="str">
        <f t="shared" si="52"/>
        <v/>
      </c>
      <c r="EZ175" s="16" t="str">
        <f t="shared" si="53"/>
        <v/>
      </c>
      <c r="FA175" s="16" t="str">
        <f t="shared" si="54"/>
        <v/>
      </c>
      <c r="FB175" s="160" t="str">
        <f t="shared" si="55"/>
        <v/>
      </c>
      <c r="FC175" t="s">
        <v>205</v>
      </c>
      <c r="FD175" s="20" t="s">
        <v>126</v>
      </c>
      <c r="FF175" s="209" t="s">
        <v>206</v>
      </c>
      <c r="FH175" s="284">
        <f t="shared" ca="1" si="56"/>
        <v>0</v>
      </c>
      <c r="FI175" s="208">
        <f t="shared" si="57"/>
        <v>0.96666666666666667</v>
      </c>
      <c r="FJ175"/>
      <c r="FK175" t="str">
        <f t="shared" si="58"/>
        <v>Newcom Comercializadora de Energia Elétrica Ltda</v>
      </c>
      <c r="FL175" s="201">
        <f t="shared" ca="1" si="59"/>
        <v>-583200</v>
      </c>
      <c r="FM175" s="201">
        <f t="shared" ca="1" si="60"/>
        <v>0</v>
      </c>
      <c r="FN175" s="200">
        <f>AB175*AB$2*IF($FC175="V",1,-1)*IF($Q175="Fixo",(CP175-INDEX('Curva Forward'!$C$5:$AN$13,MATCH(CONCATENATE(BD_COMERCIAL!$K175," ",BD_COMERCIAL!$L175),'Curva Forward'!$B$5:$B$13,0),MATCH(FN$4,'Curva Forward'!$C$4:$AN$4,0))),CP175)</f>
        <v>0</v>
      </c>
      <c r="FO175" s="200">
        <f>AC175*AC$2*IF($FC175="V",1,-1)*IF($Q175="Fixo",(CQ175-INDEX('Curva Forward'!$C$5:$AN$13,MATCH(CONCATENATE(BD_COMERCIAL!$K175," ",BD_COMERCIAL!$L175),'Curva Forward'!$B$5:$B$13,0),MATCH(FO$4,'Curva Forward'!$C$4:$AN$4,0))),CQ175)</f>
        <v>0</v>
      </c>
      <c r="FP175" s="200">
        <f>AD175*AD$2*IF($FC175="V",1,-1)*IF($Q175="Fixo",(CR175-INDEX('Curva Forward'!$C$5:$AN$13,MATCH(CONCATENATE(BD_COMERCIAL!$K175," ",BD_COMERCIAL!$L175),'Curva Forward'!$B$5:$B$13,0),MATCH(FP$4,'Curva Forward'!$C$4:$AN$4,0))),CR175)</f>
        <v>0</v>
      </c>
      <c r="FQ175" s="200">
        <f>AE175*AE$2*IF($FC175="V",1,-1)*IF($Q175="Fixo",(CS175-INDEX('Curva Forward'!$C$5:$AN$13,MATCH(CONCATENATE(BD_COMERCIAL!$K175," ",BD_COMERCIAL!$L175),'Curva Forward'!$B$5:$B$13,0),MATCH(FQ$4,'Curva Forward'!$C$4:$AN$4,0))),CS175)</f>
        <v>0</v>
      </c>
      <c r="FR175" s="200">
        <f>AF175*AF$2*IF($FC175="V",1,-1)*IF($Q175="Fixo",(CT175-INDEX('Curva Forward'!$C$5:$AN$13,MATCH(CONCATENATE(BD_COMERCIAL!$K175," ",BD_COMERCIAL!$L175),'Curva Forward'!$B$5:$B$13,0),MATCH(FR$4,'Curva Forward'!$C$4:$AN$4,0))),CT175)</f>
        <v>0</v>
      </c>
      <c r="FS175" s="200">
        <f>AG175*AG$2*IF($FC175="V",1,-1)*IF($Q175="Fixo",(CU175-INDEX('Curva Forward'!$C$5:$AN$13,MATCH(CONCATENATE(BD_COMERCIAL!$K175," ",BD_COMERCIAL!$L175),'Curva Forward'!$B$5:$B$13,0),MATCH(FS$4,'Curva Forward'!$C$4:$AN$4,0))),CU175)</f>
        <v>0</v>
      </c>
      <c r="FT175" s="200">
        <f>AH175*AH$2*IF($FC175="V",1,-1)*IF($Q175="Fixo",(CV175-INDEX('Curva Forward'!$C$5:$AN$13,MATCH(CONCATENATE(BD_COMERCIAL!$K175," ",BD_COMERCIAL!$L175),'Curva Forward'!$B$5:$B$13,0),MATCH(FT$4,'Curva Forward'!$C$4:$AN$4,0))),CV175)</f>
        <v>0</v>
      </c>
      <c r="FU175" s="200">
        <f>AI175*AI$2*IF($FC175="V",1,-1)*IF($Q175="Fixo",(CW175-INDEX('Curva Forward'!$C$5:$AN$13,MATCH(CONCATENATE(BD_COMERCIAL!$K175," ",BD_COMERCIAL!$L175),'Curva Forward'!$B$5:$B$13,0),MATCH(FU$4,'Curva Forward'!$C$4:$AN$4,0))),CW175)</f>
        <v>0</v>
      </c>
      <c r="FV175" s="200">
        <f>AJ175*AJ$2*IF($FC175="V",1,-1)*IF($Q175="Fixo",(CX175-INDEX('Curva Forward'!$C$5:$AN$13,MATCH(CONCATENATE(BD_COMERCIAL!$K175," ",BD_COMERCIAL!$L175),'Curva Forward'!$B$5:$B$13,0),MATCH(FV$4,'Curva Forward'!$C$4:$AN$4,0))),CX175)</f>
        <v>-583200</v>
      </c>
      <c r="FW175" s="200">
        <f>AK175*AK$2*IF($FC175="V",1,-1)*IF($Q175="Fixo",(CY175-INDEX('Curva Forward'!$C$5:$AN$13,MATCH(CONCATENATE(BD_COMERCIAL!$K175," ",BD_COMERCIAL!$L175),'Curva Forward'!$B$5:$B$13,0),MATCH(FW$4,'Curva Forward'!$C$4:$AN$4,0))),CY175)</f>
        <v>0</v>
      </c>
      <c r="FX175" s="200">
        <f>AL175*AL$2*IF($FC175="V",1,-1)*IF($Q175="Fixo",(CZ175-INDEX('Curva Forward'!$C$5:$AN$13,MATCH(CONCATENATE(BD_COMERCIAL!$K175," ",BD_COMERCIAL!$L175),'Curva Forward'!$B$5:$B$13,0),MATCH(FX$4,'Curva Forward'!$C$4:$AN$4,0))),CZ175)</f>
        <v>0</v>
      </c>
      <c r="FY175" s="200">
        <f>AM175*AM$2*IF($FC175="V",1,-1)*IF($Q175="Fixo",(DA175-INDEX('Curva Forward'!$C$5:$AN$13,MATCH(CONCATENATE(BD_COMERCIAL!$K175," ",BD_COMERCIAL!$L175),'Curva Forward'!$B$5:$B$13,0),MATCH(FY$4,'Curva Forward'!$C$4:$AN$4,0))),DA175)</f>
        <v>0</v>
      </c>
      <c r="FZ175" s="200">
        <f>AN175*AN$2*IF($FC175="V",1,-1)*IF($Q175="Fixo",(DB175-INDEX('Curva Forward'!$C$5:$AN$13,MATCH(CONCATENATE(BD_COMERCIAL!$K175," ",BD_COMERCIAL!$L175),'Curva Forward'!$B$5:$B$13,0),MATCH(FZ$4,'Curva Forward'!$C$4:$AN$4,0))),DB175)</f>
        <v>0</v>
      </c>
      <c r="GA175" s="200">
        <f>AO175*AO$2*IF($FC175="V",1,-1)*IF($Q175="Fixo",(DC175-INDEX('Curva Forward'!$C$5:$AN$13,MATCH(CONCATENATE(BD_COMERCIAL!$K175," ",BD_COMERCIAL!$L175),'Curva Forward'!$B$5:$B$13,0),MATCH(GA$4,'Curva Forward'!$C$4:$AN$4,0))),DC175)</f>
        <v>0</v>
      </c>
      <c r="GB175" s="200">
        <f>AP175*AP$2*IF($FC175="V",1,-1)*IF($Q175="Fixo",(DD175-INDEX('Curva Forward'!$C$5:$AN$13,MATCH(CONCATENATE(BD_COMERCIAL!$K175," ",BD_COMERCIAL!$L175),'Curva Forward'!$B$5:$B$13,0),MATCH(GB$4,'Curva Forward'!$C$4:$AN$4,0))),DD175)</f>
        <v>0</v>
      </c>
      <c r="GC175" s="200">
        <f>AQ175*AQ$2*IF($FC175="V",1,-1)*IF($Q175="Fixo",(DE175-INDEX('Curva Forward'!$C$5:$AN$13,MATCH(CONCATENATE(BD_COMERCIAL!$K175," ",BD_COMERCIAL!$L175),'Curva Forward'!$B$5:$B$13,0),MATCH(GC$4,'Curva Forward'!$C$4:$AN$4,0))),DE175)</f>
        <v>0</v>
      </c>
      <c r="GD175" s="200">
        <f>AR175*AR$2*IF($FC175="V",1,-1)*IF($Q175="Fixo",(DF175-INDEX('Curva Forward'!$C$5:$AN$13,MATCH(CONCATENATE(BD_COMERCIAL!$K175," ",BD_COMERCIAL!$L175),'Curva Forward'!$B$5:$B$13,0),MATCH(GD$4,'Curva Forward'!$C$4:$AN$4,0))),DF175)</f>
        <v>0</v>
      </c>
      <c r="GE175" s="200">
        <f>AS175*AS$2*IF($FC175="V",1,-1)*IF($Q175="Fixo",(DG175-INDEX('Curva Forward'!$C$5:$AN$13,MATCH(CONCATENATE(BD_COMERCIAL!$K175," ",BD_COMERCIAL!$L175),'Curva Forward'!$B$5:$B$13,0),MATCH(GE$4,'Curva Forward'!$C$4:$AN$4,0))),DG175)</f>
        <v>0</v>
      </c>
      <c r="GF175" s="200">
        <f>AT175*AT$2*IF($FC175="V",1,-1)*IF($Q175="Fixo",(DH175-INDEX('Curva Forward'!$C$5:$AN$13,MATCH(CONCATENATE(BD_COMERCIAL!$K175," ",BD_COMERCIAL!$L175),'Curva Forward'!$B$5:$B$13,0),MATCH(GF$4,'Curva Forward'!$C$4:$AN$4,0))),DH175)</f>
        <v>0</v>
      </c>
      <c r="GG175" s="200">
        <f>AU175*AU$2*IF($FC175="V",1,-1)*IF($Q175="Fixo",(DI175-INDEX('Curva Forward'!$C$5:$AN$13,MATCH(CONCATENATE(BD_COMERCIAL!$K175," ",BD_COMERCIAL!$L175),'Curva Forward'!$B$5:$B$13,0),MATCH(GG$4,'Curva Forward'!$C$4:$AN$4,0))),DI175)</f>
        <v>0</v>
      </c>
      <c r="GH175" s="200">
        <f>AV175*AV$2*IF($FC175="V",1,-1)*IF($Q175="Fixo",(DJ175-INDEX('Curva Forward'!$C$5:$AN$13,MATCH(CONCATENATE(BD_COMERCIAL!$K175," ",BD_COMERCIAL!$L175),'Curva Forward'!$B$5:$B$13,0),MATCH(GH$4,'Curva Forward'!$C$4:$AN$4,0))),DJ175)</f>
        <v>0</v>
      </c>
      <c r="GI175" s="200">
        <f>AW175*AW$2*IF($FC175="V",1,-1)*IF($Q175="Fixo",(DK175-INDEX('Curva Forward'!$C$5:$AN$13,MATCH(CONCATENATE(BD_COMERCIAL!$K175," ",BD_COMERCIAL!$L175),'Curva Forward'!$B$5:$B$13,0),MATCH(GI$4,'Curva Forward'!$C$4:$AN$4,0))),DK175)</f>
        <v>0</v>
      </c>
      <c r="GJ175" s="200">
        <f>AX175*AX$2*IF($FC175="V",1,-1)*IF($Q175="Fixo",(DL175-INDEX('Curva Forward'!$C$5:$AN$13,MATCH(CONCATENATE(BD_COMERCIAL!$K175," ",BD_COMERCIAL!$L175),'Curva Forward'!$B$5:$B$13,0),MATCH(GJ$4,'Curva Forward'!$C$4:$AN$4,0))),DL175)</f>
        <v>0</v>
      </c>
      <c r="GK175" s="200">
        <f>AY175*AY$2*IF($FC175="V",1,-1)*IF($Q175="Fixo",(DM175-INDEX('Curva Forward'!$C$5:$AN$13,MATCH(CONCATENATE(BD_COMERCIAL!$K175," ",BD_COMERCIAL!$L175),'Curva Forward'!$B$5:$B$13,0),MATCH(GK$4,'Curva Forward'!$C$4:$AN$4,0))),DM175)</f>
        <v>0</v>
      </c>
      <c r="GL175" s="200">
        <f>IF(EZ175="",0,CL175*CL$2*IF($FC175="V",1,-1)*IF($Q175="Fixo",(EZ175-INDEX('Curva Forward'!$C$5:$AN$13,MATCH(CONCATENATE(BD_COMERCIAL!$K175," ",BD_COMERCIAL!$L175),'Curva Forward'!$B$5:$B$13,0),MATCH(GL$4,'Curva Forward'!$C$4:$AN$4,0))),EZ175))</f>
        <v>0</v>
      </c>
      <c r="GM175" s="200">
        <f>IF(FA175="",0,CM175*CM$2*IF($FC175="V",1,-1)*IF($Q175="Fixo",(FA175-INDEX('Curva Forward'!$C$5:$AN$13,MATCH(CONCATENATE(BD_COMERCIAL!$K175," ",BD_COMERCIAL!$L175),'Curva Forward'!$B$5:$B$13,0),MATCH(GM$4,'Curva Forward'!$C$4:$AN$4,0))),FA175))</f>
        <v>0</v>
      </c>
      <c r="GN175" s="200">
        <f>IF(FB175="",0,CN175*CN$2*IF($FC175="V",1,-1)*IF($Q175="Fixo",(FB175-INDEX('Curva Forward'!$C$5:$AN$13,MATCH(CONCATENATE(BD_COMERCIAL!$K175," ",BD_COMERCIAL!$L175),'Curva Forward'!$B$5:$B$13,0),MATCH(GN$4,'Curva Forward'!$C$4:$AN$4,0))),FB175))</f>
        <v>0</v>
      </c>
      <c r="GO175" s="201">
        <f t="shared" ca="1" si="61"/>
        <v>0</v>
      </c>
      <c r="GP175" s="201">
        <f t="shared" ca="1" si="62"/>
        <v>0</v>
      </c>
    </row>
    <row r="176" spans="1:198" s="117" customFormat="1" x14ac:dyDescent="0.25">
      <c r="A176" s="6"/>
      <c r="B176" s="7" t="s">
        <v>521</v>
      </c>
      <c r="C176" s="8">
        <v>44579</v>
      </c>
      <c r="D176" s="9" t="s">
        <v>124</v>
      </c>
      <c r="E176" s="9" t="s">
        <v>125</v>
      </c>
      <c r="F176" s="113">
        <v>3780401000108</v>
      </c>
      <c r="G176" s="10" t="s">
        <v>220</v>
      </c>
      <c r="H176" s="113">
        <v>30983948000175</v>
      </c>
      <c r="I176" s="9" t="s">
        <v>126</v>
      </c>
      <c r="J176" s="166" t="s">
        <v>467</v>
      </c>
      <c r="K176" s="10" t="s">
        <v>127</v>
      </c>
      <c r="L176" s="84" t="s">
        <v>22</v>
      </c>
      <c r="M176" s="11">
        <v>44621</v>
      </c>
      <c r="N176" s="12">
        <v>44651</v>
      </c>
      <c r="O176" s="10">
        <v>3</v>
      </c>
      <c r="P176" s="84">
        <v>133</v>
      </c>
      <c r="Q176" s="84" t="s">
        <v>128</v>
      </c>
      <c r="R176" s="10" t="s">
        <v>129</v>
      </c>
      <c r="S176" s="14" t="s">
        <v>135</v>
      </c>
      <c r="T176" s="11"/>
      <c r="U176" s="12"/>
      <c r="V176" s="257" t="str">
        <f ca="1">IF(U176="","",
IF(U176="NA","",
IFERROR(VLOOKUP(EOMONTH(M176,-2)+1,IPCA!$A:$B,2,0),
VLOOKUP(EOMONTH(TODAY(),-2)+1,IPCA!$A:$B,2,0))/
VLOOKUP(EOMONTH(U176,-2)+1,IPCA!$A:$B,2,0)*
P176))</f>
        <v/>
      </c>
      <c r="W176" s="84"/>
      <c r="X176" s="13" t="s">
        <v>133</v>
      </c>
      <c r="Y176" s="166"/>
      <c r="Z176" s="107"/>
      <c r="AA176" s="108"/>
      <c r="AB176" s="15"/>
      <c r="AC176"/>
      <c r="AD176">
        <v>3</v>
      </c>
      <c r="AE176"/>
      <c r="AF176"/>
      <c r="AG176"/>
      <c r="AH176"/>
      <c r="AI176"/>
      <c r="AJ176"/>
      <c r="AK176"/>
      <c r="AL176"/>
      <c r="AM176" s="6"/>
      <c r="AN176" s="15"/>
      <c r="AO176"/>
      <c r="AP176"/>
      <c r="AQ176"/>
      <c r="AR176"/>
      <c r="AS176"/>
      <c r="AT176"/>
      <c r="AU176"/>
      <c r="AV176"/>
      <c r="AW176"/>
      <c r="AX176"/>
      <c r="AY176" s="6"/>
      <c r="AZ176" s="15"/>
      <c r="BA176"/>
      <c r="BB176"/>
      <c r="BC176"/>
      <c r="BD176"/>
      <c r="BE176"/>
      <c r="BF176"/>
      <c r="BG176"/>
      <c r="BH176"/>
      <c r="BI176"/>
      <c r="BJ176"/>
      <c r="BK176" s="6"/>
      <c r="BL176" s="15"/>
      <c r="BM176"/>
      <c r="BN176"/>
      <c r="BO176"/>
      <c r="BP176"/>
      <c r="BQ176"/>
      <c r="BR176"/>
      <c r="BS176"/>
      <c r="BT176"/>
      <c r="BU176"/>
      <c r="BV176"/>
      <c r="BW176" s="6"/>
      <c r="BX176" s="15"/>
      <c r="BY176"/>
      <c r="BZ176"/>
      <c r="CA176"/>
      <c r="CB176"/>
      <c r="CC176"/>
      <c r="CD176"/>
      <c r="CE176"/>
      <c r="CF176"/>
      <c r="CG176"/>
      <c r="CH176"/>
      <c r="CI176" s="6"/>
      <c r="CJ176" s="16">
        <f t="shared" si="46"/>
        <v>0.25479452054794521</v>
      </c>
      <c r="CK176" s="16" t="str">
        <f t="shared" si="47"/>
        <v/>
      </c>
      <c r="CL176" s="16" t="str">
        <f t="shared" si="48"/>
        <v/>
      </c>
      <c r="CM176" s="16" t="str">
        <f t="shared" si="49"/>
        <v/>
      </c>
      <c r="CN176" s="16" t="str">
        <f t="shared" si="50"/>
        <v/>
      </c>
      <c r="CO176" s="18"/>
      <c r="CP176" s="15"/>
      <c r="CQ176"/>
      <c r="CR176">
        <v>133</v>
      </c>
      <c r="CS176"/>
      <c r="CT176"/>
      <c r="CU176"/>
      <c r="CV176"/>
      <c r="CW176"/>
      <c r="CX176"/>
      <c r="CY176"/>
      <c r="CZ176"/>
      <c r="DA176" s="6"/>
      <c r="DB176" s="15"/>
      <c r="DC176"/>
      <c r="DD176"/>
      <c r="DE176"/>
      <c r="DF176"/>
      <c r="DG176"/>
      <c r="DH176"/>
      <c r="DI176"/>
      <c r="DJ176"/>
      <c r="DK176"/>
      <c r="DL176"/>
      <c r="DM176" s="6"/>
      <c r="DN176" s="15"/>
      <c r="DO176"/>
      <c r="DP176"/>
      <c r="DQ176"/>
      <c r="DR176"/>
      <c r="DS176"/>
      <c r="DT176"/>
      <c r="DU176"/>
      <c r="DV176"/>
      <c r="DW176"/>
      <c r="DX176"/>
      <c r="DY176" s="6"/>
      <c r="DZ176" s="15"/>
      <c r="EA176"/>
      <c r="EB176"/>
      <c r="EC176"/>
      <c r="ED176"/>
      <c r="EE176"/>
      <c r="EF176"/>
      <c r="EG176"/>
      <c r="EH176"/>
      <c r="EI176"/>
      <c r="EJ176"/>
      <c r="EK176" s="6"/>
      <c r="EL176" s="15"/>
      <c r="EM176"/>
      <c r="EN176"/>
      <c r="EO176"/>
      <c r="EP176"/>
      <c r="EQ176"/>
      <c r="ER176"/>
      <c r="ES176"/>
      <c r="ET176"/>
      <c r="EU176"/>
      <c r="EV176"/>
      <c r="EW176" s="6"/>
      <c r="EX176" s="16">
        <f t="shared" si="51"/>
        <v>11.295890410958904</v>
      </c>
      <c r="EY176" s="16" t="str">
        <f t="shared" si="52"/>
        <v/>
      </c>
      <c r="EZ176" s="16" t="str">
        <f t="shared" si="53"/>
        <v/>
      </c>
      <c r="FA176" s="16" t="str">
        <f t="shared" si="54"/>
        <v/>
      </c>
      <c r="FB176" s="160" t="str">
        <f t="shared" si="55"/>
        <v/>
      </c>
      <c r="FC176" t="s">
        <v>204</v>
      </c>
      <c r="FD176" s="20" t="s">
        <v>126</v>
      </c>
      <c r="FF176" s="209" t="s">
        <v>206</v>
      </c>
      <c r="FH176" s="284">
        <f t="shared" ca="1" si="56"/>
        <v>0</v>
      </c>
      <c r="FI176" s="208">
        <f t="shared" si="57"/>
        <v>1</v>
      </c>
      <c r="FJ176"/>
      <c r="FK176" t="str">
        <f t="shared" si="58"/>
        <v>CENTRAL COMERCIALIZADORA DE ENERGIA LTDA</v>
      </c>
      <c r="FL176" s="201">
        <f t="shared" ca="1" si="59"/>
        <v>169632</v>
      </c>
      <c r="FM176" s="201">
        <f t="shared" ca="1" si="60"/>
        <v>0</v>
      </c>
      <c r="FN176" s="200">
        <f>AB176*AB$2*IF($FC176="V",1,-1)*IF($Q176="Fixo",(CP176-INDEX('Curva Forward'!$C$5:$AN$13,MATCH(CONCATENATE(BD_COMERCIAL!$K176," ",BD_COMERCIAL!$L176),'Curva Forward'!$B$5:$B$13,0),MATCH(FN$4,'Curva Forward'!$C$4:$AN$4,0))),CP176)</f>
        <v>0</v>
      </c>
      <c r="FO176" s="200">
        <f>AC176*AC$2*IF($FC176="V",1,-1)*IF($Q176="Fixo",(CQ176-INDEX('Curva Forward'!$C$5:$AN$13,MATCH(CONCATENATE(BD_COMERCIAL!$K176," ",BD_COMERCIAL!$L176),'Curva Forward'!$B$5:$B$13,0),MATCH(FO$4,'Curva Forward'!$C$4:$AN$4,0))),CQ176)</f>
        <v>0</v>
      </c>
      <c r="FP176" s="200">
        <f>AD176*AD$2*IF($FC176="V",1,-1)*IF($Q176="Fixo",(CR176-INDEX('Curva Forward'!$C$5:$AN$13,MATCH(CONCATENATE(BD_COMERCIAL!$K176," ",BD_COMERCIAL!$L176),'Curva Forward'!$B$5:$B$13,0),MATCH(FP$4,'Curva Forward'!$C$4:$AN$4,0))),CR176)</f>
        <v>169632</v>
      </c>
      <c r="FQ176" s="200">
        <f>AE176*AE$2*IF($FC176="V",1,-1)*IF($Q176="Fixo",(CS176-INDEX('Curva Forward'!$C$5:$AN$13,MATCH(CONCATENATE(BD_COMERCIAL!$K176," ",BD_COMERCIAL!$L176),'Curva Forward'!$B$5:$B$13,0),MATCH(FQ$4,'Curva Forward'!$C$4:$AN$4,0))),CS176)</f>
        <v>0</v>
      </c>
      <c r="FR176" s="200">
        <f>AF176*AF$2*IF($FC176="V",1,-1)*IF($Q176="Fixo",(CT176-INDEX('Curva Forward'!$C$5:$AN$13,MATCH(CONCATENATE(BD_COMERCIAL!$K176," ",BD_COMERCIAL!$L176),'Curva Forward'!$B$5:$B$13,0),MATCH(FR$4,'Curva Forward'!$C$4:$AN$4,0))),CT176)</f>
        <v>0</v>
      </c>
      <c r="FS176" s="200">
        <f>AG176*AG$2*IF($FC176="V",1,-1)*IF($Q176="Fixo",(CU176-INDEX('Curva Forward'!$C$5:$AN$13,MATCH(CONCATENATE(BD_COMERCIAL!$K176," ",BD_COMERCIAL!$L176),'Curva Forward'!$B$5:$B$13,0),MATCH(FS$4,'Curva Forward'!$C$4:$AN$4,0))),CU176)</f>
        <v>0</v>
      </c>
      <c r="FT176" s="200">
        <f>AH176*AH$2*IF($FC176="V",1,-1)*IF($Q176="Fixo",(CV176-INDEX('Curva Forward'!$C$5:$AN$13,MATCH(CONCATENATE(BD_COMERCIAL!$K176," ",BD_COMERCIAL!$L176),'Curva Forward'!$B$5:$B$13,0),MATCH(FT$4,'Curva Forward'!$C$4:$AN$4,0))),CV176)</f>
        <v>0</v>
      </c>
      <c r="FU176" s="200">
        <f>AI176*AI$2*IF($FC176="V",1,-1)*IF($Q176="Fixo",(CW176-INDEX('Curva Forward'!$C$5:$AN$13,MATCH(CONCATENATE(BD_COMERCIAL!$K176," ",BD_COMERCIAL!$L176),'Curva Forward'!$B$5:$B$13,0),MATCH(FU$4,'Curva Forward'!$C$4:$AN$4,0))),CW176)</f>
        <v>0</v>
      </c>
      <c r="FV176" s="200">
        <f>AJ176*AJ$2*IF($FC176="V",1,-1)*IF($Q176="Fixo",(CX176-INDEX('Curva Forward'!$C$5:$AN$13,MATCH(CONCATENATE(BD_COMERCIAL!$K176," ",BD_COMERCIAL!$L176),'Curva Forward'!$B$5:$B$13,0),MATCH(FV$4,'Curva Forward'!$C$4:$AN$4,0))),CX176)</f>
        <v>0</v>
      </c>
      <c r="FW176" s="200">
        <f>AK176*AK$2*IF($FC176="V",1,-1)*IF($Q176="Fixo",(CY176-INDEX('Curva Forward'!$C$5:$AN$13,MATCH(CONCATENATE(BD_COMERCIAL!$K176," ",BD_COMERCIAL!$L176),'Curva Forward'!$B$5:$B$13,0),MATCH(FW$4,'Curva Forward'!$C$4:$AN$4,0))),CY176)</f>
        <v>0</v>
      </c>
      <c r="FX176" s="200">
        <f>AL176*AL$2*IF($FC176="V",1,-1)*IF($Q176="Fixo",(CZ176-INDEX('Curva Forward'!$C$5:$AN$13,MATCH(CONCATENATE(BD_COMERCIAL!$K176," ",BD_COMERCIAL!$L176),'Curva Forward'!$B$5:$B$13,0),MATCH(FX$4,'Curva Forward'!$C$4:$AN$4,0))),CZ176)</f>
        <v>0</v>
      </c>
      <c r="FY176" s="200">
        <f>AM176*AM$2*IF($FC176="V",1,-1)*IF($Q176="Fixo",(DA176-INDEX('Curva Forward'!$C$5:$AN$13,MATCH(CONCATENATE(BD_COMERCIAL!$K176," ",BD_COMERCIAL!$L176),'Curva Forward'!$B$5:$B$13,0),MATCH(FY$4,'Curva Forward'!$C$4:$AN$4,0))),DA176)</f>
        <v>0</v>
      </c>
      <c r="FZ176" s="200">
        <f>AN176*AN$2*IF($FC176="V",1,-1)*IF($Q176="Fixo",(DB176-INDEX('Curva Forward'!$C$5:$AN$13,MATCH(CONCATENATE(BD_COMERCIAL!$K176," ",BD_COMERCIAL!$L176),'Curva Forward'!$B$5:$B$13,0),MATCH(FZ$4,'Curva Forward'!$C$4:$AN$4,0))),DB176)</f>
        <v>0</v>
      </c>
      <c r="GA176" s="200">
        <f>AO176*AO$2*IF($FC176="V",1,-1)*IF($Q176="Fixo",(DC176-INDEX('Curva Forward'!$C$5:$AN$13,MATCH(CONCATENATE(BD_COMERCIAL!$K176," ",BD_COMERCIAL!$L176),'Curva Forward'!$B$5:$B$13,0),MATCH(GA$4,'Curva Forward'!$C$4:$AN$4,0))),DC176)</f>
        <v>0</v>
      </c>
      <c r="GB176" s="200">
        <f>AP176*AP$2*IF($FC176="V",1,-1)*IF($Q176="Fixo",(DD176-INDEX('Curva Forward'!$C$5:$AN$13,MATCH(CONCATENATE(BD_COMERCIAL!$K176," ",BD_COMERCIAL!$L176),'Curva Forward'!$B$5:$B$13,0),MATCH(GB$4,'Curva Forward'!$C$4:$AN$4,0))),DD176)</f>
        <v>0</v>
      </c>
      <c r="GC176" s="200">
        <f>AQ176*AQ$2*IF($FC176="V",1,-1)*IF($Q176="Fixo",(DE176-INDEX('Curva Forward'!$C$5:$AN$13,MATCH(CONCATENATE(BD_COMERCIAL!$K176," ",BD_COMERCIAL!$L176),'Curva Forward'!$B$5:$B$13,0),MATCH(GC$4,'Curva Forward'!$C$4:$AN$4,0))),DE176)</f>
        <v>0</v>
      </c>
      <c r="GD176" s="200">
        <f>AR176*AR$2*IF($FC176="V",1,-1)*IF($Q176="Fixo",(DF176-INDEX('Curva Forward'!$C$5:$AN$13,MATCH(CONCATENATE(BD_COMERCIAL!$K176," ",BD_COMERCIAL!$L176),'Curva Forward'!$B$5:$B$13,0),MATCH(GD$4,'Curva Forward'!$C$4:$AN$4,0))),DF176)</f>
        <v>0</v>
      </c>
      <c r="GE176" s="200">
        <f>AS176*AS$2*IF($FC176="V",1,-1)*IF($Q176="Fixo",(DG176-INDEX('Curva Forward'!$C$5:$AN$13,MATCH(CONCATENATE(BD_COMERCIAL!$K176," ",BD_COMERCIAL!$L176),'Curva Forward'!$B$5:$B$13,0),MATCH(GE$4,'Curva Forward'!$C$4:$AN$4,0))),DG176)</f>
        <v>0</v>
      </c>
      <c r="GF176" s="200">
        <f>AT176*AT$2*IF($FC176="V",1,-1)*IF($Q176="Fixo",(DH176-INDEX('Curva Forward'!$C$5:$AN$13,MATCH(CONCATENATE(BD_COMERCIAL!$K176," ",BD_COMERCIAL!$L176),'Curva Forward'!$B$5:$B$13,0),MATCH(GF$4,'Curva Forward'!$C$4:$AN$4,0))),DH176)</f>
        <v>0</v>
      </c>
      <c r="GG176" s="200">
        <f>AU176*AU$2*IF($FC176="V",1,-1)*IF($Q176="Fixo",(DI176-INDEX('Curva Forward'!$C$5:$AN$13,MATCH(CONCATENATE(BD_COMERCIAL!$K176," ",BD_COMERCIAL!$L176),'Curva Forward'!$B$5:$B$13,0),MATCH(GG$4,'Curva Forward'!$C$4:$AN$4,0))),DI176)</f>
        <v>0</v>
      </c>
      <c r="GH176" s="200">
        <f>AV176*AV$2*IF($FC176="V",1,-1)*IF($Q176="Fixo",(DJ176-INDEX('Curva Forward'!$C$5:$AN$13,MATCH(CONCATENATE(BD_COMERCIAL!$K176," ",BD_COMERCIAL!$L176),'Curva Forward'!$B$5:$B$13,0),MATCH(GH$4,'Curva Forward'!$C$4:$AN$4,0))),DJ176)</f>
        <v>0</v>
      </c>
      <c r="GI176" s="200">
        <f>AW176*AW$2*IF($FC176="V",1,-1)*IF($Q176="Fixo",(DK176-INDEX('Curva Forward'!$C$5:$AN$13,MATCH(CONCATENATE(BD_COMERCIAL!$K176," ",BD_COMERCIAL!$L176),'Curva Forward'!$B$5:$B$13,0),MATCH(GI$4,'Curva Forward'!$C$4:$AN$4,0))),DK176)</f>
        <v>0</v>
      </c>
      <c r="GJ176" s="200">
        <f>AX176*AX$2*IF($FC176="V",1,-1)*IF($Q176="Fixo",(DL176-INDEX('Curva Forward'!$C$5:$AN$13,MATCH(CONCATENATE(BD_COMERCIAL!$K176," ",BD_COMERCIAL!$L176),'Curva Forward'!$B$5:$B$13,0),MATCH(GJ$4,'Curva Forward'!$C$4:$AN$4,0))),DL176)</f>
        <v>0</v>
      </c>
      <c r="GK176" s="200">
        <f>AY176*AY$2*IF($FC176="V",1,-1)*IF($Q176="Fixo",(DM176-INDEX('Curva Forward'!$C$5:$AN$13,MATCH(CONCATENATE(BD_COMERCIAL!$K176," ",BD_COMERCIAL!$L176),'Curva Forward'!$B$5:$B$13,0),MATCH(GK$4,'Curva Forward'!$C$4:$AN$4,0))),DM176)</f>
        <v>0</v>
      </c>
      <c r="GL176" s="200">
        <f>IF(EZ176="",0,CL176*CL$2*IF($FC176="V",1,-1)*IF($Q176="Fixo",(EZ176-INDEX('Curva Forward'!$C$5:$AN$13,MATCH(CONCATENATE(BD_COMERCIAL!$K176," ",BD_COMERCIAL!$L176),'Curva Forward'!$B$5:$B$13,0),MATCH(GL$4,'Curva Forward'!$C$4:$AN$4,0))),EZ176))</f>
        <v>0</v>
      </c>
      <c r="GM176" s="200">
        <f>IF(FA176="",0,CM176*CM$2*IF($FC176="V",1,-1)*IF($Q176="Fixo",(FA176-INDEX('Curva Forward'!$C$5:$AN$13,MATCH(CONCATENATE(BD_COMERCIAL!$K176," ",BD_COMERCIAL!$L176),'Curva Forward'!$B$5:$B$13,0),MATCH(GM$4,'Curva Forward'!$C$4:$AN$4,0))),FA176))</f>
        <v>0</v>
      </c>
      <c r="GN176" s="200">
        <f>IF(FB176="",0,CN176*CN$2*IF($FC176="V",1,-1)*IF($Q176="Fixo",(FB176-INDEX('Curva Forward'!$C$5:$AN$13,MATCH(CONCATENATE(BD_COMERCIAL!$K176," ",BD_COMERCIAL!$L176),'Curva Forward'!$B$5:$B$13,0),MATCH(GN$4,'Curva Forward'!$C$4:$AN$4,0))),FB176))</f>
        <v>0</v>
      </c>
      <c r="GO176" s="201">
        <f t="shared" ca="1" si="61"/>
        <v>0</v>
      </c>
      <c r="GP176" s="201">
        <f t="shared" ca="1" si="62"/>
        <v>0</v>
      </c>
    </row>
    <row r="177" spans="1:198" s="117" customFormat="1" x14ac:dyDescent="0.25">
      <c r="A177" s="6"/>
      <c r="B177" s="7" t="s">
        <v>522</v>
      </c>
      <c r="C177" s="8">
        <v>44579</v>
      </c>
      <c r="D177" s="9" t="s">
        <v>131</v>
      </c>
      <c r="E177" s="9" t="s">
        <v>145</v>
      </c>
      <c r="F177" s="113">
        <v>28758086000135</v>
      </c>
      <c r="G177" s="10" t="s">
        <v>125</v>
      </c>
      <c r="H177" s="113">
        <v>3780401000108</v>
      </c>
      <c r="I177" s="9" t="s">
        <v>126</v>
      </c>
      <c r="J177" s="166" t="s">
        <v>517</v>
      </c>
      <c r="K177" s="10" t="s">
        <v>127</v>
      </c>
      <c r="L177" s="84" t="s">
        <v>22</v>
      </c>
      <c r="M177" s="11">
        <v>44774</v>
      </c>
      <c r="N177" s="12">
        <v>44804</v>
      </c>
      <c r="O177" s="10">
        <v>5</v>
      </c>
      <c r="P177" s="84">
        <v>244</v>
      </c>
      <c r="Q177" s="84" t="s">
        <v>128</v>
      </c>
      <c r="R177" s="10" t="s">
        <v>129</v>
      </c>
      <c r="S177" s="14" t="s">
        <v>135</v>
      </c>
      <c r="T177" s="11"/>
      <c r="U177" s="12"/>
      <c r="V177" s="257" t="str">
        <f ca="1">IF(U177="","",
IF(U177="NA","",
IFERROR(VLOOKUP(EOMONTH(M177,-2)+1,IPCA!$A:$B,2,0),
VLOOKUP(EOMONTH(TODAY(),-2)+1,IPCA!$A:$B,2,0))/
VLOOKUP(EOMONTH(U177,-2)+1,IPCA!$A:$B,2,0)*
P177))</f>
        <v/>
      </c>
      <c r="W177" s="84"/>
      <c r="X177" s="13" t="s">
        <v>133</v>
      </c>
      <c r="Y177" s="166"/>
      <c r="Z177" s="107"/>
      <c r="AA177" s="108"/>
      <c r="AB177" s="15"/>
      <c r="AC177"/>
      <c r="AD177"/>
      <c r="AE177"/>
      <c r="AF177"/>
      <c r="AG177"/>
      <c r="AH177"/>
      <c r="AI177">
        <v>5</v>
      </c>
      <c r="AJ177"/>
      <c r="AK177"/>
      <c r="AL177"/>
      <c r="AM177" s="6"/>
      <c r="AN177" s="15"/>
      <c r="AO177"/>
      <c r="AP177"/>
      <c r="AQ177"/>
      <c r="AR177"/>
      <c r="AS177"/>
      <c r="AT177"/>
      <c r="AU177"/>
      <c r="AV177"/>
      <c r="AW177"/>
      <c r="AX177"/>
      <c r="AY177" s="6"/>
      <c r="AZ177" s="15"/>
      <c r="BA177"/>
      <c r="BB177"/>
      <c r="BC177"/>
      <c r="BD177"/>
      <c r="BE177"/>
      <c r="BF177"/>
      <c r="BG177"/>
      <c r="BH177"/>
      <c r="BI177"/>
      <c r="BJ177"/>
      <c r="BK177" s="6"/>
      <c r="BL177" s="15"/>
      <c r="BM177"/>
      <c r="BN177"/>
      <c r="BO177"/>
      <c r="BP177"/>
      <c r="BQ177"/>
      <c r="BR177"/>
      <c r="BS177"/>
      <c r="BT177"/>
      <c r="BU177"/>
      <c r="BV177"/>
      <c r="BW177" s="6"/>
      <c r="BX177" s="15"/>
      <c r="BY177"/>
      <c r="BZ177"/>
      <c r="CA177"/>
      <c r="CB177"/>
      <c r="CC177"/>
      <c r="CD177"/>
      <c r="CE177"/>
      <c r="CF177"/>
      <c r="CG177"/>
      <c r="CH177"/>
      <c r="CI177" s="6"/>
      <c r="CJ177" s="16">
        <f t="shared" si="46"/>
        <v>0.42465753424657532</v>
      </c>
      <c r="CK177" s="16" t="str">
        <f t="shared" si="47"/>
        <v/>
      </c>
      <c r="CL177" s="16" t="str">
        <f t="shared" si="48"/>
        <v/>
      </c>
      <c r="CM177" s="16" t="str">
        <f t="shared" si="49"/>
        <v/>
      </c>
      <c r="CN177" s="16" t="str">
        <f t="shared" si="50"/>
        <v/>
      </c>
      <c r="CO177" s="18"/>
      <c r="CP177" s="15"/>
      <c r="CQ177"/>
      <c r="CR177"/>
      <c r="CS177"/>
      <c r="CT177"/>
      <c r="CU177"/>
      <c r="CV177"/>
      <c r="CW177">
        <v>244</v>
      </c>
      <c r="CX177"/>
      <c r="CY177"/>
      <c r="CZ177"/>
      <c r="DA177" s="6"/>
      <c r="DB177" s="15"/>
      <c r="DC177"/>
      <c r="DD177"/>
      <c r="DE177"/>
      <c r="DF177"/>
      <c r="DG177"/>
      <c r="DH177"/>
      <c r="DI177"/>
      <c r="DJ177"/>
      <c r="DK177"/>
      <c r="DL177"/>
      <c r="DM177" s="6"/>
      <c r="DN177" s="15"/>
      <c r="DO177"/>
      <c r="DP177"/>
      <c r="DQ177"/>
      <c r="DR177"/>
      <c r="DS177"/>
      <c r="DT177"/>
      <c r="DU177"/>
      <c r="DV177"/>
      <c r="DW177"/>
      <c r="DX177"/>
      <c r="DY177" s="6"/>
      <c r="DZ177" s="15"/>
      <c r="EA177"/>
      <c r="EB177"/>
      <c r="EC177"/>
      <c r="ED177"/>
      <c r="EE177"/>
      <c r="EF177"/>
      <c r="EG177"/>
      <c r="EH177"/>
      <c r="EI177"/>
      <c r="EJ177"/>
      <c r="EK177" s="6"/>
      <c r="EL177" s="15"/>
      <c r="EM177"/>
      <c r="EN177"/>
      <c r="EO177"/>
      <c r="EP177"/>
      <c r="EQ177"/>
      <c r="ER177"/>
      <c r="ES177"/>
      <c r="ET177"/>
      <c r="EU177"/>
      <c r="EV177"/>
      <c r="EW177" s="6"/>
      <c r="EX177" s="16">
        <f t="shared" si="51"/>
        <v>20.723287671232878</v>
      </c>
      <c r="EY177" s="16" t="str">
        <f t="shared" si="52"/>
        <v/>
      </c>
      <c r="EZ177" s="16" t="str">
        <f t="shared" si="53"/>
        <v/>
      </c>
      <c r="FA177" s="16" t="str">
        <f t="shared" si="54"/>
        <v/>
      </c>
      <c r="FB177" s="160" t="str">
        <f t="shared" si="55"/>
        <v/>
      </c>
      <c r="FC177" t="s">
        <v>205</v>
      </c>
      <c r="FD177" s="20" t="s">
        <v>126</v>
      </c>
      <c r="FF177" s="209" t="s">
        <v>206</v>
      </c>
      <c r="FH177" s="284">
        <f t="shared" ca="1" si="56"/>
        <v>0</v>
      </c>
      <c r="FI177" s="208">
        <f t="shared" si="57"/>
        <v>1</v>
      </c>
      <c r="FJ177"/>
      <c r="FK177" t="str">
        <f t="shared" si="58"/>
        <v>Newcom Comercializadora de Energia Elétrica Ltda</v>
      </c>
      <c r="FL177" s="201">
        <f t="shared" ca="1" si="59"/>
        <v>-591480</v>
      </c>
      <c r="FM177" s="201">
        <f t="shared" ca="1" si="60"/>
        <v>0</v>
      </c>
      <c r="FN177" s="200">
        <f>AB177*AB$2*IF($FC177="V",1,-1)*IF($Q177="Fixo",(CP177-INDEX('Curva Forward'!$C$5:$AN$13,MATCH(CONCATENATE(BD_COMERCIAL!$K177," ",BD_COMERCIAL!$L177),'Curva Forward'!$B$5:$B$13,0),MATCH(FN$4,'Curva Forward'!$C$4:$AN$4,0))),CP177)</f>
        <v>0</v>
      </c>
      <c r="FO177" s="200">
        <f>AC177*AC$2*IF($FC177="V",1,-1)*IF($Q177="Fixo",(CQ177-INDEX('Curva Forward'!$C$5:$AN$13,MATCH(CONCATENATE(BD_COMERCIAL!$K177," ",BD_COMERCIAL!$L177),'Curva Forward'!$B$5:$B$13,0),MATCH(FO$4,'Curva Forward'!$C$4:$AN$4,0))),CQ177)</f>
        <v>0</v>
      </c>
      <c r="FP177" s="200">
        <f>AD177*AD$2*IF($FC177="V",1,-1)*IF($Q177="Fixo",(CR177-INDEX('Curva Forward'!$C$5:$AN$13,MATCH(CONCATENATE(BD_COMERCIAL!$K177," ",BD_COMERCIAL!$L177),'Curva Forward'!$B$5:$B$13,0),MATCH(FP$4,'Curva Forward'!$C$4:$AN$4,0))),CR177)</f>
        <v>0</v>
      </c>
      <c r="FQ177" s="200">
        <f>AE177*AE$2*IF($FC177="V",1,-1)*IF($Q177="Fixo",(CS177-INDEX('Curva Forward'!$C$5:$AN$13,MATCH(CONCATENATE(BD_COMERCIAL!$K177," ",BD_COMERCIAL!$L177),'Curva Forward'!$B$5:$B$13,0),MATCH(FQ$4,'Curva Forward'!$C$4:$AN$4,0))),CS177)</f>
        <v>0</v>
      </c>
      <c r="FR177" s="200">
        <f>AF177*AF$2*IF($FC177="V",1,-1)*IF($Q177="Fixo",(CT177-INDEX('Curva Forward'!$C$5:$AN$13,MATCH(CONCATENATE(BD_COMERCIAL!$K177," ",BD_COMERCIAL!$L177),'Curva Forward'!$B$5:$B$13,0),MATCH(FR$4,'Curva Forward'!$C$4:$AN$4,0))),CT177)</f>
        <v>0</v>
      </c>
      <c r="FS177" s="200">
        <f>AG177*AG$2*IF($FC177="V",1,-1)*IF($Q177="Fixo",(CU177-INDEX('Curva Forward'!$C$5:$AN$13,MATCH(CONCATENATE(BD_COMERCIAL!$K177," ",BD_COMERCIAL!$L177),'Curva Forward'!$B$5:$B$13,0),MATCH(FS$4,'Curva Forward'!$C$4:$AN$4,0))),CU177)</f>
        <v>0</v>
      </c>
      <c r="FT177" s="200">
        <f>AH177*AH$2*IF($FC177="V",1,-1)*IF($Q177="Fixo",(CV177-INDEX('Curva Forward'!$C$5:$AN$13,MATCH(CONCATENATE(BD_COMERCIAL!$K177," ",BD_COMERCIAL!$L177),'Curva Forward'!$B$5:$B$13,0),MATCH(FT$4,'Curva Forward'!$C$4:$AN$4,0))),CV177)</f>
        <v>0</v>
      </c>
      <c r="FU177" s="200">
        <f>AI177*AI$2*IF($FC177="V",1,-1)*IF($Q177="Fixo",(CW177-INDEX('Curva Forward'!$C$5:$AN$13,MATCH(CONCATENATE(BD_COMERCIAL!$K177," ",BD_COMERCIAL!$L177),'Curva Forward'!$B$5:$B$13,0),MATCH(FU$4,'Curva Forward'!$C$4:$AN$4,0))),CW177)</f>
        <v>-591480</v>
      </c>
      <c r="FV177" s="200">
        <f>AJ177*AJ$2*IF($FC177="V",1,-1)*IF($Q177="Fixo",(CX177-INDEX('Curva Forward'!$C$5:$AN$13,MATCH(CONCATENATE(BD_COMERCIAL!$K177," ",BD_COMERCIAL!$L177),'Curva Forward'!$B$5:$B$13,0),MATCH(FV$4,'Curva Forward'!$C$4:$AN$4,0))),CX177)</f>
        <v>0</v>
      </c>
      <c r="FW177" s="200">
        <f>AK177*AK$2*IF($FC177="V",1,-1)*IF($Q177="Fixo",(CY177-INDEX('Curva Forward'!$C$5:$AN$13,MATCH(CONCATENATE(BD_COMERCIAL!$K177," ",BD_COMERCIAL!$L177),'Curva Forward'!$B$5:$B$13,0),MATCH(FW$4,'Curva Forward'!$C$4:$AN$4,0))),CY177)</f>
        <v>0</v>
      </c>
      <c r="FX177" s="200">
        <f>AL177*AL$2*IF($FC177="V",1,-1)*IF($Q177="Fixo",(CZ177-INDEX('Curva Forward'!$C$5:$AN$13,MATCH(CONCATENATE(BD_COMERCIAL!$K177," ",BD_COMERCIAL!$L177),'Curva Forward'!$B$5:$B$13,0),MATCH(FX$4,'Curva Forward'!$C$4:$AN$4,0))),CZ177)</f>
        <v>0</v>
      </c>
      <c r="FY177" s="200">
        <f>AM177*AM$2*IF($FC177="V",1,-1)*IF($Q177="Fixo",(DA177-INDEX('Curva Forward'!$C$5:$AN$13,MATCH(CONCATENATE(BD_COMERCIAL!$K177," ",BD_COMERCIAL!$L177),'Curva Forward'!$B$5:$B$13,0),MATCH(FY$4,'Curva Forward'!$C$4:$AN$4,0))),DA177)</f>
        <v>0</v>
      </c>
      <c r="FZ177" s="200">
        <f>AN177*AN$2*IF($FC177="V",1,-1)*IF($Q177="Fixo",(DB177-INDEX('Curva Forward'!$C$5:$AN$13,MATCH(CONCATENATE(BD_COMERCIAL!$K177," ",BD_COMERCIAL!$L177),'Curva Forward'!$B$5:$B$13,0),MATCH(FZ$4,'Curva Forward'!$C$4:$AN$4,0))),DB177)</f>
        <v>0</v>
      </c>
      <c r="GA177" s="200">
        <f>AO177*AO$2*IF($FC177="V",1,-1)*IF($Q177="Fixo",(DC177-INDEX('Curva Forward'!$C$5:$AN$13,MATCH(CONCATENATE(BD_COMERCIAL!$K177," ",BD_COMERCIAL!$L177),'Curva Forward'!$B$5:$B$13,0),MATCH(GA$4,'Curva Forward'!$C$4:$AN$4,0))),DC177)</f>
        <v>0</v>
      </c>
      <c r="GB177" s="200">
        <f>AP177*AP$2*IF($FC177="V",1,-1)*IF($Q177="Fixo",(DD177-INDEX('Curva Forward'!$C$5:$AN$13,MATCH(CONCATENATE(BD_COMERCIAL!$K177," ",BD_COMERCIAL!$L177),'Curva Forward'!$B$5:$B$13,0),MATCH(GB$4,'Curva Forward'!$C$4:$AN$4,0))),DD177)</f>
        <v>0</v>
      </c>
      <c r="GC177" s="200">
        <f>AQ177*AQ$2*IF($FC177="V",1,-1)*IF($Q177="Fixo",(DE177-INDEX('Curva Forward'!$C$5:$AN$13,MATCH(CONCATENATE(BD_COMERCIAL!$K177," ",BD_COMERCIAL!$L177),'Curva Forward'!$B$5:$B$13,0),MATCH(GC$4,'Curva Forward'!$C$4:$AN$4,0))),DE177)</f>
        <v>0</v>
      </c>
      <c r="GD177" s="200">
        <f>AR177*AR$2*IF($FC177="V",1,-1)*IF($Q177="Fixo",(DF177-INDEX('Curva Forward'!$C$5:$AN$13,MATCH(CONCATENATE(BD_COMERCIAL!$K177," ",BD_COMERCIAL!$L177),'Curva Forward'!$B$5:$B$13,0),MATCH(GD$4,'Curva Forward'!$C$4:$AN$4,0))),DF177)</f>
        <v>0</v>
      </c>
      <c r="GE177" s="200">
        <f>AS177*AS$2*IF($FC177="V",1,-1)*IF($Q177="Fixo",(DG177-INDEX('Curva Forward'!$C$5:$AN$13,MATCH(CONCATENATE(BD_COMERCIAL!$K177," ",BD_COMERCIAL!$L177),'Curva Forward'!$B$5:$B$13,0),MATCH(GE$4,'Curva Forward'!$C$4:$AN$4,0))),DG177)</f>
        <v>0</v>
      </c>
      <c r="GF177" s="200">
        <f>AT177*AT$2*IF($FC177="V",1,-1)*IF($Q177="Fixo",(DH177-INDEX('Curva Forward'!$C$5:$AN$13,MATCH(CONCATENATE(BD_COMERCIAL!$K177," ",BD_COMERCIAL!$L177),'Curva Forward'!$B$5:$B$13,0),MATCH(GF$4,'Curva Forward'!$C$4:$AN$4,0))),DH177)</f>
        <v>0</v>
      </c>
      <c r="GG177" s="200">
        <f>AU177*AU$2*IF($FC177="V",1,-1)*IF($Q177="Fixo",(DI177-INDEX('Curva Forward'!$C$5:$AN$13,MATCH(CONCATENATE(BD_COMERCIAL!$K177," ",BD_COMERCIAL!$L177),'Curva Forward'!$B$5:$B$13,0),MATCH(GG$4,'Curva Forward'!$C$4:$AN$4,0))),DI177)</f>
        <v>0</v>
      </c>
      <c r="GH177" s="200">
        <f>AV177*AV$2*IF($FC177="V",1,-1)*IF($Q177="Fixo",(DJ177-INDEX('Curva Forward'!$C$5:$AN$13,MATCH(CONCATENATE(BD_COMERCIAL!$K177," ",BD_COMERCIAL!$L177),'Curva Forward'!$B$5:$B$13,0),MATCH(GH$4,'Curva Forward'!$C$4:$AN$4,0))),DJ177)</f>
        <v>0</v>
      </c>
      <c r="GI177" s="200">
        <f>AW177*AW$2*IF($FC177="V",1,-1)*IF($Q177="Fixo",(DK177-INDEX('Curva Forward'!$C$5:$AN$13,MATCH(CONCATENATE(BD_COMERCIAL!$K177," ",BD_COMERCIAL!$L177),'Curva Forward'!$B$5:$B$13,0),MATCH(GI$4,'Curva Forward'!$C$4:$AN$4,0))),DK177)</f>
        <v>0</v>
      </c>
      <c r="GJ177" s="200">
        <f>AX177*AX$2*IF($FC177="V",1,-1)*IF($Q177="Fixo",(DL177-INDEX('Curva Forward'!$C$5:$AN$13,MATCH(CONCATENATE(BD_COMERCIAL!$K177," ",BD_COMERCIAL!$L177),'Curva Forward'!$B$5:$B$13,0),MATCH(GJ$4,'Curva Forward'!$C$4:$AN$4,0))),DL177)</f>
        <v>0</v>
      </c>
      <c r="GK177" s="200">
        <f>AY177*AY$2*IF($FC177="V",1,-1)*IF($Q177="Fixo",(DM177-INDEX('Curva Forward'!$C$5:$AN$13,MATCH(CONCATENATE(BD_COMERCIAL!$K177," ",BD_COMERCIAL!$L177),'Curva Forward'!$B$5:$B$13,0),MATCH(GK$4,'Curva Forward'!$C$4:$AN$4,0))),DM177)</f>
        <v>0</v>
      </c>
      <c r="GL177" s="200">
        <f>IF(EZ177="",0,CL177*CL$2*IF($FC177="V",1,-1)*IF($Q177="Fixo",(EZ177-INDEX('Curva Forward'!$C$5:$AN$13,MATCH(CONCATENATE(BD_COMERCIAL!$K177," ",BD_COMERCIAL!$L177),'Curva Forward'!$B$5:$B$13,0),MATCH(GL$4,'Curva Forward'!$C$4:$AN$4,0))),EZ177))</f>
        <v>0</v>
      </c>
      <c r="GM177" s="200">
        <f>IF(FA177="",0,CM177*CM$2*IF($FC177="V",1,-1)*IF($Q177="Fixo",(FA177-INDEX('Curva Forward'!$C$5:$AN$13,MATCH(CONCATENATE(BD_COMERCIAL!$K177," ",BD_COMERCIAL!$L177),'Curva Forward'!$B$5:$B$13,0),MATCH(GM$4,'Curva Forward'!$C$4:$AN$4,0))),FA177))</f>
        <v>0</v>
      </c>
      <c r="GN177" s="200">
        <f>IF(FB177="",0,CN177*CN$2*IF($FC177="V",1,-1)*IF($Q177="Fixo",(FB177-INDEX('Curva Forward'!$C$5:$AN$13,MATCH(CONCATENATE(BD_COMERCIAL!$K177," ",BD_COMERCIAL!$L177),'Curva Forward'!$B$5:$B$13,0),MATCH(GN$4,'Curva Forward'!$C$4:$AN$4,0))),FB177))</f>
        <v>0</v>
      </c>
      <c r="GO177" s="201">
        <f t="shared" ca="1" si="61"/>
        <v>0</v>
      </c>
      <c r="GP177" s="201">
        <f t="shared" ca="1" si="62"/>
        <v>0</v>
      </c>
    </row>
    <row r="178" spans="1:198" s="117" customFormat="1" x14ac:dyDescent="0.25">
      <c r="A178" s="6"/>
      <c r="B178" s="7" t="s">
        <v>523</v>
      </c>
      <c r="C178" s="8">
        <v>44579</v>
      </c>
      <c r="D178" s="9" t="s">
        <v>124</v>
      </c>
      <c r="E178" s="9" t="s">
        <v>125</v>
      </c>
      <c r="F178" s="113">
        <v>3780401000108</v>
      </c>
      <c r="G178" s="10" t="s">
        <v>145</v>
      </c>
      <c r="H178" s="113">
        <v>28758086000135</v>
      </c>
      <c r="I178" s="9" t="s">
        <v>126</v>
      </c>
      <c r="J178" s="166" t="s">
        <v>517</v>
      </c>
      <c r="K178" s="10" t="s">
        <v>127</v>
      </c>
      <c r="L178" s="84" t="s">
        <v>22</v>
      </c>
      <c r="M178" s="11">
        <v>44682</v>
      </c>
      <c r="N178" s="12">
        <v>44712</v>
      </c>
      <c r="O178" s="10">
        <v>5</v>
      </c>
      <c r="P178" s="84">
        <v>145</v>
      </c>
      <c r="Q178" s="84" t="s">
        <v>128</v>
      </c>
      <c r="R178" s="10" t="s">
        <v>129</v>
      </c>
      <c r="S178" s="14" t="s">
        <v>135</v>
      </c>
      <c r="T178" s="11"/>
      <c r="U178" s="12"/>
      <c r="V178" s="257" t="str">
        <f ca="1">IF(U178="","",
IF(U178="NA","",
IFERROR(VLOOKUP(EOMONTH(M178,-2)+1,IPCA!$A:$B,2,0),
VLOOKUP(EOMONTH(TODAY(),-2)+1,IPCA!$A:$B,2,0))/
VLOOKUP(EOMONTH(U178,-2)+1,IPCA!$A:$B,2,0)*
P178))</f>
        <v/>
      </c>
      <c r="W178" s="84"/>
      <c r="X178" s="13" t="s">
        <v>133</v>
      </c>
      <c r="Y178" s="166"/>
      <c r="Z178" s="107"/>
      <c r="AA178" s="108"/>
      <c r="AB178" s="15"/>
      <c r="AC178"/>
      <c r="AD178"/>
      <c r="AE178"/>
      <c r="AF178">
        <v>5</v>
      </c>
      <c r="AG178"/>
      <c r="AH178"/>
      <c r="AI178"/>
      <c r="AJ178"/>
      <c r="AK178"/>
      <c r="AL178"/>
      <c r="AM178" s="6"/>
      <c r="AN178" s="15"/>
      <c r="AO178"/>
      <c r="AP178"/>
      <c r="AQ178"/>
      <c r="AR178"/>
      <c r="AS178"/>
      <c r="AT178"/>
      <c r="AU178"/>
      <c r="AV178"/>
      <c r="AW178"/>
      <c r="AX178"/>
      <c r="AY178" s="6"/>
      <c r="AZ178" s="15"/>
      <c r="BA178"/>
      <c r="BB178"/>
      <c r="BC178"/>
      <c r="BD178"/>
      <c r="BE178"/>
      <c r="BF178"/>
      <c r="BG178"/>
      <c r="BH178"/>
      <c r="BI178"/>
      <c r="BJ178"/>
      <c r="BK178" s="6"/>
      <c r="BL178" s="15"/>
      <c r="BM178"/>
      <c r="BN178"/>
      <c r="BO178"/>
      <c r="BP178"/>
      <c r="BQ178"/>
      <c r="BR178"/>
      <c r="BS178"/>
      <c r="BT178"/>
      <c r="BU178"/>
      <c r="BV178"/>
      <c r="BW178" s="6"/>
      <c r="BX178" s="15"/>
      <c r="BY178"/>
      <c r="BZ178"/>
      <c r="CA178"/>
      <c r="CB178"/>
      <c r="CC178"/>
      <c r="CD178"/>
      <c r="CE178"/>
      <c r="CF178"/>
      <c r="CG178"/>
      <c r="CH178"/>
      <c r="CI178" s="6"/>
      <c r="CJ178" s="16">
        <f t="shared" si="46"/>
        <v>0.42465753424657532</v>
      </c>
      <c r="CK178" s="16" t="str">
        <f t="shared" si="47"/>
        <v/>
      </c>
      <c r="CL178" s="16" t="str">
        <f t="shared" si="48"/>
        <v/>
      </c>
      <c r="CM178" s="16" t="str">
        <f t="shared" si="49"/>
        <v/>
      </c>
      <c r="CN178" s="16" t="str">
        <f t="shared" si="50"/>
        <v/>
      </c>
      <c r="CO178" s="18"/>
      <c r="CP178" s="15"/>
      <c r="CQ178"/>
      <c r="CR178"/>
      <c r="CS178"/>
      <c r="CT178">
        <v>145</v>
      </c>
      <c r="CU178"/>
      <c r="CV178"/>
      <c r="CW178"/>
      <c r="CX178"/>
      <c r="CY178"/>
      <c r="CZ178"/>
      <c r="DA178" s="6"/>
      <c r="DB178" s="15"/>
      <c r="DC178"/>
      <c r="DD178"/>
      <c r="DE178"/>
      <c r="DF178"/>
      <c r="DG178"/>
      <c r="DH178"/>
      <c r="DI178"/>
      <c r="DJ178"/>
      <c r="DK178"/>
      <c r="DL178"/>
      <c r="DM178" s="6"/>
      <c r="DN178" s="15"/>
      <c r="DO178"/>
      <c r="DP178"/>
      <c r="DQ178"/>
      <c r="DR178"/>
      <c r="DS178"/>
      <c r="DT178"/>
      <c r="DU178"/>
      <c r="DV178"/>
      <c r="DW178"/>
      <c r="DX178"/>
      <c r="DY178" s="6"/>
      <c r="DZ178" s="15"/>
      <c r="EA178"/>
      <c r="EB178"/>
      <c r="EC178"/>
      <c r="ED178"/>
      <c r="EE178"/>
      <c r="EF178"/>
      <c r="EG178"/>
      <c r="EH178"/>
      <c r="EI178"/>
      <c r="EJ178"/>
      <c r="EK178" s="6"/>
      <c r="EL178" s="15"/>
      <c r="EM178"/>
      <c r="EN178"/>
      <c r="EO178"/>
      <c r="EP178"/>
      <c r="EQ178"/>
      <c r="ER178"/>
      <c r="ES178"/>
      <c r="ET178"/>
      <c r="EU178"/>
      <c r="EV178"/>
      <c r="EW178" s="6"/>
      <c r="EX178" s="16">
        <f t="shared" si="51"/>
        <v>12.315068493150685</v>
      </c>
      <c r="EY178" s="16" t="str">
        <f t="shared" si="52"/>
        <v/>
      </c>
      <c r="EZ178" s="16" t="str">
        <f t="shared" si="53"/>
        <v/>
      </c>
      <c r="FA178" s="16" t="str">
        <f t="shared" si="54"/>
        <v/>
      </c>
      <c r="FB178" s="160" t="str">
        <f t="shared" si="55"/>
        <v/>
      </c>
      <c r="FC178" t="s">
        <v>204</v>
      </c>
      <c r="FD178" s="20" t="s">
        <v>126</v>
      </c>
      <c r="FF178" s="209" t="s">
        <v>206</v>
      </c>
      <c r="FH178" s="284">
        <f t="shared" ca="1" si="56"/>
        <v>0</v>
      </c>
      <c r="FI178" s="208">
        <f t="shared" si="57"/>
        <v>1</v>
      </c>
      <c r="FJ178"/>
      <c r="FK178" t="str">
        <f t="shared" si="58"/>
        <v>Newcom Comercializadora de Energia Elétrica Ltda</v>
      </c>
      <c r="FL178" s="201">
        <f t="shared" ca="1" si="59"/>
        <v>331080</v>
      </c>
      <c r="FM178" s="201">
        <f t="shared" ca="1" si="60"/>
        <v>0</v>
      </c>
      <c r="FN178" s="200">
        <f>AB178*AB$2*IF($FC178="V",1,-1)*IF($Q178="Fixo",(CP178-INDEX('Curva Forward'!$C$5:$AN$13,MATCH(CONCATENATE(BD_COMERCIAL!$K178," ",BD_COMERCIAL!$L178),'Curva Forward'!$B$5:$B$13,0),MATCH(FN$4,'Curva Forward'!$C$4:$AN$4,0))),CP178)</f>
        <v>0</v>
      </c>
      <c r="FO178" s="200">
        <f>AC178*AC$2*IF($FC178="V",1,-1)*IF($Q178="Fixo",(CQ178-INDEX('Curva Forward'!$C$5:$AN$13,MATCH(CONCATENATE(BD_COMERCIAL!$K178," ",BD_COMERCIAL!$L178),'Curva Forward'!$B$5:$B$13,0),MATCH(FO$4,'Curva Forward'!$C$4:$AN$4,0))),CQ178)</f>
        <v>0</v>
      </c>
      <c r="FP178" s="200">
        <f>AD178*AD$2*IF($FC178="V",1,-1)*IF($Q178="Fixo",(CR178-INDEX('Curva Forward'!$C$5:$AN$13,MATCH(CONCATENATE(BD_COMERCIAL!$K178," ",BD_COMERCIAL!$L178),'Curva Forward'!$B$5:$B$13,0),MATCH(FP$4,'Curva Forward'!$C$4:$AN$4,0))),CR178)</f>
        <v>0</v>
      </c>
      <c r="FQ178" s="200">
        <f>AE178*AE$2*IF($FC178="V",1,-1)*IF($Q178="Fixo",(CS178-INDEX('Curva Forward'!$C$5:$AN$13,MATCH(CONCATENATE(BD_COMERCIAL!$K178," ",BD_COMERCIAL!$L178),'Curva Forward'!$B$5:$B$13,0),MATCH(FQ$4,'Curva Forward'!$C$4:$AN$4,0))),CS178)</f>
        <v>0</v>
      </c>
      <c r="FR178" s="200">
        <f>AF178*AF$2*IF($FC178="V",1,-1)*IF($Q178="Fixo",(CT178-INDEX('Curva Forward'!$C$5:$AN$13,MATCH(CONCATENATE(BD_COMERCIAL!$K178," ",BD_COMERCIAL!$L178),'Curva Forward'!$B$5:$B$13,0),MATCH(FR$4,'Curva Forward'!$C$4:$AN$4,0))),CT178)</f>
        <v>331080</v>
      </c>
      <c r="FS178" s="200">
        <f>AG178*AG$2*IF($FC178="V",1,-1)*IF($Q178="Fixo",(CU178-INDEX('Curva Forward'!$C$5:$AN$13,MATCH(CONCATENATE(BD_COMERCIAL!$K178," ",BD_COMERCIAL!$L178),'Curva Forward'!$B$5:$B$13,0),MATCH(FS$4,'Curva Forward'!$C$4:$AN$4,0))),CU178)</f>
        <v>0</v>
      </c>
      <c r="FT178" s="200">
        <f>AH178*AH$2*IF($FC178="V",1,-1)*IF($Q178="Fixo",(CV178-INDEX('Curva Forward'!$C$5:$AN$13,MATCH(CONCATENATE(BD_COMERCIAL!$K178," ",BD_COMERCIAL!$L178),'Curva Forward'!$B$5:$B$13,0),MATCH(FT$4,'Curva Forward'!$C$4:$AN$4,0))),CV178)</f>
        <v>0</v>
      </c>
      <c r="FU178" s="200">
        <f>AI178*AI$2*IF($FC178="V",1,-1)*IF($Q178="Fixo",(CW178-INDEX('Curva Forward'!$C$5:$AN$13,MATCH(CONCATENATE(BD_COMERCIAL!$K178," ",BD_COMERCIAL!$L178),'Curva Forward'!$B$5:$B$13,0),MATCH(FU$4,'Curva Forward'!$C$4:$AN$4,0))),CW178)</f>
        <v>0</v>
      </c>
      <c r="FV178" s="200">
        <f>AJ178*AJ$2*IF($FC178="V",1,-1)*IF($Q178="Fixo",(CX178-INDEX('Curva Forward'!$C$5:$AN$13,MATCH(CONCATENATE(BD_COMERCIAL!$K178," ",BD_COMERCIAL!$L178),'Curva Forward'!$B$5:$B$13,0),MATCH(FV$4,'Curva Forward'!$C$4:$AN$4,0))),CX178)</f>
        <v>0</v>
      </c>
      <c r="FW178" s="200">
        <f>AK178*AK$2*IF($FC178="V",1,-1)*IF($Q178="Fixo",(CY178-INDEX('Curva Forward'!$C$5:$AN$13,MATCH(CONCATENATE(BD_COMERCIAL!$K178," ",BD_COMERCIAL!$L178),'Curva Forward'!$B$5:$B$13,0),MATCH(FW$4,'Curva Forward'!$C$4:$AN$4,0))),CY178)</f>
        <v>0</v>
      </c>
      <c r="FX178" s="200">
        <f>AL178*AL$2*IF($FC178="V",1,-1)*IF($Q178="Fixo",(CZ178-INDEX('Curva Forward'!$C$5:$AN$13,MATCH(CONCATENATE(BD_COMERCIAL!$K178," ",BD_COMERCIAL!$L178),'Curva Forward'!$B$5:$B$13,0),MATCH(FX$4,'Curva Forward'!$C$4:$AN$4,0))),CZ178)</f>
        <v>0</v>
      </c>
      <c r="FY178" s="200">
        <f>AM178*AM$2*IF($FC178="V",1,-1)*IF($Q178="Fixo",(DA178-INDEX('Curva Forward'!$C$5:$AN$13,MATCH(CONCATENATE(BD_COMERCIAL!$K178," ",BD_COMERCIAL!$L178),'Curva Forward'!$B$5:$B$13,0),MATCH(FY$4,'Curva Forward'!$C$4:$AN$4,0))),DA178)</f>
        <v>0</v>
      </c>
      <c r="FZ178" s="200">
        <f>AN178*AN$2*IF($FC178="V",1,-1)*IF($Q178="Fixo",(DB178-INDEX('Curva Forward'!$C$5:$AN$13,MATCH(CONCATENATE(BD_COMERCIAL!$K178," ",BD_COMERCIAL!$L178),'Curva Forward'!$B$5:$B$13,0),MATCH(FZ$4,'Curva Forward'!$C$4:$AN$4,0))),DB178)</f>
        <v>0</v>
      </c>
      <c r="GA178" s="200">
        <f>AO178*AO$2*IF($FC178="V",1,-1)*IF($Q178="Fixo",(DC178-INDEX('Curva Forward'!$C$5:$AN$13,MATCH(CONCATENATE(BD_COMERCIAL!$K178," ",BD_COMERCIAL!$L178),'Curva Forward'!$B$5:$B$13,0),MATCH(GA$4,'Curva Forward'!$C$4:$AN$4,0))),DC178)</f>
        <v>0</v>
      </c>
      <c r="GB178" s="200">
        <f>AP178*AP$2*IF($FC178="V",1,-1)*IF($Q178="Fixo",(DD178-INDEX('Curva Forward'!$C$5:$AN$13,MATCH(CONCATENATE(BD_COMERCIAL!$K178," ",BD_COMERCIAL!$L178),'Curva Forward'!$B$5:$B$13,0),MATCH(GB$4,'Curva Forward'!$C$4:$AN$4,0))),DD178)</f>
        <v>0</v>
      </c>
      <c r="GC178" s="200">
        <f>AQ178*AQ$2*IF($FC178="V",1,-1)*IF($Q178="Fixo",(DE178-INDEX('Curva Forward'!$C$5:$AN$13,MATCH(CONCATENATE(BD_COMERCIAL!$K178," ",BD_COMERCIAL!$L178),'Curva Forward'!$B$5:$B$13,0),MATCH(GC$4,'Curva Forward'!$C$4:$AN$4,0))),DE178)</f>
        <v>0</v>
      </c>
      <c r="GD178" s="200">
        <f>AR178*AR$2*IF($FC178="V",1,-1)*IF($Q178="Fixo",(DF178-INDEX('Curva Forward'!$C$5:$AN$13,MATCH(CONCATENATE(BD_COMERCIAL!$K178," ",BD_COMERCIAL!$L178),'Curva Forward'!$B$5:$B$13,0),MATCH(GD$4,'Curva Forward'!$C$4:$AN$4,0))),DF178)</f>
        <v>0</v>
      </c>
      <c r="GE178" s="200">
        <f>AS178*AS$2*IF($FC178="V",1,-1)*IF($Q178="Fixo",(DG178-INDEX('Curva Forward'!$C$5:$AN$13,MATCH(CONCATENATE(BD_COMERCIAL!$K178," ",BD_COMERCIAL!$L178),'Curva Forward'!$B$5:$B$13,0),MATCH(GE$4,'Curva Forward'!$C$4:$AN$4,0))),DG178)</f>
        <v>0</v>
      </c>
      <c r="GF178" s="200">
        <f>AT178*AT$2*IF($FC178="V",1,-1)*IF($Q178="Fixo",(DH178-INDEX('Curva Forward'!$C$5:$AN$13,MATCH(CONCATENATE(BD_COMERCIAL!$K178," ",BD_COMERCIAL!$L178),'Curva Forward'!$B$5:$B$13,0),MATCH(GF$4,'Curva Forward'!$C$4:$AN$4,0))),DH178)</f>
        <v>0</v>
      </c>
      <c r="GG178" s="200">
        <f>AU178*AU$2*IF($FC178="V",1,-1)*IF($Q178="Fixo",(DI178-INDEX('Curva Forward'!$C$5:$AN$13,MATCH(CONCATENATE(BD_COMERCIAL!$K178," ",BD_COMERCIAL!$L178),'Curva Forward'!$B$5:$B$13,0),MATCH(GG$4,'Curva Forward'!$C$4:$AN$4,0))),DI178)</f>
        <v>0</v>
      </c>
      <c r="GH178" s="200">
        <f>AV178*AV$2*IF($FC178="V",1,-1)*IF($Q178="Fixo",(DJ178-INDEX('Curva Forward'!$C$5:$AN$13,MATCH(CONCATENATE(BD_COMERCIAL!$K178," ",BD_COMERCIAL!$L178),'Curva Forward'!$B$5:$B$13,0),MATCH(GH$4,'Curva Forward'!$C$4:$AN$4,0))),DJ178)</f>
        <v>0</v>
      </c>
      <c r="GI178" s="200">
        <f>AW178*AW$2*IF($FC178="V",1,-1)*IF($Q178="Fixo",(DK178-INDEX('Curva Forward'!$C$5:$AN$13,MATCH(CONCATENATE(BD_COMERCIAL!$K178," ",BD_COMERCIAL!$L178),'Curva Forward'!$B$5:$B$13,0),MATCH(GI$4,'Curva Forward'!$C$4:$AN$4,0))),DK178)</f>
        <v>0</v>
      </c>
      <c r="GJ178" s="200">
        <f>AX178*AX$2*IF($FC178="V",1,-1)*IF($Q178="Fixo",(DL178-INDEX('Curva Forward'!$C$5:$AN$13,MATCH(CONCATENATE(BD_COMERCIAL!$K178," ",BD_COMERCIAL!$L178),'Curva Forward'!$B$5:$B$13,0),MATCH(GJ$4,'Curva Forward'!$C$4:$AN$4,0))),DL178)</f>
        <v>0</v>
      </c>
      <c r="GK178" s="200">
        <f>AY178*AY$2*IF($FC178="V",1,-1)*IF($Q178="Fixo",(DM178-INDEX('Curva Forward'!$C$5:$AN$13,MATCH(CONCATENATE(BD_COMERCIAL!$K178," ",BD_COMERCIAL!$L178),'Curva Forward'!$B$5:$B$13,0),MATCH(GK$4,'Curva Forward'!$C$4:$AN$4,0))),DM178)</f>
        <v>0</v>
      </c>
      <c r="GL178" s="200">
        <f>IF(EZ178="",0,CL178*CL$2*IF($FC178="V",1,-1)*IF($Q178="Fixo",(EZ178-INDEX('Curva Forward'!$C$5:$AN$13,MATCH(CONCATENATE(BD_COMERCIAL!$K178," ",BD_COMERCIAL!$L178),'Curva Forward'!$B$5:$B$13,0),MATCH(GL$4,'Curva Forward'!$C$4:$AN$4,0))),EZ178))</f>
        <v>0</v>
      </c>
      <c r="GM178" s="200">
        <f>IF(FA178="",0,CM178*CM$2*IF($FC178="V",1,-1)*IF($Q178="Fixo",(FA178-INDEX('Curva Forward'!$C$5:$AN$13,MATCH(CONCATENATE(BD_COMERCIAL!$K178," ",BD_COMERCIAL!$L178),'Curva Forward'!$B$5:$B$13,0),MATCH(GM$4,'Curva Forward'!$C$4:$AN$4,0))),FA178))</f>
        <v>0</v>
      </c>
      <c r="GN178" s="200">
        <f>IF(FB178="",0,CN178*CN$2*IF($FC178="V",1,-1)*IF($Q178="Fixo",(FB178-INDEX('Curva Forward'!$C$5:$AN$13,MATCH(CONCATENATE(BD_COMERCIAL!$K178," ",BD_COMERCIAL!$L178),'Curva Forward'!$B$5:$B$13,0),MATCH(GN$4,'Curva Forward'!$C$4:$AN$4,0))),FB178))</f>
        <v>0</v>
      </c>
      <c r="GO178" s="201">
        <f t="shared" ca="1" si="61"/>
        <v>0</v>
      </c>
      <c r="GP178" s="201">
        <f t="shared" ca="1" si="62"/>
        <v>0</v>
      </c>
    </row>
    <row r="179" spans="1:198" s="117" customFormat="1" x14ac:dyDescent="0.25">
      <c r="A179" s="6"/>
      <c r="B179" s="7" t="s">
        <v>524</v>
      </c>
      <c r="C179" s="8">
        <v>44579</v>
      </c>
      <c r="D179" s="9" t="s">
        <v>124</v>
      </c>
      <c r="E179" s="9" t="s">
        <v>125</v>
      </c>
      <c r="F179" s="113">
        <v>3780401000108</v>
      </c>
      <c r="G179" s="10" t="s">
        <v>145</v>
      </c>
      <c r="H179" s="113">
        <v>28758086000135</v>
      </c>
      <c r="I179" s="9" t="s">
        <v>126</v>
      </c>
      <c r="J179" s="166" t="s">
        <v>517</v>
      </c>
      <c r="K179" s="10" t="s">
        <v>127</v>
      </c>
      <c r="L179" s="84" t="s">
        <v>22</v>
      </c>
      <c r="M179" s="11">
        <v>44652</v>
      </c>
      <c r="N179" s="12">
        <v>44681</v>
      </c>
      <c r="O179" s="10">
        <v>5</v>
      </c>
      <c r="P179" s="84">
        <v>132</v>
      </c>
      <c r="Q179" s="84" t="s">
        <v>128</v>
      </c>
      <c r="R179" s="10" t="s">
        <v>129</v>
      </c>
      <c r="S179" s="14" t="s">
        <v>135</v>
      </c>
      <c r="T179" s="11"/>
      <c r="U179" s="12"/>
      <c r="V179" s="257" t="str">
        <f ca="1">IF(U179="","",
IF(U179="NA","",
IFERROR(VLOOKUP(EOMONTH(M179,-2)+1,IPCA!$A:$B,2,0),
VLOOKUP(EOMONTH(TODAY(),-2)+1,IPCA!$A:$B,2,0))/
VLOOKUP(EOMONTH(U179,-2)+1,IPCA!$A:$B,2,0)*
P179))</f>
        <v/>
      </c>
      <c r="W179" s="84"/>
      <c r="X179" s="13" t="s">
        <v>133</v>
      </c>
      <c r="Y179" s="166"/>
      <c r="Z179" s="107"/>
      <c r="AA179" s="108"/>
      <c r="AB179" s="15"/>
      <c r="AC179"/>
      <c r="AD179"/>
      <c r="AE179">
        <v>5</v>
      </c>
      <c r="AF179"/>
      <c r="AG179"/>
      <c r="AH179"/>
      <c r="AI179"/>
      <c r="AJ179"/>
      <c r="AK179"/>
      <c r="AL179"/>
      <c r="AM179" s="6"/>
      <c r="AN179" s="15"/>
      <c r="AO179"/>
      <c r="AP179"/>
      <c r="AQ179"/>
      <c r="AR179"/>
      <c r="AS179"/>
      <c r="AT179"/>
      <c r="AU179"/>
      <c r="AV179"/>
      <c r="AW179"/>
      <c r="AX179"/>
      <c r="AY179" s="6"/>
      <c r="AZ179" s="15"/>
      <c r="BA179"/>
      <c r="BB179"/>
      <c r="BC179"/>
      <c r="BD179"/>
      <c r="BE179"/>
      <c r="BF179"/>
      <c r="BG179"/>
      <c r="BH179"/>
      <c r="BI179"/>
      <c r="BJ179"/>
      <c r="BK179" s="6"/>
      <c r="BL179" s="15"/>
      <c r="BM179"/>
      <c r="BN179"/>
      <c r="BO179"/>
      <c r="BP179"/>
      <c r="BQ179"/>
      <c r="BR179"/>
      <c r="BS179"/>
      <c r="BT179"/>
      <c r="BU179"/>
      <c r="BV179"/>
      <c r="BW179" s="6"/>
      <c r="BX179" s="15"/>
      <c r="BY179"/>
      <c r="BZ179"/>
      <c r="CA179"/>
      <c r="CB179"/>
      <c r="CC179"/>
      <c r="CD179"/>
      <c r="CE179"/>
      <c r="CF179"/>
      <c r="CG179"/>
      <c r="CH179"/>
      <c r="CI179" s="6"/>
      <c r="CJ179" s="16">
        <f t="shared" si="46"/>
        <v>0.41095890410958902</v>
      </c>
      <c r="CK179" s="16" t="str">
        <f t="shared" si="47"/>
        <v/>
      </c>
      <c r="CL179" s="16" t="str">
        <f t="shared" si="48"/>
        <v/>
      </c>
      <c r="CM179" s="16" t="str">
        <f t="shared" si="49"/>
        <v/>
      </c>
      <c r="CN179" s="16" t="str">
        <f t="shared" si="50"/>
        <v/>
      </c>
      <c r="CO179" s="18"/>
      <c r="CP179" s="15"/>
      <c r="CQ179"/>
      <c r="CR179"/>
      <c r="CS179">
        <v>132</v>
      </c>
      <c r="CT179"/>
      <c r="CU179"/>
      <c r="CV179"/>
      <c r="CW179"/>
      <c r="CX179"/>
      <c r="CY179"/>
      <c r="CZ179"/>
      <c r="DA179" s="6"/>
      <c r="DB179" s="15"/>
      <c r="DC179"/>
      <c r="DD179"/>
      <c r="DE179"/>
      <c r="DF179"/>
      <c r="DG179"/>
      <c r="DH179"/>
      <c r="DI179"/>
      <c r="DJ179"/>
      <c r="DK179"/>
      <c r="DL179"/>
      <c r="DM179" s="6"/>
      <c r="DN179" s="15"/>
      <c r="DO179"/>
      <c r="DP179"/>
      <c r="DQ179"/>
      <c r="DR179"/>
      <c r="DS179"/>
      <c r="DT179"/>
      <c r="DU179"/>
      <c r="DV179"/>
      <c r="DW179"/>
      <c r="DX179"/>
      <c r="DY179" s="6"/>
      <c r="DZ179" s="15"/>
      <c r="EA179"/>
      <c r="EB179"/>
      <c r="EC179"/>
      <c r="ED179"/>
      <c r="EE179"/>
      <c r="EF179"/>
      <c r="EG179"/>
      <c r="EH179"/>
      <c r="EI179"/>
      <c r="EJ179"/>
      <c r="EK179" s="6"/>
      <c r="EL179" s="15"/>
      <c r="EM179"/>
      <c r="EN179"/>
      <c r="EO179"/>
      <c r="EP179"/>
      <c r="EQ179"/>
      <c r="ER179"/>
      <c r="ES179"/>
      <c r="ET179"/>
      <c r="EU179"/>
      <c r="EV179"/>
      <c r="EW179" s="6"/>
      <c r="EX179" s="16">
        <f t="shared" si="51"/>
        <v>10.849315068493151</v>
      </c>
      <c r="EY179" s="16" t="str">
        <f t="shared" si="52"/>
        <v/>
      </c>
      <c r="EZ179" s="16" t="str">
        <f t="shared" si="53"/>
        <v/>
      </c>
      <c r="FA179" s="16" t="str">
        <f t="shared" si="54"/>
        <v/>
      </c>
      <c r="FB179" s="160" t="str">
        <f t="shared" si="55"/>
        <v/>
      </c>
      <c r="FC179" t="s">
        <v>204</v>
      </c>
      <c r="FD179" s="20" t="s">
        <v>126</v>
      </c>
      <c r="FF179" s="209" t="s">
        <v>206</v>
      </c>
      <c r="FH179" s="284">
        <f t="shared" ca="1" si="56"/>
        <v>0</v>
      </c>
      <c r="FI179" s="208">
        <f t="shared" si="57"/>
        <v>0.96666666666666667</v>
      </c>
      <c r="FJ179"/>
      <c r="FK179" t="str">
        <f t="shared" si="58"/>
        <v>Newcom Comercializadora de Energia Elétrica Ltda</v>
      </c>
      <c r="FL179" s="201">
        <f t="shared" ca="1" si="59"/>
        <v>270000</v>
      </c>
      <c r="FM179" s="201">
        <f t="shared" ca="1" si="60"/>
        <v>0</v>
      </c>
      <c r="FN179" s="200">
        <f>AB179*AB$2*IF($FC179="V",1,-1)*IF($Q179="Fixo",(CP179-INDEX('Curva Forward'!$C$5:$AN$13,MATCH(CONCATENATE(BD_COMERCIAL!$K179," ",BD_COMERCIAL!$L179),'Curva Forward'!$B$5:$B$13,0),MATCH(FN$4,'Curva Forward'!$C$4:$AN$4,0))),CP179)</f>
        <v>0</v>
      </c>
      <c r="FO179" s="200">
        <f>AC179*AC$2*IF($FC179="V",1,-1)*IF($Q179="Fixo",(CQ179-INDEX('Curva Forward'!$C$5:$AN$13,MATCH(CONCATENATE(BD_COMERCIAL!$K179," ",BD_COMERCIAL!$L179),'Curva Forward'!$B$5:$B$13,0),MATCH(FO$4,'Curva Forward'!$C$4:$AN$4,0))),CQ179)</f>
        <v>0</v>
      </c>
      <c r="FP179" s="200">
        <f>AD179*AD$2*IF($FC179="V",1,-1)*IF($Q179="Fixo",(CR179-INDEX('Curva Forward'!$C$5:$AN$13,MATCH(CONCATENATE(BD_COMERCIAL!$K179," ",BD_COMERCIAL!$L179),'Curva Forward'!$B$5:$B$13,0),MATCH(FP$4,'Curva Forward'!$C$4:$AN$4,0))),CR179)</f>
        <v>0</v>
      </c>
      <c r="FQ179" s="200">
        <f>AE179*AE$2*IF($FC179="V",1,-1)*IF($Q179="Fixo",(CS179-INDEX('Curva Forward'!$C$5:$AN$13,MATCH(CONCATENATE(BD_COMERCIAL!$K179," ",BD_COMERCIAL!$L179),'Curva Forward'!$B$5:$B$13,0),MATCH(FQ$4,'Curva Forward'!$C$4:$AN$4,0))),CS179)</f>
        <v>270000</v>
      </c>
      <c r="FR179" s="200">
        <f>AF179*AF$2*IF($FC179="V",1,-1)*IF($Q179="Fixo",(CT179-INDEX('Curva Forward'!$C$5:$AN$13,MATCH(CONCATENATE(BD_COMERCIAL!$K179," ",BD_COMERCIAL!$L179),'Curva Forward'!$B$5:$B$13,0),MATCH(FR$4,'Curva Forward'!$C$4:$AN$4,0))),CT179)</f>
        <v>0</v>
      </c>
      <c r="FS179" s="200">
        <f>AG179*AG$2*IF($FC179="V",1,-1)*IF($Q179="Fixo",(CU179-INDEX('Curva Forward'!$C$5:$AN$13,MATCH(CONCATENATE(BD_COMERCIAL!$K179," ",BD_COMERCIAL!$L179),'Curva Forward'!$B$5:$B$13,0),MATCH(FS$4,'Curva Forward'!$C$4:$AN$4,0))),CU179)</f>
        <v>0</v>
      </c>
      <c r="FT179" s="200">
        <f>AH179*AH$2*IF($FC179="V",1,-1)*IF($Q179="Fixo",(CV179-INDEX('Curva Forward'!$C$5:$AN$13,MATCH(CONCATENATE(BD_COMERCIAL!$K179," ",BD_COMERCIAL!$L179),'Curva Forward'!$B$5:$B$13,0),MATCH(FT$4,'Curva Forward'!$C$4:$AN$4,0))),CV179)</f>
        <v>0</v>
      </c>
      <c r="FU179" s="200">
        <f>AI179*AI$2*IF($FC179="V",1,-1)*IF($Q179="Fixo",(CW179-INDEX('Curva Forward'!$C$5:$AN$13,MATCH(CONCATENATE(BD_COMERCIAL!$K179," ",BD_COMERCIAL!$L179),'Curva Forward'!$B$5:$B$13,0),MATCH(FU$4,'Curva Forward'!$C$4:$AN$4,0))),CW179)</f>
        <v>0</v>
      </c>
      <c r="FV179" s="200">
        <f>AJ179*AJ$2*IF($FC179="V",1,-1)*IF($Q179="Fixo",(CX179-INDEX('Curva Forward'!$C$5:$AN$13,MATCH(CONCATENATE(BD_COMERCIAL!$K179," ",BD_COMERCIAL!$L179),'Curva Forward'!$B$5:$B$13,0),MATCH(FV$4,'Curva Forward'!$C$4:$AN$4,0))),CX179)</f>
        <v>0</v>
      </c>
      <c r="FW179" s="200">
        <f>AK179*AK$2*IF($FC179="V",1,-1)*IF($Q179="Fixo",(CY179-INDEX('Curva Forward'!$C$5:$AN$13,MATCH(CONCATENATE(BD_COMERCIAL!$K179," ",BD_COMERCIAL!$L179),'Curva Forward'!$B$5:$B$13,0),MATCH(FW$4,'Curva Forward'!$C$4:$AN$4,0))),CY179)</f>
        <v>0</v>
      </c>
      <c r="FX179" s="200">
        <f>AL179*AL$2*IF($FC179="V",1,-1)*IF($Q179="Fixo",(CZ179-INDEX('Curva Forward'!$C$5:$AN$13,MATCH(CONCATENATE(BD_COMERCIAL!$K179," ",BD_COMERCIAL!$L179),'Curva Forward'!$B$5:$B$13,0),MATCH(FX$4,'Curva Forward'!$C$4:$AN$4,0))),CZ179)</f>
        <v>0</v>
      </c>
      <c r="FY179" s="200">
        <f>AM179*AM$2*IF($FC179="V",1,-1)*IF($Q179="Fixo",(DA179-INDEX('Curva Forward'!$C$5:$AN$13,MATCH(CONCATENATE(BD_COMERCIAL!$K179," ",BD_COMERCIAL!$L179),'Curva Forward'!$B$5:$B$13,0),MATCH(FY$4,'Curva Forward'!$C$4:$AN$4,0))),DA179)</f>
        <v>0</v>
      </c>
      <c r="FZ179" s="200">
        <f>AN179*AN$2*IF($FC179="V",1,-1)*IF($Q179="Fixo",(DB179-INDEX('Curva Forward'!$C$5:$AN$13,MATCH(CONCATENATE(BD_COMERCIAL!$K179," ",BD_COMERCIAL!$L179),'Curva Forward'!$B$5:$B$13,0),MATCH(FZ$4,'Curva Forward'!$C$4:$AN$4,0))),DB179)</f>
        <v>0</v>
      </c>
      <c r="GA179" s="200">
        <f>AO179*AO$2*IF($FC179="V",1,-1)*IF($Q179="Fixo",(DC179-INDEX('Curva Forward'!$C$5:$AN$13,MATCH(CONCATENATE(BD_COMERCIAL!$K179," ",BD_COMERCIAL!$L179),'Curva Forward'!$B$5:$B$13,0),MATCH(GA$4,'Curva Forward'!$C$4:$AN$4,0))),DC179)</f>
        <v>0</v>
      </c>
      <c r="GB179" s="200">
        <f>AP179*AP$2*IF($FC179="V",1,-1)*IF($Q179="Fixo",(DD179-INDEX('Curva Forward'!$C$5:$AN$13,MATCH(CONCATENATE(BD_COMERCIAL!$K179," ",BD_COMERCIAL!$L179),'Curva Forward'!$B$5:$B$13,0),MATCH(GB$4,'Curva Forward'!$C$4:$AN$4,0))),DD179)</f>
        <v>0</v>
      </c>
      <c r="GC179" s="200">
        <f>AQ179*AQ$2*IF($FC179="V",1,-1)*IF($Q179="Fixo",(DE179-INDEX('Curva Forward'!$C$5:$AN$13,MATCH(CONCATENATE(BD_COMERCIAL!$K179," ",BD_COMERCIAL!$L179),'Curva Forward'!$B$5:$B$13,0),MATCH(GC$4,'Curva Forward'!$C$4:$AN$4,0))),DE179)</f>
        <v>0</v>
      </c>
      <c r="GD179" s="200">
        <f>AR179*AR$2*IF($FC179="V",1,-1)*IF($Q179="Fixo",(DF179-INDEX('Curva Forward'!$C$5:$AN$13,MATCH(CONCATENATE(BD_COMERCIAL!$K179," ",BD_COMERCIAL!$L179),'Curva Forward'!$B$5:$B$13,0),MATCH(GD$4,'Curva Forward'!$C$4:$AN$4,0))),DF179)</f>
        <v>0</v>
      </c>
      <c r="GE179" s="200">
        <f>AS179*AS$2*IF($FC179="V",1,-1)*IF($Q179="Fixo",(DG179-INDEX('Curva Forward'!$C$5:$AN$13,MATCH(CONCATENATE(BD_COMERCIAL!$K179," ",BD_COMERCIAL!$L179),'Curva Forward'!$B$5:$B$13,0),MATCH(GE$4,'Curva Forward'!$C$4:$AN$4,0))),DG179)</f>
        <v>0</v>
      </c>
      <c r="GF179" s="200">
        <f>AT179*AT$2*IF($FC179="V",1,-1)*IF($Q179="Fixo",(DH179-INDEX('Curva Forward'!$C$5:$AN$13,MATCH(CONCATENATE(BD_COMERCIAL!$K179," ",BD_COMERCIAL!$L179),'Curva Forward'!$B$5:$B$13,0),MATCH(GF$4,'Curva Forward'!$C$4:$AN$4,0))),DH179)</f>
        <v>0</v>
      </c>
      <c r="GG179" s="200">
        <f>AU179*AU$2*IF($FC179="V",1,-1)*IF($Q179="Fixo",(DI179-INDEX('Curva Forward'!$C$5:$AN$13,MATCH(CONCATENATE(BD_COMERCIAL!$K179," ",BD_COMERCIAL!$L179),'Curva Forward'!$B$5:$B$13,0),MATCH(GG$4,'Curva Forward'!$C$4:$AN$4,0))),DI179)</f>
        <v>0</v>
      </c>
      <c r="GH179" s="200">
        <f>AV179*AV$2*IF($FC179="V",1,-1)*IF($Q179="Fixo",(DJ179-INDEX('Curva Forward'!$C$5:$AN$13,MATCH(CONCATENATE(BD_COMERCIAL!$K179," ",BD_COMERCIAL!$L179),'Curva Forward'!$B$5:$B$13,0),MATCH(GH$4,'Curva Forward'!$C$4:$AN$4,0))),DJ179)</f>
        <v>0</v>
      </c>
      <c r="GI179" s="200">
        <f>AW179*AW$2*IF($FC179="V",1,-1)*IF($Q179="Fixo",(DK179-INDEX('Curva Forward'!$C$5:$AN$13,MATCH(CONCATENATE(BD_COMERCIAL!$K179," ",BD_COMERCIAL!$L179),'Curva Forward'!$B$5:$B$13,0),MATCH(GI$4,'Curva Forward'!$C$4:$AN$4,0))),DK179)</f>
        <v>0</v>
      </c>
      <c r="GJ179" s="200">
        <f>AX179*AX$2*IF($FC179="V",1,-1)*IF($Q179="Fixo",(DL179-INDEX('Curva Forward'!$C$5:$AN$13,MATCH(CONCATENATE(BD_COMERCIAL!$K179," ",BD_COMERCIAL!$L179),'Curva Forward'!$B$5:$B$13,0),MATCH(GJ$4,'Curva Forward'!$C$4:$AN$4,0))),DL179)</f>
        <v>0</v>
      </c>
      <c r="GK179" s="200">
        <f>AY179*AY$2*IF($FC179="V",1,-1)*IF($Q179="Fixo",(DM179-INDEX('Curva Forward'!$C$5:$AN$13,MATCH(CONCATENATE(BD_COMERCIAL!$K179," ",BD_COMERCIAL!$L179),'Curva Forward'!$B$5:$B$13,0),MATCH(GK$4,'Curva Forward'!$C$4:$AN$4,0))),DM179)</f>
        <v>0</v>
      </c>
      <c r="GL179" s="200">
        <f>IF(EZ179="",0,CL179*CL$2*IF($FC179="V",1,-1)*IF($Q179="Fixo",(EZ179-INDEX('Curva Forward'!$C$5:$AN$13,MATCH(CONCATENATE(BD_COMERCIAL!$K179," ",BD_COMERCIAL!$L179),'Curva Forward'!$B$5:$B$13,0),MATCH(GL$4,'Curva Forward'!$C$4:$AN$4,0))),EZ179))</f>
        <v>0</v>
      </c>
      <c r="GM179" s="200">
        <f>IF(FA179="",0,CM179*CM$2*IF($FC179="V",1,-1)*IF($Q179="Fixo",(FA179-INDEX('Curva Forward'!$C$5:$AN$13,MATCH(CONCATENATE(BD_COMERCIAL!$K179," ",BD_COMERCIAL!$L179),'Curva Forward'!$B$5:$B$13,0),MATCH(GM$4,'Curva Forward'!$C$4:$AN$4,0))),FA179))</f>
        <v>0</v>
      </c>
      <c r="GN179" s="200">
        <f>IF(FB179="",0,CN179*CN$2*IF($FC179="V",1,-1)*IF($Q179="Fixo",(FB179-INDEX('Curva Forward'!$C$5:$AN$13,MATCH(CONCATENATE(BD_COMERCIAL!$K179," ",BD_COMERCIAL!$L179),'Curva Forward'!$B$5:$B$13,0),MATCH(GN$4,'Curva Forward'!$C$4:$AN$4,0))),FB179))</f>
        <v>0</v>
      </c>
      <c r="GO179" s="201">
        <f t="shared" ca="1" si="61"/>
        <v>0</v>
      </c>
      <c r="GP179" s="201">
        <f t="shared" ca="1" si="62"/>
        <v>0</v>
      </c>
    </row>
    <row r="180" spans="1:198" s="117" customFormat="1" x14ac:dyDescent="0.25">
      <c r="A180" s="6"/>
      <c r="B180" s="7" t="s">
        <v>525</v>
      </c>
      <c r="C180" s="8">
        <v>44579</v>
      </c>
      <c r="D180" s="9" t="s">
        <v>131</v>
      </c>
      <c r="E180" s="9" t="s">
        <v>427</v>
      </c>
      <c r="F180" s="113">
        <v>4149295000113</v>
      </c>
      <c r="G180" s="10" t="s">
        <v>125</v>
      </c>
      <c r="H180" s="113">
        <v>3780401000108</v>
      </c>
      <c r="I180" s="9" t="s">
        <v>126</v>
      </c>
      <c r="J180" s="166" t="s">
        <v>517</v>
      </c>
      <c r="K180" s="10" t="s">
        <v>127</v>
      </c>
      <c r="L180" s="84" t="s">
        <v>22</v>
      </c>
      <c r="M180" s="11">
        <v>44774</v>
      </c>
      <c r="N180" s="12">
        <v>44804</v>
      </c>
      <c r="O180" s="10">
        <v>8</v>
      </c>
      <c r="P180" s="84">
        <v>242</v>
      </c>
      <c r="Q180" s="84" t="s">
        <v>128</v>
      </c>
      <c r="R180" s="10" t="s">
        <v>129</v>
      </c>
      <c r="S180" s="14" t="s">
        <v>135</v>
      </c>
      <c r="T180" s="11"/>
      <c r="U180" s="12"/>
      <c r="V180" s="257" t="str">
        <f ca="1">IF(U180="","",
IF(U180="NA","",
IFERROR(VLOOKUP(EOMONTH(M180,-2)+1,IPCA!$A:$B,2,0),
VLOOKUP(EOMONTH(TODAY(),-2)+1,IPCA!$A:$B,2,0))/
VLOOKUP(EOMONTH(U180,-2)+1,IPCA!$A:$B,2,0)*
P180))</f>
        <v/>
      </c>
      <c r="W180" s="84"/>
      <c r="X180" s="13" t="s">
        <v>133</v>
      </c>
      <c r="Y180" s="166"/>
      <c r="Z180" s="107"/>
      <c r="AA180" s="108"/>
      <c r="AB180" s="15"/>
      <c r="AC180"/>
      <c r="AD180"/>
      <c r="AE180"/>
      <c r="AF180"/>
      <c r="AG180"/>
      <c r="AH180"/>
      <c r="AI180">
        <v>8</v>
      </c>
      <c r="AJ180"/>
      <c r="AK180"/>
      <c r="AL180"/>
      <c r="AM180" s="6"/>
      <c r="AN180" s="15"/>
      <c r="AO180"/>
      <c r="AP180"/>
      <c r="AQ180"/>
      <c r="AR180"/>
      <c r="AS180"/>
      <c r="AT180"/>
      <c r="AU180"/>
      <c r="AV180"/>
      <c r="AW180"/>
      <c r="AX180"/>
      <c r="AY180" s="6"/>
      <c r="AZ180" s="15"/>
      <c r="BA180"/>
      <c r="BB180"/>
      <c r="BC180"/>
      <c r="BD180"/>
      <c r="BE180"/>
      <c r="BF180"/>
      <c r="BG180"/>
      <c r="BH180"/>
      <c r="BI180"/>
      <c r="BJ180"/>
      <c r="BK180" s="6"/>
      <c r="BL180" s="15"/>
      <c r="BM180"/>
      <c r="BN180"/>
      <c r="BO180"/>
      <c r="BP180"/>
      <c r="BQ180"/>
      <c r="BR180"/>
      <c r="BS180"/>
      <c r="BT180"/>
      <c r="BU180"/>
      <c r="BV180"/>
      <c r="BW180" s="6"/>
      <c r="BX180" s="15"/>
      <c r="BY180"/>
      <c r="BZ180"/>
      <c r="CA180"/>
      <c r="CB180"/>
      <c r="CC180"/>
      <c r="CD180"/>
      <c r="CE180"/>
      <c r="CF180"/>
      <c r="CG180"/>
      <c r="CH180"/>
      <c r="CI180" s="6"/>
      <c r="CJ180" s="16">
        <f t="shared" si="46"/>
        <v>0.67945205479452053</v>
      </c>
      <c r="CK180" s="16" t="str">
        <f t="shared" si="47"/>
        <v/>
      </c>
      <c r="CL180" s="16" t="str">
        <f t="shared" si="48"/>
        <v/>
      </c>
      <c r="CM180" s="16" t="str">
        <f t="shared" si="49"/>
        <v/>
      </c>
      <c r="CN180" s="16" t="str">
        <f t="shared" si="50"/>
        <v/>
      </c>
      <c r="CO180" s="18"/>
      <c r="CP180" s="15"/>
      <c r="CQ180"/>
      <c r="CR180"/>
      <c r="CS180"/>
      <c r="CT180"/>
      <c r="CU180"/>
      <c r="CV180"/>
      <c r="CW180">
        <v>242</v>
      </c>
      <c r="CX180"/>
      <c r="CY180"/>
      <c r="CZ180"/>
      <c r="DA180" s="6"/>
      <c r="DB180" s="15"/>
      <c r="DC180"/>
      <c r="DD180"/>
      <c r="DE180"/>
      <c r="DF180"/>
      <c r="DG180"/>
      <c r="DH180"/>
      <c r="DI180"/>
      <c r="DJ180"/>
      <c r="DK180"/>
      <c r="DL180"/>
      <c r="DM180" s="6"/>
      <c r="DN180" s="15"/>
      <c r="DO180"/>
      <c r="DP180"/>
      <c r="DQ180"/>
      <c r="DR180"/>
      <c r="DS180"/>
      <c r="DT180"/>
      <c r="DU180"/>
      <c r="DV180"/>
      <c r="DW180"/>
      <c r="DX180"/>
      <c r="DY180" s="6"/>
      <c r="DZ180" s="15"/>
      <c r="EA180"/>
      <c r="EB180"/>
      <c r="EC180"/>
      <c r="ED180"/>
      <c r="EE180"/>
      <c r="EF180"/>
      <c r="EG180"/>
      <c r="EH180"/>
      <c r="EI180"/>
      <c r="EJ180"/>
      <c r="EK180" s="6"/>
      <c r="EL180" s="15"/>
      <c r="EM180"/>
      <c r="EN180"/>
      <c r="EO180"/>
      <c r="EP180"/>
      <c r="EQ180"/>
      <c r="ER180"/>
      <c r="ES180"/>
      <c r="ET180"/>
      <c r="EU180"/>
      <c r="EV180"/>
      <c r="EW180" s="6"/>
      <c r="EX180" s="16">
        <f t="shared" si="51"/>
        <v>20.553424657534247</v>
      </c>
      <c r="EY180" s="16" t="str">
        <f t="shared" si="52"/>
        <v/>
      </c>
      <c r="EZ180" s="16" t="str">
        <f t="shared" si="53"/>
        <v/>
      </c>
      <c r="FA180" s="16" t="str">
        <f t="shared" si="54"/>
        <v/>
      </c>
      <c r="FB180" s="160" t="str">
        <f t="shared" si="55"/>
        <v/>
      </c>
      <c r="FC180" t="s">
        <v>205</v>
      </c>
      <c r="FD180" s="20" t="s">
        <v>126</v>
      </c>
      <c r="FF180" s="209" t="s">
        <v>206</v>
      </c>
      <c r="FH180" s="284">
        <f t="shared" ca="1" si="56"/>
        <v>0</v>
      </c>
      <c r="FI180" s="208">
        <f t="shared" si="57"/>
        <v>1</v>
      </c>
      <c r="FJ180"/>
      <c r="FK180" t="str">
        <f t="shared" si="58"/>
        <v>EDP Trading Comercialização e Serviços De Energia S.A</v>
      </c>
      <c r="FL180" s="201">
        <f t="shared" ca="1" si="59"/>
        <v>-934464</v>
      </c>
      <c r="FM180" s="201">
        <f t="shared" ca="1" si="60"/>
        <v>0</v>
      </c>
      <c r="FN180" s="200">
        <f>AB180*AB$2*IF($FC180="V",1,-1)*IF($Q180="Fixo",(CP180-INDEX('Curva Forward'!$C$5:$AN$13,MATCH(CONCATENATE(BD_COMERCIAL!$K180," ",BD_COMERCIAL!$L180),'Curva Forward'!$B$5:$B$13,0),MATCH(FN$4,'Curva Forward'!$C$4:$AN$4,0))),CP180)</f>
        <v>0</v>
      </c>
      <c r="FO180" s="200">
        <f>AC180*AC$2*IF($FC180="V",1,-1)*IF($Q180="Fixo",(CQ180-INDEX('Curva Forward'!$C$5:$AN$13,MATCH(CONCATENATE(BD_COMERCIAL!$K180," ",BD_COMERCIAL!$L180),'Curva Forward'!$B$5:$B$13,0),MATCH(FO$4,'Curva Forward'!$C$4:$AN$4,0))),CQ180)</f>
        <v>0</v>
      </c>
      <c r="FP180" s="200">
        <f>AD180*AD$2*IF($FC180="V",1,-1)*IF($Q180="Fixo",(CR180-INDEX('Curva Forward'!$C$5:$AN$13,MATCH(CONCATENATE(BD_COMERCIAL!$K180," ",BD_COMERCIAL!$L180),'Curva Forward'!$B$5:$B$13,0),MATCH(FP$4,'Curva Forward'!$C$4:$AN$4,0))),CR180)</f>
        <v>0</v>
      </c>
      <c r="FQ180" s="200">
        <f>AE180*AE$2*IF($FC180="V",1,-1)*IF($Q180="Fixo",(CS180-INDEX('Curva Forward'!$C$5:$AN$13,MATCH(CONCATENATE(BD_COMERCIAL!$K180," ",BD_COMERCIAL!$L180),'Curva Forward'!$B$5:$B$13,0),MATCH(FQ$4,'Curva Forward'!$C$4:$AN$4,0))),CS180)</f>
        <v>0</v>
      </c>
      <c r="FR180" s="200">
        <f>AF180*AF$2*IF($FC180="V",1,-1)*IF($Q180="Fixo",(CT180-INDEX('Curva Forward'!$C$5:$AN$13,MATCH(CONCATENATE(BD_COMERCIAL!$K180," ",BD_COMERCIAL!$L180),'Curva Forward'!$B$5:$B$13,0),MATCH(FR$4,'Curva Forward'!$C$4:$AN$4,0))),CT180)</f>
        <v>0</v>
      </c>
      <c r="FS180" s="200">
        <f>AG180*AG$2*IF($FC180="V",1,-1)*IF($Q180="Fixo",(CU180-INDEX('Curva Forward'!$C$5:$AN$13,MATCH(CONCATENATE(BD_COMERCIAL!$K180," ",BD_COMERCIAL!$L180),'Curva Forward'!$B$5:$B$13,0),MATCH(FS$4,'Curva Forward'!$C$4:$AN$4,0))),CU180)</f>
        <v>0</v>
      </c>
      <c r="FT180" s="200">
        <f>AH180*AH$2*IF($FC180="V",1,-1)*IF($Q180="Fixo",(CV180-INDEX('Curva Forward'!$C$5:$AN$13,MATCH(CONCATENATE(BD_COMERCIAL!$K180," ",BD_COMERCIAL!$L180),'Curva Forward'!$B$5:$B$13,0),MATCH(FT$4,'Curva Forward'!$C$4:$AN$4,0))),CV180)</f>
        <v>0</v>
      </c>
      <c r="FU180" s="200">
        <f>AI180*AI$2*IF($FC180="V",1,-1)*IF($Q180="Fixo",(CW180-INDEX('Curva Forward'!$C$5:$AN$13,MATCH(CONCATENATE(BD_COMERCIAL!$K180," ",BD_COMERCIAL!$L180),'Curva Forward'!$B$5:$B$13,0),MATCH(FU$4,'Curva Forward'!$C$4:$AN$4,0))),CW180)</f>
        <v>-934464</v>
      </c>
      <c r="FV180" s="200">
        <f>AJ180*AJ$2*IF($FC180="V",1,-1)*IF($Q180="Fixo",(CX180-INDEX('Curva Forward'!$C$5:$AN$13,MATCH(CONCATENATE(BD_COMERCIAL!$K180," ",BD_COMERCIAL!$L180),'Curva Forward'!$B$5:$B$13,0),MATCH(FV$4,'Curva Forward'!$C$4:$AN$4,0))),CX180)</f>
        <v>0</v>
      </c>
      <c r="FW180" s="200">
        <f>AK180*AK$2*IF($FC180="V",1,-1)*IF($Q180="Fixo",(CY180-INDEX('Curva Forward'!$C$5:$AN$13,MATCH(CONCATENATE(BD_COMERCIAL!$K180," ",BD_COMERCIAL!$L180),'Curva Forward'!$B$5:$B$13,0),MATCH(FW$4,'Curva Forward'!$C$4:$AN$4,0))),CY180)</f>
        <v>0</v>
      </c>
      <c r="FX180" s="200">
        <f>AL180*AL$2*IF($FC180="V",1,-1)*IF($Q180="Fixo",(CZ180-INDEX('Curva Forward'!$C$5:$AN$13,MATCH(CONCATENATE(BD_COMERCIAL!$K180," ",BD_COMERCIAL!$L180),'Curva Forward'!$B$5:$B$13,0),MATCH(FX$4,'Curva Forward'!$C$4:$AN$4,0))),CZ180)</f>
        <v>0</v>
      </c>
      <c r="FY180" s="200">
        <f>AM180*AM$2*IF($FC180="V",1,-1)*IF($Q180="Fixo",(DA180-INDEX('Curva Forward'!$C$5:$AN$13,MATCH(CONCATENATE(BD_COMERCIAL!$K180," ",BD_COMERCIAL!$L180),'Curva Forward'!$B$5:$B$13,0),MATCH(FY$4,'Curva Forward'!$C$4:$AN$4,0))),DA180)</f>
        <v>0</v>
      </c>
      <c r="FZ180" s="200">
        <f>AN180*AN$2*IF($FC180="V",1,-1)*IF($Q180="Fixo",(DB180-INDEX('Curva Forward'!$C$5:$AN$13,MATCH(CONCATENATE(BD_COMERCIAL!$K180," ",BD_COMERCIAL!$L180),'Curva Forward'!$B$5:$B$13,0),MATCH(FZ$4,'Curva Forward'!$C$4:$AN$4,0))),DB180)</f>
        <v>0</v>
      </c>
      <c r="GA180" s="200">
        <f>AO180*AO$2*IF($FC180="V",1,-1)*IF($Q180="Fixo",(DC180-INDEX('Curva Forward'!$C$5:$AN$13,MATCH(CONCATENATE(BD_COMERCIAL!$K180," ",BD_COMERCIAL!$L180),'Curva Forward'!$B$5:$B$13,0),MATCH(GA$4,'Curva Forward'!$C$4:$AN$4,0))),DC180)</f>
        <v>0</v>
      </c>
      <c r="GB180" s="200">
        <f>AP180*AP$2*IF($FC180="V",1,-1)*IF($Q180="Fixo",(DD180-INDEX('Curva Forward'!$C$5:$AN$13,MATCH(CONCATENATE(BD_COMERCIAL!$K180," ",BD_COMERCIAL!$L180),'Curva Forward'!$B$5:$B$13,0),MATCH(GB$4,'Curva Forward'!$C$4:$AN$4,0))),DD180)</f>
        <v>0</v>
      </c>
      <c r="GC180" s="200">
        <f>AQ180*AQ$2*IF($FC180="V",1,-1)*IF($Q180="Fixo",(DE180-INDEX('Curva Forward'!$C$5:$AN$13,MATCH(CONCATENATE(BD_COMERCIAL!$K180," ",BD_COMERCIAL!$L180),'Curva Forward'!$B$5:$B$13,0),MATCH(GC$4,'Curva Forward'!$C$4:$AN$4,0))),DE180)</f>
        <v>0</v>
      </c>
      <c r="GD180" s="200">
        <f>AR180*AR$2*IF($FC180="V",1,-1)*IF($Q180="Fixo",(DF180-INDEX('Curva Forward'!$C$5:$AN$13,MATCH(CONCATENATE(BD_COMERCIAL!$K180," ",BD_COMERCIAL!$L180),'Curva Forward'!$B$5:$B$13,0),MATCH(GD$4,'Curva Forward'!$C$4:$AN$4,0))),DF180)</f>
        <v>0</v>
      </c>
      <c r="GE180" s="200">
        <f>AS180*AS$2*IF($FC180="V",1,-1)*IF($Q180="Fixo",(DG180-INDEX('Curva Forward'!$C$5:$AN$13,MATCH(CONCATENATE(BD_COMERCIAL!$K180," ",BD_COMERCIAL!$L180),'Curva Forward'!$B$5:$B$13,0),MATCH(GE$4,'Curva Forward'!$C$4:$AN$4,0))),DG180)</f>
        <v>0</v>
      </c>
      <c r="GF180" s="200">
        <f>AT180*AT$2*IF($FC180="V",1,-1)*IF($Q180="Fixo",(DH180-INDEX('Curva Forward'!$C$5:$AN$13,MATCH(CONCATENATE(BD_COMERCIAL!$K180," ",BD_COMERCIAL!$L180),'Curva Forward'!$B$5:$B$13,0),MATCH(GF$4,'Curva Forward'!$C$4:$AN$4,0))),DH180)</f>
        <v>0</v>
      </c>
      <c r="GG180" s="200">
        <f>AU180*AU$2*IF($FC180="V",1,-1)*IF($Q180="Fixo",(DI180-INDEX('Curva Forward'!$C$5:$AN$13,MATCH(CONCATENATE(BD_COMERCIAL!$K180," ",BD_COMERCIAL!$L180),'Curva Forward'!$B$5:$B$13,0),MATCH(GG$4,'Curva Forward'!$C$4:$AN$4,0))),DI180)</f>
        <v>0</v>
      </c>
      <c r="GH180" s="200">
        <f>AV180*AV$2*IF($FC180="V",1,-1)*IF($Q180="Fixo",(DJ180-INDEX('Curva Forward'!$C$5:$AN$13,MATCH(CONCATENATE(BD_COMERCIAL!$K180," ",BD_COMERCIAL!$L180),'Curva Forward'!$B$5:$B$13,0),MATCH(GH$4,'Curva Forward'!$C$4:$AN$4,0))),DJ180)</f>
        <v>0</v>
      </c>
      <c r="GI180" s="200">
        <f>AW180*AW$2*IF($FC180="V",1,-1)*IF($Q180="Fixo",(DK180-INDEX('Curva Forward'!$C$5:$AN$13,MATCH(CONCATENATE(BD_COMERCIAL!$K180," ",BD_COMERCIAL!$L180),'Curva Forward'!$B$5:$B$13,0),MATCH(GI$4,'Curva Forward'!$C$4:$AN$4,0))),DK180)</f>
        <v>0</v>
      </c>
      <c r="GJ180" s="200">
        <f>AX180*AX$2*IF($FC180="V",1,-1)*IF($Q180="Fixo",(DL180-INDEX('Curva Forward'!$C$5:$AN$13,MATCH(CONCATENATE(BD_COMERCIAL!$K180," ",BD_COMERCIAL!$L180),'Curva Forward'!$B$5:$B$13,0),MATCH(GJ$4,'Curva Forward'!$C$4:$AN$4,0))),DL180)</f>
        <v>0</v>
      </c>
      <c r="GK180" s="200">
        <f>AY180*AY$2*IF($FC180="V",1,-1)*IF($Q180="Fixo",(DM180-INDEX('Curva Forward'!$C$5:$AN$13,MATCH(CONCATENATE(BD_COMERCIAL!$K180," ",BD_COMERCIAL!$L180),'Curva Forward'!$B$5:$B$13,0),MATCH(GK$4,'Curva Forward'!$C$4:$AN$4,0))),DM180)</f>
        <v>0</v>
      </c>
      <c r="GL180" s="200">
        <f>IF(EZ180="",0,CL180*CL$2*IF($FC180="V",1,-1)*IF($Q180="Fixo",(EZ180-INDEX('Curva Forward'!$C$5:$AN$13,MATCH(CONCATENATE(BD_COMERCIAL!$K180," ",BD_COMERCIAL!$L180),'Curva Forward'!$B$5:$B$13,0),MATCH(GL$4,'Curva Forward'!$C$4:$AN$4,0))),EZ180))</f>
        <v>0</v>
      </c>
      <c r="GM180" s="200">
        <f>IF(FA180="",0,CM180*CM$2*IF($FC180="V",1,-1)*IF($Q180="Fixo",(FA180-INDEX('Curva Forward'!$C$5:$AN$13,MATCH(CONCATENATE(BD_COMERCIAL!$K180," ",BD_COMERCIAL!$L180),'Curva Forward'!$B$5:$B$13,0),MATCH(GM$4,'Curva Forward'!$C$4:$AN$4,0))),FA180))</f>
        <v>0</v>
      </c>
      <c r="GN180" s="200">
        <f>IF(FB180="",0,CN180*CN$2*IF($FC180="V",1,-1)*IF($Q180="Fixo",(FB180-INDEX('Curva Forward'!$C$5:$AN$13,MATCH(CONCATENATE(BD_COMERCIAL!$K180," ",BD_COMERCIAL!$L180),'Curva Forward'!$B$5:$B$13,0),MATCH(GN$4,'Curva Forward'!$C$4:$AN$4,0))),FB180))</f>
        <v>0</v>
      </c>
      <c r="GO180" s="201">
        <f t="shared" ca="1" si="61"/>
        <v>0</v>
      </c>
      <c r="GP180" s="201">
        <f t="shared" ca="1" si="62"/>
        <v>0</v>
      </c>
    </row>
    <row r="181" spans="1:198" s="117" customFormat="1" x14ac:dyDescent="0.25">
      <c r="A181" s="6"/>
      <c r="B181" s="7" t="s">
        <v>526</v>
      </c>
      <c r="C181" s="8">
        <v>44579</v>
      </c>
      <c r="D181" s="9" t="s">
        <v>131</v>
      </c>
      <c r="E181" s="9" t="s">
        <v>427</v>
      </c>
      <c r="F181" s="113">
        <v>4149295000113</v>
      </c>
      <c r="G181" s="10" t="s">
        <v>125</v>
      </c>
      <c r="H181" s="113">
        <v>3780401000108</v>
      </c>
      <c r="I181" s="9" t="s">
        <v>126</v>
      </c>
      <c r="J181" s="166" t="s">
        <v>517</v>
      </c>
      <c r="K181" s="10" t="s">
        <v>127</v>
      </c>
      <c r="L181" s="84" t="s">
        <v>22</v>
      </c>
      <c r="M181" s="11">
        <v>44805</v>
      </c>
      <c r="N181" s="12">
        <v>44834</v>
      </c>
      <c r="O181" s="10">
        <v>8.266667</v>
      </c>
      <c r="P181" s="84">
        <v>242</v>
      </c>
      <c r="Q181" s="84" t="s">
        <v>128</v>
      </c>
      <c r="R181" s="10" t="s">
        <v>129</v>
      </c>
      <c r="S181" s="14" t="s">
        <v>135</v>
      </c>
      <c r="T181" s="11"/>
      <c r="U181" s="12"/>
      <c r="V181" s="257" t="str">
        <f ca="1">IF(U181="","",
IF(U181="NA","",
IFERROR(VLOOKUP(EOMONTH(M181,-2)+1,IPCA!$A:$B,2,0),
VLOOKUP(EOMONTH(TODAY(),-2)+1,IPCA!$A:$B,2,0))/
VLOOKUP(EOMONTH(U181,-2)+1,IPCA!$A:$B,2,0)*
P181))</f>
        <v/>
      </c>
      <c r="W181" s="84"/>
      <c r="X181" s="13" t="s">
        <v>133</v>
      </c>
      <c r="Y181" s="166"/>
      <c r="Z181" s="107"/>
      <c r="AA181" s="108"/>
      <c r="AB181" s="15"/>
      <c r="AC181"/>
      <c r="AD181"/>
      <c r="AE181"/>
      <c r="AF181"/>
      <c r="AG181"/>
      <c r="AH181"/>
      <c r="AI181"/>
      <c r="AJ181">
        <v>8.266667</v>
      </c>
      <c r="AK181"/>
      <c r="AL181"/>
      <c r="AM181" s="6"/>
      <c r="AN181" s="15"/>
      <c r="AO181"/>
      <c r="AP181"/>
      <c r="AQ181"/>
      <c r="AR181"/>
      <c r="AS181"/>
      <c r="AT181"/>
      <c r="AU181"/>
      <c r="AV181"/>
      <c r="AW181"/>
      <c r="AX181"/>
      <c r="AY181" s="6"/>
      <c r="AZ181" s="15"/>
      <c r="BA181"/>
      <c r="BB181"/>
      <c r="BC181"/>
      <c r="BD181"/>
      <c r="BE181"/>
      <c r="BF181"/>
      <c r="BG181"/>
      <c r="BH181"/>
      <c r="BI181"/>
      <c r="BJ181"/>
      <c r="BK181" s="6"/>
      <c r="BL181" s="15"/>
      <c r="BM181"/>
      <c r="BN181"/>
      <c r="BO181"/>
      <c r="BP181"/>
      <c r="BQ181"/>
      <c r="BR181"/>
      <c r="BS181"/>
      <c r="BT181"/>
      <c r="BU181"/>
      <c r="BV181"/>
      <c r="BW181" s="6"/>
      <c r="BX181" s="15"/>
      <c r="BY181"/>
      <c r="BZ181"/>
      <c r="CA181"/>
      <c r="CB181"/>
      <c r="CC181"/>
      <c r="CD181"/>
      <c r="CE181"/>
      <c r="CF181"/>
      <c r="CG181"/>
      <c r="CH181"/>
      <c r="CI181" s="6"/>
      <c r="CJ181" s="16">
        <f t="shared" si="46"/>
        <v>0.67945208219178088</v>
      </c>
      <c r="CK181" s="16" t="str">
        <f t="shared" si="47"/>
        <v/>
      </c>
      <c r="CL181" s="16" t="str">
        <f t="shared" si="48"/>
        <v/>
      </c>
      <c r="CM181" s="16" t="str">
        <f t="shared" si="49"/>
        <v/>
      </c>
      <c r="CN181" s="16" t="str">
        <f t="shared" si="50"/>
        <v/>
      </c>
      <c r="CO181" s="18"/>
      <c r="CP181" s="15"/>
      <c r="CQ181"/>
      <c r="CR181"/>
      <c r="CS181"/>
      <c r="CT181"/>
      <c r="CU181"/>
      <c r="CV181"/>
      <c r="CW181"/>
      <c r="CX181">
        <v>242</v>
      </c>
      <c r="CY181"/>
      <c r="CZ181"/>
      <c r="DA181" s="6"/>
      <c r="DB181" s="15"/>
      <c r="DC181"/>
      <c r="DD181"/>
      <c r="DE181"/>
      <c r="DF181"/>
      <c r="DG181"/>
      <c r="DH181"/>
      <c r="DI181"/>
      <c r="DJ181"/>
      <c r="DK181"/>
      <c r="DL181"/>
      <c r="DM181" s="6"/>
      <c r="DN181" s="15"/>
      <c r="DO181"/>
      <c r="DP181"/>
      <c r="DQ181"/>
      <c r="DR181"/>
      <c r="DS181"/>
      <c r="DT181"/>
      <c r="DU181"/>
      <c r="DV181"/>
      <c r="DW181"/>
      <c r="DX181"/>
      <c r="DY181" s="6"/>
      <c r="DZ181" s="15"/>
      <c r="EA181"/>
      <c r="EB181"/>
      <c r="EC181"/>
      <c r="ED181"/>
      <c r="EE181"/>
      <c r="EF181"/>
      <c r="EG181"/>
      <c r="EH181"/>
      <c r="EI181"/>
      <c r="EJ181"/>
      <c r="EK181" s="6"/>
      <c r="EL181" s="15"/>
      <c r="EM181"/>
      <c r="EN181"/>
      <c r="EO181"/>
      <c r="EP181"/>
      <c r="EQ181"/>
      <c r="ER181"/>
      <c r="ES181"/>
      <c r="ET181"/>
      <c r="EU181"/>
      <c r="EV181"/>
      <c r="EW181" s="6"/>
      <c r="EX181" s="16">
        <f t="shared" si="51"/>
        <v>19.890410958904109</v>
      </c>
      <c r="EY181" s="16" t="str">
        <f t="shared" si="52"/>
        <v/>
      </c>
      <c r="EZ181" s="16" t="str">
        <f t="shared" si="53"/>
        <v/>
      </c>
      <c r="FA181" s="16" t="str">
        <f t="shared" si="54"/>
        <v/>
      </c>
      <c r="FB181" s="160" t="str">
        <f t="shared" si="55"/>
        <v/>
      </c>
      <c r="FC181" t="s">
        <v>205</v>
      </c>
      <c r="FD181" s="20" t="s">
        <v>126</v>
      </c>
      <c r="FF181" s="209" t="s">
        <v>206</v>
      </c>
      <c r="FH181" s="284">
        <f t="shared" ca="1" si="56"/>
        <v>0</v>
      </c>
      <c r="FI181" s="208">
        <f t="shared" si="57"/>
        <v>0.96666666666666667</v>
      </c>
      <c r="FJ181"/>
      <c r="FK181" t="str">
        <f t="shared" si="58"/>
        <v>EDP Trading Comercialização e Serviços De Energia S.A</v>
      </c>
      <c r="FL181" s="201">
        <f t="shared" ca="1" si="59"/>
        <v>-952320.03840000008</v>
      </c>
      <c r="FM181" s="201">
        <f t="shared" ca="1" si="60"/>
        <v>0</v>
      </c>
      <c r="FN181" s="200">
        <f>AB181*AB$2*IF($FC181="V",1,-1)*IF($Q181="Fixo",(CP181-INDEX('Curva Forward'!$C$5:$AN$13,MATCH(CONCATENATE(BD_COMERCIAL!$K181," ",BD_COMERCIAL!$L181),'Curva Forward'!$B$5:$B$13,0),MATCH(FN$4,'Curva Forward'!$C$4:$AN$4,0))),CP181)</f>
        <v>0</v>
      </c>
      <c r="FO181" s="200">
        <f>AC181*AC$2*IF($FC181="V",1,-1)*IF($Q181="Fixo",(CQ181-INDEX('Curva Forward'!$C$5:$AN$13,MATCH(CONCATENATE(BD_COMERCIAL!$K181," ",BD_COMERCIAL!$L181),'Curva Forward'!$B$5:$B$13,0),MATCH(FO$4,'Curva Forward'!$C$4:$AN$4,0))),CQ181)</f>
        <v>0</v>
      </c>
      <c r="FP181" s="200">
        <f>AD181*AD$2*IF($FC181="V",1,-1)*IF($Q181="Fixo",(CR181-INDEX('Curva Forward'!$C$5:$AN$13,MATCH(CONCATENATE(BD_COMERCIAL!$K181," ",BD_COMERCIAL!$L181),'Curva Forward'!$B$5:$B$13,0),MATCH(FP$4,'Curva Forward'!$C$4:$AN$4,0))),CR181)</f>
        <v>0</v>
      </c>
      <c r="FQ181" s="200">
        <f>AE181*AE$2*IF($FC181="V",1,-1)*IF($Q181="Fixo",(CS181-INDEX('Curva Forward'!$C$5:$AN$13,MATCH(CONCATENATE(BD_COMERCIAL!$K181," ",BD_COMERCIAL!$L181),'Curva Forward'!$B$5:$B$13,0),MATCH(FQ$4,'Curva Forward'!$C$4:$AN$4,0))),CS181)</f>
        <v>0</v>
      </c>
      <c r="FR181" s="200">
        <f>AF181*AF$2*IF($FC181="V",1,-1)*IF($Q181="Fixo",(CT181-INDEX('Curva Forward'!$C$5:$AN$13,MATCH(CONCATENATE(BD_COMERCIAL!$K181," ",BD_COMERCIAL!$L181),'Curva Forward'!$B$5:$B$13,0),MATCH(FR$4,'Curva Forward'!$C$4:$AN$4,0))),CT181)</f>
        <v>0</v>
      </c>
      <c r="FS181" s="200">
        <f>AG181*AG$2*IF($FC181="V",1,-1)*IF($Q181="Fixo",(CU181-INDEX('Curva Forward'!$C$5:$AN$13,MATCH(CONCATENATE(BD_COMERCIAL!$K181," ",BD_COMERCIAL!$L181),'Curva Forward'!$B$5:$B$13,0),MATCH(FS$4,'Curva Forward'!$C$4:$AN$4,0))),CU181)</f>
        <v>0</v>
      </c>
      <c r="FT181" s="200">
        <f>AH181*AH$2*IF($FC181="V",1,-1)*IF($Q181="Fixo",(CV181-INDEX('Curva Forward'!$C$5:$AN$13,MATCH(CONCATENATE(BD_COMERCIAL!$K181," ",BD_COMERCIAL!$L181),'Curva Forward'!$B$5:$B$13,0),MATCH(FT$4,'Curva Forward'!$C$4:$AN$4,0))),CV181)</f>
        <v>0</v>
      </c>
      <c r="FU181" s="200">
        <f>AI181*AI$2*IF($FC181="V",1,-1)*IF($Q181="Fixo",(CW181-INDEX('Curva Forward'!$C$5:$AN$13,MATCH(CONCATENATE(BD_COMERCIAL!$K181," ",BD_COMERCIAL!$L181),'Curva Forward'!$B$5:$B$13,0),MATCH(FU$4,'Curva Forward'!$C$4:$AN$4,0))),CW181)</f>
        <v>0</v>
      </c>
      <c r="FV181" s="200">
        <f>AJ181*AJ$2*IF($FC181="V",1,-1)*IF($Q181="Fixo",(CX181-INDEX('Curva Forward'!$C$5:$AN$13,MATCH(CONCATENATE(BD_COMERCIAL!$K181," ",BD_COMERCIAL!$L181),'Curva Forward'!$B$5:$B$13,0),MATCH(FV$4,'Curva Forward'!$C$4:$AN$4,0))),CX181)</f>
        <v>-952320.03840000008</v>
      </c>
      <c r="FW181" s="200">
        <f>AK181*AK$2*IF($FC181="V",1,-1)*IF($Q181="Fixo",(CY181-INDEX('Curva Forward'!$C$5:$AN$13,MATCH(CONCATENATE(BD_COMERCIAL!$K181," ",BD_COMERCIAL!$L181),'Curva Forward'!$B$5:$B$13,0),MATCH(FW$4,'Curva Forward'!$C$4:$AN$4,0))),CY181)</f>
        <v>0</v>
      </c>
      <c r="FX181" s="200">
        <f>AL181*AL$2*IF($FC181="V",1,-1)*IF($Q181="Fixo",(CZ181-INDEX('Curva Forward'!$C$5:$AN$13,MATCH(CONCATENATE(BD_COMERCIAL!$K181," ",BD_COMERCIAL!$L181),'Curva Forward'!$B$5:$B$13,0),MATCH(FX$4,'Curva Forward'!$C$4:$AN$4,0))),CZ181)</f>
        <v>0</v>
      </c>
      <c r="FY181" s="200">
        <f>AM181*AM$2*IF($FC181="V",1,-1)*IF($Q181="Fixo",(DA181-INDEX('Curva Forward'!$C$5:$AN$13,MATCH(CONCATENATE(BD_COMERCIAL!$K181," ",BD_COMERCIAL!$L181),'Curva Forward'!$B$5:$B$13,0),MATCH(FY$4,'Curva Forward'!$C$4:$AN$4,0))),DA181)</f>
        <v>0</v>
      </c>
      <c r="FZ181" s="200">
        <f>AN181*AN$2*IF($FC181="V",1,-1)*IF($Q181="Fixo",(DB181-INDEX('Curva Forward'!$C$5:$AN$13,MATCH(CONCATENATE(BD_COMERCIAL!$K181," ",BD_COMERCIAL!$L181),'Curva Forward'!$B$5:$B$13,0),MATCH(FZ$4,'Curva Forward'!$C$4:$AN$4,0))),DB181)</f>
        <v>0</v>
      </c>
      <c r="GA181" s="200">
        <f>AO181*AO$2*IF($FC181="V",1,-1)*IF($Q181="Fixo",(DC181-INDEX('Curva Forward'!$C$5:$AN$13,MATCH(CONCATENATE(BD_COMERCIAL!$K181," ",BD_COMERCIAL!$L181),'Curva Forward'!$B$5:$B$13,0),MATCH(GA$4,'Curva Forward'!$C$4:$AN$4,0))),DC181)</f>
        <v>0</v>
      </c>
      <c r="GB181" s="200">
        <f>AP181*AP$2*IF($FC181="V",1,-1)*IF($Q181="Fixo",(DD181-INDEX('Curva Forward'!$C$5:$AN$13,MATCH(CONCATENATE(BD_COMERCIAL!$K181," ",BD_COMERCIAL!$L181),'Curva Forward'!$B$5:$B$13,0),MATCH(GB$4,'Curva Forward'!$C$4:$AN$4,0))),DD181)</f>
        <v>0</v>
      </c>
      <c r="GC181" s="200">
        <f>AQ181*AQ$2*IF($FC181="V",1,-1)*IF($Q181="Fixo",(DE181-INDEX('Curva Forward'!$C$5:$AN$13,MATCH(CONCATENATE(BD_COMERCIAL!$K181," ",BD_COMERCIAL!$L181),'Curva Forward'!$B$5:$B$13,0),MATCH(GC$4,'Curva Forward'!$C$4:$AN$4,0))),DE181)</f>
        <v>0</v>
      </c>
      <c r="GD181" s="200">
        <f>AR181*AR$2*IF($FC181="V",1,-1)*IF($Q181="Fixo",(DF181-INDEX('Curva Forward'!$C$5:$AN$13,MATCH(CONCATENATE(BD_COMERCIAL!$K181," ",BD_COMERCIAL!$L181),'Curva Forward'!$B$5:$B$13,0),MATCH(GD$4,'Curva Forward'!$C$4:$AN$4,0))),DF181)</f>
        <v>0</v>
      </c>
      <c r="GE181" s="200">
        <f>AS181*AS$2*IF($FC181="V",1,-1)*IF($Q181="Fixo",(DG181-INDEX('Curva Forward'!$C$5:$AN$13,MATCH(CONCATENATE(BD_COMERCIAL!$K181," ",BD_COMERCIAL!$L181),'Curva Forward'!$B$5:$B$13,0),MATCH(GE$4,'Curva Forward'!$C$4:$AN$4,0))),DG181)</f>
        <v>0</v>
      </c>
      <c r="GF181" s="200">
        <f>AT181*AT$2*IF($FC181="V",1,-1)*IF($Q181="Fixo",(DH181-INDEX('Curva Forward'!$C$5:$AN$13,MATCH(CONCATENATE(BD_COMERCIAL!$K181," ",BD_COMERCIAL!$L181),'Curva Forward'!$B$5:$B$13,0),MATCH(GF$4,'Curva Forward'!$C$4:$AN$4,0))),DH181)</f>
        <v>0</v>
      </c>
      <c r="GG181" s="200">
        <f>AU181*AU$2*IF($FC181="V",1,-1)*IF($Q181="Fixo",(DI181-INDEX('Curva Forward'!$C$5:$AN$13,MATCH(CONCATENATE(BD_COMERCIAL!$K181," ",BD_COMERCIAL!$L181),'Curva Forward'!$B$5:$B$13,0),MATCH(GG$4,'Curva Forward'!$C$4:$AN$4,0))),DI181)</f>
        <v>0</v>
      </c>
      <c r="GH181" s="200">
        <f>AV181*AV$2*IF($FC181="V",1,-1)*IF($Q181="Fixo",(DJ181-INDEX('Curva Forward'!$C$5:$AN$13,MATCH(CONCATENATE(BD_COMERCIAL!$K181," ",BD_COMERCIAL!$L181),'Curva Forward'!$B$5:$B$13,0),MATCH(GH$4,'Curva Forward'!$C$4:$AN$4,0))),DJ181)</f>
        <v>0</v>
      </c>
      <c r="GI181" s="200">
        <f>AW181*AW$2*IF($FC181="V",1,-1)*IF($Q181="Fixo",(DK181-INDEX('Curva Forward'!$C$5:$AN$13,MATCH(CONCATENATE(BD_COMERCIAL!$K181," ",BD_COMERCIAL!$L181),'Curva Forward'!$B$5:$B$13,0),MATCH(GI$4,'Curva Forward'!$C$4:$AN$4,0))),DK181)</f>
        <v>0</v>
      </c>
      <c r="GJ181" s="200">
        <f>AX181*AX$2*IF($FC181="V",1,-1)*IF($Q181="Fixo",(DL181-INDEX('Curva Forward'!$C$5:$AN$13,MATCH(CONCATENATE(BD_COMERCIAL!$K181," ",BD_COMERCIAL!$L181),'Curva Forward'!$B$5:$B$13,0),MATCH(GJ$4,'Curva Forward'!$C$4:$AN$4,0))),DL181)</f>
        <v>0</v>
      </c>
      <c r="GK181" s="200">
        <f>AY181*AY$2*IF($FC181="V",1,-1)*IF($Q181="Fixo",(DM181-INDEX('Curva Forward'!$C$5:$AN$13,MATCH(CONCATENATE(BD_COMERCIAL!$K181," ",BD_COMERCIAL!$L181),'Curva Forward'!$B$5:$B$13,0),MATCH(GK$4,'Curva Forward'!$C$4:$AN$4,0))),DM181)</f>
        <v>0</v>
      </c>
      <c r="GL181" s="200">
        <f>IF(EZ181="",0,CL181*CL$2*IF($FC181="V",1,-1)*IF($Q181="Fixo",(EZ181-INDEX('Curva Forward'!$C$5:$AN$13,MATCH(CONCATENATE(BD_COMERCIAL!$K181," ",BD_COMERCIAL!$L181),'Curva Forward'!$B$5:$B$13,0),MATCH(GL$4,'Curva Forward'!$C$4:$AN$4,0))),EZ181))</f>
        <v>0</v>
      </c>
      <c r="GM181" s="200">
        <f>IF(FA181="",0,CM181*CM$2*IF($FC181="V",1,-1)*IF($Q181="Fixo",(FA181-INDEX('Curva Forward'!$C$5:$AN$13,MATCH(CONCATENATE(BD_COMERCIAL!$K181," ",BD_COMERCIAL!$L181),'Curva Forward'!$B$5:$B$13,0),MATCH(GM$4,'Curva Forward'!$C$4:$AN$4,0))),FA181))</f>
        <v>0</v>
      </c>
      <c r="GN181" s="200">
        <f>IF(FB181="",0,CN181*CN$2*IF($FC181="V",1,-1)*IF($Q181="Fixo",(FB181-INDEX('Curva Forward'!$C$5:$AN$13,MATCH(CONCATENATE(BD_COMERCIAL!$K181," ",BD_COMERCIAL!$L181),'Curva Forward'!$B$5:$B$13,0),MATCH(GN$4,'Curva Forward'!$C$4:$AN$4,0))),FB181))</f>
        <v>0</v>
      </c>
      <c r="GO181" s="201">
        <f t="shared" ca="1" si="61"/>
        <v>0</v>
      </c>
      <c r="GP181" s="201">
        <f t="shared" ca="1" si="62"/>
        <v>0</v>
      </c>
    </row>
    <row r="182" spans="1:198" s="117" customFormat="1" x14ac:dyDescent="0.25">
      <c r="A182" s="6"/>
      <c r="B182" s="7" t="s">
        <v>527</v>
      </c>
      <c r="C182" s="8">
        <v>44579</v>
      </c>
      <c r="D182" s="9" t="s">
        <v>124</v>
      </c>
      <c r="E182" s="9" t="s">
        <v>125</v>
      </c>
      <c r="F182" s="113">
        <v>3780401000108</v>
      </c>
      <c r="G182" s="10" t="s">
        <v>427</v>
      </c>
      <c r="H182" s="113">
        <v>4149295000113</v>
      </c>
      <c r="I182" s="9" t="s">
        <v>126</v>
      </c>
      <c r="J182" s="166" t="s">
        <v>517</v>
      </c>
      <c r="K182" s="10" t="s">
        <v>127</v>
      </c>
      <c r="L182" s="84" t="s">
        <v>22</v>
      </c>
      <c r="M182" s="11">
        <v>44621</v>
      </c>
      <c r="N182" s="12">
        <v>44651</v>
      </c>
      <c r="O182" s="10">
        <v>16</v>
      </c>
      <c r="P182" s="84">
        <v>130</v>
      </c>
      <c r="Q182" s="84" t="s">
        <v>128</v>
      </c>
      <c r="R182" s="10" t="s">
        <v>129</v>
      </c>
      <c r="S182" s="14" t="s">
        <v>135</v>
      </c>
      <c r="T182" s="11"/>
      <c r="U182" s="12"/>
      <c r="V182" s="257" t="str">
        <f ca="1">IF(U182="","",
IF(U182="NA","",
IFERROR(VLOOKUP(EOMONTH(M182,-2)+1,IPCA!$A:$B,2,0),
VLOOKUP(EOMONTH(TODAY(),-2)+1,IPCA!$A:$B,2,0))/
VLOOKUP(EOMONTH(U182,-2)+1,IPCA!$A:$B,2,0)*
P182))</f>
        <v/>
      </c>
      <c r="W182" s="84"/>
      <c r="X182" s="13" t="s">
        <v>133</v>
      </c>
      <c r="Y182" s="166"/>
      <c r="Z182" s="107"/>
      <c r="AA182" s="108"/>
      <c r="AB182" s="15"/>
      <c r="AC182"/>
      <c r="AD182">
        <v>16</v>
      </c>
      <c r="AE182"/>
      <c r="AF182"/>
      <c r="AG182"/>
      <c r="AH182"/>
      <c r="AI182"/>
      <c r="AJ182"/>
      <c r="AK182"/>
      <c r="AL182"/>
      <c r="AM182" s="6"/>
      <c r="AN182" s="15"/>
      <c r="AO182"/>
      <c r="AP182"/>
      <c r="AQ182"/>
      <c r="AR182"/>
      <c r="AS182"/>
      <c r="AT182"/>
      <c r="AU182"/>
      <c r="AV182"/>
      <c r="AW182"/>
      <c r="AX182"/>
      <c r="AY182" s="6"/>
      <c r="AZ182" s="15"/>
      <c r="BA182"/>
      <c r="BB182"/>
      <c r="BC182"/>
      <c r="BD182"/>
      <c r="BE182"/>
      <c r="BF182"/>
      <c r="BG182"/>
      <c r="BH182"/>
      <c r="BI182"/>
      <c r="BJ182"/>
      <c r="BK182" s="6"/>
      <c r="BL182" s="15"/>
      <c r="BM182"/>
      <c r="BN182"/>
      <c r="BO182"/>
      <c r="BP182"/>
      <c r="BQ182"/>
      <c r="BR182"/>
      <c r="BS182"/>
      <c r="BT182"/>
      <c r="BU182"/>
      <c r="BV182"/>
      <c r="BW182" s="6"/>
      <c r="BX182" s="15"/>
      <c r="BY182"/>
      <c r="BZ182"/>
      <c r="CA182"/>
      <c r="CB182"/>
      <c r="CC182"/>
      <c r="CD182"/>
      <c r="CE182"/>
      <c r="CF182"/>
      <c r="CG182"/>
      <c r="CH182"/>
      <c r="CI182" s="6"/>
      <c r="CJ182" s="16">
        <f t="shared" si="46"/>
        <v>1.3589041095890411</v>
      </c>
      <c r="CK182" s="16" t="str">
        <f t="shared" si="47"/>
        <v/>
      </c>
      <c r="CL182" s="16" t="str">
        <f t="shared" si="48"/>
        <v/>
      </c>
      <c r="CM182" s="16" t="str">
        <f t="shared" si="49"/>
        <v/>
      </c>
      <c r="CN182" s="16" t="str">
        <f t="shared" si="50"/>
        <v/>
      </c>
      <c r="CO182" s="18"/>
      <c r="CP182" s="15"/>
      <c r="CQ182"/>
      <c r="CR182">
        <v>130</v>
      </c>
      <c r="CS182"/>
      <c r="CT182"/>
      <c r="CU182"/>
      <c r="CV182"/>
      <c r="CW182"/>
      <c r="CX182"/>
      <c r="CY182"/>
      <c r="CZ182"/>
      <c r="DA182" s="6"/>
      <c r="DB182" s="15"/>
      <c r="DC182"/>
      <c r="DD182"/>
      <c r="DE182"/>
      <c r="DF182"/>
      <c r="DG182"/>
      <c r="DH182"/>
      <c r="DI182"/>
      <c r="DJ182"/>
      <c r="DK182"/>
      <c r="DL182"/>
      <c r="DM182" s="6"/>
      <c r="DN182" s="15"/>
      <c r="DO182"/>
      <c r="DP182"/>
      <c r="DQ182"/>
      <c r="DR182"/>
      <c r="DS182"/>
      <c r="DT182"/>
      <c r="DU182"/>
      <c r="DV182"/>
      <c r="DW182"/>
      <c r="DX182"/>
      <c r="DY182" s="6"/>
      <c r="DZ182" s="15"/>
      <c r="EA182"/>
      <c r="EB182"/>
      <c r="EC182"/>
      <c r="ED182"/>
      <c r="EE182"/>
      <c r="EF182"/>
      <c r="EG182"/>
      <c r="EH182"/>
      <c r="EI182"/>
      <c r="EJ182"/>
      <c r="EK182" s="6"/>
      <c r="EL182" s="15"/>
      <c r="EM182"/>
      <c r="EN182"/>
      <c r="EO182"/>
      <c r="EP182"/>
      <c r="EQ182"/>
      <c r="ER182"/>
      <c r="ES182"/>
      <c r="ET182"/>
      <c r="EU182"/>
      <c r="EV182"/>
      <c r="EW182" s="6"/>
      <c r="EX182" s="16">
        <f t="shared" si="51"/>
        <v>11.04109589041096</v>
      </c>
      <c r="EY182" s="16" t="str">
        <f t="shared" si="52"/>
        <v/>
      </c>
      <c r="EZ182" s="16" t="str">
        <f t="shared" si="53"/>
        <v/>
      </c>
      <c r="FA182" s="16" t="str">
        <f t="shared" si="54"/>
        <v/>
      </c>
      <c r="FB182" s="160" t="str">
        <f t="shared" si="55"/>
        <v/>
      </c>
      <c r="FC182" t="s">
        <v>204</v>
      </c>
      <c r="FD182" s="20" t="s">
        <v>126</v>
      </c>
      <c r="FF182" s="209" t="s">
        <v>206</v>
      </c>
      <c r="FH182" s="284">
        <f t="shared" ca="1" si="56"/>
        <v>0</v>
      </c>
      <c r="FI182" s="208">
        <f t="shared" si="57"/>
        <v>1</v>
      </c>
      <c r="FJ182"/>
      <c r="FK182" t="str">
        <f t="shared" si="58"/>
        <v>EDP Trading Comercialização e Serviços De Energia S.A</v>
      </c>
      <c r="FL182" s="201">
        <f t="shared" ca="1" si="59"/>
        <v>868992</v>
      </c>
      <c r="FM182" s="201">
        <f t="shared" ca="1" si="60"/>
        <v>0</v>
      </c>
      <c r="FN182" s="200">
        <f>AB182*AB$2*IF($FC182="V",1,-1)*IF($Q182="Fixo",(CP182-INDEX('Curva Forward'!$C$5:$AN$13,MATCH(CONCATENATE(BD_COMERCIAL!$K182," ",BD_COMERCIAL!$L182),'Curva Forward'!$B$5:$B$13,0),MATCH(FN$4,'Curva Forward'!$C$4:$AN$4,0))),CP182)</f>
        <v>0</v>
      </c>
      <c r="FO182" s="200">
        <f>AC182*AC$2*IF($FC182="V",1,-1)*IF($Q182="Fixo",(CQ182-INDEX('Curva Forward'!$C$5:$AN$13,MATCH(CONCATENATE(BD_COMERCIAL!$K182," ",BD_COMERCIAL!$L182),'Curva Forward'!$B$5:$B$13,0),MATCH(FO$4,'Curva Forward'!$C$4:$AN$4,0))),CQ182)</f>
        <v>0</v>
      </c>
      <c r="FP182" s="200">
        <f>AD182*AD$2*IF($FC182="V",1,-1)*IF($Q182="Fixo",(CR182-INDEX('Curva Forward'!$C$5:$AN$13,MATCH(CONCATENATE(BD_COMERCIAL!$K182," ",BD_COMERCIAL!$L182),'Curva Forward'!$B$5:$B$13,0),MATCH(FP$4,'Curva Forward'!$C$4:$AN$4,0))),CR182)</f>
        <v>868992</v>
      </c>
      <c r="FQ182" s="200">
        <f>AE182*AE$2*IF($FC182="V",1,-1)*IF($Q182="Fixo",(CS182-INDEX('Curva Forward'!$C$5:$AN$13,MATCH(CONCATENATE(BD_COMERCIAL!$K182," ",BD_COMERCIAL!$L182),'Curva Forward'!$B$5:$B$13,0),MATCH(FQ$4,'Curva Forward'!$C$4:$AN$4,0))),CS182)</f>
        <v>0</v>
      </c>
      <c r="FR182" s="200">
        <f>AF182*AF$2*IF($FC182="V",1,-1)*IF($Q182="Fixo",(CT182-INDEX('Curva Forward'!$C$5:$AN$13,MATCH(CONCATENATE(BD_COMERCIAL!$K182," ",BD_COMERCIAL!$L182),'Curva Forward'!$B$5:$B$13,0),MATCH(FR$4,'Curva Forward'!$C$4:$AN$4,0))),CT182)</f>
        <v>0</v>
      </c>
      <c r="FS182" s="200">
        <f>AG182*AG$2*IF($FC182="V",1,-1)*IF($Q182="Fixo",(CU182-INDEX('Curva Forward'!$C$5:$AN$13,MATCH(CONCATENATE(BD_COMERCIAL!$K182," ",BD_COMERCIAL!$L182),'Curva Forward'!$B$5:$B$13,0),MATCH(FS$4,'Curva Forward'!$C$4:$AN$4,0))),CU182)</f>
        <v>0</v>
      </c>
      <c r="FT182" s="200">
        <f>AH182*AH$2*IF($FC182="V",1,-1)*IF($Q182="Fixo",(CV182-INDEX('Curva Forward'!$C$5:$AN$13,MATCH(CONCATENATE(BD_COMERCIAL!$K182," ",BD_COMERCIAL!$L182),'Curva Forward'!$B$5:$B$13,0),MATCH(FT$4,'Curva Forward'!$C$4:$AN$4,0))),CV182)</f>
        <v>0</v>
      </c>
      <c r="FU182" s="200">
        <f>AI182*AI$2*IF($FC182="V",1,-1)*IF($Q182="Fixo",(CW182-INDEX('Curva Forward'!$C$5:$AN$13,MATCH(CONCATENATE(BD_COMERCIAL!$K182," ",BD_COMERCIAL!$L182),'Curva Forward'!$B$5:$B$13,0),MATCH(FU$4,'Curva Forward'!$C$4:$AN$4,0))),CW182)</f>
        <v>0</v>
      </c>
      <c r="FV182" s="200">
        <f>AJ182*AJ$2*IF($FC182="V",1,-1)*IF($Q182="Fixo",(CX182-INDEX('Curva Forward'!$C$5:$AN$13,MATCH(CONCATENATE(BD_COMERCIAL!$K182," ",BD_COMERCIAL!$L182),'Curva Forward'!$B$5:$B$13,0),MATCH(FV$4,'Curva Forward'!$C$4:$AN$4,0))),CX182)</f>
        <v>0</v>
      </c>
      <c r="FW182" s="200">
        <f>AK182*AK$2*IF($FC182="V",1,-1)*IF($Q182="Fixo",(CY182-INDEX('Curva Forward'!$C$5:$AN$13,MATCH(CONCATENATE(BD_COMERCIAL!$K182," ",BD_COMERCIAL!$L182),'Curva Forward'!$B$5:$B$13,0),MATCH(FW$4,'Curva Forward'!$C$4:$AN$4,0))),CY182)</f>
        <v>0</v>
      </c>
      <c r="FX182" s="200">
        <f>AL182*AL$2*IF($FC182="V",1,-1)*IF($Q182="Fixo",(CZ182-INDEX('Curva Forward'!$C$5:$AN$13,MATCH(CONCATENATE(BD_COMERCIAL!$K182," ",BD_COMERCIAL!$L182),'Curva Forward'!$B$5:$B$13,0),MATCH(FX$4,'Curva Forward'!$C$4:$AN$4,0))),CZ182)</f>
        <v>0</v>
      </c>
      <c r="FY182" s="200">
        <f>AM182*AM$2*IF($FC182="V",1,-1)*IF($Q182="Fixo",(DA182-INDEX('Curva Forward'!$C$5:$AN$13,MATCH(CONCATENATE(BD_COMERCIAL!$K182," ",BD_COMERCIAL!$L182),'Curva Forward'!$B$5:$B$13,0),MATCH(FY$4,'Curva Forward'!$C$4:$AN$4,0))),DA182)</f>
        <v>0</v>
      </c>
      <c r="FZ182" s="200">
        <f>AN182*AN$2*IF($FC182="V",1,-1)*IF($Q182="Fixo",(DB182-INDEX('Curva Forward'!$C$5:$AN$13,MATCH(CONCATENATE(BD_COMERCIAL!$K182," ",BD_COMERCIAL!$L182),'Curva Forward'!$B$5:$B$13,0),MATCH(FZ$4,'Curva Forward'!$C$4:$AN$4,0))),DB182)</f>
        <v>0</v>
      </c>
      <c r="GA182" s="200">
        <f>AO182*AO$2*IF($FC182="V",1,-1)*IF($Q182="Fixo",(DC182-INDEX('Curva Forward'!$C$5:$AN$13,MATCH(CONCATENATE(BD_COMERCIAL!$K182," ",BD_COMERCIAL!$L182),'Curva Forward'!$B$5:$B$13,0),MATCH(GA$4,'Curva Forward'!$C$4:$AN$4,0))),DC182)</f>
        <v>0</v>
      </c>
      <c r="GB182" s="200">
        <f>AP182*AP$2*IF($FC182="V",1,-1)*IF($Q182="Fixo",(DD182-INDEX('Curva Forward'!$C$5:$AN$13,MATCH(CONCATENATE(BD_COMERCIAL!$K182," ",BD_COMERCIAL!$L182),'Curva Forward'!$B$5:$B$13,0),MATCH(GB$4,'Curva Forward'!$C$4:$AN$4,0))),DD182)</f>
        <v>0</v>
      </c>
      <c r="GC182" s="200">
        <f>AQ182*AQ$2*IF($FC182="V",1,-1)*IF($Q182="Fixo",(DE182-INDEX('Curva Forward'!$C$5:$AN$13,MATCH(CONCATENATE(BD_COMERCIAL!$K182," ",BD_COMERCIAL!$L182),'Curva Forward'!$B$5:$B$13,0),MATCH(GC$4,'Curva Forward'!$C$4:$AN$4,0))),DE182)</f>
        <v>0</v>
      </c>
      <c r="GD182" s="200">
        <f>AR182*AR$2*IF($FC182="V",1,-1)*IF($Q182="Fixo",(DF182-INDEX('Curva Forward'!$C$5:$AN$13,MATCH(CONCATENATE(BD_COMERCIAL!$K182," ",BD_COMERCIAL!$L182),'Curva Forward'!$B$5:$B$13,0),MATCH(GD$4,'Curva Forward'!$C$4:$AN$4,0))),DF182)</f>
        <v>0</v>
      </c>
      <c r="GE182" s="200">
        <f>AS182*AS$2*IF($FC182="V",1,-1)*IF($Q182="Fixo",(DG182-INDEX('Curva Forward'!$C$5:$AN$13,MATCH(CONCATENATE(BD_COMERCIAL!$K182," ",BD_COMERCIAL!$L182),'Curva Forward'!$B$5:$B$13,0),MATCH(GE$4,'Curva Forward'!$C$4:$AN$4,0))),DG182)</f>
        <v>0</v>
      </c>
      <c r="GF182" s="200">
        <f>AT182*AT$2*IF($FC182="V",1,-1)*IF($Q182="Fixo",(DH182-INDEX('Curva Forward'!$C$5:$AN$13,MATCH(CONCATENATE(BD_COMERCIAL!$K182," ",BD_COMERCIAL!$L182),'Curva Forward'!$B$5:$B$13,0),MATCH(GF$4,'Curva Forward'!$C$4:$AN$4,0))),DH182)</f>
        <v>0</v>
      </c>
      <c r="GG182" s="200">
        <f>AU182*AU$2*IF($FC182="V",1,-1)*IF($Q182="Fixo",(DI182-INDEX('Curva Forward'!$C$5:$AN$13,MATCH(CONCATENATE(BD_COMERCIAL!$K182," ",BD_COMERCIAL!$L182),'Curva Forward'!$B$5:$B$13,0),MATCH(GG$4,'Curva Forward'!$C$4:$AN$4,0))),DI182)</f>
        <v>0</v>
      </c>
      <c r="GH182" s="200">
        <f>AV182*AV$2*IF($FC182="V",1,-1)*IF($Q182="Fixo",(DJ182-INDEX('Curva Forward'!$C$5:$AN$13,MATCH(CONCATENATE(BD_COMERCIAL!$K182," ",BD_COMERCIAL!$L182),'Curva Forward'!$B$5:$B$13,0),MATCH(GH$4,'Curva Forward'!$C$4:$AN$4,0))),DJ182)</f>
        <v>0</v>
      </c>
      <c r="GI182" s="200">
        <f>AW182*AW$2*IF($FC182="V",1,-1)*IF($Q182="Fixo",(DK182-INDEX('Curva Forward'!$C$5:$AN$13,MATCH(CONCATENATE(BD_COMERCIAL!$K182," ",BD_COMERCIAL!$L182),'Curva Forward'!$B$5:$B$13,0),MATCH(GI$4,'Curva Forward'!$C$4:$AN$4,0))),DK182)</f>
        <v>0</v>
      </c>
      <c r="GJ182" s="200">
        <f>AX182*AX$2*IF($FC182="V",1,-1)*IF($Q182="Fixo",(DL182-INDEX('Curva Forward'!$C$5:$AN$13,MATCH(CONCATENATE(BD_COMERCIAL!$K182," ",BD_COMERCIAL!$L182),'Curva Forward'!$B$5:$B$13,0),MATCH(GJ$4,'Curva Forward'!$C$4:$AN$4,0))),DL182)</f>
        <v>0</v>
      </c>
      <c r="GK182" s="200">
        <f>AY182*AY$2*IF($FC182="V",1,-1)*IF($Q182="Fixo",(DM182-INDEX('Curva Forward'!$C$5:$AN$13,MATCH(CONCATENATE(BD_COMERCIAL!$K182," ",BD_COMERCIAL!$L182),'Curva Forward'!$B$5:$B$13,0),MATCH(GK$4,'Curva Forward'!$C$4:$AN$4,0))),DM182)</f>
        <v>0</v>
      </c>
      <c r="GL182" s="200">
        <f>IF(EZ182="",0,CL182*CL$2*IF($FC182="V",1,-1)*IF($Q182="Fixo",(EZ182-INDEX('Curva Forward'!$C$5:$AN$13,MATCH(CONCATENATE(BD_COMERCIAL!$K182," ",BD_COMERCIAL!$L182),'Curva Forward'!$B$5:$B$13,0),MATCH(GL$4,'Curva Forward'!$C$4:$AN$4,0))),EZ182))</f>
        <v>0</v>
      </c>
      <c r="GM182" s="200">
        <f>IF(FA182="",0,CM182*CM$2*IF($FC182="V",1,-1)*IF($Q182="Fixo",(FA182-INDEX('Curva Forward'!$C$5:$AN$13,MATCH(CONCATENATE(BD_COMERCIAL!$K182," ",BD_COMERCIAL!$L182),'Curva Forward'!$B$5:$B$13,0),MATCH(GM$4,'Curva Forward'!$C$4:$AN$4,0))),FA182))</f>
        <v>0</v>
      </c>
      <c r="GN182" s="200">
        <f>IF(FB182="",0,CN182*CN$2*IF($FC182="V",1,-1)*IF($Q182="Fixo",(FB182-INDEX('Curva Forward'!$C$5:$AN$13,MATCH(CONCATENATE(BD_COMERCIAL!$K182," ",BD_COMERCIAL!$L182),'Curva Forward'!$B$5:$B$13,0),MATCH(GN$4,'Curva Forward'!$C$4:$AN$4,0))),FB182))</f>
        <v>0</v>
      </c>
      <c r="GO182" s="201">
        <f t="shared" ca="1" si="61"/>
        <v>0</v>
      </c>
      <c r="GP182" s="201">
        <f t="shared" ca="1" si="62"/>
        <v>0</v>
      </c>
    </row>
    <row r="183" spans="1:198" s="117" customFormat="1" x14ac:dyDescent="0.25">
      <c r="A183" s="6"/>
      <c r="B183" s="7" t="s">
        <v>528</v>
      </c>
      <c r="C183" s="8">
        <v>44579</v>
      </c>
      <c r="D183" s="9" t="s">
        <v>124</v>
      </c>
      <c r="E183" s="9" t="s">
        <v>125</v>
      </c>
      <c r="F183" s="113">
        <v>3780401000108</v>
      </c>
      <c r="G183" s="10" t="s">
        <v>158</v>
      </c>
      <c r="H183" s="113">
        <v>18384740000134</v>
      </c>
      <c r="I183" s="9" t="s">
        <v>126</v>
      </c>
      <c r="J183" s="166" t="s">
        <v>467</v>
      </c>
      <c r="K183" s="10" t="s">
        <v>127</v>
      </c>
      <c r="L183" s="84" t="s">
        <v>22</v>
      </c>
      <c r="M183" s="11">
        <v>44682</v>
      </c>
      <c r="N183" s="12">
        <v>44712</v>
      </c>
      <c r="O183" s="10">
        <v>2</v>
      </c>
      <c r="P183" s="84">
        <v>145</v>
      </c>
      <c r="Q183" s="84" t="s">
        <v>128</v>
      </c>
      <c r="R183" s="10" t="s">
        <v>129</v>
      </c>
      <c r="S183" s="14" t="s">
        <v>135</v>
      </c>
      <c r="T183" s="11"/>
      <c r="U183" s="12"/>
      <c r="V183" s="257" t="str">
        <f ca="1">IF(U183="","",
IF(U183="NA","",
IFERROR(VLOOKUP(EOMONTH(M183,-2)+1,IPCA!$A:$B,2,0),
VLOOKUP(EOMONTH(TODAY(),-2)+1,IPCA!$A:$B,2,0))/
VLOOKUP(EOMONTH(U183,-2)+1,IPCA!$A:$B,2,0)*
P183))</f>
        <v/>
      </c>
      <c r="W183" s="84"/>
      <c r="X183" s="13" t="s">
        <v>133</v>
      </c>
      <c r="Y183" s="166"/>
      <c r="Z183" s="107"/>
      <c r="AA183" s="108"/>
      <c r="AB183" s="15"/>
      <c r="AC183"/>
      <c r="AD183"/>
      <c r="AE183"/>
      <c r="AF183">
        <v>2</v>
      </c>
      <c r="AG183"/>
      <c r="AH183"/>
      <c r="AI183"/>
      <c r="AJ183"/>
      <c r="AK183"/>
      <c r="AL183"/>
      <c r="AM183" s="6"/>
      <c r="AN183" s="15"/>
      <c r="AO183"/>
      <c r="AP183"/>
      <c r="AQ183"/>
      <c r="AR183"/>
      <c r="AS183"/>
      <c r="AT183"/>
      <c r="AU183"/>
      <c r="AV183"/>
      <c r="AW183"/>
      <c r="AX183"/>
      <c r="AY183" s="6"/>
      <c r="AZ183" s="15"/>
      <c r="BA183"/>
      <c r="BB183"/>
      <c r="BC183"/>
      <c r="BD183"/>
      <c r="BE183"/>
      <c r="BF183"/>
      <c r="BG183"/>
      <c r="BH183"/>
      <c r="BI183"/>
      <c r="BJ183"/>
      <c r="BK183" s="6"/>
      <c r="BL183" s="15"/>
      <c r="BM183"/>
      <c r="BN183"/>
      <c r="BO183"/>
      <c r="BP183"/>
      <c r="BQ183"/>
      <c r="BR183"/>
      <c r="BS183"/>
      <c r="BT183"/>
      <c r="BU183"/>
      <c r="BV183"/>
      <c r="BW183" s="6"/>
      <c r="BX183" s="15"/>
      <c r="BY183"/>
      <c r="BZ183"/>
      <c r="CA183"/>
      <c r="CB183"/>
      <c r="CC183"/>
      <c r="CD183"/>
      <c r="CE183"/>
      <c r="CF183"/>
      <c r="CG183"/>
      <c r="CH183"/>
      <c r="CI183" s="6"/>
      <c r="CJ183" s="16">
        <f t="shared" si="46"/>
        <v>0.16986301369863013</v>
      </c>
      <c r="CK183" s="16" t="str">
        <f t="shared" si="47"/>
        <v/>
      </c>
      <c r="CL183" s="16" t="str">
        <f t="shared" si="48"/>
        <v/>
      </c>
      <c r="CM183" s="16" t="str">
        <f t="shared" si="49"/>
        <v/>
      </c>
      <c r="CN183" s="16" t="str">
        <f t="shared" si="50"/>
        <v/>
      </c>
      <c r="CO183" s="18"/>
      <c r="CP183" s="15"/>
      <c r="CQ183"/>
      <c r="CR183"/>
      <c r="CS183"/>
      <c r="CT183">
        <v>145</v>
      </c>
      <c r="CU183"/>
      <c r="CV183"/>
      <c r="CW183"/>
      <c r="CX183"/>
      <c r="CY183"/>
      <c r="CZ183"/>
      <c r="DA183" s="6"/>
      <c r="DB183" s="15"/>
      <c r="DC183"/>
      <c r="DD183"/>
      <c r="DE183"/>
      <c r="DF183"/>
      <c r="DG183"/>
      <c r="DH183"/>
      <c r="DI183"/>
      <c r="DJ183"/>
      <c r="DK183"/>
      <c r="DL183"/>
      <c r="DM183" s="6"/>
      <c r="DN183" s="15"/>
      <c r="DO183"/>
      <c r="DP183"/>
      <c r="DQ183"/>
      <c r="DR183"/>
      <c r="DS183"/>
      <c r="DT183"/>
      <c r="DU183"/>
      <c r="DV183"/>
      <c r="DW183"/>
      <c r="DX183"/>
      <c r="DY183" s="6"/>
      <c r="DZ183" s="15"/>
      <c r="EA183"/>
      <c r="EB183"/>
      <c r="EC183"/>
      <c r="ED183"/>
      <c r="EE183"/>
      <c r="EF183"/>
      <c r="EG183"/>
      <c r="EH183"/>
      <c r="EI183"/>
      <c r="EJ183"/>
      <c r="EK183" s="6"/>
      <c r="EL183" s="15"/>
      <c r="EM183"/>
      <c r="EN183"/>
      <c r="EO183"/>
      <c r="EP183"/>
      <c r="EQ183"/>
      <c r="ER183"/>
      <c r="ES183"/>
      <c r="ET183"/>
      <c r="EU183"/>
      <c r="EV183"/>
      <c r="EW183" s="6"/>
      <c r="EX183" s="16">
        <f t="shared" si="51"/>
        <v>12.315068493150685</v>
      </c>
      <c r="EY183" s="16" t="str">
        <f t="shared" si="52"/>
        <v/>
      </c>
      <c r="EZ183" s="16" t="str">
        <f t="shared" si="53"/>
        <v/>
      </c>
      <c r="FA183" s="16" t="str">
        <f t="shared" si="54"/>
        <v/>
      </c>
      <c r="FB183" s="160" t="str">
        <f t="shared" si="55"/>
        <v/>
      </c>
      <c r="FC183" t="s">
        <v>204</v>
      </c>
      <c r="FD183" s="20" t="s">
        <v>126</v>
      </c>
      <c r="FF183" s="209" t="s">
        <v>206</v>
      </c>
      <c r="FH183" s="284">
        <f t="shared" ca="1" si="56"/>
        <v>0</v>
      </c>
      <c r="FI183" s="208">
        <f t="shared" si="57"/>
        <v>1</v>
      </c>
      <c r="FJ183"/>
      <c r="FK183" t="str">
        <f t="shared" si="58"/>
        <v>BC Comercializadora de Energia Ltda</v>
      </c>
      <c r="FL183" s="201">
        <f t="shared" ca="1" si="59"/>
        <v>132432</v>
      </c>
      <c r="FM183" s="201">
        <f t="shared" ca="1" si="60"/>
        <v>0</v>
      </c>
      <c r="FN183" s="200">
        <f>AB183*AB$2*IF($FC183="V",1,-1)*IF($Q183="Fixo",(CP183-INDEX('Curva Forward'!$C$5:$AN$13,MATCH(CONCATENATE(BD_COMERCIAL!$K183," ",BD_COMERCIAL!$L183),'Curva Forward'!$B$5:$B$13,0),MATCH(FN$4,'Curva Forward'!$C$4:$AN$4,0))),CP183)</f>
        <v>0</v>
      </c>
      <c r="FO183" s="200">
        <f>AC183*AC$2*IF($FC183="V",1,-1)*IF($Q183="Fixo",(CQ183-INDEX('Curva Forward'!$C$5:$AN$13,MATCH(CONCATENATE(BD_COMERCIAL!$K183," ",BD_COMERCIAL!$L183),'Curva Forward'!$B$5:$B$13,0),MATCH(FO$4,'Curva Forward'!$C$4:$AN$4,0))),CQ183)</f>
        <v>0</v>
      </c>
      <c r="FP183" s="200">
        <f>AD183*AD$2*IF($FC183="V",1,-1)*IF($Q183="Fixo",(CR183-INDEX('Curva Forward'!$C$5:$AN$13,MATCH(CONCATENATE(BD_COMERCIAL!$K183," ",BD_COMERCIAL!$L183),'Curva Forward'!$B$5:$B$13,0),MATCH(FP$4,'Curva Forward'!$C$4:$AN$4,0))),CR183)</f>
        <v>0</v>
      </c>
      <c r="FQ183" s="200">
        <f>AE183*AE$2*IF($FC183="V",1,-1)*IF($Q183="Fixo",(CS183-INDEX('Curva Forward'!$C$5:$AN$13,MATCH(CONCATENATE(BD_COMERCIAL!$K183," ",BD_COMERCIAL!$L183),'Curva Forward'!$B$5:$B$13,0),MATCH(FQ$4,'Curva Forward'!$C$4:$AN$4,0))),CS183)</f>
        <v>0</v>
      </c>
      <c r="FR183" s="200">
        <f>AF183*AF$2*IF($FC183="V",1,-1)*IF($Q183="Fixo",(CT183-INDEX('Curva Forward'!$C$5:$AN$13,MATCH(CONCATENATE(BD_COMERCIAL!$K183," ",BD_COMERCIAL!$L183),'Curva Forward'!$B$5:$B$13,0),MATCH(FR$4,'Curva Forward'!$C$4:$AN$4,0))),CT183)</f>
        <v>132432</v>
      </c>
      <c r="FS183" s="200">
        <f>AG183*AG$2*IF($FC183="V",1,-1)*IF($Q183="Fixo",(CU183-INDEX('Curva Forward'!$C$5:$AN$13,MATCH(CONCATENATE(BD_COMERCIAL!$K183," ",BD_COMERCIAL!$L183),'Curva Forward'!$B$5:$B$13,0),MATCH(FS$4,'Curva Forward'!$C$4:$AN$4,0))),CU183)</f>
        <v>0</v>
      </c>
      <c r="FT183" s="200">
        <f>AH183*AH$2*IF($FC183="V",1,-1)*IF($Q183="Fixo",(CV183-INDEX('Curva Forward'!$C$5:$AN$13,MATCH(CONCATENATE(BD_COMERCIAL!$K183," ",BD_COMERCIAL!$L183),'Curva Forward'!$B$5:$B$13,0),MATCH(FT$4,'Curva Forward'!$C$4:$AN$4,0))),CV183)</f>
        <v>0</v>
      </c>
      <c r="FU183" s="200">
        <f>AI183*AI$2*IF($FC183="V",1,-1)*IF($Q183="Fixo",(CW183-INDEX('Curva Forward'!$C$5:$AN$13,MATCH(CONCATENATE(BD_COMERCIAL!$K183," ",BD_COMERCIAL!$L183),'Curva Forward'!$B$5:$B$13,0),MATCH(FU$4,'Curva Forward'!$C$4:$AN$4,0))),CW183)</f>
        <v>0</v>
      </c>
      <c r="FV183" s="200">
        <f>AJ183*AJ$2*IF($FC183="V",1,-1)*IF($Q183="Fixo",(CX183-INDEX('Curva Forward'!$C$5:$AN$13,MATCH(CONCATENATE(BD_COMERCIAL!$K183," ",BD_COMERCIAL!$L183),'Curva Forward'!$B$5:$B$13,0),MATCH(FV$4,'Curva Forward'!$C$4:$AN$4,0))),CX183)</f>
        <v>0</v>
      </c>
      <c r="FW183" s="200">
        <f>AK183*AK$2*IF($FC183="V",1,-1)*IF($Q183="Fixo",(CY183-INDEX('Curva Forward'!$C$5:$AN$13,MATCH(CONCATENATE(BD_COMERCIAL!$K183," ",BD_COMERCIAL!$L183),'Curva Forward'!$B$5:$B$13,0),MATCH(FW$4,'Curva Forward'!$C$4:$AN$4,0))),CY183)</f>
        <v>0</v>
      </c>
      <c r="FX183" s="200">
        <f>AL183*AL$2*IF($FC183="V",1,-1)*IF($Q183="Fixo",(CZ183-INDEX('Curva Forward'!$C$5:$AN$13,MATCH(CONCATENATE(BD_COMERCIAL!$K183," ",BD_COMERCIAL!$L183),'Curva Forward'!$B$5:$B$13,0),MATCH(FX$4,'Curva Forward'!$C$4:$AN$4,0))),CZ183)</f>
        <v>0</v>
      </c>
      <c r="FY183" s="200">
        <f>AM183*AM$2*IF($FC183="V",1,-1)*IF($Q183="Fixo",(DA183-INDEX('Curva Forward'!$C$5:$AN$13,MATCH(CONCATENATE(BD_COMERCIAL!$K183," ",BD_COMERCIAL!$L183),'Curva Forward'!$B$5:$B$13,0),MATCH(FY$4,'Curva Forward'!$C$4:$AN$4,0))),DA183)</f>
        <v>0</v>
      </c>
      <c r="FZ183" s="200">
        <f>AN183*AN$2*IF($FC183="V",1,-1)*IF($Q183="Fixo",(DB183-INDEX('Curva Forward'!$C$5:$AN$13,MATCH(CONCATENATE(BD_COMERCIAL!$K183," ",BD_COMERCIAL!$L183),'Curva Forward'!$B$5:$B$13,0),MATCH(FZ$4,'Curva Forward'!$C$4:$AN$4,0))),DB183)</f>
        <v>0</v>
      </c>
      <c r="GA183" s="200">
        <f>AO183*AO$2*IF($FC183="V",1,-1)*IF($Q183="Fixo",(DC183-INDEX('Curva Forward'!$C$5:$AN$13,MATCH(CONCATENATE(BD_COMERCIAL!$K183," ",BD_COMERCIAL!$L183),'Curva Forward'!$B$5:$B$13,0),MATCH(GA$4,'Curva Forward'!$C$4:$AN$4,0))),DC183)</f>
        <v>0</v>
      </c>
      <c r="GB183" s="200">
        <f>AP183*AP$2*IF($FC183="V",1,-1)*IF($Q183="Fixo",(DD183-INDEX('Curva Forward'!$C$5:$AN$13,MATCH(CONCATENATE(BD_COMERCIAL!$K183," ",BD_COMERCIAL!$L183),'Curva Forward'!$B$5:$B$13,0),MATCH(GB$4,'Curva Forward'!$C$4:$AN$4,0))),DD183)</f>
        <v>0</v>
      </c>
      <c r="GC183" s="200">
        <f>AQ183*AQ$2*IF($FC183="V",1,-1)*IF($Q183="Fixo",(DE183-INDEX('Curva Forward'!$C$5:$AN$13,MATCH(CONCATENATE(BD_COMERCIAL!$K183," ",BD_COMERCIAL!$L183),'Curva Forward'!$B$5:$B$13,0),MATCH(GC$4,'Curva Forward'!$C$4:$AN$4,0))),DE183)</f>
        <v>0</v>
      </c>
      <c r="GD183" s="200">
        <f>AR183*AR$2*IF($FC183="V",1,-1)*IF($Q183="Fixo",(DF183-INDEX('Curva Forward'!$C$5:$AN$13,MATCH(CONCATENATE(BD_COMERCIAL!$K183," ",BD_COMERCIAL!$L183),'Curva Forward'!$B$5:$B$13,0),MATCH(GD$4,'Curva Forward'!$C$4:$AN$4,0))),DF183)</f>
        <v>0</v>
      </c>
      <c r="GE183" s="200">
        <f>AS183*AS$2*IF($FC183="V",1,-1)*IF($Q183="Fixo",(DG183-INDEX('Curva Forward'!$C$5:$AN$13,MATCH(CONCATENATE(BD_COMERCIAL!$K183," ",BD_COMERCIAL!$L183),'Curva Forward'!$B$5:$B$13,0),MATCH(GE$4,'Curva Forward'!$C$4:$AN$4,0))),DG183)</f>
        <v>0</v>
      </c>
      <c r="GF183" s="200">
        <f>AT183*AT$2*IF($FC183="V",1,-1)*IF($Q183="Fixo",(DH183-INDEX('Curva Forward'!$C$5:$AN$13,MATCH(CONCATENATE(BD_COMERCIAL!$K183," ",BD_COMERCIAL!$L183),'Curva Forward'!$B$5:$B$13,0),MATCH(GF$4,'Curva Forward'!$C$4:$AN$4,0))),DH183)</f>
        <v>0</v>
      </c>
      <c r="GG183" s="200">
        <f>AU183*AU$2*IF($FC183="V",1,-1)*IF($Q183="Fixo",(DI183-INDEX('Curva Forward'!$C$5:$AN$13,MATCH(CONCATENATE(BD_COMERCIAL!$K183," ",BD_COMERCIAL!$L183),'Curva Forward'!$B$5:$B$13,0),MATCH(GG$4,'Curva Forward'!$C$4:$AN$4,0))),DI183)</f>
        <v>0</v>
      </c>
      <c r="GH183" s="200">
        <f>AV183*AV$2*IF($FC183="V",1,-1)*IF($Q183="Fixo",(DJ183-INDEX('Curva Forward'!$C$5:$AN$13,MATCH(CONCATENATE(BD_COMERCIAL!$K183," ",BD_COMERCIAL!$L183),'Curva Forward'!$B$5:$B$13,0),MATCH(GH$4,'Curva Forward'!$C$4:$AN$4,0))),DJ183)</f>
        <v>0</v>
      </c>
      <c r="GI183" s="200">
        <f>AW183*AW$2*IF($FC183="V",1,-1)*IF($Q183="Fixo",(DK183-INDEX('Curva Forward'!$C$5:$AN$13,MATCH(CONCATENATE(BD_COMERCIAL!$K183," ",BD_COMERCIAL!$L183),'Curva Forward'!$B$5:$B$13,0),MATCH(GI$4,'Curva Forward'!$C$4:$AN$4,0))),DK183)</f>
        <v>0</v>
      </c>
      <c r="GJ183" s="200">
        <f>AX183*AX$2*IF($FC183="V",1,-1)*IF($Q183="Fixo",(DL183-INDEX('Curva Forward'!$C$5:$AN$13,MATCH(CONCATENATE(BD_COMERCIAL!$K183," ",BD_COMERCIAL!$L183),'Curva Forward'!$B$5:$B$13,0),MATCH(GJ$4,'Curva Forward'!$C$4:$AN$4,0))),DL183)</f>
        <v>0</v>
      </c>
      <c r="GK183" s="200">
        <f>AY183*AY$2*IF($FC183="V",1,-1)*IF($Q183="Fixo",(DM183-INDEX('Curva Forward'!$C$5:$AN$13,MATCH(CONCATENATE(BD_COMERCIAL!$K183," ",BD_COMERCIAL!$L183),'Curva Forward'!$B$5:$B$13,0),MATCH(GK$4,'Curva Forward'!$C$4:$AN$4,0))),DM183)</f>
        <v>0</v>
      </c>
      <c r="GL183" s="200">
        <f>IF(EZ183="",0,CL183*CL$2*IF($FC183="V",1,-1)*IF($Q183="Fixo",(EZ183-INDEX('Curva Forward'!$C$5:$AN$13,MATCH(CONCATENATE(BD_COMERCIAL!$K183," ",BD_COMERCIAL!$L183),'Curva Forward'!$B$5:$B$13,0),MATCH(GL$4,'Curva Forward'!$C$4:$AN$4,0))),EZ183))</f>
        <v>0</v>
      </c>
      <c r="GM183" s="200">
        <f>IF(FA183="",0,CM183*CM$2*IF($FC183="V",1,-1)*IF($Q183="Fixo",(FA183-INDEX('Curva Forward'!$C$5:$AN$13,MATCH(CONCATENATE(BD_COMERCIAL!$K183," ",BD_COMERCIAL!$L183),'Curva Forward'!$B$5:$B$13,0),MATCH(GM$4,'Curva Forward'!$C$4:$AN$4,0))),FA183))</f>
        <v>0</v>
      </c>
      <c r="GN183" s="200">
        <f>IF(FB183="",0,CN183*CN$2*IF($FC183="V",1,-1)*IF($Q183="Fixo",(FB183-INDEX('Curva Forward'!$C$5:$AN$13,MATCH(CONCATENATE(BD_COMERCIAL!$K183," ",BD_COMERCIAL!$L183),'Curva Forward'!$B$5:$B$13,0),MATCH(GN$4,'Curva Forward'!$C$4:$AN$4,0))),FB183))</f>
        <v>0</v>
      </c>
      <c r="GO183" s="201">
        <f t="shared" ca="1" si="61"/>
        <v>0</v>
      </c>
      <c r="GP183" s="201">
        <f t="shared" ca="1" si="62"/>
        <v>0</v>
      </c>
    </row>
    <row r="184" spans="1:198" s="117" customFormat="1" x14ac:dyDescent="0.25">
      <c r="A184" s="6"/>
      <c r="B184" s="7" t="s">
        <v>529</v>
      </c>
      <c r="C184" s="8">
        <v>44579</v>
      </c>
      <c r="D184" s="9" t="s">
        <v>124</v>
      </c>
      <c r="E184" s="9" t="s">
        <v>125</v>
      </c>
      <c r="F184" s="113">
        <v>3780401000108</v>
      </c>
      <c r="G184" s="10" t="s">
        <v>146</v>
      </c>
      <c r="H184" s="113">
        <v>3984862000194</v>
      </c>
      <c r="I184" s="9" t="s">
        <v>126</v>
      </c>
      <c r="J184" s="166" t="s">
        <v>467</v>
      </c>
      <c r="K184" s="10" t="s">
        <v>127</v>
      </c>
      <c r="L184" s="84" t="s">
        <v>22</v>
      </c>
      <c r="M184" s="11">
        <v>44896</v>
      </c>
      <c r="N184" s="12">
        <v>44926</v>
      </c>
      <c r="O184" s="10">
        <v>15</v>
      </c>
      <c r="P184" s="84">
        <v>185</v>
      </c>
      <c r="Q184" s="84" t="s">
        <v>128</v>
      </c>
      <c r="R184" s="10" t="s">
        <v>129</v>
      </c>
      <c r="S184" s="14" t="s">
        <v>135</v>
      </c>
      <c r="T184" s="11"/>
      <c r="U184" s="12"/>
      <c r="V184" s="257" t="str">
        <f ca="1">IF(U184="","",
IF(U184="NA","",
IFERROR(VLOOKUP(EOMONTH(M184,-2)+1,IPCA!$A:$B,2,0),
VLOOKUP(EOMONTH(TODAY(),-2)+1,IPCA!$A:$B,2,0))/
VLOOKUP(EOMONTH(U184,-2)+1,IPCA!$A:$B,2,0)*
P184))</f>
        <v/>
      </c>
      <c r="W184" s="84"/>
      <c r="X184" s="13" t="s">
        <v>133</v>
      </c>
      <c r="Y184" s="166"/>
      <c r="Z184" s="107"/>
      <c r="AA184" s="108"/>
      <c r="AB184" s="15"/>
      <c r="AC184"/>
      <c r="AD184"/>
      <c r="AE184"/>
      <c r="AF184"/>
      <c r="AG184"/>
      <c r="AH184"/>
      <c r="AI184"/>
      <c r="AJ184"/>
      <c r="AK184"/>
      <c r="AL184"/>
      <c r="AM184" s="6">
        <v>15</v>
      </c>
      <c r="AN184" s="15"/>
      <c r="AO184"/>
      <c r="AP184"/>
      <c r="AQ184"/>
      <c r="AR184"/>
      <c r="AS184"/>
      <c r="AT184"/>
      <c r="AU184"/>
      <c r="AV184"/>
      <c r="AW184"/>
      <c r="AX184"/>
      <c r="AY184" s="6"/>
      <c r="AZ184" s="15"/>
      <c r="BA184"/>
      <c r="BB184"/>
      <c r="BC184"/>
      <c r="BD184"/>
      <c r="BE184"/>
      <c r="BF184"/>
      <c r="BG184"/>
      <c r="BH184"/>
      <c r="BI184"/>
      <c r="BJ184"/>
      <c r="BK184" s="6"/>
      <c r="BL184" s="15"/>
      <c r="BM184"/>
      <c r="BN184"/>
      <c r="BO184"/>
      <c r="BP184"/>
      <c r="BQ184"/>
      <c r="BR184"/>
      <c r="BS184"/>
      <c r="BT184"/>
      <c r="BU184"/>
      <c r="BV184"/>
      <c r="BW184" s="6"/>
      <c r="BX184" s="15"/>
      <c r="BY184"/>
      <c r="BZ184"/>
      <c r="CA184"/>
      <c r="CB184"/>
      <c r="CC184"/>
      <c r="CD184"/>
      <c r="CE184"/>
      <c r="CF184"/>
      <c r="CG184"/>
      <c r="CH184"/>
      <c r="CI184" s="6"/>
      <c r="CJ184" s="16">
        <f t="shared" si="46"/>
        <v>1.273972602739726</v>
      </c>
      <c r="CK184" s="16" t="str">
        <f t="shared" si="47"/>
        <v/>
      </c>
      <c r="CL184" s="16" t="str">
        <f t="shared" si="48"/>
        <v/>
      </c>
      <c r="CM184" s="16" t="str">
        <f t="shared" si="49"/>
        <v/>
      </c>
      <c r="CN184" s="16" t="str">
        <f t="shared" si="50"/>
        <v/>
      </c>
      <c r="CO184" s="18"/>
      <c r="CP184" s="15"/>
      <c r="CQ184"/>
      <c r="CR184"/>
      <c r="CS184"/>
      <c r="CT184"/>
      <c r="CU184"/>
      <c r="CV184"/>
      <c r="CW184"/>
      <c r="CX184"/>
      <c r="CY184"/>
      <c r="CZ184"/>
      <c r="DA184" s="6">
        <v>185</v>
      </c>
      <c r="DB184" s="15"/>
      <c r="DC184"/>
      <c r="DD184"/>
      <c r="DE184"/>
      <c r="DF184"/>
      <c r="DG184"/>
      <c r="DH184"/>
      <c r="DI184"/>
      <c r="DJ184"/>
      <c r="DK184"/>
      <c r="DL184"/>
      <c r="DM184" s="6"/>
      <c r="DN184" s="15"/>
      <c r="DO184"/>
      <c r="DP184"/>
      <c r="DQ184"/>
      <c r="DR184"/>
      <c r="DS184"/>
      <c r="DT184"/>
      <c r="DU184"/>
      <c r="DV184"/>
      <c r="DW184"/>
      <c r="DX184"/>
      <c r="DY184" s="6"/>
      <c r="DZ184" s="15"/>
      <c r="EA184"/>
      <c r="EB184"/>
      <c r="EC184"/>
      <c r="ED184"/>
      <c r="EE184"/>
      <c r="EF184"/>
      <c r="EG184"/>
      <c r="EH184"/>
      <c r="EI184"/>
      <c r="EJ184"/>
      <c r="EK184" s="6"/>
      <c r="EL184" s="15"/>
      <c r="EM184"/>
      <c r="EN184"/>
      <c r="EO184"/>
      <c r="EP184"/>
      <c r="EQ184"/>
      <c r="ER184"/>
      <c r="ES184"/>
      <c r="ET184"/>
      <c r="EU184"/>
      <c r="EV184"/>
      <c r="EW184" s="6"/>
      <c r="EX184" s="16">
        <f t="shared" si="51"/>
        <v>15.712328767123287</v>
      </c>
      <c r="EY184" s="16" t="str">
        <f t="shared" si="52"/>
        <v/>
      </c>
      <c r="EZ184" s="16" t="str">
        <f t="shared" si="53"/>
        <v/>
      </c>
      <c r="FA184" s="16" t="str">
        <f t="shared" si="54"/>
        <v/>
      </c>
      <c r="FB184" s="160" t="str">
        <f t="shared" si="55"/>
        <v/>
      </c>
      <c r="FC184" t="s">
        <v>204</v>
      </c>
      <c r="FD184" s="20" t="s">
        <v>126</v>
      </c>
      <c r="FF184" s="209" t="s">
        <v>206</v>
      </c>
      <c r="FH184" s="284">
        <f t="shared" ca="1" si="56"/>
        <v>0</v>
      </c>
      <c r="FI184" s="208">
        <f t="shared" si="57"/>
        <v>1</v>
      </c>
      <c r="FJ184"/>
      <c r="FK184" t="str">
        <f t="shared" si="58"/>
        <v>Votener - Votorantim Comercializadora de Energia Ltda</v>
      </c>
      <c r="FL184" s="201">
        <f t="shared" ca="1" si="59"/>
        <v>982080</v>
      </c>
      <c r="FM184" s="201">
        <f t="shared" ca="1" si="60"/>
        <v>0</v>
      </c>
      <c r="FN184" s="200">
        <f>AB184*AB$2*IF($FC184="V",1,-1)*IF($Q184="Fixo",(CP184-INDEX('Curva Forward'!$C$5:$AN$13,MATCH(CONCATENATE(BD_COMERCIAL!$K184," ",BD_COMERCIAL!$L184),'Curva Forward'!$B$5:$B$13,0),MATCH(FN$4,'Curva Forward'!$C$4:$AN$4,0))),CP184)</f>
        <v>0</v>
      </c>
      <c r="FO184" s="200">
        <f>AC184*AC$2*IF($FC184="V",1,-1)*IF($Q184="Fixo",(CQ184-INDEX('Curva Forward'!$C$5:$AN$13,MATCH(CONCATENATE(BD_COMERCIAL!$K184," ",BD_COMERCIAL!$L184),'Curva Forward'!$B$5:$B$13,0),MATCH(FO$4,'Curva Forward'!$C$4:$AN$4,0))),CQ184)</f>
        <v>0</v>
      </c>
      <c r="FP184" s="200">
        <f>AD184*AD$2*IF($FC184="V",1,-1)*IF($Q184="Fixo",(CR184-INDEX('Curva Forward'!$C$5:$AN$13,MATCH(CONCATENATE(BD_COMERCIAL!$K184," ",BD_COMERCIAL!$L184),'Curva Forward'!$B$5:$B$13,0),MATCH(FP$4,'Curva Forward'!$C$4:$AN$4,0))),CR184)</f>
        <v>0</v>
      </c>
      <c r="FQ184" s="200">
        <f>AE184*AE$2*IF($FC184="V",1,-1)*IF($Q184="Fixo",(CS184-INDEX('Curva Forward'!$C$5:$AN$13,MATCH(CONCATENATE(BD_COMERCIAL!$K184," ",BD_COMERCIAL!$L184),'Curva Forward'!$B$5:$B$13,0),MATCH(FQ$4,'Curva Forward'!$C$4:$AN$4,0))),CS184)</f>
        <v>0</v>
      </c>
      <c r="FR184" s="200">
        <f>AF184*AF$2*IF($FC184="V",1,-1)*IF($Q184="Fixo",(CT184-INDEX('Curva Forward'!$C$5:$AN$13,MATCH(CONCATENATE(BD_COMERCIAL!$K184," ",BD_COMERCIAL!$L184),'Curva Forward'!$B$5:$B$13,0),MATCH(FR$4,'Curva Forward'!$C$4:$AN$4,0))),CT184)</f>
        <v>0</v>
      </c>
      <c r="FS184" s="200">
        <f>AG184*AG$2*IF($FC184="V",1,-1)*IF($Q184="Fixo",(CU184-INDEX('Curva Forward'!$C$5:$AN$13,MATCH(CONCATENATE(BD_COMERCIAL!$K184," ",BD_COMERCIAL!$L184),'Curva Forward'!$B$5:$B$13,0),MATCH(FS$4,'Curva Forward'!$C$4:$AN$4,0))),CU184)</f>
        <v>0</v>
      </c>
      <c r="FT184" s="200">
        <f>AH184*AH$2*IF($FC184="V",1,-1)*IF($Q184="Fixo",(CV184-INDEX('Curva Forward'!$C$5:$AN$13,MATCH(CONCATENATE(BD_COMERCIAL!$K184," ",BD_COMERCIAL!$L184),'Curva Forward'!$B$5:$B$13,0),MATCH(FT$4,'Curva Forward'!$C$4:$AN$4,0))),CV184)</f>
        <v>0</v>
      </c>
      <c r="FU184" s="200">
        <f>AI184*AI$2*IF($FC184="V",1,-1)*IF($Q184="Fixo",(CW184-INDEX('Curva Forward'!$C$5:$AN$13,MATCH(CONCATENATE(BD_COMERCIAL!$K184," ",BD_COMERCIAL!$L184),'Curva Forward'!$B$5:$B$13,0),MATCH(FU$4,'Curva Forward'!$C$4:$AN$4,0))),CW184)</f>
        <v>0</v>
      </c>
      <c r="FV184" s="200">
        <f>AJ184*AJ$2*IF($FC184="V",1,-1)*IF($Q184="Fixo",(CX184-INDEX('Curva Forward'!$C$5:$AN$13,MATCH(CONCATENATE(BD_COMERCIAL!$K184," ",BD_COMERCIAL!$L184),'Curva Forward'!$B$5:$B$13,0),MATCH(FV$4,'Curva Forward'!$C$4:$AN$4,0))),CX184)</f>
        <v>0</v>
      </c>
      <c r="FW184" s="200">
        <f>AK184*AK$2*IF($FC184="V",1,-1)*IF($Q184="Fixo",(CY184-INDEX('Curva Forward'!$C$5:$AN$13,MATCH(CONCATENATE(BD_COMERCIAL!$K184," ",BD_COMERCIAL!$L184),'Curva Forward'!$B$5:$B$13,0),MATCH(FW$4,'Curva Forward'!$C$4:$AN$4,0))),CY184)</f>
        <v>0</v>
      </c>
      <c r="FX184" s="200">
        <f>AL184*AL$2*IF($FC184="V",1,-1)*IF($Q184="Fixo",(CZ184-INDEX('Curva Forward'!$C$5:$AN$13,MATCH(CONCATENATE(BD_COMERCIAL!$K184," ",BD_COMERCIAL!$L184),'Curva Forward'!$B$5:$B$13,0),MATCH(FX$4,'Curva Forward'!$C$4:$AN$4,0))),CZ184)</f>
        <v>0</v>
      </c>
      <c r="FY184" s="200">
        <f>AM184*AM$2*IF($FC184="V",1,-1)*IF($Q184="Fixo",(DA184-INDEX('Curva Forward'!$C$5:$AN$13,MATCH(CONCATENATE(BD_COMERCIAL!$K184," ",BD_COMERCIAL!$L184),'Curva Forward'!$B$5:$B$13,0),MATCH(FY$4,'Curva Forward'!$C$4:$AN$4,0))),DA184)</f>
        <v>982080</v>
      </c>
      <c r="FZ184" s="200">
        <f>AN184*AN$2*IF($FC184="V",1,-1)*IF($Q184="Fixo",(DB184-INDEX('Curva Forward'!$C$5:$AN$13,MATCH(CONCATENATE(BD_COMERCIAL!$K184," ",BD_COMERCIAL!$L184),'Curva Forward'!$B$5:$B$13,0),MATCH(FZ$4,'Curva Forward'!$C$4:$AN$4,0))),DB184)</f>
        <v>0</v>
      </c>
      <c r="GA184" s="200">
        <f>AO184*AO$2*IF($FC184="V",1,-1)*IF($Q184="Fixo",(DC184-INDEX('Curva Forward'!$C$5:$AN$13,MATCH(CONCATENATE(BD_COMERCIAL!$K184," ",BD_COMERCIAL!$L184),'Curva Forward'!$B$5:$B$13,0),MATCH(GA$4,'Curva Forward'!$C$4:$AN$4,0))),DC184)</f>
        <v>0</v>
      </c>
      <c r="GB184" s="200">
        <f>AP184*AP$2*IF($FC184="V",1,-1)*IF($Q184="Fixo",(DD184-INDEX('Curva Forward'!$C$5:$AN$13,MATCH(CONCATENATE(BD_COMERCIAL!$K184," ",BD_COMERCIAL!$L184),'Curva Forward'!$B$5:$B$13,0),MATCH(GB$4,'Curva Forward'!$C$4:$AN$4,0))),DD184)</f>
        <v>0</v>
      </c>
      <c r="GC184" s="200">
        <f>AQ184*AQ$2*IF($FC184="V",1,-1)*IF($Q184="Fixo",(DE184-INDEX('Curva Forward'!$C$5:$AN$13,MATCH(CONCATENATE(BD_COMERCIAL!$K184," ",BD_COMERCIAL!$L184),'Curva Forward'!$B$5:$B$13,0),MATCH(GC$4,'Curva Forward'!$C$4:$AN$4,0))),DE184)</f>
        <v>0</v>
      </c>
      <c r="GD184" s="200">
        <f>AR184*AR$2*IF($FC184="V",1,-1)*IF($Q184="Fixo",(DF184-INDEX('Curva Forward'!$C$5:$AN$13,MATCH(CONCATENATE(BD_COMERCIAL!$K184," ",BD_COMERCIAL!$L184),'Curva Forward'!$B$5:$B$13,0),MATCH(GD$4,'Curva Forward'!$C$4:$AN$4,0))),DF184)</f>
        <v>0</v>
      </c>
      <c r="GE184" s="200">
        <f>AS184*AS$2*IF($FC184="V",1,-1)*IF($Q184="Fixo",(DG184-INDEX('Curva Forward'!$C$5:$AN$13,MATCH(CONCATENATE(BD_COMERCIAL!$K184," ",BD_COMERCIAL!$L184),'Curva Forward'!$B$5:$B$13,0),MATCH(GE$4,'Curva Forward'!$C$4:$AN$4,0))),DG184)</f>
        <v>0</v>
      </c>
      <c r="GF184" s="200">
        <f>AT184*AT$2*IF($FC184="V",1,-1)*IF($Q184="Fixo",(DH184-INDEX('Curva Forward'!$C$5:$AN$13,MATCH(CONCATENATE(BD_COMERCIAL!$K184," ",BD_COMERCIAL!$L184),'Curva Forward'!$B$5:$B$13,0),MATCH(GF$4,'Curva Forward'!$C$4:$AN$4,0))),DH184)</f>
        <v>0</v>
      </c>
      <c r="GG184" s="200">
        <f>AU184*AU$2*IF($FC184="V",1,-1)*IF($Q184="Fixo",(DI184-INDEX('Curva Forward'!$C$5:$AN$13,MATCH(CONCATENATE(BD_COMERCIAL!$K184," ",BD_COMERCIAL!$L184),'Curva Forward'!$B$5:$B$13,0),MATCH(GG$4,'Curva Forward'!$C$4:$AN$4,0))),DI184)</f>
        <v>0</v>
      </c>
      <c r="GH184" s="200">
        <f>AV184*AV$2*IF($FC184="V",1,-1)*IF($Q184="Fixo",(DJ184-INDEX('Curva Forward'!$C$5:$AN$13,MATCH(CONCATENATE(BD_COMERCIAL!$K184," ",BD_COMERCIAL!$L184),'Curva Forward'!$B$5:$B$13,0),MATCH(GH$4,'Curva Forward'!$C$4:$AN$4,0))),DJ184)</f>
        <v>0</v>
      </c>
      <c r="GI184" s="200">
        <f>AW184*AW$2*IF($FC184="V",1,-1)*IF($Q184="Fixo",(DK184-INDEX('Curva Forward'!$C$5:$AN$13,MATCH(CONCATENATE(BD_COMERCIAL!$K184," ",BD_COMERCIAL!$L184),'Curva Forward'!$B$5:$B$13,0),MATCH(GI$4,'Curva Forward'!$C$4:$AN$4,0))),DK184)</f>
        <v>0</v>
      </c>
      <c r="GJ184" s="200">
        <f>AX184*AX$2*IF($FC184="V",1,-1)*IF($Q184="Fixo",(DL184-INDEX('Curva Forward'!$C$5:$AN$13,MATCH(CONCATENATE(BD_COMERCIAL!$K184," ",BD_COMERCIAL!$L184),'Curva Forward'!$B$5:$B$13,0),MATCH(GJ$4,'Curva Forward'!$C$4:$AN$4,0))),DL184)</f>
        <v>0</v>
      </c>
      <c r="GK184" s="200">
        <f>AY184*AY$2*IF($FC184="V",1,-1)*IF($Q184="Fixo",(DM184-INDEX('Curva Forward'!$C$5:$AN$13,MATCH(CONCATENATE(BD_COMERCIAL!$K184," ",BD_COMERCIAL!$L184),'Curva Forward'!$B$5:$B$13,0),MATCH(GK$4,'Curva Forward'!$C$4:$AN$4,0))),DM184)</f>
        <v>0</v>
      </c>
      <c r="GL184" s="200">
        <f>IF(EZ184="",0,CL184*CL$2*IF($FC184="V",1,-1)*IF($Q184="Fixo",(EZ184-INDEX('Curva Forward'!$C$5:$AN$13,MATCH(CONCATENATE(BD_COMERCIAL!$K184," ",BD_COMERCIAL!$L184),'Curva Forward'!$B$5:$B$13,0),MATCH(GL$4,'Curva Forward'!$C$4:$AN$4,0))),EZ184))</f>
        <v>0</v>
      </c>
      <c r="GM184" s="200">
        <f>IF(FA184="",0,CM184*CM$2*IF($FC184="V",1,-1)*IF($Q184="Fixo",(FA184-INDEX('Curva Forward'!$C$5:$AN$13,MATCH(CONCATENATE(BD_COMERCIAL!$K184," ",BD_COMERCIAL!$L184),'Curva Forward'!$B$5:$B$13,0),MATCH(GM$4,'Curva Forward'!$C$4:$AN$4,0))),FA184))</f>
        <v>0</v>
      </c>
      <c r="GN184" s="200">
        <f>IF(FB184="",0,CN184*CN$2*IF($FC184="V",1,-1)*IF($Q184="Fixo",(FB184-INDEX('Curva Forward'!$C$5:$AN$13,MATCH(CONCATENATE(BD_COMERCIAL!$K184," ",BD_COMERCIAL!$L184),'Curva Forward'!$B$5:$B$13,0),MATCH(GN$4,'Curva Forward'!$C$4:$AN$4,0))),FB184))</f>
        <v>0</v>
      </c>
      <c r="GO184" s="201">
        <f t="shared" ca="1" si="61"/>
        <v>0</v>
      </c>
      <c r="GP184" s="201">
        <f t="shared" ca="1" si="62"/>
        <v>0</v>
      </c>
    </row>
    <row r="185" spans="1:198" s="117" customFormat="1" x14ac:dyDescent="0.25">
      <c r="A185" s="6"/>
      <c r="B185" s="7" t="s">
        <v>530</v>
      </c>
      <c r="C185" s="8">
        <v>44579</v>
      </c>
      <c r="D185" s="9" t="s">
        <v>131</v>
      </c>
      <c r="E185" s="9" t="s">
        <v>146</v>
      </c>
      <c r="F185" s="113">
        <v>3984862000194</v>
      </c>
      <c r="G185" s="10" t="s">
        <v>125</v>
      </c>
      <c r="H185" s="113">
        <v>3780401000108</v>
      </c>
      <c r="I185" s="9" t="s">
        <v>126</v>
      </c>
      <c r="J185" s="166" t="s">
        <v>467</v>
      </c>
      <c r="K185" s="10" t="s">
        <v>127</v>
      </c>
      <c r="L185" s="84" t="s">
        <v>22</v>
      </c>
      <c r="M185" s="11">
        <v>44713</v>
      </c>
      <c r="N185" s="12">
        <v>44742</v>
      </c>
      <c r="O185" s="10">
        <v>15</v>
      </c>
      <c r="P185" s="84">
        <v>173</v>
      </c>
      <c r="Q185" s="84" t="s">
        <v>128</v>
      </c>
      <c r="R185" s="10" t="s">
        <v>129</v>
      </c>
      <c r="S185" s="14" t="s">
        <v>135</v>
      </c>
      <c r="T185" s="11"/>
      <c r="U185" s="12"/>
      <c r="V185" s="257" t="str">
        <f ca="1">IF(U185="","",
IF(U185="NA","",
IFERROR(VLOOKUP(EOMONTH(M185,-2)+1,IPCA!$A:$B,2,0),
VLOOKUP(EOMONTH(TODAY(),-2)+1,IPCA!$A:$B,2,0))/
VLOOKUP(EOMONTH(U185,-2)+1,IPCA!$A:$B,2,0)*
P185))</f>
        <v/>
      </c>
      <c r="W185" s="84"/>
      <c r="X185" s="13" t="s">
        <v>133</v>
      </c>
      <c r="Y185" s="166"/>
      <c r="Z185" s="107"/>
      <c r="AA185" s="108"/>
      <c r="AB185" s="15"/>
      <c r="AC185"/>
      <c r="AD185"/>
      <c r="AE185"/>
      <c r="AF185"/>
      <c r="AG185">
        <v>15</v>
      </c>
      <c r="AH185"/>
      <c r="AI185"/>
      <c r="AJ185"/>
      <c r="AK185"/>
      <c r="AL185"/>
      <c r="AM185" s="6"/>
      <c r="AN185" s="15"/>
      <c r="AO185"/>
      <c r="AP185"/>
      <c r="AQ185"/>
      <c r="AR185"/>
      <c r="AS185"/>
      <c r="AT185"/>
      <c r="AU185"/>
      <c r="AV185"/>
      <c r="AW185"/>
      <c r="AX185"/>
      <c r="AY185" s="6"/>
      <c r="AZ185" s="15"/>
      <c r="BA185"/>
      <c r="BB185"/>
      <c r="BC185"/>
      <c r="BD185"/>
      <c r="BE185"/>
      <c r="BF185"/>
      <c r="BG185"/>
      <c r="BH185"/>
      <c r="BI185"/>
      <c r="BJ185"/>
      <c r="BK185" s="6"/>
      <c r="BL185" s="15"/>
      <c r="BM185"/>
      <c r="BN185"/>
      <c r="BO185"/>
      <c r="BP185"/>
      <c r="BQ185"/>
      <c r="BR185"/>
      <c r="BS185"/>
      <c r="BT185"/>
      <c r="BU185"/>
      <c r="BV185"/>
      <c r="BW185" s="6"/>
      <c r="BX185" s="15"/>
      <c r="BY185"/>
      <c r="BZ185"/>
      <c r="CA185"/>
      <c r="CB185"/>
      <c r="CC185"/>
      <c r="CD185"/>
      <c r="CE185"/>
      <c r="CF185"/>
      <c r="CG185"/>
      <c r="CH185"/>
      <c r="CI185" s="6"/>
      <c r="CJ185" s="16">
        <f t="shared" si="46"/>
        <v>1.2328767123287672</v>
      </c>
      <c r="CK185" s="16" t="str">
        <f t="shared" si="47"/>
        <v/>
      </c>
      <c r="CL185" s="16" t="str">
        <f t="shared" si="48"/>
        <v/>
      </c>
      <c r="CM185" s="16" t="str">
        <f t="shared" si="49"/>
        <v/>
      </c>
      <c r="CN185" s="16" t="str">
        <f t="shared" si="50"/>
        <v/>
      </c>
      <c r="CO185" s="18"/>
      <c r="CP185" s="15"/>
      <c r="CQ185"/>
      <c r="CR185"/>
      <c r="CS185"/>
      <c r="CT185"/>
      <c r="CU185">
        <v>173</v>
      </c>
      <c r="CV185"/>
      <c r="CW185"/>
      <c r="CX185"/>
      <c r="CY185"/>
      <c r="CZ185"/>
      <c r="DA185" s="6"/>
      <c r="DB185" s="15"/>
      <c r="DC185"/>
      <c r="DD185"/>
      <c r="DE185"/>
      <c r="DF185"/>
      <c r="DG185"/>
      <c r="DH185"/>
      <c r="DI185"/>
      <c r="DJ185"/>
      <c r="DK185"/>
      <c r="DL185"/>
      <c r="DM185" s="6"/>
      <c r="DN185" s="15"/>
      <c r="DO185"/>
      <c r="DP185"/>
      <c r="DQ185"/>
      <c r="DR185"/>
      <c r="DS185"/>
      <c r="DT185"/>
      <c r="DU185"/>
      <c r="DV185"/>
      <c r="DW185"/>
      <c r="DX185"/>
      <c r="DY185" s="6"/>
      <c r="DZ185" s="15"/>
      <c r="EA185"/>
      <c r="EB185"/>
      <c r="EC185"/>
      <c r="ED185"/>
      <c r="EE185"/>
      <c r="EF185"/>
      <c r="EG185"/>
      <c r="EH185"/>
      <c r="EI185"/>
      <c r="EJ185"/>
      <c r="EK185" s="6"/>
      <c r="EL185" s="15"/>
      <c r="EM185"/>
      <c r="EN185"/>
      <c r="EO185"/>
      <c r="EP185"/>
      <c r="EQ185"/>
      <c r="ER185"/>
      <c r="ES185"/>
      <c r="ET185"/>
      <c r="EU185"/>
      <c r="EV185"/>
      <c r="EW185" s="6"/>
      <c r="EX185" s="16">
        <f t="shared" si="51"/>
        <v>14.219178082191782</v>
      </c>
      <c r="EY185" s="16" t="str">
        <f t="shared" si="52"/>
        <v/>
      </c>
      <c r="EZ185" s="16" t="str">
        <f t="shared" si="53"/>
        <v/>
      </c>
      <c r="FA185" s="16" t="str">
        <f t="shared" si="54"/>
        <v/>
      </c>
      <c r="FB185" s="160" t="str">
        <f t="shared" si="55"/>
        <v/>
      </c>
      <c r="FC185" t="s">
        <v>205</v>
      </c>
      <c r="FD185" s="20" t="s">
        <v>126</v>
      </c>
      <c r="FF185" s="209" t="s">
        <v>206</v>
      </c>
      <c r="FH185" s="284">
        <f t="shared" ca="1" si="56"/>
        <v>0</v>
      </c>
      <c r="FI185" s="208">
        <f t="shared" si="57"/>
        <v>0.96666666666666667</v>
      </c>
      <c r="FJ185"/>
      <c r="FK185" t="str">
        <f t="shared" si="58"/>
        <v>Votener - Votorantim Comercializadora de Energia Ltda</v>
      </c>
      <c r="FL185" s="201">
        <f t="shared" ca="1" si="59"/>
        <v>-1264140</v>
      </c>
      <c r="FM185" s="201">
        <f t="shared" ca="1" si="60"/>
        <v>0</v>
      </c>
      <c r="FN185" s="200">
        <f>AB185*AB$2*IF($FC185="V",1,-1)*IF($Q185="Fixo",(CP185-INDEX('Curva Forward'!$C$5:$AN$13,MATCH(CONCATENATE(BD_COMERCIAL!$K185," ",BD_COMERCIAL!$L185),'Curva Forward'!$B$5:$B$13,0),MATCH(FN$4,'Curva Forward'!$C$4:$AN$4,0))),CP185)</f>
        <v>0</v>
      </c>
      <c r="FO185" s="200">
        <f>AC185*AC$2*IF($FC185="V",1,-1)*IF($Q185="Fixo",(CQ185-INDEX('Curva Forward'!$C$5:$AN$13,MATCH(CONCATENATE(BD_COMERCIAL!$K185," ",BD_COMERCIAL!$L185),'Curva Forward'!$B$5:$B$13,0),MATCH(FO$4,'Curva Forward'!$C$4:$AN$4,0))),CQ185)</f>
        <v>0</v>
      </c>
      <c r="FP185" s="200">
        <f>AD185*AD$2*IF($FC185="V",1,-1)*IF($Q185="Fixo",(CR185-INDEX('Curva Forward'!$C$5:$AN$13,MATCH(CONCATENATE(BD_COMERCIAL!$K185," ",BD_COMERCIAL!$L185),'Curva Forward'!$B$5:$B$13,0),MATCH(FP$4,'Curva Forward'!$C$4:$AN$4,0))),CR185)</f>
        <v>0</v>
      </c>
      <c r="FQ185" s="200">
        <f>AE185*AE$2*IF($FC185="V",1,-1)*IF($Q185="Fixo",(CS185-INDEX('Curva Forward'!$C$5:$AN$13,MATCH(CONCATENATE(BD_COMERCIAL!$K185," ",BD_COMERCIAL!$L185),'Curva Forward'!$B$5:$B$13,0),MATCH(FQ$4,'Curva Forward'!$C$4:$AN$4,0))),CS185)</f>
        <v>0</v>
      </c>
      <c r="FR185" s="200">
        <f>AF185*AF$2*IF($FC185="V",1,-1)*IF($Q185="Fixo",(CT185-INDEX('Curva Forward'!$C$5:$AN$13,MATCH(CONCATENATE(BD_COMERCIAL!$K185," ",BD_COMERCIAL!$L185),'Curva Forward'!$B$5:$B$13,0),MATCH(FR$4,'Curva Forward'!$C$4:$AN$4,0))),CT185)</f>
        <v>0</v>
      </c>
      <c r="FS185" s="200">
        <f>AG185*AG$2*IF($FC185="V",1,-1)*IF($Q185="Fixo",(CU185-INDEX('Curva Forward'!$C$5:$AN$13,MATCH(CONCATENATE(BD_COMERCIAL!$K185," ",BD_COMERCIAL!$L185),'Curva Forward'!$B$5:$B$13,0),MATCH(FS$4,'Curva Forward'!$C$4:$AN$4,0))),CU185)</f>
        <v>-1264140</v>
      </c>
      <c r="FT185" s="200">
        <f>AH185*AH$2*IF($FC185="V",1,-1)*IF($Q185="Fixo",(CV185-INDEX('Curva Forward'!$C$5:$AN$13,MATCH(CONCATENATE(BD_COMERCIAL!$K185," ",BD_COMERCIAL!$L185),'Curva Forward'!$B$5:$B$13,0),MATCH(FT$4,'Curva Forward'!$C$4:$AN$4,0))),CV185)</f>
        <v>0</v>
      </c>
      <c r="FU185" s="200">
        <f>AI185*AI$2*IF($FC185="V",1,-1)*IF($Q185="Fixo",(CW185-INDEX('Curva Forward'!$C$5:$AN$13,MATCH(CONCATENATE(BD_COMERCIAL!$K185," ",BD_COMERCIAL!$L185),'Curva Forward'!$B$5:$B$13,0),MATCH(FU$4,'Curva Forward'!$C$4:$AN$4,0))),CW185)</f>
        <v>0</v>
      </c>
      <c r="FV185" s="200">
        <f>AJ185*AJ$2*IF($FC185="V",1,-1)*IF($Q185="Fixo",(CX185-INDEX('Curva Forward'!$C$5:$AN$13,MATCH(CONCATENATE(BD_COMERCIAL!$K185," ",BD_COMERCIAL!$L185),'Curva Forward'!$B$5:$B$13,0),MATCH(FV$4,'Curva Forward'!$C$4:$AN$4,0))),CX185)</f>
        <v>0</v>
      </c>
      <c r="FW185" s="200">
        <f>AK185*AK$2*IF($FC185="V",1,-1)*IF($Q185="Fixo",(CY185-INDEX('Curva Forward'!$C$5:$AN$13,MATCH(CONCATENATE(BD_COMERCIAL!$K185," ",BD_COMERCIAL!$L185),'Curva Forward'!$B$5:$B$13,0),MATCH(FW$4,'Curva Forward'!$C$4:$AN$4,0))),CY185)</f>
        <v>0</v>
      </c>
      <c r="FX185" s="200">
        <f>AL185*AL$2*IF($FC185="V",1,-1)*IF($Q185="Fixo",(CZ185-INDEX('Curva Forward'!$C$5:$AN$13,MATCH(CONCATENATE(BD_COMERCIAL!$K185," ",BD_COMERCIAL!$L185),'Curva Forward'!$B$5:$B$13,0),MATCH(FX$4,'Curva Forward'!$C$4:$AN$4,0))),CZ185)</f>
        <v>0</v>
      </c>
      <c r="FY185" s="200">
        <f>AM185*AM$2*IF($FC185="V",1,-1)*IF($Q185="Fixo",(DA185-INDEX('Curva Forward'!$C$5:$AN$13,MATCH(CONCATENATE(BD_COMERCIAL!$K185," ",BD_COMERCIAL!$L185),'Curva Forward'!$B$5:$B$13,0),MATCH(FY$4,'Curva Forward'!$C$4:$AN$4,0))),DA185)</f>
        <v>0</v>
      </c>
      <c r="FZ185" s="200">
        <f>AN185*AN$2*IF($FC185="V",1,-1)*IF($Q185="Fixo",(DB185-INDEX('Curva Forward'!$C$5:$AN$13,MATCH(CONCATENATE(BD_COMERCIAL!$K185," ",BD_COMERCIAL!$L185),'Curva Forward'!$B$5:$B$13,0),MATCH(FZ$4,'Curva Forward'!$C$4:$AN$4,0))),DB185)</f>
        <v>0</v>
      </c>
      <c r="GA185" s="200">
        <f>AO185*AO$2*IF($FC185="V",1,-1)*IF($Q185="Fixo",(DC185-INDEX('Curva Forward'!$C$5:$AN$13,MATCH(CONCATENATE(BD_COMERCIAL!$K185," ",BD_COMERCIAL!$L185),'Curva Forward'!$B$5:$B$13,0),MATCH(GA$4,'Curva Forward'!$C$4:$AN$4,0))),DC185)</f>
        <v>0</v>
      </c>
      <c r="GB185" s="200">
        <f>AP185*AP$2*IF($FC185="V",1,-1)*IF($Q185="Fixo",(DD185-INDEX('Curva Forward'!$C$5:$AN$13,MATCH(CONCATENATE(BD_COMERCIAL!$K185," ",BD_COMERCIAL!$L185),'Curva Forward'!$B$5:$B$13,0),MATCH(GB$4,'Curva Forward'!$C$4:$AN$4,0))),DD185)</f>
        <v>0</v>
      </c>
      <c r="GC185" s="200">
        <f>AQ185*AQ$2*IF($FC185="V",1,-1)*IF($Q185="Fixo",(DE185-INDEX('Curva Forward'!$C$5:$AN$13,MATCH(CONCATENATE(BD_COMERCIAL!$K185," ",BD_COMERCIAL!$L185),'Curva Forward'!$B$5:$B$13,0),MATCH(GC$4,'Curva Forward'!$C$4:$AN$4,0))),DE185)</f>
        <v>0</v>
      </c>
      <c r="GD185" s="200">
        <f>AR185*AR$2*IF($FC185="V",1,-1)*IF($Q185="Fixo",(DF185-INDEX('Curva Forward'!$C$5:$AN$13,MATCH(CONCATENATE(BD_COMERCIAL!$K185," ",BD_COMERCIAL!$L185),'Curva Forward'!$B$5:$B$13,0),MATCH(GD$4,'Curva Forward'!$C$4:$AN$4,0))),DF185)</f>
        <v>0</v>
      </c>
      <c r="GE185" s="200">
        <f>AS185*AS$2*IF($FC185="V",1,-1)*IF($Q185="Fixo",(DG185-INDEX('Curva Forward'!$C$5:$AN$13,MATCH(CONCATENATE(BD_COMERCIAL!$K185," ",BD_COMERCIAL!$L185),'Curva Forward'!$B$5:$B$13,0),MATCH(GE$4,'Curva Forward'!$C$4:$AN$4,0))),DG185)</f>
        <v>0</v>
      </c>
      <c r="GF185" s="200">
        <f>AT185*AT$2*IF($FC185="V",1,-1)*IF($Q185="Fixo",(DH185-INDEX('Curva Forward'!$C$5:$AN$13,MATCH(CONCATENATE(BD_COMERCIAL!$K185," ",BD_COMERCIAL!$L185),'Curva Forward'!$B$5:$B$13,0),MATCH(GF$4,'Curva Forward'!$C$4:$AN$4,0))),DH185)</f>
        <v>0</v>
      </c>
      <c r="GG185" s="200">
        <f>AU185*AU$2*IF($FC185="V",1,-1)*IF($Q185="Fixo",(DI185-INDEX('Curva Forward'!$C$5:$AN$13,MATCH(CONCATENATE(BD_COMERCIAL!$K185," ",BD_COMERCIAL!$L185),'Curva Forward'!$B$5:$B$13,0),MATCH(GG$4,'Curva Forward'!$C$4:$AN$4,0))),DI185)</f>
        <v>0</v>
      </c>
      <c r="GH185" s="200">
        <f>AV185*AV$2*IF($FC185="V",1,-1)*IF($Q185="Fixo",(DJ185-INDEX('Curva Forward'!$C$5:$AN$13,MATCH(CONCATENATE(BD_COMERCIAL!$K185," ",BD_COMERCIAL!$L185),'Curva Forward'!$B$5:$B$13,0),MATCH(GH$4,'Curva Forward'!$C$4:$AN$4,0))),DJ185)</f>
        <v>0</v>
      </c>
      <c r="GI185" s="200">
        <f>AW185*AW$2*IF($FC185="V",1,-1)*IF($Q185="Fixo",(DK185-INDEX('Curva Forward'!$C$5:$AN$13,MATCH(CONCATENATE(BD_COMERCIAL!$K185," ",BD_COMERCIAL!$L185),'Curva Forward'!$B$5:$B$13,0),MATCH(GI$4,'Curva Forward'!$C$4:$AN$4,0))),DK185)</f>
        <v>0</v>
      </c>
      <c r="GJ185" s="200">
        <f>AX185*AX$2*IF($FC185="V",1,-1)*IF($Q185="Fixo",(DL185-INDEX('Curva Forward'!$C$5:$AN$13,MATCH(CONCATENATE(BD_COMERCIAL!$K185," ",BD_COMERCIAL!$L185),'Curva Forward'!$B$5:$B$13,0),MATCH(GJ$4,'Curva Forward'!$C$4:$AN$4,0))),DL185)</f>
        <v>0</v>
      </c>
      <c r="GK185" s="200">
        <f>AY185*AY$2*IF($FC185="V",1,-1)*IF($Q185="Fixo",(DM185-INDEX('Curva Forward'!$C$5:$AN$13,MATCH(CONCATENATE(BD_COMERCIAL!$K185," ",BD_COMERCIAL!$L185),'Curva Forward'!$B$5:$B$13,0),MATCH(GK$4,'Curva Forward'!$C$4:$AN$4,0))),DM185)</f>
        <v>0</v>
      </c>
      <c r="GL185" s="200">
        <f>IF(EZ185="",0,CL185*CL$2*IF($FC185="V",1,-1)*IF($Q185="Fixo",(EZ185-INDEX('Curva Forward'!$C$5:$AN$13,MATCH(CONCATENATE(BD_COMERCIAL!$K185," ",BD_COMERCIAL!$L185),'Curva Forward'!$B$5:$B$13,0),MATCH(GL$4,'Curva Forward'!$C$4:$AN$4,0))),EZ185))</f>
        <v>0</v>
      </c>
      <c r="GM185" s="200">
        <f>IF(FA185="",0,CM185*CM$2*IF($FC185="V",1,-1)*IF($Q185="Fixo",(FA185-INDEX('Curva Forward'!$C$5:$AN$13,MATCH(CONCATENATE(BD_COMERCIAL!$K185," ",BD_COMERCIAL!$L185),'Curva Forward'!$B$5:$B$13,0),MATCH(GM$4,'Curva Forward'!$C$4:$AN$4,0))),FA185))</f>
        <v>0</v>
      </c>
      <c r="GN185" s="200">
        <f>IF(FB185="",0,CN185*CN$2*IF($FC185="V",1,-1)*IF($Q185="Fixo",(FB185-INDEX('Curva Forward'!$C$5:$AN$13,MATCH(CONCATENATE(BD_COMERCIAL!$K185," ",BD_COMERCIAL!$L185),'Curva Forward'!$B$5:$B$13,0),MATCH(GN$4,'Curva Forward'!$C$4:$AN$4,0))),FB185))</f>
        <v>0</v>
      </c>
      <c r="GO185" s="201">
        <f t="shared" ca="1" si="61"/>
        <v>0</v>
      </c>
      <c r="GP185" s="201">
        <f t="shared" ca="1" si="62"/>
        <v>0</v>
      </c>
    </row>
    <row r="186" spans="1:198" s="117" customFormat="1" x14ac:dyDescent="0.25">
      <c r="A186" s="6"/>
      <c r="B186" s="7" t="s">
        <v>531</v>
      </c>
      <c r="C186" s="8">
        <v>44579</v>
      </c>
      <c r="D186" s="9" t="s">
        <v>131</v>
      </c>
      <c r="E186" s="9" t="s">
        <v>147</v>
      </c>
      <c r="F186" s="113" t="e">
        <v>#VALUE!</v>
      </c>
      <c r="G186" s="10" t="s">
        <v>125</v>
      </c>
      <c r="H186" s="113"/>
      <c r="I186" s="9" t="s">
        <v>139</v>
      </c>
      <c r="J186" s="166" t="s">
        <v>517</v>
      </c>
      <c r="K186" s="10" t="s">
        <v>127</v>
      </c>
      <c r="L186" s="84" t="s">
        <v>22</v>
      </c>
      <c r="M186" s="11">
        <v>44713</v>
      </c>
      <c r="N186" s="12">
        <v>44742</v>
      </c>
      <c r="O186" s="10">
        <v>15</v>
      </c>
      <c r="P186" s="84">
        <v>165</v>
      </c>
      <c r="Q186" s="84" t="s">
        <v>128</v>
      </c>
      <c r="R186" s="10" t="s">
        <v>129</v>
      </c>
      <c r="S186" s="14" t="s">
        <v>135</v>
      </c>
      <c r="T186" s="11"/>
      <c r="U186" s="12"/>
      <c r="V186" s="257" t="str">
        <f ca="1">IF(U186="","",
IF(U186="NA","",
IFERROR(VLOOKUP(EOMONTH(M186,-2)+1,IPCA!$A:$B,2,0),
VLOOKUP(EOMONTH(TODAY(),-2)+1,IPCA!$A:$B,2,0))/
VLOOKUP(EOMONTH(U186,-2)+1,IPCA!$A:$B,2,0)*
P186))</f>
        <v/>
      </c>
      <c r="W186" s="84"/>
      <c r="X186" s="13"/>
      <c r="Y186" s="166"/>
      <c r="Z186" s="107" t="s">
        <v>148</v>
      </c>
      <c r="AA186" s="108" t="s">
        <v>148</v>
      </c>
      <c r="AB186" s="15"/>
      <c r="AC186"/>
      <c r="AD186"/>
      <c r="AE186"/>
      <c r="AF186"/>
      <c r="AG186">
        <v>15</v>
      </c>
      <c r="AH186"/>
      <c r="AI186"/>
      <c r="AJ186"/>
      <c r="AK186"/>
      <c r="AL186"/>
      <c r="AM186" s="6"/>
      <c r="AN186" s="15"/>
      <c r="AO186"/>
      <c r="AP186"/>
      <c r="AQ186"/>
      <c r="AR186"/>
      <c r="AS186"/>
      <c r="AT186"/>
      <c r="AU186"/>
      <c r="AV186"/>
      <c r="AW186"/>
      <c r="AX186"/>
      <c r="AY186" s="6"/>
      <c r="AZ186" s="15"/>
      <c r="BA186"/>
      <c r="BB186"/>
      <c r="BC186"/>
      <c r="BD186"/>
      <c r="BE186"/>
      <c r="BF186"/>
      <c r="BG186"/>
      <c r="BH186"/>
      <c r="BI186"/>
      <c r="BJ186"/>
      <c r="BK186" s="6"/>
      <c r="BL186" s="15"/>
      <c r="BM186"/>
      <c r="BN186"/>
      <c r="BO186"/>
      <c r="BP186"/>
      <c r="BQ186"/>
      <c r="BR186"/>
      <c r="BS186"/>
      <c r="BT186"/>
      <c r="BU186"/>
      <c r="BV186"/>
      <c r="BW186" s="6"/>
      <c r="BX186" s="15"/>
      <c r="BY186"/>
      <c r="BZ186"/>
      <c r="CA186"/>
      <c r="CB186"/>
      <c r="CC186"/>
      <c r="CD186"/>
      <c r="CE186"/>
      <c r="CF186"/>
      <c r="CG186"/>
      <c r="CH186"/>
      <c r="CI186" s="6"/>
      <c r="CJ186" s="16">
        <f t="shared" si="46"/>
        <v>1.2328767123287672</v>
      </c>
      <c r="CK186" s="16" t="str">
        <f t="shared" si="47"/>
        <v/>
      </c>
      <c r="CL186" s="16" t="str">
        <f t="shared" si="48"/>
        <v/>
      </c>
      <c r="CM186" s="16" t="str">
        <f t="shared" si="49"/>
        <v/>
      </c>
      <c r="CN186" s="16" t="str">
        <f t="shared" si="50"/>
        <v/>
      </c>
      <c r="CO186" s="282"/>
      <c r="CP186" s="15"/>
      <c r="CQ186"/>
      <c r="CR186"/>
      <c r="CS186"/>
      <c r="CT186"/>
      <c r="CU186">
        <v>165</v>
      </c>
      <c r="CV186"/>
      <c r="CW186"/>
      <c r="CX186"/>
      <c r="CY186"/>
      <c r="CZ186"/>
      <c r="DA186" s="6"/>
      <c r="DB186" s="15"/>
      <c r="DC186"/>
      <c r="DD186"/>
      <c r="DE186"/>
      <c r="DF186"/>
      <c r="DG186"/>
      <c r="DH186"/>
      <c r="DI186"/>
      <c r="DJ186"/>
      <c r="DK186"/>
      <c r="DL186"/>
      <c r="DM186" s="6"/>
      <c r="DN186" s="15"/>
      <c r="DO186"/>
      <c r="DP186"/>
      <c r="DQ186"/>
      <c r="DR186"/>
      <c r="DS186"/>
      <c r="DT186"/>
      <c r="DU186"/>
      <c r="DV186"/>
      <c r="DW186"/>
      <c r="DX186"/>
      <c r="DY186" s="6"/>
      <c r="DZ186" s="15"/>
      <c r="EA186"/>
      <c r="EB186"/>
      <c r="EC186"/>
      <c r="ED186"/>
      <c r="EE186"/>
      <c r="EF186"/>
      <c r="EG186"/>
      <c r="EH186"/>
      <c r="EI186"/>
      <c r="EJ186"/>
      <c r="EK186" s="6"/>
      <c r="EL186" s="15"/>
      <c r="EM186"/>
      <c r="EN186"/>
      <c r="EO186"/>
      <c r="EP186"/>
      <c r="EQ186"/>
      <c r="ER186"/>
      <c r="ES186"/>
      <c r="ET186"/>
      <c r="EU186"/>
      <c r="EV186"/>
      <c r="EW186" s="6"/>
      <c r="EX186" s="16">
        <f t="shared" si="51"/>
        <v>13.561643835616438</v>
      </c>
      <c r="EY186" s="16" t="str">
        <f t="shared" si="52"/>
        <v/>
      </c>
      <c r="EZ186" s="16" t="str">
        <f t="shared" si="53"/>
        <v/>
      </c>
      <c r="FA186" s="16" t="str">
        <f t="shared" si="54"/>
        <v/>
      </c>
      <c r="FB186" s="160" t="str">
        <f t="shared" si="55"/>
        <v/>
      </c>
      <c r="FC186" t="s">
        <v>205</v>
      </c>
      <c r="FD186" s="20" t="s">
        <v>147</v>
      </c>
      <c r="FF186" s="209" t="s">
        <v>206</v>
      </c>
      <c r="FH186" s="284">
        <f t="shared" ca="1" si="56"/>
        <v>0</v>
      </c>
      <c r="FI186" s="208">
        <f t="shared" si="57"/>
        <v>0.96666666666666667</v>
      </c>
      <c r="FJ186"/>
      <c r="FK186" t="str">
        <f>IF($FC186="V",G186,E186)</f>
        <v>Portfólio</v>
      </c>
      <c r="FL186" s="201">
        <f t="shared" ca="1" si="59"/>
        <v>-1177740</v>
      </c>
      <c r="FM186" s="201">
        <f t="shared" ca="1" si="60"/>
        <v>0</v>
      </c>
      <c r="FN186" s="200">
        <f>AB186*AB$2*IF($FC186="V",1,-1)*IF($Q186="Fixo",(CP186-INDEX('Curva Forward'!$C$5:$AN$13,MATCH(CONCATENATE(BD_COMERCIAL!$K186," ",BD_COMERCIAL!$L186),'Curva Forward'!$B$5:$B$13,0),MATCH(FN$4,'Curva Forward'!$C$4:$AN$4,0))),CP186)</f>
        <v>0</v>
      </c>
      <c r="FO186" s="200">
        <f>AC186*AC$2*IF($FC186="V",1,-1)*IF($Q186="Fixo",(CQ186-INDEX('Curva Forward'!$C$5:$AN$13,MATCH(CONCATENATE(BD_COMERCIAL!$K186," ",BD_COMERCIAL!$L186),'Curva Forward'!$B$5:$B$13,0),MATCH(FO$4,'Curva Forward'!$C$4:$AN$4,0))),CQ186)</f>
        <v>0</v>
      </c>
      <c r="FP186" s="200">
        <f>AD186*AD$2*IF($FC186="V",1,-1)*IF($Q186="Fixo",(CR186-INDEX('Curva Forward'!$C$5:$AN$13,MATCH(CONCATENATE(BD_COMERCIAL!$K186," ",BD_COMERCIAL!$L186),'Curva Forward'!$B$5:$B$13,0),MATCH(FP$4,'Curva Forward'!$C$4:$AN$4,0))),CR186)</f>
        <v>0</v>
      </c>
      <c r="FQ186" s="200">
        <f>AE186*AE$2*IF($FC186="V",1,-1)*IF($Q186="Fixo",(CS186-INDEX('Curva Forward'!$C$5:$AN$13,MATCH(CONCATENATE(BD_COMERCIAL!$K186," ",BD_COMERCIAL!$L186),'Curva Forward'!$B$5:$B$13,0),MATCH(FQ$4,'Curva Forward'!$C$4:$AN$4,0))),CS186)</f>
        <v>0</v>
      </c>
      <c r="FR186" s="200">
        <f>AF186*AF$2*IF($FC186="V",1,-1)*IF($Q186="Fixo",(CT186-INDEX('Curva Forward'!$C$5:$AN$13,MATCH(CONCATENATE(BD_COMERCIAL!$K186," ",BD_COMERCIAL!$L186),'Curva Forward'!$B$5:$B$13,0),MATCH(FR$4,'Curva Forward'!$C$4:$AN$4,0))),CT186)</f>
        <v>0</v>
      </c>
      <c r="FS186" s="200">
        <f>AG186*AG$2*IF($FC186="V",1,-1)*IF($Q186="Fixo",(CU186-INDEX('Curva Forward'!$C$5:$AN$13,MATCH(CONCATENATE(BD_COMERCIAL!$K186," ",BD_COMERCIAL!$L186),'Curva Forward'!$B$5:$B$13,0),MATCH(FS$4,'Curva Forward'!$C$4:$AN$4,0))),CU186)</f>
        <v>-1177740</v>
      </c>
      <c r="FT186" s="200">
        <f>AH186*AH$2*IF($FC186="V",1,-1)*IF($Q186="Fixo",(CV186-INDEX('Curva Forward'!$C$5:$AN$13,MATCH(CONCATENATE(BD_COMERCIAL!$K186," ",BD_COMERCIAL!$L186),'Curva Forward'!$B$5:$B$13,0),MATCH(FT$4,'Curva Forward'!$C$4:$AN$4,0))),CV186)</f>
        <v>0</v>
      </c>
      <c r="FU186" s="200">
        <f>AI186*AI$2*IF($FC186="V",1,-1)*IF($Q186="Fixo",(CW186-INDEX('Curva Forward'!$C$5:$AN$13,MATCH(CONCATENATE(BD_COMERCIAL!$K186," ",BD_COMERCIAL!$L186),'Curva Forward'!$B$5:$B$13,0),MATCH(FU$4,'Curva Forward'!$C$4:$AN$4,0))),CW186)</f>
        <v>0</v>
      </c>
      <c r="FV186" s="200">
        <f>AJ186*AJ$2*IF($FC186="V",1,-1)*IF($Q186="Fixo",(CX186-INDEX('Curva Forward'!$C$5:$AN$13,MATCH(CONCATENATE(BD_COMERCIAL!$K186," ",BD_COMERCIAL!$L186),'Curva Forward'!$B$5:$B$13,0),MATCH(FV$4,'Curva Forward'!$C$4:$AN$4,0))),CX186)</f>
        <v>0</v>
      </c>
      <c r="FW186" s="200">
        <f>AK186*AK$2*IF($FC186="V",1,-1)*IF($Q186="Fixo",(CY186-INDEX('Curva Forward'!$C$5:$AN$13,MATCH(CONCATENATE(BD_COMERCIAL!$K186," ",BD_COMERCIAL!$L186),'Curva Forward'!$B$5:$B$13,0),MATCH(FW$4,'Curva Forward'!$C$4:$AN$4,0))),CY186)</f>
        <v>0</v>
      </c>
      <c r="FX186" s="200">
        <f>AL186*AL$2*IF($FC186="V",1,-1)*IF($Q186="Fixo",(CZ186-INDEX('Curva Forward'!$C$5:$AN$13,MATCH(CONCATENATE(BD_COMERCIAL!$K186," ",BD_COMERCIAL!$L186),'Curva Forward'!$B$5:$B$13,0),MATCH(FX$4,'Curva Forward'!$C$4:$AN$4,0))),CZ186)</f>
        <v>0</v>
      </c>
      <c r="FY186" s="200">
        <f>AM186*AM$2*IF($FC186="V",1,-1)*IF($Q186="Fixo",(DA186-INDEX('Curva Forward'!$C$5:$AN$13,MATCH(CONCATENATE(BD_COMERCIAL!$K186," ",BD_COMERCIAL!$L186),'Curva Forward'!$B$5:$B$13,0),MATCH(FY$4,'Curva Forward'!$C$4:$AN$4,0))),DA186)</f>
        <v>0</v>
      </c>
      <c r="FZ186" s="200">
        <f>AN186*AN$2*IF($FC186="V",1,-1)*IF($Q186="Fixo",(DB186-INDEX('Curva Forward'!$C$5:$AN$13,MATCH(CONCATENATE(BD_COMERCIAL!$K186," ",BD_COMERCIAL!$L186),'Curva Forward'!$B$5:$B$13,0),MATCH(FZ$4,'Curva Forward'!$C$4:$AN$4,0))),DB186)</f>
        <v>0</v>
      </c>
      <c r="GA186" s="200">
        <f>AO186*AO$2*IF($FC186="V",1,-1)*IF($Q186="Fixo",(DC186-INDEX('Curva Forward'!$C$5:$AN$13,MATCH(CONCATENATE(BD_COMERCIAL!$K186," ",BD_COMERCIAL!$L186),'Curva Forward'!$B$5:$B$13,0),MATCH(GA$4,'Curva Forward'!$C$4:$AN$4,0))),DC186)</f>
        <v>0</v>
      </c>
      <c r="GB186" s="200">
        <f>AP186*AP$2*IF($FC186="V",1,-1)*IF($Q186="Fixo",(DD186-INDEX('Curva Forward'!$C$5:$AN$13,MATCH(CONCATENATE(BD_COMERCIAL!$K186," ",BD_COMERCIAL!$L186),'Curva Forward'!$B$5:$B$13,0),MATCH(GB$4,'Curva Forward'!$C$4:$AN$4,0))),DD186)</f>
        <v>0</v>
      </c>
      <c r="GC186" s="200">
        <f>AQ186*AQ$2*IF($FC186="V",1,-1)*IF($Q186="Fixo",(DE186-INDEX('Curva Forward'!$C$5:$AN$13,MATCH(CONCATENATE(BD_COMERCIAL!$K186," ",BD_COMERCIAL!$L186),'Curva Forward'!$B$5:$B$13,0),MATCH(GC$4,'Curva Forward'!$C$4:$AN$4,0))),DE186)</f>
        <v>0</v>
      </c>
      <c r="GD186" s="200">
        <f>AR186*AR$2*IF($FC186="V",1,-1)*IF($Q186="Fixo",(DF186-INDEX('Curva Forward'!$C$5:$AN$13,MATCH(CONCATENATE(BD_COMERCIAL!$K186," ",BD_COMERCIAL!$L186),'Curva Forward'!$B$5:$B$13,0),MATCH(GD$4,'Curva Forward'!$C$4:$AN$4,0))),DF186)</f>
        <v>0</v>
      </c>
      <c r="GE186" s="200">
        <f>AS186*AS$2*IF($FC186="V",1,-1)*IF($Q186="Fixo",(DG186-INDEX('Curva Forward'!$C$5:$AN$13,MATCH(CONCATENATE(BD_COMERCIAL!$K186," ",BD_COMERCIAL!$L186),'Curva Forward'!$B$5:$B$13,0),MATCH(GE$4,'Curva Forward'!$C$4:$AN$4,0))),DG186)</f>
        <v>0</v>
      </c>
      <c r="GF186" s="200">
        <f>AT186*AT$2*IF($FC186="V",1,-1)*IF($Q186="Fixo",(DH186-INDEX('Curva Forward'!$C$5:$AN$13,MATCH(CONCATENATE(BD_COMERCIAL!$K186," ",BD_COMERCIAL!$L186),'Curva Forward'!$B$5:$B$13,0),MATCH(GF$4,'Curva Forward'!$C$4:$AN$4,0))),DH186)</f>
        <v>0</v>
      </c>
      <c r="GG186" s="200">
        <f>AU186*AU$2*IF($FC186="V",1,-1)*IF($Q186="Fixo",(DI186-INDEX('Curva Forward'!$C$5:$AN$13,MATCH(CONCATENATE(BD_COMERCIAL!$K186," ",BD_COMERCIAL!$L186),'Curva Forward'!$B$5:$B$13,0),MATCH(GG$4,'Curva Forward'!$C$4:$AN$4,0))),DI186)</f>
        <v>0</v>
      </c>
      <c r="GH186" s="200">
        <f>AV186*AV$2*IF($FC186="V",1,-1)*IF($Q186="Fixo",(DJ186-INDEX('Curva Forward'!$C$5:$AN$13,MATCH(CONCATENATE(BD_COMERCIAL!$K186," ",BD_COMERCIAL!$L186),'Curva Forward'!$B$5:$B$13,0),MATCH(GH$4,'Curva Forward'!$C$4:$AN$4,0))),DJ186)</f>
        <v>0</v>
      </c>
      <c r="GI186" s="200">
        <f>AW186*AW$2*IF($FC186="V",1,-1)*IF($Q186="Fixo",(DK186-INDEX('Curva Forward'!$C$5:$AN$13,MATCH(CONCATENATE(BD_COMERCIAL!$K186," ",BD_COMERCIAL!$L186),'Curva Forward'!$B$5:$B$13,0),MATCH(GI$4,'Curva Forward'!$C$4:$AN$4,0))),DK186)</f>
        <v>0</v>
      </c>
      <c r="GJ186" s="200">
        <f>AX186*AX$2*IF($FC186="V",1,-1)*IF($Q186="Fixo",(DL186-INDEX('Curva Forward'!$C$5:$AN$13,MATCH(CONCATENATE(BD_COMERCIAL!$K186," ",BD_COMERCIAL!$L186),'Curva Forward'!$B$5:$B$13,0),MATCH(GJ$4,'Curva Forward'!$C$4:$AN$4,0))),DL186)</f>
        <v>0</v>
      </c>
      <c r="GK186" s="200">
        <f>AY186*AY$2*IF($FC186="V",1,-1)*IF($Q186="Fixo",(DM186-INDEX('Curva Forward'!$C$5:$AN$13,MATCH(CONCATENATE(BD_COMERCIAL!$K186," ",BD_COMERCIAL!$L186),'Curva Forward'!$B$5:$B$13,0),MATCH(GK$4,'Curva Forward'!$C$4:$AN$4,0))),DM186)</f>
        <v>0</v>
      </c>
      <c r="GL186" s="200">
        <f>IF(EZ186="",0,CL186*CL$2*IF($FC186="V",1,-1)*IF($Q186="Fixo",(EZ186-INDEX('Curva Forward'!$C$5:$AN$13,MATCH(CONCATENATE(BD_COMERCIAL!$K186," ",BD_COMERCIAL!$L186),'Curva Forward'!$B$5:$B$13,0),MATCH(GL$4,'Curva Forward'!$C$4:$AN$4,0))),EZ186))</f>
        <v>0</v>
      </c>
      <c r="GM186" s="200">
        <f>IF(FA186="",0,CM186*CM$2*IF($FC186="V",1,-1)*IF($Q186="Fixo",(FA186-INDEX('Curva Forward'!$C$5:$AN$13,MATCH(CONCATENATE(BD_COMERCIAL!$K186," ",BD_COMERCIAL!$L186),'Curva Forward'!$B$5:$B$13,0),MATCH(GM$4,'Curva Forward'!$C$4:$AN$4,0))),FA186))</f>
        <v>0</v>
      </c>
      <c r="GN186" s="200">
        <f>IF(FB186="",0,CN186*CN$2*IF($FC186="V",1,-1)*IF($Q186="Fixo",(FB186-INDEX('Curva Forward'!$C$5:$AN$13,MATCH(CONCATENATE(BD_COMERCIAL!$K186," ",BD_COMERCIAL!$L186),'Curva Forward'!$B$5:$B$13,0),MATCH(GN$4,'Curva Forward'!$C$4:$AN$4,0))),FB186))</f>
        <v>0</v>
      </c>
      <c r="GO186" s="201">
        <f t="shared" ca="1" si="61"/>
        <v>0</v>
      </c>
      <c r="GP186" s="201">
        <f t="shared" ca="1" si="62"/>
        <v>0</v>
      </c>
    </row>
    <row r="187" spans="1:198" s="117" customFormat="1" x14ac:dyDescent="0.25">
      <c r="A187" s="6"/>
      <c r="B187" s="7" t="s">
        <v>532</v>
      </c>
      <c r="C187" s="8">
        <v>44579</v>
      </c>
      <c r="D187" s="9" t="s">
        <v>124</v>
      </c>
      <c r="E187" s="9" t="s">
        <v>125</v>
      </c>
      <c r="F187" s="113">
        <v>3780401000108</v>
      </c>
      <c r="G187" s="10" t="s">
        <v>147</v>
      </c>
      <c r="H187" s="113"/>
      <c r="I187" s="9" t="s">
        <v>139</v>
      </c>
      <c r="J187" s="166" t="s">
        <v>467</v>
      </c>
      <c r="K187" s="10" t="s">
        <v>127</v>
      </c>
      <c r="L187" s="84" t="s">
        <v>22</v>
      </c>
      <c r="M187" s="11">
        <v>44713</v>
      </c>
      <c r="N187" s="12">
        <v>44742</v>
      </c>
      <c r="O187" s="10">
        <v>15</v>
      </c>
      <c r="P187" s="84">
        <v>165</v>
      </c>
      <c r="Q187" s="84" t="s">
        <v>128</v>
      </c>
      <c r="R187" s="10" t="s">
        <v>129</v>
      </c>
      <c r="S187" s="14" t="s">
        <v>135</v>
      </c>
      <c r="T187" s="11"/>
      <c r="U187" s="12"/>
      <c r="V187" s="257" t="str">
        <f ca="1">IF(U187="","",
IF(U187="NA","",
IFERROR(VLOOKUP(EOMONTH(M187,-2)+1,IPCA!$A:$B,2,0),
VLOOKUP(EOMONTH(TODAY(),-2)+1,IPCA!$A:$B,2,0))/
VLOOKUP(EOMONTH(U187,-2)+1,IPCA!$A:$B,2,0)*
P187))</f>
        <v/>
      </c>
      <c r="W187" s="84"/>
      <c r="X187" s="13"/>
      <c r="Y187" s="166"/>
      <c r="Z187" s="107" t="s">
        <v>148</v>
      </c>
      <c r="AA187" s="108" t="s">
        <v>148</v>
      </c>
      <c r="AB187" s="15"/>
      <c r="AC187"/>
      <c r="AD187"/>
      <c r="AE187"/>
      <c r="AF187"/>
      <c r="AG187">
        <v>15</v>
      </c>
      <c r="AH187"/>
      <c r="AI187"/>
      <c r="AJ187"/>
      <c r="AK187"/>
      <c r="AL187"/>
      <c r="AM187" s="6"/>
      <c r="AN187" s="15"/>
      <c r="AO187"/>
      <c r="AP187"/>
      <c r="AQ187"/>
      <c r="AR187"/>
      <c r="AS187"/>
      <c r="AT187"/>
      <c r="AU187"/>
      <c r="AV187"/>
      <c r="AW187"/>
      <c r="AX187"/>
      <c r="AY187" s="6"/>
      <c r="AZ187" s="15"/>
      <c r="BA187"/>
      <c r="BB187"/>
      <c r="BC187"/>
      <c r="BD187"/>
      <c r="BE187"/>
      <c r="BF187"/>
      <c r="BG187"/>
      <c r="BH187"/>
      <c r="BI187"/>
      <c r="BJ187"/>
      <c r="BK187" s="6"/>
      <c r="BL187" s="15"/>
      <c r="BM187"/>
      <c r="BN187"/>
      <c r="BO187"/>
      <c r="BP187"/>
      <c r="BQ187"/>
      <c r="BR187"/>
      <c r="BS187"/>
      <c r="BT187"/>
      <c r="BU187"/>
      <c r="BV187"/>
      <c r="BW187" s="6"/>
      <c r="BX187" s="15"/>
      <c r="BY187"/>
      <c r="BZ187"/>
      <c r="CA187"/>
      <c r="CB187"/>
      <c r="CC187"/>
      <c r="CD187"/>
      <c r="CE187"/>
      <c r="CF187"/>
      <c r="CG187"/>
      <c r="CH187"/>
      <c r="CI187" s="6"/>
      <c r="CJ187" s="16">
        <f t="shared" si="46"/>
        <v>1.2328767123287672</v>
      </c>
      <c r="CK187" s="16" t="str">
        <f t="shared" si="47"/>
        <v/>
      </c>
      <c r="CL187" s="16" t="str">
        <f t="shared" si="48"/>
        <v/>
      </c>
      <c r="CM187" s="16" t="str">
        <f t="shared" si="49"/>
        <v/>
      </c>
      <c r="CN187" s="16" t="str">
        <f t="shared" si="50"/>
        <v/>
      </c>
      <c r="CO187" s="282"/>
      <c r="CP187" s="15"/>
      <c r="CQ187"/>
      <c r="CR187"/>
      <c r="CS187"/>
      <c r="CT187"/>
      <c r="CU187">
        <v>165</v>
      </c>
      <c r="CV187"/>
      <c r="CW187"/>
      <c r="CX187"/>
      <c r="CY187"/>
      <c r="CZ187"/>
      <c r="DA187" s="6"/>
      <c r="DB187" s="15"/>
      <c r="DC187"/>
      <c r="DD187"/>
      <c r="DE187"/>
      <c r="DF187"/>
      <c r="DG187"/>
      <c r="DH187"/>
      <c r="DI187"/>
      <c r="DJ187"/>
      <c r="DK187"/>
      <c r="DL187"/>
      <c r="DM187" s="6"/>
      <c r="DN187" s="15"/>
      <c r="DO187"/>
      <c r="DP187"/>
      <c r="DQ187"/>
      <c r="DR187"/>
      <c r="DS187"/>
      <c r="DT187"/>
      <c r="DU187"/>
      <c r="DV187"/>
      <c r="DW187"/>
      <c r="DX187"/>
      <c r="DY187" s="6"/>
      <c r="DZ187" s="15"/>
      <c r="EA187"/>
      <c r="EB187"/>
      <c r="EC187"/>
      <c r="ED187"/>
      <c r="EE187"/>
      <c r="EF187"/>
      <c r="EG187"/>
      <c r="EH187"/>
      <c r="EI187"/>
      <c r="EJ187"/>
      <c r="EK187" s="6"/>
      <c r="EL187" s="15"/>
      <c r="EM187"/>
      <c r="EN187"/>
      <c r="EO187"/>
      <c r="EP187"/>
      <c r="EQ187"/>
      <c r="ER187"/>
      <c r="ES187"/>
      <c r="ET187"/>
      <c r="EU187"/>
      <c r="EV187"/>
      <c r="EW187" s="6"/>
      <c r="EX187" s="16">
        <f t="shared" si="51"/>
        <v>13.561643835616438</v>
      </c>
      <c r="EY187" s="16" t="str">
        <f t="shared" si="52"/>
        <v/>
      </c>
      <c r="EZ187" s="16" t="str">
        <f t="shared" si="53"/>
        <v/>
      </c>
      <c r="FA187" s="16" t="str">
        <f t="shared" si="54"/>
        <v/>
      </c>
      <c r="FB187" s="160" t="str">
        <f t="shared" si="55"/>
        <v/>
      </c>
      <c r="FC187" t="s">
        <v>204</v>
      </c>
      <c r="FD187" s="20" t="s">
        <v>147</v>
      </c>
      <c r="FF187" s="209" t="s">
        <v>206</v>
      </c>
      <c r="FH187" s="284">
        <f t="shared" ca="1" si="56"/>
        <v>0</v>
      </c>
      <c r="FI187" s="208">
        <f t="shared" si="57"/>
        <v>0.96666666666666667</v>
      </c>
      <c r="FJ187"/>
      <c r="FK187" t="str">
        <f>IF($FC187="V",G187,E187)</f>
        <v>Portfólio</v>
      </c>
      <c r="FL187" s="201">
        <f t="shared" ca="1" si="59"/>
        <v>1177740</v>
      </c>
      <c r="FM187" s="201">
        <f t="shared" ca="1" si="60"/>
        <v>0</v>
      </c>
      <c r="FN187" s="200">
        <f>AB187*AB$2*IF($FC187="V",1,-1)*IF($Q187="Fixo",(CP187-INDEX('Curva Forward'!$C$5:$AN$13,MATCH(CONCATENATE(BD_COMERCIAL!$K187," ",BD_COMERCIAL!$L187),'Curva Forward'!$B$5:$B$13,0),MATCH(FN$4,'Curva Forward'!$C$4:$AN$4,0))),CP187)</f>
        <v>0</v>
      </c>
      <c r="FO187" s="200">
        <f>AC187*AC$2*IF($FC187="V",1,-1)*IF($Q187="Fixo",(CQ187-INDEX('Curva Forward'!$C$5:$AN$13,MATCH(CONCATENATE(BD_COMERCIAL!$K187," ",BD_COMERCIAL!$L187),'Curva Forward'!$B$5:$B$13,0),MATCH(FO$4,'Curva Forward'!$C$4:$AN$4,0))),CQ187)</f>
        <v>0</v>
      </c>
      <c r="FP187" s="200">
        <f>AD187*AD$2*IF($FC187="V",1,-1)*IF($Q187="Fixo",(CR187-INDEX('Curva Forward'!$C$5:$AN$13,MATCH(CONCATENATE(BD_COMERCIAL!$K187," ",BD_COMERCIAL!$L187),'Curva Forward'!$B$5:$B$13,0),MATCH(FP$4,'Curva Forward'!$C$4:$AN$4,0))),CR187)</f>
        <v>0</v>
      </c>
      <c r="FQ187" s="200">
        <f>AE187*AE$2*IF($FC187="V",1,-1)*IF($Q187="Fixo",(CS187-INDEX('Curva Forward'!$C$5:$AN$13,MATCH(CONCATENATE(BD_COMERCIAL!$K187," ",BD_COMERCIAL!$L187),'Curva Forward'!$B$5:$B$13,0),MATCH(FQ$4,'Curva Forward'!$C$4:$AN$4,0))),CS187)</f>
        <v>0</v>
      </c>
      <c r="FR187" s="200">
        <f>AF187*AF$2*IF($FC187="V",1,-1)*IF($Q187="Fixo",(CT187-INDEX('Curva Forward'!$C$5:$AN$13,MATCH(CONCATENATE(BD_COMERCIAL!$K187," ",BD_COMERCIAL!$L187),'Curva Forward'!$B$5:$B$13,0),MATCH(FR$4,'Curva Forward'!$C$4:$AN$4,0))),CT187)</f>
        <v>0</v>
      </c>
      <c r="FS187" s="200">
        <f>AG187*AG$2*IF($FC187="V",1,-1)*IF($Q187="Fixo",(CU187-INDEX('Curva Forward'!$C$5:$AN$13,MATCH(CONCATENATE(BD_COMERCIAL!$K187," ",BD_COMERCIAL!$L187),'Curva Forward'!$B$5:$B$13,0),MATCH(FS$4,'Curva Forward'!$C$4:$AN$4,0))),CU187)</f>
        <v>1177740</v>
      </c>
      <c r="FT187" s="200">
        <f>AH187*AH$2*IF($FC187="V",1,-1)*IF($Q187="Fixo",(CV187-INDEX('Curva Forward'!$C$5:$AN$13,MATCH(CONCATENATE(BD_COMERCIAL!$K187," ",BD_COMERCIAL!$L187),'Curva Forward'!$B$5:$B$13,0),MATCH(FT$4,'Curva Forward'!$C$4:$AN$4,0))),CV187)</f>
        <v>0</v>
      </c>
      <c r="FU187" s="200">
        <f>AI187*AI$2*IF($FC187="V",1,-1)*IF($Q187="Fixo",(CW187-INDEX('Curva Forward'!$C$5:$AN$13,MATCH(CONCATENATE(BD_COMERCIAL!$K187," ",BD_COMERCIAL!$L187),'Curva Forward'!$B$5:$B$13,0),MATCH(FU$4,'Curva Forward'!$C$4:$AN$4,0))),CW187)</f>
        <v>0</v>
      </c>
      <c r="FV187" s="200">
        <f>AJ187*AJ$2*IF($FC187="V",1,-1)*IF($Q187="Fixo",(CX187-INDEX('Curva Forward'!$C$5:$AN$13,MATCH(CONCATENATE(BD_COMERCIAL!$K187," ",BD_COMERCIAL!$L187),'Curva Forward'!$B$5:$B$13,0),MATCH(FV$4,'Curva Forward'!$C$4:$AN$4,0))),CX187)</f>
        <v>0</v>
      </c>
      <c r="FW187" s="200">
        <f>AK187*AK$2*IF($FC187="V",1,-1)*IF($Q187="Fixo",(CY187-INDEX('Curva Forward'!$C$5:$AN$13,MATCH(CONCATENATE(BD_COMERCIAL!$K187," ",BD_COMERCIAL!$L187),'Curva Forward'!$B$5:$B$13,0),MATCH(FW$4,'Curva Forward'!$C$4:$AN$4,0))),CY187)</f>
        <v>0</v>
      </c>
      <c r="FX187" s="200">
        <f>AL187*AL$2*IF($FC187="V",1,-1)*IF($Q187="Fixo",(CZ187-INDEX('Curva Forward'!$C$5:$AN$13,MATCH(CONCATENATE(BD_COMERCIAL!$K187," ",BD_COMERCIAL!$L187),'Curva Forward'!$B$5:$B$13,0),MATCH(FX$4,'Curva Forward'!$C$4:$AN$4,0))),CZ187)</f>
        <v>0</v>
      </c>
      <c r="FY187" s="200">
        <f>AM187*AM$2*IF($FC187="V",1,-1)*IF($Q187="Fixo",(DA187-INDEX('Curva Forward'!$C$5:$AN$13,MATCH(CONCATENATE(BD_COMERCIAL!$K187," ",BD_COMERCIAL!$L187),'Curva Forward'!$B$5:$B$13,0),MATCH(FY$4,'Curva Forward'!$C$4:$AN$4,0))),DA187)</f>
        <v>0</v>
      </c>
      <c r="FZ187" s="200">
        <f>AN187*AN$2*IF($FC187="V",1,-1)*IF($Q187="Fixo",(DB187-INDEX('Curva Forward'!$C$5:$AN$13,MATCH(CONCATENATE(BD_COMERCIAL!$K187," ",BD_COMERCIAL!$L187),'Curva Forward'!$B$5:$B$13,0),MATCH(FZ$4,'Curva Forward'!$C$4:$AN$4,0))),DB187)</f>
        <v>0</v>
      </c>
      <c r="GA187" s="200">
        <f>AO187*AO$2*IF($FC187="V",1,-1)*IF($Q187="Fixo",(DC187-INDEX('Curva Forward'!$C$5:$AN$13,MATCH(CONCATENATE(BD_COMERCIAL!$K187," ",BD_COMERCIAL!$L187),'Curva Forward'!$B$5:$B$13,0),MATCH(GA$4,'Curva Forward'!$C$4:$AN$4,0))),DC187)</f>
        <v>0</v>
      </c>
      <c r="GB187" s="200">
        <f>AP187*AP$2*IF($FC187="V",1,-1)*IF($Q187="Fixo",(DD187-INDEX('Curva Forward'!$C$5:$AN$13,MATCH(CONCATENATE(BD_COMERCIAL!$K187," ",BD_COMERCIAL!$L187),'Curva Forward'!$B$5:$B$13,0),MATCH(GB$4,'Curva Forward'!$C$4:$AN$4,0))),DD187)</f>
        <v>0</v>
      </c>
      <c r="GC187" s="200">
        <f>AQ187*AQ$2*IF($FC187="V",1,-1)*IF($Q187="Fixo",(DE187-INDEX('Curva Forward'!$C$5:$AN$13,MATCH(CONCATENATE(BD_COMERCIAL!$K187," ",BD_COMERCIAL!$L187),'Curva Forward'!$B$5:$B$13,0),MATCH(GC$4,'Curva Forward'!$C$4:$AN$4,0))),DE187)</f>
        <v>0</v>
      </c>
      <c r="GD187" s="200">
        <f>AR187*AR$2*IF($FC187="V",1,-1)*IF($Q187="Fixo",(DF187-INDEX('Curva Forward'!$C$5:$AN$13,MATCH(CONCATENATE(BD_COMERCIAL!$K187," ",BD_COMERCIAL!$L187),'Curva Forward'!$B$5:$B$13,0),MATCH(GD$4,'Curva Forward'!$C$4:$AN$4,0))),DF187)</f>
        <v>0</v>
      </c>
      <c r="GE187" s="200">
        <f>AS187*AS$2*IF($FC187="V",1,-1)*IF($Q187="Fixo",(DG187-INDEX('Curva Forward'!$C$5:$AN$13,MATCH(CONCATENATE(BD_COMERCIAL!$K187," ",BD_COMERCIAL!$L187),'Curva Forward'!$B$5:$B$13,0),MATCH(GE$4,'Curva Forward'!$C$4:$AN$4,0))),DG187)</f>
        <v>0</v>
      </c>
      <c r="GF187" s="200">
        <f>AT187*AT$2*IF($FC187="V",1,-1)*IF($Q187="Fixo",(DH187-INDEX('Curva Forward'!$C$5:$AN$13,MATCH(CONCATENATE(BD_COMERCIAL!$K187," ",BD_COMERCIAL!$L187),'Curva Forward'!$B$5:$B$13,0),MATCH(GF$4,'Curva Forward'!$C$4:$AN$4,0))),DH187)</f>
        <v>0</v>
      </c>
      <c r="GG187" s="200">
        <f>AU187*AU$2*IF($FC187="V",1,-1)*IF($Q187="Fixo",(DI187-INDEX('Curva Forward'!$C$5:$AN$13,MATCH(CONCATENATE(BD_COMERCIAL!$K187," ",BD_COMERCIAL!$L187),'Curva Forward'!$B$5:$B$13,0),MATCH(GG$4,'Curva Forward'!$C$4:$AN$4,0))),DI187)</f>
        <v>0</v>
      </c>
      <c r="GH187" s="200">
        <f>AV187*AV$2*IF($FC187="V",1,-1)*IF($Q187="Fixo",(DJ187-INDEX('Curva Forward'!$C$5:$AN$13,MATCH(CONCATENATE(BD_COMERCIAL!$K187," ",BD_COMERCIAL!$L187),'Curva Forward'!$B$5:$B$13,0),MATCH(GH$4,'Curva Forward'!$C$4:$AN$4,0))),DJ187)</f>
        <v>0</v>
      </c>
      <c r="GI187" s="200">
        <f>AW187*AW$2*IF($FC187="V",1,-1)*IF($Q187="Fixo",(DK187-INDEX('Curva Forward'!$C$5:$AN$13,MATCH(CONCATENATE(BD_COMERCIAL!$K187," ",BD_COMERCIAL!$L187),'Curva Forward'!$B$5:$B$13,0),MATCH(GI$4,'Curva Forward'!$C$4:$AN$4,0))),DK187)</f>
        <v>0</v>
      </c>
      <c r="GJ187" s="200">
        <f>AX187*AX$2*IF($FC187="V",1,-1)*IF($Q187="Fixo",(DL187-INDEX('Curva Forward'!$C$5:$AN$13,MATCH(CONCATENATE(BD_COMERCIAL!$K187," ",BD_COMERCIAL!$L187),'Curva Forward'!$B$5:$B$13,0),MATCH(GJ$4,'Curva Forward'!$C$4:$AN$4,0))),DL187)</f>
        <v>0</v>
      </c>
      <c r="GK187" s="200">
        <f>AY187*AY$2*IF($FC187="V",1,-1)*IF($Q187="Fixo",(DM187-INDEX('Curva Forward'!$C$5:$AN$13,MATCH(CONCATENATE(BD_COMERCIAL!$K187," ",BD_COMERCIAL!$L187),'Curva Forward'!$B$5:$B$13,0),MATCH(GK$4,'Curva Forward'!$C$4:$AN$4,0))),DM187)</f>
        <v>0</v>
      </c>
      <c r="GL187" s="200">
        <f>IF(EZ187="",0,CL187*CL$2*IF($FC187="V",1,-1)*IF($Q187="Fixo",(EZ187-INDEX('Curva Forward'!$C$5:$AN$13,MATCH(CONCATENATE(BD_COMERCIAL!$K187," ",BD_COMERCIAL!$L187),'Curva Forward'!$B$5:$B$13,0),MATCH(GL$4,'Curva Forward'!$C$4:$AN$4,0))),EZ187))</f>
        <v>0</v>
      </c>
      <c r="GM187" s="200">
        <f>IF(FA187="",0,CM187*CM$2*IF($FC187="V",1,-1)*IF($Q187="Fixo",(FA187-INDEX('Curva Forward'!$C$5:$AN$13,MATCH(CONCATENATE(BD_COMERCIAL!$K187," ",BD_COMERCIAL!$L187),'Curva Forward'!$B$5:$B$13,0),MATCH(GM$4,'Curva Forward'!$C$4:$AN$4,0))),FA187))</f>
        <v>0</v>
      </c>
      <c r="GN187" s="200">
        <f>IF(FB187="",0,CN187*CN$2*IF($FC187="V",1,-1)*IF($Q187="Fixo",(FB187-INDEX('Curva Forward'!$C$5:$AN$13,MATCH(CONCATENATE(BD_COMERCIAL!$K187," ",BD_COMERCIAL!$L187),'Curva Forward'!$B$5:$B$13,0),MATCH(GN$4,'Curva Forward'!$C$4:$AN$4,0))),FB187))</f>
        <v>0</v>
      </c>
      <c r="GO187" s="201">
        <f t="shared" ca="1" si="61"/>
        <v>0</v>
      </c>
      <c r="GP187" s="201">
        <f t="shared" ca="1" si="62"/>
        <v>0</v>
      </c>
    </row>
    <row r="188" spans="1:198" s="117" customFormat="1" x14ac:dyDescent="0.25">
      <c r="A188" s="6"/>
      <c r="B188" s="7" t="s">
        <v>533</v>
      </c>
      <c r="C188" s="8">
        <v>44580</v>
      </c>
      <c r="D188" s="9" t="s">
        <v>124</v>
      </c>
      <c r="E188" s="9" t="s">
        <v>125</v>
      </c>
      <c r="F188" s="113">
        <v>3780401000108</v>
      </c>
      <c r="G188" s="10" t="s">
        <v>223</v>
      </c>
      <c r="H188" s="113">
        <v>30902608000172</v>
      </c>
      <c r="I188" s="9" t="s">
        <v>126</v>
      </c>
      <c r="J188" s="166" t="s">
        <v>534</v>
      </c>
      <c r="K188" s="10" t="s">
        <v>127</v>
      </c>
      <c r="L188" s="84" t="s">
        <v>22</v>
      </c>
      <c r="M188" s="11">
        <v>44562</v>
      </c>
      <c r="N188" s="12">
        <v>44592</v>
      </c>
      <c r="O188" s="10">
        <v>5.2</v>
      </c>
      <c r="P188" s="84">
        <v>65</v>
      </c>
      <c r="Q188" s="84" t="s">
        <v>128</v>
      </c>
      <c r="R188" s="10" t="s">
        <v>129</v>
      </c>
      <c r="S188" s="14" t="s">
        <v>135</v>
      </c>
      <c r="T188" s="11"/>
      <c r="U188" s="12"/>
      <c r="V188" s="257" t="str">
        <f ca="1">IF(U188="","",
IF(U188="NA","",
IFERROR(VLOOKUP(EOMONTH(M188,-2)+1,IPCA!$A:$B,2,0),
VLOOKUP(EOMONTH(TODAY(),-2)+1,IPCA!$A:$B,2,0))/
VLOOKUP(EOMONTH(U188,-2)+1,IPCA!$A:$B,2,0)*
P188))</f>
        <v/>
      </c>
      <c r="W188" s="84"/>
      <c r="X188" s="13" t="s">
        <v>133</v>
      </c>
      <c r="Y188" s="166"/>
      <c r="Z188" s="107"/>
      <c r="AA188" s="108"/>
      <c r="AB188" s="15">
        <v>5.2</v>
      </c>
      <c r="AC188"/>
      <c r="AD188"/>
      <c r="AE188"/>
      <c r="AF188"/>
      <c r="AG188"/>
      <c r="AH188"/>
      <c r="AI188"/>
      <c r="AJ188"/>
      <c r="AK188"/>
      <c r="AL188"/>
      <c r="AM188" s="6"/>
      <c r="AN188" s="15"/>
      <c r="AO188"/>
      <c r="AP188"/>
      <c r="AQ188"/>
      <c r="AR188"/>
      <c r="AS188"/>
      <c r="AT188"/>
      <c r="AU188"/>
      <c r="AV188"/>
      <c r="AW188"/>
      <c r="AX188"/>
      <c r="AY188" s="6"/>
      <c r="AZ188" s="15"/>
      <c r="BA188"/>
      <c r="BB188"/>
      <c r="BC188"/>
      <c r="BD188"/>
      <c r="BE188"/>
      <c r="BF188"/>
      <c r="BG188"/>
      <c r="BH188"/>
      <c r="BI188"/>
      <c r="BJ188"/>
      <c r="BK188" s="6"/>
      <c r="BL188" s="15"/>
      <c r="BM188"/>
      <c r="BN188"/>
      <c r="BO188"/>
      <c r="BP188"/>
      <c r="BQ188"/>
      <c r="BR188"/>
      <c r="BS188"/>
      <c r="BT188"/>
      <c r="BU188"/>
      <c r="BV188"/>
      <c r="BW188" s="6"/>
      <c r="BX188" s="15"/>
      <c r="BY188"/>
      <c r="BZ188"/>
      <c r="CA188"/>
      <c r="CB188"/>
      <c r="CC188"/>
      <c r="CD188"/>
      <c r="CE188"/>
      <c r="CF188"/>
      <c r="CG188"/>
      <c r="CH188"/>
      <c r="CI188" s="6"/>
      <c r="CJ188" s="16">
        <f t="shared" si="46"/>
        <v>0.44164383561643838</v>
      </c>
      <c r="CK188" s="16" t="str">
        <f t="shared" si="47"/>
        <v/>
      </c>
      <c r="CL188" s="16" t="str">
        <f t="shared" si="48"/>
        <v/>
      </c>
      <c r="CM188" s="16" t="str">
        <f t="shared" si="49"/>
        <v/>
      </c>
      <c r="CN188" s="16" t="str">
        <f t="shared" si="50"/>
        <v/>
      </c>
      <c r="CO188" s="18"/>
      <c r="CP188" s="15">
        <v>65</v>
      </c>
      <c r="CQ188"/>
      <c r="CR188"/>
      <c r="CS188"/>
      <c r="CT188"/>
      <c r="CU188"/>
      <c r="CV188"/>
      <c r="CW188"/>
      <c r="CX188"/>
      <c r="CY188"/>
      <c r="CZ188"/>
      <c r="DA188" s="6"/>
      <c r="DB188" s="15"/>
      <c r="DC188"/>
      <c r="DD188"/>
      <c r="DE188"/>
      <c r="DF188"/>
      <c r="DG188"/>
      <c r="DH188"/>
      <c r="DI188"/>
      <c r="DJ188"/>
      <c r="DK188"/>
      <c r="DL188"/>
      <c r="DM188" s="6"/>
      <c r="DN188" s="15"/>
      <c r="DO188"/>
      <c r="DP188"/>
      <c r="DQ188"/>
      <c r="DR188"/>
      <c r="DS188"/>
      <c r="DT188"/>
      <c r="DU188"/>
      <c r="DV188"/>
      <c r="DW188"/>
      <c r="DX188"/>
      <c r="DY188" s="6"/>
      <c r="DZ188" s="15"/>
      <c r="EA188"/>
      <c r="EB188"/>
      <c r="EC188"/>
      <c r="ED188"/>
      <c r="EE188"/>
      <c r="EF188"/>
      <c r="EG188"/>
      <c r="EH188"/>
      <c r="EI188"/>
      <c r="EJ188"/>
      <c r="EK188" s="6"/>
      <c r="EL188" s="15"/>
      <c r="EM188"/>
      <c r="EN188"/>
      <c r="EO188"/>
      <c r="EP188"/>
      <c r="EQ188"/>
      <c r="ER188"/>
      <c r="ES188"/>
      <c r="ET188"/>
      <c r="EU188"/>
      <c r="EV188"/>
      <c r="EW188" s="6"/>
      <c r="EX188" s="16">
        <f t="shared" si="51"/>
        <v>5.5205479452054798</v>
      </c>
      <c r="EY188" s="16" t="str">
        <f t="shared" si="52"/>
        <v/>
      </c>
      <c r="EZ188" s="16" t="str">
        <f t="shared" si="53"/>
        <v/>
      </c>
      <c r="FA188" s="16" t="str">
        <f t="shared" si="54"/>
        <v/>
      </c>
      <c r="FB188" s="160" t="str">
        <f t="shared" si="55"/>
        <v/>
      </c>
      <c r="FC188" t="s">
        <v>204</v>
      </c>
      <c r="FD188" s="20" t="s">
        <v>126</v>
      </c>
      <c r="FF188" s="209" t="s">
        <v>206</v>
      </c>
      <c r="FH188" s="284">
        <f t="shared" ca="1" si="56"/>
        <v>0</v>
      </c>
      <c r="FI188" s="208">
        <f t="shared" si="57"/>
        <v>1</v>
      </c>
      <c r="FJ188"/>
      <c r="FK188" t="str">
        <f t="shared" si="58"/>
        <v>Evo Energia LTDA</v>
      </c>
      <c r="FL188" s="201">
        <f t="shared" ca="1" si="59"/>
        <v>0</v>
      </c>
      <c r="FM188" s="201">
        <f t="shared" ca="1" si="60"/>
        <v>0</v>
      </c>
      <c r="FN188" s="200">
        <f>AB188*AB$2*IF($FC188="V",1,-1)*IF($Q188="Fixo",(CP188-INDEX('Curva Forward'!$C$5:$AN$13,MATCH(CONCATENATE(BD_COMERCIAL!$K188," ",BD_COMERCIAL!$L188),'Curva Forward'!$B$5:$B$13,0),MATCH(FN$4,'Curva Forward'!$C$4:$AN$4,0))),CP188)</f>
        <v>0</v>
      </c>
      <c r="FO188" s="200">
        <f>AC188*AC$2*IF($FC188="V",1,-1)*IF($Q188="Fixo",(CQ188-INDEX('Curva Forward'!$C$5:$AN$13,MATCH(CONCATENATE(BD_COMERCIAL!$K188," ",BD_COMERCIAL!$L188),'Curva Forward'!$B$5:$B$13,0),MATCH(FO$4,'Curva Forward'!$C$4:$AN$4,0))),CQ188)</f>
        <v>0</v>
      </c>
      <c r="FP188" s="200">
        <f>AD188*AD$2*IF($FC188="V",1,-1)*IF($Q188="Fixo",(CR188-INDEX('Curva Forward'!$C$5:$AN$13,MATCH(CONCATENATE(BD_COMERCIAL!$K188," ",BD_COMERCIAL!$L188),'Curva Forward'!$B$5:$B$13,0),MATCH(FP$4,'Curva Forward'!$C$4:$AN$4,0))),CR188)</f>
        <v>0</v>
      </c>
      <c r="FQ188" s="200">
        <f>AE188*AE$2*IF($FC188="V",1,-1)*IF($Q188="Fixo",(CS188-INDEX('Curva Forward'!$C$5:$AN$13,MATCH(CONCATENATE(BD_COMERCIAL!$K188," ",BD_COMERCIAL!$L188),'Curva Forward'!$B$5:$B$13,0),MATCH(FQ$4,'Curva Forward'!$C$4:$AN$4,0))),CS188)</f>
        <v>0</v>
      </c>
      <c r="FR188" s="200">
        <f>AF188*AF$2*IF($FC188="V",1,-1)*IF($Q188="Fixo",(CT188-INDEX('Curva Forward'!$C$5:$AN$13,MATCH(CONCATENATE(BD_COMERCIAL!$K188," ",BD_COMERCIAL!$L188),'Curva Forward'!$B$5:$B$13,0),MATCH(FR$4,'Curva Forward'!$C$4:$AN$4,0))),CT188)</f>
        <v>0</v>
      </c>
      <c r="FS188" s="200">
        <f>AG188*AG$2*IF($FC188="V",1,-1)*IF($Q188="Fixo",(CU188-INDEX('Curva Forward'!$C$5:$AN$13,MATCH(CONCATENATE(BD_COMERCIAL!$K188," ",BD_COMERCIAL!$L188),'Curva Forward'!$B$5:$B$13,0),MATCH(FS$4,'Curva Forward'!$C$4:$AN$4,0))),CU188)</f>
        <v>0</v>
      </c>
      <c r="FT188" s="200">
        <f>AH188*AH$2*IF($FC188="V",1,-1)*IF($Q188="Fixo",(CV188-INDEX('Curva Forward'!$C$5:$AN$13,MATCH(CONCATENATE(BD_COMERCIAL!$K188," ",BD_COMERCIAL!$L188),'Curva Forward'!$B$5:$B$13,0),MATCH(FT$4,'Curva Forward'!$C$4:$AN$4,0))),CV188)</f>
        <v>0</v>
      </c>
      <c r="FU188" s="200">
        <f>AI188*AI$2*IF($FC188="V",1,-1)*IF($Q188="Fixo",(CW188-INDEX('Curva Forward'!$C$5:$AN$13,MATCH(CONCATENATE(BD_COMERCIAL!$K188," ",BD_COMERCIAL!$L188),'Curva Forward'!$B$5:$B$13,0),MATCH(FU$4,'Curva Forward'!$C$4:$AN$4,0))),CW188)</f>
        <v>0</v>
      </c>
      <c r="FV188" s="200">
        <f>AJ188*AJ$2*IF($FC188="V",1,-1)*IF($Q188="Fixo",(CX188-INDEX('Curva Forward'!$C$5:$AN$13,MATCH(CONCATENATE(BD_COMERCIAL!$K188," ",BD_COMERCIAL!$L188),'Curva Forward'!$B$5:$B$13,0),MATCH(FV$4,'Curva Forward'!$C$4:$AN$4,0))),CX188)</f>
        <v>0</v>
      </c>
      <c r="FW188" s="200">
        <f>AK188*AK$2*IF($FC188="V",1,-1)*IF($Q188="Fixo",(CY188-INDEX('Curva Forward'!$C$5:$AN$13,MATCH(CONCATENATE(BD_COMERCIAL!$K188," ",BD_COMERCIAL!$L188),'Curva Forward'!$B$5:$B$13,0),MATCH(FW$4,'Curva Forward'!$C$4:$AN$4,0))),CY188)</f>
        <v>0</v>
      </c>
      <c r="FX188" s="200">
        <f>AL188*AL$2*IF($FC188="V",1,-1)*IF($Q188="Fixo",(CZ188-INDEX('Curva Forward'!$C$5:$AN$13,MATCH(CONCATENATE(BD_COMERCIAL!$K188," ",BD_COMERCIAL!$L188),'Curva Forward'!$B$5:$B$13,0),MATCH(FX$4,'Curva Forward'!$C$4:$AN$4,0))),CZ188)</f>
        <v>0</v>
      </c>
      <c r="FY188" s="200">
        <f>AM188*AM$2*IF($FC188="V",1,-1)*IF($Q188="Fixo",(DA188-INDEX('Curva Forward'!$C$5:$AN$13,MATCH(CONCATENATE(BD_COMERCIAL!$K188," ",BD_COMERCIAL!$L188),'Curva Forward'!$B$5:$B$13,0),MATCH(FY$4,'Curva Forward'!$C$4:$AN$4,0))),DA188)</f>
        <v>0</v>
      </c>
      <c r="FZ188" s="200">
        <f>AN188*AN$2*IF($FC188="V",1,-1)*IF($Q188="Fixo",(DB188-INDEX('Curva Forward'!$C$5:$AN$13,MATCH(CONCATENATE(BD_COMERCIAL!$K188," ",BD_COMERCIAL!$L188),'Curva Forward'!$B$5:$B$13,0),MATCH(FZ$4,'Curva Forward'!$C$4:$AN$4,0))),DB188)</f>
        <v>0</v>
      </c>
      <c r="GA188" s="200">
        <f>AO188*AO$2*IF($FC188="V",1,-1)*IF($Q188="Fixo",(DC188-INDEX('Curva Forward'!$C$5:$AN$13,MATCH(CONCATENATE(BD_COMERCIAL!$K188," ",BD_COMERCIAL!$L188),'Curva Forward'!$B$5:$B$13,0),MATCH(GA$4,'Curva Forward'!$C$4:$AN$4,0))),DC188)</f>
        <v>0</v>
      </c>
      <c r="GB188" s="200">
        <f>AP188*AP$2*IF($FC188="V",1,-1)*IF($Q188="Fixo",(DD188-INDEX('Curva Forward'!$C$5:$AN$13,MATCH(CONCATENATE(BD_COMERCIAL!$K188," ",BD_COMERCIAL!$L188),'Curva Forward'!$B$5:$B$13,0),MATCH(GB$4,'Curva Forward'!$C$4:$AN$4,0))),DD188)</f>
        <v>0</v>
      </c>
      <c r="GC188" s="200">
        <f>AQ188*AQ$2*IF($FC188="V",1,-1)*IF($Q188="Fixo",(DE188-INDEX('Curva Forward'!$C$5:$AN$13,MATCH(CONCATENATE(BD_COMERCIAL!$K188," ",BD_COMERCIAL!$L188),'Curva Forward'!$B$5:$B$13,0),MATCH(GC$4,'Curva Forward'!$C$4:$AN$4,0))),DE188)</f>
        <v>0</v>
      </c>
      <c r="GD188" s="200">
        <f>AR188*AR$2*IF($FC188="V",1,-1)*IF($Q188="Fixo",(DF188-INDEX('Curva Forward'!$C$5:$AN$13,MATCH(CONCATENATE(BD_COMERCIAL!$K188," ",BD_COMERCIAL!$L188),'Curva Forward'!$B$5:$B$13,0),MATCH(GD$4,'Curva Forward'!$C$4:$AN$4,0))),DF188)</f>
        <v>0</v>
      </c>
      <c r="GE188" s="200">
        <f>AS188*AS$2*IF($FC188="V",1,-1)*IF($Q188="Fixo",(DG188-INDEX('Curva Forward'!$C$5:$AN$13,MATCH(CONCATENATE(BD_COMERCIAL!$K188," ",BD_COMERCIAL!$L188),'Curva Forward'!$B$5:$B$13,0),MATCH(GE$4,'Curva Forward'!$C$4:$AN$4,0))),DG188)</f>
        <v>0</v>
      </c>
      <c r="GF188" s="200">
        <f>AT188*AT$2*IF($FC188="V",1,-1)*IF($Q188="Fixo",(DH188-INDEX('Curva Forward'!$C$5:$AN$13,MATCH(CONCATENATE(BD_COMERCIAL!$K188," ",BD_COMERCIAL!$L188),'Curva Forward'!$B$5:$B$13,0),MATCH(GF$4,'Curva Forward'!$C$4:$AN$4,0))),DH188)</f>
        <v>0</v>
      </c>
      <c r="GG188" s="200">
        <f>AU188*AU$2*IF($FC188="V",1,-1)*IF($Q188="Fixo",(DI188-INDEX('Curva Forward'!$C$5:$AN$13,MATCH(CONCATENATE(BD_COMERCIAL!$K188," ",BD_COMERCIAL!$L188),'Curva Forward'!$B$5:$B$13,0),MATCH(GG$4,'Curva Forward'!$C$4:$AN$4,0))),DI188)</f>
        <v>0</v>
      </c>
      <c r="GH188" s="200">
        <f>AV188*AV$2*IF($FC188="V",1,-1)*IF($Q188="Fixo",(DJ188-INDEX('Curva Forward'!$C$5:$AN$13,MATCH(CONCATENATE(BD_COMERCIAL!$K188," ",BD_COMERCIAL!$L188),'Curva Forward'!$B$5:$B$13,0),MATCH(GH$4,'Curva Forward'!$C$4:$AN$4,0))),DJ188)</f>
        <v>0</v>
      </c>
      <c r="GI188" s="200">
        <f>AW188*AW$2*IF($FC188="V",1,-1)*IF($Q188="Fixo",(DK188-INDEX('Curva Forward'!$C$5:$AN$13,MATCH(CONCATENATE(BD_COMERCIAL!$K188," ",BD_COMERCIAL!$L188),'Curva Forward'!$B$5:$B$13,0),MATCH(GI$4,'Curva Forward'!$C$4:$AN$4,0))),DK188)</f>
        <v>0</v>
      </c>
      <c r="GJ188" s="200">
        <f>AX188*AX$2*IF($FC188="V",1,-1)*IF($Q188="Fixo",(DL188-INDEX('Curva Forward'!$C$5:$AN$13,MATCH(CONCATENATE(BD_COMERCIAL!$K188," ",BD_COMERCIAL!$L188),'Curva Forward'!$B$5:$B$13,0),MATCH(GJ$4,'Curva Forward'!$C$4:$AN$4,0))),DL188)</f>
        <v>0</v>
      </c>
      <c r="GK188" s="200">
        <f>AY188*AY$2*IF($FC188="V",1,-1)*IF($Q188="Fixo",(DM188-INDEX('Curva Forward'!$C$5:$AN$13,MATCH(CONCATENATE(BD_COMERCIAL!$K188," ",BD_COMERCIAL!$L188),'Curva Forward'!$B$5:$B$13,0),MATCH(GK$4,'Curva Forward'!$C$4:$AN$4,0))),DM188)</f>
        <v>0</v>
      </c>
      <c r="GL188" s="200">
        <f>IF(EZ188="",0,CL188*CL$2*IF($FC188="V",1,-1)*IF($Q188="Fixo",(EZ188-INDEX('Curva Forward'!$C$5:$AN$13,MATCH(CONCATENATE(BD_COMERCIAL!$K188," ",BD_COMERCIAL!$L188),'Curva Forward'!$B$5:$B$13,0),MATCH(GL$4,'Curva Forward'!$C$4:$AN$4,0))),EZ188))</f>
        <v>0</v>
      </c>
      <c r="GM188" s="200">
        <f>IF(FA188="",0,CM188*CM$2*IF($FC188="V",1,-1)*IF($Q188="Fixo",(FA188-INDEX('Curva Forward'!$C$5:$AN$13,MATCH(CONCATENATE(BD_COMERCIAL!$K188," ",BD_COMERCIAL!$L188),'Curva Forward'!$B$5:$B$13,0),MATCH(GM$4,'Curva Forward'!$C$4:$AN$4,0))),FA188))</f>
        <v>0</v>
      </c>
      <c r="GN188" s="200">
        <f>IF(FB188="",0,CN188*CN$2*IF($FC188="V",1,-1)*IF($Q188="Fixo",(FB188-INDEX('Curva Forward'!$C$5:$AN$13,MATCH(CONCATENATE(BD_COMERCIAL!$K188," ",BD_COMERCIAL!$L188),'Curva Forward'!$B$5:$B$13,0),MATCH(GN$4,'Curva Forward'!$C$4:$AN$4,0))),FB188))</f>
        <v>0</v>
      </c>
      <c r="GO188" s="201">
        <f t="shared" ca="1" si="61"/>
        <v>0</v>
      </c>
      <c r="GP188" s="201">
        <f t="shared" ca="1" si="62"/>
        <v>0</v>
      </c>
    </row>
    <row r="189" spans="1:198" s="117" customFormat="1" x14ac:dyDescent="0.25">
      <c r="A189" s="6"/>
      <c r="B189" s="7" t="s">
        <v>535</v>
      </c>
      <c r="C189" s="8">
        <v>44580</v>
      </c>
      <c r="D189" s="9" t="s">
        <v>124</v>
      </c>
      <c r="E189" s="9" t="s">
        <v>125</v>
      </c>
      <c r="F189" s="113">
        <v>3780401000108</v>
      </c>
      <c r="G189" s="10" t="s">
        <v>196</v>
      </c>
      <c r="H189" s="113">
        <v>26940979000171</v>
      </c>
      <c r="I189" s="9" t="s">
        <v>126</v>
      </c>
      <c r="J189" s="166" t="s">
        <v>467</v>
      </c>
      <c r="K189" s="10" t="s">
        <v>127</v>
      </c>
      <c r="L189" s="84" t="s">
        <v>22</v>
      </c>
      <c r="M189" s="11">
        <v>44621</v>
      </c>
      <c r="N189" s="12">
        <v>44651</v>
      </c>
      <c r="O189" s="10">
        <v>2</v>
      </c>
      <c r="P189" s="84">
        <v>130</v>
      </c>
      <c r="Q189" s="84" t="s">
        <v>128</v>
      </c>
      <c r="R189" s="10" t="s">
        <v>129</v>
      </c>
      <c r="S189" s="14" t="s">
        <v>135</v>
      </c>
      <c r="T189" s="11"/>
      <c r="U189" s="12"/>
      <c r="V189" s="257" t="str">
        <f ca="1">IF(U189="","",
IF(U189="NA","",
IFERROR(VLOOKUP(EOMONTH(M189,-2)+1,IPCA!$A:$B,2,0),
VLOOKUP(EOMONTH(TODAY(),-2)+1,IPCA!$A:$B,2,0))/
VLOOKUP(EOMONTH(U189,-2)+1,IPCA!$A:$B,2,0)*
P189))</f>
        <v/>
      </c>
      <c r="W189" s="84"/>
      <c r="X189" s="13" t="s">
        <v>6</v>
      </c>
      <c r="Y189" s="166"/>
      <c r="Z189" s="107"/>
      <c r="AA189" s="108"/>
      <c r="AB189" s="15"/>
      <c r="AC189"/>
      <c r="AD189">
        <v>2</v>
      </c>
      <c r="AE189"/>
      <c r="AF189"/>
      <c r="AG189"/>
      <c r="AH189"/>
      <c r="AI189"/>
      <c r="AJ189"/>
      <c r="AK189"/>
      <c r="AL189"/>
      <c r="AM189" s="6"/>
      <c r="AN189" s="15"/>
      <c r="AO189"/>
      <c r="AP189"/>
      <c r="AQ189"/>
      <c r="AR189"/>
      <c r="AS189"/>
      <c r="AT189"/>
      <c r="AU189"/>
      <c r="AV189"/>
      <c r="AW189"/>
      <c r="AX189"/>
      <c r="AY189" s="6"/>
      <c r="AZ189" s="15"/>
      <c r="BA189"/>
      <c r="BB189"/>
      <c r="BC189"/>
      <c r="BD189"/>
      <c r="BE189"/>
      <c r="BF189"/>
      <c r="BG189"/>
      <c r="BH189"/>
      <c r="BI189"/>
      <c r="BJ189"/>
      <c r="BK189" s="6"/>
      <c r="BL189" s="15"/>
      <c r="BM189"/>
      <c r="BN189"/>
      <c r="BO189"/>
      <c r="BP189"/>
      <c r="BQ189"/>
      <c r="BR189"/>
      <c r="BS189"/>
      <c r="BT189"/>
      <c r="BU189"/>
      <c r="BV189"/>
      <c r="BW189" s="6"/>
      <c r="BX189" s="15"/>
      <c r="BY189"/>
      <c r="BZ189"/>
      <c r="CA189"/>
      <c r="CB189"/>
      <c r="CC189"/>
      <c r="CD189"/>
      <c r="CE189"/>
      <c r="CF189"/>
      <c r="CG189"/>
      <c r="CH189"/>
      <c r="CI189" s="6"/>
      <c r="CJ189" s="16">
        <f t="shared" si="46"/>
        <v>0.16986301369863013</v>
      </c>
      <c r="CK189" s="16" t="str">
        <f t="shared" si="47"/>
        <v/>
      </c>
      <c r="CL189" s="16" t="str">
        <f t="shared" si="48"/>
        <v/>
      </c>
      <c r="CM189" s="16" t="str">
        <f t="shared" si="49"/>
        <v/>
      </c>
      <c r="CN189" s="16" t="str">
        <f t="shared" si="50"/>
        <v/>
      </c>
      <c r="CO189" s="18"/>
      <c r="CP189" s="15"/>
      <c r="CQ189"/>
      <c r="CR189">
        <v>130</v>
      </c>
      <c r="CS189"/>
      <c r="CT189"/>
      <c r="CU189"/>
      <c r="CV189"/>
      <c r="CW189"/>
      <c r="CX189"/>
      <c r="CY189"/>
      <c r="CZ189"/>
      <c r="DA189" s="6"/>
      <c r="DB189" s="15"/>
      <c r="DC189"/>
      <c r="DD189"/>
      <c r="DE189"/>
      <c r="DF189"/>
      <c r="DG189"/>
      <c r="DH189"/>
      <c r="DI189"/>
      <c r="DJ189"/>
      <c r="DK189"/>
      <c r="DL189"/>
      <c r="DM189" s="6"/>
      <c r="DN189" s="15"/>
      <c r="DO189"/>
      <c r="DP189"/>
      <c r="DQ189"/>
      <c r="DR189"/>
      <c r="DS189"/>
      <c r="DT189"/>
      <c r="DU189"/>
      <c r="DV189"/>
      <c r="DW189"/>
      <c r="DX189"/>
      <c r="DY189" s="6"/>
      <c r="DZ189" s="15"/>
      <c r="EA189"/>
      <c r="EB189"/>
      <c r="EC189"/>
      <c r="ED189"/>
      <c r="EE189"/>
      <c r="EF189"/>
      <c r="EG189"/>
      <c r="EH189"/>
      <c r="EI189"/>
      <c r="EJ189"/>
      <c r="EK189" s="6"/>
      <c r="EL189" s="15"/>
      <c r="EM189"/>
      <c r="EN189"/>
      <c r="EO189"/>
      <c r="EP189"/>
      <c r="EQ189"/>
      <c r="ER189"/>
      <c r="ES189"/>
      <c r="ET189"/>
      <c r="EU189"/>
      <c r="EV189"/>
      <c r="EW189" s="6"/>
      <c r="EX189" s="16">
        <f t="shared" si="51"/>
        <v>11.04109589041096</v>
      </c>
      <c r="EY189" s="16" t="str">
        <f t="shared" si="52"/>
        <v/>
      </c>
      <c r="EZ189" s="16" t="str">
        <f t="shared" si="53"/>
        <v/>
      </c>
      <c r="FA189" s="16" t="str">
        <f t="shared" si="54"/>
        <v/>
      </c>
      <c r="FB189" s="160" t="str">
        <f t="shared" si="55"/>
        <v/>
      </c>
      <c r="FC189" t="s">
        <v>204</v>
      </c>
      <c r="FD189" s="20" t="s">
        <v>126</v>
      </c>
      <c r="FF189" s="209" t="s">
        <v>206</v>
      </c>
      <c r="FH189" s="284">
        <f t="shared" ca="1" si="56"/>
        <v>0</v>
      </c>
      <c r="FI189" s="208">
        <f t="shared" si="57"/>
        <v>1</v>
      </c>
      <c r="FJ189"/>
      <c r="FK189" t="str">
        <f t="shared" si="58"/>
        <v>Esfera Comercializadora de Energia Ltda</v>
      </c>
      <c r="FL189" s="201">
        <f t="shared" ca="1" si="59"/>
        <v>108624</v>
      </c>
      <c r="FM189" s="201">
        <f t="shared" ca="1" si="60"/>
        <v>0</v>
      </c>
      <c r="FN189" s="200">
        <f>AB189*AB$2*IF($FC189="V",1,-1)*IF($Q189="Fixo",(CP189-INDEX('Curva Forward'!$C$5:$AN$13,MATCH(CONCATENATE(BD_COMERCIAL!$K189," ",BD_COMERCIAL!$L189),'Curva Forward'!$B$5:$B$13,0),MATCH(FN$4,'Curva Forward'!$C$4:$AN$4,0))),CP189)</f>
        <v>0</v>
      </c>
      <c r="FO189" s="200">
        <f>AC189*AC$2*IF($FC189="V",1,-1)*IF($Q189="Fixo",(CQ189-INDEX('Curva Forward'!$C$5:$AN$13,MATCH(CONCATENATE(BD_COMERCIAL!$K189," ",BD_COMERCIAL!$L189),'Curva Forward'!$B$5:$B$13,0),MATCH(FO$4,'Curva Forward'!$C$4:$AN$4,0))),CQ189)</f>
        <v>0</v>
      </c>
      <c r="FP189" s="200">
        <f>AD189*AD$2*IF($FC189="V",1,-1)*IF($Q189="Fixo",(CR189-INDEX('Curva Forward'!$C$5:$AN$13,MATCH(CONCATENATE(BD_COMERCIAL!$K189," ",BD_COMERCIAL!$L189),'Curva Forward'!$B$5:$B$13,0),MATCH(FP$4,'Curva Forward'!$C$4:$AN$4,0))),CR189)</f>
        <v>108624</v>
      </c>
      <c r="FQ189" s="200">
        <f>AE189*AE$2*IF($FC189="V",1,-1)*IF($Q189="Fixo",(CS189-INDEX('Curva Forward'!$C$5:$AN$13,MATCH(CONCATENATE(BD_COMERCIAL!$K189," ",BD_COMERCIAL!$L189),'Curva Forward'!$B$5:$B$13,0),MATCH(FQ$4,'Curva Forward'!$C$4:$AN$4,0))),CS189)</f>
        <v>0</v>
      </c>
      <c r="FR189" s="200">
        <f>AF189*AF$2*IF($FC189="V",1,-1)*IF($Q189="Fixo",(CT189-INDEX('Curva Forward'!$C$5:$AN$13,MATCH(CONCATENATE(BD_COMERCIAL!$K189," ",BD_COMERCIAL!$L189),'Curva Forward'!$B$5:$B$13,0),MATCH(FR$4,'Curva Forward'!$C$4:$AN$4,0))),CT189)</f>
        <v>0</v>
      </c>
      <c r="FS189" s="200">
        <f>AG189*AG$2*IF($FC189="V",1,-1)*IF($Q189="Fixo",(CU189-INDEX('Curva Forward'!$C$5:$AN$13,MATCH(CONCATENATE(BD_COMERCIAL!$K189," ",BD_COMERCIAL!$L189),'Curva Forward'!$B$5:$B$13,0),MATCH(FS$4,'Curva Forward'!$C$4:$AN$4,0))),CU189)</f>
        <v>0</v>
      </c>
      <c r="FT189" s="200">
        <f>AH189*AH$2*IF($FC189="V",1,-1)*IF($Q189="Fixo",(CV189-INDEX('Curva Forward'!$C$5:$AN$13,MATCH(CONCATENATE(BD_COMERCIAL!$K189," ",BD_COMERCIAL!$L189),'Curva Forward'!$B$5:$B$13,0),MATCH(FT$4,'Curva Forward'!$C$4:$AN$4,0))),CV189)</f>
        <v>0</v>
      </c>
      <c r="FU189" s="200">
        <f>AI189*AI$2*IF($FC189="V",1,-1)*IF($Q189="Fixo",(CW189-INDEX('Curva Forward'!$C$5:$AN$13,MATCH(CONCATENATE(BD_COMERCIAL!$K189," ",BD_COMERCIAL!$L189),'Curva Forward'!$B$5:$B$13,0),MATCH(FU$4,'Curva Forward'!$C$4:$AN$4,0))),CW189)</f>
        <v>0</v>
      </c>
      <c r="FV189" s="200">
        <f>AJ189*AJ$2*IF($FC189="V",1,-1)*IF($Q189="Fixo",(CX189-INDEX('Curva Forward'!$C$5:$AN$13,MATCH(CONCATENATE(BD_COMERCIAL!$K189," ",BD_COMERCIAL!$L189),'Curva Forward'!$B$5:$B$13,0),MATCH(FV$4,'Curva Forward'!$C$4:$AN$4,0))),CX189)</f>
        <v>0</v>
      </c>
      <c r="FW189" s="200">
        <f>AK189*AK$2*IF($FC189="V",1,-1)*IF($Q189="Fixo",(CY189-INDEX('Curva Forward'!$C$5:$AN$13,MATCH(CONCATENATE(BD_COMERCIAL!$K189," ",BD_COMERCIAL!$L189),'Curva Forward'!$B$5:$B$13,0),MATCH(FW$4,'Curva Forward'!$C$4:$AN$4,0))),CY189)</f>
        <v>0</v>
      </c>
      <c r="FX189" s="200">
        <f>AL189*AL$2*IF($FC189="V",1,-1)*IF($Q189="Fixo",(CZ189-INDEX('Curva Forward'!$C$5:$AN$13,MATCH(CONCATENATE(BD_COMERCIAL!$K189," ",BD_COMERCIAL!$L189),'Curva Forward'!$B$5:$B$13,0),MATCH(FX$4,'Curva Forward'!$C$4:$AN$4,0))),CZ189)</f>
        <v>0</v>
      </c>
      <c r="FY189" s="200">
        <f>AM189*AM$2*IF($FC189="V",1,-1)*IF($Q189="Fixo",(DA189-INDEX('Curva Forward'!$C$5:$AN$13,MATCH(CONCATENATE(BD_COMERCIAL!$K189," ",BD_COMERCIAL!$L189),'Curva Forward'!$B$5:$B$13,0),MATCH(FY$4,'Curva Forward'!$C$4:$AN$4,0))),DA189)</f>
        <v>0</v>
      </c>
      <c r="FZ189" s="200">
        <f>AN189*AN$2*IF($FC189="V",1,-1)*IF($Q189="Fixo",(DB189-INDEX('Curva Forward'!$C$5:$AN$13,MATCH(CONCATENATE(BD_COMERCIAL!$K189," ",BD_COMERCIAL!$L189),'Curva Forward'!$B$5:$B$13,0),MATCH(FZ$4,'Curva Forward'!$C$4:$AN$4,0))),DB189)</f>
        <v>0</v>
      </c>
      <c r="GA189" s="200">
        <f>AO189*AO$2*IF($FC189="V",1,-1)*IF($Q189="Fixo",(DC189-INDEX('Curva Forward'!$C$5:$AN$13,MATCH(CONCATENATE(BD_COMERCIAL!$K189," ",BD_COMERCIAL!$L189),'Curva Forward'!$B$5:$B$13,0),MATCH(GA$4,'Curva Forward'!$C$4:$AN$4,0))),DC189)</f>
        <v>0</v>
      </c>
      <c r="GB189" s="200">
        <f>AP189*AP$2*IF($FC189="V",1,-1)*IF($Q189="Fixo",(DD189-INDEX('Curva Forward'!$C$5:$AN$13,MATCH(CONCATENATE(BD_COMERCIAL!$K189," ",BD_COMERCIAL!$L189),'Curva Forward'!$B$5:$B$13,0),MATCH(GB$4,'Curva Forward'!$C$4:$AN$4,0))),DD189)</f>
        <v>0</v>
      </c>
      <c r="GC189" s="200">
        <f>AQ189*AQ$2*IF($FC189="V",1,-1)*IF($Q189="Fixo",(DE189-INDEX('Curva Forward'!$C$5:$AN$13,MATCH(CONCATENATE(BD_COMERCIAL!$K189," ",BD_COMERCIAL!$L189),'Curva Forward'!$B$5:$B$13,0),MATCH(GC$4,'Curva Forward'!$C$4:$AN$4,0))),DE189)</f>
        <v>0</v>
      </c>
      <c r="GD189" s="200">
        <f>AR189*AR$2*IF($FC189="V",1,-1)*IF($Q189="Fixo",(DF189-INDEX('Curva Forward'!$C$5:$AN$13,MATCH(CONCATENATE(BD_COMERCIAL!$K189," ",BD_COMERCIAL!$L189),'Curva Forward'!$B$5:$B$13,0),MATCH(GD$4,'Curva Forward'!$C$4:$AN$4,0))),DF189)</f>
        <v>0</v>
      </c>
      <c r="GE189" s="200">
        <f>AS189*AS$2*IF($FC189="V",1,-1)*IF($Q189="Fixo",(DG189-INDEX('Curva Forward'!$C$5:$AN$13,MATCH(CONCATENATE(BD_COMERCIAL!$K189," ",BD_COMERCIAL!$L189),'Curva Forward'!$B$5:$B$13,0),MATCH(GE$4,'Curva Forward'!$C$4:$AN$4,0))),DG189)</f>
        <v>0</v>
      </c>
      <c r="GF189" s="200">
        <f>AT189*AT$2*IF($FC189="V",1,-1)*IF($Q189="Fixo",(DH189-INDEX('Curva Forward'!$C$5:$AN$13,MATCH(CONCATENATE(BD_COMERCIAL!$K189," ",BD_COMERCIAL!$L189),'Curva Forward'!$B$5:$B$13,0),MATCH(GF$4,'Curva Forward'!$C$4:$AN$4,0))),DH189)</f>
        <v>0</v>
      </c>
      <c r="GG189" s="200">
        <f>AU189*AU$2*IF($FC189="V",1,-1)*IF($Q189="Fixo",(DI189-INDEX('Curva Forward'!$C$5:$AN$13,MATCH(CONCATENATE(BD_COMERCIAL!$K189," ",BD_COMERCIAL!$L189),'Curva Forward'!$B$5:$B$13,0),MATCH(GG$4,'Curva Forward'!$C$4:$AN$4,0))),DI189)</f>
        <v>0</v>
      </c>
      <c r="GH189" s="200">
        <f>AV189*AV$2*IF($FC189="V",1,-1)*IF($Q189="Fixo",(DJ189-INDEX('Curva Forward'!$C$5:$AN$13,MATCH(CONCATENATE(BD_COMERCIAL!$K189," ",BD_COMERCIAL!$L189),'Curva Forward'!$B$5:$B$13,0),MATCH(GH$4,'Curva Forward'!$C$4:$AN$4,0))),DJ189)</f>
        <v>0</v>
      </c>
      <c r="GI189" s="200">
        <f>AW189*AW$2*IF($FC189="V",1,-1)*IF($Q189="Fixo",(DK189-INDEX('Curva Forward'!$C$5:$AN$13,MATCH(CONCATENATE(BD_COMERCIAL!$K189," ",BD_COMERCIAL!$L189),'Curva Forward'!$B$5:$B$13,0),MATCH(GI$4,'Curva Forward'!$C$4:$AN$4,0))),DK189)</f>
        <v>0</v>
      </c>
      <c r="GJ189" s="200">
        <f>AX189*AX$2*IF($FC189="V",1,-1)*IF($Q189="Fixo",(DL189-INDEX('Curva Forward'!$C$5:$AN$13,MATCH(CONCATENATE(BD_COMERCIAL!$K189," ",BD_COMERCIAL!$L189),'Curva Forward'!$B$5:$B$13,0),MATCH(GJ$4,'Curva Forward'!$C$4:$AN$4,0))),DL189)</f>
        <v>0</v>
      </c>
      <c r="GK189" s="200">
        <f>AY189*AY$2*IF($FC189="V",1,-1)*IF($Q189="Fixo",(DM189-INDEX('Curva Forward'!$C$5:$AN$13,MATCH(CONCATENATE(BD_COMERCIAL!$K189," ",BD_COMERCIAL!$L189),'Curva Forward'!$B$5:$B$13,0),MATCH(GK$4,'Curva Forward'!$C$4:$AN$4,0))),DM189)</f>
        <v>0</v>
      </c>
      <c r="GL189" s="200">
        <f>IF(EZ189="",0,CL189*CL$2*IF($FC189="V",1,-1)*IF($Q189="Fixo",(EZ189-INDEX('Curva Forward'!$C$5:$AN$13,MATCH(CONCATENATE(BD_COMERCIAL!$K189," ",BD_COMERCIAL!$L189),'Curva Forward'!$B$5:$B$13,0),MATCH(GL$4,'Curva Forward'!$C$4:$AN$4,0))),EZ189))</f>
        <v>0</v>
      </c>
      <c r="GM189" s="200">
        <f>IF(FA189="",0,CM189*CM$2*IF($FC189="V",1,-1)*IF($Q189="Fixo",(FA189-INDEX('Curva Forward'!$C$5:$AN$13,MATCH(CONCATENATE(BD_COMERCIAL!$K189," ",BD_COMERCIAL!$L189),'Curva Forward'!$B$5:$B$13,0),MATCH(GM$4,'Curva Forward'!$C$4:$AN$4,0))),FA189))</f>
        <v>0</v>
      </c>
      <c r="GN189" s="200">
        <f>IF(FB189="",0,CN189*CN$2*IF($FC189="V",1,-1)*IF($Q189="Fixo",(FB189-INDEX('Curva Forward'!$C$5:$AN$13,MATCH(CONCATENATE(BD_COMERCIAL!$K189," ",BD_COMERCIAL!$L189),'Curva Forward'!$B$5:$B$13,0),MATCH(GN$4,'Curva Forward'!$C$4:$AN$4,0))),FB189))</f>
        <v>0</v>
      </c>
      <c r="GO189" s="201">
        <f t="shared" ca="1" si="61"/>
        <v>0</v>
      </c>
      <c r="GP189" s="201">
        <f t="shared" ca="1" si="62"/>
        <v>0</v>
      </c>
    </row>
    <row r="190" spans="1:198" s="117" customFormat="1" x14ac:dyDescent="0.25">
      <c r="A190" s="6"/>
      <c r="B190" s="7" t="s">
        <v>536</v>
      </c>
      <c r="C190" s="8">
        <v>44580</v>
      </c>
      <c r="D190" s="9" t="s">
        <v>124</v>
      </c>
      <c r="E190" s="9" t="s">
        <v>125</v>
      </c>
      <c r="F190" s="113">
        <v>3780401000108</v>
      </c>
      <c r="G190" s="10" t="s">
        <v>235</v>
      </c>
      <c r="H190" s="113">
        <v>9149503000360</v>
      </c>
      <c r="I190" s="9" t="s">
        <v>126</v>
      </c>
      <c r="J190" s="166" t="s">
        <v>534</v>
      </c>
      <c r="K190" s="10" t="s">
        <v>127</v>
      </c>
      <c r="L190" s="84" t="s">
        <v>22</v>
      </c>
      <c r="M190" s="11">
        <v>44743</v>
      </c>
      <c r="N190" s="12">
        <v>44773</v>
      </c>
      <c r="O190" s="10">
        <v>5</v>
      </c>
      <c r="P190" s="84">
        <v>240</v>
      </c>
      <c r="Q190" s="84" t="s">
        <v>128</v>
      </c>
      <c r="R190" s="10" t="s">
        <v>129</v>
      </c>
      <c r="S190" s="14" t="s">
        <v>135</v>
      </c>
      <c r="T190" s="11"/>
      <c r="U190" s="12"/>
      <c r="V190" s="257" t="str">
        <f ca="1">IF(U190="","",
IF(U190="NA","",
IFERROR(VLOOKUP(EOMONTH(M190,-2)+1,IPCA!$A:$B,2,0),
VLOOKUP(EOMONTH(TODAY(),-2)+1,IPCA!$A:$B,2,0))/
VLOOKUP(EOMONTH(U190,-2)+1,IPCA!$A:$B,2,0)*
P190))</f>
        <v/>
      </c>
      <c r="W190" s="84"/>
      <c r="X190" s="13" t="s">
        <v>133</v>
      </c>
      <c r="Y190" s="166"/>
      <c r="Z190" s="107"/>
      <c r="AA190" s="108"/>
      <c r="AB190" s="15"/>
      <c r="AC190"/>
      <c r="AD190"/>
      <c r="AE190"/>
      <c r="AF190"/>
      <c r="AG190"/>
      <c r="AH190">
        <v>5</v>
      </c>
      <c r="AI190"/>
      <c r="AJ190"/>
      <c r="AK190"/>
      <c r="AL190"/>
      <c r="AM190" s="6"/>
      <c r="AN190" s="15"/>
      <c r="AO190"/>
      <c r="AP190"/>
      <c r="AQ190"/>
      <c r="AR190"/>
      <c r="AS190"/>
      <c r="AT190"/>
      <c r="AU190"/>
      <c r="AV190"/>
      <c r="AW190"/>
      <c r="AX190"/>
      <c r="AY190" s="6"/>
      <c r="AZ190" s="15"/>
      <c r="BA190"/>
      <c r="BB190"/>
      <c r="BC190"/>
      <c r="BD190"/>
      <c r="BE190"/>
      <c r="BF190"/>
      <c r="BG190"/>
      <c r="BH190"/>
      <c r="BI190"/>
      <c r="BJ190"/>
      <c r="BK190" s="6"/>
      <c r="BL190" s="15"/>
      <c r="BM190"/>
      <c r="BN190"/>
      <c r="BO190"/>
      <c r="BP190"/>
      <c r="BQ190"/>
      <c r="BR190"/>
      <c r="BS190"/>
      <c r="BT190"/>
      <c r="BU190"/>
      <c r="BV190"/>
      <c r="BW190" s="6"/>
      <c r="BX190" s="15"/>
      <c r="BY190"/>
      <c r="BZ190"/>
      <c r="CA190"/>
      <c r="CB190"/>
      <c r="CC190"/>
      <c r="CD190"/>
      <c r="CE190"/>
      <c r="CF190"/>
      <c r="CG190"/>
      <c r="CH190"/>
      <c r="CI190" s="6"/>
      <c r="CJ190" s="16">
        <f t="shared" si="46"/>
        <v>0.42465753424657532</v>
      </c>
      <c r="CK190" s="16" t="str">
        <f t="shared" si="47"/>
        <v/>
      </c>
      <c r="CL190" s="16" t="str">
        <f t="shared" si="48"/>
        <v/>
      </c>
      <c r="CM190" s="16" t="str">
        <f t="shared" si="49"/>
        <v/>
      </c>
      <c r="CN190" s="16" t="str">
        <f t="shared" si="50"/>
        <v/>
      </c>
      <c r="CO190" s="18"/>
      <c r="CP190" s="15"/>
      <c r="CQ190"/>
      <c r="CR190"/>
      <c r="CS190"/>
      <c r="CT190"/>
      <c r="CU190"/>
      <c r="CV190">
        <v>240</v>
      </c>
      <c r="CW190"/>
      <c r="CX190"/>
      <c r="CY190"/>
      <c r="CZ190"/>
      <c r="DA190" s="6"/>
      <c r="DB190" s="15"/>
      <c r="DC190"/>
      <c r="DD190"/>
      <c r="DE190"/>
      <c r="DF190"/>
      <c r="DG190"/>
      <c r="DH190"/>
      <c r="DI190"/>
      <c r="DJ190"/>
      <c r="DK190"/>
      <c r="DL190"/>
      <c r="DM190" s="6"/>
      <c r="DN190" s="15"/>
      <c r="DO190"/>
      <c r="DP190"/>
      <c r="DQ190"/>
      <c r="DR190"/>
      <c r="DS190"/>
      <c r="DT190"/>
      <c r="DU190"/>
      <c r="DV190"/>
      <c r="DW190"/>
      <c r="DX190"/>
      <c r="DY190" s="6"/>
      <c r="DZ190" s="15"/>
      <c r="EA190"/>
      <c r="EB190"/>
      <c r="EC190"/>
      <c r="ED190"/>
      <c r="EE190"/>
      <c r="EF190"/>
      <c r="EG190"/>
      <c r="EH190"/>
      <c r="EI190"/>
      <c r="EJ190"/>
      <c r="EK190" s="6"/>
      <c r="EL190" s="15"/>
      <c r="EM190"/>
      <c r="EN190"/>
      <c r="EO190"/>
      <c r="EP190"/>
      <c r="EQ190"/>
      <c r="ER190"/>
      <c r="ES190"/>
      <c r="ET190"/>
      <c r="EU190"/>
      <c r="EV190"/>
      <c r="EW190" s="6"/>
      <c r="EX190" s="16">
        <f t="shared" si="51"/>
        <v>20.383561643835616</v>
      </c>
      <c r="EY190" s="16" t="str">
        <f t="shared" si="52"/>
        <v/>
      </c>
      <c r="EZ190" s="16" t="str">
        <f t="shared" si="53"/>
        <v/>
      </c>
      <c r="FA190" s="16" t="str">
        <f t="shared" si="54"/>
        <v/>
      </c>
      <c r="FB190" s="160" t="str">
        <f t="shared" si="55"/>
        <v/>
      </c>
      <c r="FC190" t="s">
        <v>204</v>
      </c>
      <c r="FD190" s="20" t="s">
        <v>126</v>
      </c>
      <c r="FF190" s="209" t="s">
        <v>206</v>
      </c>
      <c r="FH190" s="284">
        <f t="shared" ca="1" si="56"/>
        <v>0</v>
      </c>
      <c r="FI190" s="208">
        <f t="shared" si="57"/>
        <v>1</v>
      </c>
      <c r="FJ190"/>
      <c r="FK190" t="str">
        <f t="shared" si="58"/>
        <v>OMEGA GERACAO S.A.</v>
      </c>
      <c r="FL190" s="201">
        <f t="shared" ca="1" si="59"/>
        <v>644862</v>
      </c>
      <c r="FM190" s="201">
        <f t="shared" ca="1" si="60"/>
        <v>0</v>
      </c>
      <c r="FN190" s="200">
        <f>AB190*AB$2*IF($FC190="V",1,-1)*IF($Q190="Fixo",(CP190-INDEX('Curva Forward'!$C$5:$AN$13,MATCH(CONCATENATE(BD_COMERCIAL!$K190," ",BD_COMERCIAL!$L190),'Curva Forward'!$B$5:$B$13,0),MATCH(FN$4,'Curva Forward'!$C$4:$AN$4,0))),CP190)</f>
        <v>0</v>
      </c>
      <c r="FO190" s="200">
        <f>AC190*AC$2*IF($FC190="V",1,-1)*IF($Q190="Fixo",(CQ190-INDEX('Curva Forward'!$C$5:$AN$13,MATCH(CONCATENATE(BD_COMERCIAL!$K190," ",BD_COMERCIAL!$L190),'Curva Forward'!$B$5:$B$13,0),MATCH(FO$4,'Curva Forward'!$C$4:$AN$4,0))),CQ190)</f>
        <v>0</v>
      </c>
      <c r="FP190" s="200">
        <f>AD190*AD$2*IF($FC190="V",1,-1)*IF($Q190="Fixo",(CR190-INDEX('Curva Forward'!$C$5:$AN$13,MATCH(CONCATENATE(BD_COMERCIAL!$K190," ",BD_COMERCIAL!$L190),'Curva Forward'!$B$5:$B$13,0),MATCH(FP$4,'Curva Forward'!$C$4:$AN$4,0))),CR190)</f>
        <v>0</v>
      </c>
      <c r="FQ190" s="200">
        <f>AE190*AE$2*IF($FC190="V",1,-1)*IF($Q190="Fixo",(CS190-INDEX('Curva Forward'!$C$5:$AN$13,MATCH(CONCATENATE(BD_COMERCIAL!$K190," ",BD_COMERCIAL!$L190),'Curva Forward'!$B$5:$B$13,0),MATCH(FQ$4,'Curva Forward'!$C$4:$AN$4,0))),CS190)</f>
        <v>0</v>
      </c>
      <c r="FR190" s="200">
        <f>AF190*AF$2*IF($FC190="V",1,-1)*IF($Q190="Fixo",(CT190-INDEX('Curva Forward'!$C$5:$AN$13,MATCH(CONCATENATE(BD_COMERCIAL!$K190," ",BD_COMERCIAL!$L190),'Curva Forward'!$B$5:$B$13,0),MATCH(FR$4,'Curva Forward'!$C$4:$AN$4,0))),CT190)</f>
        <v>0</v>
      </c>
      <c r="FS190" s="200">
        <f>AG190*AG$2*IF($FC190="V",1,-1)*IF($Q190="Fixo",(CU190-INDEX('Curva Forward'!$C$5:$AN$13,MATCH(CONCATENATE(BD_COMERCIAL!$K190," ",BD_COMERCIAL!$L190),'Curva Forward'!$B$5:$B$13,0),MATCH(FS$4,'Curva Forward'!$C$4:$AN$4,0))),CU190)</f>
        <v>0</v>
      </c>
      <c r="FT190" s="200">
        <f>AH190*AH$2*IF($FC190="V",1,-1)*IF($Q190="Fixo",(CV190-INDEX('Curva Forward'!$C$5:$AN$13,MATCH(CONCATENATE(BD_COMERCIAL!$K190," ",BD_COMERCIAL!$L190),'Curva Forward'!$B$5:$B$13,0),MATCH(FT$4,'Curva Forward'!$C$4:$AN$4,0))),CV190)</f>
        <v>644862</v>
      </c>
      <c r="FU190" s="200">
        <f>AI190*AI$2*IF($FC190="V",1,-1)*IF($Q190="Fixo",(CW190-INDEX('Curva Forward'!$C$5:$AN$13,MATCH(CONCATENATE(BD_COMERCIAL!$K190," ",BD_COMERCIAL!$L190),'Curva Forward'!$B$5:$B$13,0),MATCH(FU$4,'Curva Forward'!$C$4:$AN$4,0))),CW190)</f>
        <v>0</v>
      </c>
      <c r="FV190" s="200">
        <f>AJ190*AJ$2*IF($FC190="V",1,-1)*IF($Q190="Fixo",(CX190-INDEX('Curva Forward'!$C$5:$AN$13,MATCH(CONCATENATE(BD_COMERCIAL!$K190," ",BD_COMERCIAL!$L190),'Curva Forward'!$B$5:$B$13,0),MATCH(FV$4,'Curva Forward'!$C$4:$AN$4,0))),CX190)</f>
        <v>0</v>
      </c>
      <c r="FW190" s="200">
        <f>AK190*AK$2*IF($FC190="V",1,-1)*IF($Q190="Fixo",(CY190-INDEX('Curva Forward'!$C$5:$AN$13,MATCH(CONCATENATE(BD_COMERCIAL!$K190," ",BD_COMERCIAL!$L190),'Curva Forward'!$B$5:$B$13,0),MATCH(FW$4,'Curva Forward'!$C$4:$AN$4,0))),CY190)</f>
        <v>0</v>
      </c>
      <c r="FX190" s="200">
        <f>AL190*AL$2*IF($FC190="V",1,-1)*IF($Q190="Fixo",(CZ190-INDEX('Curva Forward'!$C$5:$AN$13,MATCH(CONCATENATE(BD_COMERCIAL!$K190," ",BD_COMERCIAL!$L190),'Curva Forward'!$B$5:$B$13,0),MATCH(FX$4,'Curva Forward'!$C$4:$AN$4,0))),CZ190)</f>
        <v>0</v>
      </c>
      <c r="FY190" s="200">
        <f>AM190*AM$2*IF($FC190="V",1,-1)*IF($Q190="Fixo",(DA190-INDEX('Curva Forward'!$C$5:$AN$13,MATCH(CONCATENATE(BD_COMERCIAL!$K190," ",BD_COMERCIAL!$L190),'Curva Forward'!$B$5:$B$13,0),MATCH(FY$4,'Curva Forward'!$C$4:$AN$4,0))),DA190)</f>
        <v>0</v>
      </c>
      <c r="FZ190" s="200">
        <f>AN190*AN$2*IF($FC190="V",1,-1)*IF($Q190="Fixo",(DB190-INDEX('Curva Forward'!$C$5:$AN$13,MATCH(CONCATENATE(BD_COMERCIAL!$K190," ",BD_COMERCIAL!$L190),'Curva Forward'!$B$5:$B$13,0),MATCH(FZ$4,'Curva Forward'!$C$4:$AN$4,0))),DB190)</f>
        <v>0</v>
      </c>
      <c r="GA190" s="200">
        <f>AO190*AO$2*IF($FC190="V",1,-1)*IF($Q190="Fixo",(DC190-INDEX('Curva Forward'!$C$5:$AN$13,MATCH(CONCATENATE(BD_COMERCIAL!$K190," ",BD_COMERCIAL!$L190),'Curva Forward'!$B$5:$B$13,0),MATCH(GA$4,'Curva Forward'!$C$4:$AN$4,0))),DC190)</f>
        <v>0</v>
      </c>
      <c r="GB190" s="200">
        <f>AP190*AP$2*IF($FC190="V",1,-1)*IF($Q190="Fixo",(DD190-INDEX('Curva Forward'!$C$5:$AN$13,MATCH(CONCATENATE(BD_COMERCIAL!$K190," ",BD_COMERCIAL!$L190),'Curva Forward'!$B$5:$B$13,0),MATCH(GB$4,'Curva Forward'!$C$4:$AN$4,0))),DD190)</f>
        <v>0</v>
      </c>
      <c r="GC190" s="200">
        <f>AQ190*AQ$2*IF($FC190="V",1,-1)*IF($Q190="Fixo",(DE190-INDEX('Curva Forward'!$C$5:$AN$13,MATCH(CONCATENATE(BD_COMERCIAL!$K190," ",BD_COMERCIAL!$L190),'Curva Forward'!$B$5:$B$13,0),MATCH(GC$4,'Curva Forward'!$C$4:$AN$4,0))),DE190)</f>
        <v>0</v>
      </c>
      <c r="GD190" s="200">
        <f>AR190*AR$2*IF($FC190="V",1,-1)*IF($Q190="Fixo",(DF190-INDEX('Curva Forward'!$C$5:$AN$13,MATCH(CONCATENATE(BD_COMERCIAL!$K190," ",BD_COMERCIAL!$L190),'Curva Forward'!$B$5:$B$13,0),MATCH(GD$4,'Curva Forward'!$C$4:$AN$4,0))),DF190)</f>
        <v>0</v>
      </c>
      <c r="GE190" s="200">
        <f>AS190*AS$2*IF($FC190="V",1,-1)*IF($Q190="Fixo",(DG190-INDEX('Curva Forward'!$C$5:$AN$13,MATCH(CONCATENATE(BD_COMERCIAL!$K190," ",BD_COMERCIAL!$L190),'Curva Forward'!$B$5:$B$13,0),MATCH(GE$4,'Curva Forward'!$C$4:$AN$4,0))),DG190)</f>
        <v>0</v>
      </c>
      <c r="GF190" s="200">
        <f>AT190*AT$2*IF($FC190="V",1,-1)*IF($Q190="Fixo",(DH190-INDEX('Curva Forward'!$C$5:$AN$13,MATCH(CONCATENATE(BD_COMERCIAL!$K190," ",BD_COMERCIAL!$L190),'Curva Forward'!$B$5:$B$13,0),MATCH(GF$4,'Curva Forward'!$C$4:$AN$4,0))),DH190)</f>
        <v>0</v>
      </c>
      <c r="GG190" s="200">
        <f>AU190*AU$2*IF($FC190="V",1,-1)*IF($Q190="Fixo",(DI190-INDEX('Curva Forward'!$C$5:$AN$13,MATCH(CONCATENATE(BD_COMERCIAL!$K190," ",BD_COMERCIAL!$L190),'Curva Forward'!$B$5:$B$13,0),MATCH(GG$4,'Curva Forward'!$C$4:$AN$4,0))),DI190)</f>
        <v>0</v>
      </c>
      <c r="GH190" s="200">
        <f>AV190*AV$2*IF($FC190="V",1,-1)*IF($Q190="Fixo",(DJ190-INDEX('Curva Forward'!$C$5:$AN$13,MATCH(CONCATENATE(BD_COMERCIAL!$K190," ",BD_COMERCIAL!$L190),'Curva Forward'!$B$5:$B$13,0),MATCH(GH$4,'Curva Forward'!$C$4:$AN$4,0))),DJ190)</f>
        <v>0</v>
      </c>
      <c r="GI190" s="200">
        <f>AW190*AW$2*IF($FC190="V",1,-1)*IF($Q190="Fixo",(DK190-INDEX('Curva Forward'!$C$5:$AN$13,MATCH(CONCATENATE(BD_COMERCIAL!$K190," ",BD_COMERCIAL!$L190),'Curva Forward'!$B$5:$B$13,0),MATCH(GI$4,'Curva Forward'!$C$4:$AN$4,0))),DK190)</f>
        <v>0</v>
      </c>
      <c r="GJ190" s="200">
        <f>AX190*AX$2*IF($FC190="V",1,-1)*IF($Q190="Fixo",(DL190-INDEX('Curva Forward'!$C$5:$AN$13,MATCH(CONCATENATE(BD_COMERCIAL!$K190," ",BD_COMERCIAL!$L190),'Curva Forward'!$B$5:$B$13,0),MATCH(GJ$4,'Curva Forward'!$C$4:$AN$4,0))),DL190)</f>
        <v>0</v>
      </c>
      <c r="GK190" s="200">
        <f>AY190*AY$2*IF($FC190="V",1,-1)*IF($Q190="Fixo",(DM190-INDEX('Curva Forward'!$C$5:$AN$13,MATCH(CONCATENATE(BD_COMERCIAL!$K190," ",BD_COMERCIAL!$L190),'Curva Forward'!$B$5:$B$13,0),MATCH(GK$4,'Curva Forward'!$C$4:$AN$4,0))),DM190)</f>
        <v>0</v>
      </c>
      <c r="GL190" s="200">
        <f>IF(EZ190="",0,CL190*CL$2*IF($FC190="V",1,-1)*IF($Q190="Fixo",(EZ190-INDEX('Curva Forward'!$C$5:$AN$13,MATCH(CONCATENATE(BD_COMERCIAL!$K190," ",BD_COMERCIAL!$L190),'Curva Forward'!$B$5:$B$13,0),MATCH(GL$4,'Curva Forward'!$C$4:$AN$4,0))),EZ190))</f>
        <v>0</v>
      </c>
      <c r="GM190" s="200">
        <f>IF(FA190="",0,CM190*CM$2*IF($FC190="V",1,-1)*IF($Q190="Fixo",(FA190-INDEX('Curva Forward'!$C$5:$AN$13,MATCH(CONCATENATE(BD_COMERCIAL!$K190," ",BD_COMERCIAL!$L190),'Curva Forward'!$B$5:$B$13,0),MATCH(GM$4,'Curva Forward'!$C$4:$AN$4,0))),FA190))</f>
        <v>0</v>
      </c>
      <c r="GN190" s="200">
        <f>IF(FB190="",0,CN190*CN$2*IF($FC190="V",1,-1)*IF($Q190="Fixo",(FB190-INDEX('Curva Forward'!$C$5:$AN$13,MATCH(CONCATENATE(BD_COMERCIAL!$K190," ",BD_COMERCIAL!$L190),'Curva Forward'!$B$5:$B$13,0),MATCH(GN$4,'Curva Forward'!$C$4:$AN$4,0))),FB190))</f>
        <v>0</v>
      </c>
      <c r="GO190" s="201">
        <f t="shared" ca="1" si="61"/>
        <v>0</v>
      </c>
      <c r="GP190" s="201">
        <f t="shared" ca="1" si="62"/>
        <v>0</v>
      </c>
    </row>
    <row r="191" spans="1:198" s="117" customFormat="1" x14ac:dyDescent="0.25">
      <c r="A191" s="6"/>
      <c r="B191" s="7" t="s">
        <v>537</v>
      </c>
      <c r="C191" s="8">
        <v>44580</v>
      </c>
      <c r="D191" s="9" t="s">
        <v>131</v>
      </c>
      <c r="E191" s="9" t="s">
        <v>202</v>
      </c>
      <c r="F191" s="113">
        <v>18483400000160</v>
      </c>
      <c r="G191" s="10" t="s">
        <v>125</v>
      </c>
      <c r="H191" s="113">
        <v>3780401000108</v>
      </c>
      <c r="I191" s="9" t="s">
        <v>126</v>
      </c>
      <c r="J191" s="166" t="s">
        <v>534</v>
      </c>
      <c r="K191" s="10" t="s">
        <v>127</v>
      </c>
      <c r="L191" s="84" t="s">
        <v>22</v>
      </c>
      <c r="M191" s="11">
        <v>44743</v>
      </c>
      <c r="N191" s="12">
        <v>44834</v>
      </c>
      <c r="O191" s="10">
        <v>2</v>
      </c>
      <c r="P191" s="84">
        <v>239</v>
      </c>
      <c r="Q191" s="84" t="s">
        <v>128</v>
      </c>
      <c r="R191" s="10" t="s">
        <v>129</v>
      </c>
      <c r="S191" s="14" t="s">
        <v>135</v>
      </c>
      <c r="T191" s="11"/>
      <c r="U191" s="12"/>
      <c r="V191" s="257" t="str">
        <f ca="1">IF(U191="","",
IF(U191="NA","",
IFERROR(VLOOKUP(EOMONTH(M191,-2)+1,IPCA!$A:$B,2,0),
VLOOKUP(EOMONTH(TODAY(),-2)+1,IPCA!$A:$B,2,0))/
VLOOKUP(EOMONTH(U191,-2)+1,IPCA!$A:$B,2,0)*
P191))</f>
        <v/>
      </c>
      <c r="W191" s="84"/>
      <c r="X191" s="13" t="s">
        <v>133</v>
      </c>
      <c r="Y191" s="166"/>
      <c r="Z191" s="107"/>
      <c r="AA191" s="108"/>
      <c r="AB191" s="15"/>
      <c r="AC191"/>
      <c r="AD191"/>
      <c r="AE191"/>
      <c r="AF191"/>
      <c r="AG191"/>
      <c r="AH191">
        <v>2</v>
      </c>
      <c r="AI191">
        <v>2</v>
      </c>
      <c r="AJ191">
        <v>2</v>
      </c>
      <c r="AK191"/>
      <c r="AL191"/>
      <c r="AM191" s="6"/>
      <c r="AN191" s="15"/>
      <c r="AO191"/>
      <c r="AP191"/>
      <c r="AQ191"/>
      <c r="AR191"/>
      <c r="AS191"/>
      <c r="AT191"/>
      <c r="AU191"/>
      <c r="AV191"/>
      <c r="AW191"/>
      <c r="AX191"/>
      <c r="AY191" s="6"/>
      <c r="AZ191" s="15"/>
      <c r="BA191"/>
      <c r="BB191"/>
      <c r="BC191"/>
      <c r="BD191"/>
      <c r="BE191"/>
      <c r="BF191"/>
      <c r="BG191"/>
      <c r="BH191"/>
      <c r="BI191"/>
      <c r="BJ191"/>
      <c r="BK191" s="6"/>
      <c r="BL191" s="15"/>
      <c r="BM191"/>
      <c r="BN191"/>
      <c r="BO191"/>
      <c r="BP191"/>
      <c r="BQ191"/>
      <c r="BR191"/>
      <c r="BS191"/>
      <c r="BT191"/>
      <c r="BU191"/>
      <c r="BV191"/>
      <c r="BW191" s="6"/>
      <c r="BX191" s="15"/>
      <c r="BY191"/>
      <c r="BZ191"/>
      <c r="CA191"/>
      <c r="CB191"/>
      <c r="CC191"/>
      <c r="CD191"/>
      <c r="CE191"/>
      <c r="CF191"/>
      <c r="CG191"/>
      <c r="CH191"/>
      <c r="CI191" s="6"/>
      <c r="CJ191" s="16">
        <f t="shared" si="46"/>
        <v>0.50410958904109593</v>
      </c>
      <c r="CK191" s="16" t="str">
        <f t="shared" si="47"/>
        <v/>
      </c>
      <c r="CL191" s="16" t="str">
        <f t="shared" si="48"/>
        <v/>
      </c>
      <c r="CM191" s="16" t="str">
        <f t="shared" si="49"/>
        <v/>
      </c>
      <c r="CN191" s="16" t="str">
        <f t="shared" si="50"/>
        <v/>
      </c>
      <c r="CO191" s="18"/>
      <c r="CP191" s="15"/>
      <c r="CQ191"/>
      <c r="CR191"/>
      <c r="CS191"/>
      <c r="CT191"/>
      <c r="CU191"/>
      <c r="CV191">
        <v>239</v>
      </c>
      <c r="CW191">
        <v>239</v>
      </c>
      <c r="CX191">
        <v>239</v>
      </c>
      <c r="CY191"/>
      <c r="CZ191"/>
      <c r="DA191" s="6"/>
      <c r="DB191" s="15"/>
      <c r="DC191"/>
      <c r="DD191"/>
      <c r="DE191"/>
      <c r="DF191"/>
      <c r="DG191"/>
      <c r="DH191"/>
      <c r="DI191"/>
      <c r="DJ191"/>
      <c r="DK191"/>
      <c r="DL191"/>
      <c r="DM191" s="6"/>
      <c r="DN191" s="15"/>
      <c r="DO191"/>
      <c r="DP191"/>
      <c r="DQ191"/>
      <c r="DR191"/>
      <c r="DS191"/>
      <c r="DT191"/>
      <c r="DU191"/>
      <c r="DV191"/>
      <c r="DW191"/>
      <c r="DX191"/>
      <c r="DY191" s="6"/>
      <c r="DZ191" s="15"/>
      <c r="EA191"/>
      <c r="EB191"/>
      <c r="EC191"/>
      <c r="ED191"/>
      <c r="EE191"/>
      <c r="EF191"/>
      <c r="EG191"/>
      <c r="EH191"/>
      <c r="EI191"/>
      <c r="EJ191"/>
      <c r="EK191" s="6"/>
      <c r="EL191" s="15"/>
      <c r="EM191"/>
      <c r="EN191"/>
      <c r="EO191"/>
      <c r="EP191"/>
      <c r="EQ191"/>
      <c r="ER191"/>
      <c r="ES191"/>
      <c r="ET191"/>
      <c r="EU191"/>
      <c r="EV191"/>
      <c r="EW191" s="6"/>
      <c r="EX191" s="16">
        <f t="shared" si="51"/>
        <v>60.241095890410961</v>
      </c>
      <c r="EY191" s="16" t="str">
        <f t="shared" si="52"/>
        <v/>
      </c>
      <c r="EZ191" s="16" t="str">
        <f t="shared" si="53"/>
        <v/>
      </c>
      <c r="FA191" s="16" t="str">
        <f t="shared" si="54"/>
        <v/>
      </c>
      <c r="FB191" s="160" t="str">
        <f t="shared" si="55"/>
        <v/>
      </c>
      <c r="FC191" t="s">
        <v>205</v>
      </c>
      <c r="FD191" s="20" t="s">
        <v>126</v>
      </c>
      <c r="FF191" s="209" t="s">
        <v>206</v>
      </c>
      <c r="FH191" s="284">
        <f t="shared" ca="1" si="56"/>
        <v>0</v>
      </c>
      <c r="FI191" s="208">
        <f t="shared" si="57"/>
        <v>3.0333333333333332</v>
      </c>
      <c r="FJ191"/>
      <c r="FK191" t="str">
        <f t="shared" si="58"/>
        <v>Genial Energy Comercializadora de Energia Elétrica Ltda</v>
      </c>
      <c r="FL191" s="201">
        <f t="shared" ca="1" si="59"/>
        <v>-711688.8</v>
      </c>
      <c r="FM191" s="201">
        <f t="shared" ca="1" si="60"/>
        <v>0</v>
      </c>
      <c r="FN191" s="200">
        <f>AB191*AB$2*IF($FC191="V",1,-1)*IF($Q191="Fixo",(CP191-INDEX('Curva Forward'!$C$5:$AN$13,MATCH(CONCATENATE(BD_COMERCIAL!$K191," ",BD_COMERCIAL!$L191),'Curva Forward'!$B$5:$B$13,0),MATCH(FN$4,'Curva Forward'!$C$4:$AN$4,0))),CP191)</f>
        <v>0</v>
      </c>
      <c r="FO191" s="200">
        <f>AC191*AC$2*IF($FC191="V",1,-1)*IF($Q191="Fixo",(CQ191-INDEX('Curva Forward'!$C$5:$AN$13,MATCH(CONCATENATE(BD_COMERCIAL!$K191," ",BD_COMERCIAL!$L191),'Curva Forward'!$B$5:$B$13,0),MATCH(FO$4,'Curva Forward'!$C$4:$AN$4,0))),CQ191)</f>
        <v>0</v>
      </c>
      <c r="FP191" s="200">
        <f>AD191*AD$2*IF($FC191="V",1,-1)*IF($Q191="Fixo",(CR191-INDEX('Curva Forward'!$C$5:$AN$13,MATCH(CONCATENATE(BD_COMERCIAL!$K191," ",BD_COMERCIAL!$L191),'Curva Forward'!$B$5:$B$13,0),MATCH(FP$4,'Curva Forward'!$C$4:$AN$4,0))),CR191)</f>
        <v>0</v>
      </c>
      <c r="FQ191" s="200">
        <f>AE191*AE$2*IF($FC191="V",1,-1)*IF($Q191="Fixo",(CS191-INDEX('Curva Forward'!$C$5:$AN$13,MATCH(CONCATENATE(BD_COMERCIAL!$K191," ",BD_COMERCIAL!$L191),'Curva Forward'!$B$5:$B$13,0),MATCH(FQ$4,'Curva Forward'!$C$4:$AN$4,0))),CS191)</f>
        <v>0</v>
      </c>
      <c r="FR191" s="200">
        <f>AF191*AF$2*IF($FC191="V",1,-1)*IF($Q191="Fixo",(CT191-INDEX('Curva Forward'!$C$5:$AN$13,MATCH(CONCATENATE(BD_COMERCIAL!$K191," ",BD_COMERCIAL!$L191),'Curva Forward'!$B$5:$B$13,0),MATCH(FR$4,'Curva Forward'!$C$4:$AN$4,0))),CT191)</f>
        <v>0</v>
      </c>
      <c r="FS191" s="200">
        <f>AG191*AG$2*IF($FC191="V",1,-1)*IF($Q191="Fixo",(CU191-INDEX('Curva Forward'!$C$5:$AN$13,MATCH(CONCATENATE(BD_COMERCIAL!$K191," ",BD_COMERCIAL!$L191),'Curva Forward'!$B$5:$B$13,0),MATCH(FS$4,'Curva Forward'!$C$4:$AN$4,0))),CU191)</f>
        <v>0</v>
      </c>
      <c r="FT191" s="200">
        <f>AH191*AH$2*IF($FC191="V",1,-1)*IF($Q191="Fixo",(CV191-INDEX('Curva Forward'!$C$5:$AN$13,MATCH(CONCATENATE(BD_COMERCIAL!$K191," ",BD_COMERCIAL!$L191),'Curva Forward'!$B$5:$B$13,0),MATCH(FT$4,'Curva Forward'!$C$4:$AN$4,0))),CV191)</f>
        <v>-256456.8</v>
      </c>
      <c r="FU191" s="200">
        <f>AI191*AI$2*IF($FC191="V",1,-1)*IF($Q191="Fixo",(CW191-INDEX('Curva Forward'!$C$5:$AN$13,MATCH(CONCATENATE(BD_COMERCIAL!$K191," ",BD_COMERCIAL!$L191),'Curva Forward'!$B$5:$B$13,0),MATCH(FU$4,'Curva Forward'!$C$4:$AN$4,0))),CW191)</f>
        <v>-229152</v>
      </c>
      <c r="FV191" s="200">
        <f>AJ191*AJ$2*IF($FC191="V",1,-1)*IF($Q191="Fixo",(CX191-INDEX('Curva Forward'!$C$5:$AN$13,MATCH(CONCATENATE(BD_COMERCIAL!$K191," ",BD_COMERCIAL!$L191),'Curva Forward'!$B$5:$B$13,0),MATCH(FV$4,'Curva Forward'!$C$4:$AN$4,0))),CX191)</f>
        <v>-226080</v>
      </c>
      <c r="FW191" s="200">
        <f>AK191*AK$2*IF($FC191="V",1,-1)*IF($Q191="Fixo",(CY191-INDEX('Curva Forward'!$C$5:$AN$13,MATCH(CONCATENATE(BD_COMERCIAL!$K191," ",BD_COMERCIAL!$L191),'Curva Forward'!$B$5:$B$13,0),MATCH(FW$4,'Curva Forward'!$C$4:$AN$4,0))),CY191)</f>
        <v>0</v>
      </c>
      <c r="FX191" s="200">
        <f>AL191*AL$2*IF($FC191="V",1,-1)*IF($Q191="Fixo",(CZ191-INDEX('Curva Forward'!$C$5:$AN$13,MATCH(CONCATENATE(BD_COMERCIAL!$K191," ",BD_COMERCIAL!$L191),'Curva Forward'!$B$5:$B$13,0),MATCH(FX$4,'Curva Forward'!$C$4:$AN$4,0))),CZ191)</f>
        <v>0</v>
      </c>
      <c r="FY191" s="200">
        <f>AM191*AM$2*IF($FC191="V",1,-1)*IF($Q191="Fixo",(DA191-INDEX('Curva Forward'!$C$5:$AN$13,MATCH(CONCATENATE(BD_COMERCIAL!$K191," ",BD_COMERCIAL!$L191),'Curva Forward'!$B$5:$B$13,0),MATCH(FY$4,'Curva Forward'!$C$4:$AN$4,0))),DA191)</f>
        <v>0</v>
      </c>
      <c r="FZ191" s="200">
        <f>AN191*AN$2*IF($FC191="V",1,-1)*IF($Q191="Fixo",(DB191-INDEX('Curva Forward'!$C$5:$AN$13,MATCH(CONCATENATE(BD_COMERCIAL!$K191," ",BD_COMERCIAL!$L191),'Curva Forward'!$B$5:$B$13,0),MATCH(FZ$4,'Curva Forward'!$C$4:$AN$4,0))),DB191)</f>
        <v>0</v>
      </c>
      <c r="GA191" s="200">
        <f>AO191*AO$2*IF($FC191="V",1,-1)*IF($Q191="Fixo",(DC191-INDEX('Curva Forward'!$C$5:$AN$13,MATCH(CONCATENATE(BD_COMERCIAL!$K191," ",BD_COMERCIAL!$L191),'Curva Forward'!$B$5:$B$13,0),MATCH(GA$4,'Curva Forward'!$C$4:$AN$4,0))),DC191)</f>
        <v>0</v>
      </c>
      <c r="GB191" s="200">
        <f>AP191*AP$2*IF($FC191="V",1,-1)*IF($Q191="Fixo",(DD191-INDEX('Curva Forward'!$C$5:$AN$13,MATCH(CONCATENATE(BD_COMERCIAL!$K191," ",BD_COMERCIAL!$L191),'Curva Forward'!$B$5:$B$13,0),MATCH(GB$4,'Curva Forward'!$C$4:$AN$4,0))),DD191)</f>
        <v>0</v>
      </c>
      <c r="GC191" s="200">
        <f>AQ191*AQ$2*IF($FC191="V",1,-1)*IF($Q191="Fixo",(DE191-INDEX('Curva Forward'!$C$5:$AN$13,MATCH(CONCATENATE(BD_COMERCIAL!$K191," ",BD_COMERCIAL!$L191),'Curva Forward'!$B$5:$B$13,0),MATCH(GC$4,'Curva Forward'!$C$4:$AN$4,0))),DE191)</f>
        <v>0</v>
      </c>
      <c r="GD191" s="200">
        <f>AR191*AR$2*IF($FC191="V",1,-1)*IF($Q191="Fixo",(DF191-INDEX('Curva Forward'!$C$5:$AN$13,MATCH(CONCATENATE(BD_COMERCIAL!$K191," ",BD_COMERCIAL!$L191),'Curva Forward'!$B$5:$B$13,0),MATCH(GD$4,'Curva Forward'!$C$4:$AN$4,0))),DF191)</f>
        <v>0</v>
      </c>
      <c r="GE191" s="200">
        <f>AS191*AS$2*IF($FC191="V",1,-1)*IF($Q191="Fixo",(DG191-INDEX('Curva Forward'!$C$5:$AN$13,MATCH(CONCATENATE(BD_COMERCIAL!$K191," ",BD_COMERCIAL!$L191),'Curva Forward'!$B$5:$B$13,0),MATCH(GE$4,'Curva Forward'!$C$4:$AN$4,0))),DG191)</f>
        <v>0</v>
      </c>
      <c r="GF191" s="200">
        <f>AT191*AT$2*IF($FC191="V",1,-1)*IF($Q191="Fixo",(DH191-INDEX('Curva Forward'!$C$5:$AN$13,MATCH(CONCATENATE(BD_COMERCIAL!$K191," ",BD_COMERCIAL!$L191),'Curva Forward'!$B$5:$B$13,0),MATCH(GF$4,'Curva Forward'!$C$4:$AN$4,0))),DH191)</f>
        <v>0</v>
      </c>
      <c r="GG191" s="200">
        <f>AU191*AU$2*IF($FC191="V",1,-1)*IF($Q191="Fixo",(DI191-INDEX('Curva Forward'!$C$5:$AN$13,MATCH(CONCATENATE(BD_COMERCIAL!$K191," ",BD_COMERCIAL!$L191),'Curva Forward'!$B$5:$B$13,0),MATCH(GG$4,'Curva Forward'!$C$4:$AN$4,0))),DI191)</f>
        <v>0</v>
      </c>
      <c r="GH191" s="200">
        <f>AV191*AV$2*IF($FC191="V",1,-1)*IF($Q191="Fixo",(DJ191-INDEX('Curva Forward'!$C$5:$AN$13,MATCH(CONCATENATE(BD_COMERCIAL!$K191," ",BD_COMERCIAL!$L191),'Curva Forward'!$B$5:$B$13,0),MATCH(GH$4,'Curva Forward'!$C$4:$AN$4,0))),DJ191)</f>
        <v>0</v>
      </c>
      <c r="GI191" s="200">
        <f>AW191*AW$2*IF($FC191="V",1,-1)*IF($Q191="Fixo",(DK191-INDEX('Curva Forward'!$C$5:$AN$13,MATCH(CONCATENATE(BD_COMERCIAL!$K191," ",BD_COMERCIAL!$L191),'Curva Forward'!$B$5:$B$13,0),MATCH(GI$4,'Curva Forward'!$C$4:$AN$4,0))),DK191)</f>
        <v>0</v>
      </c>
      <c r="GJ191" s="200">
        <f>AX191*AX$2*IF($FC191="V",1,-1)*IF($Q191="Fixo",(DL191-INDEX('Curva Forward'!$C$5:$AN$13,MATCH(CONCATENATE(BD_COMERCIAL!$K191," ",BD_COMERCIAL!$L191),'Curva Forward'!$B$5:$B$13,0),MATCH(GJ$4,'Curva Forward'!$C$4:$AN$4,0))),DL191)</f>
        <v>0</v>
      </c>
      <c r="GK191" s="200">
        <f>AY191*AY$2*IF($FC191="V",1,-1)*IF($Q191="Fixo",(DM191-INDEX('Curva Forward'!$C$5:$AN$13,MATCH(CONCATENATE(BD_COMERCIAL!$K191," ",BD_COMERCIAL!$L191),'Curva Forward'!$B$5:$B$13,0),MATCH(GK$4,'Curva Forward'!$C$4:$AN$4,0))),DM191)</f>
        <v>0</v>
      </c>
      <c r="GL191" s="200">
        <f>IF(EZ191="",0,CL191*CL$2*IF($FC191="V",1,-1)*IF($Q191="Fixo",(EZ191-INDEX('Curva Forward'!$C$5:$AN$13,MATCH(CONCATENATE(BD_COMERCIAL!$K191," ",BD_COMERCIAL!$L191),'Curva Forward'!$B$5:$B$13,0),MATCH(GL$4,'Curva Forward'!$C$4:$AN$4,0))),EZ191))</f>
        <v>0</v>
      </c>
      <c r="GM191" s="200">
        <f>IF(FA191="",0,CM191*CM$2*IF($FC191="V",1,-1)*IF($Q191="Fixo",(FA191-INDEX('Curva Forward'!$C$5:$AN$13,MATCH(CONCATENATE(BD_COMERCIAL!$K191," ",BD_COMERCIAL!$L191),'Curva Forward'!$B$5:$B$13,0),MATCH(GM$4,'Curva Forward'!$C$4:$AN$4,0))),FA191))</f>
        <v>0</v>
      </c>
      <c r="GN191" s="200">
        <f>IF(FB191="",0,CN191*CN$2*IF($FC191="V",1,-1)*IF($Q191="Fixo",(FB191-INDEX('Curva Forward'!$C$5:$AN$13,MATCH(CONCATENATE(BD_COMERCIAL!$K191," ",BD_COMERCIAL!$L191),'Curva Forward'!$B$5:$B$13,0),MATCH(GN$4,'Curva Forward'!$C$4:$AN$4,0))),FB191))</f>
        <v>0</v>
      </c>
      <c r="GO191" s="201">
        <f t="shared" ca="1" si="61"/>
        <v>0</v>
      </c>
      <c r="GP191" s="201">
        <f t="shared" ca="1" si="62"/>
        <v>0</v>
      </c>
    </row>
    <row r="192" spans="1:198" s="117" customFormat="1" x14ac:dyDescent="0.25">
      <c r="A192" s="6"/>
      <c r="B192" s="7" t="s">
        <v>538</v>
      </c>
      <c r="C192" s="8">
        <v>44580</v>
      </c>
      <c r="D192" s="9" t="s">
        <v>131</v>
      </c>
      <c r="E192" s="9" t="s">
        <v>156</v>
      </c>
      <c r="F192" s="113">
        <v>17858631000149</v>
      </c>
      <c r="G192" s="10" t="s">
        <v>125</v>
      </c>
      <c r="H192" s="113">
        <v>3780401000108</v>
      </c>
      <c r="I192" s="9" t="s">
        <v>126</v>
      </c>
      <c r="J192" s="166" t="s">
        <v>534</v>
      </c>
      <c r="K192" s="10" t="s">
        <v>127</v>
      </c>
      <c r="L192" s="84" t="s">
        <v>22</v>
      </c>
      <c r="M192" s="11">
        <v>44743</v>
      </c>
      <c r="N192" s="12">
        <v>44834</v>
      </c>
      <c r="O192" s="10">
        <v>3</v>
      </c>
      <c r="P192" s="84">
        <v>240</v>
      </c>
      <c r="Q192" s="84" t="s">
        <v>128</v>
      </c>
      <c r="R192" s="10" t="s">
        <v>129</v>
      </c>
      <c r="S192" s="14" t="s">
        <v>135</v>
      </c>
      <c r="T192" s="11"/>
      <c r="U192" s="12"/>
      <c r="V192" s="257" t="str">
        <f ca="1">IF(U192="","",
IF(U192="NA","",
IFERROR(VLOOKUP(EOMONTH(M192,-2)+1,IPCA!$A:$B,2,0),
VLOOKUP(EOMONTH(TODAY(),-2)+1,IPCA!$A:$B,2,0))/
VLOOKUP(EOMONTH(U192,-2)+1,IPCA!$A:$B,2,0)*
P192))</f>
        <v/>
      </c>
      <c r="W192" s="84"/>
      <c r="X192" s="13" t="s">
        <v>133</v>
      </c>
      <c r="Y192" s="166"/>
      <c r="Z192" s="107"/>
      <c r="AA192" s="108"/>
      <c r="AB192" s="15"/>
      <c r="AC192"/>
      <c r="AD192"/>
      <c r="AE192"/>
      <c r="AF192"/>
      <c r="AG192"/>
      <c r="AH192">
        <v>3</v>
      </c>
      <c r="AI192">
        <v>3</v>
      </c>
      <c r="AJ192">
        <v>3</v>
      </c>
      <c r="AK192"/>
      <c r="AL192"/>
      <c r="AM192" s="6"/>
      <c r="AN192" s="15"/>
      <c r="AO192"/>
      <c r="AP192"/>
      <c r="AQ192"/>
      <c r="AR192"/>
      <c r="AS192"/>
      <c r="AT192"/>
      <c r="AU192"/>
      <c r="AV192"/>
      <c r="AW192"/>
      <c r="AX192"/>
      <c r="AY192" s="6"/>
      <c r="AZ192" s="15"/>
      <c r="BA192"/>
      <c r="BB192"/>
      <c r="BC192"/>
      <c r="BD192"/>
      <c r="BE192"/>
      <c r="BF192"/>
      <c r="BG192"/>
      <c r="BH192"/>
      <c r="BI192"/>
      <c r="BJ192"/>
      <c r="BK192" s="6"/>
      <c r="BL192" s="15"/>
      <c r="BM192"/>
      <c r="BN192"/>
      <c r="BO192"/>
      <c r="BP192"/>
      <c r="BQ192"/>
      <c r="BR192"/>
      <c r="BS192"/>
      <c r="BT192"/>
      <c r="BU192"/>
      <c r="BV192"/>
      <c r="BW192" s="6"/>
      <c r="BX192" s="15"/>
      <c r="BY192"/>
      <c r="BZ192"/>
      <c r="CA192"/>
      <c r="CB192"/>
      <c r="CC192"/>
      <c r="CD192"/>
      <c r="CE192"/>
      <c r="CF192"/>
      <c r="CG192"/>
      <c r="CH192"/>
      <c r="CI192" s="6"/>
      <c r="CJ192" s="16">
        <f t="shared" si="46"/>
        <v>0.75616438356164384</v>
      </c>
      <c r="CK192" s="16" t="str">
        <f t="shared" si="47"/>
        <v/>
      </c>
      <c r="CL192" s="16" t="str">
        <f t="shared" si="48"/>
        <v/>
      </c>
      <c r="CM192" s="16" t="str">
        <f t="shared" si="49"/>
        <v/>
      </c>
      <c r="CN192" s="16" t="str">
        <f t="shared" si="50"/>
        <v/>
      </c>
      <c r="CO192" s="18"/>
      <c r="CP192" s="15"/>
      <c r="CQ192"/>
      <c r="CR192"/>
      <c r="CS192"/>
      <c r="CT192"/>
      <c r="CU192"/>
      <c r="CV192">
        <v>240</v>
      </c>
      <c r="CW192">
        <v>240</v>
      </c>
      <c r="CX192">
        <v>240</v>
      </c>
      <c r="CY192"/>
      <c r="CZ192"/>
      <c r="DA192" s="6"/>
      <c r="DB192" s="15"/>
      <c r="DC192"/>
      <c r="DD192"/>
      <c r="DE192"/>
      <c r="DF192"/>
      <c r="DG192"/>
      <c r="DH192"/>
      <c r="DI192"/>
      <c r="DJ192"/>
      <c r="DK192"/>
      <c r="DL192"/>
      <c r="DM192" s="6"/>
      <c r="DN192" s="15"/>
      <c r="DO192"/>
      <c r="DP192"/>
      <c r="DQ192"/>
      <c r="DR192"/>
      <c r="DS192"/>
      <c r="DT192"/>
      <c r="DU192"/>
      <c r="DV192"/>
      <c r="DW192"/>
      <c r="DX192"/>
      <c r="DY192" s="6"/>
      <c r="DZ192" s="15"/>
      <c r="EA192"/>
      <c r="EB192"/>
      <c r="EC192"/>
      <c r="ED192"/>
      <c r="EE192"/>
      <c r="EF192"/>
      <c r="EG192"/>
      <c r="EH192"/>
      <c r="EI192"/>
      <c r="EJ192"/>
      <c r="EK192" s="6"/>
      <c r="EL192" s="15"/>
      <c r="EM192"/>
      <c r="EN192"/>
      <c r="EO192"/>
      <c r="EP192"/>
      <c r="EQ192"/>
      <c r="ER192"/>
      <c r="ES192"/>
      <c r="ET192"/>
      <c r="EU192"/>
      <c r="EV192"/>
      <c r="EW192" s="6"/>
      <c r="EX192" s="16">
        <f t="shared" si="51"/>
        <v>60.493150684931507</v>
      </c>
      <c r="EY192" s="16" t="str">
        <f t="shared" si="52"/>
        <v/>
      </c>
      <c r="EZ192" s="16" t="str">
        <f t="shared" si="53"/>
        <v/>
      </c>
      <c r="FA192" s="16" t="str">
        <f t="shared" si="54"/>
        <v/>
      </c>
      <c r="FB192" s="160" t="str">
        <f t="shared" si="55"/>
        <v/>
      </c>
      <c r="FC192" t="s">
        <v>205</v>
      </c>
      <c r="FD192" s="20" t="s">
        <v>126</v>
      </c>
      <c r="FF192" s="209" t="s">
        <v>206</v>
      </c>
      <c r="FH192" s="284">
        <f t="shared" ca="1" si="56"/>
        <v>0</v>
      </c>
      <c r="FI192" s="208">
        <f t="shared" si="57"/>
        <v>3.0333333333333332</v>
      </c>
      <c r="FJ192"/>
      <c r="FK192" t="str">
        <f t="shared" si="58"/>
        <v>Matrix Comercializadora de Energia Elétrica SA</v>
      </c>
      <c r="FL192" s="201">
        <f t="shared" ca="1" si="59"/>
        <v>-1074157.2</v>
      </c>
      <c r="FM192" s="201">
        <f t="shared" ca="1" si="60"/>
        <v>0</v>
      </c>
      <c r="FN192" s="200">
        <f>AB192*AB$2*IF($FC192="V",1,-1)*IF($Q192="Fixo",(CP192-INDEX('Curva Forward'!$C$5:$AN$13,MATCH(CONCATENATE(BD_COMERCIAL!$K192," ",BD_COMERCIAL!$L192),'Curva Forward'!$B$5:$B$13,0),MATCH(FN$4,'Curva Forward'!$C$4:$AN$4,0))),CP192)</f>
        <v>0</v>
      </c>
      <c r="FO192" s="200">
        <f>AC192*AC$2*IF($FC192="V",1,-1)*IF($Q192="Fixo",(CQ192-INDEX('Curva Forward'!$C$5:$AN$13,MATCH(CONCATENATE(BD_COMERCIAL!$K192," ",BD_COMERCIAL!$L192),'Curva Forward'!$B$5:$B$13,0),MATCH(FO$4,'Curva Forward'!$C$4:$AN$4,0))),CQ192)</f>
        <v>0</v>
      </c>
      <c r="FP192" s="200">
        <f>AD192*AD$2*IF($FC192="V",1,-1)*IF($Q192="Fixo",(CR192-INDEX('Curva Forward'!$C$5:$AN$13,MATCH(CONCATENATE(BD_COMERCIAL!$K192," ",BD_COMERCIAL!$L192),'Curva Forward'!$B$5:$B$13,0),MATCH(FP$4,'Curva Forward'!$C$4:$AN$4,0))),CR192)</f>
        <v>0</v>
      </c>
      <c r="FQ192" s="200">
        <f>AE192*AE$2*IF($FC192="V",1,-1)*IF($Q192="Fixo",(CS192-INDEX('Curva Forward'!$C$5:$AN$13,MATCH(CONCATENATE(BD_COMERCIAL!$K192," ",BD_COMERCIAL!$L192),'Curva Forward'!$B$5:$B$13,0),MATCH(FQ$4,'Curva Forward'!$C$4:$AN$4,0))),CS192)</f>
        <v>0</v>
      </c>
      <c r="FR192" s="200">
        <f>AF192*AF$2*IF($FC192="V",1,-1)*IF($Q192="Fixo",(CT192-INDEX('Curva Forward'!$C$5:$AN$13,MATCH(CONCATENATE(BD_COMERCIAL!$K192," ",BD_COMERCIAL!$L192),'Curva Forward'!$B$5:$B$13,0),MATCH(FR$4,'Curva Forward'!$C$4:$AN$4,0))),CT192)</f>
        <v>0</v>
      </c>
      <c r="FS192" s="200">
        <f>AG192*AG$2*IF($FC192="V",1,-1)*IF($Q192="Fixo",(CU192-INDEX('Curva Forward'!$C$5:$AN$13,MATCH(CONCATENATE(BD_COMERCIAL!$K192," ",BD_COMERCIAL!$L192),'Curva Forward'!$B$5:$B$13,0),MATCH(FS$4,'Curva Forward'!$C$4:$AN$4,0))),CU192)</f>
        <v>0</v>
      </c>
      <c r="FT192" s="200">
        <f>AH192*AH$2*IF($FC192="V",1,-1)*IF($Q192="Fixo",(CV192-INDEX('Curva Forward'!$C$5:$AN$13,MATCH(CONCATENATE(BD_COMERCIAL!$K192," ",BD_COMERCIAL!$L192),'Curva Forward'!$B$5:$B$13,0),MATCH(FT$4,'Curva Forward'!$C$4:$AN$4,0))),CV192)</f>
        <v>-386917.2</v>
      </c>
      <c r="FU192" s="200">
        <f>AI192*AI$2*IF($FC192="V",1,-1)*IF($Q192="Fixo",(CW192-INDEX('Curva Forward'!$C$5:$AN$13,MATCH(CONCATENATE(BD_COMERCIAL!$K192," ",BD_COMERCIAL!$L192),'Curva Forward'!$B$5:$B$13,0),MATCH(FU$4,'Curva Forward'!$C$4:$AN$4,0))),CW192)</f>
        <v>-345960</v>
      </c>
      <c r="FV192" s="200">
        <f>AJ192*AJ$2*IF($FC192="V",1,-1)*IF($Q192="Fixo",(CX192-INDEX('Curva Forward'!$C$5:$AN$13,MATCH(CONCATENATE(BD_COMERCIAL!$K192," ",BD_COMERCIAL!$L192),'Curva Forward'!$B$5:$B$13,0),MATCH(FV$4,'Curva Forward'!$C$4:$AN$4,0))),CX192)</f>
        <v>-341280</v>
      </c>
      <c r="FW192" s="200">
        <f>AK192*AK$2*IF($FC192="V",1,-1)*IF($Q192="Fixo",(CY192-INDEX('Curva Forward'!$C$5:$AN$13,MATCH(CONCATENATE(BD_COMERCIAL!$K192," ",BD_COMERCIAL!$L192),'Curva Forward'!$B$5:$B$13,0),MATCH(FW$4,'Curva Forward'!$C$4:$AN$4,0))),CY192)</f>
        <v>0</v>
      </c>
      <c r="FX192" s="200">
        <f>AL192*AL$2*IF($FC192="V",1,-1)*IF($Q192="Fixo",(CZ192-INDEX('Curva Forward'!$C$5:$AN$13,MATCH(CONCATENATE(BD_COMERCIAL!$K192," ",BD_COMERCIAL!$L192),'Curva Forward'!$B$5:$B$13,0),MATCH(FX$4,'Curva Forward'!$C$4:$AN$4,0))),CZ192)</f>
        <v>0</v>
      </c>
      <c r="FY192" s="200">
        <f>AM192*AM$2*IF($FC192="V",1,-1)*IF($Q192="Fixo",(DA192-INDEX('Curva Forward'!$C$5:$AN$13,MATCH(CONCATENATE(BD_COMERCIAL!$K192," ",BD_COMERCIAL!$L192),'Curva Forward'!$B$5:$B$13,0),MATCH(FY$4,'Curva Forward'!$C$4:$AN$4,0))),DA192)</f>
        <v>0</v>
      </c>
      <c r="FZ192" s="200">
        <f>AN192*AN$2*IF($FC192="V",1,-1)*IF($Q192="Fixo",(DB192-INDEX('Curva Forward'!$C$5:$AN$13,MATCH(CONCATENATE(BD_COMERCIAL!$K192," ",BD_COMERCIAL!$L192),'Curva Forward'!$B$5:$B$13,0),MATCH(FZ$4,'Curva Forward'!$C$4:$AN$4,0))),DB192)</f>
        <v>0</v>
      </c>
      <c r="GA192" s="200">
        <f>AO192*AO$2*IF($FC192="V",1,-1)*IF($Q192="Fixo",(DC192-INDEX('Curva Forward'!$C$5:$AN$13,MATCH(CONCATENATE(BD_COMERCIAL!$K192," ",BD_COMERCIAL!$L192),'Curva Forward'!$B$5:$B$13,0),MATCH(GA$4,'Curva Forward'!$C$4:$AN$4,0))),DC192)</f>
        <v>0</v>
      </c>
      <c r="GB192" s="200">
        <f>AP192*AP$2*IF($FC192="V",1,-1)*IF($Q192="Fixo",(DD192-INDEX('Curva Forward'!$C$5:$AN$13,MATCH(CONCATENATE(BD_COMERCIAL!$K192," ",BD_COMERCIAL!$L192),'Curva Forward'!$B$5:$B$13,0),MATCH(GB$4,'Curva Forward'!$C$4:$AN$4,0))),DD192)</f>
        <v>0</v>
      </c>
      <c r="GC192" s="200">
        <f>AQ192*AQ$2*IF($FC192="V",1,-1)*IF($Q192="Fixo",(DE192-INDEX('Curva Forward'!$C$5:$AN$13,MATCH(CONCATENATE(BD_COMERCIAL!$K192," ",BD_COMERCIAL!$L192),'Curva Forward'!$B$5:$B$13,0),MATCH(GC$4,'Curva Forward'!$C$4:$AN$4,0))),DE192)</f>
        <v>0</v>
      </c>
      <c r="GD192" s="200">
        <f>AR192*AR$2*IF($FC192="V",1,-1)*IF($Q192="Fixo",(DF192-INDEX('Curva Forward'!$C$5:$AN$13,MATCH(CONCATENATE(BD_COMERCIAL!$K192," ",BD_COMERCIAL!$L192),'Curva Forward'!$B$5:$B$13,0),MATCH(GD$4,'Curva Forward'!$C$4:$AN$4,0))),DF192)</f>
        <v>0</v>
      </c>
      <c r="GE192" s="200">
        <f>AS192*AS$2*IF($FC192="V",1,-1)*IF($Q192="Fixo",(DG192-INDEX('Curva Forward'!$C$5:$AN$13,MATCH(CONCATENATE(BD_COMERCIAL!$K192," ",BD_COMERCIAL!$L192),'Curva Forward'!$B$5:$B$13,0),MATCH(GE$4,'Curva Forward'!$C$4:$AN$4,0))),DG192)</f>
        <v>0</v>
      </c>
      <c r="GF192" s="200">
        <f>AT192*AT$2*IF($FC192="V",1,-1)*IF($Q192="Fixo",(DH192-INDEX('Curva Forward'!$C$5:$AN$13,MATCH(CONCATENATE(BD_COMERCIAL!$K192," ",BD_COMERCIAL!$L192),'Curva Forward'!$B$5:$B$13,0),MATCH(GF$4,'Curva Forward'!$C$4:$AN$4,0))),DH192)</f>
        <v>0</v>
      </c>
      <c r="GG192" s="200">
        <f>AU192*AU$2*IF($FC192="V",1,-1)*IF($Q192="Fixo",(DI192-INDEX('Curva Forward'!$C$5:$AN$13,MATCH(CONCATENATE(BD_COMERCIAL!$K192," ",BD_COMERCIAL!$L192),'Curva Forward'!$B$5:$B$13,0),MATCH(GG$4,'Curva Forward'!$C$4:$AN$4,0))),DI192)</f>
        <v>0</v>
      </c>
      <c r="GH192" s="200">
        <f>AV192*AV$2*IF($FC192="V",1,-1)*IF($Q192="Fixo",(DJ192-INDEX('Curva Forward'!$C$5:$AN$13,MATCH(CONCATENATE(BD_COMERCIAL!$K192," ",BD_COMERCIAL!$L192),'Curva Forward'!$B$5:$B$13,0),MATCH(GH$4,'Curva Forward'!$C$4:$AN$4,0))),DJ192)</f>
        <v>0</v>
      </c>
      <c r="GI192" s="200">
        <f>AW192*AW$2*IF($FC192="V",1,-1)*IF($Q192="Fixo",(DK192-INDEX('Curva Forward'!$C$5:$AN$13,MATCH(CONCATENATE(BD_COMERCIAL!$K192," ",BD_COMERCIAL!$L192),'Curva Forward'!$B$5:$B$13,0),MATCH(GI$4,'Curva Forward'!$C$4:$AN$4,0))),DK192)</f>
        <v>0</v>
      </c>
      <c r="GJ192" s="200">
        <f>AX192*AX$2*IF($FC192="V",1,-1)*IF($Q192="Fixo",(DL192-INDEX('Curva Forward'!$C$5:$AN$13,MATCH(CONCATENATE(BD_COMERCIAL!$K192," ",BD_COMERCIAL!$L192),'Curva Forward'!$B$5:$B$13,0),MATCH(GJ$4,'Curva Forward'!$C$4:$AN$4,0))),DL192)</f>
        <v>0</v>
      </c>
      <c r="GK192" s="200">
        <f>AY192*AY$2*IF($FC192="V",1,-1)*IF($Q192="Fixo",(DM192-INDEX('Curva Forward'!$C$5:$AN$13,MATCH(CONCATENATE(BD_COMERCIAL!$K192," ",BD_COMERCIAL!$L192),'Curva Forward'!$B$5:$B$13,0),MATCH(GK$4,'Curva Forward'!$C$4:$AN$4,0))),DM192)</f>
        <v>0</v>
      </c>
      <c r="GL192" s="200">
        <f>IF(EZ192="",0,CL192*CL$2*IF($FC192="V",1,-1)*IF($Q192="Fixo",(EZ192-INDEX('Curva Forward'!$C$5:$AN$13,MATCH(CONCATENATE(BD_COMERCIAL!$K192," ",BD_COMERCIAL!$L192),'Curva Forward'!$B$5:$B$13,0),MATCH(GL$4,'Curva Forward'!$C$4:$AN$4,0))),EZ192))</f>
        <v>0</v>
      </c>
      <c r="GM192" s="200">
        <f>IF(FA192="",0,CM192*CM$2*IF($FC192="V",1,-1)*IF($Q192="Fixo",(FA192-INDEX('Curva Forward'!$C$5:$AN$13,MATCH(CONCATENATE(BD_COMERCIAL!$K192," ",BD_COMERCIAL!$L192),'Curva Forward'!$B$5:$B$13,0),MATCH(GM$4,'Curva Forward'!$C$4:$AN$4,0))),FA192))</f>
        <v>0</v>
      </c>
      <c r="GN192" s="200">
        <f>IF(FB192="",0,CN192*CN$2*IF($FC192="V",1,-1)*IF($Q192="Fixo",(FB192-INDEX('Curva Forward'!$C$5:$AN$13,MATCH(CONCATENATE(BD_COMERCIAL!$K192," ",BD_COMERCIAL!$L192),'Curva Forward'!$B$5:$B$13,0),MATCH(GN$4,'Curva Forward'!$C$4:$AN$4,0))),FB192))</f>
        <v>0</v>
      </c>
      <c r="GO192" s="201">
        <f t="shared" ca="1" si="61"/>
        <v>0</v>
      </c>
      <c r="GP192" s="201">
        <f t="shared" ca="1" si="62"/>
        <v>0</v>
      </c>
    </row>
    <row r="193" spans="1:198" s="117" customFormat="1" x14ac:dyDescent="0.25">
      <c r="A193" s="6"/>
      <c r="B193" s="7" t="s">
        <v>539</v>
      </c>
      <c r="C193" s="8">
        <v>44580</v>
      </c>
      <c r="D193" s="9" t="s">
        <v>124</v>
      </c>
      <c r="E193" s="9" t="s">
        <v>125</v>
      </c>
      <c r="F193" s="113">
        <v>3780401000108</v>
      </c>
      <c r="G193" s="10" t="s">
        <v>199</v>
      </c>
      <c r="H193" s="113">
        <v>11085823000183</v>
      </c>
      <c r="I193" s="9" t="s">
        <v>126</v>
      </c>
      <c r="J193" s="166" t="s">
        <v>534</v>
      </c>
      <c r="K193" s="10" t="s">
        <v>127</v>
      </c>
      <c r="L193" s="84" t="s">
        <v>22</v>
      </c>
      <c r="M193" s="11">
        <v>44562</v>
      </c>
      <c r="N193" s="12">
        <v>44592</v>
      </c>
      <c r="O193" s="10">
        <v>10</v>
      </c>
      <c r="P193" s="84">
        <v>64.5</v>
      </c>
      <c r="Q193" s="84" t="s">
        <v>128</v>
      </c>
      <c r="R193" s="10" t="s">
        <v>129</v>
      </c>
      <c r="S193" s="14" t="s">
        <v>135</v>
      </c>
      <c r="T193" s="11"/>
      <c r="U193" s="12"/>
      <c r="V193" s="257" t="str">
        <f ca="1">IF(U193="","",
IF(U193="NA","",
IFERROR(VLOOKUP(EOMONTH(M193,-2)+1,IPCA!$A:$B,2,0),
VLOOKUP(EOMONTH(TODAY(),-2)+1,IPCA!$A:$B,2,0))/
VLOOKUP(EOMONTH(U193,-2)+1,IPCA!$A:$B,2,0)*
P193))</f>
        <v/>
      </c>
      <c r="W193" s="84"/>
      <c r="X193" s="13" t="s">
        <v>133</v>
      </c>
      <c r="Y193" s="166"/>
      <c r="Z193" s="107"/>
      <c r="AA193" s="108"/>
      <c r="AB193" s="15">
        <v>10</v>
      </c>
      <c r="AC193"/>
      <c r="AD193"/>
      <c r="AE193"/>
      <c r="AF193"/>
      <c r="AG193"/>
      <c r="AH193"/>
      <c r="AI193"/>
      <c r="AJ193"/>
      <c r="AK193"/>
      <c r="AL193"/>
      <c r="AM193" s="6"/>
      <c r="AN193" s="15"/>
      <c r="AO193"/>
      <c r="AP193"/>
      <c r="AQ193"/>
      <c r="AR193"/>
      <c r="AS193"/>
      <c r="AT193"/>
      <c r="AU193"/>
      <c r="AV193"/>
      <c r="AW193"/>
      <c r="AX193"/>
      <c r="AY193" s="6"/>
      <c r="AZ193" s="15"/>
      <c r="BA193"/>
      <c r="BB193"/>
      <c r="BC193"/>
      <c r="BD193"/>
      <c r="BE193"/>
      <c r="BF193"/>
      <c r="BG193"/>
      <c r="BH193"/>
      <c r="BI193"/>
      <c r="BJ193"/>
      <c r="BK193" s="6"/>
      <c r="BL193" s="15"/>
      <c r="BM193"/>
      <c r="BN193"/>
      <c r="BO193"/>
      <c r="BP193"/>
      <c r="BQ193"/>
      <c r="BR193"/>
      <c r="BS193"/>
      <c r="BT193"/>
      <c r="BU193"/>
      <c r="BV193"/>
      <c r="BW193" s="6"/>
      <c r="BX193" s="15"/>
      <c r="BY193"/>
      <c r="BZ193"/>
      <c r="CA193"/>
      <c r="CB193"/>
      <c r="CC193"/>
      <c r="CD193"/>
      <c r="CE193"/>
      <c r="CF193"/>
      <c r="CG193"/>
      <c r="CH193"/>
      <c r="CI193" s="6"/>
      <c r="CJ193" s="16">
        <f t="shared" si="46"/>
        <v>0.84931506849315064</v>
      </c>
      <c r="CK193" s="16" t="str">
        <f t="shared" si="47"/>
        <v/>
      </c>
      <c r="CL193" s="16" t="str">
        <f t="shared" si="48"/>
        <v/>
      </c>
      <c r="CM193" s="16" t="str">
        <f t="shared" si="49"/>
        <v/>
      </c>
      <c r="CN193" s="16" t="str">
        <f t="shared" si="50"/>
        <v/>
      </c>
      <c r="CO193" s="18"/>
      <c r="CP193" s="15">
        <v>64.5</v>
      </c>
      <c r="CQ193"/>
      <c r="CR193"/>
      <c r="CS193"/>
      <c r="CT193"/>
      <c r="CU193"/>
      <c r="CV193"/>
      <c r="CW193"/>
      <c r="CX193"/>
      <c r="CY193"/>
      <c r="CZ193"/>
      <c r="DA193" s="6"/>
      <c r="DB193" s="15"/>
      <c r="DC193"/>
      <c r="DD193"/>
      <c r="DE193"/>
      <c r="DF193"/>
      <c r="DG193"/>
      <c r="DH193"/>
      <c r="DI193"/>
      <c r="DJ193"/>
      <c r="DK193"/>
      <c r="DL193"/>
      <c r="DM193" s="6"/>
      <c r="DN193" s="15"/>
      <c r="DO193"/>
      <c r="DP193"/>
      <c r="DQ193"/>
      <c r="DR193"/>
      <c r="DS193"/>
      <c r="DT193"/>
      <c r="DU193"/>
      <c r="DV193"/>
      <c r="DW193"/>
      <c r="DX193"/>
      <c r="DY193" s="6"/>
      <c r="DZ193" s="15"/>
      <c r="EA193"/>
      <c r="EB193"/>
      <c r="EC193"/>
      <c r="ED193"/>
      <c r="EE193"/>
      <c r="EF193"/>
      <c r="EG193"/>
      <c r="EH193"/>
      <c r="EI193"/>
      <c r="EJ193"/>
      <c r="EK193" s="6"/>
      <c r="EL193" s="15"/>
      <c r="EM193"/>
      <c r="EN193"/>
      <c r="EO193"/>
      <c r="EP193"/>
      <c r="EQ193"/>
      <c r="ER193"/>
      <c r="ES193"/>
      <c r="ET193"/>
      <c r="EU193"/>
      <c r="EV193"/>
      <c r="EW193" s="6"/>
      <c r="EX193" s="16">
        <f t="shared" si="51"/>
        <v>5.478082191780822</v>
      </c>
      <c r="EY193" s="16" t="str">
        <f t="shared" si="52"/>
        <v/>
      </c>
      <c r="EZ193" s="16" t="str">
        <f t="shared" si="53"/>
        <v/>
      </c>
      <c r="FA193" s="16" t="str">
        <f t="shared" si="54"/>
        <v/>
      </c>
      <c r="FB193" s="160" t="str">
        <f t="shared" si="55"/>
        <v/>
      </c>
      <c r="FC193" t="s">
        <v>204</v>
      </c>
      <c r="FD193" s="20" t="s">
        <v>126</v>
      </c>
      <c r="FF193" s="209" t="s">
        <v>206</v>
      </c>
      <c r="FH193" s="284">
        <f t="shared" ca="1" si="56"/>
        <v>0</v>
      </c>
      <c r="FI193" s="208">
        <f t="shared" si="57"/>
        <v>1</v>
      </c>
      <c r="FJ193"/>
      <c r="FK193" t="str">
        <f t="shared" si="58"/>
        <v>America Energia S/A</v>
      </c>
      <c r="FL193" s="201">
        <f t="shared" ca="1" si="59"/>
        <v>-3720</v>
      </c>
      <c r="FM193" s="201">
        <f t="shared" ca="1" si="60"/>
        <v>0</v>
      </c>
      <c r="FN193" s="200">
        <f>AB193*AB$2*IF($FC193="V",1,-1)*IF($Q193="Fixo",(CP193-INDEX('Curva Forward'!$C$5:$AN$13,MATCH(CONCATENATE(BD_COMERCIAL!$K193," ",BD_COMERCIAL!$L193),'Curva Forward'!$B$5:$B$13,0),MATCH(FN$4,'Curva Forward'!$C$4:$AN$4,0))),CP193)</f>
        <v>-3720</v>
      </c>
      <c r="FO193" s="200">
        <f>AC193*AC$2*IF($FC193="V",1,-1)*IF($Q193="Fixo",(CQ193-INDEX('Curva Forward'!$C$5:$AN$13,MATCH(CONCATENATE(BD_COMERCIAL!$K193," ",BD_COMERCIAL!$L193),'Curva Forward'!$B$5:$B$13,0),MATCH(FO$4,'Curva Forward'!$C$4:$AN$4,0))),CQ193)</f>
        <v>0</v>
      </c>
      <c r="FP193" s="200">
        <f>AD193*AD$2*IF($FC193="V",1,-1)*IF($Q193="Fixo",(CR193-INDEX('Curva Forward'!$C$5:$AN$13,MATCH(CONCATENATE(BD_COMERCIAL!$K193," ",BD_COMERCIAL!$L193),'Curva Forward'!$B$5:$B$13,0),MATCH(FP$4,'Curva Forward'!$C$4:$AN$4,0))),CR193)</f>
        <v>0</v>
      </c>
      <c r="FQ193" s="200">
        <f>AE193*AE$2*IF($FC193="V",1,-1)*IF($Q193="Fixo",(CS193-INDEX('Curva Forward'!$C$5:$AN$13,MATCH(CONCATENATE(BD_COMERCIAL!$K193," ",BD_COMERCIAL!$L193),'Curva Forward'!$B$5:$B$13,0),MATCH(FQ$4,'Curva Forward'!$C$4:$AN$4,0))),CS193)</f>
        <v>0</v>
      </c>
      <c r="FR193" s="200">
        <f>AF193*AF$2*IF($FC193="V",1,-1)*IF($Q193="Fixo",(CT193-INDEX('Curva Forward'!$C$5:$AN$13,MATCH(CONCATENATE(BD_COMERCIAL!$K193," ",BD_COMERCIAL!$L193),'Curva Forward'!$B$5:$B$13,0),MATCH(FR$4,'Curva Forward'!$C$4:$AN$4,0))),CT193)</f>
        <v>0</v>
      </c>
      <c r="FS193" s="200">
        <f>AG193*AG$2*IF($FC193="V",1,-1)*IF($Q193="Fixo",(CU193-INDEX('Curva Forward'!$C$5:$AN$13,MATCH(CONCATENATE(BD_COMERCIAL!$K193," ",BD_COMERCIAL!$L193),'Curva Forward'!$B$5:$B$13,0),MATCH(FS$4,'Curva Forward'!$C$4:$AN$4,0))),CU193)</f>
        <v>0</v>
      </c>
      <c r="FT193" s="200">
        <f>AH193*AH$2*IF($FC193="V",1,-1)*IF($Q193="Fixo",(CV193-INDEX('Curva Forward'!$C$5:$AN$13,MATCH(CONCATENATE(BD_COMERCIAL!$K193," ",BD_COMERCIAL!$L193),'Curva Forward'!$B$5:$B$13,0),MATCH(FT$4,'Curva Forward'!$C$4:$AN$4,0))),CV193)</f>
        <v>0</v>
      </c>
      <c r="FU193" s="200">
        <f>AI193*AI$2*IF($FC193="V",1,-1)*IF($Q193="Fixo",(CW193-INDEX('Curva Forward'!$C$5:$AN$13,MATCH(CONCATENATE(BD_COMERCIAL!$K193," ",BD_COMERCIAL!$L193),'Curva Forward'!$B$5:$B$13,0),MATCH(FU$4,'Curva Forward'!$C$4:$AN$4,0))),CW193)</f>
        <v>0</v>
      </c>
      <c r="FV193" s="200">
        <f>AJ193*AJ$2*IF($FC193="V",1,-1)*IF($Q193="Fixo",(CX193-INDEX('Curva Forward'!$C$5:$AN$13,MATCH(CONCATENATE(BD_COMERCIAL!$K193," ",BD_COMERCIAL!$L193),'Curva Forward'!$B$5:$B$13,0),MATCH(FV$4,'Curva Forward'!$C$4:$AN$4,0))),CX193)</f>
        <v>0</v>
      </c>
      <c r="FW193" s="200">
        <f>AK193*AK$2*IF($FC193="V",1,-1)*IF($Q193="Fixo",(CY193-INDEX('Curva Forward'!$C$5:$AN$13,MATCH(CONCATENATE(BD_COMERCIAL!$K193," ",BD_COMERCIAL!$L193),'Curva Forward'!$B$5:$B$13,0),MATCH(FW$4,'Curva Forward'!$C$4:$AN$4,0))),CY193)</f>
        <v>0</v>
      </c>
      <c r="FX193" s="200">
        <f>AL193*AL$2*IF($FC193="V",1,-1)*IF($Q193="Fixo",(CZ193-INDEX('Curva Forward'!$C$5:$AN$13,MATCH(CONCATENATE(BD_COMERCIAL!$K193," ",BD_COMERCIAL!$L193),'Curva Forward'!$B$5:$B$13,0),MATCH(FX$4,'Curva Forward'!$C$4:$AN$4,0))),CZ193)</f>
        <v>0</v>
      </c>
      <c r="FY193" s="200">
        <f>AM193*AM$2*IF($FC193="V",1,-1)*IF($Q193="Fixo",(DA193-INDEX('Curva Forward'!$C$5:$AN$13,MATCH(CONCATENATE(BD_COMERCIAL!$K193," ",BD_COMERCIAL!$L193),'Curva Forward'!$B$5:$B$13,0),MATCH(FY$4,'Curva Forward'!$C$4:$AN$4,0))),DA193)</f>
        <v>0</v>
      </c>
      <c r="FZ193" s="200">
        <f>AN193*AN$2*IF($FC193="V",1,-1)*IF($Q193="Fixo",(DB193-INDEX('Curva Forward'!$C$5:$AN$13,MATCH(CONCATENATE(BD_COMERCIAL!$K193," ",BD_COMERCIAL!$L193),'Curva Forward'!$B$5:$B$13,0),MATCH(FZ$4,'Curva Forward'!$C$4:$AN$4,0))),DB193)</f>
        <v>0</v>
      </c>
      <c r="GA193" s="200">
        <f>AO193*AO$2*IF($FC193="V",1,-1)*IF($Q193="Fixo",(DC193-INDEX('Curva Forward'!$C$5:$AN$13,MATCH(CONCATENATE(BD_COMERCIAL!$K193," ",BD_COMERCIAL!$L193),'Curva Forward'!$B$5:$B$13,0),MATCH(GA$4,'Curva Forward'!$C$4:$AN$4,0))),DC193)</f>
        <v>0</v>
      </c>
      <c r="GB193" s="200">
        <f>AP193*AP$2*IF($FC193="V",1,-1)*IF($Q193="Fixo",(DD193-INDEX('Curva Forward'!$C$5:$AN$13,MATCH(CONCATENATE(BD_COMERCIAL!$K193," ",BD_COMERCIAL!$L193),'Curva Forward'!$B$5:$B$13,0),MATCH(GB$4,'Curva Forward'!$C$4:$AN$4,0))),DD193)</f>
        <v>0</v>
      </c>
      <c r="GC193" s="200">
        <f>AQ193*AQ$2*IF($FC193="V",1,-1)*IF($Q193="Fixo",(DE193-INDEX('Curva Forward'!$C$5:$AN$13,MATCH(CONCATENATE(BD_COMERCIAL!$K193," ",BD_COMERCIAL!$L193),'Curva Forward'!$B$5:$B$13,0),MATCH(GC$4,'Curva Forward'!$C$4:$AN$4,0))),DE193)</f>
        <v>0</v>
      </c>
      <c r="GD193" s="200">
        <f>AR193*AR$2*IF($FC193="V",1,-1)*IF($Q193="Fixo",(DF193-INDEX('Curva Forward'!$C$5:$AN$13,MATCH(CONCATENATE(BD_COMERCIAL!$K193," ",BD_COMERCIAL!$L193),'Curva Forward'!$B$5:$B$13,0),MATCH(GD$4,'Curva Forward'!$C$4:$AN$4,0))),DF193)</f>
        <v>0</v>
      </c>
      <c r="GE193" s="200">
        <f>AS193*AS$2*IF($FC193="V",1,-1)*IF($Q193="Fixo",(DG193-INDEX('Curva Forward'!$C$5:$AN$13,MATCH(CONCATENATE(BD_COMERCIAL!$K193," ",BD_COMERCIAL!$L193),'Curva Forward'!$B$5:$B$13,0),MATCH(GE$4,'Curva Forward'!$C$4:$AN$4,0))),DG193)</f>
        <v>0</v>
      </c>
      <c r="GF193" s="200">
        <f>AT193*AT$2*IF($FC193="V",1,-1)*IF($Q193="Fixo",(DH193-INDEX('Curva Forward'!$C$5:$AN$13,MATCH(CONCATENATE(BD_COMERCIAL!$K193," ",BD_COMERCIAL!$L193),'Curva Forward'!$B$5:$B$13,0),MATCH(GF$4,'Curva Forward'!$C$4:$AN$4,0))),DH193)</f>
        <v>0</v>
      </c>
      <c r="GG193" s="200">
        <f>AU193*AU$2*IF($FC193="V",1,-1)*IF($Q193="Fixo",(DI193-INDEX('Curva Forward'!$C$5:$AN$13,MATCH(CONCATENATE(BD_COMERCIAL!$K193," ",BD_COMERCIAL!$L193),'Curva Forward'!$B$5:$B$13,0),MATCH(GG$4,'Curva Forward'!$C$4:$AN$4,0))),DI193)</f>
        <v>0</v>
      </c>
      <c r="GH193" s="200">
        <f>AV193*AV$2*IF($FC193="V",1,-1)*IF($Q193="Fixo",(DJ193-INDEX('Curva Forward'!$C$5:$AN$13,MATCH(CONCATENATE(BD_COMERCIAL!$K193," ",BD_COMERCIAL!$L193),'Curva Forward'!$B$5:$B$13,0),MATCH(GH$4,'Curva Forward'!$C$4:$AN$4,0))),DJ193)</f>
        <v>0</v>
      </c>
      <c r="GI193" s="200">
        <f>AW193*AW$2*IF($FC193="V",1,-1)*IF($Q193="Fixo",(DK193-INDEX('Curva Forward'!$C$5:$AN$13,MATCH(CONCATENATE(BD_COMERCIAL!$K193," ",BD_COMERCIAL!$L193),'Curva Forward'!$B$5:$B$13,0),MATCH(GI$4,'Curva Forward'!$C$4:$AN$4,0))),DK193)</f>
        <v>0</v>
      </c>
      <c r="GJ193" s="200">
        <f>AX193*AX$2*IF($FC193="V",1,-1)*IF($Q193="Fixo",(DL193-INDEX('Curva Forward'!$C$5:$AN$13,MATCH(CONCATENATE(BD_COMERCIAL!$K193," ",BD_COMERCIAL!$L193),'Curva Forward'!$B$5:$B$13,0),MATCH(GJ$4,'Curva Forward'!$C$4:$AN$4,0))),DL193)</f>
        <v>0</v>
      </c>
      <c r="GK193" s="200">
        <f>AY193*AY$2*IF($FC193="V",1,-1)*IF($Q193="Fixo",(DM193-INDEX('Curva Forward'!$C$5:$AN$13,MATCH(CONCATENATE(BD_COMERCIAL!$K193," ",BD_COMERCIAL!$L193),'Curva Forward'!$B$5:$B$13,0),MATCH(GK$4,'Curva Forward'!$C$4:$AN$4,0))),DM193)</f>
        <v>0</v>
      </c>
      <c r="GL193" s="200">
        <f>IF(EZ193="",0,CL193*CL$2*IF($FC193="V",1,-1)*IF($Q193="Fixo",(EZ193-INDEX('Curva Forward'!$C$5:$AN$13,MATCH(CONCATENATE(BD_COMERCIAL!$K193," ",BD_COMERCIAL!$L193),'Curva Forward'!$B$5:$B$13,0),MATCH(GL$4,'Curva Forward'!$C$4:$AN$4,0))),EZ193))</f>
        <v>0</v>
      </c>
      <c r="GM193" s="200">
        <f>IF(FA193="",0,CM193*CM$2*IF($FC193="V",1,-1)*IF($Q193="Fixo",(FA193-INDEX('Curva Forward'!$C$5:$AN$13,MATCH(CONCATENATE(BD_COMERCIAL!$K193," ",BD_COMERCIAL!$L193),'Curva Forward'!$B$5:$B$13,0),MATCH(GM$4,'Curva Forward'!$C$4:$AN$4,0))),FA193))</f>
        <v>0</v>
      </c>
      <c r="GN193" s="200">
        <f>IF(FB193="",0,CN193*CN$2*IF($FC193="V",1,-1)*IF($Q193="Fixo",(FB193-INDEX('Curva Forward'!$C$5:$AN$13,MATCH(CONCATENATE(BD_COMERCIAL!$K193," ",BD_COMERCIAL!$L193),'Curva Forward'!$B$5:$B$13,0),MATCH(GN$4,'Curva Forward'!$C$4:$AN$4,0))),FB193))</f>
        <v>0</v>
      </c>
      <c r="GO193" s="201">
        <f t="shared" ca="1" si="61"/>
        <v>0</v>
      </c>
      <c r="GP193" s="201">
        <f t="shared" ca="1" si="62"/>
        <v>0</v>
      </c>
    </row>
    <row r="194" spans="1:198" s="117" customFormat="1" x14ac:dyDescent="0.25">
      <c r="A194" s="6"/>
      <c r="B194" s="7" t="s">
        <v>540</v>
      </c>
      <c r="C194" s="8">
        <v>44580</v>
      </c>
      <c r="D194" s="9" t="s">
        <v>124</v>
      </c>
      <c r="E194" s="9" t="s">
        <v>125</v>
      </c>
      <c r="F194" s="113">
        <v>3780401000108</v>
      </c>
      <c r="G194" s="10" t="s">
        <v>235</v>
      </c>
      <c r="H194" s="113">
        <v>9149503000360</v>
      </c>
      <c r="I194" s="9" t="s">
        <v>126</v>
      </c>
      <c r="J194" s="166" t="s">
        <v>467</v>
      </c>
      <c r="K194" s="10" t="s">
        <v>127</v>
      </c>
      <c r="L194" s="84" t="s">
        <v>22</v>
      </c>
      <c r="M194" s="11">
        <v>44621</v>
      </c>
      <c r="N194" s="12">
        <v>44651</v>
      </c>
      <c r="O194" s="10">
        <v>3</v>
      </c>
      <c r="P194" s="84">
        <v>130</v>
      </c>
      <c r="Q194" s="84" t="s">
        <v>128</v>
      </c>
      <c r="R194" s="10" t="s">
        <v>129</v>
      </c>
      <c r="S194" s="14" t="s">
        <v>135</v>
      </c>
      <c r="T194" s="11"/>
      <c r="U194" s="12"/>
      <c r="V194" s="257" t="str">
        <f ca="1">IF(U194="","",
IF(U194="NA","",
IFERROR(VLOOKUP(EOMONTH(M194,-2)+1,IPCA!$A:$B,2,0),
VLOOKUP(EOMONTH(TODAY(),-2)+1,IPCA!$A:$B,2,0))/
VLOOKUP(EOMONTH(U194,-2)+1,IPCA!$A:$B,2,0)*
P194))</f>
        <v/>
      </c>
      <c r="W194" s="84"/>
      <c r="X194" s="13" t="s">
        <v>6</v>
      </c>
      <c r="Y194" s="166"/>
      <c r="Z194" s="107"/>
      <c r="AA194" s="108"/>
      <c r="AB194" s="15"/>
      <c r="AC194"/>
      <c r="AD194">
        <v>3</v>
      </c>
      <c r="AE194"/>
      <c r="AF194"/>
      <c r="AG194"/>
      <c r="AH194"/>
      <c r="AI194"/>
      <c r="AJ194"/>
      <c r="AK194"/>
      <c r="AL194"/>
      <c r="AM194" s="6"/>
      <c r="AN194" s="15"/>
      <c r="AO194"/>
      <c r="AP194"/>
      <c r="AQ194"/>
      <c r="AR194"/>
      <c r="AS194"/>
      <c r="AT194"/>
      <c r="AU194"/>
      <c r="AV194"/>
      <c r="AW194"/>
      <c r="AX194"/>
      <c r="AY194" s="6"/>
      <c r="AZ194" s="15"/>
      <c r="BA194"/>
      <c r="BB194"/>
      <c r="BC194"/>
      <c r="BD194"/>
      <c r="BE194"/>
      <c r="BF194"/>
      <c r="BG194"/>
      <c r="BH194"/>
      <c r="BI194"/>
      <c r="BJ194"/>
      <c r="BK194" s="6"/>
      <c r="BL194" s="15"/>
      <c r="BM194"/>
      <c r="BN194"/>
      <c r="BO194"/>
      <c r="BP194"/>
      <c r="BQ194"/>
      <c r="BR194"/>
      <c r="BS194"/>
      <c r="BT194"/>
      <c r="BU194"/>
      <c r="BV194"/>
      <c r="BW194" s="6"/>
      <c r="BX194" s="15"/>
      <c r="BY194"/>
      <c r="BZ194"/>
      <c r="CA194"/>
      <c r="CB194"/>
      <c r="CC194"/>
      <c r="CD194"/>
      <c r="CE194"/>
      <c r="CF194"/>
      <c r="CG194"/>
      <c r="CH194"/>
      <c r="CI194" s="6"/>
      <c r="CJ194" s="16">
        <f t="shared" si="46"/>
        <v>0.25479452054794521</v>
      </c>
      <c r="CK194" s="16" t="str">
        <f t="shared" si="47"/>
        <v/>
      </c>
      <c r="CL194" s="16" t="str">
        <f t="shared" si="48"/>
        <v/>
      </c>
      <c r="CM194" s="16" t="str">
        <f t="shared" si="49"/>
        <v/>
      </c>
      <c r="CN194" s="16" t="str">
        <f t="shared" si="50"/>
        <v/>
      </c>
      <c r="CO194" s="18"/>
      <c r="CP194" s="15"/>
      <c r="CQ194"/>
      <c r="CR194">
        <v>130</v>
      </c>
      <c r="CS194"/>
      <c r="CT194"/>
      <c r="CU194"/>
      <c r="CV194"/>
      <c r="CW194"/>
      <c r="CX194"/>
      <c r="CY194"/>
      <c r="CZ194"/>
      <c r="DA194" s="6"/>
      <c r="DB194" s="15"/>
      <c r="DC194"/>
      <c r="DD194"/>
      <c r="DE194"/>
      <c r="DF194"/>
      <c r="DG194"/>
      <c r="DH194"/>
      <c r="DI194"/>
      <c r="DJ194"/>
      <c r="DK194"/>
      <c r="DL194"/>
      <c r="DM194" s="6"/>
      <c r="DN194" s="15"/>
      <c r="DO194"/>
      <c r="DP194"/>
      <c r="DQ194"/>
      <c r="DR194"/>
      <c r="DS194"/>
      <c r="DT194"/>
      <c r="DU194"/>
      <c r="DV194"/>
      <c r="DW194"/>
      <c r="DX194"/>
      <c r="DY194" s="6"/>
      <c r="DZ194" s="15"/>
      <c r="EA194"/>
      <c r="EB194"/>
      <c r="EC194"/>
      <c r="ED194"/>
      <c r="EE194"/>
      <c r="EF194"/>
      <c r="EG194"/>
      <c r="EH194"/>
      <c r="EI194"/>
      <c r="EJ194"/>
      <c r="EK194" s="6"/>
      <c r="EL194" s="15"/>
      <c r="EM194"/>
      <c r="EN194"/>
      <c r="EO194"/>
      <c r="EP194"/>
      <c r="EQ194"/>
      <c r="ER194"/>
      <c r="ES194"/>
      <c r="ET194"/>
      <c r="EU194"/>
      <c r="EV194"/>
      <c r="EW194" s="6"/>
      <c r="EX194" s="16">
        <f t="shared" si="51"/>
        <v>11.04109589041096</v>
      </c>
      <c r="EY194" s="16" t="str">
        <f t="shared" si="52"/>
        <v/>
      </c>
      <c r="EZ194" s="16" t="str">
        <f t="shared" si="53"/>
        <v/>
      </c>
      <c r="FA194" s="16" t="str">
        <f t="shared" si="54"/>
        <v/>
      </c>
      <c r="FB194" s="160" t="str">
        <f t="shared" si="55"/>
        <v/>
      </c>
      <c r="FC194" t="s">
        <v>204</v>
      </c>
      <c r="FD194" s="20" t="s">
        <v>126</v>
      </c>
      <c r="FF194" s="209" t="s">
        <v>206</v>
      </c>
      <c r="FH194" s="284">
        <f t="shared" ca="1" si="56"/>
        <v>0</v>
      </c>
      <c r="FI194" s="208">
        <f t="shared" si="57"/>
        <v>1</v>
      </c>
      <c r="FJ194"/>
      <c r="FK194" t="str">
        <f t="shared" si="58"/>
        <v>OMEGA GERACAO S.A.</v>
      </c>
      <c r="FL194" s="201">
        <f t="shared" ca="1" si="59"/>
        <v>162936</v>
      </c>
      <c r="FM194" s="201">
        <f t="shared" ca="1" si="60"/>
        <v>0</v>
      </c>
      <c r="FN194" s="200">
        <f>AB194*AB$2*IF($FC194="V",1,-1)*IF($Q194="Fixo",(CP194-INDEX('Curva Forward'!$C$5:$AN$13,MATCH(CONCATENATE(BD_COMERCIAL!$K194," ",BD_COMERCIAL!$L194),'Curva Forward'!$B$5:$B$13,0),MATCH(FN$4,'Curva Forward'!$C$4:$AN$4,0))),CP194)</f>
        <v>0</v>
      </c>
      <c r="FO194" s="200">
        <f>AC194*AC$2*IF($FC194="V",1,-1)*IF($Q194="Fixo",(CQ194-INDEX('Curva Forward'!$C$5:$AN$13,MATCH(CONCATENATE(BD_COMERCIAL!$K194," ",BD_COMERCIAL!$L194),'Curva Forward'!$B$5:$B$13,0),MATCH(FO$4,'Curva Forward'!$C$4:$AN$4,0))),CQ194)</f>
        <v>0</v>
      </c>
      <c r="FP194" s="200">
        <f>AD194*AD$2*IF($FC194="V",1,-1)*IF($Q194="Fixo",(CR194-INDEX('Curva Forward'!$C$5:$AN$13,MATCH(CONCATENATE(BD_COMERCIAL!$K194," ",BD_COMERCIAL!$L194),'Curva Forward'!$B$5:$B$13,0),MATCH(FP$4,'Curva Forward'!$C$4:$AN$4,0))),CR194)</f>
        <v>162936</v>
      </c>
      <c r="FQ194" s="200">
        <f>AE194*AE$2*IF($FC194="V",1,-1)*IF($Q194="Fixo",(CS194-INDEX('Curva Forward'!$C$5:$AN$13,MATCH(CONCATENATE(BD_COMERCIAL!$K194," ",BD_COMERCIAL!$L194),'Curva Forward'!$B$5:$B$13,0),MATCH(FQ$4,'Curva Forward'!$C$4:$AN$4,0))),CS194)</f>
        <v>0</v>
      </c>
      <c r="FR194" s="200">
        <f>AF194*AF$2*IF($FC194="V",1,-1)*IF($Q194="Fixo",(CT194-INDEX('Curva Forward'!$C$5:$AN$13,MATCH(CONCATENATE(BD_COMERCIAL!$K194," ",BD_COMERCIAL!$L194),'Curva Forward'!$B$5:$B$13,0),MATCH(FR$4,'Curva Forward'!$C$4:$AN$4,0))),CT194)</f>
        <v>0</v>
      </c>
      <c r="FS194" s="200">
        <f>AG194*AG$2*IF($FC194="V",1,-1)*IF($Q194="Fixo",(CU194-INDEX('Curva Forward'!$C$5:$AN$13,MATCH(CONCATENATE(BD_COMERCIAL!$K194," ",BD_COMERCIAL!$L194),'Curva Forward'!$B$5:$B$13,0),MATCH(FS$4,'Curva Forward'!$C$4:$AN$4,0))),CU194)</f>
        <v>0</v>
      </c>
      <c r="FT194" s="200">
        <f>AH194*AH$2*IF($FC194="V",1,-1)*IF($Q194="Fixo",(CV194-INDEX('Curva Forward'!$C$5:$AN$13,MATCH(CONCATENATE(BD_COMERCIAL!$K194," ",BD_COMERCIAL!$L194),'Curva Forward'!$B$5:$B$13,0),MATCH(FT$4,'Curva Forward'!$C$4:$AN$4,0))),CV194)</f>
        <v>0</v>
      </c>
      <c r="FU194" s="200">
        <f>AI194*AI$2*IF($FC194="V",1,-1)*IF($Q194="Fixo",(CW194-INDEX('Curva Forward'!$C$5:$AN$13,MATCH(CONCATENATE(BD_COMERCIAL!$K194," ",BD_COMERCIAL!$L194),'Curva Forward'!$B$5:$B$13,0),MATCH(FU$4,'Curva Forward'!$C$4:$AN$4,0))),CW194)</f>
        <v>0</v>
      </c>
      <c r="FV194" s="200">
        <f>AJ194*AJ$2*IF($FC194="V",1,-1)*IF($Q194="Fixo",(CX194-INDEX('Curva Forward'!$C$5:$AN$13,MATCH(CONCATENATE(BD_COMERCIAL!$K194," ",BD_COMERCIAL!$L194),'Curva Forward'!$B$5:$B$13,0),MATCH(FV$4,'Curva Forward'!$C$4:$AN$4,0))),CX194)</f>
        <v>0</v>
      </c>
      <c r="FW194" s="200">
        <f>AK194*AK$2*IF($FC194="V",1,-1)*IF($Q194="Fixo",(CY194-INDEX('Curva Forward'!$C$5:$AN$13,MATCH(CONCATENATE(BD_COMERCIAL!$K194," ",BD_COMERCIAL!$L194),'Curva Forward'!$B$5:$B$13,0),MATCH(FW$4,'Curva Forward'!$C$4:$AN$4,0))),CY194)</f>
        <v>0</v>
      </c>
      <c r="FX194" s="200">
        <f>AL194*AL$2*IF($FC194="V",1,-1)*IF($Q194="Fixo",(CZ194-INDEX('Curva Forward'!$C$5:$AN$13,MATCH(CONCATENATE(BD_COMERCIAL!$K194," ",BD_COMERCIAL!$L194),'Curva Forward'!$B$5:$B$13,0),MATCH(FX$4,'Curva Forward'!$C$4:$AN$4,0))),CZ194)</f>
        <v>0</v>
      </c>
      <c r="FY194" s="200">
        <f>AM194*AM$2*IF($FC194="V",1,-1)*IF($Q194="Fixo",(DA194-INDEX('Curva Forward'!$C$5:$AN$13,MATCH(CONCATENATE(BD_COMERCIAL!$K194," ",BD_COMERCIAL!$L194),'Curva Forward'!$B$5:$B$13,0),MATCH(FY$4,'Curva Forward'!$C$4:$AN$4,0))),DA194)</f>
        <v>0</v>
      </c>
      <c r="FZ194" s="200">
        <f>AN194*AN$2*IF($FC194="V",1,-1)*IF($Q194="Fixo",(DB194-INDEX('Curva Forward'!$C$5:$AN$13,MATCH(CONCATENATE(BD_COMERCIAL!$K194," ",BD_COMERCIAL!$L194),'Curva Forward'!$B$5:$B$13,0),MATCH(FZ$4,'Curva Forward'!$C$4:$AN$4,0))),DB194)</f>
        <v>0</v>
      </c>
      <c r="GA194" s="200">
        <f>AO194*AO$2*IF($FC194="V",1,-1)*IF($Q194="Fixo",(DC194-INDEX('Curva Forward'!$C$5:$AN$13,MATCH(CONCATENATE(BD_COMERCIAL!$K194," ",BD_COMERCIAL!$L194),'Curva Forward'!$B$5:$B$13,0),MATCH(GA$4,'Curva Forward'!$C$4:$AN$4,0))),DC194)</f>
        <v>0</v>
      </c>
      <c r="GB194" s="200">
        <f>AP194*AP$2*IF($FC194="V",1,-1)*IF($Q194="Fixo",(DD194-INDEX('Curva Forward'!$C$5:$AN$13,MATCH(CONCATENATE(BD_COMERCIAL!$K194," ",BD_COMERCIAL!$L194),'Curva Forward'!$B$5:$B$13,0),MATCH(GB$4,'Curva Forward'!$C$4:$AN$4,0))),DD194)</f>
        <v>0</v>
      </c>
      <c r="GC194" s="200">
        <f>AQ194*AQ$2*IF($FC194="V",1,-1)*IF($Q194="Fixo",(DE194-INDEX('Curva Forward'!$C$5:$AN$13,MATCH(CONCATENATE(BD_COMERCIAL!$K194," ",BD_COMERCIAL!$L194),'Curva Forward'!$B$5:$B$13,0),MATCH(GC$4,'Curva Forward'!$C$4:$AN$4,0))),DE194)</f>
        <v>0</v>
      </c>
      <c r="GD194" s="200">
        <f>AR194*AR$2*IF($FC194="V",1,-1)*IF($Q194="Fixo",(DF194-INDEX('Curva Forward'!$C$5:$AN$13,MATCH(CONCATENATE(BD_COMERCIAL!$K194," ",BD_COMERCIAL!$L194),'Curva Forward'!$B$5:$B$13,0),MATCH(GD$4,'Curva Forward'!$C$4:$AN$4,0))),DF194)</f>
        <v>0</v>
      </c>
      <c r="GE194" s="200">
        <f>AS194*AS$2*IF($FC194="V",1,-1)*IF($Q194="Fixo",(DG194-INDEX('Curva Forward'!$C$5:$AN$13,MATCH(CONCATENATE(BD_COMERCIAL!$K194," ",BD_COMERCIAL!$L194),'Curva Forward'!$B$5:$B$13,0),MATCH(GE$4,'Curva Forward'!$C$4:$AN$4,0))),DG194)</f>
        <v>0</v>
      </c>
      <c r="GF194" s="200">
        <f>AT194*AT$2*IF($FC194="V",1,-1)*IF($Q194="Fixo",(DH194-INDEX('Curva Forward'!$C$5:$AN$13,MATCH(CONCATENATE(BD_COMERCIAL!$K194," ",BD_COMERCIAL!$L194),'Curva Forward'!$B$5:$B$13,0),MATCH(GF$4,'Curva Forward'!$C$4:$AN$4,0))),DH194)</f>
        <v>0</v>
      </c>
      <c r="GG194" s="200">
        <f>AU194*AU$2*IF($FC194="V",1,-1)*IF($Q194="Fixo",(DI194-INDEX('Curva Forward'!$C$5:$AN$13,MATCH(CONCATENATE(BD_COMERCIAL!$K194," ",BD_COMERCIAL!$L194),'Curva Forward'!$B$5:$B$13,0),MATCH(GG$4,'Curva Forward'!$C$4:$AN$4,0))),DI194)</f>
        <v>0</v>
      </c>
      <c r="GH194" s="200">
        <f>AV194*AV$2*IF($FC194="V",1,-1)*IF($Q194="Fixo",(DJ194-INDEX('Curva Forward'!$C$5:$AN$13,MATCH(CONCATENATE(BD_COMERCIAL!$K194," ",BD_COMERCIAL!$L194),'Curva Forward'!$B$5:$B$13,0),MATCH(GH$4,'Curva Forward'!$C$4:$AN$4,0))),DJ194)</f>
        <v>0</v>
      </c>
      <c r="GI194" s="200">
        <f>AW194*AW$2*IF($FC194="V",1,-1)*IF($Q194="Fixo",(DK194-INDEX('Curva Forward'!$C$5:$AN$13,MATCH(CONCATENATE(BD_COMERCIAL!$K194," ",BD_COMERCIAL!$L194),'Curva Forward'!$B$5:$B$13,0),MATCH(GI$4,'Curva Forward'!$C$4:$AN$4,0))),DK194)</f>
        <v>0</v>
      </c>
      <c r="GJ194" s="200">
        <f>AX194*AX$2*IF($FC194="V",1,-1)*IF($Q194="Fixo",(DL194-INDEX('Curva Forward'!$C$5:$AN$13,MATCH(CONCATENATE(BD_COMERCIAL!$K194," ",BD_COMERCIAL!$L194),'Curva Forward'!$B$5:$B$13,0),MATCH(GJ$4,'Curva Forward'!$C$4:$AN$4,0))),DL194)</f>
        <v>0</v>
      </c>
      <c r="GK194" s="200">
        <f>AY194*AY$2*IF($FC194="V",1,-1)*IF($Q194="Fixo",(DM194-INDEX('Curva Forward'!$C$5:$AN$13,MATCH(CONCATENATE(BD_COMERCIAL!$K194," ",BD_COMERCIAL!$L194),'Curva Forward'!$B$5:$B$13,0),MATCH(GK$4,'Curva Forward'!$C$4:$AN$4,0))),DM194)</f>
        <v>0</v>
      </c>
      <c r="GL194" s="200">
        <f>IF(EZ194="",0,CL194*CL$2*IF($FC194="V",1,-1)*IF($Q194="Fixo",(EZ194-INDEX('Curva Forward'!$C$5:$AN$13,MATCH(CONCATENATE(BD_COMERCIAL!$K194," ",BD_COMERCIAL!$L194),'Curva Forward'!$B$5:$B$13,0),MATCH(GL$4,'Curva Forward'!$C$4:$AN$4,0))),EZ194))</f>
        <v>0</v>
      </c>
      <c r="GM194" s="200">
        <f>IF(FA194="",0,CM194*CM$2*IF($FC194="V",1,-1)*IF($Q194="Fixo",(FA194-INDEX('Curva Forward'!$C$5:$AN$13,MATCH(CONCATENATE(BD_COMERCIAL!$K194," ",BD_COMERCIAL!$L194),'Curva Forward'!$B$5:$B$13,0),MATCH(GM$4,'Curva Forward'!$C$4:$AN$4,0))),FA194))</f>
        <v>0</v>
      </c>
      <c r="GN194" s="200">
        <f>IF(FB194="",0,CN194*CN$2*IF($FC194="V",1,-1)*IF($Q194="Fixo",(FB194-INDEX('Curva Forward'!$C$5:$AN$13,MATCH(CONCATENATE(BD_COMERCIAL!$K194," ",BD_COMERCIAL!$L194),'Curva Forward'!$B$5:$B$13,0),MATCH(GN$4,'Curva Forward'!$C$4:$AN$4,0))),FB194))</f>
        <v>0</v>
      </c>
      <c r="GO194" s="201">
        <f t="shared" ca="1" si="61"/>
        <v>0</v>
      </c>
      <c r="GP194" s="201">
        <f t="shared" ca="1" si="62"/>
        <v>0</v>
      </c>
    </row>
    <row r="195" spans="1:198" s="117" customFormat="1" x14ac:dyDescent="0.25">
      <c r="A195" s="6"/>
      <c r="B195" s="7" t="s">
        <v>541</v>
      </c>
      <c r="C195" s="8">
        <v>44580</v>
      </c>
      <c r="D195" s="9" t="s">
        <v>131</v>
      </c>
      <c r="E195" s="9" t="s">
        <v>243</v>
      </c>
      <c r="F195" s="113">
        <v>5352237000155</v>
      </c>
      <c r="G195" s="10" t="s">
        <v>125</v>
      </c>
      <c r="H195" s="113">
        <v>3780401000108</v>
      </c>
      <c r="I195" s="9" t="s">
        <v>126</v>
      </c>
      <c r="J195" s="166" t="s">
        <v>467</v>
      </c>
      <c r="K195" s="10" t="s">
        <v>127</v>
      </c>
      <c r="L195" s="84" t="s">
        <v>22</v>
      </c>
      <c r="M195" s="11">
        <v>44743</v>
      </c>
      <c r="N195" s="12">
        <v>44834</v>
      </c>
      <c r="O195" s="10">
        <v>2</v>
      </c>
      <c r="P195" s="84">
        <v>240</v>
      </c>
      <c r="Q195" s="84" t="s">
        <v>128</v>
      </c>
      <c r="R195" s="10" t="s">
        <v>129</v>
      </c>
      <c r="S195" s="14" t="s">
        <v>135</v>
      </c>
      <c r="T195" s="11"/>
      <c r="U195" s="12"/>
      <c r="V195" s="257" t="str">
        <f ca="1">IF(U195="","",
IF(U195="NA","",
IFERROR(VLOOKUP(EOMONTH(M195,-2)+1,IPCA!$A:$B,2,0),
VLOOKUP(EOMONTH(TODAY(),-2)+1,IPCA!$A:$B,2,0))/
VLOOKUP(EOMONTH(U195,-2)+1,IPCA!$A:$B,2,0)*
P195))</f>
        <v/>
      </c>
      <c r="W195" s="84"/>
      <c r="X195" s="13" t="s">
        <v>133</v>
      </c>
      <c r="Y195" s="166"/>
      <c r="Z195" s="107"/>
      <c r="AA195" s="108"/>
      <c r="AB195" s="15"/>
      <c r="AC195"/>
      <c r="AD195"/>
      <c r="AE195"/>
      <c r="AF195"/>
      <c r="AG195"/>
      <c r="AH195">
        <v>2</v>
      </c>
      <c r="AI195">
        <v>2</v>
      </c>
      <c r="AJ195">
        <v>2</v>
      </c>
      <c r="AK195"/>
      <c r="AL195"/>
      <c r="AM195" s="6"/>
      <c r="AN195" s="15"/>
      <c r="AO195"/>
      <c r="AP195"/>
      <c r="AQ195"/>
      <c r="AR195"/>
      <c r="AS195"/>
      <c r="AT195"/>
      <c r="AU195"/>
      <c r="AV195"/>
      <c r="AW195"/>
      <c r="AX195"/>
      <c r="AY195" s="6"/>
      <c r="AZ195" s="15"/>
      <c r="BA195"/>
      <c r="BB195"/>
      <c r="BC195"/>
      <c r="BD195"/>
      <c r="BE195"/>
      <c r="BF195"/>
      <c r="BG195"/>
      <c r="BH195"/>
      <c r="BI195"/>
      <c r="BJ195"/>
      <c r="BK195" s="6"/>
      <c r="BL195" s="15"/>
      <c r="BM195"/>
      <c r="BN195"/>
      <c r="BO195"/>
      <c r="BP195"/>
      <c r="BQ195"/>
      <c r="BR195"/>
      <c r="BS195"/>
      <c r="BT195"/>
      <c r="BU195"/>
      <c r="BV195"/>
      <c r="BW195" s="6"/>
      <c r="BX195" s="15"/>
      <c r="BY195"/>
      <c r="BZ195"/>
      <c r="CA195"/>
      <c r="CB195"/>
      <c r="CC195"/>
      <c r="CD195"/>
      <c r="CE195"/>
      <c r="CF195"/>
      <c r="CG195"/>
      <c r="CH195"/>
      <c r="CI195" s="6"/>
      <c r="CJ195" s="16">
        <f t="shared" si="46"/>
        <v>0.50410958904109593</v>
      </c>
      <c r="CK195" s="16" t="str">
        <f t="shared" si="47"/>
        <v/>
      </c>
      <c r="CL195" s="16" t="str">
        <f t="shared" si="48"/>
        <v/>
      </c>
      <c r="CM195" s="16" t="str">
        <f t="shared" si="49"/>
        <v/>
      </c>
      <c r="CN195" s="16" t="str">
        <f t="shared" si="50"/>
        <v/>
      </c>
      <c r="CO195" s="18"/>
      <c r="CP195" s="15"/>
      <c r="CQ195"/>
      <c r="CR195"/>
      <c r="CS195"/>
      <c r="CT195"/>
      <c r="CU195"/>
      <c r="CV195">
        <v>240</v>
      </c>
      <c r="CW195">
        <v>240</v>
      </c>
      <c r="CX195">
        <v>240</v>
      </c>
      <c r="CY195"/>
      <c r="CZ195"/>
      <c r="DA195" s="6"/>
      <c r="DB195" s="15"/>
      <c r="DC195"/>
      <c r="DD195"/>
      <c r="DE195"/>
      <c r="DF195"/>
      <c r="DG195"/>
      <c r="DH195"/>
      <c r="DI195"/>
      <c r="DJ195"/>
      <c r="DK195"/>
      <c r="DL195"/>
      <c r="DM195" s="6"/>
      <c r="DN195" s="15"/>
      <c r="DO195"/>
      <c r="DP195"/>
      <c r="DQ195"/>
      <c r="DR195"/>
      <c r="DS195"/>
      <c r="DT195"/>
      <c r="DU195"/>
      <c r="DV195"/>
      <c r="DW195"/>
      <c r="DX195"/>
      <c r="DY195" s="6"/>
      <c r="DZ195" s="15"/>
      <c r="EA195"/>
      <c r="EB195"/>
      <c r="EC195"/>
      <c r="ED195"/>
      <c r="EE195"/>
      <c r="EF195"/>
      <c r="EG195"/>
      <c r="EH195"/>
      <c r="EI195"/>
      <c r="EJ195"/>
      <c r="EK195" s="6"/>
      <c r="EL195" s="15"/>
      <c r="EM195"/>
      <c r="EN195"/>
      <c r="EO195"/>
      <c r="EP195"/>
      <c r="EQ195"/>
      <c r="ER195"/>
      <c r="ES195"/>
      <c r="ET195"/>
      <c r="EU195"/>
      <c r="EV195"/>
      <c r="EW195" s="6"/>
      <c r="EX195" s="16">
        <f t="shared" si="51"/>
        <v>60.493150684931507</v>
      </c>
      <c r="EY195" s="16" t="str">
        <f t="shared" si="52"/>
        <v/>
      </c>
      <c r="EZ195" s="16" t="str">
        <f t="shared" si="53"/>
        <v/>
      </c>
      <c r="FA195" s="16" t="str">
        <f t="shared" si="54"/>
        <v/>
      </c>
      <c r="FB195" s="160" t="str">
        <f t="shared" si="55"/>
        <v/>
      </c>
      <c r="FC195" t="s">
        <v>205</v>
      </c>
      <c r="FD195" s="20" t="s">
        <v>126</v>
      </c>
      <c r="FF195" s="209" t="s">
        <v>206</v>
      </c>
      <c r="FH195" s="284">
        <f t="shared" ca="1" si="56"/>
        <v>0</v>
      </c>
      <c r="FI195" s="208">
        <f t="shared" si="57"/>
        <v>3.0333333333333332</v>
      </c>
      <c r="FJ195"/>
      <c r="FK195" t="str">
        <f t="shared" si="58"/>
        <v>Ecom Energia Ltda</v>
      </c>
      <c r="FL195" s="201">
        <f t="shared" ca="1" si="59"/>
        <v>-716104.8</v>
      </c>
      <c r="FM195" s="201">
        <f t="shared" ca="1" si="60"/>
        <v>0</v>
      </c>
      <c r="FN195" s="200">
        <f>AB195*AB$2*IF($FC195="V",1,-1)*IF($Q195="Fixo",(CP195-INDEX('Curva Forward'!$C$5:$AN$13,MATCH(CONCATENATE(BD_COMERCIAL!$K195," ",BD_COMERCIAL!$L195),'Curva Forward'!$B$5:$B$13,0),MATCH(FN$4,'Curva Forward'!$C$4:$AN$4,0))),CP195)</f>
        <v>0</v>
      </c>
      <c r="FO195" s="200">
        <f>AC195*AC$2*IF($FC195="V",1,-1)*IF($Q195="Fixo",(CQ195-INDEX('Curva Forward'!$C$5:$AN$13,MATCH(CONCATENATE(BD_COMERCIAL!$K195," ",BD_COMERCIAL!$L195),'Curva Forward'!$B$5:$B$13,0),MATCH(FO$4,'Curva Forward'!$C$4:$AN$4,0))),CQ195)</f>
        <v>0</v>
      </c>
      <c r="FP195" s="200">
        <f>AD195*AD$2*IF($FC195="V",1,-1)*IF($Q195="Fixo",(CR195-INDEX('Curva Forward'!$C$5:$AN$13,MATCH(CONCATENATE(BD_COMERCIAL!$K195," ",BD_COMERCIAL!$L195),'Curva Forward'!$B$5:$B$13,0),MATCH(FP$4,'Curva Forward'!$C$4:$AN$4,0))),CR195)</f>
        <v>0</v>
      </c>
      <c r="FQ195" s="200">
        <f>AE195*AE$2*IF($FC195="V",1,-1)*IF($Q195="Fixo",(CS195-INDEX('Curva Forward'!$C$5:$AN$13,MATCH(CONCATENATE(BD_COMERCIAL!$K195," ",BD_COMERCIAL!$L195),'Curva Forward'!$B$5:$B$13,0),MATCH(FQ$4,'Curva Forward'!$C$4:$AN$4,0))),CS195)</f>
        <v>0</v>
      </c>
      <c r="FR195" s="200">
        <f>AF195*AF$2*IF($FC195="V",1,-1)*IF($Q195="Fixo",(CT195-INDEX('Curva Forward'!$C$5:$AN$13,MATCH(CONCATENATE(BD_COMERCIAL!$K195," ",BD_COMERCIAL!$L195),'Curva Forward'!$B$5:$B$13,0),MATCH(FR$4,'Curva Forward'!$C$4:$AN$4,0))),CT195)</f>
        <v>0</v>
      </c>
      <c r="FS195" s="200">
        <f>AG195*AG$2*IF($FC195="V",1,-1)*IF($Q195="Fixo",(CU195-INDEX('Curva Forward'!$C$5:$AN$13,MATCH(CONCATENATE(BD_COMERCIAL!$K195," ",BD_COMERCIAL!$L195),'Curva Forward'!$B$5:$B$13,0),MATCH(FS$4,'Curva Forward'!$C$4:$AN$4,0))),CU195)</f>
        <v>0</v>
      </c>
      <c r="FT195" s="200">
        <f>AH195*AH$2*IF($FC195="V",1,-1)*IF($Q195="Fixo",(CV195-INDEX('Curva Forward'!$C$5:$AN$13,MATCH(CONCATENATE(BD_COMERCIAL!$K195," ",BD_COMERCIAL!$L195),'Curva Forward'!$B$5:$B$13,0),MATCH(FT$4,'Curva Forward'!$C$4:$AN$4,0))),CV195)</f>
        <v>-257944.8</v>
      </c>
      <c r="FU195" s="200">
        <f>AI195*AI$2*IF($FC195="V",1,-1)*IF($Q195="Fixo",(CW195-INDEX('Curva Forward'!$C$5:$AN$13,MATCH(CONCATENATE(BD_COMERCIAL!$K195," ",BD_COMERCIAL!$L195),'Curva Forward'!$B$5:$B$13,0),MATCH(FU$4,'Curva Forward'!$C$4:$AN$4,0))),CW195)</f>
        <v>-230640</v>
      </c>
      <c r="FV195" s="200">
        <f>AJ195*AJ$2*IF($FC195="V",1,-1)*IF($Q195="Fixo",(CX195-INDEX('Curva Forward'!$C$5:$AN$13,MATCH(CONCATENATE(BD_COMERCIAL!$K195," ",BD_COMERCIAL!$L195),'Curva Forward'!$B$5:$B$13,0),MATCH(FV$4,'Curva Forward'!$C$4:$AN$4,0))),CX195)</f>
        <v>-227520</v>
      </c>
      <c r="FW195" s="200">
        <f>AK195*AK$2*IF($FC195="V",1,-1)*IF($Q195="Fixo",(CY195-INDEX('Curva Forward'!$C$5:$AN$13,MATCH(CONCATENATE(BD_COMERCIAL!$K195," ",BD_COMERCIAL!$L195),'Curva Forward'!$B$5:$B$13,0),MATCH(FW$4,'Curva Forward'!$C$4:$AN$4,0))),CY195)</f>
        <v>0</v>
      </c>
      <c r="FX195" s="200">
        <f>AL195*AL$2*IF($FC195="V",1,-1)*IF($Q195="Fixo",(CZ195-INDEX('Curva Forward'!$C$5:$AN$13,MATCH(CONCATENATE(BD_COMERCIAL!$K195," ",BD_COMERCIAL!$L195),'Curva Forward'!$B$5:$B$13,0),MATCH(FX$4,'Curva Forward'!$C$4:$AN$4,0))),CZ195)</f>
        <v>0</v>
      </c>
      <c r="FY195" s="200">
        <f>AM195*AM$2*IF($FC195="V",1,-1)*IF($Q195="Fixo",(DA195-INDEX('Curva Forward'!$C$5:$AN$13,MATCH(CONCATENATE(BD_COMERCIAL!$K195," ",BD_COMERCIAL!$L195),'Curva Forward'!$B$5:$B$13,0),MATCH(FY$4,'Curva Forward'!$C$4:$AN$4,0))),DA195)</f>
        <v>0</v>
      </c>
      <c r="FZ195" s="200">
        <f>AN195*AN$2*IF($FC195="V",1,-1)*IF($Q195="Fixo",(DB195-INDEX('Curva Forward'!$C$5:$AN$13,MATCH(CONCATENATE(BD_COMERCIAL!$K195," ",BD_COMERCIAL!$L195),'Curva Forward'!$B$5:$B$13,0),MATCH(FZ$4,'Curva Forward'!$C$4:$AN$4,0))),DB195)</f>
        <v>0</v>
      </c>
      <c r="GA195" s="200">
        <f>AO195*AO$2*IF($FC195="V",1,-1)*IF($Q195="Fixo",(DC195-INDEX('Curva Forward'!$C$5:$AN$13,MATCH(CONCATENATE(BD_COMERCIAL!$K195," ",BD_COMERCIAL!$L195),'Curva Forward'!$B$5:$B$13,0),MATCH(GA$4,'Curva Forward'!$C$4:$AN$4,0))),DC195)</f>
        <v>0</v>
      </c>
      <c r="GB195" s="200">
        <f>AP195*AP$2*IF($FC195="V",1,-1)*IF($Q195="Fixo",(DD195-INDEX('Curva Forward'!$C$5:$AN$13,MATCH(CONCATENATE(BD_COMERCIAL!$K195," ",BD_COMERCIAL!$L195),'Curva Forward'!$B$5:$B$13,0),MATCH(GB$4,'Curva Forward'!$C$4:$AN$4,0))),DD195)</f>
        <v>0</v>
      </c>
      <c r="GC195" s="200">
        <f>AQ195*AQ$2*IF($FC195="V",1,-1)*IF($Q195="Fixo",(DE195-INDEX('Curva Forward'!$C$5:$AN$13,MATCH(CONCATENATE(BD_COMERCIAL!$K195," ",BD_COMERCIAL!$L195),'Curva Forward'!$B$5:$B$13,0),MATCH(GC$4,'Curva Forward'!$C$4:$AN$4,0))),DE195)</f>
        <v>0</v>
      </c>
      <c r="GD195" s="200">
        <f>AR195*AR$2*IF($FC195="V",1,-1)*IF($Q195="Fixo",(DF195-INDEX('Curva Forward'!$C$5:$AN$13,MATCH(CONCATENATE(BD_COMERCIAL!$K195," ",BD_COMERCIAL!$L195),'Curva Forward'!$B$5:$B$13,0),MATCH(GD$4,'Curva Forward'!$C$4:$AN$4,0))),DF195)</f>
        <v>0</v>
      </c>
      <c r="GE195" s="200">
        <f>AS195*AS$2*IF($FC195="V",1,-1)*IF($Q195="Fixo",(DG195-INDEX('Curva Forward'!$C$5:$AN$13,MATCH(CONCATENATE(BD_COMERCIAL!$K195," ",BD_COMERCIAL!$L195),'Curva Forward'!$B$5:$B$13,0),MATCH(GE$4,'Curva Forward'!$C$4:$AN$4,0))),DG195)</f>
        <v>0</v>
      </c>
      <c r="GF195" s="200">
        <f>AT195*AT$2*IF($FC195="V",1,-1)*IF($Q195="Fixo",(DH195-INDEX('Curva Forward'!$C$5:$AN$13,MATCH(CONCATENATE(BD_COMERCIAL!$K195," ",BD_COMERCIAL!$L195),'Curva Forward'!$B$5:$B$13,0),MATCH(GF$4,'Curva Forward'!$C$4:$AN$4,0))),DH195)</f>
        <v>0</v>
      </c>
      <c r="GG195" s="200">
        <f>AU195*AU$2*IF($FC195="V",1,-1)*IF($Q195="Fixo",(DI195-INDEX('Curva Forward'!$C$5:$AN$13,MATCH(CONCATENATE(BD_COMERCIAL!$K195," ",BD_COMERCIAL!$L195),'Curva Forward'!$B$5:$B$13,0),MATCH(GG$4,'Curva Forward'!$C$4:$AN$4,0))),DI195)</f>
        <v>0</v>
      </c>
      <c r="GH195" s="200">
        <f>AV195*AV$2*IF($FC195="V",1,-1)*IF($Q195="Fixo",(DJ195-INDEX('Curva Forward'!$C$5:$AN$13,MATCH(CONCATENATE(BD_COMERCIAL!$K195," ",BD_COMERCIAL!$L195),'Curva Forward'!$B$5:$B$13,0),MATCH(GH$4,'Curva Forward'!$C$4:$AN$4,0))),DJ195)</f>
        <v>0</v>
      </c>
      <c r="GI195" s="200">
        <f>AW195*AW$2*IF($FC195="V",1,-1)*IF($Q195="Fixo",(DK195-INDEX('Curva Forward'!$C$5:$AN$13,MATCH(CONCATENATE(BD_COMERCIAL!$K195," ",BD_COMERCIAL!$L195),'Curva Forward'!$B$5:$B$13,0),MATCH(GI$4,'Curva Forward'!$C$4:$AN$4,0))),DK195)</f>
        <v>0</v>
      </c>
      <c r="GJ195" s="200">
        <f>AX195*AX$2*IF($FC195="V",1,-1)*IF($Q195="Fixo",(DL195-INDEX('Curva Forward'!$C$5:$AN$13,MATCH(CONCATENATE(BD_COMERCIAL!$K195," ",BD_COMERCIAL!$L195),'Curva Forward'!$B$5:$B$13,0),MATCH(GJ$4,'Curva Forward'!$C$4:$AN$4,0))),DL195)</f>
        <v>0</v>
      </c>
      <c r="GK195" s="200">
        <f>AY195*AY$2*IF($FC195="V",1,-1)*IF($Q195="Fixo",(DM195-INDEX('Curva Forward'!$C$5:$AN$13,MATCH(CONCATENATE(BD_COMERCIAL!$K195," ",BD_COMERCIAL!$L195),'Curva Forward'!$B$5:$B$13,0),MATCH(GK$4,'Curva Forward'!$C$4:$AN$4,0))),DM195)</f>
        <v>0</v>
      </c>
      <c r="GL195" s="200">
        <f>IF(EZ195="",0,CL195*CL$2*IF($FC195="V",1,-1)*IF($Q195="Fixo",(EZ195-INDEX('Curva Forward'!$C$5:$AN$13,MATCH(CONCATENATE(BD_COMERCIAL!$K195," ",BD_COMERCIAL!$L195),'Curva Forward'!$B$5:$B$13,0),MATCH(GL$4,'Curva Forward'!$C$4:$AN$4,0))),EZ195))</f>
        <v>0</v>
      </c>
      <c r="GM195" s="200">
        <f>IF(FA195="",0,CM195*CM$2*IF($FC195="V",1,-1)*IF($Q195="Fixo",(FA195-INDEX('Curva Forward'!$C$5:$AN$13,MATCH(CONCATENATE(BD_COMERCIAL!$K195," ",BD_COMERCIAL!$L195),'Curva Forward'!$B$5:$B$13,0),MATCH(GM$4,'Curva Forward'!$C$4:$AN$4,0))),FA195))</f>
        <v>0</v>
      </c>
      <c r="GN195" s="200">
        <f>IF(FB195="",0,CN195*CN$2*IF($FC195="V",1,-1)*IF($Q195="Fixo",(FB195-INDEX('Curva Forward'!$C$5:$AN$13,MATCH(CONCATENATE(BD_COMERCIAL!$K195," ",BD_COMERCIAL!$L195),'Curva Forward'!$B$5:$B$13,0),MATCH(GN$4,'Curva Forward'!$C$4:$AN$4,0))),FB195))</f>
        <v>0</v>
      </c>
      <c r="GO195" s="201">
        <f t="shared" ca="1" si="61"/>
        <v>0</v>
      </c>
      <c r="GP195" s="201">
        <f t="shared" ca="1" si="62"/>
        <v>0</v>
      </c>
    </row>
    <row r="196" spans="1:198" s="117" customFormat="1" x14ac:dyDescent="0.25">
      <c r="A196" s="6"/>
      <c r="B196" s="7" t="s">
        <v>542</v>
      </c>
      <c r="C196" s="8">
        <v>44580</v>
      </c>
      <c r="D196" s="9" t="s">
        <v>131</v>
      </c>
      <c r="E196" s="9" t="s">
        <v>147</v>
      </c>
      <c r="F196" s="113" t="e">
        <v>#VALUE!</v>
      </c>
      <c r="G196" s="10" t="s">
        <v>125</v>
      </c>
      <c r="H196" s="113">
        <v>3780401000108</v>
      </c>
      <c r="I196" s="9" t="s">
        <v>139</v>
      </c>
      <c r="J196" s="166" t="s">
        <v>534</v>
      </c>
      <c r="K196" s="10" t="s">
        <v>127</v>
      </c>
      <c r="L196" s="84" t="s">
        <v>22</v>
      </c>
      <c r="M196" s="11">
        <v>44652</v>
      </c>
      <c r="N196" s="12">
        <v>44681</v>
      </c>
      <c r="O196" s="10">
        <v>3.6</v>
      </c>
      <c r="P196" s="84">
        <v>128</v>
      </c>
      <c r="Q196" s="84" t="s">
        <v>128</v>
      </c>
      <c r="R196" s="10" t="s">
        <v>129</v>
      </c>
      <c r="S196" s="14" t="s">
        <v>135</v>
      </c>
      <c r="T196" s="11"/>
      <c r="U196" s="12"/>
      <c r="V196" s="257" t="str">
        <f ca="1">IF(U196="","",
IF(U196="NA","",
IFERROR(VLOOKUP(EOMONTH(M196,-2)+1,IPCA!$A:$B,2,0),
VLOOKUP(EOMONTH(TODAY(),-2)+1,IPCA!$A:$B,2,0))/
VLOOKUP(EOMONTH(U196,-2)+1,IPCA!$A:$B,2,0)*
P196))</f>
        <v/>
      </c>
      <c r="W196" s="84"/>
      <c r="X196" s="13"/>
      <c r="Y196" s="166"/>
      <c r="Z196" s="107" t="s">
        <v>148</v>
      </c>
      <c r="AA196" s="108" t="s">
        <v>148</v>
      </c>
      <c r="AB196" s="15"/>
      <c r="AC196"/>
      <c r="AD196"/>
      <c r="AE196">
        <v>3.6</v>
      </c>
      <c r="AF196"/>
      <c r="AG196"/>
      <c r="AH196"/>
      <c r="AI196"/>
      <c r="AJ196"/>
      <c r="AK196"/>
      <c r="AL196"/>
      <c r="AM196" s="6"/>
      <c r="AN196" s="15"/>
      <c r="AO196"/>
      <c r="AP196"/>
      <c r="AQ196"/>
      <c r="AR196"/>
      <c r="AS196"/>
      <c r="AT196"/>
      <c r="AU196"/>
      <c r="AV196"/>
      <c r="AW196"/>
      <c r="AX196"/>
      <c r="AY196" s="6"/>
      <c r="AZ196" s="15"/>
      <c r="BA196"/>
      <c r="BB196"/>
      <c r="BC196"/>
      <c r="BD196"/>
      <c r="BE196"/>
      <c r="BF196"/>
      <c r="BG196"/>
      <c r="BH196"/>
      <c r="BI196"/>
      <c r="BJ196"/>
      <c r="BK196" s="6"/>
      <c r="BL196" s="15"/>
      <c r="BM196"/>
      <c r="BN196"/>
      <c r="BO196"/>
      <c r="BP196"/>
      <c r="BQ196"/>
      <c r="BR196"/>
      <c r="BS196"/>
      <c r="BT196"/>
      <c r="BU196"/>
      <c r="BV196"/>
      <c r="BW196" s="6"/>
      <c r="BX196" s="15"/>
      <c r="BY196"/>
      <c r="BZ196"/>
      <c r="CA196"/>
      <c r="CB196"/>
      <c r="CC196"/>
      <c r="CD196"/>
      <c r="CE196"/>
      <c r="CF196"/>
      <c r="CG196"/>
      <c r="CH196"/>
      <c r="CI196" s="6"/>
      <c r="CJ196" s="16">
        <f t="shared" si="46"/>
        <v>0.29589041095890412</v>
      </c>
      <c r="CK196" s="16" t="str">
        <f t="shared" si="47"/>
        <v/>
      </c>
      <c r="CL196" s="16" t="str">
        <f t="shared" si="48"/>
        <v/>
      </c>
      <c r="CM196" s="16" t="str">
        <f t="shared" si="49"/>
        <v/>
      </c>
      <c r="CN196" s="16" t="str">
        <f t="shared" si="50"/>
        <v/>
      </c>
      <c r="CO196" s="18"/>
      <c r="CP196" s="15"/>
      <c r="CQ196"/>
      <c r="CR196"/>
      <c r="CS196">
        <v>128</v>
      </c>
      <c r="CT196"/>
      <c r="CU196"/>
      <c r="CV196"/>
      <c r="CW196"/>
      <c r="CX196"/>
      <c r="CY196"/>
      <c r="CZ196"/>
      <c r="DA196" s="6"/>
      <c r="DB196" s="15"/>
      <c r="DC196"/>
      <c r="DD196"/>
      <c r="DE196"/>
      <c r="DF196"/>
      <c r="DG196"/>
      <c r="DH196"/>
      <c r="DI196"/>
      <c r="DJ196"/>
      <c r="DK196"/>
      <c r="DL196"/>
      <c r="DM196" s="6"/>
      <c r="DN196" s="15"/>
      <c r="DO196"/>
      <c r="DP196"/>
      <c r="DQ196"/>
      <c r="DR196"/>
      <c r="DS196"/>
      <c r="DT196"/>
      <c r="DU196"/>
      <c r="DV196"/>
      <c r="DW196"/>
      <c r="DX196"/>
      <c r="DY196" s="6"/>
      <c r="DZ196" s="15"/>
      <c r="EA196"/>
      <c r="EB196"/>
      <c r="EC196"/>
      <c r="ED196"/>
      <c r="EE196"/>
      <c r="EF196"/>
      <c r="EG196"/>
      <c r="EH196"/>
      <c r="EI196"/>
      <c r="EJ196"/>
      <c r="EK196" s="6"/>
      <c r="EL196" s="15"/>
      <c r="EM196"/>
      <c r="EN196"/>
      <c r="EO196"/>
      <c r="EP196"/>
      <c r="EQ196"/>
      <c r="ER196"/>
      <c r="ES196"/>
      <c r="ET196"/>
      <c r="EU196"/>
      <c r="EV196"/>
      <c r="EW196" s="6"/>
      <c r="EX196" s="16">
        <f t="shared" si="51"/>
        <v>10.520547945205479</v>
      </c>
      <c r="EY196" s="16" t="str">
        <f t="shared" si="52"/>
        <v/>
      </c>
      <c r="EZ196" s="16" t="str">
        <f t="shared" si="53"/>
        <v/>
      </c>
      <c r="FA196" s="16" t="str">
        <f t="shared" si="54"/>
        <v/>
      </c>
      <c r="FB196" s="160" t="str">
        <f t="shared" si="55"/>
        <v/>
      </c>
      <c r="FC196" t="s">
        <v>205</v>
      </c>
      <c r="FD196" s="20" t="s">
        <v>147</v>
      </c>
      <c r="FF196" s="209" t="s">
        <v>206</v>
      </c>
      <c r="FH196" s="284">
        <f t="shared" ca="1" si="56"/>
        <v>0</v>
      </c>
      <c r="FI196" s="208">
        <f t="shared" si="57"/>
        <v>0.96666666666666667</v>
      </c>
      <c r="FJ196"/>
      <c r="FK196" t="str">
        <f t="shared" si="58"/>
        <v>Portfólio</v>
      </c>
      <c r="FL196" s="201">
        <f t="shared" ca="1" si="59"/>
        <v>-184032</v>
      </c>
      <c r="FM196" s="201">
        <f t="shared" ca="1" si="60"/>
        <v>0</v>
      </c>
      <c r="FN196" s="200">
        <f>AB196*AB$2*IF($FC196="V",1,-1)*IF($Q196="Fixo",(CP196-INDEX('Curva Forward'!$C$5:$AN$13,MATCH(CONCATENATE(BD_COMERCIAL!$K196," ",BD_COMERCIAL!$L196),'Curva Forward'!$B$5:$B$13,0),MATCH(FN$4,'Curva Forward'!$C$4:$AN$4,0))),CP196)</f>
        <v>0</v>
      </c>
      <c r="FO196" s="200">
        <f>AC196*AC$2*IF($FC196="V",1,-1)*IF($Q196="Fixo",(CQ196-INDEX('Curva Forward'!$C$5:$AN$13,MATCH(CONCATENATE(BD_COMERCIAL!$K196," ",BD_COMERCIAL!$L196),'Curva Forward'!$B$5:$B$13,0),MATCH(FO$4,'Curva Forward'!$C$4:$AN$4,0))),CQ196)</f>
        <v>0</v>
      </c>
      <c r="FP196" s="200">
        <f>AD196*AD$2*IF($FC196="V",1,-1)*IF($Q196="Fixo",(CR196-INDEX('Curva Forward'!$C$5:$AN$13,MATCH(CONCATENATE(BD_COMERCIAL!$K196," ",BD_COMERCIAL!$L196),'Curva Forward'!$B$5:$B$13,0),MATCH(FP$4,'Curva Forward'!$C$4:$AN$4,0))),CR196)</f>
        <v>0</v>
      </c>
      <c r="FQ196" s="200">
        <f>AE196*AE$2*IF($FC196="V",1,-1)*IF($Q196="Fixo",(CS196-INDEX('Curva Forward'!$C$5:$AN$13,MATCH(CONCATENATE(BD_COMERCIAL!$K196," ",BD_COMERCIAL!$L196),'Curva Forward'!$B$5:$B$13,0),MATCH(FQ$4,'Curva Forward'!$C$4:$AN$4,0))),CS196)</f>
        <v>-184032</v>
      </c>
      <c r="FR196" s="200">
        <f>AF196*AF$2*IF($FC196="V",1,-1)*IF($Q196="Fixo",(CT196-INDEX('Curva Forward'!$C$5:$AN$13,MATCH(CONCATENATE(BD_COMERCIAL!$K196," ",BD_COMERCIAL!$L196),'Curva Forward'!$B$5:$B$13,0),MATCH(FR$4,'Curva Forward'!$C$4:$AN$4,0))),CT196)</f>
        <v>0</v>
      </c>
      <c r="FS196" s="200">
        <f>AG196*AG$2*IF($FC196="V",1,-1)*IF($Q196="Fixo",(CU196-INDEX('Curva Forward'!$C$5:$AN$13,MATCH(CONCATENATE(BD_COMERCIAL!$K196," ",BD_COMERCIAL!$L196),'Curva Forward'!$B$5:$B$13,0),MATCH(FS$4,'Curva Forward'!$C$4:$AN$4,0))),CU196)</f>
        <v>0</v>
      </c>
      <c r="FT196" s="200">
        <f>AH196*AH$2*IF($FC196="V",1,-1)*IF($Q196="Fixo",(CV196-INDEX('Curva Forward'!$C$5:$AN$13,MATCH(CONCATENATE(BD_COMERCIAL!$K196," ",BD_COMERCIAL!$L196),'Curva Forward'!$B$5:$B$13,0),MATCH(FT$4,'Curva Forward'!$C$4:$AN$4,0))),CV196)</f>
        <v>0</v>
      </c>
      <c r="FU196" s="200">
        <f>AI196*AI$2*IF($FC196="V",1,-1)*IF($Q196="Fixo",(CW196-INDEX('Curva Forward'!$C$5:$AN$13,MATCH(CONCATENATE(BD_COMERCIAL!$K196," ",BD_COMERCIAL!$L196),'Curva Forward'!$B$5:$B$13,0),MATCH(FU$4,'Curva Forward'!$C$4:$AN$4,0))),CW196)</f>
        <v>0</v>
      </c>
      <c r="FV196" s="200">
        <f>AJ196*AJ$2*IF($FC196="V",1,-1)*IF($Q196="Fixo",(CX196-INDEX('Curva Forward'!$C$5:$AN$13,MATCH(CONCATENATE(BD_COMERCIAL!$K196," ",BD_COMERCIAL!$L196),'Curva Forward'!$B$5:$B$13,0),MATCH(FV$4,'Curva Forward'!$C$4:$AN$4,0))),CX196)</f>
        <v>0</v>
      </c>
      <c r="FW196" s="200">
        <f>AK196*AK$2*IF($FC196="V",1,-1)*IF($Q196="Fixo",(CY196-INDEX('Curva Forward'!$C$5:$AN$13,MATCH(CONCATENATE(BD_COMERCIAL!$K196," ",BD_COMERCIAL!$L196),'Curva Forward'!$B$5:$B$13,0),MATCH(FW$4,'Curva Forward'!$C$4:$AN$4,0))),CY196)</f>
        <v>0</v>
      </c>
      <c r="FX196" s="200">
        <f>AL196*AL$2*IF($FC196="V",1,-1)*IF($Q196="Fixo",(CZ196-INDEX('Curva Forward'!$C$5:$AN$13,MATCH(CONCATENATE(BD_COMERCIAL!$K196," ",BD_COMERCIAL!$L196),'Curva Forward'!$B$5:$B$13,0),MATCH(FX$4,'Curva Forward'!$C$4:$AN$4,0))),CZ196)</f>
        <v>0</v>
      </c>
      <c r="FY196" s="200">
        <f>AM196*AM$2*IF($FC196="V",1,-1)*IF($Q196="Fixo",(DA196-INDEX('Curva Forward'!$C$5:$AN$13,MATCH(CONCATENATE(BD_COMERCIAL!$K196," ",BD_COMERCIAL!$L196),'Curva Forward'!$B$5:$B$13,0),MATCH(FY$4,'Curva Forward'!$C$4:$AN$4,0))),DA196)</f>
        <v>0</v>
      </c>
      <c r="FZ196" s="200">
        <f>AN196*AN$2*IF($FC196="V",1,-1)*IF($Q196="Fixo",(DB196-INDEX('Curva Forward'!$C$5:$AN$13,MATCH(CONCATENATE(BD_COMERCIAL!$K196," ",BD_COMERCIAL!$L196),'Curva Forward'!$B$5:$B$13,0),MATCH(FZ$4,'Curva Forward'!$C$4:$AN$4,0))),DB196)</f>
        <v>0</v>
      </c>
      <c r="GA196" s="200">
        <f>AO196*AO$2*IF($FC196="V",1,-1)*IF($Q196="Fixo",(DC196-INDEX('Curva Forward'!$C$5:$AN$13,MATCH(CONCATENATE(BD_COMERCIAL!$K196," ",BD_COMERCIAL!$L196),'Curva Forward'!$B$5:$B$13,0),MATCH(GA$4,'Curva Forward'!$C$4:$AN$4,0))),DC196)</f>
        <v>0</v>
      </c>
      <c r="GB196" s="200">
        <f>AP196*AP$2*IF($FC196="V",1,-1)*IF($Q196="Fixo",(DD196-INDEX('Curva Forward'!$C$5:$AN$13,MATCH(CONCATENATE(BD_COMERCIAL!$K196," ",BD_COMERCIAL!$L196),'Curva Forward'!$B$5:$B$13,0),MATCH(GB$4,'Curva Forward'!$C$4:$AN$4,0))),DD196)</f>
        <v>0</v>
      </c>
      <c r="GC196" s="200">
        <f>AQ196*AQ$2*IF($FC196="V",1,-1)*IF($Q196="Fixo",(DE196-INDEX('Curva Forward'!$C$5:$AN$13,MATCH(CONCATENATE(BD_COMERCIAL!$K196," ",BD_COMERCIAL!$L196),'Curva Forward'!$B$5:$B$13,0),MATCH(GC$4,'Curva Forward'!$C$4:$AN$4,0))),DE196)</f>
        <v>0</v>
      </c>
      <c r="GD196" s="200">
        <f>AR196*AR$2*IF($FC196="V",1,-1)*IF($Q196="Fixo",(DF196-INDEX('Curva Forward'!$C$5:$AN$13,MATCH(CONCATENATE(BD_COMERCIAL!$K196," ",BD_COMERCIAL!$L196),'Curva Forward'!$B$5:$B$13,0),MATCH(GD$4,'Curva Forward'!$C$4:$AN$4,0))),DF196)</f>
        <v>0</v>
      </c>
      <c r="GE196" s="200">
        <f>AS196*AS$2*IF($FC196="V",1,-1)*IF($Q196="Fixo",(DG196-INDEX('Curva Forward'!$C$5:$AN$13,MATCH(CONCATENATE(BD_COMERCIAL!$K196," ",BD_COMERCIAL!$L196),'Curva Forward'!$B$5:$B$13,0),MATCH(GE$4,'Curva Forward'!$C$4:$AN$4,0))),DG196)</f>
        <v>0</v>
      </c>
      <c r="GF196" s="200">
        <f>AT196*AT$2*IF($FC196="V",1,-1)*IF($Q196="Fixo",(DH196-INDEX('Curva Forward'!$C$5:$AN$13,MATCH(CONCATENATE(BD_COMERCIAL!$K196," ",BD_COMERCIAL!$L196),'Curva Forward'!$B$5:$B$13,0),MATCH(GF$4,'Curva Forward'!$C$4:$AN$4,0))),DH196)</f>
        <v>0</v>
      </c>
      <c r="GG196" s="200">
        <f>AU196*AU$2*IF($FC196="V",1,-1)*IF($Q196="Fixo",(DI196-INDEX('Curva Forward'!$C$5:$AN$13,MATCH(CONCATENATE(BD_COMERCIAL!$K196," ",BD_COMERCIAL!$L196),'Curva Forward'!$B$5:$B$13,0),MATCH(GG$4,'Curva Forward'!$C$4:$AN$4,0))),DI196)</f>
        <v>0</v>
      </c>
      <c r="GH196" s="200">
        <f>AV196*AV$2*IF($FC196="V",1,-1)*IF($Q196="Fixo",(DJ196-INDEX('Curva Forward'!$C$5:$AN$13,MATCH(CONCATENATE(BD_COMERCIAL!$K196," ",BD_COMERCIAL!$L196),'Curva Forward'!$B$5:$B$13,0),MATCH(GH$4,'Curva Forward'!$C$4:$AN$4,0))),DJ196)</f>
        <v>0</v>
      </c>
      <c r="GI196" s="200">
        <f>AW196*AW$2*IF($FC196="V",1,-1)*IF($Q196="Fixo",(DK196-INDEX('Curva Forward'!$C$5:$AN$13,MATCH(CONCATENATE(BD_COMERCIAL!$K196," ",BD_COMERCIAL!$L196),'Curva Forward'!$B$5:$B$13,0),MATCH(GI$4,'Curva Forward'!$C$4:$AN$4,0))),DK196)</f>
        <v>0</v>
      </c>
      <c r="GJ196" s="200">
        <f>AX196*AX$2*IF($FC196="V",1,-1)*IF($Q196="Fixo",(DL196-INDEX('Curva Forward'!$C$5:$AN$13,MATCH(CONCATENATE(BD_COMERCIAL!$K196," ",BD_COMERCIAL!$L196),'Curva Forward'!$B$5:$B$13,0),MATCH(GJ$4,'Curva Forward'!$C$4:$AN$4,0))),DL196)</f>
        <v>0</v>
      </c>
      <c r="GK196" s="200">
        <f>AY196*AY$2*IF($FC196="V",1,-1)*IF($Q196="Fixo",(DM196-INDEX('Curva Forward'!$C$5:$AN$13,MATCH(CONCATENATE(BD_COMERCIAL!$K196," ",BD_COMERCIAL!$L196),'Curva Forward'!$B$5:$B$13,0),MATCH(GK$4,'Curva Forward'!$C$4:$AN$4,0))),DM196)</f>
        <v>0</v>
      </c>
      <c r="GL196" s="200">
        <f>IF(EZ196="",0,CL196*CL$2*IF($FC196="V",1,-1)*IF($Q196="Fixo",(EZ196-INDEX('Curva Forward'!$C$5:$AN$13,MATCH(CONCATENATE(BD_COMERCIAL!$K196," ",BD_COMERCIAL!$L196),'Curva Forward'!$B$5:$B$13,0),MATCH(GL$4,'Curva Forward'!$C$4:$AN$4,0))),EZ196))</f>
        <v>0</v>
      </c>
      <c r="GM196" s="200">
        <f>IF(FA196="",0,CM196*CM$2*IF($FC196="V",1,-1)*IF($Q196="Fixo",(FA196-INDEX('Curva Forward'!$C$5:$AN$13,MATCH(CONCATENATE(BD_COMERCIAL!$K196," ",BD_COMERCIAL!$L196),'Curva Forward'!$B$5:$B$13,0),MATCH(GM$4,'Curva Forward'!$C$4:$AN$4,0))),FA196))</f>
        <v>0</v>
      </c>
      <c r="GN196" s="200">
        <f>IF(FB196="",0,CN196*CN$2*IF($FC196="V",1,-1)*IF($Q196="Fixo",(FB196-INDEX('Curva Forward'!$C$5:$AN$13,MATCH(CONCATENATE(BD_COMERCIAL!$K196," ",BD_COMERCIAL!$L196),'Curva Forward'!$B$5:$B$13,0),MATCH(GN$4,'Curva Forward'!$C$4:$AN$4,0))),FB196))</f>
        <v>0</v>
      </c>
      <c r="GO196" s="201">
        <f t="shared" ca="1" si="61"/>
        <v>0</v>
      </c>
      <c r="GP196" s="201">
        <f t="shared" ca="1" si="62"/>
        <v>0</v>
      </c>
    </row>
    <row r="197" spans="1:198" s="117" customFormat="1" x14ac:dyDescent="0.25">
      <c r="A197" s="6"/>
      <c r="B197" s="7" t="s">
        <v>543</v>
      </c>
      <c r="C197" s="8">
        <v>44580</v>
      </c>
      <c r="D197" s="9" t="s">
        <v>131</v>
      </c>
      <c r="E197" s="9" t="s">
        <v>147</v>
      </c>
      <c r="F197" s="113" t="e">
        <v>#VALUE!</v>
      </c>
      <c r="G197" s="10" t="s">
        <v>125</v>
      </c>
      <c r="H197" s="113">
        <v>3780401000108</v>
      </c>
      <c r="I197" s="9" t="s">
        <v>139</v>
      </c>
      <c r="J197" s="166" t="s">
        <v>534</v>
      </c>
      <c r="K197" s="10" t="s">
        <v>127</v>
      </c>
      <c r="L197" s="84" t="s">
        <v>22</v>
      </c>
      <c r="M197" s="11">
        <v>44682</v>
      </c>
      <c r="N197" s="12">
        <v>44712</v>
      </c>
      <c r="O197" s="10">
        <v>4.2</v>
      </c>
      <c r="P197" s="84">
        <v>135</v>
      </c>
      <c r="Q197" s="84" t="s">
        <v>128</v>
      </c>
      <c r="R197" s="10" t="s">
        <v>129</v>
      </c>
      <c r="S197" s="14" t="s">
        <v>135</v>
      </c>
      <c r="T197" s="11"/>
      <c r="U197" s="12"/>
      <c r="V197" s="257" t="str">
        <f ca="1">IF(U197="","",
IF(U197="NA","",
IFERROR(VLOOKUP(EOMONTH(M197,-2)+1,IPCA!$A:$B,2,0),
VLOOKUP(EOMONTH(TODAY(),-2)+1,IPCA!$A:$B,2,0))/
VLOOKUP(EOMONTH(U197,-2)+1,IPCA!$A:$B,2,0)*
P197))</f>
        <v/>
      </c>
      <c r="W197" s="84"/>
      <c r="X197" s="13"/>
      <c r="Y197" s="166"/>
      <c r="Z197" s="107" t="s">
        <v>148</v>
      </c>
      <c r="AA197" s="108" t="s">
        <v>148</v>
      </c>
      <c r="AB197" s="15"/>
      <c r="AC197"/>
      <c r="AD197"/>
      <c r="AE197"/>
      <c r="AF197">
        <v>4.2</v>
      </c>
      <c r="AG197"/>
      <c r="AH197"/>
      <c r="AI197"/>
      <c r="AJ197"/>
      <c r="AK197"/>
      <c r="AL197"/>
      <c r="AM197" s="6"/>
      <c r="AN197" s="15"/>
      <c r="AO197"/>
      <c r="AP197"/>
      <c r="AQ197"/>
      <c r="AR197"/>
      <c r="AS197"/>
      <c r="AT197"/>
      <c r="AU197"/>
      <c r="AV197"/>
      <c r="AW197"/>
      <c r="AX197"/>
      <c r="AY197" s="6"/>
      <c r="AZ197" s="15"/>
      <c r="BA197"/>
      <c r="BB197"/>
      <c r="BC197"/>
      <c r="BD197"/>
      <c r="BE197"/>
      <c r="BF197"/>
      <c r="BG197"/>
      <c r="BH197"/>
      <c r="BI197"/>
      <c r="BJ197"/>
      <c r="BK197" s="6"/>
      <c r="BL197" s="15"/>
      <c r="BM197"/>
      <c r="BN197"/>
      <c r="BO197"/>
      <c r="BP197"/>
      <c r="BQ197"/>
      <c r="BR197"/>
      <c r="BS197"/>
      <c r="BT197"/>
      <c r="BU197"/>
      <c r="BV197"/>
      <c r="BW197" s="6"/>
      <c r="BX197" s="15"/>
      <c r="BY197"/>
      <c r="BZ197"/>
      <c r="CA197"/>
      <c r="CB197"/>
      <c r="CC197"/>
      <c r="CD197"/>
      <c r="CE197"/>
      <c r="CF197"/>
      <c r="CG197"/>
      <c r="CH197"/>
      <c r="CI197" s="6"/>
      <c r="CJ197" s="16">
        <f t="shared" si="46"/>
        <v>0.35671232876712333</v>
      </c>
      <c r="CK197" s="16" t="str">
        <f t="shared" si="47"/>
        <v/>
      </c>
      <c r="CL197" s="16" t="str">
        <f t="shared" si="48"/>
        <v/>
      </c>
      <c r="CM197" s="16" t="str">
        <f t="shared" si="49"/>
        <v/>
      </c>
      <c r="CN197" s="16" t="str">
        <f t="shared" si="50"/>
        <v/>
      </c>
      <c r="CO197" s="18"/>
      <c r="CP197" s="15"/>
      <c r="CQ197"/>
      <c r="CR197"/>
      <c r="CS197"/>
      <c r="CT197">
        <v>135</v>
      </c>
      <c r="CU197"/>
      <c r="CV197"/>
      <c r="CW197"/>
      <c r="CX197"/>
      <c r="CY197"/>
      <c r="CZ197"/>
      <c r="DA197" s="6"/>
      <c r="DB197" s="15"/>
      <c r="DC197"/>
      <c r="DD197"/>
      <c r="DE197"/>
      <c r="DF197"/>
      <c r="DG197"/>
      <c r="DH197"/>
      <c r="DI197"/>
      <c r="DJ197"/>
      <c r="DK197"/>
      <c r="DL197"/>
      <c r="DM197" s="6"/>
      <c r="DN197" s="15"/>
      <c r="DO197"/>
      <c r="DP197"/>
      <c r="DQ197"/>
      <c r="DR197"/>
      <c r="DS197"/>
      <c r="DT197"/>
      <c r="DU197"/>
      <c r="DV197"/>
      <c r="DW197"/>
      <c r="DX197"/>
      <c r="DY197" s="6"/>
      <c r="DZ197" s="15"/>
      <c r="EA197"/>
      <c r="EB197"/>
      <c r="EC197"/>
      <c r="ED197"/>
      <c r="EE197"/>
      <c r="EF197"/>
      <c r="EG197"/>
      <c r="EH197"/>
      <c r="EI197"/>
      <c r="EJ197"/>
      <c r="EK197" s="6"/>
      <c r="EL197" s="15"/>
      <c r="EM197"/>
      <c r="EN197"/>
      <c r="EO197"/>
      <c r="EP197"/>
      <c r="EQ197"/>
      <c r="ER197"/>
      <c r="ES197"/>
      <c r="ET197"/>
      <c r="EU197"/>
      <c r="EV197"/>
      <c r="EW197" s="6"/>
      <c r="EX197" s="16">
        <f t="shared" si="51"/>
        <v>11.465753424657533</v>
      </c>
      <c r="EY197" s="16" t="str">
        <f t="shared" si="52"/>
        <v/>
      </c>
      <c r="EZ197" s="16" t="str">
        <f t="shared" si="53"/>
        <v/>
      </c>
      <c r="FA197" s="16" t="str">
        <f t="shared" si="54"/>
        <v/>
      </c>
      <c r="FB197" s="160" t="str">
        <f t="shared" si="55"/>
        <v/>
      </c>
      <c r="FC197" t="s">
        <v>205</v>
      </c>
      <c r="FD197" s="20" t="s">
        <v>147</v>
      </c>
      <c r="FF197" s="209" t="s">
        <v>206</v>
      </c>
      <c r="FH197" s="284">
        <f t="shared" ca="1" si="56"/>
        <v>0</v>
      </c>
      <c r="FI197" s="208">
        <f t="shared" si="57"/>
        <v>1</v>
      </c>
      <c r="FJ197"/>
      <c r="FK197" t="str">
        <f t="shared" si="58"/>
        <v>Portfólio</v>
      </c>
      <c r="FL197" s="201">
        <f t="shared" ca="1" si="59"/>
        <v>-246859.2</v>
      </c>
      <c r="FM197" s="201">
        <f t="shared" ca="1" si="60"/>
        <v>0</v>
      </c>
      <c r="FN197" s="200">
        <f>AB197*AB$2*IF($FC197="V",1,-1)*IF($Q197="Fixo",(CP197-INDEX('Curva Forward'!$C$5:$AN$13,MATCH(CONCATENATE(BD_COMERCIAL!$K197," ",BD_COMERCIAL!$L197),'Curva Forward'!$B$5:$B$13,0),MATCH(FN$4,'Curva Forward'!$C$4:$AN$4,0))),CP197)</f>
        <v>0</v>
      </c>
      <c r="FO197" s="200">
        <f>AC197*AC$2*IF($FC197="V",1,-1)*IF($Q197="Fixo",(CQ197-INDEX('Curva Forward'!$C$5:$AN$13,MATCH(CONCATENATE(BD_COMERCIAL!$K197," ",BD_COMERCIAL!$L197),'Curva Forward'!$B$5:$B$13,0),MATCH(FO$4,'Curva Forward'!$C$4:$AN$4,0))),CQ197)</f>
        <v>0</v>
      </c>
      <c r="FP197" s="200">
        <f>AD197*AD$2*IF($FC197="V",1,-1)*IF($Q197="Fixo",(CR197-INDEX('Curva Forward'!$C$5:$AN$13,MATCH(CONCATENATE(BD_COMERCIAL!$K197," ",BD_COMERCIAL!$L197),'Curva Forward'!$B$5:$B$13,0),MATCH(FP$4,'Curva Forward'!$C$4:$AN$4,0))),CR197)</f>
        <v>0</v>
      </c>
      <c r="FQ197" s="200">
        <f>AE197*AE$2*IF($FC197="V",1,-1)*IF($Q197="Fixo",(CS197-INDEX('Curva Forward'!$C$5:$AN$13,MATCH(CONCATENATE(BD_COMERCIAL!$K197," ",BD_COMERCIAL!$L197),'Curva Forward'!$B$5:$B$13,0),MATCH(FQ$4,'Curva Forward'!$C$4:$AN$4,0))),CS197)</f>
        <v>0</v>
      </c>
      <c r="FR197" s="200">
        <f>AF197*AF$2*IF($FC197="V",1,-1)*IF($Q197="Fixo",(CT197-INDEX('Curva Forward'!$C$5:$AN$13,MATCH(CONCATENATE(BD_COMERCIAL!$K197," ",BD_COMERCIAL!$L197),'Curva Forward'!$B$5:$B$13,0),MATCH(FR$4,'Curva Forward'!$C$4:$AN$4,0))),CT197)</f>
        <v>-246859.2</v>
      </c>
      <c r="FS197" s="200">
        <f>AG197*AG$2*IF($FC197="V",1,-1)*IF($Q197="Fixo",(CU197-INDEX('Curva Forward'!$C$5:$AN$13,MATCH(CONCATENATE(BD_COMERCIAL!$K197," ",BD_COMERCIAL!$L197),'Curva Forward'!$B$5:$B$13,0),MATCH(FS$4,'Curva Forward'!$C$4:$AN$4,0))),CU197)</f>
        <v>0</v>
      </c>
      <c r="FT197" s="200">
        <f>AH197*AH$2*IF($FC197="V",1,-1)*IF($Q197="Fixo",(CV197-INDEX('Curva Forward'!$C$5:$AN$13,MATCH(CONCATENATE(BD_COMERCIAL!$K197," ",BD_COMERCIAL!$L197),'Curva Forward'!$B$5:$B$13,0),MATCH(FT$4,'Curva Forward'!$C$4:$AN$4,0))),CV197)</f>
        <v>0</v>
      </c>
      <c r="FU197" s="200">
        <f>AI197*AI$2*IF($FC197="V",1,-1)*IF($Q197="Fixo",(CW197-INDEX('Curva Forward'!$C$5:$AN$13,MATCH(CONCATENATE(BD_COMERCIAL!$K197," ",BD_COMERCIAL!$L197),'Curva Forward'!$B$5:$B$13,0),MATCH(FU$4,'Curva Forward'!$C$4:$AN$4,0))),CW197)</f>
        <v>0</v>
      </c>
      <c r="FV197" s="200">
        <f>AJ197*AJ$2*IF($FC197="V",1,-1)*IF($Q197="Fixo",(CX197-INDEX('Curva Forward'!$C$5:$AN$13,MATCH(CONCATENATE(BD_COMERCIAL!$K197," ",BD_COMERCIAL!$L197),'Curva Forward'!$B$5:$B$13,0),MATCH(FV$4,'Curva Forward'!$C$4:$AN$4,0))),CX197)</f>
        <v>0</v>
      </c>
      <c r="FW197" s="200">
        <f>AK197*AK$2*IF($FC197="V",1,-1)*IF($Q197="Fixo",(CY197-INDEX('Curva Forward'!$C$5:$AN$13,MATCH(CONCATENATE(BD_COMERCIAL!$K197," ",BD_COMERCIAL!$L197),'Curva Forward'!$B$5:$B$13,0),MATCH(FW$4,'Curva Forward'!$C$4:$AN$4,0))),CY197)</f>
        <v>0</v>
      </c>
      <c r="FX197" s="200">
        <f>AL197*AL$2*IF($FC197="V",1,-1)*IF($Q197="Fixo",(CZ197-INDEX('Curva Forward'!$C$5:$AN$13,MATCH(CONCATENATE(BD_COMERCIAL!$K197," ",BD_COMERCIAL!$L197),'Curva Forward'!$B$5:$B$13,0),MATCH(FX$4,'Curva Forward'!$C$4:$AN$4,0))),CZ197)</f>
        <v>0</v>
      </c>
      <c r="FY197" s="200">
        <f>AM197*AM$2*IF($FC197="V",1,-1)*IF($Q197="Fixo",(DA197-INDEX('Curva Forward'!$C$5:$AN$13,MATCH(CONCATENATE(BD_COMERCIAL!$K197," ",BD_COMERCIAL!$L197),'Curva Forward'!$B$5:$B$13,0),MATCH(FY$4,'Curva Forward'!$C$4:$AN$4,0))),DA197)</f>
        <v>0</v>
      </c>
      <c r="FZ197" s="200">
        <f>AN197*AN$2*IF($FC197="V",1,-1)*IF($Q197="Fixo",(DB197-INDEX('Curva Forward'!$C$5:$AN$13,MATCH(CONCATENATE(BD_COMERCIAL!$K197," ",BD_COMERCIAL!$L197),'Curva Forward'!$B$5:$B$13,0),MATCH(FZ$4,'Curva Forward'!$C$4:$AN$4,0))),DB197)</f>
        <v>0</v>
      </c>
      <c r="GA197" s="200">
        <f>AO197*AO$2*IF($FC197="V",1,-1)*IF($Q197="Fixo",(DC197-INDEX('Curva Forward'!$C$5:$AN$13,MATCH(CONCATENATE(BD_COMERCIAL!$K197," ",BD_COMERCIAL!$L197),'Curva Forward'!$B$5:$B$13,0),MATCH(GA$4,'Curva Forward'!$C$4:$AN$4,0))),DC197)</f>
        <v>0</v>
      </c>
      <c r="GB197" s="200">
        <f>AP197*AP$2*IF($FC197="V",1,-1)*IF($Q197="Fixo",(DD197-INDEX('Curva Forward'!$C$5:$AN$13,MATCH(CONCATENATE(BD_COMERCIAL!$K197," ",BD_COMERCIAL!$L197),'Curva Forward'!$B$5:$B$13,0),MATCH(GB$4,'Curva Forward'!$C$4:$AN$4,0))),DD197)</f>
        <v>0</v>
      </c>
      <c r="GC197" s="200">
        <f>AQ197*AQ$2*IF($FC197="V",1,-1)*IF($Q197="Fixo",(DE197-INDEX('Curva Forward'!$C$5:$AN$13,MATCH(CONCATENATE(BD_COMERCIAL!$K197," ",BD_COMERCIAL!$L197),'Curva Forward'!$B$5:$B$13,0),MATCH(GC$4,'Curva Forward'!$C$4:$AN$4,0))),DE197)</f>
        <v>0</v>
      </c>
      <c r="GD197" s="200">
        <f>AR197*AR$2*IF($FC197="V",1,-1)*IF($Q197="Fixo",(DF197-INDEX('Curva Forward'!$C$5:$AN$13,MATCH(CONCATENATE(BD_COMERCIAL!$K197," ",BD_COMERCIAL!$L197),'Curva Forward'!$B$5:$B$13,0),MATCH(GD$4,'Curva Forward'!$C$4:$AN$4,0))),DF197)</f>
        <v>0</v>
      </c>
      <c r="GE197" s="200">
        <f>AS197*AS$2*IF($FC197="V",1,-1)*IF($Q197="Fixo",(DG197-INDEX('Curva Forward'!$C$5:$AN$13,MATCH(CONCATENATE(BD_COMERCIAL!$K197," ",BD_COMERCIAL!$L197),'Curva Forward'!$B$5:$B$13,0),MATCH(GE$4,'Curva Forward'!$C$4:$AN$4,0))),DG197)</f>
        <v>0</v>
      </c>
      <c r="GF197" s="200">
        <f>AT197*AT$2*IF($FC197="V",1,-1)*IF($Q197="Fixo",(DH197-INDEX('Curva Forward'!$C$5:$AN$13,MATCH(CONCATENATE(BD_COMERCIAL!$K197," ",BD_COMERCIAL!$L197),'Curva Forward'!$B$5:$B$13,0),MATCH(GF$4,'Curva Forward'!$C$4:$AN$4,0))),DH197)</f>
        <v>0</v>
      </c>
      <c r="GG197" s="200">
        <f>AU197*AU$2*IF($FC197="V",1,-1)*IF($Q197="Fixo",(DI197-INDEX('Curva Forward'!$C$5:$AN$13,MATCH(CONCATENATE(BD_COMERCIAL!$K197," ",BD_COMERCIAL!$L197),'Curva Forward'!$B$5:$B$13,0),MATCH(GG$4,'Curva Forward'!$C$4:$AN$4,0))),DI197)</f>
        <v>0</v>
      </c>
      <c r="GH197" s="200">
        <f>AV197*AV$2*IF($FC197="V",1,-1)*IF($Q197="Fixo",(DJ197-INDEX('Curva Forward'!$C$5:$AN$13,MATCH(CONCATENATE(BD_COMERCIAL!$K197," ",BD_COMERCIAL!$L197),'Curva Forward'!$B$5:$B$13,0),MATCH(GH$4,'Curva Forward'!$C$4:$AN$4,0))),DJ197)</f>
        <v>0</v>
      </c>
      <c r="GI197" s="200">
        <f>AW197*AW$2*IF($FC197="V",1,-1)*IF($Q197="Fixo",(DK197-INDEX('Curva Forward'!$C$5:$AN$13,MATCH(CONCATENATE(BD_COMERCIAL!$K197," ",BD_COMERCIAL!$L197),'Curva Forward'!$B$5:$B$13,0),MATCH(GI$4,'Curva Forward'!$C$4:$AN$4,0))),DK197)</f>
        <v>0</v>
      </c>
      <c r="GJ197" s="200">
        <f>AX197*AX$2*IF($FC197="V",1,-1)*IF($Q197="Fixo",(DL197-INDEX('Curva Forward'!$C$5:$AN$13,MATCH(CONCATENATE(BD_COMERCIAL!$K197," ",BD_COMERCIAL!$L197),'Curva Forward'!$B$5:$B$13,0),MATCH(GJ$4,'Curva Forward'!$C$4:$AN$4,0))),DL197)</f>
        <v>0</v>
      </c>
      <c r="GK197" s="200">
        <f>AY197*AY$2*IF($FC197="V",1,-1)*IF($Q197="Fixo",(DM197-INDEX('Curva Forward'!$C$5:$AN$13,MATCH(CONCATENATE(BD_COMERCIAL!$K197," ",BD_COMERCIAL!$L197),'Curva Forward'!$B$5:$B$13,0),MATCH(GK$4,'Curva Forward'!$C$4:$AN$4,0))),DM197)</f>
        <v>0</v>
      </c>
      <c r="GL197" s="200">
        <f>IF(EZ197="",0,CL197*CL$2*IF($FC197="V",1,-1)*IF($Q197="Fixo",(EZ197-INDEX('Curva Forward'!$C$5:$AN$13,MATCH(CONCATENATE(BD_COMERCIAL!$K197," ",BD_COMERCIAL!$L197),'Curva Forward'!$B$5:$B$13,0),MATCH(GL$4,'Curva Forward'!$C$4:$AN$4,0))),EZ197))</f>
        <v>0</v>
      </c>
      <c r="GM197" s="200">
        <f>IF(FA197="",0,CM197*CM$2*IF($FC197="V",1,-1)*IF($Q197="Fixo",(FA197-INDEX('Curva Forward'!$C$5:$AN$13,MATCH(CONCATENATE(BD_COMERCIAL!$K197," ",BD_COMERCIAL!$L197),'Curva Forward'!$B$5:$B$13,0),MATCH(GM$4,'Curva Forward'!$C$4:$AN$4,0))),FA197))</f>
        <v>0</v>
      </c>
      <c r="GN197" s="200">
        <f>IF(FB197="",0,CN197*CN$2*IF($FC197="V",1,-1)*IF($Q197="Fixo",(FB197-INDEX('Curva Forward'!$C$5:$AN$13,MATCH(CONCATENATE(BD_COMERCIAL!$K197," ",BD_COMERCIAL!$L197),'Curva Forward'!$B$5:$B$13,0),MATCH(GN$4,'Curva Forward'!$C$4:$AN$4,0))),FB197))</f>
        <v>0</v>
      </c>
      <c r="GO197" s="201">
        <f t="shared" ca="1" si="61"/>
        <v>0</v>
      </c>
      <c r="GP197" s="201">
        <f t="shared" ca="1" si="62"/>
        <v>0</v>
      </c>
    </row>
    <row r="198" spans="1:198" s="117" customFormat="1" x14ac:dyDescent="0.25">
      <c r="A198" s="6"/>
      <c r="B198" s="7" t="s">
        <v>544</v>
      </c>
      <c r="C198" s="8">
        <v>44580</v>
      </c>
      <c r="D198" s="9" t="s">
        <v>131</v>
      </c>
      <c r="E198" s="9" t="s">
        <v>147</v>
      </c>
      <c r="F198" s="113" t="e">
        <v>#VALUE!</v>
      </c>
      <c r="G198" s="10" t="s">
        <v>125</v>
      </c>
      <c r="H198" s="113">
        <v>3780401000108</v>
      </c>
      <c r="I198" s="9" t="s">
        <v>139</v>
      </c>
      <c r="J198" s="166" t="s">
        <v>467</v>
      </c>
      <c r="K198" s="10" t="s">
        <v>127</v>
      </c>
      <c r="L198" s="84" t="s">
        <v>22</v>
      </c>
      <c r="M198" s="11">
        <v>44621</v>
      </c>
      <c r="N198" s="12">
        <v>44651</v>
      </c>
      <c r="O198" s="10">
        <v>5</v>
      </c>
      <c r="P198" s="84">
        <v>128</v>
      </c>
      <c r="Q198" s="84" t="s">
        <v>128</v>
      </c>
      <c r="R198" s="10" t="s">
        <v>129</v>
      </c>
      <c r="S198" s="14" t="s">
        <v>135</v>
      </c>
      <c r="T198" s="11"/>
      <c r="U198" s="12"/>
      <c r="V198" s="257" t="str">
        <f ca="1">IF(U198="","",
IF(U198="NA","",
IFERROR(VLOOKUP(EOMONTH(M198,-2)+1,IPCA!$A:$B,2,0),
VLOOKUP(EOMONTH(TODAY(),-2)+1,IPCA!$A:$B,2,0))/
VLOOKUP(EOMONTH(U198,-2)+1,IPCA!$A:$B,2,0)*
P198))</f>
        <v/>
      </c>
      <c r="W198" s="84"/>
      <c r="X198" s="13"/>
      <c r="Y198" s="166"/>
      <c r="Z198" s="107" t="s">
        <v>148</v>
      </c>
      <c r="AA198" s="108" t="s">
        <v>148</v>
      </c>
      <c r="AB198" s="15"/>
      <c r="AC198"/>
      <c r="AD198">
        <v>5</v>
      </c>
      <c r="AE198"/>
      <c r="AF198"/>
      <c r="AG198"/>
      <c r="AH198"/>
      <c r="AI198"/>
      <c r="AJ198"/>
      <c r="AK198"/>
      <c r="AL198"/>
      <c r="AM198" s="6"/>
      <c r="AN198" s="15"/>
      <c r="AO198"/>
      <c r="AP198"/>
      <c r="AQ198"/>
      <c r="AR198"/>
      <c r="AS198"/>
      <c r="AT198"/>
      <c r="AU198"/>
      <c r="AV198"/>
      <c r="AW198"/>
      <c r="AX198"/>
      <c r="AY198" s="6"/>
      <c r="AZ198" s="15"/>
      <c r="BA198"/>
      <c r="BB198"/>
      <c r="BC198"/>
      <c r="BD198"/>
      <c r="BE198"/>
      <c r="BF198"/>
      <c r="BG198"/>
      <c r="BH198"/>
      <c r="BI198"/>
      <c r="BJ198"/>
      <c r="BK198" s="6"/>
      <c r="BL198" s="15"/>
      <c r="BM198"/>
      <c r="BN198"/>
      <c r="BO198"/>
      <c r="BP198"/>
      <c r="BQ198"/>
      <c r="BR198"/>
      <c r="BS198"/>
      <c r="BT198"/>
      <c r="BU198"/>
      <c r="BV198"/>
      <c r="BW198" s="6"/>
      <c r="BX198" s="15"/>
      <c r="BY198"/>
      <c r="BZ198"/>
      <c r="CA198"/>
      <c r="CB198"/>
      <c r="CC198"/>
      <c r="CD198"/>
      <c r="CE198"/>
      <c r="CF198"/>
      <c r="CG198"/>
      <c r="CH198"/>
      <c r="CI198" s="6"/>
      <c r="CJ198" s="16">
        <f t="shared" ref="CJ198:CJ261" si="63">IF(SUM(AB198:AM198)=0,"",SUMPRODUCT(AB198:AM198,$AB$2:$AM$2)/SUM($AB$2:$AM$2))</f>
        <v>0.42465753424657532</v>
      </c>
      <c r="CK198" s="16" t="str">
        <f t="shared" ref="CK198:CK261" si="64">IF(SUM(AN198:AY198)=0,"",SUMPRODUCT(AN198:AY198,$AN$2:$AY$2)/SUM($AN$2:$AY$2))</f>
        <v/>
      </c>
      <c r="CL198" s="16" t="str">
        <f t="shared" ref="CL198:CL261" si="65">IF(SUM(AZ198:BK198)=0,"",SUMPRODUCT(AZ198:BK198,$AZ$2:$BK$2)/SUM($AZ$2:$BK$2))</f>
        <v/>
      </c>
      <c r="CM198" s="16" t="str">
        <f t="shared" ref="CM198:CM261" si="66">IF(SUM(BL198:BW198)=0,"",SUMPRODUCT(BL198:BW198,$BL$2:$BW$2)/SUM($BL$2:$BW$2))</f>
        <v/>
      </c>
      <c r="CN198" s="16" t="str">
        <f t="shared" ref="CN198:CN261" si="67">IF(SUM(BX198:CI198)=0,"",SUMPRODUCT(BX198:CI198,$BX$2:$CI$2)/SUM($BX$2:$CI$2))</f>
        <v/>
      </c>
      <c r="CO198" s="18"/>
      <c r="CP198" s="15"/>
      <c r="CQ198"/>
      <c r="CR198">
        <v>128</v>
      </c>
      <c r="CS198"/>
      <c r="CT198"/>
      <c r="CU198"/>
      <c r="CV198"/>
      <c r="CW198"/>
      <c r="CX198"/>
      <c r="CY198"/>
      <c r="CZ198"/>
      <c r="DA198" s="6"/>
      <c r="DB198" s="15"/>
      <c r="DC198"/>
      <c r="DD198"/>
      <c r="DE198"/>
      <c r="DF198"/>
      <c r="DG198"/>
      <c r="DH198"/>
      <c r="DI198"/>
      <c r="DJ198"/>
      <c r="DK198"/>
      <c r="DL198"/>
      <c r="DM198" s="6"/>
      <c r="DN198" s="15"/>
      <c r="DO198"/>
      <c r="DP198"/>
      <c r="DQ198"/>
      <c r="DR198"/>
      <c r="DS198"/>
      <c r="DT198"/>
      <c r="DU198"/>
      <c r="DV198"/>
      <c r="DW198"/>
      <c r="DX198"/>
      <c r="DY198" s="6"/>
      <c r="DZ198" s="15"/>
      <c r="EA198"/>
      <c r="EB198"/>
      <c r="EC198"/>
      <c r="ED198"/>
      <c r="EE198"/>
      <c r="EF198"/>
      <c r="EG198"/>
      <c r="EH198"/>
      <c r="EI198"/>
      <c r="EJ198"/>
      <c r="EK198" s="6"/>
      <c r="EL198" s="15"/>
      <c r="EM198"/>
      <c r="EN198"/>
      <c r="EO198"/>
      <c r="EP198"/>
      <c r="EQ198"/>
      <c r="ER198"/>
      <c r="ES198"/>
      <c r="ET198"/>
      <c r="EU198"/>
      <c r="EV198"/>
      <c r="EW198" s="6"/>
      <c r="EX198" s="16">
        <f t="shared" ref="EX198:EX261" si="68">IF(SUM(CP198:DA198)=0,"",SUMPRODUCT(CP198:DA198,$AB$2:$AM$2)/SUM($AB$2:$AM$2))</f>
        <v>10.871232876712329</v>
      </c>
      <c r="EY198" s="16" t="str">
        <f t="shared" ref="EY198:EY261" si="69">IF(SUM(DB198:DM198)=0,"",SUMPRODUCT(DB198:DM198,$AN$2:$AY$2)/SUM($AN$2:$AY$2))</f>
        <v/>
      </c>
      <c r="EZ198" s="16" t="str">
        <f t="shared" ref="EZ198:EZ261" si="70">IF(SUM(DN198:DY198)=0,"",SUMPRODUCT(DN198:DY198,$AZ$2:$BK$2)/SUM($AZ$2:$BK$2))</f>
        <v/>
      </c>
      <c r="FA198" s="16" t="str">
        <f t="shared" ref="FA198:FA261" si="71">IF(SUM(DZ198:EK198)=0,"",SUMPRODUCT(DZ198:EK198,$BL$2:$BW$2)/SUM($BL$2:$BW$2))</f>
        <v/>
      </c>
      <c r="FB198" s="160" t="str">
        <f t="shared" ref="FB198:FB261" si="72">IF(SUM(EL198:EW198)=0,"",SUMPRODUCT(EL198:EW198,$BX$2:$CI$2)/SUM($BX$2:$CI$2))</f>
        <v/>
      </c>
      <c r="FC198" t="s">
        <v>205</v>
      </c>
      <c r="FD198" s="20" t="s">
        <v>147</v>
      </c>
      <c r="FF198" s="209" t="s">
        <v>206</v>
      </c>
      <c r="FH198" s="284">
        <f t="shared" ref="FH198:FH261" ca="1" si="73">IF(V198="",0,V198-P198)</f>
        <v>0</v>
      </c>
      <c r="FI198" s="208">
        <f t="shared" ref="FI198:FI261" si="74">(N198-M198)/30</f>
        <v>1</v>
      </c>
      <c r="FJ198"/>
      <c r="FK198" t="str">
        <f t="shared" ref="FK198:FK261" si="75">IF($FC198="V",G198,E198)</f>
        <v>Portfólio</v>
      </c>
      <c r="FL198" s="201">
        <f t="shared" ref="FL198:FL261" ca="1" si="76">SUMIF($FN$4:$GK$4,"&lt;"&amp;EOMONTH(TODAY(),-1),FN198:GK198)</f>
        <v>-264120</v>
      </c>
      <c r="FM198" s="201">
        <f t="shared" ref="FM198:FM261" ca="1" si="77">SUM(FN198:GN198)-FL198</f>
        <v>0</v>
      </c>
      <c r="FN198" s="200">
        <f>AB198*AB$2*IF($FC198="V",1,-1)*IF($Q198="Fixo",(CP198-INDEX('Curva Forward'!$C$5:$AN$13,MATCH(CONCATENATE(BD_COMERCIAL!$K198," ",BD_COMERCIAL!$L198),'Curva Forward'!$B$5:$B$13,0),MATCH(FN$4,'Curva Forward'!$C$4:$AN$4,0))),CP198)</f>
        <v>0</v>
      </c>
      <c r="FO198" s="200">
        <f>AC198*AC$2*IF($FC198="V",1,-1)*IF($Q198="Fixo",(CQ198-INDEX('Curva Forward'!$C$5:$AN$13,MATCH(CONCATENATE(BD_COMERCIAL!$K198," ",BD_COMERCIAL!$L198),'Curva Forward'!$B$5:$B$13,0),MATCH(FO$4,'Curva Forward'!$C$4:$AN$4,0))),CQ198)</f>
        <v>0</v>
      </c>
      <c r="FP198" s="200">
        <f>AD198*AD$2*IF($FC198="V",1,-1)*IF($Q198="Fixo",(CR198-INDEX('Curva Forward'!$C$5:$AN$13,MATCH(CONCATENATE(BD_COMERCIAL!$K198," ",BD_COMERCIAL!$L198),'Curva Forward'!$B$5:$B$13,0),MATCH(FP$4,'Curva Forward'!$C$4:$AN$4,0))),CR198)</f>
        <v>-264120</v>
      </c>
      <c r="FQ198" s="200">
        <f>AE198*AE$2*IF($FC198="V",1,-1)*IF($Q198="Fixo",(CS198-INDEX('Curva Forward'!$C$5:$AN$13,MATCH(CONCATENATE(BD_COMERCIAL!$K198," ",BD_COMERCIAL!$L198),'Curva Forward'!$B$5:$B$13,0),MATCH(FQ$4,'Curva Forward'!$C$4:$AN$4,0))),CS198)</f>
        <v>0</v>
      </c>
      <c r="FR198" s="200">
        <f>AF198*AF$2*IF($FC198="V",1,-1)*IF($Q198="Fixo",(CT198-INDEX('Curva Forward'!$C$5:$AN$13,MATCH(CONCATENATE(BD_COMERCIAL!$K198," ",BD_COMERCIAL!$L198),'Curva Forward'!$B$5:$B$13,0),MATCH(FR$4,'Curva Forward'!$C$4:$AN$4,0))),CT198)</f>
        <v>0</v>
      </c>
      <c r="FS198" s="200">
        <f>AG198*AG$2*IF($FC198="V",1,-1)*IF($Q198="Fixo",(CU198-INDEX('Curva Forward'!$C$5:$AN$13,MATCH(CONCATENATE(BD_COMERCIAL!$K198," ",BD_COMERCIAL!$L198),'Curva Forward'!$B$5:$B$13,0),MATCH(FS$4,'Curva Forward'!$C$4:$AN$4,0))),CU198)</f>
        <v>0</v>
      </c>
      <c r="FT198" s="200">
        <f>AH198*AH$2*IF($FC198="V",1,-1)*IF($Q198="Fixo",(CV198-INDEX('Curva Forward'!$C$5:$AN$13,MATCH(CONCATENATE(BD_COMERCIAL!$K198," ",BD_COMERCIAL!$L198),'Curva Forward'!$B$5:$B$13,0),MATCH(FT$4,'Curva Forward'!$C$4:$AN$4,0))),CV198)</f>
        <v>0</v>
      </c>
      <c r="FU198" s="200">
        <f>AI198*AI$2*IF($FC198="V",1,-1)*IF($Q198="Fixo",(CW198-INDEX('Curva Forward'!$C$5:$AN$13,MATCH(CONCATENATE(BD_COMERCIAL!$K198," ",BD_COMERCIAL!$L198),'Curva Forward'!$B$5:$B$13,0),MATCH(FU$4,'Curva Forward'!$C$4:$AN$4,0))),CW198)</f>
        <v>0</v>
      </c>
      <c r="FV198" s="200">
        <f>AJ198*AJ$2*IF($FC198="V",1,-1)*IF($Q198="Fixo",(CX198-INDEX('Curva Forward'!$C$5:$AN$13,MATCH(CONCATENATE(BD_COMERCIAL!$K198," ",BD_COMERCIAL!$L198),'Curva Forward'!$B$5:$B$13,0),MATCH(FV$4,'Curva Forward'!$C$4:$AN$4,0))),CX198)</f>
        <v>0</v>
      </c>
      <c r="FW198" s="200">
        <f>AK198*AK$2*IF($FC198="V",1,-1)*IF($Q198="Fixo",(CY198-INDEX('Curva Forward'!$C$5:$AN$13,MATCH(CONCATENATE(BD_COMERCIAL!$K198," ",BD_COMERCIAL!$L198),'Curva Forward'!$B$5:$B$13,0),MATCH(FW$4,'Curva Forward'!$C$4:$AN$4,0))),CY198)</f>
        <v>0</v>
      </c>
      <c r="FX198" s="200">
        <f>AL198*AL$2*IF($FC198="V",1,-1)*IF($Q198="Fixo",(CZ198-INDEX('Curva Forward'!$C$5:$AN$13,MATCH(CONCATENATE(BD_COMERCIAL!$K198," ",BD_COMERCIAL!$L198),'Curva Forward'!$B$5:$B$13,0),MATCH(FX$4,'Curva Forward'!$C$4:$AN$4,0))),CZ198)</f>
        <v>0</v>
      </c>
      <c r="FY198" s="200">
        <f>AM198*AM$2*IF($FC198="V",1,-1)*IF($Q198="Fixo",(DA198-INDEX('Curva Forward'!$C$5:$AN$13,MATCH(CONCATENATE(BD_COMERCIAL!$K198," ",BD_COMERCIAL!$L198),'Curva Forward'!$B$5:$B$13,0),MATCH(FY$4,'Curva Forward'!$C$4:$AN$4,0))),DA198)</f>
        <v>0</v>
      </c>
      <c r="FZ198" s="200">
        <f>AN198*AN$2*IF($FC198="V",1,-1)*IF($Q198="Fixo",(DB198-INDEX('Curva Forward'!$C$5:$AN$13,MATCH(CONCATENATE(BD_COMERCIAL!$K198," ",BD_COMERCIAL!$L198),'Curva Forward'!$B$5:$B$13,0),MATCH(FZ$4,'Curva Forward'!$C$4:$AN$4,0))),DB198)</f>
        <v>0</v>
      </c>
      <c r="GA198" s="200">
        <f>AO198*AO$2*IF($FC198="V",1,-1)*IF($Q198="Fixo",(DC198-INDEX('Curva Forward'!$C$5:$AN$13,MATCH(CONCATENATE(BD_COMERCIAL!$K198," ",BD_COMERCIAL!$L198),'Curva Forward'!$B$5:$B$13,0),MATCH(GA$4,'Curva Forward'!$C$4:$AN$4,0))),DC198)</f>
        <v>0</v>
      </c>
      <c r="GB198" s="200">
        <f>AP198*AP$2*IF($FC198="V",1,-1)*IF($Q198="Fixo",(DD198-INDEX('Curva Forward'!$C$5:$AN$13,MATCH(CONCATENATE(BD_COMERCIAL!$K198," ",BD_COMERCIAL!$L198),'Curva Forward'!$B$5:$B$13,0),MATCH(GB$4,'Curva Forward'!$C$4:$AN$4,0))),DD198)</f>
        <v>0</v>
      </c>
      <c r="GC198" s="200">
        <f>AQ198*AQ$2*IF($FC198="V",1,-1)*IF($Q198="Fixo",(DE198-INDEX('Curva Forward'!$C$5:$AN$13,MATCH(CONCATENATE(BD_COMERCIAL!$K198," ",BD_COMERCIAL!$L198),'Curva Forward'!$B$5:$B$13,0),MATCH(GC$4,'Curva Forward'!$C$4:$AN$4,0))),DE198)</f>
        <v>0</v>
      </c>
      <c r="GD198" s="200">
        <f>AR198*AR$2*IF($FC198="V",1,-1)*IF($Q198="Fixo",(DF198-INDEX('Curva Forward'!$C$5:$AN$13,MATCH(CONCATENATE(BD_COMERCIAL!$K198," ",BD_COMERCIAL!$L198),'Curva Forward'!$B$5:$B$13,0),MATCH(GD$4,'Curva Forward'!$C$4:$AN$4,0))),DF198)</f>
        <v>0</v>
      </c>
      <c r="GE198" s="200">
        <f>AS198*AS$2*IF($FC198="V",1,-1)*IF($Q198="Fixo",(DG198-INDEX('Curva Forward'!$C$5:$AN$13,MATCH(CONCATENATE(BD_COMERCIAL!$K198," ",BD_COMERCIAL!$L198),'Curva Forward'!$B$5:$B$13,0),MATCH(GE$4,'Curva Forward'!$C$4:$AN$4,0))),DG198)</f>
        <v>0</v>
      </c>
      <c r="GF198" s="200">
        <f>AT198*AT$2*IF($FC198="V",1,-1)*IF($Q198="Fixo",(DH198-INDEX('Curva Forward'!$C$5:$AN$13,MATCH(CONCATENATE(BD_COMERCIAL!$K198," ",BD_COMERCIAL!$L198),'Curva Forward'!$B$5:$B$13,0),MATCH(GF$4,'Curva Forward'!$C$4:$AN$4,0))),DH198)</f>
        <v>0</v>
      </c>
      <c r="GG198" s="200">
        <f>AU198*AU$2*IF($FC198="V",1,-1)*IF($Q198="Fixo",(DI198-INDEX('Curva Forward'!$C$5:$AN$13,MATCH(CONCATENATE(BD_COMERCIAL!$K198," ",BD_COMERCIAL!$L198),'Curva Forward'!$B$5:$B$13,0),MATCH(GG$4,'Curva Forward'!$C$4:$AN$4,0))),DI198)</f>
        <v>0</v>
      </c>
      <c r="GH198" s="200">
        <f>AV198*AV$2*IF($FC198="V",1,-1)*IF($Q198="Fixo",(DJ198-INDEX('Curva Forward'!$C$5:$AN$13,MATCH(CONCATENATE(BD_COMERCIAL!$K198," ",BD_COMERCIAL!$L198),'Curva Forward'!$B$5:$B$13,0),MATCH(GH$4,'Curva Forward'!$C$4:$AN$4,0))),DJ198)</f>
        <v>0</v>
      </c>
      <c r="GI198" s="200">
        <f>AW198*AW$2*IF($FC198="V",1,-1)*IF($Q198="Fixo",(DK198-INDEX('Curva Forward'!$C$5:$AN$13,MATCH(CONCATENATE(BD_COMERCIAL!$K198," ",BD_COMERCIAL!$L198),'Curva Forward'!$B$5:$B$13,0),MATCH(GI$4,'Curva Forward'!$C$4:$AN$4,0))),DK198)</f>
        <v>0</v>
      </c>
      <c r="GJ198" s="200">
        <f>AX198*AX$2*IF($FC198="V",1,-1)*IF($Q198="Fixo",(DL198-INDEX('Curva Forward'!$C$5:$AN$13,MATCH(CONCATENATE(BD_COMERCIAL!$K198," ",BD_COMERCIAL!$L198),'Curva Forward'!$B$5:$B$13,0),MATCH(GJ$4,'Curva Forward'!$C$4:$AN$4,0))),DL198)</f>
        <v>0</v>
      </c>
      <c r="GK198" s="200">
        <f>AY198*AY$2*IF($FC198="V",1,-1)*IF($Q198="Fixo",(DM198-INDEX('Curva Forward'!$C$5:$AN$13,MATCH(CONCATENATE(BD_COMERCIAL!$K198," ",BD_COMERCIAL!$L198),'Curva Forward'!$B$5:$B$13,0),MATCH(GK$4,'Curva Forward'!$C$4:$AN$4,0))),DM198)</f>
        <v>0</v>
      </c>
      <c r="GL198" s="200">
        <f>IF(EZ198="",0,CL198*CL$2*IF($FC198="V",1,-1)*IF($Q198="Fixo",(EZ198-INDEX('Curva Forward'!$C$5:$AN$13,MATCH(CONCATENATE(BD_COMERCIAL!$K198," ",BD_COMERCIAL!$L198),'Curva Forward'!$B$5:$B$13,0),MATCH(GL$4,'Curva Forward'!$C$4:$AN$4,0))),EZ198))</f>
        <v>0</v>
      </c>
      <c r="GM198" s="200">
        <f>IF(FA198="",0,CM198*CM$2*IF($FC198="V",1,-1)*IF($Q198="Fixo",(FA198-INDEX('Curva Forward'!$C$5:$AN$13,MATCH(CONCATENATE(BD_COMERCIAL!$K198," ",BD_COMERCIAL!$L198),'Curva Forward'!$B$5:$B$13,0),MATCH(GM$4,'Curva Forward'!$C$4:$AN$4,0))),FA198))</f>
        <v>0</v>
      </c>
      <c r="GN198" s="200">
        <f>IF(FB198="",0,CN198*CN$2*IF($FC198="V",1,-1)*IF($Q198="Fixo",(FB198-INDEX('Curva Forward'!$C$5:$AN$13,MATCH(CONCATENATE(BD_COMERCIAL!$K198," ",BD_COMERCIAL!$L198),'Curva Forward'!$B$5:$B$13,0),MATCH(GN$4,'Curva Forward'!$C$4:$AN$4,0))),FB198))</f>
        <v>0</v>
      </c>
      <c r="GO198" s="201">
        <f t="shared" ref="GO198:GO261" ca="1" si="78">IF(FM198&gt;0,FM198,0)</f>
        <v>0</v>
      </c>
      <c r="GP198" s="201">
        <f t="shared" ref="GP198:GP261" ca="1" si="79">IF(FM198&lt;0,FM198,0)</f>
        <v>0</v>
      </c>
    </row>
    <row r="199" spans="1:198" s="117" customFormat="1" x14ac:dyDescent="0.25">
      <c r="A199" s="6"/>
      <c r="B199" s="7" t="s">
        <v>545</v>
      </c>
      <c r="C199" s="8">
        <v>44580</v>
      </c>
      <c r="D199" s="9" t="s">
        <v>131</v>
      </c>
      <c r="E199" s="9" t="s">
        <v>147</v>
      </c>
      <c r="F199" s="113" t="e">
        <v>#VALUE!</v>
      </c>
      <c r="G199" s="10" t="s">
        <v>125</v>
      </c>
      <c r="H199" s="113">
        <v>3780401000108</v>
      </c>
      <c r="I199" s="9" t="s">
        <v>139</v>
      </c>
      <c r="J199" s="166" t="s">
        <v>534</v>
      </c>
      <c r="K199" s="10" t="s">
        <v>127</v>
      </c>
      <c r="L199" s="84" t="s">
        <v>22</v>
      </c>
      <c r="M199" s="11">
        <v>44593</v>
      </c>
      <c r="N199" s="12">
        <v>44620</v>
      </c>
      <c r="O199" s="10">
        <v>5</v>
      </c>
      <c r="P199" s="84">
        <v>80</v>
      </c>
      <c r="Q199" s="84" t="s">
        <v>128</v>
      </c>
      <c r="R199" s="10" t="s">
        <v>129</v>
      </c>
      <c r="S199" s="14" t="s">
        <v>135</v>
      </c>
      <c r="T199" s="11"/>
      <c r="U199" s="12"/>
      <c r="V199" s="257" t="str">
        <f ca="1">IF(U199="","",
IF(U199="NA","",
IFERROR(VLOOKUP(EOMONTH(M199,-2)+1,IPCA!$A:$B,2,0),
VLOOKUP(EOMONTH(TODAY(),-2)+1,IPCA!$A:$B,2,0))/
VLOOKUP(EOMONTH(U199,-2)+1,IPCA!$A:$B,2,0)*
P199))</f>
        <v/>
      </c>
      <c r="W199" s="84"/>
      <c r="X199" s="13"/>
      <c r="Y199" s="166"/>
      <c r="Z199" s="107" t="s">
        <v>148</v>
      </c>
      <c r="AA199" s="108" t="s">
        <v>148</v>
      </c>
      <c r="AB199" s="15"/>
      <c r="AC199">
        <v>5</v>
      </c>
      <c r="AD199"/>
      <c r="AE199"/>
      <c r="AF199"/>
      <c r="AG199"/>
      <c r="AH199"/>
      <c r="AI199"/>
      <c r="AJ199"/>
      <c r="AK199"/>
      <c r="AL199"/>
      <c r="AM199" s="6"/>
      <c r="AN199" s="15"/>
      <c r="AO199"/>
      <c r="AP199"/>
      <c r="AQ199"/>
      <c r="AR199"/>
      <c r="AS199"/>
      <c r="AT199"/>
      <c r="AU199"/>
      <c r="AV199"/>
      <c r="AW199"/>
      <c r="AX199"/>
      <c r="AY199" s="6"/>
      <c r="AZ199" s="15"/>
      <c r="BA199"/>
      <c r="BB199"/>
      <c r="BC199"/>
      <c r="BD199"/>
      <c r="BE199"/>
      <c r="BF199"/>
      <c r="BG199"/>
      <c r="BH199"/>
      <c r="BI199"/>
      <c r="BJ199"/>
      <c r="BK199" s="6"/>
      <c r="BL199" s="15"/>
      <c r="BM199"/>
      <c r="BN199"/>
      <c r="BO199"/>
      <c r="BP199"/>
      <c r="BQ199"/>
      <c r="BR199"/>
      <c r="BS199"/>
      <c r="BT199"/>
      <c r="BU199"/>
      <c r="BV199"/>
      <c r="BW199" s="6"/>
      <c r="BX199" s="15"/>
      <c r="BY199"/>
      <c r="BZ199"/>
      <c r="CA199"/>
      <c r="CB199"/>
      <c r="CC199"/>
      <c r="CD199"/>
      <c r="CE199"/>
      <c r="CF199"/>
      <c r="CG199"/>
      <c r="CH199"/>
      <c r="CI199" s="6"/>
      <c r="CJ199" s="16">
        <f t="shared" si="63"/>
        <v>0.38356164383561642</v>
      </c>
      <c r="CK199" s="16" t="str">
        <f t="shared" si="64"/>
        <v/>
      </c>
      <c r="CL199" s="16" t="str">
        <f t="shared" si="65"/>
        <v/>
      </c>
      <c r="CM199" s="16" t="str">
        <f t="shared" si="66"/>
        <v/>
      </c>
      <c r="CN199" s="16" t="str">
        <f t="shared" si="67"/>
        <v/>
      </c>
      <c r="CO199" s="18"/>
      <c r="CP199" s="15"/>
      <c r="CQ199">
        <v>80</v>
      </c>
      <c r="CR199"/>
      <c r="CS199"/>
      <c r="CT199"/>
      <c r="CU199"/>
      <c r="CV199"/>
      <c r="CW199"/>
      <c r="CX199"/>
      <c r="CY199"/>
      <c r="CZ199"/>
      <c r="DA199" s="6"/>
      <c r="DB199" s="15"/>
      <c r="DC199"/>
      <c r="DD199"/>
      <c r="DE199"/>
      <c r="DF199"/>
      <c r="DG199"/>
      <c r="DH199"/>
      <c r="DI199"/>
      <c r="DJ199"/>
      <c r="DK199"/>
      <c r="DL199"/>
      <c r="DM199" s="6"/>
      <c r="DN199" s="15"/>
      <c r="DO199"/>
      <c r="DP199"/>
      <c r="DQ199"/>
      <c r="DR199"/>
      <c r="DS199"/>
      <c r="DT199"/>
      <c r="DU199"/>
      <c r="DV199"/>
      <c r="DW199"/>
      <c r="DX199"/>
      <c r="DY199" s="6"/>
      <c r="DZ199" s="15"/>
      <c r="EA199"/>
      <c r="EB199"/>
      <c r="EC199"/>
      <c r="ED199"/>
      <c r="EE199"/>
      <c r="EF199"/>
      <c r="EG199"/>
      <c r="EH199"/>
      <c r="EI199"/>
      <c r="EJ199"/>
      <c r="EK199" s="6"/>
      <c r="EL199" s="15"/>
      <c r="EM199"/>
      <c r="EN199"/>
      <c r="EO199"/>
      <c r="EP199"/>
      <c r="EQ199"/>
      <c r="ER199"/>
      <c r="ES199"/>
      <c r="ET199"/>
      <c r="EU199"/>
      <c r="EV199"/>
      <c r="EW199" s="6"/>
      <c r="EX199" s="16">
        <f t="shared" si="68"/>
        <v>6.1369863013698627</v>
      </c>
      <c r="EY199" s="16" t="str">
        <f t="shared" si="69"/>
        <v/>
      </c>
      <c r="EZ199" s="16" t="str">
        <f t="shared" si="70"/>
        <v/>
      </c>
      <c r="FA199" s="16" t="str">
        <f t="shared" si="71"/>
        <v/>
      </c>
      <c r="FB199" s="160" t="str">
        <f t="shared" si="72"/>
        <v/>
      </c>
      <c r="FC199" t="s">
        <v>205</v>
      </c>
      <c r="FD199" s="20" t="s">
        <v>147</v>
      </c>
      <c r="FF199" s="209" t="s">
        <v>206</v>
      </c>
      <c r="FH199" s="284">
        <f t="shared" ca="1" si="73"/>
        <v>0</v>
      </c>
      <c r="FI199" s="208">
        <f t="shared" si="74"/>
        <v>0.9</v>
      </c>
      <c r="FJ199"/>
      <c r="FK199" t="str">
        <f t="shared" si="75"/>
        <v>Portfólio</v>
      </c>
      <c r="FL199" s="201">
        <f t="shared" ca="1" si="76"/>
        <v>-77280</v>
      </c>
      <c r="FM199" s="201">
        <f t="shared" ca="1" si="77"/>
        <v>0</v>
      </c>
      <c r="FN199" s="200">
        <f>AB199*AB$2*IF($FC199="V",1,-1)*IF($Q199="Fixo",(CP199-INDEX('Curva Forward'!$C$5:$AN$13,MATCH(CONCATENATE(BD_COMERCIAL!$K199," ",BD_COMERCIAL!$L199),'Curva Forward'!$B$5:$B$13,0),MATCH(FN$4,'Curva Forward'!$C$4:$AN$4,0))),CP199)</f>
        <v>0</v>
      </c>
      <c r="FO199" s="200">
        <f>AC199*AC$2*IF($FC199="V",1,-1)*IF($Q199="Fixo",(CQ199-INDEX('Curva Forward'!$C$5:$AN$13,MATCH(CONCATENATE(BD_COMERCIAL!$K199," ",BD_COMERCIAL!$L199),'Curva Forward'!$B$5:$B$13,0),MATCH(FO$4,'Curva Forward'!$C$4:$AN$4,0))),CQ199)</f>
        <v>-77280</v>
      </c>
      <c r="FP199" s="200">
        <f>AD199*AD$2*IF($FC199="V",1,-1)*IF($Q199="Fixo",(CR199-INDEX('Curva Forward'!$C$5:$AN$13,MATCH(CONCATENATE(BD_COMERCIAL!$K199," ",BD_COMERCIAL!$L199),'Curva Forward'!$B$5:$B$13,0),MATCH(FP$4,'Curva Forward'!$C$4:$AN$4,0))),CR199)</f>
        <v>0</v>
      </c>
      <c r="FQ199" s="200">
        <f>AE199*AE$2*IF($FC199="V",1,-1)*IF($Q199="Fixo",(CS199-INDEX('Curva Forward'!$C$5:$AN$13,MATCH(CONCATENATE(BD_COMERCIAL!$K199," ",BD_COMERCIAL!$L199),'Curva Forward'!$B$5:$B$13,0),MATCH(FQ$4,'Curva Forward'!$C$4:$AN$4,0))),CS199)</f>
        <v>0</v>
      </c>
      <c r="FR199" s="200">
        <f>AF199*AF$2*IF($FC199="V",1,-1)*IF($Q199="Fixo",(CT199-INDEX('Curva Forward'!$C$5:$AN$13,MATCH(CONCATENATE(BD_COMERCIAL!$K199," ",BD_COMERCIAL!$L199),'Curva Forward'!$B$5:$B$13,0),MATCH(FR$4,'Curva Forward'!$C$4:$AN$4,0))),CT199)</f>
        <v>0</v>
      </c>
      <c r="FS199" s="200">
        <f>AG199*AG$2*IF($FC199="V",1,-1)*IF($Q199="Fixo",(CU199-INDEX('Curva Forward'!$C$5:$AN$13,MATCH(CONCATENATE(BD_COMERCIAL!$K199," ",BD_COMERCIAL!$L199),'Curva Forward'!$B$5:$B$13,0),MATCH(FS$4,'Curva Forward'!$C$4:$AN$4,0))),CU199)</f>
        <v>0</v>
      </c>
      <c r="FT199" s="200">
        <f>AH199*AH$2*IF($FC199="V",1,-1)*IF($Q199="Fixo",(CV199-INDEX('Curva Forward'!$C$5:$AN$13,MATCH(CONCATENATE(BD_COMERCIAL!$K199," ",BD_COMERCIAL!$L199),'Curva Forward'!$B$5:$B$13,0),MATCH(FT$4,'Curva Forward'!$C$4:$AN$4,0))),CV199)</f>
        <v>0</v>
      </c>
      <c r="FU199" s="200">
        <f>AI199*AI$2*IF($FC199="V",1,-1)*IF($Q199="Fixo",(CW199-INDEX('Curva Forward'!$C$5:$AN$13,MATCH(CONCATENATE(BD_COMERCIAL!$K199," ",BD_COMERCIAL!$L199),'Curva Forward'!$B$5:$B$13,0),MATCH(FU$4,'Curva Forward'!$C$4:$AN$4,0))),CW199)</f>
        <v>0</v>
      </c>
      <c r="FV199" s="200">
        <f>AJ199*AJ$2*IF($FC199="V",1,-1)*IF($Q199="Fixo",(CX199-INDEX('Curva Forward'!$C$5:$AN$13,MATCH(CONCATENATE(BD_COMERCIAL!$K199," ",BD_COMERCIAL!$L199),'Curva Forward'!$B$5:$B$13,0),MATCH(FV$4,'Curva Forward'!$C$4:$AN$4,0))),CX199)</f>
        <v>0</v>
      </c>
      <c r="FW199" s="200">
        <f>AK199*AK$2*IF($FC199="V",1,-1)*IF($Q199="Fixo",(CY199-INDEX('Curva Forward'!$C$5:$AN$13,MATCH(CONCATENATE(BD_COMERCIAL!$K199," ",BD_COMERCIAL!$L199),'Curva Forward'!$B$5:$B$13,0),MATCH(FW$4,'Curva Forward'!$C$4:$AN$4,0))),CY199)</f>
        <v>0</v>
      </c>
      <c r="FX199" s="200">
        <f>AL199*AL$2*IF($FC199="V",1,-1)*IF($Q199="Fixo",(CZ199-INDEX('Curva Forward'!$C$5:$AN$13,MATCH(CONCATENATE(BD_COMERCIAL!$K199," ",BD_COMERCIAL!$L199),'Curva Forward'!$B$5:$B$13,0),MATCH(FX$4,'Curva Forward'!$C$4:$AN$4,0))),CZ199)</f>
        <v>0</v>
      </c>
      <c r="FY199" s="200">
        <f>AM199*AM$2*IF($FC199="V",1,-1)*IF($Q199="Fixo",(DA199-INDEX('Curva Forward'!$C$5:$AN$13,MATCH(CONCATENATE(BD_COMERCIAL!$K199," ",BD_COMERCIAL!$L199),'Curva Forward'!$B$5:$B$13,0),MATCH(FY$4,'Curva Forward'!$C$4:$AN$4,0))),DA199)</f>
        <v>0</v>
      </c>
      <c r="FZ199" s="200">
        <f>AN199*AN$2*IF($FC199="V",1,-1)*IF($Q199="Fixo",(DB199-INDEX('Curva Forward'!$C$5:$AN$13,MATCH(CONCATENATE(BD_COMERCIAL!$K199," ",BD_COMERCIAL!$L199),'Curva Forward'!$B$5:$B$13,0),MATCH(FZ$4,'Curva Forward'!$C$4:$AN$4,0))),DB199)</f>
        <v>0</v>
      </c>
      <c r="GA199" s="200">
        <f>AO199*AO$2*IF($FC199="V",1,-1)*IF($Q199="Fixo",(DC199-INDEX('Curva Forward'!$C$5:$AN$13,MATCH(CONCATENATE(BD_COMERCIAL!$K199," ",BD_COMERCIAL!$L199),'Curva Forward'!$B$5:$B$13,0),MATCH(GA$4,'Curva Forward'!$C$4:$AN$4,0))),DC199)</f>
        <v>0</v>
      </c>
      <c r="GB199" s="200">
        <f>AP199*AP$2*IF($FC199="V",1,-1)*IF($Q199="Fixo",(DD199-INDEX('Curva Forward'!$C$5:$AN$13,MATCH(CONCATENATE(BD_COMERCIAL!$K199," ",BD_COMERCIAL!$L199),'Curva Forward'!$B$5:$B$13,0),MATCH(GB$4,'Curva Forward'!$C$4:$AN$4,0))),DD199)</f>
        <v>0</v>
      </c>
      <c r="GC199" s="200">
        <f>AQ199*AQ$2*IF($FC199="V",1,-1)*IF($Q199="Fixo",(DE199-INDEX('Curva Forward'!$C$5:$AN$13,MATCH(CONCATENATE(BD_COMERCIAL!$K199," ",BD_COMERCIAL!$L199),'Curva Forward'!$B$5:$B$13,0),MATCH(GC$4,'Curva Forward'!$C$4:$AN$4,0))),DE199)</f>
        <v>0</v>
      </c>
      <c r="GD199" s="200">
        <f>AR199*AR$2*IF($FC199="V",1,-1)*IF($Q199="Fixo",(DF199-INDEX('Curva Forward'!$C$5:$AN$13,MATCH(CONCATENATE(BD_COMERCIAL!$K199," ",BD_COMERCIAL!$L199),'Curva Forward'!$B$5:$B$13,0),MATCH(GD$4,'Curva Forward'!$C$4:$AN$4,0))),DF199)</f>
        <v>0</v>
      </c>
      <c r="GE199" s="200">
        <f>AS199*AS$2*IF($FC199="V",1,-1)*IF($Q199="Fixo",(DG199-INDEX('Curva Forward'!$C$5:$AN$13,MATCH(CONCATENATE(BD_COMERCIAL!$K199," ",BD_COMERCIAL!$L199),'Curva Forward'!$B$5:$B$13,0),MATCH(GE$4,'Curva Forward'!$C$4:$AN$4,0))),DG199)</f>
        <v>0</v>
      </c>
      <c r="GF199" s="200">
        <f>AT199*AT$2*IF($FC199="V",1,-1)*IF($Q199="Fixo",(DH199-INDEX('Curva Forward'!$C$5:$AN$13,MATCH(CONCATENATE(BD_COMERCIAL!$K199," ",BD_COMERCIAL!$L199),'Curva Forward'!$B$5:$B$13,0),MATCH(GF$4,'Curva Forward'!$C$4:$AN$4,0))),DH199)</f>
        <v>0</v>
      </c>
      <c r="GG199" s="200">
        <f>AU199*AU$2*IF($FC199="V",1,-1)*IF($Q199="Fixo",(DI199-INDEX('Curva Forward'!$C$5:$AN$13,MATCH(CONCATENATE(BD_COMERCIAL!$K199," ",BD_COMERCIAL!$L199),'Curva Forward'!$B$5:$B$13,0),MATCH(GG$4,'Curva Forward'!$C$4:$AN$4,0))),DI199)</f>
        <v>0</v>
      </c>
      <c r="GH199" s="200">
        <f>AV199*AV$2*IF($FC199="V",1,-1)*IF($Q199="Fixo",(DJ199-INDEX('Curva Forward'!$C$5:$AN$13,MATCH(CONCATENATE(BD_COMERCIAL!$K199," ",BD_COMERCIAL!$L199),'Curva Forward'!$B$5:$B$13,0),MATCH(GH$4,'Curva Forward'!$C$4:$AN$4,0))),DJ199)</f>
        <v>0</v>
      </c>
      <c r="GI199" s="200">
        <f>AW199*AW$2*IF($FC199="V",1,-1)*IF($Q199="Fixo",(DK199-INDEX('Curva Forward'!$C$5:$AN$13,MATCH(CONCATENATE(BD_COMERCIAL!$K199," ",BD_COMERCIAL!$L199),'Curva Forward'!$B$5:$B$13,0),MATCH(GI$4,'Curva Forward'!$C$4:$AN$4,0))),DK199)</f>
        <v>0</v>
      </c>
      <c r="GJ199" s="200">
        <f>AX199*AX$2*IF($FC199="V",1,-1)*IF($Q199="Fixo",(DL199-INDEX('Curva Forward'!$C$5:$AN$13,MATCH(CONCATENATE(BD_COMERCIAL!$K199," ",BD_COMERCIAL!$L199),'Curva Forward'!$B$5:$B$13,0),MATCH(GJ$4,'Curva Forward'!$C$4:$AN$4,0))),DL199)</f>
        <v>0</v>
      </c>
      <c r="GK199" s="200">
        <f>AY199*AY$2*IF($FC199="V",1,-1)*IF($Q199="Fixo",(DM199-INDEX('Curva Forward'!$C$5:$AN$13,MATCH(CONCATENATE(BD_COMERCIAL!$K199," ",BD_COMERCIAL!$L199),'Curva Forward'!$B$5:$B$13,0),MATCH(GK$4,'Curva Forward'!$C$4:$AN$4,0))),DM199)</f>
        <v>0</v>
      </c>
      <c r="GL199" s="200">
        <f>IF(EZ199="",0,CL199*CL$2*IF($FC199="V",1,-1)*IF($Q199="Fixo",(EZ199-INDEX('Curva Forward'!$C$5:$AN$13,MATCH(CONCATENATE(BD_COMERCIAL!$K199," ",BD_COMERCIAL!$L199),'Curva Forward'!$B$5:$B$13,0),MATCH(GL$4,'Curva Forward'!$C$4:$AN$4,0))),EZ199))</f>
        <v>0</v>
      </c>
      <c r="GM199" s="200">
        <f>IF(FA199="",0,CM199*CM$2*IF($FC199="V",1,-1)*IF($Q199="Fixo",(FA199-INDEX('Curva Forward'!$C$5:$AN$13,MATCH(CONCATENATE(BD_COMERCIAL!$K199," ",BD_COMERCIAL!$L199),'Curva Forward'!$B$5:$B$13,0),MATCH(GM$4,'Curva Forward'!$C$4:$AN$4,0))),FA199))</f>
        <v>0</v>
      </c>
      <c r="GN199" s="200">
        <f>IF(FB199="",0,CN199*CN$2*IF($FC199="V",1,-1)*IF($Q199="Fixo",(FB199-INDEX('Curva Forward'!$C$5:$AN$13,MATCH(CONCATENATE(BD_COMERCIAL!$K199," ",BD_COMERCIAL!$L199),'Curva Forward'!$B$5:$B$13,0),MATCH(GN$4,'Curva Forward'!$C$4:$AN$4,0))),FB199))</f>
        <v>0</v>
      </c>
      <c r="GO199" s="201">
        <f t="shared" ca="1" si="78"/>
        <v>0</v>
      </c>
      <c r="GP199" s="201">
        <f t="shared" ca="1" si="79"/>
        <v>0</v>
      </c>
    </row>
    <row r="200" spans="1:198" s="117" customFormat="1" x14ac:dyDescent="0.25">
      <c r="A200" s="6"/>
      <c r="B200" s="7" t="s">
        <v>546</v>
      </c>
      <c r="C200" s="8">
        <v>44580</v>
      </c>
      <c r="D200" s="9" t="s">
        <v>124</v>
      </c>
      <c r="E200" s="9" t="s">
        <v>125</v>
      </c>
      <c r="F200" s="113">
        <v>3780401000108</v>
      </c>
      <c r="G200" s="10" t="s">
        <v>147</v>
      </c>
      <c r="H200" s="113" t="e">
        <v>#VALUE!</v>
      </c>
      <c r="I200" s="9" t="s">
        <v>139</v>
      </c>
      <c r="J200" s="166" t="s">
        <v>467</v>
      </c>
      <c r="K200" s="10" t="s">
        <v>127</v>
      </c>
      <c r="L200" s="84" t="s">
        <v>22</v>
      </c>
      <c r="M200" s="11">
        <v>44652</v>
      </c>
      <c r="N200" s="12">
        <v>44681</v>
      </c>
      <c r="O200" s="10">
        <v>3.6</v>
      </c>
      <c r="P200" s="84">
        <v>128</v>
      </c>
      <c r="Q200" s="84" t="s">
        <v>128</v>
      </c>
      <c r="R200" s="10" t="s">
        <v>129</v>
      </c>
      <c r="S200" s="14" t="s">
        <v>135</v>
      </c>
      <c r="T200" s="11"/>
      <c r="U200" s="12"/>
      <c r="V200" s="257" t="str">
        <f ca="1">IF(U200="","",
IF(U200="NA","",
IFERROR(VLOOKUP(EOMONTH(M200,-2)+1,IPCA!$A:$B,2,0),
VLOOKUP(EOMONTH(TODAY(),-2)+1,IPCA!$A:$B,2,0))/
VLOOKUP(EOMONTH(U200,-2)+1,IPCA!$A:$B,2,0)*
P200))</f>
        <v/>
      </c>
      <c r="W200" s="84"/>
      <c r="X200" s="13"/>
      <c r="Y200" s="166"/>
      <c r="Z200" s="107" t="s">
        <v>148</v>
      </c>
      <c r="AA200" s="108" t="s">
        <v>148</v>
      </c>
      <c r="AB200" s="15"/>
      <c r="AC200"/>
      <c r="AD200"/>
      <c r="AE200">
        <v>3.6</v>
      </c>
      <c r="AF200"/>
      <c r="AG200"/>
      <c r="AH200"/>
      <c r="AI200"/>
      <c r="AJ200"/>
      <c r="AK200"/>
      <c r="AL200"/>
      <c r="AM200" s="6"/>
      <c r="AN200" s="15"/>
      <c r="AO200"/>
      <c r="AP200"/>
      <c r="AQ200"/>
      <c r="AR200"/>
      <c r="AS200"/>
      <c r="AT200"/>
      <c r="AU200"/>
      <c r="AV200"/>
      <c r="AW200"/>
      <c r="AX200"/>
      <c r="AY200" s="6"/>
      <c r="AZ200" s="15"/>
      <c r="BA200"/>
      <c r="BB200"/>
      <c r="BC200"/>
      <c r="BD200"/>
      <c r="BE200"/>
      <c r="BF200"/>
      <c r="BG200"/>
      <c r="BH200"/>
      <c r="BI200"/>
      <c r="BJ200"/>
      <c r="BK200" s="6"/>
      <c r="BL200" s="15"/>
      <c r="BM200"/>
      <c r="BN200"/>
      <c r="BO200"/>
      <c r="BP200"/>
      <c r="BQ200"/>
      <c r="BR200"/>
      <c r="BS200"/>
      <c r="BT200"/>
      <c r="BU200"/>
      <c r="BV200"/>
      <c r="BW200" s="6"/>
      <c r="BX200" s="15"/>
      <c r="BY200"/>
      <c r="BZ200"/>
      <c r="CA200"/>
      <c r="CB200"/>
      <c r="CC200"/>
      <c r="CD200"/>
      <c r="CE200"/>
      <c r="CF200"/>
      <c r="CG200"/>
      <c r="CH200"/>
      <c r="CI200" s="6"/>
      <c r="CJ200" s="16">
        <f t="shared" si="63"/>
        <v>0.29589041095890412</v>
      </c>
      <c r="CK200" s="16" t="str">
        <f t="shared" si="64"/>
        <v/>
      </c>
      <c r="CL200" s="16" t="str">
        <f t="shared" si="65"/>
        <v/>
      </c>
      <c r="CM200" s="16" t="str">
        <f t="shared" si="66"/>
        <v/>
      </c>
      <c r="CN200" s="16" t="str">
        <f t="shared" si="67"/>
        <v/>
      </c>
      <c r="CO200" s="18"/>
      <c r="CP200" s="15"/>
      <c r="CQ200"/>
      <c r="CR200"/>
      <c r="CS200">
        <v>128</v>
      </c>
      <c r="CT200"/>
      <c r="CU200"/>
      <c r="CV200"/>
      <c r="CW200"/>
      <c r="CX200"/>
      <c r="CY200"/>
      <c r="CZ200"/>
      <c r="DA200" s="6"/>
      <c r="DB200" s="15"/>
      <c r="DC200"/>
      <c r="DD200"/>
      <c r="DE200"/>
      <c r="DF200"/>
      <c r="DG200"/>
      <c r="DH200"/>
      <c r="DI200"/>
      <c r="DJ200"/>
      <c r="DK200"/>
      <c r="DL200"/>
      <c r="DM200" s="6"/>
      <c r="DN200" s="15"/>
      <c r="DO200"/>
      <c r="DP200"/>
      <c r="DQ200"/>
      <c r="DR200"/>
      <c r="DS200"/>
      <c r="DT200"/>
      <c r="DU200"/>
      <c r="DV200"/>
      <c r="DW200"/>
      <c r="DX200"/>
      <c r="DY200" s="6"/>
      <c r="DZ200" s="15"/>
      <c r="EA200"/>
      <c r="EB200"/>
      <c r="EC200"/>
      <c r="ED200"/>
      <c r="EE200"/>
      <c r="EF200"/>
      <c r="EG200"/>
      <c r="EH200"/>
      <c r="EI200"/>
      <c r="EJ200"/>
      <c r="EK200" s="6"/>
      <c r="EL200" s="15"/>
      <c r="EM200"/>
      <c r="EN200"/>
      <c r="EO200"/>
      <c r="EP200"/>
      <c r="EQ200"/>
      <c r="ER200"/>
      <c r="ES200"/>
      <c r="ET200"/>
      <c r="EU200"/>
      <c r="EV200"/>
      <c r="EW200" s="6"/>
      <c r="EX200" s="16">
        <f t="shared" si="68"/>
        <v>10.520547945205479</v>
      </c>
      <c r="EY200" s="16" t="str">
        <f t="shared" si="69"/>
        <v/>
      </c>
      <c r="EZ200" s="16" t="str">
        <f t="shared" si="70"/>
        <v/>
      </c>
      <c r="FA200" s="16" t="str">
        <f t="shared" si="71"/>
        <v/>
      </c>
      <c r="FB200" s="160" t="str">
        <f t="shared" si="72"/>
        <v/>
      </c>
      <c r="FC200" t="s">
        <v>204</v>
      </c>
      <c r="FD200" s="20" t="s">
        <v>147</v>
      </c>
      <c r="FF200" s="209" t="s">
        <v>206</v>
      </c>
      <c r="FH200" s="284">
        <f t="shared" ca="1" si="73"/>
        <v>0</v>
      </c>
      <c r="FI200" s="208">
        <f t="shared" si="74"/>
        <v>0.96666666666666667</v>
      </c>
      <c r="FJ200"/>
      <c r="FK200" t="str">
        <f t="shared" si="75"/>
        <v>Portfólio</v>
      </c>
      <c r="FL200" s="201">
        <f t="shared" ca="1" si="76"/>
        <v>184032</v>
      </c>
      <c r="FM200" s="201">
        <f t="shared" ca="1" si="77"/>
        <v>0</v>
      </c>
      <c r="FN200" s="200">
        <f>AB200*AB$2*IF($FC200="V",1,-1)*IF($Q200="Fixo",(CP200-INDEX('Curva Forward'!$C$5:$AN$13,MATCH(CONCATENATE(BD_COMERCIAL!$K200," ",BD_COMERCIAL!$L200),'Curva Forward'!$B$5:$B$13,0),MATCH(FN$4,'Curva Forward'!$C$4:$AN$4,0))),CP200)</f>
        <v>0</v>
      </c>
      <c r="FO200" s="200">
        <f>AC200*AC$2*IF($FC200="V",1,-1)*IF($Q200="Fixo",(CQ200-INDEX('Curva Forward'!$C$5:$AN$13,MATCH(CONCATENATE(BD_COMERCIAL!$K200," ",BD_COMERCIAL!$L200),'Curva Forward'!$B$5:$B$13,0),MATCH(FO$4,'Curva Forward'!$C$4:$AN$4,0))),CQ200)</f>
        <v>0</v>
      </c>
      <c r="FP200" s="200">
        <f>AD200*AD$2*IF($FC200="V",1,-1)*IF($Q200="Fixo",(CR200-INDEX('Curva Forward'!$C$5:$AN$13,MATCH(CONCATENATE(BD_COMERCIAL!$K200," ",BD_COMERCIAL!$L200),'Curva Forward'!$B$5:$B$13,0),MATCH(FP$4,'Curva Forward'!$C$4:$AN$4,0))),CR200)</f>
        <v>0</v>
      </c>
      <c r="FQ200" s="200">
        <f>AE200*AE$2*IF($FC200="V",1,-1)*IF($Q200="Fixo",(CS200-INDEX('Curva Forward'!$C$5:$AN$13,MATCH(CONCATENATE(BD_COMERCIAL!$K200," ",BD_COMERCIAL!$L200),'Curva Forward'!$B$5:$B$13,0),MATCH(FQ$4,'Curva Forward'!$C$4:$AN$4,0))),CS200)</f>
        <v>184032</v>
      </c>
      <c r="FR200" s="200">
        <f>AF200*AF$2*IF($FC200="V",1,-1)*IF($Q200="Fixo",(CT200-INDEX('Curva Forward'!$C$5:$AN$13,MATCH(CONCATENATE(BD_COMERCIAL!$K200," ",BD_COMERCIAL!$L200),'Curva Forward'!$B$5:$B$13,0),MATCH(FR$4,'Curva Forward'!$C$4:$AN$4,0))),CT200)</f>
        <v>0</v>
      </c>
      <c r="FS200" s="200">
        <f>AG200*AG$2*IF($FC200="V",1,-1)*IF($Q200="Fixo",(CU200-INDEX('Curva Forward'!$C$5:$AN$13,MATCH(CONCATENATE(BD_COMERCIAL!$K200," ",BD_COMERCIAL!$L200),'Curva Forward'!$B$5:$B$13,0),MATCH(FS$4,'Curva Forward'!$C$4:$AN$4,0))),CU200)</f>
        <v>0</v>
      </c>
      <c r="FT200" s="200">
        <f>AH200*AH$2*IF($FC200="V",1,-1)*IF($Q200="Fixo",(CV200-INDEX('Curva Forward'!$C$5:$AN$13,MATCH(CONCATENATE(BD_COMERCIAL!$K200," ",BD_COMERCIAL!$L200),'Curva Forward'!$B$5:$B$13,0),MATCH(FT$4,'Curva Forward'!$C$4:$AN$4,0))),CV200)</f>
        <v>0</v>
      </c>
      <c r="FU200" s="200">
        <f>AI200*AI$2*IF($FC200="V",1,-1)*IF($Q200="Fixo",(CW200-INDEX('Curva Forward'!$C$5:$AN$13,MATCH(CONCATENATE(BD_COMERCIAL!$K200," ",BD_COMERCIAL!$L200),'Curva Forward'!$B$5:$B$13,0),MATCH(FU$4,'Curva Forward'!$C$4:$AN$4,0))),CW200)</f>
        <v>0</v>
      </c>
      <c r="FV200" s="200">
        <f>AJ200*AJ$2*IF($FC200="V",1,-1)*IF($Q200="Fixo",(CX200-INDEX('Curva Forward'!$C$5:$AN$13,MATCH(CONCATENATE(BD_COMERCIAL!$K200," ",BD_COMERCIAL!$L200),'Curva Forward'!$B$5:$B$13,0),MATCH(FV$4,'Curva Forward'!$C$4:$AN$4,0))),CX200)</f>
        <v>0</v>
      </c>
      <c r="FW200" s="200">
        <f>AK200*AK$2*IF($FC200="V",1,-1)*IF($Q200="Fixo",(CY200-INDEX('Curva Forward'!$C$5:$AN$13,MATCH(CONCATENATE(BD_COMERCIAL!$K200," ",BD_COMERCIAL!$L200),'Curva Forward'!$B$5:$B$13,0),MATCH(FW$4,'Curva Forward'!$C$4:$AN$4,0))),CY200)</f>
        <v>0</v>
      </c>
      <c r="FX200" s="200">
        <f>AL200*AL$2*IF($FC200="V",1,-1)*IF($Q200="Fixo",(CZ200-INDEX('Curva Forward'!$C$5:$AN$13,MATCH(CONCATENATE(BD_COMERCIAL!$K200," ",BD_COMERCIAL!$L200),'Curva Forward'!$B$5:$B$13,0),MATCH(FX$4,'Curva Forward'!$C$4:$AN$4,0))),CZ200)</f>
        <v>0</v>
      </c>
      <c r="FY200" s="200">
        <f>AM200*AM$2*IF($FC200="V",1,-1)*IF($Q200="Fixo",(DA200-INDEX('Curva Forward'!$C$5:$AN$13,MATCH(CONCATENATE(BD_COMERCIAL!$K200," ",BD_COMERCIAL!$L200),'Curva Forward'!$B$5:$B$13,0),MATCH(FY$4,'Curva Forward'!$C$4:$AN$4,0))),DA200)</f>
        <v>0</v>
      </c>
      <c r="FZ200" s="200">
        <f>AN200*AN$2*IF($FC200="V",1,-1)*IF($Q200="Fixo",(DB200-INDEX('Curva Forward'!$C$5:$AN$13,MATCH(CONCATENATE(BD_COMERCIAL!$K200," ",BD_COMERCIAL!$L200),'Curva Forward'!$B$5:$B$13,0),MATCH(FZ$4,'Curva Forward'!$C$4:$AN$4,0))),DB200)</f>
        <v>0</v>
      </c>
      <c r="GA200" s="200">
        <f>AO200*AO$2*IF($FC200="V",1,-1)*IF($Q200="Fixo",(DC200-INDEX('Curva Forward'!$C$5:$AN$13,MATCH(CONCATENATE(BD_COMERCIAL!$K200," ",BD_COMERCIAL!$L200),'Curva Forward'!$B$5:$B$13,0),MATCH(GA$4,'Curva Forward'!$C$4:$AN$4,0))),DC200)</f>
        <v>0</v>
      </c>
      <c r="GB200" s="200">
        <f>AP200*AP$2*IF($FC200="V",1,-1)*IF($Q200="Fixo",(DD200-INDEX('Curva Forward'!$C$5:$AN$13,MATCH(CONCATENATE(BD_COMERCIAL!$K200," ",BD_COMERCIAL!$L200),'Curva Forward'!$B$5:$B$13,0),MATCH(GB$4,'Curva Forward'!$C$4:$AN$4,0))),DD200)</f>
        <v>0</v>
      </c>
      <c r="GC200" s="200">
        <f>AQ200*AQ$2*IF($FC200="V",1,-1)*IF($Q200="Fixo",(DE200-INDEX('Curva Forward'!$C$5:$AN$13,MATCH(CONCATENATE(BD_COMERCIAL!$K200," ",BD_COMERCIAL!$L200),'Curva Forward'!$B$5:$B$13,0),MATCH(GC$4,'Curva Forward'!$C$4:$AN$4,0))),DE200)</f>
        <v>0</v>
      </c>
      <c r="GD200" s="200">
        <f>AR200*AR$2*IF($FC200="V",1,-1)*IF($Q200="Fixo",(DF200-INDEX('Curva Forward'!$C$5:$AN$13,MATCH(CONCATENATE(BD_COMERCIAL!$K200," ",BD_COMERCIAL!$L200),'Curva Forward'!$B$5:$B$13,0),MATCH(GD$4,'Curva Forward'!$C$4:$AN$4,0))),DF200)</f>
        <v>0</v>
      </c>
      <c r="GE200" s="200">
        <f>AS200*AS$2*IF($FC200="V",1,-1)*IF($Q200="Fixo",(DG200-INDEX('Curva Forward'!$C$5:$AN$13,MATCH(CONCATENATE(BD_COMERCIAL!$K200," ",BD_COMERCIAL!$L200),'Curva Forward'!$B$5:$B$13,0),MATCH(GE$4,'Curva Forward'!$C$4:$AN$4,0))),DG200)</f>
        <v>0</v>
      </c>
      <c r="GF200" s="200">
        <f>AT200*AT$2*IF($FC200="V",1,-1)*IF($Q200="Fixo",(DH200-INDEX('Curva Forward'!$C$5:$AN$13,MATCH(CONCATENATE(BD_COMERCIAL!$K200," ",BD_COMERCIAL!$L200),'Curva Forward'!$B$5:$B$13,0),MATCH(GF$4,'Curva Forward'!$C$4:$AN$4,0))),DH200)</f>
        <v>0</v>
      </c>
      <c r="GG200" s="200">
        <f>AU200*AU$2*IF($FC200="V",1,-1)*IF($Q200="Fixo",(DI200-INDEX('Curva Forward'!$C$5:$AN$13,MATCH(CONCATENATE(BD_COMERCIAL!$K200," ",BD_COMERCIAL!$L200),'Curva Forward'!$B$5:$B$13,0),MATCH(GG$4,'Curva Forward'!$C$4:$AN$4,0))),DI200)</f>
        <v>0</v>
      </c>
      <c r="GH200" s="200">
        <f>AV200*AV$2*IF($FC200="V",1,-1)*IF($Q200="Fixo",(DJ200-INDEX('Curva Forward'!$C$5:$AN$13,MATCH(CONCATENATE(BD_COMERCIAL!$K200," ",BD_COMERCIAL!$L200),'Curva Forward'!$B$5:$B$13,0),MATCH(GH$4,'Curva Forward'!$C$4:$AN$4,0))),DJ200)</f>
        <v>0</v>
      </c>
      <c r="GI200" s="200">
        <f>AW200*AW$2*IF($FC200="V",1,-1)*IF($Q200="Fixo",(DK200-INDEX('Curva Forward'!$C$5:$AN$13,MATCH(CONCATENATE(BD_COMERCIAL!$K200," ",BD_COMERCIAL!$L200),'Curva Forward'!$B$5:$B$13,0),MATCH(GI$4,'Curva Forward'!$C$4:$AN$4,0))),DK200)</f>
        <v>0</v>
      </c>
      <c r="GJ200" s="200">
        <f>AX200*AX$2*IF($FC200="V",1,-1)*IF($Q200="Fixo",(DL200-INDEX('Curva Forward'!$C$5:$AN$13,MATCH(CONCATENATE(BD_COMERCIAL!$K200," ",BD_COMERCIAL!$L200),'Curva Forward'!$B$5:$B$13,0),MATCH(GJ$4,'Curva Forward'!$C$4:$AN$4,0))),DL200)</f>
        <v>0</v>
      </c>
      <c r="GK200" s="200">
        <f>AY200*AY$2*IF($FC200="V",1,-1)*IF($Q200="Fixo",(DM200-INDEX('Curva Forward'!$C$5:$AN$13,MATCH(CONCATENATE(BD_COMERCIAL!$K200," ",BD_COMERCIAL!$L200),'Curva Forward'!$B$5:$B$13,0),MATCH(GK$4,'Curva Forward'!$C$4:$AN$4,0))),DM200)</f>
        <v>0</v>
      </c>
      <c r="GL200" s="200">
        <f>IF(EZ200="",0,CL200*CL$2*IF($FC200="V",1,-1)*IF($Q200="Fixo",(EZ200-INDEX('Curva Forward'!$C$5:$AN$13,MATCH(CONCATENATE(BD_COMERCIAL!$K200," ",BD_COMERCIAL!$L200),'Curva Forward'!$B$5:$B$13,0),MATCH(GL$4,'Curva Forward'!$C$4:$AN$4,0))),EZ200))</f>
        <v>0</v>
      </c>
      <c r="GM200" s="200">
        <f>IF(FA200="",0,CM200*CM$2*IF($FC200="V",1,-1)*IF($Q200="Fixo",(FA200-INDEX('Curva Forward'!$C$5:$AN$13,MATCH(CONCATENATE(BD_COMERCIAL!$K200," ",BD_COMERCIAL!$L200),'Curva Forward'!$B$5:$B$13,0),MATCH(GM$4,'Curva Forward'!$C$4:$AN$4,0))),FA200))</f>
        <v>0</v>
      </c>
      <c r="GN200" s="200">
        <f>IF(FB200="",0,CN200*CN$2*IF($FC200="V",1,-1)*IF($Q200="Fixo",(FB200-INDEX('Curva Forward'!$C$5:$AN$13,MATCH(CONCATENATE(BD_COMERCIAL!$K200," ",BD_COMERCIAL!$L200),'Curva Forward'!$B$5:$B$13,0),MATCH(GN$4,'Curva Forward'!$C$4:$AN$4,0))),FB200))</f>
        <v>0</v>
      </c>
      <c r="GO200" s="201">
        <f t="shared" ca="1" si="78"/>
        <v>0</v>
      </c>
      <c r="GP200" s="201">
        <f t="shared" ca="1" si="79"/>
        <v>0</v>
      </c>
    </row>
    <row r="201" spans="1:198" s="117" customFormat="1" x14ac:dyDescent="0.25">
      <c r="A201" s="6"/>
      <c r="B201" s="7" t="s">
        <v>547</v>
      </c>
      <c r="C201" s="8">
        <v>44580</v>
      </c>
      <c r="D201" s="9" t="s">
        <v>124</v>
      </c>
      <c r="E201" s="9" t="s">
        <v>125</v>
      </c>
      <c r="F201" s="113">
        <v>3780401000108</v>
      </c>
      <c r="G201" s="10" t="s">
        <v>147</v>
      </c>
      <c r="H201" s="113" t="e">
        <v>#VALUE!</v>
      </c>
      <c r="I201" s="9" t="s">
        <v>139</v>
      </c>
      <c r="J201" s="166" t="s">
        <v>467</v>
      </c>
      <c r="K201" s="10" t="s">
        <v>127</v>
      </c>
      <c r="L201" s="84" t="s">
        <v>22</v>
      </c>
      <c r="M201" s="11">
        <v>44682</v>
      </c>
      <c r="N201" s="12">
        <v>44712</v>
      </c>
      <c r="O201" s="10">
        <v>4.2</v>
      </c>
      <c r="P201" s="84">
        <v>135</v>
      </c>
      <c r="Q201" s="84" t="s">
        <v>128</v>
      </c>
      <c r="R201" s="10" t="s">
        <v>129</v>
      </c>
      <c r="S201" s="14" t="s">
        <v>135</v>
      </c>
      <c r="T201" s="11"/>
      <c r="U201" s="12"/>
      <c r="V201" s="257" t="str">
        <f ca="1">IF(U201="","",
IF(U201="NA","",
IFERROR(VLOOKUP(EOMONTH(M201,-2)+1,IPCA!$A:$B,2,0),
VLOOKUP(EOMONTH(TODAY(),-2)+1,IPCA!$A:$B,2,0))/
VLOOKUP(EOMONTH(U201,-2)+1,IPCA!$A:$B,2,0)*
P201))</f>
        <v/>
      </c>
      <c r="W201" s="84"/>
      <c r="X201" s="13"/>
      <c r="Y201" s="166"/>
      <c r="Z201" s="107" t="s">
        <v>148</v>
      </c>
      <c r="AA201" s="108" t="s">
        <v>148</v>
      </c>
      <c r="AB201" s="15"/>
      <c r="AC201"/>
      <c r="AD201"/>
      <c r="AE201"/>
      <c r="AF201">
        <v>4.2</v>
      </c>
      <c r="AG201"/>
      <c r="AH201"/>
      <c r="AI201"/>
      <c r="AJ201"/>
      <c r="AK201"/>
      <c r="AL201"/>
      <c r="AM201" s="6"/>
      <c r="AN201" s="15"/>
      <c r="AO201"/>
      <c r="AP201"/>
      <c r="AQ201"/>
      <c r="AR201"/>
      <c r="AS201"/>
      <c r="AT201"/>
      <c r="AU201"/>
      <c r="AV201"/>
      <c r="AW201"/>
      <c r="AX201"/>
      <c r="AY201" s="6"/>
      <c r="AZ201" s="15"/>
      <c r="BA201"/>
      <c r="BB201"/>
      <c r="BC201"/>
      <c r="BD201"/>
      <c r="BE201"/>
      <c r="BF201"/>
      <c r="BG201"/>
      <c r="BH201"/>
      <c r="BI201"/>
      <c r="BJ201"/>
      <c r="BK201" s="6"/>
      <c r="BL201" s="15"/>
      <c r="BM201"/>
      <c r="BN201"/>
      <c r="BO201"/>
      <c r="BP201"/>
      <c r="BQ201"/>
      <c r="BR201"/>
      <c r="BS201"/>
      <c r="BT201"/>
      <c r="BU201"/>
      <c r="BV201"/>
      <c r="BW201" s="6"/>
      <c r="BX201" s="15"/>
      <c r="BY201"/>
      <c r="BZ201"/>
      <c r="CA201"/>
      <c r="CB201"/>
      <c r="CC201"/>
      <c r="CD201"/>
      <c r="CE201"/>
      <c r="CF201"/>
      <c r="CG201"/>
      <c r="CH201"/>
      <c r="CI201" s="6"/>
      <c r="CJ201" s="16">
        <f t="shared" si="63"/>
        <v>0.35671232876712333</v>
      </c>
      <c r="CK201" s="16" t="str">
        <f t="shared" si="64"/>
        <v/>
      </c>
      <c r="CL201" s="16" t="str">
        <f t="shared" si="65"/>
        <v/>
      </c>
      <c r="CM201" s="16" t="str">
        <f t="shared" si="66"/>
        <v/>
      </c>
      <c r="CN201" s="16" t="str">
        <f t="shared" si="67"/>
        <v/>
      </c>
      <c r="CO201" s="18"/>
      <c r="CP201" s="15"/>
      <c r="CQ201"/>
      <c r="CR201"/>
      <c r="CS201"/>
      <c r="CT201">
        <v>135</v>
      </c>
      <c r="CU201"/>
      <c r="CV201"/>
      <c r="CW201"/>
      <c r="CX201"/>
      <c r="CY201"/>
      <c r="CZ201"/>
      <c r="DA201" s="6"/>
      <c r="DB201" s="15"/>
      <c r="DC201"/>
      <c r="DD201"/>
      <c r="DE201"/>
      <c r="DF201"/>
      <c r="DG201"/>
      <c r="DH201"/>
      <c r="DI201"/>
      <c r="DJ201"/>
      <c r="DK201"/>
      <c r="DL201"/>
      <c r="DM201" s="6"/>
      <c r="DN201" s="15"/>
      <c r="DO201"/>
      <c r="DP201"/>
      <c r="DQ201"/>
      <c r="DR201"/>
      <c r="DS201"/>
      <c r="DT201"/>
      <c r="DU201"/>
      <c r="DV201"/>
      <c r="DW201"/>
      <c r="DX201"/>
      <c r="DY201" s="6"/>
      <c r="DZ201" s="15"/>
      <c r="EA201"/>
      <c r="EB201"/>
      <c r="EC201"/>
      <c r="ED201"/>
      <c r="EE201"/>
      <c r="EF201"/>
      <c r="EG201"/>
      <c r="EH201"/>
      <c r="EI201"/>
      <c r="EJ201"/>
      <c r="EK201" s="6"/>
      <c r="EL201" s="15"/>
      <c r="EM201"/>
      <c r="EN201"/>
      <c r="EO201"/>
      <c r="EP201"/>
      <c r="EQ201"/>
      <c r="ER201"/>
      <c r="ES201"/>
      <c r="ET201"/>
      <c r="EU201"/>
      <c r="EV201"/>
      <c r="EW201" s="6"/>
      <c r="EX201" s="16">
        <f t="shared" si="68"/>
        <v>11.465753424657533</v>
      </c>
      <c r="EY201" s="16" t="str">
        <f t="shared" si="69"/>
        <v/>
      </c>
      <c r="EZ201" s="16" t="str">
        <f t="shared" si="70"/>
        <v/>
      </c>
      <c r="FA201" s="16" t="str">
        <f t="shared" si="71"/>
        <v/>
      </c>
      <c r="FB201" s="160" t="str">
        <f t="shared" si="72"/>
        <v/>
      </c>
      <c r="FC201" t="s">
        <v>204</v>
      </c>
      <c r="FD201" s="20" t="s">
        <v>147</v>
      </c>
      <c r="FF201" s="209" t="s">
        <v>206</v>
      </c>
      <c r="FH201" s="284">
        <f t="shared" ca="1" si="73"/>
        <v>0</v>
      </c>
      <c r="FI201" s="208">
        <f t="shared" si="74"/>
        <v>1</v>
      </c>
      <c r="FJ201"/>
      <c r="FK201" t="str">
        <f t="shared" si="75"/>
        <v>Portfólio</v>
      </c>
      <c r="FL201" s="201">
        <f t="shared" ca="1" si="76"/>
        <v>246859.2</v>
      </c>
      <c r="FM201" s="201">
        <f t="shared" ca="1" si="77"/>
        <v>0</v>
      </c>
      <c r="FN201" s="200">
        <f>AB201*AB$2*IF($FC201="V",1,-1)*IF($Q201="Fixo",(CP201-INDEX('Curva Forward'!$C$5:$AN$13,MATCH(CONCATENATE(BD_COMERCIAL!$K201," ",BD_COMERCIAL!$L201),'Curva Forward'!$B$5:$B$13,0),MATCH(FN$4,'Curva Forward'!$C$4:$AN$4,0))),CP201)</f>
        <v>0</v>
      </c>
      <c r="FO201" s="200">
        <f>AC201*AC$2*IF($FC201="V",1,-1)*IF($Q201="Fixo",(CQ201-INDEX('Curva Forward'!$C$5:$AN$13,MATCH(CONCATENATE(BD_COMERCIAL!$K201," ",BD_COMERCIAL!$L201),'Curva Forward'!$B$5:$B$13,0),MATCH(FO$4,'Curva Forward'!$C$4:$AN$4,0))),CQ201)</f>
        <v>0</v>
      </c>
      <c r="FP201" s="200">
        <f>AD201*AD$2*IF($FC201="V",1,-1)*IF($Q201="Fixo",(CR201-INDEX('Curva Forward'!$C$5:$AN$13,MATCH(CONCATENATE(BD_COMERCIAL!$K201," ",BD_COMERCIAL!$L201),'Curva Forward'!$B$5:$B$13,0),MATCH(FP$4,'Curva Forward'!$C$4:$AN$4,0))),CR201)</f>
        <v>0</v>
      </c>
      <c r="FQ201" s="200">
        <f>AE201*AE$2*IF($FC201="V",1,-1)*IF($Q201="Fixo",(CS201-INDEX('Curva Forward'!$C$5:$AN$13,MATCH(CONCATENATE(BD_COMERCIAL!$K201," ",BD_COMERCIAL!$L201),'Curva Forward'!$B$5:$B$13,0),MATCH(FQ$4,'Curva Forward'!$C$4:$AN$4,0))),CS201)</f>
        <v>0</v>
      </c>
      <c r="FR201" s="200">
        <f>AF201*AF$2*IF($FC201="V",1,-1)*IF($Q201="Fixo",(CT201-INDEX('Curva Forward'!$C$5:$AN$13,MATCH(CONCATENATE(BD_COMERCIAL!$K201," ",BD_COMERCIAL!$L201),'Curva Forward'!$B$5:$B$13,0),MATCH(FR$4,'Curva Forward'!$C$4:$AN$4,0))),CT201)</f>
        <v>246859.2</v>
      </c>
      <c r="FS201" s="200">
        <f>AG201*AG$2*IF($FC201="V",1,-1)*IF($Q201="Fixo",(CU201-INDEX('Curva Forward'!$C$5:$AN$13,MATCH(CONCATENATE(BD_COMERCIAL!$K201," ",BD_COMERCIAL!$L201),'Curva Forward'!$B$5:$B$13,0),MATCH(FS$4,'Curva Forward'!$C$4:$AN$4,0))),CU201)</f>
        <v>0</v>
      </c>
      <c r="FT201" s="200">
        <f>AH201*AH$2*IF($FC201="V",1,-1)*IF($Q201="Fixo",(CV201-INDEX('Curva Forward'!$C$5:$AN$13,MATCH(CONCATENATE(BD_COMERCIAL!$K201," ",BD_COMERCIAL!$L201),'Curva Forward'!$B$5:$B$13,0),MATCH(FT$4,'Curva Forward'!$C$4:$AN$4,0))),CV201)</f>
        <v>0</v>
      </c>
      <c r="FU201" s="200">
        <f>AI201*AI$2*IF($FC201="V",1,-1)*IF($Q201="Fixo",(CW201-INDEX('Curva Forward'!$C$5:$AN$13,MATCH(CONCATENATE(BD_COMERCIAL!$K201," ",BD_COMERCIAL!$L201),'Curva Forward'!$B$5:$B$13,0),MATCH(FU$4,'Curva Forward'!$C$4:$AN$4,0))),CW201)</f>
        <v>0</v>
      </c>
      <c r="FV201" s="200">
        <f>AJ201*AJ$2*IF($FC201="V",1,-1)*IF($Q201="Fixo",(CX201-INDEX('Curva Forward'!$C$5:$AN$13,MATCH(CONCATENATE(BD_COMERCIAL!$K201," ",BD_COMERCIAL!$L201),'Curva Forward'!$B$5:$B$13,0),MATCH(FV$4,'Curva Forward'!$C$4:$AN$4,0))),CX201)</f>
        <v>0</v>
      </c>
      <c r="FW201" s="200">
        <f>AK201*AK$2*IF($FC201="V",1,-1)*IF($Q201="Fixo",(CY201-INDEX('Curva Forward'!$C$5:$AN$13,MATCH(CONCATENATE(BD_COMERCIAL!$K201," ",BD_COMERCIAL!$L201),'Curva Forward'!$B$5:$B$13,0),MATCH(FW$4,'Curva Forward'!$C$4:$AN$4,0))),CY201)</f>
        <v>0</v>
      </c>
      <c r="FX201" s="200">
        <f>AL201*AL$2*IF($FC201="V",1,-1)*IF($Q201="Fixo",(CZ201-INDEX('Curva Forward'!$C$5:$AN$13,MATCH(CONCATENATE(BD_COMERCIAL!$K201," ",BD_COMERCIAL!$L201),'Curva Forward'!$B$5:$B$13,0),MATCH(FX$4,'Curva Forward'!$C$4:$AN$4,0))),CZ201)</f>
        <v>0</v>
      </c>
      <c r="FY201" s="200">
        <f>AM201*AM$2*IF($FC201="V",1,-1)*IF($Q201="Fixo",(DA201-INDEX('Curva Forward'!$C$5:$AN$13,MATCH(CONCATENATE(BD_COMERCIAL!$K201," ",BD_COMERCIAL!$L201),'Curva Forward'!$B$5:$B$13,0),MATCH(FY$4,'Curva Forward'!$C$4:$AN$4,0))),DA201)</f>
        <v>0</v>
      </c>
      <c r="FZ201" s="200">
        <f>AN201*AN$2*IF($FC201="V",1,-1)*IF($Q201="Fixo",(DB201-INDEX('Curva Forward'!$C$5:$AN$13,MATCH(CONCATENATE(BD_COMERCIAL!$K201," ",BD_COMERCIAL!$L201),'Curva Forward'!$B$5:$B$13,0),MATCH(FZ$4,'Curva Forward'!$C$4:$AN$4,0))),DB201)</f>
        <v>0</v>
      </c>
      <c r="GA201" s="200">
        <f>AO201*AO$2*IF($FC201="V",1,-1)*IF($Q201="Fixo",(DC201-INDEX('Curva Forward'!$C$5:$AN$13,MATCH(CONCATENATE(BD_COMERCIAL!$K201," ",BD_COMERCIAL!$L201),'Curva Forward'!$B$5:$B$13,0),MATCH(GA$4,'Curva Forward'!$C$4:$AN$4,0))),DC201)</f>
        <v>0</v>
      </c>
      <c r="GB201" s="200">
        <f>AP201*AP$2*IF($FC201="V",1,-1)*IF($Q201="Fixo",(DD201-INDEX('Curva Forward'!$C$5:$AN$13,MATCH(CONCATENATE(BD_COMERCIAL!$K201," ",BD_COMERCIAL!$L201),'Curva Forward'!$B$5:$B$13,0),MATCH(GB$4,'Curva Forward'!$C$4:$AN$4,0))),DD201)</f>
        <v>0</v>
      </c>
      <c r="GC201" s="200">
        <f>AQ201*AQ$2*IF($FC201="V",1,-1)*IF($Q201="Fixo",(DE201-INDEX('Curva Forward'!$C$5:$AN$13,MATCH(CONCATENATE(BD_COMERCIAL!$K201," ",BD_COMERCIAL!$L201),'Curva Forward'!$B$5:$B$13,0),MATCH(GC$4,'Curva Forward'!$C$4:$AN$4,0))),DE201)</f>
        <v>0</v>
      </c>
      <c r="GD201" s="200">
        <f>AR201*AR$2*IF($FC201="V",1,-1)*IF($Q201="Fixo",(DF201-INDEX('Curva Forward'!$C$5:$AN$13,MATCH(CONCATENATE(BD_COMERCIAL!$K201," ",BD_COMERCIAL!$L201),'Curva Forward'!$B$5:$B$13,0),MATCH(GD$4,'Curva Forward'!$C$4:$AN$4,0))),DF201)</f>
        <v>0</v>
      </c>
      <c r="GE201" s="200">
        <f>AS201*AS$2*IF($FC201="V",1,-1)*IF($Q201="Fixo",(DG201-INDEX('Curva Forward'!$C$5:$AN$13,MATCH(CONCATENATE(BD_COMERCIAL!$K201," ",BD_COMERCIAL!$L201),'Curva Forward'!$B$5:$B$13,0),MATCH(GE$4,'Curva Forward'!$C$4:$AN$4,0))),DG201)</f>
        <v>0</v>
      </c>
      <c r="GF201" s="200">
        <f>AT201*AT$2*IF($FC201="V",1,-1)*IF($Q201="Fixo",(DH201-INDEX('Curva Forward'!$C$5:$AN$13,MATCH(CONCATENATE(BD_COMERCIAL!$K201," ",BD_COMERCIAL!$L201),'Curva Forward'!$B$5:$B$13,0),MATCH(GF$4,'Curva Forward'!$C$4:$AN$4,0))),DH201)</f>
        <v>0</v>
      </c>
      <c r="GG201" s="200">
        <f>AU201*AU$2*IF($FC201="V",1,-1)*IF($Q201="Fixo",(DI201-INDEX('Curva Forward'!$C$5:$AN$13,MATCH(CONCATENATE(BD_COMERCIAL!$K201," ",BD_COMERCIAL!$L201),'Curva Forward'!$B$5:$B$13,0),MATCH(GG$4,'Curva Forward'!$C$4:$AN$4,0))),DI201)</f>
        <v>0</v>
      </c>
      <c r="GH201" s="200">
        <f>AV201*AV$2*IF($FC201="V",1,-1)*IF($Q201="Fixo",(DJ201-INDEX('Curva Forward'!$C$5:$AN$13,MATCH(CONCATENATE(BD_COMERCIAL!$K201," ",BD_COMERCIAL!$L201),'Curva Forward'!$B$5:$B$13,0),MATCH(GH$4,'Curva Forward'!$C$4:$AN$4,0))),DJ201)</f>
        <v>0</v>
      </c>
      <c r="GI201" s="200">
        <f>AW201*AW$2*IF($FC201="V",1,-1)*IF($Q201="Fixo",(DK201-INDEX('Curva Forward'!$C$5:$AN$13,MATCH(CONCATENATE(BD_COMERCIAL!$K201," ",BD_COMERCIAL!$L201),'Curva Forward'!$B$5:$B$13,0),MATCH(GI$4,'Curva Forward'!$C$4:$AN$4,0))),DK201)</f>
        <v>0</v>
      </c>
      <c r="GJ201" s="200">
        <f>AX201*AX$2*IF($FC201="V",1,-1)*IF($Q201="Fixo",(DL201-INDEX('Curva Forward'!$C$5:$AN$13,MATCH(CONCATENATE(BD_COMERCIAL!$K201," ",BD_COMERCIAL!$L201),'Curva Forward'!$B$5:$B$13,0),MATCH(GJ$4,'Curva Forward'!$C$4:$AN$4,0))),DL201)</f>
        <v>0</v>
      </c>
      <c r="GK201" s="200">
        <f>AY201*AY$2*IF($FC201="V",1,-1)*IF($Q201="Fixo",(DM201-INDEX('Curva Forward'!$C$5:$AN$13,MATCH(CONCATENATE(BD_COMERCIAL!$K201," ",BD_COMERCIAL!$L201),'Curva Forward'!$B$5:$B$13,0),MATCH(GK$4,'Curva Forward'!$C$4:$AN$4,0))),DM201)</f>
        <v>0</v>
      </c>
      <c r="GL201" s="200">
        <f>IF(EZ201="",0,CL201*CL$2*IF($FC201="V",1,-1)*IF($Q201="Fixo",(EZ201-INDEX('Curva Forward'!$C$5:$AN$13,MATCH(CONCATENATE(BD_COMERCIAL!$K201," ",BD_COMERCIAL!$L201),'Curva Forward'!$B$5:$B$13,0),MATCH(GL$4,'Curva Forward'!$C$4:$AN$4,0))),EZ201))</f>
        <v>0</v>
      </c>
      <c r="GM201" s="200">
        <f>IF(FA201="",0,CM201*CM$2*IF($FC201="V",1,-1)*IF($Q201="Fixo",(FA201-INDEX('Curva Forward'!$C$5:$AN$13,MATCH(CONCATENATE(BD_COMERCIAL!$K201," ",BD_COMERCIAL!$L201),'Curva Forward'!$B$5:$B$13,0),MATCH(GM$4,'Curva Forward'!$C$4:$AN$4,0))),FA201))</f>
        <v>0</v>
      </c>
      <c r="GN201" s="200">
        <f>IF(FB201="",0,CN201*CN$2*IF($FC201="V",1,-1)*IF($Q201="Fixo",(FB201-INDEX('Curva Forward'!$C$5:$AN$13,MATCH(CONCATENATE(BD_COMERCIAL!$K201," ",BD_COMERCIAL!$L201),'Curva Forward'!$B$5:$B$13,0),MATCH(GN$4,'Curva Forward'!$C$4:$AN$4,0))),FB201))</f>
        <v>0</v>
      </c>
      <c r="GO201" s="201">
        <f t="shared" ca="1" si="78"/>
        <v>0</v>
      </c>
      <c r="GP201" s="201">
        <f t="shared" ca="1" si="79"/>
        <v>0</v>
      </c>
    </row>
    <row r="202" spans="1:198" s="117" customFormat="1" x14ac:dyDescent="0.25">
      <c r="A202" s="6"/>
      <c r="B202" s="7" t="s">
        <v>548</v>
      </c>
      <c r="C202" s="8">
        <v>44582</v>
      </c>
      <c r="D202" s="9" t="s">
        <v>124</v>
      </c>
      <c r="E202" s="9" t="s">
        <v>125</v>
      </c>
      <c r="F202" s="113">
        <v>3780401000108</v>
      </c>
      <c r="G202" s="10" t="s">
        <v>202</v>
      </c>
      <c r="H202" s="113">
        <v>18483400000160</v>
      </c>
      <c r="I202" s="9" t="s">
        <v>126</v>
      </c>
      <c r="J202" s="166" t="s">
        <v>467</v>
      </c>
      <c r="K202" s="10" t="s">
        <v>127</v>
      </c>
      <c r="L202" s="84" t="s">
        <v>22</v>
      </c>
      <c r="M202" s="11">
        <v>44652</v>
      </c>
      <c r="N202" s="12">
        <v>44742</v>
      </c>
      <c r="O202" s="10">
        <v>3.6</v>
      </c>
      <c r="P202" s="84">
        <v>137.5</v>
      </c>
      <c r="Q202" s="84" t="s">
        <v>128</v>
      </c>
      <c r="R202" s="10" t="s">
        <v>129</v>
      </c>
      <c r="S202" s="14" t="s">
        <v>135</v>
      </c>
      <c r="T202" s="11"/>
      <c r="U202" s="12"/>
      <c r="V202" s="257" t="str">
        <f ca="1">IF(U202="","",
IF(U202="NA","",
IFERROR(VLOOKUP(EOMONTH(M202,-2)+1,IPCA!$A:$B,2,0),
VLOOKUP(EOMONTH(TODAY(),-2)+1,IPCA!$A:$B,2,0))/
VLOOKUP(EOMONTH(U202,-2)+1,IPCA!$A:$B,2,0)*
P202))</f>
        <v/>
      </c>
      <c r="W202" s="84"/>
      <c r="X202" s="13" t="s">
        <v>133</v>
      </c>
      <c r="Y202" s="166"/>
      <c r="Z202" s="107"/>
      <c r="AA202" s="108"/>
      <c r="AB202" s="15"/>
      <c r="AC202"/>
      <c r="AD202"/>
      <c r="AE202">
        <v>3.6</v>
      </c>
      <c r="AF202">
        <v>3.6</v>
      </c>
      <c r="AG202">
        <v>3.6</v>
      </c>
      <c r="AH202"/>
      <c r="AI202"/>
      <c r="AJ202"/>
      <c r="AK202"/>
      <c r="AL202"/>
      <c r="AM202" s="6"/>
      <c r="AN202" s="15"/>
      <c r="AO202"/>
      <c r="AP202"/>
      <c r="AQ202"/>
      <c r="AR202"/>
      <c r="AS202"/>
      <c r="AT202"/>
      <c r="AU202"/>
      <c r="AV202"/>
      <c r="AW202"/>
      <c r="AX202"/>
      <c r="AY202" s="6"/>
      <c r="AZ202" s="15"/>
      <c r="BA202"/>
      <c r="BB202"/>
      <c r="BC202"/>
      <c r="BD202"/>
      <c r="BE202"/>
      <c r="BF202"/>
      <c r="BG202"/>
      <c r="BH202"/>
      <c r="BI202"/>
      <c r="BJ202"/>
      <c r="BK202" s="6"/>
      <c r="BL202" s="15"/>
      <c r="BM202"/>
      <c r="BN202"/>
      <c r="BO202"/>
      <c r="BP202"/>
      <c r="BQ202"/>
      <c r="BR202"/>
      <c r="BS202"/>
      <c r="BT202"/>
      <c r="BU202"/>
      <c r="BV202"/>
      <c r="BW202" s="6"/>
      <c r="BX202" s="15"/>
      <c r="BY202"/>
      <c r="BZ202"/>
      <c r="CA202"/>
      <c r="CB202"/>
      <c r="CC202"/>
      <c r="CD202"/>
      <c r="CE202"/>
      <c r="CF202"/>
      <c r="CG202"/>
      <c r="CH202"/>
      <c r="CI202" s="6"/>
      <c r="CJ202" s="16">
        <f t="shared" si="63"/>
        <v>0.89753424657534242</v>
      </c>
      <c r="CK202" s="16" t="str">
        <f t="shared" si="64"/>
        <v/>
      </c>
      <c r="CL202" s="16" t="str">
        <f t="shared" si="65"/>
        <v/>
      </c>
      <c r="CM202" s="16" t="str">
        <f t="shared" si="66"/>
        <v/>
      </c>
      <c r="CN202" s="16" t="str">
        <f t="shared" si="67"/>
        <v/>
      </c>
      <c r="CO202" s="18"/>
      <c r="CP202" s="15"/>
      <c r="CQ202"/>
      <c r="CR202"/>
      <c r="CS202">
        <v>137.5</v>
      </c>
      <c r="CT202">
        <v>137.5</v>
      </c>
      <c r="CU202">
        <v>137.5</v>
      </c>
      <c r="CV202"/>
      <c r="CW202"/>
      <c r="CX202"/>
      <c r="CY202"/>
      <c r="CZ202"/>
      <c r="DA202" s="6"/>
      <c r="DB202" s="15"/>
      <c r="DC202"/>
      <c r="DD202"/>
      <c r="DE202"/>
      <c r="DF202"/>
      <c r="DG202"/>
      <c r="DH202"/>
      <c r="DI202"/>
      <c r="DJ202"/>
      <c r="DK202"/>
      <c r="DL202"/>
      <c r="DM202" s="6"/>
      <c r="DN202" s="15"/>
      <c r="DO202"/>
      <c r="DP202"/>
      <c r="DQ202"/>
      <c r="DR202"/>
      <c r="DS202"/>
      <c r="DT202"/>
      <c r="DU202"/>
      <c r="DV202"/>
      <c r="DW202"/>
      <c r="DX202"/>
      <c r="DY202" s="6"/>
      <c r="DZ202" s="15"/>
      <c r="EA202"/>
      <c r="EB202"/>
      <c r="EC202"/>
      <c r="ED202"/>
      <c r="EE202"/>
      <c r="EF202"/>
      <c r="EG202"/>
      <c r="EH202"/>
      <c r="EI202"/>
      <c r="EJ202"/>
      <c r="EK202" s="6"/>
      <c r="EL202" s="15"/>
      <c r="EM202"/>
      <c r="EN202"/>
      <c r="EO202"/>
      <c r="EP202"/>
      <c r="EQ202"/>
      <c r="ER202"/>
      <c r="ES202"/>
      <c r="ET202"/>
      <c r="EU202"/>
      <c r="EV202"/>
      <c r="EW202" s="6"/>
      <c r="EX202" s="16">
        <f t="shared" si="68"/>
        <v>34.280821917808218</v>
      </c>
      <c r="EY202" s="16" t="str">
        <f t="shared" si="69"/>
        <v/>
      </c>
      <c r="EZ202" s="16" t="str">
        <f t="shared" si="70"/>
        <v/>
      </c>
      <c r="FA202" s="16" t="str">
        <f t="shared" si="71"/>
        <v/>
      </c>
      <c r="FB202" s="160" t="str">
        <f t="shared" si="72"/>
        <v/>
      </c>
      <c r="FC202" t="s">
        <v>204</v>
      </c>
      <c r="FD202" s="20" t="s">
        <v>126</v>
      </c>
      <c r="FF202" s="209" t="s">
        <v>206</v>
      </c>
      <c r="FH202" s="284">
        <f t="shared" ca="1" si="73"/>
        <v>0</v>
      </c>
      <c r="FI202" s="208">
        <f t="shared" si="74"/>
        <v>3</v>
      </c>
      <c r="FJ202"/>
      <c r="FK202" t="str">
        <f t="shared" si="75"/>
        <v>Genial Energy Comercializadora de Energia Elétrica Ltda</v>
      </c>
      <c r="FL202" s="201">
        <f t="shared" ca="1" si="76"/>
        <v>638323.19999999995</v>
      </c>
      <c r="FM202" s="201">
        <f t="shared" ca="1" si="77"/>
        <v>0</v>
      </c>
      <c r="FN202" s="200">
        <f>AB202*AB$2*IF($FC202="V",1,-1)*IF($Q202="Fixo",(CP202-INDEX('Curva Forward'!$C$5:$AN$13,MATCH(CONCATENATE(BD_COMERCIAL!$K202," ",BD_COMERCIAL!$L202),'Curva Forward'!$B$5:$B$13,0),MATCH(FN$4,'Curva Forward'!$C$4:$AN$4,0))),CP202)</f>
        <v>0</v>
      </c>
      <c r="FO202" s="200">
        <f>AC202*AC$2*IF($FC202="V",1,-1)*IF($Q202="Fixo",(CQ202-INDEX('Curva Forward'!$C$5:$AN$13,MATCH(CONCATENATE(BD_COMERCIAL!$K202," ",BD_COMERCIAL!$L202),'Curva Forward'!$B$5:$B$13,0),MATCH(FO$4,'Curva Forward'!$C$4:$AN$4,0))),CQ202)</f>
        <v>0</v>
      </c>
      <c r="FP202" s="200">
        <f>AD202*AD$2*IF($FC202="V",1,-1)*IF($Q202="Fixo",(CR202-INDEX('Curva Forward'!$C$5:$AN$13,MATCH(CONCATENATE(BD_COMERCIAL!$K202," ",BD_COMERCIAL!$L202),'Curva Forward'!$B$5:$B$13,0),MATCH(FP$4,'Curva Forward'!$C$4:$AN$4,0))),CR202)</f>
        <v>0</v>
      </c>
      <c r="FQ202" s="200">
        <f>AE202*AE$2*IF($FC202="V",1,-1)*IF($Q202="Fixo",(CS202-INDEX('Curva Forward'!$C$5:$AN$13,MATCH(CONCATENATE(BD_COMERCIAL!$K202," ",BD_COMERCIAL!$L202),'Curva Forward'!$B$5:$B$13,0),MATCH(FQ$4,'Curva Forward'!$C$4:$AN$4,0))),CS202)</f>
        <v>208656</v>
      </c>
      <c r="FR202" s="200">
        <f>AF202*AF$2*IF($FC202="V",1,-1)*IF($Q202="Fixo",(CT202-INDEX('Curva Forward'!$C$5:$AN$13,MATCH(CONCATENATE(BD_COMERCIAL!$K202," ",BD_COMERCIAL!$L202),'Curva Forward'!$B$5:$B$13,0),MATCH(FR$4,'Curva Forward'!$C$4:$AN$4,0))),CT202)</f>
        <v>218289.6</v>
      </c>
      <c r="FS202" s="200">
        <f>AG202*AG$2*IF($FC202="V",1,-1)*IF($Q202="Fixo",(CU202-INDEX('Curva Forward'!$C$5:$AN$13,MATCH(CONCATENATE(BD_COMERCIAL!$K202," ",BD_COMERCIAL!$L202),'Curva Forward'!$B$5:$B$13,0),MATCH(FS$4,'Curva Forward'!$C$4:$AN$4,0))),CU202)</f>
        <v>211377.6</v>
      </c>
      <c r="FT202" s="200">
        <f>AH202*AH$2*IF($FC202="V",1,-1)*IF($Q202="Fixo",(CV202-INDEX('Curva Forward'!$C$5:$AN$13,MATCH(CONCATENATE(BD_COMERCIAL!$K202," ",BD_COMERCIAL!$L202),'Curva Forward'!$B$5:$B$13,0),MATCH(FT$4,'Curva Forward'!$C$4:$AN$4,0))),CV202)</f>
        <v>0</v>
      </c>
      <c r="FU202" s="200">
        <f>AI202*AI$2*IF($FC202="V",1,-1)*IF($Q202="Fixo",(CW202-INDEX('Curva Forward'!$C$5:$AN$13,MATCH(CONCATENATE(BD_COMERCIAL!$K202," ",BD_COMERCIAL!$L202),'Curva Forward'!$B$5:$B$13,0),MATCH(FU$4,'Curva Forward'!$C$4:$AN$4,0))),CW202)</f>
        <v>0</v>
      </c>
      <c r="FV202" s="200">
        <f>AJ202*AJ$2*IF($FC202="V",1,-1)*IF($Q202="Fixo",(CX202-INDEX('Curva Forward'!$C$5:$AN$13,MATCH(CONCATENATE(BD_COMERCIAL!$K202," ",BD_COMERCIAL!$L202),'Curva Forward'!$B$5:$B$13,0),MATCH(FV$4,'Curva Forward'!$C$4:$AN$4,0))),CX202)</f>
        <v>0</v>
      </c>
      <c r="FW202" s="200">
        <f>AK202*AK$2*IF($FC202="V",1,-1)*IF($Q202="Fixo",(CY202-INDEX('Curva Forward'!$C$5:$AN$13,MATCH(CONCATENATE(BD_COMERCIAL!$K202," ",BD_COMERCIAL!$L202),'Curva Forward'!$B$5:$B$13,0),MATCH(FW$4,'Curva Forward'!$C$4:$AN$4,0))),CY202)</f>
        <v>0</v>
      </c>
      <c r="FX202" s="200">
        <f>AL202*AL$2*IF($FC202="V",1,-1)*IF($Q202="Fixo",(CZ202-INDEX('Curva Forward'!$C$5:$AN$13,MATCH(CONCATENATE(BD_COMERCIAL!$K202," ",BD_COMERCIAL!$L202),'Curva Forward'!$B$5:$B$13,0),MATCH(FX$4,'Curva Forward'!$C$4:$AN$4,0))),CZ202)</f>
        <v>0</v>
      </c>
      <c r="FY202" s="200">
        <f>AM202*AM$2*IF($FC202="V",1,-1)*IF($Q202="Fixo",(DA202-INDEX('Curva Forward'!$C$5:$AN$13,MATCH(CONCATENATE(BD_COMERCIAL!$K202," ",BD_COMERCIAL!$L202),'Curva Forward'!$B$5:$B$13,0),MATCH(FY$4,'Curva Forward'!$C$4:$AN$4,0))),DA202)</f>
        <v>0</v>
      </c>
      <c r="FZ202" s="200">
        <f>AN202*AN$2*IF($FC202="V",1,-1)*IF($Q202="Fixo",(DB202-INDEX('Curva Forward'!$C$5:$AN$13,MATCH(CONCATENATE(BD_COMERCIAL!$K202," ",BD_COMERCIAL!$L202),'Curva Forward'!$B$5:$B$13,0),MATCH(FZ$4,'Curva Forward'!$C$4:$AN$4,0))),DB202)</f>
        <v>0</v>
      </c>
      <c r="GA202" s="200">
        <f>AO202*AO$2*IF($FC202="V",1,-1)*IF($Q202="Fixo",(DC202-INDEX('Curva Forward'!$C$5:$AN$13,MATCH(CONCATENATE(BD_COMERCIAL!$K202," ",BD_COMERCIAL!$L202),'Curva Forward'!$B$5:$B$13,0),MATCH(GA$4,'Curva Forward'!$C$4:$AN$4,0))),DC202)</f>
        <v>0</v>
      </c>
      <c r="GB202" s="200">
        <f>AP202*AP$2*IF($FC202="V",1,-1)*IF($Q202="Fixo",(DD202-INDEX('Curva Forward'!$C$5:$AN$13,MATCH(CONCATENATE(BD_COMERCIAL!$K202," ",BD_COMERCIAL!$L202),'Curva Forward'!$B$5:$B$13,0),MATCH(GB$4,'Curva Forward'!$C$4:$AN$4,0))),DD202)</f>
        <v>0</v>
      </c>
      <c r="GC202" s="200">
        <f>AQ202*AQ$2*IF($FC202="V",1,-1)*IF($Q202="Fixo",(DE202-INDEX('Curva Forward'!$C$5:$AN$13,MATCH(CONCATENATE(BD_COMERCIAL!$K202," ",BD_COMERCIAL!$L202),'Curva Forward'!$B$5:$B$13,0),MATCH(GC$4,'Curva Forward'!$C$4:$AN$4,0))),DE202)</f>
        <v>0</v>
      </c>
      <c r="GD202" s="200">
        <f>AR202*AR$2*IF($FC202="V",1,-1)*IF($Q202="Fixo",(DF202-INDEX('Curva Forward'!$C$5:$AN$13,MATCH(CONCATENATE(BD_COMERCIAL!$K202," ",BD_COMERCIAL!$L202),'Curva Forward'!$B$5:$B$13,0),MATCH(GD$4,'Curva Forward'!$C$4:$AN$4,0))),DF202)</f>
        <v>0</v>
      </c>
      <c r="GE202" s="200">
        <f>AS202*AS$2*IF($FC202="V",1,-1)*IF($Q202="Fixo",(DG202-INDEX('Curva Forward'!$C$5:$AN$13,MATCH(CONCATENATE(BD_COMERCIAL!$K202," ",BD_COMERCIAL!$L202),'Curva Forward'!$B$5:$B$13,0),MATCH(GE$4,'Curva Forward'!$C$4:$AN$4,0))),DG202)</f>
        <v>0</v>
      </c>
      <c r="GF202" s="200">
        <f>AT202*AT$2*IF($FC202="V",1,-1)*IF($Q202="Fixo",(DH202-INDEX('Curva Forward'!$C$5:$AN$13,MATCH(CONCATENATE(BD_COMERCIAL!$K202," ",BD_COMERCIAL!$L202),'Curva Forward'!$B$5:$B$13,0),MATCH(GF$4,'Curva Forward'!$C$4:$AN$4,0))),DH202)</f>
        <v>0</v>
      </c>
      <c r="GG202" s="200">
        <f>AU202*AU$2*IF($FC202="V",1,-1)*IF($Q202="Fixo",(DI202-INDEX('Curva Forward'!$C$5:$AN$13,MATCH(CONCATENATE(BD_COMERCIAL!$K202," ",BD_COMERCIAL!$L202),'Curva Forward'!$B$5:$B$13,0),MATCH(GG$4,'Curva Forward'!$C$4:$AN$4,0))),DI202)</f>
        <v>0</v>
      </c>
      <c r="GH202" s="200">
        <f>AV202*AV$2*IF($FC202="V",1,-1)*IF($Q202="Fixo",(DJ202-INDEX('Curva Forward'!$C$5:$AN$13,MATCH(CONCATENATE(BD_COMERCIAL!$K202," ",BD_COMERCIAL!$L202),'Curva Forward'!$B$5:$B$13,0),MATCH(GH$4,'Curva Forward'!$C$4:$AN$4,0))),DJ202)</f>
        <v>0</v>
      </c>
      <c r="GI202" s="200">
        <f>AW202*AW$2*IF($FC202="V",1,-1)*IF($Q202="Fixo",(DK202-INDEX('Curva Forward'!$C$5:$AN$13,MATCH(CONCATENATE(BD_COMERCIAL!$K202," ",BD_COMERCIAL!$L202),'Curva Forward'!$B$5:$B$13,0),MATCH(GI$4,'Curva Forward'!$C$4:$AN$4,0))),DK202)</f>
        <v>0</v>
      </c>
      <c r="GJ202" s="200">
        <f>AX202*AX$2*IF($FC202="V",1,-1)*IF($Q202="Fixo",(DL202-INDEX('Curva Forward'!$C$5:$AN$13,MATCH(CONCATENATE(BD_COMERCIAL!$K202," ",BD_COMERCIAL!$L202),'Curva Forward'!$B$5:$B$13,0),MATCH(GJ$4,'Curva Forward'!$C$4:$AN$4,0))),DL202)</f>
        <v>0</v>
      </c>
      <c r="GK202" s="200">
        <f>AY202*AY$2*IF($FC202="V",1,-1)*IF($Q202="Fixo",(DM202-INDEX('Curva Forward'!$C$5:$AN$13,MATCH(CONCATENATE(BD_COMERCIAL!$K202," ",BD_COMERCIAL!$L202),'Curva Forward'!$B$5:$B$13,0),MATCH(GK$4,'Curva Forward'!$C$4:$AN$4,0))),DM202)</f>
        <v>0</v>
      </c>
      <c r="GL202" s="200">
        <f>IF(EZ202="",0,CL202*CL$2*IF($FC202="V",1,-1)*IF($Q202="Fixo",(EZ202-INDEX('Curva Forward'!$C$5:$AN$13,MATCH(CONCATENATE(BD_COMERCIAL!$K202," ",BD_COMERCIAL!$L202),'Curva Forward'!$B$5:$B$13,0),MATCH(GL$4,'Curva Forward'!$C$4:$AN$4,0))),EZ202))</f>
        <v>0</v>
      </c>
      <c r="GM202" s="200">
        <f>IF(FA202="",0,CM202*CM$2*IF($FC202="V",1,-1)*IF($Q202="Fixo",(FA202-INDEX('Curva Forward'!$C$5:$AN$13,MATCH(CONCATENATE(BD_COMERCIAL!$K202," ",BD_COMERCIAL!$L202),'Curva Forward'!$B$5:$B$13,0),MATCH(GM$4,'Curva Forward'!$C$4:$AN$4,0))),FA202))</f>
        <v>0</v>
      </c>
      <c r="GN202" s="200">
        <f>IF(FB202="",0,CN202*CN$2*IF($FC202="V",1,-1)*IF($Q202="Fixo",(FB202-INDEX('Curva Forward'!$C$5:$AN$13,MATCH(CONCATENATE(BD_COMERCIAL!$K202," ",BD_COMERCIAL!$L202),'Curva Forward'!$B$5:$B$13,0),MATCH(GN$4,'Curva Forward'!$C$4:$AN$4,0))),FB202))</f>
        <v>0</v>
      </c>
      <c r="GO202" s="201">
        <f t="shared" ca="1" si="78"/>
        <v>0</v>
      </c>
      <c r="GP202" s="201">
        <f t="shared" ca="1" si="79"/>
        <v>0</v>
      </c>
    </row>
    <row r="203" spans="1:198" s="117" customFormat="1" x14ac:dyDescent="0.25">
      <c r="A203" s="6"/>
      <c r="B203" s="7" t="s">
        <v>549</v>
      </c>
      <c r="C203" s="8">
        <v>44582</v>
      </c>
      <c r="D203" s="9" t="s">
        <v>124</v>
      </c>
      <c r="E203" s="9" t="s">
        <v>125</v>
      </c>
      <c r="F203" s="113">
        <v>3780401000108</v>
      </c>
      <c r="G203" s="10" t="s">
        <v>550</v>
      </c>
      <c r="H203" s="113">
        <v>19125927000186</v>
      </c>
      <c r="I203" s="9" t="s">
        <v>126</v>
      </c>
      <c r="J203" s="166" t="s">
        <v>551</v>
      </c>
      <c r="K203" s="10" t="s">
        <v>127</v>
      </c>
      <c r="L203" s="84" t="s">
        <v>22</v>
      </c>
      <c r="M203" s="11">
        <v>44682</v>
      </c>
      <c r="N203" s="12">
        <v>44712</v>
      </c>
      <c r="O203" s="10">
        <v>3</v>
      </c>
      <c r="P203" s="84">
        <v>128</v>
      </c>
      <c r="Q203" s="84" t="s">
        <v>128</v>
      </c>
      <c r="R203" s="10" t="s">
        <v>129</v>
      </c>
      <c r="S203" s="14" t="s">
        <v>135</v>
      </c>
      <c r="T203" s="11"/>
      <c r="U203" s="12"/>
      <c r="V203" s="257" t="str">
        <f ca="1">IF(U203="","",
IF(U203="NA","",
IFERROR(VLOOKUP(EOMONTH(M203,-2)+1,IPCA!$A:$B,2,0),
VLOOKUP(EOMONTH(TODAY(),-2)+1,IPCA!$A:$B,2,0))/
VLOOKUP(EOMONTH(U203,-2)+1,IPCA!$A:$B,2,0)*
P203))</f>
        <v/>
      </c>
      <c r="W203" s="84"/>
      <c r="X203" s="13" t="s">
        <v>6</v>
      </c>
      <c r="Y203" s="166"/>
      <c r="Z203" s="107"/>
      <c r="AA203" s="108"/>
      <c r="AB203" s="15"/>
      <c r="AC203"/>
      <c r="AD203"/>
      <c r="AE203"/>
      <c r="AF203">
        <v>3</v>
      </c>
      <c r="AG203"/>
      <c r="AH203"/>
      <c r="AI203"/>
      <c r="AJ203"/>
      <c r="AK203"/>
      <c r="AL203"/>
      <c r="AM203" s="6"/>
      <c r="AN203" s="15"/>
      <c r="AO203"/>
      <c r="AP203"/>
      <c r="AQ203"/>
      <c r="AR203"/>
      <c r="AS203"/>
      <c r="AT203"/>
      <c r="AU203"/>
      <c r="AV203"/>
      <c r="AW203"/>
      <c r="AX203"/>
      <c r="AY203" s="6"/>
      <c r="AZ203" s="15"/>
      <c r="BA203"/>
      <c r="BB203"/>
      <c r="BC203"/>
      <c r="BD203"/>
      <c r="BE203"/>
      <c r="BF203"/>
      <c r="BG203"/>
      <c r="BH203"/>
      <c r="BI203"/>
      <c r="BJ203"/>
      <c r="BK203" s="6"/>
      <c r="BL203" s="15"/>
      <c r="BM203"/>
      <c r="BN203"/>
      <c r="BO203"/>
      <c r="BP203"/>
      <c r="BQ203"/>
      <c r="BR203"/>
      <c r="BS203"/>
      <c r="BT203"/>
      <c r="BU203"/>
      <c r="BV203"/>
      <c r="BW203" s="6"/>
      <c r="BX203" s="15"/>
      <c r="BY203"/>
      <c r="BZ203"/>
      <c r="CA203"/>
      <c r="CB203"/>
      <c r="CC203"/>
      <c r="CD203"/>
      <c r="CE203"/>
      <c r="CF203"/>
      <c r="CG203"/>
      <c r="CH203"/>
      <c r="CI203" s="6"/>
      <c r="CJ203" s="16">
        <f t="shared" si="63"/>
        <v>0.25479452054794521</v>
      </c>
      <c r="CK203" s="16" t="str">
        <f t="shared" si="64"/>
        <v/>
      </c>
      <c r="CL203" s="16" t="str">
        <f t="shared" si="65"/>
        <v/>
      </c>
      <c r="CM203" s="16" t="str">
        <f t="shared" si="66"/>
        <v/>
      </c>
      <c r="CN203" s="16" t="str">
        <f t="shared" si="67"/>
        <v/>
      </c>
      <c r="CO203" s="18"/>
      <c r="CP203" s="15"/>
      <c r="CQ203"/>
      <c r="CR203"/>
      <c r="CS203"/>
      <c r="CT203">
        <v>128</v>
      </c>
      <c r="CU203"/>
      <c r="CV203"/>
      <c r="CW203"/>
      <c r="CX203"/>
      <c r="CY203"/>
      <c r="CZ203"/>
      <c r="DA203" s="6"/>
      <c r="DB203" s="15"/>
      <c r="DC203"/>
      <c r="DD203"/>
      <c r="DE203"/>
      <c r="DF203"/>
      <c r="DG203"/>
      <c r="DH203"/>
      <c r="DI203"/>
      <c r="DJ203"/>
      <c r="DK203"/>
      <c r="DL203"/>
      <c r="DM203" s="6"/>
      <c r="DN203" s="15"/>
      <c r="DO203"/>
      <c r="DP203"/>
      <c r="DQ203"/>
      <c r="DR203"/>
      <c r="DS203"/>
      <c r="DT203"/>
      <c r="DU203"/>
      <c r="DV203"/>
      <c r="DW203"/>
      <c r="DX203"/>
      <c r="DY203" s="6"/>
      <c r="DZ203" s="15"/>
      <c r="EA203"/>
      <c r="EB203"/>
      <c r="EC203"/>
      <c r="ED203"/>
      <c r="EE203"/>
      <c r="EF203"/>
      <c r="EG203"/>
      <c r="EH203"/>
      <c r="EI203"/>
      <c r="EJ203"/>
      <c r="EK203" s="6"/>
      <c r="EL203" s="15"/>
      <c r="EM203"/>
      <c r="EN203"/>
      <c r="EO203"/>
      <c r="EP203"/>
      <c r="EQ203"/>
      <c r="ER203"/>
      <c r="ES203"/>
      <c r="ET203"/>
      <c r="EU203"/>
      <c r="EV203"/>
      <c r="EW203" s="6"/>
      <c r="EX203" s="16">
        <f t="shared" si="68"/>
        <v>10.871232876712329</v>
      </c>
      <c r="EY203" s="16" t="str">
        <f t="shared" si="69"/>
        <v/>
      </c>
      <c r="EZ203" s="16" t="str">
        <f t="shared" si="70"/>
        <v/>
      </c>
      <c r="FA203" s="16" t="str">
        <f t="shared" si="71"/>
        <v/>
      </c>
      <c r="FB203" s="160" t="str">
        <f t="shared" si="72"/>
        <v/>
      </c>
      <c r="FC203" t="s">
        <v>204</v>
      </c>
      <c r="FD203" s="20" t="s">
        <v>126</v>
      </c>
      <c r="FF203" s="209" t="s">
        <v>206</v>
      </c>
      <c r="FH203" s="284">
        <f t="shared" ca="1" si="73"/>
        <v>0</v>
      </c>
      <c r="FI203" s="208">
        <f t="shared" si="74"/>
        <v>1</v>
      </c>
      <c r="FJ203"/>
      <c r="FK203" t="str">
        <f t="shared" si="75"/>
        <v>COPEL Comercialização S.A.</v>
      </c>
      <c r="FL203" s="201">
        <f t="shared" ca="1" si="76"/>
        <v>160704</v>
      </c>
      <c r="FM203" s="201">
        <f t="shared" ca="1" si="77"/>
        <v>0</v>
      </c>
      <c r="FN203" s="200">
        <f>AB203*AB$2*IF($FC203="V",1,-1)*IF($Q203="Fixo",(CP203-INDEX('Curva Forward'!$C$5:$AN$13,MATCH(CONCATENATE(BD_COMERCIAL!$K203," ",BD_COMERCIAL!$L203),'Curva Forward'!$B$5:$B$13,0),MATCH(FN$4,'Curva Forward'!$C$4:$AN$4,0))),CP203)</f>
        <v>0</v>
      </c>
      <c r="FO203" s="200">
        <f>AC203*AC$2*IF($FC203="V",1,-1)*IF($Q203="Fixo",(CQ203-INDEX('Curva Forward'!$C$5:$AN$13,MATCH(CONCATENATE(BD_COMERCIAL!$K203," ",BD_COMERCIAL!$L203),'Curva Forward'!$B$5:$B$13,0),MATCH(FO$4,'Curva Forward'!$C$4:$AN$4,0))),CQ203)</f>
        <v>0</v>
      </c>
      <c r="FP203" s="200">
        <f>AD203*AD$2*IF($FC203="V",1,-1)*IF($Q203="Fixo",(CR203-INDEX('Curva Forward'!$C$5:$AN$13,MATCH(CONCATENATE(BD_COMERCIAL!$K203," ",BD_COMERCIAL!$L203),'Curva Forward'!$B$5:$B$13,0),MATCH(FP$4,'Curva Forward'!$C$4:$AN$4,0))),CR203)</f>
        <v>0</v>
      </c>
      <c r="FQ203" s="200">
        <f>AE203*AE$2*IF($FC203="V",1,-1)*IF($Q203="Fixo",(CS203-INDEX('Curva Forward'!$C$5:$AN$13,MATCH(CONCATENATE(BD_COMERCIAL!$K203," ",BD_COMERCIAL!$L203),'Curva Forward'!$B$5:$B$13,0),MATCH(FQ$4,'Curva Forward'!$C$4:$AN$4,0))),CS203)</f>
        <v>0</v>
      </c>
      <c r="FR203" s="200">
        <f>AF203*AF$2*IF($FC203="V",1,-1)*IF($Q203="Fixo",(CT203-INDEX('Curva Forward'!$C$5:$AN$13,MATCH(CONCATENATE(BD_COMERCIAL!$K203," ",BD_COMERCIAL!$L203),'Curva Forward'!$B$5:$B$13,0),MATCH(FR$4,'Curva Forward'!$C$4:$AN$4,0))),CT203)</f>
        <v>160704</v>
      </c>
      <c r="FS203" s="200">
        <f>AG203*AG$2*IF($FC203="V",1,-1)*IF($Q203="Fixo",(CU203-INDEX('Curva Forward'!$C$5:$AN$13,MATCH(CONCATENATE(BD_COMERCIAL!$K203," ",BD_COMERCIAL!$L203),'Curva Forward'!$B$5:$B$13,0),MATCH(FS$4,'Curva Forward'!$C$4:$AN$4,0))),CU203)</f>
        <v>0</v>
      </c>
      <c r="FT203" s="200">
        <f>AH203*AH$2*IF($FC203="V",1,-1)*IF($Q203="Fixo",(CV203-INDEX('Curva Forward'!$C$5:$AN$13,MATCH(CONCATENATE(BD_COMERCIAL!$K203," ",BD_COMERCIAL!$L203),'Curva Forward'!$B$5:$B$13,0),MATCH(FT$4,'Curva Forward'!$C$4:$AN$4,0))),CV203)</f>
        <v>0</v>
      </c>
      <c r="FU203" s="200">
        <f>AI203*AI$2*IF($FC203="V",1,-1)*IF($Q203="Fixo",(CW203-INDEX('Curva Forward'!$C$5:$AN$13,MATCH(CONCATENATE(BD_COMERCIAL!$K203," ",BD_COMERCIAL!$L203),'Curva Forward'!$B$5:$B$13,0),MATCH(FU$4,'Curva Forward'!$C$4:$AN$4,0))),CW203)</f>
        <v>0</v>
      </c>
      <c r="FV203" s="200">
        <f>AJ203*AJ$2*IF($FC203="V",1,-1)*IF($Q203="Fixo",(CX203-INDEX('Curva Forward'!$C$5:$AN$13,MATCH(CONCATENATE(BD_COMERCIAL!$K203," ",BD_COMERCIAL!$L203),'Curva Forward'!$B$5:$B$13,0),MATCH(FV$4,'Curva Forward'!$C$4:$AN$4,0))),CX203)</f>
        <v>0</v>
      </c>
      <c r="FW203" s="200">
        <f>AK203*AK$2*IF($FC203="V",1,-1)*IF($Q203="Fixo",(CY203-INDEX('Curva Forward'!$C$5:$AN$13,MATCH(CONCATENATE(BD_COMERCIAL!$K203," ",BD_COMERCIAL!$L203),'Curva Forward'!$B$5:$B$13,0),MATCH(FW$4,'Curva Forward'!$C$4:$AN$4,0))),CY203)</f>
        <v>0</v>
      </c>
      <c r="FX203" s="200">
        <f>AL203*AL$2*IF($FC203="V",1,-1)*IF($Q203="Fixo",(CZ203-INDEX('Curva Forward'!$C$5:$AN$13,MATCH(CONCATENATE(BD_COMERCIAL!$K203," ",BD_COMERCIAL!$L203),'Curva Forward'!$B$5:$B$13,0),MATCH(FX$4,'Curva Forward'!$C$4:$AN$4,0))),CZ203)</f>
        <v>0</v>
      </c>
      <c r="FY203" s="200">
        <f>AM203*AM$2*IF($FC203="V",1,-1)*IF($Q203="Fixo",(DA203-INDEX('Curva Forward'!$C$5:$AN$13,MATCH(CONCATENATE(BD_COMERCIAL!$K203," ",BD_COMERCIAL!$L203),'Curva Forward'!$B$5:$B$13,0),MATCH(FY$4,'Curva Forward'!$C$4:$AN$4,0))),DA203)</f>
        <v>0</v>
      </c>
      <c r="FZ203" s="200">
        <f>AN203*AN$2*IF($FC203="V",1,-1)*IF($Q203="Fixo",(DB203-INDEX('Curva Forward'!$C$5:$AN$13,MATCH(CONCATENATE(BD_COMERCIAL!$K203," ",BD_COMERCIAL!$L203),'Curva Forward'!$B$5:$B$13,0),MATCH(FZ$4,'Curva Forward'!$C$4:$AN$4,0))),DB203)</f>
        <v>0</v>
      </c>
      <c r="GA203" s="200">
        <f>AO203*AO$2*IF($FC203="V",1,-1)*IF($Q203="Fixo",(DC203-INDEX('Curva Forward'!$C$5:$AN$13,MATCH(CONCATENATE(BD_COMERCIAL!$K203," ",BD_COMERCIAL!$L203),'Curva Forward'!$B$5:$B$13,0),MATCH(GA$4,'Curva Forward'!$C$4:$AN$4,0))),DC203)</f>
        <v>0</v>
      </c>
      <c r="GB203" s="200">
        <f>AP203*AP$2*IF($FC203="V",1,-1)*IF($Q203="Fixo",(DD203-INDEX('Curva Forward'!$C$5:$AN$13,MATCH(CONCATENATE(BD_COMERCIAL!$K203," ",BD_COMERCIAL!$L203),'Curva Forward'!$B$5:$B$13,0),MATCH(GB$4,'Curva Forward'!$C$4:$AN$4,0))),DD203)</f>
        <v>0</v>
      </c>
      <c r="GC203" s="200">
        <f>AQ203*AQ$2*IF($FC203="V",1,-1)*IF($Q203="Fixo",(DE203-INDEX('Curva Forward'!$C$5:$AN$13,MATCH(CONCATENATE(BD_COMERCIAL!$K203," ",BD_COMERCIAL!$L203),'Curva Forward'!$B$5:$B$13,0),MATCH(GC$4,'Curva Forward'!$C$4:$AN$4,0))),DE203)</f>
        <v>0</v>
      </c>
      <c r="GD203" s="200">
        <f>AR203*AR$2*IF($FC203="V",1,-1)*IF($Q203="Fixo",(DF203-INDEX('Curva Forward'!$C$5:$AN$13,MATCH(CONCATENATE(BD_COMERCIAL!$K203," ",BD_COMERCIAL!$L203),'Curva Forward'!$B$5:$B$13,0),MATCH(GD$4,'Curva Forward'!$C$4:$AN$4,0))),DF203)</f>
        <v>0</v>
      </c>
      <c r="GE203" s="200">
        <f>AS203*AS$2*IF($FC203="V",1,-1)*IF($Q203="Fixo",(DG203-INDEX('Curva Forward'!$C$5:$AN$13,MATCH(CONCATENATE(BD_COMERCIAL!$K203," ",BD_COMERCIAL!$L203),'Curva Forward'!$B$5:$B$13,0),MATCH(GE$4,'Curva Forward'!$C$4:$AN$4,0))),DG203)</f>
        <v>0</v>
      </c>
      <c r="GF203" s="200">
        <f>AT203*AT$2*IF($FC203="V",1,-1)*IF($Q203="Fixo",(DH203-INDEX('Curva Forward'!$C$5:$AN$13,MATCH(CONCATENATE(BD_COMERCIAL!$K203," ",BD_COMERCIAL!$L203),'Curva Forward'!$B$5:$B$13,0),MATCH(GF$4,'Curva Forward'!$C$4:$AN$4,0))),DH203)</f>
        <v>0</v>
      </c>
      <c r="GG203" s="200">
        <f>AU203*AU$2*IF($FC203="V",1,-1)*IF($Q203="Fixo",(DI203-INDEX('Curva Forward'!$C$5:$AN$13,MATCH(CONCATENATE(BD_COMERCIAL!$K203," ",BD_COMERCIAL!$L203),'Curva Forward'!$B$5:$B$13,0),MATCH(GG$4,'Curva Forward'!$C$4:$AN$4,0))),DI203)</f>
        <v>0</v>
      </c>
      <c r="GH203" s="200">
        <f>AV203*AV$2*IF($FC203="V",1,-1)*IF($Q203="Fixo",(DJ203-INDEX('Curva Forward'!$C$5:$AN$13,MATCH(CONCATENATE(BD_COMERCIAL!$K203," ",BD_COMERCIAL!$L203),'Curva Forward'!$B$5:$B$13,0),MATCH(GH$4,'Curva Forward'!$C$4:$AN$4,0))),DJ203)</f>
        <v>0</v>
      </c>
      <c r="GI203" s="200">
        <f>AW203*AW$2*IF($FC203="V",1,-1)*IF($Q203="Fixo",(DK203-INDEX('Curva Forward'!$C$5:$AN$13,MATCH(CONCATENATE(BD_COMERCIAL!$K203," ",BD_COMERCIAL!$L203),'Curva Forward'!$B$5:$B$13,0),MATCH(GI$4,'Curva Forward'!$C$4:$AN$4,0))),DK203)</f>
        <v>0</v>
      </c>
      <c r="GJ203" s="200">
        <f>AX203*AX$2*IF($FC203="V",1,-1)*IF($Q203="Fixo",(DL203-INDEX('Curva Forward'!$C$5:$AN$13,MATCH(CONCATENATE(BD_COMERCIAL!$K203," ",BD_COMERCIAL!$L203),'Curva Forward'!$B$5:$B$13,0),MATCH(GJ$4,'Curva Forward'!$C$4:$AN$4,0))),DL203)</f>
        <v>0</v>
      </c>
      <c r="GK203" s="200">
        <f>AY203*AY$2*IF($FC203="V",1,-1)*IF($Q203="Fixo",(DM203-INDEX('Curva Forward'!$C$5:$AN$13,MATCH(CONCATENATE(BD_COMERCIAL!$K203," ",BD_COMERCIAL!$L203),'Curva Forward'!$B$5:$B$13,0),MATCH(GK$4,'Curva Forward'!$C$4:$AN$4,0))),DM203)</f>
        <v>0</v>
      </c>
      <c r="GL203" s="200">
        <f>IF(EZ203="",0,CL203*CL$2*IF($FC203="V",1,-1)*IF($Q203="Fixo",(EZ203-INDEX('Curva Forward'!$C$5:$AN$13,MATCH(CONCATENATE(BD_COMERCIAL!$K203," ",BD_COMERCIAL!$L203),'Curva Forward'!$B$5:$B$13,0),MATCH(GL$4,'Curva Forward'!$C$4:$AN$4,0))),EZ203))</f>
        <v>0</v>
      </c>
      <c r="GM203" s="200">
        <f>IF(FA203="",0,CM203*CM$2*IF($FC203="V",1,-1)*IF($Q203="Fixo",(FA203-INDEX('Curva Forward'!$C$5:$AN$13,MATCH(CONCATENATE(BD_COMERCIAL!$K203," ",BD_COMERCIAL!$L203),'Curva Forward'!$B$5:$B$13,0),MATCH(GM$4,'Curva Forward'!$C$4:$AN$4,0))),FA203))</f>
        <v>0</v>
      </c>
      <c r="GN203" s="200">
        <f>IF(FB203="",0,CN203*CN$2*IF($FC203="V",1,-1)*IF($Q203="Fixo",(FB203-INDEX('Curva Forward'!$C$5:$AN$13,MATCH(CONCATENATE(BD_COMERCIAL!$K203," ",BD_COMERCIAL!$L203),'Curva Forward'!$B$5:$B$13,0),MATCH(GN$4,'Curva Forward'!$C$4:$AN$4,0))),FB203))</f>
        <v>0</v>
      </c>
      <c r="GO203" s="201">
        <f t="shared" ca="1" si="78"/>
        <v>0</v>
      </c>
      <c r="GP203" s="201">
        <f t="shared" ca="1" si="79"/>
        <v>0</v>
      </c>
    </row>
    <row r="204" spans="1:198" s="117" customFormat="1" x14ac:dyDescent="0.25">
      <c r="A204" s="6"/>
      <c r="B204" s="7" t="s">
        <v>552</v>
      </c>
      <c r="C204" s="8">
        <v>44582</v>
      </c>
      <c r="D204" s="9" t="s">
        <v>124</v>
      </c>
      <c r="E204" s="9" t="s">
        <v>125</v>
      </c>
      <c r="F204" s="113">
        <v>3780401000108</v>
      </c>
      <c r="G204" s="10" t="s">
        <v>248</v>
      </c>
      <c r="H204" s="113">
        <v>26537119000191</v>
      </c>
      <c r="I204" s="9" t="s">
        <v>126</v>
      </c>
      <c r="J204" s="166" t="s">
        <v>467</v>
      </c>
      <c r="K204" s="10" t="s">
        <v>127</v>
      </c>
      <c r="L204" s="84" t="s">
        <v>22</v>
      </c>
      <c r="M204" s="11">
        <v>44896</v>
      </c>
      <c r="N204" s="12">
        <v>44926</v>
      </c>
      <c r="O204" s="10">
        <v>4</v>
      </c>
      <c r="P204" s="84">
        <v>180</v>
      </c>
      <c r="Q204" s="84" t="s">
        <v>128</v>
      </c>
      <c r="R204" s="10" t="s">
        <v>129</v>
      </c>
      <c r="S204" s="14" t="s">
        <v>135</v>
      </c>
      <c r="T204" s="11"/>
      <c r="U204" s="12"/>
      <c r="V204" s="257" t="str">
        <f ca="1">IF(U204="","",
IF(U204="NA","",
IFERROR(VLOOKUP(EOMONTH(M204,-2)+1,IPCA!$A:$B,2,0),
VLOOKUP(EOMONTH(TODAY(),-2)+1,IPCA!$A:$B,2,0))/
VLOOKUP(EOMONTH(U204,-2)+1,IPCA!$A:$B,2,0)*
P204))</f>
        <v/>
      </c>
      <c r="W204" s="84"/>
      <c r="X204" s="13" t="s">
        <v>133</v>
      </c>
      <c r="Y204" s="166"/>
      <c r="Z204" s="107"/>
      <c r="AA204" s="108"/>
      <c r="AB204" s="15"/>
      <c r="AC204"/>
      <c r="AD204"/>
      <c r="AE204"/>
      <c r="AF204"/>
      <c r="AG204"/>
      <c r="AH204"/>
      <c r="AI204"/>
      <c r="AJ204"/>
      <c r="AK204"/>
      <c r="AL204"/>
      <c r="AM204" s="6">
        <v>4</v>
      </c>
      <c r="AN204" s="15"/>
      <c r="AO204"/>
      <c r="AP204"/>
      <c r="AQ204"/>
      <c r="AR204"/>
      <c r="AS204"/>
      <c r="AT204"/>
      <c r="AU204"/>
      <c r="AV204"/>
      <c r="AW204"/>
      <c r="AX204"/>
      <c r="AY204" s="6"/>
      <c r="AZ204" s="15"/>
      <c r="BA204"/>
      <c r="BB204"/>
      <c r="BC204"/>
      <c r="BD204"/>
      <c r="BE204"/>
      <c r="BF204"/>
      <c r="BG204"/>
      <c r="BH204"/>
      <c r="BI204"/>
      <c r="BJ204"/>
      <c r="BK204" s="6"/>
      <c r="BL204" s="15"/>
      <c r="BM204"/>
      <c r="BN204"/>
      <c r="BO204"/>
      <c r="BP204"/>
      <c r="BQ204"/>
      <c r="BR204"/>
      <c r="BS204"/>
      <c r="BT204"/>
      <c r="BU204"/>
      <c r="BV204"/>
      <c r="BW204" s="6"/>
      <c r="BX204" s="15"/>
      <c r="BY204"/>
      <c r="BZ204"/>
      <c r="CA204"/>
      <c r="CB204"/>
      <c r="CC204"/>
      <c r="CD204"/>
      <c r="CE204"/>
      <c r="CF204"/>
      <c r="CG204"/>
      <c r="CH204"/>
      <c r="CI204" s="6"/>
      <c r="CJ204" s="16">
        <f t="shared" si="63"/>
        <v>0.33972602739726027</v>
      </c>
      <c r="CK204" s="16" t="str">
        <f t="shared" si="64"/>
        <v/>
      </c>
      <c r="CL204" s="16" t="str">
        <f t="shared" si="65"/>
        <v/>
      </c>
      <c r="CM204" s="16" t="str">
        <f t="shared" si="66"/>
        <v/>
      </c>
      <c r="CN204" s="16" t="str">
        <f t="shared" si="67"/>
        <v/>
      </c>
      <c r="CO204" s="18"/>
      <c r="CP204" s="15"/>
      <c r="CQ204"/>
      <c r="CR204"/>
      <c r="CS204"/>
      <c r="CT204"/>
      <c r="CU204"/>
      <c r="CV204"/>
      <c r="CW204"/>
      <c r="CX204"/>
      <c r="CY204"/>
      <c r="CZ204"/>
      <c r="DA204" s="6">
        <v>180</v>
      </c>
      <c r="DB204" s="15"/>
      <c r="DC204"/>
      <c r="DD204"/>
      <c r="DE204"/>
      <c r="DF204"/>
      <c r="DG204"/>
      <c r="DH204"/>
      <c r="DI204"/>
      <c r="DJ204"/>
      <c r="DK204"/>
      <c r="DL204"/>
      <c r="DM204" s="6"/>
      <c r="DN204" s="15"/>
      <c r="DO204"/>
      <c r="DP204"/>
      <c r="DQ204"/>
      <c r="DR204"/>
      <c r="DS204"/>
      <c r="DT204"/>
      <c r="DU204"/>
      <c r="DV204"/>
      <c r="DW204"/>
      <c r="DX204"/>
      <c r="DY204" s="6"/>
      <c r="DZ204" s="15"/>
      <c r="EA204"/>
      <c r="EB204"/>
      <c r="EC204"/>
      <c r="ED204"/>
      <c r="EE204"/>
      <c r="EF204"/>
      <c r="EG204"/>
      <c r="EH204"/>
      <c r="EI204"/>
      <c r="EJ204"/>
      <c r="EK204" s="6"/>
      <c r="EL204" s="15"/>
      <c r="EM204"/>
      <c r="EN204"/>
      <c r="EO204"/>
      <c r="EP204"/>
      <c r="EQ204"/>
      <c r="ER204"/>
      <c r="ES204"/>
      <c r="ET204"/>
      <c r="EU204"/>
      <c r="EV204"/>
      <c r="EW204" s="6"/>
      <c r="EX204" s="16">
        <f t="shared" si="68"/>
        <v>15.287671232876713</v>
      </c>
      <c r="EY204" s="16" t="str">
        <f t="shared" si="69"/>
        <v/>
      </c>
      <c r="EZ204" s="16" t="str">
        <f t="shared" si="70"/>
        <v/>
      </c>
      <c r="FA204" s="16" t="str">
        <f t="shared" si="71"/>
        <v/>
      </c>
      <c r="FB204" s="160" t="str">
        <f t="shared" si="72"/>
        <v/>
      </c>
      <c r="FC204" t="s">
        <v>204</v>
      </c>
      <c r="FD204" s="20" t="s">
        <v>126</v>
      </c>
      <c r="FF204" s="209" t="s">
        <v>206</v>
      </c>
      <c r="FH204" s="284">
        <f t="shared" ca="1" si="73"/>
        <v>0</v>
      </c>
      <c r="FI204" s="208">
        <f t="shared" si="74"/>
        <v>1</v>
      </c>
      <c r="FJ204"/>
      <c r="FK204" t="str">
        <f t="shared" si="75"/>
        <v>VIVAZ Energia Ltda</v>
      </c>
      <c r="FL204" s="201">
        <f t="shared" ca="1" si="76"/>
        <v>247008</v>
      </c>
      <c r="FM204" s="201">
        <f t="shared" ca="1" si="77"/>
        <v>0</v>
      </c>
      <c r="FN204" s="200">
        <f>AB204*AB$2*IF($FC204="V",1,-1)*IF($Q204="Fixo",(CP204-INDEX('Curva Forward'!$C$5:$AN$13,MATCH(CONCATENATE(BD_COMERCIAL!$K204," ",BD_COMERCIAL!$L204),'Curva Forward'!$B$5:$B$13,0),MATCH(FN$4,'Curva Forward'!$C$4:$AN$4,0))),CP204)</f>
        <v>0</v>
      </c>
      <c r="FO204" s="200">
        <f>AC204*AC$2*IF($FC204="V",1,-1)*IF($Q204="Fixo",(CQ204-INDEX('Curva Forward'!$C$5:$AN$13,MATCH(CONCATENATE(BD_COMERCIAL!$K204," ",BD_COMERCIAL!$L204),'Curva Forward'!$B$5:$B$13,0),MATCH(FO$4,'Curva Forward'!$C$4:$AN$4,0))),CQ204)</f>
        <v>0</v>
      </c>
      <c r="FP204" s="200">
        <f>AD204*AD$2*IF($FC204="V",1,-1)*IF($Q204="Fixo",(CR204-INDEX('Curva Forward'!$C$5:$AN$13,MATCH(CONCATENATE(BD_COMERCIAL!$K204," ",BD_COMERCIAL!$L204),'Curva Forward'!$B$5:$B$13,0),MATCH(FP$4,'Curva Forward'!$C$4:$AN$4,0))),CR204)</f>
        <v>0</v>
      </c>
      <c r="FQ204" s="200">
        <f>AE204*AE$2*IF($FC204="V",1,-1)*IF($Q204="Fixo",(CS204-INDEX('Curva Forward'!$C$5:$AN$13,MATCH(CONCATENATE(BD_COMERCIAL!$K204," ",BD_COMERCIAL!$L204),'Curva Forward'!$B$5:$B$13,0),MATCH(FQ$4,'Curva Forward'!$C$4:$AN$4,0))),CS204)</f>
        <v>0</v>
      </c>
      <c r="FR204" s="200">
        <f>AF204*AF$2*IF($FC204="V",1,-1)*IF($Q204="Fixo",(CT204-INDEX('Curva Forward'!$C$5:$AN$13,MATCH(CONCATENATE(BD_COMERCIAL!$K204," ",BD_COMERCIAL!$L204),'Curva Forward'!$B$5:$B$13,0),MATCH(FR$4,'Curva Forward'!$C$4:$AN$4,0))),CT204)</f>
        <v>0</v>
      </c>
      <c r="FS204" s="200">
        <f>AG204*AG$2*IF($FC204="V",1,-1)*IF($Q204="Fixo",(CU204-INDEX('Curva Forward'!$C$5:$AN$13,MATCH(CONCATENATE(BD_COMERCIAL!$K204," ",BD_COMERCIAL!$L204),'Curva Forward'!$B$5:$B$13,0),MATCH(FS$4,'Curva Forward'!$C$4:$AN$4,0))),CU204)</f>
        <v>0</v>
      </c>
      <c r="FT204" s="200">
        <f>AH204*AH$2*IF($FC204="V",1,-1)*IF($Q204="Fixo",(CV204-INDEX('Curva Forward'!$C$5:$AN$13,MATCH(CONCATENATE(BD_COMERCIAL!$K204," ",BD_COMERCIAL!$L204),'Curva Forward'!$B$5:$B$13,0),MATCH(FT$4,'Curva Forward'!$C$4:$AN$4,0))),CV204)</f>
        <v>0</v>
      </c>
      <c r="FU204" s="200">
        <f>AI204*AI$2*IF($FC204="V",1,-1)*IF($Q204="Fixo",(CW204-INDEX('Curva Forward'!$C$5:$AN$13,MATCH(CONCATENATE(BD_COMERCIAL!$K204," ",BD_COMERCIAL!$L204),'Curva Forward'!$B$5:$B$13,0),MATCH(FU$4,'Curva Forward'!$C$4:$AN$4,0))),CW204)</f>
        <v>0</v>
      </c>
      <c r="FV204" s="200">
        <f>AJ204*AJ$2*IF($FC204="V",1,-1)*IF($Q204="Fixo",(CX204-INDEX('Curva Forward'!$C$5:$AN$13,MATCH(CONCATENATE(BD_COMERCIAL!$K204," ",BD_COMERCIAL!$L204),'Curva Forward'!$B$5:$B$13,0),MATCH(FV$4,'Curva Forward'!$C$4:$AN$4,0))),CX204)</f>
        <v>0</v>
      </c>
      <c r="FW204" s="200">
        <f>AK204*AK$2*IF($FC204="V",1,-1)*IF($Q204="Fixo",(CY204-INDEX('Curva Forward'!$C$5:$AN$13,MATCH(CONCATENATE(BD_COMERCIAL!$K204," ",BD_COMERCIAL!$L204),'Curva Forward'!$B$5:$B$13,0),MATCH(FW$4,'Curva Forward'!$C$4:$AN$4,0))),CY204)</f>
        <v>0</v>
      </c>
      <c r="FX204" s="200">
        <f>AL204*AL$2*IF($FC204="V",1,-1)*IF($Q204="Fixo",(CZ204-INDEX('Curva Forward'!$C$5:$AN$13,MATCH(CONCATENATE(BD_COMERCIAL!$K204," ",BD_COMERCIAL!$L204),'Curva Forward'!$B$5:$B$13,0),MATCH(FX$4,'Curva Forward'!$C$4:$AN$4,0))),CZ204)</f>
        <v>0</v>
      </c>
      <c r="FY204" s="200">
        <f>AM204*AM$2*IF($FC204="V",1,-1)*IF($Q204="Fixo",(DA204-INDEX('Curva Forward'!$C$5:$AN$13,MATCH(CONCATENATE(BD_COMERCIAL!$K204," ",BD_COMERCIAL!$L204),'Curva Forward'!$B$5:$B$13,0),MATCH(FY$4,'Curva Forward'!$C$4:$AN$4,0))),DA204)</f>
        <v>247008</v>
      </c>
      <c r="FZ204" s="200">
        <f>AN204*AN$2*IF($FC204="V",1,-1)*IF($Q204="Fixo",(DB204-INDEX('Curva Forward'!$C$5:$AN$13,MATCH(CONCATENATE(BD_COMERCIAL!$K204," ",BD_COMERCIAL!$L204),'Curva Forward'!$B$5:$B$13,0),MATCH(FZ$4,'Curva Forward'!$C$4:$AN$4,0))),DB204)</f>
        <v>0</v>
      </c>
      <c r="GA204" s="200">
        <f>AO204*AO$2*IF($FC204="V",1,-1)*IF($Q204="Fixo",(DC204-INDEX('Curva Forward'!$C$5:$AN$13,MATCH(CONCATENATE(BD_COMERCIAL!$K204," ",BD_COMERCIAL!$L204),'Curva Forward'!$B$5:$B$13,0),MATCH(GA$4,'Curva Forward'!$C$4:$AN$4,0))),DC204)</f>
        <v>0</v>
      </c>
      <c r="GB204" s="200">
        <f>AP204*AP$2*IF($FC204="V",1,-1)*IF($Q204="Fixo",(DD204-INDEX('Curva Forward'!$C$5:$AN$13,MATCH(CONCATENATE(BD_COMERCIAL!$K204," ",BD_COMERCIAL!$L204),'Curva Forward'!$B$5:$B$13,0),MATCH(GB$4,'Curva Forward'!$C$4:$AN$4,0))),DD204)</f>
        <v>0</v>
      </c>
      <c r="GC204" s="200">
        <f>AQ204*AQ$2*IF($FC204="V",1,-1)*IF($Q204="Fixo",(DE204-INDEX('Curva Forward'!$C$5:$AN$13,MATCH(CONCATENATE(BD_COMERCIAL!$K204," ",BD_COMERCIAL!$L204),'Curva Forward'!$B$5:$B$13,0),MATCH(GC$4,'Curva Forward'!$C$4:$AN$4,0))),DE204)</f>
        <v>0</v>
      </c>
      <c r="GD204" s="200">
        <f>AR204*AR$2*IF($FC204="V",1,-1)*IF($Q204="Fixo",(DF204-INDEX('Curva Forward'!$C$5:$AN$13,MATCH(CONCATENATE(BD_COMERCIAL!$K204," ",BD_COMERCIAL!$L204),'Curva Forward'!$B$5:$B$13,0),MATCH(GD$4,'Curva Forward'!$C$4:$AN$4,0))),DF204)</f>
        <v>0</v>
      </c>
      <c r="GE204" s="200">
        <f>AS204*AS$2*IF($FC204="V",1,-1)*IF($Q204="Fixo",(DG204-INDEX('Curva Forward'!$C$5:$AN$13,MATCH(CONCATENATE(BD_COMERCIAL!$K204," ",BD_COMERCIAL!$L204),'Curva Forward'!$B$5:$B$13,0),MATCH(GE$4,'Curva Forward'!$C$4:$AN$4,0))),DG204)</f>
        <v>0</v>
      </c>
      <c r="GF204" s="200">
        <f>AT204*AT$2*IF($FC204="V",1,-1)*IF($Q204="Fixo",(DH204-INDEX('Curva Forward'!$C$5:$AN$13,MATCH(CONCATENATE(BD_COMERCIAL!$K204," ",BD_COMERCIAL!$L204),'Curva Forward'!$B$5:$B$13,0),MATCH(GF$4,'Curva Forward'!$C$4:$AN$4,0))),DH204)</f>
        <v>0</v>
      </c>
      <c r="GG204" s="200">
        <f>AU204*AU$2*IF($FC204="V",1,-1)*IF($Q204="Fixo",(DI204-INDEX('Curva Forward'!$C$5:$AN$13,MATCH(CONCATENATE(BD_COMERCIAL!$K204," ",BD_COMERCIAL!$L204),'Curva Forward'!$B$5:$B$13,0),MATCH(GG$4,'Curva Forward'!$C$4:$AN$4,0))),DI204)</f>
        <v>0</v>
      </c>
      <c r="GH204" s="200">
        <f>AV204*AV$2*IF($FC204="V",1,-1)*IF($Q204="Fixo",(DJ204-INDEX('Curva Forward'!$C$5:$AN$13,MATCH(CONCATENATE(BD_COMERCIAL!$K204," ",BD_COMERCIAL!$L204),'Curva Forward'!$B$5:$B$13,0),MATCH(GH$4,'Curva Forward'!$C$4:$AN$4,0))),DJ204)</f>
        <v>0</v>
      </c>
      <c r="GI204" s="200">
        <f>AW204*AW$2*IF($FC204="V",1,-1)*IF($Q204="Fixo",(DK204-INDEX('Curva Forward'!$C$5:$AN$13,MATCH(CONCATENATE(BD_COMERCIAL!$K204," ",BD_COMERCIAL!$L204),'Curva Forward'!$B$5:$B$13,0),MATCH(GI$4,'Curva Forward'!$C$4:$AN$4,0))),DK204)</f>
        <v>0</v>
      </c>
      <c r="GJ204" s="200">
        <f>AX204*AX$2*IF($FC204="V",1,-1)*IF($Q204="Fixo",(DL204-INDEX('Curva Forward'!$C$5:$AN$13,MATCH(CONCATENATE(BD_COMERCIAL!$K204," ",BD_COMERCIAL!$L204),'Curva Forward'!$B$5:$B$13,0),MATCH(GJ$4,'Curva Forward'!$C$4:$AN$4,0))),DL204)</f>
        <v>0</v>
      </c>
      <c r="GK204" s="200">
        <f>AY204*AY$2*IF($FC204="V",1,-1)*IF($Q204="Fixo",(DM204-INDEX('Curva Forward'!$C$5:$AN$13,MATCH(CONCATENATE(BD_COMERCIAL!$K204," ",BD_COMERCIAL!$L204),'Curva Forward'!$B$5:$B$13,0),MATCH(GK$4,'Curva Forward'!$C$4:$AN$4,0))),DM204)</f>
        <v>0</v>
      </c>
      <c r="GL204" s="200">
        <f>IF(EZ204="",0,CL204*CL$2*IF($FC204="V",1,-1)*IF($Q204="Fixo",(EZ204-INDEX('Curva Forward'!$C$5:$AN$13,MATCH(CONCATENATE(BD_COMERCIAL!$K204," ",BD_COMERCIAL!$L204),'Curva Forward'!$B$5:$B$13,0),MATCH(GL$4,'Curva Forward'!$C$4:$AN$4,0))),EZ204))</f>
        <v>0</v>
      </c>
      <c r="GM204" s="200">
        <f>IF(FA204="",0,CM204*CM$2*IF($FC204="V",1,-1)*IF($Q204="Fixo",(FA204-INDEX('Curva Forward'!$C$5:$AN$13,MATCH(CONCATENATE(BD_COMERCIAL!$K204," ",BD_COMERCIAL!$L204),'Curva Forward'!$B$5:$B$13,0),MATCH(GM$4,'Curva Forward'!$C$4:$AN$4,0))),FA204))</f>
        <v>0</v>
      </c>
      <c r="GN204" s="200">
        <f>IF(FB204="",0,CN204*CN$2*IF($FC204="V",1,-1)*IF($Q204="Fixo",(FB204-INDEX('Curva Forward'!$C$5:$AN$13,MATCH(CONCATENATE(BD_COMERCIAL!$K204," ",BD_COMERCIAL!$L204),'Curva Forward'!$B$5:$B$13,0),MATCH(GN$4,'Curva Forward'!$C$4:$AN$4,0))),FB204))</f>
        <v>0</v>
      </c>
      <c r="GO204" s="201">
        <f t="shared" ca="1" si="78"/>
        <v>0</v>
      </c>
      <c r="GP204" s="201">
        <f t="shared" ca="1" si="79"/>
        <v>0</v>
      </c>
    </row>
    <row r="205" spans="1:198" s="117" customFormat="1" x14ac:dyDescent="0.25">
      <c r="A205" s="6"/>
      <c r="B205" s="7" t="s">
        <v>553</v>
      </c>
      <c r="C205" s="8">
        <v>44582</v>
      </c>
      <c r="D205" s="9" t="s">
        <v>124</v>
      </c>
      <c r="E205" s="9" t="s">
        <v>125</v>
      </c>
      <c r="F205" s="113">
        <v>3780401000108</v>
      </c>
      <c r="G205" s="10" t="s">
        <v>427</v>
      </c>
      <c r="H205" s="113">
        <v>4149295000113</v>
      </c>
      <c r="I205" s="9" t="s">
        <v>126</v>
      </c>
      <c r="J205" s="166" t="s">
        <v>551</v>
      </c>
      <c r="K205" s="10" t="s">
        <v>127</v>
      </c>
      <c r="L205" s="84" t="s">
        <v>22</v>
      </c>
      <c r="M205" s="11">
        <v>44562</v>
      </c>
      <c r="N205" s="12">
        <v>44592</v>
      </c>
      <c r="O205" s="10">
        <v>34.799999999999997</v>
      </c>
      <c r="P205" s="84">
        <v>65</v>
      </c>
      <c r="Q205" s="84" t="s">
        <v>128</v>
      </c>
      <c r="R205" s="10" t="s">
        <v>129</v>
      </c>
      <c r="S205" s="14" t="s">
        <v>135</v>
      </c>
      <c r="T205" s="11"/>
      <c r="U205" s="12"/>
      <c r="V205" s="257" t="str">
        <f ca="1">IF(U205="","",
IF(U205="NA","",
IFERROR(VLOOKUP(EOMONTH(M205,-2)+1,IPCA!$A:$B,2,0),
VLOOKUP(EOMONTH(TODAY(),-2)+1,IPCA!$A:$B,2,0))/
VLOOKUP(EOMONTH(U205,-2)+1,IPCA!$A:$B,2,0)*
P205))</f>
        <v/>
      </c>
      <c r="W205" s="84"/>
      <c r="X205" s="13" t="s">
        <v>133</v>
      </c>
      <c r="Y205" s="166"/>
      <c r="Z205" s="107"/>
      <c r="AA205" s="108"/>
      <c r="AB205" s="15">
        <v>34.799999999999997</v>
      </c>
      <c r="AC205"/>
      <c r="AD205"/>
      <c r="AE205"/>
      <c r="AF205"/>
      <c r="AG205"/>
      <c r="AH205"/>
      <c r="AI205"/>
      <c r="AJ205"/>
      <c r="AK205"/>
      <c r="AL205"/>
      <c r="AM205" s="6"/>
      <c r="AN205" s="15"/>
      <c r="AO205"/>
      <c r="AP205"/>
      <c r="AQ205"/>
      <c r="AR205"/>
      <c r="AS205"/>
      <c r="AT205"/>
      <c r="AU205"/>
      <c r="AV205"/>
      <c r="AW205"/>
      <c r="AX205"/>
      <c r="AY205" s="6"/>
      <c r="AZ205" s="15"/>
      <c r="BA205"/>
      <c r="BB205"/>
      <c r="BC205"/>
      <c r="BD205"/>
      <c r="BE205"/>
      <c r="BF205"/>
      <c r="BG205"/>
      <c r="BH205"/>
      <c r="BI205"/>
      <c r="BJ205"/>
      <c r="BK205" s="6"/>
      <c r="BL205" s="15"/>
      <c r="BM205"/>
      <c r="BN205"/>
      <c r="BO205"/>
      <c r="BP205"/>
      <c r="BQ205"/>
      <c r="BR205"/>
      <c r="BS205"/>
      <c r="BT205"/>
      <c r="BU205"/>
      <c r="BV205"/>
      <c r="BW205" s="6"/>
      <c r="BX205" s="15"/>
      <c r="BY205"/>
      <c r="BZ205"/>
      <c r="CA205"/>
      <c r="CB205"/>
      <c r="CC205"/>
      <c r="CD205"/>
      <c r="CE205"/>
      <c r="CF205"/>
      <c r="CG205"/>
      <c r="CH205"/>
      <c r="CI205" s="6"/>
      <c r="CJ205" s="16">
        <f t="shared" si="63"/>
        <v>2.9556164383561638</v>
      </c>
      <c r="CK205" s="16" t="str">
        <f t="shared" si="64"/>
        <v/>
      </c>
      <c r="CL205" s="16" t="str">
        <f t="shared" si="65"/>
        <v/>
      </c>
      <c r="CM205" s="16" t="str">
        <f t="shared" si="66"/>
        <v/>
      </c>
      <c r="CN205" s="16" t="str">
        <f t="shared" si="67"/>
        <v/>
      </c>
      <c r="CO205" s="18"/>
      <c r="CP205" s="15">
        <v>65</v>
      </c>
      <c r="CQ205"/>
      <c r="CR205"/>
      <c r="CS205"/>
      <c r="CT205"/>
      <c r="CU205"/>
      <c r="CV205"/>
      <c r="CW205"/>
      <c r="CX205"/>
      <c r="CY205"/>
      <c r="CZ205"/>
      <c r="DA205" s="6"/>
      <c r="DB205" s="15"/>
      <c r="DC205"/>
      <c r="DD205"/>
      <c r="DE205"/>
      <c r="DF205"/>
      <c r="DG205"/>
      <c r="DH205"/>
      <c r="DI205"/>
      <c r="DJ205"/>
      <c r="DK205"/>
      <c r="DL205"/>
      <c r="DM205" s="6"/>
      <c r="DN205" s="15"/>
      <c r="DO205"/>
      <c r="DP205"/>
      <c r="DQ205"/>
      <c r="DR205"/>
      <c r="DS205"/>
      <c r="DT205"/>
      <c r="DU205"/>
      <c r="DV205"/>
      <c r="DW205"/>
      <c r="DX205"/>
      <c r="DY205" s="6"/>
      <c r="DZ205" s="15"/>
      <c r="EA205"/>
      <c r="EB205"/>
      <c r="EC205"/>
      <c r="ED205"/>
      <c r="EE205"/>
      <c r="EF205"/>
      <c r="EG205"/>
      <c r="EH205"/>
      <c r="EI205"/>
      <c r="EJ205"/>
      <c r="EK205" s="6"/>
      <c r="EL205" s="15"/>
      <c r="EM205"/>
      <c r="EN205"/>
      <c r="EO205"/>
      <c r="EP205"/>
      <c r="EQ205"/>
      <c r="ER205"/>
      <c r="ES205"/>
      <c r="ET205"/>
      <c r="EU205"/>
      <c r="EV205"/>
      <c r="EW205" s="6"/>
      <c r="EX205" s="16">
        <f t="shared" si="68"/>
        <v>5.5205479452054798</v>
      </c>
      <c r="EY205" s="16" t="str">
        <f t="shared" si="69"/>
        <v/>
      </c>
      <c r="EZ205" s="16" t="str">
        <f t="shared" si="70"/>
        <v/>
      </c>
      <c r="FA205" s="16" t="str">
        <f t="shared" si="71"/>
        <v/>
      </c>
      <c r="FB205" s="160" t="str">
        <f t="shared" si="72"/>
        <v/>
      </c>
      <c r="FC205" t="s">
        <v>204</v>
      </c>
      <c r="FD205" s="20" t="s">
        <v>126</v>
      </c>
      <c r="FF205" s="209" t="s">
        <v>206</v>
      </c>
      <c r="FH205" s="284">
        <f t="shared" ca="1" si="73"/>
        <v>0</v>
      </c>
      <c r="FI205" s="208">
        <f t="shared" si="74"/>
        <v>1</v>
      </c>
      <c r="FJ205"/>
      <c r="FK205" t="str">
        <f t="shared" si="75"/>
        <v>EDP Trading Comercialização e Serviços De Energia S.A</v>
      </c>
      <c r="FL205" s="201">
        <f t="shared" ca="1" si="76"/>
        <v>0</v>
      </c>
      <c r="FM205" s="201">
        <f t="shared" ca="1" si="77"/>
        <v>0</v>
      </c>
      <c r="FN205" s="200">
        <f>AB205*AB$2*IF($FC205="V",1,-1)*IF($Q205="Fixo",(CP205-INDEX('Curva Forward'!$C$5:$AN$13,MATCH(CONCATENATE(BD_COMERCIAL!$K205," ",BD_COMERCIAL!$L205),'Curva Forward'!$B$5:$B$13,0),MATCH(FN$4,'Curva Forward'!$C$4:$AN$4,0))),CP205)</f>
        <v>0</v>
      </c>
      <c r="FO205" s="200">
        <f>AC205*AC$2*IF($FC205="V",1,-1)*IF($Q205="Fixo",(CQ205-INDEX('Curva Forward'!$C$5:$AN$13,MATCH(CONCATENATE(BD_COMERCIAL!$K205," ",BD_COMERCIAL!$L205),'Curva Forward'!$B$5:$B$13,0),MATCH(FO$4,'Curva Forward'!$C$4:$AN$4,0))),CQ205)</f>
        <v>0</v>
      </c>
      <c r="FP205" s="200">
        <f>AD205*AD$2*IF($FC205="V",1,-1)*IF($Q205="Fixo",(CR205-INDEX('Curva Forward'!$C$5:$AN$13,MATCH(CONCATENATE(BD_COMERCIAL!$K205," ",BD_COMERCIAL!$L205),'Curva Forward'!$B$5:$B$13,0),MATCH(FP$4,'Curva Forward'!$C$4:$AN$4,0))),CR205)</f>
        <v>0</v>
      </c>
      <c r="FQ205" s="200">
        <f>AE205*AE$2*IF($FC205="V",1,-1)*IF($Q205="Fixo",(CS205-INDEX('Curva Forward'!$C$5:$AN$13,MATCH(CONCATENATE(BD_COMERCIAL!$K205," ",BD_COMERCIAL!$L205),'Curva Forward'!$B$5:$B$13,0),MATCH(FQ$4,'Curva Forward'!$C$4:$AN$4,0))),CS205)</f>
        <v>0</v>
      </c>
      <c r="FR205" s="200">
        <f>AF205*AF$2*IF($FC205="V",1,-1)*IF($Q205="Fixo",(CT205-INDEX('Curva Forward'!$C$5:$AN$13,MATCH(CONCATENATE(BD_COMERCIAL!$K205," ",BD_COMERCIAL!$L205),'Curva Forward'!$B$5:$B$13,0),MATCH(FR$4,'Curva Forward'!$C$4:$AN$4,0))),CT205)</f>
        <v>0</v>
      </c>
      <c r="FS205" s="200">
        <f>AG205*AG$2*IF($FC205="V",1,-1)*IF($Q205="Fixo",(CU205-INDEX('Curva Forward'!$C$5:$AN$13,MATCH(CONCATENATE(BD_COMERCIAL!$K205," ",BD_COMERCIAL!$L205),'Curva Forward'!$B$5:$B$13,0),MATCH(FS$4,'Curva Forward'!$C$4:$AN$4,0))),CU205)</f>
        <v>0</v>
      </c>
      <c r="FT205" s="200">
        <f>AH205*AH$2*IF($FC205="V",1,-1)*IF($Q205="Fixo",(CV205-INDEX('Curva Forward'!$C$5:$AN$13,MATCH(CONCATENATE(BD_COMERCIAL!$K205," ",BD_COMERCIAL!$L205),'Curva Forward'!$B$5:$B$13,0),MATCH(FT$4,'Curva Forward'!$C$4:$AN$4,0))),CV205)</f>
        <v>0</v>
      </c>
      <c r="FU205" s="200">
        <f>AI205*AI$2*IF($FC205="V",1,-1)*IF($Q205="Fixo",(CW205-INDEX('Curva Forward'!$C$5:$AN$13,MATCH(CONCATENATE(BD_COMERCIAL!$K205," ",BD_COMERCIAL!$L205),'Curva Forward'!$B$5:$B$13,0),MATCH(FU$4,'Curva Forward'!$C$4:$AN$4,0))),CW205)</f>
        <v>0</v>
      </c>
      <c r="FV205" s="200">
        <f>AJ205*AJ$2*IF($FC205="V",1,-1)*IF($Q205="Fixo",(CX205-INDEX('Curva Forward'!$C$5:$AN$13,MATCH(CONCATENATE(BD_COMERCIAL!$K205," ",BD_COMERCIAL!$L205),'Curva Forward'!$B$5:$B$13,0),MATCH(FV$4,'Curva Forward'!$C$4:$AN$4,0))),CX205)</f>
        <v>0</v>
      </c>
      <c r="FW205" s="200">
        <f>AK205*AK$2*IF($FC205="V",1,-1)*IF($Q205="Fixo",(CY205-INDEX('Curva Forward'!$C$5:$AN$13,MATCH(CONCATENATE(BD_COMERCIAL!$K205," ",BD_COMERCIAL!$L205),'Curva Forward'!$B$5:$B$13,0),MATCH(FW$4,'Curva Forward'!$C$4:$AN$4,0))),CY205)</f>
        <v>0</v>
      </c>
      <c r="FX205" s="200">
        <f>AL205*AL$2*IF($FC205="V",1,-1)*IF($Q205="Fixo",(CZ205-INDEX('Curva Forward'!$C$5:$AN$13,MATCH(CONCATENATE(BD_COMERCIAL!$K205," ",BD_COMERCIAL!$L205),'Curva Forward'!$B$5:$B$13,0),MATCH(FX$4,'Curva Forward'!$C$4:$AN$4,0))),CZ205)</f>
        <v>0</v>
      </c>
      <c r="FY205" s="200">
        <f>AM205*AM$2*IF($FC205="V",1,-1)*IF($Q205="Fixo",(DA205-INDEX('Curva Forward'!$C$5:$AN$13,MATCH(CONCATENATE(BD_COMERCIAL!$K205," ",BD_COMERCIAL!$L205),'Curva Forward'!$B$5:$B$13,0),MATCH(FY$4,'Curva Forward'!$C$4:$AN$4,0))),DA205)</f>
        <v>0</v>
      </c>
      <c r="FZ205" s="200">
        <f>AN205*AN$2*IF($FC205="V",1,-1)*IF($Q205="Fixo",(DB205-INDEX('Curva Forward'!$C$5:$AN$13,MATCH(CONCATENATE(BD_COMERCIAL!$K205," ",BD_COMERCIAL!$L205),'Curva Forward'!$B$5:$B$13,0),MATCH(FZ$4,'Curva Forward'!$C$4:$AN$4,0))),DB205)</f>
        <v>0</v>
      </c>
      <c r="GA205" s="200">
        <f>AO205*AO$2*IF($FC205="V",1,-1)*IF($Q205="Fixo",(DC205-INDEX('Curva Forward'!$C$5:$AN$13,MATCH(CONCATENATE(BD_COMERCIAL!$K205," ",BD_COMERCIAL!$L205),'Curva Forward'!$B$5:$B$13,0),MATCH(GA$4,'Curva Forward'!$C$4:$AN$4,0))),DC205)</f>
        <v>0</v>
      </c>
      <c r="GB205" s="200">
        <f>AP205*AP$2*IF($FC205="V",1,-1)*IF($Q205="Fixo",(DD205-INDEX('Curva Forward'!$C$5:$AN$13,MATCH(CONCATENATE(BD_COMERCIAL!$K205," ",BD_COMERCIAL!$L205),'Curva Forward'!$B$5:$B$13,0),MATCH(GB$4,'Curva Forward'!$C$4:$AN$4,0))),DD205)</f>
        <v>0</v>
      </c>
      <c r="GC205" s="200">
        <f>AQ205*AQ$2*IF($FC205="V",1,-1)*IF($Q205="Fixo",(DE205-INDEX('Curva Forward'!$C$5:$AN$13,MATCH(CONCATENATE(BD_COMERCIAL!$K205," ",BD_COMERCIAL!$L205),'Curva Forward'!$B$5:$B$13,0),MATCH(GC$4,'Curva Forward'!$C$4:$AN$4,0))),DE205)</f>
        <v>0</v>
      </c>
      <c r="GD205" s="200">
        <f>AR205*AR$2*IF($FC205="V",1,-1)*IF($Q205="Fixo",(DF205-INDEX('Curva Forward'!$C$5:$AN$13,MATCH(CONCATENATE(BD_COMERCIAL!$K205," ",BD_COMERCIAL!$L205),'Curva Forward'!$B$5:$B$13,0),MATCH(GD$4,'Curva Forward'!$C$4:$AN$4,0))),DF205)</f>
        <v>0</v>
      </c>
      <c r="GE205" s="200">
        <f>AS205*AS$2*IF($FC205="V",1,-1)*IF($Q205="Fixo",(DG205-INDEX('Curva Forward'!$C$5:$AN$13,MATCH(CONCATENATE(BD_COMERCIAL!$K205," ",BD_COMERCIAL!$L205),'Curva Forward'!$B$5:$B$13,0),MATCH(GE$4,'Curva Forward'!$C$4:$AN$4,0))),DG205)</f>
        <v>0</v>
      </c>
      <c r="GF205" s="200">
        <f>AT205*AT$2*IF($FC205="V",1,-1)*IF($Q205="Fixo",(DH205-INDEX('Curva Forward'!$C$5:$AN$13,MATCH(CONCATENATE(BD_COMERCIAL!$K205," ",BD_COMERCIAL!$L205),'Curva Forward'!$B$5:$B$13,0),MATCH(GF$4,'Curva Forward'!$C$4:$AN$4,0))),DH205)</f>
        <v>0</v>
      </c>
      <c r="GG205" s="200">
        <f>AU205*AU$2*IF($FC205="V",1,-1)*IF($Q205="Fixo",(DI205-INDEX('Curva Forward'!$C$5:$AN$13,MATCH(CONCATENATE(BD_COMERCIAL!$K205," ",BD_COMERCIAL!$L205),'Curva Forward'!$B$5:$B$13,0),MATCH(GG$4,'Curva Forward'!$C$4:$AN$4,0))),DI205)</f>
        <v>0</v>
      </c>
      <c r="GH205" s="200">
        <f>AV205*AV$2*IF($FC205="V",1,-1)*IF($Q205="Fixo",(DJ205-INDEX('Curva Forward'!$C$5:$AN$13,MATCH(CONCATENATE(BD_COMERCIAL!$K205," ",BD_COMERCIAL!$L205),'Curva Forward'!$B$5:$B$13,0),MATCH(GH$4,'Curva Forward'!$C$4:$AN$4,0))),DJ205)</f>
        <v>0</v>
      </c>
      <c r="GI205" s="200">
        <f>AW205*AW$2*IF($FC205="V",1,-1)*IF($Q205="Fixo",(DK205-INDEX('Curva Forward'!$C$5:$AN$13,MATCH(CONCATENATE(BD_COMERCIAL!$K205," ",BD_COMERCIAL!$L205),'Curva Forward'!$B$5:$B$13,0),MATCH(GI$4,'Curva Forward'!$C$4:$AN$4,0))),DK205)</f>
        <v>0</v>
      </c>
      <c r="GJ205" s="200">
        <f>AX205*AX$2*IF($FC205="V",1,-1)*IF($Q205="Fixo",(DL205-INDEX('Curva Forward'!$C$5:$AN$13,MATCH(CONCATENATE(BD_COMERCIAL!$K205," ",BD_COMERCIAL!$L205),'Curva Forward'!$B$5:$B$13,0),MATCH(GJ$4,'Curva Forward'!$C$4:$AN$4,0))),DL205)</f>
        <v>0</v>
      </c>
      <c r="GK205" s="200">
        <f>AY205*AY$2*IF($FC205="V",1,-1)*IF($Q205="Fixo",(DM205-INDEX('Curva Forward'!$C$5:$AN$13,MATCH(CONCATENATE(BD_COMERCIAL!$K205," ",BD_COMERCIAL!$L205),'Curva Forward'!$B$5:$B$13,0),MATCH(GK$4,'Curva Forward'!$C$4:$AN$4,0))),DM205)</f>
        <v>0</v>
      </c>
      <c r="GL205" s="200">
        <f>IF(EZ205="",0,CL205*CL$2*IF($FC205="V",1,-1)*IF($Q205="Fixo",(EZ205-INDEX('Curva Forward'!$C$5:$AN$13,MATCH(CONCATENATE(BD_COMERCIAL!$K205," ",BD_COMERCIAL!$L205),'Curva Forward'!$B$5:$B$13,0),MATCH(GL$4,'Curva Forward'!$C$4:$AN$4,0))),EZ205))</f>
        <v>0</v>
      </c>
      <c r="GM205" s="200">
        <f>IF(FA205="",0,CM205*CM$2*IF($FC205="V",1,-1)*IF($Q205="Fixo",(FA205-INDEX('Curva Forward'!$C$5:$AN$13,MATCH(CONCATENATE(BD_COMERCIAL!$K205," ",BD_COMERCIAL!$L205),'Curva Forward'!$B$5:$B$13,0),MATCH(GM$4,'Curva Forward'!$C$4:$AN$4,0))),FA205))</f>
        <v>0</v>
      </c>
      <c r="GN205" s="200">
        <f>IF(FB205="",0,CN205*CN$2*IF($FC205="V",1,-1)*IF($Q205="Fixo",(FB205-INDEX('Curva Forward'!$C$5:$AN$13,MATCH(CONCATENATE(BD_COMERCIAL!$K205," ",BD_COMERCIAL!$L205),'Curva Forward'!$B$5:$B$13,0),MATCH(GN$4,'Curva Forward'!$C$4:$AN$4,0))),FB205))</f>
        <v>0</v>
      </c>
      <c r="GO205" s="201">
        <f t="shared" ca="1" si="78"/>
        <v>0</v>
      </c>
      <c r="GP205" s="201">
        <f t="shared" ca="1" si="79"/>
        <v>0</v>
      </c>
    </row>
    <row r="206" spans="1:198" s="117" customFormat="1" x14ac:dyDescent="0.25">
      <c r="A206" s="6"/>
      <c r="B206" s="7" t="s">
        <v>554</v>
      </c>
      <c r="C206" s="8">
        <v>44585</v>
      </c>
      <c r="D206" s="9" t="s">
        <v>124</v>
      </c>
      <c r="E206" s="9" t="s">
        <v>125</v>
      </c>
      <c r="F206" s="113">
        <v>3780401000108</v>
      </c>
      <c r="G206" s="10" t="s">
        <v>146</v>
      </c>
      <c r="H206" s="113">
        <v>3984862000194</v>
      </c>
      <c r="I206" s="9" t="s">
        <v>126</v>
      </c>
      <c r="J206" s="166" t="s">
        <v>555</v>
      </c>
      <c r="K206" s="10" t="s">
        <v>127</v>
      </c>
      <c r="L206" s="84" t="s">
        <v>22</v>
      </c>
      <c r="M206" s="11">
        <v>44593</v>
      </c>
      <c r="N206" s="12">
        <v>44620</v>
      </c>
      <c r="O206" s="10">
        <v>5</v>
      </c>
      <c r="P206" s="84">
        <v>70</v>
      </c>
      <c r="Q206" s="84" t="s">
        <v>128</v>
      </c>
      <c r="R206" s="10" t="s">
        <v>129</v>
      </c>
      <c r="S206" s="14" t="s">
        <v>135</v>
      </c>
      <c r="T206" s="11"/>
      <c r="U206" s="12"/>
      <c r="V206" s="257" t="str">
        <f ca="1">IF(U206="","",
IF(U206="NA","",
IFERROR(VLOOKUP(EOMONTH(M206,-2)+1,IPCA!$A:$B,2,0),
VLOOKUP(EOMONTH(TODAY(),-2)+1,IPCA!$A:$B,2,0))/
VLOOKUP(EOMONTH(U206,-2)+1,IPCA!$A:$B,2,0)*
P206))</f>
        <v/>
      </c>
      <c r="W206" s="84"/>
      <c r="X206" s="13" t="s">
        <v>133</v>
      </c>
      <c r="Y206" s="166"/>
      <c r="Z206" s="107"/>
      <c r="AA206" s="108"/>
      <c r="AB206" s="15"/>
      <c r="AC206">
        <v>5</v>
      </c>
      <c r="AD206"/>
      <c r="AE206"/>
      <c r="AF206"/>
      <c r="AG206"/>
      <c r="AH206"/>
      <c r="AI206"/>
      <c r="AJ206"/>
      <c r="AK206"/>
      <c r="AL206"/>
      <c r="AM206" s="6"/>
      <c r="AN206" s="15"/>
      <c r="AO206"/>
      <c r="AP206"/>
      <c r="AQ206"/>
      <c r="AR206"/>
      <c r="AS206"/>
      <c r="AT206"/>
      <c r="AU206"/>
      <c r="AV206"/>
      <c r="AW206"/>
      <c r="AX206"/>
      <c r="AY206" s="6"/>
      <c r="AZ206" s="15"/>
      <c r="BA206"/>
      <c r="BB206"/>
      <c r="BC206"/>
      <c r="BD206"/>
      <c r="BE206"/>
      <c r="BF206"/>
      <c r="BG206"/>
      <c r="BH206"/>
      <c r="BI206"/>
      <c r="BJ206"/>
      <c r="BK206" s="6"/>
      <c r="BL206" s="15"/>
      <c r="BM206"/>
      <c r="BN206"/>
      <c r="BO206"/>
      <c r="BP206"/>
      <c r="BQ206"/>
      <c r="BR206"/>
      <c r="BS206"/>
      <c r="BT206"/>
      <c r="BU206"/>
      <c r="BV206"/>
      <c r="BW206" s="6"/>
      <c r="BX206" s="15"/>
      <c r="BY206"/>
      <c r="BZ206"/>
      <c r="CA206"/>
      <c r="CB206"/>
      <c r="CC206"/>
      <c r="CD206"/>
      <c r="CE206"/>
      <c r="CF206"/>
      <c r="CG206"/>
      <c r="CH206"/>
      <c r="CI206" s="6"/>
      <c r="CJ206" s="16">
        <f t="shared" si="63"/>
        <v>0.38356164383561642</v>
      </c>
      <c r="CK206" s="16" t="str">
        <f t="shared" si="64"/>
        <v/>
      </c>
      <c r="CL206" s="16" t="str">
        <f t="shared" si="65"/>
        <v/>
      </c>
      <c r="CM206" s="16" t="str">
        <f t="shared" si="66"/>
        <v/>
      </c>
      <c r="CN206" s="16" t="str">
        <f t="shared" si="67"/>
        <v/>
      </c>
      <c r="CO206" s="18"/>
      <c r="CP206" s="15"/>
      <c r="CQ206">
        <v>70</v>
      </c>
      <c r="CR206"/>
      <c r="CS206"/>
      <c r="CT206"/>
      <c r="CU206"/>
      <c r="CV206"/>
      <c r="CW206"/>
      <c r="CX206"/>
      <c r="CY206"/>
      <c r="CZ206"/>
      <c r="DA206" s="6"/>
      <c r="DB206" s="15"/>
      <c r="DC206"/>
      <c r="DD206"/>
      <c r="DE206"/>
      <c r="DF206"/>
      <c r="DG206"/>
      <c r="DH206"/>
      <c r="DI206"/>
      <c r="DJ206"/>
      <c r="DK206"/>
      <c r="DL206"/>
      <c r="DM206" s="6"/>
      <c r="DN206" s="15"/>
      <c r="DO206"/>
      <c r="DP206"/>
      <c r="DQ206"/>
      <c r="DR206"/>
      <c r="DS206"/>
      <c r="DT206"/>
      <c r="DU206"/>
      <c r="DV206"/>
      <c r="DW206"/>
      <c r="DX206"/>
      <c r="DY206" s="6"/>
      <c r="DZ206" s="15"/>
      <c r="EA206"/>
      <c r="EB206"/>
      <c r="EC206"/>
      <c r="ED206"/>
      <c r="EE206"/>
      <c r="EF206"/>
      <c r="EG206"/>
      <c r="EH206"/>
      <c r="EI206"/>
      <c r="EJ206"/>
      <c r="EK206" s="6"/>
      <c r="EL206" s="15"/>
      <c r="EM206"/>
      <c r="EN206"/>
      <c r="EO206"/>
      <c r="EP206"/>
      <c r="EQ206"/>
      <c r="ER206"/>
      <c r="ES206"/>
      <c r="ET206"/>
      <c r="EU206"/>
      <c r="EV206"/>
      <c r="EW206" s="6"/>
      <c r="EX206" s="16">
        <f t="shared" si="68"/>
        <v>5.3698630136986303</v>
      </c>
      <c r="EY206" s="16" t="str">
        <f t="shared" si="69"/>
        <v/>
      </c>
      <c r="EZ206" s="16" t="str">
        <f t="shared" si="70"/>
        <v/>
      </c>
      <c r="FA206" s="16" t="str">
        <f t="shared" si="71"/>
        <v/>
      </c>
      <c r="FB206" s="160" t="str">
        <f t="shared" si="72"/>
        <v/>
      </c>
      <c r="FC206" t="s">
        <v>204</v>
      </c>
      <c r="FD206" s="20" t="s">
        <v>126</v>
      </c>
      <c r="FF206" s="209" t="s">
        <v>206</v>
      </c>
      <c r="FH206" s="284">
        <f t="shared" ca="1" si="73"/>
        <v>0</v>
      </c>
      <c r="FI206" s="208">
        <f t="shared" si="74"/>
        <v>0.9</v>
      </c>
      <c r="FJ206"/>
      <c r="FK206" t="str">
        <f t="shared" si="75"/>
        <v>Votener - Votorantim Comercializadora de Energia Ltda</v>
      </c>
      <c r="FL206" s="201">
        <f t="shared" ca="1" si="76"/>
        <v>43680</v>
      </c>
      <c r="FM206" s="201">
        <f t="shared" ca="1" si="77"/>
        <v>0</v>
      </c>
      <c r="FN206" s="200">
        <f>AB206*AB$2*IF($FC206="V",1,-1)*IF($Q206="Fixo",(CP206-INDEX('Curva Forward'!$C$5:$AN$13,MATCH(CONCATENATE(BD_COMERCIAL!$K206," ",BD_COMERCIAL!$L206),'Curva Forward'!$B$5:$B$13,0),MATCH(FN$4,'Curva Forward'!$C$4:$AN$4,0))),CP206)</f>
        <v>0</v>
      </c>
      <c r="FO206" s="200">
        <f>AC206*AC$2*IF($FC206="V",1,-1)*IF($Q206="Fixo",(CQ206-INDEX('Curva Forward'!$C$5:$AN$13,MATCH(CONCATENATE(BD_COMERCIAL!$K206," ",BD_COMERCIAL!$L206),'Curva Forward'!$B$5:$B$13,0),MATCH(FO$4,'Curva Forward'!$C$4:$AN$4,0))),CQ206)</f>
        <v>43680</v>
      </c>
      <c r="FP206" s="200">
        <f>AD206*AD$2*IF($FC206="V",1,-1)*IF($Q206="Fixo",(CR206-INDEX('Curva Forward'!$C$5:$AN$13,MATCH(CONCATENATE(BD_COMERCIAL!$K206," ",BD_COMERCIAL!$L206),'Curva Forward'!$B$5:$B$13,0),MATCH(FP$4,'Curva Forward'!$C$4:$AN$4,0))),CR206)</f>
        <v>0</v>
      </c>
      <c r="FQ206" s="200">
        <f>AE206*AE$2*IF($FC206="V",1,-1)*IF($Q206="Fixo",(CS206-INDEX('Curva Forward'!$C$5:$AN$13,MATCH(CONCATENATE(BD_COMERCIAL!$K206," ",BD_COMERCIAL!$L206),'Curva Forward'!$B$5:$B$13,0),MATCH(FQ$4,'Curva Forward'!$C$4:$AN$4,0))),CS206)</f>
        <v>0</v>
      </c>
      <c r="FR206" s="200">
        <f>AF206*AF$2*IF($FC206="V",1,-1)*IF($Q206="Fixo",(CT206-INDEX('Curva Forward'!$C$5:$AN$13,MATCH(CONCATENATE(BD_COMERCIAL!$K206," ",BD_COMERCIAL!$L206),'Curva Forward'!$B$5:$B$13,0),MATCH(FR$4,'Curva Forward'!$C$4:$AN$4,0))),CT206)</f>
        <v>0</v>
      </c>
      <c r="FS206" s="200">
        <f>AG206*AG$2*IF($FC206="V",1,-1)*IF($Q206="Fixo",(CU206-INDEX('Curva Forward'!$C$5:$AN$13,MATCH(CONCATENATE(BD_COMERCIAL!$K206," ",BD_COMERCIAL!$L206),'Curva Forward'!$B$5:$B$13,0),MATCH(FS$4,'Curva Forward'!$C$4:$AN$4,0))),CU206)</f>
        <v>0</v>
      </c>
      <c r="FT206" s="200">
        <f>AH206*AH$2*IF($FC206="V",1,-1)*IF($Q206="Fixo",(CV206-INDEX('Curva Forward'!$C$5:$AN$13,MATCH(CONCATENATE(BD_COMERCIAL!$K206," ",BD_COMERCIAL!$L206),'Curva Forward'!$B$5:$B$13,0),MATCH(FT$4,'Curva Forward'!$C$4:$AN$4,0))),CV206)</f>
        <v>0</v>
      </c>
      <c r="FU206" s="200">
        <f>AI206*AI$2*IF($FC206="V",1,-1)*IF($Q206="Fixo",(CW206-INDEX('Curva Forward'!$C$5:$AN$13,MATCH(CONCATENATE(BD_COMERCIAL!$K206," ",BD_COMERCIAL!$L206),'Curva Forward'!$B$5:$B$13,0),MATCH(FU$4,'Curva Forward'!$C$4:$AN$4,0))),CW206)</f>
        <v>0</v>
      </c>
      <c r="FV206" s="200">
        <f>AJ206*AJ$2*IF($FC206="V",1,-1)*IF($Q206="Fixo",(CX206-INDEX('Curva Forward'!$C$5:$AN$13,MATCH(CONCATENATE(BD_COMERCIAL!$K206," ",BD_COMERCIAL!$L206),'Curva Forward'!$B$5:$B$13,0),MATCH(FV$4,'Curva Forward'!$C$4:$AN$4,0))),CX206)</f>
        <v>0</v>
      </c>
      <c r="FW206" s="200">
        <f>AK206*AK$2*IF($FC206="V",1,-1)*IF($Q206="Fixo",(CY206-INDEX('Curva Forward'!$C$5:$AN$13,MATCH(CONCATENATE(BD_COMERCIAL!$K206," ",BD_COMERCIAL!$L206),'Curva Forward'!$B$5:$B$13,0),MATCH(FW$4,'Curva Forward'!$C$4:$AN$4,0))),CY206)</f>
        <v>0</v>
      </c>
      <c r="FX206" s="200">
        <f>AL206*AL$2*IF($FC206="V",1,-1)*IF($Q206="Fixo",(CZ206-INDEX('Curva Forward'!$C$5:$AN$13,MATCH(CONCATENATE(BD_COMERCIAL!$K206," ",BD_COMERCIAL!$L206),'Curva Forward'!$B$5:$B$13,0),MATCH(FX$4,'Curva Forward'!$C$4:$AN$4,0))),CZ206)</f>
        <v>0</v>
      </c>
      <c r="FY206" s="200">
        <f>AM206*AM$2*IF($FC206="V",1,-1)*IF($Q206="Fixo",(DA206-INDEX('Curva Forward'!$C$5:$AN$13,MATCH(CONCATENATE(BD_COMERCIAL!$K206," ",BD_COMERCIAL!$L206),'Curva Forward'!$B$5:$B$13,0),MATCH(FY$4,'Curva Forward'!$C$4:$AN$4,0))),DA206)</f>
        <v>0</v>
      </c>
      <c r="FZ206" s="200">
        <f>AN206*AN$2*IF($FC206="V",1,-1)*IF($Q206="Fixo",(DB206-INDEX('Curva Forward'!$C$5:$AN$13,MATCH(CONCATENATE(BD_COMERCIAL!$K206," ",BD_COMERCIAL!$L206),'Curva Forward'!$B$5:$B$13,0),MATCH(FZ$4,'Curva Forward'!$C$4:$AN$4,0))),DB206)</f>
        <v>0</v>
      </c>
      <c r="GA206" s="200">
        <f>AO206*AO$2*IF($FC206="V",1,-1)*IF($Q206="Fixo",(DC206-INDEX('Curva Forward'!$C$5:$AN$13,MATCH(CONCATENATE(BD_COMERCIAL!$K206," ",BD_COMERCIAL!$L206),'Curva Forward'!$B$5:$B$13,0),MATCH(GA$4,'Curva Forward'!$C$4:$AN$4,0))),DC206)</f>
        <v>0</v>
      </c>
      <c r="GB206" s="200">
        <f>AP206*AP$2*IF($FC206="V",1,-1)*IF($Q206="Fixo",(DD206-INDEX('Curva Forward'!$C$5:$AN$13,MATCH(CONCATENATE(BD_COMERCIAL!$K206," ",BD_COMERCIAL!$L206),'Curva Forward'!$B$5:$B$13,0),MATCH(GB$4,'Curva Forward'!$C$4:$AN$4,0))),DD206)</f>
        <v>0</v>
      </c>
      <c r="GC206" s="200">
        <f>AQ206*AQ$2*IF($FC206="V",1,-1)*IF($Q206="Fixo",(DE206-INDEX('Curva Forward'!$C$5:$AN$13,MATCH(CONCATENATE(BD_COMERCIAL!$K206," ",BD_COMERCIAL!$L206),'Curva Forward'!$B$5:$B$13,0),MATCH(GC$4,'Curva Forward'!$C$4:$AN$4,0))),DE206)</f>
        <v>0</v>
      </c>
      <c r="GD206" s="200">
        <f>AR206*AR$2*IF($FC206="V",1,-1)*IF($Q206="Fixo",(DF206-INDEX('Curva Forward'!$C$5:$AN$13,MATCH(CONCATENATE(BD_COMERCIAL!$K206," ",BD_COMERCIAL!$L206),'Curva Forward'!$B$5:$B$13,0),MATCH(GD$4,'Curva Forward'!$C$4:$AN$4,0))),DF206)</f>
        <v>0</v>
      </c>
      <c r="GE206" s="200">
        <f>AS206*AS$2*IF($FC206="V",1,-1)*IF($Q206="Fixo",(DG206-INDEX('Curva Forward'!$C$5:$AN$13,MATCH(CONCATENATE(BD_COMERCIAL!$K206," ",BD_COMERCIAL!$L206),'Curva Forward'!$B$5:$B$13,0),MATCH(GE$4,'Curva Forward'!$C$4:$AN$4,0))),DG206)</f>
        <v>0</v>
      </c>
      <c r="GF206" s="200">
        <f>AT206*AT$2*IF($FC206="V",1,-1)*IF($Q206="Fixo",(DH206-INDEX('Curva Forward'!$C$5:$AN$13,MATCH(CONCATENATE(BD_COMERCIAL!$K206," ",BD_COMERCIAL!$L206),'Curva Forward'!$B$5:$B$13,0),MATCH(GF$4,'Curva Forward'!$C$4:$AN$4,0))),DH206)</f>
        <v>0</v>
      </c>
      <c r="GG206" s="200">
        <f>AU206*AU$2*IF($FC206="V",1,-1)*IF($Q206="Fixo",(DI206-INDEX('Curva Forward'!$C$5:$AN$13,MATCH(CONCATENATE(BD_COMERCIAL!$K206," ",BD_COMERCIAL!$L206),'Curva Forward'!$B$5:$B$13,0),MATCH(GG$4,'Curva Forward'!$C$4:$AN$4,0))),DI206)</f>
        <v>0</v>
      </c>
      <c r="GH206" s="200">
        <f>AV206*AV$2*IF($FC206="V",1,-1)*IF($Q206="Fixo",(DJ206-INDEX('Curva Forward'!$C$5:$AN$13,MATCH(CONCATENATE(BD_COMERCIAL!$K206," ",BD_COMERCIAL!$L206),'Curva Forward'!$B$5:$B$13,0),MATCH(GH$4,'Curva Forward'!$C$4:$AN$4,0))),DJ206)</f>
        <v>0</v>
      </c>
      <c r="GI206" s="200">
        <f>AW206*AW$2*IF($FC206="V",1,-1)*IF($Q206="Fixo",(DK206-INDEX('Curva Forward'!$C$5:$AN$13,MATCH(CONCATENATE(BD_COMERCIAL!$K206," ",BD_COMERCIAL!$L206),'Curva Forward'!$B$5:$B$13,0),MATCH(GI$4,'Curva Forward'!$C$4:$AN$4,0))),DK206)</f>
        <v>0</v>
      </c>
      <c r="GJ206" s="200">
        <f>AX206*AX$2*IF($FC206="V",1,-1)*IF($Q206="Fixo",(DL206-INDEX('Curva Forward'!$C$5:$AN$13,MATCH(CONCATENATE(BD_COMERCIAL!$K206," ",BD_COMERCIAL!$L206),'Curva Forward'!$B$5:$B$13,0),MATCH(GJ$4,'Curva Forward'!$C$4:$AN$4,0))),DL206)</f>
        <v>0</v>
      </c>
      <c r="GK206" s="200">
        <f>AY206*AY$2*IF($FC206="V",1,-1)*IF($Q206="Fixo",(DM206-INDEX('Curva Forward'!$C$5:$AN$13,MATCH(CONCATENATE(BD_COMERCIAL!$K206," ",BD_COMERCIAL!$L206),'Curva Forward'!$B$5:$B$13,0),MATCH(GK$4,'Curva Forward'!$C$4:$AN$4,0))),DM206)</f>
        <v>0</v>
      </c>
      <c r="GL206" s="200">
        <f>IF(EZ206="",0,CL206*CL$2*IF($FC206="V",1,-1)*IF($Q206="Fixo",(EZ206-INDEX('Curva Forward'!$C$5:$AN$13,MATCH(CONCATENATE(BD_COMERCIAL!$K206," ",BD_COMERCIAL!$L206),'Curva Forward'!$B$5:$B$13,0),MATCH(GL$4,'Curva Forward'!$C$4:$AN$4,0))),EZ206))</f>
        <v>0</v>
      </c>
      <c r="GM206" s="200">
        <f>IF(FA206="",0,CM206*CM$2*IF($FC206="V",1,-1)*IF($Q206="Fixo",(FA206-INDEX('Curva Forward'!$C$5:$AN$13,MATCH(CONCATENATE(BD_COMERCIAL!$K206," ",BD_COMERCIAL!$L206),'Curva Forward'!$B$5:$B$13,0),MATCH(GM$4,'Curva Forward'!$C$4:$AN$4,0))),FA206))</f>
        <v>0</v>
      </c>
      <c r="GN206" s="200">
        <f>IF(FB206="",0,CN206*CN$2*IF($FC206="V",1,-1)*IF($Q206="Fixo",(FB206-INDEX('Curva Forward'!$C$5:$AN$13,MATCH(CONCATENATE(BD_COMERCIAL!$K206," ",BD_COMERCIAL!$L206),'Curva Forward'!$B$5:$B$13,0),MATCH(GN$4,'Curva Forward'!$C$4:$AN$4,0))),FB206))</f>
        <v>0</v>
      </c>
      <c r="GO206" s="201">
        <f t="shared" ca="1" si="78"/>
        <v>0</v>
      </c>
      <c r="GP206" s="201">
        <f t="shared" ca="1" si="79"/>
        <v>0</v>
      </c>
    </row>
    <row r="207" spans="1:198" s="117" customFormat="1" x14ac:dyDescent="0.25">
      <c r="A207" s="6"/>
      <c r="B207" s="7" t="s">
        <v>556</v>
      </c>
      <c r="C207" s="8">
        <v>44585</v>
      </c>
      <c r="D207" s="9" t="s">
        <v>124</v>
      </c>
      <c r="E207" s="9" t="s">
        <v>125</v>
      </c>
      <c r="F207" s="113">
        <v>3780401000108</v>
      </c>
      <c r="G207" s="10" t="s">
        <v>215</v>
      </c>
      <c r="H207" s="113">
        <v>15732189000184</v>
      </c>
      <c r="I207" s="9" t="s">
        <v>126</v>
      </c>
      <c r="J207" s="166" t="s">
        <v>555</v>
      </c>
      <c r="K207" s="10" t="s">
        <v>127</v>
      </c>
      <c r="L207" s="84" t="s">
        <v>22</v>
      </c>
      <c r="M207" s="11">
        <v>44593</v>
      </c>
      <c r="N207" s="12">
        <v>44620</v>
      </c>
      <c r="O207" s="10">
        <v>10</v>
      </c>
      <c r="P207" s="84">
        <v>70</v>
      </c>
      <c r="Q207" s="84" t="s">
        <v>128</v>
      </c>
      <c r="R207" s="10" t="s">
        <v>129</v>
      </c>
      <c r="S207" s="14" t="s">
        <v>135</v>
      </c>
      <c r="T207" s="11"/>
      <c r="U207" s="12"/>
      <c r="V207" s="257" t="str">
        <f ca="1">IF(U207="","",
IF(U207="NA","",
IFERROR(VLOOKUP(EOMONTH(M207,-2)+1,IPCA!$A:$B,2,0),
VLOOKUP(EOMONTH(TODAY(),-2)+1,IPCA!$A:$B,2,0))/
VLOOKUP(EOMONTH(U207,-2)+1,IPCA!$A:$B,2,0)*
P207))</f>
        <v/>
      </c>
      <c r="W207" s="84"/>
      <c r="X207" s="13" t="s">
        <v>133</v>
      </c>
      <c r="Y207" s="166"/>
      <c r="Z207" s="107"/>
      <c r="AA207" s="108"/>
      <c r="AB207" s="15"/>
      <c r="AC207">
        <v>10</v>
      </c>
      <c r="AD207"/>
      <c r="AE207"/>
      <c r="AF207"/>
      <c r="AG207"/>
      <c r="AH207"/>
      <c r="AI207"/>
      <c r="AJ207"/>
      <c r="AK207"/>
      <c r="AL207"/>
      <c r="AM207" s="6"/>
      <c r="AN207" s="15"/>
      <c r="AO207"/>
      <c r="AP207"/>
      <c r="AQ207"/>
      <c r="AR207"/>
      <c r="AS207"/>
      <c r="AT207"/>
      <c r="AU207"/>
      <c r="AV207"/>
      <c r="AW207"/>
      <c r="AX207"/>
      <c r="AY207" s="6"/>
      <c r="AZ207" s="15"/>
      <c r="BA207"/>
      <c r="BB207"/>
      <c r="BC207"/>
      <c r="BD207"/>
      <c r="BE207"/>
      <c r="BF207"/>
      <c r="BG207"/>
      <c r="BH207"/>
      <c r="BI207"/>
      <c r="BJ207"/>
      <c r="BK207" s="6"/>
      <c r="BL207" s="15"/>
      <c r="BM207"/>
      <c r="BN207"/>
      <c r="BO207"/>
      <c r="BP207"/>
      <c r="BQ207"/>
      <c r="BR207"/>
      <c r="BS207"/>
      <c r="BT207"/>
      <c r="BU207"/>
      <c r="BV207"/>
      <c r="BW207" s="6"/>
      <c r="BX207" s="15"/>
      <c r="BY207"/>
      <c r="BZ207"/>
      <c r="CA207"/>
      <c r="CB207"/>
      <c r="CC207"/>
      <c r="CD207"/>
      <c r="CE207"/>
      <c r="CF207"/>
      <c r="CG207"/>
      <c r="CH207"/>
      <c r="CI207" s="6"/>
      <c r="CJ207" s="16">
        <f t="shared" si="63"/>
        <v>0.76712328767123283</v>
      </c>
      <c r="CK207" s="16" t="str">
        <f t="shared" si="64"/>
        <v/>
      </c>
      <c r="CL207" s="16" t="str">
        <f t="shared" si="65"/>
        <v/>
      </c>
      <c r="CM207" s="16" t="str">
        <f t="shared" si="66"/>
        <v/>
      </c>
      <c r="CN207" s="16" t="str">
        <f t="shared" si="67"/>
        <v/>
      </c>
      <c r="CO207" s="18"/>
      <c r="CP207" s="15"/>
      <c r="CQ207">
        <v>70</v>
      </c>
      <c r="CR207"/>
      <c r="CS207"/>
      <c r="CT207"/>
      <c r="CU207"/>
      <c r="CV207"/>
      <c r="CW207"/>
      <c r="CX207"/>
      <c r="CY207"/>
      <c r="CZ207"/>
      <c r="DA207" s="6"/>
      <c r="DB207" s="15"/>
      <c r="DC207"/>
      <c r="DD207"/>
      <c r="DE207"/>
      <c r="DF207"/>
      <c r="DG207"/>
      <c r="DH207"/>
      <c r="DI207"/>
      <c r="DJ207"/>
      <c r="DK207"/>
      <c r="DL207"/>
      <c r="DM207" s="6"/>
      <c r="DN207" s="15"/>
      <c r="DO207"/>
      <c r="DP207"/>
      <c r="DQ207"/>
      <c r="DR207"/>
      <c r="DS207"/>
      <c r="DT207"/>
      <c r="DU207"/>
      <c r="DV207"/>
      <c r="DW207"/>
      <c r="DX207"/>
      <c r="DY207" s="6"/>
      <c r="DZ207" s="15"/>
      <c r="EA207"/>
      <c r="EB207"/>
      <c r="EC207"/>
      <c r="ED207"/>
      <c r="EE207"/>
      <c r="EF207"/>
      <c r="EG207"/>
      <c r="EH207"/>
      <c r="EI207"/>
      <c r="EJ207"/>
      <c r="EK207" s="6"/>
      <c r="EL207" s="15"/>
      <c r="EM207"/>
      <c r="EN207"/>
      <c r="EO207"/>
      <c r="EP207"/>
      <c r="EQ207"/>
      <c r="ER207"/>
      <c r="ES207"/>
      <c r="ET207"/>
      <c r="EU207"/>
      <c r="EV207"/>
      <c r="EW207" s="6"/>
      <c r="EX207" s="16">
        <f t="shared" si="68"/>
        <v>5.3698630136986303</v>
      </c>
      <c r="EY207" s="16" t="str">
        <f t="shared" si="69"/>
        <v/>
      </c>
      <c r="EZ207" s="16" t="str">
        <f t="shared" si="70"/>
        <v/>
      </c>
      <c r="FA207" s="16" t="str">
        <f t="shared" si="71"/>
        <v/>
      </c>
      <c r="FB207" s="160" t="str">
        <f t="shared" si="72"/>
        <v/>
      </c>
      <c r="FC207" t="s">
        <v>204</v>
      </c>
      <c r="FD207" s="20" t="s">
        <v>126</v>
      </c>
      <c r="FF207" s="209" t="s">
        <v>206</v>
      </c>
      <c r="FH207" s="284">
        <f t="shared" ca="1" si="73"/>
        <v>0</v>
      </c>
      <c r="FI207" s="208">
        <f t="shared" si="74"/>
        <v>0.9</v>
      </c>
      <c r="FJ207"/>
      <c r="FK207" t="str">
        <f t="shared" si="75"/>
        <v>INFINITY TRADING COMERCIALIZADORA DE ENERGIA LTDA</v>
      </c>
      <c r="FL207" s="201">
        <f t="shared" ca="1" si="76"/>
        <v>87360</v>
      </c>
      <c r="FM207" s="201">
        <f t="shared" ca="1" si="77"/>
        <v>0</v>
      </c>
      <c r="FN207" s="200">
        <f>AB207*AB$2*IF($FC207="V",1,-1)*IF($Q207="Fixo",(CP207-INDEX('Curva Forward'!$C$5:$AN$13,MATCH(CONCATENATE(BD_COMERCIAL!$K207," ",BD_COMERCIAL!$L207),'Curva Forward'!$B$5:$B$13,0),MATCH(FN$4,'Curva Forward'!$C$4:$AN$4,0))),CP207)</f>
        <v>0</v>
      </c>
      <c r="FO207" s="200">
        <f>AC207*AC$2*IF($FC207="V",1,-1)*IF($Q207="Fixo",(CQ207-INDEX('Curva Forward'!$C$5:$AN$13,MATCH(CONCATENATE(BD_COMERCIAL!$K207," ",BD_COMERCIAL!$L207),'Curva Forward'!$B$5:$B$13,0),MATCH(FO$4,'Curva Forward'!$C$4:$AN$4,0))),CQ207)</f>
        <v>87360</v>
      </c>
      <c r="FP207" s="200">
        <f>AD207*AD$2*IF($FC207="V",1,-1)*IF($Q207="Fixo",(CR207-INDEX('Curva Forward'!$C$5:$AN$13,MATCH(CONCATENATE(BD_COMERCIAL!$K207," ",BD_COMERCIAL!$L207),'Curva Forward'!$B$5:$B$13,0),MATCH(FP$4,'Curva Forward'!$C$4:$AN$4,0))),CR207)</f>
        <v>0</v>
      </c>
      <c r="FQ207" s="200">
        <f>AE207*AE$2*IF($FC207="V",1,-1)*IF($Q207="Fixo",(CS207-INDEX('Curva Forward'!$C$5:$AN$13,MATCH(CONCATENATE(BD_COMERCIAL!$K207," ",BD_COMERCIAL!$L207),'Curva Forward'!$B$5:$B$13,0),MATCH(FQ$4,'Curva Forward'!$C$4:$AN$4,0))),CS207)</f>
        <v>0</v>
      </c>
      <c r="FR207" s="200">
        <f>AF207*AF$2*IF($FC207="V",1,-1)*IF($Q207="Fixo",(CT207-INDEX('Curva Forward'!$C$5:$AN$13,MATCH(CONCATENATE(BD_COMERCIAL!$K207," ",BD_COMERCIAL!$L207),'Curva Forward'!$B$5:$B$13,0),MATCH(FR$4,'Curva Forward'!$C$4:$AN$4,0))),CT207)</f>
        <v>0</v>
      </c>
      <c r="FS207" s="200">
        <f>AG207*AG$2*IF($FC207="V",1,-1)*IF($Q207="Fixo",(CU207-INDEX('Curva Forward'!$C$5:$AN$13,MATCH(CONCATENATE(BD_COMERCIAL!$K207," ",BD_COMERCIAL!$L207),'Curva Forward'!$B$5:$B$13,0),MATCH(FS$4,'Curva Forward'!$C$4:$AN$4,0))),CU207)</f>
        <v>0</v>
      </c>
      <c r="FT207" s="200">
        <f>AH207*AH$2*IF($FC207="V",1,-1)*IF($Q207="Fixo",(CV207-INDEX('Curva Forward'!$C$5:$AN$13,MATCH(CONCATENATE(BD_COMERCIAL!$K207," ",BD_COMERCIAL!$L207),'Curva Forward'!$B$5:$B$13,0),MATCH(FT$4,'Curva Forward'!$C$4:$AN$4,0))),CV207)</f>
        <v>0</v>
      </c>
      <c r="FU207" s="200">
        <f>AI207*AI$2*IF($FC207="V",1,-1)*IF($Q207="Fixo",(CW207-INDEX('Curva Forward'!$C$5:$AN$13,MATCH(CONCATENATE(BD_COMERCIAL!$K207," ",BD_COMERCIAL!$L207),'Curva Forward'!$B$5:$B$13,0),MATCH(FU$4,'Curva Forward'!$C$4:$AN$4,0))),CW207)</f>
        <v>0</v>
      </c>
      <c r="FV207" s="200">
        <f>AJ207*AJ$2*IF($FC207="V",1,-1)*IF($Q207="Fixo",(CX207-INDEX('Curva Forward'!$C$5:$AN$13,MATCH(CONCATENATE(BD_COMERCIAL!$K207," ",BD_COMERCIAL!$L207),'Curva Forward'!$B$5:$B$13,0),MATCH(FV$4,'Curva Forward'!$C$4:$AN$4,0))),CX207)</f>
        <v>0</v>
      </c>
      <c r="FW207" s="200">
        <f>AK207*AK$2*IF($FC207="V",1,-1)*IF($Q207="Fixo",(CY207-INDEX('Curva Forward'!$C$5:$AN$13,MATCH(CONCATENATE(BD_COMERCIAL!$K207," ",BD_COMERCIAL!$L207),'Curva Forward'!$B$5:$B$13,0),MATCH(FW$4,'Curva Forward'!$C$4:$AN$4,0))),CY207)</f>
        <v>0</v>
      </c>
      <c r="FX207" s="200">
        <f>AL207*AL$2*IF($FC207="V",1,-1)*IF($Q207="Fixo",(CZ207-INDEX('Curva Forward'!$C$5:$AN$13,MATCH(CONCATENATE(BD_COMERCIAL!$K207," ",BD_COMERCIAL!$L207),'Curva Forward'!$B$5:$B$13,0),MATCH(FX$4,'Curva Forward'!$C$4:$AN$4,0))),CZ207)</f>
        <v>0</v>
      </c>
      <c r="FY207" s="200">
        <f>AM207*AM$2*IF($FC207="V",1,-1)*IF($Q207="Fixo",(DA207-INDEX('Curva Forward'!$C$5:$AN$13,MATCH(CONCATENATE(BD_COMERCIAL!$K207," ",BD_COMERCIAL!$L207),'Curva Forward'!$B$5:$B$13,0),MATCH(FY$4,'Curva Forward'!$C$4:$AN$4,0))),DA207)</f>
        <v>0</v>
      </c>
      <c r="FZ207" s="200">
        <f>AN207*AN$2*IF($FC207="V",1,-1)*IF($Q207="Fixo",(DB207-INDEX('Curva Forward'!$C$5:$AN$13,MATCH(CONCATENATE(BD_COMERCIAL!$K207," ",BD_COMERCIAL!$L207),'Curva Forward'!$B$5:$B$13,0),MATCH(FZ$4,'Curva Forward'!$C$4:$AN$4,0))),DB207)</f>
        <v>0</v>
      </c>
      <c r="GA207" s="200">
        <f>AO207*AO$2*IF($FC207="V",1,-1)*IF($Q207="Fixo",(DC207-INDEX('Curva Forward'!$C$5:$AN$13,MATCH(CONCATENATE(BD_COMERCIAL!$K207," ",BD_COMERCIAL!$L207),'Curva Forward'!$B$5:$B$13,0),MATCH(GA$4,'Curva Forward'!$C$4:$AN$4,0))),DC207)</f>
        <v>0</v>
      </c>
      <c r="GB207" s="200">
        <f>AP207*AP$2*IF($FC207="V",1,-1)*IF($Q207="Fixo",(DD207-INDEX('Curva Forward'!$C$5:$AN$13,MATCH(CONCATENATE(BD_COMERCIAL!$K207," ",BD_COMERCIAL!$L207),'Curva Forward'!$B$5:$B$13,0),MATCH(GB$4,'Curva Forward'!$C$4:$AN$4,0))),DD207)</f>
        <v>0</v>
      </c>
      <c r="GC207" s="200">
        <f>AQ207*AQ$2*IF($FC207="V",1,-1)*IF($Q207="Fixo",(DE207-INDEX('Curva Forward'!$C$5:$AN$13,MATCH(CONCATENATE(BD_COMERCIAL!$K207," ",BD_COMERCIAL!$L207),'Curva Forward'!$B$5:$B$13,0),MATCH(GC$4,'Curva Forward'!$C$4:$AN$4,0))),DE207)</f>
        <v>0</v>
      </c>
      <c r="GD207" s="200">
        <f>AR207*AR$2*IF($FC207="V",1,-1)*IF($Q207="Fixo",(DF207-INDEX('Curva Forward'!$C$5:$AN$13,MATCH(CONCATENATE(BD_COMERCIAL!$K207," ",BD_COMERCIAL!$L207),'Curva Forward'!$B$5:$B$13,0),MATCH(GD$4,'Curva Forward'!$C$4:$AN$4,0))),DF207)</f>
        <v>0</v>
      </c>
      <c r="GE207" s="200">
        <f>AS207*AS$2*IF($FC207="V",1,-1)*IF($Q207="Fixo",(DG207-INDEX('Curva Forward'!$C$5:$AN$13,MATCH(CONCATENATE(BD_COMERCIAL!$K207," ",BD_COMERCIAL!$L207),'Curva Forward'!$B$5:$B$13,0),MATCH(GE$4,'Curva Forward'!$C$4:$AN$4,0))),DG207)</f>
        <v>0</v>
      </c>
      <c r="GF207" s="200">
        <f>AT207*AT$2*IF($FC207="V",1,-1)*IF($Q207="Fixo",(DH207-INDEX('Curva Forward'!$C$5:$AN$13,MATCH(CONCATENATE(BD_COMERCIAL!$K207," ",BD_COMERCIAL!$L207),'Curva Forward'!$B$5:$B$13,0),MATCH(GF$4,'Curva Forward'!$C$4:$AN$4,0))),DH207)</f>
        <v>0</v>
      </c>
      <c r="GG207" s="200">
        <f>AU207*AU$2*IF($FC207="V",1,-1)*IF($Q207="Fixo",(DI207-INDEX('Curva Forward'!$C$5:$AN$13,MATCH(CONCATENATE(BD_COMERCIAL!$K207," ",BD_COMERCIAL!$L207),'Curva Forward'!$B$5:$B$13,0),MATCH(GG$4,'Curva Forward'!$C$4:$AN$4,0))),DI207)</f>
        <v>0</v>
      </c>
      <c r="GH207" s="200">
        <f>AV207*AV$2*IF($FC207="V",1,-1)*IF($Q207="Fixo",(DJ207-INDEX('Curva Forward'!$C$5:$AN$13,MATCH(CONCATENATE(BD_COMERCIAL!$K207," ",BD_COMERCIAL!$L207),'Curva Forward'!$B$5:$B$13,0),MATCH(GH$4,'Curva Forward'!$C$4:$AN$4,0))),DJ207)</f>
        <v>0</v>
      </c>
      <c r="GI207" s="200">
        <f>AW207*AW$2*IF($FC207="V",1,-1)*IF($Q207="Fixo",(DK207-INDEX('Curva Forward'!$C$5:$AN$13,MATCH(CONCATENATE(BD_COMERCIAL!$K207," ",BD_COMERCIAL!$L207),'Curva Forward'!$B$5:$B$13,0),MATCH(GI$4,'Curva Forward'!$C$4:$AN$4,0))),DK207)</f>
        <v>0</v>
      </c>
      <c r="GJ207" s="200">
        <f>AX207*AX$2*IF($FC207="V",1,-1)*IF($Q207="Fixo",(DL207-INDEX('Curva Forward'!$C$5:$AN$13,MATCH(CONCATENATE(BD_COMERCIAL!$K207," ",BD_COMERCIAL!$L207),'Curva Forward'!$B$5:$B$13,0),MATCH(GJ$4,'Curva Forward'!$C$4:$AN$4,0))),DL207)</f>
        <v>0</v>
      </c>
      <c r="GK207" s="200">
        <f>AY207*AY$2*IF($FC207="V",1,-1)*IF($Q207="Fixo",(DM207-INDEX('Curva Forward'!$C$5:$AN$13,MATCH(CONCATENATE(BD_COMERCIAL!$K207," ",BD_COMERCIAL!$L207),'Curva Forward'!$B$5:$B$13,0),MATCH(GK$4,'Curva Forward'!$C$4:$AN$4,0))),DM207)</f>
        <v>0</v>
      </c>
      <c r="GL207" s="200">
        <f>IF(EZ207="",0,CL207*CL$2*IF($FC207="V",1,-1)*IF($Q207="Fixo",(EZ207-INDEX('Curva Forward'!$C$5:$AN$13,MATCH(CONCATENATE(BD_COMERCIAL!$K207," ",BD_COMERCIAL!$L207),'Curva Forward'!$B$5:$B$13,0),MATCH(GL$4,'Curva Forward'!$C$4:$AN$4,0))),EZ207))</f>
        <v>0</v>
      </c>
      <c r="GM207" s="200">
        <f>IF(FA207="",0,CM207*CM$2*IF($FC207="V",1,-1)*IF($Q207="Fixo",(FA207-INDEX('Curva Forward'!$C$5:$AN$13,MATCH(CONCATENATE(BD_COMERCIAL!$K207," ",BD_COMERCIAL!$L207),'Curva Forward'!$B$5:$B$13,0),MATCH(GM$4,'Curva Forward'!$C$4:$AN$4,0))),FA207))</f>
        <v>0</v>
      </c>
      <c r="GN207" s="200">
        <f>IF(FB207="",0,CN207*CN$2*IF($FC207="V",1,-1)*IF($Q207="Fixo",(FB207-INDEX('Curva Forward'!$C$5:$AN$13,MATCH(CONCATENATE(BD_COMERCIAL!$K207," ",BD_COMERCIAL!$L207),'Curva Forward'!$B$5:$B$13,0),MATCH(GN$4,'Curva Forward'!$C$4:$AN$4,0))),FB207))</f>
        <v>0</v>
      </c>
      <c r="GO207" s="201">
        <f t="shared" ca="1" si="78"/>
        <v>0</v>
      </c>
      <c r="GP207" s="201">
        <f t="shared" ca="1" si="79"/>
        <v>0</v>
      </c>
    </row>
    <row r="208" spans="1:198" s="117" customFormat="1" x14ac:dyDescent="0.25">
      <c r="A208" s="6"/>
      <c r="B208" s="7" t="s">
        <v>557</v>
      </c>
      <c r="C208" s="8">
        <v>44585</v>
      </c>
      <c r="D208" s="9" t="s">
        <v>124</v>
      </c>
      <c r="E208" s="9" t="s">
        <v>125</v>
      </c>
      <c r="F208" s="113">
        <v>3780401000108</v>
      </c>
      <c r="G208" s="10" t="s">
        <v>215</v>
      </c>
      <c r="H208" s="113">
        <v>15732189000184</v>
      </c>
      <c r="I208" s="9" t="s">
        <v>139</v>
      </c>
      <c r="J208" s="166"/>
      <c r="K208" s="10" t="s">
        <v>127</v>
      </c>
      <c r="L208" s="84" t="s">
        <v>22</v>
      </c>
      <c r="M208" s="11">
        <v>44593</v>
      </c>
      <c r="N208" s="12">
        <v>44620</v>
      </c>
      <c r="O208" s="10">
        <v>4</v>
      </c>
      <c r="P208" s="84">
        <v>70</v>
      </c>
      <c r="Q208" s="84" t="s">
        <v>128</v>
      </c>
      <c r="R208" s="10" t="s">
        <v>129</v>
      </c>
      <c r="S208" s="14" t="s">
        <v>135</v>
      </c>
      <c r="T208" s="11"/>
      <c r="U208" s="12"/>
      <c r="V208" s="257" t="str">
        <f ca="1">IF(U208="","",
IF(U208="NA","",
IFERROR(VLOOKUP(EOMONTH(M208,-2)+1,IPCA!$A:$B,2,0),
VLOOKUP(EOMONTH(TODAY(),-2)+1,IPCA!$A:$B,2,0))/
VLOOKUP(EOMONTH(U208,-2)+1,IPCA!$A:$B,2,0)*
P208))</f>
        <v/>
      </c>
      <c r="W208" s="84"/>
      <c r="X208" s="13" t="s">
        <v>6</v>
      </c>
      <c r="Y208" s="166"/>
      <c r="Z208" s="107"/>
      <c r="AA208" s="108"/>
      <c r="AB208" s="15"/>
      <c r="AC208">
        <v>4</v>
      </c>
      <c r="AD208"/>
      <c r="AE208"/>
      <c r="AF208"/>
      <c r="AG208"/>
      <c r="AH208"/>
      <c r="AI208"/>
      <c r="AJ208"/>
      <c r="AK208"/>
      <c r="AL208"/>
      <c r="AM208" s="6"/>
      <c r="AN208" s="15"/>
      <c r="AO208"/>
      <c r="AP208"/>
      <c r="AQ208"/>
      <c r="AR208"/>
      <c r="AS208"/>
      <c r="AT208"/>
      <c r="AU208"/>
      <c r="AV208"/>
      <c r="AW208"/>
      <c r="AX208"/>
      <c r="AY208" s="6"/>
      <c r="AZ208" s="15"/>
      <c r="BA208"/>
      <c r="BB208"/>
      <c r="BC208"/>
      <c r="BD208"/>
      <c r="BE208"/>
      <c r="BF208"/>
      <c r="BG208"/>
      <c r="BH208"/>
      <c r="BI208"/>
      <c r="BJ208"/>
      <c r="BK208" s="6"/>
      <c r="BL208" s="15"/>
      <c r="BM208"/>
      <c r="BN208"/>
      <c r="BO208"/>
      <c r="BP208"/>
      <c r="BQ208"/>
      <c r="BR208"/>
      <c r="BS208"/>
      <c r="BT208"/>
      <c r="BU208"/>
      <c r="BV208"/>
      <c r="BW208" s="6"/>
      <c r="BX208" s="15"/>
      <c r="BY208"/>
      <c r="BZ208"/>
      <c r="CA208"/>
      <c r="CB208"/>
      <c r="CC208"/>
      <c r="CD208"/>
      <c r="CE208"/>
      <c r="CF208"/>
      <c r="CG208"/>
      <c r="CH208"/>
      <c r="CI208" s="6"/>
      <c r="CJ208" s="16">
        <f t="shared" si="63"/>
        <v>0.30684931506849317</v>
      </c>
      <c r="CK208" s="16" t="str">
        <f t="shared" si="64"/>
        <v/>
      </c>
      <c r="CL208" s="16" t="str">
        <f t="shared" si="65"/>
        <v/>
      </c>
      <c r="CM208" s="16" t="str">
        <f t="shared" si="66"/>
        <v/>
      </c>
      <c r="CN208" s="16" t="str">
        <f t="shared" si="67"/>
        <v/>
      </c>
      <c r="CO208" s="18"/>
      <c r="CP208" s="15"/>
      <c r="CQ208">
        <v>70</v>
      </c>
      <c r="CR208"/>
      <c r="CS208"/>
      <c r="CT208"/>
      <c r="CU208"/>
      <c r="CV208"/>
      <c r="CW208"/>
      <c r="CX208"/>
      <c r="CY208"/>
      <c r="CZ208"/>
      <c r="DA208" s="6"/>
      <c r="DB208" s="15"/>
      <c r="DC208"/>
      <c r="DD208"/>
      <c r="DE208"/>
      <c r="DF208"/>
      <c r="DG208"/>
      <c r="DH208"/>
      <c r="DI208"/>
      <c r="DJ208"/>
      <c r="DK208"/>
      <c r="DL208"/>
      <c r="DM208" s="6"/>
      <c r="DN208" s="15"/>
      <c r="DO208"/>
      <c r="DP208"/>
      <c r="DQ208"/>
      <c r="DR208"/>
      <c r="DS208"/>
      <c r="DT208"/>
      <c r="DU208"/>
      <c r="DV208"/>
      <c r="DW208"/>
      <c r="DX208"/>
      <c r="DY208" s="6"/>
      <c r="DZ208" s="15"/>
      <c r="EA208"/>
      <c r="EB208"/>
      <c r="EC208"/>
      <c r="ED208"/>
      <c r="EE208"/>
      <c r="EF208"/>
      <c r="EG208"/>
      <c r="EH208"/>
      <c r="EI208"/>
      <c r="EJ208"/>
      <c r="EK208" s="6"/>
      <c r="EL208" s="15"/>
      <c r="EM208"/>
      <c r="EN208"/>
      <c r="EO208"/>
      <c r="EP208"/>
      <c r="EQ208"/>
      <c r="ER208"/>
      <c r="ES208"/>
      <c r="ET208"/>
      <c r="EU208"/>
      <c r="EV208"/>
      <c r="EW208" s="6"/>
      <c r="EX208" s="16">
        <f t="shared" si="68"/>
        <v>5.3698630136986303</v>
      </c>
      <c r="EY208" s="16" t="str">
        <f t="shared" si="69"/>
        <v/>
      </c>
      <c r="EZ208" s="16" t="str">
        <f t="shared" si="70"/>
        <v/>
      </c>
      <c r="FA208" s="16" t="str">
        <f t="shared" si="71"/>
        <v/>
      </c>
      <c r="FB208" s="160" t="str">
        <f t="shared" si="72"/>
        <v/>
      </c>
      <c r="FC208" t="s">
        <v>204</v>
      </c>
      <c r="FD208" s="20" t="s">
        <v>139</v>
      </c>
      <c r="FF208" s="209" t="s">
        <v>206</v>
      </c>
      <c r="FH208" s="284">
        <f t="shared" ca="1" si="73"/>
        <v>0</v>
      </c>
      <c r="FI208" s="208">
        <f t="shared" si="74"/>
        <v>0.9</v>
      </c>
      <c r="FJ208"/>
      <c r="FK208" t="str">
        <f t="shared" si="75"/>
        <v>INFINITY TRADING COMERCIALIZADORA DE ENERGIA LTDA</v>
      </c>
      <c r="FL208" s="201">
        <f t="shared" ca="1" si="76"/>
        <v>34944</v>
      </c>
      <c r="FM208" s="201">
        <f t="shared" ca="1" si="77"/>
        <v>0</v>
      </c>
      <c r="FN208" s="200">
        <f>AB208*AB$2*IF($FC208="V",1,-1)*IF($Q208="Fixo",(CP208-INDEX('Curva Forward'!$C$5:$AN$13,MATCH(CONCATENATE(BD_COMERCIAL!$K208," ",BD_COMERCIAL!$L208),'Curva Forward'!$B$5:$B$13,0),MATCH(FN$4,'Curva Forward'!$C$4:$AN$4,0))),CP208)</f>
        <v>0</v>
      </c>
      <c r="FO208" s="200">
        <f>AC208*AC$2*IF($FC208="V",1,-1)*IF($Q208="Fixo",(CQ208-INDEX('Curva Forward'!$C$5:$AN$13,MATCH(CONCATENATE(BD_COMERCIAL!$K208," ",BD_COMERCIAL!$L208),'Curva Forward'!$B$5:$B$13,0),MATCH(FO$4,'Curva Forward'!$C$4:$AN$4,0))),CQ208)</f>
        <v>34944</v>
      </c>
      <c r="FP208" s="200">
        <f>AD208*AD$2*IF($FC208="V",1,-1)*IF($Q208="Fixo",(CR208-INDEX('Curva Forward'!$C$5:$AN$13,MATCH(CONCATENATE(BD_COMERCIAL!$K208," ",BD_COMERCIAL!$L208),'Curva Forward'!$B$5:$B$13,0),MATCH(FP$4,'Curva Forward'!$C$4:$AN$4,0))),CR208)</f>
        <v>0</v>
      </c>
      <c r="FQ208" s="200">
        <f>AE208*AE$2*IF($FC208="V",1,-1)*IF($Q208="Fixo",(CS208-INDEX('Curva Forward'!$C$5:$AN$13,MATCH(CONCATENATE(BD_COMERCIAL!$K208," ",BD_COMERCIAL!$L208),'Curva Forward'!$B$5:$B$13,0),MATCH(FQ$4,'Curva Forward'!$C$4:$AN$4,0))),CS208)</f>
        <v>0</v>
      </c>
      <c r="FR208" s="200">
        <f>AF208*AF$2*IF($FC208="V",1,-1)*IF($Q208="Fixo",(CT208-INDEX('Curva Forward'!$C$5:$AN$13,MATCH(CONCATENATE(BD_COMERCIAL!$K208," ",BD_COMERCIAL!$L208),'Curva Forward'!$B$5:$B$13,0),MATCH(FR$4,'Curva Forward'!$C$4:$AN$4,0))),CT208)</f>
        <v>0</v>
      </c>
      <c r="FS208" s="200">
        <f>AG208*AG$2*IF($FC208="V",1,-1)*IF($Q208="Fixo",(CU208-INDEX('Curva Forward'!$C$5:$AN$13,MATCH(CONCATENATE(BD_COMERCIAL!$K208," ",BD_COMERCIAL!$L208),'Curva Forward'!$B$5:$B$13,0),MATCH(FS$4,'Curva Forward'!$C$4:$AN$4,0))),CU208)</f>
        <v>0</v>
      </c>
      <c r="FT208" s="200">
        <f>AH208*AH$2*IF($FC208="V",1,-1)*IF($Q208="Fixo",(CV208-INDEX('Curva Forward'!$C$5:$AN$13,MATCH(CONCATENATE(BD_COMERCIAL!$K208," ",BD_COMERCIAL!$L208),'Curva Forward'!$B$5:$B$13,0),MATCH(FT$4,'Curva Forward'!$C$4:$AN$4,0))),CV208)</f>
        <v>0</v>
      </c>
      <c r="FU208" s="200">
        <f>AI208*AI$2*IF($FC208="V",1,-1)*IF($Q208="Fixo",(CW208-INDEX('Curva Forward'!$C$5:$AN$13,MATCH(CONCATENATE(BD_COMERCIAL!$K208," ",BD_COMERCIAL!$L208),'Curva Forward'!$B$5:$B$13,0),MATCH(FU$4,'Curva Forward'!$C$4:$AN$4,0))),CW208)</f>
        <v>0</v>
      </c>
      <c r="FV208" s="200">
        <f>AJ208*AJ$2*IF($FC208="V",1,-1)*IF($Q208="Fixo",(CX208-INDEX('Curva Forward'!$C$5:$AN$13,MATCH(CONCATENATE(BD_COMERCIAL!$K208," ",BD_COMERCIAL!$L208),'Curva Forward'!$B$5:$B$13,0),MATCH(FV$4,'Curva Forward'!$C$4:$AN$4,0))),CX208)</f>
        <v>0</v>
      </c>
      <c r="FW208" s="200">
        <f>AK208*AK$2*IF($FC208="V",1,-1)*IF($Q208="Fixo",(CY208-INDEX('Curva Forward'!$C$5:$AN$13,MATCH(CONCATENATE(BD_COMERCIAL!$K208," ",BD_COMERCIAL!$L208),'Curva Forward'!$B$5:$B$13,0),MATCH(FW$4,'Curva Forward'!$C$4:$AN$4,0))),CY208)</f>
        <v>0</v>
      </c>
      <c r="FX208" s="200">
        <f>AL208*AL$2*IF($FC208="V",1,-1)*IF($Q208="Fixo",(CZ208-INDEX('Curva Forward'!$C$5:$AN$13,MATCH(CONCATENATE(BD_COMERCIAL!$K208," ",BD_COMERCIAL!$L208),'Curva Forward'!$B$5:$B$13,0),MATCH(FX$4,'Curva Forward'!$C$4:$AN$4,0))),CZ208)</f>
        <v>0</v>
      </c>
      <c r="FY208" s="200">
        <f>AM208*AM$2*IF($FC208="V",1,-1)*IF($Q208="Fixo",(DA208-INDEX('Curva Forward'!$C$5:$AN$13,MATCH(CONCATENATE(BD_COMERCIAL!$K208," ",BD_COMERCIAL!$L208),'Curva Forward'!$B$5:$B$13,0),MATCH(FY$4,'Curva Forward'!$C$4:$AN$4,0))),DA208)</f>
        <v>0</v>
      </c>
      <c r="FZ208" s="200">
        <f>AN208*AN$2*IF($FC208="V",1,-1)*IF($Q208="Fixo",(DB208-INDEX('Curva Forward'!$C$5:$AN$13,MATCH(CONCATENATE(BD_COMERCIAL!$K208," ",BD_COMERCIAL!$L208),'Curva Forward'!$B$5:$B$13,0),MATCH(FZ$4,'Curva Forward'!$C$4:$AN$4,0))),DB208)</f>
        <v>0</v>
      </c>
      <c r="GA208" s="200">
        <f>AO208*AO$2*IF($FC208="V",1,-1)*IF($Q208="Fixo",(DC208-INDEX('Curva Forward'!$C$5:$AN$13,MATCH(CONCATENATE(BD_COMERCIAL!$K208," ",BD_COMERCIAL!$L208),'Curva Forward'!$B$5:$B$13,0),MATCH(GA$4,'Curva Forward'!$C$4:$AN$4,0))),DC208)</f>
        <v>0</v>
      </c>
      <c r="GB208" s="200">
        <f>AP208*AP$2*IF($FC208="V",1,-1)*IF($Q208="Fixo",(DD208-INDEX('Curva Forward'!$C$5:$AN$13,MATCH(CONCATENATE(BD_COMERCIAL!$K208," ",BD_COMERCIAL!$L208),'Curva Forward'!$B$5:$B$13,0),MATCH(GB$4,'Curva Forward'!$C$4:$AN$4,0))),DD208)</f>
        <v>0</v>
      </c>
      <c r="GC208" s="200">
        <f>AQ208*AQ$2*IF($FC208="V",1,-1)*IF($Q208="Fixo",(DE208-INDEX('Curva Forward'!$C$5:$AN$13,MATCH(CONCATENATE(BD_COMERCIAL!$K208," ",BD_COMERCIAL!$L208),'Curva Forward'!$B$5:$B$13,0),MATCH(GC$4,'Curva Forward'!$C$4:$AN$4,0))),DE208)</f>
        <v>0</v>
      </c>
      <c r="GD208" s="200">
        <f>AR208*AR$2*IF($FC208="V",1,-1)*IF($Q208="Fixo",(DF208-INDEX('Curva Forward'!$C$5:$AN$13,MATCH(CONCATENATE(BD_COMERCIAL!$K208," ",BD_COMERCIAL!$L208),'Curva Forward'!$B$5:$B$13,0),MATCH(GD$4,'Curva Forward'!$C$4:$AN$4,0))),DF208)</f>
        <v>0</v>
      </c>
      <c r="GE208" s="200">
        <f>AS208*AS$2*IF($FC208="V",1,-1)*IF($Q208="Fixo",(DG208-INDEX('Curva Forward'!$C$5:$AN$13,MATCH(CONCATENATE(BD_COMERCIAL!$K208," ",BD_COMERCIAL!$L208),'Curva Forward'!$B$5:$B$13,0),MATCH(GE$4,'Curva Forward'!$C$4:$AN$4,0))),DG208)</f>
        <v>0</v>
      </c>
      <c r="GF208" s="200">
        <f>AT208*AT$2*IF($FC208="V",1,-1)*IF($Q208="Fixo",(DH208-INDEX('Curva Forward'!$C$5:$AN$13,MATCH(CONCATENATE(BD_COMERCIAL!$K208," ",BD_COMERCIAL!$L208),'Curva Forward'!$B$5:$B$13,0),MATCH(GF$4,'Curva Forward'!$C$4:$AN$4,0))),DH208)</f>
        <v>0</v>
      </c>
      <c r="GG208" s="200">
        <f>AU208*AU$2*IF($FC208="V",1,-1)*IF($Q208="Fixo",(DI208-INDEX('Curva Forward'!$C$5:$AN$13,MATCH(CONCATENATE(BD_COMERCIAL!$K208," ",BD_COMERCIAL!$L208),'Curva Forward'!$B$5:$B$13,0),MATCH(GG$4,'Curva Forward'!$C$4:$AN$4,0))),DI208)</f>
        <v>0</v>
      </c>
      <c r="GH208" s="200">
        <f>AV208*AV$2*IF($FC208="V",1,-1)*IF($Q208="Fixo",(DJ208-INDEX('Curva Forward'!$C$5:$AN$13,MATCH(CONCATENATE(BD_COMERCIAL!$K208," ",BD_COMERCIAL!$L208),'Curva Forward'!$B$5:$B$13,0),MATCH(GH$4,'Curva Forward'!$C$4:$AN$4,0))),DJ208)</f>
        <v>0</v>
      </c>
      <c r="GI208" s="200">
        <f>AW208*AW$2*IF($FC208="V",1,-1)*IF($Q208="Fixo",(DK208-INDEX('Curva Forward'!$C$5:$AN$13,MATCH(CONCATENATE(BD_COMERCIAL!$K208," ",BD_COMERCIAL!$L208),'Curva Forward'!$B$5:$B$13,0),MATCH(GI$4,'Curva Forward'!$C$4:$AN$4,0))),DK208)</f>
        <v>0</v>
      </c>
      <c r="GJ208" s="200">
        <f>AX208*AX$2*IF($FC208="V",1,-1)*IF($Q208="Fixo",(DL208-INDEX('Curva Forward'!$C$5:$AN$13,MATCH(CONCATENATE(BD_COMERCIAL!$K208," ",BD_COMERCIAL!$L208),'Curva Forward'!$B$5:$B$13,0),MATCH(GJ$4,'Curva Forward'!$C$4:$AN$4,0))),DL208)</f>
        <v>0</v>
      </c>
      <c r="GK208" s="200">
        <f>AY208*AY$2*IF($FC208="V",1,-1)*IF($Q208="Fixo",(DM208-INDEX('Curva Forward'!$C$5:$AN$13,MATCH(CONCATENATE(BD_COMERCIAL!$K208," ",BD_COMERCIAL!$L208),'Curva Forward'!$B$5:$B$13,0),MATCH(GK$4,'Curva Forward'!$C$4:$AN$4,0))),DM208)</f>
        <v>0</v>
      </c>
      <c r="GL208" s="200">
        <f>IF(EZ208="",0,CL208*CL$2*IF($FC208="V",1,-1)*IF($Q208="Fixo",(EZ208-INDEX('Curva Forward'!$C$5:$AN$13,MATCH(CONCATENATE(BD_COMERCIAL!$K208," ",BD_COMERCIAL!$L208),'Curva Forward'!$B$5:$B$13,0),MATCH(GL$4,'Curva Forward'!$C$4:$AN$4,0))),EZ208))</f>
        <v>0</v>
      </c>
      <c r="GM208" s="200">
        <f>IF(FA208="",0,CM208*CM$2*IF($FC208="V",1,-1)*IF($Q208="Fixo",(FA208-INDEX('Curva Forward'!$C$5:$AN$13,MATCH(CONCATENATE(BD_COMERCIAL!$K208," ",BD_COMERCIAL!$L208),'Curva Forward'!$B$5:$B$13,0),MATCH(GM$4,'Curva Forward'!$C$4:$AN$4,0))),FA208))</f>
        <v>0</v>
      </c>
      <c r="GN208" s="200">
        <f>IF(FB208="",0,CN208*CN$2*IF($FC208="V",1,-1)*IF($Q208="Fixo",(FB208-INDEX('Curva Forward'!$C$5:$AN$13,MATCH(CONCATENATE(BD_COMERCIAL!$K208," ",BD_COMERCIAL!$L208),'Curva Forward'!$B$5:$B$13,0),MATCH(GN$4,'Curva Forward'!$C$4:$AN$4,0))),FB208))</f>
        <v>0</v>
      </c>
      <c r="GO208" s="201">
        <f t="shared" ca="1" si="78"/>
        <v>0</v>
      </c>
      <c r="GP208" s="201">
        <f t="shared" ca="1" si="79"/>
        <v>0</v>
      </c>
    </row>
    <row r="209" spans="1:198" s="117" customFormat="1" x14ac:dyDescent="0.25">
      <c r="A209" s="6"/>
      <c r="B209" s="7" t="s">
        <v>558</v>
      </c>
      <c r="C209" s="8">
        <v>44585</v>
      </c>
      <c r="D209" s="9" t="s">
        <v>124</v>
      </c>
      <c r="E209" s="9" t="s">
        <v>125</v>
      </c>
      <c r="F209" s="113">
        <v>3780401000108</v>
      </c>
      <c r="G209" s="10" t="s">
        <v>202</v>
      </c>
      <c r="H209" s="113">
        <v>18483400000160</v>
      </c>
      <c r="I209" s="9" t="s">
        <v>126</v>
      </c>
      <c r="J209" s="166" t="s">
        <v>555</v>
      </c>
      <c r="K209" s="10" t="s">
        <v>127</v>
      </c>
      <c r="L209" s="84" t="s">
        <v>22</v>
      </c>
      <c r="M209" s="11">
        <v>44652</v>
      </c>
      <c r="N209" s="12">
        <v>44681</v>
      </c>
      <c r="O209" s="10">
        <v>2</v>
      </c>
      <c r="P209" s="84">
        <v>110</v>
      </c>
      <c r="Q209" s="84" t="s">
        <v>128</v>
      </c>
      <c r="R209" s="10" t="s">
        <v>129</v>
      </c>
      <c r="S209" s="14" t="s">
        <v>135</v>
      </c>
      <c r="T209" s="11"/>
      <c r="U209" s="12"/>
      <c r="V209" s="257" t="str">
        <f ca="1">IF(U209="","",
IF(U209="NA","",
IFERROR(VLOOKUP(EOMONTH(M209,-2)+1,IPCA!$A:$B,2,0),
VLOOKUP(EOMONTH(TODAY(),-2)+1,IPCA!$A:$B,2,0))/
VLOOKUP(EOMONTH(U209,-2)+1,IPCA!$A:$B,2,0)*
P209))</f>
        <v/>
      </c>
      <c r="W209" s="84"/>
      <c r="X209" s="13" t="s">
        <v>133</v>
      </c>
      <c r="Y209" s="166"/>
      <c r="Z209" s="107"/>
      <c r="AA209" s="108"/>
      <c r="AB209" s="15"/>
      <c r="AC209"/>
      <c r="AD209"/>
      <c r="AE209">
        <v>2</v>
      </c>
      <c r="AF209"/>
      <c r="AG209"/>
      <c r="AH209"/>
      <c r="AI209"/>
      <c r="AJ209"/>
      <c r="AK209"/>
      <c r="AL209"/>
      <c r="AM209" s="6"/>
      <c r="AN209" s="15"/>
      <c r="AO209"/>
      <c r="AP209"/>
      <c r="AQ209"/>
      <c r="AR209"/>
      <c r="AS209"/>
      <c r="AT209"/>
      <c r="AU209"/>
      <c r="AV209"/>
      <c r="AW209"/>
      <c r="AX209"/>
      <c r="AY209" s="6"/>
      <c r="AZ209" s="15"/>
      <c r="BA209"/>
      <c r="BB209"/>
      <c r="BC209"/>
      <c r="BD209"/>
      <c r="BE209"/>
      <c r="BF209"/>
      <c r="BG209"/>
      <c r="BH209"/>
      <c r="BI209"/>
      <c r="BJ209"/>
      <c r="BK209" s="6"/>
      <c r="BL209" s="15"/>
      <c r="BM209"/>
      <c r="BN209"/>
      <c r="BO209"/>
      <c r="BP209"/>
      <c r="BQ209"/>
      <c r="BR209"/>
      <c r="BS209"/>
      <c r="BT209"/>
      <c r="BU209"/>
      <c r="BV209"/>
      <c r="BW209" s="6"/>
      <c r="BX209" s="15"/>
      <c r="BY209"/>
      <c r="BZ209"/>
      <c r="CA209"/>
      <c r="CB209"/>
      <c r="CC209"/>
      <c r="CD209"/>
      <c r="CE209"/>
      <c r="CF209"/>
      <c r="CG209"/>
      <c r="CH209"/>
      <c r="CI209" s="6"/>
      <c r="CJ209" s="16">
        <f t="shared" si="63"/>
        <v>0.16438356164383561</v>
      </c>
      <c r="CK209" s="16" t="str">
        <f t="shared" si="64"/>
        <v/>
      </c>
      <c r="CL209" s="16" t="str">
        <f t="shared" si="65"/>
        <v/>
      </c>
      <c r="CM209" s="16" t="str">
        <f t="shared" si="66"/>
        <v/>
      </c>
      <c r="CN209" s="16" t="str">
        <f t="shared" si="67"/>
        <v/>
      </c>
      <c r="CO209" s="18"/>
      <c r="CP209" s="15"/>
      <c r="CQ209"/>
      <c r="CR209"/>
      <c r="CS209">
        <v>110</v>
      </c>
      <c r="CT209"/>
      <c r="CU209"/>
      <c r="CV209"/>
      <c r="CW209"/>
      <c r="CX209"/>
      <c r="CY209"/>
      <c r="CZ209"/>
      <c r="DA209" s="6"/>
      <c r="DB209" s="15"/>
      <c r="DC209"/>
      <c r="DD209"/>
      <c r="DE209"/>
      <c r="DF209"/>
      <c r="DG209"/>
      <c r="DH209"/>
      <c r="DI209"/>
      <c r="DJ209"/>
      <c r="DK209"/>
      <c r="DL209"/>
      <c r="DM209" s="6"/>
      <c r="DN209" s="15"/>
      <c r="DO209"/>
      <c r="DP209"/>
      <c r="DQ209"/>
      <c r="DR209"/>
      <c r="DS209"/>
      <c r="DT209"/>
      <c r="DU209"/>
      <c r="DV209"/>
      <c r="DW209"/>
      <c r="DX209"/>
      <c r="DY209" s="6"/>
      <c r="DZ209" s="15"/>
      <c r="EA209"/>
      <c r="EB209"/>
      <c r="EC209"/>
      <c r="ED209"/>
      <c r="EE209"/>
      <c r="EF209"/>
      <c r="EG209"/>
      <c r="EH209"/>
      <c r="EI209"/>
      <c r="EJ209"/>
      <c r="EK209" s="6"/>
      <c r="EL209" s="15"/>
      <c r="EM209"/>
      <c r="EN209"/>
      <c r="EO209"/>
      <c r="EP209"/>
      <c r="EQ209"/>
      <c r="ER209"/>
      <c r="ES209"/>
      <c r="ET209"/>
      <c r="EU209"/>
      <c r="EV209"/>
      <c r="EW209" s="6"/>
      <c r="EX209" s="16">
        <f t="shared" si="68"/>
        <v>9.0410958904109595</v>
      </c>
      <c r="EY209" s="16" t="str">
        <f t="shared" si="69"/>
        <v/>
      </c>
      <c r="EZ209" s="16" t="str">
        <f t="shared" si="70"/>
        <v/>
      </c>
      <c r="FA209" s="16" t="str">
        <f t="shared" si="71"/>
        <v/>
      </c>
      <c r="FB209" s="160" t="str">
        <f t="shared" si="72"/>
        <v/>
      </c>
      <c r="FC209" t="s">
        <v>204</v>
      </c>
      <c r="FD209" s="20" t="s">
        <v>126</v>
      </c>
      <c r="FF209" s="209" t="s">
        <v>206</v>
      </c>
      <c r="FH209" s="284">
        <f t="shared" ca="1" si="73"/>
        <v>0</v>
      </c>
      <c r="FI209" s="208">
        <f t="shared" si="74"/>
        <v>0.96666666666666667</v>
      </c>
      <c r="FJ209"/>
      <c r="FK209" t="str">
        <f t="shared" si="75"/>
        <v>Genial Energy Comercializadora de Energia Elétrica Ltda</v>
      </c>
      <c r="FL209" s="201">
        <f t="shared" ca="1" si="76"/>
        <v>76320</v>
      </c>
      <c r="FM209" s="201">
        <f t="shared" ca="1" si="77"/>
        <v>0</v>
      </c>
      <c r="FN209" s="200">
        <f>AB209*AB$2*IF($FC209="V",1,-1)*IF($Q209="Fixo",(CP209-INDEX('Curva Forward'!$C$5:$AN$13,MATCH(CONCATENATE(BD_COMERCIAL!$K209," ",BD_COMERCIAL!$L209),'Curva Forward'!$B$5:$B$13,0),MATCH(FN$4,'Curva Forward'!$C$4:$AN$4,0))),CP209)</f>
        <v>0</v>
      </c>
      <c r="FO209" s="200">
        <f>AC209*AC$2*IF($FC209="V",1,-1)*IF($Q209="Fixo",(CQ209-INDEX('Curva Forward'!$C$5:$AN$13,MATCH(CONCATENATE(BD_COMERCIAL!$K209," ",BD_COMERCIAL!$L209),'Curva Forward'!$B$5:$B$13,0),MATCH(FO$4,'Curva Forward'!$C$4:$AN$4,0))),CQ209)</f>
        <v>0</v>
      </c>
      <c r="FP209" s="200">
        <f>AD209*AD$2*IF($FC209="V",1,-1)*IF($Q209="Fixo",(CR209-INDEX('Curva Forward'!$C$5:$AN$13,MATCH(CONCATENATE(BD_COMERCIAL!$K209," ",BD_COMERCIAL!$L209),'Curva Forward'!$B$5:$B$13,0),MATCH(FP$4,'Curva Forward'!$C$4:$AN$4,0))),CR209)</f>
        <v>0</v>
      </c>
      <c r="FQ209" s="200">
        <f>AE209*AE$2*IF($FC209="V",1,-1)*IF($Q209="Fixo",(CS209-INDEX('Curva Forward'!$C$5:$AN$13,MATCH(CONCATENATE(BD_COMERCIAL!$K209," ",BD_COMERCIAL!$L209),'Curva Forward'!$B$5:$B$13,0),MATCH(FQ$4,'Curva Forward'!$C$4:$AN$4,0))),CS209)</f>
        <v>76320</v>
      </c>
      <c r="FR209" s="200">
        <f>AF209*AF$2*IF($FC209="V",1,-1)*IF($Q209="Fixo",(CT209-INDEX('Curva Forward'!$C$5:$AN$13,MATCH(CONCATENATE(BD_COMERCIAL!$K209," ",BD_COMERCIAL!$L209),'Curva Forward'!$B$5:$B$13,0),MATCH(FR$4,'Curva Forward'!$C$4:$AN$4,0))),CT209)</f>
        <v>0</v>
      </c>
      <c r="FS209" s="200">
        <f>AG209*AG$2*IF($FC209="V",1,-1)*IF($Q209="Fixo",(CU209-INDEX('Curva Forward'!$C$5:$AN$13,MATCH(CONCATENATE(BD_COMERCIAL!$K209," ",BD_COMERCIAL!$L209),'Curva Forward'!$B$5:$B$13,0),MATCH(FS$4,'Curva Forward'!$C$4:$AN$4,0))),CU209)</f>
        <v>0</v>
      </c>
      <c r="FT209" s="200">
        <f>AH209*AH$2*IF($FC209="V",1,-1)*IF($Q209="Fixo",(CV209-INDEX('Curva Forward'!$C$5:$AN$13,MATCH(CONCATENATE(BD_COMERCIAL!$K209," ",BD_COMERCIAL!$L209),'Curva Forward'!$B$5:$B$13,0),MATCH(FT$4,'Curva Forward'!$C$4:$AN$4,0))),CV209)</f>
        <v>0</v>
      </c>
      <c r="FU209" s="200">
        <f>AI209*AI$2*IF($FC209="V",1,-1)*IF($Q209="Fixo",(CW209-INDEX('Curva Forward'!$C$5:$AN$13,MATCH(CONCATENATE(BD_COMERCIAL!$K209," ",BD_COMERCIAL!$L209),'Curva Forward'!$B$5:$B$13,0),MATCH(FU$4,'Curva Forward'!$C$4:$AN$4,0))),CW209)</f>
        <v>0</v>
      </c>
      <c r="FV209" s="200">
        <f>AJ209*AJ$2*IF($FC209="V",1,-1)*IF($Q209="Fixo",(CX209-INDEX('Curva Forward'!$C$5:$AN$13,MATCH(CONCATENATE(BD_COMERCIAL!$K209," ",BD_COMERCIAL!$L209),'Curva Forward'!$B$5:$B$13,0),MATCH(FV$4,'Curva Forward'!$C$4:$AN$4,0))),CX209)</f>
        <v>0</v>
      </c>
      <c r="FW209" s="200">
        <f>AK209*AK$2*IF($FC209="V",1,-1)*IF($Q209="Fixo",(CY209-INDEX('Curva Forward'!$C$5:$AN$13,MATCH(CONCATENATE(BD_COMERCIAL!$K209," ",BD_COMERCIAL!$L209),'Curva Forward'!$B$5:$B$13,0),MATCH(FW$4,'Curva Forward'!$C$4:$AN$4,0))),CY209)</f>
        <v>0</v>
      </c>
      <c r="FX209" s="200">
        <f>AL209*AL$2*IF($FC209="V",1,-1)*IF($Q209="Fixo",(CZ209-INDEX('Curva Forward'!$C$5:$AN$13,MATCH(CONCATENATE(BD_COMERCIAL!$K209," ",BD_COMERCIAL!$L209),'Curva Forward'!$B$5:$B$13,0),MATCH(FX$4,'Curva Forward'!$C$4:$AN$4,0))),CZ209)</f>
        <v>0</v>
      </c>
      <c r="FY209" s="200">
        <f>AM209*AM$2*IF($FC209="V",1,-1)*IF($Q209="Fixo",(DA209-INDEX('Curva Forward'!$C$5:$AN$13,MATCH(CONCATENATE(BD_COMERCIAL!$K209," ",BD_COMERCIAL!$L209),'Curva Forward'!$B$5:$B$13,0),MATCH(FY$4,'Curva Forward'!$C$4:$AN$4,0))),DA209)</f>
        <v>0</v>
      </c>
      <c r="FZ209" s="200">
        <f>AN209*AN$2*IF($FC209="V",1,-1)*IF($Q209="Fixo",(DB209-INDEX('Curva Forward'!$C$5:$AN$13,MATCH(CONCATENATE(BD_COMERCIAL!$K209," ",BD_COMERCIAL!$L209),'Curva Forward'!$B$5:$B$13,0),MATCH(FZ$4,'Curva Forward'!$C$4:$AN$4,0))),DB209)</f>
        <v>0</v>
      </c>
      <c r="GA209" s="200">
        <f>AO209*AO$2*IF($FC209="V",1,-1)*IF($Q209="Fixo",(DC209-INDEX('Curva Forward'!$C$5:$AN$13,MATCH(CONCATENATE(BD_COMERCIAL!$K209," ",BD_COMERCIAL!$L209),'Curva Forward'!$B$5:$B$13,0),MATCH(GA$4,'Curva Forward'!$C$4:$AN$4,0))),DC209)</f>
        <v>0</v>
      </c>
      <c r="GB209" s="200">
        <f>AP209*AP$2*IF($FC209="V",1,-1)*IF($Q209="Fixo",(DD209-INDEX('Curva Forward'!$C$5:$AN$13,MATCH(CONCATENATE(BD_COMERCIAL!$K209," ",BD_COMERCIAL!$L209),'Curva Forward'!$B$5:$B$13,0),MATCH(GB$4,'Curva Forward'!$C$4:$AN$4,0))),DD209)</f>
        <v>0</v>
      </c>
      <c r="GC209" s="200">
        <f>AQ209*AQ$2*IF($FC209="V",1,-1)*IF($Q209="Fixo",(DE209-INDEX('Curva Forward'!$C$5:$AN$13,MATCH(CONCATENATE(BD_COMERCIAL!$K209," ",BD_COMERCIAL!$L209),'Curva Forward'!$B$5:$B$13,0),MATCH(GC$4,'Curva Forward'!$C$4:$AN$4,0))),DE209)</f>
        <v>0</v>
      </c>
      <c r="GD209" s="200">
        <f>AR209*AR$2*IF($FC209="V",1,-1)*IF($Q209="Fixo",(DF209-INDEX('Curva Forward'!$C$5:$AN$13,MATCH(CONCATENATE(BD_COMERCIAL!$K209," ",BD_COMERCIAL!$L209),'Curva Forward'!$B$5:$B$13,0),MATCH(GD$4,'Curva Forward'!$C$4:$AN$4,0))),DF209)</f>
        <v>0</v>
      </c>
      <c r="GE209" s="200">
        <f>AS209*AS$2*IF($FC209="V",1,-1)*IF($Q209="Fixo",(DG209-INDEX('Curva Forward'!$C$5:$AN$13,MATCH(CONCATENATE(BD_COMERCIAL!$K209," ",BD_COMERCIAL!$L209),'Curva Forward'!$B$5:$B$13,0),MATCH(GE$4,'Curva Forward'!$C$4:$AN$4,0))),DG209)</f>
        <v>0</v>
      </c>
      <c r="GF209" s="200">
        <f>AT209*AT$2*IF($FC209="V",1,-1)*IF($Q209="Fixo",(DH209-INDEX('Curva Forward'!$C$5:$AN$13,MATCH(CONCATENATE(BD_COMERCIAL!$K209," ",BD_COMERCIAL!$L209),'Curva Forward'!$B$5:$B$13,0),MATCH(GF$4,'Curva Forward'!$C$4:$AN$4,0))),DH209)</f>
        <v>0</v>
      </c>
      <c r="GG209" s="200">
        <f>AU209*AU$2*IF($FC209="V",1,-1)*IF($Q209="Fixo",(DI209-INDEX('Curva Forward'!$C$5:$AN$13,MATCH(CONCATENATE(BD_COMERCIAL!$K209," ",BD_COMERCIAL!$L209),'Curva Forward'!$B$5:$B$13,0),MATCH(GG$4,'Curva Forward'!$C$4:$AN$4,0))),DI209)</f>
        <v>0</v>
      </c>
      <c r="GH209" s="200">
        <f>AV209*AV$2*IF($FC209="V",1,-1)*IF($Q209="Fixo",(DJ209-INDEX('Curva Forward'!$C$5:$AN$13,MATCH(CONCATENATE(BD_COMERCIAL!$K209," ",BD_COMERCIAL!$L209),'Curva Forward'!$B$5:$B$13,0),MATCH(GH$4,'Curva Forward'!$C$4:$AN$4,0))),DJ209)</f>
        <v>0</v>
      </c>
      <c r="GI209" s="200">
        <f>AW209*AW$2*IF($FC209="V",1,-1)*IF($Q209="Fixo",(DK209-INDEX('Curva Forward'!$C$5:$AN$13,MATCH(CONCATENATE(BD_COMERCIAL!$K209," ",BD_COMERCIAL!$L209),'Curva Forward'!$B$5:$B$13,0),MATCH(GI$4,'Curva Forward'!$C$4:$AN$4,0))),DK209)</f>
        <v>0</v>
      </c>
      <c r="GJ209" s="200">
        <f>AX209*AX$2*IF($FC209="V",1,-1)*IF($Q209="Fixo",(DL209-INDEX('Curva Forward'!$C$5:$AN$13,MATCH(CONCATENATE(BD_COMERCIAL!$K209," ",BD_COMERCIAL!$L209),'Curva Forward'!$B$5:$B$13,0),MATCH(GJ$4,'Curva Forward'!$C$4:$AN$4,0))),DL209)</f>
        <v>0</v>
      </c>
      <c r="GK209" s="200">
        <f>AY209*AY$2*IF($FC209="V",1,-1)*IF($Q209="Fixo",(DM209-INDEX('Curva Forward'!$C$5:$AN$13,MATCH(CONCATENATE(BD_COMERCIAL!$K209," ",BD_COMERCIAL!$L209),'Curva Forward'!$B$5:$B$13,0),MATCH(GK$4,'Curva Forward'!$C$4:$AN$4,0))),DM209)</f>
        <v>0</v>
      </c>
      <c r="GL209" s="200">
        <f>IF(EZ209="",0,CL209*CL$2*IF($FC209="V",1,-1)*IF($Q209="Fixo",(EZ209-INDEX('Curva Forward'!$C$5:$AN$13,MATCH(CONCATENATE(BD_COMERCIAL!$K209," ",BD_COMERCIAL!$L209),'Curva Forward'!$B$5:$B$13,0),MATCH(GL$4,'Curva Forward'!$C$4:$AN$4,0))),EZ209))</f>
        <v>0</v>
      </c>
      <c r="GM209" s="200">
        <f>IF(FA209="",0,CM209*CM$2*IF($FC209="V",1,-1)*IF($Q209="Fixo",(FA209-INDEX('Curva Forward'!$C$5:$AN$13,MATCH(CONCATENATE(BD_COMERCIAL!$K209," ",BD_COMERCIAL!$L209),'Curva Forward'!$B$5:$B$13,0),MATCH(GM$4,'Curva Forward'!$C$4:$AN$4,0))),FA209))</f>
        <v>0</v>
      </c>
      <c r="GN209" s="200">
        <f>IF(FB209="",0,CN209*CN$2*IF($FC209="V",1,-1)*IF($Q209="Fixo",(FB209-INDEX('Curva Forward'!$C$5:$AN$13,MATCH(CONCATENATE(BD_COMERCIAL!$K209," ",BD_COMERCIAL!$L209),'Curva Forward'!$B$5:$B$13,0),MATCH(GN$4,'Curva Forward'!$C$4:$AN$4,0))),FB209))</f>
        <v>0</v>
      </c>
      <c r="GO209" s="201">
        <f t="shared" ca="1" si="78"/>
        <v>0</v>
      </c>
      <c r="GP209" s="201">
        <f t="shared" ca="1" si="79"/>
        <v>0</v>
      </c>
    </row>
    <row r="210" spans="1:198" s="117" customFormat="1" x14ac:dyDescent="0.25">
      <c r="A210" s="6"/>
      <c r="B210" s="7" t="s">
        <v>559</v>
      </c>
      <c r="C210" s="8">
        <v>44585</v>
      </c>
      <c r="D210" s="9" t="s">
        <v>124</v>
      </c>
      <c r="E210" s="9" t="s">
        <v>125</v>
      </c>
      <c r="F210" s="113">
        <v>3780401000108</v>
      </c>
      <c r="G210" s="9" t="s">
        <v>215</v>
      </c>
      <c r="H210" s="113">
        <v>15732189000184</v>
      </c>
      <c r="I210" s="9" t="s">
        <v>139</v>
      </c>
      <c r="J210" s="166"/>
      <c r="K210" s="10" t="s">
        <v>127</v>
      </c>
      <c r="L210" s="84" t="s">
        <v>22</v>
      </c>
      <c r="M210" s="11">
        <v>44593</v>
      </c>
      <c r="N210" s="12">
        <v>44620</v>
      </c>
      <c r="O210" s="10">
        <v>3</v>
      </c>
      <c r="P210" s="84">
        <v>71</v>
      </c>
      <c r="Q210" s="84" t="s">
        <v>128</v>
      </c>
      <c r="R210" s="10" t="s">
        <v>129</v>
      </c>
      <c r="S210" s="14" t="s">
        <v>135</v>
      </c>
      <c r="T210" s="11"/>
      <c r="U210" s="12"/>
      <c r="V210" s="257" t="str">
        <f ca="1">IF(U210="","",
IF(U210="NA","",
IFERROR(VLOOKUP(EOMONTH(M210,-2)+1,IPCA!$A:$B,2,0),
VLOOKUP(EOMONTH(TODAY(),-2)+1,IPCA!$A:$B,2,0))/
VLOOKUP(EOMONTH(U210,-2)+1,IPCA!$A:$B,2,0)*
P210))</f>
        <v/>
      </c>
      <c r="W210" s="84"/>
      <c r="X210" s="13" t="s">
        <v>133</v>
      </c>
      <c r="Y210" s="166"/>
      <c r="Z210" s="107"/>
      <c r="AA210" s="108"/>
      <c r="AB210" s="15"/>
      <c r="AC210">
        <v>3</v>
      </c>
      <c r="AD210"/>
      <c r="AE210"/>
      <c r="AF210"/>
      <c r="AG210"/>
      <c r="AH210"/>
      <c r="AI210"/>
      <c r="AJ210"/>
      <c r="AK210"/>
      <c r="AL210"/>
      <c r="AM210" s="6"/>
      <c r="AN210" s="15"/>
      <c r="AO210"/>
      <c r="AP210"/>
      <c r="AQ210"/>
      <c r="AR210"/>
      <c r="AS210"/>
      <c r="AT210"/>
      <c r="AU210"/>
      <c r="AV210"/>
      <c r="AW210"/>
      <c r="AX210"/>
      <c r="AY210" s="6"/>
      <c r="AZ210" s="15"/>
      <c r="BA210"/>
      <c r="BB210"/>
      <c r="BC210"/>
      <c r="BD210"/>
      <c r="BE210"/>
      <c r="BF210"/>
      <c r="BG210"/>
      <c r="BH210"/>
      <c r="BI210"/>
      <c r="BJ210"/>
      <c r="BK210" s="6"/>
      <c r="BL210" s="15"/>
      <c r="BM210"/>
      <c r="BN210"/>
      <c r="BO210"/>
      <c r="BP210"/>
      <c r="BQ210"/>
      <c r="BR210"/>
      <c r="BS210"/>
      <c r="BT210"/>
      <c r="BU210"/>
      <c r="BV210"/>
      <c r="BW210" s="6"/>
      <c r="BX210" s="15"/>
      <c r="BY210"/>
      <c r="BZ210"/>
      <c r="CA210"/>
      <c r="CB210"/>
      <c r="CC210"/>
      <c r="CD210"/>
      <c r="CE210"/>
      <c r="CF210"/>
      <c r="CG210"/>
      <c r="CH210"/>
      <c r="CI210" s="6"/>
      <c r="CJ210" s="16">
        <f t="shared" si="63"/>
        <v>0.23013698630136986</v>
      </c>
      <c r="CK210" s="16" t="str">
        <f t="shared" si="64"/>
        <v/>
      </c>
      <c r="CL210" s="16" t="str">
        <f t="shared" si="65"/>
        <v/>
      </c>
      <c r="CM210" s="16" t="str">
        <f t="shared" si="66"/>
        <v/>
      </c>
      <c r="CN210" s="16" t="str">
        <f t="shared" si="67"/>
        <v/>
      </c>
      <c r="CO210" s="18"/>
      <c r="CP210" s="15"/>
      <c r="CQ210">
        <v>71</v>
      </c>
      <c r="CR210"/>
      <c r="CS210"/>
      <c r="CT210"/>
      <c r="CU210"/>
      <c r="CV210"/>
      <c r="CW210"/>
      <c r="CX210"/>
      <c r="CY210"/>
      <c r="CZ210"/>
      <c r="DA210" s="6"/>
      <c r="DB210" s="15"/>
      <c r="DC210"/>
      <c r="DD210"/>
      <c r="DE210"/>
      <c r="DF210"/>
      <c r="DG210"/>
      <c r="DH210"/>
      <c r="DI210"/>
      <c r="DJ210"/>
      <c r="DK210"/>
      <c r="DL210"/>
      <c r="DM210" s="6"/>
      <c r="DN210" s="15"/>
      <c r="DO210"/>
      <c r="DP210"/>
      <c r="DQ210"/>
      <c r="DR210"/>
      <c r="DS210"/>
      <c r="DT210"/>
      <c r="DU210"/>
      <c r="DV210"/>
      <c r="DW210"/>
      <c r="DX210"/>
      <c r="DY210" s="6"/>
      <c r="DZ210" s="15"/>
      <c r="EA210"/>
      <c r="EB210"/>
      <c r="EC210"/>
      <c r="ED210"/>
      <c r="EE210"/>
      <c r="EF210"/>
      <c r="EG210"/>
      <c r="EH210"/>
      <c r="EI210"/>
      <c r="EJ210"/>
      <c r="EK210" s="6"/>
      <c r="EL210" s="15"/>
      <c r="EM210"/>
      <c r="EN210"/>
      <c r="EO210"/>
      <c r="EP210"/>
      <c r="EQ210"/>
      <c r="ER210"/>
      <c r="ES210"/>
      <c r="ET210"/>
      <c r="EU210"/>
      <c r="EV210"/>
      <c r="EW210" s="6"/>
      <c r="EX210" s="16">
        <f t="shared" si="68"/>
        <v>5.4465753424657537</v>
      </c>
      <c r="EY210" s="16" t="str">
        <f t="shared" si="69"/>
        <v/>
      </c>
      <c r="EZ210" s="16" t="str">
        <f t="shared" si="70"/>
        <v/>
      </c>
      <c r="FA210" s="16" t="str">
        <f t="shared" si="71"/>
        <v/>
      </c>
      <c r="FB210" s="160" t="str">
        <f t="shared" si="72"/>
        <v/>
      </c>
      <c r="FC210" t="s">
        <v>204</v>
      </c>
      <c r="FD210" s="20" t="s">
        <v>139</v>
      </c>
      <c r="FF210" s="209" t="s">
        <v>206</v>
      </c>
      <c r="FH210" s="284">
        <f t="shared" ca="1" si="73"/>
        <v>0</v>
      </c>
      <c r="FI210" s="208">
        <f t="shared" si="74"/>
        <v>0.9</v>
      </c>
      <c r="FJ210"/>
      <c r="FK210" t="str">
        <f t="shared" si="75"/>
        <v>INFINITY TRADING COMERCIALIZADORA DE ENERGIA LTDA</v>
      </c>
      <c r="FL210" s="201">
        <f t="shared" ca="1" si="76"/>
        <v>28224</v>
      </c>
      <c r="FM210" s="201">
        <f t="shared" ca="1" si="77"/>
        <v>0</v>
      </c>
      <c r="FN210" s="200">
        <f>AB210*AB$2*IF($FC210="V",1,-1)*IF($Q210="Fixo",(CP210-INDEX('Curva Forward'!$C$5:$AN$13,MATCH(CONCATENATE(BD_COMERCIAL!$K210," ",BD_COMERCIAL!$L210),'Curva Forward'!$B$5:$B$13,0),MATCH(FN$4,'Curva Forward'!$C$4:$AN$4,0))),CP210)</f>
        <v>0</v>
      </c>
      <c r="FO210" s="200">
        <f>AC210*AC$2*IF($FC210="V",1,-1)*IF($Q210="Fixo",(CQ210-INDEX('Curva Forward'!$C$5:$AN$13,MATCH(CONCATENATE(BD_COMERCIAL!$K210," ",BD_COMERCIAL!$L210),'Curva Forward'!$B$5:$B$13,0),MATCH(FO$4,'Curva Forward'!$C$4:$AN$4,0))),CQ210)</f>
        <v>28224</v>
      </c>
      <c r="FP210" s="200">
        <f>AD210*AD$2*IF($FC210="V",1,-1)*IF($Q210="Fixo",(CR210-INDEX('Curva Forward'!$C$5:$AN$13,MATCH(CONCATENATE(BD_COMERCIAL!$K210," ",BD_COMERCIAL!$L210),'Curva Forward'!$B$5:$B$13,0),MATCH(FP$4,'Curva Forward'!$C$4:$AN$4,0))),CR210)</f>
        <v>0</v>
      </c>
      <c r="FQ210" s="200">
        <f>AE210*AE$2*IF($FC210="V",1,-1)*IF($Q210="Fixo",(CS210-INDEX('Curva Forward'!$C$5:$AN$13,MATCH(CONCATENATE(BD_COMERCIAL!$K210," ",BD_COMERCIAL!$L210),'Curva Forward'!$B$5:$B$13,0),MATCH(FQ$4,'Curva Forward'!$C$4:$AN$4,0))),CS210)</f>
        <v>0</v>
      </c>
      <c r="FR210" s="200">
        <f>AF210*AF$2*IF($FC210="V",1,-1)*IF($Q210="Fixo",(CT210-INDEX('Curva Forward'!$C$5:$AN$13,MATCH(CONCATENATE(BD_COMERCIAL!$K210," ",BD_COMERCIAL!$L210),'Curva Forward'!$B$5:$B$13,0),MATCH(FR$4,'Curva Forward'!$C$4:$AN$4,0))),CT210)</f>
        <v>0</v>
      </c>
      <c r="FS210" s="200">
        <f>AG210*AG$2*IF($FC210="V",1,-1)*IF($Q210="Fixo",(CU210-INDEX('Curva Forward'!$C$5:$AN$13,MATCH(CONCATENATE(BD_COMERCIAL!$K210," ",BD_COMERCIAL!$L210),'Curva Forward'!$B$5:$B$13,0),MATCH(FS$4,'Curva Forward'!$C$4:$AN$4,0))),CU210)</f>
        <v>0</v>
      </c>
      <c r="FT210" s="200">
        <f>AH210*AH$2*IF($FC210="V",1,-1)*IF($Q210="Fixo",(CV210-INDEX('Curva Forward'!$C$5:$AN$13,MATCH(CONCATENATE(BD_COMERCIAL!$K210," ",BD_COMERCIAL!$L210),'Curva Forward'!$B$5:$B$13,0),MATCH(FT$4,'Curva Forward'!$C$4:$AN$4,0))),CV210)</f>
        <v>0</v>
      </c>
      <c r="FU210" s="200">
        <f>AI210*AI$2*IF($FC210="V",1,-1)*IF($Q210="Fixo",(CW210-INDEX('Curva Forward'!$C$5:$AN$13,MATCH(CONCATENATE(BD_COMERCIAL!$K210," ",BD_COMERCIAL!$L210),'Curva Forward'!$B$5:$B$13,0),MATCH(FU$4,'Curva Forward'!$C$4:$AN$4,0))),CW210)</f>
        <v>0</v>
      </c>
      <c r="FV210" s="200">
        <f>AJ210*AJ$2*IF($FC210="V",1,-1)*IF($Q210="Fixo",(CX210-INDEX('Curva Forward'!$C$5:$AN$13,MATCH(CONCATENATE(BD_COMERCIAL!$K210," ",BD_COMERCIAL!$L210),'Curva Forward'!$B$5:$B$13,0),MATCH(FV$4,'Curva Forward'!$C$4:$AN$4,0))),CX210)</f>
        <v>0</v>
      </c>
      <c r="FW210" s="200">
        <f>AK210*AK$2*IF($FC210="V",1,-1)*IF($Q210="Fixo",(CY210-INDEX('Curva Forward'!$C$5:$AN$13,MATCH(CONCATENATE(BD_COMERCIAL!$K210," ",BD_COMERCIAL!$L210),'Curva Forward'!$B$5:$B$13,0),MATCH(FW$4,'Curva Forward'!$C$4:$AN$4,0))),CY210)</f>
        <v>0</v>
      </c>
      <c r="FX210" s="200">
        <f>AL210*AL$2*IF($FC210="V",1,-1)*IF($Q210="Fixo",(CZ210-INDEX('Curva Forward'!$C$5:$AN$13,MATCH(CONCATENATE(BD_COMERCIAL!$K210," ",BD_COMERCIAL!$L210),'Curva Forward'!$B$5:$B$13,0),MATCH(FX$4,'Curva Forward'!$C$4:$AN$4,0))),CZ210)</f>
        <v>0</v>
      </c>
      <c r="FY210" s="200">
        <f>AM210*AM$2*IF($FC210="V",1,-1)*IF($Q210="Fixo",(DA210-INDEX('Curva Forward'!$C$5:$AN$13,MATCH(CONCATENATE(BD_COMERCIAL!$K210," ",BD_COMERCIAL!$L210),'Curva Forward'!$B$5:$B$13,0),MATCH(FY$4,'Curva Forward'!$C$4:$AN$4,0))),DA210)</f>
        <v>0</v>
      </c>
      <c r="FZ210" s="200">
        <f>AN210*AN$2*IF($FC210="V",1,-1)*IF($Q210="Fixo",(DB210-INDEX('Curva Forward'!$C$5:$AN$13,MATCH(CONCATENATE(BD_COMERCIAL!$K210," ",BD_COMERCIAL!$L210),'Curva Forward'!$B$5:$B$13,0),MATCH(FZ$4,'Curva Forward'!$C$4:$AN$4,0))),DB210)</f>
        <v>0</v>
      </c>
      <c r="GA210" s="200">
        <f>AO210*AO$2*IF($FC210="V",1,-1)*IF($Q210="Fixo",(DC210-INDEX('Curva Forward'!$C$5:$AN$13,MATCH(CONCATENATE(BD_COMERCIAL!$K210," ",BD_COMERCIAL!$L210),'Curva Forward'!$B$5:$B$13,0),MATCH(GA$4,'Curva Forward'!$C$4:$AN$4,0))),DC210)</f>
        <v>0</v>
      </c>
      <c r="GB210" s="200">
        <f>AP210*AP$2*IF($FC210="V",1,-1)*IF($Q210="Fixo",(DD210-INDEX('Curva Forward'!$C$5:$AN$13,MATCH(CONCATENATE(BD_COMERCIAL!$K210," ",BD_COMERCIAL!$L210),'Curva Forward'!$B$5:$B$13,0),MATCH(GB$4,'Curva Forward'!$C$4:$AN$4,0))),DD210)</f>
        <v>0</v>
      </c>
      <c r="GC210" s="200">
        <f>AQ210*AQ$2*IF($FC210="V",1,-1)*IF($Q210="Fixo",(DE210-INDEX('Curva Forward'!$C$5:$AN$13,MATCH(CONCATENATE(BD_COMERCIAL!$K210," ",BD_COMERCIAL!$L210),'Curva Forward'!$B$5:$B$13,0),MATCH(GC$4,'Curva Forward'!$C$4:$AN$4,0))),DE210)</f>
        <v>0</v>
      </c>
      <c r="GD210" s="200">
        <f>AR210*AR$2*IF($FC210="V",1,-1)*IF($Q210="Fixo",(DF210-INDEX('Curva Forward'!$C$5:$AN$13,MATCH(CONCATENATE(BD_COMERCIAL!$K210," ",BD_COMERCIAL!$L210),'Curva Forward'!$B$5:$B$13,0),MATCH(GD$4,'Curva Forward'!$C$4:$AN$4,0))),DF210)</f>
        <v>0</v>
      </c>
      <c r="GE210" s="200">
        <f>AS210*AS$2*IF($FC210="V",1,-1)*IF($Q210="Fixo",(DG210-INDEX('Curva Forward'!$C$5:$AN$13,MATCH(CONCATENATE(BD_COMERCIAL!$K210," ",BD_COMERCIAL!$L210),'Curva Forward'!$B$5:$B$13,0),MATCH(GE$4,'Curva Forward'!$C$4:$AN$4,0))),DG210)</f>
        <v>0</v>
      </c>
      <c r="GF210" s="200">
        <f>AT210*AT$2*IF($FC210="V",1,-1)*IF($Q210="Fixo",(DH210-INDEX('Curva Forward'!$C$5:$AN$13,MATCH(CONCATENATE(BD_COMERCIAL!$K210," ",BD_COMERCIAL!$L210),'Curva Forward'!$B$5:$B$13,0),MATCH(GF$4,'Curva Forward'!$C$4:$AN$4,0))),DH210)</f>
        <v>0</v>
      </c>
      <c r="GG210" s="200">
        <f>AU210*AU$2*IF($FC210="V",1,-1)*IF($Q210="Fixo",(DI210-INDEX('Curva Forward'!$C$5:$AN$13,MATCH(CONCATENATE(BD_COMERCIAL!$K210," ",BD_COMERCIAL!$L210),'Curva Forward'!$B$5:$B$13,0),MATCH(GG$4,'Curva Forward'!$C$4:$AN$4,0))),DI210)</f>
        <v>0</v>
      </c>
      <c r="GH210" s="200">
        <f>AV210*AV$2*IF($FC210="V",1,-1)*IF($Q210="Fixo",(DJ210-INDEX('Curva Forward'!$C$5:$AN$13,MATCH(CONCATENATE(BD_COMERCIAL!$K210," ",BD_COMERCIAL!$L210),'Curva Forward'!$B$5:$B$13,0),MATCH(GH$4,'Curva Forward'!$C$4:$AN$4,0))),DJ210)</f>
        <v>0</v>
      </c>
      <c r="GI210" s="200">
        <f>AW210*AW$2*IF($FC210="V",1,-1)*IF($Q210="Fixo",(DK210-INDEX('Curva Forward'!$C$5:$AN$13,MATCH(CONCATENATE(BD_COMERCIAL!$K210," ",BD_COMERCIAL!$L210),'Curva Forward'!$B$5:$B$13,0),MATCH(GI$4,'Curva Forward'!$C$4:$AN$4,0))),DK210)</f>
        <v>0</v>
      </c>
      <c r="GJ210" s="200">
        <f>AX210*AX$2*IF($FC210="V",1,-1)*IF($Q210="Fixo",(DL210-INDEX('Curva Forward'!$C$5:$AN$13,MATCH(CONCATENATE(BD_COMERCIAL!$K210," ",BD_COMERCIAL!$L210),'Curva Forward'!$B$5:$B$13,0),MATCH(GJ$4,'Curva Forward'!$C$4:$AN$4,0))),DL210)</f>
        <v>0</v>
      </c>
      <c r="GK210" s="200">
        <f>AY210*AY$2*IF($FC210="V",1,-1)*IF($Q210="Fixo",(DM210-INDEX('Curva Forward'!$C$5:$AN$13,MATCH(CONCATENATE(BD_COMERCIAL!$K210," ",BD_COMERCIAL!$L210),'Curva Forward'!$B$5:$B$13,0),MATCH(GK$4,'Curva Forward'!$C$4:$AN$4,0))),DM210)</f>
        <v>0</v>
      </c>
      <c r="GL210" s="200">
        <f>IF(EZ210="",0,CL210*CL$2*IF($FC210="V",1,-1)*IF($Q210="Fixo",(EZ210-INDEX('Curva Forward'!$C$5:$AN$13,MATCH(CONCATENATE(BD_COMERCIAL!$K210," ",BD_COMERCIAL!$L210),'Curva Forward'!$B$5:$B$13,0),MATCH(GL$4,'Curva Forward'!$C$4:$AN$4,0))),EZ210))</f>
        <v>0</v>
      </c>
      <c r="GM210" s="200">
        <f>IF(FA210="",0,CM210*CM$2*IF($FC210="V",1,-1)*IF($Q210="Fixo",(FA210-INDEX('Curva Forward'!$C$5:$AN$13,MATCH(CONCATENATE(BD_COMERCIAL!$K210," ",BD_COMERCIAL!$L210),'Curva Forward'!$B$5:$B$13,0),MATCH(GM$4,'Curva Forward'!$C$4:$AN$4,0))),FA210))</f>
        <v>0</v>
      </c>
      <c r="GN210" s="200">
        <f>IF(FB210="",0,CN210*CN$2*IF($FC210="V",1,-1)*IF($Q210="Fixo",(FB210-INDEX('Curva Forward'!$C$5:$AN$13,MATCH(CONCATENATE(BD_COMERCIAL!$K210," ",BD_COMERCIAL!$L210),'Curva Forward'!$B$5:$B$13,0),MATCH(GN$4,'Curva Forward'!$C$4:$AN$4,0))),FB210))</f>
        <v>0</v>
      </c>
      <c r="GO210" s="201">
        <f t="shared" ca="1" si="78"/>
        <v>0</v>
      </c>
      <c r="GP210" s="201">
        <f t="shared" ca="1" si="79"/>
        <v>0</v>
      </c>
    </row>
    <row r="211" spans="1:198" s="117" customFormat="1" x14ac:dyDescent="0.25">
      <c r="A211" s="6"/>
      <c r="B211" s="7" t="s">
        <v>560</v>
      </c>
      <c r="C211" s="8">
        <v>44585</v>
      </c>
      <c r="D211" s="9" t="s">
        <v>131</v>
      </c>
      <c r="E211" s="9" t="s">
        <v>147</v>
      </c>
      <c r="F211" s="113" t="e">
        <v>#VALUE!</v>
      </c>
      <c r="G211" s="10" t="s">
        <v>125</v>
      </c>
      <c r="H211" s="113">
        <v>3780401000108</v>
      </c>
      <c r="I211" s="9" t="s">
        <v>139</v>
      </c>
      <c r="J211" s="166" t="s">
        <v>555</v>
      </c>
      <c r="K211" s="10" t="s">
        <v>127</v>
      </c>
      <c r="L211" s="84" t="s">
        <v>22</v>
      </c>
      <c r="M211" s="11">
        <v>44593</v>
      </c>
      <c r="N211" s="12">
        <v>44620</v>
      </c>
      <c r="O211" s="10">
        <v>2</v>
      </c>
      <c r="P211" s="84">
        <v>70</v>
      </c>
      <c r="Q211" s="84" t="s">
        <v>128</v>
      </c>
      <c r="R211" s="10" t="s">
        <v>129</v>
      </c>
      <c r="S211" s="14" t="s">
        <v>135</v>
      </c>
      <c r="T211" s="11"/>
      <c r="U211" s="12"/>
      <c r="V211" s="257" t="str">
        <f ca="1">IF(U211="","",
IF(U211="NA","",
IFERROR(VLOOKUP(EOMONTH(M211,-2)+1,IPCA!$A:$B,2,0),
VLOOKUP(EOMONTH(TODAY(),-2)+1,IPCA!$A:$B,2,0))/
VLOOKUP(EOMONTH(U211,-2)+1,IPCA!$A:$B,2,0)*
P211))</f>
        <v/>
      </c>
      <c r="W211" s="84"/>
      <c r="X211" s="13"/>
      <c r="Y211" s="166"/>
      <c r="Z211" s="107" t="s">
        <v>148</v>
      </c>
      <c r="AA211" s="108" t="s">
        <v>148</v>
      </c>
      <c r="AB211" s="15"/>
      <c r="AC211">
        <v>2</v>
      </c>
      <c r="AD211"/>
      <c r="AE211"/>
      <c r="AF211"/>
      <c r="AG211"/>
      <c r="AH211"/>
      <c r="AI211"/>
      <c r="AJ211"/>
      <c r="AK211"/>
      <c r="AL211"/>
      <c r="AM211" s="6"/>
      <c r="AN211" s="15"/>
      <c r="AO211"/>
      <c r="AP211"/>
      <c r="AQ211"/>
      <c r="AR211"/>
      <c r="AS211"/>
      <c r="AT211"/>
      <c r="AU211"/>
      <c r="AV211"/>
      <c r="AW211"/>
      <c r="AX211"/>
      <c r="AY211" s="6"/>
      <c r="AZ211" s="15"/>
      <c r="BA211"/>
      <c r="BB211"/>
      <c r="BC211"/>
      <c r="BD211"/>
      <c r="BE211"/>
      <c r="BF211"/>
      <c r="BG211"/>
      <c r="BH211"/>
      <c r="BI211"/>
      <c r="BJ211"/>
      <c r="BK211" s="6"/>
      <c r="BL211" s="15"/>
      <c r="BM211"/>
      <c r="BN211"/>
      <c r="BO211"/>
      <c r="BP211"/>
      <c r="BQ211"/>
      <c r="BR211"/>
      <c r="BS211"/>
      <c r="BT211"/>
      <c r="BU211"/>
      <c r="BV211"/>
      <c r="BW211" s="6"/>
      <c r="BX211" s="15"/>
      <c r="BY211"/>
      <c r="BZ211"/>
      <c r="CA211"/>
      <c r="CB211"/>
      <c r="CC211"/>
      <c r="CD211"/>
      <c r="CE211"/>
      <c r="CF211"/>
      <c r="CG211"/>
      <c r="CH211"/>
      <c r="CI211" s="6"/>
      <c r="CJ211" s="16">
        <f t="shared" si="63"/>
        <v>0.15342465753424658</v>
      </c>
      <c r="CK211" s="16" t="str">
        <f t="shared" si="64"/>
        <v/>
      </c>
      <c r="CL211" s="16" t="str">
        <f t="shared" si="65"/>
        <v/>
      </c>
      <c r="CM211" s="16" t="str">
        <f t="shared" si="66"/>
        <v/>
      </c>
      <c r="CN211" s="16" t="str">
        <f t="shared" si="67"/>
        <v/>
      </c>
      <c r="CO211" s="18"/>
      <c r="CP211" s="15"/>
      <c r="CQ211">
        <v>70</v>
      </c>
      <c r="CR211"/>
      <c r="CS211"/>
      <c r="CT211"/>
      <c r="CU211"/>
      <c r="CV211"/>
      <c r="CW211"/>
      <c r="CX211"/>
      <c r="CY211"/>
      <c r="CZ211"/>
      <c r="DA211" s="6"/>
      <c r="DB211" s="15"/>
      <c r="DC211"/>
      <c r="DD211"/>
      <c r="DE211"/>
      <c r="DF211"/>
      <c r="DG211"/>
      <c r="DH211"/>
      <c r="DI211"/>
      <c r="DJ211"/>
      <c r="DK211"/>
      <c r="DL211"/>
      <c r="DM211" s="6"/>
      <c r="DN211" s="15"/>
      <c r="DO211"/>
      <c r="DP211"/>
      <c r="DQ211"/>
      <c r="DR211"/>
      <c r="DS211"/>
      <c r="DT211"/>
      <c r="DU211"/>
      <c r="DV211"/>
      <c r="DW211"/>
      <c r="DX211"/>
      <c r="DY211" s="6"/>
      <c r="DZ211" s="15"/>
      <c r="EA211"/>
      <c r="EB211"/>
      <c r="EC211"/>
      <c r="ED211"/>
      <c r="EE211"/>
      <c r="EF211"/>
      <c r="EG211"/>
      <c r="EH211"/>
      <c r="EI211"/>
      <c r="EJ211"/>
      <c r="EK211" s="6"/>
      <c r="EL211" s="15"/>
      <c r="EM211"/>
      <c r="EN211"/>
      <c r="EO211"/>
      <c r="EP211"/>
      <c r="EQ211"/>
      <c r="ER211"/>
      <c r="ES211"/>
      <c r="ET211"/>
      <c r="EU211"/>
      <c r="EV211"/>
      <c r="EW211" s="6"/>
      <c r="EX211" s="16">
        <f t="shared" si="68"/>
        <v>5.3698630136986303</v>
      </c>
      <c r="EY211" s="16" t="str">
        <f t="shared" si="69"/>
        <v/>
      </c>
      <c r="EZ211" s="16" t="str">
        <f t="shared" si="70"/>
        <v/>
      </c>
      <c r="FA211" s="16" t="str">
        <f t="shared" si="71"/>
        <v/>
      </c>
      <c r="FB211" s="160" t="str">
        <f t="shared" si="72"/>
        <v/>
      </c>
      <c r="FC211" t="s">
        <v>205</v>
      </c>
      <c r="FD211" s="20" t="s">
        <v>147</v>
      </c>
      <c r="FF211" s="209" t="s">
        <v>206</v>
      </c>
      <c r="FH211" s="284">
        <f t="shared" ca="1" si="73"/>
        <v>0</v>
      </c>
      <c r="FI211" s="208">
        <f t="shared" si="74"/>
        <v>0.9</v>
      </c>
      <c r="FJ211"/>
      <c r="FK211" t="str">
        <f t="shared" si="75"/>
        <v>Portfólio</v>
      </c>
      <c r="FL211" s="201">
        <f t="shared" ca="1" si="76"/>
        <v>-17472</v>
      </c>
      <c r="FM211" s="201">
        <f t="shared" ca="1" si="77"/>
        <v>0</v>
      </c>
      <c r="FN211" s="200">
        <f>AB211*AB$2*IF($FC211="V",1,-1)*IF($Q211="Fixo",(CP211-INDEX('Curva Forward'!$C$5:$AN$13,MATCH(CONCATENATE(BD_COMERCIAL!$K211," ",BD_COMERCIAL!$L211),'Curva Forward'!$B$5:$B$13,0),MATCH(FN$4,'Curva Forward'!$C$4:$AN$4,0))),CP211)</f>
        <v>0</v>
      </c>
      <c r="FO211" s="200">
        <f>AC211*AC$2*IF($FC211="V",1,-1)*IF($Q211="Fixo",(CQ211-INDEX('Curva Forward'!$C$5:$AN$13,MATCH(CONCATENATE(BD_COMERCIAL!$K211," ",BD_COMERCIAL!$L211),'Curva Forward'!$B$5:$B$13,0),MATCH(FO$4,'Curva Forward'!$C$4:$AN$4,0))),CQ211)</f>
        <v>-17472</v>
      </c>
      <c r="FP211" s="200">
        <f>AD211*AD$2*IF($FC211="V",1,-1)*IF($Q211="Fixo",(CR211-INDEX('Curva Forward'!$C$5:$AN$13,MATCH(CONCATENATE(BD_COMERCIAL!$K211," ",BD_COMERCIAL!$L211),'Curva Forward'!$B$5:$B$13,0),MATCH(FP$4,'Curva Forward'!$C$4:$AN$4,0))),CR211)</f>
        <v>0</v>
      </c>
      <c r="FQ211" s="200">
        <f>AE211*AE$2*IF($FC211="V",1,-1)*IF($Q211="Fixo",(CS211-INDEX('Curva Forward'!$C$5:$AN$13,MATCH(CONCATENATE(BD_COMERCIAL!$K211," ",BD_COMERCIAL!$L211),'Curva Forward'!$B$5:$B$13,0),MATCH(FQ$4,'Curva Forward'!$C$4:$AN$4,0))),CS211)</f>
        <v>0</v>
      </c>
      <c r="FR211" s="200">
        <f>AF211*AF$2*IF($FC211="V",1,-1)*IF($Q211="Fixo",(CT211-INDEX('Curva Forward'!$C$5:$AN$13,MATCH(CONCATENATE(BD_COMERCIAL!$K211," ",BD_COMERCIAL!$L211),'Curva Forward'!$B$5:$B$13,0),MATCH(FR$4,'Curva Forward'!$C$4:$AN$4,0))),CT211)</f>
        <v>0</v>
      </c>
      <c r="FS211" s="200">
        <f>AG211*AG$2*IF($FC211="V",1,-1)*IF($Q211="Fixo",(CU211-INDEX('Curva Forward'!$C$5:$AN$13,MATCH(CONCATENATE(BD_COMERCIAL!$K211," ",BD_COMERCIAL!$L211),'Curva Forward'!$B$5:$B$13,0),MATCH(FS$4,'Curva Forward'!$C$4:$AN$4,0))),CU211)</f>
        <v>0</v>
      </c>
      <c r="FT211" s="200">
        <f>AH211*AH$2*IF($FC211="V",1,-1)*IF($Q211="Fixo",(CV211-INDEX('Curva Forward'!$C$5:$AN$13,MATCH(CONCATENATE(BD_COMERCIAL!$K211," ",BD_COMERCIAL!$L211),'Curva Forward'!$B$5:$B$13,0),MATCH(FT$4,'Curva Forward'!$C$4:$AN$4,0))),CV211)</f>
        <v>0</v>
      </c>
      <c r="FU211" s="200">
        <f>AI211*AI$2*IF($FC211="V",1,-1)*IF($Q211="Fixo",(CW211-INDEX('Curva Forward'!$C$5:$AN$13,MATCH(CONCATENATE(BD_COMERCIAL!$K211," ",BD_COMERCIAL!$L211),'Curva Forward'!$B$5:$B$13,0),MATCH(FU$4,'Curva Forward'!$C$4:$AN$4,0))),CW211)</f>
        <v>0</v>
      </c>
      <c r="FV211" s="200">
        <f>AJ211*AJ$2*IF($FC211="V",1,-1)*IF($Q211="Fixo",(CX211-INDEX('Curva Forward'!$C$5:$AN$13,MATCH(CONCATENATE(BD_COMERCIAL!$K211," ",BD_COMERCIAL!$L211),'Curva Forward'!$B$5:$B$13,0),MATCH(FV$4,'Curva Forward'!$C$4:$AN$4,0))),CX211)</f>
        <v>0</v>
      </c>
      <c r="FW211" s="200">
        <f>AK211*AK$2*IF($FC211="V",1,-1)*IF($Q211="Fixo",(CY211-INDEX('Curva Forward'!$C$5:$AN$13,MATCH(CONCATENATE(BD_COMERCIAL!$K211," ",BD_COMERCIAL!$L211),'Curva Forward'!$B$5:$B$13,0),MATCH(FW$4,'Curva Forward'!$C$4:$AN$4,0))),CY211)</f>
        <v>0</v>
      </c>
      <c r="FX211" s="200">
        <f>AL211*AL$2*IF($FC211="V",1,-1)*IF($Q211="Fixo",(CZ211-INDEX('Curva Forward'!$C$5:$AN$13,MATCH(CONCATENATE(BD_COMERCIAL!$K211," ",BD_COMERCIAL!$L211),'Curva Forward'!$B$5:$B$13,0),MATCH(FX$4,'Curva Forward'!$C$4:$AN$4,0))),CZ211)</f>
        <v>0</v>
      </c>
      <c r="FY211" s="200">
        <f>AM211*AM$2*IF($FC211="V",1,-1)*IF($Q211="Fixo",(DA211-INDEX('Curva Forward'!$C$5:$AN$13,MATCH(CONCATENATE(BD_COMERCIAL!$K211," ",BD_COMERCIAL!$L211),'Curva Forward'!$B$5:$B$13,0),MATCH(FY$4,'Curva Forward'!$C$4:$AN$4,0))),DA211)</f>
        <v>0</v>
      </c>
      <c r="FZ211" s="200">
        <f>AN211*AN$2*IF($FC211="V",1,-1)*IF($Q211="Fixo",(DB211-INDEX('Curva Forward'!$C$5:$AN$13,MATCH(CONCATENATE(BD_COMERCIAL!$K211," ",BD_COMERCIAL!$L211),'Curva Forward'!$B$5:$B$13,0),MATCH(FZ$4,'Curva Forward'!$C$4:$AN$4,0))),DB211)</f>
        <v>0</v>
      </c>
      <c r="GA211" s="200">
        <f>AO211*AO$2*IF($FC211="V",1,-1)*IF($Q211="Fixo",(DC211-INDEX('Curva Forward'!$C$5:$AN$13,MATCH(CONCATENATE(BD_COMERCIAL!$K211," ",BD_COMERCIAL!$L211),'Curva Forward'!$B$5:$B$13,0),MATCH(GA$4,'Curva Forward'!$C$4:$AN$4,0))),DC211)</f>
        <v>0</v>
      </c>
      <c r="GB211" s="200">
        <f>AP211*AP$2*IF($FC211="V",1,-1)*IF($Q211="Fixo",(DD211-INDEX('Curva Forward'!$C$5:$AN$13,MATCH(CONCATENATE(BD_COMERCIAL!$K211," ",BD_COMERCIAL!$L211),'Curva Forward'!$B$5:$B$13,0),MATCH(GB$4,'Curva Forward'!$C$4:$AN$4,0))),DD211)</f>
        <v>0</v>
      </c>
      <c r="GC211" s="200">
        <f>AQ211*AQ$2*IF($FC211="V",1,-1)*IF($Q211="Fixo",(DE211-INDEX('Curva Forward'!$C$5:$AN$13,MATCH(CONCATENATE(BD_COMERCIAL!$K211," ",BD_COMERCIAL!$L211),'Curva Forward'!$B$5:$B$13,0),MATCH(GC$4,'Curva Forward'!$C$4:$AN$4,0))),DE211)</f>
        <v>0</v>
      </c>
      <c r="GD211" s="200">
        <f>AR211*AR$2*IF($FC211="V",1,-1)*IF($Q211="Fixo",(DF211-INDEX('Curva Forward'!$C$5:$AN$13,MATCH(CONCATENATE(BD_COMERCIAL!$K211," ",BD_COMERCIAL!$L211),'Curva Forward'!$B$5:$B$13,0),MATCH(GD$4,'Curva Forward'!$C$4:$AN$4,0))),DF211)</f>
        <v>0</v>
      </c>
      <c r="GE211" s="200">
        <f>AS211*AS$2*IF($FC211="V",1,-1)*IF($Q211="Fixo",(DG211-INDEX('Curva Forward'!$C$5:$AN$13,MATCH(CONCATENATE(BD_COMERCIAL!$K211," ",BD_COMERCIAL!$L211),'Curva Forward'!$B$5:$B$13,0),MATCH(GE$4,'Curva Forward'!$C$4:$AN$4,0))),DG211)</f>
        <v>0</v>
      </c>
      <c r="GF211" s="200">
        <f>AT211*AT$2*IF($FC211="V",1,-1)*IF($Q211="Fixo",(DH211-INDEX('Curva Forward'!$C$5:$AN$13,MATCH(CONCATENATE(BD_COMERCIAL!$K211," ",BD_COMERCIAL!$L211),'Curva Forward'!$B$5:$B$13,0),MATCH(GF$4,'Curva Forward'!$C$4:$AN$4,0))),DH211)</f>
        <v>0</v>
      </c>
      <c r="GG211" s="200">
        <f>AU211*AU$2*IF($FC211="V",1,-1)*IF($Q211="Fixo",(DI211-INDEX('Curva Forward'!$C$5:$AN$13,MATCH(CONCATENATE(BD_COMERCIAL!$K211," ",BD_COMERCIAL!$L211),'Curva Forward'!$B$5:$B$13,0),MATCH(GG$4,'Curva Forward'!$C$4:$AN$4,0))),DI211)</f>
        <v>0</v>
      </c>
      <c r="GH211" s="200">
        <f>AV211*AV$2*IF($FC211="V",1,-1)*IF($Q211="Fixo",(DJ211-INDEX('Curva Forward'!$C$5:$AN$13,MATCH(CONCATENATE(BD_COMERCIAL!$K211," ",BD_COMERCIAL!$L211),'Curva Forward'!$B$5:$B$13,0),MATCH(GH$4,'Curva Forward'!$C$4:$AN$4,0))),DJ211)</f>
        <v>0</v>
      </c>
      <c r="GI211" s="200">
        <f>AW211*AW$2*IF($FC211="V",1,-1)*IF($Q211="Fixo",(DK211-INDEX('Curva Forward'!$C$5:$AN$13,MATCH(CONCATENATE(BD_COMERCIAL!$K211," ",BD_COMERCIAL!$L211),'Curva Forward'!$B$5:$B$13,0),MATCH(GI$4,'Curva Forward'!$C$4:$AN$4,0))),DK211)</f>
        <v>0</v>
      </c>
      <c r="GJ211" s="200">
        <f>AX211*AX$2*IF($FC211="V",1,-1)*IF($Q211="Fixo",(DL211-INDEX('Curva Forward'!$C$5:$AN$13,MATCH(CONCATENATE(BD_COMERCIAL!$K211," ",BD_COMERCIAL!$L211),'Curva Forward'!$B$5:$B$13,0),MATCH(GJ$4,'Curva Forward'!$C$4:$AN$4,0))),DL211)</f>
        <v>0</v>
      </c>
      <c r="GK211" s="200">
        <f>AY211*AY$2*IF($FC211="V",1,-1)*IF($Q211="Fixo",(DM211-INDEX('Curva Forward'!$C$5:$AN$13,MATCH(CONCATENATE(BD_COMERCIAL!$K211," ",BD_COMERCIAL!$L211),'Curva Forward'!$B$5:$B$13,0),MATCH(GK$4,'Curva Forward'!$C$4:$AN$4,0))),DM211)</f>
        <v>0</v>
      </c>
      <c r="GL211" s="200">
        <f>IF(EZ211="",0,CL211*CL$2*IF($FC211="V",1,-1)*IF($Q211="Fixo",(EZ211-INDEX('Curva Forward'!$C$5:$AN$13,MATCH(CONCATENATE(BD_COMERCIAL!$K211," ",BD_COMERCIAL!$L211),'Curva Forward'!$B$5:$B$13,0),MATCH(GL$4,'Curva Forward'!$C$4:$AN$4,0))),EZ211))</f>
        <v>0</v>
      </c>
      <c r="GM211" s="200">
        <f>IF(FA211="",0,CM211*CM$2*IF($FC211="V",1,-1)*IF($Q211="Fixo",(FA211-INDEX('Curva Forward'!$C$5:$AN$13,MATCH(CONCATENATE(BD_COMERCIAL!$K211," ",BD_COMERCIAL!$L211),'Curva Forward'!$B$5:$B$13,0),MATCH(GM$4,'Curva Forward'!$C$4:$AN$4,0))),FA211))</f>
        <v>0</v>
      </c>
      <c r="GN211" s="200">
        <f>IF(FB211="",0,CN211*CN$2*IF($FC211="V",1,-1)*IF($Q211="Fixo",(FB211-INDEX('Curva Forward'!$C$5:$AN$13,MATCH(CONCATENATE(BD_COMERCIAL!$K211," ",BD_COMERCIAL!$L211),'Curva Forward'!$B$5:$B$13,0),MATCH(GN$4,'Curva Forward'!$C$4:$AN$4,0))),FB211))</f>
        <v>0</v>
      </c>
      <c r="GO211" s="201">
        <f t="shared" ca="1" si="78"/>
        <v>0</v>
      </c>
      <c r="GP211" s="201">
        <f t="shared" ca="1" si="79"/>
        <v>0</v>
      </c>
    </row>
    <row r="212" spans="1:198" s="117" customFormat="1" x14ac:dyDescent="0.25">
      <c r="A212" s="6"/>
      <c r="B212" s="7" t="s">
        <v>562</v>
      </c>
      <c r="C212" s="8">
        <v>44587</v>
      </c>
      <c r="D212" s="9" t="s">
        <v>124</v>
      </c>
      <c r="E212" s="9" t="s">
        <v>125</v>
      </c>
      <c r="F212" s="113">
        <v>3780401000108</v>
      </c>
      <c r="G212" s="10" t="s">
        <v>235</v>
      </c>
      <c r="H212" s="113">
        <v>9149503000360</v>
      </c>
      <c r="I212" s="9" t="s">
        <v>126</v>
      </c>
      <c r="J212" s="166" t="s">
        <v>555</v>
      </c>
      <c r="K212" s="10" t="s">
        <v>127</v>
      </c>
      <c r="L212" s="84" t="s">
        <v>22</v>
      </c>
      <c r="M212" s="11">
        <v>44682</v>
      </c>
      <c r="N212" s="12">
        <v>44712</v>
      </c>
      <c r="O212" s="10">
        <v>10</v>
      </c>
      <c r="P212" s="84">
        <v>112</v>
      </c>
      <c r="Q212" s="84" t="s">
        <v>128</v>
      </c>
      <c r="R212" s="10" t="s">
        <v>129</v>
      </c>
      <c r="S212" s="14" t="s">
        <v>135</v>
      </c>
      <c r="T212" s="11"/>
      <c r="U212" s="12"/>
      <c r="V212" s="257" t="str">
        <f ca="1">IF(U212="","",
IF(U212="NA","",
IFERROR(VLOOKUP(EOMONTH(M212,-2)+1,IPCA!$A:$B,2,0),
VLOOKUP(EOMONTH(TODAY(),-2)+1,IPCA!$A:$B,2,0))/
VLOOKUP(EOMONTH(U212,-2)+1,IPCA!$A:$B,2,0)*
P212))</f>
        <v/>
      </c>
      <c r="W212" s="84"/>
      <c r="X212" s="13" t="s">
        <v>133</v>
      </c>
      <c r="Y212" s="166"/>
      <c r="Z212" s="107"/>
      <c r="AA212" s="108"/>
      <c r="AB212" s="15"/>
      <c r="AC212"/>
      <c r="AD212"/>
      <c r="AE212"/>
      <c r="AF212">
        <v>10</v>
      </c>
      <c r="AG212"/>
      <c r="AH212"/>
      <c r="AI212"/>
      <c r="AJ212"/>
      <c r="AK212"/>
      <c r="AL212"/>
      <c r="AM212" s="6"/>
      <c r="AN212" s="15"/>
      <c r="AO212"/>
      <c r="AP212"/>
      <c r="AQ212"/>
      <c r="AR212"/>
      <c r="AS212"/>
      <c r="AT212"/>
      <c r="AU212"/>
      <c r="AV212"/>
      <c r="AW212"/>
      <c r="AX212"/>
      <c r="AY212" s="6"/>
      <c r="AZ212" s="15"/>
      <c r="BA212"/>
      <c r="BB212"/>
      <c r="BC212"/>
      <c r="BD212"/>
      <c r="BE212"/>
      <c r="BF212"/>
      <c r="BG212"/>
      <c r="BH212"/>
      <c r="BI212"/>
      <c r="BJ212"/>
      <c r="BK212" s="6"/>
      <c r="BL212" s="15"/>
      <c r="BM212"/>
      <c r="BN212"/>
      <c r="BO212"/>
      <c r="BP212"/>
      <c r="BQ212"/>
      <c r="BR212"/>
      <c r="BS212"/>
      <c r="BT212"/>
      <c r="BU212"/>
      <c r="BV212"/>
      <c r="BW212" s="6"/>
      <c r="BX212" s="15"/>
      <c r="BY212"/>
      <c r="BZ212"/>
      <c r="CA212"/>
      <c r="CB212"/>
      <c r="CC212"/>
      <c r="CD212"/>
      <c r="CE212"/>
      <c r="CF212"/>
      <c r="CG212"/>
      <c r="CH212"/>
      <c r="CI212" s="6"/>
      <c r="CJ212" s="16">
        <f t="shared" si="63"/>
        <v>0.84931506849315064</v>
      </c>
      <c r="CK212" s="16" t="str">
        <f t="shared" si="64"/>
        <v/>
      </c>
      <c r="CL212" s="16" t="str">
        <f t="shared" si="65"/>
        <v/>
      </c>
      <c r="CM212" s="16" t="str">
        <f t="shared" si="66"/>
        <v/>
      </c>
      <c r="CN212" s="16" t="str">
        <f t="shared" si="67"/>
        <v/>
      </c>
      <c r="CO212" s="18"/>
      <c r="CP212" s="15"/>
      <c r="CQ212"/>
      <c r="CR212"/>
      <c r="CS212"/>
      <c r="CT212">
        <v>112</v>
      </c>
      <c r="CU212"/>
      <c r="CV212"/>
      <c r="CW212"/>
      <c r="CX212"/>
      <c r="CY212"/>
      <c r="CZ212"/>
      <c r="DA212" s="6"/>
      <c r="DB212" s="15"/>
      <c r="DC212"/>
      <c r="DD212"/>
      <c r="DE212"/>
      <c r="DF212"/>
      <c r="DG212"/>
      <c r="DH212"/>
      <c r="DI212"/>
      <c r="DJ212"/>
      <c r="DK212"/>
      <c r="DL212"/>
      <c r="DM212" s="6"/>
      <c r="DN212" s="15"/>
      <c r="DO212"/>
      <c r="DP212"/>
      <c r="DQ212"/>
      <c r="DR212"/>
      <c r="DS212"/>
      <c r="DT212"/>
      <c r="DU212"/>
      <c r="DV212"/>
      <c r="DW212"/>
      <c r="DX212"/>
      <c r="DY212" s="6"/>
      <c r="DZ212" s="15"/>
      <c r="EA212"/>
      <c r="EB212"/>
      <c r="EC212"/>
      <c r="ED212"/>
      <c r="EE212"/>
      <c r="EF212"/>
      <c r="EG212"/>
      <c r="EH212"/>
      <c r="EI212"/>
      <c r="EJ212"/>
      <c r="EK212" s="6"/>
      <c r="EL212" s="15"/>
      <c r="EM212"/>
      <c r="EN212"/>
      <c r="EO212"/>
      <c r="EP212"/>
      <c r="EQ212"/>
      <c r="ER212"/>
      <c r="ES212"/>
      <c r="ET212"/>
      <c r="EU212"/>
      <c r="EV212"/>
      <c r="EW212" s="6"/>
      <c r="EX212" s="16">
        <f t="shared" si="68"/>
        <v>9.5123287671232877</v>
      </c>
      <c r="EY212" s="16" t="str">
        <f t="shared" si="69"/>
        <v/>
      </c>
      <c r="EZ212" s="16" t="str">
        <f t="shared" si="70"/>
        <v/>
      </c>
      <c r="FA212" s="16" t="str">
        <f t="shared" si="71"/>
        <v/>
      </c>
      <c r="FB212" s="160" t="str">
        <f t="shared" si="72"/>
        <v/>
      </c>
      <c r="FC212" t="s">
        <v>204</v>
      </c>
      <c r="FD212" s="20" t="s">
        <v>126</v>
      </c>
      <c r="FF212" s="209" t="s">
        <v>206</v>
      </c>
      <c r="FH212" s="284">
        <f t="shared" ca="1" si="73"/>
        <v>0</v>
      </c>
      <c r="FI212" s="208">
        <f t="shared" si="74"/>
        <v>1</v>
      </c>
      <c r="FJ212"/>
      <c r="FK212" t="str">
        <f t="shared" si="75"/>
        <v>OMEGA GERACAO S.A.</v>
      </c>
      <c r="FL212" s="201">
        <f t="shared" ca="1" si="76"/>
        <v>416640</v>
      </c>
      <c r="FM212" s="201">
        <f t="shared" ca="1" si="77"/>
        <v>0</v>
      </c>
      <c r="FN212" s="200">
        <f>AB212*AB$2*IF($FC212="V",1,-1)*IF($Q212="Fixo",(CP212-INDEX('Curva Forward'!$C$5:$AN$13,MATCH(CONCATENATE(BD_COMERCIAL!$K212," ",BD_COMERCIAL!$L212),'Curva Forward'!$B$5:$B$13,0),MATCH(FN$4,'Curva Forward'!$C$4:$AN$4,0))),CP212)</f>
        <v>0</v>
      </c>
      <c r="FO212" s="200">
        <f>AC212*AC$2*IF($FC212="V",1,-1)*IF($Q212="Fixo",(CQ212-INDEX('Curva Forward'!$C$5:$AN$13,MATCH(CONCATENATE(BD_COMERCIAL!$K212," ",BD_COMERCIAL!$L212),'Curva Forward'!$B$5:$B$13,0),MATCH(FO$4,'Curva Forward'!$C$4:$AN$4,0))),CQ212)</f>
        <v>0</v>
      </c>
      <c r="FP212" s="200">
        <f>AD212*AD$2*IF($FC212="V",1,-1)*IF($Q212="Fixo",(CR212-INDEX('Curva Forward'!$C$5:$AN$13,MATCH(CONCATENATE(BD_COMERCIAL!$K212," ",BD_COMERCIAL!$L212),'Curva Forward'!$B$5:$B$13,0),MATCH(FP$4,'Curva Forward'!$C$4:$AN$4,0))),CR212)</f>
        <v>0</v>
      </c>
      <c r="FQ212" s="200">
        <f>AE212*AE$2*IF($FC212="V",1,-1)*IF($Q212="Fixo",(CS212-INDEX('Curva Forward'!$C$5:$AN$13,MATCH(CONCATENATE(BD_COMERCIAL!$K212," ",BD_COMERCIAL!$L212),'Curva Forward'!$B$5:$B$13,0),MATCH(FQ$4,'Curva Forward'!$C$4:$AN$4,0))),CS212)</f>
        <v>0</v>
      </c>
      <c r="FR212" s="200">
        <f>AF212*AF$2*IF($FC212="V",1,-1)*IF($Q212="Fixo",(CT212-INDEX('Curva Forward'!$C$5:$AN$13,MATCH(CONCATENATE(BD_COMERCIAL!$K212," ",BD_COMERCIAL!$L212),'Curva Forward'!$B$5:$B$13,0),MATCH(FR$4,'Curva Forward'!$C$4:$AN$4,0))),CT212)</f>
        <v>416640</v>
      </c>
      <c r="FS212" s="200">
        <f>AG212*AG$2*IF($FC212="V",1,-1)*IF($Q212="Fixo",(CU212-INDEX('Curva Forward'!$C$5:$AN$13,MATCH(CONCATENATE(BD_COMERCIAL!$K212," ",BD_COMERCIAL!$L212),'Curva Forward'!$B$5:$B$13,0),MATCH(FS$4,'Curva Forward'!$C$4:$AN$4,0))),CU212)</f>
        <v>0</v>
      </c>
      <c r="FT212" s="200">
        <f>AH212*AH$2*IF($FC212="V",1,-1)*IF($Q212="Fixo",(CV212-INDEX('Curva Forward'!$C$5:$AN$13,MATCH(CONCATENATE(BD_COMERCIAL!$K212," ",BD_COMERCIAL!$L212),'Curva Forward'!$B$5:$B$13,0),MATCH(FT$4,'Curva Forward'!$C$4:$AN$4,0))),CV212)</f>
        <v>0</v>
      </c>
      <c r="FU212" s="200">
        <f>AI212*AI$2*IF($FC212="V",1,-1)*IF($Q212="Fixo",(CW212-INDEX('Curva Forward'!$C$5:$AN$13,MATCH(CONCATENATE(BD_COMERCIAL!$K212," ",BD_COMERCIAL!$L212),'Curva Forward'!$B$5:$B$13,0),MATCH(FU$4,'Curva Forward'!$C$4:$AN$4,0))),CW212)</f>
        <v>0</v>
      </c>
      <c r="FV212" s="200">
        <f>AJ212*AJ$2*IF($FC212="V",1,-1)*IF($Q212="Fixo",(CX212-INDEX('Curva Forward'!$C$5:$AN$13,MATCH(CONCATENATE(BD_COMERCIAL!$K212," ",BD_COMERCIAL!$L212),'Curva Forward'!$B$5:$B$13,0),MATCH(FV$4,'Curva Forward'!$C$4:$AN$4,0))),CX212)</f>
        <v>0</v>
      </c>
      <c r="FW212" s="200">
        <f>AK212*AK$2*IF($FC212="V",1,-1)*IF($Q212="Fixo",(CY212-INDEX('Curva Forward'!$C$5:$AN$13,MATCH(CONCATENATE(BD_COMERCIAL!$K212," ",BD_COMERCIAL!$L212),'Curva Forward'!$B$5:$B$13,0),MATCH(FW$4,'Curva Forward'!$C$4:$AN$4,0))),CY212)</f>
        <v>0</v>
      </c>
      <c r="FX212" s="200">
        <f>AL212*AL$2*IF($FC212="V",1,-1)*IF($Q212="Fixo",(CZ212-INDEX('Curva Forward'!$C$5:$AN$13,MATCH(CONCATENATE(BD_COMERCIAL!$K212," ",BD_COMERCIAL!$L212),'Curva Forward'!$B$5:$B$13,0),MATCH(FX$4,'Curva Forward'!$C$4:$AN$4,0))),CZ212)</f>
        <v>0</v>
      </c>
      <c r="FY212" s="200">
        <f>AM212*AM$2*IF($FC212="V",1,-1)*IF($Q212="Fixo",(DA212-INDEX('Curva Forward'!$C$5:$AN$13,MATCH(CONCATENATE(BD_COMERCIAL!$K212," ",BD_COMERCIAL!$L212),'Curva Forward'!$B$5:$B$13,0),MATCH(FY$4,'Curva Forward'!$C$4:$AN$4,0))),DA212)</f>
        <v>0</v>
      </c>
      <c r="FZ212" s="200">
        <f>AN212*AN$2*IF($FC212="V",1,-1)*IF($Q212="Fixo",(DB212-INDEX('Curva Forward'!$C$5:$AN$13,MATCH(CONCATENATE(BD_COMERCIAL!$K212," ",BD_COMERCIAL!$L212),'Curva Forward'!$B$5:$B$13,0),MATCH(FZ$4,'Curva Forward'!$C$4:$AN$4,0))),DB212)</f>
        <v>0</v>
      </c>
      <c r="GA212" s="200">
        <f>AO212*AO$2*IF($FC212="V",1,-1)*IF($Q212="Fixo",(DC212-INDEX('Curva Forward'!$C$5:$AN$13,MATCH(CONCATENATE(BD_COMERCIAL!$K212," ",BD_COMERCIAL!$L212),'Curva Forward'!$B$5:$B$13,0),MATCH(GA$4,'Curva Forward'!$C$4:$AN$4,0))),DC212)</f>
        <v>0</v>
      </c>
      <c r="GB212" s="200">
        <f>AP212*AP$2*IF($FC212="V",1,-1)*IF($Q212="Fixo",(DD212-INDEX('Curva Forward'!$C$5:$AN$13,MATCH(CONCATENATE(BD_COMERCIAL!$K212," ",BD_COMERCIAL!$L212),'Curva Forward'!$B$5:$B$13,0),MATCH(GB$4,'Curva Forward'!$C$4:$AN$4,0))),DD212)</f>
        <v>0</v>
      </c>
      <c r="GC212" s="200">
        <f>AQ212*AQ$2*IF($FC212="V",1,-1)*IF($Q212="Fixo",(DE212-INDEX('Curva Forward'!$C$5:$AN$13,MATCH(CONCATENATE(BD_COMERCIAL!$K212," ",BD_COMERCIAL!$L212),'Curva Forward'!$B$5:$B$13,0),MATCH(GC$4,'Curva Forward'!$C$4:$AN$4,0))),DE212)</f>
        <v>0</v>
      </c>
      <c r="GD212" s="200">
        <f>AR212*AR$2*IF($FC212="V",1,-1)*IF($Q212="Fixo",(DF212-INDEX('Curva Forward'!$C$5:$AN$13,MATCH(CONCATENATE(BD_COMERCIAL!$K212," ",BD_COMERCIAL!$L212),'Curva Forward'!$B$5:$B$13,0),MATCH(GD$4,'Curva Forward'!$C$4:$AN$4,0))),DF212)</f>
        <v>0</v>
      </c>
      <c r="GE212" s="200">
        <f>AS212*AS$2*IF($FC212="V",1,-1)*IF($Q212="Fixo",(DG212-INDEX('Curva Forward'!$C$5:$AN$13,MATCH(CONCATENATE(BD_COMERCIAL!$K212," ",BD_COMERCIAL!$L212),'Curva Forward'!$B$5:$B$13,0),MATCH(GE$4,'Curva Forward'!$C$4:$AN$4,0))),DG212)</f>
        <v>0</v>
      </c>
      <c r="GF212" s="200">
        <f>AT212*AT$2*IF($FC212="V",1,-1)*IF($Q212="Fixo",(DH212-INDEX('Curva Forward'!$C$5:$AN$13,MATCH(CONCATENATE(BD_COMERCIAL!$K212," ",BD_COMERCIAL!$L212),'Curva Forward'!$B$5:$B$13,0),MATCH(GF$4,'Curva Forward'!$C$4:$AN$4,0))),DH212)</f>
        <v>0</v>
      </c>
      <c r="GG212" s="200">
        <f>AU212*AU$2*IF($FC212="V",1,-1)*IF($Q212="Fixo",(DI212-INDEX('Curva Forward'!$C$5:$AN$13,MATCH(CONCATENATE(BD_COMERCIAL!$K212," ",BD_COMERCIAL!$L212),'Curva Forward'!$B$5:$B$13,0),MATCH(GG$4,'Curva Forward'!$C$4:$AN$4,0))),DI212)</f>
        <v>0</v>
      </c>
      <c r="GH212" s="200">
        <f>AV212*AV$2*IF($FC212="V",1,-1)*IF($Q212="Fixo",(DJ212-INDEX('Curva Forward'!$C$5:$AN$13,MATCH(CONCATENATE(BD_COMERCIAL!$K212," ",BD_COMERCIAL!$L212),'Curva Forward'!$B$5:$B$13,0),MATCH(GH$4,'Curva Forward'!$C$4:$AN$4,0))),DJ212)</f>
        <v>0</v>
      </c>
      <c r="GI212" s="200">
        <f>AW212*AW$2*IF($FC212="V",1,-1)*IF($Q212="Fixo",(DK212-INDEX('Curva Forward'!$C$5:$AN$13,MATCH(CONCATENATE(BD_COMERCIAL!$K212," ",BD_COMERCIAL!$L212),'Curva Forward'!$B$5:$B$13,0),MATCH(GI$4,'Curva Forward'!$C$4:$AN$4,0))),DK212)</f>
        <v>0</v>
      </c>
      <c r="GJ212" s="200">
        <f>AX212*AX$2*IF($FC212="V",1,-1)*IF($Q212="Fixo",(DL212-INDEX('Curva Forward'!$C$5:$AN$13,MATCH(CONCATENATE(BD_COMERCIAL!$K212," ",BD_COMERCIAL!$L212),'Curva Forward'!$B$5:$B$13,0),MATCH(GJ$4,'Curva Forward'!$C$4:$AN$4,0))),DL212)</f>
        <v>0</v>
      </c>
      <c r="GK212" s="200">
        <f>AY212*AY$2*IF($FC212="V",1,-1)*IF($Q212="Fixo",(DM212-INDEX('Curva Forward'!$C$5:$AN$13,MATCH(CONCATENATE(BD_COMERCIAL!$K212," ",BD_COMERCIAL!$L212),'Curva Forward'!$B$5:$B$13,0),MATCH(GK$4,'Curva Forward'!$C$4:$AN$4,0))),DM212)</f>
        <v>0</v>
      </c>
      <c r="GL212" s="200">
        <f>IF(EZ212="",0,CL212*CL$2*IF($FC212="V",1,-1)*IF($Q212="Fixo",(EZ212-INDEX('Curva Forward'!$C$5:$AN$13,MATCH(CONCATENATE(BD_COMERCIAL!$K212," ",BD_COMERCIAL!$L212),'Curva Forward'!$B$5:$B$13,0),MATCH(GL$4,'Curva Forward'!$C$4:$AN$4,0))),EZ212))</f>
        <v>0</v>
      </c>
      <c r="GM212" s="200">
        <f>IF(FA212="",0,CM212*CM$2*IF($FC212="V",1,-1)*IF($Q212="Fixo",(FA212-INDEX('Curva Forward'!$C$5:$AN$13,MATCH(CONCATENATE(BD_COMERCIAL!$K212," ",BD_COMERCIAL!$L212),'Curva Forward'!$B$5:$B$13,0),MATCH(GM$4,'Curva Forward'!$C$4:$AN$4,0))),FA212))</f>
        <v>0</v>
      </c>
      <c r="GN212" s="200">
        <f>IF(FB212="",0,CN212*CN$2*IF($FC212="V",1,-1)*IF($Q212="Fixo",(FB212-INDEX('Curva Forward'!$C$5:$AN$13,MATCH(CONCATENATE(BD_COMERCIAL!$K212," ",BD_COMERCIAL!$L212),'Curva Forward'!$B$5:$B$13,0),MATCH(GN$4,'Curva Forward'!$C$4:$AN$4,0))),FB212))</f>
        <v>0</v>
      </c>
      <c r="GO212" s="201">
        <f t="shared" ca="1" si="78"/>
        <v>0</v>
      </c>
      <c r="GP212" s="201">
        <f t="shared" ca="1" si="79"/>
        <v>0</v>
      </c>
    </row>
    <row r="213" spans="1:198" s="117" customFormat="1" x14ac:dyDescent="0.25">
      <c r="A213" s="6"/>
      <c r="B213" s="7" t="s">
        <v>563</v>
      </c>
      <c r="C213" s="8">
        <v>44587</v>
      </c>
      <c r="D213" s="9" t="s">
        <v>124</v>
      </c>
      <c r="E213" s="9" t="s">
        <v>125</v>
      </c>
      <c r="F213" s="113">
        <v>3780401000108</v>
      </c>
      <c r="G213" s="10" t="s">
        <v>144</v>
      </c>
      <c r="H213" s="113">
        <v>13777004000122</v>
      </c>
      <c r="I213" s="9" t="s">
        <v>126</v>
      </c>
      <c r="J213" s="166" t="s">
        <v>555</v>
      </c>
      <c r="K213" s="10" t="s">
        <v>127</v>
      </c>
      <c r="L213" s="84" t="s">
        <v>22</v>
      </c>
      <c r="M213" s="11">
        <v>44652</v>
      </c>
      <c r="N213" s="12">
        <v>44681</v>
      </c>
      <c r="O213" s="10">
        <v>5</v>
      </c>
      <c r="P213" s="84">
        <v>100</v>
      </c>
      <c r="Q213" s="84" t="s">
        <v>128</v>
      </c>
      <c r="R213" s="10" t="s">
        <v>129</v>
      </c>
      <c r="S213" s="14" t="s">
        <v>135</v>
      </c>
      <c r="T213" s="11"/>
      <c r="U213" s="12"/>
      <c r="V213" s="257" t="str">
        <f ca="1">IF(U213="","",
IF(U213="NA","",
IFERROR(VLOOKUP(EOMONTH(M213,-2)+1,IPCA!$A:$B,2,0),
VLOOKUP(EOMONTH(TODAY(),-2)+1,IPCA!$A:$B,2,0))/
VLOOKUP(EOMONTH(U213,-2)+1,IPCA!$A:$B,2,0)*
P213))</f>
        <v/>
      </c>
      <c r="W213" s="84"/>
      <c r="X213" s="13" t="s">
        <v>133</v>
      </c>
      <c r="Y213" s="166"/>
      <c r="Z213" s="107"/>
      <c r="AA213" s="108"/>
      <c r="AB213" s="15"/>
      <c r="AC213"/>
      <c r="AD213"/>
      <c r="AE213">
        <v>5</v>
      </c>
      <c r="AF213"/>
      <c r="AG213"/>
      <c r="AH213"/>
      <c r="AI213"/>
      <c r="AJ213"/>
      <c r="AK213"/>
      <c r="AL213"/>
      <c r="AM213" s="6"/>
      <c r="AN213" s="15"/>
      <c r="AO213"/>
      <c r="AP213"/>
      <c r="AQ213"/>
      <c r="AR213"/>
      <c r="AS213"/>
      <c r="AT213"/>
      <c r="AU213"/>
      <c r="AV213"/>
      <c r="AW213"/>
      <c r="AX213"/>
      <c r="AY213" s="6"/>
      <c r="AZ213" s="15"/>
      <c r="BA213"/>
      <c r="BB213"/>
      <c r="BC213"/>
      <c r="BD213"/>
      <c r="BE213"/>
      <c r="BF213"/>
      <c r="BG213"/>
      <c r="BH213"/>
      <c r="BI213"/>
      <c r="BJ213"/>
      <c r="BK213" s="6"/>
      <c r="BL213" s="15"/>
      <c r="BM213"/>
      <c r="BN213"/>
      <c r="BO213"/>
      <c r="BP213"/>
      <c r="BQ213"/>
      <c r="BR213"/>
      <c r="BS213"/>
      <c r="BT213"/>
      <c r="BU213"/>
      <c r="BV213"/>
      <c r="BW213" s="6"/>
      <c r="BX213" s="15"/>
      <c r="BY213"/>
      <c r="BZ213"/>
      <c r="CA213"/>
      <c r="CB213"/>
      <c r="CC213"/>
      <c r="CD213"/>
      <c r="CE213"/>
      <c r="CF213"/>
      <c r="CG213"/>
      <c r="CH213"/>
      <c r="CI213" s="6"/>
      <c r="CJ213" s="16">
        <f t="shared" si="63"/>
        <v>0.41095890410958902</v>
      </c>
      <c r="CK213" s="16" t="str">
        <f t="shared" si="64"/>
        <v/>
      </c>
      <c r="CL213" s="16" t="str">
        <f t="shared" si="65"/>
        <v/>
      </c>
      <c r="CM213" s="16" t="str">
        <f t="shared" si="66"/>
        <v/>
      </c>
      <c r="CN213" s="16" t="str">
        <f t="shared" si="67"/>
        <v/>
      </c>
      <c r="CO213" s="18"/>
      <c r="CP213" s="15"/>
      <c r="CQ213"/>
      <c r="CR213"/>
      <c r="CS213">
        <v>100</v>
      </c>
      <c r="CT213"/>
      <c r="CU213"/>
      <c r="CV213"/>
      <c r="CW213"/>
      <c r="CX213"/>
      <c r="CY213"/>
      <c r="CZ213"/>
      <c r="DA213" s="6"/>
      <c r="DB213" s="15"/>
      <c r="DC213"/>
      <c r="DD213"/>
      <c r="DE213"/>
      <c r="DF213"/>
      <c r="DG213"/>
      <c r="DH213"/>
      <c r="DI213"/>
      <c r="DJ213"/>
      <c r="DK213"/>
      <c r="DL213"/>
      <c r="DM213" s="6"/>
      <c r="DN213" s="15"/>
      <c r="DO213"/>
      <c r="DP213"/>
      <c r="DQ213"/>
      <c r="DR213"/>
      <c r="DS213"/>
      <c r="DT213"/>
      <c r="DU213"/>
      <c r="DV213"/>
      <c r="DW213"/>
      <c r="DX213"/>
      <c r="DY213" s="6"/>
      <c r="DZ213" s="15"/>
      <c r="EA213"/>
      <c r="EB213"/>
      <c r="EC213"/>
      <c r="ED213"/>
      <c r="EE213"/>
      <c r="EF213"/>
      <c r="EG213"/>
      <c r="EH213"/>
      <c r="EI213"/>
      <c r="EJ213"/>
      <c r="EK213" s="6"/>
      <c r="EL213" s="15"/>
      <c r="EM213"/>
      <c r="EN213"/>
      <c r="EO213"/>
      <c r="EP213"/>
      <c r="EQ213"/>
      <c r="ER213"/>
      <c r="ES213"/>
      <c r="ET213"/>
      <c r="EU213"/>
      <c r="EV213"/>
      <c r="EW213" s="6"/>
      <c r="EX213" s="16">
        <f t="shared" si="68"/>
        <v>8.2191780821917817</v>
      </c>
      <c r="EY213" s="16" t="str">
        <f t="shared" si="69"/>
        <v/>
      </c>
      <c r="EZ213" s="16" t="str">
        <f t="shared" si="70"/>
        <v/>
      </c>
      <c r="FA213" s="16" t="str">
        <f t="shared" si="71"/>
        <v/>
      </c>
      <c r="FB213" s="160" t="str">
        <f t="shared" si="72"/>
        <v/>
      </c>
      <c r="FC213" t="s">
        <v>204</v>
      </c>
      <c r="FD213" s="20" t="s">
        <v>126</v>
      </c>
      <c r="FF213" s="209" t="s">
        <v>206</v>
      </c>
      <c r="FH213" s="284">
        <f t="shared" ca="1" si="73"/>
        <v>0</v>
      </c>
      <c r="FI213" s="208">
        <f t="shared" si="74"/>
        <v>0.96666666666666667</v>
      </c>
      <c r="FJ213"/>
      <c r="FK213" t="str">
        <f t="shared" si="75"/>
        <v>WX Energy Comercializadora de Energia Ltda</v>
      </c>
      <c r="FL213" s="201">
        <f t="shared" ca="1" si="76"/>
        <v>154800</v>
      </c>
      <c r="FM213" s="201">
        <f t="shared" ca="1" si="77"/>
        <v>0</v>
      </c>
      <c r="FN213" s="200">
        <f>AB213*AB$2*IF($FC213="V",1,-1)*IF($Q213="Fixo",(CP213-INDEX('Curva Forward'!$C$5:$AN$13,MATCH(CONCATENATE(BD_COMERCIAL!$K213," ",BD_COMERCIAL!$L213),'Curva Forward'!$B$5:$B$13,0),MATCH(FN$4,'Curva Forward'!$C$4:$AN$4,0))),CP213)</f>
        <v>0</v>
      </c>
      <c r="FO213" s="200">
        <f>AC213*AC$2*IF($FC213="V",1,-1)*IF($Q213="Fixo",(CQ213-INDEX('Curva Forward'!$C$5:$AN$13,MATCH(CONCATENATE(BD_COMERCIAL!$K213," ",BD_COMERCIAL!$L213),'Curva Forward'!$B$5:$B$13,0),MATCH(FO$4,'Curva Forward'!$C$4:$AN$4,0))),CQ213)</f>
        <v>0</v>
      </c>
      <c r="FP213" s="200">
        <f>AD213*AD$2*IF($FC213="V",1,-1)*IF($Q213="Fixo",(CR213-INDEX('Curva Forward'!$C$5:$AN$13,MATCH(CONCATENATE(BD_COMERCIAL!$K213," ",BD_COMERCIAL!$L213),'Curva Forward'!$B$5:$B$13,0),MATCH(FP$4,'Curva Forward'!$C$4:$AN$4,0))),CR213)</f>
        <v>0</v>
      </c>
      <c r="FQ213" s="200">
        <f>AE213*AE$2*IF($FC213="V",1,-1)*IF($Q213="Fixo",(CS213-INDEX('Curva Forward'!$C$5:$AN$13,MATCH(CONCATENATE(BD_COMERCIAL!$K213," ",BD_COMERCIAL!$L213),'Curva Forward'!$B$5:$B$13,0),MATCH(FQ$4,'Curva Forward'!$C$4:$AN$4,0))),CS213)</f>
        <v>154800</v>
      </c>
      <c r="FR213" s="200">
        <f>AF213*AF$2*IF($FC213="V",1,-1)*IF($Q213="Fixo",(CT213-INDEX('Curva Forward'!$C$5:$AN$13,MATCH(CONCATENATE(BD_COMERCIAL!$K213," ",BD_COMERCIAL!$L213),'Curva Forward'!$B$5:$B$13,0),MATCH(FR$4,'Curva Forward'!$C$4:$AN$4,0))),CT213)</f>
        <v>0</v>
      </c>
      <c r="FS213" s="200">
        <f>AG213*AG$2*IF($FC213="V",1,-1)*IF($Q213="Fixo",(CU213-INDEX('Curva Forward'!$C$5:$AN$13,MATCH(CONCATENATE(BD_COMERCIAL!$K213," ",BD_COMERCIAL!$L213),'Curva Forward'!$B$5:$B$13,0),MATCH(FS$4,'Curva Forward'!$C$4:$AN$4,0))),CU213)</f>
        <v>0</v>
      </c>
      <c r="FT213" s="200">
        <f>AH213*AH$2*IF($FC213="V",1,-1)*IF($Q213="Fixo",(CV213-INDEX('Curva Forward'!$C$5:$AN$13,MATCH(CONCATENATE(BD_COMERCIAL!$K213," ",BD_COMERCIAL!$L213),'Curva Forward'!$B$5:$B$13,0),MATCH(FT$4,'Curva Forward'!$C$4:$AN$4,0))),CV213)</f>
        <v>0</v>
      </c>
      <c r="FU213" s="200">
        <f>AI213*AI$2*IF($FC213="V",1,-1)*IF($Q213="Fixo",(CW213-INDEX('Curva Forward'!$C$5:$AN$13,MATCH(CONCATENATE(BD_COMERCIAL!$K213," ",BD_COMERCIAL!$L213),'Curva Forward'!$B$5:$B$13,0),MATCH(FU$4,'Curva Forward'!$C$4:$AN$4,0))),CW213)</f>
        <v>0</v>
      </c>
      <c r="FV213" s="200">
        <f>AJ213*AJ$2*IF($FC213="V",1,-1)*IF($Q213="Fixo",(CX213-INDEX('Curva Forward'!$C$5:$AN$13,MATCH(CONCATENATE(BD_COMERCIAL!$K213," ",BD_COMERCIAL!$L213),'Curva Forward'!$B$5:$B$13,0),MATCH(FV$4,'Curva Forward'!$C$4:$AN$4,0))),CX213)</f>
        <v>0</v>
      </c>
      <c r="FW213" s="200">
        <f>AK213*AK$2*IF($FC213="V",1,-1)*IF($Q213="Fixo",(CY213-INDEX('Curva Forward'!$C$5:$AN$13,MATCH(CONCATENATE(BD_COMERCIAL!$K213," ",BD_COMERCIAL!$L213),'Curva Forward'!$B$5:$B$13,0),MATCH(FW$4,'Curva Forward'!$C$4:$AN$4,0))),CY213)</f>
        <v>0</v>
      </c>
      <c r="FX213" s="200">
        <f>AL213*AL$2*IF($FC213="V",1,-1)*IF($Q213="Fixo",(CZ213-INDEX('Curva Forward'!$C$5:$AN$13,MATCH(CONCATENATE(BD_COMERCIAL!$K213," ",BD_COMERCIAL!$L213),'Curva Forward'!$B$5:$B$13,0),MATCH(FX$4,'Curva Forward'!$C$4:$AN$4,0))),CZ213)</f>
        <v>0</v>
      </c>
      <c r="FY213" s="200">
        <f>AM213*AM$2*IF($FC213="V",1,-1)*IF($Q213="Fixo",(DA213-INDEX('Curva Forward'!$C$5:$AN$13,MATCH(CONCATENATE(BD_COMERCIAL!$K213," ",BD_COMERCIAL!$L213),'Curva Forward'!$B$5:$B$13,0),MATCH(FY$4,'Curva Forward'!$C$4:$AN$4,0))),DA213)</f>
        <v>0</v>
      </c>
      <c r="FZ213" s="200">
        <f>AN213*AN$2*IF($FC213="V",1,-1)*IF($Q213="Fixo",(DB213-INDEX('Curva Forward'!$C$5:$AN$13,MATCH(CONCATENATE(BD_COMERCIAL!$K213," ",BD_COMERCIAL!$L213),'Curva Forward'!$B$5:$B$13,0),MATCH(FZ$4,'Curva Forward'!$C$4:$AN$4,0))),DB213)</f>
        <v>0</v>
      </c>
      <c r="GA213" s="200">
        <f>AO213*AO$2*IF($FC213="V",1,-1)*IF($Q213="Fixo",(DC213-INDEX('Curva Forward'!$C$5:$AN$13,MATCH(CONCATENATE(BD_COMERCIAL!$K213," ",BD_COMERCIAL!$L213),'Curva Forward'!$B$5:$B$13,0),MATCH(GA$4,'Curva Forward'!$C$4:$AN$4,0))),DC213)</f>
        <v>0</v>
      </c>
      <c r="GB213" s="200">
        <f>AP213*AP$2*IF($FC213="V",1,-1)*IF($Q213="Fixo",(DD213-INDEX('Curva Forward'!$C$5:$AN$13,MATCH(CONCATENATE(BD_COMERCIAL!$K213," ",BD_COMERCIAL!$L213),'Curva Forward'!$B$5:$B$13,0),MATCH(GB$4,'Curva Forward'!$C$4:$AN$4,0))),DD213)</f>
        <v>0</v>
      </c>
      <c r="GC213" s="200">
        <f>AQ213*AQ$2*IF($FC213="V",1,-1)*IF($Q213="Fixo",(DE213-INDEX('Curva Forward'!$C$5:$AN$13,MATCH(CONCATENATE(BD_COMERCIAL!$K213," ",BD_COMERCIAL!$L213),'Curva Forward'!$B$5:$B$13,0),MATCH(GC$4,'Curva Forward'!$C$4:$AN$4,0))),DE213)</f>
        <v>0</v>
      </c>
      <c r="GD213" s="200">
        <f>AR213*AR$2*IF($FC213="V",1,-1)*IF($Q213="Fixo",(DF213-INDEX('Curva Forward'!$C$5:$AN$13,MATCH(CONCATENATE(BD_COMERCIAL!$K213," ",BD_COMERCIAL!$L213),'Curva Forward'!$B$5:$B$13,0),MATCH(GD$4,'Curva Forward'!$C$4:$AN$4,0))),DF213)</f>
        <v>0</v>
      </c>
      <c r="GE213" s="200">
        <f>AS213*AS$2*IF($FC213="V",1,-1)*IF($Q213="Fixo",(DG213-INDEX('Curva Forward'!$C$5:$AN$13,MATCH(CONCATENATE(BD_COMERCIAL!$K213," ",BD_COMERCIAL!$L213),'Curva Forward'!$B$5:$B$13,0),MATCH(GE$4,'Curva Forward'!$C$4:$AN$4,0))),DG213)</f>
        <v>0</v>
      </c>
      <c r="GF213" s="200">
        <f>AT213*AT$2*IF($FC213="V",1,-1)*IF($Q213="Fixo",(DH213-INDEX('Curva Forward'!$C$5:$AN$13,MATCH(CONCATENATE(BD_COMERCIAL!$K213," ",BD_COMERCIAL!$L213),'Curva Forward'!$B$5:$B$13,0),MATCH(GF$4,'Curva Forward'!$C$4:$AN$4,0))),DH213)</f>
        <v>0</v>
      </c>
      <c r="GG213" s="200">
        <f>AU213*AU$2*IF($FC213="V",1,-1)*IF($Q213="Fixo",(DI213-INDEX('Curva Forward'!$C$5:$AN$13,MATCH(CONCATENATE(BD_COMERCIAL!$K213," ",BD_COMERCIAL!$L213),'Curva Forward'!$B$5:$B$13,0),MATCH(GG$4,'Curva Forward'!$C$4:$AN$4,0))),DI213)</f>
        <v>0</v>
      </c>
      <c r="GH213" s="200">
        <f>AV213*AV$2*IF($FC213="V",1,-1)*IF($Q213="Fixo",(DJ213-INDEX('Curva Forward'!$C$5:$AN$13,MATCH(CONCATENATE(BD_COMERCIAL!$K213," ",BD_COMERCIAL!$L213),'Curva Forward'!$B$5:$B$13,0),MATCH(GH$4,'Curva Forward'!$C$4:$AN$4,0))),DJ213)</f>
        <v>0</v>
      </c>
      <c r="GI213" s="200">
        <f>AW213*AW$2*IF($FC213="V",1,-1)*IF($Q213="Fixo",(DK213-INDEX('Curva Forward'!$C$5:$AN$13,MATCH(CONCATENATE(BD_COMERCIAL!$K213," ",BD_COMERCIAL!$L213),'Curva Forward'!$B$5:$B$13,0),MATCH(GI$4,'Curva Forward'!$C$4:$AN$4,0))),DK213)</f>
        <v>0</v>
      </c>
      <c r="GJ213" s="200">
        <f>AX213*AX$2*IF($FC213="V",1,-1)*IF($Q213="Fixo",(DL213-INDEX('Curva Forward'!$C$5:$AN$13,MATCH(CONCATENATE(BD_COMERCIAL!$K213," ",BD_COMERCIAL!$L213),'Curva Forward'!$B$5:$B$13,0),MATCH(GJ$4,'Curva Forward'!$C$4:$AN$4,0))),DL213)</f>
        <v>0</v>
      </c>
      <c r="GK213" s="200">
        <f>AY213*AY$2*IF($FC213="V",1,-1)*IF($Q213="Fixo",(DM213-INDEX('Curva Forward'!$C$5:$AN$13,MATCH(CONCATENATE(BD_COMERCIAL!$K213," ",BD_COMERCIAL!$L213),'Curva Forward'!$B$5:$B$13,0),MATCH(GK$4,'Curva Forward'!$C$4:$AN$4,0))),DM213)</f>
        <v>0</v>
      </c>
      <c r="GL213" s="200">
        <f>IF(EZ213="",0,CL213*CL$2*IF($FC213="V",1,-1)*IF($Q213="Fixo",(EZ213-INDEX('Curva Forward'!$C$5:$AN$13,MATCH(CONCATENATE(BD_COMERCIAL!$K213," ",BD_COMERCIAL!$L213),'Curva Forward'!$B$5:$B$13,0),MATCH(GL$4,'Curva Forward'!$C$4:$AN$4,0))),EZ213))</f>
        <v>0</v>
      </c>
      <c r="GM213" s="200">
        <f>IF(FA213="",0,CM213*CM$2*IF($FC213="V",1,-1)*IF($Q213="Fixo",(FA213-INDEX('Curva Forward'!$C$5:$AN$13,MATCH(CONCATENATE(BD_COMERCIAL!$K213," ",BD_COMERCIAL!$L213),'Curva Forward'!$B$5:$B$13,0),MATCH(GM$4,'Curva Forward'!$C$4:$AN$4,0))),FA213))</f>
        <v>0</v>
      </c>
      <c r="GN213" s="200">
        <f>IF(FB213="",0,CN213*CN$2*IF($FC213="V",1,-1)*IF($Q213="Fixo",(FB213-INDEX('Curva Forward'!$C$5:$AN$13,MATCH(CONCATENATE(BD_COMERCIAL!$K213," ",BD_COMERCIAL!$L213),'Curva Forward'!$B$5:$B$13,0),MATCH(GN$4,'Curva Forward'!$C$4:$AN$4,0))),FB213))</f>
        <v>0</v>
      </c>
      <c r="GO213" s="201">
        <f t="shared" ca="1" si="78"/>
        <v>0</v>
      </c>
      <c r="GP213" s="201">
        <f t="shared" ca="1" si="79"/>
        <v>0</v>
      </c>
    </row>
    <row r="214" spans="1:198" s="117" customFormat="1" x14ac:dyDescent="0.25">
      <c r="A214" s="6"/>
      <c r="B214" s="7" t="s">
        <v>564</v>
      </c>
      <c r="C214" s="8">
        <v>44587</v>
      </c>
      <c r="D214" s="9" t="s">
        <v>124</v>
      </c>
      <c r="E214" s="9" t="s">
        <v>125</v>
      </c>
      <c r="F214" s="113">
        <v>3780401000108</v>
      </c>
      <c r="G214" s="10" t="s">
        <v>224</v>
      </c>
      <c r="H214" s="113">
        <v>33652516000170</v>
      </c>
      <c r="I214" s="9" t="s">
        <v>126</v>
      </c>
      <c r="J214" s="166" t="s">
        <v>555</v>
      </c>
      <c r="K214" s="10" t="s">
        <v>127</v>
      </c>
      <c r="L214" s="84" t="s">
        <v>22</v>
      </c>
      <c r="M214" s="11">
        <v>44593</v>
      </c>
      <c r="N214" s="12">
        <v>44620</v>
      </c>
      <c r="O214" s="10">
        <v>10</v>
      </c>
      <c r="P214" s="84">
        <v>71</v>
      </c>
      <c r="Q214" s="84" t="s">
        <v>128</v>
      </c>
      <c r="R214" s="10" t="s">
        <v>129</v>
      </c>
      <c r="S214" s="14" t="s">
        <v>135</v>
      </c>
      <c r="T214" s="11"/>
      <c r="U214" s="12"/>
      <c r="V214" s="257" t="str">
        <f ca="1">IF(U214="","",
IF(U214="NA","",
IFERROR(VLOOKUP(EOMONTH(M214,-2)+1,IPCA!$A:$B,2,0),
VLOOKUP(EOMONTH(TODAY(),-2)+1,IPCA!$A:$B,2,0))/
VLOOKUP(EOMONTH(U214,-2)+1,IPCA!$A:$B,2,0)*
P214))</f>
        <v/>
      </c>
      <c r="W214" s="84"/>
      <c r="X214" s="13" t="s">
        <v>133</v>
      </c>
      <c r="Y214" s="166"/>
      <c r="Z214" s="107"/>
      <c r="AA214" s="108"/>
      <c r="AB214" s="15"/>
      <c r="AC214">
        <v>10</v>
      </c>
      <c r="AD214"/>
      <c r="AE214"/>
      <c r="AF214"/>
      <c r="AG214"/>
      <c r="AH214"/>
      <c r="AI214"/>
      <c r="AJ214"/>
      <c r="AK214"/>
      <c r="AL214"/>
      <c r="AM214" s="6"/>
      <c r="AN214" s="15"/>
      <c r="AO214"/>
      <c r="AP214"/>
      <c r="AQ214"/>
      <c r="AR214"/>
      <c r="AS214"/>
      <c r="AT214"/>
      <c r="AU214"/>
      <c r="AV214"/>
      <c r="AW214"/>
      <c r="AX214"/>
      <c r="AY214" s="6"/>
      <c r="AZ214" s="15"/>
      <c r="BA214"/>
      <c r="BB214"/>
      <c r="BC214"/>
      <c r="BD214"/>
      <c r="BE214"/>
      <c r="BF214"/>
      <c r="BG214"/>
      <c r="BH214"/>
      <c r="BI214"/>
      <c r="BJ214"/>
      <c r="BK214" s="6"/>
      <c r="BL214" s="15"/>
      <c r="BM214"/>
      <c r="BN214"/>
      <c r="BO214"/>
      <c r="BP214"/>
      <c r="BQ214"/>
      <c r="BR214"/>
      <c r="BS214"/>
      <c r="BT214"/>
      <c r="BU214"/>
      <c r="BV214"/>
      <c r="BW214" s="6"/>
      <c r="BX214" s="15"/>
      <c r="BY214"/>
      <c r="BZ214"/>
      <c r="CA214"/>
      <c r="CB214"/>
      <c r="CC214"/>
      <c r="CD214"/>
      <c r="CE214"/>
      <c r="CF214"/>
      <c r="CG214"/>
      <c r="CH214"/>
      <c r="CI214" s="6"/>
      <c r="CJ214" s="16">
        <f t="shared" si="63"/>
        <v>0.76712328767123283</v>
      </c>
      <c r="CK214" s="16" t="str">
        <f t="shared" si="64"/>
        <v/>
      </c>
      <c r="CL214" s="16" t="str">
        <f t="shared" si="65"/>
        <v/>
      </c>
      <c r="CM214" s="16" t="str">
        <f t="shared" si="66"/>
        <v/>
      </c>
      <c r="CN214" s="16" t="str">
        <f t="shared" si="67"/>
        <v/>
      </c>
      <c r="CO214" s="18"/>
      <c r="CP214" s="15"/>
      <c r="CQ214">
        <v>71</v>
      </c>
      <c r="CR214"/>
      <c r="CS214"/>
      <c r="CT214"/>
      <c r="CU214"/>
      <c r="CV214"/>
      <c r="CW214"/>
      <c r="CX214"/>
      <c r="CY214"/>
      <c r="CZ214"/>
      <c r="DA214" s="6"/>
      <c r="DB214" s="15"/>
      <c r="DC214"/>
      <c r="DD214"/>
      <c r="DE214"/>
      <c r="DF214"/>
      <c r="DG214"/>
      <c r="DH214"/>
      <c r="DI214"/>
      <c r="DJ214"/>
      <c r="DK214"/>
      <c r="DL214"/>
      <c r="DM214" s="6"/>
      <c r="DN214" s="15"/>
      <c r="DO214"/>
      <c r="DP214"/>
      <c r="DQ214"/>
      <c r="DR214"/>
      <c r="DS214"/>
      <c r="DT214"/>
      <c r="DU214"/>
      <c r="DV214"/>
      <c r="DW214"/>
      <c r="DX214"/>
      <c r="DY214" s="6"/>
      <c r="DZ214" s="15"/>
      <c r="EA214"/>
      <c r="EB214"/>
      <c r="EC214"/>
      <c r="ED214"/>
      <c r="EE214"/>
      <c r="EF214"/>
      <c r="EG214"/>
      <c r="EH214"/>
      <c r="EI214"/>
      <c r="EJ214"/>
      <c r="EK214" s="6"/>
      <c r="EL214" s="15"/>
      <c r="EM214"/>
      <c r="EN214"/>
      <c r="EO214"/>
      <c r="EP214"/>
      <c r="EQ214"/>
      <c r="ER214"/>
      <c r="ES214"/>
      <c r="ET214"/>
      <c r="EU214"/>
      <c r="EV214"/>
      <c r="EW214" s="6"/>
      <c r="EX214" s="16">
        <f t="shared" si="68"/>
        <v>5.4465753424657537</v>
      </c>
      <c r="EY214" s="16" t="str">
        <f t="shared" si="69"/>
        <v/>
      </c>
      <c r="EZ214" s="16" t="str">
        <f t="shared" si="70"/>
        <v/>
      </c>
      <c r="FA214" s="16" t="str">
        <f t="shared" si="71"/>
        <v/>
      </c>
      <c r="FB214" s="160" t="str">
        <f t="shared" si="72"/>
        <v/>
      </c>
      <c r="FC214" t="s">
        <v>204</v>
      </c>
      <c r="FD214" s="20" t="s">
        <v>126</v>
      </c>
      <c r="FF214" s="209" t="s">
        <v>206</v>
      </c>
      <c r="FH214" s="284">
        <f t="shared" ca="1" si="73"/>
        <v>0</v>
      </c>
      <c r="FI214" s="208">
        <f t="shared" si="74"/>
        <v>0.9</v>
      </c>
      <c r="FJ214"/>
      <c r="FK214" t="str">
        <f t="shared" si="75"/>
        <v>CESP Comercializadora de Energia S.A.</v>
      </c>
      <c r="FL214" s="201">
        <f t="shared" ca="1" si="76"/>
        <v>94080</v>
      </c>
      <c r="FM214" s="201">
        <f t="shared" ca="1" si="77"/>
        <v>0</v>
      </c>
      <c r="FN214" s="200">
        <f>AB214*AB$2*IF($FC214="V",1,-1)*IF($Q214="Fixo",(CP214-INDEX('Curva Forward'!$C$5:$AN$13,MATCH(CONCATENATE(BD_COMERCIAL!$K214," ",BD_COMERCIAL!$L214),'Curva Forward'!$B$5:$B$13,0),MATCH(FN$4,'Curva Forward'!$C$4:$AN$4,0))),CP214)</f>
        <v>0</v>
      </c>
      <c r="FO214" s="200">
        <f>AC214*AC$2*IF($FC214="V",1,-1)*IF($Q214="Fixo",(CQ214-INDEX('Curva Forward'!$C$5:$AN$13,MATCH(CONCATENATE(BD_COMERCIAL!$K214," ",BD_COMERCIAL!$L214),'Curva Forward'!$B$5:$B$13,0),MATCH(FO$4,'Curva Forward'!$C$4:$AN$4,0))),CQ214)</f>
        <v>94080</v>
      </c>
      <c r="FP214" s="200">
        <f>AD214*AD$2*IF($FC214="V",1,-1)*IF($Q214="Fixo",(CR214-INDEX('Curva Forward'!$C$5:$AN$13,MATCH(CONCATENATE(BD_COMERCIAL!$K214," ",BD_COMERCIAL!$L214),'Curva Forward'!$B$5:$B$13,0),MATCH(FP$4,'Curva Forward'!$C$4:$AN$4,0))),CR214)</f>
        <v>0</v>
      </c>
      <c r="FQ214" s="200">
        <f>AE214*AE$2*IF($FC214="V",1,-1)*IF($Q214="Fixo",(CS214-INDEX('Curva Forward'!$C$5:$AN$13,MATCH(CONCATENATE(BD_COMERCIAL!$K214," ",BD_COMERCIAL!$L214),'Curva Forward'!$B$5:$B$13,0),MATCH(FQ$4,'Curva Forward'!$C$4:$AN$4,0))),CS214)</f>
        <v>0</v>
      </c>
      <c r="FR214" s="200">
        <f>AF214*AF$2*IF($FC214="V",1,-1)*IF($Q214="Fixo",(CT214-INDEX('Curva Forward'!$C$5:$AN$13,MATCH(CONCATENATE(BD_COMERCIAL!$K214," ",BD_COMERCIAL!$L214),'Curva Forward'!$B$5:$B$13,0),MATCH(FR$4,'Curva Forward'!$C$4:$AN$4,0))),CT214)</f>
        <v>0</v>
      </c>
      <c r="FS214" s="200">
        <f>AG214*AG$2*IF($FC214="V",1,-1)*IF($Q214="Fixo",(CU214-INDEX('Curva Forward'!$C$5:$AN$13,MATCH(CONCATENATE(BD_COMERCIAL!$K214," ",BD_COMERCIAL!$L214),'Curva Forward'!$B$5:$B$13,0),MATCH(FS$4,'Curva Forward'!$C$4:$AN$4,0))),CU214)</f>
        <v>0</v>
      </c>
      <c r="FT214" s="200">
        <f>AH214*AH$2*IF($FC214="V",1,-1)*IF($Q214="Fixo",(CV214-INDEX('Curva Forward'!$C$5:$AN$13,MATCH(CONCATENATE(BD_COMERCIAL!$K214," ",BD_COMERCIAL!$L214),'Curva Forward'!$B$5:$B$13,0),MATCH(FT$4,'Curva Forward'!$C$4:$AN$4,0))),CV214)</f>
        <v>0</v>
      </c>
      <c r="FU214" s="200">
        <f>AI214*AI$2*IF($FC214="V",1,-1)*IF($Q214="Fixo",(CW214-INDEX('Curva Forward'!$C$5:$AN$13,MATCH(CONCATENATE(BD_COMERCIAL!$K214," ",BD_COMERCIAL!$L214),'Curva Forward'!$B$5:$B$13,0),MATCH(FU$4,'Curva Forward'!$C$4:$AN$4,0))),CW214)</f>
        <v>0</v>
      </c>
      <c r="FV214" s="200">
        <f>AJ214*AJ$2*IF($FC214="V",1,-1)*IF($Q214="Fixo",(CX214-INDEX('Curva Forward'!$C$5:$AN$13,MATCH(CONCATENATE(BD_COMERCIAL!$K214," ",BD_COMERCIAL!$L214),'Curva Forward'!$B$5:$B$13,0),MATCH(FV$4,'Curva Forward'!$C$4:$AN$4,0))),CX214)</f>
        <v>0</v>
      </c>
      <c r="FW214" s="200">
        <f>AK214*AK$2*IF($FC214="V",1,-1)*IF($Q214="Fixo",(CY214-INDEX('Curva Forward'!$C$5:$AN$13,MATCH(CONCATENATE(BD_COMERCIAL!$K214," ",BD_COMERCIAL!$L214),'Curva Forward'!$B$5:$B$13,0),MATCH(FW$4,'Curva Forward'!$C$4:$AN$4,0))),CY214)</f>
        <v>0</v>
      </c>
      <c r="FX214" s="200">
        <f>AL214*AL$2*IF($FC214="V",1,-1)*IF($Q214="Fixo",(CZ214-INDEX('Curva Forward'!$C$5:$AN$13,MATCH(CONCATENATE(BD_COMERCIAL!$K214," ",BD_COMERCIAL!$L214),'Curva Forward'!$B$5:$B$13,0),MATCH(FX$4,'Curva Forward'!$C$4:$AN$4,0))),CZ214)</f>
        <v>0</v>
      </c>
      <c r="FY214" s="200">
        <f>AM214*AM$2*IF($FC214="V",1,-1)*IF($Q214="Fixo",(DA214-INDEX('Curva Forward'!$C$5:$AN$13,MATCH(CONCATENATE(BD_COMERCIAL!$K214," ",BD_COMERCIAL!$L214),'Curva Forward'!$B$5:$B$13,0),MATCH(FY$4,'Curva Forward'!$C$4:$AN$4,0))),DA214)</f>
        <v>0</v>
      </c>
      <c r="FZ214" s="200">
        <f>AN214*AN$2*IF($FC214="V",1,-1)*IF($Q214="Fixo",(DB214-INDEX('Curva Forward'!$C$5:$AN$13,MATCH(CONCATENATE(BD_COMERCIAL!$K214," ",BD_COMERCIAL!$L214),'Curva Forward'!$B$5:$B$13,0),MATCH(FZ$4,'Curva Forward'!$C$4:$AN$4,0))),DB214)</f>
        <v>0</v>
      </c>
      <c r="GA214" s="200">
        <f>AO214*AO$2*IF($FC214="V",1,-1)*IF($Q214="Fixo",(DC214-INDEX('Curva Forward'!$C$5:$AN$13,MATCH(CONCATENATE(BD_COMERCIAL!$K214," ",BD_COMERCIAL!$L214),'Curva Forward'!$B$5:$B$13,0),MATCH(GA$4,'Curva Forward'!$C$4:$AN$4,0))),DC214)</f>
        <v>0</v>
      </c>
      <c r="GB214" s="200">
        <f>AP214*AP$2*IF($FC214="V",1,-1)*IF($Q214="Fixo",(DD214-INDEX('Curva Forward'!$C$5:$AN$13,MATCH(CONCATENATE(BD_COMERCIAL!$K214," ",BD_COMERCIAL!$L214),'Curva Forward'!$B$5:$B$13,0),MATCH(GB$4,'Curva Forward'!$C$4:$AN$4,0))),DD214)</f>
        <v>0</v>
      </c>
      <c r="GC214" s="200">
        <f>AQ214*AQ$2*IF($FC214="V",1,-1)*IF($Q214="Fixo",(DE214-INDEX('Curva Forward'!$C$5:$AN$13,MATCH(CONCATENATE(BD_COMERCIAL!$K214," ",BD_COMERCIAL!$L214),'Curva Forward'!$B$5:$B$13,0),MATCH(GC$4,'Curva Forward'!$C$4:$AN$4,0))),DE214)</f>
        <v>0</v>
      </c>
      <c r="GD214" s="200">
        <f>AR214*AR$2*IF($FC214="V",1,-1)*IF($Q214="Fixo",(DF214-INDEX('Curva Forward'!$C$5:$AN$13,MATCH(CONCATENATE(BD_COMERCIAL!$K214," ",BD_COMERCIAL!$L214),'Curva Forward'!$B$5:$B$13,0),MATCH(GD$4,'Curva Forward'!$C$4:$AN$4,0))),DF214)</f>
        <v>0</v>
      </c>
      <c r="GE214" s="200">
        <f>AS214*AS$2*IF($FC214="V",1,-1)*IF($Q214="Fixo",(DG214-INDEX('Curva Forward'!$C$5:$AN$13,MATCH(CONCATENATE(BD_COMERCIAL!$K214," ",BD_COMERCIAL!$L214),'Curva Forward'!$B$5:$B$13,0),MATCH(GE$4,'Curva Forward'!$C$4:$AN$4,0))),DG214)</f>
        <v>0</v>
      </c>
      <c r="GF214" s="200">
        <f>AT214*AT$2*IF($FC214="V",1,-1)*IF($Q214="Fixo",(DH214-INDEX('Curva Forward'!$C$5:$AN$13,MATCH(CONCATENATE(BD_COMERCIAL!$K214," ",BD_COMERCIAL!$L214),'Curva Forward'!$B$5:$B$13,0),MATCH(GF$4,'Curva Forward'!$C$4:$AN$4,0))),DH214)</f>
        <v>0</v>
      </c>
      <c r="GG214" s="200">
        <f>AU214*AU$2*IF($FC214="V",1,-1)*IF($Q214="Fixo",(DI214-INDEX('Curva Forward'!$C$5:$AN$13,MATCH(CONCATENATE(BD_COMERCIAL!$K214," ",BD_COMERCIAL!$L214),'Curva Forward'!$B$5:$B$13,0),MATCH(GG$4,'Curva Forward'!$C$4:$AN$4,0))),DI214)</f>
        <v>0</v>
      </c>
      <c r="GH214" s="200">
        <f>AV214*AV$2*IF($FC214="V",1,-1)*IF($Q214="Fixo",(DJ214-INDEX('Curva Forward'!$C$5:$AN$13,MATCH(CONCATENATE(BD_COMERCIAL!$K214," ",BD_COMERCIAL!$L214),'Curva Forward'!$B$5:$B$13,0),MATCH(GH$4,'Curva Forward'!$C$4:$AN$4,0))),DJ214)</f>
        <v>0</v>
      </c>
      <c r="GI214" s="200">
        <f>AW214*AW$2*IF($FC214="V",1,-1)*IF($Q214="Fixo",(DK214-INDEX('Curva Forward'!$C$5:$AN$13,MATCH(CONCATENATE(BD_COMERCIAL!$K214," ",BD_COMERCIAL!$L214),'Curva Forward'!$B$5:$B$13,0),MATCH(GI$4,'Curva Forward'!$C$4:$AN$4,0))),DK214)</f>
        <v>0</v>
      </c>
      <c r="GJ214" s="200">
        <f>AX214*AX$2*IF($FC214="V",1,-1)*IF($Q214="Fixo",(DL214-INDEX('Curva Forward'!$C$5:$AN$13,MATCH(CONCATENATE(BD_COMERCIAL!$K214," ",BD_COMERCIAL!$L214),'Curva Forward'!$B$5:$B$13,0),MATCH(GJ$4,'Curva Forward'!$C$4:$AN$4,0))),DL214)</f>
        <v>0</v>
      </c>
      <c r="GK214" s="200">
        <f>AY214*AY$2*IF($FC214="V",1,-1)*IF($Q214="Fixo",(DM214-INDEX('Curva Forward'!$C$5:$AN$13,MATCH(CONCATENATE(BD_COMERCIAL!$K214," ",BD_COMERCIAL!$L214),'Curva Forward'!$B$5:$B$13,0),MATCH(GK$4,'Curva Forward'!$C$4:$AN$4,0))),DM214)</f>
        <v>0</v>
      </c>
      <c r="GL214" s="200">
        <f>IF(EZ214="",0,CL214*CL$2*IF($FC214="V",1,-1)*IF($Q214="Fixo",(EZ214-INDEX('Curva Forward'!$C$5:$AN$13,MATCH(CONCATENATE(BD_COMERCIAL!$K214," ",BD_COMERCIAL!$L214),'Curva Forward'!$B$5:$B$13,0),MATCH(GL$4,'Curva Forward'!$C$4:$AN$4,0))),EZ214))</f>
        <v>0</v>
      </c>
      <c r="GM214" s="200">
        <f>IF(FA214="",0,CM214*CM$2*IF($FC214="V",1,-1)*IF($Q214="Fixo",(FA214-INDEX('Curva Forward'!$C$5:$AN$13,MATCH(CONCATENATE(BD_COMERCIAL!$K214," ",BD_COMERCIAL!$L214),'Curva Forward'!$B$5:$B$13,0),MATCH(GM$4,'Curva Forward'!$C$4:$AN$4,0))),FA214))</f>
        <v>0</v>
      </c>
      <c r="GN214" s="200">
        <f>IF(FB214="",0,CN214*CN$2*IF($FC214="V",1,-1)*IF($Q214="Fixo",(FB214-INDEX('Curva Forward'!$C$5:$AN$13,MATCH(CONCATENATE(BD_COMERCIAL!$K214," ",BD_COMERCIAL!$L214),'Curva Forward'!$B$5:$B$13,0),MATCH(GN$4,'Curva Forward'!$C$4:$AN$4,0))),FB214))</f>
        <v>0</v>
      </c>
      <c r="GO214" s="201">
        <f t="shared" ca="1" si="78"/>
        <v>0</v>
      </c>
      <c r="GP214" s="201">
        <f t="shared" ca="1" si="79"/>
        <v>0</v>
      </c>
    </row>
    <row r="215" spans="1:198" s="117" customFormat="1" x14ac:dyDescent="0.25">
      <c r="A215" s="6"/>
      <c r="B215" s="7" t="s">
        <v>565</v>
      </c>
      <c r="C215" s="8">
        <v>44587</v>
      </c>
      <c r="D215" s="9" t="s">
        <v>124</v>
      </c>
      <c r="E215" s="9" t="s">
        <v>125</v>
      </c>
      <c r="F215" s="113">
        <v>3780401000108</v>
      </c>
      <c r="G215" s="10" t="s">
        <v>140</v>
      </c>
      <c r="H215" s="113">
        <v>7685694000510</v>
      </c>
      <c r="I215" s="9" t="s">
        <v>126</v>
      </c>
      <c r="J215" s="166" t="s">
        <v>555</v>
      </c>
      <c r="K215" s="10" t="s">
        <v>127</v>
      </c>
      <c r="L215" s="84" t="s">
        <v>22</v>
      </c>
      <c r="M215" s="11">
        <v>44593</v>
      </c>
      <c r="N215" s="12">
        <v>44620</v>
      </c>
      <c r="O215" s="10">
        <v>1</v>
      </c>
      <c r="P215" s="84">
        <v>70</v>
      </c>
      <c r="Q215" s="84" t="s">
        <v>128</v>
      </c>
      <c r="R215" s="10" t="s">
        <v>129</v>
      </c>
      <c r="S215" s="14" t="s">
        <v>135</v>
      </c>
      <c r="T215" s="11"/>
      <c r="U215" s="12"/>
      <c r="V215" s="257" t="str">
        <f ca="1">IF(U215="","",
IF(U215="NA","",
IFERROR(VLOOKUP(EOMONTH(M215,-2)+1,IPCA!$A:$B,2,0),
VLOOKUP(EOMONTH(TODAY(),-2)+1,IPCA!$A:$B,2,0))/
VLOOKUP(EOMONTH(U215,-2)+1,IPCA!$A:$B,2,0)*
P215))</f>
        <v/>
      </c>
      <c r="W215" s="84"/>
      <c r="X215" s="13" t="s">
        <v>133</v>
      </c>
      <c r="Y215" s="166"/>
      <c r="Z215" s="107"/>
      <c r="AA215" s="108"/>
      <c r="AB215" s="15"/>
      <c r="AC215">
        <v>1</v>
      </c>
      <c r="AD215"/>
      <c r="AE215"/>
      <c r="AF215"/>
      <c r="AG215"/>
      <c r="AH215"/>
      <c r="AI215"/>
      <c r="AJ215"/>
      <c r="AK215"/>
      <c r="AL215"/>
      <c r="AM215" s="6"/>
      <c r="AN215" s="15"/>
      <c r="AO215"/>
      <c r="AP215"/>
      <c r="AQ215"/>
      <c r="AR215"/>
      <c r="AS215"/>
      <c r="AT215"/>
      <c r="AU215"/>
      <c r="AV215"/>
      <c r="AW215"/>
      <c r="AX215"/>
      <c r="AY215" s="6"/>
      <c r="AZ215" s="15"/>
      <c r="BA215"/>
      <c r="BB215"/>
      <c r="BC215"/>
      <c r="BD215"/>
      <c r="BE215"/>
      <c r="BF215"/>
      <c r="BG215"/>
      <c r="BH215"/>
      <c r="BI215"/>
      <c r="BJ215"/>
      <c r="BK215" s="6"/>
      <c r="BL215" s="15"/>
      <c r="BM215"/>
      <c r="BN215"/>
      <c r="BO215"/>
      <c r="BP215"/>
      <c r="BQ215"/>
      <c r="BR215"/>
      <c r="BS215"/>
      <c r="BT215"/>
      <c r="BU215"/>
      <c r="BV215"/>
      <c r="BW215" s="6"/>
      <c r="BX215" s="15"/>
      <c r="BY215"/>
      <c r="BZ215"/>
      <c r="CA215"/>
      <c r="CB215"/>
      <c r="CC215"/>
      <c r="CD215"/>
      <c r="CE215"/>
      <c r="CF215"/>
      <c r="CG215"/>
      <c r="CH215"/>
      <c r="CI215" s="6"/>
      <c r="CJ215" s="16">
        <f t="shared" si="63"/>
        <v>7.6712328767123292E-2</v>
      </c>
      <c r="CK215" s="16" t="str">
        <f t="shared" si="64"/>
        <v/>
      </c>
      <c r="CL215" s="16" t="str">
        <f t="shared" si="65"/>
        <v/>
      </c>
      <c r="CM215" s="16" t="str">
        <f t="shared" si="66"/>
        <v/>
      </c>
      <c r="CN215" s="16" t="str">
        <f t="shared" si="67"/>
        <v/>
      </c>
      <c r="CO215" s="18"/>
      <c r="CP215" s="15"/>
      <c r="CQ215">
        <v>70</v>
      </c>
      <c r="CR215"/>
      <c r="CS215"/>
      <c r="CT215"/>
      <c r="CU215"/>
      <c r="CV215"/>
      <c r="CW215"/>
      <c r="CX215"/>
      <c r="CY215"/>
      <c r="CZ215"/>
      <c r="DA215" s="6"/>
      <c r="DB215" s="15"/>
      <c r="DC215"/>
      <c r="DD215"/>
      <c r="DE215"/>
      <c r="DF215"/>
      <c r="DG215"/>
      <c r="DH215"/>
      <c r="DI215"/>
      <c r="DJ215"/>
      <c r="DK215"/>
      <c r="DL215"/>
      <c r="DM215" s="6"/>
      <c r="DN215" s="15"/>
      <c r="DO215"/>
      <c r="DP215"/>
      <c r="DQ215"/>
      <c r="DR215"/>
      <c r="DS215"/>
      <c r="DT215"/>
      <c r="DU215"/>
      <c r="DV215"/>
      <c r="DW215"/>
      <c r="DX215"/>
      <c r="DY215" s="6"/>
      <c r="DZ215" s="15"/>
      <c r="EA215"/>
      <c r="EB215"/>
      <c r="EC215"/>
      <c r="ED215"/>
      <c r="EE215"/>
      <c r="EF215"/>
      <c r="EG215"/>
      <c r="EH215"/>
      <c r="EI215"/>
      <c r="EJ215"/>
      <c r="EK215" s="6"/>
      <c r="EL215" s="15"/>
      <c r="EM215"/>
      <c r="EN215"/>
      <c r="EO215"/>
      <c r="EP215"/>
      <c r="EQ215"/>
      <c r="ER215"/>
      <c r="ES215"/>
      <c r="ET215"/>
      <c r="EU215"/>
      <c r="EV215"/>
      <c r="EW215" s="6"/>
      <c r="EX215" s="16">
        <f t="shared" si="68"/>
        <v>5.3698630136986303</v>
      </c>
      <c r="EY215" s="16" t="str">
        <f t="shared" si="69"/>
        <v/>
      </c>
      <c r="EZ215" s="16" t="str">
        <f t="shared" si="70"/>
        <v/>
      </c>
      <c r="FA215" s="16" t="str">
        <f t="shared" si="71"/>
        <v/>
      </c>
      <c r="FB215" s="160" t="str">
        <f t="shared" si="72"/>
        <v/>
      </c>
      <c r="FC215" t="s">
        <v>204</v>
      </c>
      <c r="FD215" s="20" t="s">
        <v>126</v>
      </c>
      <c r="FF215" s="209" t="s">
        <v>206</v>
      </c>
      <c r="FH215" s="284">
        <f t="shared" ca="1" si="73"/>
        <v>0</v>
      </c>
      <c r="FI215" s="208">
        <f t="shared" si="74"/>
        <v>0.9</v>
      </c>
      <c r="FJ215"/>
      <c r="FK215" t="str">
        <f t="shared" si="75"/>
        <v>Energisa Comercializadora de Energia Ltda</v>
      </c>
      <c r="FL215" s="201">
        <f t="shared" ca="1" si="76"/>
        <v>8736</v>
      </c>
      <c r="FM215" s="201">
        <f t="shared" ca="1" si="77"/>
        <v>0</v>
      </c>
      <c r="FN215" s="200">
        <f>AB215*AB$2*IF($FC215="V",1,-1)*IF($Q215="Fixo",(CP215-INDEX('Curva Forward'!$C$5:$AN$13,MATCH(CONCATENATE(BD_COMERCIAL!$K215," ",BD_COMERCIAL!$L215),'Curva Forward'!$B$5:$B$13,0),MATCH(FN$4,'Curva Forward'!$C$4:$AN$4,0))),CP215)</f>
        <v>0</v>
      </c>
      <c r="FO215" s="200">
        <f>AC215*AC$2*IF($FC215="V",1,-1)*IF($Q215="Fixo",(CQ215-INDEX('Curva Forward'!$C$5:$AN$13,MATCH(CONCATENATE(BD_COMERCIAL!$K215," ",BD_COMERCIAL!$L215),'Curva Forward'!$B$5:$B$13,0),MATCH(FO$4,'Curva Forward'!$C$4:$AN$4,0))),CQ215)</f>
        <v>8736</v>
      </c>
      <c r="FP215" s="200">
        <f>AD215*AD$2*IF($FC215="V",1,-1)*IF($Q215="Fixo",(CR215-INDEX('Curva Forward'!$C$5:$AN$13,MATCH(CONCATENATE(BD_COMERCIAL!$K215," ",BD_COMERCIAL!$L215),'Curva Forward'!$B$5:$B$13,0),MATCH(FP$4,'Curva Forward'!$C$4:$AN$4,0))),CR215)</f>
        <v>0</v>
      </c>
      <c r="FQ215" s="200">
        <f>AE215*AE$2*IF($FC215="V",1,-1)*IF($Q215="Fixo",(CS215-INDEX('Curva Forward'!$C$5:$AN$13,MATCH(CONCATENATE(BD_COMERCIAL!$K215," ",BD_COMERCIAL!$L215),'Curva Forward'!$B$5:$B$13,0),MATCH(FQ$4,'Curva Forward'!$C$4:$AN$4,0))),CS215)</f>
        <v>0</v>
      </c>
      <c r="FR215" s="200">
        <f>AF215*AF$2*IF($FC215="V",1,-1)*IF($Q215="Fixo",(CT215-INDEX('Curva Forward'!$C$5:$AN$13,MATCH(CONCATENATE(BD_COMERCIAL!$K215," ",BD_COMERCIAL!$L215),'Curva Forward'!$B$5:$B$13,0),MATCH(FR$4,'Curva Forward'!$C$4:$AN$4,0))),CT215)</f>
        <v>0</v>
      </c>
      <c r="FS215" s="200">
        <f>AG215*AG$2*IF($FC215="V",1,-1)*IF($Q215="Fixo",(CU215-INDEX('Curva Forward'!$C$5:$AN$13,MATCH(CONCATENATE(BD_COMERCIAL!$K215," ",BD_COMERCIAL!$L215),'Curva Forward'!$B$5:$B$13,0),MATCH(FS$4,'Curva Forward'!$C$4:$AN$4,0))),CU215)</f>
        <v>0</v>
      </c>
      <c r="FT215" s="200">
        <f>AH215*AH$2*IF($FC215="V",1,-1)*IF($Q215="Fixo",(CV215-INDEX('Curva Forward'!$C$5:$AN$13,MATCH(CONCATENATE(BD_COMERCIAL!$K215," ",BD_COMERCIAL!$L215),'Curva Forward'!$B$5:$B$13,0),MATCH(FT$4,'Curva Forward'!$C$4:$AN$4,0))),CV215)</f>
        <v>0</v>
      </c>
      <c r="FU215" s="200">
        <f>AI215*AI$2*IF($FC215="V",1,-1)*IF($Q215="Fixo",(CW215-INDEX('Curva Forward'!$C$5:$AN$13,MATCH(CONCATENATE(BD_COMERCIAL!$K215," ",BD_COMERCIAL!$L215),'Curva Forward'!$B$5:$B$13,0),MATCH(FU$4,'Curva Forward'!$C$4:$AN$4,0))),CW215)</f>
        <v>0</v>
      </c>
      <c r="FV215" s="200">
        <f>AJ215*AJ$2*IF($FC215="V",1,-1)*IF($Q215="Fixo",(CX215-INDEX('Curva Forward'!$C$5:$AN$13,MATCH(CONCATENATE(BD_COMERCIAL!$K215," ",BD_COMERCIAL!$L215),'Curva Forward'!$B$5:$B$13,0),MATCH(FV$4,'Curva Forward'!$C$4:$AN$4,0))),CX215)</f>
        <v>0</v>
      </c>
      <c r="FW215" s="200">
        <f>AK215*AK$2*IF($FC215="V",1,-1)*IF($Q215="Fixo",(CY215-INDEX('Curva Forward'!$C$5:$AN$13,MATCH(CONCATENATE(BD_COMERCIAL!$K215," ",BD_COMERCIAL!$L215),'Curva Forward'!$B$5:$B$13,0),MATCH(FW$4,'Curva Forward'!$C$4:$AN$4,0))),CY215)</f>
        <v>0</v>
      </c>
      <c r="FX215" s="200">
        <f>AL215*AL$2*IF($FC215="V",1,-1)*IF($Q215="Fixo",(CZ215-INDEX('Curva Forward'!$C$5:$AN$13,MATCH(CONCATENATE(BD_COMERCIAL!$K215," ",BD_COMERCIAL!$L215),'Curva Forward'!$B$5:$B$13,0),MATCH(FX$4,'Curva Forward'!$C$4:$AN$4,0))),CZ215)</f>
        <v>0</v>
      </c>
      <c r="FY215" s="200">
        <f>AM215*AM$2*IF($FC215="V",1,-1)*IF($Q215="Fixo",(DA215-INDEX('Curva Forward'!$C$5:$AN$13,MATCH(CONCATENATE(BD_COMERCIAL!$K215," ",BD_COMERCIAL!$L215),'Curva Forward'!$B$5:$B$13,0),MATCH(FY$4,'Curva Forward'!$C$4:$AN$4,0))),DA215)</f>
        <v>0</v>
      </c>
      <c r="FZ215" s="200">
        <f>AN215*AN$2*IF($FC215="V",1,-1)*IF($Q215="Fixo",(DB215-INDEX('Curva Forward'!$C$5:$AN$13,MATCH(CONCATENATE(BD_COMERCIAL!$K215," ",BD_COMERCIAL!$L215),'Curva Forward'!$B$5:$B$13,0),MATCH(FZ$4,'Curva Forward'!$C$4:$AN$4,0))),DB215)</f>
        <v>0</v>
      </c>
      <c r="GA215" s="200">
        <f>AO215*AO$2*IF($FC215="V",1,-1)*IF($Q215="Fixo",(DC215-INDEX('Curva Forward'!$C$5:$AN$13,MATCH(CONCATENATE(BD_COMERCIAL!$K215," ",BD_COMERCIAL!$L215),'Curva Forward'!$B$5:$B$13,0),MATCH(GA$4,'Curva Forward'!$C$4:$AN$4,0))),DC215)</f>
        <v>0</v>
      </c>
      <c r="GB215" s="200">
        <f>AP215*AP$2*IF($FC215="V",1,-1)*IF($Q215="Fixo",(DD215-INDEX('Curva Forward'!$C$5:$AN$13,MATCH(CONCATENATE(BD_COMERCIAL!$K215," ",BD_COMERCIAL!$L215),'Curva Forward'!$B$5:$B$13,0),MATCH(GB$4,'Curva Forward'!$C$4:$AN$4,0))),DD215)</f>
        <v>0</v>
      </c>
      <c r="GC215" s="200">
        <f>AQ215*AQ$2*IF($FC215="V",1,-1)*IF($Q215="Fixo",(DE215-INDEX('Curva Forward'!$C$5:$AN$13,MATCH(CONCATENATE(BD_COMERCIAL!$K215," ",BD_COMERCIAL!$L215),'Curva Forward'!$B$5:$B$13,0),MATCH(GC$4,'Curva Forward'!$C$4:$AN$4,0))),DE215)</f>
        <v>0</v>
      </c>
      <c r="GD215" s="200">
        <f>AR215*AR$2*IF($FC215="V",1,-1)*IF($Q215="Fixo",(DF215-INDEX('Curva Forward'!$C$5:$AN$13,MATCH(CONCATENATE(BD_COMERCIAL!$K215," ",BD_COMERCIAL!$L215),'Curva Forward'!$B$5:$B$13,0),MATCH(GD$4,'Curva Forward'!$C$4:$AN$4,0))),DF215)</f>
        <v>0</v>
      </c>
      <c r="GE215" s="200">
        <f>AS215*AS$2*IF($FC215="V",1,-1)*IF($Q215="Fixo",(DG215-INDEX('Curva Forward'!$C$5:$AN$13,MATCH(CONCATENATE(BD_COMERCIAL!$K215," ",BD_COMERCIAL!$L215),'Curva Forward'!$B$5:$B$13,0),MATCH(GE$4,'Curva Forward'!$C$4:$AN$4,0))),DG215)</f>
        <v>0</v>
      </c>
      <c r="GF215" s="200">
        <f>AT215*AT$2*IF($FC215="V",1,-1)*IF($Q215="Fixo",(DH215-INDEX('Curva Forward'!$C$5:$AN$13,MATCH(CONCATENATE(BD_COMERCIAL!$K215," ",BD_COMERCIAL!$L215),'Curva Forward'!$B$5:$B$13,0),MATCH(GF$4,'Curva Forward'!$C$4:$AN$4,0))),DH215)</f>
        <v>0</v>
      </c>
      <c r="GG215" s="200">
        <f>AU215*AU$2*IF($FC215="V",1,-1)*IF($Q215="Fixo",(DI215-INDEX('Curva Forward'!$C$5:$AN$13,MATCH(CONCATENATE(BD_COMERCIAL!$K215," ",BD_COMERCIAL!$L215),'Curva Forward'!$B$5:$B$13,0),MATCH(GG$4,'Curva Forward'!$C$4:$AN$4,0))),DI215)</f>
        <v>0</v>
      </c>
      <c r="GH215" s="200">
        <f>AV215*AV$2*IF($FC215="V",1,-1)*IF($Q215="Fixo",(DJ215-INDEX('Curva Forward'!$C$5:$AN$13,MATCH(CONCATENATE(BD_COMERCIAL!$K215," ",BD_COMERCIAL!$L215),'Curva Forward'!$B$5:$B$13,0),MATCH(GH$4,'Curva Forward'!$C$4:$AN$4,0))),DJ215)</f>
        <v>0</v>
      </c>
      <c r="GI215" s="200">
        <f>AW215*AW$2*IF($FC215="V",1,-1)*IF($Q215="Fixo",(DK215-INDEX('Curva Forward'!$C$5:$AN$13,MATCH(CONCATENATE(BD_COMERCIAL!$K215," ",BD_COMERCIAL!$L215),'Curva Forward'!$B$5:$B$13,0),MATCH(GI$4,'Curva Forward'!$C$4:$AN$4,0))),DK215)</f>
        <v>0</v>
      </c>
      <c r="GJ215" s="200">
        <f>AX215*AX$2*IF($FC215="V",1,-1)*IF($Q215="Fixo",(DL215-INDEX('Curva Forward'!$C$5:$AN$13,MATCH(CONCATENATE(BD_COMERCIAL!$K215," ",BD_COMERCIAL!$L215),'Curva Forward'!$B$5:$B$13,0),MATCH(GJ$4,'Curva Forward'!$C$4:$AN$4,0))),DL215)</f>
        <v>0</v>
      </c>
      <c r="GK215" s="200">
        <f>AY215*AY$2*IF($FC215="V",1,-1)*IF($Q215="Fixo",(DM215-INDEX('Curva Forward'!$C$5:$AN$13,MATCH(CONCATENATE(BD_COMERCIAL!$K215," ",BD_COMERCIAL!$L215),'Curva Forward'!$B$5:$B$13,0),MATCH(GK$4,'Curva Forward'!$C$4:$AN$4,0))),DM215)</f>
        <v>0</v>
      </c>
      <c r="GL215" s="200">
        <f>IF(EZ215="",0,CL215*CL$2*IF($FC215="V",1,-1)*IF($Q215="Fixo",(EZ215-INDEX('Curva Forward'!$C$5:$AN$13,MATCH(CONCATENATE(BD_COMERCIAL!$K215," ",BD_COMERCIAL!$L215),'Curva Forward'!$B$5:$B$13,0),MATCH(GL$4,'Curva Forward'!$C$4:$AN$4,0))),EZ215))</f>
        <v>0</v>
      </c>
      <c r="GM215" s="200">
        <f>IF(FA215="",0,CM215*CM$2*IF($FC215="V",1,-1)*IF($Q215="Fixo",(FA215-INDEX('Curva Forward'!$C$5:$AN$13,MATCH(CONCATENATE(BD_COMERCIAL!$K215," ",BD_COMERCIAL!$L215),'Curva Forward'!$B$5:$B$13,0),MATCH(GM$4,'Curva Forward'!$C$4:$AN$4,0))),FA215))</f>
        <v>0</v>
      </c>
      <c r="GN215" s="200">
        <f>IF(FB215="",0,CN215*CN$2*IF($FC215="V",1,-1)*IF($Q215="Fixo",(FB215-INDEX('Curva Forward'!$C$5:$AN$13,MATCH(CONCATENATE(BD_COMERCIAL!$K215," ",BD_COMERCIAL!$L215),'Curva Forward'!$B$5:$B$13,0),MATCH(GN$4,'Curva Forward'!$C$4:$AN$4,0))),FB215))</f>
        <v>0</v>
      </c>
      <c r="GO215" s="201">
        <f t="shared" ca="1" si="78"/>
        <v>0</v>
      </c>
      <c r="GP215" s="201">
        <f t="shared" ca="1" si="79"/>
        <v>0</v>
      </c>
    </row>
    <row r="216" spans="1:198" s="117" customFormat="1" x14ac:dyDescent="0.25">
      <c r="A216" s="6"/>
      <c r="B216" s="7" t="s">
        <v>566</v>
      </c>
      <c r="C216" s="8">
        <v>44587</v>
      </c>
      <c r="D216" s="9" t="s">
        <v>124</v>
      </c>
      <c r="E216" s="9" t="s">
        <v>125</v>
      </c>
      <c r="F216" s="113">
        <v>3780401000108</v>
      </c>
      <c r="G216" s="10" t="s">
        <v>567</v>
      </c>
      <c r="H216" s="113">
        <v>32168500000123</v>
      </c>
      <c r="I216" s="9" t="s">
        <v>126</v>
      </c>
      <c r="J216" s="166" t="s">
        <v>555</v>
      </c>
      <c r="K216" s="10" t="s">
        <v>127</v>
      </c>
      <c r="L216" s="84" t="s">
        <v>22</v>
      </c>
      <c r="M216" s="11">
        <v>44593</v>
      </c>
      <c r="N216" s="12">
        <v>44620</v>
      </c>
      <c r="O216" s="10">
        <v>2</v>
      </c>
      <c r="P216" s="84">
        <v>71</v>
      </c>
      <c r="Q216" s="84" t="s">
        <v>128</v>
      </c>
      <c r="R216" s="10" t="s">
        <v>129</v>
      </c>
      <c r="S216" s="14" t="s">
        <v>135</v>
      </c>
      <c r="T216" s="11"/>
      <c r="U216" s="12"/>
      <c r="V216" s="257" t="str">
        <f ca="1">IF(U216="","",
IF(U216="NA","",
IFERROR(VLOOKUP(EOMONTH(M216,-2)+1,IPCA!$A:$B,2,0),
VLOOKUP(EOMONTH(TODAY(),-2)+1,IPCA!$A:$B,2,0))/
VLOOKUP(EOMONTH(U216,-2)+1,IPCA!$A:$B,2,0)*
P216))</f>
        <v/>
      </c>
      <c r="W216" s="84"/>
      <c r="X216" s="13" t="s">
        <v>133</v>
      </c>
      <c r="Y216" s="166"/>
      <c r="Z216" s="107"/>
      <c r="AA216" s="108"/>
      <c r="AB216" s="15"/>
      <c r="AC216">
        <v>2</v>
      </c>
      <c r="AD216"/>
      <c r="AE216"/>
      <c r="AF216"/>
      <c r="AG216"/>
      <c r="AH216"/>
      <c r="AI216"/>
      <c r="AJ216"/>
      <c r="AK216"/>
      <c r="AL216"/>
      <c r="AM216" s="6"/>
      <c r="AN216" s="15"/>
      <c r="AO216"/>
      <c r="AP216"/>
      <c r="AQ216"/>
      <c r="AR216"/>
      <c r="AS216"/>
      <c r="AT216"/>
      <c r="AU216"/>
      <c r="AV216"/>
      <c r="AW216"/>
      <c r="AX216"/>
      <c r="AY216" s="6"/>
      <c r="AZ216" s="15"/>
      <c r="BA216"/>
      <c r="BB216"/>
      <c r="BC216"/>
      <c r="BD216"/>
      <c r="BE216"/>
      <c r="BF216"/>
      <c r="BG216"/>
      <c r="BH216"/>
      <c r="BI216"/>
      <c r="BJ216"/>
      <c r="BK216" s="6"/>
      <c r="BL216" s="15"/>
      <c r="BM216"/>
      <c r="BN216"/>
      <c r="BO216"/>
      <c r="BP216"/>
      <c r="BQ216"/>
      <c r="BR216"/>
      <c r="BS216"/>
      <c r="BT216"/>
      <c r="BU216"/>
      <c r="BV216"/>
      <c r="BW216" s="6"/>
      <c r="BX216" s="15"/>
      <c r="BY216"/>
      <c r="BZ216"/>
      <c r="CA216"/>
      <c r="CB216"/>
      <c r="CC216"/>
      <c r="CD216"/>
      <c r="CE216"/>
      <c r="CF216"/>
      <c r="CG216"/>
      <c r="CH216"/>
      <c r="CI216" s="6"/>
      <c r="CJ216" s="16">
        <f t="shared" si="63"/>
        <v>0.15342465753424658</v>
      </c>
      <c r="CK216" s="16" t="str">
        <f t="shared" si="64"/>
        <v/>
      </c>
      <c r="CL216" s="16" t="str">
        <f t="shared" si="65"/>
        <v/>
      </c>
      <c r="CM216" s="16" t="str">
        <f t="shared" si="66"/>
        <v/>
      </c>
      <c r="CN216" s="16" t="str">
        <f t="shared" si="67"/>
        <v/>
      </c>
      <c r="CO216" s="18"/>
      <c r="CP216" s="15"/>
      <c r="CQ216">
        <v>71</v>
      </c>
      <c r="CR216"/>
      <c r="CS216"/>
      <c r="CT216"/>
      <c r="CU216"/>
      <c r="CV216"/>
      <c r="CW216"/>
      <c r="CX216"/>
      <c r="CY216"/>
      <c r="CZ216"/>
      <c r="DA216" s="6"/>
      <c r="DB216" s="15"/>
      <c r="DC216"/>
      <c r="DD216"/>
      <c r="DE216"/>
      <c r="DF216"/>
      <c r="DG216"/>
      <c r="DH216"/>
      <c r="DI216"/>
      <c r="DJ216"/>
      <c r="DK216"/>
      <c r="DL216"/>
      <c r="DM216" s="6"/>
      <c r="DN216" s="15"/>
      <c r="DO216"/>
      <c r="DP216"/>
      <c r="DQ216"/>
      <c r="DR216"/>
      <c r="DS216"/>
      <c r="DT216"/>
      <c r="DU216"/>
      <c r="DV216"/>
      <c r="DW216"/>
      <c r="DX216"/>
      <c r="DY216" s="6"/>
      <c r="DZ216" s="15"/>
      <c r="EA216"/>
      <c r="EB216"/>
      <c r="EC216"/>
      <c r="ED216"/>
      <c r="EE216"/>
      <c r="EF216"/>
      <c r="EG216"/>
      <c r="EH216"/>
      <c r="EI216"/>
      <c r="EJ216"/>
      <c r="EK216" s="6"/>
      <c r="EL216" s="15"/>
      <c r="EM216"/>
      <c r="EN216"/>
      <c r="EO216"/>
      <c r="EP216"/>
      <c r="EQ216"/>
      <c r="ER216"/>
      <c r="ES216"/>
      <c r="ET216"/>
      <c r="EU216"/>
      <c r="EV216"/>
      <c r="EW216" s="6"/>
      <c r="EX216" s="16">
        <f t="shared" si="68"/>
        <v>5.4465753424657537</v>
      </c>
      <c r="EY216" s="16" t="str">
        <f t="shared" si="69"/>
        <v/>
      </c>
      <c r="EZ216" s="16" t="str">
        <f t="shared" si="70"/>
        <v/>
      </c>
      <c r="FA216" s="16" t="str">
        <f t="shared" si="71"/>
        <v/>
      </c>
      <c r="FB216" s="160" t="str">
        <f t="shared" si="72"/>
        <v/>
      </c>
      <c r="FC216" t="s">
        <v>204</v>
      </c>
      <c r="FD216" s="20" t="s">
        <v>126</v>
      </c>
      <c r="FF216" s="209" t="s">
        <v>206</v>
      </c>
      <c r="FH216" s="284">
        <f t="shared" ca="1" si="73"/>
        <v>0</v>
      </c>
      <c r="FI216" s="208">
        <f t="shared" si="74"/>
        <v>0.9</v>
      </c>
      <c r="FJ216"/>
      <c r="FK216" t="str">
        <f t="shared" si="75"/>
        <v>Olympe Comercializadora de Energia Ltda.</v>
      </c>
      <c r="FL216" s="201">
        <f t="shared" ca="1" si="76"/>
        <v>18816</v>
      </c>
      <c r="FM216" s="201">
        <f t="shared" ca="1" si="77"/>
        <v>0</v>
      </c>
      <c r="FN216" s="200">
        <f>AB216*AB$2*IF($FC216="V",1,-1)*IF($Q216="Fixo",(CP216-INDEX('Curva Forward'!$C$5:$AN$13,MATCH(CONCATENATE(BD_COMERCIAL!$K216," ",BD_COMERCIAL!$L216),'Curva Forward'!$B$5:$B$13,0),MATCH(FN$4,'Curva Forward'!$C$4:$AN$4,0))),CP216)</f>
        <v>0</v>
      </c>
      <c r="FO216" s="200">
        <f>AC216*AC$2*IF($FC216="V",1,-1)*IF($Q216="Fixo",(CQ216-INDEX('Curva Forward'!$C$5:$AN$13,MATCH(CONCATENATE(BD_COMERCIAL!$K216," ",BD_COMERCIAL!$L216),'Curva Forward'!$B$5:$B$13,0),MATCH(FO$4,'Curva Forward'!$C$4:$AN$4,0))),CQ216)</f>
        <v>18816</v>
      </c>
      <c r="FP216" s="200">
        <f>AD216*AD$2*IF($FC216="V",1,-1)*IF($Q216="Fixo",(CR216-INDEX('Curva Forward'!$C$5:$AN$13,MATCH(CONCATENATE(BD_COMERCIAL!$K216," ",BD_COMERCIAL!$L216),'Curva Forward'!$B$5:$B$13,0),MATCH(FP$4,'Curva Forward'!$C$4:$AN$4,0))),CR216)</f>
        <v>0</v>
      </c>
      <c r="FQ216" s="200">
        <f>AE216*AE$2*IF($FC216="V",1,-1)*IF($Q216="Fixo",(CS216-INDEX('Curva Forward'!$C$5:$AN$13,MATCH(CONCATENATE(BD_COMERCIAL!$K216," ",BD_COMERCIAL!$L216),'Curva Forward'!$B$5:$B$13,0),MATCH(FQ$4,'Curva Forward'!$C$4:$AN$4,0))),CS216)</f>
        <v>0</v>
      </c>
      <c r="FR216" s="200">
        <f>AF216*AF$2*IF($FC216="V",1,-1)*IF($Q216="Fixo",(CT216-INDEX('Curva Forward'!$C$5:$AN$13,MATCH(CONCATENATE(BD_COMERCIAL!$K216," ",BD_COMERCIAL!$L216),'Curva Forward'!$B$5:$B$13,0),MATCH(FR$4,'Curva Forward'!$C$4:$AN$4,0))),CT216)</f>
        <v>0</v>
      </c>
      <c r="FS216" s="200">
        <f>AG216*AG$2*IF($FC216="V",1,-1)*IF($Q216="Fixo",(CU216-INDEX('Curva Forward'!$C$5:$AN$13,MATCH(CONCATENATE(BD_COMERCIAL!$K216," ",BD_COMERCIAL!$L216),'Curva Forward'!$B$5:$B$13,0),MATCH(FS$4,'Curva Forward'!$C$4:$AN$4,0))),CU216)</f>
        <v>0</v>
      </c>
      <c r="FT216" s="200">
        <f>AH216*AH$2*IF($FC216="V",1,-1)*IF($Q216="Fixo",(CV216-INDEX('Curva Forward'!$C$5:$AN$13,MATCH(CONCATENATE(BD_COMERCIAL!$K216," ",BD_COMERCIAL!$L216),'Curva Forward'!$B$5:$B$13,0),MATCH(FT$4,'Curva Forward'!$C$4:$AN$4,0))),CV216)</f>
        <v>0</v>
      </c>
      <c r="FU216" s="200">
        <f>AI216*AI$2*IF($FC216="V",1,-1)*IF($Q216="Fixo",(CW216-INDEX('Curva Forward'!$C$5:$AN$13,MATCH(CONCATENATE(BD_COMERCIAL!$K216," ",BD_COMERCIAL!$L216),'Curva Forward'!$B$5:$B$13,0),MATCH(FU$4,'Curva Forward'!$C$4:$AN$4,0))),CW216)</f>
        <v>0</v>
      </c>
      <c r="FV216" s="200">
        <f>AJ216*AJ$2*IF($FC216="V",1,-1)*IF($Q216="Fixo",(CX216-INDEX('Curva Forward'!$C$5:$AN$13,MATCH(CONCATENATE(BD_COMERCIAL!$K216," ",BD_COMERCIAL!$L216),'Curva Forward'!$B$5:$B$13,0),MATCH(FV$4,'Curva Forward'!$C$4:$AN$4,0))),CX216)</f>
        <v>0</v>
      </c>
      <c r="FW216" s="200">
        <f>AK216*AK$2*IF($FC216="V",1,-1)*IF($Q216="Fixo",(CY216-INDEX('Curva Forward'!$C$5:$AN$13,MATCH(CONCATENATE(BD_COMERCIAL!$K216," ",BD_COMERCIAL!$L216),'Curva Forward'!$B$5:$B$13,0),MATCH(FW$4,'Curva Forward'!$C$4:$AN$4,0))),CY216)</f>
        <v>0</v>
      </c>
      <c r="FX216" s="200">
        <f>AL216*AL$2*IF($FC216="V",1,-1)*IF($Q216="Fixo",(CZ216-INDEX('Curva Forward'!$C$5:$AN$13,MATCH(CONCATENATE(BD_COMERCIAL!$K216," ",BD_COMERCIAL!$L216),'Curva Forward'!$B$5:$B$13,0),MATCH(FX$4,'Curva Forward'!$C$4:$AN$4,0))),CZ216)</f>
        <v>0</v>
      </c>
      <c r="FY216" s="200">
        <f>AM216*AM$2*IF($FC216="V",1,-1)*IF($Q216="Fixo",(DA216-INDEX('Curva Forward'!$C$5:$AN$13,MATCH(CONCATENATE(BD_COMERCIAL!$K216," ",BD_COMERCIAL!$L216),'Curva Forward'!$B$5:$B$13,0),MATCH(FY$4,'Curva Forward'!$C$4:$AN$4,0))),DA216)</f>
        <v>0</v>
      </c>
      <c r="FZ216" s="200">
        <f>AN216*AN$2*IF($FC216="V",1,-1)*IF($Q216="Fixo",(DB216-INDEX('Curva Forward'!$C$5:$AN$13,MATCH(CONCATENATE(BD_COMERCIAL!$K216," ",BD_COMERCIAL!$L216),'Curva Forward'!$B$5:$B$13,0),MATCH(FZ$4,'Curva Forward'!$C$4:$AN$4,0))),DB216)</f>
        <v>0</v>
      </c>
      <c r="GA216" s="200">
        <f>AO216*AO$2*IF($FC216="V",1,-1)*IF($Q216="Fixo",(DC216-INDEX('Curva Forward'!$C$5:$AN$13,MATCH(CONCATENATE(BD_COMERCIAL!$K216," ",BD_COMERCIAL!$L216),'Curva Forward'!$B$5:$B$13,0),MATCH(GA$4,'Curva Forward'!$C$4:$AN$4,0))),DC216)</f>
        <v>0</v>
      </c>
      <c r="GB216" s="200">
        <f>AP216*AP$2*IF($FC216="V",1,-1)*IF($Q216="Fixo",(DD216-INDEX('Curva Forward'!$C$5:$AN$13,MATCH(CONCATENATE(BD_COMERCIAL!$K216," ",BD_COMERCIAL!$L216),'Curva Forward'!$B$5:$B$13,0),MATCH(GB$4,'Curva Forward'!$C$4:$AN$4,0))),DD216)</f>
        <v>0</v>
      </c>
      <c r="GC216" s="200">
        <f>AQ216*AQ$2*IF($FC216="V",1,-1)*IF($Q216="Fixo",(DE216-INDEX('Curva Forward'!$C$5:$AN$13,MATCH(CONCATENATE(BD_COMERCIAL!$K216," ",BD_COMERCIAL!$L216),'Curva Forward'!$B$5:$B$13,0),MATCH(GC$4,'Curva Forward'!$C$4:$AN$4,0))),DE216)</f>
        <v>0</v>
      </c>
      <c r="GD216" s="200">
        <f>AR216*AR$2*IF($FC216="V",1,-1)*IF($Q216="Fixo",(DF216-INDEX('Curva Forward'!$C$5:$AN$13,MATCH(CONCATENATE(BD_COMERCIAL!$K216," ",BD_COMERCIAL!$L216),'Curva Forward'!$B$5:$B$13,0),MATCH(GD$4,'Curva Forward'!$C$4:$AN$4,0))),DF216)</f>
        <v>0</v>
      </c>
      <c r="GE216" s="200">
        <f>AS216*AS$2*IF($FC216="V",1,-1)*IF($Q216="Fixo",(DG216-INDEX('Curva Forward'!$C$5:$AN$13,MATCH(CONCATENATE(BD_COMERCIAL!$K216," ",BD_COMERCIAL!$L216),'Curva Forward'!$B$5:$B$13,0),MATCH(GE$4,'Curva Forward'!$C$4:$AN$4,0))),DG216)</f>
        <v>0</v>
      </c>
      <c r="GF216" s="200">
        <f>AT216*AT$2*IF($FC216="V",1,-1)*IF($Q216="Fixo",(DH216-INDEX('Curva Forward'!$C$5:$AN$13,MATCH(CONCATENATE(BD_COMERCIAL!$K216," ",BD_COMERCIAL!$L216),'Curva Forward'!$B$5:$B$13,0),MATCH(GF$4,'Curva Forward'!$C$4:$AN$4,0))),DH216)</f>
        <v>0</v>
      </c>
      <c r="GG216" s="200">
        <f>AU216*AU$2*IF($FC216="V",1,-1)*IF($Q216="Fixo",(DI216-INDEX('Curva Forward'!$C$5:$AN$13,MATCH(CONCATENATE(BD_COMERCIAL!$K216," ",BD_COMERCIAL!$L216),'Curva Forward'!$B$5:$B$13,0),MATCH(GG$4,'Curva Forward'!$C$4:$AN$4,0))),DI216)</f>
        <v>0</v>
      </c>
      <c r="GH216" s="200">
        <f>AV216*AV$2*IF($FC216="V",1,-1)*IF($Q216="Fixo",(DJ216-INDEX('Curva Forward'!$C$5:$AN$13,MATCH(CONCATENATE(BD_COMERCIAL!$K216," ",BD_COMERCIAL!$L216),'Curva Forward'!$B$5:$B$13,0),MATCH(GH$4,'Curva Forward'!$C$4:$AN$4,0))),DJ216)</f>
        <v>0</v>
      </c>
      <c r="GI216" s="200">
        <f>AW216*AW$2*IF($FC216="V",1,-1)*IF($Q216="Fixo",(DK216-INDEX('Curva Forward'!$C$5:$AN$13,MATCH(CONCATENATE(BD_COMERCIAL!$K216," ",BD_COMERCIAL!$L216),'Curva Forward'!$B$5:$B$13,0),MATCH(GI$4,'Curva Forward'!$C$4:$AN$4,0))),DK216)</f>
        <v>0</v>
      </c>
      <c r="GJ216" s="200">
        <f>AX216*AX$2*IF($FC216="V",1,-1)*IF($Q216="Fixo",(DL216-INDEX('Curva Forward'!$C$5:$AN$13,MATCH(CONCATENATE(BD_COMERCIAL!$K216," ",BD_COMERCIAL!$L216),'Curva Forward'!$B$5:$B$13,0),MATCH(GJ$4,'Curva Forward'!$C$4:$AN$4,0))),DL216)</f>
        <v>0</v>
      </c>
      <c r="GK216" s="200">
        <f>AY216*AY$2*IF($FC216="V",1,-1)*IF($Q216="Fixo",(DM216-INDEX('Curva Forward'!$C$5:$AN$13,MATCH(CONCATENATE(BD_COMERCIAL!$K216," ",BD_COMERCIAL!$L216),'Curva Forward'!$B$5:$B$13,0),MATCH(GK$4,'Curva Forward'!$C$4:$AN$4,0))),DM216)</f>
        <v>0</v>
      </c>
      <c r="GL216" s="200">
        <f>IF(EZ216="",0,CL216*CL$2*IF($FC216="V",1,-1)*IF($Q216="Fixo",(EZ216-INDEX('Curva Forward'!$C$5:$AN$13,MATCH(CONCATENATE(BD_COMERCIAL!$K216," ",BD_COMERCIAL!$L216),'Curva Forward'!$B$5:$B$13,0),MATCH(GL$4,'Curva Forward'!$C$4:$AN$4,0))),EZ216))</f>
        <v>0</v>
      </c>
      <c r="GM216" s="200">
        <f>IF(FA216="",0,CM216*CM$2*IF($FC216="V",1,-1)*IF($Q216="Fixo",(FA216-INDEX('Curva Forward'!$C$5:$AN$13,MATCH(CONCATENATE(BD_COMERCIAL!$K216," ",BD_COMERCIAL!$L216),'Curva Forward'!$B$5:$B$13,0),MATCH(GM$4,'Curva Forward'!$C$4:$AN$4,0))),FA216))</f>
        <v>0</v>
      </c>
      <c r="GN216" s="200">
        <f>IF(FB216="",0,CN216*CN$2*IF($FC216="V",1,-1)*IF($Q216="Fixo",(FB216-INDEX('Curva Forward'!$C$5:$AN$13,MATCH(CONCATENATE(BD_COMERCIAL!$K216," ",BD_COMERCIAL!$L216),'Curva Forward'!$B$5:$B$13,0),MATCH(GN$4,'Curva Forward'!$C$4:$AN$4,0))),FB216))</f>
        <v>0</v>
      </c>
      <c r="GO216" s="201">
        <f t="shared" ca="1" si="78"/>
        <v>0</v>
      </c>
      <c r="GP216" s="201">
        <f t="shared" ca="1" si="79"/>
        <v>0</v>
      </c>
    </row>
    <row r="217" spans="1:198" s="117" customFormat="1" x14ac:dyDescent="0.25">
      <c r="A217" s="6"/>
      <c r="B217" s="7" t="s">
        <v>568</v>
      </c>
      <c r="C217" s="8">
        <v>44587</v>
      </c>
      <c r="D217" s="9" t="s">
        <v>124</v>
      </c>
      <c r="E217" s="9" t="s">
        <v>125</v>
      </c>
      <c r="F217" s="113">
        <v>3780401000108</v>
      </c>
      <c r="G217" s="10" t="s">
        <v>146</v>
      </c>
      <c r="H217" s="113">
        <v>3984862000194</v>
      </c>
      <c r="I217" s="9" t="s">
        <v>126</v>
      </c>
      <c r="J217" s="166" t="s">
        <v>555</v>
      </c>
      <c r="K217" s="10" t="s">
        <v>127</v>
      </c>
      <c r="L217" s="84" t="s">
        <v>22</v>
      </c>
      <c r="M217" s="11">
        <v>44593</v>
      </c>
      <c r="N217" s="12">
        <v>44620</v>
      </c>
      <c r="O217" s="10">
        <v>5</v>
      </c>
      <c r="P217" s="84">
        <v>70</v>
      </c>
      <c r="Q217" s="84" t="s">
        <v>128</v>
      </c>
      <c r="R217" s="10" t="s">
        <v>129</v>
      </c>
      <c r="S217" s="14" t="s">
        <v>135</v>
      </c>
      <c r="T217" s="11"/>
      <c r="U217" s="12"/>
      <c r="V217" s="257" t="str">
        <f ca="1">IF(U217="","",
IF(U217="NA","",
IFERROR(VLOOKUP(EOMONTH(M217,-2)+1,IPCA!$A:$B,2,0),
VLOOKUP(EOMONTH(TODAY(),-2)+1,IPCA!$A:$B,2,0))/
VLOOKUP(EOMONTH(U217,-2)+1,IPCA!$A:$B,2,0)*
P217))</f>
        <v/>
      </c>
      <c r="W217" s="84"/>
      <c r="X217" s="13" t="s">
        <v>133</v>
      </c>
      <c r="Y217" s="166"/>
      <c r="Z217" s="107"/>
      <c r="AA217" s="108"/>
      <c r="AB217" s="15"/>
      <c r="AC217">
        <v>5</v>
      </c>
      <c r="AD217"/>
      <c r="AE217"/>
      <c r="AF217"/>
      <c r="AG217"/>
      <c r="AH217"/>
      <c r="AI217"/>
      <c r="AJ217"/>
      <c r="AK217"/>
      <c r="AL217"/>
      <c r="AM217" s="6"/>
      <c r="AN217" s="15"/>
      <c r="AO217"/>
      <c r="AP217"/>
      <c r="AQ217"/>
      <c r="AR217"/>
      <c r="AS217"/>
      <c r="AT217"/>
      <c r="AU217"/>
      <c r="AV217"/>
      <c r="AW217"/>
      <c r="AX217"/>
      <c r="AY217" s="6"/>
      <c r="AZ217" s="15"/>
      <c r="BA217"/>
      <c r="BB217"/>
      <c r="BC217"/>
      <c r="BD217"/>
      <c r="BE217"/>
      <c r="BF217"/>
      <c r="BG217"/>
      <c r="BH217"/>
      <c r="BI217"/>
      <c r="BJ217"/>
      <c r="BK217" s="6"/>
      <c r="BL217" s="15"/>
      <c r="BM217"/>
      <c r="BN217"/>
      <c r="BO217"/>
      <c r="BP217"/>
      <c r="BQ217"/>
      <c r="BR217"/>
      <c r="BS217"/>
      <c r="BT217"/>
      <c r="BU217"/>
      <c r="BV217"/>
      <c r="BW217" s="6"/>
      <c r="BX217" s="15"/>
      <c r="BY217"/>
      <c r="BZ217"/>
      <c r="CA217"/>
      <c r="CB217"/>
      <c r="CC217"/>
      <c r="CD217"/>
      <c r="CE217"/>
      <c r="CF217"/>
      <c r="CG217"/>
      <c r="CH217"/>
      <c r="CI217" s="6"/>
      <c r="CJ217" s="16">
        <f t="shared" si="63"/>
        <v>0.38356164383561642</v>
      </c>
      <c r="CK217" s="16" t="str">
        <f t="shared" si="64"/>
        <v/>
      </c>
      <c r="CL217" s="16" t="str">
        <f t="shared" si="65"/>
        <v/>
      </c>
      <c r="CM217" s="16" t="str">
        <f t="shared" si="66"/>
        <v/>
      </c>
      <c r="CN217" s="16" t="str">
        <f t="shared" si="67"/>
        <v/>
      </c>
      <c r="CO217" s="18"/>
      <c r="CP217" s="15"/>
      <c r="CQ217">
        <v>70</v>
      </c>
      <c r="CR217"/>
      <c r="CS217"/>
      <c r="CT217"/>
      <c r="CU217"/>
      <c r="CV217"/>
      <c r="CW217"/>
      <c r="CX217"/>
      <c r="CY217"/>
      <c r="CZ217"/>
      <c r="DA217" s="6"/>
      <c r="DB217" s="15"/>
      <c r="DC217"/>
      <c r="DD217"/>
      <c r="DE217"/>
      <c r="DF217"/>
      <c r="DG217"/>
      <c r="DH217"/>
      <c r="DI217"/>
      <c r="DJ217"/>
      <c r="DK217"/>
      <c r="DL217"/>
      <c r="DM217" s="6"/>
      <c r="DN217" s="15"/>
      <c r="DO217"/>
      <c r="DP217"/>
      <c r="DQ217"/>
      <c r="DR217"/>
      <c r="DS217"/>
      <c r="DT217"/>
      <c r="DU217"/>
      <c r="DV217"/>
      <c r="DW217"/>
      <c r="DX217"/>
      <c r="DY217" s="6"/>
      <c r="DZ217" s="15"/>
      <c r="EA217"/>
      <c r="EB217"/>
      <c r="EC217"/>
      <c r="ED217"/>
      <c r="EE217"/>
      <c r="EF217"/>
      <c r="EG217"/>
      <c r="EH217"/>
      <c r="EI217"/>
      <c r="EJ217"/>
      <c r="EK217" s="6"/>
      <c r="EL217" s="15"/>
      <c r="EM217"/>
      <c r="EN217"/>
      <c r="EO217"/>
      <c r="EP217"/>
      <c r="EQ217"/>
      <c r="ER217"/>
      <c r="ES217"/>
      <c r="ET217"/>
      <c r="EU217"/>
      <c r="EV217"/>
      <c r="EW217" s="6"/>
      <c r="EX217" s="16">
        <f t="shared" si="68"/>
        <v>5.3698630136986303</v>
      </c>
      <c r="EY217" s="16" t="str">
        <f t="shared" si="69"/>
        <v/>
      </c>
      <c r="EZ217" s="16" t="str">
        <f t="shared" si="70"/>
        <v/>
      </c>
      <c r="FA217" s="16" t="str">
        <f t="shared" si="71"/>
        <v/>
      </c>
      <c r="FB217" s="160" t="str">
        <f t="shared" si="72"/>
        <v/>
      </c>
      <c r="FC217" t="s">
        <v>204</v>
      </c>
      <c r="FD217" s="20" t="s">
        <v>126</v>
      </c>
      <c r="FF217" s="209" t="s">
        <v>206</v>
      </c>
      <c r="FH217" s="284">
        <f t="shared" ca="1" si="73"/>
        <v>0</v>
      </c>
      <c r="FI217" s="208">
        <f t="shared" si="74"/>
        <v>0.9</v>
      </c>
      <c r="FJ217"/>
      <c r="FK217" t="str">
        <f t="shared" si="75"/>
        <v>Votener - Votorantim Comercializadora de Energia Ltda</v>
      </c>
      <c r="FL217" s="201">
        <f t="shared" ca="1" si="76"/>
        <v>43680</v>
      </c>
      <c r="FM217" s="201">
        <f t="shared" ca="1" si="77"/>
        <v>0</v>
      </c>
      <c r="FN217" s="200">
        <f>AB217*AB$2*IF($FC217="V",1,-1)*IF($Q217="Fixo",(CP217-INDEX('Curva Forward'!$C$5:$AN$13,MATCH(CONCATENATE(BD_COMERCIAL!$K217," ",BD_COMERCIAL!$L217),'Curva Forward'!$B$5:$B$13,0),MATCH(FN$4,'Curva Forward'!$C$4:$AN$4,0))),CP217)</f>
        <v>0</v>
      </c>
      <c r="FO217" s="200">
        <f>AC217*AC$2*IF($FC217="V",1,-1)*IF($Q217="Fixo",(CQ217-INDEX('Curva Forward'!$C$5:$AN$13,MATCH(CONCATENATE(BD_COMERCIAL!$K217," ",BD_COMERCIAL!$L217),'Curva Forward'!$B$5:$B$13,0),MATCH(FO$4,'Curva Forward'!$C$4:$AN$4,0))),CQ217)</f>
        <v>43680</v>
      </c>
      <c r="FP217" s="200">
        <f>AD217*AD$2*IF($FC217="V",1,-1)*IF($Q217="Fixo",(CR217-INDEX('Curva Forward'!$C$5:$AN$13,MATCH(CONCATENATE(BD_COMERCIAL!$K217," ",BD_COMERCIAL!$L217),'Curva Forward'!$B$5:$B$13,0),MATCH(FP$4,'Curva Forward'!$C$4:$AN$4,0))),CR217)</f>
        <v>0</v>
      </c>
      <c r="FQ217" s="200">
        <f>AE217*AE$2*IF($FC217="V",1,-1)*IF($Q217="Fixo",(CS217-INDEX('Curva Forward'!$C$5:$AN$13,MATCH(CONCATENATE(BD_COMERCIAL!$K217," ",BD_COMERCIAL!$L217),'Curva Forward'!$B$5:$B$13,0),MATCH(FQ$4,'Curva Forward'!$C$4:$AN$4,0))),CS217)</f>
        <v>0</v>
      </c>
      <c r="FR217" s="200">
        <f>AF217*AF$2*IF($FC217="V",1,-1)*IF($Q217="Fixo",(CT217-INDEX('Curva Forward'!$C$5:$AN$13,MATCH(CONCATENATE(BD_COMERCIAL!$K217," ",BD_COMERCIAL!$L217),'Curva Forward'!$B$5:$B$13,0),MATCH(FR$4,'Curva Forward'!$C$4:$AN$4,0))),CT217)</f>
        <v>0</v>
      </c>
      <c r="FS217" s="200">
        <f>AG217*AG$2*IF($FC217="V",1,-1)*IF($Q217="Fixo",(CU217-INDEX('Curva Forward'!$C$5:$AN$13,MATCH(CONCATENATE(BD_COMERCIAL!$K217," ",BD_COMERCIAL!$L217),'Curva Forward'!$B$5:$B$13,0),MATCH(FS$4,'Curva Forward'!$C$4:$AN$4,0))),CU217)</f>
        <v>0</v>
      </c>
      <c r="FT217" s="200">
        <f>AH217*AH$2*IF($FC217="V",1,-1)*IF($Q217="Fixo",(CV217-INDEX('Curva Forward'!$C$5:$AN$13,MATCH(CONCATENATE(BD_COMERCIAL!$K217," ",BD_COMERCIAL!$L217),'Curva Forward'!$B$5:$B$13,0),MATCH(FT$4,'Curva Forward'!$C$4:$AN$4,0))),CV217)</f>
        <v>0</v>
      </c>
      <c r="FU217" s="200">
        <f>AI217*AI$2*IF($FC217="V",1,-1)*IF($Q217="Fixo",(CW217-INDEX('Curva Forward'!$C$5:$AN$13,MATCH(CONCATENATE(BD_COMERCIAL!$K217," ",BD_COMERCIAL!$L217),'Curva Forward'!$B$5:$B$13,0),MATCH(FU$4,'Curva Forward'!$C$4:$AN$4,0))),CW217)</f>
        <v>0</v>
      </c>
      <c r="FV217" s="200">
        <f>AJ217*AJ$2*IF($FC217="V",1,-1)*IF($Q217="Fixo",(CX217-INDEX('Curva Forward'!$C$5:$AN$13,MATCH(CONCATENATE(BD_COMERCIAL!$K217," ",BD_COMERCIAL!$L217),'Curva Forward'!$B$5:$B$13,0),MATCH(FV$4,'Curva Forward'!$C$4:$AN$4,0))),CX217)</f>
        <v>0</v>
      </c>
      <c r="FW217" s="200">
        <f>AK217*AK$2*IF($FC217="V",1,-1)*IF($Q217="Fixo",(CY217-INDEX('Curva Forward'!$C$5:$AN$13,MATCH(CONCATENATE(BD_COMERCIAL!$K217," ",BD_COMERCIAL!$L217),'Curva Forward'!$B$5:$B$13,0),MATCH(FW$4,'Curva Forward'!$C$4:$AN$4,0))),CY217)</f>
        <v>0</v>
      </c>
      <c r="FX217" s="200">
        <f>AL217*AL$2*IF($FC217="V",1,-1)*IF($Q217="Fixo",(CZ217-INDEX('Curva Forward'!$C$5:$AN$13,MATCH(CONCATENATE(BD_COMERCIAL!$K217," ",BD_COMERCIAL!$L217),'Curva Forward'!$B$5:$B$13,0),MATCH(FX$4,'Curva Forward'!$C$4:$AN$4,0))),CZ217)</f>
        <v>0</v>
      </c>
      <c r="FY217" s="200">
        <f>AM217*AM$2*IF($FC217="V",1,-1)*IF($Q217="Fixo",(DA217-INDEX('Curva Forward'!$C$5:$AN$13,MATCH(CONCATENATE(BD_COMERCIAL!$K217," ",BD_COMERCIAL!$L217),'Curva Forward'!$B$5:$B$13,0),MATCH(FY$4,'Curva Forward'!$C$4:$AN$4,0))),DA217)</f>
        <v>0</v>
      </c>
      <c r="FZ217" s="200">
        <f>AN217*AN$2*IF($FC217="V",1,-1)*IF($Q217="Fixo",(DB217-INDEX('Curva Forward'!$C$5:$AN$13,MATCH(CONCATENATE(BD_COMERCIAL!$K217," ",BD_COMERCIAL!$L217),'Curva Forward'!$B$5:$B$13,0),MATCH(FZ$4,'Curva Forward'!$C$4:$AN$4,0))),DB217)</f>
        <v>0</v>
      </c>
      <c r="GA217" s="200">
        <f>AO217*AO$2*IF($FC217="V",1,-1)*IF($Q217="Fixo",(DC217-INDEX('Curva Forward'!$C$5:$AN$13,MATCH(CONCATENATE(BD_COMERCIAL!$K217," ",BD_COMERCIAL!$L217),'Curva Forward'!$B$5:$B$13,0),MATCH(GA$4,'Curva Forward'!$C$4:$AN$4,0))),DC217)</f>
        <v>0</v>
      </c>
      <c r="GB217" s="200">
        <f>AP217*AP$2*IF($FC217="V",1,-1)*IF($Q217="Fixo",(DD217-INDEX('Curva Forward'!$C$5:$AN$13,MATCH(CONCATENATE(BD_COMERCIAL!$K217," ",BD_COMERCIAL!$L217),'Curva Forward'!$B$5:$B$13,0),MATCH(GB$4,'Curva Forward'!$C$4:$AN$4,0))),DD217)</f>
        <v>0</v>
      </c>
      <c r="GC217" s="200">
        <f>AQ217*AQ$2*IF($FC217="V",1,-1)*IF($Q217="Fixo",(DE217-INDEX('Curva Forward'!$C$5:$AN$13,MATCH(CONCATENATE(BD_COMERCIAL!$K217," ",BD_COMERCIAL!$L217),'Curva Forward'!$B$5:$B$13,0),MATCH(GC$4,'Curva Forward'!$C$4:$AN$4,0))),DE217)</f>
        <v>0</v>
      </c>
      <c r="GD217" s="200">
        <f>AR217*AR$2*IF($FC217="V",1,-1)*IF($Q217="Fixo",(DF217-INDEX('Curva Forward'!$C$5:$AN$13,MATCH(CONCATENATE(BD_COMERCIAL!$K217," ",BD_COMERCIAL!$L217),'Curva Forward'!$B$5:$B$13,0),MATCH(GD$4,'Curva Forward'!$C$4:$AN$4,0))),DF217)</f>
        <v>0</v>
      </c>
      <c r="GE217" s="200">
        <f>AS217*AS$2*IF($FC217="V",1,-1)*IF($Q217="Fixo",(DG217-INDEX('Curva Forward'!$C$5:$AN$13,MATCH(CONCATENATE(BD_COMERCIAL!$K217," ",BD_COMERCIAL!$L217),'Curva Forward'!$B$5:$B$13,0),MATCH(GE$4,'Curva Forward'!$C$4:$AN$4,0))),DG217)</f>
        <v>0</v>
      </c>
      <c r="GF217" s="200">
        <f>AT217*AT$2*IF($FC217="V",1,-1)*IF($Q217="Fixo",(DH217-INDEX('Curva Forward'!$C$5:$AN$13,MATCH(CONCATENATE(BD_COMERCIAL!$K217," ",BD_COMERCIAL!$L217),'Curva Forward'!$B$5:$B$13,0),MATCH(GF$4,'Curva Forward'!$C$4:$AN$4,0))),DH217)</f>
        <v>0</v>
      </c>
      <c r="GG217" s="200">
        <f>AU217*AU$2*IF($FC217="V",1,-1)*IF($Q217="Fixo",(DI217-INDEX('Curva Forward'!$C$5:$AN$13,MATCH(CONCATENATE(BD_COMERCIAL!$K217," ",BD_COMERCIAL!$L217),'Curva Forward'!$B$5:$B$13,0),MATCH(GG$4,'Curva Forward'!$C$4:$AN$4,0))),DI217)</f>
        <v>0</v>
      </c>
      <c r="GH217" s="200">
        <f>AV217*AV$2*IF($FC217="V",1,-1)*IF($Q217="Fixo",(DJ217-INDEX('Curva Forward'!$C$5:$AN$13,MATCH(CONCATENATE(BD_COMERCIAL!$K217," ",BD_COMERCIAL!$L217),'Curva Forward'!$B$5:$B$13,0),MATCH(GH$4,'Curva Forward'!$C$4:$AN$4,0))),DJ217)</f>
        <v>0</v>
      </c>
      <c r="GI217" s="200">
        <f>AW217*AW$2*IF($FC217="V",1,-1)*IF($Q217="Fixo",(DK217-INDEX('Curva Forward'!$C$5:$AN$13,MATCH(CONCATENATE(BD_COMERCIAL!$K217," ",BD_COMERCIAL!$L217),'Curva Forward'!$B$5:$B$13,0),MATCH(GI$4,'Curva Forward'!$C$4:$AN$4,0))),DK217)</f>
        <v>0</v>
      </c>
      <c r="GJ217" s="200">
        <f>AX217*AX$2*IF($FC217="V",1,-1)*IF($Q217="Fixo",(DL217-INDEX('Curva Forward'!$C$5:$AN$13,MATCH(CONCATENATE(BD_COMERCIAL!$K217," ",BD_COMERCIAL!$L217),'Curva Forward'!$B$5:$B$13,0),MATCH(GJ$4,'Curva Forward'!$C$4:$AN$4,0))),DL217)</f>
        <v>0</v>
      </c>
      <c r="GK217" s="200">
        <f>AY217*AY$2*IF($FC217="V",1,-1)*IF($Q217="Fixo",(DM217-INDEX('Curva Forward'!$C$5:$AN$13,MATCH(CONCATENATE(BD_COMERCIAL!$K217," ",BD_COMERCIAL!$L217),'Curva Forward'!$B$5:$B$13,0),MATCH(GK$4,'Curva Forward'!$C$4:$AN$4,0))),DM217)</f>
        <v>0</v>
      </c>
      <c r="GL217" s="200">
        <f>IF(EZ217="",0,CL217*CL$2*IF($FC217="V",1,-1)*IF($Q217="Fixo",(EZ217-INDEX('Curva Forward'!$C$5:$AN$13,MATCH(CONCATENATE(BD_COMERCIAL!$K217," ",BD_COMERCIAL!$L217),'Curva Forward'!$B$5:$B$13,0),MATCH(GL$4,'Curva Forward'!$C$4:$AN$4,0))),EZ217))</f>
        <v>0</v>
      </c>
      <c r="GM217" s="200">
        <f>IF(FA217="",0,CM217*CM$2*IF($FC217="V",1,-1)*IF($Q217="Fixo",(FA217-INDEX('Curva Forward'!$C$5:$AN$13,MATCH(CONCATENATE(BD_COMERCIAL!$K217," ",BD_COMERCIAL!$L217),'Curva Forward'!$B$5:$B$13,0),MATCH(GM$4,'Curva Forward'!$C$4:$AN$4,0))),FA217))</f>
        <v>0</v>
      </c>
      <c r="GN217" s="200">
        <f>IF(FB217="",0,CN217*CN$2*IF($FC217="V",1,-1)*IF($Q217="Fixo",(FB217-INDEX('Curva Forward'!$C$5:$AN$13,MATCH(CONCATENATE(BD_COMERCIAL!$K217," ",BD_COMERCIAL!$L217),'Curva Forward'!$B$5:$B$13,0),MATCH(GN$4,'Curva Forward'!$C$4:$AN$4,0))),FB217))</f>
        <v>0</v>
      </c>
      <c r="GO217" s="201">
        <f t="shared" ca="1" si="78"/>
        <v>0</v>
      </c>
      <c r="GP217" s="201">
        <f t="shared" ca="1" si="79"/>
        <v>0</v>
      </c>
    </row>
    <row r="218" spans="1:198" s="117" customFormat="1" x14ac:dyDescent="0.25">
      <c r="A218" s="6"/>
      <c r="B218" s="7" t="s">
        <v>569</v>
      </c>
      <c r="C218" s="8">
        <v>44588</v>
      </c>
      <c r="D218" s="9" t="s">
        <v>124</v>
      </c>
      <c r="E218" s="9" t="s">
        <v>125</v>
      </c>
      <c r="F218" s="113">
        <v>3780401000108</v>
      </c>
      <c r="G218" s="10" t="s">
        <v>567</v>
      </c>
      <c r="H218" s="113">
        <v>32168500000123</v>
      </c>
      <c r="I218" s="9" t="s">
        <v>139</v>
      </c>
      <c r="J218" s="166"/>
      <c r="K218" s="10" t="s">
        <v>127</v>
      </c>
      <c r="L218" s="84" t="s">
        <v>22</v>
      </c>
      <c r="M218" s="11">
        <v>44621</v>
      </c>
      <c r="N218" s="12">
        <v>44651</v>
      </c>
      <c r="O218" s="10">
        <v>2</v>
      </c>
      <c r="P218" s="84">
        <v>92</v>
      </c>
      <c r="Q218" s="84" t="s">
        <v>128</v>
      </c>
      <c r="R218" s="10" t="s">
        <v>129</v>
      </c>
      <c r="S218" s="14" t="s">
        <v>135</v>
      </c>
      <c r="T218" s="11"/>
      <c r="U218" s="12"/>
      <c r="V218" s="257" t="str">
        <f ca="1">IF(U218="","",
IF(U218="NA","",
IFERROR(VLOOKUP(EOMONTH(M218,-2)+1,IPCA!$A:$B,2,0),
VLOOKUP(EOMONTH(TODAY(),-2)+1,IPCA!$A:$B,2,0))/
VLOOKUP(EOMONTH(U218,-2)+1,IPCA!$A:$B,2,0)*
P218))</f>
        <v/>
      </c>
      <c r="W218" s="84"/>
      <c r="X218" s="13" t="s">
        <v>133</v>
      </c>
      <c r="Y218" s="166"/>
      <c r="Z218" s="107"/>
      <c r="AA218" s="108"/>
      <c r="AB218" s="15"/>
      <c r="AC218"/>
      <c r="AD218">
        <v>2</v>
      </c>
      <c r="AE218"/>
      <c r="AF218"/>
      <c r="AG218"/>
      <c r="AH218"/>
      <c r="AI218"/>
      <c r="AJ218"/>
      <c r="AK218"/>
      <c r="AL218"/>
      <c r="AM218" s="6"/>
      <c r="AN218" s="15"/>
      <c r="AO218"/>
      <c r="AP218"/>
      <c r="AQ218"/>
      <c r="AR218"/>
      <c r="AS218"/>
      <c r="AT218"/>
      <c r="AU218"/>
      <c r="AV218"/>
      <c r="AW218"/>
      <c r="AX218"/>
      <c r="AY218" s="6"/>
      <c r="AZ218" s="15"/>
      <c r="BA218"/>
      <c r="BB218"/>
      <c r="BC218"/>
      <c r="BD218"/>
      <c r="BE218"/>
      <c r="BF218"/>
      <c r="BG218"/>
      <c r="BH218"/>
      <c r="BI218"/>
      <c r="BJ218"/>
      <c r="BK218" s="6"/>
      <c r="BL218" s="15"/>
      <c r="BM218"/>
      <c r="BN218"/>
      <c r="BO218"/>
      <c r="BP218"/>
      <c r="BQ218"/>
      <c r="BR218"/>
      <c r="BS218"/>
      <c r="BT218"/>
      <c r="BU218"/>
      <c r="BV218"/>
      <c r="BW218" s="6"/>
      <c r="BX218" s="15"/>
      <c r="BY218"/>
      <c r="BZ218"/>
      <c r="CA218"/>
      <c r="CB218"/>
      <c r="CC218"/>
      <c r="CD218"/>
      <c r="CE218"/>
      <c r="CF218"/>
      <c r="CG218"/>
      <c r="CH218"/>
      <c r="CI218" s="6"/>
      <c r="CJ218" s="16">
        <f t="shared" si="63"/>
        <v>0.16986301369863013</v>
      </c>
      <c r="CK218" s="16" t="str">
        <f t="shared" si="64"/>
        <v/>
      </c>
      <c r="CL218" s="16" t="str">
        <f t="shared" si="65"/>
        <v/>
      </c>
      <c r="CM218" s="16" t="str">
        <f t="shared" si="66"/>
        <v/>
      </c>
      <c r="CN218" s="16" t="str">
        <f t="shared" si="67"/>
        <v/>
      </c>
      <c r="CO218" s="18"/>
      <c r="CP218" s="15"/>
      <c r="CQ218"/>
      <c r="CR218">
        <v>92</v>
      </c>
      <c r="CS218"/>
      <c r="CT218"/>
      <c r="CU218"/>
      <c r="CV218"/>
      <c r="CW218"/>
      <c r="CX218"/>
      <c r="CY218"/>
      <c r="CZ218"/>
      <c r="DA218" s="6"/>
      <c r="DB218" s="15"/>
      <c r="DC218"/>
      <c r="DD218"/>
      <c r="DE218"/>
      <c r="DF218"/>
      <c r="DG218"/>
      <c r="DH218"/>
      <c r="DI218"/>
      <c r="DJ218"/>
      <c r="DK218"/>
      <c r="DL218"/>
      <c r="DM218" s="6"/>
      <c r="DN218" s="15"/>
      <c r="DO218"/>
      <c r="DP218"/>
      <c r="DQ218"/>
      <c r="DR218"/>
      <c r="DS218"/>
      <c r="DT218"/>
      <c r="DU218"/>
      <c r="DV218"/>
      <c r="DW218"/>
      <c r="DX218"/>
      <c r="DY218" s="6"/>
      <c r="DZ218" s="15"/>
      <c r="EA218"/>
      <c r="EB218"/>
      <c r="EC218"/>
      <c r="ED218"/>
      <c r="EE218"/>
      <c r="EF218"/>
      <c r="EG218"/>
      <c r="EH218"/>
      <c r="EI218"/>
      <c r="EJ218"/>
      <c r="EK218" s="6"/>
      <c r="EL218" s="15"/>
      <c r="EM218"/>
      <c r="EN218"/>
      <c r="EO218"/>
      <c r="EP218"/>
      <c r="EQ218"/>
      <c r="ER218"/>
      <c r="ES218"/>
      <c r="ET218"/>
      <c r="EU218"/>
      <c r="EV218"/>
      <c r="EW218" s="6"/>
      <c r="EX218" s="16">
        <f t="shared" si="68"/>
        <v>7.8136986301369866</v>
      </c>
      <c r="EY218" s="16" t="str">
        <f t="shared" si="69"/>
        <v/>
      </c>
      <c r="EZ218" s="16" t="str">
        <f t="shared" si="70"/>
        <v/>
      </c>
      <c r="FA218" s="16" t="str">
        <f t="shared" si="71"/>
        <v/>
      </c>
      <c r="FB218" s="160" t="str">
        <f t="shared" si="72"/>
        <v/>
      </c>
      <c r="FC218" s="150" t="s">
        <v>204</v>
      </c>
      <c r="FD218" s="151" t="s">
        <v>139</v>
      </c>
      <c r="FF218" s="209" t="s">
        <v>206</v>
      </c>
      <c r="FH218" s="284">
        <f t="shared" ca="1" si="73"/>
        <v>0</v>
      </c>
      <c r="FI218" s="208">
        <f t="shared" si="74"/>
        <v>1</v>
      </c>
      <c r="FJ218"/>
      <c r="FK218" t="str">
        <f t="shared" si="75"/>
        <v>Olympe Comercializadora de Energia Ltda.</v>
      </c>
      <c r="FL218" s="201">
        <f t="shared" ca="1" si="76"/>
        <v>52080</v>
      </c>
      <c r="FM218" s="201">
        <f t="shared" ca="1" si="77"/>
        <v>0</v>
      </c>
      <c r="FN218" s="200">
        <f>AB218*AB$2*IF($FC218="V",1,-1)*IF($Q218="Fixo",(CP218-INDEX('Curva Forward'!$C$5:$AN$13,MATCH(CONCATENATE(BD_COMERCIAL!$K218," ",BD_COMERCIAL!$L218),'Curva Forward'!$B$5:$B$13,0),MATCH(FN$4,'Curva Forward'!$C$4:$AN$4,0))),CP218)</f>
        <v>0</v>
      </c>
      <c r="FO218" s="200">
        <f>AC218*AC$2*IF($FC218="V",1,-1)*IF($Q218="Fixo",(CQ218-INDEX('Curva Forward'!$C$5:$AN$13,MATCH(CONCATENATE(BD_COMERCIAL!$K218," ",BD_COMERCIAL!$L218),'Curva Forward'!$B$5:$B$13,0),MATCH(FO$4,'Curva Forward'!$C$4:$AN$4,0))),CQ218)</f>
        <v>0</v>
      </c>
      <c r="FP218" s="200">
        <f>AD218*AD$2*IF($FC218="V",1,-1)*IF($Q218="Fixo",(CR218-INDEX('Curva Forward'!$C$5:$AN$13,MATCH(CONCATENATE(BD_COMERCIAL!$K218," ",BD_COMERCIAL!$L218),'Curva Forward'!$B$5:$B$13,0),MATCH(FP$4,'Curva Forward'!$C$4:$AN$4,0))),CR218)</f>
        <v>52080</v>
      </c>
      <c r="FQ218" s="200">
        <f>AE218*AE$2*IF($FC218="V",1,-1)*IF($Q218="Fixo",(CS218-INDEX('Curva Forward'!$C$5:$AN$13,MATCH(CONCATENATE(BD_COMERCIAL!$K218," ",BD_COMERCIAL!$L218),'Curva Forward'!$B$5:$B$13,0),MATCH(FQ$4,'Curva Forward'!$C$4:$AN$4,0))),CS218)</f>
        <v>0</v>
      </c>
      <c r="FR218" s="200">
        <f>AF218*AF$2*IF($FC218="V",1,-1)*IF($Q218="Fixo",(CT218-INDEX('Curva Forward'!$C$5:$AN$13,MATCH(CONCATENATE(BD_COMERCIAL!$K218," ",BD_COMERCIAL!$L218),'Curva Forward'!$B$5:$B$13,0),MATCH(FR$4,'Curva Forward'!$C$4:$AN$4,0))),CT218)</f>
        <v>0</v>
      </c>
      <c r="FS218" s="200">
        <f>AG218*AG$2*IF($FC218="V",1,-1)*IF($Q218="Fixo",(CU218-INDEX('Curva Forward'!$C$5:$AN$13,MATCH(CONCATENATE(BD_COMERCIAL!$K218," ",BD_COMERCIAL!$L218),'Curva Forward'!$B$5:$B$13,0),MATCH(FS$4,'Curva Forward'!$C$4:$AN$4,0))),CU218)</f>
        <v>0</v>
      </c>
      <c r="FT218" s="200">
        <f>AH218*AH$2*IF($FC218="V",1,-1)*IF($Q218="Fixo",(CV218-INDEX('Curva Forward'!$C$5:$AN$13,MATCH(CONCATENATE(BD_COMERCIAL!$K218," ",BD_COMERCIAL!$L218),'Curva Forward'!$B$5:$B$13,0),MATCH(FT$4,'Curva Forward'!$C$4:$AN$4,0))),CV218)</f>
        <v>0</v>
      </c>
      <c r="FU218" s="200">
        <f>AI218*AI$2*IF($FC218="V",1,-1)*IF($Q218="Fixo",(CW218-INDEX('Curva Forward'!$C$5:$AN$13,MATCH(CONCATENATE(BD_COMERCIAL!$K218," ",BD_COMERCIAL!$L218),'Curva Forward'!$B$5:$B$13,0),MATCH(FU$4,'Curva Forward'!$C$4:$AN$4,0))),CW218)</f>
        <v>0</v>
      </c>
      <c r="FV218" s="200">
        <f>AJ218*AJ$2*IF($FC218="V",1,-1)*IF($Q218="Fixo",(CX218-INDEX('Curva Forward'!$C$5:$AN$13,MATCH(CONCATENATE(BD_COMERCIAL!$K218," ",BD_COMERCIAL!$L218),'Curva Forward'!$B$5:$B$13,0),MATCH(FV$4,'Curva Forward'!$C$4:$AN$4,0))),CX218)</f>
        <v>0</v>
      </c>
      <c r="FW218" s="200">
        <f>AK218*AK$2*IF($FC218="V",1,-1)*IF($Q218="Fixo",(CY218-INDEX('Curva Forward'!$C$5:$AN$13,MATCH(CONCATENATE(BD_COMERCIAL!$K218," ",BD_COMERCIAL!$L218),'Curva Forward'!$B$5:$B$13,0),MATCH(FW$4,'Curva Forward'!$C$4:$AN$4,0))),CY218)</f>
        <v>0</v>
      </c>
      <c r="FX218" s="200">
        <f>AL218*AL$2*IF($FC218="V",1,-1)*IF($Q218="Fixo",(CZ218-INDEX('Curva Forward'!$C$5:$AN$13,MATCH(CONCATENATE(BD_COMERCIAL!$K218," ",BD_COMERCIAL!$L218),'Curva Forward'!$B$5:$B$13,0),MATCH(FX$4,'Curva Forward'!$C$4:$AN$4,0))),CZ218)</f>
        <v>0</v>
      </c>
      <c r="FY218" s="200">
        <f>AM218*AM$2*IF($FC218="V",1,-1)*IF($Q218="Fixo",(DA218-INDEX('Curva Forward'!$C$5:$AN$13,MATCH(CONCATENATE(BD_COMERCIAL!$K218," ",BD_COMERCIAL!$L218),'Curva Forward'!$B$5:$B$13,0),MATCH(FY$4,'Curva Forward'!$C$4:$AN$4,0))),DA218)</f>
        <v>0</v>
      </c>
      <c r="FZ218" s="200">
        <f>AN218*AN$2*IF($FC218="V",1,-1)*IF($Q218="Fixo",(DB218-INDEX('Curva Forward'!$C$5:$AN$13,MATCH(CONCATENATE(BD_COMERCIAL!$K218," ",BD_COMERCIAL!$L218),'Curva Forward'!$B$5:$B$13,0),MATCH(FZ$4,'Curva Forward'!$C$4:$AN$4,0))),DB218)</f>
        <v>0</v>
      </c>
      <c r="GA218" s="200">
        <f>AO218*AO$2*IF($FC218="V",1,-1)*IF($Q218="Fixo",(DC218-INDEX('Curva Forward'!$C$5:$AN$13,MATCH(CONCATENATE(BD_COMERCIAL!$K218," ",BD_COMERCIAL!$L218),'Curva Forward'!$B$5:$B$13,0),MATCH(GA$4,'Curva Forward'!$C$4:$AN$4,0))),DC218)</f>
        <v>0</v>
      </c>
      <c r="GB218" s="200">
        <f>AP218*AP$2*IF($FC218="V",1,-1)*IF($Q218="Fixo",(DD218-INDEX('Curva Forward'!$C$5:$AN$13,MATCH(CONCATENATE(BD_COMERCIAL!$K218," ",BD_COMERCIAL!$L218),'Curva Forward'!$B$5:$B$13,0),MATCH(GB$4,'Curva Forward'!$C$4:$AN$4,0))),DD218)</f>
        <v>0</v>
      </c>
      <c r="GC218" s="200">
        <f>AQ218*AQ$2*IF($FC218="V",1,-1)*IF($Q218="Fixo",(DE218-INDEX('Curva Forward'!$C$5:$AN$13,MATCH(CONCATENATE(BD_COMERCIAL!$K218," ",BD_COMERCIAL!$L218),'Curva Forward'!$B$5:$B$13,0),MATCH(GC$4,'Curva Forward'!$C$4:$AN$4,0))),DE218)</f>
        <v>0</v>
      </c>
      <c r="GD218" s="200">
        <f>AR218*AR$2*IF($FC218="V",1,-1)*IF($Q218="Fixo",(DF218-INDEX('Curva Forward'!$C$5:$AN$13,MATCH(CONCATENATE(BD_COMERCIAL!$K218," ",BD_COMERCIAL!$L218),'Curva Forward'!$B$5:$B$13,0),MATCH(GD$4,'Curva Forward'!$C$4:$AN$4,0))),DF218)</f>
        <v>0</v>
      </c>
      <c r="GE218" s="200">
        <f>AS218*AS$2*IF($FC218="V",1,-1)*IF($Q218="Fixo",(DG218-INDEX('Curva Forward'!$C$5:$AN$13,MATCH(CONCATENATE(BD_COMERCIAL!$K218," ",BD_COMERCIAL!$L218),'Curva Forward'!$B$5:$B$13,0),MATCH(GE$4,'Curva Forward'!$C$4:$AN$4,0))),DG218)</f>
        <v>0</v>
      </c>
      <c r="GF218" s="200">
        <f>AT218*AT$2*IF($FC218="V",1,-1)*IF($Q218="Fixo",(DH218-INDEX('Curva Forward'!$C$5:$AN$13,MATCH(CONCATENATE(BD_COMERCIAL!$K218," ",BD_COMERCIAL!$L218),'Curva Forward'!$B$5:$B$13,0),MATCH(GF$4,'Curva Forward'!$C$4:$AN$4,0))),DH218)</f>
        <v>0</v>
      </c>
      <c r="GG218" s="200">
        <f>AU218*AU$2*IF($FC218="V",1,-1)*IF($Q218="Fixo",(DI218-INDEX('Curva Forward'!$C$5:$AN$13,MATCH(CONCATENATE(BD_COMERCIAL!$K218," ",BD_COMERCIAL!$L218),'Curva Forward'!$B$5:$B$13,0),MATCH(GG$4,'Curva Forward'!$C$4:$AN$4,0))),DI218)</f>
        <v>0</v>
      </c>
      <c r="GH218" s="200">
        <f>AV218*AV$2*IF($FC218="V",1,-1)*IF($Q218="Fixo",(DJ218-INDEX('Curva Forward'!$C$5:$AN$13,MATCH(CONCATENATE(BD_COMERCIAL!$K218," ",BD_COMERCIAL!$L218),'Curva Forward'!$B$5:$B$13,0),MATCH(GH$4,'Curva Forward'!$C$4:$AN$4,0))),DJ218)</f>
        <v>0</v>
      </c>
      <c r="GI218" s="200">
        <f>AW218*AW$2*IF($FC218="V",1,-1)*IF($Q218="Fixo",(DK218-INDEX('Curva Forward'!$C$5:$AN$13,MATCH(CONCATENATE(BD_COMERCIAL!$K218," ",BD_COMERCIAL!$L218),'Curva Forward'!$B$5:$B$13,0),MATCH(GI$4,'Curva Forward'!$C$4:$AN$4,0))),DK218)</f>
        <v>0</v>
      </c>
      <c r="GJ218" s="200">
        <f>AX218*AX$2*IF($FC218="V",1,-1)*IF($Q218="Fixo",(DL218-INDEX('Curva Forward'!$C$5:$AN$13,MATCH(CONCATENATE(BD_COMERCIAL!$K218," ",BD_COMERCIAL!$L218),'Curva Forward'!$B$5:$B$13,0),MATCH(GJ$4,'Curva Forward'!$C$4:$AN$4,0))),DL218)</f>
        <v>0</v>
      </c>
      <c r="GK218" s="200">
        <f>AY218*AY$2*IF($FC218="V",1,-1)*IF($Q218="Fixo",(DM218-INDEX('Curva Forward'!$C$5:$AN$13,MATCH(CONCATENATE(BD_COMERCIAL!$K218," ",BD_COMERCIAL!$L218),'Curva Forward'!$B$5:$B$13,0),MATCH(GK$4,'Curva Forward'!$C$4:$AN$4,0))),DM218)</f>
        <v>0</v>
      </c>
      <c r="GL218" s="200">
        <f>IF(EZ218="",0,CL218*CL$2*IF($FC218="V",1,-1)*IF($Q218="Fixo",(EZ218-INDEX('Curva Forward'!$C$5:$AN$13,MATCH(CONCATENATE(BD_COMERCIAL!$K218," ",BD_COMERCIAL!$L218),'Curva Forward'!$B$5:$B$13,0),MATCH(GL$4,'Curva Forward'!$C$4:$AN$4,0))),EZ218))</f>
        <v>0</v>
      </c>
      <c r="GM218" s="200">
        <f>IF(FA218="",0,CM218*CM$2*IF($FC218="V",1,-1)*IF($Q218="Fixo",(FA218-INDEX('Curva Forward'!$C$5:$AN$13,MATCH(CONCATENATE(BD_COMERCIAL!$K218," ",BD_COMERCIAL!$L218),'Curva Forward'!$B$5:$B$13,0),MATCH(GM$4,'Curva Forward'!$C$4:$AN$4,0))),FA218))</f>
        <v>0</v>
      </c>
      <c r="GN218" s="200">
        <f>IF(FB218="",0,CN218*CN$2*IF($FC218="V",1,-1)*IF($Q218="Fixo",(FB218-INDEX('Curva Forward'!$C$5:$AN$13,MATCH(CONCATENATE(BD_COMERCIAL!$K218," ",BD_COMERCIAL!$L218),'Curva Forward'!$B$5:$B$13,0),MATCH(GN$4,'Curva Forward'!$C$4:$AN$4,0))),FB218))</f>
        <v>0</v>
      </c>
      <c r="GO218" s="201">
        <f t="shared" ca="1" si="78"/>
        <v>0</v>
      </c>
      <c r="GP218" s="201">
        <f t="shared" ca="1" si="79"/>
        <v>0</v>
      </c>
    </row>
    <row r="219" spans="1:198" s="117" customFormat="1" x14ac:dyDescent="0.25">
      <c r="A219" s="6"/>
      <c r="B219" s="7" t="s">
        <v>570</v>
      </c>
      <c r="C219" s="8">
        <v>44588</v>
      </c>
      <c r="D219" s="9" t="s">
        <v>124</v>
      </c>
      <c r="E219" s="9" t="s">
        <v>125</v>
      </c>
      <c r="F219" s="113">
        <v>3780401000108</v>
      </c>
      <c r="G219" s="10" t="s">
        <v>144</v>
      </c>
      <c r="H219" s="113">
        <v>13777004000122</v>
      </c>
      <c r="I219" s="9" t="s">
        <v>126</v>
      </c>
      <c r="J219" s="166" t="s">
        <v>555</v>
      </c>
      <c r="K219" s="10" t="s">
        <v>127</v>
      </c>
      <c r="L219" s="84" t="s">
        <v>22</v>
      </c>
      <c r="M219" s="11">
        <v>44652</v>
      </c>
      <c r="N219" s="12">
        <v>44681</v>
      </c>
      <c r="O219" s="10">
        <v>5</v>
      </c>
      <c r="P219" s="84">
        <v>100</v>
      </c>
      <c r="Q219" s="84" t="s">
        <v>128</v>
      </c>
      <c r="R219" s="10" t="s">
        <v>129</v>
      </c>
      <c r="S219" s="14" t="s">
        <v>135</v>
      </c>
      <c r="T219" s="11"/>
      <c r="U219" s="12"/>
      <c r="V219" s="257" t="str">
        <f ca="1">IF(U219="","",
IF(U219="NA","",
IFERROR(VLOOKUP(EOMONTH(M219,-2)+1,IPCA!$A:$B,2,0),
VLOOKUP(EOMONTH(TODAY(),-2)+1,IPCA!$A:$B,2,0))/
VLOOKUP(EOMONTH(U219,-2)+1,IPCA!$A:$B,2,0)*
P219))</f>
        <v/>
      </c>
      <c r="W219" s="84"/>
      <c r="X219" s="13" t="s">
        <v>133</v>
      </c>
      <c r="Y219" s="166"/>
      <c r="Z219" s="107"/>
      <c r="AA219" s="108"/>
      <c r="AB219" s="15"/>
      <c r="AC219"/>
      <c r="AD219"/>
      <c r="AE219">
        <v>5</v>
      </c>
      <c r="AF219"/>
      <c r="AG219"/>
      <c r="AH219"/>
      <c r="AI219"/>
      <c r="AJ219"/>
      <c r="AK219"/>
      <c r="AL219"/>
      <c r="AM219" s="6"/>
      <c r="AN219" s="15"/>
      <c r="AO219"/>
      <c r="AP219"/>
      <c r="AQ219"/>
      <c r="AR219"/>
      <c r="AS219"/>
      <c r="AT219"/>
      <c r="AU219"/>
      <c r="AV219"/>
      <c r="AW219"/>
      <c r="AX219"/>
      <c r="AY219" s="6"/>
      <c r="AZ219" s="15"/>
      <c r="BA219"/>
      <c r="BB219"/>
      <c r="BC219"/>
      <c r="BD219"/>
      <c r="BE219"/>
      <c r="BF219"/>
      <c r="BG219"/>
      <c r="BH219"/>
      <c r="BI219"/>
      <c r="BJ219"/>
      <c r="BK219" s="6"/>
      <c r="BL219" s="15"/>
      <c r="BM219"/>
      <c r="BN219"/>
      <c r="BO219"/>
      <c r="BP219"/>
      <c r="BQ219"/>
      <c r="BR219"/>
      <c r="BS219"/>
      <c r="BT219"/>
      <c r="BU219"/>
      <c r="BV219"/>
      <c r="BW219" s="6"/>
      <c r="BX219" s="15"/>
      <c r="BY219"/>
      <c r="BZ219"/>
      <c r="CA219"/>
      <c r="CB219"/>
      <c r="CC219"/>
      <c r="CD219"/>
      <c r="CE219"/>
      <c r="CF219"/>
      <c r="CG219"/>
      <c r="CH219"/>
      <c r="CI219" s="6"/>
      <c r="CJ219" s="16">
        <f t="shared" si="63"/>
        <v>0.41095890410958902</v>
      </c>
      <c r="CK219" s="16" t="str">
        <f t="shared" si="64"/>
        <v/>
      </c>
      <c r="CL219" s="16" t="str">
        <f t="shared" si="65"/>
        <v/>
      </c>
      <c r="CM219" s="16" t="str">
        <f t="shared" si="66"/>
        <v/>
      </c>
      <c r="CN219" s="16" t="str">
        <f t="shared" si="67"/>
        <v/>
      </c>
      <c r="CO219" s="18"/>
      <c r="CP219" s="15"/>
      <c r="CQ219"/>
      <c r="CR219"/>
      <c r="CS219">
        <v>100</v>
      </c>
      <c r="CT219"/>
      <c r="CU219"/>
      <c r="CV219"/>
      <c r="CW219"/>
      <c r="CX219"/>
      <c r="CY219"/>
      <c r="CZ219"/>
      <c r="DA219" s="6"/>
      <c r="DB219" s="15"/>
      <c r="DC219"/>
      <c r="DD219"/>
      <c r="DE219"/>
      <c r="DF219"/>
      <c r="DG219"/>
      <c r="DH219"/>
      <c r="DI219"/>
      <c r="DJ219"/>
      <c r="DK219"/>
      <c r="DL219"/>
      <c r="DM219" s="6"/>
      <c r="DN219" s="15"/>
      <c r="DO219"/>
      <c r="DP219"/>
      <c r="DQ219"/>
      <c r="DR219"/>
      <c r="DS219"/>
      <c r="DT219"/>
      <c r="DU219"/>
      <c r="DV219"/>
      <c r="DW219"/>
      <c r="DX219"/>
      <c r="DY219" s="6"/>
      <c r="DZ219" s="15"/>
      <c r="EA219"/>
      <c r="EB219"/>
      <c r="EC219"/>
      <c r="ED219"/>
      <c r="EE219"/>
      <c r="EF219"/>
      <c r="EG219"/>
      <c r="EH219"/>
      <c r="EI219"/>
      <c r="EJ219"/>
      <c r="EK219" s="6"/>
      <c r="EL219" s="15"/>
      <c r="EM219"/>
      <c r="EN219"/>
      <c r="EO219"/>
      <c r="EP219"/>
      <c r="EQ219"/>
      <c r="ER219"/>
      <c r="ES219"/>
      <c r="ET219"/>
      <c r="EU219"/>
      <c r="EV219"/>
      <c r="EW219" s="6"/>
      <c r="EX219" s="16">
        <f t="shared" si="68"/>
        <v>8.2191780821917817</v>
      </c>
      <c r="EY219" s="16" t="str">
        <f t="shared" si="69"/>
        <v/>
      </c>
      <c r="EZ219" s="16" t="str">
        <f t="shared" si="70"/>
        <v/>
      </c>
      <c r="FA219" s="16" t="str">
        <f t="shared" si="71"/>
        <v/>
      </c>
      <c r="FB219" s="160" t="str">
        <f t="shared" si="72"/>
        <v/>
      </c>
      <c r="FC219" s="150" t="s">
        <v>204</v>
      </c>
      <c r="FD219" s="151" t="s">
        <v>126</v>
      </c>
      <c r="FF219" s="209" t="s">
        <v>206</v>
      </c>
      <c r="FH219" s="284">
        <f t="shared" ca="1" si="73"/>
        <v>0</v>
      </c>
      <c r="FI219" s="208">
        <f t="shared" si="74"/>
        <v>0.96666666666666667</v>
      </c>
      <c r="FJ219"/>
      <c r="FK219" t="str">
        <f t="shared" si="75"/>
        <v>WX Energy Comercializadora de Energia Ltda</v>
      </c>
      <c r="FL219" s="201">
        <f t="shared" ca="1" si="76"/>
        <v>154800</v>
      </c>
      <c r="FM219" s="201">
        <f t="shared" ca="1" si="77"/>
        <v>0</v>
      </c>
      <c r="FN219" s="200">
        <f>AB219*AB$2*IF($FC219="V",1,-1)*IF($Q219="Fixo",(CP219-INDEX('Curva Forward'!$C$5:$AN$13,MATCH(CONCATENATE(BD_COMERCIAL!$K219," ",BD_COMERCIAL!$L219),'Curva Forward'!$B$5:$B$13,0),MATCH(FN$4,'Curva Forward'!$C$4:$AN$4,0))),CP219)</f>
        <v>0</v>
      </c>
      <c r="FO219" s="200">
        <f>AC219*AC$2*IF($FC219="V",1,-1)*IF($Q219="Fixo",(CQ219-INDEX('Curva Forward'!$C$5:$AN$13,MATCH(CONCATENATE(BD_COMERCIAL!$K219," ",BD_COMERCIAL!$L219),'Curva Forward'!$B$5:$B$13,0),MATCH(FO$4,'Curva Forward'!$C$4:$AN$4,0))),CQ219)</f>
        <v>0</v>
      </c>
      <c r="FP219" s="200">
        <f>AD219*AD$2*IF($FC219="V",1,-1)*IF($Q219="Fixo",(CR219-INDEX('Curva Forward'!$C$5:$AN$13,MATCH(CONCATENATE(BD_COMERCIAL!$K219," ",BD_COMERCIAL!$L219),'Curva Forward'!$B$5:$B$13,0),MATCH(FP$4,'Curva Forward'!$C$4:$AN$4,0))),CR219)</f>
        <v>0</v>
      </c>
      <c r="FQ219" s="200">
        <f>AE219*AE$2*IF($FC219="V",1,-1)*IF($Q219="Fixo",(CS219-INDEX('Curva Forward'!$C$5:$AN$13,MATCH(CONCATENATE(BD_COMERCIAL!$K219," ",BD_COMERCIAL!$L219),'Curva Forward'!$B$5:$B$13,0),MATCH(FQ$4,'Curva Forward'!$C$4:$AN$4,0))),CS219)</f>
        <v>154800</v>
      </c>
      <c r="FR219" s="200">
        <f>AF219*AF$2*IF($FC219="V",1,-1)*IF($Q219="Fixo",(CT219-INDEX('Curva Forward'!$C$5:$AN$13,MATCH(CONCATENATE(BD_COMERCIAL!$K219," ",BD_COMERCIAL!$L219),'Curva Forward'!$B$5:$B$13,0),MATCH(FR$4,'Curva Forward'!$C$4:$AN$4,0))),CT219)</f>
        <v>0</v>
      </c>
      <c r="FS219" s="200">
        <f>AG219*AG$2*IF($FC219="V",1,-1)*IF($Q219="Fixo",(CU219-INDEX('Curva Forward'!$C$5:$AN$13,MATCH(CONCATENATE(BD_COMERCIAL!$K219," ",BD_COMERCIAL!$L219),'Curva Forward'!$B$5:$B$13,0),MATCH(FS$4,'Curva Forward'!$C$4:$AN$4,0))),CU219)</f>
        <v>0</v>
      </c>
      <c r="FT219" s="200">
        <f>AH219*AH$2*IF($FC219="V",1,-1)*IF($Q219="Fixo",(CV219-INDEX('Curva Forward'!$C$5:$AN$13,MATCH(CONCATENATE(BD_COMERCIAL!$K219," ",BD_COMERCIAL!$L219),'Curva Forward'!$B$5:$B$13,0),MATCH(FT$4,'Curva Forward'!$C$4:$AN$4,0))),CV219)</f>
        <v>0</v>
      </c>
      <c r="FU219" s="200">
        <f>AI219*AI$2*IF($FC219="V",1,-1)*IF($Q219="Fixo",(CW219-INDEX('Curva Forward'!$C$5:$AN$13,MATCH(CONCATENATE(BD_COMERCIAL!$K219," ",BD_COMERCIAL!$L219),'Curva Forward'!$B$5:$B$13,0),MATCH(FU$4,'Curva Forward'!$C$4:$AN$4,0))),CW219)</f>
        <v>0</v>
      </c>
      <c r="FV219" s="200">
        <f>AJ219*AJ$2*IF($FC219="V",1,-1)*IF($Q219="Fixo",(CX219-INDEX('Curva Forward'!$C$5:$AN$13,MATCH(CONCATENATE(BD_COMERCIAL!$K219," ",BD_COMERCIAL!$L219),'Curva Forward'!$B$5:$B$13,0),MATCH(FV$4,'Curva Forward'!$C$4:$AN$4,0))),CX219)</f>
        <v>0</v>
      </c>
      <c r="FW219" s="200">
        <f>AK219*AK$2*IF($FC219="V",1,-1)*IF($Q219="Fixo",(CY219-INDEX('Curva Forward'!$C$5:$AN$13,MATCH(CONCATENATE(BD_COMERCIAL!$K219," ",BD_COMERCIAL!$L219),'Curva Forward'!$B$5:$B$13,0),MATCH(FW$4,'Curva Forward'!$C$4:$AN$4,0))),CY219)</f>
        <v>0</v>
      </c>
      <c r="FX219" s="200">
        <f>AL219*AL$2*IF($FC219="V",1,-1)*IF($Q219="Fixo",(CZ219-INDEX('Curva Forward'!$C$5:$AN$13,MATCH(CONCATENATE(BD_COMERCIAL!$K219," ",BD_COMERCIAL!$L219),'Curva Forward'!$B$5:$B$13,0),MATCH(FX$4,'Curva Forward'!$C$4:$AN$4,0))),CZ219)</f>
        <v>0</v>
      </c>
      <c r="FY219" s="200">
        <f>AM219*AM$2*IF($FC219="V",1,-1)*IF($Q219="Fixo",(DA219-INDEX('Curva Forward'!$C$5:$AN$13,MATCH(CONCATENATE(BD_COMERCIAL!$K219," ",BD_COMERCIAL!$L219),'Curva Forward'!$B$5:$B$13,0),MATCH(FY$4,'Curva Forward'!$C$4:$AN$4,0))),DA219)</f>
        <v>0</v>
      </c>
      <c r="FZ219" s="200">
        <f>AN219*AN$2*IF($FC219="V",1,-1)*IF($Q219="Fixo",(DB219-INDEX('Curva Forward'!$C$5:$AN$13,MATCH(CONCATENATE(BD_COMERCIAL!$K219," ",BD_COMERCIAL!$L219),'Curva Forward'!$B$5:$B$13,0),MATCH(FZ$4,'Curva Forward'!$C$4:$AN$4,0))),DB219)</f>
        <v>0</v>
      </c>
      <c r="GA219" s="200">
        <f>AO219*AO$2*IF($FC219="V",1,-1)*IF($Q219="Fixo",(DC219-INDEX('Curva Forward'!$C$5:$AN$13,MATCH(CONCATENATE(BD_COMERCIAL!$K219," ",BD_COMERCIAL!$L219),'Curva Forward'!$B$5:$B$13,0),MATCH(GA$4,'Curva Forward'!$C$4:$AN$4,0))),DC219)</f>
        <v>0</v>
      </c>
      <c r="GB219" s="200">
        <f>AP219*AP$2*IF($FC219="V",1,-1)*IF($Q219="Fixo",(DD219-INDEX('Curva Forward'!$C$5:$AN$13,MATCH(CONCATENATE(BD_COMERCIAL!$K219," ",BD_COMERCIAL!$L219),'Curva Forward'!$B$5:$B$13,0),MATCH(GB$4,'Curva Forward'!$C$4:$AN$4,0))),DD219)</f>
        <v>0</v>
      </c>
      <c r="GC219" s="200">
        <f>AQ219*AQ$2*IF($FC219="V",1,-1)*IF($Q219="Fixo",(DE219-INDEX('Curva Forward'!$C$5:$AN$13,MATCH(CONCATENATE(BD_COMERCIAL!$K219," ",BD_COMERCIAL!$L219),'Curva Forward'!$B$5:$B$13,0),MATCH(GC$4,'Curva Forward'!$C$4:$AN$4,0))),DE219)</f>
        <v>0</v>
      </c>
      <c r="GD219" s="200">
        <f>AR219*AR$2*IF($FC219="V",1,-1)*IF($Q219="Fixo",(DF219-INDEX('Curva Forward'!$C$5:$AN$13,MATCH(CONCATENATE(BD_COMERCIAL!$K219," ",BD_COMERCIAL!$L219),'Curva Forward'!$B$5:$B$13,0),MATCH(GD$4,'Curva Forward'!$C$4:$AN$4,0))),DF219)</f>
        <v>0</v>
      </c>
      <c r="GE219" s="200">
        <f>AS219*AS$2*IF($FC219="V",1,-1)*IF($Q219="Fixo",(DG219-INDEX('Curva Forward'!$C$5:$AN$13,MATCH(CONCATENATE(BD_COMERCIAL!$K219," ",BD_COMERCIAL!$L219),'Curva Forward'!$B$5:$B$13,0),MATCH(GE$4,'Curva Forward'!$C$4:$AN$4,0))),DG219)</f>
        <v>0</v>
      </c>
      <c r="GF219" s="200">
        <f>AT219*AT$2*IF($FC219="V",1,-1)*IF($Q219="Fixo",(DH219-INDEX('Curva Forward'!$C$5:$AN$13,MATCH(CONCATENATE(BD_COMERCIAL!$K219," ",BD_COMERCIAL!$L219),'Curva Forward'!$B$5:$B$13,0),MATCH(GF$4,'Curva Forward'!$C$4:$AN$4,0))),DH219)</f>
        <v>0</v>
      </c>
      <c r="GG219" s="200">
        <f>AU219*AU$2*IF($FC219="V",1,-1)*IF($Q219="Fixo",(DI219-INDEX('Curva Forward'!$C$5:$AN$13,MATCH(CONCATENATE(BD_COMERCIAL!$K219," ",BD_COMERCIAL!$L219),'Curva Forward'!$B$5:$B$13,0),MATCH(GG$4,'Curva Forward'!$C$4:$AN$4,0))),DI219)</f>
        <v>0</v>
      </c>
      <c r="GH219" s="200">
        <f>AV219*AV$2*IF($FC219="V",1,-1)*IF($Q219="Fixo",(DJ219-INDEX('Curva Forward'!$C$5:$AN$13,MATCH(CONCATENATE(BD_COMERCIAL!$K219," ",BD_COMERCIAL!$L219),'Curva Forward'!$B$5:$B$13,0),MATCH(GH$4,'Curva Forward'!$C$4:$AN$4,0))),DJ219)</f>
        <v>0</v>
      </c>
      <c r="GI219" s="200">
        <f>AW219*AW$2*IF($FC219="V",1,-1)*IF($Q219="Fixo",(DK219-INDEX('Curva Forward'!$C$5:$AN$13,MATCH(CONCATENATE(BD_COMERCIAL!$K219," ",BD_COMERCIAL!$L219),'Curva Forward'!$B$5:$B$13,0),MATCH(GI$4,'Curva Forward'!$C$4:$AN$4,0))),DK219)</f>
        <v>0</v>
      </c>
      <c r="GJ219" s="200">
        <f>AX219*AX$2*IF($FC219="V",1,-1)*IF($Q219="Fixo",(DL219-INDEX('Curva Forward'!$C$5:$AN$13,MATCH(CONCATENATE(BD_COMERCIAL!$K219," ",BD_COMERCIAL!$L219),'Curva Forward'!$B$5:$B$13,0),MATCH(GJ$4,'Curva Forward'!$C$4:$AN$4,0))),DL219)</f>
        <v>0</v>
      </c>
      <c r="GK219" s="200">
        <f>AY219*AY$2*IF($FC219="V",1,-1)*IF($Q219="Fixo",(DM219-INDEX('Curva Forward'!$C$5:$AN$13,MATCH(CONCATENATE(BD_COMERCIAL!$K219," ",BD_COMERCIAL!$L219),'Curva Forward'!$B$5:$B$13,0),MATCH(GK$4,'Curva Forward'!$C$4:$AN$4,0))),DM219)</f>
        <v>0</v>
      </c>
      <c r="GL219" s="200">
        <f>IF(EZ219="",0,CL219*CL$2*IF($FC219="V",1,-1)*IF($Q219="Fixo",(EZ219-INDEX('Curva Forward'!$C$5:$AN$13,MATCH(CONCATENATE(BD_COMERCIAL!$K219," ",BD_COMERCIAL!$L219),'Curva Forward'!$B$5:$B$13,0),MATCH(GL$4,'Curva Forward'!$C$4:$AN$4,0))),EZ219))</f>
        <v>0</v>
      </c>
      <c r="GM219" s="200">
        <f>IF(FA219="",0,CM219*CM$2*IF($FC219="V",1,-1)*IF($Q219="Fixo",(FA219-INDEX('Curva Forward'!$C$5:$AN$13,MATCH(CONCATENATE(BD_COMERCIAL!$K219," ",BD_COMERCIAL!$L219),'Curva Forward'!$B$5:$B$13,0),MATCH(GM$4,'Curva Forward'!$C$4:$AN$4,0))),FA219))</f>
        <v>0</v>
      </c>
      <c r="GN219" s="200">
        <f>IF(FB219="",0,CN219*CN$2*IF($FC219="V",1,-1)*IF($Q219="Fixo",(FB219-INDEX('Curva Forward'!$C$5:$AN$13,MATCH(CONCATENATE(BD_COMERCIAL!$K219," ",BD_COMERCIAL!$L219),'Curva Forward'!$B$5:$B$13,0),MATCH(GN$4,'Curva Forward'!$C$4:$AN$4,0))),FB219))</f>
        <v>0</v>
      </c>
      <c r="GO219" s="201">
        <f t="shared" ca="1" si="78"/>
        <v>0</v>
      </c>
      <c r="GP219" s="201">
        <f t="shared" ca="1" si="79"/>
        <v>0</v>
      </c>
    </row>
    <row r="220" spans="1:198" s="117" customFormat="1" x14ac:dyDescent="0.25">
      <c r="A220" s="6"/>
      <c r="B220" s="7" t="s">
        <v>571</v>
      </c>
      <c r="C220" s="8">
        <v>44589</v>
      </c>
      <c r="D220" s="9" t="s">
        <v>124</v>
      </c>
      <c r="E220" s="9" t="s">
        <v>125</v>
      </c>
      <c r="F220" s="113">
        <v>3780401000108</v>
      </c>
      <c r="G220" s="10" t="s">
        <v>262</v>
      </c>
      <c r="H220" s="113">
        <v>26914969000161</v>
      </c>
      <c r="I220" s="9" t="s">
        <v>126</v>
      </c>
      <c r="J220" s="166" t="s">
        <v>555</v>
      </c>
      <c r="K220" s="10" t="s">
        <v>127</v>
      </c>
      <c r="L220" s="84" t="s">
        <v>22</v>
      </c>
      <c r="M220" s="11">
        <v>44682</v>
      </c>
      <c r="N220" s="12">
        <v>44712</v>
      </c>
      <c r="O220" s="10">
        <v>1</v>
      </c>
      <c r="P220" s="84">
        <v>110</v>
      </c>
      <c r="Q220" s="84" t="s">
        <v>128</v>
      </c>
      <c r="R220" s="10" t="s">
        <v>129</v>
      </c>
      <c r="S220" s="14" t="s">
        <v>135</v>
      </c>
      <c r="T220" s="11"/>
      <c r="U220" s="12"/>
      <c r="V220" s="257" t="str">
        <f ca="1">IF(U220="","",
IF(U220="NA","",
IFERROR(VLOOKUP(EOMONTH(M220,-2)+1,IPCA!$A:$B,2,0),
VLOOKUP(EOMONTH(TODAY(),-2)+1,IPCA!$A:$B,2,0))/
VLOOKUP(EOMONTH(U220,-2)+1,IPCA!$A:$B,2,0)*
P220))</f>
        <v/>
      </c>
      <c r="W220" s="84"/>
      <c r="X220" s="13" t="s">
        <v>133</v>
      </c>
      <c r="Y220" s="166"/>
      <c r="Z220" s="107"/>
      <c r="AA220" s="108"/>
      <c r="AB220" s="15"/>
      <c r="AC220"/>
      <c r="AD220"/>
      <c r="AE220"/>
      <c r="AF220">
        <v>1</v>
      </c>
      <c r="AG220"/>
      <c r="AH220"/>
      <c r="AI220"/>
      <c r="AJ220"/>
      <c r="AK220"/>
      <c r="AL220"/>
      <c r="AM220" s="6"/>
      <c r="AN220" s="15"/>
      <c r="AO220"/>
      <c r="AP220"/>
      <c r="AQ220"/>
      <c r="AR220"/>
      <c r="AS220"/>
      <c r="AT220"/>
      <c r="AU220"/>
      <c r="AV220"/>
      <c r="AW220"/>
      <c r="AX220"/>
      <c r="AY220" s="6"/>
      <c r="AZ220" s="15"/>
      <c r="BA220"/>
      <c r="BB220"/>
      <c r="BC220"/>
      <c r="BD220"/>
      <c r="BE220"/>
      <c r="BF220"/>
      <c r="BG220"/>
      <c r="BH220"/>
      <c r="BI220"/>
      <c r="BJ220"/>
      <c r="BK220" s="6"/>
      <c r="BL220" s="15"/>
      <c r="BM220"/>
      <c r="BN220"/>
      <c r="BO220"/>
      <c r="BP220"/>
      <c r="BQ220"/>
      <c r="BR220"/>
      <c r="BS220"/>
      <c r="BT220"/>
      <c r="BU220"/>
      <c r="BV220"/>
      <c r="BW220" s="6"/>
      <c r="BX220" s="15"/>
      <c r="BY220"/>
      <c r="BZ220"/>
      <c r="CA220"/>
      <c r="CB220"/>
      <c r="CC220"/>
      <c r="CD220"/>
      <c r="CE220"/>
      <c r="CF220"/>
      <c r="CG220"/>
      <c r="CH220"/>
      <c r="CI220" s="6"/>
      <c r="CJ220" s="16">
        <f t="shared" si="63"/>
        <v>8.4931506849315067E-2</v>
      </c>
      <c r="CK220" s="16" t="str">
        <f t="shared" si="64"/>
        <v/>
      </c>
      <c r="CL220" s="16" t="str">
        <f t="shared" si="65"/>
        <v/>
      </c>
      <c r="CM220" s="16" t="str">
        <f t="shared" si="66"/>
        <v/>
      </c>
      <c r="CN220" s="16" t="str">
        <f t="shared" si="67"/>
        <v/>
      </c>
      <c r="CO220" s="18"/>
      <c r="CP220" s="15"/>
      <c r="CQ220"/>
      <c r="CR220"/>
      <c r="CS220"/>
      <c r="CT220">
        <v>110</v>
      </c>
      <c r="CU220"/>
      <c r="CV220"/>
      <c r="CW220"/>
      <c r="CX220"/>
      <c r="CY220"/>
      <c r="CZ220"/>
      <c r="DA220" s="6"/>
      <c r="DB220" s="15"/>
      <c r="DC220"/>
      <c r="DD220"/>
      <c r="DE220"/>
      <c r="DF220"/>
      <c r="DG220"/>
      <c r="DH220"/>
      <c r="DI220"/>
      <c r="DJ220"/>
      <c r="DK220"/>
      <c r="DL220"/>
      <c r="DM220" s="6"/>
      <c r="DN220" s="15"/>
      <c r="DO220"/>
      <c r="DP220"/>
      <c r="DQ220"/>
      <c r="DR220"/>
      <c r="DS220"/>
      <c r="DT220"/>
      <c r="DU220"/>
      <c r="DV220"/>
      <c r="DW220"/>
      <c r="DX220"/>
      <c r="DY220" s="6"/>
      <c r="DZ220" s="15"/>
      <c r="EA220"/>
      <c r="EB220"/>
      <c r="EC220"/>
      <c r="ED220"/>
      <c r="EE220"/>
      <c r="EF220"/>
      <c r="EG220"/>
      <c r="EH220"/>
      <c r="EI220"/>
      <c r="EJ220"/>
      <c r="EK220" s="6"/>
      <c r="EL220" s="15"/>
      <c r="EM220"/>
      <c r="EN220"/>
      <c r="EO220"/>
      <c r="EP220"/>
      <c r="EQ220"/>
      <c r="ER220"/>
      <c r="ES220"/>
      <c r="ET220"/>
      <c r="EU220"/>
      <c r="EV220"/>
      <c r="EW220" s="6"/>
      <c r="EX220" s="16">
        <f t="shared" si="68"/>
        <v>9.3424657534246567</v>
      </c>
      <c r="EY220" s="16" t="str">
        <f t="shared" si="69"/>
        <v/>
      </c>
      <c r="EZ220" s="16" t="str">
        <f t="shared" si="70"/>
        <v/>
      </c>
      <c r="FA220" s="16" t="str">
        <f t="shared" si="71"/>
        <v/>
      </c>
      <c r="FB220" s="160" t="str">
        <f t="shared" si="72"/>
        <v/>
      </c>
      <c r="FC220" t="s">
        <v>204</v>
      </c>
      <c r="FD220" s="20" t="s">
        <v>126</v>
      </c>
      <c r="FF220" s="209" t="s">
        <v>206</v>
      </c>
      <c r="FH220" s="284">
        <f t="shared" ca="1" si="73"/>
        <v>0</v>
      </c>
      <c r="FI220" s="208">
        <f t="shared" si="74"/>
        <v>1</v>
      </c>
      <c r="FJ220"/>
      <c r="FK220" t="str">
        <f t="shared" si="75"/>
        <v>EXPONENCIAL ENERGIA LTDA</v>
      </c>
      <c r="FL220" s="201">
        <f t="shared" ca="1" si="76"/>
        <v>40176</v>
      </c>
      <c r="FM220" s="201">
        <f t="shared" ca="1" si="77"/>
        <v>0</v>
      </c>
      <c r="FN220" s="200">
        <f>AB220*AB$2*IF($FC220="V",1,-1)*IF($Q220="Fixo",(CP220-INDEX('Curva Forward'!$C$5:$AN$13,MATCH(CONCATENATE(BD_COMERCIAL!$K220," ",BD_COMERCIAL!$L220),'Curva Forward'!$B$5:$B$13,0),MATCH(FN$4,'Curva Forward'!$C$4:$AN$4,0))),CP220)</f>
        <v>0</v>
      </c>
      <c r="FO220" s="200">
        <f>AC220*AC$2*IF($FC220="V",1,-1)*IF($Q220="Fixo",(CQ220-INDEX('Curva Forward'!$C$5:$AN$13,MATCH(CONCATENATE(BD_COMERCIAL!$K220," ",BD_COMERCIAL!$L220),'Curva Forward'!$B$5:$B$13,0),MATCH(FO$4,'Curva Forward'!$C$4:$AN$4,0))),CQ220)</f>
        <v>0</v>
      </c>
      <c r="FP220" s="200">
        <f>AD220*AD$2*IF($FC220="V",1,-1)*IF($Q220="Fixo",(CR220-INDEX('Curva Forward'!$C$5:$AN$13,MATCH(CONCATENATE(BD_COMERCIAL!$K220," ",BD_COMERCIAL!$L220),'Curva Forward'!$B$5:$B$13,0),MATCH(FP$4,'Curva Forward'!$C$4:$AN$4,0))),CR220)</f>
        <v>0</v>
      </c>
      <c r="FQ220" s="200">
        <f>AE220*AE$2*IF($FC220="V",1,-1)*IF($Q220="Fixo",(CS220-INDEX('Curva Forward'!$C$5:$AN$13,MATCH(CONCATENATE(BD_COMERCIAL!$K220," ",BD_COMERCIAL!$L220),'Curva Forward'!$B$5:$B$13,0),MATCH(FQ$4,'Curva Forward'!$C$4:$AN$4,0))),CS220)</f>
        <v>0</v>
      </c>
      <c r="FR220" s="200">
        <f>AF220*AF$2*IF($FC220="V",1,-1)*IF($Q220="Fixo",(CT220-INDEX('Curva Forward'!$C$5:$AN$13,MATCH(CONCATENATE(BD_COMERCIAL!$K220," ",BD_COMERCIAL!$L220),'Curva Forward'!$B$5:$B$13,0),MATCH(FR$4,'Curva Forward'!$C$4:$AN$4,0))),CT220)</f>
        <v>40176</v>
      </c>
      <c r="FS220" s="200">
        <f>AG220*AG$2*IF($FC220="V",1,-1)*IF($Q220="Fixo",(CU220-INDEX('Curva Forward'!$C$5:$AN$13,MATCH(CONCATENATE(BD_COMERCIAL!$K220," ",BD_COMERCIAL!$L220),'Curva Forward'!$B$5:$B$13,0),MATCH(FS$4,'Curva Forward'!$C$4:$AN$4,0))),CU220)</f>
        <v>0</v>
      </c>
      <c r="FT220" s="200">
        <f>AH220*AH$2*IF($FC220="V",1,-1)*IF($Q220="Fixo",(CV220-INDEX('Curva Forward'!$C$5:$AN$13,MATCH(CONCATENATE(BD_COMERCIAL!$K220," ",BD_COMERCIAL!$L220),'Curva Forward'!$B$5:$B$13,0),MATCH(FT$4,'Curva Forward'!$C$4:$AN$4,0))),CV220)</f>
        <v>0</v>
      </c>
      <c r="FU220" s="200">
        <f>AI220*AI$2*IF($FC220="V",1,-1)*IF($Q220="Fixo",(CW220-INDEX('Curva Forward'!$C$5:$AN$13,MATCH(CONCATENATE(BD_COMERCIAL!$K220," ",BD_COMERCIAL!$L220),'Curva Forward'!$B$5:$B$13,0),MATCH(FU$4,'Curva Forward'!$C$4:$AN$4,0))),CW220)</f>
        <v>0</v>
      </c>
      <c r="FV220" s="200">
        <f>AJ220*AJ$2*IF($FC220="V",1,-1)*IF($Q220="Fixo",(CX220-INDEX('Curva Forward'!$C$5:$AN$13,MATCH(CONCATENATE(BD_COMERCIAL!$K220," ",BD_COMERCIAL!$L220),'Curva Forward'!$B$5:$B$13,0),MATCH(FV$4,'Curva Forward'!$C$4:$AN$4,0))),CX220)</f>
        <v>0</v>
      </c>
      <c r="FW220" s="200">
        <f>AK220*AK$2*IF($FC220="V",1,-1)*IF($Q220="Fixo",(CY220-INDEX('Curva Forward'!$C$5:$AN$13,MATCH(CONCATENATE(BD_COMERCIAL!$K220," ",BD_COMERCIAL!$L220),'Curva Forward'!$B$5:$B$13,0),MATCH(FW$4,'Curva Forward'!$C$4:$AN$4,0))),CY220)</f>
        <v>0</v>
      </c>
      <c r="FX220" s="200">
        <f>AL220*AL$2*IF($FC220="V",1,-1)*IF($Q220="Fixo",(CZ220-INDEX('Curva Forward'!$C$5:$AN$13,MATCH(CONCATENATE(BD_COMERCIAL!$K220," ",BD_COMERCIAL!$L220),'Curva Forward'!$B$5:$B$13,0),MATCH(FX$4,'Curva Forward'!$C$4:$AN$4,0))),CZ220)</f>
        <v>0</v>
      </c>
      <c r="FY220" s="200">
        <f>AM220*AM$2*IF($FC220="V",1,-1)*IF($Q220="Fixo",(DA220-INDEX('Curva Forward'!$C$5:$AN$13,MATCH(CONCATENATE(BD_COMERCIAL!$K220," ",BD_COMERCIAL!$L220),'Curva Forward'!$B$5:$B$13,0),MATCH(FY$4,'Curva Forward'!$C$4:$AN$4,0))),DA220)</f>
        <v>0</v>
      </c>
      <c r="FZ220" s="200">
        <f>AN220*AN$2*IF($FC220="V",1,-1)*IF($Q220="Fixo",(DB220-INDEX('Curva Forward'!$C$5:$AN$13,MATCH(CONCATENATE(BD_COMERCIAL!$K220," ",BD_COMERCIAL!$L220),'Curva Forward'!$B$5:$B$13,0),MATCH(FZ$4,'Curva Forward'!$C$4:$AN$4,0))),DB220)</f>
        <v>0</v>
      </c>
      <c r="GA220" s="200">
        <f>AO220*AO$2*IF($FC220="V",1,-1)*IF($Q220="Fixo",(DC220-INDEX('Curva Forward'!$C$5:$AN$13,MATCH(CONCATENATE(BD_COMERCIAL!$K220," ",BD_COMERCIAL!$L220),'Curva Forward'!$B$5:$B$13,0),MATCH(GA$4,'Curva Forward'!$C$4:$AN$4,0))),DC220)</f>
        <v>0</v>
      </c>
      <c r="GB220" s="200">
        <f>AP220*AP$2*IF($FC220="V",1,-1)*IF($Q220="Fixo",(DD220-INDEX('Curva Forward'!$C$5:$AN$13,MATCH(CONCATENATE(BD_COMERCIAL!$K220," ",BD_COMERCIAL!$L220),'Curva Forward'!$B$5:$B$13,0),MATCH(GB$4,'Curva Forward'!$C$4:$AN$4,0))),DD220)</f>
        <v>0</v>
      </c>
      <c r="GC220" s="200">
        <f>AQ220*AQ$2*IF($FC220="V",1,-1)*IF($Q220="Fixo",(DE220-INDEX('Curva Forward'!$C$5:$AN$13,MATCH(CONCATENATE(BD_COMERCIAL!$K220," ",BD_COMERCIAL!$L220),'Curva Forward'!$B$5:$B$13,0),MATCH(GC$4,'Curva Forward'!$C$4:$AN$4,0))),DE220)</f>
        <v>0</v>
      </c>
      <c r="GD220" s="200">
        <f>AR220*AR$2*IF($FC220="V",1,-1)*IF($Q220="Fixo",(DF220-INDEX('Curva Forward'!$C$5:$AN$13,MATCH(CONCATENATE(BD_COMERCIAL!$K220," ",BD_COMERCIAL!$L220),'Curva Forward'!$B$5:$B$13,0),MATCH(GD$4,'Curva Forward'!$C$4:$AN$4,0))),DF220)</f>
        <v>0</v>
      </c>
      <c r="GE220" s="200">
        <f>AS220*AS$2*IF($FC220="V",1,-1)*IF($Q220="Fixo",(DG220-INDEX('Curva Forward'!$C$5:$AN$13,MATCH(CONCATENATE(BD_COMERCIAL!$K220," ",BD_COMERCIAL!$L220),'Curva Forward'!$B$5:$B$13,0),MATCH(GE$4,'Curva Forward'!$C$4:$AN$4,0))),DG220)</f>
        <v>0</v>
      </c>
      <c r="GF220" s="200">
        <f>AT220*AT$2*IF($FC220="V",1,-1)*IF($Q220="Fixo",(DH220-INDEX('Curva Forward'!$C$5:$AN$13,MATCH(CONCATENATE(BD_COMERCIAL!$K220," ",BD_COMERCIAL!$L220),'Curva Forward'!$B$5:$B$13,0),MATCH(GF$4,'Curva Forward'!$C$4:$AN$4,0))),DH220)</f>
        <v>0</v>
      </c>
      <c r="GG220" s="200">
        <f>AU220*AU$2*IF($FC220="V",1,-1)*IF($Q220="Fixo",(DI220-INDEX('Curva Forward'!$C$5:$AN$13,MATCH(CONCATENATE(BD_COMERCIAL!$K220," ",BD_COMERCIAL!$L220),'Curva Forward'!$B$5:$B$13,0),MATCH(GG$4,'Curva Forward'!$C$4:$AN$4,0))),DI220)</f>
        <v>0</v>
      </c>
      <c r="GH220" s="200">
        <f>AV220*AV$2*IF($FC220="V",1,-1)*IF($Q220="Fixo",(DJ220-INDEX('Curva Forward'!$C$5:$AN$13,MATCH(CONCATENATE(BD_COMERCIAL!$K220," ",BD_COMERCIAL!$L220),'Curva Forward'!$B$5:$B$13,0),MATCH(GH$4,'Curva Forward'!$C$4:$AN$4,0))),DJ220)</f>
        <v>0</v>
      </c>
      <c r="GI220" s="200">
        <f>AW220*AW$2*IF($FC220="V",1,-1)*IF($Q220="Fixo",(DK220-INDEX('Curva Forward'!$C$5:$AN$13,MATCH(CONCATENATE(BD_COMERCIAL!$K220," ",BD_COMERCIAL!$L220),'Curva Forward'!$B$5:$B$13,0),MATCH(GI$4,'Curva Forward'!$C$4:$AN$4,0))),DK220)</f>
        <v>0</v>
      </c>
      <c r="GJ220" s="200">
        <f>AX220*AX$2*IF($FC220="V",1,-1)*IF($Q220="Fixo",(DL220-INDEX('Curva Forward'!$C$5:$AN$13,MATCH(CONCATENATE(BD_COMERCIAL!$K220," ",BD_COMERCIAL!$L220),'Curva Forward'!$B$5:$B$13,0),MATCH(GJ$4,'Curva Forward'!$C$4:$AN$4,0))),DL220)</f>
        <v>0</v>
      </c>
      <c r="GK220" s="200">
        <f>AY220*AY$2*IF($FC220="V",1,-1)*IF($Q220="Fixo",(DM220-INDEX('Curva Forward'!$C$5:$AN$13,MATCH(CONCATENATE(BD_COMERCIAL!$K220," ",BD_COMERCIAL!$L220),'Curva Forward'!$B$5:$B$13,0),MATCH(GK$4,'Curva Forward'!$C$4:$AN$4,0))),DM220)</f>
        <v>0</v>
      </c>
      <c r="GL220" s="200">
        <f>IF(EZ220="",0,CL220*CL$2*IF($FC220="V",1,-1)*IF($Q220="Fixo",(EZ220-INDEX('Curva Forward'!$C$5:$AN$13,MATCH(CONCATENATE(BD_COMERCIAL!$K220," ",BD_COMERCIAL!$L220),'Curva Forward'!$B$5:$B$13,0),MATCH(GL$4,'Curva Forward'!$C$4:$AN$4,0))),EZ220))</f>
        <v>0</v>
      </c>
      <c r="GM220" s="200">
        <f>IF(FA220="",0,CM220*CM$2*IF($FC220="V",1,-1)*IF($Q220="Fixo",(FA220-INDEX('Curva Forward'!$C$5:$AN$13,MATCH(CONCATENATE(BD_COMERCIAL!$K220," ",BD_COMERCIAL!$L220),'Curva Forward'!$B$5:$B$13,0),MATCH(GM$4,'Curva Forward'!$C$4:$AN$4,0))),FA220))</f>
        <v>0</v>
      </c>
      <c r="GN220" s="200">
        <f>IF(FB220="",0,CN220*CN$2*IF($FC220="V",1,-1)*IF($Q220="Fixo",(FB220-INDEX('Curva Forward'!$C$5:$AN$13,MATCH(CONCATENATE(BD_COMERCIAL!$K220," ",BD_COMERCIAL!$L220),'Curva Forward'!$B$5:$B$13,0),MATCH(GN$4,'Curva Forward'!$C$4:$AN$4,0))),FB220))</f>
        <v>0</v>
      </c>
      <c r="GO220" s="201">
        <f t="shared" ca="1" si="78"/>
        <v>0</v>
      </c>
      <c r="GP220" s="201">
        <f t="shared" ca="1" si="79"/>
        <v>0</v>
      </c>
    </row>
    <row r="221" spans="1:198" s="117" customFormat="1" x14ac:dyDescent="0.25">
      <c r="A221" s="6"/>
      <c r="B221" s="7" t="s">
        <v>572</v>
      </c>
      <c r="C221" s="8">
        <v>44589</v>
      </c>
      <c r="D221" s="9" t="s">
        <v>124</v>
      </c>
      <c r="E221" s="9" t="s">
        <v>125</v>
      </c>
      <c r="F221" s="113">
        <v>3780401000108</v>
      </c>
      <c r="G221" s="10" t="s">
        <v>193</v>
      </c>
      <c r="H221" s="113">
        <v>20557422000170</v>
      </c>
      <c r="I221" s="9" t="s">
        <v>139</v>
      </c>
      <c r="J221" s="166"/>
      <c r="K221" s="10" t="s">
        <v>127</v>
      </c>
      <c r="L221" s="84" t="s">
        <v>22</v>
      </c>
      <c r="M221" s="11">
        <v>44621</v>
      </c>
      <c r="N221" s="12">
        <v>44651</v>
      </c>
      <c r="O221" s="10">
        <v>3</v>
      </c>
      <c r="P221" s="84">
        <v>85</v>
      </c>
      <c r="Q221" s="84" t="s">
        <v>128</v>
      </c>
      <c r="R221" s="10" t="s">
        <v>129</v>
      </c>
      <c r="S221" s="14" t="s">
        <v>135</v>
      </c>
      <c r="T221" s="11"/>
      <c r="U221" s="12"/>
      <c r="V221" s="257" t="str">
        <f ca="1">IF(U221="","",
IF(U221="NA","",
IFERROR(VLOOKUP(EOMONTH(M221,-2)+1,IPCA!$A:$B,2,0),
VLOOKUP(EOMONTH(TODAY(),-2)+1,IPCA!$A:$B,2,0))/
VLOOKUP(EOMONTH(U221,-2)+1,IPCA!$A:$B,2,0)*
P221))</f>
        <v/>
      </c>
      <c r="W221" s="84"/>
      <c r="X221" s="13" t="s">
        <v>133</v>
      </c>
      <c r="Y221" s="166"/>
      <c r="Z221" s="107"/>
      <c r="AA221" s="108"/>
      <c r="AB221" s="15"/>
      <c r="AC221"/>
      <c r="AD221">
        <v>3</v>
      </c>
      <c r="AE221"/>
      <c r="AF221"/>
      <c r="AG221"/>
      <c r="AH221"/>
      <c r="AI221"/>
      <c r="AJ221"/>
      <c r="AK221"/>
      <c r="AL221"/>
      <c r="AM221" s="6"/>
      <c r="AN221" s="15"/>
      <c r="AO221"/>
      <c r="AP221"/>
      <c r="AQ221"/>
      <c r="AR221"/>
      <c r="AS221"/>
      <c r="AT221"/>
      <c r="AU221"/>
      <c r="AV221"/>
      <c r="AW221"/>
      <c r="AX221"/>
      <c r="AY221" s="6"/>
      <c r="AZ221" s="15"/>
      <c r="BA221"/>
      <c r="BB221"/>
      <c r="BC221"/>
      <c r="BD221"/>
      <c r="BE221"/>
      <c r="BF221"/>
      <c r="BG221"/>
      <c r="BH221"/>
      <c r="BI221"/>
      <c r="BJ221"/>
      <c r="BK221" s="6"/>
      <c r="BL221" s="15"/>
      <c r="BM221"/>
      <c r="BN221"/>
      <c r="BO221"/>
      <c r="BP221"/>
      <c r="BQ221"/>
      <c r="BR221"/>
      <c r="BS221"/>
      <c r="BT221"/>
      <c r="BU221"/>
      <c r="BV221"/>
      <c r="BW221" s="6"/>
      <c r="BX221" s="15"/>
      <c r="BY221"/>
      <c r="BZ221"/>
      <c r="CA221"/>
      <c r="CB221"/>
      <c r="CC221"/>
      <c r="CD221"/>
      <c r="CE221"/>
      <c r="CF221"/>
      <c r="CG221"/>
      <c r="CH221"/>
      <c r="CI221" s="6"/>
      <c r="CJ221" s="16">
        <f t="shared" si="63"/>
        <v>0.25479452054794521</v>
      </c>
      <c r="CK221" s="16" t="str">
        <f t="shared" si="64"/>
        <v/>
      </c>
      <c r="CL221" s="16" t="str">
        <f t="shared" si="65"/>
        <v/>
      </c>
      <c r="CM221" s="16" t="str">
        <f t="shared" si="66"/>
        <v/>
      </c>
      <c r="CN221" s="16" t="str">
        <f t="shared" si="67"/>
        <v/>
      </c>
      <c r="CO221" s="18"/>
      <c r="CP221" s="15"/>
      <c r="CQ221"/>
      <c r="CR221">
        <v>85</v>
      </c>
      <c r="CS221"/>
      <c r="CT221"/>
      <c r="CU221"/>
      <c r="CV221"/>
      <c r="CW221"/>
      <c r="CX221"/>
      <c r="CY221"/>
      <c r="CZ221"/>
      <c r="DA221" s="6"/>
      <c r="DB221" s="15"/>
      <c r="DC221"/>
      <c r="DD221"/>
      <c r="DE221"/>
      <c r="DF221"/>
      <c r="DG221"/>
      <c r="DH221"/>
      <c r="DI221"/>
      <c r="DJ221"/>
      <c r="DK221"/>
      <c r="DL221"/>
      <c r="DM221" s="6"/>
      <c r="DN221" s="15"/>
      <c r="DO221"/>
      <c r="DP221"/>
      <c r="DQ221"/>
      <c r="DR221"/>
      <c r="DS221"/>
      <c r="DT221"/>
      <c r="DU221"/>
      <c r="DV221"/>
      <c r="DW221"/>
      <c r="DX221"/>
      <c r="DY221" s="6"/>
      <c r="DZ221" s="15"/>
      <c r="EA221"/>
      <c r="EB221"/>
      <c r="EC221"/>
      <c r="ED221"/>
      <c r="EE221"/>
      <c r="EF221"/>
      <c r="EG221"/>
      <c r="EH221"/>
      <c r="EI221"/>
      <c r="EJ221"/>
      <c r="EK221" s="6"/>
      <c r="EL221" s="15"/>
      <c r="EM221"/>
      <c r="EN221"/>
      <c r="EO221"/>
      <c r="EP221"/>
      <c r="EQ221"/>
      <c r="ER221"/>
      <c r="ES221"/>
      <c r="ET221"/>
      <c r="EU221"/>
      <c r="EV221"/>
      <c r="EW221" s="6"/>
      <c r="EX221" s="16">
        <f t="shared" si="68"/>
        <v>7.2191780821917808</v>
      </c>
      <c r="EY221" s="16" t="str">
        <f t="shared" si="69"/>
        <v/>
      </c>
      <c r="EZ221" s="16" t="str">
        <f t="shared" si="70"/>
        <v/>
      </c>
      <c r="FA221" s="16" t="str">
        <f t="shared" si="71"/>
        <v/>
      </c>
      <c r="FB221" s="160" t="str">
        <f t="shared" si="72"/>
        <v/>
      </c>
      <c r="FC221" t="s">
        <v>204</v>
      </c>
      <c r="FD221" s="20" t="s">
        <v>139</v>
      </c>
      <c r="FF221" s="209" t="s">
        <v>206</v>
      </c>
      <c r="FH221" s="284">
        <f t="shared" ca="1" si="73"/>
        <v>0</v>
      </c>
      <c r="FI221" s="208">
        <f t="shared" si="74"/>
        <v>1</v>
      </c>
      <c r="FJ221"/>
      <c r="FK221" t="str">
        <f t="shared" si="75"/>
        <v>Libra Comercializadora de Energia Ltda</v>
      </c>
      <c r="FL221" s="201">
        <f t="shared" ca="1" si="76"/>
        <v>62496</v>
      </c>
      <c r="FM221" s="201">
        <f t="shared" ca="1" si="77"/>
        <v>0</v>
      </c>
      <c r="FN221" s="200">
        <f>AB221*AB$2*IF($FC221="V",1,-1)*IF($Q221="Fixo",(CP221-INDEX('Curva Forward'!$C$5:$AN$13,MATCH(CONCATENATE(BD_COMERCIAL!$K221," ",BD_COMERCIAL!$L221),'Curva Forward'!$B$5:$B$13,0),MATCH(FN$4,'Curva Forward'!$C$4:$AN$4,0))),CP221)</f>
        <v>0</v>
      </c>
      <c r="FO221" s="200">
        <f>AC221*AC$2*IF($FC221="V",1,-1)*IF($Q221="Fixo",(CQ221-INDEX('Curva Forward'!$C$5:$AN$13,MATCH(CONCATENATE(BD_COMERCIAL!$K221," ",BD_COMERCIAL!$L221),'Curva Forward'!$B$5:$B$13,0),MATCH(FO$4,'Curva Forward'!$C$4:$AN$4,0))),CQ221)</f>
        <v>0</v>
      </c>
      <c r="FP221" s="200">
        <f>AD221*AD$2*IF($FC221="V",1,-1)*IF($Q221="Fixo",(CR221-INDEX('Curva Forward'!$C$5:$AN$13,MATCH(CONCATENATE(BD_COMERCIAL!$K221," ",BD_COMERCIAL!$L221),'Curva Forward'!$B$5:$B$13,0),MATCH(FP$4,'Curva Forward'!$C$4:$AN$4,0))),CR221)</f>
        <v>62496</v>
      </c>
      <c r="FQ221" s="200">
        <f>AE221*AE$2*IF($FC221="V",1,-1)*IF($Q221="Fixo",(CS221-INDEX('Curva Forward'!$C$5:$AN$13,MATCH(CONCATENATE(BD_COMERCIAL!$K221," ",BD_COMERCIAL!$L221),'Curva Forward'!$B$5:$B$13,0),MATCH(FQ$4,'Curva Forward'!$C$4:$AN$4,0))),CS221)</f>
        <v>0</v>
      </c>
      <c r="FR221" s="200">
        <f>AF221*AF$2*IF($FC221="V",1,-1)*IF($Q221="Fixo",(CT221-INDEX('Curva Forward'!$C$5:$AN$13,MATCH(CONCATENATE(BD_COMERCIAL!$K221," ",BD_COMERCIAL!$L221),'Curva Forward'!$B$5:$B$13,0),MATCH(FR$4,'Curva Forward'!$C$4:$AN$4,0))),CT221)</f>
        <v>0</v>
      </c>
      <c r="FS221" s="200">
        <f>AG221*AG$2*IF($FC221="V",1,-1)*IF($Q221="Fixo",(CU221-INDEX('Curva Forward'!$C$5:$AN$13,MATCH(CONCATENATE(BD_COMERCIAL!$K221," ",BD_COMERCIAL!$L221),'Curva Forward'!$B$5:$B$13,0),MATCH(FS$4,'Curva Forward'!$C$4:$AN$4,0))),CU221)</f>
        <v>0</v>
      </c>
      <c r="FT221" s="200">
        <f>AH221*AH$2*IF($FC221="V",1,-1)*IF($Q221="Fixo",(CV221-INDEX('Curva Forward'!$C$5:$AN$13,MATCH(CONCATENATE(BD_COMERCIAL!$K221," ",BD_COMERCIAL!$L221),'Curva Forward'!$B$5:$B$13,0),MATCH(FT$4,'Curva Forward'!$C$4:$AN$4,0))),CV221)</f>
        <v>0</v>
      </c>
      <c r="FU221" s="200">
        <f>AI221*AI$2*IF($FC221="V",1,-1)*IF($Q221="Fixo",(CW221-INDEX('Curva Forward'!$C$5:$AN$13,MATCH(CONCATENATE(BD_COMERCIAL!$K221," ",BD_COMERCIAL!$L221),'Curva Forward'!$B$5:$B$13,0),MATCH(FU$4,'Curva Forward'!$C$4:$AN$4,0))),CW221)</f>
        <v>0</v>
      </c>
      <c r="FV221" s="200">
        <f>AJ221*AJ$2*IF($FC221="V",1,-1)*IF($Q221="Fixo",(CX221-INDEX('Curva Forward'!$C$5:$AN$13,MATCH(CONCATENATE(BD_COMERCIAL!$K221," ",BD_COMERCIAL!$L221),'Curva Forward'!$B$5:$B$13,0),MATCH(FV$4,'Curva Forward'!$C$4:$AN$4,0))),CX221)</f>
        <v>0</v>
      </c>
      <c r="FW221" s="200">
        <f>AK221*AK$2*IF($FC221="V",1,-1)*IF($Q221="Fixo",(CY221-INDEX('Curva Forward'!$C$5:$AN$13,MATCH(CONCATENATE(BD_COMERCIAL!$K221," ",BD_COMERCIAL!$L221),'Curva Forward'!$B$5:$B$13,0),MATCH(FW$4,'Curva Forward'!$C$4:$AN$4,0))),CY221)</f>
        <v>0</v>
      </c>
      <c r="FX221" s="200">
        <f>AL221*AL$2*IF($FC221="V",1,-1)*IF($Q221="Fixo",(CZ221-INDEX('Curva Forward'!$C$5:$AN$13,MATCH(CONCATENATE(BD_COMERCIAL!$K221," ",BD_COMERCIAL!$L221),'Curva Forward'!$B$5:$B$13,0),MATCH(FX$4,'Curva Forward'!$C$4:$AN$4,0))),CZ221)</f>
        <v>0</v>
      </c>
      <c r="FY221" s="200">
        <f>AM221*AM$2*IF($FC221="V",1,-1)*IF($Q221="Fixo",(DA221-INDEX('Curva Forward'!$C$5:$AN$13,MATCH(CONCATENATE(BD_COMERCIAL!$K221," ",BD_COMERCIAL!$L221),'Curva Forward'!$B$5:$B$13,0),MATCH(FY$4,'Curva Forward'!$C$4:$AN$4,0))),DA221)</f>
        <v>0</v>
      </c>
      <c r="FZ221" s="200">
        <f>AN221*AN$2*IF($FC221="V",1,-1)*IF($Q221="Fixo",(DB221-INDEX('Curva Forward'!$C$5:$AN$13,MATCH(CONCATENATE(BD_COMERCIAL!$K221," ",BD_COMERCIAL!$L221),'Curva Forward'!$B$5:$B$13,0),MATCH(FZ$4,'Curva Forward'!$C$4:$AN$4,0))),DB221)</f>
        <v>0</v>
      </c>
      <c r="GA221" s="200">
        <f>AO221*AO$2*IF($FC221="V",1,-1)*IF($Q221="Fixo",(DC221-INDEX('Curva Forward'!$C$5:$AN$13,MATCH(CONCATENATE(BD_COMERCIAL!$K221," ",BD_COMERCIAL!$L221),'Curva Forward'!$B$5:$B$13,0),MATCH(GA$4,'Curva Forward'!$C$4:$AN$4,0))),DC221)</f>
        <v>0</v>
      </c>
      <c r="GB221" s="200">
        <f>AP221*AP$2*IF($FC221="V",1,-1)*IF($Q221="Fixo",(DD221-INDEX('Curva Forward'!$C$5:$AN$13,MATCH(CONCATENATE(BD_COMERCIAL!$K221," ",BD_COMERCIAL!$L221),'Curva Forward'!$B$5:$B$13,0),MATCH(GB$4,'Curva Forward'!$C$4:$AN$4,0))),DD221)</f>
        <v>0</v>
      </c>
      <c r="GC221" s="200">
        <f>AQ221*AQ$2*IF($FC221="V",1,-1)*IF($Q221="Fixo",(DE221-INDEX('Curva Forward'!$C$5:$AN$13,MATCH(CONCATENATE(BD_COMERCIAL!$K221," ",BD_COMERCIAL!$L221),'Curva Forward'!$B$5:$B$13,0),MATCH(GC$4,'Curva Forward'!$C$4:$AN$4,0))),DE221)</f>
        <v>0</v>
      </c>
      <c r="GD221" s="200">
        <f>AR221*AR$2*IF($FC221="V",1,-1)*IF($Q221="Fixo",(DF221-INDEX('Curva Forward'!$C$5:$AN$13,MATCH(CONCATENATE(BD_COMERCIAL!$K221," ",BD_COMERCIAL!$L221),'Curva Forward'!$B$5:$B$13,0),MATCH(GD$4,'Curva Forward'!$C$4:$AN$4,0))),DF221)</f>
        <v>0</v>
      </c>
      <c r="GE221" s="200">
        <f>AS221*AS$2*IF($FC221="V",1,-1)*IF($Q221="Fixo",(DG221-INDEX('Curva Forward'!$C$5:$AN$13,MATCH(CONCATENATE(BD_COMERCIAL!$K221," ",BD_COMERCIAL!$L221),'Curva Forward'!$B$5:$B$13,0),MATCH(GE$4,'Curva Forward'!$C$4:$AN$4,0))),DG221)</f>
        <v>0</v>
      </c>
      <c r="GF221" s="200">
        <f>AT221*AT$2*IF($FC221="V",1,-1)*IF($Q221="Fixo",(DH221-INDEX('Curva Forward'!$C$5:$AN$13,MATCH(CONCATENATE(BD_COMERCIAL!$K221," ",BD_COMERCIAL!$L221),'Curva Forward'!$B$5:$B$13,0),MATCH(GF$4,'Curva Forward'!$C$4:$AN$4,0))),DH221)</f>
        <v>0</v>
      </c>
      <c r="GG221" s="200">
        <f>AU221*AU$2*IF($FC221="V",1,-1)*IF($Q221="Fixo",(DI221-INDEX('Curva Forward'!$C$5:$AN$13,MATCH(CONCATENATE(BD_COMERCIAL!$K221," ",BD_COMERCIAL!$L221),'Curva Forward'!$B$5:$B$13,0),MATCH(GG$4,'Curva Forward'!$C$4:$AN$4,0))),DI221)</f>
        <v>0</v>
      </c>
      <c r="GH221" s="200">
        <f>AV221*AV$2*IF($FC221="V",1,-1)*IF($Q221="Fixo",(DJ221-INDEX('Curva Forward'!$C$5:$AN$13,MATCH(CONCATENATE(BD_COMERCIAL!$K221," ",BD_COMERCIAL!$L221),'Curva Forward'!$B$5:$B$13,0),MATCH(GH$4,'Curva Forward'!$C$4:$AN$4,0))),DJ221)</f>
        <v>0</v>
      </c>
      <c r="GI221" s="200">
        <f>AW221*AW$2*IF($FC221="V",1,-1)*IF($Q221="Fixo",(DK221-INDEX('Curva Forward'!$C$5:$AN$13,MATCH(CONCATENATE(BD_COMERCIAL!$K221," ",BD_COMERCIAL!$L221),'Curva Forward'!$B$5:$B$13,0),MATCH(GI$4,'Curva Forward'!$C$4:$AN$4,0))),DK221)</f>
        <v>0</v>
      </c>
      <c r="GJ221" s="200">
        <f>AX221*AX$2*IF($FC221="V",1,-1)*IF($Q221="Fixo",(DL221-INDEX('Curva Forward'!$C$5:$AN$13,MATCH(CONCATENATE(BD_COMERCIAL!$K221," ",BD_COMERCIAL!$L221),'Curva Forward'!$B$5:$B$13,0),MATCH(GJ$4,'Curva Forward'!$C$4:$AN$4,0))),DL221)</f>
        <v>0</v>
      </c>
      <c r="GK221" s="200">
        <f>AY221*AY$2*IF($FC221="V",1,-1)*IF($Q221="Fixo",(DM221-INDEX('Curva Forward'!$C$5:$AN$13,MATCH(CONCATENATE(BD_COMERCIAL!$K221," ",BD_COMERCIAL!$L221),'Curva Forward'!$B$5:$B$13,0),MATCH(GK$4,'Curva Forward'!$C$4:$AN$4,0))),DM221)</f>
        <v>0</v>
      </c>
      <c r="GL221" s="200">
        <f>IF(EZ221="",0,CL221*CL$2*IF($FC221="V",1,-1)*IF($Q221="Fixo",(EZ221-INDEX('Curva Forward'!$C$5:$AN$13,MATCH(CONCATENATE(BD_COMERCIAL!$K221," ",BD_COMERCIAL!$L221),'Curva Forward'!$B$5:$B$13,0),MATCH(GL$4,'Curva Forward'!$C$4:$AN$4,0))),EZ221))</f>
        <v>0</v>
      </c>
      <c r="GM221" s="200">
        <f>IF(FA221="",0,CM221*CM$2*IF($FC221="V",1,-1)*IF($Q221="Fixo",(FA221-INDEX('Curva Forward'!$C$5:$AN$13,MATCH(CONCATENATE(BD_COMERCIAL!$K221," ",BD_COMERCIAL!$L221),'Curva Forward'!$B$5:$B$13,0),MATCH(GM$4,'Curva Forward'!$C$4:$AN$4,0))),FA221))</f>
        <v>0</v>
      </c>
      <c r="GN221" s="200">
        <f>IF(FB221="",0,CN221*CN$2*IF($FC221="V",1,-1)*IF($Q221="Fixo",(FB221-INDEX('Curva Forward'!$C$5:$AN$13,MATCH(CONCATENATE(BD_COMERCIAL!$K221," ",BD_COMERCIAL!$L221),'Curva Forward'!$B$5:$B$13,0),MATCH(GN$4,'Curva Forward'!$C$4:$AN$4,0))),FB221))</f>
        <v>0</v>
      </c>
      <c r="GO221" s="201">
        <f t="shared" ca="1" si="78"/>
        <v>0</v>
      </c>
      <c r="GP221" s="201">
        <f t="shared" ca="1" si="79"/>
        <v>0</v>
      </c>
    </row>
    <row r="222" spans="1:198" s="117" customFormat="1" x14ac:dyDescent="0.25">
      <c r="A222" s="6"/>
      <c r="B222" s="7" t="s">
        <v>573</v>
      </c>
      <c r="C222" s="8">
        <v>44589</v>
      </c>
      <c r="D222" s="9" t="s">
        <v>124</v>
      </c>
      <c r="E222" s="9" t="s">
        <v>125</v>
      </c>
      <c r="F222" s="113">
        <v>3780401000108</v>
      </c>
      <c r="G222" s="10" t="s">
        <v>222</v>
      </c>
      <c r="H222" s="113">
        <v>10202852000115</v>
      </c>
      <c r="I222" s="9" t="s">
        <v>126</v>
      </c>
      <c r="J222" s="166" t="s">
        <v>555</v>
      </c>
      <c r="K222" s="10" t="s">
        <v>127</v>
      </c>
      <c r="L222" s="84" t="s">
        <v>22</v>
      </c>
      <c r="M222" s="11">
        <v>44621</v>
      </c>
      <c r="N222" s="12">
        <v>44651</v>
      </c>
      <c r="O222" s="10">
        <v>2</v>
      </c>
      <c r="P222" s="84">
        <v>85</v>
      </c>
      <c r="Q222" s="84" t="s">
        <v>128</v>
      </c>
      <c r="R222" s="10" t="s">
        <v>129</v>
      </c>
      <c r="S222" s="14" t="s">
        <v>135</v>
      </c>
      <c r="T222" s="11"/>
      <c r="U222" s="12"/>
      <c r="V222" s="257" t="str">
        <f ca="1">IF(U222="","",
IF(U222="NA","",
IFERROR(VLOOKUP(EOMONTH(M222,-2)+1,IPCA!$A:$B,2,0),
VLOOKUP(EOMONTH(TODAY(),-2)+1,IPCA!$A:$B,2,0))/
VLOOKUP(EOMONTH(U222,-2)+1,IPCA!$A:$B,2,0)*
P222))</f>
        <v/>
      </c>
      <c r="W222" s="84"/>
      <c r="X222" s="13" t="s">
        <v>133</v>
      </c>
      <c r="Y222" s="166"/>
      <c r="Z222" s="107"/>
      <c r="AA222" s="108"/>
      <c r="AB222" s="15"/>
      <c r="AC222"/>
      <c r="AD222">
        <v>2</v>
      </c>
      <c r="AE222"/>
      <c r="AF222"/>
      <c r="AG222"/>
      <c r="AH222"/>
      <c r="AI222"/>
      <c r="AJ222"/>
      <c r="AK222"/>
      <c r="AL222"/>
      <c r="AM222" s="6"/>
      <c r="AN222" s="15"/>
      <c r="AO222"/>
      <c r="AP222"/>
      <c r="AQ222"/>
      <c r="AR222"/>
      <c r="AS222"/>
      <c r="AT222"/>
      <c r="AU222"/>
      <c r="AV222"/>
      <c r="AW222"/>
      <c r="AX222"/>
      <c r="AY222" s="6"/>
      <c r="AZ222" s="15"/>
      <c r="BA222"/>
      <c r="BB222"/>
      <c r="BC222"/>
      <c r="BD222"/>
      <c r="BE222"/>
      <c r="BF222"/>
      <c r="BG222"/>
      <c r="BH222"/>
      <c r="BI222"/>
      <c r="BJ222"/>
      <c r="BK222" s="6"/>
      <c r="BL222" s="15"/>
      <c r="BM222"/>
      <c r="BN222"/>
      <c r="BO222"/>
      <c r="BP222"/>
      <c r="BQ222"/>
      <c r="BR222"/>
      <c r="BS222"/>
      <c r="BT222"/>
      <c r="BU222"/>
      <c r="BV222"/>
      <c r="BW222" s="6"/>
      <c r="BX222" s="15"/>
      <c r="BY222"/>
      <c r="BZ222"/>
      <c r="CA222"/>
      <c r="CB222"/>
      <c r="CC222"/>
      <c r="CD222"/>
      <c r="CE222"/>
      <c r="CF222"/>
      <c r="CG222"/>
      <c r="CH222"/>
      <c r="CI222" s="6"/>
      <c r="CJ222" s="16">
        <f t="shared" si="63"/>
        <v>0.16986301369863013</v>
      </c>
      <c r="CK222" s="16" t="str">
        <f t="shared" si="64"/>
        <v/>
      </c>
      <c r="CL222" s="16" t="str">
        <f t="shared" si="65"/>
        <v/>
      </c>
      <c r="CM222" s="16" t="str">
        <f t="shared" si="66"/>
        <v/>
      </c>
      <c r="CN222" s="16" t="str">
        <f t="shared" si="67"/>
        <v/>
      </c>
      <c r="CO222" s="18"/>
      <c r="CP222" s="15"/>
      <c r="CQ222"/>
      <c r="CR222">
        <v>85</v>
      </c>
      <c r="CS222"/>
      <c r="CT222"/>
      <c r="CU222"/>
      <c r="CV222"/>
      <c r="CW222"/>
      <c r="CX222"/>
      <c r="CY222"/>
      <c r="CZ222"/>
      <c r="DA222" s="6"/>
      <c r="DB222" s="15"/>
      <c r="DC222"/>
      <c r="DD222"/>
      <c r="DE222"/>
      <c r="DF222"/>
      <c r="DG222"/>
      <c r="DH222"/>
      <c r="DI222"/>
      <c r="DJ222"/>
      <c r="DK222"/>
      <c r="DL222"/>
      <c r="DM222" s="6"/>
      <c r="DN222" s="15"/>
      <c r="DO222"/>
      <c r="DP222"/>
      <c r="DQ222"/>
      <c r="DR222"/>
      <c r="DS222"/>
      <c r="DT222"/>
      <c r="DU222"/>
      <c r="DV222"/>
      <c r="DW222"/>
      <c r="DX222"/>
      <c r="DY222" s="6"/>
      <c r="DZ222" s="15"/>
      <c r="EA222"/>
      <c r="EB222"/>
      <c r="EC222"/>
      <c r="ED222"/>
      <c r="EE222"/>
      <c r="EF222"/>
      <c r="EG222"/>
      <c r="EH222"/>
      <c r="EI222"/>
      <c r="EJ222"/>
      <c r="EK222" s="6"/>
      <c r="EL222" s="15"/>
      <c r="EM222"/>
      <c r="EN222"/>
      <c r="EO222"/>
      <c r="EP222"/>
      <c r="EQ222"/>
      <c r="ER222"/>
      <c r="ES222"/>
      <c r="ET222"/>
      <c r="EU222"/>
      <c r="EV222"/>
      <c r="EW222" s="6"/>
      <c r="EX222" s="16">
        <f t="shared" si="68"/>
        <v>7.2191780821917808</v>
      </c>
      <c r="EY222" s="16" t="str">
        <f t="shared" si="69"/>
        <v/>
      </c>
      <c r="EZ222" s="16" t="str">
        <f t="shared" si="70"/>
        <v/>
      </c>
      <c r="FA222" s="16" t="str">
        <f t="shared" si="71"/>
        <v/>
      </c>
      <c r="FB222" s="160" t="str">
        <f t="shared" si="72"/>
        <v/>
      </c>
      <c r="FC222" t="s">
        <v>204</v>
      </c>
      <c r="FD222" s="20" t="s">
        <v>126</v>
      </c>
      <c r="FF222" s="209" t="s">
        <v>206</v>
      </c>
      <c r="FH222" s="284">
        <f t="shared" ca="1" si="73"/>
        <v>0</v>
      </c>
      <c r="FI222" s="208">
        <f t="shared" si="74"/>
        <v>1</v>
      </c>
      <c r="FJ222"/>
      <c r="FK222" t="str">
        <f t="shared" si="75"/>
        <v>Kroma Comercializadora de Energia Ltda</v>
      </c>
      <c r="FL222" s="201">
        <f t="shared" ca="1" si="76"/>
        <v>41664</v>
      </c>
      <c r="FM222" s="201">
        <f t="shared" ca="1" si="77"/>
        <v>0</v>
      </c>
      <c r="FN222" s="200">
        <f>AB222*AB$2*IF($FC222="V",1,-1)*IF($Q222="Fixo",(CP222-INDEX('Curva Forward'!$C$5:$AN$13,MATCH(CONCATENATE(BD_COMERCIAL!$K222," ",BD_COMERCIAL!$L222),'Curva Forward'!$B$5:$B$13,0),MATCH(FN$4,'Curva Forward'!$C$4:$AN$4,0))),CP222)</f>
        <v>0</v>
      </c>
      <c r="FO222" s="200">
        <f>AC222*AC$2*IF($FC222="V",1,-1)*IF($Q222="Fixo",(CQ222-INDEX('Curva Forward'!$C$5:$AN$13,MATCH(CONCATENATE(BD_COMERCIAL!$K222," ",BD_COMERCIAL!$L222),'Curva Forward'!$B$5:$B$13,0),MATCH(FO$4,'Curva Forward'!$C$4:$AN$4,0))),CQ222)</f>
        <v>0</v>
      </c>
      <c r="FP222" s="200">
        <f>AD222*AD$2*IF($FC222="V",1,-1)*IF($Q222="Fixo",(CR222-INDEX('Curva Forward'!$C$5:$AN$13,MATCH(CONCATENATE(BD_COMERCIAL!$K222," ",BD_COMERCIAL!$L222),'Curva Forward'!$B$5:$B$13,0),MATCH(FP$4,'Curva Forward'!$C$4:$AN$4,0))),CR222)</f>
        <v>41664</v>
      </c>
      <c r="FQ222" s="200">
        <f>AE222*AE$2*IF($FC222="V",1,-1)*IF($Q222="Fixo",(CS222-INDEX('Curva Forward'!$C$5:$AN$13,MATCH(CONCATENATE(BD_COMERCIAL!$K222," ",BD_COMERCIAL!$L222),'Curva Forward'!$B$5:$B$13,0),MATCH(FQ$4,'Curva Forward'!$C$4:$AN$4,0))),CS222)</f>
        <v>0</v>
      </c>
      <c r="FR222" s="200">
        <f>AF222*AF$2*IF($FC222="V",1,-1)*IF($Q222="Fixo",(CT222-INDEX('Curva Forward'!$C$5:$AN$13,MATCH(CONCATENATE(BD_COMERCIAL!$K222," ",BD_COMERCIAL!$L222),'Curva Forward'!$B$5:$B$13,0),MATCH(FR$4,'Curva Forward'!$C$4:$AN$4,0))),CT222)</f>
        <v>0</v>
      </c>
      <c r="FS222" s="200">
        <f>AG222*AG$2*IF($FC222="V",1,-1)*IF($Q222="Fixo",(CU222-INDEX('Curva Forward'!$C$5:$AN$13,MATCH(CONCATENATE(BD_COMERCIAL!$K222," ",BD_COMERCIAL!$L222),'Curva Forward'!$B$5:$B$13,0),MATCH(FS$4,'Curva Forward'!$C$4:$AN$4,0))),CU222)</f>
        <v>0</v>
      </c>
      <c r="FT222" s="200">
        <f>AH222*AH$2*IF($FC222="V",1,-1)*IF($Q222="Fixo",(CV222-INDEX('Curva Forward'!$C$5:$AN$13,MATCH(CONCATENATE(BD_COMERCIAL!$K222," ",BD_COMERCIAL!$L222),'Curva Forward'!$B$5:$B$13,0),MATCH(FT$4,'Curva Forward'!$C$4:$AN$4,0))),CV222)</f>
        <v>0</v>
      </c>
      <c r="FU222" s="200">
        <f>AI222*AI$2*IF($FC222="V",1,-1)*IF($Q222="Fixo",(CW222-INDEX('Curva Forward'!$C$5:$AN$13,MATCH(CONCATENATE(BD_COMERCIAL!$K222," ",BD_COMERCIAL!$L222),'Curva Forward'!$B$5:$B$13,0),MATCH(FU$4,'Curva Forward'!$C$4:$AN$4,0))),CW222)</f>
        <v>0</v>
      </c>
      <c r="FV222" s="200">
        <f>AJ222*AJ$2*IF($FC222="V",1,-1)*IF($Q222="Fixo",(CX222-INDEX('Curva Forward'!$C$5:$AN$13,MATCH(CONCATENATE(BD_COMERCIAL!$K222," ",BD_COMERCIAL!$L222),'Curva Forward'!$B$5:$B$13,0),MATCH(FV$4,'Curva Forward'!$C$4:$AN$4,0))),CX222)</f>
        <v>0</v>
      </c>
      <c r="FW222" s="200">
        <f>AK222*AK$2*IF($FC222="V",1,-1)*IF($Q222="Fixo",(CY222-INDEX('Curva Forward'!$C$5:$AN$13,MATCH(CONCATENATE(BD_COMERCIAL!$K222," ",BD_COMERCIAL!$L222),'Curva Forward'!$B$5:$B$13,0),MATCH(FW$4,'Curva Forward'!$C$4:$AN$4,0))),CY222)</f>
        <v>0</v>
      </c>
      <c r="FX222" s="200">
        <f>AL222*AL$2*IF($FC222="V",1,-1)*IF($Q222="Fixo",(CZ222-INDEX('Curva Forward'!$C$5:$AN$13,MATCH(CONCATENATE(BD_COMERCIAL!$K222," ",BD_COMERCIAL!$L222),'Curva Forward'!$B$5:$B$13,0),MATCH(FX$4,'Curva Forward'!$C$4:$AN$4,0))),CZ222)</f>
        <v>0</v>
      </c>
      <c r="FY222" s="200">
        <f>AM222*AM$2*IF($FC222="V",1,-1)*IF($Q222="Fixo",(DA222-INDEX('Curva Forward'!$C$5:$AN$13,MATCH(CONCATENATE(BD_COMERCIAL!$K222," ",BD_COMERCIAL!$L222),'Curva Forward'!$B$5:$B$13,0),MATCH(FY$4,'Curva Forward'!$C$4:$AN$4,0))),DA222)</f>
        <v>0</v>
      </c>
      <c r="FZ222" s="200">
        <f>AN222*AN$2*IF($FC222="V",1,-1)*IF($Q222="Fixo",(DB222-INDEX('Curva Forward'!$C$5:$AN$13,MATCH(CONCATENATE(BD_COMERCIAL!$K222," ",BD_COMERCIAL!$L222),'Curva Forward'!$B$5:$B$13,0),MATCH(FZ$4,'Curva Forward'!$C$4:$AN$4,0))),DB222)</f>
        <v>0</v>
      </c>
      <c r="GA222" s="200">
        <f>AO222*AO$2*IF($FC222="V",1,-1)*IF($Q222="Fixo",(DC222-INDEX('Curva Forward'!$C$5:$AN$13,MATCH(CONCATENATE(BD_COMERCIAL!$K222," ",BD_COMERCIAL!$L222),'Curva Forward'!$B$5:$B$13,0),MATCH(GA$4,'Curva Forward'!$C$4:$AN$4,0))),DC222)</f>
        <v>0</v>
      </c>
      <c r="GB222" s="200">
        <f>AP222*AP$2*IF($FC222="V",1,-1)*IF($Q222="Fixo",(DD222-INDEX('Curva Forward'!$C$5:$AN$13,MATCH(CONCATENATE(BD_COMERCIAL!$K222," ",BD_COMERCIAL!$L222),'Curva Forward'!$B$5:$B$13,0),MATCH(GB$4,'Curva Forward'!$C$4:$AN$4,0))),DD222)</f>
        <v>0</v>
      </c>
      <c r="GC222" s="200">
        <f>AQ222*AQ$2*IF($FC222="V",1,-1)*IF($Q222="Fixo",(DE222-INDEX('Curva Forward'!$C$5:$AN$13,MATCH(CONCATENATE(BD_COMERCIAL!$K222," ",BD_COMERCIAL!$L222),'Curva Forward'!$B$5:$B$13,0),MATCH(GC$4,'Curva Forward'!$C$4:$AN$4,0))),DE222)</f>
        <v>0</v>
      </c>
      <c r="GD222" s="200">
        <f>AR222*AR$2*IF($FC222="V",1,-1)*IF($Q222="Fixo",(DF222-INDEX('Curva Forward'!$C$5:$AN$13,MATCH(CONCATENATE(BD_COMERCIAL!$K222," ",BD_COMERCIAL!$L222),'Curva Forward'!$B$5:$B$13,0),MATCH(GD$4,'Curva Forward'!$C$4:$AN$4,0))),DF222)</f>
        <v>0</v>
      </c>
      <c r="GE222" s="200">
        <f>AS222*AS$2*IF($FC222="V",1,-1)*IF($Q222="Fixo",(DG222-INDEX('Curva Forward'!$C$5:$AN$13,MATCH(CONCATENATE(BD_COMERCIAL!$K222," ",BD_COMERCIAL!$L222),'Curva Forward'!$B$5:$B$13,0),MATCH(GE$4,'Curva Forward'!$C$4:$AN$4,0))),DG222)</f>
        <v>0</v>
      </c>
      <c r="GF222" s="200">
        <f>AT222*AT$2*IF($FC222="V",1,-1)*IF($Q222="Fixo",(DH222-INDEX('Curva Forward'!$C$5:$AN$13,MATCH(CONCATENATE(BD_COMERCIAL!$K222," ",BD_COMERCIAL!$L222),'Curva Forward'!$B$5:$B$13,0),MATCH(GF$4,'Curva Forward'!$C$4:$AN$4,0))),DH222)</f>
        <v>0</v>
      </c>
      <c r="GG222" s="200">
        <f>AU222*AU$2*IF($FC222="V",1,-1)*IF($Q222="Fixo",(DI222-INDEX('Curva Forward'!$C$5:$AN$13,MATCH(CONCATENATE(BD_COMERCIAL!$K222," ",BD_COMERCIAL!$L222),'Curva Forward'!$B$5:$B$13,0),MATCH(GG$4,'Curva Forward'!$C$4:$AN$4,0))),DI222)</f>
        <v>0</v>
      </c>
      <c r="GH222" s="200">
        <f>AV222*AV$2*IF($FC222="V",1,-1)*IF($Q222="Fixo",(DJ222-INDEX('Curva Forward'!$C$5:$AN$13,MATCH(CONCATENATE(BD_COMERCIAL!$K222," ",BD_COMERCIAL!$L222),'Curva Forward'!$B$5:$B$13,0),MATCH(GH$4,'Curva Forward'!$C$4:$AN$4,0))),DJ222)</f>
        <v>0</v>
      </c>
      <c r="GI222" s="200">
        <f>AW222*AW$2*IF($FC222="V",1,-1)*IF($Q222="Fixo",(DK222-INDEX('Curva Forward'!$C$5:$AN$13,MATCH(CONCATENATE(BD_COMERCIAL!$K222," ",BD_COMERCIAL!$L222),'Curva Forward'!$B$5:$B$13,0),MATCH(GI$4,'Curva Forward'!$C$4:$AN$4,0))),DK222)</f>
        <v>0</v>
      </c>
      <c r="GJ222" s="200">
        <f>AX222*AX$2*IF($FC222="V",1,-1)*IF($Q222="Fixo",(DL222-INDEX('Curva Forward'!$C$5:$AN$13,MATCH(CONCATENATE(BD_COMERCIAL!$K222," ",BD_COMERCIAL!$L222),'Curva Forward'!$B$5:$B$13,0),MATCH(GJ$4,'Curva Forward'!$C$4:$AN$4,0))),DL222)</f>
        <v>0</v>
      </c>
      <c r="GK222" s="200">
        <f>AY222*AY$2*IF($FC222="V",1,-1)*IF($Q222="Fixo",(DM222-INDEX('Curva Forward'!$C$5:$AN$13,MATCH(CONCATENATE(BD_COMERCIAL!$K222," ",BD_COMERCIAL!$L222),'Curva Forward'!$B$5:$B$13,0),MATCH(GK$4,'Curva Forward'!$C$4:$AN$4,0))),DM222)</f>
        <v>0</v>
      </c>
      <c r="GL222" s="200">
        <f>IF(EZ222="",0,CL222*CL$2*IF($FC222="V",1,-1)*IF($Q222="Fixo",(EZ222-INDEX('Curva Forward'!$C$5:$AN$13,MATCH(CONCATENATE(BD_COMERCIAL!$K222," ",BD_COMERCIAL!$L222),'Curva Forward'!$B$5:$B$13,0),MATCH(GL$4,'Curva Forward'!$C$4:$AN$4,0))),EZ222))</f>
        <v>0</v>
      </c>
      <c r="GM222" s="200">
        <f>IF(FA222="",0,CM222*CM$2*IF($FC222="V",1,-1)*IF($Q222="Fixo",(FA222-INDEX('Curva Forward'!$C$5:$AN$13,MATCH(CONCATENATE(BD_COMERCIAL!$K222," ",BD_COMERCIAL!$L222),'Curva Forward'!$B$5:$B$13,0),MATCH(GM$4,'Curva Forward'!$C$4:$AN$4,0))),FA222))</f>
        <v>0</v>
      </c>
      <c r="GN222" s="200">
        <f>IF(FB222="",0,CN222*CN$2*IF($FC222="V",1,-1)*IF($Q222="Fixo",(FB222-INDEX('Curva Forward'!$C$5:$AN$13,MATCH(CONCATENATE(BD_COMERCIAL!$K222," ",BD_COMERCIAL!$L222),'Curva Forward'!$B$5:$B$13,0),MATCH(GN$4,'Curva Forward'!$C$4:$AN$4,0))),FB222))</f>
        <v>0</v>
      </c>
      <c r="GO222" s="201">
        <f t="shared" ca="1" si="78"/>
        <v>0</v>
      </c>
      <c r="GP222" s="201">
        <f t="shared" ca="1" si="79"/>
        <v>0</v>
      </c>
    </row>
    <row r="223" spans="1:198" s="117" customFormat="1" x14ac:dyDescent="0.25">
      <c r="A223" s="6"/>
      <c r="B223" s="7" t="s">
        <v>574</v>
      </c>
      <c r="C223" s="8">
        <v>44589</v>
      </c>
      <c r="D223" s="9" t="s">
        <v>124</v>
      </c>
      <c r="E223" s="9" t="s">
        <v>125</v>
      </c>
      <c r="F223" s="113">
        <v>3780401000108</v>
      </c>
      <c r="G223" s="10" t="s">
        <v>193</v>
      </c>
      <c r="H223" s="113">
        <v>20557422000170</v>
      </c>
      <c r="I223" s="9" t="s">
        <v>126</v>
      </c>
      <c r="J223" s="166" t="s">
        <v>555</v>
      </c>
      <c r="K223" s="10" t="s">
        <v>127</v>
      </c>
      <c r="L223" s="84" t="s">
        <v>22</v>
      </c>
      <c r="M223" s="11">
        <v>44621</v>
      </c>
      <c r="N223" s="12">
        <v>44651</v>
      </c>
      <c r="O223" s="10">
        <v>1</v>
      </c>
      <c r="P223" s="84">
        <v>85</v>
      </c>
      <c r="Q223" s="84" t="s">
        <v>128</v>
      </c>
      <c r="R223" s="10" t="s">
        <v>129</v>
      </c>
      <c r="S223" s="14" t="s">
        <v>135</v>
      </c>
      <c r="T223" s="11"/>
      <c r="U223" s="12"/>
      <c r="V223" s="257" t="str">
        <f ca="1">IF(U223="","",
IF(U223="NA","",
IFERROR(VLOOKUP(EOMONTH(M223,-2)+1,IPCA!$A:$B,2,0),
VLOOKUP(EOMONTH(TODAY(),-2)+1,IPCA!$A:$B,2,0))/
VLOOKUP(EOMONTH(U223,-2)+1,IPCA!$A:$B,2,0)*
P223))</f>
        <v/>
      </c>
      <c r="W223" s="84"/>
      <c r="X223" s="13" t="s">
        <v>6</v>
      </c>
      <c r="Y223" s="166"/>
      <c r="Z223" s="107"/>
      <c r="AA223" s="108"/>
      <c r="AB223" s="15"/>
      <c r="AC223"/>
      <c r="AD223">
        <v>1</v>
      </c>
      <c r="AE223"/>
      <c r="AF223"/>
      <c r="AG223"/>
      <c r="AH223"/>
      <c r="AI223"/>
      <c r="AJ223"/>
      <c r="AK223"/>
      <c r="AL223"/>
      <c r="AM223" s="6"/>
      <c r="AN223" s="15"/>
      <c r="AO223"/>
      <c r="AP223"/>
      <c r="AQ223"/>
      <c r="AR223"/>
      <c r="AS223"/>
      <c r="AT223"/>
      <c r="AU223"/>
      <c r="AV223"/>
      <c r="AW223"/>
      <c r="AX223"/>
      <c r="AY223" s="6"/>
      <c r="AZ223" s="15"/>
      <c r="BA223"/>
      <c r="BB223"/>
      <c r="BC223"/>
      <c r="BD223"/>
      <c r="BE223"/>
      <c r="BF223"/>
      <c r="BG223"/>
      <c r="BH223"/>
      <c r="BI223"/>
      <c r="BJ223"/>
      <c r="BK223" s="6"/>
      <c r="BL223" s="15"/>
      <c r="BM223"/>
      <c r="BN223"/>
      <c r="BO223"/>
      <c r="BP223"/>
      <c r="BQ223"/>
      <c r="BR223"/>
      <c r="BS223"/>
      <c r="BT223"/>
      <c r="BU223"/>
      <c r="BV223"/>
      <c r="BW223" s="6"/>
      <c r="BX223" s="15"/>
      <c r="BY223"/>
      <c r="BZ223"/>
      <c r="CA223"/>
      <c r="CB223"/>
      <c r="CC223"/>
      <c r="CD223"/>
      <c r="CE223"/>
      <c r="CF223"/>
      <c r="CG223"/>
      <c r="CH223"/>
      <c r="CI223" s="6"/>
      <c r="CJ223" s="16">
        <f t="shared" si="63"/>
        <v>8.4931506849315067E-2</v>
      </c>
      <c r="CK223" s="16" t="str">
        <f t="shared" si="64"/>
        <v/>
      </c>
      <c r="CL223" s="16" t="str">
        <f t="shared" si="65"/>
        <v/>
      </c>
      <c r="CM223" s="16" t="str">
        <f t="shared" si="66"/>
        <v/>
      </c>
      <c r="CN223" s="16" t="str">
        <f t="shared" si="67"/>
        <v/>
      </c>
      <c r="CO223" s="18"/>
      <c r="CP223" s="15"/>
      <c r="CQ223"/>
      <c r="CR223">
        <v>85</v>
      </c>
      <c r="CS223"/>
      <c r="CT223"/>
      <c r="CU223"/>
      <c r="CV223"/>
      <c r="CW223"/>
      <c r="CX223"/>
      <c r="CY223"/>
      <c r="CZ223"/>
      <c r="DA223" s="6"/>
      <c r="DB223" s="15"/>
      <c r="DC223"/>
      <c r="DD223"/>
      <c r="DE223"/>
      <c r="DF223"/>
      <c r="DG223"/>
      <c r="DH223"/>
      <c r="DI223"/>
      <c r="DJ223"/>
      <c r="DK223"/>
      <c r="DL223"/>
      <c r="DM223" s="6"/>
      <c r="DN223" s="15"/>
      <c r="DO223"/>
      <c r="DP223"/>
      <c r="DQ223"/>
      <c r="DR223"/>
      <c r="DS223"/>
      <c r="DT223"/>
      <c r="DU223"/>
      <c r="DV223"/>
      <c r="DW223"/>
      <c r="DX223"/>
      <c r="DY223" s="6"/>
      <c r="DZ223" s="15"/>
      <c r="EA223"/>
      <c r="EB223"/>
      <c r="EC223"/>
      <c r="ED223"/>
      <c r="EE223"/>
      <c r="EF223"/>
      <c r="EG223"/>
      <c r="EH223"/>
      <c r="EI223"/>
      <c r="EJ223"/>
      <c r="EK223" s="6"/>
      <c r="EL223" s="15"/>
      <c r="EM223"/>
      <c r="EN223"/>
      <c r="EO223"/>
      <c r="EP223"/>
      <c r="EQ223"/>
      <c r="ER223"/>
      <c r="ES223"/>
      <c r="ET223"/>
      <c r="EU223"/>
      <c r="EV223"/>
      <c r="EW223" s="6"/>
      <c r="EX223" s="16">
        <f t="shared" si="68"/>
        <v>7.2191780821917808</v>
      </c>
      <c r="EY223" s="16" t="str">
        <f t="shared" si="69"/>
        <v/>
      </c>
      <c r="EZ223" s="16" t="str">
        <f t="shared" si="70"/>
        <v/>
      </c>
      <c r="FA223" s="16" t="str">
        <f t="shared" si="71"/>
        <v/>
      </c>
      <c r="FB223" s="160" t="str">
        <f t="shared" si="72"/>
        <v/>
      </c>
      <c r="FC223" t="s">
        <v>204</v>
      </c>
      <c r="FD223" s="20" t="s">
        <v>126</v>
      </c>
      <c r="FF223" s="209" t="s">
        <v>206</v>
      </c>
      <c r="FH223" s="284">
        <f t="shared" ca="1" si="73"/>
        <v>0</v>
      </c>
      <c r="FI223" s="208">
        <f t="shared" si="74"/>
        <v>1</v>
      </c>
      <c r="FJ223"/>
      <c r="FK223" t="str">
        <f t="shared" si="75"/>
        <v>Libra Comercializadora de Energia Ltda</v>
      </c>
      <c r="FL223" s="201">
        <f t="shared" ca="1" si="76"/>
        <v>20832</v>
      </c>
      <c r="FM223" s="201">
        <f t="shared" ca="1" si="77"/>
        <v>0</v>
      </c>
      <c r="FN223" s="200">
        <f>AB223*AB$2*IF($FC223="V",1,-1)*IF($Q223="Fixo",(CP223-INDEX('Curva Forward'!$C$5:$AN$13,MATCH(CONCATENATE(BD_COMERCIAL!$K223," ",BD_COMERCIAL!$L223),'Curva Forward'!$B$5:$B$13,0),MATCH(FN$4,'Curva Forward'!$C$4:$AN$4,0))),CP223)</f>
        <v>0</v>
      </c>
      <c r="FO223" s="200">
        <f>AC223*AC$2*IF($FC223="V",1,-1)*IF($Q223="Fixo",(CQ223-INDEX('Curva Forward'!$C$5:$AN$13,MATCH(CONCATENATE(BD_COMERCIAL!$K223," ",BD_COMERCIAL!$L223),'Curva Forward'!$B$5:$B$13,0),MATCH(FO$4,'Curva Forward'!$C$4:$AN$4,0))),CQ223)</f>
        <v>0</v>
      </c>
      <c r="FP223" s="200">
        <f>AD223*AD$2*IF($FC223="V",1,-1)*IF($Q223="Fixo",(CR223-INDEX('Curva Forward'!$C$5:$AN$13,MATCH(CONCATENATE(BD_COMERCIAL!$K223," ",BD_COMERCIAL!$L223),'Curva Forward'!$B$5:$B$13,0),MATCH(FP$4,'Curva Forward'!$C$4:$AN$4,0))),CR223)</f>
        <v>20832</v>
      </c>
      <c r="FQ223" s="200">
        <f>AE223*AE$2*IF($FC223="V",1,-1)*IF($Q223="Fixo",(CS223-INDEX('Curva Forward'!$C$5:$AN$13,MATCH(CONCATENATE(BD_COMERCIAL!$K223," ",BD_COMERCIAL!$L223),'Curva Forward'!$B$5:$B$13,0),MATCH(FQ$4,'Curva Forward'!$C$4:$AN$4,0))),CS223)</f>
        <v>0</v>
      </c>
      <c r="FR223" s="200">
        <f>AF223*AF$2*IF($FC223="V",1,-1)*IF($Q223="Fixo",(CT223-INDEX('Curva Forward'!$C$5:$AN$13,MATCH(CONCATENATE(BD_COMERCIAL!$K223," ",BD_COMERCIAL!$L223),'Curva Forward'!$B$5:$B$13,0),MATCH(FR$4,'Curva Forward'!$C$4:$AN$4,0))),CT223)</f>
        <v>0</v>
      </c>
      <c r="FS223" s="200">
        <f>AG223*AG$2*IF($FC223="V",1,-1)*IF($Q223="Fixo",(CU223-INDEX('Curva Forward'!$C$5:$AN$13,MATCH(CONCATENATE(BD_COMERCIAL!$K223," ",BD_COMERCIAL!$L223),'Curva Forward'!$B$5:$B$13,0),MATCH(FS$4,'Curva Forward'!$C$4:$AN$4,0))),CU223)</f>
        <v>0</v>
      </c>
      <c r="FT223" s="200">
        <f>AH223*AH$2*IF($FC223="V",1,-1)*IF($Q223="Fixo",(CV223-INDEX('Curva Forward'!$C$5:$AN$13,MATCH(CONCATENATE(BD_COMERCIAL!$K223," ",BD_COMERCIAL!$L223),'Curva Forward'!$B$5:$B$13,0),MATCH(FT$4,'Curva Forward'!$C$4:$AN$4,0))),CV223)</f>
        <v>0</v>
      </c>
      <c r="FU223" s="200">
        <f>AI223*AI$2*IF($FC223="V",1,-1)*IF($Q223="Fixo",(CW223-INDEX('Curva Forward'!$C$5:$AN$13,MATCH(CONCATENATE(BD_COMERCIAL!$K223," ",BD_COMERCIAL!$L223),'Curva Forward'!$B$5:$B$13,0),MATCH(FU$4,'Curva Forward'!$C$4:$AN$4,0))),CW223)</f>
        <v>0</v>
      </c>
      <c r="FV223" s="200">
        <f>AJ223*AJ$2*IF($FC223="V",1,-1)*IF($Q223="Fixo",(CX223-INDEX('Curva Forward'!$C$5:$AN$13,MATCH(CONCATENATE(BD_COMERCIAL!$K223," ",BD_COMERCIAL!$L223),'Curva Forward'!$B$5:$B$13,0),MATCH(FV$4,'Curva Forward'!$C$4:$AN$4,0))),CX223)</f>
        <v>0</v>
      </c>
      <c r="FW223" s="200">
        <f>AK223*AK$2*IF($FC223="V",1,-1)*IF($Q223="Fixo",(CY223-INDEX('Curva Forward'!$C$5:$AN$13,MATCH(CONCATENATE(BD_COMERCIAL!$K223," ",BD_COMERCIAL!$L223),'Curva Forward'!$B$5:$B$13,0),MATCH(FW$4,'Curva Forward'!$C$4:$AN$4,0))),CY223)</f>
        <v>0</v>
      </c>
      <c r="FX223" s="200">
        <f>AL223*AL$2*IF($FC223="V",1,-1)*IF($Q223="Fixo",(CZ223-INDEX('Curva Forward'!$C$5:$AN$13,MATCH(CONCATENATE(BD_COMERCIAL!$K223," ",BD_COMERCIAL!$L223),'Curva Forward'!$B$5:$B$13,0),MATCH(FX$4,'Curva Forward'!$C$4:$AN$4,0))),CZ223)</f>
        <v>0</v>
      </c>
      <c r="FY223" s="200">
        <f>AM223*AM$2*IF($FC223="V",1,-1)*IF($Q223="Fixo",(DA223-INDEX('Curva Forward'!$C$5:$AN$13,MATCH(CONCATENATE(BD_COMERCIAL!$K223," ",BD_COMERCIAL!$L223),'Curva Forward'!$B$5:$B$13,0),MATCH(FY$4,'Curva Forward'!$C$4:$AN$4,0))),DA223)</f>
        <v>0</v>
      </c>
      <c r="FZ223" s="200">
        <f>AN223*AN$2*IF($FC223="V",1,-1)*IF($Q223="Fixo",(DB223-INDEX('Curva Forward'!$C$5:$AN$13,MATCH(CONCATENATE(BD_COMERCIAL!$K223," ",BD_COMERCIAL!$L223),'Curva Forward'!$B$5:$B$13,0),MATCH(FZ$4,'Curva Forward'!$C$4:$AN$4,0))),DB223)</f>
        <v>0</v>
      </c>
      <c r="GA223" s="200">
        <f>AO223*AO$2*IF($FC223="V",1,-1)*IF($Q223="Fixo",(DC223-INDEX('Curva Forward'!$C$5:$AN$13,MATCH(CONCATENATE(BD_COMERCIAL!$K223," ",BD_COMERCIAL!$L223),'Curva Forward'!$B$5:$B$13,0),MATCH(GA$4,'Curva Forward'!$C$4:$AN$4,0))),DC223)</f>
        <v>0</v>
      </c>
      <c r="GB223" s="200">
        <f>AP223*AP$2*IF($FC223="V",1,-1)*IF($Q223="Fixo",(DD223-INDEX('Curva Forward'!$C$5:$AN$13,MATCH(CONCATENATE(BD_COMERCIAL!$K223," ",BD_COMERCIAL!$L223),'Curva Forward'!$B$5:$B$13,0),MATCH(GB$4,'Curva Forward'!$C$4:$AN$4,0))),DD223)</f>
        <v>0</v>
      </c>
      <c r="GC223" s="200">
        <f>AQ223*AQ$2*IF($FC223="V",1,-1)*IF($Q223="Fixo",(DE223-INDEX('Curva Forward'!$C$5:$AN$13,MATCH(CONCATENATE(BD_COMERCIAL!$K223," ",BD_COMERCIAL!$L223),'Curva Forward'!$B$5:$B$13,0),MATCH(GC$4,'Curva Forward'!$C$4:$AN$4,0))),DE223)</f>
        <v>0</v>
      </c>
      <c r="GD223" s="200">
        <f>AR223*AR$2*IF($FC223="V",1,-1)*IF($Q223="Fixo",(DF223-INDEX('Curva Forward'!$C$5:$AN$13,MATCH(CONCATENATE(BD_COMERCIAL!$K223," ",BD_COMERCIAL!$L223),'Curva Forward'!$B$5:$B$13,0),MATCH(GD$4,'Curva Forward'!$C$4:$AN$4,0))),DF223)</f>
        <v>0</v>
      </c>
      <c r="GE223" s="200">
        <f>AS223*AS$2*IF($FC223="V",1,-1)*IF($Q223="Fixo",(DG223-INDEX('Curva Forward'!$C$5:$AN$13,MATCH(CONCATENATE(BD_COMERCIAL!$K223," ",BD_COMERCIAL!$L223),'Curva Forward'!$B$5:$B$13,0),MATCH(GE$4,'Curva Forward'!$C$4:$AN$4,0))),DG223)</f>
        <v>0</v>
      </c>
      <c r="GF223" s="200">
        <f>AT223*AT$2*IF($FC223="V",1,-1)*IF($Q223="Fixo",(DH223-INDEX('Curva Forward'!$C$5:$AN$13,MATCH(CONCATENATE(BD_COMERCIAL!$K223," ",BD_COMERCIAL!$L223),'Curva Forward'!$B$5:$B$13,0),MATCH(GF$4,'Curva Forward'!$C$4:$AN$4,0))),DH223)</f>
        <v>0</v>
      </c>
      <c r="GG223" s="200">
        <f>AU223*AU$2*IF($FC223="V",1,-1)*IF($Q223="Fixo",(DI223-INDEX('Curva Forward'!$C$5:$AN$13,MATCH(CONCATENATE(BD_COMERCIAL!$K223," ",BD_COMERCIAL!$L223),'Curva Forward'!$B$5:$B$13,0),MATCH(GG$4,'Curva Forward'!$C$4:$AN$4,0))),DI223)</f>
        <v>0</v>
      </c>
      <c r="GH223" s="200">
        <f>AV223*AV$2*IF($FC223="V",1,-1)*IF($Q223="Fixo",(DJ223-INDEX('Curva Forward'!$C$5:$AN$13,MATCH(CONCATENATE(BD_COMERCIAL!$K223," ",BD_COMERCIAL!$L223),'Curva Forward'!$B$5:$B$13,0),MATCH(GH$4,'Curva Forward'!$C$4:$AN$4,0))),DJ223)</f>
        <v>0</v>
      </c>
      <c r="GI223" s="200">
        <f>AW223*AW$2*IF($FC223="V",1,-1)*IF($Q223="Fixo",(DK223-INDEX('Curva Forward'!$C$5:$AN$13,MATCH(CONCATENATE(BD_COMERCIAL!$K223," ",BD_COMERCIAL!$L223),'Curva Forward'!$B$5:$B$13,0),MATCH(GI$4,'Curva Forward'!$C$4:$AN$4,0))),DK223)</f>
        <v>0</v>
      </c>
      <c r="GJ223" s="200">
        <f>AX223*AX$2*IF($FC223="V",1,-1)*IF($Q223="Fixo",(DL223-INDEX('Curva Forward'!$C$5:$AN$13,MATCH(CONCATENATE(BD_COMERCIAL!$K223," ",BD_COMERCIAL!$L223),'Curva Forward'!$B$5:$B$13,0),MATCH(GJ$4,'Curva Forward'!$C$4:$AN$4,0))),DL223)</f>
        <v>0</v>
      </c>
      <c r="GK223" s="200">
        <f>AY223*AY$2*IF($FC223="V",1,-1)*IF($Q223="Fixo",(DM223-INDEX('Curva Forward'!$C$5:$AN$13,MATCH(CONCATENATE(BD_COMERCIAL!$K223," ",BD_COMERCIAL!$L223),'Curva Forward'!$B$5:$B$13,0),MATCH(GK$4,'Curva Forward'!$C$4:$AN$4,0))),DM223)</f>
        <v>0</v>
      </c>
      <c r="GL223" s="200">
        <f>IF(EZ223="",0,CL223*CL$2*IF($FC223="V",1,-1)*IF($Q223="Fixo",(EZ223-INDEX('Curva Forward'!$C$5:$AN$13,MATCH(CONCATENATE(BD_COMERCIAL!$K223," ",BD_COMERCIAL!$L223),'Curva Forward'!$B$5:$B$13,0),MATCH(GL$4,'Curva Forward'!$C$4:$AN$4,0))),EZ223))</f>
        <v>0</v>
      </c>
      <c r="GM223" s="200">
        <f>IF(FA223="",0,CM223*CM$2*IF($FC223="V",1,-1)*IF($Q223="Fixo",(FA223-INDEX('Curva Forward'!$C$5:$AN$13,MATCH(CONCATENATE(BD_COMERCIAL!$K223," ",BD_COMERCIAL!$L223),'Curva Forward'!$B$5:$B$13,0),MATCH(GM$4,'Curva Forward'!$C$4:$AN$4,0))),FA223))</f>
        <v>0</v>
      </c>
      <c r="GN223" s="200">
        <f>IF(FB223="",0,CN223*CN$2*IF($FC223="V",1,-1)*IF($Q223="Fixo",(FB223-INDEX('Curva Forward'!$C$5:$AN$13,MATCH(CONCATENATE(BD_COMERCIAL!$K223," ",BD_COMERCIAL!$L223),'Curva Forward'!$B$5:$B$13,0),MATCH(GN$4,'Curva Forward'!$C$4:$AN$4,0))),FB223))</f>
        <v>0</v>
      </c>
      <c r="GO223" s="201">
        <f t="shared" ca="1" si="78"/>
        <v>0</v>
      </c>
      <c r="GP223" s="201">
        <f t="shared" ca="1" si="79"/>
        <v>0</v>
      </c>
    </row>
    <row r="224" spans="1:198" s="117" customFormat="1" x14ac:dyDescent="0.25">
      <c r="A224" s="6"/>
      <c r="B224" s="7" t="s">
        <v>575</v>
      </c>
      <c r="C224" s="8">
        <v>44589</v>
      </c>
      <c r="D224" s="9" t="s">
        <v>124</v>
      </c>
      <c r="E224" s="9" t="s">
        <v>125</v>
      </c>
      <c r="F224" s="113">
        <v>3780401000108</v>
      </c>
      <c r="G224" s="10" t="s">
        <v>168</v>
      </c>
      <c r="H224" s="113">
        <v>10671322000116</v>
      </c>
      <c r="I224" s="9" t="s">
        <v>126</v>
      </c>
      <c r="J224" s="166" t="s">
        <v>555</v>
      </c>
      <c r="K224" s="10" t="s">
        <v>127</v>
      </c>
      <c r="L224" s="84" t="s">
        <v>22</v>
      </c>
      <c r="M224" s="11">
        <v>44682</v>
      </c>
      <c r="N224" s="12">
        <v>44712</v>
      </c>
      <c r="O224" s="10">
        <v>1</v>
      </c>
      <c r="P224" s="84">
        <v>110</v>
      </c>
      <c r="Q224" s="84" t="s">
        <v>128</v>
      </c>
      <c r="R224" s="10" t="s">
        <v>129</v>
      </c>
      <c r="S224" s="14" t="s">
        <v>135</v>
      </c>
      <c r="T224" s="11"/>
      <c r="U224" s="12"/>
      <c r="V224" s="257" t="str">
        <f ca="1">IF(U224="","",
IF(U224="NA","",
IFERROR(VLOOKUP(EOMONTH(M224,-2)+1,IPCA!$A:$B,2,0),
VLOOKUP(EOMONTH(TODAY(),-2)+1,IPCA!$A:$B,2,0))/
VLOOKUP(EOMONTH(U224,-2)+1,IPCA!$A:$B,2,0)*
P224))</f>
        <v/>
      </c>
      <c r="W224" s="84"/>
      <c r="X224" s="13" t="s">
        <v>133</v>
      </c>
      <c r="Y224" s="166"/>
      <c r="Z224" s="107"/>
      <c r="AA224" s="108"/>
      <c r="AB224" s="15"/>
      <c r="AC224"/>
      <c r="AD224"/>
      <c r="AE224"/>
      <c r="AF224">
        <v>1</v>
      </c>
      <c r="AG224"/>
      <c r="AH224"/>
      <c r="AI224"/>
      <c r="AJ224"/>
      <c r="AK224"/>
      <c r="AL224"/>
      <c r="AM224" s="6"/>
      <c r="AN224" s="15"/>
      <c r="AO224"/>
      <c r="AP224"/>
      <c r="AQ224"/>
      <c r="AR224"/>
      <c r="AS224"/>
      <c r="AT224"/>
      <c r="AU224"/>
      <c r="AV224"/>
      <c r="AW224"/>
      <c r="AX224"/>
      <c r="AY224" s="6"/>
      <c r="AZ224" s="15"/>
      <c r="BA224"/>
      <c r="BB224"/>
      <c r="BC224"/>
      <c r="BD224"/>
      <c r="BE224"/>
      <c r="BF224"/>
      <c r="BG224"/>
      <c r="BH224"/>
      <c r="BI224"/>
      <c r="BJ224"/>
      <c r="BK224" s="6"/>
      <c r="BL224" s="15"/>
      <c r="BM224"/>
      <c r="BN224"/>
      <c r="BO224"/>
      <c r="BP224"/>
      <c r="BQ224"/>
      <c r="BR224"/>
      <c r="BS224"/>
      <c r="BT224"/>
      <c r="BU224"/>
      <c r="BV224"/>
      <c r="BW224" s="6"/>
      <c r="BX224" s="15"/>
      <c r="BY224"/>
      <c r="BZ224"/>
      <c r="CA224"/>
      <c r="CB224"/>
      <c r="CC224"/>
      <c r="CD224"/>
      <c r="CE224"/>
      <c r="CF224"/>
      <c r="CG224"/>
      <c r="CH224"/>
      <c r="CI224" s="6"/>
      <c r="CJ224" s="16">
        <f t="shared" si="63"/>
        <v>8.4931506849315067E-2</v>
      </c>
      <c r="CK224" s="16" t="str">
        <f t="shared" si="64"/>
        <v/>
      </c>
      <c r="CL224" s="16" t="str">
        <f t="shared" si="65"/>
        <v/>
      </c>
      <c r="CM224" s="16" t="str">
        <f t="shared" si="66"/>
        <v/>
      </c>
      <c r="CN224" s="16" t="str">
        <f t="shared" si="67"/>
        <v/>
      </c>
      <c r="CO224" s="18"/>
      <c r="CP224" s="15"/>
      <c r="CQ224"/>
      <c r="CR224"/>
      <c r="CS224"/>
      <c r="CT224">
        <v>110</v>
      </c>
      <c r="CU224"/>
      <c r="CV224"/>
      <c r="CW224"/>
      <c r="CX224"/>
      <c r="CY224"/>
      <c r="CZ224"/>
      <c r="DA224" s="6"/>
      <c r="DB224" s="15"/>
      <c r="DC224"/>
      <c r="DD224"/>
      <c r="DE224"/>
      <c r="DF224"/>
      <c r="DG224"/>
      <c r="DH224"/>
      <c r="DI224"/>
      <c r="DJ224"/>
      <c r="DK224"/>
      <c r="DL224"/>
      <c r="DM224" s="6"/>
      <c r="DN224" s="15"/>
      <c r="DO224"/>
      <c r="DP224"/>
      <c r="DQ224"/>
      <c r="DR224"/>
      <c r="DS224"/>
      <c r="DT224"/>
      <c r="DU224"/>
      <c r="DV224"/>
      <c r="DW224"/>
      <c r="DX224"/>
      <c r="DY224" s="6"/>
      <c r="DZ224" s="15"/>
      <c r="EA224"/>
      <c r="EB224"/>
      <c r="EC224"/>
      <c r="ED224"/>
      <c r="EE224"/>
      <c r="EF224"/>
      <c r="EG224"/>
      <c r="EH224"/>
      <c r="EI224"/>
      <c r="EJ224"/>
      <c r="EK224" s="6"/>
      <c r="EL224" s="15"/>
      <c r="EM224"/>
      <c r="EN224"/>
      <c r="EO224"/>
      <c r="EP224"/>
      <c r="EQ224"/>
      <c r="ER224"/>
      <c r="ES224"/>
      <c r="ET224"/>
      <c r="EU224"/>
      <c r="EV224"/>
      <c r="EW224" s="6"/>
      <c r="EX224" s="16">
        <f t="shared" si="68"/>
        <v>9.3424657534246567</v>
      </c>
      <c r="EY224" s="16" t="str">
        <f t="shared" si="69"/>
        <v/>
      </c>
      <c r="EZ224" s="16" t="str">
        <f t="shared" si="70"/>
        <v/>
      </c>
      <c r="FA224" s="16" t="str">
        <f t="shared" si="71"/>
        <v/>
      </c>
      <c r="FB224" s="160" t="str">
        <f t="shared" si="72"/>
        <v/>
      </c>
      <c r="FC224" t="s">
        <v>204</v>
      </c>
      <c r="FD224" s="20" t="s">
        <v>126</v>
      </c>
      <c r="FF224" s="209" t="s">
        <v>206</v>
      </c>
      <c r="FH224" s="284">
        <f t="shared" ca="1" si="73"/>
        <v>0</v>
      </c>
      <c r="FI224" s="208">
        <f t="shared" si="74"/>
        <v>1</v>
      </c>
      <c r="FJ224"/>
      <c r="FK224" t="str">
        <f t="shared" si="75"/>
        <v>Deal Comercializadora de Energia Ltda</v>
      </c>
      <c r="FL224" s="201">
        <f t="shared" ca="1" si="76"/>
        <v>40176</v>
      </c>
      <c r="FM224" s="201">
        <f t="shared" ca="1" si="77"/>
        <v>0</v>
      </c>
      <c r="FN224" s="200">
        <f>AB224*AB$2*IF($FC224="V",1,-1)*IF($Q224="Fixo",(CP224-INDEX('Curva Forward'!$C$5:$AN$13,MATCH(CONCATENATE(BD_COMERCIAL!$K224," ",BD_COMERCIAL!$L224),'Curva Forward'!$B$5:$B$13,0),MATCH(FN$4,'Curva Forward'!$C$4:$AN$4,0))),CP224)</f>
        <v>0</v>
      </c>
      <c r="FO224" s="200">
        <f>AC224*AC$2*IF($FC224="V",1,-1)*IF($Q224="Fixo",(CQ224-INDEX('Curva Forward'!$C$5:$AN$13,MATCH(CONCATENATE(BD_COMERCIAL!$K224," ",BD_COMERCIAL!$L224),'Curva Forward'!$B$5:$B$13,0),MATCH(FO$4,'Curva Forward'!$C$4:$AN$4,0))),CQ224)</f>
        <v>0</v>
      </c>
      <c r="FP224" s="200">
        <f>AD224*AD$2*IF($FC224="V",1,-1)*IF($Q224="Fixo",(CR224-INDEX('Curva Forward'!$C$5:$AN$13,MATCH(CONCATENATE(BD_COMERCIAL!$K224," ",BD_COMERCIAL!$L224),'Curva Forward'!$B$5:$B$13,0),MATCH(FP$4,'Curva Forward'!$C$4:$AN$4,0))),CR224)</f>
        <v>0</v>
      </c>
      <c r="FQ224" s="200">
        <f>AE224*AE$2*IF($FC224="V",1,-1)*IF($Q224="Fixo",(CS224-INDEX('Curva Forward'!$C$5:$AN$13,MATCH(CONCATENATE(BD_COMERCIAL!$K224," ",BD_COMERCIAL!$L224),'Curva Forward'!$B$5:$B$13,0),MATCH(FQ$4,'Curva Forward'!$C$4:$AN$4,0))),CS224)</f>
        <v>0</v>
      </c>
      <c r="FR224" s="200">
        <f>AF224*AF$2*IF($FC224="V",1,-1)*IF($Q224="Fixo",(CT224-INDEX('Curva Forward'!$C$5:$AN$13,MATCH(CONCATENATE(BD_COMERCIAL!$K224," ",BD_COMERCIAL!$L224),'Curva Forward'!$B$5:$B$13,0),MATCH(FR$4,'Curva Forward'!$C$4:$AN$4,0))),CT224)</f>
        <v>40176</v>
      </c>
      <c r="FS224" s="200">
        <f>AG224*AG$2*IF($FC224="V",1,-1)*IF($Q224="Fixo",(CU224-INDEX('Curva Forward'!$C$5:$AN$13,MATCH(CONCATENATE(BD_COMERCIAL!$K224," ",BD_COMERCIAL!$L224),'Curva Forward'!$B$5:$B$13,0),MATCH(FS$4,'Curva Forward'!$C$4:$AN$4,0))),CU224)</f>
        <v>0</v>
      </c>
      <c r="FT224" s="200">
        <f>AH224*AH$2*IF($FC224="V",1,-1)*IF($Q224="Fixo",(CV224-INDEX('Curva Forward'!$C$5:$AN$13,MATCH(CONCATENATE(BD_COMERCIAL!$K224," ",BD_COMERCIAL!$L224),'Curva Forward'!$B$5:$B$13,0),MATCH(FT$4,'Curva Forward'!$C$4:$AN$4,0))),CV224)</f>
        <v>0</v>
      </c>
      <c r="FU224" s="200">
        <f>AI224*AI$2*IF($FC224="V",1,-1)*IF($Q224="Fixo",(CW224-INDEX('Curva Forward'!$C$5:$AN$13,MATCH(CONCATENATE(BD_COMERCIAL!$K224," ",BD_COMERCIAL!$L224),'Curva Forward'!$B$5:$B$13,0),MATCH(FU$4,'Curva Forward'!$C$4:$AN$4,0))),CW224)</f>
        <v>0</v>
      </c>
      <c r="FV224" s="200">
        <f>AJ224*AJ$2*IF($FC224="V",1,-1)*IF($Q224="Fixo",(CX224-INDEX('Curva Forward'!$C$5:$AN$13,MATCH(CONCATENATE(BD_COMERCIAL!$K224," ",BD_COMERCIAL!$L224),'Curva Forward'!$B$5:$B$13,0),MATCH(FV$4,'Curva Forward'!$C$4:$AN$4,0))),CX224)</f>
        <v>0</v>
      </c>
      <c r="FW224" s="200">
        <f>AK224*AK$2*IF($FC224="V",1,-1)*IF($Q224="Fixo",(CY224-INDEX('Curva Forward'!$C$5:$AN$13,MATCH(CONCATENATE(BD_COMERCIAL!$K224," ",BD_COMERCIAL!$L224),'Curva Forward'!$B$5:$B$13,0),MATCH(FW$4,'Curva Forward'!$C$4:$AN$4,0))),CY224)</f>
        <v>0</v>
      </c>
      <c r="FX224" s="200">
        <f>AL224*AL$2*IF($FC224="V",1,-1)*IF($Q224="Fixo",(CZ224-INDEX('Curva Forward'!$C$5:$AN$13,MATCH(CONCATENATE(BD_COMERCIAL!$K224," ",BD_COMERCIAL!$L224),'Curva Forward'!$B$5:$B$13,0),MATCH(FX$4,'Curva Forward'!$C$4:$AN$4,0))),CZ224)</f>
        <v>0</v>
      </c>
      <c r="FY224" s="200">
        <f>AM224*AM$2*IF($FC224="V",1,-1)*IF($Q224="Fixo",(DA224-INDEX('Curva Forward'!$C$5:$AN$13,MATCH(CONCATENATE(BD_COMERCIAL!$K224," ",BD_COMERCIAL!$L224),'Curva Forward'!$B$5:$B$13,0),MATCH(FY$4,'Curva Forward'!$C$4:$AN$4,0))),DA224)</f>
        <v>0</v>
      </c>
      <c r="FZ224" s="200">
        <f>AN224*AN$2*IF($FC224="V",1,-1)*IF($Q224="Fixo",(DB224-INDEX('Curva Forward'!$C$5:$AN$13,MATCH(CONCATENATE(BD_COMERCIAL!$K224," ",BD_COMERCIAL!$L224),'Curva Forward'!$B$5:$B$13,0),MATCH(FZ$4,'Curva Forward'!$C$4:$AN$4,0))),DB224)</f>
        <v>0</v>
      </c>
      <c r="GA224" s="200">
        <f>AO224*AO$2*IF($FC224="V",1,-1)*IF($Q224="Fixo",(DC224-INDEX('Curva Forward'!$C$5:$AN$13,MATCH(CONCATENATE(BD_COMERCIAL!$K224," ",BD_COMERCIAL!$L224),'Curva Forward'!$B$5:$B$13,0),MATCH(GA$4,'Curva Forward'!$C$4:$AN$4,0))),DC224)</f>
        <v>0</v>
      </c>
      <c r="GB224" s="200">
        <f>AP224*AP$2*IF($FC224="V",1,-1)*IF($Q224="Fixo",(DD224-INDEX('Curva Forward'!$C$5:$AN$13,MATCH(CONCATENATE(BD_COMERCIAL!$K224," ",BD_COMERCIAL!$L224),'Curva Forward'!$B$5:$B$13,0),MATCH(GB$4,'Curva Forward'!$C$4:$AN$4,0))),DD224)</f>
        <v>0</v>
      </c>
      <c r="GC224" s="200">
        <f>AQ224*AQ$2*IF($FC224="V",1,-1)*IF($Q224="Fixo",(DE224-INDEX('Curva Forward'!$C$5:$AN$13,MATCH(CONCATENATE(BD_COMERCIAL!$K224," ",BD_COMERCIAL!$L224),'Curva Forward'!$B$5:$B$13,0),MATCH(GC$4,'Curva Forward'!$C$4:$AN$4,0))),DE224)</f>
        <v>0</v>
      </c>
      <c r="GD224" s="200">
        <f>AR224*AR$2*IF($FC224="V",1,-1)*IF($Q224="Fixo",(DF224-INDEX('Curva Forward'!$C$5:$AN$13,MATCH(CONCATENATE(BD_COMERCIAL!$K224," ",BD_COMERCIAL!$L224),'Curva Forward'!$B$5:$B$13,0),MATCH(GD$4,'Curva Forward'!$C$4:$AN$4,0))),DF224)</f>
        <v>0</v>
      </c>
      <c r="GE224" s="200">
        <f>AS224*AS$2*IF($FC224="V",1,-1)*IF($Q224="Fixo",(DG224-INDEX('Curva Forward'!$C$5:$AN$13,MATCH(CONCATENATE(BD_COMERCIAL!$K224," ",BD_COMERCIAL!$L224),'Curva Forward'!$B$5:$B$13,0),MATCH(GE$4,'Curva Forward'!$C$4:$AN$4,0))),DG224)</f>
        <v>0</v>
      </c>
      <c r="GF224" s="200">
        <f>AT224*AT$2*IF($FC224="V",1,-1)*IF($Q224="Fixo",(DH224-INDEX('Curva Forward'!$C$5:$AN$13,MATCH(CONCATENATE(BD_COMERCIAL!$K224," ",BD_COMERCIAL!$L224),'Curva Forward'!$B$5:$B$13,0),MATCH(GF$4,'Curva Forward'!$C$4:$AN$4,0))),DH224)</f>
        <v>0</v>
      </c>
      <c r="GG224" s="200">
        <f>AU224*AU$2*IF($FC224="V",1,-1)*IF($Q224="Fixo",(DI224-INDEX('Curva Forward'!$C$5:$AN$13,MATCH(CONCATENATE(BD_COMERCIAL!$K224," ",BD_COMERCIAL!$L224),'Curva Forward'!$B$5:$B$13,0),MATCH(GG$4,'Curva Forward'!$C$4:$AN$4,0))),DI224)</f>
        <v>0</v>
      </c>
      <c r="GH224" s="200">
        <f>AV224*AV$2*IF($FC224="V",1,-1)*IF($Q224="Fixo",(DJ224-INDEX('Curva Forward'!$C$5:$AN$13,MATCH(CONCATENATE(BD_COMERCIAL!$K224," ",BD_COMERCIAL!$L224),'Curva Forward'!$B$5:$B$13,0),MATCH(GH$4,'Curva Forward'!$C$4:$AN$4,0))),DJ224)</f>
        <v>0</v>
      </c>
      <c r="GI224" s="200">
        <f>AW224*AW$2*IF($FC224="V",1,-1)*IF($Q224="Fixo",(DK224-INDEX('Curva Forward'!$C$5:$AN$13,MATCH(CONCATENATE(BD_COMERCIAL!$K224," ",BD_COMERCIAL!$L224),'Curva Forward'!$B$5:$B$13,0),MATCH(GI$4,'Curva Forward'!$C$4:$AN$4,0))),DK224)</f>
        <v>0</v>
      </c>
      <c r="GJ224" s="200">
        <f>AX224*AX$2*IF($FC224="V",1,-1)*IF($Q224="Fixo",(DL224-INDEX('Curva Forward'!$C$5:$AN$13,MATCH(CONCATENATE(BD_COMERCIAL!$K224," ",BD_COMERCIAL!$L224),'Curva Forward'!$B$5:$B$13,0),MATCH(GJ$4,'Curva Forward'!$C$4:$AN$4,0))),DL224)</f>
        <v>0</v>
      </c>
      <c r="GK224" s="200">
        <f>AY224*AY$2*IF($FC224="V",1,-1)*IF($Q224="Fixo",(DM224-INDEX('Curva Forward'!$C$5:$AN$13,MATCH(CONCATENATE(BD_COMERCIAL!$K224," ",BD_COMERCIAL!$L224),'Curva Forward'!$B$5:$B$13,0),MATCH(GK$4,'Curva Forward'!$C$4:$AN$4,0))),DM224)</f>
        <v>0</v>
      </c>
      <c r="GL224" s="200">
        <f>IF(EZ224="",0,CL224*CL$2*IF($FC224="V",1,-1)*IF($Q224="Fixo",(EZ224-INDEX('Curva Forward'!$C$5:$AN$13,MATCH(CONCATENATE(BD_COMERCIAL!$K224," ",BD_COMERCIAL!$L224),'Curva Forward'!$B$5:$B$13,0),MATCH(GL$4,'Curva Forward'!$C$4:$AN$4,0))),EZ224))</f>
        <v>0</v>
      </c>
      <c r="GM224" s="200">
        <f>IF(FA224="",0,CM224*CM$2*IF($FC224="V",1,-1)*IF($Q224="Fixo",(FA224-INDEX('Curva Forward'!$C$5:$AN$13,MATCH(CONCATENATE(BD_COMERCIAL!$K224," ",BD_COMERCIAL!$L224),'Curva Forward'!$B$5:$B$13,0),MATCH(GM$4,'Curva Forward'!$C$4:$AN$4,0))),FA224))</f>
        <v>0</v>
      </c>
      <c r="GN224" s="200">
        <f>IF(FB224="",0,CN224*CN$2*IF($FC224="V",1,-1)*IF($Q224="Fixo",(FB224-INDEX('Curva Forward'!$C$5:$AN$13,MATCH(CONCATENATE(BD_COMERCIAL!$K224," ",BD_COMERCIAL!$L224),'Curva Forward'!$B$5:$B$13,0),MATCH(GN$4,'Curva Forward'!$C$4:$AN$4,0))),FB224))</f>
        <v>0</v>
      </c>
      <c r="GO224" s="201">
        <f t="shared" ca="1" si="78"/>
        <v>0</v>
      </c>
      <c r="GP224" s="201">
        <f t="shared" ca="1" si="79"/>
        <v>0</v>
      </c>
    </row>
    <row r="225" spans="1:198" s="117" customFormat="1" x14ac:dyDescent="0.25">
      <c r="A225" s="6"/>
      <c r="B225" s="7" t="s">
        <v>576</v>
      </c>
      <c r="C225" s="8">
        <v>44589</v>
      </c>
      <c r="D225" s="9" t="s">
        <v>124</v>
      </c>
      <c r="E225" s="9" t="s">
        <v>125</v>
      </c>
      <c r="F225" s="113">
        <v>3780401000108</v>
      </c>
      <c r="G225" s="10" t="s">
        <v>216</v>
      </c>
      <c r="H225" s="113">
        <v>4270778000171</v>
      </c>
      <c r="I225" s="9" t="s">
        <v>126</v>
      </c>
      <c r="J225" s="166" t="s">
        <v>555</v>
      </c>
      <c r="K225" s="10" t="s">
        <v>127</v>
      </c>
      <c r="L225" s="84" t="s">
        <v>22</v>
      </c>
      <c r="M225" s="11">
        <v>44652</v>
      </c>
      <c r="N225" s="12">
        <v>44681</v>
      </c>
      <c r="O225" s="10">
        <v>4.4000000000000004</v>
      </c>
      <c r="P225" s="84">
        <v>97.5</v>
      </c>
      <c r="Q225" s="84" t="s">
        <v>128</v>
      </c>
      <c r="R225" s="10" t="s">
        <v>129</v>
      </c>
      <c r="S225" s="14" t="s">
        <v>135</v>
      </c>
      <c r="T225" s="11"/>
      <c r="U225" s="12"/>
      <c r="V225" s="257" t="str">
        <f ca="1">IF(U225="","",
IF(U225="NA","",
IFERROR(VLOOKUP(EOMONTH(M225,-2)+1,IPCA!$A:$B,2,0),
VLOOKUP(EOMONTH(TODAY(),-2)+1,IPCA!$A:$B,2,0))/
VLOOKUP(EOMONTH(U225,-2)+1,IPCA!$A:$B,2,0)*
P225))</f>
        <v/>
      </c>
      <c r="W225" s="84"/>
      <c r="X225" s="13" t="s">
        <v>133</v>
      </c>
      <c r="Y225" s="166"/>
      <c r="Z225" s="107"/>
      <c r="AA225" s="108"/>
      <c r="AB225" s="15"/>
      <c r="AC225"/>
      <c r="AD225"/>
      <c r="AE225">
        <v>4.4000000000000004</v>
      </c>
      <c r="AF225"/>
      <c r="AG225"/>
      <c r="AH225"/>
      <c r="AI225"/>
      <c r="AJ225"/>
      <c r="AK225"/>
      <c r="AL225"/>
      <c r="AM225" s="6"/>
      <c r="AN225" s="15"/>
      <c r="AO225"/>
      <c r="AP225"/>
      <c r="AQ225"/>
      <c r="AR225"/>
      <c r="AS225"/>
      <c r="AT225"/>
      <c r="AU225"/>
      <c r="AV225"/>
      <c r="AW225"/>
      <c r="AX225"/>
      <c r="AY225" s="6"/>
      <c r="AZ225" s="15"/>
      <c r="BA225"/>
      <c r="BB225"/>
      <c r="BC225"/>
      <c r="BD225"/>
      <c r="BE225"/>
      <c r="BF225"/>
      <c r="BG225"/>
      <c r="BH225"/>
      <c r="BI225"/>
      <c r="BJ225"/>
      <c r="BK225" s="6"/>
      <c r="BL225" s="15"/>
      <c r="BM225"/>
      <c r="BN225"/>
      <c r="BO225"/>
      <c r="BP225"/>
      <c r="BQ225"/>
      <c r="BR225"/>
      <c r="BS225"/>
      <c r="BT225"/>
      <c r="BU225"/>
      <c r="BV225"/>
      <c r="BW225" s="6"/>
      <c r="BX225" s="15"/>
      <c r="BY225"/>
      <c r="BZ225"/>
      <c r="CA225"/>
      <c r="CB225"/>
      <c r="CC225"/>
      <c r="CD225"/>
      <c r="CE225"/>
      <c r="CF225"/>
      <c r="CG225"/>
      <c r="CH225"/>
      <c r="CI225" s="6"/>
      <c r="CJ225" s="16">
        <f t="shared" si="63"/>
        <v>0.36164383561643842</v>
      </c>
      <c r="CK225" s="16" t="str">
        <f t="shared" si="64"/>
        <v/>
      </c>
      <c r="CL225" s="16" t="str">
        <f t="shared" si="65"/>
        <v/>
      </c>
      <c r="CM225" s="16" t="str">
        <f t="shared" si="66"/>
        <v/>
      </c>
      <c r="CN225" s="16" t="str">
        <f t="shared" si="67"/>
        <v/>
      </c>
      <c r="CO225" s="18"/>
      <c r="CP225" s="15"/>
      <c r="CQ225"/>
      <c r="CR225"/>
      <c r="CS225">
        <v>97.5</v>
      </c>
      <c r="CT225"/>
      <c r="CU225"/>
      <c r="CV225"/>
      <c r="CW225"/>
      <c r="CX225"/>
      <c r="CY225"/>
      <c r="CZ225"/>
      <c r="DA225" s="6"/>
      <c r="DB225" s="15"/>
      <c r="DC225"/>
      <c r="DD225"/>
      <c r="DE225"/>
      <c r="DF225"/>
      <c r="DG225"/>
      <c r="DH225"/>
      <c r="DI225"/>
      <c r="DJ225"/>
      <c r="DK225"/>
      <c r="DL225"/>
      <c r="DM225" s="6"/>
      <c r="DN225" s="15"/>
      <c r="DO225"/>
      <c r="DP225"/>
      <c r="DQ225"/>
      <c r="DR225"/>
      <c r="DS225"/>
      <c r="DT225"/>
      <c r="DU225"/>
      <c r="DV225"/>
      <c r="DW225"/>
      <c r="DX225"/>
      <c r="DY225" s="6"/>
      <c r="DZ225" s="15"/>
      <c r="EA225"/>
      <c r="EB225"/>
      <c r="EC225"/>
      <c r="ED225"/>
      <c r="EE225"/>
      <c r="EF225"/>
      <c r="EG225"/>
      <c r="EH225"/>
      <c r="EI225"/>
      <c r="EJ225"/>
      <c r="EK225" s="6"/>
      <c r="EL225" s="15"/>
      <c r="EM225"/>
      <c r="EN225"/>
      <c r="EO225"/>
      <c r="EP225"/>
      <c r="EQ225"/>
      <c r="ER225"/>
      <c r="ES225"/>
      <c r="ET225"/>
      <c r="EU225"/>
      <c r="EV225"/>
      <c r="EW225" s="6"/>
      <c r="EX225" s="16">
        <f t="shared" si="68"/>
        <v>8.0136986301369859</v>
      </c>
      <c r="EY225" s="16" t="str">
        <f t="shared" si="69"/>
        <v/>
      </c>
      <c r="EZ225" s="16" t="str">
        <f t="shared" si="70"/>
        <v/>
      </c>
      <c r="FA225" s="16" t="str">
        <f t="shared" si="71"/>
        <v/>
      </c>
      <c r="FB225" s="160" t="str">
        <f t="shared" si="72"/>
        <v/>
      </c>
      <c r="FC225" t="s">
        <v>204</v>
      </c>
      <c r="FD225" s="20" t="s">
        <v>126</v>
      </c>
      <c r="FF225" s="209" t="s">
        <v>206</v>
      </c>
      <c r="FH225" s="284">
        <f t="shared" ca="1" si="73"/>
        <v>0</v>
      </c>
      <c r="FI225" s="208">
        <f t="shared" si="74"/>
        <v>0.96666666666666667</v>
      </c>
      <c r="FJ225"/>
      <c r="FK225" t="str">
        <f t="shared" si="75"/>
        <v>Santander Corretora de Seguros, Investimentos e Serviços S.A.</v>
      </c>
      <c r="FL225" s="201">
        <f t="shared" ca="1" si="76"/>
        <v>128304.00000000001</v>
      </c>
      <c r="FM225" s="201">
        <f t="shared" ca="1" si="77"/>
        <v>0</v>
      </c>
      <c r="FN225" s="200">
        <f>AB225*AB$2*IF($FC225="V",1,-1)*IF($Q225="Fixo",(CP225-INDEX('Curva Forward'!$C$5:$AN$13,MATCH(CONCATENATE(BD_COMERCIAL!$K225," ",BD_COMERCIAL!$L225),'Curva Forward'!$B$5:$B$13,0),MATCH(FN$4,'Curva Forward'!$C$4:$AN$4,0))),CP225)</f>
        <v>0</v>
      </c>
      <c r="FO225" s="200">
        <f>AC225*AC$2*IF($FC225="V",1,-1)*IF($Q225="Fixo",(CQ225-INDEX('Curva Forward'!$C$5:$AN$13,MATCH(CONCATENATE(BD_COMERCIAL!$K225," ",BD_COMERCIAL!$L225),'Curva Forward'!$B$5:$B$13,0),MATCH(FO$4,'Curva Forward'!$C$4:$AN$4,0))),CQ225)</f>
        <v>0</v>
      </c>
      <c r="FP225" s="200">
        <f>AD225*AD$2*IF($FC225="V",1,-1)*IF($Q225="Fixo",(CR225-INDEX('Curva Forward'!$C$5:$AN$13,MATCH(CONCATENATE(BD_COMERCIAL!$K225," ",BD_COMERCIAL!$L225),'Curva Forward'!$B$5:$B$13,0),MATCH(FP$4,'Curva Forward'!$C$4:$AN$4,0))),CR225)</f>
        <v>0</v>
      </c>
      <c r="FQ225" s="200">
        <f>AE225*AE$2*IF($FC225="V",1,-1)*IF($Q225="Fixo",(CS225-INDEX('Curva Forward'!$C$5:$AN$13,MATCH(CONCATENATE(BD_COMERCIAL!$K225," ",BD_COMERCIAL!$L225),'Curva Forward'!$B$5:$B$13,0),MATCH(FQ$4,'Curva Forward'!$C$4:$AN$4,0))),CS225)</f>
        <v>128304.00000000001</v>
      </c>
      <c r="FR225" s="200">
        <f>AF225*AF$2*IF($FC225="V",1,-1)*IF($Q225="Fixo",(CT225-INDEX('Curva Forward'!$C$5:$AN$13,MATCH(CONCATENATE(BD_COMERCIAL!$K225," ",BD_COMERCIAL!$L225),'Curva Forward'!$B$5:$B$13,0),MATCH(FR$4,'Curva Forward'!$C$4:$AN$4,0))),CT225)</f>
        <v>0</v>
      </c>
      <c r="FS225" s="200">
        <f>AG225*AG$2*IF($FC225="V",1,-1)*IF($Q225="Fixo",(CU225-INDEX('Curva Forward'!$C$5:$AN$13,MATCH(CONCATENATE(BD_COMERCIAL!$K225," ",BD_COMERCIAL!$L225),'Curva Forward'!$B$5:$B$13,0),MATCH(FS$4,'Curva Forward'!$C$4:$AN$4,0))),CU225)</f>
        <v>0</v>
      </c>
      <c r="FT225" s="200">
        <f>AH225*AH$2*IF($FC225="V",1,-1)*IF($Q225="Fixo",(CV225-INDEX('Curva Forward'!$C$5:$AN$13,MATCH(CONCATENATE(BD_COMERCIAL!$K225," ",BD_COMERCIAL!$L225),'Curva Forward'!$B$5:$B$13,0),MATCH(FT$4,'Curva Forward'!$C$4:$AN$4,0))),CV225)</f>
        <v>0</v>
      </c>
      <c r="FU225" s="200">
        <f>AI225*AI$2*IF($FC225="V",1,-1)*IF($Q225="Fixo",(CW225-INDEX('Curva Forward'!$C$5:$AN$13,MATCH(CONCATENATE(BD_COMERCIAL!$K225," ",BD_COMERCIAL!$L225),'Curva Forward'!$B$5:$B$13,0),MATCH(FU$4,'Curva Forward'!$C$4:$AN$4,0))),CW225)</f>
        <v>0</v>
      </c>
      <c r="FV225" s="200">
        <f>AJ225*AJ$2*IF($FC225="V",1,-1)*IF($Q225="Fixo",(CX225-INDEX('Curva Forward'!$C$5:$AN$13,MATCH(CONCATENATE(BD_COMERCIAL!$K225," ",BD_COMERCIAL!$L225),'Curva Forward'!$B$5:$B$13,0),MATCH(FV$4,'Curva Forward'!$C$4:$AN$4,0))),CX225)</f>
        <v>0</v>
      </c>
      <c r="FW225" s="200">
        <f>AK225*AK$2*IF($FC225="V",1,-1)*IF($Q225="Fixo",(CY225-INDEX('Curva Forward'!$C$5:$AN$13,MATCH(CONCATENATE(BD_COMERCIAL!$K225," ",BD_COMERCIAL!$L225),'Curva Forward'!$B$5:$B$13,0),MATCH(FW$4,'Curva Forward'!$C$4:$AN$4,0))),CY225)</f>
        <v>0</v>
      </c>
      <c r="FX225" s="200">
        <f>AL225*AL$2*IF($FC225="V",1,-1)*IF($Q225="Fixo",(CZ225-INDEX('Curva Forward'!$C$5:$AN$13,MATCH(CONCATENATE(BD_COMERCIAL!$K225," ",BD_COMERCIAL!$L225),'Curva Forward'!$B$5:$B$13,0),MATCH(FX$4,'Curva Forward'!$C$4:$AN$4,0))),CZ225)</f>
        <v>0</v>
      </c>
      <c r="FY225" s="200">
        <f>AM225*AM$2*IF($FC225="V",1,-1)*IF($Q225="Fixo",(DA225-INDEX('Curva Forward'!$C$5:$AN$13,MATCH(CONCATENATE(BD_COMERCIAL!$K225," ",BD_COMERCIAL!$L225),'Curva Forward'!$B$5:$B$13,0),MATCH(FY$4,'Curva Forward'!$C$4:$AN$4,0))),DA225)</f>
        <v>0</v>
      </c>
      <c r="FZ225" s="200">
        <f>AN225*AN$2*IF($FC225="V",1,-1)*IF($Q225="Fixo",(DB225-INDEX('Curva Forward'!$C$5:$AN$13,MATCH(CONCATENATE(BD_COMERCIAL!$K225," ",BD_COMERCIAL!$L225),'Curva Forward'!$B$5:$B$13,0),MATCH(FZ$4,'Curva Forward'!$C$4:$AN$4,0))),DB225)</f>
        <v>0</v>
      </c>
      <c r="GA225" s="200">
        <f>AO225*AO$2*IF($FC225="V",1,-1)*IF($Q225="Fixo",(DC225-INDEX('Curva Forward'!$C$5:$AN$13,MATCH(CONCATENATE(BD_COMERCIAL!$K225," ",BD_COMERCIAL!$L225),'Curva Forward'!$B$5:$B$13,0),MATCH(GA$4,'Curva Forward'!$C$4:$AN$4,0))),DC225)</f>
        <v>0</v>
      </c>
      <c r="GB225" s="200">
        <f>AP225*AP$2*IF($FC225="V",1,-1)*IF($Q225="Fixo",(DD225-INDEX('Curva Forward'!$C$5:$AN$13,MATCH(CONCATENATE(BD_COMERCIAL!$K225," ",BD_COMERCIAL!$L225),'Curva Forward'!$B$5:$B$13,0),MATCH(GB$4,'Curva Forward'!$C$4:$AN$4,0))),DD225)</f>
        <v>0</v>
      </c>
      <c r="GC225" s="200">
        <f>AQ225*AQ$2*IF($FC225="V",1,-1)*IF($Q225="Fixo",(DE225-INDEX('Curva Forward'!$C$5:$AN$13,MATCH(CONCATENATE(BD_COMERCIAL!$K225," ",BD_COMERCIAL!$L225),'Curva Forward'!$B$5:$B$13,0),MATCH(GC$4,'Curva Forward'!$C$4:$AN$4,0))),DE225)</f>
        <v>0</v>
      </c>
      <c r="GD225" s="200">
        <f>AR225*AR$2*IF($FC225="V",1,-1)*IF($Q225="Fixo",(DF225-INDEX('Curva Forward'!$C$5:$AN$13,MATCH(CONCATENATE(BD_COMERCIAL!$K225," ",BD_COMERCIAL!$L225),'Curva Forward'!$B$5:$B$13,0),MATCH(GD$4,'Curva Forward'!$C$4:$AN$4,0))),DF225)</f>
        <v>0</v>
      </c>
      <c r="GE225" s="200">
        <f>AS225*AS$2*IF($FC225="V",1,-1)*IF($Q225="Fixo",(DG225-INDEX('Curva Forward'!$C$5:$AN$13,MATCH(CONCATENATE(BD_COMERCIAL!$K225," ",BD_COMERCIAL!$L225),'Curva Forward'!$B$5:$B$13,0),MATCH(GE$4,'Curva Forward'!$C$4:$AN$4,0))),DG225)</f>
        <v>0</v>
      </c>
      <c r="GF225" s="200">
        <f>AT225*AT$2*IF($FC225="V",1,-1)*IF($Q225="Fixo",(DH225-INDEX('Curva Forward'!$C$5:$AN$13,MATCH(CONCATENATE(BD_COMERCIAL!$K225," ",BD_COMERCIAL!$L225),'Curva Forward'!$B$5:$B$13,0),MATCH(GF$4,'Curva Forward'!$C$4:$AN$4,0))),DH225)</f>
        <v>0</v>
      </c>
      <c r="GG225" s="200">
        <f>AU225*AU$2*IF($FC225="V",1,-1)*IF($Q225="Fixo",(DI225-INDEX('Curva Forward'!$C$5:$AN$13,MATCH(CONCATENATE(BD_COMERCIAL!$K225," ",BD_COMERCIAL!$L225),'Curva Forward'!$B$5:$B$13,0),MATCH(GG$4,'Curva Forward'!$C$4:$AN$4,0))),DI225)</f>
        <v>0</v>
      </c>
      <c r="GH225" s="200">
        <f>AV225*AV$2*IF($FC225="V",1,-1)*IF($Q225="Fixo",(DJ225-INDEX('Curva Forward'!$C$5:$AN$13,MATCH(CONCATENATE(BD_COMERCIAL!$K225," ",BD_COMERCIAL!$L225),'Curva Forward'!$B$5:$B$13,0),MATCH(GH$4,'Curva Forward'!$C$4:$AN$4,0))),DJ225)</f>
        <v>0</v>
      </c>
      <c r="GI225" s="200">
        <f>AW225*AW$2*IF($FC225="V",1,-1)*IF($Q225="Fixo",(DK225-INDEX('Curva Forward'!$C$5:$AN$13,MATCH(CONCATENATE(BD_COMERCIAL!$K225," ",BD_COMERCIAL!$L225),'Curva Forward'!$B$5:$B$13,0),MATCH(GI$4,'Curva Forward'!$C$4:$AN$4,0))),DK225)</f>
        <v>0</v>
      </c>
      <c r="GJ225" s="200">
        <f>AX225*AX$2*IF($FC225="V",1,-1)*IF($Q225="Fixo",(DL225-INDEX('Curva Forward'!$C$5:$AN$13,MATCH(CONCATENATE(BD_COMERCIAL!$K225," ",BD_COMERCIAL!$L225),'Curva Forward'!$B$5:$B$13,0),MATCH(GJ$4,'Curva Forward'!$C$4:$AN$4,0))),DL225)</f>
        <v>0</v>
      </c>
      <c r="GK225" s="200">
        <f>AY225*AY$2*IF($FC225="V",1,-1)*IF($Q225="Fixo",(DM225-INDEX('Curva Forward'!$C$5:$AN$13,MATCH(CONCATENATE(BD_COMERCIAL!$K225," ",BD_COMERCIAL!$L225),'Curva Forward'!$B$5:$B$13,0),MATCH(GK$4,'Curva Forward'!$C$4:$AN$4,0))),DM225)</f>
        <v>0</v>
      </c>
      <c r="GL225" s="200">
        <f>IF(EZ225="",0,CL225*CL$2*IF($FC225="V",1,-1)*IF($Q225="Fixo",(EZ225-INDEX('Curva Forward'!$C$5:$AN$13,MATCH(CONCATENATE(BD_COMERCIAL!$K225," ",BD_COMERCIAL!$L225),'Curva Forward'!$B$5:$B$13,0),MATCH(GL$4,'Curva Forward'!$C$4:$AN$4,0))),EZ225))</f>
        <v>0</v>
      </c>
      <c r="GM225" s="200">
        <f>IF(FA225="",0,CM225*CM$2*IF($FC225="V",1,-1)*IF($Q225="Fixo",(FA225-INDEX('Curva Forward'!$C$5:$AN$13,MATCH(CONCATENATE(BD_COMERCIAL!$K225," ",BD_COMERCIAL!$L225),'Curva Forward'!$B$5:$B$13,0),MATCH(GM$4,'Curva Forward'!$C$4:$AN$4,0))),FA225))</f>
        <v>0</v>
      </c>
      <c r="GN225" s="200">
        <f>IF(FB225="",0,CN225*CN$2*IF($FC225="V",1,-1)*IF($Q225="Fixo",(FB225-INDEX('Curva Forward'!$C$5:$AN$13,MATCH(CONCATENATE(BD_COMERCIAL!$K225," ",BD_COMERCIAL!$L225),'Curva Forward'!$B$5:$B$13,0),MATCH(GN$4,'Curva Forward'!$C$4:$AN$4,0))),FB225))</f>
        <v>0</v>
      </c>
      <c r="GO225" s="201">
        <f t="shared" ca="1" si="78"/>
        <v>0</v>
      </c>
      <c r="GP225" s="201">
        <f t="shared" ca="1" si="79"/>
        <v>0</v>
      </c>
    </row>
    <row r="226" spans="1:198" s="117" customFormat="1" x14ac:dyDescent="0.25">
      <c r="A226" s="6"/>
      <c r="B226" s="7" t="s">
        <v>577</v>
      </c>
      <c r="C226" s="8">
        <v>44589</v>
      </c>
      <c r="D226" s="9" t="s">
        <v>124</v>
      </c>
      <c r="E226" s="9" t="s">
        <v>125</v>
      </c>
      <c r="F226" s="113">
        <v>3780401000108</v>
      </c>
      <c r="G226" s="10" t="s">
        <v>215</v>
      </c>
      <c r="H226" s="113">
        <v>15732189000184</v>
      </c>
      <c r="I226" s="9" t="s">
        <v>126</v>
      </c>
      <c r="J226" s="166" t="s">
        <v>555</v>
      </c>
      <c r="K226" s="10" t="s">
        <v>127</v>
      </c>
      <c r="L226" s="84" t="s">
        <v>22</v>
      </c>
      <c r="M226" s="11">
        <v>44682</v>
      </c>
      <c r="N226" s="12">
        <v>44712</v>
      </c>
      <c r="O226" s="10">
        <v>1</v>
      </c>
      <c r="P226" s="84">
        <v>108</v>
      </c>
      <c r="Q226" s="84" t="s">
        <v>128</v>
      </c>
      <c r="R226" s="10" t="s">
        <v>129</v>
      </c>
      <c r="S226" s="14" t="s">
        <v>135</v>
      </c>
      <c r="T226" s="11"/>
      <c r="U226" s="12"/>
      <c r="V226" s="257" t="str">
        <f ca="1">IF(U226="","",
IF(U226="NA","",
IFERROR(VLOOKUP(EOMONTH(M226,-2)+1,IPCA!$A:$B,2,0),
VLOOKUP(EOMONTH(TODAY(),-2)+1,IPCA!$A:$B,2,0))/
VLOOKUP(EOMONTH(U226,-2)+1,IPCA!$A:$B,2,0)*
P226))</f>
        <v/>
      </c>
      <c r="W226" s="84"/>
      <c r="X226" s="13" t="s">
        <v>6</v>
      </c>
      <c r="Y226" s="166"/>
      <c r="Z226" s="107"/>
      <c r="AA226" s="108"/>
      <c r="AB226" s="15"/>
      <c r="AC226"/>
      <c r="AD226"/>
      <c r="AE226"/>
      <c r="AF226">
        <v>1</v>
      </c>
      <c r="AG226"/>
      <c r="AH226"/>
      <c r="AI226"/>
      <c r="AJ226"/>
      <c r="AK226"/>
      <c r="AL226"/>
      <c r="AM226" s="6"/>
      <c r="AN226" s="15"/>
      <c r="AO226"/>
      <c r="AP226"/>
      <c r="AQ226"/>
      <c r="AR226"/>
      <c r="AS226"/>
      <c r="AT226"/>
      <c r="AU226"/>
      <c r="AV226"/>
      <c r="AW226"/>
      <c r="AX226"/>
      <c r="AY226" s="6"/>
      <c r="AZ226" s="15"/>
      <c r="BA226"/>
      <c r="BB226"/>
      <c r="BC226"/>
      <c r="BD226"/>
      <c r="BE226"/>
      <c r="BF226"/>
      <c r="BG226"/>
      <c r="BH226"/>
      <c r="BI226"/>
      <c r="BJ226"/>
      <c r="BK226" s="6"/>
      <c r="BL226" s="15"/>
      <c r="BM226"/>
      <c r="BN226"/>
      <c r="BO226"/>
      <c r="BP226"/>
      <c r="BQ226"/>
      <c r="BR226"/>
      <c r="BS226"/>
      <c r="BT226"/>
      <c r="BU226"/>
      <c r="BV226"/>
      <c r="BW226" s="6"/>
      <c r="BX226" s="15"/>
      <c r="BY226"/>
      <c r="BZ226"/>
      <c r="CA226"/>
      <c r="CB226"/>
      <c r="CC226"/>
      <c r="CD226"/>
      <c r="CE226"/>
      <c r="CF226"/>
      <c r="CG226"/>
      <c r="CH226"/>
      <c r="CI226" s="6"/>
      <c r="CJ226" s="16">
        <f t="shared" si="63"/>
        <v>8.4931506849315067E-2</v>
      </c>
      <c r="CK226" s="16" t="str">
        <f t="shared" si="64"/>
        <v/>
      </c>
      <c r="CL226" s="16" t="str">
        <f t="shared" si="65"/>
        <v/>
      </c>
      <c r="CM226" s="16" t="str">
        <f t="shared" si="66"/>
        <v/>
      </c>
      <c r="CN226" s="16" t="str">
        <f t="shared" si="67"/>
        <v/>
      </c>
      <c r="CO226" s="18"/>
      <c r="CP226" s="15"/>
      <c r="CQ226"/>
      <c r="CR226"/>
      <c r="CS226"/>
      <c r="CT226">
        <v>108</v>
      </c>
      <c r="CU226"/>
      <c r="CV226"/>
      <c r="CW226"/>
      <c r="CX226"/>
      <c r="CY226"/>
      <c r="CZ226"/>
      <c r="DA226" s="6"/>
      <c r="DB226" s="15"/>
      <c r="DC226"/>
      <c r="DD226"/>
      <c r="DE226"/>
      <c r="DF226"/>
      <c r="DG226"/>
      <c r="DH226"/>
      <c r="DI226"/>
      <c r="DJ226"/>
      <c r="DK226"/>
      <c r="DL226"/>
      <c r="DM226" s="6"/>
      <c r="DN226" s="15"/>
      <c r="DO226"/>
      <c r="DP226"/>
      <c r="DQ226"/>
      <c r="DR226"/>
      <c r="DS226"/>
      <c r="DT226"/>
      <c r="DU226"/>
      <c r="DV226"/>
      <c r="DW226"/>
      <c r="DX226"/>
      <c r="DY226" s="6"/>
      <c r="DZ226" s="15"/>
      <c r="EA226"/>
      <c r="EB226"/>
      <c r="EC226"/>
      <c r="ED226"/>
      <c r="EE226"/>
      <c r="EF226"/>
      <c r="EG226"/>
      <c r="EH226"/>
      <c r="EI226"/>
      <c r="EJ226"/>
      <c r="EK226" s="6"/>
      <c r="EL226" s="15"/>
      <c r="EM226"/>
      <c r="EN226"/>
      <c r="EO226"/>
      <c r="EP226"/>
      <c r="EQ226"/>
      <c r="ER226"/>
      <c r="ES226"/>
      <c r="ET226"/>
      <c r="EU226"/>
      <c r="EV226"/>
      <c r="EW226" s="6"/>
      <c r="EX226" s="16">
        <f t="shared" si="68"/>
        <v>9.1726027397260275</v>
      </c>
      <c r="EY226" s="16" t="str">
        <f t="shared" si="69"/>
        <v/>
      </c>
      <c r="EZ226" s="16" t="str">
        <f t="shared" si="70"/>
        <v/>
      </c>
      <c r="FA226" s="16" t="str">
        <f t="shared" si="71"/>
        <v/>
      </c>
      <c r="FB226" s="160" t="str">
        <f t="shared" si="72"/>
        <v/>
      </c>
      <c r="FC226" t="s">
        <v>204</v>
      </c>
      <c r="FD226" s="20" t="s">
        <v>126</v>
      </c>
      <c r="FF226" s="209" t="s">
        <v>206</v>
      </c>
      <c r="FH226" s="284">
        <f t="shared" ca="1" si="73"/>
        <v>0</v>
      </c>
      <c r="FI226" s="208">
        <f t="shared" si="74"/>
        <v>1</v>
      </c>
      <c r="FJ226"/>
      <c r="FK226" t="str">
        <f t="shared" si="75"/>
        <v>INFINITY TRADING COMERCIALIZADORA DE ENERGIA LTDA</v>
      </c>
      <c r="FL226" s="201">
        <f t="shared" ca="1" si="76"/>
        <v>38688</v>
      </c>
      <c r="FM226" s="201">
        <f t="shared" ca="1" si="77"/>
        <v>0</v>
      </c>
      <c r="FN226" s="200">
        <f>AB226*AB$2*IF($FC226="V",1,-1)*IF($Q226="Fixo",(CP226-INDEX('Curva Forward'!$C$5:$AN$13,MATCH(CONCATENATE(BD_COMERCIAL!$K226," ",BD_COMERCIAL!$L226),'Curva Forward'!$B$5:$B$13,0),MATCH(FN$4,'Curva Forward'!$C$4:$AN$4,0))),CP226)</f>
        <v>0</v>
      </c>
      <c r="FO226" s="200">
        <f>AC226*AC$2*IF($FC226="V",1,-1)*IF($Q226="Fixo",(CQ226-INDEX('Curva Forward'!$C$5:$AN$13,MATCH(CONCATENATE(BD_COMERCIAL!$K226," ",BD_COMERCIAL!$L226),'Curva Forward'!$B$5:$B$13,0),MATCH(FO$4,'Curva Forward'!$C$4:$AN$4,0))),CQ226)</f>
        <v>0</v>
      </c>
      <c r="FP226" s="200">
        <f>AD226*AD$2*IF($FC226="V",1,-1)*IF($Q226="Fixo",(CR226-INDEX('Curva Forward'!$C$5:$AN$13,MATCH(CONCATENATE(BD_COMERCIAL!$K226," ",BD_COMERCIAL!$L226),'Curva Forward'!$B$5:$B$13,0),MATCH(FP$4,'Curva Forward'!$C$4:$AN$4,0))),CR226)</f>
        <v>0</v>
      </c>
      <c r="FQ226" s="200">
        <f>AE226*AE$2*IF($FC226="V",1,-1)*IF($Q226="Fixo",(CS226-INDEX('Curva Forward'!$C$5:$AN$13,MATCH(CONCATENATE(BD_COMERCIAL!$K226," ",BD_COMERCIAL!$L226),'Curva Forward'!$B$5:$B$13,0),MATCH(FQ$4,'Curva Forward'!$C$4:$AN$4,0))),CS226)</f>
        <v>0</v>
      </c>
      <c r="FR226" s="200">
        <f>AF226*AF$2*IF($FC226="V",1,-1)*IF($Q226="Fixo",(CT226-INDEX('Curva Forward'!$C$5:$AN$13,MATCH(CONCATENATE(BD_COMERCIAL!$K226," ",BD_COMERCIAL!$L226),'Curva Forward'!$B$5:$B$13,0),MATCH(FR$4,'Curva Forward'!$C$4:$AN$4,0))),CT226)</f>
        <v>38688</v>
      </c>
      <c r="FS226" s="200">
        <f>AG226*AG$2*IF($FC226="V",1,-1)*IF($Q226="Fixo",(CU226-INDEX('Curva Forward'!$C$5:$AN$13,MATCH(CONCATENATE(BD_COMERCIAL!$K226," ",BD_COMERCIAL!$L226),'Curva Forward'!$B$5:$B$13,0),MATCH(FS$4,'Curva Forward'!$C$4:$AN$4,0))),CU226)</f>
        <v>0</v>
      </c>
      <c r="FT226" s="200">
        <f>AH226*AH$2*IF($FC226="V",1,-1)*IF($Q226="Fixo",(CV226-INDEX('Curva Forward'!$C$5:$AN$13,MATCH(CONCATENATE(BD_COMERCIAL!$K226," ",BD_COMERCIAL!$L226),'Curva Forward'!$B$5:$B$13,0),MATCH(FT$4,'Curva Forward'!$C$4:$AN$4,0))),CV226)</f>
        <v>0</v>
      </c>
      <c r="FU226" s="200">
        <f>AI226*AI$2*IF($FC226="V",1,-1)*IF($Q226="Fixo",(CW226-INDEX('Curva Forward'!$C$5:$AN$13,MATCH(CONCATENATE(BD_COMERCIAL!$K226," ",BD_COMERCIAL!$L226),'Curva Forward'!$B$5:$B$13,0),MATCH(FU$4,'Curva Forward'!$C$4:$AN$4,0))),CW226)</f>
        <v>0</v>
      </c>
      <c r="FV226" s="200">
        <f>AJ226*AJ$2*IF($FC226="V",1,-1)*IF($Q226="Fixo",(CX226-INDEX('Curva Forward'!$C$5:$AN$13,MATCH(CONCATENATE(BD_COMERCIAL!$K226," ",BD_COMERCIAL!$L226),'Curva Forward'!$B$5:$B$13,0),MATCH(FV$4,'Curva Forward'!$C$4:$AN$4,0))),CX226)</f>
        <v>0</v>
      </c>
      <c r="FW226" s="200">
        <f>AK226*AK$2*IF($FC226="V",1,-1)*IF($Q226="Fixo",(CY226-INDEX('Curva Forward'!$C$5:$AN$13,MATCH(CONCATENATE(BD_COMERCIAL!$K226," ",BD_COMERCIAL!$L226),'Curva Forward'!$B$5:$B$13,0),MATCH(FW$4,'Curva Forward'!$C$4:$AN$4,0))),CY226)</f>
        <v>0</v>
      </c>
      <c r="FX226" s="200">
        <f>AL226*AL$2*IF($FC226="V",1,-1)*IF($Q226="Fixo",(CZ226-INDEX('Curva Forward'!$C$5:$AN$13,MATCH(CONCATENATE(BD_COMERCIAL!$K226," ",BD_COMERCIAL!$L226),'Curva Forward'!$B$5:$B$13,0),MATCH(FX$4,'Curva Forward'!$C$4:$AN$4,0))),CZ226)</f>
        <v>0</v>
      </c>
      <c r="FY226" s="200">
        <f>AM226*AM$2*IF($FC226="V",1,-1)*IF($Q226="Fixo",(DA226-INDEX('Curva Forward'!$C$5:$AN$13,MATCH(CONCATENATE(BD_COMERCIAL!$K226," ",BD_COMERCIAL!$L226),'Curva Forward'!$B$5:$B$13,0),MATCH(FY$4,'Curva Forward'!$C$4:$AN$4,0))),DA226)</f>
        <v>0</v>
      </c>
      <c r="FZ226" s="200">
        <f>AN226*AN$2*IF($FC226="V",1,-1)*IF($Q226="Fixo",(DB226-INDEX('Curva Forward'!$C$5:$AN$13,MATCH(CONCATENATE(BD_COMERCIAL!$K226," ",BD_COMERCIAL!$L226),'Curva Forward'!$B$5:$B$13,0),MATCH(FZ$4,'Curva Forward'!$C$4:$AN$4,0))),DB226)</f>
        <v>0</v>
      </c>
      <c r="GA226" s="200">
        <f>AO226*AO$2*IF($FC226="V",1,-1)*IF($Q226="Fixo",(DC226-INDEX('Curva Forward'!$C$5:$AN$13,MATCH(CONCATENATE(BD_COMERCIAL!$K226," ",BD_COMERCIAL!$L226),'Curva Forward'!$B$5:$B$13,0),MATCH(GA$4,'Curva Forward'!$C$4:$AN$4,0))),DC226)</f>
        <v>0</v>
      </c>
      <c r="GB226" s="200">
        <f>AP226*AP$2*IF($FC226="V",1,-1)*IF($Q226="Fixo",(DD226-INDEX('Curva Forward'!$C$5:$AN$13,MATCH(CONCATENATE(BD_COMERCIAL!$K226," ",BD_COMERCIAL!$L226),'Curva Forward'!$B$5:$B$13,0),MATCH(GB$4,'Curva Forward'!$C$4:$AN$4,0))),DD226)</f>
        <v>0</v>
      </c>
      <c r="GC226" s="200">
        <f>AQ226*AQ$2*IF($FC226="V",1,-1)*IF($Q226="Fixo",(DE226-INDEX('Curva Forward'!$C$5:$AN$13,MATCH(CONCATENATE(BD_COMERCIAL!$K226," ",BD_COMERCIAL!$L226),'Curva Forward'!$B$5:$B$13,0),MATCH(GC$4,'Curva Forward'!$C$4:$AN$4,0))),DE226)</f>
        <v>0</v>
      </c>
      <c r="GD226" s="200">
        <f>AR226*AR$2*IF($FC226="V",1,-1)*IF($Q226="Fixo",(DF226-INDEX('Curva Forward'!$C$5:$AN$13,MATCH(CONCATENATE(BD_COMERCIAL!$K226," ",BD_COMERCIAL!$L226),'Curva Forward'!$B$5:$B$13,0),MATCH(GD$4,'Curva Forward'!$C$4:$AN$4,0))),DF226)</f>
        <v>0</v>
      </c>
      <c r="GE226" s="200">
        <f>AS226*AS$2*IF($FC226="V",1,-1)*IF($Q226="Fixo",(DG226-INDEX('Curva Forward'!$C$5:$AN$13,MATCH(CONCATENATE(BD_COMERCIAL!$K226," ",BD_COMERCIAL!$L226),'Curva Forward'!$B$5:$B$13,0),MATCH(GE$4,'Curva Forward'!$C$4:$AN$4,0))),DG226)</f>
        <v>0</v>
      </c>
      <c r="GF226" s="200">
        <f>AT226*AT$2*IF($FC226="V",1,-1)*IF($Q226="Fixo",(DH226-INDEX('Curva Forward'!$C$5:$AN$13,MATCH(CONCATENATE(BD_COMERCIAL!$K226," ",BD_COMERCIAL!$L226),'Curva Forward'!$B$5:$B$13,0),MATCH(GF$4,'Curva Forward'!$C$4:$AN$4,0))),DH226)</f>
        <v>0</v>
      </c>
      <c r="GG226" s="200">
        <f>AU226*AU$2*IF($FC226="V",1,-1)*IF($Q226="Fixo",(DI226-INDEX('Curva Forward'!$C$5:$AN$13,MATCH(CONCATENATE(BD_COMERCIAL!$K226," ",BD_COMERCIAL!$L226),'Curva Forward'!$B$5:$B$13,0),MATCH(GG$4,'Curva Forward'!$C$4:$AN$4,0))),DI226)</f>
        <v>0</v>
      </c>
      <c r="GH226" s="200">
        <f>AV226*AV$2*IF($FC226="V",1,-1)*IF($Q226="Fixo",(DJ226-INDEX('Curva Forward'!$C$5:$AN$13,MATCH(CONCATENATE(BD_COMERCIAL!$K226," ",BD_COMERCIAL!$L226),'Curva Forward'!$B$5:$B$13,0),MATCH(GH$4,'Curva Forward'!$C$4:$AN$4,0))),DJ226)</f>
        <v>0</v>
      </c>
      <c r="GI226" s="200">
        <f>AW226*AW$2*IF($FC226="V",1,-1)*IF($Q226="Fixo",(DK226-INDEX('Curva Forward'!$C$5:$AN$13,MATCH(CONCATENATE(BD_COMERCIAL!$K226," ",BD_COMERCIAL!$L226),'Curva Forward'!$B$5:$B$13,0),MATCH(GI$4,'Curva Forward'!$C$4:$AN$4,0))),DK226)</f>
        <v>0</v>
      </c>
      <c r="GJ226" s="200">
        <f>AX226*AX$2*IF($FC226="V",1,-1)*IF($Q226="Fixo",(DL226-INDEX('Curva Forward'!$C$5:$AN$13,MATCH(CONCATENATE(BD_COMERCIAL!$K226," ",BD_COMERCIAL!$L226),'Curva Forward'!$B$5:$B$13,0),MATCH(GJ$4,'Curva Forward'!$C$4:$AN$4,0))),DL226)</f>
        <v>0</v>
      </c>
      <c r="GK226" s="200">
        <f>AY226*AY$2*IF($FC226="V",1,-1)*IF($Q226="Fixo",(DM226-INDEX('Curva Forward'!$C$5:$AN$13,MATCH(CONCATENATE(BD_COMERCIAL!$K226," ",BD_COMERCIAL!$L226),'Curva Forward'!$B$5:$B$13,0),MATCH(GK$4,'Curva Forward'!$C$4:$AN$4,0))),DM226)</f>
        <v>0</v>
      </c>
      <c r="GL226" s="200">
        <f>IF(EZ226="",0,CL226*CL$2*IF($FC226="V",1,-1)*IF($Q226="Fixo",(EZ226-INDEX('Curva Forward'!$C$5:$AN$13,MATCH(CONCATENATE(BD_COMERCIAL!$K226," ",BD_COMERCIAL!$L226),'Curva Forward'!$B$5:$B$13,0),MATCH(GL$4,'Curva Forward'!$C$4:$AN$4,0))),EZ226))</f>
        <v>0</v>
      </c>
      <c r="GM226" s="200">
        <f>IF(FA226="",0,CM226*CM$2*IF($FC226="V",1,-1)*IF($Q226="Fixo",(FA226-INDEX('Curva Forward'!$C$5:$AN$13,MATCH(CONCATENATE(BD_COMERCIAL!$K226," ",BD_COMERCIAL!$L226),'Curva Forward'!$B$5:$B$13,0),MATCH(GM$4,'Curva Forward'!$C$4:$AN$4,0))),FA226))</f>
        <v>0</v>
      </c>
      <c r="GN226" s="200">
        <f>IF(FB226="",0,CN226*CN$2*IF($FC226="V",1,-1)*IF($Q226="Fixo",(FB226-INDEX('Curva Forward'!$C$5:$AN$13,MATCH(CONCATENATE(BD_COMERCIAL!$K226," ",BD_COMERCIAL!$L226),'Curva Forward'!$B$5:$B$13,0),MATCH(GN$4,'Curva Forward'!$C$4:$AN$4,0))),FB226))</f>
        <v>0</v>
      </c>
      <c r="GO226" s="201">
        <f t="shared" ca="1" si="78"/>
        <v>0</v>
      </c>
      <c r="GP226" s="201">
        <f t="shared" ca="1" si="79"/>
        <v>0</v>
      </c>
    </row>
    <row r="227" spans="1:198" s="117" customFormat="1" x14ac:dyDescent="0.25">
      <c r="A227" s="6"/>
      <c r="B227" s="7" t="s">
        <v>578</v>
      </c>
      <c r="C227" s="8">
        <v>44589</v>
      </c>
      <c r="D227" s="9" t="s">
        <v>124</v>
      </c>
      <c r="E227" s="9" t="s">
        <v>125</v>
      </c>
      <c r="F227" s="113">
        <v>3780401000108</v>
      </c>
      <c r="G227" s="10" t="s">
        <v>219</v>
      </c>
      <c r="H227" s="113">
        <v>17386017000121</v>
      </c>
      <c r="I227" s="9" t="s">
        <v>126</v>
      </c>
      <c r="J227" s="166" t="s">
        <v>555</v>
      </c>
      <c r="K227" s="10" t="s">
        <v>127</v>
      </c>
      <c r="L227" s="84" t="s">
        <v>22</v>
      </c>
      <c r="M227" s="11">
        <v>44621</v>
      </c>
      <c r="N227" s="12">
        <v>44651</v>
      </c>
      <c r="O227" s="10">
        <v>1</v>
      </c>
      <c r="P227" s="84">
        <v>84</v>
      </c>
      <c r="Q227" s="84" t="s">
        <v>128</v>
      </c>
      <c r="R227" s="10" t="s">
        <v>129</v>
      </c>
      <c r="S227" s="14" t="s">
        <v>135</v>
      </c>
      <c r="T227" s="11"/>
      <c r="U227" s="12"/>
      <c r="V227" s="257" t="str">
        <f ca="1">IF(U227="","",
IF(U227="NA","",
IFERROR(VLOOKUP(EOMONTH(M227,-2)+1,IPCA!$A:$B,2,0),
VLOOKUP(EOMONTH(TODAY(),-2)+1,IPCA!$A:$B,2,0))/
VLOOKUP(EOMONTH(U227,-2)+1,IPCA!$A:$B,2,0)*
P227))</f>
        <v/>
      </c>
      <c r="W227" s="84"/>
      <c r="X227" s="13" t="s">
        <v>133</v>
      </c>
      <c r="Y227" s="166"/>
      <c r="Z227" s="107"/>
      <c r="AA227" s="108"/>
      <c r="AB227" s="15"/>
      <c r="AC227"/>
      <c r="AD227">
        <v>1</v>
      </c>
      <c r="AE227"/>
      <c r="AF227"/>
      <c r="AG227"/>
      <c r="AH227"/>
      <c r="AI227"/>
      <c r="AJ227"/>
      <c r="AK227"/>
      <c r="AL227"/>
      <c r="AM227" s="6"/>
      <c r="AN227" s="15"/>
      <c r="AO227"/>
      <c r="AP227"/>
      <c r="AQ227"/>
      <c r="AR227"/>
      <c r="AS227"/>
      <c r="AT227"/>
      <c r="AU227"/>
      <c r="AV227"/>
      <c r="AW227"/>
      <c r="AX227"/>
      <c r="AY227" s="6"/>
      <c r="AZ227" s="15"/>
      <c r="BA227"/>
      <c r="BB227"/>
      <c r="BC227"/>
      <c r="BD227"/>
      <c r="BE227"/>
      <c r="BF227"/>
      <c r="BG227"/>
      <c r="BH227"/>
      <c r="BI227"/>
      <c r="BJ227"/>
      <c r="BK227" s="6"/>
      <c r="BL227" s="15"/>
      <c r="BM227"/>
      <c r="BN227"/>
      <c r="BO227"/>
      <c r="BP227"/>
      <c r="BQ227"/>
      <c r="BR227"/>
      <c r="BS227"/>
      <c r="BT227"/>
      <c r="BU227"/>
      <c r="BV227"/>
      <c r="BW227" s="6"/>
      <c r="BX227" s="15"/>
      <c r="BY227"/>
      <c r="BZ227"/>
      <c r="CA227"/>
      <c r="CB227"/>
      <c r="CC227"/>
      <c r="CD227"/>
      <c r="CE227"/>
      <c r="CF227"/>
      <c r="CG227"/>
      <c r="CH227"/>
      <c r="CI227" s="6"/>
      <c r="CJ227" s="16">
        <f t="shared" si="63"/>
        <v>8.4931506849315067E-2</v>
      </c>
      <c r="CK227" s="16" t="str">
        <f t="shared" si="64"/>
        <v/>
      </c>
      <c r="CL227" s="16" t="str">
        <f t="shared" si="65"/>
        <v/>
      </c>
      <c r="CM227" s="16" t="str">
        <f t="shared" si="66"/>
        <v/>
      </c>
      <c r="CN227" s="16" t="str">
        <f t="shared" si="67"/>
        <v/>
      </c>
      <c r="CO227" s="18"/>
      <c r="CP227" s="15"/>
      <c r="CQ227"/>
      <c r="CR227">
        <v>84</v>
      </c>
      <c r="CS227"/>
      <c r="CT227"/>
      <c r="CU227"/>
      <c r="CV227"/>
      <c r="CW227"/>
      <c r="CX227"/>
      <c r="CY227"/>
      <c r="CZ227"/>
      <c r="DA227" s="6"/>
      <c r="DB227" s="15"/>
      <c r="DC227"/>
      <c r="DD227"/>
      <c r="DE227"/>
      <c r="DF227"/>
      <c r="DG227"/>
      <c r="DH227"/>
      <c r="DI227"/>
      <c r="DJ227"/>
      <c r="DK227"/>
      <c r="DL227"/>
      <c r="DM227" s="6"/>
      <c r="DN227" s="15"/>
      <c r="DO227"/>
      <c r="DP227"/>
      <c r="DQ227"/>
      <c r="DR227"/>
      <c r="DS227"/>
      <c r="DT227"/>
      <c r="DU227"/>
      <c r="DV227"/>
      <c r="DW227"/>
      <c r="DX227"/>
      <c r="DY227" s="6"/>
      <c r="DZ227" s="15"/>
      <c r="EA227"/>
      <c r="EB227"/>
      <c r="EC227"/>
      <c r="ED227"/>
      <c r="EE227"/>
      <c r="EF227"/>
      <c r="EG227"/>
      <c r="EH227"/>
      <c r="EI227"/>
      <c r="EJ227"/>
      <c r="EK227" s="6"/>
      <c r="EL227" s="15"/>
      <c r="EM227"/>
      <c r="EN227"/>
      <c r="EO227"/>
      <c r="EP227"/>
      <c r="EQ227"/>
      <c r="ER227"/>
      <c r="ES227"/>
      <c r="ET227"/>
      <c r="EU227"/>
      <c r="EV227"/>
      <c r="EW227" s="6"/>
      <c r="EX227" s="16">
        <f t="shared" si="68"/>
        <v>7.1342465753424653</v>
      </c>
      <c r="EY227" s="16" t="str">
        <f t="shared" si="69"/>
        <v/>
      </c>
      <c r="EZ227" s="16" t="str">
        <f t="shared" si="70"/>
        <v/>
      </c>
      <c r="FA227" s="16" t="str">
        <f t="shared" si="71"/>
        <v/>
      </c>
      <c r="FB227" s="160" t="str">
        <f t="shared" si="72"/>
        <v/>
      </c>
      <c r="FC227" t="s">
        <v>204</v>
      </c>
      <c r="FD227" s="20" t="s">
        <v>126</v>
      </c>
      <c r="FF227" s="209" t="s">
        <v>206</v>
      </c>
      <c r="FH227" s="284">
        <f t="shared" ca="1" si="73"/>
        <v>0</v>
      </c>
      <c r="FI227" s="208">
        <f t="shared" si="74"/>
        <v>1</v>
      </c>
      <c r="FJ227"/>
      <c r="FK227" t="str">
        <f t="shared" si="75"/>
        <v>Zeta Comercializadora de Energia S.A</v>
      </c>
      <c r="FL227" s="201">
        <f t="shared" ca="1" si="76"/>
        <v>20088</v>
      </c>
      <c r="FM227" s="201">
        <f t="shared" ca="1" si="77"/>
        <v>0</v>
      </c>
      <c r="FN227" s="200">
        <f>AB227*AB$2*IF($FC227="V",1,-1)*IF($Q227="Fixo",(CP227-INDEX('Curva Forward'!$C$5:$AN$13,MATCH(CONCATENATE(BD_COMERCIAL!$K227," ",BD_COMERCIAL!$L227),'Curva Forward'!$B$5:$B$13,0),MATCH(FN$4,'Curva Forward'!$C$4:$AN$4,0))),CP227)</f>
        <v>0</v>
      </c>
      <c r="FO227" s="200">
        <f>AC227*AC$2*IF($FC227="V",1,-1)*IF($Q227="Fixo",(CQ227-INDEX('Curva Forward'!$C$5:$AN$13,MATCH(CONCATENATE(BD_COMERCIAL!$K227," ",BD_COMERCIAL!$L227),'Curva Forward'!$B$5:$B$13,0),MATCH(FO$4,'Curva Forward'!$C$4:$AN$4,0))),CQ227)</f>
        <v>0</v>
      </c>
      <c r="FP227" s="200">
        <f>AD227*AD$2*IF($FC227="V",1,-1)*IF($Q227="Fixo",(CR227-INDEX('Curva Forward'!$C$5:$AN$13,MATCH(CONCATENATE(BD_COMERCIAL!$K227," ",BD_COMERCIAL!$L227),'Curva Forward'!$B$5:$B$13,0),MATCH(FP$4,'Curva Forward'!$C$4:$AN$4,0))),CR227)</f>
        <v>20088</v>
      </c>
      <c r="FQ227" s="200">
        <f>AE227*AE$2*IF($FC227="V",1,-1)*IF($Q227="Fixo",(CS227-INDEX('Curva Forward'!$C$5:$AN$13,MATCH(CONCATENATE(BD_COMERCIAL!$K227," ",BD_COMERCIAL!$L227),'Curva Forward'!$B$5:$B$13,0),MATCH(FQ$4,'Curva Forward'!$C$4:$AN$4,0))),CS227)</f>
        <v>0</v>
      </c>
      <c r="FR227" s="200">
        <f>AF227*AF$2*IF($FC227="V",1,-1)*IF($Q227="Fixo",(CT227-INDEX('Curva Forward'!$C$5:$AN$13,MATCH(CONCATENATE(BD_COMERCIAL!$K227," ",BD_COMERCIAL!$L227),'Curva Forward'!$B$5:$B$13,0),MATCH(FR$4,'Curva Forward'!$C$4:$AN$4,0))),CT227)</f>
        <v>0</v>
      </c>
      <c r="FS227" s="200">
        <f>AG227*AG$2*IF($FC227="V",1,-1)*IF($Q227="Fixo",(CU227-INDEX('Curva Forward'!$C$5:$AN$13,MATCH(CONCATENATE(BD_COMERCIAL!$K227," ",BD_COMERCIAL!$L227),'Curva Forward'!$B$5:$B$13,0),MATCH(FS$4,'Curva Forward'!$C$4:$AN$4,0))),CU227)</f>
        <v>0</v>
      </c>
      <c r="FT227" s="200">
        <f>AH227*AH$2*IF($FC227="V",1,-1)*IF($Q227="Fixo",(CV227-INDEX('Curva Forward'!$C$5:$AN$13,MATCH(CONCATENATE(BD_COMERCIAL!$K227," ",BD_COMERCIAL!$L227),'Curva Forward'!$B$5:$B$13,0),MATCH(FT$4,'Curva Forward'!$C$4:$AN$4,0))),CV227)</f>
        <v>0</v>
      </c>
      <c r="FU227" s="200">
        <f>AI227*AI$2*IF($FC227="V",1,-1)*IF($Q227="Fixo",(CW227-INDEX('Curva Forward'!$C$5:$AN$13,MATCH(CONCATENATE(BD_COMERCIAL!$K227," ",BD_COMERCIAL!$L227),'Curva Forward'!$B$5:$B$13,0),MATCH(FU$4,'Curva Forward'!$C$4:$AN$4,0))),CW227)</f>
        <v>0</v>
      </c>
      <c r="FV227" s="200">
        <f>AJ227*AJ$2*IF($FC227="V",1,-1)*IF($Q227="Fixo",(CX227-INDEX('Curva Forward'!$C$5:$AN$13,MATCH(CONCATENATE(BD_COMERCIAL!$K227," ",BD_COMERCIAL!$L227),'Curva Forward'!$B$5:$B$13,0),MATCH(FV$4,'Curva Forward'!$C$4:$AN$4,0))),CX227)</f>
        <v>0</v>
      </c>
      <c r="FW227" s="200">
        <f>AK227*AK$2*IF($FC227="V",1,-1)*IF($Q227="Fixo",(CY227-INDEX('Curva Forward'!$C$5:$AN$13,MATCH(CONCATENATE(BD_COMERCIAL!$K227," ",BD_COMERCIAL!$L227),'Curva Forward'!$B$5:$B$13,0),MATCH(FW$4,'Curva Forward'!$C$4:$AN$4,0))),CY227)</f>
        <v>0</v>
      </c>
      <c r="FX227" s="200">
        <f>AL227*AL$2*IF($FC227="V",1,-1)*IF($Q227="Fixo",(CZ227-INDEX('Curva Forward'!$C$5:$AN$13,MATCH(CONCATENATE(BD_COMERCIAL!$K227," ",BD_COMERCIAL!$L227),'Curva Forward'!$B$5:$B$13,0),MATCH(FX$4,'Curva Forward'!$C$4:$AN$4,0))),CZ227)</f>
        <v>0</v>
      </c>
      <c r="FY227" s="200">
        <f>AM227*AM$2*IF($FC227="V",1,-1)*IF($Q227="Fixo",(DA227-INDEX('Curva Forward'!$C$5:$AN$13,MATCH(CONCATENATE(BD_COMERCIAL!$K227," ",BD_COMERCIAL!$L227),'Curva Forward'!$B$5:$B$13,0),MATCH(FY$4,'Curva Forward'!$C$4:$AN$4,0))),DA227)</f>
        <v>0</v>
      </c>
      <c r="FZ227" s="200">
        <f>AN227*AN$2*IF($FC227="V",1,-1)*IF($Q227="Fixo",(DB227-INDEX('Curva Forward'!$C$5:$AN$13,MATCH(CONCATENATE(BD_COMERCIAL!$K227," ",BD_COMERCIAL!$L227),'Curva Forward'!$B$5:$B$13,0),MATCH(FZ$4,'Curva Forward'!$C$4:$AN$4,0))),DB227)</f>
        <v>0</v>
      </c>
      <c r="GA227" s="200">
        <f>AO227*AO$2*IF($FC227="V",1,-1)*IF($Q227="Fixo",(DC227-INDEX('Curva Forward'!$C$5:$AN$13,MATCH(CONCATENATE(BD_COMERCIAL!$K227," ",BD_COMERCIAL!$L227),'Curva Forward'!$B$5:$B$13,0),MATCH(GA$4,'Curva Forward'!$C$4:$AN$4,0))),DC227)</f>
        <v>0</v>
      </c>
      <c r="GB227" s="200">
        <f>AP227*AP$2*IF($FC227="V",1,-1)*IF($Q227="Fixo",(DD227-INDEX('Curva Forward'!$C$5:$AN$13,MATCH(CONCATENATE(BD_COMERCIAL!$K227," ",BD_COMERCIAL!$L227),'Curva Forward'!$B$5:$B$13,0),MATCH(GB$4,'Curva Forward'!$C$4:$AN$4,0))),DD227)</f>
        <v>0</v>
      </c>
      <c r="GC227" s="200">
        <f>AQ227*AQ$2*IF($FC227="V",1,-1)*IF($Q227="Fixo",(DE227-INDEX('Curva Forward'!$C$5:$AN$13,MATCH(CONCATENATE(BD_COMERCIAL!$K227," ",BD_COMERCIAL!$L227),'Curva Forward'!$B$5:$B$13,0),MATCH(GC$4,'Curva Forward'!$C$4:$AN$4,0))),DE227)</f>
        <v>0</v>
      </c>
      <c r="GD227" s="200">
        <f>AR227*AR$2*IF($FC227="V",1,-1)*IF($Q227="Fixo",(DF227-INDEX('Curva Forward'!$C$5:$AN$13,MATCH(CONCATENATE(BD_COMERCIAL!$K227," ",BD_COMERCIAL!$L227),'Curva Forward'!$B$5:$B$13,0),MATCH(GD$4,'Curva Forward'!$C$4:$AN$4,0))),DF227)</f>
        <v>0</v>
      </c>
      <c r="GE227" s="200">
        <f>AS227*AS$2*IF($FC227="V",1,-1)*IF($Q227="Fixo",(DG227-INDEX('Curva Forward'!$C$5:$AN$13,MATCH(CONCATENATE(BD_COMERCIAL!$K227," ",BD_COMERCIAL!$L227),'Curva Forward'!$B$5:$B$13,0),MATCH(GE$4,'Curva Forward'!$C$4:$AN$4,0))),DG227)</f>
        <v>0</v>
      </c>
      <c r="GF227" s="200">
        <f>AT227*AT$2*IF($FC227="V",1,-1)*IF($Q227="Fixo",(DH227-INDEX('Curva Forward'!$C$5:$AN$13,MATCH(CONCATENATE(BD_COMERCIAL!$K227," ",BD_COMERCIAL!$L227),'Curva Forward'!$B$5:$B$13,0),MATCH(GF$4,'Curva Forward'!$C$4:$AN$4,0))),DH227)</f>
        <v>0</v>
      </c>
      <c r="GG227" s="200">
        <f>AU227*AU$2*IF($FC227="V",1,-1)*IF($Q227="Fixo",(DI227-INDEX('Curva Forward'!$C$5:$AN$13,MATCH(CONCATENATE(BD_COMERCIAL!$K227," ",BD_COMERCIAL!$L227),'Curva Forward'!$B$5:$B$13,0),MATCH(GG$4,'Curva Forward'!$C$4:$AN$4,0))),DI227)</f>
        <v>0</v>
      </c>
      <c r="GH227" s="200">
        <f>AV227*AV$2*IF($FC227="V",1,-1)*IF($Q227="Fixo",(DJ227-INDEX('Curva Forward'!$C$5:$AN$13,MATCH(CONCATENATE(BD_COMERCIAL!$K227," ",BD_COMERCIAL!$L227),'Curva Forward'!$B$5:$B$13,0),MATCH(GH$4,'Curva Forward'!$C$4:$AN$4,0))),DJ227)</f>
        <v>0</v>
      </c>
      <c r="GI227" s="200">
        <f>AW227*AW$2*IF($FC227="V",1,-1)*IF($Q227="Fixo",(DK227-INDEX('Curva Forward'!$C$5:$AN$13,MATCH(CONCATENATE(BD_COMERCIAL!$K227," ",BD_COMERCIAL!$L227),'Curva Forward'!$B$5:$B$13,0),MATCH(GI$4,'Curva Forward'!$C$4:$AN$4,0))),DK227)</f>
        <v>0</v>
      </c>
      <c r="GJ227" s="200">
        <f>AX227*AX$2*IF($FC227="V",1,-1)*IF($Q227="Fixo",(DL227-INDEX('Curva Forward'!$C$5:$AN$13,MATCH(CONCATENATE(BD_COMERCIAL!$K227," ",BD_COMERCIAL!$L227),'Curva Forward'!$B$5:$B$13,0),MATCH(GJ$4,'Curva Forward'!$C$4:$AN$4,0))),DL227)</f>
        <v>0</v>
      </c>
      <c r="GK227" s="200">
        <f>AY227*AY$2*IF($FC227="V",1,-1)*IF($Q227="Fixo",(DM227-INDEX('Curva Forward'!$C$5:$AN$13,MATCH(CONCATENATE(BD_COMERCIAL!$K227," ",BD_COMERCIAL!$L227),'Curva Forward'!$B$5:$B$13,0),MATCH(GK$4,'Curva Forward'!$C$4:$AN$4,0))),DM227)</f>
        <v>0</v>
      </c>
      <c r="GL227" s="200">
        <f>IF(EZ227="",0,CL227*CL$2*IF($FC227="V",1,-1)*IF($Q227="Fixo",(EZ227-INDEX('Curva Forward'!$C$5:$AN$13,MATCH(CONCATENATE(BD_COMERCIAL!$K227," ",BD_COMERCIAL!$L227),'Curva Forward'!$B$5:$B$13,0),MATCH(GL$4,'Curva Forward'!$C$4:$AN$4,0))),EZ227))</f>
        <v>0</v>
      </c>
      <c r="GM227" s="200">
        <f>IF(FA227="",0,CM227*CM$2*IF($FC227="V",1,-1)*IF($Q227="Fixo",(FA227-INDEX('Curva Forward'!$C$5:$AN$13,MATCH(CONCATENATE(BD_COMERCIAL!$K227," ",BD_COMERCIAL!$L227),'Curva Forward'!$B$5:$B$13,0),MATCH(GM$4,'Curva Forward'!$C$4:$AN$4,0))),FA227))</f>
        <v>0</v>
      </c>
      <c r="GN227" s="200">
        <f>IF(FB227="",0,CN227*CN$2*IF($FC227="V",1,-1)*IF($Q227="Fixo",(FB227-INDEX('Curva Forward'!$C$5:$AN$13,MATCH(CONCATENATE(BD_COMERCIAL!$K227," ",BD_COMERCIAL!$L227),'Curva Forward'!$B$5:$B$13,0),MATCH(GN$4,'Curva Forward'!$C$4:$AN$4,0))),FB227))</f>
        <v>0</v>
      </c>
      <c r="GO227" s="201">
        <f t="shared" ca="1" si="78"/>
        <v>0</v>
      </c>
      <c r="GP227" s="201">
        <f t="shared" ca="1" si="79"/>
        <v>0</v>
      </c>
    </row>
    <row r="228" spans="1:198" s="117" customFormat="1" x14ac:dyDescent="0.25">
      <c r="A228" s="6"/>
      <c r="B228" s="7" t="s">
        <v>579</v>
      </c>
      <c r="C228" s="8">
        <v>44589</v>
      </c>
      <c r="D228" s="9" t="s">
        <v>124</v>
      </c>
      <c r="E228" s="9" t="s">
        <v>125</v>
      </c>
      <c r="F228" s="113">
        <v>3780401000108</v>
      </c>
      <c r="G228" s="10" t="s">
        <v>219</v>
      </c>
      <c r="H228" s="113">
        <v>17386017000121</v>
      </c>
      <c r="I228" s="9" t="s">
        <v>126</v>
      </c>
      <c r="J228" s="166" t="s">
        <v>555</v>
      </c>
      <c r="K228" s="10" t="s">
        <v>127</v>
      </c>
      <c r="L228" s="84" t="s">
        <v>22</v>
      </c>
      <c r="M228" s="11">
        <v>44621</v>
      </c>
      <c r="N228" s="12">
        <v>44651</v>
      </c>
      <c r="O228" s="10">
        <v>4</v>
      </c>
      <c r="P228" s="84">
        <v>84</v>
      </c>
      <c r="Q228" s="84" t="s">
        <v>128</v>
      </c>
      <c r="R228" s="10" t="s">
        <v>129</v>
      </c>
      <c r="S228" s="14" t="s">
        <v>135</v>
      </c>
      <c r="T228" s="11"/>
      <c r="U228" s="12"/>
      <c r="V228" s="257" t="str">
        <f ca="1">IF(U228="","",
IF(U228="NA","",
IFERROR(VLOOKUP(EOMONTH(M228,-2)+1,IPCA!$A:$B,2,0),
VLOOKUP(EOMONTH(TODAY(),-2)+1,IPCA!$A:$B,2,0))/
VLOOKUP(EOMONTH(U228,-2)+1,IPCA!$A:$B,2,0)*
P228))</f>
        <v/>
      </c>
      <c r="W228" s="84"/>
      <c r="X228" s="13" t="s">
        <v>133</v>
      </c>
      <c r="Y228" s="166"/>
      <c r="Z228" s="107"/>
      <c r="AA228" s="108"/>
      <c r="AB228" s="15"/>
      <c r="AC228"/>
      <c r="AD228">
        <v>4</v>
      </c>
      <c r="AE228"/>
      <c r="AF228"/>
      <c r="AG228"/>
      <c r="AH228"/>
      <c r="AI228"/>
      <c r="AJ228"/>
      <c r="AK228"/>
      <c r="AL228"/>
      <c r="AM228" s="6"/>
      <c r="AN228" s="15"/>
      <c r="AO228"/>
      <c r="AP228"/>
      <c r="AQ228"/>
      <c r="AR228"/>
      <c r="AS228"/>
      <c r="AT228"/>
      <c r="AU228"/>
      <c r="AV228"/>
      <c r="AW228"/>
      <c r="AX228"/>
      <c r="AY228" s="6"/>
      <c r="AZ228" s="15"/>
      <c r="BA228"/>
      <c r="BB228"/>
      <c r="BC228"/>
      <c r="BD228"/>
      <c r="BE228"/>
      <c r="BF228"/>
      <c r="BG228"/>
      <c r="BH228"/>
      <c r="BI228"/>
      <c r="BJ228"/>
      <c r="BK228" s="6"/>
      <c r="BL228" s="15"/>
      <c r="BM228"/>
      <c r="BN228"/>
      <c r="BO228"/>
      <c r="BP228"/>
      <c r="BQ228"/>
      <c r="BR228"/>
      <c r="BS228"/>
      <c r="BT228"/>
      <c r="BU228"/>
      <c r="BV228"/>
      <c r="BW228" s="6"/>
      <c r="BX228" s="15"/>
      <c r="BY228"/>
      <c r="BZ228"/>
      <c r="CA228"/>
      <c r="CB228"/>
      <c r="CC228"/>
      <c r="CD228"/>
      <c r="CE228"/>
      <c r="CF228"/>
      <c r="CG228"/>
      <c r="CH228"/>
      <c r="CI228" s="6"/>
      <c r="CJ228" s="16">
        <f t="shared" si="63"/>
        <v>0.33972602739726027</v>
      </c>
      <c r="CK228" s="16" t="str">
        <f t="shared" si="64"/>
        <v/>
      </c>
      <c r="CL228" s="16" t="str">
        <f t="shared" si="65"/>
        <v/>
      </c>
      <c r="CM228" s="16" t="str">
        <f t="shared" si="66"/>
        <v/>
      </c>
      <c r="CN228" s="16" t="str">
        <f t="shared" si="67"/>
        <v/>
      </c>
      <c r="CO228" s="18"/>
      <c r="CP228" s="15"/>
      <c r="CQ228"/>
      <c r="CR228">
        <v>84</v>
      </c>
      <c r="CS228"/>
      <c r="CT228"/>
      <c r="CU228"/>
      <c r="CV228"/>
      <c r="CW228"/>
      <c r="CX228"/>
      <c r="CY228"/>
      <c r="CZ228"/>
      <c r="DA228" s="6"/>
      <c r="DB228" s="15"/>
      <c r="DC228"/>
      <c r="DD228"/>
      <c r="DE228"/>
      <c r="DF228"/>
      <c r="DG228"/>
      <c r="DH228"/>
      <c r="DI228"/>
      <c r="DJ228"/>
      <c r="DK228"/>
      <c r="DL228"/>
      <c r="DM228" s="6"/>
      <c r="DN228" s="15"/>
      <c r="DO228"/>
      <c r="DP228"/>
      <c r="DQ228"/>
      <c r="DR228"/>
      <c r="DS228"/>
      <c r="DT228"/>
      <c r="DU228"/>
      <c r="DV228"/>
      <c r="DW228"/>
      <c r="DX228"/>
      <c r="DY228" s="6"/>
      <c r="DZ228" s="15"/>
      <c r="EA228"/>
      <c r="EB228"/>
      <c r="EC228"/>
      <c r="ED228"/>
      <c r="EE228"/>
      <c r="EF228"/>
      <c r="EG228"/>
      <c r="EH228"/>
      <c r="EI228"/>
      <c r="EJ228"/>
      <c r="EK228" s="6"/>
      <c r="EL228" s="15"/>
      <c r="EM228"/>
      <c r="EN228"/>
      <c r="EO228"/>
      <c r="EP228"/>
      <c r="EQ228"/>
      <c r="ER228"/>
      <c r="ES228"/>
      <c r="ET228"/>
      <c r="EU228"/>
      <c r="EV228"/>
      <c r="EW228" s="6"/>
      <c r="EX228" s="16">
        <f t="shared" si="68"/>
        <v>7.1342465753424653</v>
      </c>
      <c r="EY228" s="16" t="str">
        <f t="shared" si="69"/>
        <v/>
      </c>
      <c r="EZ228" s="16" t="str">
        <f t="shared" si="70"/>
        <v/>
      </c>
      <c r="FA228" s="16" t="str">
        <f t="shared" si="71"/>
        <v/>
      </c>
      <c r="FB228" s="160" t="str">
        <f t="shared" si="72"/>
        <v/>
      </c>
      <c r="FC228" t="s">
        <v>204</v>
      </c>
      <c r="FD228" s="20" t="s">
        <v>126</v>
      </c>
      <c r="FF228" s="209" t="s">
        <v>206</v>
      </c>
      <c r="FH228" s="284">
        <f t="shared" ca="1" si="73"/>
        <v>0</v>
      </c>
      <c r="FI228" s="208">
        <f t="shared" si="74"/>
        <v>1</v>
      </c>
      <c r="FJ228"/>
      <c r="FK228" t="str">
        <f t="shared" si="75"/>
        <v>Zeta Comercializadora de Energia S.A</v>
      </c>
      <c r="FL228" s="201">
        <f t="shared" ca="1" si="76"/>
        <v>80352</v>
      </c>
      <c r="FM228" s="201">
        <f t="shared" ca="1" si="77"/>
        <v>0</v>
      </c>
      <c r="FN228" s="200">
        <f>AB228*AB$2*IF($FC228="V",1,-1)*IF($Q228="Fixo",(CP228-INDEX('Curva Forward'!$C$5:$AN$13,MATCH(CONCATENATE(BD_COMERCIAL!$K228," ",BD_COMERCIAL!$L228),'Curva Forward'!$B$5:$B$13,0),MATCH(FN$4,'Curva Forward'!$C$4:$AN$4,0))),CP228)</f>
        <v>0</v>
      </c>
      <c r="FO228" s="200">
        <f>AC228*AC$2*IF($FC228="V",1,-1)*IF($Q228="Fixo",(CQ228-INDEX('Curva Forward'!$C$5:$AN$13,MATCH(CONCATENATE(BD_COMERCIAL!$K228," ",BD_COMERCIAL!$L228),'Curva Forward'!$B$5:$B$13,0),MATCH(FO$4,'Curva Forward'!$C$4:$AN$4,0))),CQ228)</f>
        <v>0</v>
      </c>
      <c r="FP228" s="200">
        <f>AD228*AD$2*IF($FC228="V",1,-1)*IF($Q228="Fixo",(CR228-INDEX('Curva Forward'!$C$5:$AN$13,MATCH(CONCATENATE(BD_COMERCIAL!$K228," ",BD_COMERCIAL!$L228),'Curva Forward'!$B$5:$B$13,0),MATCH(FP$4,'Curva Forward'!$C$4:$AN$4,0))),CR228)</f>
        <v>80352</v>
      </c>
      <c r="FQ228" s="200">
        <f>AE228*AE$2*IF($FC228="V",1,-1)*IF($Q228="Fixo",(CS228-INDEX('Curva Forward'!$C$5:$AN$13,MATCH(CONCATENATE(BD_COMERCIAL!$K228," ",BD_COMERCIAL!$L228),'Curva Forward'!$B$5:$B$13,0),MATCH(FQ$4,'Curva Forward'!$C$4:$AN$4,0))),CS228)</f>
        <v>0</v>
      </c>
      <c r="FR228" s="200">
        <f>AF228*AF$2*IF($FC228="V",1,-1)*IF($Q228="Fixo",(CT228-INDEX('Curva Forward'!$C$5:$AN$13,MATCH(CONCATENATE(BD_COMERCIAL!$K228," ",BD_COMERCIAL!$L228),'Curva Forward'!$B$5:$B$13,0),MATCH(FR$4,'Curva Forward'!$C$4:$AN$4,0))),CT228)</f>
        <v>0</v>
      </c>
      <c r="FS228" s="200">
        <f>AG228*AG$2*IF($FC228="V",1,-1)*IF($Q228="Fixo",(CU228-INDEX('Curva Forward'!$C$5:$AN$13,MATCH(CONCATENATE(BD_COMERCIAL!$K228," ",BD_COMERCIAL!$L228),'Curva Forward'!$B$5:$B$13,0),MATCH(FS$4,'Curva Forward'!$C$4:$AN$4,0))),CU228)</f>
        <v>0</v>
      </c>
      <c r="FT228" s="200">
        <f>AH228*AH$2*IF($FC228="V",1,-1)*IF($Q228="Fixo",(CV228-INDEX('Curva Forward'!$C$5:$AN$13,MATCH(CONCATENATE(BD_COMERCIAL!$K228," ",BD_COMERCIAL!$L228),'Curva Forward'!$B$5:$B$13,0),MATCH(FT$4,'Curva Forward'!$C$4:$AN$4,0))),CV228)</f>
        <v>0</v>
      </c>
      <c r="FU228" s="200">
        <f>AI228*AI$2*IF($FC228="V",1,-1)*IF($Q228="Fixo",(CW228-INDEX('Curva Forward'!$C$5:$AN$13,MATCH(CONCATENATE(BD_COMERCIAL!$K228," ",BD_COMERCIAL!$L228),'Curva Forward'!$B$5:$B$13,0),MATCH(FU$4,'Curva Forward'!$C$4:$AN$4,0))),CW228)</f>
        <v>0</v>
      </c>
      <c r="FV228" s="200">
        <f>AJ228*AJ$2*IF($FC228="V",1,-1)*IF($Q228="Fixo",(CX228-INDEX('Curva Forward'!$C$5:$AN$13,MATCH(CONCATENATE(BD_COMERCIAL!$K228," ",BD_COMERCIAL!$L228),'Curva Forward'!$B$5:$B$13,0),MATCH(FV$4,'Curva Forward'!$C$4:$AN$4,0))),CX228)</f>
        <v>0</v>
      </c>
      <c r="FW228" s="200">
        <f>AK228*AK$2*IF($FC228="V",1,-1)*IF($Q228="Fixo",(CY228-INDEX('Curva Forward'!$C$5:$AN$13,MATCH(CONCATENATE(BD_COMERCIAL!$K228," ",BD_COMERCIAL!$L228),'Curva Forward'!$B$5:$B$13,0),MATCH(FW$4,'Curva Forward'!$C$4:$AN$4,0))),CY228)</f>
        <v>0</v>
      </c>
      <c r="FX228" s="200">
        <f>AL228*AL$2*IF($FC228="V",1,-1)*IF($Q228="Fixo",(CZ228-INDEX('Curva Forward'!$C$5:$AN$13,MATCH(CONCATENATE(BD_COMERCIAL!$K228," ",BD_COMERCIAL!$L228),'Curva Forward'!$B$5:$B$13,0),MATCH(FX$4,'Curva Forward'!$C$4:$AN$4,0))),CZ228)</f>
        <v>0</v>
      </c>
      <c r="FY228" s="200">
        <f>AM228*AM$2*IF($FC228="V",1,-1)*IF($Q228="Fixo",(DA228-INDEX('Curva Forward'!$C$5:$AN$13,MATCH(CONCATENATE(BD_COMERCIAL!$K228," ",BD_COMERCIAL!$L228),'Curva Forward'!$B$5:$B$13,0),MATCH(FY$4,'Curva Forward'!$C$4:$AN$4,0))),DA228)</f>
        <v>0</v>
      </c>
      <c r="FZ228" s="200">
        <f>AN228*AN$2*IF($FC228="V",1,-1)*IF($Q228="Fixo",(DB228-INDEX('Curva Forward'!$C$5:$AN$13,MATCH(CONCATENATE(BD_COMERCIAL!$K228," ",BD_COMERCIAL!$L228),'Curva Forward'!$B$5:$B$13,0),MATCH(FZ$4,'Curva Forward'!$C$4:$AN$4,0))),DB228)</f>
        <v>0</v>
      </c>
      <c r="GA228" s="200">
        <f>AO228*AO$2*IF($FC228="V",1,-1)*IF($Q228="Fixo",(DC228-INDEX('Curva Forward'!$C$5:$AN$13,MATCH(CONCATENATE(BD_COMERCIAL!$K228," ",BD_COMERCIAL!$L228),'Curva Forward'!$B$5:$B$13,0),MATCH(GA$4,'Curva Forward'!$C$4:$AN$4,0))),DC228)</f>
        <v>0</v>
      </c>
      <c r="GB228" s="200">
        <f>AP228*AP$2*IF($FC228="V",1,-1)*IF($Q228="Fixo",(DD228-INDEX('Curva Forward'!$C$5:$AN$13,MATCH(CONCATENATE(BD_COMERCIAL!$K228," ",BD_COMERCIAL!$L228),'Curva Forward'!$B$5:$B$13,0),MATCH(GB$4,'Curva Forward'!$C$4:$AN$4,0))),DD228)</f>
        <v>0</v>
      </c>
      <c r="GC228" s="200">
        <f>AQ228*AQ$2*IF($FC228="V",1,-1)*IF($Q228="Fixo",(DE228-INDEX('Curva Forward'!$C$5:$AN$13,MATCH(CONCATENATE(BD_COMERCIAL!$K228," ",BD_COMERCIAL!$L228),'Curva Forward'!$B$5:$B$13,0),MATCH(GC$4,'Curva Forward'!$C$4:$AN$4,0))),DE228)</f>
        <v>0</v>
      </c>
      <c r="GD228" s="200">
        <f>AR228*AR$2*IF($FC228="V",1,-1)*IF($Q228="Fixo",(DF228-INDEX('Curva Forward'!$C$5:$AN$13,MATCH(CONCATENATE(BD_COMERCIAL!$K228," ",BD_COMERCIAL!$L228),'Curva Forward'!$B$5:$B$13,0),MATCH(GD$4,'Curva Forward'!$C$4:$AN$4,0))),DF228)</f>
        <v>0</v>
      </c>
      <c r="GE228" s="200">
        <f>AS228*AS$2*IF($FC228="V",1,-1)*IF($Q228="Fixo",(DG228-INDEX('Curva Forward'!$C$5:$AN$13,MATCH(CONCATENATE(BD_COMERCIAL!$K228," ",BD_COMERCIAL!$L228),'Curva Forward'!$B$5:$B$13,0),MATCH(GE$4,'Curva Forward'!$C$4:$AN$4,0))),DG228)</f>
        <v>0</v>
      </c>
      <c r="GF228" s="200">
        <f>AT228*AT$2*IF($FC228="V",1,-1)*IF($Q228="Fixo",(DH228-INDEX('Curva Forward'!$C$5:$AN$13,MATCH(CONCATENATE(BD_COMERCIAL!$K228," ",BD_COMERCIAL!$L228),'Curva Forward'!$B$5:$B$13,0),MATCH(GF$4,'Curva Forward'!$C$4:$AN$4,0))),DH228)</f>
        <v>0</v>
      </c>
      <c r="GG228" s="200">
        <f>AU228*AU$2*IF($FC228="V",1,-1)*IF($Q228="Fixo",(DI228-INDEX('Curva Forward'!$C$5:$AN$13,MATCH(CONCATENATE(BD_COMERCIAL!$K228," ",BD_COMERCIAL!$L228),'Curva Forward'!$B$5:$B$13,0),MATCH(GG$4,'Curva Forward'!$C$4:$AN$4,0))),DI228)</f>
        <v>0</v>
      </c>
      <c r="GH228" s="200">
        <f>AV228*AV$2*IF($FC228="V",1,-1)*IF($Q228="Fixo",(DJ228-INDEX('Curva Forward'!$C$5:$AN$13,MATCH(CONCATENATE(BD_COMERCIAL!$K228," ",BD_COMERCIAL!$L228),'Curva Forward'!$B$5:$B$13,0),MATCH(GH$4,'Curva Forward'!$C$4:$AN$4,0))),DJ228)</f>
        <v>0</v>
      </c>
      <c r="GI228" s="200">
        <f>AW228*AW$2*IF($FC228="V",1,-1)*IF($Q228="Fixo",(DK228-INDEX('Curva Forward'!$C$5:$AN$13,MATCH(CONCATENATE(BD_COMERCIAL!$K228," ",BD_COMERCIAL!$L228),'Curva Forward'!$B$5:$B$13,0),MATCH(GI$4,'Curva Forward'!$C$4:$AN$4,0))),DK228)</f>
        <v>0</v>
      </c>
      <c r="GJ228" s="200">
        <f>AX228*AX$2*IF($FC228="V",1,-1)*IF($Q228="Fixo",(DL228-INDEX('Curva Forward'!$C$5:$AN$13,MATCH(CONCATENATE(BD_COMERCIAL!$K228," ",BD_COMERCIAL!$L228),'Curva Forward'!$B$5:$B$13,0),MATCH(GJ$4,'Curva Forward'!$C$4:$AN$4,0))),DL228)</f>
        <v>0</v>
      </c>
      <c r="GK228" s="200">
        <f>AY228*AY$2*IF($FC228="V",1,-1)*IF($Q228="Fixo",(DM228-INDEX('Curva Forward'!$C$5:$AN$13,MATCH(CONCATENATE(BD_COMERCIAL!$K228," ",BD_COMERCIAL!$L228),'Curva Forward'!$B$5:$B$13,0),MATCH(GK$4,'Curva Forward'!$C$4:$AN$4,0))),DM228)</f>
        <v>0</v>
      </c>
      <c r="GL228" s="200">
        <f>IF(EZ228="",0,CL228*CL$2*IF($FC228="V",1,-1)*IF($Q228="Fixo",(EZ228-INDEX('Curva Forward'!$C$5:$AN$13,MATCH(CONCATENATE(BD_COMERCIAL!$K228," ",BD_COMERCIAL!$L228),'Curva Forward'!$B$5:$B$13,0),MATCH(GL$4,'Curva Forward'!$C$4:$AN$4,0))),EZ228))</f>
        <v>0</v>
      </c>
      <c r="GM228" s="200">
        <f>IF(FA228="",0,CM228*CM$2*IF($FC228="V",1,-1)*IF($Q228="Fixo",(FA228-INDEX('Curva Forward'!$C$5:$AN$13,MATCH(CONCATENATE(BD_COMERCIAL!$K228," ",BD_COMERCIAL!$L228),'Curva Forward'!$B$5:$B$13,0),MATCH(GM$4,'Curva Forward'!$C$4:$AN$4,0))),FA228))</f>
        <v>0</v>
      </c>
      <c r="GN228" s="200">
        <f>IF(FB228="",0,CN228*CN$2*IF($FC228="V",1,-1)*IF($Q228="Fixo",(FB228-INDEX('Curva Forward'!$C$5:$AN$13,MATCH(CONCATENATE(BD_COMERCIAL!$K228," ",BD_COMERCIAL!$L228),'Curva Forward'!$B$5:$B$13,0),MATCH(GN$4,'Curva Forward'!$C$4:$AN$4,0))),FB228))</f>
        <v>0</v>
      </c>
      <c r="GO228" s="201">
        <f t="shared" ca="1" si="78"/>
        <v>0</v>
      </c>
      <c r="GP228" s="201">
        <f t="shared" ca="1" si="79"/>
        <v>0</v>
      </c>
    </row>
    <row r="229" spans="1:198" s="117" customFormat="1" x14ac:dyDescent="0.25">
      <c r="A229" s="6"/>
      <c r="B229" s="7" t="s">
        <v>580</v>
      </c>
      <c r="C229" s="8">
        <v>44589</v>
      </c>
      <c r="D229" s="9" t="s">
        <v>124</v>
      </c>
      <c r="E229" s="9" t="s">
        <v>125</v>
      </c>
      <c r="F229" s="113">
        <v>3780401000108</v>
      </c>
      <c r="G229" s="10" t="s">
        <v>144</v>
      </c>
      <c r="H229" s="113">
        <v>13777004000122</v>
      </c>
      <c r="I229" s="9" t="s">
        <v>126</v>
      </c>
      <c r="J229" s="166" t="s">
        <v>555</v>
      </c>
      <c r="K229" s="10" t="s">
        <v>127</v>
      </c>
      <c r="L229" s="84" t="s">
        <v>22</v>
      </c>
      <c r="M229" s="11">
        <v>44682</v>
      </c>
      <c r="N229" s="12">
        <v>44712</v>
      </c>
      <c r="O229" s="10">
        <v>5</v>
      </c>
      <c r="P229" s="84">
        <v>105</v>
      </c>
      <c r="Q229" s="84" t="s">
        <v>128</v>
      </c>
      <c r="R229" s="10" t="s">
        <v>129</v>
      </c>
      <c r="S229" s="14" t="s">
        <v>135</v>
      </c>
      <c r="T229" s="11"/>
      <c r="U229" s="12"/>
      <c r="V229" s="257" t="str">
        <f ca="1">IF(U229="","",
IF(U229="NA","",
IFERROR(VLOOKUP(EOMONTH(M229,-2)+1,IPCA!$A:$B,2,0),
VLOOKUP(EOMONTH(TODAY(),-2)+1,IPCA!$A:$B,2,0))/
VLOOKUP(EOMONTH(U229,-2)+1,IPCA!$A:$B,2,0)*
P229))</f>
        <v/>
      </c>
      <c r="W229" s="84"/>
      <c r="X229" s="13" t="s">
        <v>133</v>
      </c>
      <c r="Y229" s="166"/>
      <c r="Z229" s="107"/>
      <c r="AA229" s="108"/>
      <c r="AB229" s="15"/>
      <c r="AC229"/>
      <c r="AD229"/>
      <c r="AE229"/>
      <c r="AF229">
        <v>5</v>
      </c>
      <c r="AG229"/>
      <c r="AH229"/>
      <c r="AI229"/>
      <c r="AJ229"/>
      <c r="AK229"/>
      <c r="AL229"/>
      <c r="AM229" s="6"/>
      <c r="AN229" s="15"/>
      <c r="AO229"/>
      <c r="AP229"/>
      <c r="AQ229"/>
      <c r="AR229"/>
      <c r="AS229"/>
      <c r="AT229"/>
      <c r="AU229"/>
      <c r="AV229"/>
      <c r="AW229"/>
      <c r="AX229"/>
      <c r="AY229" s="6"/>
      <c r="AZ229" s="15"/>
      <c r="BA229"/>
      <c r="BB229"/>
      <c r="BC229"/>
      <c r="BD229"/>
      <c r="BE229"/>
      <c r="BF229"/>
      <c r="BG229"/>
      <c r="BH229"/>
      <c r="BI229"/>
      <c r="BJ229"/>
      <c r="BK229" s="6"/>
      <c r="BL229" s="15"/>
      <c r="BM229"/>
      <c r="BN229"/>
      <c r="BO229"/>
      <c r="BP229"/>
      <c r="BQ229"/>
      <c r="BR229"/>
      <c r="BS229"/>
      <c r="BT229"/>
      <c r="BU229"/>
      <c r="BV229"/>
      <c r="BW229" s="6"/>
      <c r="BX229" s="15"/>
      <c r="BY229"/>
      <c r="BZ229"/>
      <c r="CA229"/>
      <c r="CB229"/>
      <c r="CC229"/>
      <c r="CD229"/>
      <c r="CE229"/>
      <c r="CF229"/>
      <c r="CG229"/>
      <c r="CH229"/>
      <c r="CI229" s="6"/>
      <c r="CJ229" s="16">
        <f t="shared" si="63"/>
        <v>0.42465753424657532</v>
      </c>
      <c r="CK229" s="16" t="str">
        <f t="shared" si="64"/>
        <v/>
      </c>
      <c r="CL229" s="16" t="str">
        <f t="shared" si="65"/>
        <v/>
      </c>
      <c r="CM229" s="16" t="str">
        <f t="shared" si="66"/>
        <v/>
      </c>
      <c r="CN229" s="16" t="str">
        <f t="shared" si="67"/>
        <v/>
      </c>
      <c r="CO229" s="18"/>
      <c r="CP229" s="15"/>
      <c r="CQ229"/>
      <c r="CR229"/>
      <c r="CS229"/>
      <c r="CT229">
        <v>105</v>
      </c>
      <c r="CU229"/>
      <c r="CV229"/>
      <c r="CW229"/>
      <c r="CX229"/>
      <c r="CY229"/>
      <c r="CZ229"/>
      <c r="DA229" s="6"/>
      <c r="DB229" s="15"/>
      <c r="DC229"/>
      <c r="DD229"/>
      <c r="DE229"/>
      <c r="DF229"/>
      <c r="DG229"/>
      <c r="DH229"/>
      <c r="DI229"/>
      <c r="DJ229"/>
      <c r="DK229"/>
      <c r="DL229"/>
      <c r="DM229" s="6"/>
      <c r="DN229" s="15"/>
      <c r="DO229"/>
      <c r="DP229"/>
      <c r="DQ229"/>
      <c r="DR229"/>
      <c r="DS229"/>
      <c r="DT229"/>
      <c r="DU229"/>
      <c r="DV229"/>
      <c r="DW229"/>
      <c r="DX229"/>
      <c r="DY229" s="6"/>
      <c r="DZ229" s="15"/>
      <c r="EA229"/>
      <c r="EB229"/>
      <c r="EC229"/>
      <c r="ED229"/>
      <c r="EE229"/>
      <c r="EF229"/>
      <c r="EG229"/>
      <c r="EH229"/>
      <c r="EI229"/>
      <c r="EJ229"/>
      <c r="EK229" s="6"/>
      <c r="EL229" s="15"/>
      <c r="EM229"/>
      <c r="EN229"/>
      <c r="EO229"/>
      <c r="EP229"/>
      <c r="EQ229"/>
      <c r="ER229"/>
      <c r="ES229"/>
      <c r="ET229"/>
      <c r="EU229"/>
      <c r="EV229"/>
      <c r="EW229" s="6"/>
      <c r="EX229" s="16">
        <f t="shared" si="68"/>
        <v>8.9178082191780828</v>
      </c>
      <c r="EY229" s="16" t="str">
        <f t="shared" si="69"/>
        <v/>
      </c>
      <c r="EZ229" s="16" t="str">
        <f t="shared" si="70"/>
        <v/>
      </c>
      <c r="FA229" s="16" t="str">
        <f t="shared" si="71"/>
        <v/>
      </c>
      <c r="FB229" s="160" t="str">
        <f t="shared" si="72"/>
        <v/>
      </c>
      <c r="FC229" t="s">
        <v>204</v>
      </c>
      <c r="FD229" s="20" t="s">
        <v>126</v>
      </c>
      <c r="FF229" s="209" t="s">
        <v>206</v>
      </c>
      <c r="FH229" s="284">
        <f t="shared" ca="1" si="73"/>
        <v>0</v>
      </c>
      <c r="FI229" s="208">
        <f t="shared" si="74"/>
        <v>1</v>
      </c>
      <c r="FJ229"/>
      <c r="FK229" t="str">
        <f t="shared" si="75"/>
        <v>WX Energy Comercializadora de Energia Ltda</v>
      </c>
      <c r="FL229" s="201">
        <f t="shared" ca="1" si="76"/>
        <v>182280</v>
      </c>
      <c r="FM229" s="201">
        <f t="shared" ca="1" si="77"/>
        <v>0</v>
      </c>
      <c r="FN229" s="200">
        <f>AB229*AB$2*IF($FC229="V",1,-1)*IF($Q229="Fixo",(CP229-INDEX('Curva Forward'!$C$5:$AN$13,MATCH(CONCATENATE(BD_COMERCIAL!$K229," ",BD_COMERCIAL!$L229),'Curva Forward'!$B$5:$B$13,0),MATCH(FN$4,'Curva Forward'!$C$4:$AN$4,0))),CP229)</f>
        <v>0</v>
      </c>
      <c r="FO229" s="200">
        <f>AC229*AC$2*IF($FC229="V",1,-1)*IF($Q229="Fixo",(CQ229-INDEX('Curva Forward'!$C$5:$AN$13,MATCH(CONCATENATE(BD_COMERCIAL!$K229," ",BD_COMERCIAL!$L229),'Curva Forward'!$B$5:$B$13,0),MATCH(FO$4,'Curva Forward'!$C$4:$AN$4,0))),CQ229)</f>
        <v>0</v>
      </c>
      <c r="FP229" s="200">
        <f>AD229*AD$2*IF($FC229="V",1,-1)*IF($Q229="Fixo",(CR229-INDEX('Curva Forward'!$C$5:$AN$13,MATCH(CONCATENATE(BD_COMERCIAL!$K229," ",BD_COMERCIAL!$L229),'Curva Forward'!$B$5:$B$13,0),MATCH(FP$4,'Curva Forward'!$C$4:$AN$4,0))),CR229)</f>
        <v>0</v>
      </c>
      <c r="FQ229" s="200">
        <f>AE229*AE$2*IF($FC229="V",1,-1)*IF($Q229="Fixo",(CS229-INDEX('Curva Forward'!$C$5:$AN$13,MATCH(CONCATENATE(BD_COMERCIAL!$K229," ",BD_COMERCIAL!$L229),'Curva Forward'!$B$5:$B$13,0),MATCH(FQ$4,'Curva Forward'!$C$4:$AN$4,0))),CS229)</f>
        <v>0</v>
      </c>
      <c r="FR229" s="200">
        <f>AF229*AF$2*IF($FC229="V",1,-1)*IF($Q229="Fixo",(CT229-INDEX('Curva Forward'!$C$5:$AN$13,MATCH(CONCATENATE(BD_COMERCIAL!$K229," ",BD_COMERCIAL!$L229),'Curva Forward'!$B$5:$B$13,0),MATCH(FR$4,'Curva Forward'!$C$4:$AN$4,0))),CT229)</f>
        <v>182280</v>
      </c>
      <c r="FS229" s="200">
        <f>AG229*AG$2*IF($FC229="V",1,-1)*IF($Q229="Fixo",(CU229-INDEX('Curva Forward'!$C$5:$AN$13,MATCH(CONCATENATE(BD_COMERCIAL!$K229," ",BD_COMERCIAL!$L229),'Curva Forward'!$B$5:$B$13,0),MATCH(FS$4,'Curva Forward'!$C$4:$AN$4,0))),CU229)</f>
        <v>0</v>
      </c>
      <c r="FT229" s="200">
        <f>AH229*AH$2*IF($FC229="V",1,-1)*IF($Q229="Fixo",(CV229-INDEX('Curva Forward'!$C$5:$AN$13,MATCH(CONCATENATE(BD_COMERCIAL!$K229," ",BD_COMERCIAL!$L229),'Curva Forward'!$B$5:$B$13,0),MATCH(FT$4,'Curva Forward'!$C$4:$AN$4,0))),CV229)</f>
        <v>0</v>
      </c>
      <c r="FU229" s="200">
        <f>AI229*AI$2*IF($FC229="V",1,-1)*IF($Q229="Fixo",(CW229-INDEX('Curva Forward'!$C$5:$AN$13,MATCH(CONCATENATE(BD_COMERCIAL!$K229," ",BD_COMERCIAL!$L229),'Curva Forward'!$B$5:$B$13,0),MATCH(FU$4,'Curva Forward'!$C$4:$AN$4,0))),CW229)</f>
        <v>0</v>
      </c>
      <c r="FV229" s="200">
        <f>AJ229*AJ$2*IF($FC229="V",1,-1)*IF($Q229="Fixo",(CX229-INDEX('Curva Forward'!$C$5:$AN$13,MATCH(CONCATENATE(BD_COMERCIAL!$K229," ",BD_COMERCIAL!$L229),'Curva Forward'!$B$5:$B$13,0),MATCH(FV$4,'Curva Forward'!$C$4:$AN$4,0))),CX229)</f>
        <v>0</v>
      </c>
      <c r="FW229" s="200">
        <f>AK229*AK$2*IF($FC229="V",1,-1)*IF($Q229="Fixo",(CY229-INDEX('Curva Forward'!$C$5:$AN$13,MATCH(CONCATENATE(BD_COMERCIAL!$K229," ",BD_COMERCIAL!$L229),'Curva Forward'!$B$5:$B$13,0),MATCH(FW$4,'Curva Forward'!$C$4:$AN$4,0))),CY229)</f>
        <v>0</v>
      </c>
      <c r="FX229" s="200">
        <f>AL229*AL$2*IF($FC229="V",1,-1)*IF($Q229="Fixo",(CZ229-INDEX('Curva Forward'!$C$5:$AN$13,MATCH(CONCATENATE(BD_COMERCIAL!$K229," ",BD_COMERCIAL!$L229),'Curva Forward'!$B$5:$B$13,0),MATCH(FX$4,'Curva Forward'!$C$4:$AN$4,0))),CZ229)</f>
        <v>0</v>
      </c>
      <c r="FY229" s="200">
        <f>AM229*AM$2*IF($FC229="V",1,-1)*IF($Q229="Fixo",(DA229-INDEX('Curva Forward'!$C$5:$AN$13,MATCH(CONCATENATE(BD_COMERCIAL!$K229," ",BD_COMERCIAL!$L229),'Curva Forward'!$B$5:$B$13,0),MATCH(FY$4,'Curva Forward'!$C$4:$AN$4,0))),DA229)</f>
        <v>0</v>
      </c>
      <c r="FZ229" s="200">
        <f>AN229*AN$2*IF($FC229="V",1,-1)*IF($Q229="Fixo",(DB229-INDEX('Curva Forward'!$C$5:$AN$13,MATCH(CONCATENATE(BD_COMERCIAL!$K229," ",BD_COMERCIAL!$L229),'Curva Forward'!$B$5:$B$13,0),MATCH(FZ$4,'Curva Forward'!$C$4:$AN$4,0))),DB229)</f>
        <v>0</v>
      </c>
      <c r="GA229" s="200">
        <f>AO229*AO$2*IF($FC229="V",1,-1)*IF($Q229="Fixo",(DC229-INDEX('Curva Forward'!$C$5:$AN$13,MATCH(CONCATENATE(BD_COMERCIAL!$K229," ",BD_COMERCIAL!$L229),'Curva Forward'!$B$5:$B$13,0),MATCH(GA$4,'Curva Forward'!$C$4:$AN$4,0))),DC229)</f>
        <v>0</v>
      </c>
      <c r="GB229" s="200">
        <f>AP229*AP$2*IF($FC229="V",1,-1)*IF($Q229="Fixo",(DD229-INDEX('Curva Forward'!$C$5:$AN$13,MATCH(CONCATENATE(BD_COMERCIAL!$K229," ",BD_COMERCIAL!$L229),'Curva Forward'!$B$5:$B$13,0),MATCH(GB$4,'Curva Forward'!$C$4:$AN$4,0))),DD229)</f>
        <v>0</v>
      </c>
      <c r="GC229" s="200">
        <f>AQ229*AQ$2*IF($FC229="V",1,-1)*IF($Q229="Fixo",(DE229-INDEX('Curva Forward'!$C$5:$AN$13,MATCH(CONCATENATE(BD_COMERCIAL!$K229," ",BD_COMERCIAL!$L229),'Curva Forward'!$B$5:$B$13,0),MATCH(GC$4,'Curva Forward'!$C$4:$AN$4,0))),DE229)</f>
        <v>0</v>
      </c>
      <c r="GD229" s="200">
        <f>AR229*AR$2*IF($FC229="V",1,-1)*IF($Q229="Fixo",(DF229-INDEX('Curva Forward'!$C$5:$AN$13,MATCH(CONCATENATE(BD_COMERCIAL!$K229," ",BD_COMERCIAL!$L229),'Curva Forward'!$B$5:$B$13,0),MATCH(GD$4,'Curva Forward'!$C$4:$AN$4,0))),DF229)</f>
        <v>0</v>
      </c>
      <c r="GE229" s="200">
        <f>AS229*AS$2*IF($FC229="V",1,-1)*IF($Q229="Fixo",(DG229-INDEX('Curva Forward'!$C$5:$AN$13,MATCH(CONCATENATE(BD_COMERCIAL!$K229," ",BD_COMERCIAL!$L229),'Curva Forward'!$B$5:$B$13,0),MATCH(GE$4,'Curva Forward'!$C$4:$AN$4,0))),DG229)</f>
        <v>0</v>
      </c>
      <c r="GF229" s="200">
        <f>AT229*AT$2*IF($FC229="V",1,-1)*IF($Q229="Fixo",(DH229-INDEX('Curva Forward'!$C$5:$AN$13,MATCH(CONCATENATE(BD_COMERCIAL!$K229," ",BD_COMERCIAL!$L229),'Curva Forward'!$B$5:$B$13,0),MATCH(GF$4,'Curva Forward'!$C$4:$AN$4,0))),DH229)</f>
        <v>0</v>
      </c>
      <c r="GG229" s="200">
        <f>AU229*AU$2*IF($FC229="V",1,-1)*IF($Q229="Fixo",(DI229-INDEX('Curva Forward'!$C$5:$AN$13,MATCH(CONCATENATE(BD_COMERCIAL!$K229," ",BD_COMERCIAL!$L229),'Curva Forward'!$B$5:$B$13,0),MATCH(GG$4,'Curva Forward'!$C$4:$AN$4,0))),DI229)</f>
        <v>0</v>
      </c>
      <c r="GH229" s="200">
        <f>AV229*AV$2*IF($FC229="V",1,-1)*IF($Q229="Fixo",(DJ229-INDEX('Curva Forward'!$C$5:$AN$13,MATCH(CONCATENATE(BD_COMERCIAL!$K229," ",BD_COMERCIAL!$L229),'Curva Forward'!$B$5:$B$13,0),MATCH(GH$4,'Curva Forward'!$C$4:$AN$4,0))),DJ229)</f>
        <v>0</v>
      </c>
      <c r="GI229" s="200">
        <f>AW229*AW$2*IF($FC229="V",1,-1)*IF($Q229="Fixo",(DK229-INDEX('Curva Forward'!$C$5:$AN$13,MATCH(CONCATENATE(BD_COMERCIAL!$K229," ",BD_COMERCIAL!$L229),'Curva Forward'!$B$5:$B$13,0),MATCH(GI$4,'Curva Forward'!$C$4:$AN$4,0))),DK229)</f>
        <v>0</v>
      </c>
      <c r="GJ229" s="200">
        <f>AX229*AX$2*IF($FC229="V",1,-1)*IF($Q229="Fixo",(DL229-INDEX('Curva Forward'!$C$5:$AN$13,MATCH(CONCATENATE(BD_COMERCIAL!$K229," ",BD_COMERCIAL!$L229),'Curva Forward'!$B$5:$B$13,0),MATCH(GJ$4,'Curva Forward'!$C$4:$AN$4,0))),DL229)</f>
        <v>0</v>
      </c>
      <c r="GK229" s="200">
        <f>AY229*AY$2*IF($FC229="V",1,-1)*IF($Q229="Fixo",(DM229-INDEX('Curva Forward'!$C$5:$AN$13,MATCH(CONCATENATE(BD_COMERCIAL!$K229," ",BD_COMERCIAL!$L229),'Curva Forward'!$B$5:$B$13,0),MATCH(GK$4,'Curva Forward'!$C$4:$AN$4,0))),DM229)</f>
        <v>0</v>
      </c>
      <c r="GL229" s="200">
        <f>IF(EZ229="",0,CL229*CL$2*IF($FC229="V",1,-1)*IF($Q229="Fixo",(EZ229-INDEX('Curva Forward'!$C$5:$AN$13,MATCH(CONCATENATE(BD_COMERCIAL!$K229," ",BD_COMERCIAL!$L229),'Curva Forward'!$B$5:$B$13,0),MATCH(GL$4,'Curva Forward'!$C$4:$AN$4,0))),EZ229))</f>
        <v>0</v>
      </c>
      <c r="GM229" s="200">
        <f>IF(FA229="",0,CM229*CM$2*IF($FC229="V",1,-1)*IF($Q229="Fixo",(FA229-INDEX('Curva Forward'!$C$5:$AN$13,MATCH(CONCATENATE(BD_COMERCIAL!$K229," ",BD_COMERCIAL!$L229),'Curva Forward'!$B$5:$B$13,0),MATCH(GM$4,'Curva Forward'!$C$4:$AN$4,0))),FA229))</f>
        <v>0</v>
      </c>
      <c r="GN229" s="200">
        <f>IF(FB229="",0,CN229*CN$2*IF($FC229="V",1,-1)*IF($Q229="Fixo",(FB229-INDEX('Curva Forward'!$C$5:$AN$13,MATCH(CONCATENATE(BD_COMERCIAL!$K229," ",BD_COMERCIAL!$L229),'Curva Forward'!$B$5:$B$13,0),MATCH(GN$4,'Curva Forward'!$C$4:$AN$4,0))),FB229))</f>
        <v>0</v>
      </c>
      <c r="GO229" s="201">
        <f t="shared" ca="1" si="78"/>
        <v>0</v>
      </c>
      <c r="GP229" s="201">
        <f t="shared" ca="1" si="79"/>
        <v>0</v>
      </c>
    </row>
    <row r="230" spans="1:198" s="117" customFormat="1" x14ac:dyDescent="0.25">
      <c r="A230" s="6"/>
      <c r="B230" s="7" t="s">
        <v>581</v>
      </c>
      <c r="C230" s="8">
        <v>44589</v>
      </c>
      <c r="D230" s="9" t="s">
        <v>124</v>
      </c>
      <c r="E230" s="9" t="s">
        <v>125</v>
      </c>
      <c r="F230" s="113">
        <v>3780401000108</v>
      </c>
      <c r="G230" s="10" t="s">
        <v>235</v>
      </c>
      <c r="H230" s="113">
        <v>9149503000360</v>
      </c>
      <c r="I230" s="9" t="s">
        <v>126</v>
      </c>
      <c r="J230" s="166" t="s">
        <v>555</v>
      </c>
      <c r="K230" s="10" t="s">
        <v>127</v>
      </c>
      <c r="L230" s="84" t="s">
        <v>22</v>
      </c>
      <c r="M230" s="11">
        <v>44621</v>
      </c>
      <c r="N230" s="12">
        <v>44651</v>
      </c>
      <c r="O230" s="10">
        <v>2</v>
      </c>
      <c r="P230" s="84">
        <v>84</v>
      </c>
      <c r="Q230" s="84" t="s">
        <v>128</v>
      </c>
      <c r="R230" s="10" t="s">
        <v>129</v>
      </c>
      <c r="S230" s="14" t="s">
        <v>135</v>
      </c>
      <c r="T230" s="11"/>
      <c r="U230" s="12"/>
      <c r="V230" s="257" t="str">
        <f ca="1">IF(U230="","",
IF(U230="NA","",
IFERROR(VLOOKUP(EOMONTH(M230,-2)+1,IPCA!$A:$B,2,0),
VLOOKUP(EOMONTH(TODAY(),-2)+1,IPCA!$A:$B,2,0))/
VLOOKUP(EOMONTH(U230,-2)+1,IPCA!$A:$B,2,0)*
P230))</f>
        <v/>
      </c>
      <c r="W230" s="84"/>
      <c r="X230" s="13" t="s">
        <v>133</v>
      </c>
      <c r="Y230" s="166"/>
      <c r="Z230" s="107"/>
      <c r="AA230" s="108"/>
      <c r="AB230" s="15"/>
      <c r="AC230"/>
      <c r="AD230">
        <v>2</v>
      </c>
      <c r="AE230"/>
      <c r="AF230"/>
      <c r="AG230"/>
      <c r="AH230"/>
      <c r="AI230"/>
      <c r="AJ230"/>
      <c r="AK230"/>
      <c r="AL230"/>
      <c r="AM230" s="6"/>
      <c r="AN230" s="15"/>
      <c r="AO230"/>
      <c r="AP230"/>
      <c r="AQ230"/>
      <c r="AR230"/>
      <c r="AS230"/>
      <c r="AT230"/>
      <c r="AU230"/>
      <c r="AV230"/>
      <c r="AW230"/>
      <c r="AX230"/>
      <c r="AY230" s="6"/>
      <c r="AZ230" s="15"/>
      <c r="BA230"/>
      <c r="BB230"/>
      <c r="BC230"/>
      <c r="BD230"/>
      <c r="BE230"/>
      <c r="BF230"/>
      <c r="BG230"/>
      <c r="BH230"/>
      <c r="BI230"/>
      <c r="BJ230"/>
      <c r="BK230" s="6"/>
      <c r="BL230" s="15"/>
      <c r="BM230"/>
      <c r="BN230"/>
      <c r="BO230"/>
      <c r="BP230"/>
      <c r="BQ230"/>
      <c r="BR230"/>
      <c r="BS230"/>
      <c r="BT230"/>
      <c r="BU230"/>
      <c r="BV230"/>
      <c r="BW230" s="6"/>
      <c r="BX230" s="15"/>
      <c r="BY230"/>
      <c r="BZ230"/>
      <c r="CA230"/>
      <c r="CB230"/>
      <c r="CC230"/>
      <c r="CD230"/>
      <c r="CE230"/>
      <c r="CF230"/>
      <c r="CG230"/>
      <c r="CH230"/>
      <c r="CI230" s="6"/>
      <c r="CJ230" s="16">
        <f t="shared" si="63"/>
        <v>0.16986301369863013</v>
      </c>
      <c r="CK230" s="16" t="str">
        <f t="shared" si="64"/>
        <v/>
      </c>
      <c r="CL230" s="16" t="str">
        <f t="shared" si="65"/>
        <v/>
      </c>
      <c r="CM230" s="16" t="str">
        <f t="shared" si="66"/>
        <v/>
      </c>
      <c r="CN230" s="16" t="str">
        <f t="shared" si="67"/>
        <v/>
      </c>
      <c r="CO230" s="18"/>
      <c r="CP230" s="15"/>
      <c r="CQ230"/>
      <c r="CR230">
        <v>84</v>
      </c>
      <c r="CS230"/>
      <c r="CT230"/>
      <c r="CU230"/>
      <c r="CV230"/>
      <c r="CW230"/>
      <c r="CX230"/>
      <c r="CY230"/>
      <c r="CZ230"/>
      <c r="DA230" s="6"/>
      <c r="DB230" s="15"/>
      <c r="DC230"/>
      <c r="DD230"/>
      <c r="DE230"/>
      <c r="DF230"/>
      <c r="DG230"/>
      <c r="DH230"/>
      <c r="DI230"/>
      <c r="DJ230"/>
      <c r="DK230"/>
      <c r="DL230"/>
      <c r="DM230" s="6"/>
      <c r="DN230" s="15"/>
      <c r="DO230"/>
      <c r="DP230"/>
      <c r="DQ230"/>
      <c r="DR230"/>
      <c r="DS230"/>
      <c r="DT230"/>
      <c r="DU230"/>
      <c r="DV230"/>
      <c r="DW230"/>
      <c r="DX230"/>
      <c r="DY230" s="6"/>
      <c r="DZ230" s="15"/>
      <c r="EA230"/>
      <c r="EB230"/>
      <c r="EC230"/>
      <c r="ED230"/>
      <c r="EE230"/>
      <c r="EF230"/>
      <c r="EG230"/>
      <c r="EH230"/>
      <c r="EI230"/>
      <c r="EJ230"/>
      <c r="EK230" s="6"/>
      <c r="EL230" s="15"/>
      <c r="EM230"/>
      <c r="EN230"/>
      <c r="EO230"/>
      <c r="EP230"/>
      <c r="EQ230"/>
      <c r="ER230"/>
      <c r="ES230"/>
      <c r="ET230"/>
      <c r="EU230"/>
      <c r="EV230"/>
      <c r="EW230" s="6"/>
      <c r="EX230" s="16">
        <f t="shared" si="68"/>
        <v>7.1342465753424653</v>
      </c>
      <c r="EY230" s="16" t="str">
        <f t="shared" si="69"/>
        <v/>
      </c>
      <c r="EZ230" s="16" t="str">
        <f t="shared" si="70"/>
        <v/>
      </c>
      <c r="FA230" s="16" t="str">
        <f t="shared" si="71"/>
        <v/>
      </c>
      <c r="FB230" s="160" t="str">
        <f t="shared" si="72"/>
        <v/>
      </c>
      <c r="FC230" t="s">
        <v>204</v>
      </c>
      <c r="FD230" s="20" t="s">
        <v>126</v>
      </c>
      <c r="FF230" s="209" t="s">
        <v>206</v>
      </c>
      <c r="FH230" s="284">
        <f t="shared" ca="1" si="73"/>
        <v>0</v>
      </c>
      <c r="FI230" s="208">
        <f t="shared" si="74"/>
        <v>1</v>
      </c>
      <c r="FJ230"/>
      <c r="FK230" t="str">
        <f t="shared" si="75"/>
        <v>OMEGA GERACAO S.A.</v>
      </c>
      <c r="FL230" s="201">
        <f t="shared" ca="1" si="76"/>
        <v>40176</v>
      </c>
      <c r="FM230" s="201">
        <f t="shared" ca="1" si="77"/>
        <v>0</v>
      </c>
      <c r="FN230" s="200">
        <f>AB230*AB$2*IF($FC230="V",1,-1)*IF($Q230="Fixo",(CP230-INDEX('Curva Forward'!$C$5:$AN$13,MATCH(CONCATENATE(BD_COMERCIAL!$K230," ",BD_COMERCIAL!$L230),'Curva Forward'!$B$5:$B$13,0),MATCH(FN$4,'Curva Forward'!$C$4:$AN$4,0))),CP230)</f>
        <v>0</v>
      </c>
      <c r="FO230" s="200">
        <f>AC230*AC$2*IF($FC230="V",1,-1)*IF($Q230="Fixo",(CQ230-INDEX('Curva Forward'!$C$5:$AN$13,MATCH(CONCATENATE(BD_COMERCIAL!$K230," ",BD_COMERCIAL!$L230),'Curva Forward'!$B$5:$B$13,0),MATCH(FO$4,'Curva Forward'!$C$4:$AN$4,0))),CQ230)</f>
        <v>0</v>
      </c>
      <c r="FP230" s="200">
        <f>AD230*AD$2*IF($FC230="V",1,-1)*IF($Q230="Fixo",(CR230-INDEX('Curva Forward'!$C$5:$AN$13,MATCH(CONCATENATE(BD_COMERCIAL!$K230," ",BD_COMERCIAL!$L230),'Curva Forward'!$B$5:$B$13,0),MATCH(FP$4,'Curva Forward'!$C$4:$AN$4,0))),CR230)</f>
        <v>40176</v>
      </c>
      <c r="FQ230" s="200">
        <f>AE230*AE$2*IF($FC230="V",1,-1)*IF($Q230="Fixo",(CS230-INDEX('Curva Forward'!$C$5:$AN$13,MATCH(CONCATENATE(BD_COMERCIAL!$K230," ",BD_COMERCIAL!$L230),'Curva Forward'!$B$5:$B$13,0),MATCH(FQ$4,'Curva Forward'!$C$4:$AN$4,0))),CS230)</f>
        <v>0</v>
      </c>
      <c r="FR230" s="200">
        <f>AF230*AF$2*IF($FC230="V",1,-1)*IF($Q230="Fixo",(CT230-INDEX('Curva Forward'!$C$5:$AN$13,MATCH(CONCATENATE(BD_COMERCIAL!$K230," ",BD_COMERCIAL!$L230),'Curva Forward'!$B$5:$B$13,0),MATCH(FR$4,'Curva Forward'!$C$4:$AN$4,0))),CT230)</f>
        <v>0</v>
      </c>
      <c r="FS230" s="200">
        <f>AG230*AG$2*IF($FC230="V",1,-1)*IF($Q230="Fixo",(CU230-INDEX('Curva Forward'!$C$5:$AN$13,MATCH(CONCATENATE(BD_COMERCIAL!$K230," ",BD_COMERCIAL!$L230),'Curva Forward'!$B$5:$B$13,0),MATCH(FS$4,'Curva Forward'!$C$4:$AN$4,0))),CU230)</f>
        <v>0</v>
      </c>
      <c r="FT230" s="200">
        <f>AH230*AH$2*IF($FC230="V",1,-1)*IF($Q230="Fixo",(CV230-INDEX('Curva Forward'!$C$5:$AN$13,MATCH(CONCATENATE(BD_COMERCIAL!$K230," ",BD_COMERCIAL!$L230),'Curva Forward'!$B$5:$B$13,0),MATCH(FT$4,'Curva Forward'!$C$4:$AN$4,0))),CV230)</f>
        <v>0</v>
      </c>
      <c r="FU230" s="200">
        <f>AI230*AI$2*IF($FC230="V",1,-1)*IF($Q230="Fixo",(CW230-INDEX('Curva Forward'!$C$5:$AN$13,MATCH(CONCATENATE(BD_COMERCIAL!$K230," ",BD_COMERCIAL!$L230),'Curva Forward'!$B$5:$B$13,0),MATCH(FU$4,'Curva Forward'!$C$4:$AN$4,0))),CW230)</f>
        <v>0</v>
      </c>
      <c r="FV230" s="200">
        <f>AJ230*AJ$2*IF($FC230="V",1,-1)*IF($Q230="Fixo",(CX230-INDEX('Curva Forward'!$C$5:$AN$13,MATCH(CONCATENATE(BD_COMERCIAL!$K230," ",BD_COMERCIAL!$L230),'Curva Forward'!$B$5:$B$13,0),MATCH(FV$4,'Curva Forward'!$C$4:$AN$4,0))),CX230)</f>
        <v>0</v>
      </c>
      <c r="FW230" s="200">
        <f>AK230*AK$2*IF($FC230="V",1,-1)*IF($Q230="Fixo",(CY230-INDEX('Curva Forward'!$C$5:$AN$13,MATCH(CONCATENATE(BD_COMERCIAL!$K230," ",BD_COMERCIAL!$L230),'Curva Forward'!$B$5:$B$13,0),MATCH(FW$4,'Curva Forward'!$C$4:$AN$4,0))),CY230)</f>
        <v>0</v>
      </c>
      <c r="FX230" s="200">
        <f>AL230*AL$2*IF($FC230="V",1,-1)*IF($Q230="Fixo",(CZ230-INDEX('Curva Forward'!$C$5:$AN$13,MATCH(CONCATENATE(BD_COMERCIAL!$K230," ",BD_COMERCIAL!$L230),'Curva Forward'!$B$5:$B$13,0),MATCH(FX$4,'Curva Forward'!$C$4:$AN$4,0))),CZ230)</f>
        <v>0</v>
      </c>
      <c r="FY230" s="200">
        <f>AM230*AM$2*IF($FC230="V",1,-1)*IF($Q230="Fixo",(DA230-INDEX('Curva Forward'!$C$5:$AN$13,MATCH(CONCATENATE(BD_COMERCIAL!$K230," ",BD_COMERCIAL!$L230),'Curva Forward'!$B$5:$B$13,0),MATCH(FY$4,'Curva Forward'!$C$4:$AN$4,0))),DA230)</f>
        <v>0</v>
      </c>
      <c r="FZ230" s="200">
        <f>AN230*AN$2*IF($FC230="V",1,-1)*IF($Q230="Fixo",(DB230-INDEX('Curva Forward'!$C$5:$AN$13,MATCH(CONCATENATE(BD_COMERCIAL!$K230," ",BD_COMERCIAL!$L230),'Curva Forward'!$B$5:$B$13,0),MATCH(FZ$4,'Curva Forward'!$C$4:$AN$4,0))),DB230)</f>
        <v>0</v>
      </c>
      <c r="GA230" s="200">
        <f>AO230*AO$2*IF($FC230="V",1,-1)*IF($Q230="Fixo",(DC230-INDEX('Curva Forward'!$C$5:$AN$13,MATCH(CONCATENATE(BD_COMERCIAL!$K230," ",BD_COMERCIAL!$L230),'Curva Forward'!$B$5:$B$13,0),MATCH(GA$4,'Curva Forward'!$C$4:$AN$4,0))),DC230)</f>
        <v>0</v>
      </c>
      <c r="GB230" s="200">
        <f>AP230*AP$2*IF($FC230="V",1,-1)*IF($Q230="Fixo",(DD230-INDEX('Curva Forward'!$C$5:$AN$13,MATCH(CONCATENATE(BD_COMERCIAL!$K230," ",BD_COMERCIAL!$L230),'Curva Forward'!$B$5:$B$13,0),MATCH(GB$4,'Curva Forward'!$C$4:$AN$4,0))),DD230)</f>
        <v>0</v>
      </c>
      <c r="GC230" s="200">
        <f>AQ230*AQ$2*IF($FC230="V",1,-1)*IF($Q230="Fixo",(DE230-INDEX('Curva Forward'!$C$5:$AN$13,MATCH(CONCATENATE(BD_COMERCIAL!$K230," ",BD_COMERCIAL!$L230),'Curva Forward'!$B$5:$B$13,0),MATCH(GC$4,'Curva Forward'!$C$4:$AN$4,0))),DE230)</f>
        <v>0</v>
      </c>
      <c r="GD230" s="200">
        <f>AR230*AR$2*IF($FC230="V",1,-1)*IF($Q230="Fixo",(DF230-INDEX('Curva Forward'!$C$5:$AN$13,MATCH(CONCATENATE(BD_COMERCIAL!$K230," ",BD_COMERCIAL!$L230),'Curva Forward'!$B$5:$B$13,0),MATCH(GD$4,'Curva Forward'!$C$4:$AN$4,0))),DF230)</f>
        <v>0</v>
      </c>
      <c r="GE230" s="200">
        <f>AS230*AS$2*IF($FC230="V",1,-1)*IF($Q230="Fixo",(DG230-INDEX('Curva Forward'!$C$5:$AN$13,MATCH(CONCATENATE(BD_COMERCIAL!$K230," ",BD_COMERCIAL!$L230),'Curva Forward'!$B$5:$B$13,0),MATCH(GE$4,'Curva Forward'!$C$4:$AN$4,0))),DG230)</f>
        <v>0</v>
      </c>
      <c r="GF230" s="200">
        <f>AT230*AT$2*IF($FC230="V",1,-1)*IF($Q230="Fixo",(DH230-INDEX('Curva Forward'!$C$5:$AN$13,MATCH(CONCATENATE(BD_COMERCIAL!$K230," ",BD_COMERCIAL!$L230),'Curva Forward'!$B$5:$B$13,0),MATCH(GF$4,'Curva Forward'!$C$4:$AN$4,0))),DH230)</f>
        <v>0</v>
      </c>
      <c r="GG230" s="200">
        <f>AU230*AU$2*IF($FC230="V",1,-1)*IF($Q230="Fixo",(DI230-INDEX('Curva Forward'!$C$5:$AN$13,MATCH(CONCATENATE(BD_COMERCIAL!$K230," ",BD_COMERCIAL!$L230),'Curva Forward'!$B$5:$B$13,0),MATCH(GG$4,'Curva Forward'!$C$4:$AN$4,0))),DI230)</f>
        <v>0</v>
      </c>
      <c r="GH230" s="200">
        <f>AV230*AV$2*IF($FC230="V",1,-1)*IF($Q230="Fixo",(DJ230-INDEX('Curva Forward'!$C$5:$AN$13,MATCH(CONCATENATE(BD_COMERCIAL!$K230," ",BD_COMERCIAL!$L230),'Curva Forward'!$B$5:$B$13,0),MATCH(GH$4,'Curva Forward'!$C$4:$AN$4,0))),DJ230)</f>
        <v>0</v>
      </c>
      <c r="GI230" s="200">
        <f>AW230*AW$2*IF($FC230="V",1,-1)*IF($Q230="Fixo",(DK230-INDEX('Curva Forward'!$C$5:$AN$13,MATCH(CONCATENATE(BD_COMERCIAL!$K230," ",BD_COMERCIAL!$L230),'Curva Forward'!$B$5:$B$13,0),MATCH(GI$4,'Curva Forward'!$C$4:$AN$4,0))),DK230)</f>
        <v>0</v>
      </c>
      <c r="GJ230" s="200">
        <f>AX230*AX$2*IF($FC230="V",1,-1)*IF($Q230="Fixo",(DL230-INDEX('Curva Forward'!$C$5:$AN$13,MATCH(CONCATENATE(BD_COMERCIAL!$K230," ",BD_COMERCIAL!$L230),'Curva Forward'!$B$5:$B$13,0),MATCH(GJ$4,'Curva Forward'!$C$4:$AN$4,0))),DL230)</f>
        <v>0</v>
      </c>
      <c r="GK230" s="200">
        <f>AY230*AY$2*IF($FC230="V",1,-1)*IF($Q230="Fixo",(DM230-INDEX('Curva Forward'!$C$5:$AN$13,MATCH(CONCATENATE(BD_COMERCIAL!$K230," ",BD_COMERCIAL!$L230),'Curva Forward'!$B$5:$B$13,0),MATCH(GK$4,'Curva Forward'!$C$4:$AN$4,0))),DM230)</f>
        <v>0</v>
      </c>
      <c r="GL230" s="200">
        <f>IF(EZ230="",0,CL230*CL$2*IF($FC230="V",1,-1)*IF($Q230="Fixo",(EZ230-INDEX('Curva Forward'!$C$5:$AN$13,MATCH(CONCATENATE(BD_COMERCIAL!$K230," ",BD_COMERCIAL!$L230),'Curva Forward'!$B$5:$B$13,0),MATCH(GL$4,'Curva Forward'!$C$4:$AN$4,0))),EZ230))</f>
        <v>0</v>
      </c>
      <c r="GM230" s="200">
        <f>IF(FA230="",0,CM230*CM$2*IF($FC230="V",1,-1)*IF($Q230="Fixo",(FA230-INDEX('Curva Forward'!$C$5:$AN$13,MATCH(CONCATENATE(BD_COMERCIAL!$K230," ",BD_COMERCIAL!$L230),'Curva Forward'!$B$5:$B$13,0),MATCH(GM$4,'Curva Forward'!$C$4:$AN$4,0))),FA230))</f>
        <v>0</v>
      </c>
      <c r="GN230" s="200">
        <f>IF(FB230="",0,CN230*CN$2*IF($FC230="V",1,-1)*IF($Q230="Fixo",(FB230-INDEX('Curva Forward'!$C$5:$AN$13,MATCH(CONCATENATE(BD_COMERCIAL!$K230," ",BD_COMERCIAL!$L230),'Curva Forward'!$B$5:$B$13,0),MATCH(GN$4,'Curva Forward'!$C$4:$AN$4,0))),FB230))</f>
        <v>0</v>
      </c>
      <c r="GO230" s="201">
        <f t="shared" ca="1" si="78"/>
        <v>0</v>
      </c>
      <c r="GP230" s="201">
        <f t="shared" ca="1" si="79"/>
        <v>0</v>
      </c>
    </row>
    <row r="231" spans="1:198" s="117" customFormat="1" x14ac:dyDescent="0.25">
      <c r="A231" s="6"/>
      <c r="B231" s="7">
        <v>21155</v>
      </c>
      <c r="C231" s="8">
        <v>44589</v>
      </c>
      <c r="D231" s="9" t="s">
        <v>124</v>
      </c>
      <c r="E231" s="9" t="s">
        <v>125</v>
      </c>
      <c r="F231" s="113">
        <v>3780401000108</v>
      </c>
      <c r="G231" s="10" t="s">
        <v>167</v>
      </c>
      <c r="H231" s="113">
        <v>30306294000226</v>
      </c>
      <c r="I231" s="9" t="s">
        <v>126</v>
      </c>
      <c r="J231" s="166" t="s">
        <v>555</v>
      </c>
      <c r="K231" s="10" t="s">
        <v>127</v>
      </c>
      <c r="L231" s="84" t="s">
        <v>22</v>
      </c>
      <c r="M231" s="11">
        <v>44682</v>
      </c>
      <c r="N231" s="12">
        <v>44712</v>
      </c>
      <c r="O231" s="10">
        <v>5</v>
      </c>
      <c r="P231" s="84">
        <v>108</v>
      </c>
      <c r="Q231" s="84" t="s">
        <v>128</v>
      </c>
      <c r="R231" s="10" t="s">
        <v>129</v>
      </c>
      <c r="S231" s="14" t="s">
        <v>135</v>
      </c>
      <c r="T231" s="11"/>
      <c r="U231" s="12"/>
      <c r="V231" s="257" t="str">
        <f ca="1">IF(U231="","",
IF(U231="NA","",
IFERROR(VLOOKUP(EOMONTH(M231,-2)+1,IPCA!$A:$B,2,0),
VLOOKUP(EOMONTH(TODAY(),-2)+1,IPCA!$A:$B,2,0))/
VLOOKUP(EOMONTH(U231,-2)+1,IPCA!$A:$B,2,0)*
P231))</f>
        <v/>
      </c>
      <c r="W231" s="84"/>
      <c r="X231" s="13"/>
      <c r="Y231" s="166" t="s">
        <v>782</v>
      </c>
      <c r="Z231" s="107" t="s">
        <v>136</v>
      </c>
      <c r="AA231" s="108">
        <v>44712</v>
      </c>
      <c r="AB231" s="15"/>
      <c r="AC231"/>
      <c r="AD231"/>
      <c r="AE231"/>
      <c r="AF231">
        <v>5</v>
      </c>
      <c r="AG231"/>
      <c r="AH231"/>
      <c r="AI231"/>
      <c r="AJ231"/>
      <c r="AK231"/>
      <c r="AL231"/>
      <c r="AM231" s="6"/>
      <c r="AN231" s="15"/>
      <c r="AO231"/>
      <c r="AP231"/>
      <c r="AQ231"/>
      <c r="AR231"/>
      <c r="AS231"/>
      <c r="AT231"/>
      <c r="AU231"/>
      <c r="AV231"/>
      <c r="AW231"/>
      <c r="AX231"/>
      <c r="AY231" s="6"/>
      <c r="AZ231" s="15"/>
      <c r="BA231"/>
      <c r="BB231"/>
      <c r="BC231"/>
      <c r="BD231"/>
      <c r="BE231"/>
      <c r="BF231"/>
      <c r="BG231"/>
      <c r="BH231"/>
      <c r="BI231"/>
      <c r="BJ231"/>
      <c r="BK231" s="6"/>
      <c r="BL231" s="15"/>
      <c r="BM231"/>
      <c r="BN231"/>
      <c r="BO231"/>
      <c r="BP231"/>
      <c r="BQ231"/>
      <c r="BR231"/>
      <c r="BS231"/>
      <c r="BT231"/>
      <c r="BU231"/>
      <c r="BV231"/>
      <c r="BW231" s="6"/>
      <c r="BX231" s="15"/>
      <c r="BY231"/>
      <c r="BZ231"/>
      <c r="CA231"/>
      <c r="CB231"/>
      <c r="CC231"/>
      <c r="CD231"/>
      <c r="CE231"/>
      <c r="CF231"/>
      <c r="CG231"/>
      <c r="CH231"/>
      <c r="CI231" s="6"/>
      <c r="CJ231" s="16">
        <f t="shared" si="63"/>
        <v>0.42465753424657532</v>
      </c>
      <c r="CK231" s="16" t="str">
        <f t="shared" si="64"/>
        <v/>
      </c>
      <c r="CL231" s="16" t="str">
        <f t="shared" si="65"/>
        <v/>
      </c>
      <c r="CM231" s="16" t="str">
        <f t="shared" si="66"/>
        <v/>
      </c>
      <c r="CN231" s="16" t="str">
        <f t="shared" si="67"/>
        <v/>
      </c>
      <c r="CO231" s="18"/>
      <c r="CP231" s="15"/>
      <c r="CQ231"/>
      <c r="CR231"/>
      <c r="CS231"/>
      <c r="CT231">
        <v>108</v>
      </c>
      <c r="CU231"/>
      <c r="CV231"/>
      <c r="CW231"/>
      <c r="CX231"/>
      <c r="CY231"/>
      <c r="CZ231"/>
      <c r="DA231" s="6"/>
      <c r="DB231" s="15"/>
      <c r="DC231"/>
      <c r="DD231"/>
      <c r="DE231"/>
      <c r="DF231"/>
      <c r="DG231"/>
      <c r="DH231"/>
      <c r="DI231"/>
      <c r="DJ231"/>
      <c r="DK231"/>
      <c r="DL231"/>
      <c r="DM231" s="6"/>
      <c r="DN231" s="15"/>
      <c r="DO231"/>
      <c r="DP231"/>
      <c r="DQ231"/>
      <c r="DR231"/>
      <c r="DS231"/>
      <c r="DT231"/>
      <c r="DU231"/>
      <c r="DV231"/>
      <c r="DW231"/>
      <c r="DX231"/>
      <c r="DY231" s="6"/>
      <c r="DZ231" s="15"/>
      <c r="EA231"/>
      <c r="EB231"/>
      <c r="EC231"/>
      <c r="ED231"/>
      <c r="EE231"/>
      <c r="EF231"/>
      <c r="EG231"/>
      <c r="EH231"/>
      <c r="EI231"/>
      <c r="EJ231"/>
      <c r="EK231" s="6"/>
      <c r="EL231" s="15"/>
      <c r="EM231"/>
      <c r="EN231"/>
      <c r="EO231"/>
      <c r="EP231"/>
      <c r="EQ231"/>
      <c r="ER231"/>
      <c r="ES231"/>
      <c r="ET231"/>
      <c r="EU231"/>
      <c r="EV231"/>
      <c r="EW231" s="6"/>
      <c r="EX231" s="16">
        <f t="shared" si="68"/>
        <v>9.1726027397260275</v>
      </c>
      <c r="EY231" s="16" t="str">
        <f t="shared" si="69"/>
        <v/>
      </c>
      <c r="EZ231" s="16" t="str">
        <f t="shared" si="70"/>
        <v/>
      </c>
      <c r="FA231" s="16" t="str">
        <f t="shared" si="71"/>
        <v/>
      </c>
      <c r="FB231" s="160" t="str">
        <f t="shared" si="72"/>
        <v/>
      </c>
      <c r="FC231" t="s">
        <v>204</v>
      </c>
      <c r="FD231" s="20" t="s">
        <v>126</v>
      </c>
      <c r="FF231" s="209" t="s">
        <v>206</v>
      </c>
      <c r="FH231" s="284">
        <f t="shared" ca="1" si="73"/>
        <v>0</v>
      </c>
      <c r="FI231" s="208">
        <f t="shared" si="74"/>
        <v>1</v>
      </c>
      <c r="FJ231"/>
      <c r="FK231" t="str">
        <f t="shared" si="75"/>
        <v>Banco BTG Pactual S.A.</v>
      </c>
      <c r="FL231" s="201">
        <f t="shared" ca="1" si="76"/>
        <v>193440</v>
      </c>
      <c r="FM231" s="201">
        <f t="shared" ca="1" si="77"/>
        <v>0</v>
      </c>
      <c r="FN231" s="200">
        <f>AB231*AB$2*IF($FC231="V",1,-1)*IF($Q231="Fixo",(CP231-INDEX('Curva Forward'!$C$5:$AN$13,MATCH(CONCATENATE(BD_COMERCIAL!$K231," ",BD_COMERCIAL!$L231),'Curva Forward'!$B$5:$B$13,0),MATCH(FN$4,'Curva Forward'!$C$4:$AN$4,0))),CP231)</f>
        <v>0</v>
      </c>
      <c r="FO231" s="200">
        <f>AC231*AC$2*IF($FC231="V",1,-1)*IF($Q231="Fixo",(CQ231-INDEX('Curva Forward'!$C$5:$AN$13,MATCH(CONCATENATE(BD_COMERCIAL!$K231," ",BD_COMERCIAL!$L231),'Curva Forward'!$B$5:$B$13,0),MATCH(FO$4,'Curva Forward'!$C$4:$AN$4,0))),CQ231)</f>
        <v>0</v>
      </c>
      <c r="FP231" s="200">
        <f>AD231*AD$2*IF($FC231="V",1,-1)*IF($Q231="Fixo",(CR231-INDEX('Curva Forward'!$C$5:$AN$13,MATCH(CONCATENATE(BD_COMERCIAL!$K231," ",BD_COMERCIAL!$L231),'Curva Forward'!$B$5:$B$13,0),MATCH(FP$4,'Curva Forward'!$C$4:$AN$4,0))),CR231)</f>
        <v>0</v>
      </c>
      <c r="FQ231" s="200">
        <f>AE231*AE$2*IF($FC231="V",1,-1)*IF($Q231="Fixo",(CS231-INDEX('Curva Forward'!$C$5:$AN$13,MATCH(CONCATENATE(BD_COMERCIAL!$K231," ",BD_COMERCIAL!$L231),'Curva Forward'!$B$5:$B$13,0),MATCH(FQ$4,'Curva Forward'!$C$4:$AN$4,0))),CS231)</f>
        <v>0</v>
      </c>
      <c r="FR231" s="200">
        <f>AF231*AF$2*IF($FC231="V",1,-1)*IF($Q231="Fixo",(CT231-INDEX('Curva Forward'!$C$5:$AN$13,MATCH(CONCATENATE(BD_COMERCIAL!$K231," ",BD_COMERCIAL!$L231),'Curva Forward'!$B$5:$B$13,0),MATCH(FR$4,'Curva Forward'!$C$4:$AN$4,0))),CT231)</f>
        <v>193440</v>
      </c>
      <c r="FS231" s="200">
        <f>AG231*AG$2*IF($FC231="V",1,-1)*IF($Q231="Fixo",(CU231-INDEX('Curva Forward'!$C$5:$AN$13,MATCH(CONCATENATE(BD_COMERCIAL!$K231," ",BD_COMERCIAL!$L231),'Curva Forward'!$B$5:$B$13,0),MATCH(FS$4,'Curva Forward'!$C$4:$AN$4,0))),CU231)</f>
        <v>0</v>
      </c>
      <c r="FT231" s="200">
        <f>AH231*AH$2*IF($FC231="V",1,-1)*IF($Q231="Fixo",(CV231-INDEX('Curva Forward'!$C$5:$AN$13,MATCH(CONCATENATE(BD_COMERCIAL!$K231," ",BD_COMERCIAL!$L231),'Curva Forward'!$B$5:$B$13,0),MATCH(FT$4,'Curva Forward'!$C$4:$AN$4,0))),CV231)</f>
        <v>0</v>
      </c>
      <c r="FU231" s="200">
        <f>AI231*AI$2*IF($FC231="V",1,-1)*IF($Q231="Fixo",(CW231-INDEX('Curva Forward'!$C$5:$AN$13,MATCH(CONCATENATE(BD_COMERCIAL!$K231," ",BD_COMERCIAL!$L231),'Curva Forward'!$B$5:$B$13,0),MATCH(FU$4,'Curva Forward'!$C$4:$AN$4,0))),CW231)</f>
        <v>0</v>
      </c>
      <c r="FV231" s="200">
        <f>AJ231*AJ$2*IF($FC231="V",1,-1)*IF($Q231="Fixo",(CX231-INDEX('Curva Forward'!$C$5:$AN$13,MATCH(CONCATENATE(BD_COMERCIAL!$K231," ",BD_COMERCIAL!$L231),'Curva Forward'!$B$5:$B$13,0),MATCH(FV$4,'Curva Forward'!$C$4:$AN$4,0))),CX231)</f>
        <v>0</v>
      </c>
      <c r="FW231" s="200">
        <f>AK231*AK$2*IF($FC231="V",1,-1)*IF($Q231="Fixo",(CY231-INDEX('Curva Forward'!$C$5:$AN$13,MATCH(CONCATENATE(BD_COMERCIAL!$K231," ",BD_COMERCIAL!$L231),'Curva Forward'!$B$5:$B$13,0),MATCH(FW$4,'Curva Forward'!$C$4:$AN$4,0))),CY231)</f>
        <v>0</v>
      </c>
      <c r="FX231" s="200">
        <f>AL231*AL$2*IF($FC231="V",1,-1)*IF($Q231="Fixo",(CZ231-INDEX('Curva Forward'!$C$5:$AN$13,MATCH(CONCATENATE(BD_COMERCIAL!$K231," ",BD_COMERCIAL!$L231),'Curva Forward'!$B$5:$B$13,0),MATCH(FX$4,'Curva Forward'!$C$4:$AN$4,0))),CZ231)</f>
        <v>0</v>
      </c>
      <c r="FY231" s="200">
        <f>AM231*AM$2*IF($FC231="V",1,-1)*IF($Q231="Fixo",(DA231-INDEX('Curva Forward'!$C$5:$AN$13,MATCH(CONCATENATE(BD_COMERCIAL!$K231," ",BD_COMERCIAL!$L231),'Curva Forward'!$B$5:$B$13,0),MATCH(FY$4,'Curva Forward'!$C$4:$AN$4,0))),DA231)</f>
        <v>0</v>
      </c>
      <c r="FZ231" s="200">
        <f>AN231*AN$2*IF($FC231="V",1,-1)*IF($Q231="Fixo",(DB231-INDEX('Curva Forward'!$C$5:$AN$13,MATCH(CONCATENATE(BD_COMERCIAL!$K231," ",BD_COMERCIAL!$L231),'Curva Forward'!$B$5:$B$13,0),MATCH(FZ$4,'Curva Forward'!$C$4:$AN$4,0))),DB231)</f>
        <v>0</v>
      </c>
      <c r="GA231" s="200">
        <f>AO231*AO$2*IF($FC231="V",1,-1)*IF($Q231="Fixo",(DC231-INDEX('Curva Forward'!$C$5:$AN$13,MATCH(CONCATENATE(BD_COMERCIAL!$K231," ",BD_COMERCIAL!$L231),'Curva Forward'!$B$5:$B$13,0),MATCH(GA$4,'Curva Forward'!$C$4:$AN$4,0))),DC231)</f>
        <v>0</v>
      </c>
      <c r="GB231" s="200">
        <f>AP231*AP$2*IF($FC231="V",1,-1)*IF($Q231="Fixo",(DD231-INDEX('Curva Forward'!$C$5:$AN$13,MATCH(CONCATENATE(BD_COMERCIAL!$K231," ",BD_COMERCIAL!$L231),'Curva Forward'!$B$5:$B$13,0),MATCH(GB$4,'Curva Forward'!$C$4:$AN$4,0))),DD231)</f>
        <v>0</v>
      </c>
      <c r="GC231" s="200">
        <f>AQ231*AQ$2*IF($FC231="V",1,-1)*IF($Q231="Fixo",(DE231-INDEX('Curva Forward'!$C$5:$AN$13,MATCH(CONCATENATE(BD_COMERCIAL!$K231," ",BD_COMERCIAL!$L231),'Curva Forward'!$B$5:$B$13,0),MATCH(GC$4,'Curva Forward'!$C$4:$AN$4,0))),DE231)</f>
        <v>0</v>
      </c>
      <c r="GD231" s="200">
        <f>AR231*AR$2*IF($FC231="V",1,-1)*IF($Q231="Fixo",(DF231-INDEX('Curva Forward'!$C$5:$AN$13,MATCH(CONCATENATE(BD_COMERCIAL!$K231," ",BD_COMERCIAL!$L231),'Curva Forward'!$B$5:$B$13,0),MATCH(GD$4,'Curva Forward'!$C$4:$AN$4,0))),DF231)</f>
        <v>0</v>
      </c>
      <c r="GE231" s="200">
        <f>AS231*AS$2*IF($FC231="V",1,-1)*IF($Q231="Fixo",(DG231-INDEX('Curva Forward'!$C$5:$AN$13,MATCH(CONCATENATE(BD_COMERCIAL!$K231," ",BD_COMERCIAL!$L231),'Curva Forward'!$B$5:$B$13,0),MATCH(GE$4,'Curva Forward'!$C$4:$AN$4,0))),DG231)</f>
        <v>0</v>
      </c>
      <c r="GF231" s="200">
        <f>AT231*AT$2*IF($FC231="V",1,-1)*IF($Q231="Fixo",(DH231-INDEX('Curva Forward'!$C$5:$AN$13,MATCH(CONCATENATE(BD_COMERCIAL!$K231," ",BD_COMERCIAL!$L231),'Curva Forward'!$B$5:$B$13,0),MATCH(GF$4,'Curva Forward'!$C$4:$AN$4,0))),DH231)</f>
        <v>0</v>
      </c>
      <c r="GG231" s="200">
        <f>AU231*AU$2*IF($FC231="V",1,-1)*IF($Q231="Fixo",(DI231-INDEX('Curva Forward'!$C$5:$AN$13,MATCH(CONCATENATE(BD_COMERCIAL!$K231," ",BD_COMERCIAL!$L231),'Curva Forward'!$B$5:$B$13,0),MATCH(GG$4,'Curva Forward'!$C$4:$AN$4,0))),DI231)</f>
        <v>0</v>
      </c>
      <c r="GH231" s="200">
        <f>AV231*AV$2*IF($FC231="V",1,-1)*IF($Q231="Fixo",(DJ231-INDEX('Curva Forward'!$C$5:$AN$13,MATCH(CONCATENATE(BD_COMERCIAL!$K231," ",BD_COMERCIAL!$L231),'Curva Forward'!$B$5:$B$13,0),MATCH(GH$4,'Curva Forward'!$C$4:$AN$4,0))),DJ231)</f>
        <v>0</v>
      </c>
      <c r="GI231" s="200">
        <f>AW231*AW$2*IF($FC231="V",1,-1)*IF($Q231="Fixo",(DK231-INDEX('Curva Forward'!$C$5:$AN$13,MATCH(CONCATENATE(BD_COMERCIAL!$K231," ",BD_COMERCIAL!$L231),'Curva Forward'!$B$5:$B$13,0),MATCH(GI$4,'Curva Forward'!$C$4:$AN$4,0))),DK231)</f>
        <v>0</v>
      </c>
      <c r="GJ231" s="200">
        <f>AX231*AX$2*IF($FC231="V",1,-1)*IF($Q231="Fixo",(DL231-INDEX('Curva Forward'!$C$5:$AN$13,MATCH(CONCATENATE(BD_COMERCIAL!$K231," ",BD_COMERCIAL!$L231),'Curva Forward'!$B$5:$B$13,0),MATCH(GJ$4,'Curva Forward'!$C$4:$AN$4,0))),DL231)</f>
        <v>0</v>
      </c>
      <c r="GK231" s="200">
        <f>AY231*AY$2*IF($FC231="V",1,-1)*IF($Q231="Fixo",(DM231-INDEX('Curva Forward'!$C$5:$AN$13,MATCH(CONCATENATE(BD_COMERCIAL!$K231," ",BD_COMERCIAL!$L231),'Curva Forward'!$B$5:$B$13,0),MATCH(GK$4,'Curva Forward'!$C$4:$AN$4,0))),DM231)</f>
        <v>0</v>
      </c>
      <c r="GL231" s="200">
        <f>IF(EZ231="",0,CL231*CL$2*IF($FC231="V",1,-1)*IF($Q231="Fixo",(EZ231-INDEX('Curva Forward'!$C$5:$AN$13,MATCH(CONCATENATE(BD_COMERCIAL!$K231," ",BD_COMERCIAL!$L231),'Curva Forward'!$B$5:$B$13,0),MATCH(GL$4,'Curva Forward'!$C$4:$AN$4,0))),EZ231))</f>
        <v>0</v>
      </c>
      <c r="GM231" s="200">
        <f>IF(FA231="",0,CM231*CM$2*IF($FC231="V",1,-1)*IF($Q231="Fixo",(FA231-INDEX('Curva Forward'!$C$5:$AN$13,MATCH(CONCATENATE(BD_COMERCIAL!$K231," ",BD_COMERCIAL!$L231),'Curva Forward'!$B$5:$B$13,0),MATCH(GM$4,'Curva Forward'!$C$4:$AN$4,0))),FA231))</f>
        <v>0</v>
      </c>
      <c r="GN231" s="200">
        <f>IF(FB231="",0,CN231*CN$2*IF($FC231="V",1,-1)*IF($Q231="Fixo",(FB231-INDEX('Curva Forward'!$C$5:$AN$13,MATCH(CONCATENATE(BD_COMERCIAL!$K231," ",BD_COMERCIAL!$L231),'Curva Forward'!$B$5:$B$13,0),MATCH(GN$4,'Curva Forward'!$C$4:$AN$4,0))),FB231))</f>
        <v>0</v>
      </c>
      <c r="GO231" s="201">
        <f t="shared" ca="1" si="78"/>
        <v>0</v>
      </c>
      <c r="GP231" s="201">
        <f t="shared" ca="1" si="79"/>
        <v>0</v>
      </c>
    </row>
    <row r="232" spans="1:198" s="117" customFormat="1" x14ac:dyDescent="0.25">
      <c r="A232" s="6"/>
      <c r="B232" s="7" t="s">
        <v>582</v>
      </c>
      <c r="C232" s="8">
        <v>44592</v>
      </c>
      <c r="D232" s="9" t="s">
        <v>124</v>
      </c>
      <c r="E232" s="9" t="s">
        <v>125</v>
      </c>
      <c r="F232" s="113">
        <v>3780401000108</v>
      </c>
      <c r="G232" s="10" t="s">
        <v>191</v>
      </c>
      <c r="H232" s="113">
        <v>22109465000118</v>
      </c>
      <c r="I232" s="9" t="s">
        <v>139</v>
      </c>
      <c r="J232" s="166"/>
      <c r="K232" s="10" t="s">
        <v>127</v>
      </c>
      <c r="L232" s="84" t="s">
        <v>22</v>
      </c>
      <c r="M232" s="11">
        <v>44743</v>
      </c>
      <c r="N232" s="12">
        <v>44834</v>
      </c>
      <c r="O232" s="10">
        <v>2</v>
      </c>
      <c r="P232" s="84">
        <v>185</v>
      </c>
      <c r="Q232" s="84" t="s">
        <v>128</v>
      </c>
      <c r="R232" s="10" t="s">
        <v>129</v>
      </c>
      <c r="S232" s="14" t="s">
        <v>135</v>
      </c>
      <c r="T232" s="11"/>
      <c r="U232" s="12"/>
      <c r="V232" s="257" t="str">
        <f ca="1">IF(U232="","",
IF(U232="NA","",
IFERROR(VLOOKUP(EOMONTH(M232,-2)+1,IPCA!$A:$B,2,0),
VLOOKUP(EOMONTH(TODAY(),-2)+1,IPCA!$A:$B,2,0))/
VLOOKUP(EOMONTH(U232,-2)+1,IPCA!$A:$B,2,0)*
P232))</f>
        <v/>
      </c>
      <c r="W232" s="84"/>
      <c r="X232" s="13" t="s">
        <v>133</v>
      </c>
      <c r="Y232" s="166"/>
      <c r="Z232" s="107"/>
      <c r="AA232" s="108"/>
      <c r="AB232" s="15"/>
      <c r="AC232"/>
      <c r="AD232"/>
      <c r="AE232"/>
      <c r="AF232"/>
      <c r="AG232"/>
      <c r="AH232">
        <v>2</v>
      </c>
      <c r="AI232">
        <v>2</v>
      </c>
      <c r="AJ232">
        <v>2</v>
      </c>
      <c r="AK232"/>
      <c r="AL232"/>
      <c r="AM232" s="6"/>
      <c r="AN232" s="15"/>
      <c r="AO232"/>
      <c r="AP232"/>
      <c r="AQ232"/>
      <c r="AR232"/>
      <c r="AS232"/>
      <c r="AT232"/>
      <c r="AU232"/>
      <c r="AV232"/>
      <c r="AW232"/>
      <c r="AX232"/>
      <c r="AY232" s="6"/>
      <c r="AZ232" s="15"/>
      <c r="BA232"/>
      <c r="BB232"/>
      <c r="BC232"/>
      <c r="BD232"/>
      <c r="BE232"/>
      <c r="BF232"/>
      <c r="BG232"/>
      <c r="BH232"/>
      <c r="BI232"/>
      <c r="BJ232"/>
      <c r="BK232" s="6"/>
      <c r="BL232" s="15"/>
      <c r="BM232"/>
      <c r="BN232"/>
      <c r="BO232"/>
      <c r="BP232"/>
      <c r="BQ232"/>
      <c r="BR232"/>
      <c r="BS232"/>
      <c r="BT232"/>
      <c r="BU232"/>
      <c r="BV232"/>
      <c r="BW232" s="6"/>
      <c r="BX232" s="15"/>
      <c r="BY232"/>
      <c r="BZ232"/>
      <c r="CA232"/>
      <c r="CB232"/>
      <c r="CC232"/>
      <c r="CD232"/>
      <c r="CE232"/>
      <c r="CF232"/>
      <c r="CG232"/>
      <c r="CH232"/>
      <c r="CI232" s="6"/>
      <c r="CJ232" s="16">
        <f t="shared" si="63"/>
        <v>0.50410958904109593</v>
      </c>
      <c r="CK232" s="16" t="str">
        <f t="shared" si="64"/>
        <v/>
      </c>
      <c r="CL232" s="16" t="str">
        <f t="shared" si="65"/>
        <v/>
      </c>
      <c r="CM232" s="16" t="str">
        <f t="shared" si="66"/>
        <v/>
      </c>
      <c r="CN232" s="16" t="str">
        <f t="shared" si="67"/>
        <v/>
      </c>
      <c r="CO232" s="18"/>
      <c r="CP232" s="15"/>
      <c r="CQ232"/>
      <c r="CR232"/>
      <c r="CS232"/>
      <c r="CT232"/>
      <c r="CU232"/>
      <c r="CV232">
        <v>185</v>
      </c>
      <c r="CW232">
        <v>185</v>
      </c>
      <c r="CX232">
        <v>185</v>
      </c>
      <c r="CY232"/>
      <c r="CZ232"/>
      <c r="DA232" s="6"/>
      <c r="DB232" s="15"/>
      <c r="DC232"/>
      <c r="DD232"/>
      <c r="DE232"/>
      <c r="DF232"/>
      <c r="DG232"/>
      <c r="DH232"/>
      <c r="DI232"/>
      <c r="DJ232"/>
      <c r="DK232"/>
      <c r="DL232"/>
      <c r="DM232" s="6"/>
      <c r="DN232" s="15"/>
      <c r="DO232"/>
      <c r="DP232"/>
      <c r="DQ232"/>
      <c r="DR232"/>
      <c r="DS232"/>
      <c r="DT232"/>
      <c r="DU232"/>
      <c r="DV232"/>
      <c r="DW232"/>
      <c r="DX232"/>
      <c r="DY232" s="6"/>
      <c r="DZ232" s="15"/>
      <c r="EA232"/>
      <c r="EB232"/>
      <c r="EC232"/>
      <c r="ED232"/>
      <c r="EE232"/>
      <c r="EF232"/>
      <c r="EG232"/>
      <c r="EH232"/>
      <c r="EI232"/>
      <c r="EJ232"/>
      <c r="EK232" s="6"/>
      <c r="EL232" s="15"/>
      <c r="EM232"/>
      <c r="EN232"/>
      <c r="EO232"/>
      <c r="EP232"/>
      <c r="EQ232"/>
      <c r="ER232"/>
      <c r="ES232"/>
      <c r="ET232"/>
      <c r="EU232"/>
      <c r="EV232"/>
      <c r="EW232" s="6"/>
      <c r="EX232" s="16">
        <f t="shared" si="68"/>
        <v>46.630136986301373</v>
      </c>
      <c r="EY232" s="16" t="str">
        <f t="shared" si="69"/>
        <v/>
      </c>
      <c r="EZ232" s="16" t="str">
        <f t="shared" si="70"/>
        <v/>
      </c>
      <c r="FA232" s="16" t="str">
        <f t="shared" si="71"/>
        <v/>
      </c>
      <c r="FB232" s="160" t="str">
        <f t="shared" si="72"/>
        <v/>
      </c>
      <c r="FC232" t="s">
        <v>204</v>
      </c>
      <c r="FD232" s="20" t="s">
        <v>139</v>
      </c>
      <c r="FF232" s="209" t="s">
        <v>206</v>
      </c>
      <c r="FH232" s="284">
        <f t="shared" ca="1" si="73"/>
        <v>0</v>
      </c>
      <c r="FI232" s="208">
        <f t="shared" si="74"/>
        <v>3.0333333333333332</v>
      </c>
      <c r="FJ232"/>
      <c r="FK232" t="str">
        <f t="shared" si="75"/>
        <v>Norsk Hydro Energia Ltda</v>
      </c>
      <c r="FL232" s="201">
        <f t="shared" ca="1" si="76"/>
        <v>473224.8</v>
      </c>
      <c r="FM232" s="201">
        <f t="shared" ca="1" si="77"/>
        <v>0</v>
      </c>
      <c r="FN232" s="200">
        <f>AB232*AB$2*IF($FC232="V",1,-1)*IF($Q232="Fixo",(CP232-INDEX('Curva Forward'!$C$5:$AN$13,MATCH(CONCATENATE(BD_COMERCIAL!$K232," ",BD_COMERCIAL!$L232),'Curva Forward'!$B$5:$B$13,0),MATCH(FN$4,'Curva Forward'!$C$4:$AN$4,0))),CP232)</f>
        <v>0</v>
      </c>
      <c r="FO232" s="200">
        <f>AC232*AC$2*IF($FC232="V",1,-1)*IF($Q232="Fixo",(CQ232-INDEX('Curva Forward'!$C$5:$AN$13,MATCH(CONCATENATE(BD_COMERCIAL!$K232," ",BD_COMERCIAL!$L232),'Curva Forward'!$B$5:$B$13,0),MATCH(FO$4,'Curva Forward'!$C$4:$AN$4,0))),CQ232)</f>
        <v>0</v>
      </c>
      <c r="FP232" s="200">
        <f>AD232*AD$2*IF($FC232="V",1,-1)*IF($Q232="Fixo",(CR232-INDEX('Curva Forward'!$C$5:$AN$13,MATCH(CONCATENATE(BD_COMERCIAL!$K232," ",BD_COMERCIAL!$L232),'Curva Forward'!$B$5:$B$13,0),MATCH(FP$4,'Curva Forward'!$C$4:$AN$4,0))),CR232)</f>
        <v>0</v>
      </c>
      <c r="FQ232" s="200">
        <f>AE232*AE$2*IF($FC232="V",1,-1)*IF($Q232="Fixo",(CS232-INDEX('Curva Forward'!$C$5:$AN$13,MATCH(CONCATENATE(BD_COMERCIAL!$K232," ",BD_COMERCIAL!$L232),'Curva Forward'!$B$5:$B$13,0),MATCH(FQ$4,'Curva Forward'!$C$4:$AN$4,0))),CS232)</f>
        <v>0</v>
      </c>
      <c r="FR232" s="200">
        <f>AF232*AF$2*IF($FC232="V",1,-1)*IF($Q232="Fixo",(CT232-INDEX('Curva Forward'!$C$5:$AN$13,MATCH(CONCATENATE(BD_COMERCIAL!$K232," ",BD_COMERCIAL!$L232),'Curva Forward'!$B$5:$B$13,0),MATCH(FR$4,'Curva Forward'!$C$4:$AN$4,0))),CT232)</f>
        <v>0</v>
      </c>
      <c r="FS232" s="200">
        <f>AG232*AG$2*IF($FC232="V",1,-1)*IF($Q232="Fixo",(CU232-INDEX('Curva Forward'!$C$5:$AN$13,MATCH(CONCATENATE(BD_COMERCIAL!$K232," ",BD_COMERCIAL!$L232),'Curva Forward'!$B$5:$B$13,0),MATCH(FS$4,'Curva Forward'!$C$4:$AN$4,0))),CU232)</f>
        <v>0</v>
      </c>
      <c r="FT232" s="200">
        <f>AH232*AH$2*IF($FC232="V",1,-1)*IF($Q232="Fixo",(CV232-INDEX('Curva Forward'!$C$5:$AN$13,MATCH(CONCATENATE(BD_COMERCIAL!$K232," ",BD_COMERCIAL!$L232),'Curva Forward'!$B$5:$B$13,0),MATCH(FT$4,'Curva Forward'!$C$4:$AN$4,0))),CV232)</f>
        <v>176104.8</v>
      </c>
      <c r="FU232" s="200">
        <f>AI232*AI$2*IF($FC232="V",1,-1)*IF($Q232="Fixo",(CW232-INDEX('Curva Forward'!$C$5:$AN$13,MATCH(CONCATENATE(BD_COMERCIAL!$K232," ",BD_COMERCIAL!$L232),'Curva Forward'!$B$5:$B$13,0),MATCH(FU$4,'Curva Forward'!$C$4:$AN$4,0))),CW232)</f>
        <v>148800</v>
      </c>
      <c r="FV232" s="200">
        <f>AJ232*AJ$2*IF($FC232="V",1,-1)*IF($Q232="Fixo",(CX232-INDEX('Curva Forward'!$C$5:$AN$13,MATCH(CONCATENATE(BD_COMERCIAL!$K232," ",BD_COMERCIAL!$L232),'Curva Forward'!$B$5:$B$13,0),MATCH(FV$4,'Curva Forward'!$C$4:$AN$4,0))),CX232)</f>
        <v>148320</v>
      </c>
      <c r="FW232" s="200">
        <f>AK232*AK$2*IF($FC232="V",1,-1)*IF($Q232="Fixo",(CY232-INDEX('Curva Forward'!$C$5:$AN$13,MATCH(CONCATENATE(BD_COMERCIAL!$K232," ",BD_COMERCIAL!$L232),'Curva Forward'!$B$5:$B$13,0),MATCH(FW$4,'Curva Forward'!$C$4:$AN$4,0))),CY232)</f>
        <v>0</v>
      </c>
      <c r="FX232" s="200">
        <f>AL232*AL$2*IF($FC232="V",1,-1)*IF($Q232="Fixo",(CZ232-INDEX('Curva Forward'!$C$5:$AN$13,MATCH(CONCATENATE(BD_COMERCIAL!$K232," ",BD_COMERCIAL!$L232),'Curva Forward'!$B$5:$B$13,0),MATCH(FX$4,'Curva Forward'!$C$4:$AN$4,0))),CZ232)</f>
        <v>0</v>
      </c>
      <c r="FY232" s="200">
        <f>AM232*AM$2*IF($FC232="V",1,-1)*IF($Q232="Fixo",(DA232-INDEX('Curva Forward'!$C$5:$AN$13,MATCH(CONCATENATE(BD_COMERCIAL!$K232," ",BD_COMERCIAL!$L232),'Curva Forward'!$B$5:$B$13,0),MATCH(FY$4,'Curva Forward'!$C$4:$AN$4,0))),DA232)</f>
        <v>0</v>
      </c>
      <c r="FZ232" s="200">
        <f>AN232*AN$2*IF($FC232="V",1,-1)*IF($Q232="Fixo",(DB232-INDEX('Curva Forward'!$C$5:$AN$13,MATCH(CONCATENATE(BD_COMERCIAL!$K232," ",BD_COMERCIAL!$L232),'Curva Forward'!$B$5:$B$13,0),MATCH(FZ$4,'Curva Forward'!$C$4:$AN$4,0))),DB232)</f>
        <v>0</v>
      </c>
      <c r="GA232" s="200">
        <f>AO232*AO$2*IF($FC232="V",1,-1)*IF($Q232="Fixo",(DC232-INDEX('Curva Forward'!$C$5:$AN$13,MATCH(CONCATENATE(BD_COMERCIAL!$K232," ",BD_COMERCIAL!$L232),'Curva Forward'!$B$5:$B$13,0),MATCH(GA$4,'Curva Forward'!$C$4:$AN$4,0))),DC232)</f>
        <v>0</v>
      </c>
      <c r="GB232" s="200">
        <f>AP232*AP$2*IF($FC232="V",1,-1)*IF($Q232="Fixo",(DD232-INDEX('Curva Forward'!$C$5:$AN$13,MATCH(CONCATENATE(BD_COMERCIAL!$K232," ",BD_COMERCIAL!$L232),'Curva Forward'!$B$5:$B$13,0),MATCH(GB$4,'Curva Forward'!$C$4:$AN$4,0))),DD232)</f>
        <v>0</v>
      </c>
      <c r="GC232" s="200">
        <f>AQ232*AQ$2*IF($FC232="V",1,-1)*IF($Q232="Fixo",(DE232-INDEX('Curva Forward'!$C$5:$AN$13,MATCH(CONCATENATE(BD_COMERCIAL!$K232," ",BD_COMERCIAL!$L232),'Curva Forward'!$B$5:$B$13,0),MATCH(GC$4,'Curva Forward'!$C$4:$AN$4,0))),DE232)</f>
        <v>0</v>
      </c>
      <c r="GD232" s="200">
        <f>AR232*AR$2*IF($FC232="V",1,-1)*IF($Q232="Fixo",(DF232-INDEX('Curva Forward'!$C$5:$AN$13,MATCH(CONCATENATE(BD_COMERCIAL!$K232," ",BD_COMERCIAL!$L232),'Curva Forward'!$B$5:$B$13,0),MATCH(GD$4,'Curva Forward'!$C$4:$AN$4,0))),DF232)</f>
        <v>0</v>
      </c>
      <c r="GE232" s="200">
        <f>AS232*AS$2*IF($FC232="V",1,-1)*IF($Q232="Fixo",(DG232-INDEX('Curva Forward'!$C$5:$AN$13,MATCH(CONCATENATE(BD_COMERCIAL!$K232," ",BD_COMERCIAL!$L232),'Curva Forward'!$B$5:$B$13,0),MATCH(GE$4,'Curva Forward'!$C$4:$AN$4,0))),DG232)</f>
        <v>0</v>
      </c>
      <c r="GF232" s="200">
        <f>AT232*AT$2*IF($FC232="V",1,-1)*IF($Q232="Fixo",(DH232-INDEX('Curva Forward'!$C$5:$AN$13,MATCH(CONCATENATE(BD_COMERCIAL!$K232," ",BD_COMERCIAL!$L232),'Curva Forward'!$B$5:$B$13,0),MATCH(GF$4,'Curva Forward'!$C$4:$AN$4,0))),DH232)</f>
        <v>0</v>
      </c>
      <c r="GG232" s="200">
        <f>AU232*AU$2*IF($FC232="V",1,-1)*IF($Q232="Fixo",(DI232-INDEX('Curva Forward'!$C$5:$AN$13,MATCH(CONCATENATE(BD_COMERCIAL!$K232," ",BD_COMERCIAL!$L232),'Curva Forward'!$B$5:$B$13,0),MATCH(GG$4,'Curva Forward'!$C$4:$AN$4,0))),DI232)</f>
        <v>0</v>
      </c>
      <c r="GH232" s="200">
        <f>AV232*AV$2*IF($FC232="V",1,-1)*IF($Q232="Fixo",(DJ232-INDEX('Curva Forward'!$C$5:$AN$13,MATCH(CONCATENATE(BD_COMERCIAL!$K232," ",BD_COMERCIAL!$L232),'Curva Forward'!$B$5:$B$13,0),MATCH(GH$4,'Curva Forward'!$C$4:$AN$4,0))),DJ232)</f>
        <v>0</v>
      </c>
      <c r="GI232" s="200">
        <f>AW232*AW$2*IF($FC232="V",1,-1)*IF($Q232="Fixo",(DK232-INDEX('Curva Forward'!$C$5:$AN$13,MATCH(CONCATENATE(BD_COMERCIAL!$K232," ",BD_COMERCIAL!$L232),'Curva Forward'!$B$5:$B$13,0),MATCH(GI$4,'Curva Forward'!$C$4:$AN$4,0))),DK232)</f>
        <v>0</v>
      </c>
      <c r="GJ232" s="200">
        <f>AX232*AX$2*IF($FC232="V",1,-1)*IF($Q232="Fixo",(DL232-INDEX('Curva Forward'!$C$5:$AN$13,MATCH(CONCATENATE(BD_COMERCIAL!$K232," ",BD_COMERCIAL!$L232),'Curva Forward'!$B$5:$B$13,0),MATCH(GJ$4,'Curva Forward'!$C$4:$AN$4,0))),DL232)</f>
        <v>0</v>
      </c>
      <c r="GK232" s="200">
        <f>AY232*AY$2*IF($FC232="V",1,-1)*IF($Q232="Fixo",(DM232-INDEX('Curva Forward'!$C$5:$AN$13,MATCH(CONCATENATE(BD_COMERCIAL!$K232," ",BD_COMERCIAL!$L232),'Curva Forward'!$B$5:$B$13,0),MATCH(GK$4,'Curva Forward'!$C$4:$AN$4,0))),DM232)</f>
        <v>0</v>
      </c>
      <c r="GL232" s="200">
        <f>IF(EZ232="",0,CL232*CL$2*IF($FC232="V",1,-1)*IF($Q232="Fixo",(EZ232-INDEX('Curva Forward'!$C$5:$AN$13,MATCH(CONCATENATE(BD_COMERCIAL!$K232," ",BD_COMERCIAL!$L232),'Curva Forward'!$B$5:$B$13,0),MATCH(GL$4,'Curva Forward'!$C$4:$AN$4,0))),EZ232))</f>
        <v>0</v>
      </c>
      <c r="GM232" s="200">
        <f>IF(FA232="",0,CM232*CM$2*IF($FC232="V",1,-1)*IF($Q232="Fixo",(FA232-INDEX('Curva Forward'!$C$5:$AN$13,MATCH(CONCATENATE(BD_COMERCIAL!$K232," ",BD_COMERCIAL!$L232),'Curva Forward'!$B$5:$B$13,0),MATCH(GM$4,'Curva Forward'!$C$4:$AN$4,0))),FA232))</f>
        <v>0</v>
      </c>
      <c r="GN232" s="200">
        <f>IF(FB232="",0,CN232*CN$2*IF($FC232="V",1,-1)*IF($Q232="Fixo",(FB232-INDEX('Curva Forward'!$C$5:$AN$13,MATCH(CONCATENATE(BD_COMERCIAL!$K232," ",BD_COMERCIAL!$L232),'Curva Forward'!$B$5:$B$13,0),MATCH(GN$4,'Curva Forward'!$C$4:$AN$4,0))),FB232))</f>
        <v>0</v>
      </c>
      <c r="GO232" s="201">
        <f t="shared" ca="1" si="78"/>
        <v>0</v>
      </c>
      <c r="GP232" s="201">
        <f t="shared" ca="1" si="79"/>
        <v>0</v>
      </c>
    </row>
    <row r="233" spans="1:198" s="117" customFormat="1" x14ac:dyDescent="0.25">
      <c r="A233" s="6"/>
      <c r="B233" s="7" t="s">
        <v>583</v>
      </c>
      <c r="C233" s="8">
        <v>44592</v>
      </c>
      <c r="D233" s="9" t="s">
        <v>124</v>
      </c>
      <c r="E233" s="9" t="s">
        <v>125</v>
      </c>
      <c r="F233" s="113">
        <v>3780401000108</v>
      </c>
      <c r="G233" s="10" t="s">
        <v>191</v>
      </c>
      <c r="H233" s="113">
        <v>22109465000118</v>
      </c>
      <c r="I233" s="9" t="s">
        <v>139</v>
      </c>
      <c r="J233" s="166"/>
      <c r="K233" s="10" t="s">
        <v>127</v>
      </c>
      <c r="L233" s="84" t="s">
        <v>22</v>
      </c>
      <c r="M233" s="11">
        <v>44743</v>
      </c>
      <c r="N233" s="12">
        <v>44834</v>
      </c>
      <c r="O233" s="10">
        <v>3</v>
      </c>
      <c r="P233" s="84">
        <v>184</v>
      </c>
      <c r="Q233" s="84" t="s">
        <v>128</v>
      </c>
      <c r="R233" s="10" t="s">
        <v>129</v>
      </c>
      <c r="S233" s="14" t="s">
        <v>135</v>
      </c>
      <c r="T233" s="11"/>
      <c r="U233" s="12"/>
      <c r="V233" s="257" t="str">
        <f ca="1">IF(U233="","",
IF(U233="NA","",
IFERROR(VLOOKUP(EOMONTH(M233,-2)+1,IPCA!$A:$B,2,0),
VLOOKUP(EOMONTH(TODAY(),-2)+1,IPCA!$A:$B,2,0))/
VLOOKUP(EOMONTH(U233,-2)+1,IPCA!$A:$B,2,0)*
P233))</f>
        <v/>
      </c>
      <c r="W233" s="84"/>
      <c r="X233" s="13" t="s">
        <v>133</v>
      </c>
      <c r="Y233" s="166"/>
      <c r="Z233" s="107"/>
      <c r="AA233" s="108"/>
      <c r="AB233" s="15"/>
      <c r="AC233"/>
      <c r="AD233"/>
      <c r="AE233"/>
      <c r="AF233"/>
      <c r="AG233"/>
      <c r="AH233">
        <v>3</v>
      </c>
      <c r="AI233">
        <v>3</v>
      </c>
      <c r="AJ233">
        <v>3</v>
      </c>
      <c r="AK233"/>
      <c r="AL233"/>
      <c r="AM233" s="6"/>
      <c r="AN233" s="15"/>
      <c r="AO233"/>
      <c r="AP233"/>
      <c r="AQ233"/>
      <c r="AR233"/>
      <c r="AS233"/>
      <c r="AT233"/>
      <c r="AU233"/>
      <c r="AV233"/>
      <c r="AW233"/>
      <c r="AX233"/>
      <c r="AY233" s="6"/>
      <c r="AZ233" s="15"/>
      <c r="BA233"/>
      <c r="BB233"/>
      <c r="BC233"/>
      <c r="BD233"/>
      <c r="BE233"/>
      <c r="BF233"/>
      <c r="BG233"/>
      <c r="BH233"/>
      <c r="BI233"/>
      <c r="BJ233"/>
      <c r="BK233" s="6"/>
      <c r="BL233" s="15"/>
      <c r="BM233"/>
      <c r="BN233"/>
      <c r="BO233"/>
      <c r="BP233"/>
      <c r="BQ233"/>
      <c r="BR233"/>
      <c r="BS233"/>
      <c r="BT233"/>
      <c r="BU233"/>
      <c r="BV233"/>
      <c r="BW233" s="6"/>
      <c r="BX233" s="15"/>
      <c r="BY233"/>
      <c r="BZ233"/>
      <c r="CA233"/>
      <c r="CB233"/>
      <c r="CC233"/>
      <c r="CD233"/>
      <c r="CE233"/>
      <c r="CF233"/>
      <c r="CG233"/>
      <c r="CH233"/>
      <c r="CI233" s="6"/>
      <c r="CJ233" s="16">
        <f t="shared" si="63"/>
        <v>0.75616438356164384</v>
      </c>
      <c r="CK233" s="16" t="str">
        <f t="shared" si="64"/>
        <v/>
      </c>
      <c r="CL233" s="16" t="str">
        <f t="shared" si="65"/>
        <v/>
      </c>
      <c r="CM233" s="16" t="str">
        <f t="shared" si="66"/>
        <v/>
      </c>
      <c r="CN233" s="16" t="str">
        <f t="shared" si="67"/>
        <v/>
      </c>
      <c r="CO233" s="18"/>
      <c r="CP233" s="15"/>
      <c r="CQ233"/>
      <c r="CR233"/>
      <c r="CS233"/>
      <c r="CT233"/>
      <c r="CU233"/>
      <c r="CV233">
        <v>184</v>
      </c>
      <c r="CW233">
        <v>184</v>
      </c>
      <c r="CX233">
        <v>184</v>
      </c>
      <c r="CY233"/>
      <c r="CZ233"/>
      <c r="DA233" s="6"/>
      <c r="DB233" s="15"/>
      <c r="DC233"/>
      <c r="DD233"/>
      <c r="DE233"/>
      <c r="DF233"/>
      <c r="DG233"/>
      <c r="DH233"/>
      <c r="DI233"/>
      <c r="DJ233"/>
      <c r="DK233"/>
      <c r="DL233"/>
      <c r="DM233" s="6"/>
      <c r="DN233" s="15"/>
      <c r="DO233"/>
      <c r="DP233"/>
      <c r="DQ233"/>
      <c r="DR233"/>
      <c r="DS233"/>
      <c r="DT233"/>
      <c r="DU233"/>
      <c r="DV233"/>
      <c r="DW233"/>
      <c r="DX233"/>
      <c r="DY233" s="6"/>
      <c r="DZ233" s="15"/>
      <c r="EA233"/>
      <c r="EB233"/>
      <c r="EC233"/>
      <c r="ED233"/>
      <c r="EE233"/>
      <c r="EF233"/>
      <c r="EG233"/>
      <c r="EH233"/>
      <c r="EI233"/>
      <c r="EJ233"/>
      <c r="EK233" s="6"/>
      <c r="EL233" s="15"/>
      <c r="EM233"/>
      <c r="EN233"/>
      <c r="EO233"/>
      <c r="EP233"/>
      <c r="EQ233"/>
      <c r="ER233"/>
      <c r="ES233"/>
      <c r="ET233"/>
      <c r="EU233"/>
      <c r="EV233"/>
      <c r="EW233" s="6"/>
      <c r="EX233" s="16">
        <f t="shared" si="68"/>
        <v>46.37808219178082</v>
      </c>
      <c r="EY233" s="16" t="str">
        <f t="shared" si="69"/>
        <v/>
      </c>
      <c r="EZ233" s="16" t="str">
        <f t="shared" si="70"/>
        <v/>
      </c>
      <c r="FA233" s="16" t="str">
        <f t="shared" si="71"/>
        <v/>
      </c>
      <c r="FB233" s="160" t="str">
        <f t="shared" si="72"/>
        <v/>
      </c>
      <c r="FC233" t="s">
        <v>204</v>
      </c>
      <c r="FD233" s="20" t="s">
        <v>139</v>
      </c>
      <c r="FF233" s="209" t="s">
        <v>206</v>
      </c>
      <c r="FH233" s="284">
        <f t="shared" ca="1" si="73"/>
        <v>0</v>
      </c>
      <c r="FI233" s="208">
        <f t="shared" si="74"/>
        <v>3.0333333333333332</v>
      </c>
      <c r="FJ233"/>
      <c r="FK233" t="str">
        <f t="shared" si="75"/>
        <v>Norsk Hydro Energia Ltda</v>
      </c>
      <c r="FL233" s="201">
        <f t="shared" ca="1" si="76"/>
        <v>703213.2</v>
      </c>
      <c r="FM233" s="201">
        <f t="shared" ca="1" si="77"/>
        <v>0</v>
      </c>
      <c r="FN233" s="200">
        <f>AB233*AB$2*IF($FC233="V",1,-1)*IF($Q233="Fixo",(CP233-INDEX('Curva Forward'!$C$5:$AN$13,MATCH(CONCATENATE(BD_COMERCIAL!$K233," ",BD_COMERCIAL!$L233),'Curva Forward'!$B$5:$B$13,0),MATCH(FN$4,'Curva Forward'!$C$4:$AN$4,0))),CP233)</f>
        <v>0</v>
      </c>
      <c r="FO233" s="200">
        <f>AC233*AC$2*IF($FC233="V",1,-1)*IF($Q233="Fixo",(CQ233-INDEX('Curva Forward'!$C$5:$AN$13,MATCH(CONCATENATE(BD_COMERCIAL!$K233," ",BD_COMERCIAL!$L233),'Curva Forward'!$B$5:$B$13,0),MATCH(FO$4,'Curva Forward'!$C$4:$AN$4,0))),CQ233)</f>
        <v>0</v>
      </c>
      <c r="FP233" s="200">
        <f>AD233*AD$2*IF($FC233="V",1,-1)*IF($Q233="Fixo",(CR233-INDEX('Curva Forward'!$C$5:$AN$13,MATCH(CONCATENATE(BD_COMERCIAL!$K233," ",BD_COMERCIAL!$L233),'Curva Forward'!$B$5:$B$13,0),MATCH(FP$4,'Curva Forward'!$C$4:$AN$4,0))),CR233)</f>
        <v>0</v>
      </c>
      <c r="FQ233" s="200">
        <f>AE233*AE$2*IF($FC233="V",1,-1)*IF($Q233="Fixo",(CS233-INDEX('Curva Forward'!$C$5:$AN$13,MATCH(CONCATENATE(BD_COMERCIAL!$K233," ",BD_COMERCIAL!$L233),'Curva Forward'!$B$5:$B$13,0),MATCH(FQ$4,'Curva Forward'!$C$4:$AN$4,0))),CS233)</f>
        <v>0</v>
      </c>
      <c r="FR233" s="200">
        <f>AF233*AF$2*IF($FC233="V",1,-1)*IF($Q233="Fixo",(CT233-INDEX('Curva Forward'!$C$5:$AN$13,MATCH(CONCATENATE(BD_COMERCIAL!$K233," ",BD_COMERCIAL!$L233),'Curva Forward'!$B$5:$B$13,0),MATCH(FR$4,'Curva Forward'!$C$4:$AN$4,0))),CT233)</f>
        <v>0</v>
      </c>
      <c r="FS233" s="200">
        <f>AG233*AG$2*IF($FC233="V",1,-1)*IF($Q233="Fixo",(CU233-INDEX('Curva Forward'!$C$5:$AN$13,MATCH(CONCATENATE(BD_COMERCIAL!$K233," ",BD_COMERCIAL!$L233),'Curva Forward'!$B$5:$B$13,0),MATCH(FS$4,'Curva Forward'!$C$4:$AN$4,0))),CU233)</f>
        <v>0</v>
      </c>
      <c r="FT233" s="200">
        <f>AH233*AH$2*IF($FC233="V",1,-1)*IF($Q233="Fixo",(CV233-INDEX('Curva Forward'!$C$5:$AN$13,MATCH(CONCATENATE(BD_COMERCIAL!$K233," ",BD_COMERCIAL!$L233),'Curva Forward'!$B$5:$B$13,0),MATCH(FT$4,'Curva Forward'!$C$4:$AN$4,0))),CV233)</f>
        <v>261925.19999999998</v>
      </c>
      <c r="FU233" s="200">
        <f>AI233*AI$2*IF($FC233="V",1,-1)*IF($Q233="Fixo",(CW233-INDEX('Curva Forward'!$C$5:$AN$13,MATCH(CONCATENATE(BD_COMERCIAL!$K233," ",BD_COMERCIAL!$L233),'Curva Forward'!$B$5:$B$13,0),MATCH(FU$4,'Curva Forward'!$C$4:$AN$4,0))),CW233)</f>
        <v>220968</v>
      </c>
      <c r="FV233" s="200">
        <f>AJ233*AJ$2*IF($FC233="V",1,-1)*IF($Q233="Fixo",(CX233-INDEX('Curva Forward'!$C$5:$AN$13,MATCH(CONCATENATE(BD_COMERCIAL!$K233," ",BD_COMERCIAL!$L233),'Curva Forward'!$B$5:$B$13,0),MATCH(FV$4,'Curva Forward'!$C$4:$AN$4,0))),CX233)</f>
        <v>220320</v>
      </c>
      <c r="FW233" s="200">
        <f>AK233*AK$2*IF($FC233="V",1,-1)*IF($Q233="Fixo",(CY233-INDEX('Curva Forward'!$C$5:$AN$13,MATCH(CONCATENATE(BD_COMERCIAL!$K233," ",BD_COMERCIAL!$L233),'Curva Forward'!$B$5:$B$13,0),MATCH(FW$4,'Curva Forward'!$C$4:$AN$4,0))),CY233)</f>
        <v>0</v>
      </c>
      <c r="FX233" s="200">
        <f>AL233*AL$2*IF($FC233="V",1,-1)*IF($Q233="Fixo",(CZ233-INDEX('Curva Forward'!$C$5:$AN$13,MATCH(CONCATENATE(BD_COMERCIAL!$K233," ",BD_COMERCIAL!$L233),'Curva Forward'!$B$5:$B$13,0),MATCH(FX$4,'Curva Forward'!$C$4:$AN$4,0))),CZ233)</f>
        <v>0</v>
      </c>
      <c r="FY233" s="200">
        <f>AM233*AM$2*IF($FC233="V",1,-1)*IF($Q233="Fixo",(DA233-INDEX('Curva Forward'!$C$5:$AN$13,MATCH(CONCATENATE(BD_COMERCIAL!$K233," ",BD_COMERCIAL!$L233),'Curva Forward'!$B$5:$B$13,0),MATCH(FY$4,'Curva Forward'!$C$4:$AN$4,0))),DA233)</f>
        <v>0</v>
      </c>
      <c r="FZ233" s="200">
        <f>AN233*AN$2*IF($FC233="V",1,-1)*IF($Q233="Fixo",(DB233-INDEX('Curva Forward'!$C$5:$AN$13,MATCH(CONCATENATE(BD_COMERCIAL!$K233," ",BD_COMERCIAL!$L233),'Curva Forward'!$B$5:$B$13,0),MATCH(FZ$4,'Curva Forward'!$C$4:$AN$4,0))),DB233)</f>
        <v>0</v>
      </c>
      <c r="GA233" s="200">
        <f>AO233*AO$2*IF($FC233="V",1,-1)*IF($Q233="Fixo",(DC233-INDEX('Curva Forward'!$C$5:$AN$13,MATCH(CONCATENATE(BD_COMERCIAL!$K233," ",BD_COMERCIAL!$L233),'Curva Forward'!$B$5:$B$13,0),MATCH(GA$4,'Curva Forward'!$C$4:$AN$4,0))),DC233)</f>
        <v>0</v>
      </c>
      <c r="GB233" s="200">
        <f>AP233*AP$2*IF($FC233="V",1,-1)*IF($Q233="Fixo",(DD233-INDEX('Curva Forward'!$C$5:$AN$13,MATCH(CONCATENATE(BD_COMERCIAL!$K233," ",BD_COMERCIAL!$L233),'Curva Forward'!$B$5:$B$13,0),MATCH(GB$4,'Curva Forward'!$C$4:$AN$4,0))),DD233)</f>
        <v>0</v>
      </c>
      <c r="GC233" s="200">
        <f>AQ233*AQ$2*IF($FC233="V",1,-1)*IF($Q233="Fixo",(DE233-INDEX('Curva Forward'!$C$5:$AN$13,MATCH(CONCATENATE(BD_COMERCIAL!$K233," ",BD_COMERCIAL!$L233),'Curva Forward'!$B$5:$B$13,0),MATCH(GC$4,'Curva Forward'!$C$4:$AN$4,0))),DE233)</f>
        <v>0</v>
      </c>
      <c r="GD233" s="200">
        <f>AR233*AR$2*IF($FC233="V",1,-1)*IF($Q233="Fixo",(DF233-INDEX('Curva Forward'!$C$5:$AN$13,MATCH(CONCATENATE(BD_COMERCIAL!$K233," ",BD_COMERCIAL!$L233),'Curva Forward'!$B$5:$B$13,0),MATCH(GD$4,'Curva Forward'!$C$4:$AN$4,0))),DF233)</f>
        <v>0</v>
      </c>
      <c r="GE233" s="200">
        <f>AS233*AS$2*IF($FC233="V",1,-1)*IF($Q233="Fixo",(DG233-INDEX('Curva Forward'!$C$5:$AN$13,MATCH(CONCATENATE(BD_COMERCIAL!$K233," ",BD_COMERCIAL!$L233),'Curva Forward'!$B$5:$B$13,0),MATCH(GE$4,'Curva Forward'!$C$4:$AN$4,0))),DG233)</f>
        <v>0</v>
      </c>
      <c r="GF233" s="200">
        <f>AT233*AT$2*IF($FC233="V",1,-1)*IF($Q233="Fixo",(DH233-INDEX('Curva Forward'!$C$5:$AN$13,MATCH(CONCATENATE(BD_COMERCIAL!$K233," ",BD_COMERCIAL!$L233),'Curva Forward'!$B$5:$B$13,0),MATCH(GF$4,'Curva Forward'!$C$4:$AN$4,0))),DH233)</f>
        <v>0</v>
      </c>
      <c r="GG233" s="200">
        <f>AU233*AU$2*IF($FC233="V",1,-1)*IF($Q233="Fixo",(DI233-INDEX('Curva Forward'!$C$5:$AN$13,MATCH(CONCATENATE(BD_COMERCIAL!$K233," ",BD_COMERCIAL!$L233),'Curva Forward'!$B$5:$B$13,0),MATCH(GG$4,'Curva Forward'!$C$4:$AN$4,0))),DI233)</f>
        <v>0</v>
      </c>
      <c r="GH233" s="200">
        <f>AV233*AV$2*IF($FC233="V",1,-1)*IF($Q233="Fixo",(DJ233-INDEX('Curva Forward'!$C$5:$AN$13,MATCH(CONCATENATE(BD_COMERCIAL!$K233," ",BD_COMERCIAL!$L233),'Curva Forward'!$B$5:$B$13,0),MATCH(GH$4,'Curva Forward'!$C$4:$AN$4,0))),DJ233)</f>
        <v>0</v>
      </c>
      <c r="GI233" s="200">
        <f>AW233*AW$2*IF($FC233="V",1,-1)*IF($Q233="Fixo",(DK233-INDEX('Curva Forward'!$C$5:$AN$13,MATCH(CONCATENATE(BD_COMERCIAL!$K233," ",BD_COMERCIAL!$L233),'Curva Forward'!$B$5:$B$13,0),MATCH(GI$4,'Curva Forward'!$C$4:$AN$4,0))),DK233)</f>
        <v>0</v>
      </c>
      <c r="GJ233" s="200">
        <f>AX233*AX$2*IF($FC233="V",1,-1)*IF($Q233="Fixo",(DL233-INDEX('Curva Forward'!$C$5:$AN$13,MATCH(CONCATENATE(BD_COMERCIAL!$K233," ",BD_COMERCIAL!$L233),'Curva Forward'!$B$5:$B$13,0),MATCH(GJ$4,'Curva Forward'!$C$4:$AN$4,0))),DL233)</f>
        <v>0</v>
      </c>
      <c r="GK233" s="200">
        <f>AY233*AY$2*IF($FC233="V",1,-1)*IF($Q233="Fixo",(DM233-INDEX('Curva Forward'!$C$5:$AN$13,MATCH(CONCATENATE(BD_COMERCIAL!$K233," ",BD_COMERCIAL!$L233),'Curva Forward'!$B$5:$B$13,0),MATCH(GK$4,'Curva Forward'!$C$4:$AN$4,0))),DM233)</f>
        <v>0</v>
      </c>
      <c r="GL233" s="200">
        <f>IF(EZ233="",0,CL233*CL$2*IF($FC233="V",1,-1)*IF($Q233="Fixo",(EZ233-INDEX('Curva Forward'!$C$5:$AN$13,MATCH(CONCATENATE(BD_COMERCIAL!$K233," ",BD_COMERCIAL!$L233),'Curva Forward'!$B$5:$B$13,0),MATCH(GL$4,'Curva Forward'!$C$4:$AN$4,0))),EZ233))</f>
        <v>0</v>
      </c>
      <c r="GM233" s="200">
        <f>IF(FA233="",0,CM233*CM$2*IF($FC233="V",1,-1)*IF($Q233="Fixo",(FA233-INDEX('Curva Forward'!$C$5:$AN$13,MATCH(CONCATENATE(BD_COMERCIAL!$K233," ",BD_COMERCIAL!$L233),'Curva Forward'!$B$5:$B$13,0),MATCH(GM$4,'Curva Forward'!$C$4:$AN$4,0))),FA233))</f>
        <v>0</v>
      </c>
      <c r="GN233" s="200">
        <f>IF(FB233="",0,CN233*CN$2*IF($FC233="V",1,-1)*IF($Q233="Fixo",(FB233-INDEX('Curva Forward'!$C$5:$AN$13,MATCH(CONCATENATE(BD_COMERCIAL!$K233," ",BD_COMERCIAL!$L233),'Curva Forward'!$B$5:$B$13,0),MATCH(GN$4,'Curva Forward'!$C$4:$AN$4,0))),FB233))</f>
        <v>0</v>
      </c>
      <c r="GO233" s="201">
        <f t="shared" ca="1" si="78"/>
        <v>0</v>
      </c>
      <c r="GP233" s="201">
        <f t="shared" ca="1" si="79"/>
        <v>0</v>
      </c>
    </row>
    <row r="234" spans="1:198" s="117" customFormat="1" x14ac:dyDescent="0.25">
      <c r="A234" s="6"/>
      <c r="B234" s="7" t="s">
        <v>585</v>
      </c>
      <c r="C234" s="8">
        <v>44593</v>
      </c>
      <c r="D234" s="9" t="s">
        <v>124</v>
      </c>
      <c r="E234" s="9" t="s">
        <v>125</v>
      </c>
      <c r="F234" s="113">
        <v>3780401000108</v>
      </c>
      <c r="G234" s="10" t="s">
        <v>241</v>
      </c>
      <c r="H234" s="113">
        <v>7393256000155</v>
      </c>
      <c r="I234" s="9" t="s">
        <v>584</v>
      </c>
      <c r="J234" s="166"/>
      <c r="K234" s="10" t="s">
        <v>29</v>
      </c>
      <c r="L234" s="84" t="s">
        <v>22</v>
      </c>
      <c r="M234" s="11">
        <v>44562</v>
      </c>
      <c r="N234" s="12">
        <v>44592</v>
      </c>
      <c r="O234" s="10">
        <v>1.6120000000000001</v>
      </c>
      <c r="P234" s="84">
        <v>212</v>
      </c>
      <c r="Q234" s="84" t="s">
        <v>586</v>
      </c>
      <c r="R234" s="10" t="s">
        <v>129</v>
      </c>
      <c r="S234" s="14" t="s">
        <v>135</v>
      </c>
      <c r="T234" s="11"/>
      <c r="U234" s="12"/>
      <c r="V234" s="257" t="str">
        <f ca="1">IF(U234="","",
IF(U234="NA","",
IFERROR(VLOOKUP(EOMONTH(M234,-2)+1,IPCA!$A:$B,2,0),
VLOOKUP(EOMONTH(TODAY(),-2)+1,IPCA!$A:$B,2,0))/
VLOOKUP(EOMONTH(U234,-2)+1,IPCA!$A:$B,2,0)*
P234))</f>
        <v/>
      </c>
      <c r="W234" s="84"/>
      <c r="X234" s="13" t="s">
        <v>133</v>
      </c>
      <c r="Y234" s="166"/>
      <c r="Z234" s="107"/>
      <c r="AA234" s="108"/>
      <c r="AB234" s="15">
        <v>1.6120000000000001</v>
      </c>
      <c r="AC234"/>
      <c r="AD234"/>
      <c r="AE234"/>
      <c r="AF234"/>
      <c r="AG234"/>
      <c r="AH234"/>
      <c r="AI234"/>
      <c r="AJ234"/>
      <c r="AK234"/>
      <c r="AL234"/>
      <c r="AM234" s="6"/>
      <c r="AN234" s="15"/>
      <c r="AO234"/>
      <c r="AP234"/>
      <c r="AQ234"/>
      <c r="AR234"/>
      <c r="AS234"/>
      <c r="AT234"/>
      <c r="AU234"/>
      <c r="AV234"/>
      <c r="AW234"/>
      <c r="AX234"/>
      <c r="AY234" s="6"/>
      <c r="AZ234" s="15"/>
      <c r="BA234"/>
      <c r="BB234"/>
      <c r="BC234"/>
      <c r="BD234"/>
      <c r="BE234"/>
      <c r="BF234"/>
      <c r="BG234"/>
      <c r="BH234"/>
      <c r="BI234"/>
      <c r="BJ234"/>
      <c r="BK234" s="6"/>
      <c r="BL234" s="15"/>
      <c r="BM234"/>
      <c r="BN234"/>
      <c r="BO234"/>
      <c r="BP234"/>
      <c r="BQ234"/>
      <c r="BR234"/>
      <c r="BS234"/>
      <c r="BT234"/>
      <c r="BU234"/>
      <c r="BV234"/>
      <c r="BW234" s="6"/>
      <c r="BX234" s="15"/>
      <c r="BY234"/>
      <c r="BZ234"/>
      <c r="CA234"/>
      <c r="CB234"/>
      <c r="CC234"/>
      <c r="CD234"/>
      <c r="CE234"/>
      <c r="CF234"/>
      <c r="CG234"/>
      <c r="CH234"/>
      <c r="CI234" s="6"/>
      <c r="CJ234" s="16">
        <f t="shared" si="63"/>
        <v>0.13690958904109587</v>
      </c>
      <c r="CK234" s="16" t="str">
        <f t="shared" si="64"/>
        <v/>
      </c>
      <c r="CL234" s="16" t="str">
        <f t="shared" si="65"/>
        <v/>
      </c>
      <c r="CM234" s="16" t="str">
        <f t="shared" si="66"/>
        <v/>
      </c>
      <c r="CN234" s="16" t="str">
        <f t="shared" si="67"/>
        <v/>
      </c>
      <c r="CO234" s="18"/>
      <c r="CP234" s="15">
        <v>212</v>
      </c>
      <c r="CQ234"/>
      <c r="CR234"/>
      <c r="CS234"/>
      <c r="CT234"/>
      <c r="CU234"/>
      <c r="CV234"/>
      <c r="CW234"/>
      <c r="CX234"/>
      <c r="CY234"/>
      <c r="CZ234"/>
      <c r="DA234" s="6"/>
      <c r="DB234" s="15"/>
      <c r="DC234"/>
      <c r="DD234"/>
      <c r="DE234"/>
      <c r="DF234"/>
      <c r="DG234"/>
      <c r="DH234"/>
      <c r="DI234"/>
      <c r="DJ234"/>
      <c r="DK234"/>
      <c r="DL234"/>
      <c r="DM234" s="6"/>
      <c r="DN234" s="15"/>
      <c r="DO234"/>
      <c r="DP234"/>
      <c r="DQ234"/>
      <c r="DR234"/>
      <c r="DS234"/>
      <c r="DT234"/>
      <c r="DU234"/>
      <c r="DV234"/>
      <c r="DW234"/>
      <c r="DX234"/>
      <c r="DY234" s="6"/>
      <c r="DZ234" s="15"/>
      <c r="EA234"/>
      <c r="EB234"/>
      <c r="EC234"/>
      <c r="ED234"/>
      <c r="EE234"/>
      <c r="EF234"/>
      <c r="EG234"/>
      <c r="EH234"/>
      <c r="EI234"/>
      <c r="EJ234"/>
      <c r="EK234" s="6"/>
      <c r="EL234" s="15"/>
      <c r="EM234"/>
      <c r="EN234"/>
      <c r="EO234"/>
      <c r="EP234"/>
      <c r="EQ234"/>
      <c r="ER234"/>
      <c r="ES234"/>
      <c r="ET234"/>
      <c r="EU234"/>
      <c r="EV234"/>
      <c r="EW234" s="6"/>
      <c r="EX234" s="16">
        <f t="shared" si="68"/>
        <v>18.005479452054793</v>
      </c>
      <c r="EY234" s="16" t="str">
        <f t="shared" si="69"/>
        <v/>
      </c>
      <c r="EZ234" s="16" t="str">
        <f t="shared" si="70"/>
        <v/>
      </c>
      <c r="FA234" s="16" t="str">
        <f t="shared" si="71"/>
        <v/>
      </c>
      <c r="FB234" s="160" t="str">
        <f t="shared" si="72"/>
        <v/>
      </c>
      <c r="FC234" s="150" t="s">
        <v>204</v>
      </c>
      <c r="FD234" s="151" t="s">
        <v>584</v>
      </c>
      <c r="FF234" s="209" t="s">
        <v>206</v>
      </c>
      <c r="FH234" s="284">
        <f t="shared" ca="1" si="73"/>
        <v>0</v>
      </c>
      <c r="FI234" s="208">
        <f t="shared" si="74"/>
        <v>1</v>
      </c>
      <c r="FJ234"/>
      <c r="FK234" t="str">
        <f t="shared" si="75"/>
        <v>Diferencial Comercializadora de Energia Ltda.</v>
      </c>
      <c r="FL234" s="201">
        <f t="shared" ca="1" si="76"/>
        <v>254257.53599999999</v>
      </c>
      <c r="FM234" s="201">
        <f t="shared" ca="1" si="77"/>
        <v>0</v>
      </c>
      <c r="FN234" s="200">
        <f>AB234*AB$2*IF($FC234="V",1,-1)*IF($Q234="Fixo",(CP234-INDEX('Curva Forward'!$C$5:$AN$13,MATCH(CONCATENATE(BD_COMERCIAL!$K234," ",BD_COMERCIAL!$L234),'Curva Forward'!$B$5:$B$13,0),MATCH(FN$4,'Curva Forward'!$C$4:$AN$4,0))),CP234)</f>
        <v>254257.53599999999</v>
      </c>
      <c r="FO234" s="200">
        <f>AC234*AC$2*IF($FC234="V",1,-1)*IF($Q234="Fixo",(CQ234-INDEX('Curva Forward'!$C$5:$AN$13,MATCH(CONCATENATE(BD_COMERCIAL!$K234," ",BD_COMERCIAL!$L234),'Curva Forward'!$B$5:$B$13,0),MATCH(FO$4,'Curva Forward'!$C$4:$AN$4,0))),CQ234)</f>
        <v>0</v>
      </c>
      <c r="FP234" s="200">
        <f>AD234*AD$2*IF($FC234="V",1,-1)*IF($Q234="Fixo",(CR234-INDEX('Curva Forward'!$C$5:$AN$13,MATCH(CONCATENATE(BD_COMERCIAL!$K234," ",BD_COMERCIAL!$L234),'Curva Forward'!$B$5:$B$13,0),MATCH(FP$4,'Curva Forward'!$C$4:$AN$4,0))),CR234)</f>
        <v>0</v>
      </c>
      <c r="FQ234" s="200">
        <f>AE234*AE$2*IF($FC234="V",1,-1)*IF($Q234="Fixo",(CS234-INDEX('Curva Forward'!$C$5:$AN$13,MATCH(CONCATENATE(BD_COMERCIAL!$K234," ",BD_COMERCIAL!$L234),'Curva Forward'!$B$5:$B$13,0),MATCH(FQ$4,'Curva Forward'!$C$4:$AN$4,0))),CS234)</f>
        <v>0</v>
      </c>
      <c r="FR234" s="200">
        <f>AF234*AF$2*IF($FC234="V",1,-1)*IF($Q234="Fixo",(CT234-INDEX('Curva Forward'!$C$5:$AN$13,MATCH(CONCATENATE(BD_COMERCIAL!$K234," ",BD_COMERCIAL!$L234),'Curva Forward'!$B$5:$B$13,0),MATCH(FR$4,'Curva Forward'!$C$4:$AN$4,0))),CT234)</f>
        <v>0</v>
      </c>
      <c r="FS234" s="200">
        <f>AG234*AG$2*IF($FC234="V",1,-1)*IF($Q234="Fixo",(CU234-INDEX('Curva Forward'!$C$5:$AN$13,MATCH(CONCATENATE(BD_COMERCIAL!$K234," ",BD_COMERCIAL!$L234),'Curva Forward'!$B$5:$B$13,0),MATCH(FS$4,'Curva Forward'!$C$4:$AN$4,0))),CU234)</f>
        <v>0</v>
      </c>
      <c r="FT234" s="200">
        <f>AH234*AH$2*IF($FC234="V",1,-1)*IF($Q234="Fixo",(CV234-INDEX('Curva Forward'!$C$5:$AN$13,MATCH(CONCATENATE(BD_COMERCIAL!$K234," ",BD_COMERCIAL!$L234),'Curva Forward'!$B$5:$B$13,0),MATCH(FT$4,'Curva Forward'!$C$4:$AN$4,0))),CV234)</f>
        <v>0</v>
      </c>
      <c r="FU234" s="200">
        <f>AI234*AI$2*IF($FC234="V",1,-1)*IF($Q234="Fixo",(CW234-INDEX('Curva Forward'!$C$5:$AN$13,MATCH(CONCATENATE(BD_COMERCIAL!$K234," ",BD_COMERCIAL!$L234),'Curva Forward'!$B$5:$B$13,0),MATCH(FU$4,'Curva Forward'!$C$4:$AN$4,0))),CW234)</f>
        <v>0</v>
      </c>
      <c r="FV234" s="200">
        <f>AJ234*AJ$2*IF($FC234="V",1,-1)*IF($Q234="Fixo",(CX234-INDEX('Curva Forward'!$C$5:$AN$13,MATCH(CONCATENATE(BD_COMERCIAL!$K234," ",BD_COMERCIAL!$L234),'Curva Forward'!$B$5:$B$13,0),MATCH(FV$4,'Curva Forward'!$C$4:$AN$4,0))),CX234)</f>
        <v>0</v>
      </c>
      <c r="FW234" s="200">
        <f>AK234*AK$2*IF($FC234="V",1,-1)*IF($Q234="Fixo",(CY234-INDEX('Curva Forward'!$C$5:$AN$13,MATCH(CONCATENATE(BD_COMERCIAL!$K234," ",BD_COMERCIAL!$L234),'Curva Forward'!$B$5:$B$13,0),MATCH(FW$4,'Curva Forward'!$C$4:$AN$4,0))),CY234)</f>
        <v>0</v>
      </c>
      <c r="FX234" s="200">
        <f>AL234*AL$2*IF($FC234="V",1,-1)*IF($Q234="Fixo",(CZ234-INDEX('Curva Forward'!$C$5:$AN$13,MATCH(CONCATENATE(BD_COMERCIAL!$K234," ",BD_COMERCIAL!$L234),'Curva Forward'!$B$5:$B$13,0),MATCH(FX$4,'Curva Forward'!$C$4:$AN$4,0))),CZ234)</f>
        <v>0</v>
      </c>
      <c r="FY234" s="200">
        <f>AM234*AM$2*IF($FC234="V",1,-1)*IF($Q234="Fixo",(DA234-INDEX('Curva Forward'!$C$5:$AN$13,MATCH(CONCATENATE(BD_COMERCIAL!$K234," ",BD_COMERCIAL!$L234),'Curva Forward'!$B$5:$B$13,0),MATCH(FY$4,'Curva Forward'!$C$4:$AN$4,0))),DA234)</f>
        <v>0</v>
      </c>
      <c r="FZ234" s="200">
        <f>AN234*AN$2*IF($FC234="V",1,-1)*IF($Q234="Fixo",(DB234-INDEX('Curva Forward'!$C$5:$AN$13,MATCH(CONCATENATE(BD_COMERCIAL!$K234," ",BD_COMERCIAL!$L234),'Curva Forward'!$B$5:$B$13,0),MATCH(FZ$4,'Curva Forward'!$C$4:$AN$4,0))),DB234)</f>
        <v>0</v>
      </c>
      <c r="GA234" s="200">
        <f>AO234*AO$2*IF($FC234="V",1,-1)*IF($Q234="Fixo",(DC234-INDEX('Curva Forward'!$C$5:$AN$13,MATCH(CONCATENATE(BD_COMERCIAL!$K234," ",BD_COMERCIAL!$L234),'Curva Forward'!$B$5:$B$13,0),MATCH(GA$4,'Curva Forward'!$C$4:$AN$4,0))),DC234)</f>
        <v>0</v>
      </c>
      <c r="GB234" s="200">
        <f>AP234*AP$2*IF($FC234="V",1,-1)*IF($Q234="Fixo",(DD234-INDEX('Curva Forward'!$C$5:$AN$13,MATCH(CONCATENATE(BD_COMERCIAL!$K234," ",BD_COMERCIAL!$L234),'Curva Forward'!$B$5:$B$13,0),MATCH(GB$4,'Curva Forward'!$C$4:$AN$4,0))),DD234)</f>
        <v>0</v>
      </c>
      <c r="GC234" s="200">
        <f>AQ234*AQ$2*IF($FC234="V",1,-1)*IF($Q234="Fixo",(DE234-INDEX('Curva Forward'!$C$5:$AN$13,MATCH(CONCATENATE(BD_COMERCIAL!$K234," ",BD_COMERCIAL!$L234),'Curva Forward'!$B$5:$B$13,0),MATCH(GC$4,'Curva Forward'!$C$4:$AN$4,0))),DE234)</f>
        <v>0</v>
      </c>
      <c r="GD234" s="200">
        <f>AR234*AR$2*IF($FC234="V",1,-1)*IF($Q234="Fixo",(DF234-INDEX('Curva Forward'!$C$5:$AN$13,MATCH(CONCATENATE(BD_COMERCIAL!$K234," ",BD_COMERCIAL!$L234),'Curva Forward'!$B$5:$B$13,0),MATCH(GD$4,'Curva Forward'!$C$4:$AN$4,0))),DF234)</f>
        <v>0</v>
      </c>
      <c r="GE234" s="200">
        <f>AS234*AS$2*IF($FC234="V",1,-1)*IF($Q234="Fixo",(DG234-INDEX('Curva Forward'!$C$5:$AN$13,MATCH(CONCATENATE(BD_COMERCIAL!$K234," ",BD_COMERCIAL!$L234),'Curva Forward'!$B$5:$B$13,0),MATCH(GE$4,'Curva Forward'!$C$4:$AN$4,0))),DG234)</f>
        <v>0</v>
      </c>
      <c r="GF234" s="200">
        <f>AT234*AT$2*IF($FC234="V",1,-1)*IF($Q234="Fixo",(DH234-INDEX('Curva Forward'!$C$5:$AN$13,MATCH(CONCATENATE(BD_COMERCIAL!$K234," ",BD_COMERCIAL!$L234),'Curva Forward'!$B$5:$B$13,0),MATCH(GF$4,'Curva Forward'!$C$4:$AN$4,0))),DH234)</f>
        <v>0</v>
      </c>
      <c r="GG234" s="200">
        <f>AU234*AU$2*IF($FC234="V",1,-1)*IF($Q234="Fixo",(DI234-INDEX('Curva Forward'!$C$5:$AN$13,MATCH(CONCATENATE(BD_COMERCIAL!$K234," ",BD_COMERCIAL!$L234),'Curva Forward'!$B$5:$B$13,0),MATCH(GG$4,'Curva Forward'!$C$4:$AN$4,0))),DI234)</f>
        <v>0</v>
      </c>
      <c r="GH234" s="200">
        <f>AV234*AV$2*IF($FC234="V",1,-1)*IF($Q234="Fixo",(DJ234-INDEX('Curva Forward'!$C$5:$AN$13,MATCH(CONCATENATE(BD_COMERCIAL!$K234," ",BD_COMERCIAL!$L234),'Curva Forward'!$B$5:$B$13,0),MATCH(GH$4,'Curva Forward'!$C$4:$AN$4,0))),DJ234)</f>
        <v>0</v>
      </c>
      <c r="GI234" s="200">
        <f>AW234*AW$2*IF($FC234="V",1,-1)*IF($Q234="Fixo",(DK234-INDEX('Curva Forward'!$C$5:$AN$13,MATCH(CONCATENATE(BD_COMERCIAL!$K234," ",BD_COMERCIAL!$L234),'Curva Forward'!$B$5:$B$13,0),MATCH(GI$4,'Curva Forward'!$C$4:$AN$4,0))),DK234)</f>
        <v>0</v>
      </c>
      <c r="GJ234" s="200">
        <f>AX234*AX$2*IF($FC234="V",1,-1)*IF($Q234="Fixo",(DL234-INDEX('Curva Forward'!$C$5:$AN$13,MATCH(CONCATENATE(BD_COMERCIAL!$K234," ",BD_COMERCIAL!$L234),'Curva Forward'!$B$5:$B$13,0),MATCH(GJ$4,'Curva Forward'!$C$4:$AN$4,0))),DL234)</f>
        <v>0</v>
      </c>
      <c r="GK234" s="200">
        <f>AY234*AY$2*IF($FC234="V",1,-1)*IF($Q234="Fixo",(DM234-INDEX('Curva Forward'!$C$5:$AN$13,MATCH(CONCATENATE(BD_COMERCIAL!$K234," ",BD_COMERCIAL!$L234),'Curva Forward'!$B$5:$B$13,0),MATCH(GK$4,'Curva Forward'!$C$4:$AN$4,0))),DM234)</f>
        <v>0</v>
      </c>
      <c r="GL234" s="200">
        <f>IF(EZ234="",0,CL234*CL$2*IF($FC234="V",1,-1)*IF($Q234="Fixo",(EZ234-INDEX('Curva Forward'!$C$5:$AN$13,MATCH(CONCATENATE(BD_COMERCIAL!$K234," ",BD_COMERCIAL!$L234),'Curva Forward'!$B$5:$B$13,0),MATCH(GL$4,'Curva Forward'!$C$4:$AN$4,0))),EZ234))</f>
        <v>0</v>
      </c>
      <c r="GM234" s="200">
        <f>IF(FA234="",0,CM234*CM$2*IF($FC234="V",1,-1)*IF($Q234="Fixo",(FA234-INDEX('Curva Forward'!$C$5:$AN$13,MATCH(CONCATENATE(BD_COMERCIAL!$K234," ",BD_COMERCIAL!$L234),'Curva Forward'!$B$5:$B$13,0),MATCH(GM$4,'Curva Forward'!$C$4:$AN$4,0))),FA234))</f>
        <v>0</v>
      </c>
      <c r="GN234" s="200">
        <f>IF(FB234="",0,CN234*CN$2*IF($FC234="V",1,-1)*IF($Q234="Fixo",(FB234-INDEX('Curva Forward'!$C$5:$AN$13,MATCH(CONCATENATE(BD_COMERCIAL!$K234," ",BD_COMERCIAL!$L234),'Curva Forward'!$B$5:$B$13,0),MATCH(GN$4,'Curva Forward'!$C$4:$AN$4,0))),FB234))</f>
        <v>0</v>
      </c>
      <c r="GO234" s="201">
        <f t="shared" ca="1" si="78"/>
        <v>0</v>
      </c>
      <c r="GP234" s="201">
        <f t="shared" ca="1" si="79"/>
        <v>0</v>
      </c>
    </row>
    <row r="235" spans="1:198" s="117" customFormat="1" x14ac:dyDescent="0.25">
      <c r="A235" s="6"/>
      <c r="B235" s="7" t="s">
        <v>587</v>
      </c>
      <c r="C235" s="8">
        <v>44593</v>
      </c>
      <c r="D235" s="9" t="s">
        <v>124</v>
      </c>
      <c r="E235" s="9" t="s">
        <v>125</v>
      </c>
      <c r="F235" s="113">
        <v>3780401000108</v>
      </c>
      <c r="G235" s="10" t="s">
        <v>203</v>
      </c>
      <c r="H235" s="113">
        <v>15087610000141</v>
      </c>
      <c r="I235" s="9" t="s">
        <v>584</v>
      </c>
      <c r="J235" s="166"/>
      <c r="K235" s="10" t="s">
        <v>29</v>
      </c>
      <c r="L235" s="84" t="s">
        <v>22</v>
      </c>
      <c r="M235" s="11">
        <v>44562</v>
      </c>
      <c r="N235" s="12">
        <v>44592</v>
      </c>
      <c r="O235" s="10">
        <v>7</v>
      </c>
      <c r="P235" s="84">
        <v>210</v>
      </c>
      <c r="Q235" s="84" t="s">
        <v>586</v>
      </c>
      <c r="R235" s="10" t="s">
        <v>129</v>
      </c>
      <c r="S235" s="14" t="s">
        <v>135</v>
      </c>
      <c r="T235" s="11"/>
      <c r="U235" s="12"/>
      <c r="V235" s="257" t="str">
        <f ca="1">IF(U235="","",
IF(U235="NA","",
IFERROR(VLOOKUP(EOMONTH(M235,-2)+1,IPCA!$A:$B,2,0),
VLOOKUP(EOMONTH(TODAY(),-2)+1,IPCA!$A:$B,2,0))/
VLOOKUP(EOMONTH(U235,-2)+1,IPCA!$A:$B,2,0)*
P235))</f>
        <v/>
      </c>
      <c r="W235" s="84"/>
      <c r="X235" s="13" t="s">
        <v>133</v>
      </c>
      <c r="Y235" s="166"/>
      <c r="Z235" s="107"/>
      <c r="AA235" s="108"/>
      <c r="AB235" s="15">
        <v>7</v>
      </c>
      <c r="AC235"/>
      <c r="AD235"/>
      <c r="AE235"/>
      <c r="AF235"/>
      <c r="AG235"/>
      <c r="AH235"/>
      <c r="AI235"/>
      <c r="AJ235"/>
      <c r="AK235"/>
      <c r="AL235"/>
      <c r="AM235" s="6"/>
      <c r="AN235" s="15"/>
      <c r="AO235"/>
      <c r="AP235"/>
      <c r="AQ235"/>
      <c r="AR235"/>
      <c r="AS235"/>
      <c r="AT235"/>
      <c r="AU235"/>
      <c r="AV235"/>
      <c r="AW235"/>
      <c r="AX235"/>
      <c r="AY235" s="6"/>
      <c r="AZ235" s="15"/>
      <c r="BA235"/>
      <c r="BB235"/>
      <c r="BC235"/>
      <c r="BD235"/>
      <c r="BE235"/>
      <c r="BF235"/>
      <c r="BG235"/>
      <c r="BH235"/>
      <c r="BI235"/>
      <c r="BJ235"/>
      <c r="BK235" s="6"/>
      <c r="BL235" s="15"/>
      <c r="BM235"/>
      <c r="BN235"/>
      <c r="BO235"/>
      <c r="BP235"/>
      <c r="BQ235"/>
      <c r="BR235"/>
      <c r="BS235"/>
      <c r="BT235"/>
      <c r="BU235"/>
      <c r="BV235"/>
      <c r="BW235" s="6"/>
      <c r="BX235" s="15"/>
      <c r="BY235"/>
      <c r="BZ235"/>
      <c r="CA235"/>
      <c r="CB235"/>
      <c r="CC235"/>
      <c r="CD235"/>
      <c r="CE235"/>
      <c r="CF235"/>
      <c r="CG235"/>
      <c r="CH235"/>
      <c r="CI235" s="6"/>
      <c r="CJ235" s="16">
        <f t="shared" si="63"/>
        <v>0.59452054794520548</v>
      </c>
      <c r="CK235" s="16" t="str">
        <f t="shared" si="64"/>
        <v/>
      </c>
      <c r="CL235" s="16" t="str">
        <f t="shared" si="65"/>
        <v/>
      </c>
      <c r="CM235" s="16" t="str">
        <f t="shared" si="66"/>
        <v/>
      </c>
      <c r="CN235" s="16" t="str">
        <f t="shared" si="67"/>
        <v/>
      </c>
      <c r="CO235" s="18"/>
      <c r="CP235" s="15">
        <v>210</v>
      </c>
      <c r="CQ235"/>
      <c r="CR235"/>
      <c r="CS235"/>
      <c r="CT235"/>
      <c r="CU235"/>
      <c r="CV235"/>
      <c r="CW235"/>
      <c r="CX235"/>
      <c r="CY235"/>
      <c r="CZ235"/>
      <c r="DA235" s="6"/>
      <c r="DB235" s="15"/>
      <c r="DC235"/>
      <c r="DD235"/>
      <c r="DE235"/>
      <c r="DF235"/>
      <c r="DG235"/>
      <c r="DH235"/>
      <c r="DI235"/>
      <c r="DJ235"/>
      <c r="DK235"/>
      <c r="DL235"/>
      <c r="DM235" s="6"/>
      <c r="DN235" s="15"/>
      <c r="DO235"/>
      <c r="DP235"/>
      <c r="DQ235"/>
      <c r="DR235"/>
      <c r="DS235"/>
      <c r="DT235"/>
      <c r="DU235"/>
      <c r="DV235"/>
      <c r="DW235"/>
      <c r="DX235"/>
      <c r="DY235" s="6"/>
      <c r="DZ235" s="15"/>
      <c r="EA235"/>
      <c r="EB235"/>
      <c r="EC235"/>
      <c r="ED235"/>
      <c r="EE235"/>
      <c r="EF235"/>
      <c r="EG235"/>
      <c r="EH235"/>
      <c r="EI235"/>
      <c r="EJ235"/>
      <c r="EK235" s="6"/>
      <c r="EL235" s="15"/>
      <c r="EM235"/>
      <c r="EN235"/>
      <c r="EO235"/>
      <c r="EP235"/>
      <c r="EQ235"/>
      <c r="ER235"/>
      <c r="ES235"/>
      <c r="ET235"/>
      <c r="EU235"/>
      <c r="EV235"/>
      <c r="EW235" s="6"/>
      <c r="EX235" s="16">
        <f t="shared" si="68"/>
        <v>17.835616438356166</v>
      </c>
      <c r="EY235" s="16" t="str">
        <f t="shared" si="69"/>
        <v/>
      </c>
      <c r="EZ235" s="16" t="str">
        <f t="shared" si="70"/>
        <v/>
      </c>
      <c r="FA235" s="16" t="str">
        <f t="shared" si="71"/>
        <v/>
      </c>
      <c r="FB235" s="160" t="str">
        <f t="shared" si="72"/>
        <v/>
      </c>
      <c r="FC235" t="s">
        <v>204</v>
      </c>
      <c r="FD235" s="20" t="s">
        <v>584</v>
      </c>
      <c r="FF235" s="209" t="s">
        <v>206</v>
      </c>
      <c r="FH235" s="284">
        <f t="shared" ca="1" si="73"/>
        <v>0</v>
      </c>
      <c r="FI235" s="208">
        <f t="shared" si="74"/>
        <v>1</v>
      </c>
      <c r="FJ235"/>
      <c r="FK235" t="str">
        <f t="shared" si="75"/>
        <v>ECEL - Elétron Comercializadora de Energia Ltda</v>
      </c>
      <c r="FL235" s="201">
        <f t="shared" ca="1" si="76"/>
        <v>1093680</v>
      </c>
      <c r="FM235" s="201">
        <f t="shared" ca="1" si="77"/>
        <v>0</v>
      </c>
      <c r="FN235" s="200">
        <f>AB235*AB$2*IF($FC235="V",1,-1)*IF($Q235="Fixo",(CP235-INDEX('Curva Forward'!$C$5:$AN$13,MATCH(CONCATENATE(BD_COMERCIAL!$K235," ",BD_COMERCIAL!$L235),'Curva Forward'!$B$5:$B$13,0),MATCH(FN$4,'Curva Forward'!$C$4:$AN$4,0))),CP235)</f>
        <v>1093680</v>
      </c>
      <c r="FO235" s="200">
        <f>AC235*AC$2*IF($FC235="V",1,-1)*IF($Q235="Fixo",(CQ235-INDEX('Curva Forward'!$C$5:$AN$13,MATCH(CONCATENATE(BD_COMERCIAL!$K235," ",BD_COMERCIAL!$L235),'Curva Forward'!$B$5:$B$13,0),MATCH(FO$4,'Curva Forward'!$C$4:$AN$4,0))),CQ235)</f>
        <v>0</v>
      </c>
      <c r="FP235" s="200">
        <f>AD235*AD$2*IF($FC235="V",1,-1)*IF($Q235="Fixo",(CR235-INDEX('Curva Forward'!$C$5:$AN$13,MATCH(CONCATENATE(BD_COMERCIAL!$K235," ",BD_COMERCIAL!$L235),'Curva Forward'!$B$5:$B$13,0),MATCH(FP$4,'Curva Forward'!$C$4:$AN$4,0))),CR235)</f>
        <v>0</v>
      </c>
      <c r="FQ235" s="200">
        <f>AE235*AE$2*IF($FC235="V",1,-1)*IF($Q235="Fixo",(CS235-INDEX('Curva Forward'!$C$5:$AN$13,MATCH(CONCATENATE(BD_COMERCIAL!$K235," ",BD_COMERCIAL!$L235),'Curva Forward'!$B$5:$B$13,0),MATCH(FQ$4,'Curva Forward'!$C$4:$AN$4,0))),CS235)</f>
        <v>0</v>
      </c>
      <c r="FR235" s="200">
        <f>AF235*AF$2*IF($FC235="V",1,-1)*IF($Q235="Fixo",(CT235-INDEX('Curva Forward'!$C$5:$AN$13,MATCH(CONCATENATE(BD_COMERCIAL!$K235," ",BD_COMERCIAL!$L235),'Curva Forward'!$B$5:$B$13,0),MATCH(FR$4,'Curva Forward'!$C$4:$AN$4,0))),CT235)</f>
        <v>0</v>
      </c>
      <c r="FS235" s="200">
        <f>AG235*AG$2*IF($FC235="V",1,-1)*IF($Q235="Fixo",(CU235-INDEX('Curva Forward'!$C$5:$AN$13,MATCH(CONCATENATE(BD_COMERCIAL!$K235," ",BD_COMERCIAL!$L235),'Curva Forward'!$B$5:$B$13,0),MATCH(FS$4,'Curva Forward'!$C$4:$AN$4,0))),CU235)</f>
        <v>0</v>
      </c>
      <c r="FT235" s="200">
        <f>AH235*AH$2*IF($FC235="V",1,-1)*IF($Q235="Fixo",(CV235-INDEX('Curva Forward'!$C$5:$AN$13,MATCH(CONCATENATE(BD_COMERCIAL!$K235," ",BD_COMERCIAL!$L235),'Curva Forward'!$B$5:$B$13,0),MATCH(FT$4,'Curva Forward'!$C$4:$AN$4,0))),CV235)</f>
        <v>0</v>
      </c>
      <c r="FU235" s="200">
        <f>AI235*AI$2*IF($FC235="V",1,-1)*IF($Q235="Fixo",(CW235-INDEX('Curva Forward'!$C$5:$AN$13,MATCH(CONCATENATE(BD_COMERCIAL!$K235," ",BD_COMERCIAL!$L235),'Curva Forward'!$B$5:$B$13,0),MATCH(FU$4,'Curva Forward'!$C$4:$AN$4,0))),CW235)</f>
        <v>0</v>
      </c>
      <c r="FV235" s="200">
        <f>AJ235*AJ$2*IF($FC235="V",1,-1)*IF($Q235="Fixo",(CX235-INDEX('Curva Forward'!$C$5:$AN$13,MATCH(CONCATENATE(BD_COMERCIAL!$K235," ",BD_COMERCIAL!$L235),'Curva Forward'!$B$5:$B$13,0),MATCH(FV$4,'Curva Forward'!$C$4:$AN$4,0))),CX235)</f>
        <v>0</v>
      </c>
      <c r="FW235" s="200">
        <f>AK235*AK$2*IF($FC235="V",1,-1)*IF($Q235="Fixo",(CY235-INDEX('Curva Forward'!$C$5:$AN$13,MATCH(CONCATENATE(BD_COMERCIAL!$K235," ",BD_COMERCIAL!$L235),'Curva Forward'!$B$5:$B$13,0),MATCH(FW$4,'Curva Forward'!$C$4:$AN$4,0))),CY235)</f>
        <v>0</v>
      </c>
      <c r="FX235" s="200">
        <f>AL235*AL$2*IF($FC235="V",1,-1)*IF($Q235="Fixo",(CZ235-INDEX('Curva Forward'!$C$5:$AN$13,MATCH(CONCATENATE(BD_COMERCIAL!$K235," ",BD_COMERCIAL!$L235),'Curva Forward'!$B$5:$B$13,0),MATCH(FX$4,'Curva Forward'!$C$4:$AN$4,0))),CZ235)</f>
        <v>0</v>
      </c>
      <c r="FY235" s="200">
        <f>AM235*AM$2*IF($FC235="V",1,-1)*IF($Q235="Fixo",(DA235-INDEX('Curva Forward'!$C$5:$AN$13,MATCH(CONCATENATE(BD_COMERCIAL!$K235," ",BD_COMERCIAL!$L235),'Curva Forward'!$B$5:$B$13,0),MATCH(FY$4,'Curva Forward'!$C$4:$AN$4,0))),DA235)</f>
        <v>0</v>
      </c>
      <c r="FZ235" s="200">
        <f>AN235*AN$2*IF($FC235="V",1,-1)*IF($Q235="Fixo",(DB235-INDEX('Curva Forward'!$C$5:$AN$13,MATCH(CONCATENATE(BD_COMERCIAL!$K235," ",BD_COMERCIAL!$L235),'Curva Forward'!$B$5:$B$13,0),MATCH(FZ$4,'Curva Forward'!$C$4:$AN$4,0))),DB235)</f>
        <v>0</v>
      </c>
      <c r="GA235" s="200">
        <f>AO235*AO$2*IF($FC235="V",1,-1)*IF($Q235="Fixo",(DC235-INDEX('Curva Forward'!$C$5:$AN$13,MATCH(CONCATENATE(BD_COMERCIAL!$K235," ",BD_COMERCIAL!$L235),'Curva Forward'!$B$5:$B$13,0),MATCH(GA$4,'Curva Forward'!$C$4:$AN$4,0))),DC235)</f>
        <v>0</v>
      </c>
      <c r="GB235" s="200">
        <f>AP235*AP$2*IF($FC235="V",1,-1)*IF($Q235="Fixo",(DD235-INDEX('Curva Forward'!$C$5:$AN$13,MATCH(CONCATENATE(BD_COMERCIAL!$K235," ",BD_COMERCIAL!$L235),'Curva Forward'!$B$5:$B$13,0),MATCH(GB$4,'Curva Forward'!$C$4:$AN$4,0))),DD235)</f>
        <v>0</v>
      </c>
      <c r="GC235" s="200">
        <f>AQ235*AQ$2*IF($FC235="V",1,-1)*IF($Q235="Fixo",(DE235-INDEX('Curva Forward'!$C$5:$AN$13,MATCH(CONCATENATE(BD_COMERCIAL!$K235," ",BD_COMERCIAL!$L235),'Curva Forward'!$B$5:$B$13,0),MATCH(GC$4,'Curva Forward'!$C$4:$AN$4,0))),DE235)</f>
        <v>0</v>
      </c>
      <c r="GD235" s="200">
        <f>AR235*AR$2*IF($FC235="V",1,-1)*IF($Q235="Fixo",(DF235-INDEX('Curva Forward'!$C$5:$AN$13,MATCH(CONCATENATE(BD_COMERCIAL!$K235," ",BD_COMERCIAL!$L235),'Curva Forward'!$B$5:$B$13,0),MATCH(GD$4,'Curva Forward'!$C$4:$AN$4,0))),DF235)</f>
        <v>0</v>
      </c>
      <c r="GE235" s="200">
        <f>AS235*AS$2*IF($FC235="V",1,-1)*IF($Q235="Fixo",(DG235-INDEX('Curva Forward'!$C$5:$AN$13,MATCH(CONCATENATE(BD_COMERCIAL!$K235," ",BD_COMERCIAL!$L235),'Curva Forward'!$B$5:$B$13,0),MATCH(GE$4,'Curva Forward'!$C$4:$AN$4,0))),DG235)</f>
        <v>0</v>
      </c>
      <c r="GF235" s="200">
        <f>AT235*AT$2*IF($FC235="V",1,-1)*IF($Q235="Fixo",(DH235-INDEX('Curva Forward'!$C$5:$AN$13,MATCH(CONCATENATE(BD_COMERCIAL!$K235," ",BD_COMERCIAL!$L235),'Curva Forward'!$B$5:$B$13,0),MATCH(GF$4,'Curva Forward'!$C$4:$AN$4,0))),DH235)</f>
        <v>0</v>
      </c>
      <c r="GG235" s="200">
        <f>AU235*AU$2*IF($FC235="V",1,-1)*IF($Q235="Fixo",(DI235-INDEX('Curva Forward'!$C$5:$AN$13,MATCH(CONCATENATE(BD_COMERCIAL!$K235," ",BD_COMERCIAL!$L235),'Curva Forward'!$B$5:$B$13,0),MATCH(GG$4,'Curva Forward'!$C$4:$AN$4,0))),DI235)</f>
        <v>0</v>
      </c>
      <c r="GH235" s="200">
        <f>AV235*AV$2*IF($FC235="V",1,-1)*IF($Q235="Fixo",(DJ235-INDEX('Curva Forward'!$C$5:$AN$13,MATCH(CONCATENATE(BD_COMERCIAL!$K235," ",BD_COMERCIAL!$L235),'Curva Forward'!$B$5:$B$13,0),MATCH(GH$4,'Curva Forward'!$C$4:$AN$4,0))),DJ235)</f>
        <v>0</v>
      </c>
      <c r="GI235" s="200">
        <f>AW235*AW$2*IF($FC235="V",1,-1)*IF($Q235="Fixo",(DK235-INDEX('Curva Forward'!$C$5:$AN$13,MATCH(CONCATENATE(BD_COMERCIAL!$K235," ",BD_COMERCIAL!$L235),'Curva Forward'!$B$5:$B$13,0),MATCH(GI$4,'Curva Forward'!$C$4:$AN$4,0))),DK235)</f>
        <v>0</v>
      </c>
      <c r="GJ235" s="200">
        <f>AX235*AX$2*IF($FC235="V",1,-1)*IF($Q235="Fixo",(DL235-INDEX('Curva Forward'!$C$5:$AN$13,MATCH(CONCATENATE(BD_COMERCIAL!$K235," ",BD_COMERCIAL!$L235),'Curva Forward'!$B$5:$B$13,0),MATCH(GJ$4,'Curva Forward'!$C$4:$AN$4,0))),DL235)</f>
        <v>0</v>
      </c>
      <c r="GK235" s="200">
        <f>AY235*AY$2*IF($FC235="V",1,-1)*IF($Q235="Fixo",(DM235-INDEX('Curva Forward'!$C$5:$AN$13,MATCH(CONCATENATE(BD_COMERCIAL!$K235," ",BD_COMERCIAL!$L235),'Curva Forward'!$B$5:$B$13,0),MATCH(GK$4,'Curva Forward'!$C$4:$AN$4,0))),DM235)</f>
        <v>0</v>
      </c>
      <c r="GL235" s="200">
        <f>IF(EZ235="",0,CL235*CL$2*IF($FC235="V",1,-1)*IF($Q235="Fixo",(EZ235-INDEX('Curva Forward'!$C$5:$AN$13,MATCH(CONCATENATE(BD_COMERCIAL!$K235," ",BD_COMERCIAL!$L235),'Curva Forward'!$B$5:$B$13,0),MATCH(GL$4,'Curva Forward'!$C$4:$AN$4,0))),EZ235))</f>
        <v>0</v>
      </c>
      <c r="GM235" s="200">
        <f>IF(FA235="",0,CM235*CM$2*IF($FC235="V",1,-1)*IF($Q235="Fixo",(FA235-INDEX('Curva Forward'!$C$5:$AN$13,MATCH(CONCATENATE(BD_COMERCIAL!$K235," ",BD_COMERCIAL!$L235),'Curva Forward'!$B$5:$B$13,0),MATCH(GM$4,'Curva Forward'!$C$4:$AN$4,0))),FA235))</f>
        <v>0</v>
      </c>
      <c r="GN235" s="200">
        <f>IF(FB235="",0,CN235*CN$2*IF($FC235="V",1,-1)*IF($Q235="Fixo",(FB235-INDEX('Curva Forward'!$C$5:$AN$13,MATCH(CONCATENATE(BD_COMERCIAL!$K235," ",BD_COMERCIAL!$L235),'Curva Forward'!$B$5:$B$13,0),MATCH(GN$4,'Curva Forward'!$C$4:$AN$4,0))),FB235))</f>
        <v>0</v>
      </c>
      <c r="GO235" s="201">
        <f t="shared" ca="1" si="78"/>
        <v>0</v>
      </c>
      <c r="GP235" s="201">
        <f t="shared" ca="1" si="79"/>
        <v>0</v>
      </c>
    </row>
    <row r="236" spans="1:198" s="117" customFormat="1" x14ac:dyDescent="0.25">
      <c r="A236" s="6"/>
      <c r="B236" s="7" t="s">
        <v>588</v>
      </c>
      <c r="C236" s="8">
        <v>44593</v>
      </c>
      <c r="D236" s="9" t="s">
        <v>124</v>
      </c>
      <c r="E236" s="9" t="s">
        <v>125</v>
      </c>
      <c r="F236" s="113">
        <v>3780401000108</v>
      </c>
      <c r="G236" s="10" t="s">
        <v>184</v>
      </c>
      <c r="H236" s="113">
        <v>27796415000170</v>
      </c>
      <c r="I236" s="9" t="s">
        <v>126</v>
      </c>
      <c r="J236" s="166" t="s">
        <v>555</v>
      </c>
      <c r="K236" s="10" t="s">
        <v>127</v>
      </c>
      <c r="L236" s="84" t="s">
        <v>22</v>
      </c>
      <c r="M236" s="11">
        <v>44682</v>
      </c>
      <c r="N236" s="12">
        <v>44712</v>
      </c>
      <c r="O236" s="10">
        <v>4.8</v>
      </c>
      <c r="P236" s="84">
        <v>105</v>
      </c>
      <c r="Q236" s="84" t="s">
        <v>128</v>
      </c>
      <c r="R236" s="10" t="s">
        <v>129</v>
      </c>
      <c r="S236" s="14" t="s">
        <v>135</v>
      </c>
      <c r="T236" s="11"/>
      <c r="U236" s="12"/>
      <c r="V236" s="257" t="str">
        <f ca="1">IF(U236="","",
IF(U236="NA","",
IFERROR(VLOOKUP(EOMONTH(M236,-2)+1,IPCA!$A:$B,2,0),
VLOOKUP(EOMONTH(TODAY(),-2)+1,IPCA!$A:$B,2,0))/
VLOOKUP(EOMONTH(U236,-2)+1,IPCA!$A:$B,2,0)*
P236))</f>
        <v/>
      </c>
      <c r="W236" s="84"/>
      <c r="X236" s="13" t="s">
        <v>133</v>
      </c>
      <c r="Y236" s="166"/>
      <c r="Z236" s="107"/>
      <c r="AA236" s="108"/>
      <c r="AB236" s="15"/>
      <c r="AC236"/>
      <c r="AD236"/>
      <c r="AE236"/>
      <c r="AF236">
        <v>4.8</v>
      </c>
      <c r="AG236"/>
      <c r="AH236"/>
      <c r="AI236"/>
      <c r="AJ236"/>
      <c r="AK236"/>
      <c r="AL236"/>
      <c r="AM236" s="6"/>
      <c r="AN236" s="15"/>
      <c r="AO236"/>
      <c r="AP236"/>
      <c r="AQ236"/>
      <c r="AR236"/>
      <c r="AS236"/>
      <c r="AT236"/>
      <c r="AU236"/>
      <c r="AV236"/>
      <c r="AW236"/>
      <c r="AX236"/>
      <c r="AY236" s="6"/>
      <c r="AZ236" s="15"/>
      <c r="BA236"/>
      <c r="BB236"/>
      <c r="BC236"/>
      <c r="BD236"/>
      <c r="BE236"/>
      <c r="BF236"/>
      <c r="BG236"/>
      <c r="BH236"/>
      <c r="BI236"/>
      <c r="BJ236"/>
      <c r="BK236" s="6"/>
      <c r="BL236" s="15"/>
      <c r="BM236"/>
      <c r="BN236"/>
      <c r="BO236"/>
      <c r="BP236"/>
      <c r="BQ236"/>
      <c r="BR236"/>
      <c r="BS236"/>
      <c r="BT236"/>
      <c r="BU236"/>
      <c r="BV236"/>
      <c r="BW236" s="6"/>
      <c r="BX236" s="15"/>
      <c r="BY236"/>
      <c r="BZ236"/>
      <c r="CA236"/>
      <c r="CB236"/>
      <c r="CC236"/>
      <c r="CD236"/>
      <c r="CE236"/>
      <c r="CF236"/>
      <c r="CG236"/>
      <c r="CH236"/>
      <c r="CI236" s="6"/>
      <c r="CJ236" s="16">
        <f t="shared" si="63"/>
        <v>0.40767123287671231</v>
      </c>
      <c r="CK236" s="16" t="str">
        <f t="shared" si="64"/>
        <v/>
      </c>
      <c r="CL236" s="16" t="str">
        <f t="shared" si="65"/>
        <v/>
      </c>
      <c r="CM236" s="16" t="str">
        <f t="shared" si="66"/>
        <v/>
      </c>
      <c r="CN236" s="16" t="str">
        <f t="shared" si="67"/>
        <v/>
      </c>
      <c r="CO236" s="18"/>
      <c r="CP236" s="15"/>
      <c r="CQ236"/>
      <c r="CR236"/>
      <c r="CS236"/>
      <c r="CT236">
        <v>105</v>
      </c>
      <c r="CU236"/>
      <c r="CV236"/>
      <c r="CW236"/>
      <c r="CX236"/>
      <c r="CY236"/>
      <c r="CZ236"/>
      <c r="DA236" s="6"/>
      <c r="DB236" s="15"/>
      <c r="DC236"/>
      <c r="DD236"/>
      <c r="DE236"/>
      <c r="DF236"/>
      <c r="DG236"/>
      <c r="DH236"/>
      <c r="DI236"/>
      <c r="DJ236"/>
      <c r="DK236"/>
      <c r="DL236"/>
      <c r="DM236" s="6"/>
      <c r="DN236" s="15"/>
      <c r="DO236"/>
      <c r="DP236"/>
      <c r="DQ236"/>
      <c r="DR236"/>
      <c r="DS236"/>
      <c r="DT236"/>
      <c r="DU236"/>
      <c r="DV236"/>
      <c r="DW236"/>
      <c r="DX236"/>
      <c r="DY236" s="6"/>
      <c r="DZ236" s="15"/>
      <c r="EA236"/>
      <c r="EB236"/>
      <c r="EC236"/>
      <c r="ED236"/>
      <c r="EE236"/>
      <c r="EF236"/>
      <c r="EG236"/>
      <c r="EH236"/>
      <c r="EI236"/>
      <c r="EJ236"/>
      <c r="EK236" s="6"/>
      <c r="EL236" s="15"/>
      <c r="EM236"/>
      <c r="EN236"/>
      <c r="EO236"/>
      <c r="EP236"/>
      <c r="EQ236"/>
      <c r="ER236"/>
      <c r="ES236"/>
      <c r="ET236"/>
      <c r="EU236"/>
      <c r="EV236"/>
      <c r="EW236" s="6"/>
      <c r="EX236" s="16">
        <f t="shared" si="68"/>
        <v>8.9178082191780828</v>
      </c>
      <c r="EY236" s="16" t="str">
        <f t="shared" si="69"/>
        <v/>
      </c>
      <c r="EZ236" s="16" t="str">
        <f t="shared" si="70"/>
        <v/>
      </c>
      <c r="FA236" s="16" t="str">
        <f t="shared" si="71"/>
        <v/>
      </c>
      <c r="FB236" s="160" t="str">
        <f t="shared" si="72"/>
        <v/>
      </c>
      <c r="FC236" t="s">
        <v>204</v>
      </c>
      <c r="FD236" s="20" t="s">
        <v>126</v>
      </c>
      <c r="FF236" s="209" t="s">
        <v>206</v>
      </c>
      <c r="FH236" s="284">
        <f t="shared" ca="1" si="73"/>
        <v>0</v>
      </c>
      <c r="FI236" s="208">
        <f t="shared" si="74"/>
        <v>1</v>
      </c>
      <c r="FJ236"/>
      <c r="FK236" t="str">
        <f t="shared" si="75"/>
        <v>SHELL ENERGY DO BRASIL LTDA</v>
      </c>
      <c r="FL236" s="201">
        <f t="shared" ca="1" si="76"/>
        <v>174988.79999999999</v>
      </c>
      <c r="FM236" s="201">
        <f t="shared" ca="1" si="77"/>
        <v>0</v>
      </c>
      <c r="FN236" s="200">
        <f>AB236*AB$2*IF($FC236="V",1,-1)*IF($Q236="Fixo",(CP236-INDEX('Curva Forward'!$C$5:$AN$13,MATCH(CONCATENATE(BD_COMERCIAL!$K236," ",BD_COMERCIAL!$L236),'Curva Forward'!$B$5:$B$13,0),MATCH(FN$4,'Curva Forward'!$C$4:$AN$4,0))),CP236)</f>
        <v>0</v>
      </c>
      <c r="FO236" s="200">
        <f>AC236*AC$2*IF($FC236="V",1,-1)*IF($Q236="Fixo",(CQ236-INDEX('Curva Forward'!$C$5:$AN$13,MATCH(CONCATENATE(BD_COMERCIAL!$K236," ",BD_COMERCIAL!$L236),'Curva Forward'!$B$5:$B$13,0),MATCH(FO$4,'Curva Forward'!$C$4:$AN$4,0))),CQ236)</f>
        <v>0</v>
      </c>
      <c r="FP236" s="200">
        <f>AD236*AD$2*IF($FC236="V",1,-1)*IF($Q236="Fixo",(CR236-INDEX('Curva Forward'!$C$5:$AN$13,MATCH(CONCATENATE(BD_COMERCIAL!$K236," ",BD_COMERCIAL!$L236),'Curva Forward'!$B$5:$B$13,0),MATCH(FP$4,'Curva Forward'!$C$4:$AN$4,0))),CR236)</f>
        <v>0</v>
      </c>
      <c r="FQ236" s="200">
        <f>AE236*AE$2*IF($FC236="V",1,-1)*IF($Q236="Fixo",(CS236-INDEX('Curva Forward'!$C$5:$AN$13,MATCH(CONCATENATE(BD_COMERCIAL!$K236," ",BD_COMERCIAL!$L236),'Curva Forward'!$B$5:$B$13,0),MATCH(FQ$4,'Curva Forward'!$C$4:$AN$4,0))),CS236)</f>
        <v>0</v>
      </c>
      <c r="FR236" s="200">
        <f>AF236*AF$2*IF($FC236="V",1,-1)*IF($Q236="Fixo",(CT236-INDEX('Curva Forward'!$C$5:$AN$13,MATCH(CONCATENATE(BD_COMERCIAL!$K236," ",BD_COMERCIAL!$L236),'Curva Forward'!$B$5:$B$13,0),MATCH(FR$4,'Curva Forward'!$C$4:$AN$4,0))),CT236)</f>
        <v>174988.79999999999</v>
      </c>
      <c r="FS236" s="200">
        <f>AG236*AG$2*IF($FC236="V",1,-1)*IF($Q236="Fixo",(CU236-INDEX('Curva Forward'!$C$5:$AN$13,MATCH(CONCATENATE(BD_COMERCIAL!$K236," ",BD_COMERCIAL!$L236),'Curva Forward'!$B$5:$B$13,0),MATCH(FS$4,'Curva Forward'!$C$4:$AN$4,0))),CU236)</f>
        <v>0</v>
      </c>
      <c r="FT236" s="200">
        <f>AH236*AH$2*IF($FC236="V",1,-1)*IF($Q236="Fixo",(CV236-INDEX('Curva Forward'!$C$5:$AN$13,MATCH(CONCATENATE(BD_COMERCIAL!$K236," ",BD_COMERCIAL!$L236),'Curva Forward'!$B$5:$B$13,0),MATCH(FT$4,'Curva Forward'!$C$4:$AN$4,0))),CV236)</f>
        <v>0</v>
      </c>
      <c r="FU236" s="200">
        <f>AI236*AI$2*IF($FC236="V",1,-1)*IF($Q236="Fixo",(CW236-INDEX('Curva Forward'!$C$5:$AN$13,MATCH(CONCATENATE(BD_COMERCIAL!$K236," ",BD_COMERCIAL!$L236),'Curva Forward'!$B$5:$B$13,0),MATCH(FU$4,'Curva Forward'!$C$4:$AN$4,0))),CW236)</f>
        <v>0</v>
      </c>
      <c r="FV236" s="200">
        <f>AJ236*AJ$2*IF($FC236="V",1,-1)*IF($Q236="Fixo",(CX236-INDEX('Curva Forward'!$C$5:$AN$13,MATCH(CONCATENATE(BD_COMERCIAL!$K236," ",BD_COMERCIAL!$L236),'Curva Forward'!$B$5:$B$13,0),MATCH(FV$4,'Curva Forward'!$C$4:$AN$4,0))),CX236)</f>
        <v>0</v>
      </c>
      <c r="FW236" s="200">
        <f>AK236*AK$2*IF($FC236="V",1,-1)*IF($Q236="Fixo",(CY236-INDEX('Curva Forward'!$C$5:$AN$13,MATCH(CONCATENATE(BD_COMERCIAL!$K236," ",BD_COMERCIAL!$L236),'Curva Forward'!$B$5:$B$13,0),MATCH(FW$4,'Curva Forward'!$C$4:$AN$4,0))),CY236)</f>
        <v>0</v>
      </c>
      <c r="FX236" s="200">
        <f>AL236*AL$2*IF($FC236="V",1,-1)*IF($Q236="Fixo",(CZ236-INDEX('Curva Forward'!$C$5:$AN$13,MATCH(CONCATENATE(BD_COMERCIAL!$K236," ",BD_COMERCIAL!$L236),'Curva Forward'!$B$5:$B$13,0),MATCH(FX$4,'Curva Forward'!$C$4:$AN$4,0))),CZ236)</f>
        <v>0</v>
      </c>
      <c r="FY236" s="200">
        <f>AM236*AM$2*IF($FC236="V",1,-1)*IF($Q236="Fixo",(DA236-INDEX('Curva Forward'!$C$5:$AN$13,MATCH(CONCATENATE(BD_COMERCIAL!$K236," ",BD_COMERCIAL!$L236),'Curva Forward'!$B$5:$B$13,0),MATCH(FY$4,'Curva Forward'!$C$4:$AN$4,0))),DA236)</f>
        <v>0</v>
      </c>
      <c r="FZ236" s="200">
        <f>AN236*AN$2*IF($FC236="V",1,-1)*IF($Q236="Fixo",(DB236-INDEX('Curva Forward'!$C$5:$AN$13,MATCH(CONCATENATE(BD_COMERCIAL!$K236," ",BD_COMERCIAL!$L236),'Curva Forward'!$B$5:$B$13,0),MATCH(FZ$4,'Curva Forward'!$C$4:$AN$4,0))),DB236)</f>
        <v>0</v>
      </c>
      <c r="GA236" s="200">
        <f>AO236*AO$2*IF($FC236="V",1,-1)*IF($Q236="Fixo",(DC236-INDEX('Curva Forward'!$C$5:$AN$13,MATCH(CONCATENATE(BD_COMERCIAL!$K236," ",BD_COMERCIAL!$L236),'Curva Forward'!$B$5:$B$13,0),MATCH(GA$4,'Curva Forward'!$C$4:$AN$4,0))),DC236)</f>
        <v>0</v>
      </c>
      <c r="GB236" s="200">
        <f>AP236*AP$2*IF($FC236="V",1,-1)*IF($Q236="Fixo",(DD236-INDEX('Curva Forward'!$C$5:$AN$13,MATCH(CONCATENATE(BD_COMERCIAL!$K236," ",BD_COMERCIAL!$L236),'Curva Forward'!$B$5:$B$13,0),MATCH(GB$4,'Curva Forward'!$C$4:$AN$4,0))),DD236)</f>
        <v>0</v>
      </c>
      <c r="GC236" s="200">
        <f>AQ236*AQ$2*IF($FC236="V",1,-1)*IF($Q236="Fixo",(DE236-INDEX('Curva Forward'!$C$5:$AN$13,MATCH(CONCATENATE(BD_COMERCIAL!$K236," ",BD_COMERCIAL!$L236),'Curva Forward'!$B$5:$B$13,0),MATCH(GC$4,'Curva Forward'!$C$4:$AN$4,0))),DE236)</f>
        <v>0</v>
      </c>
      <c r="GD236" s="200">
        <f>AR236*AR$2*IF($FC236="V",1,-1)*IF($Q236="Fixo",(DF236-INDEX('Curva Forward'!$C$5:$AN$13,MATCH(CONCATENATE(BD_COMERCIAL!$K236," ",BD_COMERCIAL!$L236),'Curva Forward'!$B$5:$B$13,0),MATCH(GD$4,'Curva Forward'!$C$4:$AN$4,0))),DF236)</f>
        <v>0</v>
      </c>
      <c r="GE236" s="200">
        <f>AS236*AS$2*IF($FC236="V",1,-1)*IF($Q236="Fixo",(DG236-INDEX('Curva Forward'!$C$5:$AN$13,MATCH(CONCATENATE(BD_COMERCIAL!$K236," ",BD_COMERCIAL!$L236),'Curva Forward'!$B$5:$B$13,0),MATCH(GE$4,'Curva Forward'!$C$4:$AN$4,0))),DG236)</f>
        <v>0</v>
      </c>
      <c r="GF236" s="200">
        <f>AT236*AT$2*IF($FC236="V",1,-1)*IF($Q236="Fixo",(DH236-INDEX('Curva Forward'!$C$5:$AN$13,MATCH(CONCATENATE(BD_COMERCIAL!$K236," ",BD_COMERCIAL!$L236),'Curva Forward'!$B$5:$B$13,0),MATCH(GF$4,'Curva Forward'!$C$4:$AN$4,0))),DH236)</f>
        <v>0</v>
      </c>
      <c r="GG236" s="200">
        <f>AU236*AU$2*IF($FC236="V",1,-1)*IF($Q236="Fixo",(DI236-INDEX('Curva Forward'!$C$5:$AN$13,MATCH(CONCATENATE(BD_COMERCIAL!$K236," ",BD_COMERCIAL!$L236),'Curva Forward'!$B$5:$B$13,0),MATCH(GG$4,'Curva Forward'!$C$4:$AN$4,0))),DI236)</f>
        <v>0</v>
      </c>
      <c r="GH236" s="200">
        <f>AV236*AV$2*IF($FC236="V",1,-1)*IF($Q236="Fixo",(DJ236-INDEX('Curva Forward'!$C$5:$AN$13,MATCH(CONCATENATE(BD_COMERCIAL!$K236," ",BD_COMERCIAL!$L236),'Curva Forward'!$B$5:$B$13,0),MATCH(GH$4,'Curva Forward'!$C$4:$AN$4,0))),DJ236)</f>
        <v>0</v>
      </c>
      <c r="GI236" s="200">
        <f>AW236*AW$2*IF($FC236="V",1,-1)*IF($Q236="Fixo",(DK236-INDEX('Curva Forward'!$C$5:$AN$13,MATCH(CONCATENATE(BD_COMERCIAL!$K236," ",BD_COMERCIAL!$L236),'Curva Forward'!$B$5:$B$13,0),MATCH(GI$4,'Curva Forward'!$C$4:$AN$4,0))),DK236)</f>
        <v>0</v>
      </c>
      <c r="GJ236" s="200">
        <f>AX236*AX$2*IF($FC236="V",1,-1)*IF($Q236="Fixo",(DL236-INDEX('Curva Forward'!$C$5:$AN$13,MATCH(CONCATENATE(BD_COMERCIAL!$K236," ",BD_COMERCIAL!$L236),'Curva Forward'!$B$5:$B$13,0),MATCH(GJ$4,'Curva Forward'!$C$4:$AN$4,0))),DL236)</f>
        <v>0</v>
      </c>
      <c r="GK236" s="200">
        <f>AY236*AY$2*IF($FC236="V",1,-1)*IF($Q236="Fixo",(DM236-INDEX('Curva Forward'!$C$5:$AN$13,MATCH(CONCATENATE(BD_COMERCIAL!$K236," ",BD_COMERCIAL!$L236),'Curva Forward'!$B$5:$B$13,0),MATCH(GK$4,'Curva Forward'!$C$4:$AN$4,0))),DM236)</f>
        <v>0</v>
      </c>
      <c r="GL236" s="200">
        <f>IF(EZ236="",0,CL236*CL$2*IF($FC236="V",1,-1)*IF($Q236="Fixo",(EZ236-INDEX('Curva Forward'!$C$5:$AN$13,MATCH(CONCATENATE(BD_COMERCIAL!$K236," ",BD_COMERCIAL!$L236),'Curva Forward'!$B$5:$B$13,0),MATCH(GL$4,'Curva Forward'!$C$4:$AN$4,0))),EZ236))</f>
        <v>0</v>
      </c>
      <c r="GM236" s="200">
        <f>IF(FA236="",0,CM236*CM$2*IF($FC236="V",1,-1)*IF($Q236="Fixo",(FA236-INDEX('Curva Forward'!$C$5:$AN$13,MATCH(CONCATENATE(BD_COMERCIAL!$K236," ",BD_COMERCIAL!$L236),'Curva Forward'!$B$5:$B$13,0),MATCH(GM$4,'Curva Forward'!$C$4:$AN$4,0))),FA236))</f>
        <v>0</v>
      </c>
      <c r="GN236" s="200">
        <f>IF(FB236="",0,CN236*CN$2*IF($FC236="V",1,-1)*IF($Q236="Fixo",(FB236-INDEX('Curva Forward'!$C$5:$AN$13,MATCH(CONCATENATE(BD_COMERCIAL!$K236," ",BD_COMERCIAL!$L236),'Curva Forward'!$B$5:$B$13,0),MATCH(GN$4,'Curva Forward'!$C$4:$AN$4,0))),FB236))</f>
        <v>0</v>
      </c>
      <c r="GO236" s="201">
        <f t="shared" ca="1" si="78"/>
        <v>0</v>
      </c>
      <c r="GP236" s="201">
        <f t="shared" ca="1" si="79"/>
        <v>0</v>
      </c>
    </row>
    <row r="237" spans="1:198" s="117" customFormat="1" x14ac:dyDescent="0.25">
      <c r="A237" s="6"/>
      <c r="B237" s="7" t="s">
        <v>589</v>
      </c>
      <c r="C237" s="8">
        <v>44595</v>
      </c>
      <c r="D237" s="9" t="s">
        <v>124</v>
      </c>
      <c r="E237" s="9" t="s">
        <v>125</v>
      </c>
      <c r="F237" s="113">
        <v>3780401000108</v>
      </c>
      <c r="G237" s="10" t="s">
        <v>146</v>
      </c>
      <c r="H237" s="113">
        <v>3984862000194</v>
      </c>
      <c r="I237" s="9" t="s">
        <v>126</v>
      </c>
      <c r="J237" s="166" t="s">
        <v>555</v>
      </c>
      <c r="K237" s="10" t="s">
        <v>127</v>
      </c>
      <c r="L237" s="84" t="s">
        <v>22</v>
      </c>
      <c r="M237" s="11">
        <v>44621</v>
      </c>
      <c r="N237" s="12">
        <v>44651</v>
      </c>
      <c r="O237" s="10">
        <v>4</v>
      </c>
      <c r="P237" s="84">
        <v>73</v>
      </c>
      <c r="Q237" s="84" t="s">
        <v>128</v>
      </c>
      <c r="R237" s="10" t="s">
        <v>129</v>
      </c>
      <c r="S237" s="14" t="s">
        <v>135</v>
      </c>
      <c r="T237" s="11"/>
      <c r="U237" s="12"/>
      <c r="V237" s="257" t="str">
        <f ca="1">IF(U237="","",
IF(U237="NA","",
IFERROR(VLOOKUP(EOMONTH(M237,-2)+1,IPCA!$A:$B,2,0),
VLOOKUP(EOMONTH(TODAY(),-2)+1,IPCA!$A:$B,2,0))/
VLOOKUP(EOMONTH(U237,-2)+1,IPCA!$A:$B,2,0)*
P237))</f>
        <v/>
      </c>
      <c r="W237" s="84"/>
      <c r="X237" s="13" t="s">
        <v>133</v>
      </c>
      <c r="Y237" s="166"/>
      <c r="Z237" s="107"/>
      <c r="AA237" s="108"/>
      <c r="AB237" s="15"/>
      <c r="AC237"/>
      <c r="AD237">
        <v>4</v>
      </c>
      <c r="AE237"/>
      <c r="AF237"/>
      <c r="AG237"/>
      <c r="AH237"/>
      <c r="AI237"/>
      <c r="AJ237"/>
      <c r="AK237"/>
      <c r="AL237"/>
      <c r="AM237" s="6"/>
      <c r="AN237" s="15"/>
      <c r="AO237"/>
      <c r="AP237"/>
      <c r="AQ237"/>
      <c r="AR237"/>
      <c r="AS237"/>
      <c r="AT237"/>
      <c r="AU237"/>
      <c r="AV237"/>
      <c r="AW237"/>
      <c r="AX237"/>
      <c r="AY237" s="6"/>
      <c r="AZ237" s="15"/>
      <c r="BA237"/>
      <c r="BB237"/>
      <c r="BC237"/>
      <c r="BD237"/>
      <c r="BE237"/>
      <c r="BF237"/>
      <c r="BG237"/>
      <c r="BH237"/>
      <c r="BI237"/>
      <c r="BJ237"/>
      <c r="BK237" s="6"/>
      <c r="BL237" s="15"/>
      <c r="BM237"/>
      <c r="BN237"/>
      <c r="BO237"/>
      <c r="BP237"/>
      <c r="BQ237"/>
      <c r="BR237"/>
      <c r="BS237"/>
      <c r="BT237"/>
      <c r="BU237"/>
      <c r="BV237"/>
      <c r="BW237" s="6"/>
      <c r="BX237" s="15"/>
      <c r="BY237"/>
      <c r="BZ237"/>
      <c r="CA237"/>
      <c r="CB237"/>
      <c r="CC237"/>
      <c r="CD237"/>
      <c r="CE237"/>
      <c r="CF237"/>
      <c r="CG237"/>
      <c r="CH237"/>
      <c r="CI237" s="6"/>
      <c r="CJ237" s="16">
        <f t="shared" si="63"/>
        <v>0.33972602739726027</v>
      </c>
      <c r="CK237" s="16" t="str">
        <f t="shared" si="64"/>
        <v/>
      </c>
      <c r="CL237" s="16" t="str">
        <f t="shared" si="65"/>
        <v/>
      </c>
      <c r="CM237" s="16" t="str">
        <f t="shared" si="66"/>
        <v/>
      </c>
      <c r="CN237" s="16" t="str">
        <f t="shared" si="67"/>
        <v/>
      </c>
      <c r="CO237" s="18"/>
      <c r="CP237" s="15"/>
      <c r="CQ237"/>
      <c r="CR237">
        <v>73</v>
      </c>
      <c r="CS237"/>
      <c r="CT237"/>
      <c r="CU237"/>
      <c r="CV237"/>
      <c r="CW237"/>
      <c r="CX237"/>
      <c r="CY237"/>
      <c r="CZ237"/>
      <c r="DA237" s="6"/>
      <c r="DB237" s="15"/>
      <c r="DC237"/>
      <c r="DD237"/>
      <c r="DE237"/>
      <c r="DF237"/>
      <c r="DG237"/>
      <c r="DH237"/>
      <c r="DI237"/>
      <c r="DJ237"/>
      <c r="DK237"/>
      <c r="DL237"/>
      <c r="DM237" s="6"/>
      <c r="DN237" s="15"/>
      <c r="DO237"/>
      <c r="DP237"/>
      <c r="DQ237"/>
      <c r="DR237"/>
      <c r="DS237"/>
      <c r="DT237"/>
      <c r="DU237"/>
      <c r="DV237"/>
      <c r="DW237"/>
      <c r="DX237"/>
      <c r="DY237" s="6"/>
      <c r="DZ237" s="15"/>
      <c r="EA237"/>
      <c r="EB237"/>
      <c r="EC237"/>
      <c r="ED237"/>
      <c r="EE237"/>
      <c r="EF237"/>
      <c r="EG237"/>
      <c r="EH237"/>
      <c r="EI237"/>
      <c r="EJ237"/>
      <c r="EK237" s="6"/>
      <c r="EL237" s="15"/>
      <c r="EM237"/>
      <c r="EN237"/>
      <c r="EO237"/>
      <c r="EP237"/>
      <c r="EQ237"/>
      <c r="ER237"/>
      <c r="ES237"/>
      <c r="ET237"/>
      <c r="EU237"/>
      <c r="EV237"/>
      <c r="EW237" s="6"/>
      <c r="EX237" s="16">
        <f t="shared" si="68"/>
        <v>6.2</v>
      </c>
      <c r="EY237" s="16" t="str">
        <f t="shared" si="69"/>
        <v/>
      </c>
      <c r="EZ237" s="16" t="str">
        <f t="shared" si="70"/>
        <v/>
      </c>
      <c r="FA237" s="16" t="str">
        <f t="shared" si="71"/>
        <v/>
      </c>
      <c r="FB237" s="160" t="str">
        <f t="shared" si="72"/>
        <v/>
      </c>
      <c r="FC237" t="s">
        <v>204</v>
      </c>
      <c r="FD237" s="20" t="s">
        <v>126</v>
      </c>
      <c r="FF237" s="209" t="s">
        <v>206</v>
      </c>
      <c r="FH237" s="284">
        <f t="shared" ca="1" si="73"/>
        <v>0</v>
      </c>
      <c r="FI237" s="208">
        <f t="shared" si="74"/>
        <v>1</v>
      </c>
      <c r="FJ237"/>
      <c r="FK237" t="str">
        <f t="shared" si="75"/>
        <v>Votener - Votorantim Comercializadora de Energia Ltda</v>
      </c>
      <c r="FL237" s="201">
        <f t="shared" ca="1" si="76"/>
        <v>47616</v>
      </c>
      <c r="FM237" s="201">
        <f t="shared" ca="1" si="77"/>
        <v>0</v>
      </c>
      <c r="FN237" s="200">
        <f>AB237*AB$2*IF($FC237="V",1,-1)*IF($Q237="Fixo",(CP237-INDEX('Curva Forward'!$C$5:$AN$13,MATCH(CONCATENATE(BD_COMERCIAL!$K237," ",BD_COMERCIAL!$L237),'Curva Forward'!$B$5:$B$13,0),MATCH(FN$4,'Curva Forward'!$C$4:$AN$4,0))),CP237)</f>
        <v>0</v>
      </c>
      <c r="FO237" s="200">
        <f>AC237*AC$2*IF($FC237="V",1,-1)*IF($Q237="Fixo",(CQ237-INDEX('Curva Forward'!$C$5:$AN$13,MATCH(CONCATENATE(BD_COMERCIAL!$K237," ",BD_COMERCIAL!$L237),'Curva Forward'!$B$5:$B$13,0),MATCH(FO$4,'Curva Forward'!$C$4:$AN$4,0))),CQ237)</f>
        <v>0</v>
      </c>
      <c r="FP237" s="200">
        <f>AD237*AD$2*IF($FC237="V",1,-1)*IF($Q237="Fixo",(CR237-INDEX('Curva Forward'!$C$5:$AN$13,MATCH(CONCATENATE(BD_COMERCIAL!$K237," ",BD_COMERCIAL!$L237),'Curva Forward'!$B$5:$B$13,0),MATCH(FP$4,'Curva Forward'!$C$4:$AN$4,0))),CR237)</f>
        <v>47616</v>
      </c>
      <c r="FQ237" s="200">
        <f>AE237*AE$2*IF($FC237="V",1,-1)*IF($Q237="Fixo",(CS237-INDEX('Curva Forward'!$C$5:$AN$13,MATCH(CONCATENATE(BD_COMERCIAL!$K237," ",BD_COMERCIAL!$L237),'Curva Forward'!$B$5:$B$13,0),MATCH(FQ$4,'Curva Forward'!$C$4:$AN$4,0))),CS237)</f>
        <v>0</v>
      </c>
      <c r="FR237" s="200">
        <f>AF237*AF$2*IF($FC237="V",1,-1)*IF($Q237="Fixo",(CT237-INDEX('Curva Forward'!$C$5:$AN$13,MATCH(CONCATENATE(BD_COMERCIAL!$K237," ",BD_COMERCIAL!$L237),'Curva Forward'!$B$5:$B$13,0),MATCH(FR$4,'Curva Forward'!$C$4:$AN$4,0))),CT237)</f>
        <v>0</v>
      </c>
      <c r="FS237" s="200">
        <f>AG237*AG$2*IF($FC237="V",1,-1)*IF($Q237="Fixo",(CU237-INDEX('Curva Forward'!$C$5:$AN$13,MATCH(CONCATENATE(BD_COMERCIAL!$K237," ",BD_COMERCIAL!$L237),'Curva Forward'!$B$5:$B$13,0),MATCH(FS$4,'Curva Forward'!$C$4:$AN$4,0))),CU237)</f>
        <v>0</v>
      </c>
      <c r="FT237" s="200">
        <f>AH237*AH$2*IF($FC237="V",1,-1)*IF($Q237="Fixo",(CV237-INDEX('Curva Forward'!$C$5:$AN$13,MATCH(CONCATENATE(BD_COMERCIAL!$K237," ",BD_COMERCIAL!$L237),'Curva Forward'!$B$5:$B$13,0),MATCH(FT$4,'Curva Forward'!$C$4:$AN$4,0))),CV237)</f>
        <v>0</v>
      </c>
      <c r="FU237" s="200">
        <f>AI237*AI$2*IF($FC237="V",1,-1)*IF($Q237="Fixo",(CW237-INDEX('Curva Forward'!$C$5:$AN$13,MATCH(CONCATENATE(BD_COMERCIAL!$K237," ",BD_COMERCIAL!$L237),'Curva Forward'!$B$5:$B$13,0),MATCH(FU$4,'Curva Forward'!$C$4:$AN$4,0))),CW237)</f>
        <v>0</v>
      </c>
      <c r="FV237" s="200">
        <f>AJ237*AJ$2*IF($FC237="V",1,-1)*IF($Q237="Fixo",(CX237-INDEX('Curva Forward'!$C$5:$AN$13,MATCH(CONCATENATE(BD_COMERCIAL!$K237," ",BD_COMERCIAL!$L237),'Curva Forward'!$B$5:$B$13,0),MATCH(FV$4,'Curva Forward'!$C$4:$AN$4,0))),CX237)</f>
        <v>0</v>
      </c>
      <c r="FW237" s="200">
        <f>AK237*AK$2*IF($FC237="V",1,-1)*IF($Q237="Fixo",(CY237-INDEX('Curva Forward'!$C$5:$AN$13,MATCH(CONCATENATE(BD_COMERCIAL!$K237," ",BD_COMERCIAL!$L237),'Curva Forward'!$B$5:$B$13,0),MATCH(FW$4,'Curva Forward'!$C$4:$AN$4,0))),CY237)</f>
        <v>0</v>
      </c>
      <c r="FX237" s="200">
        <f>AL237*AL$2*IF($FC237="V",1,-1)*IF($Q237="Fixo",(CZ237-INDEX('Curva Forward'!$C$5:$AN$13,MATCH(CONCATENATE(BD_COMERCIAL!$K237," ",BD_COMERCIAL!$L237),'Curva Forward'!$B$5:$B$13,0),MATCH(FX$4,'Curva Forward'!$C$4:$AN$4,0))),CZ237)</f>
        <v>0</v>
      </c>
      <c r="FY237" s="200">
        <f>AM237*AM$2*IF($FC237="V",1,-1)*IF($Q237="Fixo",(DA237-INDEX('Curva Forward'!$C$5:$AN$13,MATCH(CONCATENATE(BD_COMERCIAL!$K237," ",BD_COMERCIAL!$L237),'Curva Forward'!$B$5:$B$13,0),MATCH(FY$4,'Curva Forward'!$C$4:$AN$4,0))),DA237)</f>
        <v>0</v>
      </c>
      <c r="FZ237" s="200">
        <f>AN237*AN$2*IF($FC237="V",1,-1)*IF($Q237="Fixo",(DB237-INDEX('Curva Forward'!$C$5:$AN$13,MATCH(CONCATENATE(BD_COMERCIAL!$K237," ",BD_COMERCIAL!$L237),'Curva Forward'!$B$5:$B$13,0),MATCH(FZ$4,'Curva Forward'!$C$4:$AN$4,0))),DB237)</f>
        <v>0</v>
      </c>
      <c r="GA237" s="200">
        <f>AO237*AO$2*IF($FC237="V",1,-1)*IF($Q237="Fixo",(DC237-INDEX('Curva Forward'!$C$5:$AN$13,MATCH(CONCATENATE(BD_COMERCIAL!$K237," ",BD_COMERCIAL!$L237),'Curva Forward'!$B$5:$B$13,0),MATCH(GA$4,'Curva Forward'!$C$4:$AN$4,0))),DC237)</f>
        <v>0</v>
      </c>
      <c r="GB237" s="200">
        <f>AP237*AP$2*IF($FC237="V",1,-1)*IF($Q237="Fixo",(DD237-INDEX('Curva Forward'!$C$5:$AN$13,MATCH(CONCATENATE(BD_COMERCIAL!$K237," ",BD_COMERCIAL!$L237),'Curva Forward'!$B$5:$B$13,0),MATCH(GB$4,'Curva Forward'!$C$4:$AN$4,0))),DD237)</f>
        <v>0</v>
      </c>
      <c r="GC237" s="200">
        <f>AQ237*AQ$2*IF($FC237="V",1,-1)*IF($Q237="Fixo",(DE237-INDEX('Curva Forward'!$C$5:$AN$13,MATCH(CONCATENATE(BD_COMERCIAL!$K237," ",BD_COMERCIAL!$L237),'Curva Forward'!$B$5:$B$13,0),MATCH(GC$4,'Curva Forward'!$C$4:$AN$4,0))),DE237)</f>
        <v>0</v>
      </c>
      <c r="GD237" s="200">
        <f>AR237*AR$2*IF($FC237="V",1,-1)*IF($Q237="Fixo",(DF237-INDEX('Curva Forward'!$C$5:$AN$13,MATCH(CONCATENATE(BD_COMERCIAL!$K237," ",BD_COMERCIAL!$L237),'Curva Forward'!$B$5:$B$13,0),MATCH(GD$4,'Curva Forward'!$C$4:$AN$4,0))),DF237)</f>
        <v>0</v>
      </c>
      <c r="GE237" s="200">
        <f>AS237*AS$2*IF($FC237="V",1,-1)*IF($Q237="Fixo",(DG237-INDEX('Curva Forward'!$C$5:$AN$13,MATCH(CONCATENATE(BD_COMERCIAL!$K237," ",BD_COMERCIAL!$L237),'Curva Forward'!$B$5:$B$13,0),MATCH(GE$4,'Curva Forward'!$C$4:$AN$4,0))),DG237)</f>
        <v>0</v>
      </c>
      <c r="GF237" s="200">
        <f>AT237*AT$2*IF($FC237="V",1,-1)*IF($Q237="Fixo",(DH237-INDEX('Curva Forward'!$C$5:$AN$13,MATCH(CONCATENATE(BD_COMERCIAL!$K237," ",BD_COMERCIAL!$L237),'Curva Forward'!$B$5:$B$13,0),MATCH(GF$4,'Curva Forward'!$C$4:$AN$4,0))),DH237)</f>
        <v>0</v>
      </c>
      <c r="GG237" s="200">
        <f>AU237*AU$2*IF($FC237="V",1,-1)*IF($Q237="Fixo",(DI237-INDEX('Curva Forward'!$C$5:$AN$13,MATCH(CONCATENATE(BD_COMERCIAL!$K237," ",BD_COMERCIAL!$L237),'Curva Forward'!$B$5:$B$13,0),MATCH(GG$4,'Curva Forward'!$C$4:$AN$4,0))),DI237)</f>
        <v>0</v>
      </c>
      <c r="GH237" s="200">
        <f>AV237*AV$2*IF($FC237="V",1,-1)*IF($Q237="Fixo",(DJ237-INDEX('Curva Forward'!$C$5:$AN$13,MATCH(CONCATENATE(BD_COMERCIAL!$K237," ",BD_COMERCIAL!$L237),'Curva Forward'!$B$5:$B$13,0),MATCH(GH$4,'Curva Forward'!$C$4:$AN$4,0))),DJ237)</f>
        <v>0</v>
      </c>
      <c r="GI237" s="200">
        <f>AW237*AW$2*IF($FC237="V",1,-1)*IF($Q237="Fixo",(DK237-INDEX('Curva Forward'!$C$5:$AN$13,MATCH(CONCATENATE(BD_COMERCIAL!$K237," ",BD_COMERCIAL!$L237),'Curva Forward'!$B$5:$B$13,0),MATCH(GI$4,'Curva Forward'!$C$4:$AN$4,0))),DK237)</f>
        <v>0</v>
      </c>
      <c r="GJ237" s="200">
        <f>AX237*AX$2*IF($FC237="V",1,-1)*IF($Q237="Fixo",(DL237-INDEX('Curva Forward'!$C$5:$AN$13,MATCH(CONCATENATE(BD_COMERCIAL!$K237," ",BD_COMERCIAL!$L237),'Curva Forward'!$B$5:$B$13,0),MATCH(GJ$4,'Curva Forward'!$C$4:$AN$4,0))),DL237)</f>
        <v>0</v>
      </c>
      <c r="GK237" s="200">
        <f>AY237*AY$2*IF($FC237="V",1,-1)*IF($Q237="Fixo",(DM237-INDEX('Curva Forward'!$C$5:$AN$13,MATCH(CONCATENATE(BD_COMERCIAL!$K237," ",BD_COMERCIAL!$L237),'Curva Forward'!$B$5:$B$13,0),MATCH(GK$4,'Curva Forward'!$C$4:$AN$4,0))),DM237)</f>
        <v>0</v>
      </c>
      <c r="GL237" s="200">
        <f>IF(EZ237="",0,CL237*CL$2*IF($FC237="V",1,-1)*IF($Q237="Fixo",(EZ237-INDEX('Curva Forward'!$C$5:$AN$13,MATCH(CONCATENATE(BD_COMERCIAL!$K237," ",BD_COMERCIAL!$L237),'Curva Forward'!$B$5:$B$13,0),MATCH(GL$4,'Curva Forward'!$C$4:$AN$4,0))),EZ237))</f>
        <v>0</v>
      </c>
      <c r="GM237" s="200">
        <f>IF(FA237="",0,CM237*CM$2*IF($FC237="V",1,-1)*IF($Q237="Fixo",(FA237-INDEX('Curva Forward'!$C$5:$AN$13,MATCH(CONCATENATE(BD_COMERCIAL!$K237," ",BD_COMERCIAL!$L237),'Curva Forward'!$B$5:$B$13,0),MATCH(GM$4,'Curva Forward'!$C$4:$AN$4,0))),FA237))</f>
        <v>0</v>
      </c>
      <c r="GN237" s="200">
        <f>IF(FB237="",0,CN237*CN$2*IF($FC237="V",1,-1)*IF($Q237="Fixo",(FB237-INDEX('Curva Forward'!$C$5:$AN$13,MATCH(CONCATENATE(BD_COMERCIAL!$K237," ",BD_COMERCIAL!$L237),'Curva Forward'!$B$5:$B$13,0),MATCH(GN$4,'Curva Forward'!$C$4:$AN$4,0))),FB237))</f>
        <v>0</v>
      </c>
      <c r="GO237" s="201">
        <f t="shared" ca="1" si="78"/>
        <v>0</v>
      </c>
      <c r="GP237" s="201">
        <f t="shared" ca="1" si="79"/>
        <v>0</v>
      </c>
    </row>
    <row r="238" spans="1:198" s="117" customFormat="1" x14ac:dyDescent="0.25">
      <c r="A238" s="6"/>
      <c r="B238" s="7">
        <v>21375</v>
      </c>
      <c r="C238" s="8">
        <v>44600</v>
      </c>
      <c r="D238" s="9" t="s">
        <v>124</v>
      </c>
      <c r="E238" s="9" t="s">
        <v>125</v>
      </c>
      <c r="F238" s="113">
        <v>3780401000108</v>
      </c>
      <c r="G238" s="10" t="s">
        <v>167</v>
      </c>
      <c r="H238" s="113">
        <v>30306294000226</v>
      </c>
      <c r="I238" s="9" t="s">
        <v>139</v>
      </c>
      <c r="J238" s="166"/>
      <c r="K238" s="10" t="s">
        <v>127</v>
      </c>
      <c r="L238" s="84" t="s">
        <v>22</v>
      </c>
      <c r="M238" s="11">
        <v>44743</v>
      </c>
      <c r="N238" s="12">
        <v>44834</v>
      </c>
      <c r="O238" s="10">
        <v>5</v>
      </c>
      <c r="P238" s="84">
        <v>157</v>
      </c>
      <c r="Q238" s="84" t="s">
        <v>128</v>
      </c>
      <c r="R238" s="10" t="s">
        <v>129</v>
      </c>
      <c r="S238" s="14" t="s">
        <v>135</v>
      </c>
      <c r="T238" s="11"/>
      <c r="U238" s="12"/>
      <c r="V238" s="257" t="str">
        <f ca="1">IF(U238="","",
IF(U238="NA","",
IFERROR(VLOOKUP(EOMONTH(M238,-2)+1,IPCA!$A:$B,2,0),
VLOOKUP(EOMONTH(TODAY(),-2)+1,IPCA!$A:$B,2,0))/
VLOOKUP(EOMONTH(U238,-2)+1,IPCA!$A:$B,2,0)*
P238))</f>
        <v/>
      </c>
      <c r="W238" s="84"/>
      <c r="X238" s="13"/>
      <c r="Y238" s="166" t="s">
        <v>783</v>
      </c>
      <c r="Z238" s="107" t="s">
        <v>136</v>
      </c>
      <c r="AA238" s="108">
        <v>44762</v>
      </c>
      <c r="AB238" s="15"/>
      <c r="AC238"/>
      <c r="AD238"/>
      <c r="AE238"/>
      <c r="AF238"/>
      <c r="AG238"/>
      <c r="AH238">
        <v>5</v>
      </c>
      <c r="AI238">
        <v>5</v>
      </c>
      <c r="AJ238">
        <v>5</v>
      </c>
      <c r="AK238"/>
      <c r="AL238"/>
      <c r="AM238" s="6"/>
      <c r="AN238" s="15"/>
      <c r="AO238"/>
      <c r="AP238"/>
      <c r="AQ238"/>
      <c r="AR238"/>
      <c r="AS238"/>
      <c r="AT238"/>
      <c r="AU238"/>
      <c r="AV238"/>
      <c r="AW238"/>
      <c r="AX238"/>
      <c r="AY238" s="6"/>
      <c r="AZ238" s="15"/>
      <c r="BA238"/>
      <c r="BB238"/>
      <c r="BC238"/>
      <c r="BD238"/>
      <c r="BE238"/>
      <c r="BF238"/>
      <c r="BG238"/>
      <c r="BH238"/>
      <c r="BI238"/>
      <c r="BJ238"/>
      <c r="BK238" s="6"/>
      <c r="BL238" s="15"/>
      <c r="BM238"/>
      <c r="BN238"/>
      <c r="BO238"/>
      <c r="BP238"/>
      <c r="BQ238"/>
      <c r="BR238"/>
      <c r="BS238"/>
      <c r="BT238"/>
      <c r="BU238"/>
      <c r="BV238"/>
      <c r="BW238" s="6"/>
      <c r="BX238" s="15"/>
      <c r="BY238"/>
      <c r="BZ238"/>
      <c r="CA238"/>
      <c r="CB238"/>
      <c r="CC238"/>
      <c r="CD238"/>
      <c r="CE238"/>
      <c r="CF238"/>
      <c r="CG238"/>
      <c r="CH238"/>
      <c r="CI238" s="6"/>
      <c r="CJ238" s="16">
        <f t="shared" si="63"/>
        <v>1.2602739726027397</v>
      </c>
      <c r="CK238" s="16" t="str">
        <f t="shared" si="64"/>
        <v/>
      </c>
      <c r="CL238" s="16" t="str">
        <f t="shared" si="65"/>
        <v/>
      </c>
      <c r="CM238" s="16" t="str">
        <f t="shared" si="66"/>
        <v/>
      </c>
      <c r="CN238" s="16" t="str">
        <f t="shared" si="67"/>
        <v/>
      </c>
      <c r="CO238" s="18"/>
      <c r="CP238" s="15"/>
      <c r="CQ238"/>
      <c r="CR238"/>
      <c r="CS238"/>
      <c r="CT238"/>
      <c r="CU238"/>
      <c r="CV238">
        <v>157</v>
      </c>
      <c r="CW238">
        <v>157</v>
      </c>
      <c r="CX238">
        <v>157</v>
      </c>
      <c r="CY238"/>
      <c r="CZ238"/>
      <c r="DA238" s="6"/>
      <c r="DB238" s="15"/>
      <c r="DC238"/>
      <c r="DD238"/>
      <c r="DE238"/>
      <c r="DF238"/>
      <c r="DG238"/>
      <c r="DH238"/>
      <c r="DI238"/>
      <c r="DJ238"/>
      <c r="DK238"/>
      <c r="DL238"/>
      <c r="DM238" s="6"/>
      <c r="DN238" s="15"/>
      <c r="DO238"/>
      <c r="DP238"/>
      <c r="DQ238"/>
      <c r="DR238"/>
      <c r="DS238"/>
      <c r="DT238"/>
      <c r="DU238"/>
      <c r="DV238"/>
      <c r="DW238"/>
      <c r="DX238"/>
      <c r="DY238" s="6"/>
      <c r="DZ238" s="15"/>
      <c r="EA238"/>
      <c r="EB238"/>
      <c r="EC238"/>
      <c r="ED238"/>
      <c r="EE238"/>
      <c r="EF238"/>
      <c r="EG238"/>
      <c r="EH238"/>
      <c r="EI238"/>
      <c r="EJ238"/>
      <c r="EK238" s="6"/>
      <c r="EL238" s="15"/>
      <c r="EM238"/>
      <c r="EN238"/>
      <c r="EO238"/>
      <c r="EP238"/>
      <c r="EQ238"/>
      <c r="ER238"/>
      <c r="ES238"/>
      <c r="ET238"/>
      <c r="EU238"/>
      <c r="EV238"/>
      <c r="EW238" s="6"/>
      <c r="EX238" s="16">
        <f t="shared" si="68"/>
        <v>39.57260273972603</v>
      </c>
      <c r="EY238" s="16" t="str">
        <f t="shared" si="69"/>
        <v/>
      </c>
      <c r="EZ238" s="16" t="str">
        <f t="shared" si="70"/>
        <v/>
      </c>
      <c r="FA238" s="16" t="str">
        <f t="shared" si="71"/>
        <v/>
      </c>
      <c r="FB238" s="160" t="str">
        <f t="shared" si="72"/>
        <v/>
      </c>
      <c r="FC238" t="s">
        <v>204</v>
      </c>
      <c r="FD238" s="20" t="s">
        <v>139</v>
      </c>
      <c r="FF238" s="209" t="s">
        <v>206</v>
      </c>
      <c r="FH238" s="284">
        <f t="shared" ca="1" si="73"/>
        <v>0</v>
      </c>
      <c r="FI238" s="208">
        <f t="shared" si="74"/>
        <v>3.0333333333333332</v>
      </c>
      <c r="FJ238"/>
      <c r="FK238" t="str">
        <f t="shared" si="75"/>
        <v>Banco BTG Pactual S.A.</v>
      </c>
      <c r="FL238" s="201">
        <f t="shared" ca="1" si="76"/>
        <v>873942</v>
      </c>
      <c r="FM238" s="201">
        <f t="shared" ca="1" si="77"/>
        <v>0</v>
      </c>
      <c r="FN238" s="200">
        <f>AB238*AB$2*IF($FC238="V",1,-1)*IF($Q238="Fixo",(CP238-INDEX('Curva Forward'!$C$5:$AN$13,MATCH(CONCATENATE(BD_COMERCIAL!$K238," ",BD_COMERCIAL!$L238),'Curva Forward'!$B$5:$B$13,0),MATCH(FN$4,'Curva Forward'!$C$4:$AN$4,0))),CP238)</f>
        <v>0</v>
      </c>
      <c r="FO238" s="200">
        <f>AC238*AC$2*IF($FC238="V",1,-1)*IF($Q238="Fixo",(CQ238-INDEX('Curva Forward'!$C$5:$AN$13,MATCH(CONCATENATE(BD_COMERCIAL!$K238," ",BD_COMERCIAL!$L238),'Curva Forward'!$B$5:$B$13,0),MATCH(FO$4,'Curva Forward'!$C$4:$AN$4,0))),CQ238)</f>
        <v>0</v>
      </c>
      <c r="FP238" s="200">
        <f>AD238*AD$2*IF($FC238="V",1,-1)*IF($Q238="Fixo",(CR238-INDEX('Curva Forward'!$C$5:$AN$13,MATCH(CONCATENATE(BD_COMERCIAL!$K238," ",BD_COMERCIAL!$L238),'Curva Forward'!$B$5:$B$13,0),MATCH(FP$4,'Curva Forward'!$C$4:$AN$4,0))),CR238)</f>
        <v>0</v>
      </c>
      <c r="FQ238" s="200">
        <f>AE238*AE$2*IF($FC238="V",1,-1)*IF($Q238="Fixo",(CS238-INDEX('Curva Forward'!$C$5:$AN$13,MATCH(CONCATENATE(BD_COMERCIAL!$K238," ",BD_COMERCIAL!$L238),'Curva Forward'!$B$5:$B$13,0),MATCH(FQ$4,'Curva Forward'!$C$4:$AN$4,0))),CS238)</f>
        <v>0</v>
      </c>
      <c r="FR238" s="200">
        <f>AF238*AF$2*IF($FC238="V",1,-1)*IF($Q238="Fixo",(CT238-INDEX('Curva Forward'!$C$5:$AN$13,MATCH(CONCATENATE(BD_COMERCIAL!$K238," ",BD_COMERCIAL!$L238),'Curva Forward'!$B$5:$B$13,0),MATCH(FR$4,'Curva Forward'!$C$4:$AN$4,0))),CT238)</f>
        <v>0</v>
      </c>
      <c r="FS238" s="200">
        <f>AG238*AG$2*IF($FC238="V",1,-1)*IF($Q238="Fixo",(CU238-INDEX('Curva Forward'!$C$5:$AN$13,MATCH(CONCATENATE(BD_COMERCIAL!$K238," ",BD_COMERCIAL!$L238),'Curva Forward'!$B$5:$B$13,0),MATCH(FS$4,'Curva Forward'!$C$4:$AN$4,0))),CU238)</f>
        <v>0</v>
      </c>
      <c r="FT238" s="200">
        <f>AH238*AH$2*IF($FC238="V",1,-1)*IF($Q238="Fixo",(CV238-INDEX('Curva Forward'!$C$5:$AN$13,MATCH(CONCATENATE(BD_COMERCIAL!$K238," ",BD_COMERCIAL!$L238),'Curva Forward'!$B$5:$B$13,0),MATCH(FT$4,'Curva Forward'!$C$4:$AN$4,0))),CV238)</f>
        <v>336102</v>
      </c>
      <c r="FU238" s="200">
        <f>AI238*AI$2*IF($FC238="V",1,-1)*IF($Q238="Fixo",(CW238-INDEX('Curva Forward'!$C$5:$AN$13,MATCH(CONCATENATE(BD_COMERCIAL!$K238," ",BD_COMERCIAL!$L238),'Curva Forward'!$B$5:$B$13,0),MATCH(FU$4,'Curva Forward'!$C$4:$AN$4,0))),CW238)</f>
        <v>267840</v>
      </c>
      <c r="FV238" s="200">
        <f>AJ238*AJ$2*IF($FC238="V",1,-1)*IF($Q238="Fixo",(CX238-INDEX('Curva Forward'!$C$5:$AN$13,MATCH(CONCATENATE(BD_COMERCIAL!$K238," ",BD_COMERCIAL!$L238),'Curva Forward'!$B$5:$B$13,0),MATCH(FV$4,'Curva Forward'!$C$4:$AN$4,0))),CX238)</f>
        <v>270000</v>
      </c>
      <c r="FW238" s="200">
        <f>AK238*AK$2*IF($FC238="V",1,-1)*IF($Q238="Fixo",(CY238-INDEX('Curva Forward'!$C$5:$AN$13,MATCH(CONCATENATE(BD_COMERCIAL!$K238," ",BD_COMERCIAL!$L238),'Curva Forward'!$B$5:$B$13,0),MATCH(FW$4,'Curva Forward'!$C$4:$AN$4,0))),CY238)</f>
        <v>0</v>
      </c>
      <c r="FX238" s="200">
        <f>AL238*AL$2*IF($FC238="V",1,-1)*IF($Q238="Fixo",(CZ238-INDEX('Curva Forward'!$C$5:$AN$13,MATCH(CONCATENATE(BD_COMERCIAL!$K238," ",BD_COMERCIAL!$L238),'Curva Forward'!$B$5:$B$13,0),MATCH(FX$4,'Curva Forward'!$C$4:$AN$4,0))),CZ238)</f>
        <v>0</v>
      </c>
      <c r="FY238" s="200">
        <f>AM238*AM$2*IF($FC238="V",1,-1)*IF($Q238="Fixo",(DA238-INDEX('Curva Forward'!$C$5:$AN$13,MATCH(CONCATENATE(BD_COMERCIAL!$K238," ",BD_COMERCIAL!$L238),'Curva Forward'!$B$5:$B$13,0),MATCH(FY$4,'Curva Forward'!$C$4:$AN$4,0))),DA238)</f>
        <v>0</v>
      </c>
      <c r="FZ238" s="200">
        <f>AN238*AN$2*IF($FC238="V",1,-1)*IF($Q238="Fixo",(DB238-INDEX('Curva Forward'!$C$5:$AN$13,MATCH(CONCATENATE(BD_COMERCIAL!$K238," ",BD_COMERCIAL!$L238),'Curva Forward'!$B$5:$B$13,0),MATCH(FZ$4,'Curva Forward'!$C$4:$AN$4,0))),DB238)</f>
        <v>0</v>
      </c>
      <c r="GA238" s="200">
        <f>AO238*AO$2*IF($FC238="V",1,-1)*IF($Q238="Fixo",(DC238-INDEX('Curva Forward'!$C$5:$AN$13,MATCH(CONCATENATE(BD_COMERCIAL!$K238," ",BD_COMERCIAL!$L238),'Curva Forward'!$B$5:$B$13,0),MATCH(GA$4,'Curva Forward'!$C$4:$AN$4,0))),DC238)</f>
        <v>0</v>
      </c>
      <c r="GB238" s="200">
        <f>AP238*AP$2*IF($FC238="V",1,-1)*IF($Q238="Fixo",(DD238-INDEX('Curva Forward'!$C$5:$AN$13,MATCH(CONCATENATE(BD_COMERCIAL!$K238," ",BD_COMERCIAL!$L238),'Curva Forward'!$B$5:$B$13,0),MATCH(GB$4,'Curva Forward'!$C$4:$AN$4,0))),DD238)</f>
        <v>0</v>
      </c>
      <c r="GC238" s="200">
        <f>AQ238*AQ$2*IF($FC238="V",1,-1)*IF($Q238="Fixo",(DE238-INDEX('Curva Forward'!$C$5:$AN$13,MATCH(CONCATENATE(BD_COMERCIAL!$K238," ",BD_COMERCIAL!$L238),'Curva Forward'!$B$5:$B$13,0),MATCH(GC$4,'Curva Forward'!$C$4:$AN$4,0))),DE238)</f>
        <v>0</v>
      </c>
      <c r="GD238" s="200">
        <f>AR238*AR$2*IF($FC238="V",1,-1)*IF($Q238="Fixo",(DF238-INDEX('Curva Forward'!$C$5:$AN$13,MATCH(CONCATENATE(BD_COMERCIAL!$K238," ",BD_COMERCIAL!$L238),'Curva Forward'!$B$5:$B$13,0),MATCH(GD$4,'Curva Forward'!$C$4:$AN$4,0))),DF238)</f>
        <v>0</v>
      </c>
      <c r="GE238" s="200">
        <f>AS238*AS$2*IF($FC238="V",1,-1)*IF($Q238="Fixo",(DG238-INDEX('Curva Forward'!$C$5:$AN$13,MATCH(CONCATENATE(BD_COMERCIAL!$K238," ",BD_COMERCIAL!$L238),'Curva Forward'!$B$5:$B$13,0),MATCH(GE$4,'Curva Forward'!$C$4:$AN$4,0))),DG238)</f>
        <v>0</v>
      </c>
      <c r="GF238" s="200">
        <f>AT238*AT$2*IF($FC238="V",1,-1)*IF($Q238="Fixo",(DH238-INDEX('Curva Forward'!$C$5:$AN$13,MATCH(CONCATENATE(BD_COMERCIAL!$K238," ",BD_COMERCIAL!$L238),'Curva Forward'!$B$5:$B$13,0),MATCH(GF$4,'Curva Forward'!$C$4:$AN$4,0))),DH238)</f>
        <v>0</v>
      </c>
      <c r="GG238" s="200">
        <f>AU238*AU$2*IF($FC238="V",1,-1)*IF($Q238="Fixo",(DI238-INDEX('Curva Forward'!$C$5:$AN$13,MATCH(CONCATENATE(BD_COMERCIAL!$K238," ",BD_COMERCIAL!$L238),'Curva Forward'!$B$5:$B$13,0),MATCH(GG$4,'Curva Forward'!$C$4:$AN$4,0))),DI238)</f>
        <v>0</v>
      </c>
      <c r="GH238" s="200">
        <f>AV238*AV$2*IF($FC238="V",1,-1)*IF($Q238="Fixo",(DJ238-INDEX('Curva Forward'!$C$5:$AN$13,MATCH(CONCATENATE(BD_COMERCIAL!$K238," ",BD_COMERCIAL!$L238),'Curva Forward'!$B$5:$B$13,0),MATCH(GH$4,'Curva Forward'!$C$4:$AN$4,0))),DJ238)</f>
        <v>0</v>
      </c>
      <c r="GI238" s="200">
        <f>AW238*AW$2*IF($FC238="V",1,-1)*IF($Q238="Fixo",(DK238-INDEX('Curva Forward'!$C$5:$AN$13,MATCH(CONCATENATE(BD_COMERCIAL!$K238," ",BD_COMERCIAL!$L238),'Curva Forward'!$B$5:$B$13,0),MATCH(GI$4,'Curva Forward'!$C$4:$AN$4,0))),DK238)</f>
        <v>0</v>
      </c>
      <c r="GJ238" s="200">
        <f>AX238*AX$2*IF($FC238="V",1,-1)*IF($Q238="Fixo",(DL238-INDEX('Curva Forward'!$C$5:$AN$13,MATCH(CONCATENATE(BD_COMERCIAL!$K238," ",BD_COMERCIAL!$L238),'Curva Forward'!$B$5:$B$13,0),MATCH(GJ$4,'Curva Forward'!$C$4:$AN$4,0))),DL238)</f>
        <v>0</v>
      </c>
      <c r="GK238" s="200">
        <f>AY238*AY$2*IF($FC238="V",1,-1)*IF($Q238="Fixo",(DM238-INDEX('Curva Forward'!$C$5:$AN$13,MATCH(CONCATENATE(BD_COMERCIAL!$K238," ",BD_COMERCIAL!$L238),'Curva Forward'!$B$5:$B$13,0),MATCH(GK$4,'Curva Forward'!$C$4:$AN$4,0))),DM238)</f>
        <v>0</v>
      </c>
      <c r="GL238" s="200">
        <f>IF(EZ238="",0,CL238*CL$2*IF($FC238="V",1,-1)*IF($Q238="Fixo",(EZ238-INDEX('Curva Forward'!$C$5:$AN$13,MATCH(CONCATENATE(BD_COMERCIAL!$K238," ",BD_COMERCIAL!$L238),'Curva Forward'!$B$5:$B$13,0),MATCH(GL$4,'Curva Forward'!$C$4:$AN$4,0))),EZ238))</f>
        <v>0</v>
      </c>
      <c r="GM238" s="200">
        <f>IF(FA238="",0,CM238*CM$2*IF($FC238="V",1,-1)*IF($Q238="Fixo",(FA238-INDEX('Curva Forward'!$C$5:$AN$13,MATCH(CONCATENATE(BD_COMERCIAL!$K238," ",BD_COMERCIAL!$L238),'Curva Forward'!$B$5:$B$13,0),MATCH(GM$4,'Curva Forward'!$C$4:$AN$4,0))),FA238))</f>
        <v>0</v>
      </c>
      <c r="GN238" s="200">
        <f>IF(FB238="",0,CN238*CN$2*IF($FC238="V",1,-1)*IF($Q238="Fixo",(FB238-INDEX('Curva Forward'!$C$5:$AN$13,MATCH(CONCATENATE(BD_COMERCIAL!$K238," ",BD_COMERCIAL!$L238),'Curva Forward'!$B$5:$B$13,0),MATCH(GN$4,'Curva Forward'!$C$4:$AN$4,0))),FB238))</f>
        <v>0</v>
      </c>
      <c r="GO238" s="201">
        <f t="shared" ca="1" si="78"/>
        <v>0</v>
      </c>
      <c r="GP238" s="201">
        <f t="shared" ca="1" si="79"/>
        <v>0</v>
      </c>
    </row>
    <row r="239" spans="1:198" s="117" customFormat="1" x14ac:dyDescent="0.25">
      <c r="A239" s="6"/>
      <c r="B239" s="7" t="s">
        <v>590</v>
      </c>
      <c r="C239" s="8">
        <v>44600</v>
      </c>
      <c r="D239" s="9" t="s">
        <v>124</v>
      </c>
      <c r="E239" s="9" t="s">
        <v>125</v>
      </c>
      <c r="F239" s="113">
        <v>3780401000108</v>
      </c>
      <c r="G239" s="10" t="s">
        <v>256</v>
      </c>
      <c r="H239" s="113" t="s">
        <v>591</v>
      </c>
      <c r="I239" s="9" t="s">
        <v>126</v>
      </c>
      <c r="J239" s="166" t="s">
        <v>555</v>
      </c>
      <c r="K239" s="10" t="s">
        <v>127</v>
      </c>
      <c r="L239" s="84" t="s">
        <v>22</v>
      </c>
      <c r="M239" s="11">
        <v>44896</v>
      </c>
      <c r="N239" s="12">
        <v>44926</v>
      </c>
      <c r="O239" s="10">
        <v>2</v>
      </c>
      <c r="P239" s="84">
        <v>155</v>
      </c>
      <c r="Q239" s="84" t="s">
        <v>128</v>
      </c>
      <c r="R239" s="10" t="s">
        <v>129</v>
      </c>
      <c r="S239" s="14" t="s">
        <v>135</v>
      </c>
      <c r="T239" s="11"/>
      <c r="U239" s="12"/>
      <c r="V239" s="257" t="str">
        <f ca="1">IF(U239="","",
IF(U239="NA","",
IFERROR(VLOOKUP(EOMONTH(M239,-2)+1,IPCA!$A:$B,2,0),
VLOOKUP(EOMONTH(TODAY(),-2)+1,IPCA!$A:$B,2,0))/
VLOOKUP(EOMONTH(U239,-2)+1,IPCA!$A:$B,2,0)*
P239))</f>
        <v/>
      </c>
      <c r="W239" s="84"/>
      <c r="X239" s="13" t="s">
        <v>133</v>
      </c>
      <c r="Y239" s="166"/>
      <c r="Z239" s="107"/>
      <c r="AA239" s="108"/>
      <c r="AB239" s="15"/>
      <c r="AC239"/>
      <c r="AD239"/>
      <c r="AE239"/>
      <c r="AF239"/>
      <c r="AG239"/>
      <c r="AH239"/>
      <c r="AI239"/>
      <c r="AJ239"/>
      <c r="AK239"/>
      <c r="AL239"/>
      <c r="AM239" s="6">
        <v>2</v>
      </c>
      <c r="AN239" s="15"/>
      <c r="AO239"/>
      <c r="AP239"/>
      <c r="AQ239"/>
      <c r="AR239"/>
      <c r="AS239"/>
      <c r="AT239"/>
      <c r="AU239"/>
      <c r="AV239"/>
      <c r="AW239"/>
      <c r="AX239"/>
      <c r="AY239" s="6"/>
      <c r="AZ239" s="15"/>
      <c r="BA239"/>
      <c r="BB239"/>
      <c r="BC239"/>
      <c r="BD239"/>
      <c r="BE239"/>
      <c r="BF239"/>
      <c r="BG239"/>
      <c r="BH239"/>
      <c r="BI239"/>
      <c r="BJ239"/>
      <c r="BK239" s="6"/>
      <c r="BL239" s="15"/>
      <c r="BM239"/>
      <c r="BN239"/>
      <c r="BO239"/>
      <c r="BP239"/>
      <c r="BQ239"/>
      <c r="BR239"/>
      <c r="BS239"/>
      <c r="BT239"/>
      <c r="BU239"/>
      <c r="BV239"/>
      <c r="BW239" s="6"/>
      <c r="BX239" s="15"/>
      <c r="BY239"/>
      <c r="BZ239"/>
      <c r="CA239"/>
      <c r="CB239"/>
      <c r="CC239"/>
      <c r="CD239"/>
      <c r="CE239"/>
      <c r="CF239"/>
      <c r="CG239"/>
      <c r="CH239"/>
      <c r="CI239" s="6"/>
      <c r="CJ239" s="16">
        <f t="shared" si="63"/>
        <v>0.16986301369863013</v>
      </c>
      <c r="CK239" s="16" t="str">
        <f t="shared" si="64"/>
        <v/>
      </c>
      <c r="CL239" s="16" t="str">
        <f t="shared" si="65"/>
        <v/>
      </c>
      <c r="CM239" s="16" t="str">
        <f t="shared" si="66"/>
        <v/>
      </c>
      <c r="CN239" s="16" t="str">
        <f t="shared" si="67"/>
        <v/>
      </c>
      <c r="CO239" s="18"/>
      <c r="CP239" s="15"/>
      <c r="CQ239"/>
      <c r="CR239"/>
      <c r="CS239"/>
      <c r="CT239"/>
      <c r="CU239"/>
      <c r="CV239"/>
      <c r="CW239"/>
      <c r="CX239"/>
      <c r="CY239"/>
      <c r="CZ239"/>
      <c r="DA239" s="6">
        <v>155</v>
      </c>
      <c r="DB239" s="15"/>
      <c r="DC239"/>
      <c r="DD239"/>
      <c r="DE239"/>
      <c r="DF239"/>
      <c r="DG239"/>
      <c r="DH239"/>
      <c r="DI239"/>
      <c r="DJ239"/>
      <c r="DK239"/>
      <c r="DL239"/>
      <c r="DM239" s="6"/>
      <c r="DN239" s="15"/>
      <c r="DO239"/>
      <c r="DP239"/>
      <c r="DQ239"/>
      <c r="DR239"/>
      <c r="DS239"/>
      <c r="DT239"/>
      <c r="DU239"/>
      <c r="DV239"/>
      <c r="DW239"/>
      <c r="DX239"/>
      <c r="DY239" s="6"/>
      <c r="DZ239" s="15"/>
      <c r="EA239"/>
      <c r="EB239"/>
      <c r="EC239"/>
      <c r="ED239"/>
      <c r="EE239"/>
      <c r="EF239"/>
      <c r="EG239"/>
      <c r="EH239"/>
      <c r="EI239"/>
      <c r="EJ239"/>
      <c r="EK239" s="6"/>
      <c r="EL239" s="15"/>
      <c r="EM239"/>
      <c r="EN239"/>
      <c r="EO239"/>
      <c r="EP239"/>
      <c r="EQ239"/>
      <c r="ER239"/>
      <c r="ES239"/>
      <c r="ET239"/>
      <c r="EU239"/>
      <c r="EV239"/>
      <c r="EW239" s="6"/>
      <c r="EX239" s="16">
        <f t="shared" si="68"/>
        <v>13.164383561643836</v>
      </c>
      <c r="EY239" s="16" t="str">
        <f t="shared" si="69"/>
        <v/>
      </c>
      <c r="EZ239" s="16" t="str">
        <f t="shared" si="70"/>
        <v/>
      </c>
      <c r="FA239" s="16" t="str">
        <f t="shared" si="71"/>
        <v/>
      </c>
      <c r="FB239" s="160" t="str">
        <f t="shared" si="72"/>
        <v/>
      </c>
      <c r="FC239" t="s">
        <v>204</v>
      </c>
      <c r="FD239" s="20" t="s">
        <v>126</v>
      </c>
      <c r="FF239" s="209" t="s">
        <v>206</v>
      </c>
      <c r="FH239" s="284">
        <f t="shared" ca="1" si="73"/>
        <v>0</v>
      </c>
      <c r="FI239" s="208">
        <f t="shared" si="74"/>
        <v>1</v>
      </c>
      <c r="FJ239"/>
      <c r="FK239" t="str">
        <f t="shared" si="75"/>
        <v>Bolt Energy Comercializadora de Energia Ltda.</v>
      </c>
      <c r="FL239" s="201">
        <f t="shared" ca="1" si="76"/>
        <v>86304</v>
      </c>
      <c r="FM239" s="201">
        <f t="shared" ca="1" si="77"/>
        <v>0</v>
      </c>
      <c r="FN239" s="200">
        <f>AB239*AB$2*IF($FC239="V",1,-1)*IF($Q239="Fixo",(CP239-INDEX('Curva Forward'!$C$5:$AN$13,MATCH(CONCATENATE(BD_COMERCIAL!$K239," ",BD_COMERCIAL!$L239),'Curva Forward'!$B$5:$B$13,0),MATCH(FN$4,'Curva Forward'!$C$4:$AN$4,0))),CP239)</f>
        <v>0</v>
      </c>
      <c r="FO239" s="200">
        <f>AC239*AC$2*IF($FC239="V",1,-1)*IF($Q239="Fixo",(CQ239-INDEX('Curva Forward'!$C$5:$AN$13,MATCH(CONCATENATE(BD_COMERCIAL!$K239," ",BD_COMERCIAL!$L239),'Curva Forward'!$B$5:$B$13,0),MATCH(FO$4,'Curva Forward'!$C$4:$AN$4,0))),CQ239)</f>
        <v>0</v>
      </c>
      <c r="FP239" s="200">
        <f>AD239*AD$2*IF($FC239="V",1,-1)*IF($Q239="Fixo",(CR239-INDEX('Curva Forward'!$C$5:$AN$13,MATCH(CONCATENATE(BD_COMERCIAL!$K239," ",BD_COMERCIAL!$L239),'Curva Forward'!$B$5:$B$13,0),MATCH(FP$4,'Curva Forward'!$C$4:$AN$4,0))),CR239)</f>
        <v>0</v>
      </c>
      <c r="FQ239" s="200">
        <f>AE239*AE$2*IF($FC239="V",1,-1)*IF($Q239="Fixo",(CS239-INDEX('Curva Forward'!$C$5:$AN$13,MATCH(CONCATENATE(BD_COMERCIAL!$K239," ",BD_COMERCIAL!$L239),'Curva Forward'!$B$5:$B$13,0),MATCH(FQ$4,'Curva Forward'!$C$4:$AN$4,0))),CS239)</f>
        <v>0</v>
      </c>
      <c r="FR239" s="200">
        <f>AF239*AF$2*IF($FC239="V",1,-1)*IF($Q239="Fixo",(CT239-INDEX('Curva Forward'!$C$5:$AN$13,MATCH(CONCATENATE(BD_COMERCIAL!$K239," ",BD_COMERCIAL!$L239),'Curva Forward'!$B$5:$B$13,0),MATCH(FR$4,'Curva Forward'!$C$4:$AN$4,0))),CT239)</f>
        <v>0</v>
      </c>
      <c r="FS239" s="200">
        <f>AG239*AG$2*IF($FC239="V",1,-1)*IF($Q239="Fixo",(CU239-INDEX('Curva Forward'!$C$5:$AN$13,MATCH(CONCATENATE(BD_COMERCIAL!$K239," ",BD_COMERCIAL!$L239),'Curva Forward'!$B$5:$B$13,0),MATCH(FS$4,'Curva Forward'!$C$4:$AN$4,0))),CU239)</f>
        <v>0</v>
      </c>
      <c r="FT239" s="200">
        <f>AH239*AH$2*IF($FC239="V",1,-1)*IF($Q239="Fixo",(CV239-INDEX('Curva Forward'!$C$5:$AN$13,MATCH(CONCATENATE(BD_COMERCIAL!$K239," ",BD_COMERCIAL!$L239),'Curva Forward'!$B$5:$B$13,0),MATCH(FT$4,'Curva Forward'!$C$4:$AN$4,0))),CV239)</f>
        <v>0</v>
      </c>
      <c r="FU239" s="200">
        <f>AI239*AI$2*IF($FC239="V",1,-1)*IF($Q239="Fixo",(CW239-INDEX('Curva Forward'!$C$5:$AN$13,MATCH(CONCATENATE(BD_COMERCIAL!$K239," ",BD_COMERCIAL!$L239),'Curva Forward'!$B$5:$B$13,0),MATCH(FU$4,'Curva Forward'!$C$4:$AN$4,0))),CW239)</f>
        <v>0</v>
      </c>
      <c r="FV239" s="200">
        <f>AJ239*AJ$2*IF($FC239="V",1,-1)*IF($Q239="Fixo",(CX239-INDEX('Curva Forward'!$C$5:$AN$13,MATCH(CONCATENATE(BD_COMERCIAL!$K239," ",BD_COMERCIAL!$L239),'Curva Forward'!$B$5:$B$13,0),MATCH(FV$4,'Curva Forward'!$C$4:$AN$4,0))),CX239)</f>
        <v>0</v>
      </c>
      <c r="FW239" s="200">
        <f>AK239*AK$2*IF($FC239="V",1,-1)*IF($Q239="Fixo",(CY239-INDEX('Curva Forward'!$C$5:$AN$13,MATCH(CONCATENATE(BD_COMERCIAL!$K239," ",BD_COMERCIAL!$L239),'Curva Forward'!$B$5:$B$13,0),MATCH(FW$4,'Curva Forward'!$C$4:$AN$4,0))),CY239)</f>
        <v>0</v>
      </c>
      <c r="FX239" s="200">
        <f>AL239*AL$2*IF($FC239="V",1,-1)*IF($Q239="Fixo",(CZ239-INDEX('Curva Forward'!$C$5:$AN$13,MATCH(CONCATENATE(BD_COMERCIAL!$K239," ",BD_COMERCIAL!$L239),'Curva Forward'!$B$5:$B$13,0),MATCH(FX$4,'Curva Forward'!$C$4:$AN$4,0))),CZ239)</f>
        <v>0</v>
      </c>
      <c r="FY239" s="200">
        <f>AM239*AM$2*IF($FC239="V",1,-1)*IF($Q239="Fixo",(DA239-INDEX('Curva Forward'!$C$5:$AN$13,MATCH(CONCATENATE(BD_COMERCIAL!$K239," ",BD_COMERCIAL!$L239),'Curva Forward'!$B$5:$B$13,0),MATCH(FY$4,'Curva Forward'!$C$4:$AN$4,0))),DA239)</f>
        <v>86304</v>
      </c>
      <c r="FZ239" s="200">
        <f>AN239*AN$2*IF($FC239="V",1,-1)*IF($Q239="Fixo",(DB239-INDEX('Curva Forward'!$C$5:$AN$13,MATCH(CONCATENATE(BD_COMERCIAL!$K239," ",BD_COMERCIAL!$L239),'Curva Forward'!$B$5:$B$13,0),MATCH(FZ$4,'Curva Forward'!$C$4:$AN$4,0))),DB239)</f>
        <v>0</v>
      </c>
      <c r="GA239" s="200">
        <f>AO239*AO$2*IF($FC239="V",1,-1)*IF($Q239="Fixo",(DC239-INDEX('Curva Forward'!$C$5:$AN$13,MATCH(CONCATENATE(BD_COMERCIAL!$K239," ",BD_COMERCIAL!$L239),'Curva Forward'!$B$5:$B$13,0),MATCH(GA$4,'Curva Forward'!$C$4:$AN$4,0))),DC239)</f>
        <v>0</v>
      </c>
      <c r="GB239" s="200">
        <f>AP239*AP$2*IF($FC239="V",1,-1)*IF($Q239="Fixo",(DD239-INDEX('Curva Forward'!$C$5:$AN$13,MATCH(CONCATENATE(BD_COMERCIAL!$K239," ",BD_COMERCIAL!$L239),'Curva Forward'!$B$5:$B$13,0),MATCH(GB$4,'Curva Forward'!$C$4:$AN$4,0))),DD239)</f>
        <v>0</v>
      </c>
      <c r="GC239" s="200">
        <f>AQ239*AQ$2*IF($FC239="V",1,-1)*IF($Q239="Fixo",(DE239-INDEX('Curva Forward'!$C$5:$AN$13,MATCH(CONCATENATE(BD_COMERCIAL!$K239," ",BD_COMERCIAL!$L239),'Curva Forward'!$B$5:$B$13,0),MATCH(GC$4,'Curva Forward'!$C$4:$AN$4,0))),DE239)</f>
        <v>0</v>
      </c>
      <c r="GD239" s="200">
        <f>AR239*AR$2*IF($FC239="V",1,-1)*IF($Q239="Fixo",(DF239-INDEX('Curva Forward'!$C$5:$AN$13,MATCH(CONCATENATE(BD_COMERCIAL!$K239," ",BD_COMERCIAL!$L239),'Curva Forward'!$B$5:$B$13,0),MATCH(GD$4,'Curva Forward'!$C$4:$AN$4,0))),DF239)</f>
        <v>0</v>
      </c>
      <c r="GE239" s="200">
        <f>AS239*AS$2*IF($FC239="V",1,-1)*IF($Q239="Fixo",(DG239-INDEX('Curva Forward'!$C$5:$AN$13,MATCH(CONCATENATE(BD_COMERCIAL!$K239," ",BD_COMERCIAL!$L239),'Curva Forward'!$B$5:$B$13,0),MATCH(GE$4,'Curva Forward'!$C$4:$AN$4,0))),DG239)</f>
        <v>0</v>
      </c>
      <c r="GF239" s="200">
        <f>AT239*AT$2*IF($FC239="V",1,-1)*IF($Q239="Fixo",(DH239-INDEX('Curva Forward'!$C$5:$AN$13,MATCH(CONCATENATE(BD_COMERCIAL!$K239," ",BD_COMERCIAL!$L239),'Curva Forward'!$B$5:$B$13,0),MATCH(GF$4,'Curva Forward'!$C$4:$AN$4,0))),DH239)</f>
        <v>0</v>
      </c>
      <c r="GG239" s="200">
        <f>AU239*AU$2*IF($FC239="V",1,-1)*IF($Q239="Fixo",(DI239-INDEX('Curva Forward'!$C$5:$AN$13,MATCH(CONCATENATE(BD_COMERCIAL!$K239," ",BD_COMERCIAL!$L239),'Curva Forward'!$B$5:$B$13,0),MATCH(GG$4,'Curva Forward'!$C$4:$AN$4,0))),DI239)</f>
        <v>0</v>
      </c>
      <c r="GH239" s="200">
        <f>AV239*AV$2*IF($FC239="V",1,-1)*IF($Q239="Fixo",(DJ239-INDEX('Curva Forward'!$C$5:$AN$13,MATCH(CONCATENATE(BD_COMERCIAL!$K239," ",BD_COMERCIAL!$L239),'Curva Forward'!$B$5:$B$13,0),MATCH(GH$4,'Curva Forward'!$C$4:$AN$4,0))),DJ239)</f>
        <v>0</v>
      </c>
      <c r="GI239" s="200">
        <f>AW239*AW$2*IF($FC239="V",1,-1)*IF($Q239="Fixo",(DK239-INDEX('Curva Forward'!$C$5:$AN$13,MATCH(CONCATENATE(BD_COMERCIAL!$K239," ",BD_COMERCIAL!$L239),'Curva Forward'!$B$5:$B$13,0),MATCH(GI$4,'Curva Forward'!$C$4:$AN$4,0))),DK239)</f>
        <v>0</v>
      </c>
      <c r="GJ239" s="200">
        <f>AX239*AX$2*IF($FC239="V",1,-1)*IF($Q239="Fixo",(DL239-INDEX('Curva Forward'!$C$5:$AN$13,MATCH(CONCATENATE(BD_COMERCIAL!$K239," ",BD_COMERCIAL!$L239),'Curva Forward'!$B$5:$B$13,0),MATCH(GJ$4,'Curva Forward'!$C$4:$AN$4,0))),DL239)</f>
        <v>0</v>
      </c>
      <c r="GK239" s="200">
        <f>AY239*AY$2*IF($FC239="V",1,-1)*IF($Q239="Fixo",(DM239-INDEX('Curva Forward'!$C$5:$AN$13,MATCH(CONCATENATE(BD_COMERCIAL!$K239," ",BD_COMERCIAL!$L239),'Curva Forward'!$B$5:$B$13,0),MATCH(GK$4,'Curva Forward'!$C$4:$AN$4,0))),DM239)</f>
        <v>0</v>
      </c>
      <c r="GL239" s="200">
        <f>IF(EZ239="",0,CL239*CL$2*IF($FC239="V",1,-1)*IF($Q239="Fixo",(EZ239-INDEX('Curva Forward'!$C$5:$AN$13,MATCH(CONCATENATE(BD_COMERCIAL!$K239," ",BD_COMERCIAL!$L239),'Curva Forward'!$B$5:$B$13,0),MATCH(GL$4,'Curva Forward'!$C$4:$AN$4,0))),EZ239))</f>
        <v>0</v>
      </c>
      <c r="GM239" s="200">
        <f>IF(FA239="",0,CM239*CM$2*IF($FC239="V",1,-1)*IF($Q239="Fixo",(FA239-INDEX('Curva Forward'!$C$5:$AN$13,MATCH(CONCATENATE(BD_COMERCIAL!$K239," ",BD_COMERCIAL!$L239),'Curva Forward'!$B$5:$B$13,0),MATCH(GM$4,'Curva Forward'!$C$4:$AN$4,0))),FA239))</f>
        <v>0</v>
      </c>
      <c r="GN239" s="200">
        <f>IF(FB239="",0,CN239*CN$2*IF($FC239="V",1,-1)*IF($Q239="Fixo",(FB239-INDEX('Curva Forward'!$C$5:$AN$13,MATCH(CONCATENATE(BD_COMERCIAL!$K239," ",BD_COMERCIAL!$L239),'Curva Forward'!$B$5:$B$13,0),MATCH(GN$4,'Curva Forward'!$C$4:$AN$4,0))),FB239))</f>
        <v>0</v>
      </c>
      <c r="GO239" s="201">
        <f t="shared" ca="1" si="78"/>
        <v>0</v>
      </c>
      <c r="GP239" s="201">
        <f t="shared" ca="1" si="79"/>
        <v>0</v>
      </c>
    </row>
    <row r="240" spans="1:198" s="117" customFormat="1" x14ac:dyDescent="0.25">
      <c r="A240" s="6"/>
      <c r="B240" s="7" t="s">
        <v>592</v>
      </c>
      <c r="C240" s="8">
        <v>44601</v>
      </c>
      <c r="D240" s="9" t="s">
        <v>124</v>
      </c>
      <c r="E240" s="9" t="s">
        <v>125</v>
      </c>
      <c r="F240" s="113">
        <v>3780401000108</v>
      </c>
      <c r="G240" s="10" t="s">
        <v>256</v>
      </c>
      <c r="H240" s="113">
        <v>13700609000115</v>
      </c>
      <c r="I240" s="9" t="s">
        <v>126</v>
      </c>
      <c r="J240" s="166" t="s">
        <v>555</v>
      </c>
      <c r="K240" s="10" t="s">
        <v>127</v>
      </c>
      <c r="L240" s="84" t="s">
        <v>22</v>
      </c>
      <c r="M240" s="11">
        <v>44896</v>
      </c>
      <c r="N240" s="12">
        <v>44926</v>
      </c>
      <c r="O240" s="10">
        <v>2</v>
      </c>
      <c r="P240" s="84">
        <v>160</v>
      </c>
      <c r="Q240" s="84" t="s">
        <v>128</v>
      </c>
      <c r="R240" s="10" t="s">
        <v>129</v>
      </c>
      <c r="S240" s="14" t="s">
        <v>135</v>
      </c>
      <c r="T240" s="11"/>
      <c r="U240" s="12"/>
      <c r="V240" s="257" t="str">
        <f ca="1">IF(U240="","",
IF(U240="NA","",
IFERROR(VLOOKUP(EOMONTH(M240,-2)+1,IPCA!$A:$B,2,0),
VLOOKUP(EOMONTH(TODAY(),-2)+1,IPCA!$A:$B,2,0))/
VLOOKUP(EOMONTH(U240,-2)+1,IPCA!$A:$B,2,0)*
P240))</f>
        <v/>
      </c>
      <c r="W240" s="84"/>
      <c r="X240" s="13" t="s">
        <v>133</v>
      </c>
      <c r="Y240" s="166"/>
      <c r="Z240" s="107"/>
      <c r="AA240" s="108"/>
      <c r="AB240" s="15"/>
      <c r="AC240"/>
      <c r="AD240"/>
      <c r="AE240"/>
      <c r="AF240"/>
      <c r="AG240"/>
      <c r="AH240"/>
      <c r="AI240"/>
      <c r="AJ240"/>
      <c r="AK240"/>
      <c r="AL240"/>
      <c r="AM240" s="6">
        <v>2</v>
      </c>
      <c r="AN240" s="15"/>
      <c r="AO240"/>
      <c r="AP240"/>
      <c r="AQ240"/>
      <c r="AR240"/>
      <c r="AS240"/>
      <c r="AT240"/>
      <c r="AU240"/>
      <c r="AV240"/>
      <c r="AW240"/>
      <c r="AX240"/>
      <c r="AY240" s="6"/>
      <c r="AZ240" s="15"/>
      <c r="BA240"/>
      <c r="BB240"/>
      <c r="BC240"/>
      <c r="BD240"/>
      <c r="BE240"/>
      <c r="BF240"/>
      <c r="BG240"/>
      <c r="BH240"/>
      <c r="BI240"/>
      <c r="BJ240"/>
      <c r="BK240" s="6"/>
      <c r="BL240" s="15"/>
      <c r="BM240"/>
      <c r="BN240"/>
      <c r="BO240"/>
      <c r="BP240"/>
      <c r="BQ240"/>
      <c r="BR240"/>
      <c r="BS240"/>
      <c r="BT240"/>
      <c r="BU240"/>
      <c r="BV240"/>
      <c r="BW240" s="6"/>
      <c r="BX240" s="15"/>
      <c r="BY240"/>
      <c r="BZ240"/>
      <c r="CA240"/>
      <c r="CB240"/>
      <c r="CC240"/>
      <c r="CD240"/>
      <c r="CE240"/>
      <c r="CF240"/>
      <c r="CG240"/>
      <c r="CH240"/>
      <c r="CI240" s="6"/>
      <c r="CJ240" s="16">
        <f t="shared" si="63"/>
        <v>0.16986301369863013</v>
      </c>
      <c r="CK240" s="16" t="str">
        <f t="shared" si="64"/>
        <v/>
      </c>
      <c r="CL240" s="16" t="str">
        <f t="shared" si="65"/>
        <v/>
      </c>
      <c r="CM240" s="16" t="str">
        <f t="shared" si="66"/>
        <v/>
      </c>
      <c r="CN240" s="16" t="str">
        <f t="shared" si="67"/>
        <v/>
      </c>
      <c r="CO240" s="18"/>
      <c r="CP240" s="15"/>
      <c r="CQ240"/>
      <c r="CR240"/>
      <c r="CS240"/>
      <c r="CT240"/>
      <c r="CU240"/>
      <c r="CV240"/>
      <c r="CW240"/>
      <c r="CX240"/>
      <c r="CY240"/>
      <c r="CZ240"/>
      <c r="DA240" s="6">
        <v>160</v>
      </c>
      <c r="DB240" s="15"/>
      <c r="DC240"/>
      <c r="DD240"/>
      <c r="DE240"/>
      <c r="DF240"/>
      <c r="DG240"/>
      <c r="DH240"/>
      <c r="DI240"/>
      <c r="DJ240"/>
      <c r="DK240"/>
      <c r="DL240"/>
      <c r="DM240" s="6"/>
      <c r="DN240" s="15"/>
      <c r="DO240"/>
      <c r="DP240"/>
      <c r="DQ240"/>
      <c r="DR240"/>
      <c r="DS240"/>
      <c r="DT240"/>
      <c r="DU240"/>
      <c r="DV240"/>
      <c r="DW240"/>
      <c r="DX240"/>
      <c r="DY240" s="6"/>
      <c r="DZ240" s="15"/>
      <c r="EA240"/>
      <c r="EB240"/>
      <c r="EC240"/>
      <c r="ED240"/>
      <c r="EE240"/>
      <c r="EF240"/>
      <c r="EG240"/>
      <c r="EH240"/>
      <c r="EI240"/>
      <c r="EJ240"/>
      <c r="EK240" s="6"/>
      <c r="EL240" s="15"/>
      <c r="EM240"/>
      <c r="EN240"/>
      <c r="EO240"/>
      <c r="EP240"/>
      <c r="EQ240"/>
      <c r="ER240"/>
      <c r="ES240"/>
      <c r="ET240"/>
      <c r="EU240"/>
      <c r="EV240"/>
      <c r="EW240" s="6"/>
      <c r="EX240" s="16">
        <f t="shared" si="68"/>
        <v>13.58904109589041</v>
      </c>
      <c r="EY240" s="16" t="str">
        <f t="shared" si="69"/>
        <v/>
      </c>
      <c r="EZ240" s="16" t="str">
        <f t="shared" si="70"/>
        <v/>
      </c>
      <c r="FA240" s="16" t="str">
        <f t="shared" si="71"/>
        <v/>
      </c>
      <c r="FB240" s="160" t="str">
        <f t="shared" si="72"/>
        <v/>
      </c>
      <c r="FC240" t="s">
        <v>204</v>
      </c>
      <c r="FD240" s="20" t="s">
        <v>126</v>
      </c>
      <c r="FF240" s="209" t="s">
        <v>206</v>
      </c>
      <c r="FH240" s="284">
        <f t="shared" ca="1" si="73"/>
        <v>0</v>
      </c>
      <c r="FI240" s="208">
        <f t="shared" si="74"/>
        <v>1</v>
      </c>
      <c r="FJ240"/>
      <c r="FK240" t="str">
        <f t="shared" si="75"/>
        <v>Bolt Energy Comercializadora de Energia Ltda.</v>
      </c>
      <c r="FL240" s="201">
        <f t="shared" ca="1" si="76"/>
        <v>93744</v>
      </c>
      <c r="FM240" s="201">
        <f t="shared" ca="1" si="77"/>
        <v>0</v>
      </c>
      <c r="FN240" s="200">
        <f>AB240*AB$2*IF($FC240="V",1,-1)*IF($Q240="Fixo",(CP240-INDEX('Curva Forward'!$C$5:$AN$13,MATCH(CONCATENATE(BD_COMERCIAL!$K240," ",BD_COMERCIAL!$L240),'Curva Forward'!$B$5:$B$13,0),MATCH(FN$4,'Curva Forward'!$C$4:$AN$4,0))),CP240)</f>
        <v>0</v>
      </c>
      <c r="FO240" s="200">
        <f>AC240*AC$2*IF($FC240="V",1,-1)*IF($Q240="Fixo",(CQ240-INDEX('Curva Forward'!$C$5:$AN$13,MATCH(CONCATENATE(BD_COMERCIAL!$K240," ",BD_COMERCIAL!$L240),'Curva Forward'!$B$5:$B$13,0),MATCH(FO$4,'Curva Forward'!$C$4:$AN$4,0))),CQ240)</f>
        <v>0</v>
      </c>
      <c r="FP240" s="200">
        <f>AD240*AD$2*IF($FC240="V",1,-1)*IF($Q240="Fixo",(CR240-INDEX('Curva Forward'!$C$5:$AN$13,MATCH(CONCATENATE(BD_COMERCIAL!$K240," ",BD_COMERCIAL!$L240),'Curva Forward'!$B$5:$B$13,0),MATCH(FP$4,'Curva Forward'!$C$4:$AN$4,0))),CR240)</f>
        <v>0</v>
      </c>
      <c r="FQ240" s="200">
        <f>AE240*AE$2*IF($FC240="V",1,-1)*IF($Q240="Fixo",(CS240-INDEX('Curva Forward'!$C$5:$AN$13,MATCH(CONCATENATE(BD_COMERCIAL!$K240," ",BD_COMERCIAL!$L240),'Curva Forward'!$B$5:$B$13,0),MATCH(FQ$4,'Curva Forward'!$C$4:$AN$4,0))),CS240)</f>
        <v>0</v>
      </c>
      <c r="FR240" s="200">
        <f>AF240*AF$2*IF($FC240="V",1,-1)*IF($Q240="Fixo",(CT240-INDEX('Curva Forward'!$C$5:$AN$13,MATCH(CONCATENATE(BD_COMERCIAL!$K240," ",BD_COMERCIAL!$L240),'Curva Forward'!$B$5:$B$13,0),MATCH(FR$4,'Curva Forward'!$C$4:$AN$4,0))),CT240)</f>
        <v>0</v>
      </c>
      <c r="FS240" s="200">
        <f>AG240*AG$2*IF($FC240="V",1,-1)*IF($Q240="Fixo",(CU240-INDEX('Curva Forward'!$C$5:$AN$13,MATCH(CONCATENATE(BD_COMERCIAL!$K240," ",BD_COMERCIAL!$L240),'Curva Forward'!$B$5:$B$13,0),MATCH(FS$4,'Curva Forward'!$C$4:$AN$4,0))),CU240)</f>
        <v>0</v>
      </c>
      <c r="FT240" s="200">
        <f>AH240*AH$2*IF($FC240="V",1,-1)*IF($Q240="Fixo",(CV240-INDEX('Curva Forward'!$C$5:$AN$13,MATCH(CONCATENATE(BD_COMERCIAL!$K240," ",BD_COMERCIAL!$L240),'Curva Forward'!$B$5:$B$13,0),MATCH(FT$4,'Curva Forward'!$C$4:$AN$4,0))),CV240)</f>
        <v>0</v>
      </c>
      <c r="FU240" s="200">
        <f>AI240*AI$2*IF($FC240="V",1,-1)*IF($Q240="Fixo",(CW240-INDEX('Curva Forward'!$C$5:$AN$13,MATCH(CONCATENATE(BD_COMERCIAL!$K240," ",BD_COMERCIAL!$L240),'Curva Forward'!$B$5:$B$13,0),MATCH(FU$4,'Curva Forward'!$C$4:$AN$4,0))),CW240)</f>
        <v>0</v>
      </c>
      <c r="FV240" s="200">
        <f>AJ240*AJ$2*IF($FC240="V",1,-1)*IF($Q240="Fixo",(CX240-INDEX('Curva Forward'!$C$5:$AN$13,MATCH(CONCATENATE(BD_COMERCIAL!$K240," ",BD_COMERCIAL!$L240),'Curva Forward'!$B$5:$B$13,0),MATCH(FV$4,'Curva Forward'!$C$4:$AN$4,0))),CX240)</f>
        <v>0</v>
      </c>
      <c r="FW240" s="200">
        <f>AK240*AK$2*IF($FC240="V",1,-1)*IF($Q240="Fixo",(CY240-INDEX('Curva Forward'!$C$5:$AN$13,MATCH(CONCATENATE(BD_COMERCIAL!$K240," ",BD_COMERCIAL!$L240),'Curva Forward'!$B$5:$B$13,0),MATCH(FW$4,'Curva Forward'!$C$4:$AN$4,0))),CY240)</f>
        <v>0</v>
      </c>
      <c r="FX240" s="200">
        <f>AL240*AL$2*IF($FC240="V",1,-1)*IF($Q240="Fixo",(CZ240-INDEX('Curva Forward'!$C$5:$AN$13,MATCH(CONCATENATE(BD_COMERCIAL!$K240," ",BD_COMERCIAL!$L240),'Curva Forward'!$B$5:$B$13,0),MATCH(FX$4,'Curva Forward'!$C$4:$AN$4,0))),CZ240)</f>
        <v>0</v>
      </c>
      <c r="FY240" s="200">
        <f>AM240*AM$2*IF($FC240="V",1,-1)*IF($Q240="Fixo",(DA240-INDEX('Curva Forward'!$C$5:$AN$13,MATCH(CONCATENATE(BD_COMERCIAL!$K240," ",BD_COMERCIAL!$L240),'Curva Forward'!$B$5:$B$13,0),MATCH(FY$4,'Curva Forward'!$C$4:$AN$4,0))),DA240)</f>
        <v>93744</v>
      </c>
      <c r="FZ240" s="200">
        <f>AN240*AN$2*IF($FC240="V",1,-1)*IF($Q240="Fixo",(DB240-INDEX('Curva Forward'!$C$5:$AN$13,MATCH(CONCATENATE(BD_COMERCIAL!$K240," ",BD_COMERCIAL!$L240),'Curva Forward'!$B$5:$B$13,0),MATCH(FZ$4,'Curva Forward'!$C$4:$AN$4,0))),DB240)</f>
        <v>0</v>
      </c>
      <c r="GA240" s="200">
        <f>AO240*AO$2*IF($FC240="V",1,-1)*IF($Q240="Fixo",(DC240-INDEX('Curva Forward'!$C$5:$AN$13,MATCH(CONCATENATE(BD_COMERCIAL!$K240," ",BD_COMERCIAL!$L240),'Curva Forward'!$B$5:$B$13,0),MATCH(GA$4,'Curva Forward'!$C$4:$AN$4,0))),DC240)</f>
        <v>0</v>
      </c>
      <c r="GB240" s="200">
        <f>AP240*AP$2*IF($FC240="V",1,-1)*IF($Q240="Fixo",(DD240-INDEX('Curva Forward'!$C$5:$AN$13,MATCH(CONCATENATE(BD_COMERCIAL!$K240," ",BD_COMERCIAL!$L240),'Curva Forward'!$B$5:$B$13,0),MATCH(GB$4,'Curva Forward'!$C$4:$AN$4,0))),DD240)</f>
        <v>0</v>
      </c>
      <c r="GC240" s="200">
        <f>AQ240*AQ$2*IF($FC240="V",1,-1)*IF($Q240="Fixo",(DE240-INDEX('Curva Forward'!$C$5:$AN$13,MATCH(CONCATENATE(BD_COMERCIAL!$K240," ",BD_COMERCIAL!$L240),'Curva Forward'!$B$5:$B$13,0),MATCH(GC$4,'Curva Forward'!$C$4:$AN$4,0))),DE240)</f>
        <v>0</v>
      </c>
      <c r="GD240" s="200">
        <f>AR240*AR$2*IF($FC240="V",1,-1)*IF($Q240="Fixo",(DF240-INDEX('Curva Forward'!$C$5:$AN$13,MATCH(CONCATENATE(BD_COMERCIAL!$K240," ",BD_COMERCIAL!$L240),'Curva Forward'!$B$5:$B$13,0),MATCH(GD$4,'Curva Forward'!$C$4:$AN$4,0))),DF240)</f>
        <v>0</v>
      </c>
      <c r="GE240" s="200">
        <f>AS240*AS$2*IF($FC240="V",1,-1)*IF($Q240="Fixo",(DG240-INDEX('Curva Forward'!$C$5:$AN$13,MATCH(CONCATENATE(BD_COMERCIAL!$K240," ",BD_COMERCIAL!$L240),'Curva Forward'!$B$5:$B$13,0),MATCH(GE$4,'Curva Forward'!$C$4:$AN$4,0))),DG240)</f>
        <v>0</v>
      </c>
      <c r="GF240" s="200">
        <f>AT240*AT$2*IF($FC240="V",1,-1)*IF($Q240="Fixo",(DH240-INDEX('Curva Forward'!$C$5:$AN$13,MATCH(CONCATENATE(BD_COMERCIAL!$K240," ",BD_COMERCIAL!$L240),'Curva Forward'!$B$5:$B$13,0),MATCH(GF$4,'Curva Forward'!$C$4:$AN$4,0))),DH240)</f>
        <v>0</v>
      </c>
      <c r="GG240" s="200">
        <f>AU240*AU$2*IF($FC240="V",1,-1)*IF($Q240="Fixo",(DI240-INDEX('Curva Forward'!$C$5:$AN$13,MATCH(CONCATENATE(BD_COMERCIAL!$K240," ",BD_COMERCIAL!$L240),'Curva Forward'!$B$5:$B$13,0),MATCH(GG$4,'Curva Forward'!$C$4:$AN$4,0))),DI240)</f>
        <v>0</v>
      </c>
      <c r="GH240" s="200">
        <f>AV240*AV$2*IF($FC240="V",1,-1)*IF($Q240="Fixo",(DJ240-INDEX('Curva Forward'!$C$5:$AN$13,MATCH(CONCATENATE(BD_COMERCIAL!$K240," ",BD_COMERCIAL!$L240),'Curva Forward'!$B$5:$B$13,0),MATCH(GH$4,'Curva Forward'!$C$4:$AN$4,0))),DJ240)</f>
        <v>0</v>
      </c>
      <c r="GI240" s="200">
        <f>AW240*AW$2*IF($FC240="V",1,-1)*IF($Q240="Fixo",(DK240-INDEX('Curva Forward'!$C$5:$AN$13,MATCH(CONCATENATE(BD_COMERCIAL!$K240," ",BD_COMERCIAL!$L240),'Curva Forward'!$B$5:$B$13,0),MATCH(GI$4,'Curva Forward'!$C$4:$AN$4,0))),DK240)</f>
        <v>0</v>
      </c>
      <c r="GJ240" s="200">
        <f>AX240*AX$2*IF($FC240="V",1,-1)*IF($Q240="Fixo",(DL240-INDEX('Curva Forward'!$C$5:$AN$13,MATCH(CONCATENATE(BD_COMERCIAL!$K240," ",BD_COMERCIAL!$L240),'Curva Forward'!$B$5:$B$13,0),MATCH(GJ$4,'Curva Forward'!$C$4:$AN$4,0))),DL240)</f>
        <v>0</v>
      </c>
      <c r="GK240" s="200">
        <f>AY240*AY$2*IF($FC240="V",1,-1)*IF($Q240="Fixo",(DM240-INDEX('Curva Forward'!$C$5:$AN$13,MATCH(CONCATENATE(BD_COMERCIAL!$K240," ",BD_COMERCIAL!$L240),'Curva Forward'!$B$5:$B$13,0),MATCH(GK$4,'Curva Forward'!$C$4:$AN$4,0))),DM240)</f>
        <v>0</v>
      </c>
      <c r="GL240" s="200">
        <f>IF(EZ240="",0,CL240*CL$2*IF($FC240="V",1,-1)*IF($Q240="Fixo",(EZ240-INDEX('Curva Forward'!$C$5:$AN$13,MATCH(CONCATENATE(BD_COMERCIAL!$K240," ",BD_COMERCIAL!$L240),'Curva Forward'!$B$5:$B$13,0),MATCH(GL$4,'Curva Forward'!$C$4:$AN$4,0))),EZ240))</f>
        <v>0</v>
      </c>
      <c r="GM240" s="200">
        <f>IF(FA240="",0,CM240*CM$2*IF($FC240="V",1,-1)*IF($Q240="Fixo",(FA240-INDEX('Curva Forward'!$C$5:$AN$13,MATCH(CONCATENATE(BD_COMERCIAL!$K240," ",BD_COMERCIAL!$L240),'Curva Forward'!$B$5:$B$13,0),MATCH(GM$4,'Curva Forward'!$C$4:$AN$4,0))),FA240))</f>
        <v>0</v>
      </c>
      <c r="GN240" s="200">
        <f>IF(FB240="",0,CN240*CN$2*IF($FC240="V",1,-1)*IF($Q240="Fixo",(FB240-INDEX('Curva Forward'!$C$5:$AN$13,MATCH(CONCATENATE(BD_COMERCIAL!$K240," ",BD_COMERCIAL!$L240),'Curva Forward'!$B$5:$B$13,0),MATCH(GN$4,'Curva Forward'!$C$4:$AN$4,0))),FB240))</f>
        <v>0</v>
      </c>
      <c r="GO240" s="201">
        <f t="shared" ca="1" si="78"/>
        <v>0</v>
      </c>
      <c r="GP240" s="201">
        <f t="shared" ca="1" si="79"/>
        <v>0</v>
      </c>
    </row>
    <row r="241" spans="1:198" s="117" customFormat="1" x14ac:dyDescent="0.25">
      <c r="A241" s="6"/>
      <c r="B241" s="7" t="s">
        <v>593</v>
      </c>
      <c r="C241" s="8">
        <v>44608</v>
      </c>
      <c r="D241" s="9" t="s">
        <v>124</v>
      </c>
      <c r="E241" s="9" t="s">
        <v>125</v>
      </c>
      <c r="F241" s="113"/>
      <c r="G241" s="10" t="s">
        <v>248</v>
      </c>
      <c r="H241" s="113">
        <v>26537119000191</v>
      </c>
      <c r="I241" s="9" t="s">
        <v>126</v>
      </c>
      <c r="J241" s="166" t="s">
        <v>555</v>
      </c>
      <c r="K241" s="10" t="s">
        <v>127</v>
      </c>
      <c r="L241" s="84" t="s">
        <v>22</v>
      </c>
      <c r="M241" s="11">
        <v>44896</v>
      </c>
      <c r="N241" s="12">
        <v>44926</v>
      </c>
      <c r="O241" s="10">
        <v>1</v>
      </c>
      <c r="P241" s="84">
        <v>165</v>
      </c>
      <c r="Q241" s="84" t="s">
        <v>128</v>
      </c>
      <c r="R241" s="10" t="s">
        <v>129</v>
      </c>
      <c r="S241" s="14" t="s">
        <v>135</v>
      </c>
      <c r="T241" s="11"/>
      <c r="U241" s="12"/>
      <c r="V241" s="257" t="str">
        <f ca="1">IF(U241="","",
IF(U241="NA","",
IFERROR(VLOOKUP(EOMONTH(M241,-2)+1,IPCA!$A:$B,2,0),
VLOOKUP(EOMONTH(TODAY(),-2)+1,IPCA!$A:$B,2,0))/
VLOOKUP(EOMONTH(U241,-2)+1,IPCA!$A:$B,2,0)*
P241))</f>
        <v/>
      </c>
      <c r="W241" s="84"/>
      <c r="X241" s="13" t="s">
        <v>133</v>
      </c>
      <c r="Y241" s="166"/>
      <c r="Z241" s="107"/>
      <c r="AA241" s="108"/>
      <c r="AB241" s="15"/>
      <c r="AC241"/>
      <c r="AD241"/>
      <c r="AE241"/>
      <c r="AF241"/>
      <c r="AG241"/>
      <c r="AH241"/>
      <c r="AI241"/>
      <c r="AJ241"/>
      <c r="AK241"/>
      <c r="AL241"/>
      <c r="AM241" s="6">
        <v>1</v>
      </c>
      <c r="AN241" s="15"/>
      <c r="AO241"/>
      <c r="AP241"/>
      <c r="AQ241"/>
      <c r="AR241"/>
      <c r="AS241"/>
      <c r="AT241"/>
      <c r="AU241"/>
      <c r="AV241"/>
      <c r="AW241"/>
      <c r="AX241"/>
      <c r="AY241" s="6"/>
      <c r="AZ241" s="15"/>
      <c r="BA241"/>
      <c r="BB241"/>
      <c r="BC241"/>
      <c r="BD241"/>
      <c r="BE241"/>
      <c r="BF241"/>
      <c r="BG241"/>
      <c r="BH241"/>
      <c r="BI241"/>
      <c r="BJ241"/>
      <c r="BK241" s="6"/>
      <c r="BL241" s="15"/>
      <c r="BM241"/>
      <c r="BN241"/>
      <c r="BO241"/>
      <c r="BP241"/>
      <c r="BQ241"/>
      <c r="BR241"/>
      <c r="BS241"/>
      <c r="BT241"/>
      <c r="BU241"/>
      <c r="BV241"/>
      <c r="BW241" s="6"/>
      <c r="BX241" s="15"/>
      <c r="BY241"/>
      <c r="BZ241"/>
      <c r="CA241"/>
      <c r="CB241"/>
      <c r="CC241"/>
      <c r="CD241"/>
      <c r="CE241"/>
      <c r="CF241"/>
      <c r="CG241"/>
      <c r="CH241"/>
      <c r="CI241" s="6"/>
      <c r="CJ241" s="16">
        <f t="shared" si="63"/>
        <v>8.4931506849315067E-2</v>
      </c>
      <c r="CK241" s="16" t="str">
        <f t="shared" si="64"/>
        <v/>
      </c>
      <c r="CL241" s="16" t="str">
        <f t="shared" si="65"/>
        <v/>
      </c>
      <c r="CM241" s="16" t="str">
        <f t="shared" si="66"/>
        <v/>
      </c>
      <c r="CN241" s="16" t="str">
        <f t="shared" si="67"/>
        <v/>
      </c>
      <c r="CO241" s="18"/>
      <c r="CP241" s="15"/>
      <c r="CQ241"/>
      <c r="CR241"/>
      <c r="CS241"/>
      <c r="CT241"/>
      <c r="CU241"/>
      <c r="CV241"/>
      <c r="CW241"/>
      <c r="CX241"/>
      <c r="CY241"/>
      <c r="CZ241"/>
      <c r="DA241" s="6">
        <v>165</v>
      </c>
      <c r="DB241" s="15"/>
      <c r="DC241"/>
      <c r="DD241"/>
      <c r="DE241"/>
      <c r="DF241"/>
      <c r="DG241"/>
      <c r="DH241"/>
      <c r="DI241"/>
      <c r="DJ241"/>
      <c r="DK241"/>
      <c r="DL241"/>
      <c r="DM241" s="6"/>
      <c r="DN241" s="15"/>
      <c r="DO241"/>
      <c r="DP241"/>
      <c r="DQ241"/>
      <c r="DR241"/>
      <c r="DS241"/>
      <c r="DT241"/>
      <c r="DU241"/>
      <c r="DV241"/>
      <c r="DW241"/>
      <c r="DX241"/>
      <c r="DY241" s="6"/>
      <c r="DZ241" s="15"/>
      <c r="EA241"/>
      <c r="EB241"/>
      <c r="EC241"/>
      <c r="ED241"/>
      <c r="EE241"/>
      <c r="EF241"/>
      <c r="EG241"/>
      <c r="EH241"/>
      <c r="EI241"/>
      <c r="EJ241"/>
      <c r="EK241" s="6"/>
      <c r="EL241" s="15"/>
      <c r="EM241"/>
      <c r="EN241"/>
      <c r="EO241"/>
      <c r="EP241"/>
      <c r="EQ241"/>
      <c r="ER241"/>
      <c r="ES241"/>
      <c r="ET241"/>
      <c r="EU241"/>
      <c r="EV241"/>
      <c r="EW241" s="6"/>
      <c r="EX241" s="16">
        <f t="shared" si="68"/>
        <v>14.013698630136986</v>
      </c>
      <c r="EY241" s="16" t="str">
        <f t="shared" si="69"/>
        <v/>
      </c>
      <c r="EZ241" s="16" t="str">
        <f t="shared" si="70"/>
        <v/>
      </c>
      <c r="FA241" s="16" t="str">
        <f t="shared" si="71"/>
        <v/>
      </c>
      <c r="FB241" s="160" t="str">
        <f t="shared" si="72"/>
        <v/>
      </c>
      <c r="FC241" t="s">
        <v>204</v>
      </c>
      <c r="FD241" s="20" t="s">
        <v>126</v>
      </c>
      <c r="FF241" s="209" t="s">
        <v>206</v>
      </c>
      <c r="FH241" s="284">
        <f t="shared" ca="1" si="73"/>
        <v>0</v>
      </c>
      <c r="FI241" s="208">
        <f t="shared" si="74"/>
        <v>1</v>
      </c>
      <c r="FJ241"/>
      <c r="FK241" t="str">
        <f t="shared" si="75"/>
        <v>VIVAZ Energia Ltda</v>
      </c>
      <c r="FL241" s="201">
        <f t="shared" ca="1" si="76"/>
        <v>50592</v>
      </c>
      <c r="FM241" s="201">
        <f t="shared" ca="1" si="77"/>
        <v>0</v>
      </c>
      <c r="FN241" s="200">
        <f>AB241*AB$2*IF($FC241="V",1,-1)*IF($Q241="Fixo",(CP241-INDEX('Curva Forward'!$C$5:$AN$13,MATCH(CONCATENATE(BD_COMERCIAL!$K241," ",BD_COMERCIAL!$L241),'Curva Forward'!$B$5:$B$13,0),MATCH(FN$4,'Curva Forward'!$C$4:$AN$4,0))),CP241)</f>
        <v>0</v>
      </c>
      <c r="FO241" s="200">
        <f>AC241*AC$2*IF($FC241="V",1,-1)*IF($Q241="Fixo",(CQ241-INDEX('Curva Forward'!$C$5:$AN$13,MATCH(CONCATENATE(BD_COMERCIAL!$K241," ",BD_COMERCIAL!$L241),'Curva Forward'!$B$5:$B$13,0),MATCH(FO$4,'Curva Forward'!$C$4:$AN$4,0))),CQ241)</f>
        <v>0</v>
      </c>
      <c r="FP241" s="200">
        <f>AD241*AD$2*IF($FC241="V",1,-1)*IF($Q241="Fixo",(CR241-INDEX('Curva Forward'!$C$5:$AN$13,MATCH(CONCATENATE(BD_COMERCIAL!$K241," ",BD_COMERCIAL!$L241),'Curva Forward'!$B$5:$B$13,0),MATCH(FP$4,'Curva Forward'!$C$4:$AN$4,0))),CR241)</f>
        <v>0</v>
      </c>
      <c r="FQ241" s="200">
        <f>AE241*AE$2*IF($FC241="V",1,-1)*IF($Q241="Fixo",(CS241-INDEX('Curva Forward'!$C$5:$AN$13,MATCH(CONCATENATE(BD_COMERCIAL!$K241," ",BD_COMERCIAL!$L241),'Curva Forward'!$B$5:$B$13,0),MATCH(FQ$4,'Curva Forward'!$C$4:$AN$4,0))),CS241)</f>
        <v>0</v>
      </c>
      <c r="FR241" s="200">
        <f>AF241*AF$2*IF($FC241="V",1,-1)*IF($Q241="Fixo",(CT241-INDEX('Curva Forward'!$C$5:$AN$13,MATCH(CONCATENATE(BD_COMERCIAL!$K241," ",BD_COMERCIAL!$L241),'Curva Forward'!$B$5:$B$13,0),MATCH(FR$4,'Curva Forward'!$C$4:$AN$4,0))),CT241)</f>
        <v>0</v>
      </c>
      <c r="FS241" s="200">
        <f>AG241*AG$2*IF($FC241="V",1,-1)*IF($Q241="Fixo",(CU241-INDEX('Curva Forward'!$C$5:$AN$13,MATCH(CONCATENATE(BD_COMERCIAL!$K241," ",BD_COMERCIAL!$L241),'Curva Forward'!$B$5:$B$13,0),MATCH(FS$4,'Curva Forward'!$C$4:$AN$4,0))),CU241)</f>
        <v>0</v>
      </c>
      <c r="FT241" s="200">
        <f>AH241*AH$2*IF($FC241="V",1,-1)*IF($Q241="Fixo",(CV241-INDEX('Curva Forward'!$C$5:$AN$13,MATCH(CONCATENATE(BD_COMERCIAL!$K241," ",BD_COMERCIAL!$L241),'Curva Forward'!$B$5:$B$13,0),MATCH(FT$4,'Curva Forward'!$C$4:$AN$4,0))),CV241)</f>
        <v>0</v>
      </c>
      <c r="FU241" s="200">
        <f>AI241*AI$2*IF($FC241="V",1,-1)*IF($Q241="Fixo",(CW241-INDEX('Curva Forward'!$C$5:$AN$13,MATCH(CONCATENATE(BD_COMERCIAL!$K241," ",BD_COMERCIAL!$L241),'Curva Forward'!$B$5:$B$13,0),MATCH(FU$4,'Curva Forward'!$C$4:$AN$4,0))),CW241)</f>
        <v>0</v>
      </c>
      <c r="FV241" s="200">
        <f>AJ241*AJ$2*IF($FC241="V",1,-1)*IF($Q241="Fixo",(CX241-INDEX('Curva Forward'!$C$5:$AN$13,MATCH(CONCATENATE(BD_COMERCIAL!$K241," ",BD_COMERCIAL!$L241),'Curva Forward'!$B$5:$B$13,0),MATCH(FV$4,'Curva Forward'!$C$4:$AN$4,0))),CX241)</f>
        <v>0</v>
      </c>
      <c r="FW241" s="200">
        <f>AK241*AK$2*IF($FC241="V",1,-1)*IF($Q241="Fixo",(CY241-INDEX('Curva Forward'!$C$5:$AN$13,MATCH(CONCATENATE(BD_COMERCIAL!$K241," ",BD_COMERCIAL!$L241),'Curva Forward'!$B$5:$B$13,0),MATCH(FW$4,'Curva Forward'!$C$4:$AN$4,0))),CY241)</f>
        <v>0</v>
      </c>
      <c r="FX241" s="200">
        <f>AL241*AL$2*IF($FC241="V",1,-1)*IF($Q241="Fixo",(CZ241-INDEX('Curva Forward'!$C$5:$AN$13,MATCH(CONCATENATE(BD_COMERCIAL!$K241," ",BD_COMERCIAL!$L241),'Curva Forward'!$B$5:$B$13,0),MATCH(FX$4,'Curva Forward'!$C$4:$AN$4,0))),CZ241)</f>
        <v>0</v>
      </c>
      <c r="FY241" s="200">
        <f>AM241*AM$2*IF($FC241="V",1,-1)*IF($Q241="Fixo",(DA241-INDEX('Curva Forward'!$C$5:$AN$13,MATCH(CONCATENATE(BD_COMERCIAL!$K241," ",BD_COMERCIAL!$L241),'Curva Forward'!$B$5:$B$13,0),MATCH(FY$4,'Curva Forward'!$C$4:$AN$4,0))),DA241)</f>
        <v>50592</v>
      </c>
      <c r="FZ241" s="200">
        <f>AN241*AN$2*IF($FC241="V",1,-1)*IF($Q241="Fixo",(DB241-INDEX('Curva Forward'!$C$5:$AN$13,MATCH(CONCATENATE(BD_COMERCIAL!$K241," ",BD_COMERCIAL!$L241),'Curva Forward'!$B$5:$B$13,0),MATCH(FZ$4,'Curva Forward'!$C$4:$AN$4,0))),DB241)</f>
        <v>0</v>
      </c>
      <c r="GA241" s="200">
        <f>AO241*AO$2*IF($FC241="V",1,-1)*IF($Q241="Fixo",(DC241-INDEX('Curva Forward'!$C$5:$AN$13,MATCH(CONCATENATE(BD_COMERCIAL!$K241," ",BD_COMERCIAL!$L241),'Curva Forward'!$B$5:$B$13,0),MATCH(GA$4,'Curva Forward'!$C$4:$AN$4,0))),DC241)</f>
        <v>0</v>
      </c>
      <c r="GB241" s="200">
        <f>AP241*AP$2*IF($FC241="V",1,-1)*IF($Q241="Fixo",(DD241-INDEX('Curva Forward'!$C$5:$AN$13,MATCH(CONCATENATE(BD_COMERCIAL!$K241," ",BD_COMERCIAL!$L241),'Curva Forward'!$B$5:$B$13,0),MATCH(GB$4,'Curva Forward'!$C$4:$AN$4,0))),DD241)</f>
        <v>0</v>
      </c>
      <c r="GC241" s="200">
        <f>AQ241*AQ$2*IF($FC241="V",1,-1)*IF($Q241="Fixo",(DE241-INDEX('Curva Forward'!$C$5:$AN$13,MATCH(CONCATENATE(BD_COMERCIAL!$K241," ",BD_COMERCIAL!$L241),'Curva Forward'!$B$5:$B$13,0),MATCH(GC$4,'Curva Forward'!$C$4:$AN$4,0))),DE241)</f>
        <v>0</v>
      </c>
      <c r="GD241" s="200">
        <f>AR241*AR$2*IF($FC241="V",1,-1)*IF($Q241="Fixo",(DF241-INDEX('Curva Forward'!$C$5:$AN$13,MATCH(CONCATENATE(BD_COMERCIAL!$K241," ",BD_COMERCIAL!$L241),'Curva Forward'!$B$5:$B$13,0),MATCH(GD$4,'Curva Forward'!$C$4:$AN$4,0))),DF241)</f>
        <v>0</v>
      </c>
      <c r="GE241" s="200">
        <f>AS241*AS$2*IF($FC241="V",1,-1)*IF($Q241="Fixo",(DG241-INDEX('Curva Forward'!$C$5:$AN$13,MATCH(CONCATENATE(BD_COMERCIAL!$K241," ",BD_COMERCIAL!$L241),'Curva Forward'!$B$5:$B$13,0),MATCH(GE$4,'Curva Forward'!$C$4:$AN$4,0))),DG241)</f>
        <v>0</v>
      </c>
      <c r="GF241" s="200">
        <f>AT241*AT$2*IF($FC241="V",1,-1)*IF($Q241="Fixo",(DH241-INDEX('Curva Forward'!$C$5:$AN$13,MATCH(CONCATENATE(BD_COMERCIAL!$K241," ",BD_COMERCIAL!$L241),'Curva Forward'!$B$5:$B$13,0),MATCH(GF$4,'Curva Forward'!$C$4:$AN$4,0))),DH241)</f>
        <v>0</v>
      </c>
      <c r="GG241" s="200">
        <f>AU241*AU$2*IF($FC241="V",1,-1)*IF($Q241="Fixo",(DI241-INDEX('Curva Forward'!$C$5:$AN$13,MATCH(CONCATENATE(BD_COMERCIAL!$K241," ",BD_COMERCIAL!$L241),'Curva Forward'!$B$5:$B$13,0),MATCH(GG$4,'Curva Forward'!$C$4:$AN$4,0))),DI241)</f>
        <v>0</v>
      </c>
      <c r="GH241" s="200">
        <f>AV241*AV$2*IF($FC241="V",1,-1)*IF($Q241="Fixo",(DJ241-INDEX('Curva Forward'!$C$5:$AN$13,MATCH(CONCATENATE(BD_COMERCIAL!$K241," ",BD_COMERCIAL!$L241),'Curva Forward'!$B$5:$B$13,0),MATCH(GH$4,'Curva Forward'!$C$4:$AN$4,0))),DJ241)</f>
        <v>0</v>
      </c>
      <c r="GI241" s="200">
        <f>AW241*AW$2*IF($FC241="V",1,-1)*IF($Q241="Fixo",(DK241-INDEX('Curva Forward'!$C$5:$AN$13,MATCH(CONCATENATE(BD_COMERCIAL!$K241," ",BD_COMERCIAL!$L241),'Curva Forward'!$B$5:$B$13,0),MATCH(GI$4,'Curva Forward'!$C$4:$AN$4,0))),DK241)</f>
        <v>0</v>
      </c>
      <c r="GJ241" s="200">
        <f>AX241*AX$2*IF($FC241="V",1,-1)*IF($Q241="Fixo",(DL241-INDEX('Curva Forward'!$C$5:$AN$13,MATCH(CONCATENATE(BD_COMERCIAL!$K241," ",BD_COMERCIAL!$L241),'Curva Forward'!$B$5:$B$13,0),MATCH(GJ$4,'Curva Forward'!$C$4:$AN$4,0))),DL241)</f>
        <v>0</v>
      </c>
      <c r="GK241" s="200">
        <f>AY241*AY$2*IF($FC241="V",1,-1)*IF($Q241="Fixo",(DM241-INDEX('Curva Forward'!$C$5:$AN$13,MATCH(CONCATENATE(BD_COMERCIAL!$K241," ",BD_COMERCIAL!$L241),'Curva Forward'!$B$5:$B$13,0),MATCH(GK$4,'Curva Forward'!$C$4:$AN$4,0))),DM241)</f>
        <v>0</v>
      </c>
      <c r="GL241" s="200">
        <f>IF(EZ241="",0,CL241*CL$2*IF($FC241="V",1,-1)*IF($Q241="Fixo",(EZ241-INDEX('Curva Forward'!$C$5:$AN$13,MATCH(CONCATENATE(BD_COMERCIAL!$K241," ",BD_COMERCIAL!$L241),'Curva Forward'!$B$5:$B$13,0),MATCH(GL$4,'Curva Forward'!$C$4:$AN$4,0))),EZ241))</f>
        <v>0</v>
      </c>
      <c r="GM241" s="200">
        <f>IF(FA241="",0,CM241*CM$2*IF($FC241="V",1,-1)*IF($Q241="Fixo",(FA241-INDEX('Curva Forward'!$C$5:$AN$13,MATCH(CONCATENATE(BD_COMERCIAL!$K241," ",BD_COMERCIAL!$L241),'Curva Forward'!$B$5:$B$13,0),MATCH(GM$4,'Curva Forward'!$C$4:$AN$4,0))),FA241))</f>
        <v>0</v>
      </c>
      <c r="GN241" s="200">
        <f>IF(FB241="",0,CN241*CN$2*IF($FC241="V",1,-1)*IF($Q241="Fixo",(FB241-INDEX('Curva Forward'!$C$5:$AN$13,MATCH(CONCATENATE(BD_COMERCIAL!$K241," ",BD_COMERCIAL!$L241),'Curva Forward'!$B$5:$B$13,0),MATCH(GN$4,'Curva Forward'!$C$4:$AN$4,0))),FB241))</f>
        <v>0</v>
      </c>
      <c r="GO241" s="201">
        <f t="shared" ca="1" si="78"/>
        <v>0</v>
      </c>
      <c r="GP241" s="201">
        <f t="shared" ca="1" si="79"/>
        <v>0</v>
      </c>
    </row>
    <row r="242" spans="1:198" s="117" customFormat="1" x14ac:dyDescent="0.25">
      <c r="A242" s="6"/>
      <c r="B242" s="7" t="s">
        <v>594</v>
      </c>
      <c r="C242" s="8">
        <v>44610</v>
      </c>
      <c r="D242" s="9" t="s">
        <v>124</v>
      </c>
      <c r="E242" s="9" t="s">
        <v>125</v>
      </c>
      <c r="F242" s="113">
        <v>3780401000108</v>
      </c>
      <c r="G242" s="10" t="s">
        <v>166</v>
      </c>
      <c r="H242" s="113">
        <v>3631957000124</v>
      </c>
      <c r="I242" s="9" t="s">
        <v>126</v>
      </c>
      <c r="J242" s="166" t="s">
        <v>555</v>
      </c>
      <c r="K242" s="10" t="s">
        <v>127</v>
      </c>
      <c r="L242" s="84" t="s">
        <v>22</v>
      </c>
      <c r="M242" s="11">
        <v>44896</v>
      </c>
      <c r="N242" s="12">
        <v>44926</v>
      </c>
      <c r="O242" s="10">
        <v>6</v>
      </c>
      <c r="P242" s="84">
        <v>166</v>
      </c>
      <c r="Q242" s="84" t="s">
        <v>128</v>
      </c>
      <c r="R242" s="10" t="s">
        <v>129</v>
      </c>
      <c r="S242" s="14" t="s">
        <v>135</v>
      </c>
      <c r="T242" s="11"/>
      <c r="U242" s="12"/>
      <c r="V242" s="257" t="str">
        <f ca="1">IF(U242="","",
IF(U242="NA","",
IFERROR(VLOOKUP(EOMONTH(M242,-2)+1,IPCA!$A:$B,2,0),
VLOOKUP(EOMONTH(TODAY(),-2)+1,IPCA!$A:$B,2,0))/
VLOOKUP(EOMONTH(U242,-2)+1,IPCA!$A:$B,2,0)*
P242))</f>
        <v/>
      </c>
      <c r="W242" s="84"/>
      <c r="X242" s="13" t="s">
        <v>133</v>
      </c>
      <c r="Y242" s="166"/>
      <c r="Z242" s="107"/>
      <c r="AA242" s="108"/>
      <c r="AB242" s="15"/>
      <c r="AC242"/>
      <c r="AD242"/>
      <c r="AE242"/>
      <c r="AF242"/>
      <c r="AG242"/>
      <c r="AH242"/>
      <c r="AI242"/>
      <c r="AJ242"/>
      <c r="AK242"/>
      <c r="AL242"/>
      <c r="AM242" s="6">
        <v>6</v>
      </c>
      <c r="AN242" s="15"/>
      <c r="AO242"/>
      <c r="AP242"/>
      <c r="AQ242"/>
      <c r="AR242"/>
      <c r="AS242"/>
      <c r="AT242"/>
      <c r="AU242"/>
      <c r="AV242"/>
      <c r="AW242"/>
      <c r="AX242"/>
      <c r="AY242" s="6"/>
      <c r="AZ242" s="15"/>
      <c r="BA242"/>
      <c r="BB242"/>
      <c r="BC242"/>
      <c r="BD242"/>
      <c r="BE242"/>
      <c r="BF242"/>
      <c r="BG242"/>
      <c r="BH242"/>
      <c r="BI242"/>
      <c r="BJ242"/>
      <c r="BK242" s="6"/>
      <c r="BL242" s="15"/>
      <c r="BM242"/>
      <c r="BN242"/>
      <c r="BO242"/>
      <c r="BP242"/>
      <c r="BQ242"/>
      <c r="BR242"/>
      <c r="BS242"/>
      <c r="BT242"/>
      <c r="BU242"/>
      <c r="BV242"/>
      <c r="BW242" s="6"/>
      <c r="BX242" s="15"/>
      <c r="BY242"/>
      <c r="BZ242"/>
      <c r="CA242"/>
      <c r="CB242"/>
      <c r="CC242"/>
      <c r="CD242"/>
      <c r="CE242"/>
      <c r="CF242"/>
      <c r="CG242"/>
      <c r="CH242"/>
      <c r="CI242" s="6"/>
      <c r="CJ242" s="16">
        <f t="shared" si="63"/>
        <v>0.50958904109589043</v>
      </c>
      <c r="CK242" s="16" t="str">
        <f t="shared" si="64"/>
        <v/>
      </c>
      <c r="CL242" s="16" t="str">
        <f t="shared" si="65"/>
        <v/>
      </c>
      <c r="CM242" s="16" t="str">
        <f t="shared" si="66"/>
        <v/>
      </c>
      <c r="CN242" s="16" t="str">
        <f t="shared" si="67"/>
        <v/>
      </c>
      <c r="CO242" s="18"/>
      <c r="CP242" s="15"/>
      <c r="CQ242"/>
      <c r="CR242"/>
      <c r="CS242"/>
      <c r="CT242"/>
      <c r="CU242"/>
      <c r="CV242"/>
      <c r="CW242"/>
      <c r="CX242"/>
      <c r="CY242"/>
      <c r="CZ242"/>
      <c r="DA242" s="6">
        <v>166</v>
      </c>
      <c r="DB242" s="15"/>
      <c r="DC242"/>
      <c r="DD242"/>
      <c r="DE242"/>
      <c r="DF242"/>
      <c r="DG242"/>
      <c r="DH242"/>
      <c r="DI242"/>
      <c r="DJ242"/>
      <c r="DK242"/>
      <c r="DL242"/>
      <c r="DM242" s="6"/>
      <c r="DN242" s="15"/>
      <c r="DO242"/>
      <c r="DP242"/>
      <c r="DQ242"/>
      <c r="DR242"/>
      <c r="DS242"/>
      <c r="DT242"/>
      <c r="DU242"/>
      <c r="DV242"/>
      <c r="DW242"/>
      <c r="DX242"/>
      <c r="DY242" s="6"/>
      <c r="DZ242" s="15"/>
      <c r="EA242"/>
      <c r="EB242"/>
      <c r="EC242"/>
      <c r="ED242"/>
      <c r="EE242"/>
      <c r="EF242"/>
      <c r="EG242"/>
      <c r="EH242"/>
      <c r="EI242"/>
      <c r="EJ242"/>
      <c r="EK242" s="6"/>
      <c r="EL242" s="15"/>
      <c r="EM242"/>
      <c r="EN242"/>
      <c r="EO242"/>
      <c r="EP242"/>
      <c r="EQ242"/>
      <c r="ER242"/>
      <c r="ES242"/>
      <c r="ET242"/>
      <c r="EU242"/>
      <c r="EV242"/>
      <c r="EW242" s="6"/>
      <c r="EX242" s="16">
        <f t="shared" si="68"/>
        <v>14.098630136986301</v>
      </c>
      <c r="EY242" s="16" t="str">
        <f t="shared" si="69"/>
        <v/>
      </c>
      <c r="EZ242" s="16" t="str">
        <f t="shared" si="70"/>
        <v/>
      </c>
      <c r="FA242" s="16" t="str">
        <f t="shared" si="71"/>
        <v/>
      </c>
      <c r="FB242" s="160" t="str">
        <f t="shared" si="72"/>
        <v/>
      </c>
      <c r="FC242" t="s">
        <v>204</v>
      </c>
      <c r="FD242" s="20" t="s">
        <v>126</v>
      </c>
      <c r="FF242" s="209" t="s">
        <v>206</v>
      </c>
      <c r="FH242" s="284">
        <f t="shared" ca="1" si="73"/>
        <v>0</v>
      </c>
      <c r="FI242" s="208">
        <f t="shared" si="74"/>
        <v>1</v>
      </c>
      <c r="FJ242"/>
      <c r="FK242" t="str">
        <f t="shared" si="75"/>
        <v>CTG BRASIL TRADING LTDA.</v>
      </c>
      <c r="FL242" s="201">
        <f t="shared" ca="1" si="76"/>
        <v>308016</v>
      </c>
      <c r="FM242" s="201">
        <f t="shared" ca="1" si="77"/>
        <v>0</v>
      </c>
      <c r="FN242" s="200">
        <f>AB242*AB$2*IF($FC242="V",1,-1)*IF($Q242="Fixo",(CP242-INDEX('Curva Forward'!$C$5:$AN$13,MATCH(CONCATENATE(BD_COMERCIAL!$K242," ",BD_COMERCIAL!$L242),'Curva Forward'!$B$5:$B$13,0),MATCH(FN$4,'Curva Forward'!$C$4:$AN$4,0))),CP242)</f>
        <v>0</v>
      </c>
      <c r="FO242" s="200">
        <f>AC242*AC$2*IF($FC242="V",1,-1)*IF($Q242="Fixo",(CQ242-INDEX('Curva Forward'!$C$5:$AN$13,MATCH(CONCATENATE(BD_COMERCIAL!$K242," ",BD_COMERCIAL!$L242),'Curva Forward'!$B$5:$B$13,0),MATCH(FO$4,'Curva Forward'!$C$4:$AN$4,0))),CQ242)</f>
        <v>0</v>
      </c>
      <c r="FP242" s="200">
        <f>AD242*AD$2*IF($FC242="V",1,-1)*IF($Q242="Fixo",(CR242-INDEX('Curva Forward'!$C$5:$AN$13,MATCH(CONCATENATE(BD_COMERCIAL!$K242," ",BD_COMERCIAL!$L242),'Curva Forward'!$B$5:$B$13,0),MATCH(FP$4,'Curva Forward'!$C$4:$AN$4,0))),CR242)</f>
        <v>0</v>
      </c>
      <c r="FQ242" s="200">
        <f>AE242*AE$2*IF($FC242="V",1,-1)*IF($Q242="Fixo",(CS242-INDEX('Curva Forward'!$C$5:$AN$13,MATCH(CONCATENATE(BD_COMERCIAL!$K242," ",BD_COMERCIAL!$L242),'Curva Forward'!$B$5:$B$13,0),MATCH(FQ$4,'Curva Forward'!$C$4:$AN$4,0))),CS242)</f>
        <v>0</v>
      </c>
      <c r="FR242" s="200">
        <f>AF242*AF$2*IF($FC242="V",1,-1)*IF($Q242="Fixo",(CT242-INDEX('Curva Forward'!$C$5:$AN$13,MATCH(CONCATENATE(BD_COMERCIAL!$K242," ",BD_COMERCIAL!$L242),'Curva Forward'!$B$5:$B$13,0),MATCH(FR$4,'Curva Forward'!$C$4:$AN$4,0))),CT242)</f>
        <v>0</v>
      </c>
      <c r="FS242" s="200">
        <f>AG242*AG$2*IF($FC242="V",1,-1)*IF($Q242="Fixo",(CU242-INDEX('Curva Forward'!$C$5:$AN$13,MATCH(CONCATENATE(BD_COMERCIAL!$K242," ",BD_COMERCIAL!$L242),'Curva Forward'!$B$5:$B$13,0),MATCH(FS$4,'Curva Forward'!$C$4:$AN$4,0))),CU242)</f>
        <v>0</v>
      </c>
      <c r="FT242" s="200">
        <f>AH242*AH$2*IF($FC242="V",1,-1)*IF($Q242="Fixo",(CV242-INDEX('Curva Forward'!$C$5:$AN$13,MATCH(CONCATENATE(BD_COMERCIAL!$K242," ",BD_COMERCIAL!$L242),'Curva Forward'!$B$5:$B$13,0),MATCH(FT$4,'Curva Forward'!$C$4:$AN$4,0))),CV242)</f>
        <v>0</v>
      </c>
      <c r="FU242" s="200">
        <f>AI242*AI$2*IF($FC242="V",1,-1)*IF($Q242="Fixo",(CW242-INDEX('Curva Forward'!$C$5:$AN$13,MATCH(CONCATENATE(BD_COMERCIAL!$K242," ",BD_COMERCIAL!$L242),'Curva Forward'!$B$5:$B$13,0),MATCH(FU$4,'Curva Forward'!$C$4:$AN$4,0))),CW242)</f>
        <v>0</v>
      </c>
      <c r="FV242" s="200">
        <f>AJ242*AJ$2*IF($FC242="V",1,-1)*IF($Q242="Fixo",(CX242-INDEX('Curva Forward'!$C$5:$AN$13,MATCH(CONCATENATE(BD_COMERCIAL!$K242," ",BD_COMERCIAL!$L242),'Curva Forward'!$B$5:$B$13,0),MATCH(FV$4,'Curva Forward'!$C$4:$AN$4,0))),CX242)</f>
        <v>0</v>
      </c>
      <c r="FW242" s="200">
        <f>AK242*AK$2*IF($FC242="V",1,-1)*IF($Q242="Fixo",(CY242-INDEX('Curva Forward'!$C$5:$AN$13,MATCH(CONCATENATE(BD_COMERCIAL!$K242," ",BD_COMERCIAL!$L242),'Curva Forward'!$B$5:$B$13,0),MATCH(FW$4,'Curva Forward'!$C$4:$AN$4,0))),CY242)</f>
        <v>0</v>
      </c>
      <c r="FX242" s="200">
        <f>AL242*AL$2*IF($FC242="V",1,-1)*IF($Q242="Fixo",(CZ242-INDEX('Curva Forward'!$C$5:$AN$13,MATCH(CONCATENATE(BD_COMERCIAL!$K242," ",BD_COMERCIAL!$L242),'Curva Forward'!$B$5:$B$13,0),MATCH(FX$4,'Curva Forward'!$C$4:$AN$4,0))),CZ242)</f>
        <v>0</v>
      </c>
      <c r="FY242" s="200">
        <f>AM242*AM$2*IF($FC242="V",1,-1)*IF($Q242="Fixo",(DA242-INDEX('Curva Forward'!$C$5:$AN$13,MATCH(CONCATENATE(BD_COMERCIAL!$K242," ",BD_COMERCIAL!$L242),'Curva Forward'!$B$5:$B$13,0),MATCH(FY$4,'Curva Forward'!$C$4:$AN$4,0))),DA242)</f>
        <v>308016</v>
      </c>
      <c r="FZ242" s="200">
        <f>AN242*AN$2*IF($FC242="V",1,-1)*IF($Q242="Fixo",(DB242-INDEX('Curva Forward'!$C$5:$AN$13,MATCH(CONCATENATE(BD_COMERCIAL!$K242," ",BD_COMERCIAL!$L242),'Curva Forward'!$B$5:$B$13,0),MATCH(FZ$4,'Curva Forward'!$C$4:$AN$4,0))),DB242)</f>
        <v>0</v>
      </c>
      <c r="GA242" s="200">
        <f>AO242*AO$2*IF($FC242="V",1,-1)*IF($Q242="Fixo",(DC242-INDEX('Curva Forward'!$C$5:$AN$13,MATCH(CONCATENATE(BD_COMERCIAL!$K242," ",BD_COMERCIAL!$L242),'Curva Forward'!$B$5:$B$13,0),MATCH(GA$4,'Curva Forward'!$C$4:$AN$4,0))),DC242)</f>
        <v>0</v>
      </c>
      <c r="GB242" s="200">
        <f>AP242*AP$2*IF($FC242="V",1,-1)*IF($Q242="Fixo",(DD242-INDEX('Curva Forward'!$C$5:$AN$13,MATCH(CONCATENATE(BD_COMERCIAL!$K242," ",BD_COMERCIAL!$L242),'Curva Forward'!$B$5:$B$13,0),MATCH(GB$4,'Curva Forward'!$C$4:$AN$4,0))),DD242)</f>
        <v>0</v>
      </c>
      <c r="GC242" s="200">
        <f>AQ242*AQ$2*IF($FC242="V",1,-1)*IF($Q242="Fixo",(DE242-INDEX('Curva Forward'!$C$5:$AN$13,MATCH(CONCATENATE(BD_COMERCIAL!$K242," ",BD_COMERCIAL!$L242),'Curva Forward'!$B$5:$B$13,0),MATCH(GC$4,'Curva Forward'!$C$4:$AN$4,0))),DE242)</f>
        <v>0</v>
      </c>
      <c r="GD242" s="200">
        <f>AR242*AR$2*IF($FC242="V",1,-1)*IF($Q242="Fixo",(DF242-INDEX('Curva Forward'!$C$5:$AN$13,MATCH(CONCATENATE(BD_COMERCIAL!$K242," ",BD_COMERCIAL!$L242),'Curva Forward'!$B$5:$B$13,0),MATCH(GD$4,'Curva Forward'!$C$4:$AN$4,0))),DF242)</f>
        <v>0</v>
      </c>
      <c r="GE242" s="200">
        <f>AS242*AS$2*IF($FC242="V",1,-1)*IF($Q242="Fixo",(DG242-INDEX('Curva Forward'!$C$5:$AN$13,MATCH(CONCATENATE(BD_COMERCIAL!$K242," ",BD_COMERCIAL!$L242),'Curva Forward'!$B$5:$B$13,0),MATCH(GE$4,'Curva Forward'!$C$4:$AN$4,0))),DG242)</f>
        <v>0</v>
      </c>
      <c r="GF242" s="200">
        <f>AT242*AT$2*IF($FC242="V",1,-1)*IF($Q242="Fixo",(DH242-INDEX('Curva Forward'!$C$5:$AN$13,MATCH(CONCATENATE(BD_COMERCIAL!$K242," ",BD_COMERCIAL!$L242),'Curva Forward'!$B$5:$B$13,0),MATCH(GF$4,'Curva Forward'!$C$4:$AN$4,0))),DH242)</f>
        <v>0</v>
      </c>
      <c r="GG242" s="200">
        <f>AU242*AU$2*IF($FC242="V",1,-1)*IF($Q242="Fixo",(DI242-INDEX('Curva Forward'!$C$5:$AN$13,MATCH(CONCATENATE(BD_COMERCIAL!$K242," ",BD_COMERCIAL!$L242),'Curva Forward'!$B$5:$B$13,0),MATCH(GG$4,'Curva Forward'!$C$4:$AN$4,0))),DI242)</f>
        <v>0</v>
      </c>
      <c r="GH242" s="200">
        <f>AV242*AV$2*IF($FC242="V",1,-1)*IF($Q242="Fixo",(DJ242-INDEX('Curva Forward'!$C$5:$AN$13,MATCH(CONCATENATE(BD_COMERCIAL!$K242," ",BD_COMERCIAL!$L242),'Curva Forward'!$B$5:$B$13,0),MATCH(GH$4,'Curva Forward'!$C$4:$AN$4,0))),DJ242)</f>
        <v>0</v>
      </c>
      <c r="GI242" s="200">
        <f>AW242*AW$2*IF($FC242="V",1,-1)*IF($Q242="Fixo",(DK242-INDEX('Curva Forward'!$C$5:$AN$13,MATCH(CONCATENATE(BD_COMERCIAL!$K242," ",BD_COMERCIAL!$L242),'Curva Forward'!$B$5:$B$13,0),MATCH(GI$4,'Curva Forward'!$C$4:$AN$4,0))),DK242)</f>
        <v>0</v>
      </c>
      <c r="GJ242" s="200">
        <f>AX242*AX$2*IF($FC242="V",1,-1)*IF($Q242="Fixo",(DL242-INDEX('Curva Forward'!$C$5:$AN$13,MATCH(CONCATENATE(BD_COMERCIAL!$K242," ",BD_COMERCIAL!$L242),'Curva Forward'!$B$5:$B$13,0),MATCH(GJ$4,'Curva Forward'!$C$4:$AN$4,0))),DL242)</f>
        <v>0</v>
      </c>
      <c r="GK242" s="200">
        <f>AY242*AY$2*IF($FC242="V",1,-1)*IF($Q242="Fixo",(DM242-INDEX('Curva Forward'!$C$5:$AN$13,MATCH(CONCATENATE(BD_COMERCIAL!$K242," ",BD_COMERCIAL!$L242),'Curva Forward'!$B$5:$B$13,0),MATCH(GK$4,'Curva Forward'!$C$4:$AN$4,0))),DM242)</f>
        <v>0</v>
      </c>
      <c r="GL242" s="200">
        <f>IF(EZ242="",0,CL242*CL$2*IF($FC242="V",1,-1)*IF($Q242="Fixo",(EZ242-INDEX('Curva Forward'!$C$5:$AN$13,MATCH(CONCATENATE(BD_COMERCIAL!$K242," ",BD_COMERCIAL!$L242),'Curva Forward'!$B$5:$B$13,0),MATCH(GL$4,'Curva Forward'!$C$4:$AN$4,0))),EZ242))</f>
        <v>0</v>
      </c>
      <c r="GM242" s="200">
        <f>IF(FA242="",0,CM242*CM$2*IF($FC242="V",1,-1)*IF($Q242="Fixo",(FA242-INDEX('Curva Forward'!$C$5:$AN$13,MATCH(CONCATENATE(BD_COMERCIAL!$K242," ",BD_COMERCIAL!$L242),'Curva Forward'!$B$5:$B$13,0),MATCH(GM$4,'Curva Forward'!$C$4:$AN$4,0))),FA242))</f>
        <v>0</v>
      </c>
      <c r="GN242" s="200">
        <f>IF(FB242="",0,CN242*CN$2*IF($FC242="V",1,-1)*IF($Q242="Fixo",(FB242-INDEX('Curva Forward'!$C$5:$AN$13,MATCH(CONCATENATE(BD_COMERCIAL!$K242," ",BD_COMERCIAL!$L242),'Curva Forward'!$B$5:$B$13,0),MATCH(GN$4,'Curva Forward'!$C$4:$AN$4,0))),FB242))</f>
        <v>0</v>
      </c>
      <c r="GO242" s="201">
        <f t="shared" ca="1" si="78"/>
        <v>0</v>
      </c>
      <c r="GP242" s="201">
        <f t="shared" ca="1" si="79"/>
        <v>0</v>
      </c>
    </row>
    <row r="243" spans="1:198" s="117" customFormat="1" x14ac:dyDescent="0.25">
      <c r="A243" s="6"/>
      <c r="B243" s="7" t="s">
        <v>595</v>
      </c>
      <c r="C243" s="8">
        <v>44614</v>
      </c>
      <c r="D243" s="9" t="s">
        <v>124</v>
      </c>
      <c r="E243" s="9" t="s">
        <v>125</v>
      </c>
      <c r="F243" s="113">
        <v>3780401000108</v>
      </c>
      <c r="G243" s="10" t="s">
        <v>169</v>
      </c>
      <c r="H243" s="113">
        <v>4023261000188</v>
      </c>
      <c r="I243" s="9" t="s">
        <v>584</v>
      </c>
      <c r="J243" s="166"/>
      <c r="K243" s="10" t="s">
        <v>30</v>
      </c>
      <c r="L243" s="84" t="s">
        <v>22</v>
      </c>
      <c r="M243" s="11">
        <v>44593</v>
      </c>
      <c r="N243" s="12">
        <v>44620</v>
      </c>
      <c r="O243" s="10">
        <v>10</v>
      </c>
      <c r="P243" s="84">
        <v>44</v>
      </c>
      <c r="Q243" s="84" t="s">
        <v>586</v>
      </c>
      <c r="R243" s="10" t="s">
        <v>129</v>
      </c>
      <c r="S243" s="14" t="s">
        <v>135</v>
      </c>
      <c r="T243" s="11"/>
      <c r="U243" s="12"/>
      <c r="V243" s="257" t="str">
        <f ca="1">IF(U243="","",
IF(U243="NA","",
IFERROR(VLOOKUP(EOMONTH(M243,-2)+1,IPCA!$A:$B,2,0),
VLOOKUP(EOMONTH(TODAY(),-2)+1,IPCA!$A:$B,2,0))/
VLOOKUP(EOMONTH(U243,-2)+1,IPCA!$A:$B,2,0)*
P243))</f>
        <v/>
      </c>
      <c r="W243" s="84"/>
      <c r="X243" s="13" t="s">
        <v>133</v>
      </c>
      <c r="Y243" s="166"/>
      <c r="Z243" s="107"/>
      <c r="AA243" s="108"/>
      <c r="AB243" s="15"/>
      <c r="AC243">
        <v>10</v>
      </c>
      <c r="AD243"/>
      <c r="AE243"/>
      <c r="AF243"/>
      <c r="AG243"/>
      <c r="AH243"/>
      <c r="AI243"/>
      <c r="AJ243"/>
      <c r="AK243"/>
      <c r="AL243"/>
      <c r="AM243" s="6"/>
      <c r="AN243" s="15"/>
      <c r="AO243"/>
      <c r="AP243"/>
      <c r="AQ243"/>
      <c r="AR243"/>
      <c r="AS243"/>
      <c r="AT243"/>
      <c r="AU243"/>
      <c r="AV243"/>
      <c r="AW243"/>
      <c r="AX243"/>
      <c r="AY243" s="6"/>
      <c r="AZ243" s="15"/>
      <c r="BA243"/>
      <c r="BB243"/>
      <c r="BC243"/>
      <c r="BD243"/>
      <c r="BE243"/>
      <c r="BF243"/>
      <c r="BG243"/>
      <c r="BH243"/>
      <c r="BI243"/>
      <c r="BJ243"/>
      <c r="BK243" s="6"/>
      <c r="BL243" s="15"/>
      <c r="BM243"/>
      <c r="BN243"/>
      <c r="BO243"/>
      <c r="BP243"/>
      <c r="BQ243"/>
      <c r="BR243"/>
      <c r="BS243"/>
      <c r="BT243"/>
      <c r="BU243"/>
      <c r="BV243"/>
      <c r="BW243" s="6"/>
      <c r="BX243" s="15"/>
      <c r="BY243"/>
      <c r="BZ243"/>
      <c r="CA243"/>
      <c r="CB243"/>
      <c r="CC243"/>
      <c r="CD243"/>
      <c r="CE243"/>
      <c r="CF243"/>
      <c r="CG243"/>
      <c r="CH243"/>
      <c r="CI243" s="6"/>
      <c r="CJ243" s="16">
        <f t="shared" si="63"/>
        <v>0.76712328767123283</v>
      </c>
      <c r="CK243" s="16" t="str">
        <f t="shared" si="64"/>
        <v/>
      </c>
      <c r="CL243" s="16" t="str">
        <f t="shared" si="65"/>
        <v/>
      </c>
      <c r="CM243" s="16" t="str">
        <f t="shared" si="66"/>
        <v/>
      </c>
      <c r="CN243" s="16" t="str">
        <f t="shared" si="67"/>
        <v/>
      </c>
      <c r="CO243" s="18"/>
      <c r="CP243" s="15"/>
      <c r="CQ243">
        <v>44</v>
      </c>
      <c r="CR243"/>
      <c r="CS243"/>
      <c r="CT243"/>
      <c r="CU243"/>
      <c r="CV243"/>
      <c r="CW243"/>
      <c r="CX243"/>
      <c r="CY243"/>
      <c r="CZ243"/>
      <c r="DA243" s="6"/>
      <c r="DB243" s="15"/>
      <c r="DC243"/>
      <c r="DD243"/>
      <c r="DE243"/>
      <c r="DF243"/>
      <c r="DG243"/>
      <c r="DH243"/>
      <c r="DI243"/>
      <c r="DJ243"/>
      <c r="DK243"/>
      <c r="DL243"/>
      <c r="DM243" s="6"/>
      <c r="DN243" s="15"/>
      <c r="DO243"/>
      <c r="DP243"/>
      <c r="DQ243"/>
      <c r="DR243"/>
      <c r="DS243"/>
      <c r="DT243"/>
      <c r="DU243"/>
      <c r="DV243"/>
      <c r="DW243"/>
      <c r="DX243"/>
      <c r="DY243" s="6"/>
      <c r="DZ243" s="15"/>
      <c r="EA243"/>
      <c r="EB243"/>
      <c r="EC243"/>
      <c r="ED243"/>
      <c r="EE243"/>
      <c r="EF243"/>
      <c r="EG243"/>
      <c r="EH243"/>
      <c r="EI243"/>
      <c r="EJ243"/>
      <c r="EK243" s="6"/>
      <c r="EL243" s="15"/>
      <c r="EM243"/>
      <c r="EN243"/>
      <c r="EO243"/>
      <c r="EP243"/>
      <c r="EQ243"/>
      <c r="ER243"/>
      <c r="ES243"/>
      <c r="ET243"/>
      <c r="EU243"/>
      <c r="EV243"/>
      <c r="EW243" s="6"/>
      <c r="EX243" s="16">
        <f t="shared" si="68"/>
        <v>3.3753424657534246</v>
      </c>
      <c r="EY243" s="16" t="str">
        <f t="shared" si="69"/>
        <v/>
      </c>
      <c r="EZ243" s="16" t="str">
        <f t="shared" si="70"/>
        <v/>
      </c>
      <c r="FA243" s="16" t="str">
        <f t="shared" si="71"/>
        <v/>
      </c>
      <c r="FB243" s="160" t="str">
        <f t="shared" si="72"/>
        <v/>
      </c>
      <c r="FC243" t="s">
        <v>204</v>
      </c>
      <c r="FD243" s="20" t="s">
        <v>584</v>
      </c>
      <c r="FF243" s="209" t="s">
        <v>206</v>
      </c>
      <c r="FH243" s="284">
        <f t="shared" ca="1" si="73"/>
        <v>0</v>
      </c>
      <c r="FI243" s="208">
        <f t="shared" si="74"/>
        <v>0.9</v>
      </c>
      <c r="FJ243"/>
      <c r="FK243" t="str">
        <f t="shared" si="75"/>
        <v>NC Energia S/A</v>
      </c>
      <c r="FL243" s="201">
        <f t="shared" ca="1" si="76"/>
        <v>295680</v>
      </c>
      <c r="FM243" s="201">
        <f t="shared" ca="1" si="77"/>
        <v>0</v>
      </c>
      <c r="FN243" s="200">
        <f>AB243*AB$2*IF($FC243="V",1,-1)*IF($Q243="Fixo",(CP243-INDEX('Curva Forward'!$C$5:$AN$13,MATCH(CONCATENATE(BD_COMERCIAL!$K243," ",BD_COMERCIAL!$L243),'Curva Forward'!$B$5:$B$13,0),MATCH(FN$4,'Curva Forward'!$C$4:$AN$4,0))),CP243)</f>
        <v>0</v>
      </c>
      <c r="FO243" s="200">
        <f>AC243*AC$2*IF($FC243="V",1,-1)*IF($Q243="Fixo",(CQ243-INDEX('Curva Forward'!$C$5:$AN$13,MATCH(CONCATENATE(BD_COMERCIAL!$K243," ",BD_COMERCIAL!$L243),'Curva Forward'!$B$5:$B$13,0),MATCH(FO$4,'Curva Forward'!$C$4:$AN$4,0))),CQ243)</f>
        <v>295680</v>
      </c>
      <c r="FP243" s="200">
        <f>AD243*AD$2*IF($FC243="V",1,-1)*IF($Q243="Fixo",(CR243-INDEX('Curva Forward'!$C$5:$AN$13,MATCH(CONCATENATE(BD_COMERCIAL!$K243," ",BD_COMERCIAL!$L243),'Curva Forward'!$B$5:$B$13,0),MATCH(FP$4,'Curva Forward'!$C$4:$AN$4,0))),CR243)</f>
        <v>0</v>
      </c>
      <c r="FQ243" s="200">
        <f>AE243*AE$2*IF($FC243="V",1,-1)*IF($Q243="Fixo",(CS243-INDEX('Curva Forward'!$C$5:$AN$13,MATCH(CONCATENATE(BD_COMERCIAL!$K243," ",BD_COMERCIAL!$L243),'Curva Forward'!$B$5:$B$13,0),MATCH(FQ$4,'Curva Forward'!$C$4:$AN$4,0))),CS243)</f>
        <v>0</v>
      </c>
      <c r="FR243" s="200">
        <f>AF243*AF$2*IF($FC243="V",1,-1)*IF($Q243="Fixo",(CT243-INDEX('Curva Forward'!$C$5:$AN$13,MATCH(CONCATENATE(BD_COMERCIAL!$K243," ",BD_COMERCIAL!$L243),'Curva Forward'!$B$5:$B$13,0),MATCH(FR$4,'Curva Forward'!$C$4:$AN$4,0))),CT243)</f>
        <v>0</v>
      </c>
      <c r="FS243" s="200">
        <f>AG243*AG$2*IF($FC243="V",1,-1)*IF($Q243="Fixo",(CU243-INDEX('Curva Forward'!$C$5:$AN$13,MATCH(CONCATENATE(BD_COMERCIAL!$K243," ",BD_COMERCIAL!$L243),'Curva Forward'!$B$5:$B$13,0),MATCH(FS$4,'Curva Forward'!$C$4:$AN$4,0))),CU243)</f>
        <v>0</v>
      </c>
      <c r="FT243" s="200">
        <f>AH243*AH$2*IF($FC243="V",1,-1)*IF($Q243="Fixo",(CV243-INDEX('Curva Forward'!$C$5:$AN$13,MATCH(CONCATENATE(BD_COMERCIAL!$K243," ",BD_COMERCIAL!$L243),'Curva Forward'!$B$5:$B$13,0),MATCH(FT$4,'Curva Forward'!$C$4:$AN$4,0))),CV243)</f>
        <v>0</v>
      </c>
      <c r="FU243" s="200">
        <f>AI243*AI$2*IF($FC243="V",1,-1)*IF($Q243="Fixo",(CW243-INDEX('Curva Forward'!$C$5:$AN$13,MATCH(CONCATENATE(BD_COMERCIAL!$K243," ",BD_COMERCIAL!$L243),'Curva Forward'!$B$5:$B$13,0),MATCH(FU$4,'Curva Forward'!$C$4:$AN$4,0))),CW243)</f>
        <v>0</v>
      </c>
      <c r="FV243" s="200">
        <f>AJ243*AJ$2*IF($FC243="V",1,-1)*IF($Q243="Fixo",(CX243-INDEX('Curva Forward'!$C$5:$AN$13,MATCH(CONCATENATE(BD_COMERCIAL!$K243," ",BD_COMERCIAL!$L243),'Curva Forward'!$B$5:$B$13,0),MATCH(FV$4,'Curva Forward'!$C$4:$AN$4,0))),CX243)</f>
        <v>0</v>
      </c>
      <c r="FW243" s="200">
        <f>AK243*AK$2*IF($FC243="V",1,-1)*IF($Q243="Fixo",(CY243-INDEX('Curva Forward'!$C$5:$AN$13,MATCH(CONCATENATE(BD_COMERCIAL!$K243," ",BD_COMERCIAL!$L243),'Curva Forward'!$B$5:$B$13,0),MATCH(FW$4,'Curva Forward'!$C$4:$AN$4,0))),CY243)</f>
        <v>0</v>
      </c>
      <c r="FX243" s="200">
        <f>AL243*AL$2*IF($FC243="V",1,-1)*IF($Q243="Fixo",(CZ243-INDEX('Curva Forward'!$C$5:$AN$13,MATCH(CONCATENATE(BD_COMERCIAL!$K243," ",BD_COMERCIAL!$L243),'Curva Forward'!$B$5:$B$13,0),MATCH(FX$4,'Curva Forward'!$C$4:$AN$4,0))),CZ243)</f>
        <v>0</v>
      </c>
      <c r="FY243" s="200">
        <f>AM243*AM$2*IF($FC243="V",1,-1)*IF($Q243="Fixo",(DA243-INDEX('Curva Forward'!$C$5:$AN$13,MATCH(CONCATENATE(BD_COMERCIAL!$K243," ",BD_COMERCIAL!$L243),'Curva Forward'!$B$5:$B$13,0),MATCH(FY$4,'Curva Forward'!$C$4:$AN$4,0))),DA243)</f>
        <v>0</v>
      </c>
      <c r="FZ243" s="200">
        <f>AN243*AN$2*IF($FC243="V",1,-1)*IF($Q243="Fixo",(DB243-INDEX('Curva Forward'!$C$5:$AN$13,MATCH(CONCATENATE(BD_COMERCIAL!$K243," ",BD_COMERCIAL!$L243),'Curva Forward'!$B$5:$B$13,0),MATCH(FZ$4,'Curva Forward'!$C$4:$AN$4,0))),DB243)</f>
        <v>0</v>
      </c>
      <c r="GA243" s="200">
        <f>AO243*AO$2*IF($FC243="V",1,-1)*IF($Q243="Fixo",(DC243-INDEX('Curva Forward'!$C$5:$AN$13,MATCH(CONCATENATE(BD_COMERCIAL!$K243," ",BD_COMERCIAL!$L243),'Curva Forward'!$B$5:$B$13,0),MATCH(GA$4,'Curva Forward'!$C$4:$AN$4,0))),DC243)</f>
        <v>0</v>
      </c>
      <c r="GB243" s="200">
        <f>AP243*AP$2*IF($FC243="V",1,-1)*IF($Q243="Fixo",(DD243-INDEX('Curva Forward'!$C$5:$AN$13,MATCH(CONCATENATE(BD_COMERCIAL!$K243," ",BD_COMERCIAL!$L243),'Curva Forward'!$B$5:$B$13,0),MATCH(GB$4,'Curva Forward'!$C$4:$AN$4,0))),DD243)</f>
        <v>0</v>
      </c>
      <c r="GC243" s="200">
        <f>AQ243*AQ$2*IF($FC243="V",1,-1)*IF($Q243="Fixo",(DE243-INDEX('Curva Forward'!$C$5:$AN$13,MATCH(CONCATENATE(BD_COMERCIAL!$K243," ",BD_COMERCIAL!$L243),'Curva Forward'!$B$5:$B$13,0),MATCH(GC$4,'Curva Forward'!$C$4:$AN$4,0))),DE243)</f>
        <v>0</v>
      </c>
      <c r="GD243" s="200">
        <f>AR243*AR$2*IF($FC243="V",1,-1)*IF($Q243="Fixo",(DF243-INDEX('Curva Forward'!$C$5:$AN$13,MATCH(CONCATENATE(BD_COMERCIAL!$K243," ",BD_COMERCIAL!$L243),'Curva Forward'!$B$5:$B$13,0),MATCH(GD$4,'Curva Forward'!$C$4:$AN$4,0))),DF243)</f>
        <v>0</v>
      </c>
      <c r="GE243" s="200">
        <f>AS243*AS$2*IF($FC243="V",1,-1)*IF($Q243="Fixo",(DG243-INDEX('Curva Forward'!$C$5:$AN$13,MATCH(CONCATENATE(BD_COMERCIAL!$K243," ",BD_COMERCIAL!$L243),'Curva Forward'!$B$5:$B$13,0),MATCH(GE$4,'Curva Forward'!$C$4:$AN$4,0))),DG243)</f>
        <v>0</v>
      </c>
      <c r="GF243" s="200">
        <f>AT243*AT$2*IF($FC243="V",1,-1)*IF($Q243="Fixo",(DH243-INDEX('Curva Forward'!$C$5:$AN$13,MATCH(CONCATENATE(BD_COMERCIAL!$K243," ",BD_COMERCIAL!$L243),'Curva Forward'!$B$5:$B$13,0),MATCH(GF$4,'Curva Forward'!$C$4:$AN$4,0))),DH243)</f>
        <v>0</v>
      </c>
      <c r="GG243" s="200">
        <f>AU243*AU$2*IF($FC243="V",1,-1)*IF($Q243="Fixo",(DI243-INDEX('Curva Forward'!$C$5:$AN$13,MATCH(CONCATENATE(BD_COMERCIAL!$K243," ",BD_COMERCIAL!$L243),'Curva Forward'!$B$5:$B$13,0),MATCH(GG$4,'Curva Forward'!$C$4:$AN$4,0))),DI243)</f>
        <v>0</v>
      </c>
      <c r="GH243" s="200">
        <f>AV243*AV$2*IF($FC243="V",1,-1)*IF($Q243="Fixo",(DJ243-INDEX('Curva Forward'!$C$5:$AN$13,MATCH(CONCATENATE(BD_COMERCIAL!$K243," ",BD_COMERCIAL!$L243),'Curva Forward'!$B$5:$B$13,0),MATCH(GH$4,'Curva Forward'!$C$4:$AN$4,0))),DJ243)</f>
        <v>0</v>
      </c>
      <c r="GI243" s="200">
        <f>AW243*AW$2*IF($FC243="V",1,-1)*IF($Q243="Fixo",(DK243-INDEX('Curva Forward'!$C$5:$AN$13,MATCH(CONCATENATE(BD_COMERCIAL!$K243," ",BD_COMERCIAL!$L243),'Curva Forward'!$B$5:$B$13,0),MATCH(GI$4,'Curva Forward'!$C$4:$AN$4,0))),DK243)</f>
        <v>0</v>
      </c>
      <c r="GJ243" s="200">
        <f>AX243*AX$2*IF($FC243="V",1,-1)*IF($Q243="Fixo",(DL243-INDEX('Curva Forward'!$C$5:$AN$13,MATCH(CONCATENATE(BD_COMERCIAL!$K243," ",BD_COMERCIAL!$L243),'Curva Forward'!$B$5:$B$13,0),MATCH(GJ$4,'Curva Forward'!$C$4:$AN$4,0))),DL243)</f>
        <v>0</v>
      </c>
      <c r="GK243" s="200">
        <f>AY243*AY$2*IF($FC243="V",1,-1)*IF($Q243="Fixo",(DM243-INDEX('Curva Forward'!$C$5:$AN$13,MATCH(CONCATENATE(BD_COMERCIAL!$K243," ",BD_COMERCIAL!$L243),'Curva Forward'!$B$5:$B$13,0),MATCH(GK$4,'Curva Forward'!$C$4:$AN$4,0))),DM243)</f>
        <v>0</v>
      </c>
      <c r="GL243" s="200">
        <f>IF(EZ243="",0,CL243*CL$2*IF($FC243="V",1,-1)*IF($Q243="Fixo",(EZ243-INDEX('Curva Forward'!$C$5:$AN$13,MATCH(CONCATENATE(BD_COMERCIAL!$K243," ",BD_COMERCIAL!$L243),'Curva Forward'!$B$5:$B$13,0),MATCH(GL$4,'Curva Forward'!$C$4:$AN$4,0))),EZ243))</f>
        <v>0</v>
      </c>
      <c r="GM243" s="200">
        <f>IF(FA243="",0,CM243*CM$2*IF($FC243="V",1,-1)*IF($Q243="Fixo",(FA243-INDEX('Curva Forward'!$C$5:$AN$13,MATCH(CONCATENATE(BD_COMERCIAL!$K243," ",BD_COMERCIAL!$L243),'Curva Forward'!$B$5:$B$13,0),MATCH(GM$4,'Curva Forward'!$C$4:$AN$4,0))),FA243))</f>
        <v>0</v>
      </c>
      <c r="GN243" s="200">
        <f>IF(FB243="",0,CN243*CN$2*IF($FC243="V",1,-1)*IF($Q243="Fixo",(FB243-INDEX('Curva Forward'!$C$5:$AN$13,MATCH(CONCATENATE(BD_COMERCIAL!$K243," ",BD_COMERCIAL!$L243),'Curva Forward'!$B$5:$B$13,0),MATCH(GN$4,'Curva Forward'!$C$4:$AN$4,0))),FB243))</f>
        <v>0</v>
      </c>
      <c r="GO243" s="201">
        <f t="shared" ca="1" si="78"/>
        <v>0</v>
      </c>
      <c r="GP243" s="201">
        <f t="shared" ca="1" si="79"/>
        <v>0</v>
      </c>
    </row>
    <row r="244" spans="1:198" s="117" customFormat="1" x14ac:dyDescent="0.25">
      <c r="A244" s="6"/>
      <c r="B244" s="7" t="s">
        <v>596</v>
      </c>
      <c r="C244" s="8">
        <v>44614</v>
      </c>
      <c r="D244" s="9" t="s">
        <v>124</v>
      </c>
      <c r="E244" s="9" t="s">
        <v>125</v>
      </c>
      <c r="F244" s="113">
        <v>3780401000108</v>
      </c>
      <c r="G244" s="10" t="s">
        <v>225</v>
      </c>
      <c r="H244" s="113">
        <v>9185485000100</v>
      </c>
      <c r="I244" s="9" t="s">
        <v>139</v>
      </c>
      <c r="J244" s="166"/>
      <c r="K244" s="10" t="s">
        <v>127</v>
      </c>
      <c r="L244" s="84" t="s">
        <v>22</v>
      </c>
      <c r="M244" s="11">
        <v>44621</v>
      </c>
      <c r="N244" s="12">
        <v>44651</v>
      </c>
      <c r="O244" s="10">
        <v>20</v>
      </c>
      <c r="P244" s="84">
        <v>64</v>
      </c>
      <c r="Q244" s="84" t="s">
        <v>128</v>
      </c>
      <c r="R244" s="10" t="s">
        <v>129</v>
      </c>
      <c r="S244" s="14" t="s">
        <v>135</v>
      </c>
      <c r="T244" s="11"/>
      <c r="U244" s="12"/>
      <c r="V244" s="257" t="str">
        <f ca="1">IF(U244="","",
IF(U244="NA","",
IFERROR(VLOOKUP(EOMONTH(M244,-2)+1,IPCA!$A:$B,2,0),
VLOOKUP(EOMONTH(TODAY(),-2)+1,IPCA!$A:$B,2,0))/
VLOOKUP(EOMONTH(U244,-2)+1,IPCA!$A:$B,2,0)*
P244))</f>
        <v/>
      </c>
      <c r="W244" s="84"/>
      <c r="X244" s="13" t="s">
        <v>133</v>
      </c>
      <c r="Y244" s="166"/>
      <c r="Z244" s="107"/>
      <c r="AA244" s="108"/>
      <c r="AB244" s="15"/>
      <c r="AC244"/>
      <c r="AD244">
        <v>20</v>
      </c>
      <c r="AE244"/>
      <c r="AF244"/>
      <c r="AG244"/>
      <c r="AH244"/>
      <c r="AI244"/>
      <c r="AJ244"/>
      <c r="AK244"/>
      <c r="AL244"/>
      <c r="AM244" s="6"/>
      <c r="AN244" s="15"/>
      <c r="AO244"/>
      <c r="AP244"/>
      <c r="AQ244"/>
      <c r="AR244"/>
      <c r="AS244"/>
      <c r="AT244"/>
      <c r="AU244"/>
      <c r="AV244"/>
      <c r="AW244"/>
      <c r="AX244"/>
      <c r="AY244" s="6"/>
      <c r="AZ244" s="15"/>
      <c r="BA244"/>
      <c r="BB244"/>
      <c r="BC244"/>
      <c r="BD244"/>
      <c r="BE244"/>
      <c r="BF244"/>
      <c r="BG244"/>
      <c r="BH244"/>
      <c r="BI244"/>
      <c r="BJ244"/>
      <c r="BK244" s="6"/>
      <c r="BL244" s="15"/>
      <c r="BM244"/>
      <c r="BN244"/>
      <c r="BO244"/>
      <c r="BP244"/>
      <c r="BQ244"/>
      <c r="BR244"/>
      <c r="BS244"/>
      <c r="BT244"/>
      <c r="BU244"/>
      <c r="BV244"/>
      <c r="BW244" s="6"/>
      <c r="BX244" s="15"/>
      <c r="BY244"/>
      <c r="BZ244"/>
      <c r="CA244"/>
      <c r="CB244"/>
      <c r="CC244"/>
      <c r="CD244"/>
      <c r="CE244"/>
      <c r="CF244"/>
      <c r="CG244"/>
      <c r="CH244"/>
      <c r="CI244" s="6"/>
      <c r="CJ244" s="16">
        <f t="shared" si="63"/>
        <v>1.6986301369863013</v>
      </c>
      <c r="CK244" s="16" t="str">
        <f t="shared" si="64"/>
        <v/>
      </c>
      <c r="CL244" s="16" t="str">
        <f t="shared" si="65"/>
        <v/>
      </c>
      <c r="CM244" s="16" t="str">
        <f t="shared" si="66"/>
        <v/>
      </c>
      <c r="CN244" s="16" t="str">
        <f t="shared" si="67"/>
        <v/>
      </c>
      <c r="CO244" s="18"/>
      <c r="CP244" s="15"/>
      <c r="CQ244"/>
      <c r="CR244">
        <v>64</v>
      </c>
      <c r="CS244"/>
      <c r="CT244"/>
      <c r="CU244"/>
      <c r="CV244"/>
      <c r="CW244"/>
      <c r="CX244"/>
      <c r="CY244"/>
      <c r="CZ244"/>
      <c r="DA244" s="6"/>
      <c r="DB244" s="15"/>
      <c r="DC244"/>
      <c r="DD244"/>
      <c r="DE244"/>
      <c r="DF244"/>
      <c r="DG244"/>
      <c r="DH244"/>
      <c r="DI244"/>
      <c r="DJ244"/>
      <c r="DK244"/>
      <c r="DL244"/>
      <c r="DM244" s="6"/>
      <c r="DN244" s="15"/>
      <c r="DO244"/>
      <c r="DP244"/>
      <c r="DQ244"/>
      <c r="DR244"/>
      <c r="DS244"/>
      <c r="DT244"/>
      <c r="DU244"/>
      <c r="DV244"/>
      <c r="DW244"/>
      <c r="DX244"/>
      <c r="DY244" s="6"/>
      <c r="DZ244" s="15"/>
      <c r="EA244"/>
      <c r="EB244"/>
      <c r="EC244"/>
      <c r="ED244"/>
      <c r="EE244"/>
      <c r="EF244"/>
      <c r="EG244"/>
      <c r="EH244"/>
      <c r="EI244"/>
      <c r="EJ244"/>
      <c r="EK244" s="6"/>
      <c r="EL244" s="15"/>
      <c r="EM244"/>
      <c r="EN244"/>
      <c r="EO244"/>
      <c r="EP244"/>
      <c r="EQ244"/>
      <c r="ER244"/>
      <c r="ES244"/>
      <c r="ET244"/>
      <c r="EU244"/>
      <c r="EV244"/>
      <c r="EW244" s="6"/>
      <c r="EX244" s="16">
        <f t="shared" si="68"/>
        <v>5.4356164383561643</v>
      </c>
      <c r="EY244" s="16" t="str">
        <f t="shared" si="69"/>
        <v/>
      </c>
      <c r="EZ244" s="16" t="str">
        <f t="shared" si="70"/>
        <v/>
      </c>
      <c r="FA244" s="16" t="str">
        <f t="shared" si="71"/>
        <v/>
      </c>
      <c r="FB244" s="160" t="str">
        <f t="shared" si="72"/>
        <v/>
      </c>
      <c r="FC244" t="s">
        <v>204</v>
      </c>
      <c r="FD244" s="20" t="s">
        <v>139</v>
      </c>
      <c r="FF244" s="209" t="s">
        <v>206</v>
      </c>
      <c r="FH244" s="284">
        <f t="shared" ca="1" si="73"/>
        <v>0</v>
      </c>
      <c r="FI244" s="208">
        <f t="shared" si="74"/>
        <v>1</v>
      </c>
      <c r="FJ244"/>
      <c r="FK244" t="str">
        <f t="shared" si="75"/>
        <v>Eneva Comercializadora de Energia Ltda</v>
      </c>
      <c r="FL244" s="201">
        <f t="shared" ca="1" si="76"/>
        <v>104160</v>
      </c>
      <c r="FM244" s="201">
        <f t="shared" ca="1" si="77"/>
        <v>0</v>
      </c>
      <c r="FN244" s="200">
        <f>AB244*AB$2*IF($FC244="V",1,-1)*IF($Q244="Fixo",(CP244-INDEX('Curva Forward'!$C$5:$AN$13,MATCH(CONCATENATE(BD_COMERCIAL!$K244," ",BD_COMERCIAL!$L244),'Curva Forward'!$B$5:$B$13,0),MATCH(FN$4,'Curva Forward'!$C$4:$AN$4,0))),CP244)</f>
        <v>0</v>
      </c>
      <c r="FO244" s="200">
        <f>AC244*AC$2*IF($FC244="V",1,-1)*IF($Q244="Fixo",(CQ244-INDEX('Curva Forward'!$C$5:$AN$13,MATCH(CONCATENATE(BD_COMERCIAL!$K244," ",BD_COMERCIAL!$L244),'Curva Forward'!$B$5:$B$13,0),MATCH(FO$4,'Curva Forward'!$C$4:$AN$4,0))),CQ244)</f>
        <v>0</v>
      </c>
      <c r="FP244" s="200">
        <f>AD244*AD$2*IF($FC244="V",1,-1)*IF($Q244="Fixo",(CR244-INDEX('Curva Forward'!$C$5:$AN$13,MATCH(CONCATENATE(BD_COMERCIAL!$K244," ",BD_COMERCIAL!$L244),'Curva Forward'!$B$5:$B$13,0),MATCH(FP$4,'Curva Forward'!$C$4:$AN$4,0))),CR244)</f>
        <v>104160</v>
      </c>
      <c r="FQ244" s="200">
        <f>AE244*AE$2*IF($FC244="V",1,-1)*IF($Q244="Fixo",(CS244-INDEX('Curva Forward'!$C$5:$AN$13,MATCH(CONCATENATE(BD_COMERCIAL!$K244," ",BD_COMERCIAL!$L244),'Curva Forward'!$B$5:$B$13,0),MATCH(FQ$4,'Curva Forward'!$C$4:$AN$4,0))),CS244)</f>
        <v>0</v>
      </c>
      <c r="FR244" s="200">
        <f>AF244*AF$2*IF($FC244="V",1,-1)*IF($Q244="Fixo",(CT244-INDEX('Curva Forward'!$C$5:$AN$13,MATCH(CONCATENATE(BD_COMERCIAL!$K244," ",BD_COMERCIAL!$L244),'Curva Forward'!$B$5:$B$13,0),MATCH(FR$4,'Curva Forward'!$C$4:$AN$4,0))),CT244)</f>
        <v>0</v>
      </c>
      <c r="FS244" s="200">
        <f>AG244*AG$2*IF($FC244="V",1,-1)*IF($Q244="Fixo",(CU244-INDEX('Curva Forward'!$C$5:$AN$13,MATCH(CONCATENATE(BD_COMERCIAL!$K244," ",BD_COMERCIAL!$L244),'Curva Forward'!$B$5:$B$13,0),MATCH(FS$4,'Curva Forward'!$C$4:$AN$4,0))),CU244)</f>
        <v>0</v>
      </c>
      <c r="FT244" s="200">
        <f>AH244*AH$2*IF($FC244="V",1,-1)*IF($Q244="Fixo",(CV244-INDEX('Curva Forward'!$C$5:$AN$13,MATCH(CONCATENATE(BD_COMERCIAL!$K244," ",BD_COMERCIAL!$L244),'Curva Forward'!$B$5:$B$13,0),MATCH(FT$4,'Curva Forward'!$C$4:$AN$4,0))),CV244)</f>
        <v>0</v>
      </c>
      <c r="FU244" s="200">
        <f>AI244*AI$2*IF($FC244="V",1,-1)*IF($Q244="Fixo",(CW244-INDEX('Curva Forward'!$C$5:$AN$13,MATCH(CONCATENATE(BD_COMERCIAL!$K244," ",BD_COMERCIAL!$L244),'Curva Forward'!$B$5:$B$13,0),MATCH(FU$4,'Curva Forward'!$C$4:$AN$4,0))),CW244)</f>
        <v>0</v>
      </c>
      <c r="FV244" s="200">
        <f>AJ244*AJ$2*IF($FC244="V",1,-1)*IF($Q244="Fixo",(CX244-INDEX('Curva Forward'!$C$5:$AN$13,MATCH(CONCATENATE(BD_COMERCIAL!$K244," ",BD_COMERCIAL!$L244),'Curva Forward'!$B$5:$B$13,0),MATCH(FV$4,'Curva Forward'!$C$4:$AN$4,0))),CX244)</f>
        <v>0</v>
      </c>
      <c r="FW244" s="200">
        <f>AK244*AK$2*IF($FC244="V",1,-1)*IF($Q244="Fixo",(CY244-INDEX('Curva Forward'!$C$5:$AN$13,MATCH(CONCATENATE(BD_COMERCIAL!$K244," ",BD_COMERCIAL!$L244),'Curva Forward'!$B$5:$B$13,0),MATCH(FW$4,'Curva Forward'!$C$4:$AN$4,0))),CY244)</f>
        <v>0</v>
      </c>
      <c r="FX244" s="200">
        <f>AL244*AL$2*IF($FC244="V",1,-1)*IF($Q244="Fixo",(CZ244-INDEX('Curva Forward'!$C$5:$AN$13,MATCH(CONCATENATE(BD_COMERCIAL!$K244," ",BD_COMERCIAL!$L244),'Curva Forward'!$B$5:$B$13,0),MATCH(FX$4,'Curva Forward'!$C$4:$AN$4,0))),CZ244)</f>
        <v>0</v>
      </c>
      <c r="FY244" s="200">
        <f>AM244*AM$2*IF($FC244="V",1,-1)*IF($Q244="Fixo",(DA244-INDEX('Curva Forward'!$C$5:$AN$13,MATCH(CONCATENATE(BD_COMERCIAL!$K244," ",BD_COMERCIAL!$L244),'Curva Forward'!$B$5:$B$13,0),MATCH(FY$4,'Curva Forward'!$C$4:$AN$4,0))),DA244)</f>
        <v>0</v>
      </c>
      <c r="FZ244" s="200">
        <f>AN244*AN$2*IF($FC244="V",1,-1)*IF($Q244="Fixo",(DB244-INDEX('Curva Forward'!$C$5:$AN$13,MATCH(CONCATENATE(BD_COMERCIAL!$K244," ",BD_COMERCIAL!$L244),'Curva Forward'!$B$5:$B$13,0),MATCH(FZ$4,'Curva Forward'!$C$4:$AN$4,0))),DB244)</f>
        <v>0</v>
      </c>
      <c r="GA244" s="200">
        <f>AO244*AO$2*IF($FC244="V",1,-1)*IF($Q244="Fixo",(DC244-INDEX('Curva Forward'!$C$5:$AN$13,MATCH(CONCATENATE(BD_COMERCIAL!$K244," ",BD_COMERCIAL!$L244),'Curva Forward'!$B$5:$B$13,0),MATCH(GA$4,'Curva Forward'!$C$4:$AN$4,0))),DC244)</f>
        <v>0</v>
      </c>
      <c r="GB244" s="200">
        <f>AP244*AP$2*IF($FC244="V",1,-1)*IF($Q244="Fixo",(DD244-INDEX('Curva Forward'!$C$5:$AN$13,MATCH(CONCATENATE(BD_COMERCIAL!$K244," ",BD_COMERCIAL!$L244),'Curva Forward'!$B$5:$B$13,0),MATCH(GB$4,'Curva Forward'!$C$4:$AN$4,0))),DD244)</f>
        <v>0</v>
      </c>
      <c r="GC244" s="200">
        <f>AQ244*AQ$2*IF($FC244="V",1,-1)*IF($Q244="Fixo",(DE244-INDEX('Curva Forward'!$C$5:$AN$13,MATCH(CONCATENATE(BD_COMERCIAL!$K244," ",BD_COMERCIAL!$L244),'Curva Forward'!$B$5:$B$13,0),MATCH(GC$4,'Curva Forward'!$C$4:$AN$4,0))),DE244)</f>
        <v>0</v>
      </c>
      <c r="GD244" s="200">
        <f>AR244*AR$2*IF($FC244="V",1,-1)*IF($Q244="Fixo",(DF244-INDEX('Curva Forward'!$C$5:$AN$13,MATCH(CONCATENATE(BD_COMERCIAL!$K244," ",BD_COMERCIAL!$L244),'Curva Forward'!$B$5:$B$13,0),MATCH(GD$4,'Curva Forward'!$C$4:$AN$4,0))),DF244)</f>
        <v>0</v>
      </c>
      <c r="GE244" s="200">
        <f>AS244*AS$2*IF($FC244="V",1,-1)*IF($Q244="Fixo",(DG244-INDEX('Curva Forward'!$C$5:$AN$13,MATCH(CONCATENATE(BD_COMERCIAL!$K244," ",BD_COMERCIAL!$L244),'Curva Forward'!$B$5:$B$13,0),MATCH(GE$4,'Curva Forward'!$C$4:$AN$4,0))),DG244)</f>
        <v>0</v>
      </c>
      <c r="GF244" s="200">
        <f>AT244*AT$2*IF($FC244="V",1,-1)*IF($Q244="Fixo",(DH244-INDEX('Curva Forward'!$C$5:$AN$13,MATCH(CONCATENATE(BD_COMERCIAL!$K244," ",BD_COMERCIAL!$L244),'Curva Forward'!$B$5:$B$13,0),MATCH(GF$4,'Curva Forward'!$C$4:$AN$4,0))),DH244)</f>
        <v>0</v>
      </c>
      <c r="GG244" s="200">
        <f>AU244*AU$2*IF($FC244="V",1,-1)*IF($Q244="Fixo",(DI244-INDEX('Curva Forward'!$C$5:$AN$13,MATCH(CONCATENATE(BD_COMERCIAL!$K244," ",BD_COMERCIAL!$L244),'Curva Forward'!$B$5:$B$13,0),MATCH(GG$4,'Curva Forward'!$C$4:$AN$4,0))),DI244)</f>
        <v>0</v>
      </c>
      <c r="GH244" s="200">
        <f>AV244*AV$2*IF($FC244="V",1,-1)*IF($Q244="Fixo",(DJ244-INDEX('Curva Forward'!$C$5:$AN$13,MATCH(CONCATENATE(BD_COMERCIAL!$K244," ",BD_COMERCIAL!$L244),'Curva Forward'!$B$5:$B$13,0),MATCH(GH$4,'Curva Forward'!$C$4:$AN$4,0))),DJ244)</f>
        <v>0</v>
      </c>
      <c r="GI244" s="200">
        <f>AW244*AW$2*IF($FC244="V",1,-1)*IF($Q244="Fixo",(DK244-INDEX('Curva Forward'!$C$5:$AN$13,MATCH(CONCATENATE(BD_COMERCIAL!$K244," ",BD_COMERCIAL!$L244),'Curva Forward'!$B$5:$B$13,0),MATCH(GI$4,'Curva Forward'!$C$4:$AN$4,0))),DK244)</f>
        <v>0</v>
      </c>
      <c r="GJ244" s="200">
        <f>AX244*AX$2*IF($FC244="V",1,-1)*IF($Q244="Fixo",(DL244-INDEX('Curva Forward'!$C$5:$AN$13,MATCH(CONCATENATE(BD_COMERCIAL!$K244," ",BD_COMERCIAL!$L244),'Curva Forward'!$B$5:$B$13,0),MATCH(GJ$4,'Curva Forward'!$C$4:$AN$4,0))),DL244)</f>
        <v>0</v>
      </c>
      <c r="GK244" s="200">
        <f>AY244*AY$2*IF($FC244="V",1,-1)*IF($Q244="Fixo",(DM244-INDEX('Curva Forward'!$C$5:$AN$13,MATCH(CONCATENATE(BD_COMERCIAL!$K244," ",BD_COMERCIAL!$L244),'Curva Forward'!$B$5:$B$13,0),MATCH(GK$4,'Curva Forward'!$C$4:$AN$4,0))),DM244)</f>
        <v>0</v>
      </c>
      <c r="GL244" s="200">
        <f>IF(EZ244="",0,CL244*CL$2*IF($FC244="V",1,-1)*IF($Q244="Fixo",(EZ244-INDEX('Curva Forward'!$C$5:$AN$13,MATCH(CONCATENATE(BD_COMERCIAL!$K244," ",BD_COMERCIAL!$L244),'Curva Forward'!$B$5:$B$13,0),MATCH(GL$4,'Curva Forward'!$C$4:$AN$4,0))),EZ244))</f>
        <v>0</v>
      </c>
      <c r="GM244" s="200">
        <f>IF(FA244="",0,CM244*CM$2*IF($FC244="V",1,-1)*IF($Q244="Fixo",(FA244-INDEX('Curva Forward'!$C$5:$AN$13,MATCH(CONCATENATE(BD_COMERCIAL!$K244," ",BD_COMERCIAL!$L244),'Curva Forward'!$B$5:$B$13,0),MATCH(GM$4,'Curva Forward'!$C$4:$AN$4,0))),FA244))</f>
        <v>0</v>
      </c>
      <c r="GN244" s="200">
        <f>IF(FB244="",0,CN244*CN$2*IF($FC244="V",1,-1)*IF($Q244="Fixo",(FB244-INDEX('Curva Forward'!$C$5:$AN$13,MATCH(CONCATENATE(BD_COMERCIAL!$K244," ",BD_COMERCIAL!$L244),'Curva Forward'!$B$5:$B$13,0),MATCH(GN$4,'Curva Forward'!$C$4:$AN$4,0))),FB244))</f>
        <v>0</v>
      </c>
      <c r="GO244" s="201">
        <f t="shared" ca="1" si="78"/>
        <v>0</v>
      </c>
      <c r="GP244" s="201">
        <f t="shared" ca="1" si="79"/>
        <v>0</v>
      </c>
    </row>
    <row r="245" spans="1:198" s="117" customFormat="1" x14ac:dyDescent="0.25">
      <c r="A245" s="6"/>
      <c r="B245" s="7" t="s">
        <v>597</v>
      </c>
      <c r="C245" s="8">
        <v>44614</v>
      </c>
      <c r="D245" s="9" t="s">
        <v>124</v>
      </c>
      <c r="E245" s="9" t="s">
        <v>125</v>
      </c>
      <c r="F245" s="113">
        <v>3780401000108</v>
      </c>
      <c r="G245" s="10" t="s">
        <v>228</v>
      </c>
      <c r="H245" s="113">
        <v>13459301000120</v>
      </c>
      <c r="I245" s="9" t="s">
        <v>584</v>
      </c>
      <c r="J245" s="166"/>
      <c r="K245" s="10" t="s">
        <v>30</v>
      </c>
      <c r="L245" s="84" t="s">
        <v>22</v>
      </c>
      <c r="M245" s="11">
        <v>44593</v>
      </c>
      <c r="N245" s="12">
        <v>44620</v>
      </c>
      <c r="O245" s="10">
        <v>5</v>
      </c>
      <c r="P245" s="84">
        <v>42</v>
      </c>
      <c r="Q245" s="84" t="s">
        <v>586</v>
      </c>
      <c r="R245" s="10" t="s">
        <v>129</v>
      </c>
      <c r="S245" s="14" t="s">
        <v>135</v>
      </c>
      <c r="T245" s="11"/>
      <c r="U245" s="12"/>
      <c r="V245" s="257" t="str">
        <f ca="1">IF(U245="","",
IF(U245="NA","",
IFERROR(VLOOKUP(EOMONTH(M245,-2)+1,IPCA!$A:$B,2,0),
VLOOKUP(EOMONTH(TODAY(),-2)+1,IPCA!$A:$B,2,0))/
VLOOKUP(EOMONTH(U245,-2)+1,IPCA!$A:$B,2,0)*
P245))</f>
        <v/>
      </c>
      <c r="W245" s="84"/>
      <c r="X245" s="13" t="s">
        <v>133</v>
      </c>
      <c r="Y245" s="166"/>
      <c r="Z245" s="107"/>
      <c r="AA245" s="108"/>
      <c r="AB245" s="15"/>
      <c r="AC245">
        <v>5</v>
      </c>
      <c r="AD245"/>
      <c r="AE245"/>
      <c r="AF245"/>
      <c r="AG245"/>
      <c r="AH245"/>
      <c r="AI245"/>
      <c r="AJ245"/>
      <c r="AK245"/>
      <c r="AL245"/>
      <c r="AM245" s="6"/>
      <c r="AN245" s="15"/>
      <c r="AO245"/>
      <c r="AP245"/>
      <c r="AQ245"/>
      <c r="AR245"/>
      <c r="AS245"/>
      <c r="AT245"/>
      <c r="AU245"/>
      <c r="AV245"/>
      <c r="AW245"/>
      <c r="AX245"/>
      <c r="AY245" s="6"/>
      <c r="AZ245" s="15"/>
      <c r="BA245"/>
      <c r="BB245"/>
      <c r="BC245"/>
      <c r="BD245"/>
      <c r="BE245"/>
      <c r="BF245"/>
      <c r="BG245"/>
      <c r="BH245"/>
      <c r="BI245"/>
      <c r="BJ245"/>
      <c r="BK245" s="6"/>
      <c r="BL245" s="15"/>
      <c r="BM245"/>
      <c r="BN245"/>
      <c r="BO245"/>
      <c r="BP245"/>
      <c r="BQ245"/>
      <c r="BR245"/>
      <c r="BS245"/>
      <c r="BT245"/>
      <c r="BU245"/>
      <c r="BV245"/>
      <c r="BW245" s="6"/>
      <c r="BX245" s="15"/>
      <c r="BY245"/>
      <c r="BZ245"/>
      <c r="CA245"/>
      <c r="CB245"/>
      <c r="CC245"/>
      <c r="CD245"/>
      <c r="CE245"/>
      <c r="CF245"/>
      <c r="CG245"/>
      <c r="CH245"/>
      <c r="CI245" s="6"/>
      <c r="CJ245" s="16">
        <f t="shared" si="63"/>
        <v>0.38356164383561642</v>
      </c>
      <c r="CK245" s="16" t="str">
        <f t="shared" si="64"/>
        <v/>
      </c>
      <c r="CL245" s="16" t="str">
        <f t="shared" si="65"/>
        <v/>
      </c>
      <c r="CM245" s="16" t="str">
        <f t="shared" si="66"/>
        <v/>
      </c>
      <c r="CN245" s="16" t="str">
        <f t="shared" si="67"/>
        <v/>
      </c>
      <c r="CO245" s="18"/>
      <c r="CP245" s="15"/>
      <c r="CQ245">
        <v>42</v>
      </c>
      <c r="CR245"/>
      <c r="CS245"/>
      <c r="CT245"/>
      <c r="CU245"/>
      <c r="CV245"/>
      <c r="CW245"/>
      <c r="CX245"/>
      <c r="CY245"/>
      <c r="CZ245"/>
      <c r="DA245" s="6"/>
      <c r="DB245" s="15"/>
      <c r="DC245"/>
      <c r="DD245"/>
      <c r="DE245"/>
      <c r="DF245"/>
      <c r="DG245"/>
      <c r="DH245"/>
      <c r="DI245"/>
      <c r="DJ245"/>
      <c r="DK245"/>
      <c r="DL245"/>
      <c r="DM245" s="6"/>
      <c r="DN245" s="15"/>
      <c r="DO245"/>
      <c r="DP245"/>
      <c r="DQ245"/>
      <c r="DR245"/>
      <c r="DS245"/>
      <c r="DT245"/>
      <c r="DU245"/>
      <c r="DV245"/>
      <c r="DW245"/>
      <c r="DX245"/>
      <c r="DY245" s="6"/>
      <c r="DZ245" s="15"/>
      <c r="EA245"/>
      <c r="EB245"/>
      <c r="EC245"/>
      <c r="ED245"/>
      <c r="EE245"/>
      <c r="EF245"/>
      <c r="EG245"/>
      <c r="EH245"/>
      <c r="EI245"/>
      <c r="EJ245"/>
      <c r="EK245" s="6"/>
      <c r="EL245" s="15"/>
      <c r="EM245"/>
      <c r="EN245"/>
      <c r="EO245"/>
      <c r="EP245"/>
      <c r="EQ245"/>
      <c r="ER245"/>
      <c r="ES245"/>
      <c r="ET245"/>
      <c r="EU245"/>
      <c r="EV245"/>
      <c r="EW245" s="6"/>
      <c r="EX245" s="16">
        <f t="shared" si="68"/>
        <v>3.2219178082191782</v>
      </c>
      <c r="EY245" s="16" t="str">
        <f t="shared" si="69"/>
        <v/>
      </c>
      <c r="EZ245" s="16" t="str">
        <f t="shared" si="70"/>
        <v/>
      </c>
      <c r="FA245" s="16" t="str">
        <f t="shared" si="71"/>
        <v/>
      </c>
      <c r="FB245" s="160" t="str">
        <f t="shared" si="72"/>
        <v/>
      </c>
      <c r="FC245" t="s">
        <v>204</v>
      </c>
      <c r="FD245" s="20" t="s">
        <v>584</v>
      </c>
      <c r="FF245" s="209" t="s">
        <v>206</v>
      </c>
      <c r="FH245" s="284">
        <f t="shared" ca="1" si="73"/>
        <v>0</v>
      </c>
      <c r="FI245" s="208">
        <f t="shared" si="74"/>
        <v>0.9</v>
      </c>
      <c r="FJ245"/>
      <c r="FK245" t="str">
        <f t="shared" si="75"/>
        <v>Solenergias Comercializadora de Energia S/A</v>
      </c>
      <c r="FL245" s="201">
        <f t="shared" ca="1" si="76"/>
        <v>141120</v>
      </c>
      <c r="FM245" s="201">
        <f t="shared" ca="1" si="77"/>
        <v>0</v>
      </c>
      <c r="FN245" s="200">
        <f>AB245*AB$2*IF($FC245="V",1,-1)*IF($Q245="Fixo",(CP245-INDEX('Curva Forward'!$C$5:$AN$13,MATCH(CONCATENATE(BD_COMERCIAL!$K245," ",BD_COMERCIAL!$L245),'Curva Forward'!$B$5:$B$13,0),MATCH(FN$4,'Curva Forward'!$C$4:$AN$4,0))),CP245)</f>
        <v>0</v>
      </c>
      <c r="FO245" s="200">
        <f>AC245*AC$2*IF($FC245="V",1,-1)*IF($Q245="Fixo",(CQ245-INDEX('Curva Forward'!$C$5:$AN$13,MATCH(CONCATENATE(BD_COMERCIAL!$K245," ",BD_COMERCIAL!$L245),'Curva Forward'!$B$5:$B$13,0),MATCH(FO$4,'Curva Forward'!$C$4:$AN$4,0))),CQ245)</f>
        <v>141120</v>
      </c>
      <c r="FP245" s="200">
        <f>AD245*AD$2*IF($FC245="V",1,-1)*IF($Q245="Fixo",(CR245-INDEX('Curva Forward'!$C$5:$AN$13,MATCH(CONCATENATE(BD_COMERCIAL!$K245," ",BD_COMERCIAL!$L245),'Curva Forward'!$B$5:$B$13,0),MATCH(FP$4,'Curva Forward'!$C$4:$AN$4,0))),CR245)</f>
        <v>0</v>
      </c>
      <c r="FQ245" s="200">
        <f>AE245*AE$2*IF($FC245="V",1,-1)*IF($Q245="Fixo",(CS245-INDEX('Curva Forward'!$C$5:$AN$13,MATCH(CONCATENATE(BD_COMERCIAL!$K245," ",BD_COMERCIAL!$L245),'Curva Forward'!$B$5:$B$13,0),MATCH(FQ$4,'Curva Forward'!$C$4:$AN$4,0))),CS245)</f>
        <v>0</v>
      </c>
      <c r="FR245" s="200">
        <f>AF245*AF$2*IF($FC245="V",1,-1)*IF($Q245="Fixo",(CT245-INDEX('Curva Forward'!$C$5:$AN$13,MATCH(CONCATENATE(BD_COMERCIAL!$K245," ",BD_COMERCIAL!$L245),'Curva Forward'!$B$5:$B$13,0),MATCH(FR$4,'Curva Forward'!$C$4:$AN$4,0))),CT245)</f>
        <v>0</v>
      </c>
      <c r="FS245" s="200">
        <f>AG245*AG$2*IF($FC245="V",1,-1)*IF($Q245="Fixo",(CU245-INDEX('Curva Forward'!$C$5:$AN$13,MATCH(CONCATENATE(BD_COMERCIAL!$K245," ",BD_COMERCIAL!$L245),'Curva Forward'!$B$5:$B$13,0),MATCH(FS$4,'Curva Forward'!$C$4:$AN$4,0))),CU245)</f>
        <v>0</v>
      </c>
      <c r="FT245" s="200">
        <f>AH245*AH$2*IF($FC245="V",1,-1)*IF($Q245="Fixo",(CV245-INDEX('Curva Forward'!$C$5:$AN$13,MATCH(CONCATENATE(BD_COMERCIAL!$K245," ",BD_COMERCIAL!$L245),'Curva Forward'!$B$5:$B$13,0),MATCH(FT$4,'Curva Forward'!$C$4:$AN$4,0))),CV245)</f>
        <v>0</v>
      </c>
      <c r="FU245" s="200">
        <f>AI245*AI$2*IF($FC245="V",1,-1)*IF($Q245="Fixo",(CW245-INDEX('Curva Forward'!$C$5:$AN$13,MATCH(CONCATENATE(BD_COMERCIAL!$K245," ",BD_COMERCIAL!$L245),'Curva Forward'!$B$5:$B$13,0),MATCH(FU$4,'Curva Forward'!$C$4:$AN$4,0))),CW245)</f>
        <v>0</v>
      </c>
      <c r="FV245" s="200">
        <f>AJ245*AJ$2*IF($FC245="V",1,-1)*IF($Q245="Fixo",(CX245-INDEX('Curva Forward'!$C$5:$AN$13,MATCH(CONCATENATE(BD_COMERCIAL!$K245," ",BD_COMERCIAL!$L245),'Curva Forward'!$B$5:$B$13,0),MATCH(FV$4,'Curva Forward'!$C$4:$AN$4,0))),CX245)</f>
        <v>0</v>
      </c>
      <c r="FW245" s="200">
        <f>AK245*AK$2*IF($FC245="V",1,-1)*IF($Q245="Fixo",(CY245-INDEX('Curva Forward'!$C$5:$AN$13,MATCH(CONCATENATE(BD_COMERCIAL!$K245," ",BD_COMERCIAL!$L245),'Curva Forward'!$B$5:$B$13,0),MATCH(FW$4,'Curva Forward'!$C$4:$AN$4,0))),CY245)</f>
        <v>0</v>
      </c>
      <c r="FX245" s="200">
        <f>AL245*AL$2*IF($FC245="V",1,-1)*IF($Q245="Fixo",(CZ245-INDEX('Curva Forward'!$C$5:$AN$13,MATCH(CONCATENATE(BD_COMERCIAL!$K245," ",BD_COMERCIAL!$L245),'Curva Forward'!$B$5:$B$13,0),MATCH(FX$4,'Curva Forward'!$C$4:$AN$4,0))),CZ245)</f>
        <v>0</v>
      </c>
      <c r="FY245" s="200">
        <f>AM245*AM$2*IF($FC245="V",1,-1)*IF($Q245="Fixo",(DA245-INDEX('Curva Forward'!$C$5:$AN$13,MATCH(CONCATENATE(BD_COMERCIAL!$K245," ",BD_COMERCIAL!$L245),'Curva Forward'!$B$5:$B$13,0),MATCH(FY$4,'Curva Forward'!$C$4:$AN$4,0))),DA245)</f>
        <v>0</v>
      </c>
      <c r="FZ245" s="200">
        <f>AN245*AN$2*IF($FC245="V",1,-1)*IF($Q245="Fixo",(DB245-INDEX('Curva Forward'!$C$5:$AN$13,MATCH(CONCATENATE(BD_COMERCIAL!$K245," ",BD_COMERCIAL!$L245),'Curva Forward'!$B$5:$B$13,0),MATCH(FZ$4,'Curva Forward'!$C$4:$AN$4,0))),DB245)</f>
        <v>0</v>
      </c>
      <c r="GA245" s="200">
        <f>AO245*AO$2*IF($FC245="V",1,-1)*IF($Q245="Fixo",(DC245-INDEX('Curva Forward'!$C$5:$AN$13,MATCH(CONCATENATE(BD_COMERCIAL!$K245," ",BD_COMERCIAL!$L245),'Curva Forward'!$B$5:$B$13,0),MATCH(GA$4,'Curva Forward'!$C$4:$AN$4,0))),DC245)</f>
        <v>0</v>
      </c>
      <c r="GB245" s="200">
        <f>AP245*AP$2*IF($FC245="V",1,-1)*IF($Q245="Fixo",(DD245-INDEX('Curva Forward'!$C$5:$AN$13,MATCH(CONCATENATE(BD_COMERCIAL!$K245," ",BD_COMERCIAL!$L245),'Curva Forward'!$B$5:$B$13,0),MATCH(GB$4,'Curva Forward'!$C$4:$AN$4,0))),DD245)</f>
        <v>0</v>
      </c>
      <c r="GC245" s="200">
        <f>AQ245*AQ$2*IF($FC245="V",1,-1)*IF($Q245="Fixo",(DE245-INDEX('Curva Forward'!$C$5:$AN$13,MATCH(CONCATENATE(BD_COMERCIAL!$K245," ",BD_COMERCIAL!$L245),'Curva Forward'!$B$5:$B$13,0),MATCH(GC$4,'Curva Forward'!$C$4:$AN$4,0))),DE245)</f>
        <v>0</v>
      </c>
      <c r="GD245" s="200">
        <f>AR245*AR$2*IF($FC245="V",1,-1)*IF($Q245="Fixo",(DF245-INDEX('Curva Forward'!$C$5:$AN$13,MATCH(CONCATENATE(BD_COMERCIAL!$K245," ",BD_COMERCIAL!$L245),'Curva Forward'!$B$5:$B$13,0),MATCH(GD$4,'Curva Forward'!$C$4:$AN$4,0))),DF245)</f>
        <v>0</v>
      </c>
      <c r="GE245" s="200">
        <f>AS245*AS$2*IF($FC245="V",1,-1)*IF($Q245="Fixo",(DG245-INDEX('Curva Forward'!$C$5:$AN$13,MATCH(CONCATENATE(BD_COMERCIAL!$K245," ",BD_COMERCIAL!$L245),'Curva Forward'!$B$5:$B$13,0),MATCH(GE$4,'Curva Forward'!$C$4:$AN$4,0))),DG245)</f>
        <v>0</v>
      </c>
      <c r="GF245" s="200">
        <f>AT245*AT$2*IF($FC245="V",1,-1)*IF($Q245="Fixo",(DH245-INDEX('Curva Forward'!$C$5:$AN$13,MATCH(CONCATENATE(BD_COMERCIAL!$K245," ",BD_COMERCIAL!$L245),'Curva Forward'!$B$5:$B$13,0),MATCH(GF$4,'Curva Forward'!$C$4:$AN$4,0))),DH245)</f>
        <v>0</v>
      </c>
      <c r="GG245" s="200">
        <f>AU245*AU$2*IF($FC245="V",1,-1)*IF($Q245="Fixo",(DI245-INDEX('Curva Forward'!$C$5:$AN$13,MATCH(CONCATENATE(BD_COMERCIAL!$K245," ",BD_COMERCIAL!$L245),'Curva Forward'!$B$5:$B$13,0),MATCH(GG$4,'Curva Forward'!$C$4:$AN$4,0))),DI245)</f>
        <v>0</v>
      </c>
      <c r="GH245" s="200">
        <f>AV245*AV$2*IF($FC245="V",1,-1)*IF($Q245="Fixo",(DJ245-INDEX('Curva Forward'!$C$5:$AN$13,MATCH(CONCATENATE(BD_COMERCIAL!$K245," ",BD_COMERCIAL!$L245),'Curva Forward'!$B$5:$B$13,0),MATCH(GH$4,'Curva Forward'!$C$4:$AN$4,0))),DJ245)</f>
        <v>0</v>
      </c>
      <c r="GI245" s="200">
        <f>AW245*AW$2*IF($FC245="V",1,-1)*IF($Q245="Fixo",(DK245-INDEX('Curva Forward'!$C$5:$AN$13,MATCH(CONCATENATE(BD_COMERCIAL!$K245," ",BD_COMERCIAL!$L245),'Curva Forward'!$B$5:$B$13,0),MATCH(GI$4,'Curva Forward'!$C$4:$AN$4,0))),DK245)</f>
        <v>0</v>
      </c>
      <c r="GJ245" s="200">
        <f>AX245*AX$2*IF($FC245="V",1,-1)*IF($Q245="Fixo",(DL245-INDEX('Curva Forward'!$C$5:$AN$13,MATCH(CONCATENATE(BD_COMERCIAL!$K245," ",BD_COMERCIAL!$L245),'Curva Forward'!$B$5:$B$13,0),MATCH(GJ$4,'Curva Forward'!$C$4:$AN$4,0))),DL245)</f>
        <v>0</v>
      </c>
      <c r="GK245" s="200">
        <f>AY245*AY$2*IF($FC245="V",1,-1)*IF($Q245="Fixo",(DM245-INDEX('Curva Forward'!$C$5:$AN$13,MATCH(CONCATENATE(BD_COMERCIAL!$K245," ",BD_COMERCIAL!$L245),'Curva Forward'!$B$5:$B$13,0),MATCH(GK$4,'Curva Forward'!$C$4:$AN$4,0))),DM245)</f>
        <v>0</v>
      </c>
      <c r="GL245" s="200">
        <f>IF(EZ245="",0,CL245*CL$2*IF($FC245="V",1,-1)*IF($Q245="Fixo",(EZ245-INDEX('Curva Forward'!$C$5:$AN$13,MATCH(CONCATENATE(BD_COMERCIAL!$K245," ",BD_COMERCIAL!$L245),'Curva Forward'!$B$5:$B$13,0),MATCH(GL$4,'Curva Forward'!$C$4:$AN$4,0))),EZ245))</f>
        <v>0</v>
      </c>
      <c r="GM245" s="200">
        <f>IF(FA245="",0,CM245*CM$2*IF($FC245="V",1,-1)*IF($Q245="Fixo",(FA245-INDEX('Curva Forward'!$C$5:$AN$13,MATCH(CONCATENATE(BD_COMERCIAL!$K245," ",BD_COMERCIAL!$L245),'Curva Forward'!$B$5:$B$13,0),MATCH(GM$4,'Curva Forward'!$C$4:$AN$4,0))),FA245))</f>
        <v>0</v>
      </c>
      <c r="GN245" s="200">
        <f>IF(FB245="",0,CN245*CN$2*IF($FC245="V",1,-1)*IF($Q245="Fixo",(FB245-INDEX('Curva Forward'!$C$5:$AN$13,MATCH(CONCATENATE(BD_COMERCIAL!$K245," ",BD_COMERCIAL!$L245),'Curva Forward'!$B$5:$B$13,0),MATCH(GN$4,'Curva Forward'!$C$4:$AN$4,0))),FB245))</f>
        <v>0</v>
      </c>
      <c r="GO245" s="201">
        <f t="shared" ca="1" si="78"/>
        <v>0</v>
      </c>
      <c r="GP245" s="201">
        <f t="shared" ca="1" si="79"/>
        <v>0</v>
      </c>
    </row>
    <row r="246" spans="1:198" s="117" customFormat="1" x14ac:dyDescent="0.25">
      <c r="A246" s="6"/>
      <c r="B246" s="7">
        <v>21608</v>
      </c>
      <c r="C246" s="8">
        <v>44615</v>
      </c>
      <c r="D246" s="9" t="s">
        <v>124</v>
      </c>
      <c r="E246" s="9" t="s">
        <v>125</v>
      </c>
      <c r="F246" s="113">
        <v>3780401000108</v>
      </c>
      <c r="G246" s="10" t="s">
        <v>218</v>
      </c>
      <c r="H246" s="113">
        <v>6981176000158</v>
      </c>
      <c r="I246" s="9" t="s">
        <v>584</v>
      </c>
      <c r="J246" s="166"/>
      <c r="K246" s="10" t="s">
        <v>30</v>
      </c>
      <c r="L246" s="84" t="s">
        <v>22</v>
      </c>
      <c r="M246" s="11">
        <v>44593</v>
      </c>
      <c r="N246" s="12">
        <v>44620</v>
      </c>
      <c r="O246" s="10">
        <v>5</v>
      </c>
      <c r="P246" s="84">
        <v>45</v>
      </c>
      <c r="Q246" s="84" t="s">
        <v>586</v>
      </c>
      <c r="R246" s="10" t="s">
        <v>129</v>
      </c>
      <c r="S246" s="14" t="s">
        <v>135</v>
      </c>
      <c r="T246" s="11"/>
      <c r="U246" s="12"/>
      <c r="V246" s="257" t="str">
        <f ca="1">IF(U246="","",
IF(U246="NA","",
IFERROR(VLOOKUP(EOMONTH(M246,-2)+1,IPCA!$A:$B,2,0),
VLOOKUP(EOMONTH(TODAY(),-2)+1,IPCA!$A:$B,2,0))/
VLOOKUP(EOMONTH(U246,-2)+1,IPCA!$A:$B,2,0)*
P246))</f>
        <v/>
      </c>
      <c r="W246" s="84"/>
      <c r="X246" s="13"/>
      <c r="Y246" s="166" t="s">
        <v>784</v>
      </c>
      <c r="Z246" s="107" t="s">
        <v>136</v>
      </c>
      <c r="AA246" s="108">
        <v>44705</v>
      </c>
      <c r="AB246" s="15"/>
      <c r="AC246">
        <v>5</v>
      </c>
      <c r="AD246"/>
      <c r="AE246"/>
      <c r="AF246"/>
      <c r="AG246"/>
      <c r="AH246"/>
      <c r="AI246"/>
      <c r="AJ246"/>
      <c r="AK246"/>
      <c r="AL246"/>
      <c r="AM246" s="6"/>
      <c r="AN246" s="15"/>
      <c r="AO246"/>
      <c r="AP246"/>
      <c r="AQ246"/>
      <c r="AR246"/>
      <c r="AS246"/>
      <c r="AT246"/>
      <c r="AU246"/>
      <c r="AV246"/>
      <c r="AW246"/>
      <c r="AX246"/>
      <c r="AY246" s="6"/>
      <c r="AZ246" s="15"/>
      <c r="BA246"/>
      <c r="BB246"/>
      <c r="BC246"/>
      <c r="BD246"/>
      <c r="BE246"/>
      <c r="BF246"/>
      <c r="BG246"/>
      <c r="BH246"/>
      <c r="BI246"/>
      <c r="BJ246"/>
      <c r="BK246" s="6"/>
      <c r="BL246" s="15"/>
      <c r="BM246"/>
      <c r="BN246"/>
      <c r="BO246"/>
      <c r="BP246"/>
      <c r="BQ246"/>
      <c r="BR246"/>
      <c r="BS246"/>
      <c r="BT246"/>
      <c r="BU246"/>
      <c r="BV246"/>
      <c r="BW246" s="6"/>
      <c r="BX246" s="15"/>
      <c r="BY246"/>
      <c r="BZ246"/>
      <c r="CA246"/>
      <c r="CB246"/>
      <c r="CC246"/>
      <c r="CD246"/>
      <c r="CE246"/>
      <c r="CF246"/>
      <c r="CG246"/>
      <c r="CH246"/>
      <c r="CI246" s="6"/>
      <c r="CJ246" s="16">
        <f t="shared" si="63"/>
        <v>0.38356164383561642</v>
      </c>
      <c r="CK246" s="16" t="str">
        <f t="shared" si="64"/>
        <v/>
      </c>
      <c r="CL246" s="16" t="str">
        <f t="shared" si="65"/>
        <v/>
      </c>
      <c r="CM246" s="16" t="str">
        <f t="shared" si="66"/>
        <v/>
      </c>
      <c r="CN246" s="16" t="str">
        <f t="shared" si="67"/>
        <v/>
      </c>
      <c r="CO246" s="18"/>
      <c r="CP246" s="15"/>
      <c r="CQ246">
        <v>45</v>
      </c>
      <c r="CR246"/>
      <c r="CS246"/>
      <c r="CT246"/>
      <c r="CU246"/>
      <c r="CV246"/>
      <c r="CW246"/>
      <c r="CX246"/>
      <c r="CY246"/>
      <c r="CZ246"/>
      <c r="DA246" s="6"/>
      <c r="DB246" s="15"/>
      <c r="DC246"/>
      <c r="DD246"/>
      <c r="DE246"/>
      <c r="DF246"/>
      <c r="DG246"/>
      <c r="DH246"/>
      <c r="DI246"/>
      <c r="DJ246"/>
      <c r="DK246"/>
      <c r="DL246"/>
      <c r="DM246" s="6"/>
      <c r="DN246" s="15"/>
      <c r="DO246"/>
      <c r="DP246"/>
      <c r="DQ246"/>
      <c r="DR246"/>
      <c r="DS246"/>
      <c r="DT246"/>
      <c r="DU246"/>
      <c r="DV246"/>
      <c r="DW246"/>
      <c r="DX246"/>
      <c r="DY246" s="6"/>
      <c r="DZ246" s="15"/>
      <c r="EA246"/>
      <c r="EB246"/>
      <c r="EC246"/>
      <c r="ED246"/>
      <c r="EE246"/>
      <c r="EF246"/>
      <c r="EG246"/>
      <c r="EH246"/>
      <c r="EI246"/>
      <c r="EJ246"/>
      <c r="EK246" s="6"/>
      <c r="EL246" s="15"/>
      <c r="EM246"/>
      <c r="EN246"/>
      <c r="EO246"/>
      <c r="EP246"/>
      <c r="EQ246"/>
      <c r="ER246"/>
      <c r="ES246"/>
      <c r="ET246"/>
      <c r="EU246"/>
      <c r="EV246"/>
      <c r="EW246" s="6"/>
      <c r="EX246" s="16">
        <f t="shared" si="68"/>
        <v>3.452054794520548</v>
      </c>
      <c r="EY246" s="16" t="str">
        <f t="shared" si="69"/>
        <v/>
      </c>
      <c r="EZ246" s="16" t="str">
        <f t="shared" si="70"/>
        <v/>
      </c>
      <c r="FA246" s="16" t="str">
        <f t="shared" si="71"/>
        <v/>
      </c>
      <c r="FB246" s="160" t="str">
        <f t="shared" si="72"/>
        <v/>
      </c>
      <c r="FC246" t="s">
        <v>204</v>
      </c>
      <c r="FD246" s="20" t="s">
        <v>584</v>
      </c>
      <c r="FF246" s="209" t="s">
        <v>206</v>
      </c>
      <c r="FH246" s="284">
        <f t="shared" ca="1" si="73"/>
        <v>0</v>
      </c>
      <c r="FI246" s="208">
        <f t="shared" si="74"/>
        <v>0.9</v>
      </c>
      <c r="FJ246"/>
      <c r="FK246" t="str">
        <f t="shared" si="75"/>
        <v>CEMIG GERACAO E TRANSMISSAO S.A</v>
      </c>
      <c r="FL246" s="201">
        <f t="shared" ca="1" si="76"/>
        <v>151200</v>
      </c>
      <c r="FM246" s="201">
        <f t="shared" ca="1" si="77"/>
        <v>0</v>
      </c>
      <c r="FN246" s="200">
        <f>AB246*AB$2*IF($FC246="V",1,-1)*IF($Q246="Fixo",(CP246-INDEX('Curva Forward'!$C$5:$AN$13,MATCH(CONCATENATE(BD_COMERCIAL!$K246," ",BD_COMERCIAL!$L246),'Curva Forward'!$B$5:$B$13,0),MATCH(FN$4,'Curva Forward'!$C$4:$AN$4,0))),CP246)</f>
        <v>0</v>
      </c>
      <c r="FO246" s="200">
        <f>AC246*AC$2*IF($FC246="V",1,-1)*IF($Q246="Fixo",(CQ246-INDEX('Curva Forward'!$C$5:$AN$13,MATCH(CONCATENATE(BD_COMERCIAL!$K246," ",BD_COMERCIAL!$L246),'Curva Forward'!$B$5:$B$13,0),MATCH(FO$4,'Curva Forward'!$C$4:$AN$4,0))),CQ246)</f>
        <v>151200</v>
      </c>
      <c r="FP246" s="200">
        <f>AD246*AD$2*IF($FC246="V",1,-1)*IF($Q246="Fixo",(CR246-INDEX('Curva Forward'!$C$5:$AN$13,MATCH(CONCATENATE(BD_COMERCIAL!$K246," ",BD_COMERCIAL!$L246),'Curva Forward'!$B$5:$B$13,0),MATCH(FP$4,'Curva Forward'!$C$4:$AN$4,0))),CR246)</f>
        <v>0</v>
      </c>
      <c r="FQ246" s="200">
        <f>AE246*AE$2*IF($FC246="V",1,-1)*IF($Q246="Fixo",(CS246-INDEX('Curva Forward'!$C$5:$AN$13,MATCH(CONCATENATE(BD_COMERCIAL!$K246," ",BD_COMERCIAL!$L246),'Curva Forward'!$B$5:$B$13,0),MATCH(FQ$4,'Curva Forward'!$C$4:$AN$4,0))),CS246)</f>
        <v>0</v>
      </c>
      <c r="FR246" s="200">
        <f>AF246*AF$2*IF($FC246="V",1,-1)*IF($Q246="Fixo",(CT246-INDEX('Curva Forward'!$C$5:$AN$13,MATCH(CONCATENATE(BD_COMERCIAL!$K246," ",BD_COMERCIAL!$L246),'Curva Forward'!$B$5:$B$13,0),MATCH(FR$4,'Curva Forward'!$C$4:$AN$4,0))),CT246)</f>
        <v>0</v>
      </c>
      <c r="FS246" s="200">
        <f>AG246*AG$2*IF($FC246="V",1,-1)*IF($Q246="Fixo",(CU246-INDEX('Curva Forward'!$C$5:$AN$13,MATCH(CONCATENATE(BD_COMERCIAL!$K246," ",BD_COMERCIAL!$L246),'Curva Forward'!$B$5:$B$13,0),MATCH(FS$4,'Curva Forward'!$C$4:$AN$4,0))),CU246)</f>
        <v>0</v>
      </c>
      <c r="FT246" s="200">
        <f>AH246*AH$2*IF($FC246="V",1,-1)*IF($Q246="Fixo",(CV246-INDEX('Curva Forward'!$C$5:$AN$13,MATCH(CONCATENATE(BD_COMERCIAL!$K246," ",BD_COMERCIAL!$L246),'Curva Forward'!$B$5:$B$13,0),MATCH(FT$4,'Curva Forward'!$C$4:$AN$4,0))),CV246)</f>
        <v>0</v>
      </c>
      <c r="FU246" s="200">
        <f>AI246*AI$2*IF($FC246="V",1,-1)*IF($Q246="Fixo",(CW246-INDEX('Curva Forward'!$C$5:$AN$13,MATCH(CONCATENATE(BD_COMERCIAL!$K246," ",BD_COMERCIAL!$L246),'Curva Forward'!$B$5:$B$13,0),MATCH(FU$4,'Curva Forward'!$C$4:$AN$4,0))),CW246)</f>
        <v>0</v>
      </c>
      <c r="FV246" s="200">
        <f>AJ246*AJ$2*IF($FC246="V",1,-1)*IF($Q246="Fixo",(CX246-INDEX('Curva Forward'!$C$5:$AN$13,MATCH(CONCATENATE(BD_COMERCIAL!$K246," ",BD_COMERCIAL!$L246),'Curva Forward'!$B$5:$B$13,0),MATCH(FV$4,'Curva Forward'!$C$4:$AN$4,0))),CX246)</f>
        <v>0</v>
      </c>
      <c r="FW246" s="200">
        <f>AK246*AK$2*IF($FC246="V",1,-1)*IF($Q246="Fixo",(CY246-INDEX('Curva Forward'!$C$5:$AN$13,MATCH(CONCATENATE(BD_COMERCIAL!$K246," ",BD_COMERCIAL!$L246),'Curva Forward'!$B$5:$B$13,0),MATCH(FW$4,'Curva Forward'!$C$4:$AN$4,0))),CY246)</f>
        <v>0</v>
      </c>
      <c r="FX246" s="200">
        <f>AL246*AL$2*IF($FC246="V",1,-1)*IF($Q246="Fixo",(CZ246-INDEX('Curva Forward'!$C$5:$AN$13,MATCH(CONCATENATE(BD_COMERCIAL!$K246," ",BD_COMERCIAL!$L246),'Curva Forward'!$B$5:$B$13,0),MATCH(FX$4,'Curva Forward'!$C$4:$AN$4,0))),CZ246)</f>
        <v>0</v>
      </c>
      <c r="FY246" s="200">
        <f>AM246*AM$2*IF($FC246="V",1,-1)*IF($Q246="Fixo",(DA246-INDEX('Curva Forward'!$C$5:$AN$13,MATCH(CONCATENATE(BD_COMERCIAL!$K246," ",BD_COMERCIAL!$L246),'Curva Forward'!$B$5:$B$13,0),MATCH(FY$4,'Curva Forward'!$C$4:$AN$4,0))),DA246)</f>
        <v>0</v>
      </c>
      <c r="FZ246" s="200">
        <f>AN246*AN$2*IF($FC246="V",1,-1)*IF($Q246="Fixo",(DB246-INDEX('Curva Forward'!$C$5:$AN$13,MATCH(CONCATENATE(BD_COMERCIAL!$K246," ",BD_COMERCIAL!$L246),'Curva Forward'!$B$5:$B$13,0),MATCH(FZ$4,'Curva Forward'!$C$4:$AN$4,0))),DB246)</f>
        <v>0</v>
      </c>
      <c r="GA246" s="200">
        <f>AO246*AO$2*IF($FC246="V",1,-1)*IF($Q246="Fixo",(DC246-INDEX('Curva Forward'!$C$5:$AN$13,MATCH(CONCATENATE(BD_COMERCIAL!$K246," ",BD_COMERCIAL!$L246),'Curva Forward'!$B$5:$B$13,0),MATCH(GA$4,'Curva Forward'!$C$4:$AN$4,0))),DC246)</f>
        <v>0</v>
      </c>
      <c r="GB246" s="200">
        <f>AP246*AP$2*IF($FC246="V",1,-1)*IF($Q246="Fixo",(DD246-INDEX('Curva Forward'!$C$5:$AN$13,MATCH(CONCATENATE(BD_COMERCIAL!$K246," ",BD_COMERCIAL!$L246),'Curva Forward'!$B$5:$B$13,0),MATCH(GB$4,'Curva Forward'!$C$4:$AN$4,0))),DD246)</f>
        <v>0</v>
      </c>
      <c r="GC246" s="200">
        <f>AQ246*AQ$2*IF($FC246="V",1,-1)*IF($Q246="Fixo",(DE246-INDEX('Curva Forward'!$C$5:$AN$13,MATCH(CONCATENATE(BD_COMERCIAL!$K246," ",BD_COMERCIAL!$L246),'Curva Forward'!$B$5:$B$13,0),MATCH(GC$4,'Curva Forward'!$C$4:$AN$4,0))),DE246)</f>
        <v>0</v>
      </c>
      <c r="GD246" s="200">
        <f>AR246*AR$2*IF($FC246="V",1,-1)*IF($Q246="Fixo",(DF246-INDEX('Curva Forward'!$C$5:$AN$13,MATCH(CONCATENATE(BD_COMERCIAL!$K246," ",BD_COMERCIAL!$L246),'Curva Forward'!$B$5:$B$13,0),MATCH(GD$4,'Curva Forward'!$C$4:$AN$4,0))),DF246)</f>
        <v>0</v>
      </c>
      <c r="GE246" s="200">
        <f>AS246*AS$2*IF($FC246="V",1,-1)*IF($Q246="Fixo",(DG246-INDEX('Curva Forward'!$C$5:$AN$13,MATCH(CONCATENATE(BD_COMERCIAL!$K246," ",BD_COMERCIAL!$L246),'Curva Forward'!$B$5:$B$13,0),MATCH(GE$4,'Curva Forward'!$C$4:$AN$4,0))),DG246)</f>
        <v>0</v>
      </c>
      <c r="GF246" s="200">
        <f>AT246*AT$2*IF($FC246="V",1,-1)*IF($Q246="Fixo",(DH246-INDEX('Curva Forward'!$C$5:$AN$13,MATCH(CONCATENATE(BD_COMERCIAL!$K246," ",BD_COMERCIAL!$L246),'Curva Forward'!$B$5:$B$13,0),MATCH(GF$4,'Curva Forward'!$C$4:$AN$4,0))),DH246)</f>
        <v>0</v>
      </c>
      <c r="GG246" s="200">
        <f>AU246*AU$2*IF($FC246="V",1,-1)*IF($Q246="Fixo",(DI246-INDEX('Curva Forward'!$C$5:$AN$13,MATCH(CONCATENATE(BD_COMERCIAL!$K246," ",BD_COMERCIAL!$L246),'Curva Forward'!$B$5:$B$13,0),MATCH(GG$4,'Curva Forward'!$C$4:$AN$4,0))),DI246)</f>
        <v>0</v>
      </c>
      <c r="GH246" s="200">
        <f>AV246*AV$2*IF($FC246="V",1,-1)*IF($Q246="Fixo",(DJ246-INDEX('Curva Forward'!$C$5:$AN$13,MATCH(CONCATENATE(BD_COMERCIAL!$K246," ",BD_COMERCIAL!$L246),'Curva Forward'!$B$5:$B$13,0),MATCH(GH$4,'Curva Forward'!$C$4:$AN$4,0))),DJ246)</f>
        <v>0</v>
      </c>
      <c r="GI246" s="200">
        <f>AW246*AW$2*IF($FC246="V",1,-1)*IF($Q246="Fixo",(DK246-INDEX('Curva Forward'!$C$5:$AN$13,MATCH(CONCATENATE(BD_COMERCIAL!$K246," ",BD_COMERCIAL!$L246),'Curva Forward'!$B$5:$B$13,0),MATCH(GI$4,'Curva Forward'!$C$4:$AN$4,0))),DK246)</f>
        <v>0</v>
      </c>
      <c r="GJ246" s="200">
        <f>AX246*AX$2*IF($FC246="V",1,-1)*IF($Q246="Fixo",(DL246-INDEX('Curva Forward'!$C$5:$AN$13,MATCH(CONCATENATE(BD_COMERCIAL!$K246," ",BD_COMERCIAL!$L246),'Curva Forward'!$B$5:$B$13,0),MATCH(GJ$4,'Curva Forward'!$C$4:$AN$4,0))),DL246)</f>
        <v>0</v>
      </c>
      <c r="GK246" s="200">
        <f>AY246*AY$2*IF($FC246="V",1,-1)*IF($Q246="Fixo",(DM246-INDEX('Curva Forward'!$C$5:$AN$13,MATCH(CONCATENATE(BD_COMERCIAL!$K246," ",BD_COMERCIAL!$L246),'Curva Forward'!$B$5:$B$13,0),MATCH(GK$4,'Curva Forward'!$C$4:$AN$4,0))),DM246)</f>
        <v>0</v>
      </c>
      <c r="GL246" s="200">
        <f>IF(EZ246="",0,CL246*CL$2*IF($FC246="V",1,-1)*IF($Q246="Fixo",(EZ246-INDEX('Curva Forward'!$C$5:$AN$13,MATCH(CONCATENATE(BD_COMERCIAL!$K246," ",BD_COMERCIAL!$L246),'Curva Forward'!$B$5:$B$13,0),MATCH(GL$4,'Curva Forward'!$C$4:$AN$4,0))),EZ246))</f>
        <v>0</v>
      </c>
      <c r="GM246" s="200">
        <f>IF(FA246="",0,CM246*CM$2*IF($FC246="V",1,-1)*IF($Q246="Fixo",(FA246-INDEX('Curva Forward'!$C$5:$AN$13,MATCH(CONCATENATE(BD_COMERCIAL!$K246," ",BD_COMERCIAL!$L246),'Curva Forward'!$B$5:$B$13,0),MATCH(GM$4,'Curva Forward'!$C$4:$AN$4,0))),FA246))</f>
        <v>0</v>
      </c>
      <c r="GN246" s="200">
        <f>IF(FB246="",0,CN246*CN$2*IF($FC246="V",1,-1)*IF($Q246="Fixo",(FB246-INDEX('Curva Forward'!$C$5:$AN$13,MATCH(CONCATENATE(BD_COMERCIAL!$K246," ",BD_COMERCIAL!$L246),'Curva Forward'!$B$5:$B$13,0),MATCH(GN$4,'Curva Forward'!$C$4:$AN$4,0))),FB246))</f>
        <v>0</v>
      </c>
      <c r="GO246" s="201">
        <f t="shared" ca="1" si="78"/>
        <v>0</v>
      </c>
      <c r="GP246" s="201">
        <f t="shared" ca="1" si="79"/>
        <v>0</v>
      </c>
    </row>
    <row r="247" spans="1:198" s="117" customFormat="1" x14ac:dyDescent="0.25">
      <c r="A247" s="6"/>
      <c r="B247" s="7">
        <v>21684</v>
      </c>
      <c r="C247" s="8">
        <v>44615</v>
      </c>
      <c r="D247" s="9" t="s">
        <v>124</v>
      </c>
      <c r="E247" s="9" t="s">
        <v>125</v>
      </c>
      <c r="F247" s="113">
        <v>3780401000108</v>
      </c>
      <c r="G247" s="10" t="s">
        <v>598</v>
      </c>
      <c r="H247" s="113">
        <v>17155730000164</v>
      </c>
      <c r="I247" s="9" t="s">
        <v>584</v>
      </c>
      <c r="J247" s="166"/>
      <c r="K247" s="10" t="s">
        <v>30</v>
      </c>
      <c r="L247" s="84" t="s">
        <v>22</v>
      </c>
      <c r="M247" s="11">
        <v>44593</v>
      </c>
      <c r="N247" s="12">
        <v>44620</v>
      </c>
      <c r="O247" s="10">
        <v>15</v>
      </c>
      <c r="P247" s="84">
        <v>45</v>
      </c>
      <c r="Q247" s="84" t="s">
        <v>586</v>
      </c>
      <c r="R247" s="10" t="s">
        <v>129</v>
      </c>
      <c r="S247" s="14" t="s">
        <v>135</v>
      </c>
      <c r="T247" s="11"/>
      <c r="U247" s="12"/>
      <c r="V247" s="257" t="str">
        <f ca="1">IF(U247="","",
IF(U247="NA","",
IFERROR(VLOOKUP(EOMONTH(M247,-2)+1,IPCA!$A:$B,2,0),
VLOOKUP(EOMONTH(TODAY(),-2)+1,IPCA!$A:$B,2,0))/
VLOOKUP(EOMONTH(U247,-2)+1,IPCA!$A:$B,2,0)*
P247))</f>
        <v/>
      </c>
      <c r="W247" s="84"/>
      <c r="X247" s="13"/>
      <c r="Y247" s="166" t="s">
        <v>785</v>
      </c>
      <c r="Z247" s="107" t="s">
        <v>136</v>
      </c>
      <c r="AA247" s="108">
        <v>44705</v>
      </c>
      <c r="AB247" s="15"/>
      <c r="AC247">
        <v>15</v>
      </c>
      <c r="AD247"/>
      <c r="AE247"/>
      <c r="AF247"/>
      <c r="AG247"/>
      <c r="AH247"/>
      <c r="AI247"/>
      <c r="AJ247"/>
      <c r="AK247"/>
      <c r="AL247"/>
      <c r="AM247" s="6"/>
      <c r="AN247" s="15"/>
      <c r="AO247"/>
      <c r="AP247"/>
      <c r="AQ247"/>
      <c r="AR247"/>
      <c r="AS247"/>
      <c r="AT247"/>
      <c r="AU247"/>
      <c r="AV247"/>
      <c r="AW247"/>
      <c r="AX247"/>
      <c r="AY247" s="6"/>
      <c r="AZ247" s="15"/>
      <c r="BA247"/>
      <c r="BB247"/>
      <c r="BC247"/>
      <c r="BD247"/>
      <c r="BE247"/>
      <c r="BF247"/>
      <c r="BG247"/>
      <c r="BH247"/>
      <c r="BI247"/>
      <c r="BJ247"/>
      <c r="BK247" s="6"/>
      <c r="BL247" s="15"/>
      <c r="BM247"/>
      <c r="BN247"/>
      <c r="BO247"/>
      <c r="BP247"/>
      <c r="BQ247"/>
      <c r="BR247"/>
      <c r="BS247"/>
      <c r="BT247"/>
      <c r="BU247"/>
      <c r="BV247"/>
      <c r="BW247" s="6"/>
      <c r="BX247" s="15"/>
      <c r="BY247"/>
      <c r="BZ247"/>
      <c r="CA247"/>
      <c r="CB247"/>
      <c r="CC247"/>
      <c r="CD247"/>
      <c r="CE247"/>
      <c r="CF247"/>
      <c r="CG247"/>
      <c r="CH247"/>
      <c r="CI247" s="6"/>
      <c r="CJ247" s="16">
        <f t="shared" si="63"/>
        <v>1.1506849315068493</v>
      </c>
      <c r="CK247" s="16" t="str">
        <f t="shared" si="64"/>
        <v/>
      </c>
      <c r="CL247" s="16" t="str">
        <f t="shared" si="65"/>
        <v/>
      </c>
      <c r="CM247" s="16" t="str">
        <f t="shared" si="66"/>
        <v/>
      </c>
      <c r="CN247" s="16" t="str">
        <f t="shared" si="67"/>
        <v/>
      </c>
      <c r="CO247" s="18"/>
      <c r="CP247" s="15"/>
      <c r="CQ247">
        <v>45</v>
      </c>
      <c r="CR247"/>
      <c r="CS247"/>
      <c r="CT247"/>
      <c r="CU247"/>
      <c r="CV247"/>
      <c r="CW247"/>
      <c r="CX247"/>
      <c r="CY247"/>
      <c r="CZ247"/>
      <c r="DA247" s="6"/>
      <c r="DB247" s="15"/>
      <c r="DC247"/>
      <c r="DD247"/>
      <c r="DE247"/>
      <c r="DF247"/>
      <c r="DG247"/>
      <c r="DH247"/>
      <c r="DI247"/>
      <c r="DJ247"/>
      <c r="DK247"/>
      <c r="DL247"/>
      <c r="DM247" s="6"/>
      <c r="DN247" s="15"/>
      <c r="DO247"/>
      <c r="DP247"/>
      <c r="DQ247"/>
      <c r="DR247"/>
      <c r="DS247"/>
      <c r="DT247"/>
      <c r="DU247"/>
      <c r="DV247"/>
      <c r="DW247"/>
      <c r="DX247"/>
      <c r="DY247" s="6"/>
      <c r="DZ247" s="15"/>
      <c r="EA247"/>
      <c r="EB247"/>
      <c r="EC247"/>
      <c r="ED247"/>
      <c r="EE247"/>
      <c r="EF247"/>
      <c r="EG247"/>
      <c r="EH247"/>
      <c r="EI247"/>
      <c r="EJ247"/>
      <c r="EK247" s="6"/>
      <c r="EL247" s="15"/>
      <c r="EM247"/>
      <c r="EN247"/>
      <c r="EO247"/>
      <c r="EP247"/>
      <c r="EQ247"/>
      <c r="ER247"/>
      <c r="ES247"/>
      <c r="ET247"/>
      <c r="EU247"/>
      <c r="EV247"/>
      <c r="EW247" s="6"/>
      <c r="EX247" s="16">
        <f t="shared" si="68"/>
        <v>3.452054794520548</v>
      </c>
      <c r="EY247" s="16" t="str">
        <f t="shared" si="69"/>
        <v/>
      </c>
      <c r="EZ247" s="16" t="str">
        <f t="shared" si="70"/>
        <v/>
      </c>
      <c r="FA247" s="16" t="str">
        <f t="shared" si="71"/>
        <v/>
      </c>
      <c r="FB247" s="160" t="str">
        <f t="shared" si="72"/>
        <v/>
      </c>
      <c r="FC247" t="s">
        <v>204</v>
      </c>
      <c r="FD247" s="20" t="s">
        <v>584</v>
      </c>
      <c r="FF247" s="209" t="s">
        <v>206</v>
      </c>
      <c r="FH247" s="284">
        <f t="shared" ca="1" si="73"/>
        <v>0</v>
      </c>
      <c r="FI247" s="208">
        <f t="shared" si="74"/>
        <v>0.9</v>
      </c>
      <c r="FJ247"/>
      <c r="FK247" t="str">
        <f t="shared" si="75"/>
        <v>CEMIG H</v>
      </c>
      <c r="FL247" s="201">
        <f t="shared" ca="1" si="76"/>
        <v>453600</v>
      </c>
      <c r="FM247" s="201">
        <f t="shared" ca="1" si="77"/>
        <v>0</v>
      </c>
      <c r="FN247" s="200">
        <f>AB247*AB$2*IF($FC247="V",1,-1)*IF($Q247="Fixo",(CP247-INDEX('Curva Forward'!$C$5:$AN$13,MATCH(CONCATENATE(BD_COMERCIAL!$K247," ",BD_COMERCIAL!$L247),'Curva Forward'!$B$5:$B$13,0),MATCH(FN$4,'Curva Forward'!$C$4:$AN$4,0))),CP247)</f>
        <v>0</v>
      </c>
      <c r="FO247" s="200">
        <f>AC247*AC$2*IF($FC247="V",1,-1)*IF($Q247="Fixo",(CQ247-INDEX('Curva Forward'!$C$5:$AN$13,MATCH(CONCATENATE(BD_COMERCIAL!$K247," ",BD_COMERCIAL!$L247),'Curva Forward'!$B$5:$B$13,0),MATCH(FO$4,'Curva Forward'!$C$4:$AN$4,0))),CQ247)</f>
        <v>453600</v>
      </c>
      <c r="FP247" s="200">
        <f>AD247*AD$2*IF($FC247="V",1,-1)*IF($Q247="Fixo",(CR247-INDEX('Curva Forward'!$C$5:$AN$13,MATCH(CONCATENATE(BD_COMERCIAL!$K247," ",BD_COMERCIAL!$L247),'Curva Forward'!$B$5:$B$13,0),MATCH(FP$4,'Curva Forward'!$C$4:$AN$4,0))),CR247)</f>
        <v>0</v>
      </c>
      <c r="FQ247" s="200">
        <f>AE247*AE$2*IF($FC247="V",1,-1)*IF($Q247="Fixo",(CS247-INDEX('Curva Forward'!$C$5:$AN$13,MATCH(CONCATENATE(BD_COMERCIAL!$K247," ",BD_COMERCIAL!$L247),'Curva Forward'!$B$5:$B$13,0),MATCH(FQ$4,'Curva Forward'!$C$4:$AN$4,0))),CS247)</f>
        <v>0</v>
      </c>
      <c r="FR247" s="200">
        <f>AF247*AF$2*IF($FC247="V",1,-1)*IF($Q247="Fixo",(CT247-INDEX('Curva Forward'!$C$5:$AN$13,MATCH(CONCATENATE(BD_COMERCIAL!$K247," ",BD_COMERCIAL!$L247),'Curva Forward'!$B$5:$B$13,0),MATCH(FR$4,'Curva Forward'!$C$4:$AN$4,0))),CT247)</f>
        <v>0</v>
      </c>
      <c r="FS247" s="200">
        <f>AG247*AG$2*IF($FC247="V",1,-1)*IF($Q247="Fixo",(CU247-INDEX('Curva Forward'!$C$5:$AN$13,MATCH(CONCATENATE(BD_COMERCIAL!$K247," ",BD_COMERCIAL!$L247),'Curva Forward'!$B$5:$B$13,0),MATCH(FS$4,'Curva Forward'!$C$4:$AN$4,0))),CU247)</f>
        <v>0</v>
      </c>
      <c r="FT247" s="200">
        <f>AH247*AH$2*IF($FC247="V",1,-1)*IF($Q247="Fixo",(CV247-INDEX('Curva Forward'!$C$5:$AN$13,MATCH(CONCATENATE(BD_COMERCIAL!$K247," ",BD_COMERCIAL!$L247),'Curva Forward'!$B$5:$B$13,0),MATCH(FT$4,'Curva Forward'!$C$4:$AN$4,0))),CV247)</f>
        <v>0</v>
      </c>
      <c r="FU247" s="200">
        <f>AI247*AI$2*IF($FC247="V",1,-1)*IF($Q247="Fixo",(CW247-INDEX('Curva Forward'!$C$5:$AN$13,MATCH(CONCATENATE(BD_COMERCIAL!$K247," ",BD_COMERCIAL!$L247),'Curva Forward'!$B$5:$B$13,0),MATCH(FU$4,'Curva Forward'!$C$4:$AN$4,0))),CW247)</f>
        <v>0</v>
      </c>
      <c r="FV247" s="200">
        <f>AJ247*AJ$2*IF($FC247="V",1,-1)*IF($Q247="Fixo",(CX247-INDEX('Curva Forward'!$C$5:$AN$13,MATCH(CONCATENATE(BD_COMERCIAL!$K247," ",BD_COMERCIAL!$L247),'Curva Forward'!$B$5:$B$13,0),MATCH(FV$4,'Curva Forward'!$C$4:$AN$4,0))),CX247)</f>
        <v>0</v>
      </c>
      <c r="FW247" s="200">
        <f>AK247*AK$2*IF($FC247="V",1,-1)*IF($Q247="Fixo",(CY247-INDEX('Curva Forward'!$C$5:$AN$13,MATCH(CONCATENATE(BD_COMERCIAL!$K247," ",BD_COMERCIAL!$L247),'Curva Forward'!$B$5:$B$13,0),MATCH(FW$4,'Curva Forward'!$C$4:$AN$4,0))),CY247)</f>
        <v>0</v>
      </c>
      <c r="FX247" s="200">
        <f>AL247*AL$2*IF($FC247="V",1,-1)*IF($Q247="Fixo",(CZ247-INDEX('Curva Forward'!$C$5:$AN$13,MATCH(CONCATENATE(BD_COMERCIAL!$K247," ",BD_COMERCIAL!$L247),'Curva Forward'!$B$5:$B$13,0),MATCH(FX$4,'Curva Forward'!$C$4:$AN$4,0))),CZ247)</f>
        <v>0</v>
      </c>
      <c r="FY247" s="200">
        <f>AM247*AM$2*IF($FC247="V",1,-1)*IF($Q247="Fixo",(DA247-INDEX('Curva Forward'!$C$5:$AN$13,MATCH(CONCATENATE(BD_COMERCIAL!$K247," ",BD_COMERCIAL!$L247),'Curva Forward'!$B$5:$B$13,0),MATCH(FY$4,'Curva Forward'!$C$4:$AN$4,0))),DA247)</f>
        <v>0</v>
      </c>
      <c r="FZ247" s="200">
        <f>AN247*AN$2*IF($FC247="V",1,-1)*IF($Q247="Fixo",(DB247-INDEX('Curva Forward'!$C$5:$AN$13,MATCH(CONCATENATE(BD_COMERCIAL!$K247," ",BD_COMERCIAL!$L247),'Curva Forward'!$B$5:$B$13,0),MATCH(FZ$4,'Curva Forward'!$C$4:$AN$4,0))),DB247)</f>
        <v>0</v>
      </c>
      <c r="GA247" s="200">
        <f>AO247*AO$2*IF($FC247="V",1,-1)*IF($Q247="Fixo",(DC247-INDEX('Curva Forward'!$C$5:$AN$13,MATCH(CONCATENATE(BD_COMERCIAL!$K247," ",BD_COMERCIAL!$L247),'Curva Forward'!$B$5:$B$13,0),MATCH(GA$4,'Curva Forward'!$C$4:$AN$4,0))),DC247)</f>
        <v>0</v>
      </c>
      <c r="GB247" s="200">
        <f>AP247*AP$2*IF($FC247="V",1,-1)*IF($Q247="Fixo",(DD247-INDEX('Curva Forward'!$C$5:$AN$13,MATCH(CONCATENATE(BD_COMERCIAL!$K247," ",BD_COMERCIAL!$L247),'Curva Forward'!$B$5:$B$13,0),MATCH(GB$4,'Curva Forward'!$C$4:$AN$4,0))),DD247)</f>
        <v>0</v>
      </c>
      <c r="GC247" s="200">
        <f>AQ247*AQ$2*IF($FC247="V",1,-1)*IF($Q247="Fixo",(DE247-INDEX('Curva Forward'!$C$5:$AN$13,MATCH(CONCATENATE(BD_COMERCIAL!$K247," ",BD_COMERCIAL!$L247),'Curva Forward'!$B$5:$B$13,0),MATCH(GC$4,'Curva Forward'!$C$4:$AN$4,0))),DE247)</f>
        <v>0</v>
      </c>
      <c r="GD247" s="200">
        <f>AR247*AR$2*IF($FC247="V",1,-1)*IF($Q247="Fixo",(DF247-INDEX('Curva Forward'!$C$5:$AN$13,MATCH(CONCATENATE(BD_COMERCIAL!$K247," ",BD_COMERCIAL!$L247),'Curva Forward'!$B$5:$B$13,0),MATCH(GD$4,'Curva Forward'!$C$4:$AN$4,0))),DF247)</f>
        <v>0</v>
      </c>
      <c r="GE247" s="200">
        <f>AS247*AS$2*IF($FC247="V",1,-1)*IF($Q247="Fixo",(DG247-INDEX('Curva Forward'!$C$5:$AN$13,MATCH(CONCATENATE(BD_COMERCIAL!$K247," ",BD_COMERCIAL!$L247),'Curva Forward'!$B$5:$B$13,0),MATCH(GE$4,'Curva Forward'!$C$4:$AN$4,0))),DG247)</f>
        <v>0</v>
      </c>
      <c r="GF247" s="200">
        <f>AT247*AT$2*IF($FC247="V",1,-1)*IF($Q247="Fixo",(DH247-INDEX('Curva Forward'!$C$5:$AN$13,MATCH(CONCATENATE(BD_COMERCIAL!$K247," ",BD_COMERCIAL!$L247),'Curva Forward'!$B$5:$B$13,0),MATCH(GF$4,'Curva Forward'!$C$4:$AN$4,0))),DH247)</f>
        <v>0</v>
      </c>
      <c r="GG247" s="200">
        <f>AU247*AU$2*IF($FC247="V",1,-1)*IF($Q247="Fixo",(DI247-INDEX('Curva Forward'!$C$5:$AN$13,MATCH(CONCATENATE(BD_COMERCIAL!$K247," ",BD_COMERCIAL!$L247),'Curva Forward'!$B$5:$B$13,0),MATCH(GG$4,'Curva Forward'!$C$4:$AN$4,0))),DI247)</f>
        <v>0</v>
      </c>
      <c r="GH247" s="200">
        <f>AV247*AV$2*IF($FC247="V",1,-1)*IF($Q247="Fixo",(DJ247-INDEX('Curva Forward'!$C$5:$AN$13,MATCH(CONCATENATE(BD_COMERCIAL!$K247," ",BD_COMERCIAL!$L247),'Curva Forward'!$B$5:$B$13,0),MATCH(GH$4,'Curva Forward'!$C$4:$AN$4,0))),DJ247)</f>
        <v>0</v>
      </c>
      <c r="GI247" s="200">
        <f>AW247*AW$2*IF($FC247="V",1,-1)*IF($Q247="Fixo",(DK247-INDEX('Curva Forward'!$C$5:$AN$13,MATCH(CONCATENATE(BD_COMERCIAL!$K247," ",BD_COMERCIAL!$L247),'Curva Forward'!$B$5:$B$13,0),MATCH(GI$4,'Curva Forward'!$C$4:$AN$4,0))),DK247)</f>
        <v>0</v>
      </c>
      <c r="GJ247" s="200">
        <f>AX247*AX$2*IF($FC247="V",1,-1)*IF($Q247="Fixo",(DL247-INDEX('Curva Forward'!$C$5:$AN$13,MATCH(CONCATENATE(BD_COMERCIAL!$K247," ",BD_COMERCIAL!$L247),'Curva Forward'!$B$5:$B$13,0),MATCH(GJ$4,'Curva Forward'!$C$4:$AN$4,0))),DL247)</f>
        <v>0</v>
      </c>
      <c r="GK247" s="200">
        <f>AY247*AY$2*IF($FC247="V",1,-1)*IF($Q247="Fixo",(DM247-INDEX('Curva Forward'!$C$5:$AN$13,MATCH(CONCATENATE(BD_COMERCIAL!$K247," ",BD_COMERCIAL!$L247),'Curva Forward'!$B$5:$B$13,0),MATCH(GK$4,'Curva Forward'!$C$4:$AN$4,0))),DM247)</f>
        <v>0</v>
      </c>
      <c r="GL247" s="200">
        <f>IF(EZ247="",0,CL247*CL$2*IF($FC247="V",1,-1)*IF($Q247="Fixo",(EZ247-INDEX('Curva Forward'!$C$5:$AN$13,MATCH(CONCATENATE(BD_COMERCIAL!$K247," ",BD_COMERCIAL!$L247),'Curva Forward'!$B$5:$B$13,0),MATCH(GL$4,'Curva Forward'!$C$4:$AN$4,0))),EZ247))</f>
        <v>0</v>
      </c>
      <c r="GM247" s="200">
        <f>IF(FA247="",0,CM247*CM$2*IF($FC247="V",1,-1)*IF($Q247="Fixo",(FA247-INDEX('Curva Forward'!$C$5:$AN$13,MATCH(CONCATENATE(BD_COMERCIAL!$K247," ",BD_COMERCIAL!$L247),'Curva Forward'!$B$5:$B$13,0),MATCH(GM$4,'Curva Forward'!$C$4:$AN$4,0))),FA247))</f>
        <v>0</v>
      </c>
      <c r="GN247" s="200">
        <f>IF(FB247="",0,CN247*CN$2*IF($FC247="V",1,-1)*IF($Q247="Fixo",(FB247-INDEX('Curva Forward'!$C$5:$AN$13,MATCH(CONCATENATE(BD_COMERCIAL!$K247," ",BD_COMERCIAL!$L247),'Curva Forward'!$B$5:$B$13,0),MATCH(GN$4,'Curva Forward'!$C$4:$AN$4,0))),FB247))</f>
        <v>0</v>
      </c>
      <c r="GO247" s="201">
        <f t="shared" ca="1" si="78"/>
        <v>0</v>
      </c>
      <c r="GP247" s="201">
        <f t="shared" ca="1" si="79"/>
        <v>0</v>
      </c>
    </row>
    <row r="248" spans="1:198" s="117" customFormat="1" x14ac:dyDescent="0.25">
      <c r="A248" s="6"/>
      <c r="B248" s="7">
        <v>21620</v>
      </c>
      <c r="C248" s="8">
        <v>44616</v>
      </c>
      <c r="D248" s="9" t="s">
        <v>124</v>
      </c>
      <c r="E248" s="9" t="s">
        <v>125</v>
      </c>
      <c r="F248" s="113">
        <v>3780401000108</v>
      </c>
      <c r="G248" s="10" t="s">
        <v>218</v>
      </c>
      <c r="H248" s="113">
        <v>6981176000158</v>
      </c>
      <c r="I248" s="9" t="s">
        <v>584</v>
      </c>
      <c r="J248" s="166"/>
      <c r="K248" s="10" t="s">
        <v>30</v>
      </c>
      <c r="L248" s="84" t="s">
        <v>22</v>
      </c>
      <c r="M248" s="11">
        <v>44593</v>
      </c>
      <c r="N248" s="12">
        <v>44620</v>
      </c>
      <c r="O248" s="10">
        <v>23</v>
      </c>
      <c r="P248" s="84">
        <v>45</v>
      </c>
      <c r="Q248" s="84" t="s">
        <v>586</v>
      </c>
      <c r="R248" s="10" t="s">
        <v>129</v>
      </c>
      <c r="S248" s="14" t="s">
        <v>135</v>
      </c>
      <c r="T248" s="11"/>
      <c r="U248" s="12"/>
      <c r="V248" s="257" t="str">
        <f ca="1">IF(U248="","",
IF(U248="NA","",
IFERROR(VLOOKUP(EOMONTH(M248,-2)+1,IPCA!$A:$B,2,0),
VLOOKUP(EOMONTH(TODAY(),-2)+1,IPCA!$A:$B,2,0))/
VLOOKUP(EOMONTH(U248,-2)+1,IPCA!$A:$B,2,0)*
P248))</f>
        <v/>
      </c>
      <c r="W248" s="84"/>
      <c r="X248" s="13"/>
      <c r="Y248" s="166" t="s">
        <v>786</v>
      </c>
      <c r="Z248" s="107" t="s">
        <v>136</v>
      </c>
      <c r="AA248" s="108">
        <v>44705</v>
      </c>
      <c r="AB248" s="15"/>
      <c r="AC248">
        <v>23</v>
      </c>
      <c r="AD248"/>
      <c r="AE248"/>
      <c r="AF248"/>
      <c r="AG248"/>
      <c r="AH248"/>
      <c r="AI248"/>
      <c r="AJ248"/>
      <c r="AK248"/>
      <c r="AL248"/>
      <c r="AM248" s="6"/>
      <c r="AN248" s="15"/>
      <c r="AO248"/>
      <c r="AP248"/>
      <c r="AQ248"/>
      <c r="AR248"/>
      <c r="AS248"/>
      <c r="AT248"/>
      <c r="AU248"/>
      <c r="AV248"/>
      <c r="AW248"/>
      <c r="AX248"/>
      <c r="AY248" s="6"/>
      <c r="AZ248" s="15"/>
      <c r="BA248"/>
      <c r="BB248"/>
      <c r="BC248"/>
      <c r="BD248"/>
      <c r="BE248"/>
      <c r="BF248"/>
      <c r="BG248"/>
      <c r="BH248"/>
      <c r="BI248"/>
      <c r="BJ248"/>
      <c r="BK248" s="6"/>
      <c r="BL248" s="15"/>
      <c r="BM248"/>
      <c r="BN248"/>
      <c r="BO248"/>
      <c r="BP248"/>
      <c r="BQ248"/>
      <c r="BR248"/>
      <c r="BS248"/>
      <c r="BT248"/>
      <c r="BU248"/>
      <c r="BV248"/>
      <c r="BW248" s="6"/>
      <c r="BX248" s="15"/>
      <c r="BY248"/>
      <c r="BZ248"/>
      <c r="CA248"/>
      <c r="CB248"/>
      <c r="CC248"/>
      <c r="CD248"/>
      <c r="CE248"/>
      <c r="CF248"/>
      <c r="CG248"/>
      <c r="CH248"/>
      <c r="CI248" s="6"/>
      <c r="CJ248" s="16">
        <f t="shared" si="63"/>
        <v>1.7643835616438357</v>
      </c>
      <c r="CK248" s="16" t="str">
        <f t="shared" si="64"/>
        <v/>
      </c>
      <c r="CL248" s="16" t="str">
        <f t="shared" si="65"/>
        <v/>
      </c>
      <c r="CM248" s="16" t="str">
        <f t="shared" si="66"/>
        <v/>
      </c>
      <c r="CN248" s="16" t="str">
        <f t="shared" si="67"/>
        <v/>
      </c>
      <c r="CO248" s="18"/>
      <c r="CP248" s="15"/>
      <c r="CQ248">
        <v>45</v>
      </c>
      <c r="CR248"/>
      <c r="CS248"/>
      <c r="CT248"/>
      <c r="CU248"/>
      <c r="CV248"/>
      <c r="CW248"/>
      <c r="CX248"/>
      <c r="CY248"/>
      <c r="CZ248"/>
      <c r="DA248" s="6"/>
      <c r="DB248" s="15"/>
      <c r="DC248"/>
      <c r="DD248"/>
      <c r="DE248"/>
      <c r="DF248"/>
      <c r="DG248"/>
      <c r="DH248"/>
      <c r="DI248"/>
      <c r="DJ248"/>
      <c r="DK248"/>
      <c r="DL248"/>
      <c r="DM248" s="6"/>
      <c r="DN248" s="15"/>
      <c r="DO248"/>
      <c r="DP248"/>
      <c r="DQ248"/>
      <c r="DR248"/>
      <c r="DS248"/>
      <c r="DT248"/>
      <c r="DU248"/>
      <c r="DV248"/>
      <c r="DW248"/>
      <c r="DX248"/>
      <c r="DY248" s="6"/>
      <c r="DZ248" s="15"/>
      <c r="EA248"/>
      <c r="EB248"/>
      <c r="EC248"/>
      <c r="ED248"/>
      <c r="EE248"/>
      <c r="EF248"/>
      <c r="EG248"/>
      <c r="EH248"/>
      <c r="EI248"/>
      <c r="EJ248"/>
      <c r="EK248" s="6"/>
      <c r="EL248" s="15"/>
      <c r="EM248"/>
      <c r="EN248"/>
      <c r="EO248"/>
      <c r="EP248"/>
      <c r="EQ248"/>
      <c r="ER248"/>
      <c r="ES248"/>
      <c r="ET248"/>
      <c r="EU248"/>
      <c r="EV248"/>
      <c r="EW248" s="6"/>
      <c r="EX248" s="16">
        <f t="shared" si="68"/>
        <v>3.452054794520548</v>
      </c>
      <c r="EY248" s="16" t="str">
        <f t="shared" si="69"/>
        <v/>
      </c>
      <c r="EZ248" s="16" t="str">
        <f t="shared" si="70"/>
        <v/>
      </c>
      <c r="FA248" s="16" t="str">
        <f t="shared" si="71"/>
        <v/>
      </c>
      <c r="FB248" s="160" t="str">
        <f t="shared" si="72"/>
        <v/>
      </c>
      <c r="FC248" t="s">
        <v>204</v>
      </c>
      <c r="FD248" s="20" t="s">
        <v>584</v>
      </c>
      <c r="FF248" s="209" t="s">
        <v>206</v>
      </c>
      <c r="FH248" s="284">
        <f t="shared" ca="1" si="73"/>
        <v>0</v>
      </c>
      <c r="FI248" s="208">
        <f t="shared" si="74"/>
        <v>0.9</v>
      </c>
      <c r="FJ248"/>
      <c r="FK248" t="str">
        <f t="shared" si="75"/>
        <v>CEMIG GERACAO E TRANSMISSAO S.A</v>
      </c>
      <c r="FL248" s="201">
        <f t="shared" ca="1" si="76"/>
        <v>695520</v>
      </c>
      <c r="FM248" s="201">
        <f t="shared" ca="1" si="77"/>
        <v>0</v>
      </c>
      <c r="FN248" s="200">
        <f>AB248*AB$2*IF($FC248="V",1,-1)*IF($Q248="Fixo",(CP248-INDEX('Curva Forward'!$C$5:$AN$13,MATCH(CONCATENATE(BD_COMERCIAL!$K248," ",BD_COMERCIAL!$L248),'Curva Forward'!$B$5:$B$13,0),MATCH(FN$4,'Curva Forward'!$C$4:$AN$4,0))),CP248)</f>
        <v>0</v>
      </c>
      <c r="FO248" s="200">
        <f>AC248*AC$2*IF($FC248="V",1,-1)*IF($Q248="Fixo",(CQ248-INDEX('Curva Forward'!$C$5:$AN$13,MATCH(CONCATENATE(BD_COMERCIAL!$K248," ",BD_COMERCIAL!$L248),'Curva Forward'!$B$5:$B$13,0),MATCH(FO$4,'Curva Forward'!$C$4:$AN$4,0))),CQ248)</f>
        <v>695520</v>
      </c>
      <c r="FP248" s="200">
        <f>AD248*AD$2*IF($FC248="V",1,-1)*IF($Q248="Fixo",(CR248-INDEX('Curva Forward'!$C$5:$AN$13,MATCH(CONCATENATE(BD_COMERCIAL!$K248," ",BD_COMERCIAL!$L248),'Curva Forward'!$B$5:$B$13,0),MATCH(FP$4,'Curva Forward'!$C$4:$AN$4,0))),CR248)</f>
        <v>0</v>
      </c>
      <c r="FQ248" s="200">
        <f>AE248*AE$2*IF($FC248="V",1,-1)*IF($Q248="Fixo",(CS248-INDEX('Curva Forward'!$C$5:$AN$13,MATCH(CONCATENATE(BD_COMERCIAL!$K248," ",BD_COMERCIAL!$L248),'Curva Forward'!$B$5:$B$13,0),MATCH(FQ$4,'Curva Forward'!$C$4:$AN$4,0))),CS248)</f>
        <v>0</v>
      </c>
      <c r="FR248" s="200">
        <f>AF248*AF$2*IF($FC248="V",1,-1)*IF($Q248="Fixo",(CT248-INDEX('Curva Forward'!$C$5:$AN$13,MATCH(CONCATENATE(BD_COMERCIAL!$K248," ",BD_COMERCIAL!$L248),'Curva Forward'!$B$5:$B$13,0),MATCH(FR$4,'Curva Forward'!$C$4:$AN$4,0))),CT248)</f>
        <v>0</v>
      </c>
      <c r="FS248" s="200">
        <f>AG248*AG$2*IF($FC248="V",1,-1)*IF($Q248="Fixo",(CU248-INDEX('Curva Forward'!$C$5:$AN$13,MATCH(CONCATENATE(BD_COMERCIAL!$K248," ",BD_COMERCIAL!$L248),'Curva Forward'!$B$5:$B$13,0),MATCH(FS$4,'Curva Forward'!$C$4:$AN$4,0))),CU248)</f>
        <v>0</v>
      </c>
      <c r="FT248" s="200">
        <f>AH248*AH$2*IF($FC248="V",1,-1)*IF($Q248="Fixo",(CV248-INDEX('Curva Forward'!$C$5:$AN$13,MATCH(CONCATENATE(BD_COMERCIAL!$K248," ",BD_COMERCIAL!$L248),'Curva Forward'!$B$5:$B$13,0),MATCH(FT$4,'Curva Forward'!$C$4:$AN$4,0))),CV248)</f>
        <v>0</v>
      </c>
      <c r="FU248" s="200">
        <f>AI248*AI$2*IF($FC248="V",1,-1)*IF($Q248="Fixo",(CW248-INDEX('Curva Forward'!$C$5:$AN$13,MATCH(CONCATENATE(BD_COMERCIAL!$K248," ",BD_COMERCIAL!$L248),'Curva Forward'!$B$5:$B$13,0),MATCH(FU$4,'Curva Forward'!$C$4:$AN$4,0))),CW248)</f>
        <v>0</v>
      </c>
      <c r="FV248" s="200">
        <f>AJ248*AJ$2*IF($FC248="V",1,-1)*IF($Q248="Fixo",(CX248-INDEX('Curva Forward'!$C$5:$AN$13,MATCH(CONCATENATE(BD_COMERCIAL!$K248," ",BD_COMERCIAL!$L248),'Curva Forward'!$B$5:$B$13,0),MATCH(FV$4,'Curva Forward'!$C$4:$AN$4,0))),CX248)</f>
        <v>0</v>
      </c>
      <c r="FW248" s="200">
        <f>AK248*AK$2*IF($FC248="V",1,-1)*IF($Q248="Fixo",(CY248-INDEX('Curva Forward'!$C$5:$AN$13,MATCH(CONCATENATE(BD_COMERCIAL!$K248," ",BD_COMERCIAL!$L248),'Curva Forward'!$B$5:$B$13,0),MATCH(FW$4,'Curva Forward'!$C$4:$AN$4,0))),CY248)</f>
        <v>0</v>
      </c>
      <c r="FX248" s="200">
        <f>AL248*AL$2*IF($FC248="V",1,-1)*IF($Q248="Fixo",(CZ248-INDEX('Curva Forward'!$C$5:$AN$13,MATCH(CONCATENATE(BD_COMERCIAL!$K248," ",BD_COMERCIAL!$L248),'Curva Forward'!$B$5:$B$13,0),MATCH(FX$4,'Curva Forward'!$C$4:$AN$4,0))),CZ248)</f>
        <v>0</v>
      </c>
      <c r="FY248" s="200">
        <f>AM248*AM$2*IF($FC248="V",1,-1)*IF($Q248="Fixo",(DA248-INDEX('Curva Forward'!$C$5:$AN$13,MATCH(CONCATENATE(BD_COMERCIAL!$K248," ",BD_COMERCIAL!$L248),'Curva Forward'!$B$5:$B$13,0),MATCH(FY$4,'Curva Forward'!$C$4:$AN$4,0))),DA248)</f>
        <v>0</v>
      </c>
      <c r="FZ248" s="200">
        <f>AN248*AN$2*IF($FC248="V",1,-1)*IF($Q248="Fixo",(DB248-INDEX('Curva Forward'!$C$5:$AN$13,MATCH(CONCATENATE(BD_COMERCIAL!$K248," ",BD_COMERCIAL!$L248),'Curva Forward'!$B$5:$B$13,0),MATCH(FZ$4,'Curva Forward'!$C$4:$AN$4,0))),DB248)</f>
        <v>0</v>
      </c>
      <c r="GA248" s="200">
        <f>AO248*AO$2*IF($FC248="V",1,-1)*IF($Q248="Fixo",(DC248-INDEX('Curva Forward'!$C$5:$AN$13,MATCH(CONCATENATE(BD_COMERCIAL!$K248," ",BD_COMERCIAL!$L248),'Curva Forward'!$B$5:$B$13,0),MATCH(GA$4,'Curva Forward'!$C$4:$AN$4,0))),DC248)</f>
        <v>0</v>
      </c>
      <c r="GB248" s="200">
        <f>AP248*AP$2*IF($FC248="V",1,-1)*IF($Q248="Fixo",(DD248-INDEX('Curva Forward'!$C$5:$AN$13,MATCH(CONCATENATE(BD_COMERCIAL!$K248," ",BD_COMERCIAL!$L248),'Curva Forward'!$B$5:$B$13,0),MATCH(GB$4,'Curva Forward'!$C$4:$AN$4,0))),DD248)</f>
        <v>0</v>
      </c>
      <c r="GC248" s="200">
        <f>AQ248*AQ$2*IF($FC248="V",1,-1)*IF($Q248="Fixo",(DE248-INDEX('Curva Forward'!$C$5:$AN$13,MATCH(CONCATENATE(BD_COMERCIAL!$K248," ",BD_COMERCIAL!$L248),'Curva Forward'!$B$5:$B$13,0),MATCH(GC$4,'Curva Forward'!$C$4:$AN$4,0))),DE248)</f>
        <v>0</v>
      </c>
      <c r="GD248" s="200">
        <f>AR248*AR$2*IF($FC248="V",1,-1)*IF($Q248="Fixo",(DF248-INDEX('Curva Forward'!$C$5:$AN$13,MATCH(CONCATENATE(BD_COMERCIAL!$K248," ",BD_COMERCIAL!$L248),'Curva Forward'!$B$5:$B$13,0),MATCH(GD$4,'Curva Forward'!$C$4:$AN$4,0))),DF248)</f>
        <v>0</v>
      </c>
      <c r="GE248" s="200">
        <f>AS248*AS$2*IF($FC248="V",1,-1)*IF($Q248="Fixo",(DG248-INDEX('Curva Forward'!$C$5:$AN$13,MATCH(CONCATENATE(BD_COMERCIAL!$K248," ",BD_COMERCIAL!$L248),'Curva Forward'!$B$5:$B$13,0),MATCH(GE$4,'Curva Forward'!$C$4:$AN$4,0))),DG248)</f>
        <v>0</v>
      </c>
      <c r="GF248" s="200">
        <f>AT248*AT$2*IF($FC248="V",1,-1)*IF($Q248="Fixo",(DH248-INDEX('Curva Forward'!$C$5:$AN$13,MATCH(CONCATENATE(BD_COMERCIAL!$K248," ",BD_COMERCIAL!$L248),'Curva Forward'!$B$5:$B$13,0),MATCH(GF$4,'Curva Forward'!$C$4:$AN$4,0))),DH248)</f>
        <v>0</v>
      </c>
      <c r="GG248" s="200">
        <f>AU248*AU$2*IF($FC248="V",1,-1)*IF($Q248="Fixo",(DI248-INDEX('Curva Forward'!$C$5:$AN$13,MATCH(CONCATENATE(BD_COMERCIAL!$K248," ",BD_COMERCIAL!$L248),'Curva Forward'!$B$5:$B$13,0),MATCH(GG$4,'Curva Forward'!$C$4:$AN$4,0))),DI248)</f>
        <v>0</v>
      </c>
      <c r="GH248" s="200">
        <f>AV248*AV$2*IF($FC248="V",1,-1)*IF($Q248="Fixo",(DJ248-INDEX('Curva Forward'!$C$5:$AN$13,MATCH(CONCATENATE(BD_COMERCIAL!$K248," ",BD_COMERCIAL!$L248),'Curva Forward'!$B$5:$B$13,0),MATCH(GH$4,'Curva Forward'!$C$4:$AN$4,0))),DJ248)</f>
        <v>0</v>
      </c>
      <c r="GI248" s="200">
        <f>AW248*AW$2*IF($FC248="V",1,-1)*IF($Q248="Fixo",(DK248-INDEX('Curva Forward'!$C$5:$AN$13,MATCH(CONCATENATE(BD_COMERCIAL!$K248," ",BD_COMERCIAL!$L248),'Curva Forward'!$B$5:$B$13,0),MATCH(GI$4,'Curva Forward'!$C$4:$AN$4,0))),DK248)</f>
        <v>0</v>
      </c>
      <c r="GJ248" s="200">
        <f>AX248*AX$2*IF($FC248="V",1,-1)*IF($Q248="Fixo",(DL248-INDEX('Curva Forward'!$C$5:$AN$13,MATCH(CONCATENATE(BD_COMERCIAL!$K248," ",BD_COMERCIAL!$L248),'Curva Forward'!$B$5:$B$13,0),MATCH(GJ$4,'Curva Forward'!$C$4:$AN$4,0))),DL248)</f>
        <v>0</v>
      </c>
      <c r="GK248" s="200">
        <f>AY248*AY$2*IF($FC248="V",1,-1)*IF($Q248="Fixo",(DM248-INDEX('Curva Forward'!$C$5:$AN$13,MATCH(CONCATENATE(BD_COMERCIAL!$K248," ",BD_COMERCIAL!$L248),'Curva Forward'!$B$5:$B$13,0),MATCH(GK$4,'Curva Forward'!$C$4:$AN$4,0))),DM248)</f>
        <v>0</v>
      </c>
      <c r="GL248" s="200">
        <f>IF(EZ248="",0,CL248*CL$2*IF($FC248="V",1,-1)*IF($Q248="Fixo",(EZ248-INDEX('Curva Forward'!$C$5:$AN$13,MATCH(CONCATENATE(BD_COMERCIAL!$K248," ",BD_COMERCIAL!$L248),'Curva Forward'!$B$5:$B$13,0),MATCH(GL$4,'Curva Forward'!$C$4:$AN$4,0))),EZ248))</f>
        <v>0</v>
      </c>
      <c r="GM248" s="200">
        <f>IF(FA248="",0,CM248*CM$2*IF($FC248="V",1,-1)*IF($Q248="Fixo",(FA248-INDEX('Curva Forward'!$C$5:$AN$13,MATCH(CONCATENATE(BD_COMERCIAL!$K248," ",BD_COMERCIAL!$L248),'Curva Forward'!$B$5:$B$13,0),MATCH(GM$4,'Curva Forward'!$C$4:$AN$4,0))),FA248))</f>
        <v>0</v>
      </c>
      <c r="GN248" s="200">
        <f>IF(FB248="",0,CN248*CN$2*IF($FC248="V",1,-1)*IF($Q248="Fixo",(FB248-INDEX('Curva Forward'!$C$5:$AN$13,MATCH(CONCATENATE(BD_COMERCIAL!$K248," ",BD_COMERCIAL!$L248),'Curva Forward'!$B$5:$B$13,0),MATCH(GN$4,'Curva Forward'!$C$4:$AN$4,0))),FB248))</f>
        <v>0</v>
      </c>
      <c r="GO248" s="201">
        <f t="shared" ca="1" si="78"/>
        <v>0</v>
      </c>
      <c r="GP248" s="201">
        <f t="shared" ca="1" si="79"/>
        <v>0</v>
      </c>
    </row>
    <row r="249" spans="1:198" s="117" customFormat="1" x14ac:dyDescent="0.25">
      <c r="A249" s="6"/>
      <c r="B249" s="7" t="s">
        <v>599</v>
      </c>
      <c r="C249" s="8">
        <v>44617</v>
      </c>
      <c r="D249" s="9" t="s">
        <v>124</v>
      </c>
      <c r="E249" s="9" t="s">
        <v>125</v>
      </c>
      <c r="F249" s="113">
        <v>3780401000108</v>
      </c>
      <c r="G249" s="10" t="s">
        <v>146</v>
      </c>
      <c r="H249" s="113">
        <v>3984862000194</v>
      </c>
      <c r="I249" s="9" t="s">
        <v>126</v>
      </c>
      <c r="J249" s="166" t="s">
        <v>607</v>
      </c>
      <c r="K249" s="10" t="s">
        <v>127</v>
      </c>
      <c r="L249" s="84" t="s">
        <v>22</v>
      </c>
      <c r="M249" s="11">
        <v>44621</v>
      </c>
      <c r="N249" s="12">
        <v>44651</v>
      </c>
      <c r="O249" s="10">
        <v>3.5</v>
      </c>
      <c r="P249" s="84">
        <v>60.05</v>
      </c>
      <c r="Q249" s="84" t="s">
        <v>128</v>
      </c>
      <c r="R249" s="10" t="s">
        <v>129</v>
      </c>
      <c r="S249" s="14" t="s">
        <v>135</v>
      </c>
      <c r="T249" s="11"/>
      <c r="U249" s="12"/>
      <c r="V249" s="257" t="str">
        <f ca="1">IF(U249="","",
IF(U249="NA","",
IFERROR(VLOOKUP(EOMONTH(M249,-2)+1,IPCA!$A:$B,2,0),
VLOOKUP(EOMONTH(TODAY(),-2)+1,IPCA!$A:$B,2,0))/
VLOOKUP(EOMONTH(U249,-2)+1,IPCA!$A:$B,2,0)*
P249))</f>
        <v/>
      </c>
      <c r="W249" s="84"/>
      <c r="X249" s="13" t="s">
        <v>6</v>
      </c>
      <c r="Y249" s="166"/>
      <c r="Z249" s="107"/>
      <c r="AA249" s="108"/>
      <c r="AB249" s="15"/>
      <c r="AC249"/>
      <c r="AD249">
        <v>3.5</v>
      </c>
      <c r="AE249"/>
      <c r="AF249"/>
      <c r="AG249"/>
      <c r="AH249"/>
      <c r="AI249"/>
      <c r="AJ249"/>
      <c r="AK249"/>
      <c r="AL249"/>
      <c r="AM249" s="6"/>
      <c r="AN249" s="15"/>
      <c r="AO249"/>
      <c r="AP249"/>
      <c r="AQ249"/>
      <c r="AR249"/>
      <c r="AS249"/>
      <c r="AT249"/>
      <c r="AU249"/>
      <c r="AV249"/>
      <c r="AW249"/>
      <c r="AX249"/>
      <c r="AY249" s="6"/>
      <c r="AZ249" s="15"/>
      <c r="BA249"/>
      <c r="BB249"/>
      <c r="BC249"/>
      <c r="BD249"/>
      <c r="BE249"/>
      <c r="BF249"/>
      <c r="BG249"/>
      <c r="BH249"/>
      <c r="BI249"/>
      <c r="BJ249"/>
      <c r="BK249" s="6"/>
      <c r="BL249" s="15"/>
      <c r="BM249"/>
      <c r="BN249"/>
      <c r="BO249"/>
      <c r="BP249"/>
      <c r="BQ249"/>
      <c r="BR249"/>
      <c r="BS249"/>
      <c r="BT249"/>
      <c r="BU249"/>
      <c r="BV249"/>
      <c r="BW249" s="6"/>
      <c r="BX249" s="15"/>
      <c r="BY249"/>
      <c r="BZ249"/>
      <c r="CA249"/>
      <c r="CB249"/>
      <c r="CC249"/>
      <c r="CD249"/>
      <c r="CE249"/>
      <c r="CF249"/>
      <c r="CG249"/>
      <c r="CH249"/>
      <c r="CI249" s="6"/>
      <c r="CJ249" s="16">
        <f t="shared" si="63"/>
        <v>0.29726027397260274</v>
      </c>
      <c r="CK249" s="16" t="str">
        <f t="shared" si="64"/>
        <v/>
      </c>
      <c r="CL249" s="16" t="str">
        <f t="shared" si="65"/>
        <v/>
      </c>
      <c r="CM249" s="16" t="str">
        <f t="shared" si="66"/>
        <v/>
      </c>
      <c r="CN249" s="16" t="str">
        <f t="shared" si="67"/>
        <v/>
      </c>
      <c r="CO249" s="18"/>
      <c r="CP249" s="15"/>
      <c r="CQ249"/>
      <c r="CR249">
        <v>60.05</v>
      </c>
      <c r="CS249"/>
      <c r="CT249"/>
      <c r="CU249"/>
      <c r="CV249"/>
      <c r="CW249"/>
      <c r="CX249"/>
      <c r="CY249"/>
      <c r="CZ249"/>
      <c r="DA249" s="6"/>
      <c r="DB249" s="15"/>
      <c r="DC249"/>
      <c r="DD249"/>
      <c r="DE249"/>
      <c r="DF249"/>
      <c r="DG249"/>
      <c r="DH249"/>
      <c r="DI249"/>
      <c r="DJ249"/>
      <c r="DK249"/>
      <c r="DL249"/>
      <c r="DM249" s="6"/>
      <c r="DN249" s="15"/>
      <c r="DO249"/>
      <c r="DP249"/>
      <c r="DQ249"/>
      <c r="DR249"/>
      <c r="DS249"/>
      <c r="DT249"/>
      <c r="DU249"/>
      <c r="DV249"/>
      <c r="DW249"/>
      <c r="DX249"/>
      <c r="DY249" s="6"/>
      <c r="DZ249" s="15"/>
      <c r="EA249"/>
      <c r="EB249"/>
      <c r="EC249"/>
      <c r="ED249"/>
      <c r="EE249"/>
      <c r="EF249"/>
      <c r="EG249"/>
      <c r="EH249"/>
      <c r="EI249"/>
      <c r="EJ249"/>
      <c r="EK249" s="6"/>
      <c r="EL249" s="15"/>
      <c r="EM249"/>
      <c r="EN249"/>
      <c r="EO249"/>
      <c r="EP249"/>
      <c r="EQ249"/>
      <c r="ER249"/>
      <c r="ES249"/>
      <c r="ET249"/>
      <c r="EU249"/>
      <c r="EV249"/>
      <c r="EW249" s="6"/>
      <c r="EX249" s="16">
        <f t="shared" si="68"/>
        <v>5.1001369863013695</v>
      </c>
      <c r="EY249" s="16" t="str">
        <f t="shared" si="69"/>
        <v/>
      </c>
      <c r="EZ249" s="16" t="str">
        <f t="shared" si="70"/>
        <v/>
      </c>
      <c r="FA249" s="16" t="str">
        <f t="shared" si="71"/>
        <v/>
      </c>
      <c r="FB249" s="160" t="str">
        <f t="shared" si="72"/>
        <v/>
      </c>
      <c r="FC249" t="s">
        <v>204</v>
      </c>
      <c r="FD249" s="20" t="s">
        <v>126</v>
      </c>
      <c r="FF249" s="209" t="s">
        <v>206</v>
      </c>
      <c r="FH249" s="284">
        <f t="shared" ca="1" si="73"/>
        <v>0</v>
      </c>
      <c r="FI249" s="208">
        <f t="shared" si="74"/>
        <v>1</v>
      </c>
      <c r="FJ249"/>
      <c r="FK249" t="str">
        <f t="shared" si="75"/>
        <v>Votener - Votorantim Comercializadora de Energia Ltda</v>
      </c>
      <c r="FL249" s="201">
        <f t="shared" ca="1" si="76"/>
        <v>7942.1999999999925</v>
      </c>
      <c r="FM249" s="201">
        <f t="shared" ca="1" si="77"/>
        <v>0</v>
      </c>
      <c r="FN249" s="200">
        <f>AB249*AB$2*IF($FC249="V",1,-1)*IF($Q249="Fixo",(CP249-INDEX('Curva Forward'!$C$5:$AN$13,MATCH(CONCATENATE(BD_COMERCIAL!$K249," ",BD_COMERCIAL!$L249),'Curva Forward'!$B$5:$B$13,0),MATCH(FN$4,'Curva Forward'!$C$4:$AN$4,0))),CP249)</f>
        <v>0</v>
      </c>
      <c r="FO249" s="200">
        <f>AC249*AC$2*IF($FC249="V",1,-1)*IF($Q249="Fixo",(CQ249-INDEX('Curva Forward'!$C$5:$AN$13,MATCH(CONCATENATE(BD_COMERCIAL!$K249," ",BD_COMERCIAL!$L249),'Curva Forward'!$B$5:$B$13,0),MATCH(FO$4,'Curva Forward'!$C$4:$AN$4,0))),CQ249)</f>
        <v>0</v>
      </c>
      <c r="FP249" s="200">
        <f>AD249*AD$2*IF($FC249="V",1,-1)*IF($Q249="Fixo",(CR249-INDEX('Curva Forward'!$C$5:$AN$13,MATCH(CONCATENATE(BD_COMERCIAL!$K249," ",BD_COMERCIAL!$L249),'Curva Forward'!$B$5:$B$13,0),MATCH(FP$4,'Curva Forward'!$C$4:$AN$4,0))),CR249)</f>
        <v>7942.1999999999925</v>
      </c>
      <c r="FQ249" s="200">
        <f>AE249*AE$2*IF($FC249="V",1,-1)*IF($Q249="Fixo",(CS249-INDEX('Curva Forward'!$C$5:$AN$13,MATCH(CONCATENATE(BD_COMERCIAL!$K249," ",BD_COMERCIAL!$L249),'Curva Forward'!$B$5:$B$13,0),MATCH(FQ$4,'Curva Forward'!$C$4:$AN$4,0))),CS249)</f>
        <v>0</v>
      </c>
      <c r="FR249" s="200">
        <f>AF249*AF$2*IF($FC249="V",1,-1)*IF($Q249="Fixo",(CT249-INDEX('Curva Forward'!$C$5:$AN$13,MATCH(CONCATENATE(BD_COMERCIAL!$K249," ",BD_COMERCIAL!$L249),'Curva Forward'!$B$5:$B$13,0),MATCH(FR$4,'Curva Forward'!$C$4:$AN$4,0))),CT249)</f>
        <v>0</v>
      </c>
      <c r="FS249" s="200">
        <f>AG249*AG$2*IF($FC249="V",1,-1)*IF($Q249="Fixo",(CU249-INDEX('Curva Forward'!$C$5:$AN$13,MATCH(CONCATENATE(BD_COMERCIAL!$K249," ",BD_COMERCIAL!$L249),'Curva Forward'!$B$5:$B$13,0),MATCH(FS$4,'Curva Forward'!$C$4:$AN$4,0))),CU249)</f>
        <v>0</v>
      </c>
      <c r="FT249" s="200">
        <f>AH249*AH$2*IF($FC249="V",1,-1)*IF($Q249="Fixo",(CV249-INDEX('Curva Forward'!$C$5:$AN$13,MATCH(CONCATENATE(BD_COMERCIAL!$K249," ",BD_COMERCIAL!$L249),'Curva Forward'!$B$5:$B$13,0),MATCH(FT$4,'Curva Forward'!$C$4:$AN$4,0))),CV249)</f>
        <v>0</v>
      </c>
      <c r="FU249" s="200">
        <f>AI249*AI$2*IF($FC249="V",1,-1)*IF($Q249="Fixo",(CW249-INDEX('Curva Forward'!$C$5:$AN$13,MATCH(CONCATENATE(BD_COMERCIAL!$K249," ",BD_COMERCIAL!$L249),'Curva Forward'!$B$5:$B$13,0),MATCH(FU$4,'Curva Forward'!$C$4:$AN$4,0))),CW249)</f>
        <v>0</v>
      </c>
      <c r="FV249" s="200">
        <f>AJ249*AJ$2*IF($FC249="V",1,-1)*IF($Q249="Fixo",(CX249-INDEX('Curva Forward'!$C$5:$AN$13,MATCH(CONCATENATE(BD_COMERCIAL!$K249," ",BD_COMERCIAL!$L249),'Curva Forward'!$B$5:$B$13,0),MATCH(FV$4,'Curva Forward'!$C$4:$AN$4,0))),CX249)</f>
        <v>0</v>
      </c>
      <c r="FW249" s="200">
        <f>AK249*AK$2*IF($FC249="V",1,-1)*IF($Q249="Fixo",(CY249-INDEX('Curva Forward'!$C$5:$AN$13,MATCH(CONCATENATE(BD_COMERCIAL!$K249," ",BD_COMERCIAL!$L249),'Curva Forward'!$B$5:$B$13,0),MATCH(FW$4,'Curva Forward'!$C$4:$AN$4,0))),CY249)</f>
        <v>0</v>
      </c>
      <c r="FX249" s="200">
        <f>AL249*AL$2*IF($FC249="V",1,-1)*IF($Q249="Fixo",(CZ249-INDEX('Curva Forward'!$C$5:$AN$13,MATCH(CONCATENATE(BD_COMERCIAL!$K249," ",BD_COMERCIAL!$L249),'Curva Forward'!$B$5:$B$13,0),MATCH(FX$4,'Curva Forward'!$C$4:$AN$4,0))),CZ249)</f>
        <v>0</v>
      </c>
      <c r="FY249" s="200">
        <f>AM249*AM$2*IF($FC249="V",1,-1)*IF($Q249="Fixo",(DA249-INDEX('Curva Forward'!$C$5:$AN$13,MATCH(CONCATENATE(BD_COMERCIAL!$K249," ",BD_COMERCIAL!$L249),'Curva Forward'!$B$5:$B$13,0),MATCH(FY$4,'Curva Forward'!$C$4:$AN$4,0))),DA249)</f>
        <v>0</v>
      </c>
      <c r="FZ249" s="200">
        <f>AN249*AN$2*IF($FC249="V",1,-1)*IF($Q249="Fixo",(DB249-INDEX('Curva Forward'!$C$5:$AN$13,MATCH(CONCATENATE(BD_COMERCIAL!$K249," ",BD_COMERCIAL!$L249),'Curva Forward'!$B$5:$B$13,0),MATCH(FZ$4,'Curva Forward'!$C$4:$AN$4,0))),DB249)</f>
        <v>0</v>
      </c>
      <c r="GA249" s="200">
        <f>AO249*AO$2*IF($FC249="V",1,-1)*IF($Q249="Fixo",(DC249-INDEX('Curva Forward'!$C$5:$AN$13,MATCH(CONCATENATE(BD_COMERCIAL!$K249," ",BD_COMERCIAL!$L249),'Curva Forward'!$B$5:$B$13,0),MATCH(GA$4,'Curva Forward'!$C$4:$AN$4,0))),DC249)</f>
        <v>0</v>
      </c>
      <c r="GB249" s="200">
        <f>AP249*AP$2*IF($FC249="V",1,-1)*IF($Q249="Fixo",(DD249-INDEX('Curva Forward'!$C$5:$AN$13,MATCH(CONCATENATE(BD_COMERCIAL!$K249," ",BD_COMERCIAL!$L249),'Curva Forward'!$B$5:$B$13,0),MATCH(GB$4,'Curva Forward'!$C$4:$AN$4,0))),DD249)</f>
        <v>0</v>
      </c>
      <c r="GC249" s="200">
        <f>AQ249*AQ$2*IF($FC249="V",1,-1)*IF($Q249="Fixo",(DE249-INDEX('Curva Forward'!$C$5:$AN$13,MATCH(CONCATENATE(BD_COMERCIAL!$K249," ",BD_COMERCIAL!$L249),'Curva Forward'!$B$5:$B$13,0),MATCH(GC$4,'Curva Forward'!$C$4:$AN$4,0))),DE249)</f>
        <v>0</v>
      </c>
      <c r="GD249" s="200">
        <f>AR249*AR$2*IF($FC249="V",1,-1)*IF($Q249="Fixo",(DF249-INDEX('Curva Forward'!$C$5:$AN$13,MATCH(CONCATENATE(BD_COMERCIAL!$K249," ",BD_COMERCIAL!$L249),'Curva Forward'!$B$5:$B$13,0),MATCH(GD$4,'Curva Forward'!$C$4:$AN$4,0))),DF249)</f>
        <v>0</v>
      </c>
      <c r="GE249" s="200">
        <f>AS249*AS$2*IF($FC249="V",1,-1)*IF($Q249="Fixo",(DG249-INDEX('Curva Forward'!$C$5:$AN$13,MATCH(CONCATENATE(BD_COMERCIAL!$K249," ",BD_COMERCIAL!$L249),'Curva Forward'!$B$5:$B$13,0),MATCH(GE$4,'Curva Forward'!$C$4:$AN$4,0))),DG249)</f>
        <v>0</v>
      </c>
      <c r="GF249" s="200">
        <f>AT249*AT$2*IF($FC249="V",1,-1)*IF($Q249="Fixo",(DH249-INDEX('Curva Forward'!$C$5:$AN$13,MATCH(CONCATENATE(BD_COMERCIAL!$K249," ",BD_COMERCIAL!$L249),'Curva Forward'!$B$5:$B$13,0),MATCH(GF$4,'Curva Forward'!$C$4:$AN$4,0))),DH249)</f>
        <v>0</v>
      </c>
      <c r="GG249" s="200">
        <f>AU249*AU$2*IF($FC249="V",1,-1)*IF($Q249="Fixo",(DI249-INDEX('Curva Forward'!$C$5:$AN$13,MATCH(CONCATENATE(BD_COMERCIAL!$K249," ",BD_COMERCIAL!$L249),'Curva Forward'!$B$5:$B$13,0),MATCH(GG$4,'Curva Forward'!$C$4:$AN$4,0))),DI249)</f>
        <v>0</v>
      </c>
      <c r="GH249" s="200">
        <f>AV249*AV$2*IF($FC249="V",1,-1)*IF($Q249="Fixo",(DJ249-INDEX('Curva Forward'!$C$5:$AN$13,MATCH(CONCATENATE(BD_COMERCIAL!$K249," ",BD_COMERCIAL!$L249),'Curva Forward'!$B$5:$B$13,0),MATCH(GH$4,'Curva Forward'!$C$4:$AN$4,0))),DJ249)</f>
        <v>0</v>
      </c>
      <c r="GI249" s="200">
        <f>AW249*AW$2*IF($FC249="V",1,-1)*IF($Q249="Fixo",(DK249-INDEX('Curva Forward'!$C$5:$AN$13,MATCH(CONCATENATE(BD_COMERCIAL!$K249," ",BD_COMERCIAL!$L249),'Curva Forward'!$B$5:$B$13,0),MATCH(GI$4,'Curva Forward'!$C$4:$AN$4,0))),DK249)</f>
        <v>0</v>
      </c>
      <c r="GJ249" s="200">
        <f>AX249*AX$2*IF($FC249="V",1,-1)*IF($Q249="Fixo",(DL249-INDEX('Curva Forward'!$C$5:$AN$13,MATCH(CONCATENATE(BD_COMERCIAL!$K249," ",BD_COMERCIAL!$L249),'Curva Forward'!$B$5:$B$13,0),MATCH(GJ$4,'Curva Forward'!$C$4:$AN$4,0))),DL249)</f>
        <v>0</v>
      </c>
      <c r="GK249" s="200">
        <f>AY249*AY$2*IF($FC249="V",1,-1)*IF($Q249="Fixo",(DM249-INDEX('Curva Forward'!$C$5:$AN$13,MATCH(CONCATENATE(BD_COMERCIAL!$K249," ",BD_COMERCIAL!$L249),'Curva Forward'!$B$5:$B$13,0),MATCH(GK$4,'Curva Forward'!$C$4:$AN$4,0))),DM249)</f>
        <v>0</v>
      </c>
      <c r="GL249" s="200">
        <f>IF(EZ249="",0,CL249*CL$2*IF($FC249="V",1,-1)*IF($Q249="Fixo",(EZ249-INDEX('Curva Forward'!$C$5:$AN$13,MATCH(CONCATENATE(BD_COMERCIAL!$K249," ",BD_COMERCIAL!$L249),'Curva Forward'!$B$5:$B$13,0),MATCH(GL$4,'Curva Forward'!$C$4:$AN$4,0))),EZ249))</f>
        <v>0</v>
      </c>
      <c r="GM249" s="200">
        <f>IF(FA249="",0,CM249*CM$2*IF($FC249="V",1,-1)*IF($Q249="Fixo",(FA249-INDEX('Curva Forward'!$C$5:$AN$13,MATCH(CONCATENATE(BD_COMERCIAL!$K249," ",BD_COMERCIAL!$L249),'Curva Forward'!$B$5:$B$13,0),MATCH(GM$4,'Curva Forward'!$C$4:$AN$4,0))),FA249))</f>
        <v>0</v>
      </c>
      <c r="GN249" s="200">
        <f>IF(FB249="",0,CN249*CN$2*IF($FC249="V",1,-1)*IF($Q249="Fixo",(FB249-INDEX('Curva Forward'!$C$5:$AN$13,MATCH(CONCATENATE(BD_COMERCIAL!$K249," ",BD_COMERCIAL!$L249),'Curva Forward'!$B$5:$B$13,0),MATCH(GN$4,'Curva Forward'!$C$4:$AN$4,0))),FB249))</f>
        <v>0</v>
      </c>
      <c r="GO249" s="201">
        <f t="shared" ca="1" si="78"/>
        <v>0</v>
      </c>
      <c r="GP249" s="201">
        <f t="shared" ca="1" si="79"/>
        <v>0</v>
      </c>
    </row>
    <row r="250" spans="1:198" s="117" customFormat="1" x14ac:dyDescent="0.25">
      <c r="A250" s="6"/>
      <c r="B250" s="7" t="s">
        <v>600</v>
      </c>
      <c r="C250" s="8">
        <v>44617</v>
      </c>
      <c r="D250" s="9" t="s">
        <v>124</v>
      </c>
      <c r="E250" s="9" t="s">
        <v>125</v>
      </c>
      <c r="F250" s="113">
        <v>3780401000108</v>
      </c>
      <c r="G250" s="10" t="s">
        <v>144</v>
      </c>
      <c r="H250" s="113">
        <v>13777004000122</v>
      </c>
      <c r="I250" s="9" t="s">
        <v>126</v>
      </c>
      <c r="J250" s="166" t="s">
        <v>607</v>
      </c>
      <c r="K250" s="10" t="s">
        <v>127</v>
      </c>
      <c r="L250" s="84" t="s">
        <v>22</v>
      </c>
      <c r="M250" s="11">
        <v>44713</v>
      </c>
      <c r="N250" s="12">
        <v>44742</v>
      </c>
      <c r="O250" s="10">
        <v>5</v>
      </c>
      <c r="P250" s="84">
        <v>124</v>
      </c>
      <c r="Q250" s="84" t="s">
        <v>128</v>
      </c>
      <c r="R250" s="10" t="s">
        <v>129</v>
      </c>
      <c r="S250" s="14" t="s">
        <v>135</v>
      </c>
      <c r="T250" s="11"/>
      <c r="U250" s="12"/>
      <c r="V250" s="257" t="str">
        <f ca="1">IF(U250="","",
IF(U250="NA","",
IFERROR(VLOOKUP(EOMONTH(M250,-2)+1,IPCA!$A:$B,2,0),
VLOOKUP(EOMONTH(TODAY(),-2)+1,IPCA!$A:$B,2,0))/
VLOOKUP(EOMONTH(U250,-2)+1,IPCA!$A:$B,2,0)*
P250))</f>
        <v/>
      </c>
      <c r="W250" s="84"/>
      <c r="X250" s="13" t="s">
        <v>133</v>
      </c>
      <c r="Y250" s="166"/>
      <c r="Z250" s="107"/>
      <c r="AA250" s="108"/>
      <c r="AB250" s="15"/>
      <c r="AC250"/>
      <c r="AD250"/>
      <c r="AE250"/>
      <c r="AF250"/>
      <c r="AG250">
        <v>5</v>
      </c>
      <c r="AH250"/>
      <c r="AI250"/>
      <c r="AJ250"/>
      <c r="AK250"/>
      <c r="AL250"/>
      <c r="AM250" s="6"/>
      <c r="AN250" s="15"/>
      <c r="AO250"/>
      <c r="AP250"/>
      <c r="AQ250"/>
      <c r="AR250"/>
      <c r="AS250"/>
      <c r="AT250"/>
      <c r="AU250"/>
      <c r="AV250"/>
      <c r="AW250"/>
      <c r="AX250"/>
      <c r="AY250" s="6"/>
      <c r="AZ250" s="15"/>
      <c r="BA250"/>
      <c r="BB250"/>
      <c r="BC250"/>
      <c r="BD250"/>
      <c r="BE250"/>
      <c r="BF250"/>
      <c r="BG250"/>
      <c r="BH250"/>
      <c r="BI250"/>
      <c r="BJ250"/>
      <c r="BK250" s="6"/>
      <c r="BL250" s="15"/>
      <c r="BM250"/>
      <c r="BN250"/>
      <c r="BO250"/>
      <c r="BP250"/>
      <c r="BQ250"/>
      <c r="BR250"/>
      <c r="BS250"/>
      <c r="BT250"/>
      <c r="BU250"/>
      <c r="BV250"/>
      <c r="BW250" s="6"/>
      <c r="BX250" s="15"/>
      <c r="BY250"/>
      <c r="BZ250"/>
      <c r="CA250"/>
      <c r="CB250"/>
      <c r="CC250"/>
      <c r="CD250"/>
      <c r="CE250"/>
      <c r="CF250"/>
      <c r="CG250"/>
      <c r="CH250"/>
      <c r="CI250" s="6"/>
      <c r="CJ250" s="16">
        <f t="shared" si="63"/>
        <v>0.41095890410958902</v>
      </c>
      <c r="CK250" s="16" t="str">
        <f t="shared" si="64"/>
        <v/>
      </c>
      <c r="CL250" s="16" t="str">
        <f t="shared" si="65"/>
        <v/>
      </c>
      <c r="CM250" s="16" t="str">
        <f t="shared" si="66"/>
        <v/>
      </c>
      <c r="CN250" s="16" t="str">
        <f t="shared" si="67"/>
        <v/>
      </c>
      <c r="CO250" s="18"/>
      <c r="CP250" s="15"/>
      <c r="CQ250"/>
      <c r="CR250"/>
      <c r="CS250"/>
      <c r="CT250"/>
      <c r="CU250">
        <v>124</v>
      </c>
      <c r="CV250"/>
      <c r="CW250"/>
      <c r="CX250"/>
      <c r="CY250"/>
      <c r="CZ250"/>
      <c r="DA250" s="6"/>
      <c r="DB250" s="15"/>
      <c r="DC250"/>
      <c r="DD250"/>
      <c r="DE250"/>
      <c r="DF250"/>
      <c r="DG250"/>
      <c r="DH250"/>
      <c r="DI250"/>
      <c r="DJ250"/>
      <c r="DK250"/>
      <c r="DL250"/>
      <c r="DM250" s="6"/>
      <c r="DN250" s="15"/>
      <c r="DO250"/>
      <c r="DP250"/>
      <c r="DQ250"/>
      <c r="DR250"/>
      <c r="DS250"/>
      <c r="DT250"/>
      <c r="DU250"/>
      <c r="DV250"/>
      <c r="DW250"/>
      <c r="DX250"/>
      <c r="DY250" s="6"/>
      <c r="DZ250" s="15"/>
      <c r="EA250"/>
      <c r="EB250"/>
      <c r="EC250"/>
      <c r="ED250"/>
      <c r="EE250"/>
      <c r="EF250"/>
      <c r="EG250"/>
      <c r="EH250"/>
      <c r="EI250"/>
      <c r="EJ250"/>
      <c r="EK250" s="6"/>
      <c r="EL250" s="15"/>
      <c r="EM250"/>
      <c r="EN250"/>
      <c r="EO250"/>
      <c r="EP250"/>
      <c r="EQ250"/>
      <c r="ER250"/>
      <c r="ES250"/>
      <c r="ET250"/>
      <c r="EU250"/>
      <c r="EV250"/>
      <c r="EW250" s="6"/>
      <c r="EX250" s="16">
        <f t="shared" si="68"/>
        <v>10.191780821917808</v>
      </c>
      <c r="EY250" s="16" t="str">
        <f t="shared" si="69"/>
        <v/>
      </c>
      <c r="EZ250" s="16" t="str">
        <f t="shared" si="70"/>
        <v/>
      </c>
      <c r="FA250" s="16" t="str">
        <f t="shared" si="71"/>
        <v/>
      </c>
      <c r="FB250" s="160" t="str">
        <f t="shared" si="72"/>
        <v/>
      </c>
      <c r="FC250" t="s">
        <v>204</v>
      </c>
      <c r="FD250" s="20" t="s">
        <v>126</v>
      </c>
      <c r="FF250" s="209" t="s">
        <v>206</v>
      </c>
      <c r="FH250" s="284">
        <f t="shared" ca="1" si="73"/>
        <v>0</v>
      </c>
      <c r="FI250" s="208">
        <f t="shared" si="74"/>
        <v>0.96666666666666667</v>
      </c>
      <c r="FJ250"/>
      <c r="FK250" t="str">
        <f t="shared" si="75"/>
        <v>WX Energy Comercializadora de Energia Ltda</v>
      </c>
      <c r="FL250" s="201">
        <f t="shared" ca="1" si="76"/>
        <v>244980</v>
      </c>
      <c r="FM250" s="201">
        <f t="shared" ca="1" si="77"/>
        <v>0</v>
      </c>
      <c r="FN250" s="200">
        <f>AB250*AB$2*IF($FC250="V",1,-1)*IF($Q250="Fixo",(CP250-INDEX('Curva Forward'!$C$5:$AN$13,MATCH(CONCATENATE(BD_COMERCIAL!$K250," ",BD_COMERCIAL!$L250),'Curva Forward'!$B$5:$B$13,0),MATCH(FN$4,'Curva Forward'!$C$4:$AN$4,0))),CP250)</f>
        <v>0</v>
      </c>
      <c r="FO250" s="200">
        <f>AC250*AC$2*IF($FC250="V",1,-1)*IF($Q250="Fixo",(CQ250-INDEX('Curva Forward'!$C$5:$AN$13,MATCH(CONCATENATE(BD_COMERCIAL!$K250," ",BD_COMERCIAL!$L250),'Curva Forward'!$B$5:$B$13,0),MATCH(FO$4,'Curva Forward'!$C$4:$AN$4,0))),CQ250)</f>
        <v>0</v>
      </c>
      <c r="FP250" s="200">
        <f>AD250*AD$2*IF($FC250="V",1,-1)*IF($Q250="Fixo",(CR250-INDEX('Curva Forward'!$C$5:$AN$13,MATCH(CONCATENATE(BD_COMERCIAL!$K250," ",BD_COMERCIAL!$L250),'Curva Forward'!$B$5:$B$13,0),MATCH(FP$4,'Curva Forward'!$C$4:$AN$4,0))),CR250)</f>
        <v>0</v>
      </c>
      <c r="FQ250" s="200">
        <f>AE250*AE$2*IF($FC250="V",1,-1)*IF($Q250="Fixo",(CS250-INDEX('Curva Forward'!$C$5:$AN$13,MATCH(CONCATENATE(BD_COMERCIAL!$K250," ",BD_COMERCIAL!$L250),'Curva Forward'!$B$5:$B$13,0),MATCH(FQ$4,'Curva Forward'!$C$4:$AN$4,0))),CS250)</f>
        <v>0</v>
      </c>
      <c r="FR250" s="200">
        <f>AF250*AF$2*IF($FC250="V",1,-1)*IF($Q250="Fixo",(CT250-INDEX('Curva Forward'!$C$5:$AN$13,MATCH(CONCATENATE(BD_COMERCIAL!$K250," ",BD_COMERCIAL!$L250),'Curva Forward'!$B$5:$B$13,0),MATCH(FR$4,'Curva Forward'!$C$4:$AN$4,0))),CT250)</f>
        <v>0</v>
      </c>
      <c r="FS250" s="200">
        <f>AG250*AG$2*IF($FC250="V",1,-1)*IF($Q250="Fixo",(CU250-INDEX('Curva Forward'!$C$5:$AN$13,MATCH(CONCATENATE(BD_COMERCIAL!$K250," ",BD_COMERCIAL!$L250),'Curva Forward'!$B$5:$B$13,0),MATCH(FS$4,'Curva Forward'!$C$4:$AN$4,0))),CU250)</f>
        <v>244980</v>
      </c>
      <c r="FT250" s="200">
        <f>AH250*AH$2*IF($FC250="V",1,-1)*IF($Q250="Fixo",(CV250-INDEX('Curva Forward'!$C$5:$AN$13,MATCH(CONCATENATE(BD_COMERCIAL!$K250," ",BD_COMERCIAL!$L250),'Curva Forward'!$B$5:$B$13,0),MATCH(FT$4,'Curva Forward'!$C$4:$AN$4,0))),CV250)</f>
        <v>0</v>
      </c>
      <c r="FU250" s="200">
        <f>AI250*AI$2*IF($FC250="V",1,-1)*IF($Q250="Fixo",(CW250-INDEX('Curva Forward'!$C$5:$AN$13,MATCH(CONCATENATE(BD_COMERCIAL!$K250," ",BD_COMERCIAL!$L250),'Curva Forward'!$B$5:$B$13,0),MATCH(FU$4,'Curva Forward'!$C$4:$AN$4,0))),CW250)</f>
        <v>0</v>
      </c>
      <c r="FV250" s="200">
        <f>AJ250*AJ$2*IF($FC250="V",1,-1)*IF($Q250="Fixo",(CX250-INDEX('Curva Forward'!$C$5:$AN$13,MATCH(CONCATENATE(BD_COMERCIAL!$K250," ",BD_COMERCIAL!$L250),'Curva Forward'!$B$5:$B$13,0),MATCH(FV$4,'Curva Forward'!$C$4:$AN$4,0))),CX250)</f>
        <v>0</v>
      </c>
      <c r="FW250" s="200">
        <f>AK250*AK$2*IF($FC250="V",1,-1)*IF($Q250="Fixo",(CY250-INDEX('Curva Forward'!$C$5:$AN$13,MATCH(CONCATENATE(BD_COMERCIAL!$K250," ",BD_COMERCIAL!$L250),'Curva Forward'!$B$5:$B$13,0),MATCH(FW$4,'Curva Forward'!$C$4:$AN$4,0))),CY250)</f>
        <v>0</v>
      </c>
      <c r="FX250" s="200">
        <f>AL250*AL$2*IF($FC250="V",1,-1)*IF($Q250="Fixo",(CZ250-INDEX('Curva Forward'!$C$5:$AN$13,MATCH(CONCATENATE(BD_COMERCIAL!$K250," ",BD_COMERCIAL!$L250),'Curva Forward'!$B$5:$B$13,0),MATCH(FX$4,'Curva Forward'!$C$4:$AN$4,0))),CZ250)</f>
        <v>0</v>
      </c>
      <c r="FY250" s="200">
        <f>AM250*AM$2*IF($FC250="V",1,-1)*IF($Q250="Fixo",(DA250-INDEX('Curva Forward'!$C$5:$AN$13,MATCH(CONCATENATE(BD_COMERCIAL!$K250," ",BD_COMERCIAL!$L250),'Curva Forward'!$B$5:$B$13,0),MATCH(FY$4,'Curva Forward'!$C$4:$AN$4,0))),DA250)</f>
        <v>0</v>
      </c>
      <c r="FZ250" s="200">
        <f>AN250*AN$2*IF($FC250="V",1,-1)*IF($Q250="Fixo",(DB250-INDEX('Curva Forward'!$C$5:$AN$13,MATCH(CONCATENATE(BD_COMERCIAL!$K250," ",BD_COMERCIAL!$L250),'Curva Forward'!$B$5:$B$13,0),MATCH(FZ$4,'Curva Forward'!$C$4:$AN$4,0))),DB250)</f>
        <v>0</v>
      </c>
      <c r="GA250" s="200">
        <f>AO250*AO$2*IF($FC250="V",1,-1)*IF($Q250="Fixo",(DC250-INDEX('Curva Forward'!$C$5:$AN$13,MATCH(CONCATENATE(BD_COMERCIAL!$K250," ",BD_COMERCIAL!$L250),'Curva Forward'!$B$5:$B$13,0),MATCH(GA$4,'Curva Forward'!$C$4:$AN$4,0))),DC250)</f>
        <v>0</v>
      </c>
      <c r="GB250" s="200">
        <f>AP250*AP$2*IF($FC250="V",1,-1)*IF($Q250="Fixo",(DD250-INDEX('Curva Forward'!$C$5:$AN$13,MATCH(CONCATENATE(BD_COMERCIAL!$K250," ",BD_COMERCIAL!$L250),'Curva Forward'!$B$5:$B$13,0),MATCH(GB$4,'Curva Forward'!$C$4:$AN$4,0))),DD250)</f>
        <v>0</v>
      </c>
      <c r="GC250" s="200">
        <f>AQ250*AQ$2*IF($FC250="V",1,-1)*IF($Q250="Fixo",(DE250-INDEX('Curva Forward'!$C$5:$AN$13,MATCH(CONCATENATE(BD_COMERCIAL!$K250," ",BD_COMERCIAL!$L250),'Curva Forward'!$B$5:$B$13,0),MATCH(GC$4,'Curva Forward'!$C$4:$AN$4,0))),DE250)</f>
        <v>0</v>
      </c>
      <c r="GD250" s="200">
        <f>AR250*AR$2*IF($FC250="V",1,-1)*IF($Q250="Fixo",(DF250-INDEX('Curva Forward'!$C$5:$AN$13,MATCH(CONCATENATE(BD_COMERCIAL!$K250," ",BD_COMERCIAL!$L250),'Curva Forward'!$B$5:$B$13,0),MATCH(GD$4,'Curva Forward'!$C$4:$AN$4,0))),DF250)</f>
        <v>0</v>
      </c>
      <c r="GE250" s="200">
        <f>AS250*AS$2*IF($FC250="V",1,-1)*IF($Q250="Fixo",(DG250-INDEX('Curva Forward'!$C$5:$AN$13,MATCH(CONCATENATE(BD_COMERCIAL!$K250," ",BD_COMERCIAL!$L250),'Curva Forward'!$B$5:$B$13,0),MATCH(GE$4,'Curva Forward'!$C$4:$AN$4,0))),DG250)</f>
        <v>0</v>
      </c>
      <c r="GF250" s="200">
        <f>AT250*AT$2*IF($FC250="V",1,-1)*IF($Q250="Fixo",(DH250-INDEX('Curva Forward'!$C$5:$AN$13,MATCH(CONCATENATE(BD_COMERCIAL!$K250," ",BD_COMERCIAL!$L250),'Curva Forward'!$B$5:$B$13,0),MATCH(GF$4,'Curva Forward'!$C$4:$AN$4,0))),DH250)</f>
        <v>0</v>
      </c>
      <c r="GG250" s="200">
        <f>AU250*AU$2*IF($FC250="V",1,-1)*IF($Q250="Fixo",(DI250-INDEX('Curva Forward'!$C$5:$AN$13,MATCH(CONCATENATE(BD_COMERCIAL!$K250," ",BD_COMERCIAL!$L250),'Curva Forward'!$B$5:$B$13,0),MATCH(GG$4,'Curva Forward'!$C$4:$AN$4,0))),DI250)</f>
        <v>0</v>
      </c>
      <c r="GH250" s="200">
        <f>AV250*AV$2*IF($FC250="V",1,-1)*IF($Q250="Fixo",(DJ250-INDEX('Curva Forward'!$C$5:$AN$13,MATCH(CONCATENATE(BD_COMERCIAL!$K250," ",BD_COMERCIAL!$L250),'Curva Forward'!$B$5:$B$13,0),MATCH(GH$4,'Curva Forward'!$C$4:$AN$4,0))),DJ250)</f>
        <v>0</v>
      </c>
      <c r="GI250" s="200">
        <f>AW250*AW$2*IF($FC250="V",1,-1)*IF($Q250="Fixo",(DK250-INDEX('Curva Forward'!$C$5:$AN$13,MATCH(CONCATENATE(BD_COMERCIAL!$K250," ",BD_COMERCIAL!$L250),'Curva Forward'!$B$5:$B$13,0),MATCH(GI$4,'Curva Forward'!$C$4:$AN$4,0))),DK250)</f>
        <v>0</v>
      </c>
      <c r="GJ250" s="200">
        <f>AX250*AX$2*IF($FC250="V",1,-1)*IF($Q250="Fixo",(DL250-INDEX('Curva Forward'!$C$5:$AN$13,MATCH(CONCATENATE(BD_COMERCIAL!$K250," ",BD_COMERCIAL!$L250),'Curva Forward'!$B$5:$B$13,0),MATCH(GJ$4,'Curva Forward'!$C$4:$AN$4,0))),DL250)</f>
        <v>0</v>
      </c>
      <c r="GK250" s="200">
        <f>AY250*AY$2*IF($FC250="V",1,-1)*IF($Q250="Fixo",(DM250-INDEX('Curva Forward'!$C$5:$AN$13,MATCH(CONCATENATE(BD_COMERCIAL!$K250," ",BD_COMERCIAL!$L250),'Curva Forward'!$B$5:$B$13,0),MATCH(GK$4,'Curva Forward'!$C$4:$AN$4,0))),DM250)</f>
        <v>0</v>
      </c>
      <c r="GL250" s="200">
        <f>IF(EZ250="",0,CL250*CL$2*IF($FC250="V",1,-1)*IF($Q250="Fixo",(EZ250-INDEX('Curva Forward'!$C$5:$AN$13,MATCH(CONCATENATE(BD_COMERCIAL!$K250," ",BD_COMERCIAL!$L250),'Curva Forward'!$B$5:$B$13,0),MATCH(GL$4,'Curva Forward'!$C$4:$AN$4,0))),EZ250))</f>
        <v>0</v>
      </c>
      <c r="GM250" s="200">
        <f>IF(FA250="",0,CM250*CM$2*IF($FC250="V",1,-1)*IF($Q250="Fixo",(FA250-INDEX('Curva Forward'!$C$5:$AN$13,MATCH(CONCATENATE(BD_COMERCIAL!$K250," ",BD_COMERCIAL!$L250),'Curva Forward'!$B$5:$B$13,0),MATCH(GM$4,'Curva Forward'!$C$4:$AN$4,0))),FA250))</f>
        <v>0</v>
      </c>
      <c r="GN250" s="200">
        <f>IF(FB250="",0,CN250*CN$2*IF($FC250="V",1,-1)*IF($Q250="Fixo",(FB250-INDEX('Curva Forward'!$C$5:$AN$13,MATCH(CONCATENATE(BD_COMERCIAL!$K250," ",BD_COMERCIAL!$L250),'Curva Forward'!$B$5:$B$13,0),MATCH(GN$4,'Curva Forward'!$C$4:$AN$4,0))),FB250))</f>
        <v>0</v>
      </c>
      <c r="GO250" s="201">
        <f t="shared" ca="1" si="78"/>
        <v>0</v>
      </c>
      <c r="GP250" s="201">
        <f t="shared" ca="1" si="79"/>
        <v>0</v>
      </c>
    </row>
    <row r="251" spans="1:198" s="117" customFormat="1" x14ac:dyDescent="0.25">
      <c r="A251" s="6"/>
      <c r="B251" s="7" t="s">
        <v>601</v>
      </c>
      <c r="C251" s="8">
        <v>44617</v>
      </c>
      <c r="D251" s="9" t="s">
        <v>124</v>
      </c>
      <c r="E251" s="9" t="s">
        <v>125</v>
      </c>
      <c r="F251" s="113">
        <v>3780401000108</v>
      </c>
      <c r="G251" s="10" t="s">
        <v>144</v>
      </c>
      <c r="H251" s="113">
        <v>13777004000122</v>
      </c>
      <c r="I251" s="9" t="s">
        <v>126</v>
      </c>
      <c r="J251" s="166" t="s">
        <v>607</v>
      </c>
      <c r="K251" s="10" t="s">
        <v>127</v>
      </c>
      <c r="L251" s="84" t="s">
        <v>22</v>
      </c>
      <c r="M251" s="11">
        <v>44682</v>
      </c>
      <c r="N251" s="12">
        <v>44712</v>
      </c>
      <c r="O251" s="10">
        <v>5</v>
      </c>
      <c r="P251" s="84">
        <v>88</v>
      </c>
      <c r="Q251" s="84" t="s">
        <v>128</v>
      </c>
      <c r="R251" s="10" t="s">
        <v>129</v>
      </c>
      <c r="S251" s="14" t="s">
        <v>135</v>
      </c>
      <c r="T251" s="11"/>
      <c r="U251" s="12"/>
      <c r="V251" s="257" t="str">
        <f ca="1">IF(U251="","",
IF(U251="NA","",
IFERROR(VLOOKUP(EOMONTH(M251,-2)+1,IPCA!$A:$B,2,0),
VLOOKUP(EOMONTH(TODAY(),-2)+1,IPCA!$A:$B,2,0))/
VLOOKUP(EOMONTH(U251,-2)+1,IPCA!$A:$B,2,0)*
P251))</f>
        <v/>
      </c>
      <c r="W251" s="84"/>
      <c r="X251" s="13" t="s">
        <v>133</v>
      </c>
      <c r="Y251" s="166"/>
      <c r="Z251" s="107"/>
      <c r="AA251" s="108"/>
      <c r="AB251" s="15"/>
      <c r="AC251"/>
      <c r="AD251"/>
      <c r="AE251"/>
      <c r="AF251">
        <v>5</v>
      </c>
      <c r="AG251"/>
      <c r="AH251"/>
      <c r="AI251"/>
      <c r="AJ251"/>
      <c r="AK251"/>
      <c r="AL251"/>
      <c r="AM251" s="6"/>
      <c r="AN251" s="15"/>
      <c r="AO251"/>
      <c r="AP251"/>
      <c r="AQ251"/>
      <c r="AR251"/>
      <c r="AS251"/>
      <c r="AT251"/>
      <c r="AU251"/>
      <c r="AV251"/>
      <c r="AW251"/>
      <c r="AX251"/>
      <c r="AY251" s="6"/>
      <c r="AZ251" s="15"/>
      <c r="BA251"/>
      <c r="BB251"/>
      <c r="BC251"/>
      <c r="BD251"/>
      <c r="BE251"/>
      <c r="BF251"/>
      <c r="BG251"/>
      <c r="BH251"/>
      <c r="BI251"/>
      <c r="BJ251"/>
      <c r="BK251" s="6"/>
      <c r="BL251" s="15"/>
      <c r="BM251"/>
      <c r="BN251"/>
      <c r="BO251"/>
      <c r="BP251"/>
      <c r="BQ251"/>
      <c r="BR251"/>
      <c r="BS251"/>
      <c r="BT251"/>
      <c r="BU251"/>
      <c r="BV251"/>
      <c r="BW251" s="6"/>
      <c r="BX251" s="15"/>
      <c r="BY251"/>
      <c r="BZ251"/>
      <c r="CA251"/>
      <c r="CB251"/>
      <c r="CC251"/>
      <c r="CD251"/>
      <c r="CE251"/>
      <c r="CF251"/>
      <c r="CG251"/>
      <c r="CH251"/>
      <c r="CI251" s="6"/>
      <c r="CJ251" s="16">
        <f t="shared" si="63"/>
        <v>0.42465753424657532</v>
      </c>
      <c r="CK251" s="16" t="str">
        <f t="shared" si="64"/>
        <v/>
      </c>
      <c r="CL251" s="16" t="str">
        <f t="shared" si="65"/>
        <v/>
      </c>
      <c r="CM251" s="16" t="str">
        <f t="shared" si="66"/>
        <v/>
      </c>
      <c r="CN251" s="16" t="str">
        <f t="shared" si="67"/>
        <v/>
      </c>
      <c r="CO251" s="18"/>
      <c r="CP251" s="15"/>
      <c r="CQ251"/>
      <c r="CR251"/>
      <c r="CS251"/>
      <c r="CT251">
        <v>88</v>
      </c>
      <c r="CU251"/>
      <c r="CV251"/>
      <c r="CW251"/>
      <c r="CX251"/>
      <c r="CY251"/>
      <c r="CZ251"/>
      <c r="DA251" s="6"/>
      <c r="DB251" s="15"/>
      <c r="DC251"/>
      <c r="DD251"/>
      <c r="DE251"/>
      <c r="DF251"/>
      <c r="DG251"/>
      <c r="DH251"/>
      <c r="DI251"/>
      <c r="DJ251"/>
      <c r="DK251"/>
      <c r="DL251"/>
      <c r="DM251" s="6"/>
      <c r="DN251" s="15"/>
      <c r="DO251"/>
      <c r="DP251"/>
      <c r="DQ251"/>
      <c r="DR251"/>
      <c r="DS251"/>
      <c r="DT251"/>
      <c r="DU251"/>
      <c r="DV251"/>
      <c r="DW251"/>
      <c r="DX251"/>
      <c r="DY251" s="6"/>
      <c r="DZ251" s="15"/>
      <c r="EA251"/>
      <c r="EB251"/>
      <c r="EC251"/>
      <c r="ED251"/>
      <c r="EE251"/>
      <c r="EF251"/>
      <c r="EG251"/>
      <c r="EH251"/>
      <c r="EI251"/>
      <c r="EJ251"/>
      <c r="EK251" s="6"/>
      <c r="EL251" s="15"/>
      <c r="EM251"/>
      <c r="EN251"/>
      <c r="EO251"/>
      <c r="EP251"/>
      <c r="EQ251"/>
      <c r="ER251"/>
      <c r="ES251"/>
      <c r="ET251"/>
      <c r="EU251"/>
      <c r="EV251"/>
      <c r="EW251" s="6"/>
      <c r="EX251" s="16">
        <f t="shared" si="68"/>
        <v>7.4739726027397264</v>
      </c>
      <c r="EY251" s="16" t="str">
        <f t="shared" si="69"/>
        <v/>
      </c>
      <c r="EZ251" s="16" t="str">
        <f t="shared" si="70"/>
        <v/>
      </c>
      <c r="FA251" s="16" t="str">
        <f t="shared" si="71"/>
        <v/>
      </c>
      <c r="FB251" s="160" t="str">
        <f t="shared" si="72"/>
        <v/>
      </c>
      <c r="FC251" t="s">
        <v>204</v>
      </c>
      <c r="FD251" s="20" t="s">
        <v>126</v>
      </c>
      <c r="FF251" s="209" t="s">
        <v>206</v>
      </c>
      <c r="FH251" s="284">
        <f t="shared" ca="1" si="73"/>
        <v>0</v>
      </c>
      <c r="FI251" s="208">
        <f t="shared" si="74"/>
        <v>1</v>
      </c>
      <c r="FJ251"/>
      <c r="FK251" t="str">
        <f t="shared" si="75"/>
        <v>WX Energy Comercializadora de Energia Ltda</v>
      </c>
      <c r="FL251" s="201">
        <f t="shared" ca="1" si="76"/>
        <v>119040</v>
      </c>
      <c r="FM251" s="201">
        <f t="shared" ca="1" si="77"/>
        <v>0</v>
      </c>
      <c r="FN251" s="200">
        <f>AB251*AB$2*IF($FC251="V",1,-1)*IF($Q251="Fixo",(CP251-INDEX('Curva Forward'!$C$5:$AN$13,MATCH(CONCATENATE(BD_COMERCIAL!$K251," ",BD_COMERCIAL!$L251),'Curva Forward'!$B$5:$B$13,0),MATCH(FN$4,'Curva Forward'!$C$4:$AN$4,0))),CP251)</f>
        <v>0</v>
      </c>
      <c r="FO251" s="200">
        <f>AC251*AC$2*IF($FC251="V",1,-1)*IF($Q251="Fixo",(CQ251-INDEX('Curva Forward'!$C$5:$AN$13,MATCH(CONCATENATE(BD_COMERCIAL!$K251," ",BD_COMERCIAL!$L251),'Curva Forward'!$B$5:$B$13,0),MATCH(FO$4,'Curva Forward'!$C$4:$AN$4,0))),CQ251)</f>
        <v>0</v>
      </c>
      <c r="FP251" s="200">
        <f>AD251*AD$2*IF($FC251="V",1,-1)*IF($Q251="Fixo",(CR251-INDEX('Curva Forward'!$C$5:$AN$13,MATCH(CONCATENATE(BD_COMERCIAL!$K251," ",BD_COMERCIAL!$L251),'Curva Forward'!$B$5:$B$13,0),MATCH(FP$4,'Curva Forward'!$C$4:$AN$4,0))),CR251)</f>
        <v>0</v>
      </c>
      <c r="FQ251" s="200">
        <f>AE251*AE$2*IF($FC251="V",1,-1)*IF($Q251="Fixo",(CS251-INDEX('Curva Forward'!$C$5:$AN$13,MATCH(CONCATENATE(BD_COMERCIAL!$K251," ",BD_COMERCIAL!$L251),'Curva Forward'!$B$5:$B$13,0),MATCH(FQ$4,'Curva Forward'!$C$4:$AN$4,0))),CS251)</f>
        <v>0</v>
      </c>
      <c r="FR251" s="200">
        <f>AF251*AF$2*IF($FC251="V",1,-1)*IF($Q251="Fixo",(CT251-INDEX('Curva Forward'!$C$5:$AN$13,MATCH(CONCATENATE(BD_COMERCIAL!$K251," ",BD_COMERCIAL!$L251),'Curva Forward'!$B$5:$B$13,0),MATCH(FR$4,'Curva Forward'!$C$4:$AN$4,0))),CT251)</f>
        <v>119040</v>
      </c>
      <c r="FS251" s="200">
        <f>AG251*AG$2*IF($FC251="V",1,-1)*IF($Q251="Fixo",(CU251-INDEX('Curva Forward'!$C$5:$AN$13,MATCH(CONCATENATE(BD_COMERCIAL!$K251," ",BD_COMERCIAL!$L251),'Curva Forward'!$B$5:$B$13,0),MATCH(FS$4,'Curva Forward'!$C$4:$AN$4,0))),CU251)</f>
        <v>0</v>
      </c>
      <c r="FT251" s="200">
        <f>AH251*AH$2*IF($FC251="V",1,-1)*IF($Q251="Fixo",(CV251-INDEX('Curva Forward'!$C$5:$AN$13,MATCH(CONCATENATE(BD_COMERCIAL!$K251," ",BD_COMERCIAL!$L251),'Curva Forward'!$B$5:$B$13,0),MATCH(FT$4,'Curva Forward'!$C$4:$AN$4,0))),CV251)</f>
        <v>0</v>
      </c>
      <c r="FU251" s="200">
        <f>AI251*AI$2*IF($FC251="V",1,-1)*IF($Q251="Fixo",(CW251-INDEX('Curva Forward'!$C$5:$AN$13,MATCH(CONCATENATE(BD_COMERCIAL!$K251," ",BD_COMERCIAL!$L251),'Curva Forward'!$B$5:$B$13,0),MATCH(FU$4,'Curva Forward'!$C$4:$AN$4,0))),CW251)</f>
        <v>0</v>
      </c>
      <c r="FV251" s="200">
        <f>AJ251*AJ$2*IF($FC251="V",1,-1)*IF($Q251="Fixo",(CX251-INDEX('Curva Forward'!$C$5:$AN$13,MATCH(CONCATENATE(BD_COMERCIAL!$K251," ",BD_COMERCIAL!$L251),'Curva Forward'!$B$5:$B$13,0),MATCH(FV$4,'Curva Forward'!$C$4:$AN$4,0))),CX251)</f>
        <v>0</v>
      </c>
      <c r="FW251" s="200">
        <f>AK251*AK$2*IF($FC251="V",1,-1)*IF($Q251="Fixo",(CY251-INDEX('Curva Forward'!$C$5:$AN$13,MATCH(CONCATENATE(BD_COMERCIAL!$K251," ",BD_COMERCIAL!$L251),'Curva Forward'!$B$5:$B$13,0),MATCH(FW$4,'Curva Forward'!$C$4:$AN$4,0))),CY251)</f>
        <v>0</v>
      </c>
      <c r="FX251" s="200">
        <f>AL251*AL$2*IF($FC251="V",1,-1)*IF($Q251="Fixo",(CZ251-INDEX('Curva Forward'!$C$5:$AN$13,MATCH(CONCATENATE(BD_COMERCIAL!$K251," ",BD_COMERCIAL!$L251),'Curva Forward'!$B$5:$B$13,0),MATCH(FX$4,'Curva Forward'!$C$4:$AN$4,0))),CZ251)</f>
        <v>0</v>
      </c>
      <c r="FY251" s="200">
        <f>AM251*AM$2*IF($FC251="V",1,-1)*IF($Q251="Fixo",(DA251-INDEX('Curva Forward'!$C$5:$AN$13,MATCH(CONCATENATE(BD_COMERCIAL!$K251," ",BD_COMERCIAL!$L251),'Curva Forward'!$B$5:$B$13,0),MATCH(FY$4,'Curva Forward'!$C$4:$AN$4,0))),DA251)</f>
        <v>0</v>
      </c>
      <c r="FZ251" s="200">
        <f>AN251*AN$2*IF($FC251="V",1,-1)*IF($Q251="Fixo",(DB251-INDEX('Curva Forward'!$C$5:$AN$13,MATCH(CONCATENATE(BD_COMERCIAL!$K251," ",BD_COMERCIAL!$L251),'Curva Forward'!$B$5:$B$13,0),MATCH(FZ$4,'Curva Forward'!$C$4:$AN$4,0))),DB251)</f>
        <v>0</v>
      </c>
      <c r="GA251" s="200">
        <f>AO251*AO$2*IF($FC251="V",1,-1)*IF($Q251="Fixo",(DC251-INDEX('Curva Forward'!$C$5:$AN$13,MATCH(CONCATENATE(BD_COMERCIAL!$K251," ",BD_COMERCIAL!$L251),'Curva Forward'!$B$5:$B$13,0),MATCH(GA$4,'Curva Forward'!$C$4:$AN$4,0))),DC251)</f>
        <v>0</v>
      </c>
      <c r="GB251" s="200">
        <f>AP251*AP$2*IF($FC251="V",1,-1)*IF($Q251="Fixo",(DD251-INDEX('Curva Forward'!$C$5:$AN$13,MATCH(CONCATENATE(BD_COMERCIAL!$K251," ",BD_COMERCIAL!$L251),'Curva Forward'!$B$5:$B$13,0),MATCH(GB$4,'Curva Forward'!$C$4:$AN$4,0))),DD251)</f>
        <v>0</v>
      </c>
      <c r="GC251" s="200">
        <f>AQ251*AQ$2*IF($FC251="V",1,-1)*IF($Q251="Fixo",(DE251-INDEX('Curva Forward'!$C$5:$AN$13,MATCH(CONCATENATE(BD_COMERCIAL!$K251," ",BD_COMERCIAL!$L251),'Curva Forward'!$B$5:$B$13,0),MATCH(GC$4,'Curva Forward'!$C$4:$AN$4,0))),DE251)</f>
        <v>0</v>
      </c>
      <c r="GD251" s="200">
        <f>AR251*AR$2*IF($FC251="V",1,-1)*IF($Q251="Fixo",(DF251-INDEX('Curva Forward'!$C$5:$AN$13,MATCH(CONCATENATE(BD_COMERCIAL!$K251," ",BD_COMERCIAL!$L251),'Curva Forward'!$B$5:$B$13,0),MATCH(GD$4,'Curva Forward'!$C$4:$AN$4,0))),DF251)</f>
        <v>0</v>
      </c>
      <c r="GE251" s="200">
        <f>AS251*AS$2*IF($FC251="V",1,-1)*IF($Q251="Fixo",(DG251-INDEX('Curva Forward'!$C$5:$AN$13,MATCH(CONCATENATE(BD_COMERCIAL!$K251," ",BD_COMERCIAL!$L251),'Curva Forward'!$B$5:$B$13,0),MATCH(GE$4,'Curva Forward'!$C$4:$AN$4,0))),DG251)</f>
        <v>0</v>
      </c>
      <c r="GF251" s="200">
        <f>AT251*AT$2*IF($FC251="V",1,-1)*IF($Q251="Fixo",(DH251-INDEX('Curva Forward'!$C$5:$AN$13,MATCH(CONCATENATE(BD_COMERCIAL!$K251," ",BD_COMERCIAL!$L251),'Curva Forward'!$B$5:$B$13,0),MATCH(GF$4,'Curva Forward'!$C$4:$AN$4,0))),DH251)</f>
        <v>0</v>
      </c>
      <c r="GG251" s="200">
        <f>AU251*AU$2*IF($FC251="V",1,-1)*IF($Q251="Fixo",(DI251-INDEX('Curva Forward'!$C$5:$AN$13,MATCH(CONCATENATE(BD_COMERCIAL!$K251," ",BD_COMERCIAL!$L251),'Curva Forward'!$B$5:$B$13,0),MATCH(GG$4,'Curva Forward'!$C$4:$AN$4,0))),DI251)</f>
        <v>0</v>
      </c>
      <c r="GH251" s="200">
        <f>AV251*AV$2*IF($FC251="V",1,-1)*IF($Q251="Fixo",(DJ251-INDEX('Curva Forward'!$C$5:$AN$13,MATCH(CONCATENATE(BD_COMERCIAL!$K251," ",BD_COMERCIAL!$L251),'Curva Forward'!$B$5:$B$13,0),MATCH(GH$4,'Curva Forward'!$C$4:$AN$4,0))),DJ251)</f>
        <v>0</v>
      </c>
      <c r="GI251" s="200">
        <f>AW251*AW$2*IF($FC251="V",1,-1)*IF($Q251="Fixo",(DK251-INDEX('Curva Forward'!$C$5:$AN$13,MATCH(CONCATENATE(BD_COMERCIAL!$K251," ",BD_COMERCIAL!$L251),'Curva Forward'!$B$5:$B$13,0),MATCH(GI$4,'Curva Forward'!$C$4:$AN$4,0))),DK251)</f>
        <v>0</v>
      </c>
      <c r="GJ251" s="200">
        <f>AX251*AX$2*IF($FC251="V",1,-1)*IF($Q251="Fixo",(DL251-INDEX('Curva Forward'!$C$5:$AN$13,MATCH(CONCATENATE(BD_COMERCIAL!$K251," ",BD_COMERCIAL!$L251),'Curva Forward'!$B$5:$B$13,0),MATCH(GJ$4,'Curva Forward'!$C$4:$AN$4,0))),DL251)</f>
        <v>0</v>
      </c>
      <c r="GK251" s="200">
        <f>AY251*AY$2*IF($FC251="V",1,-1)*IF($Q251="Fixo",(DM251-INDEX('Curva Forward'!$C$5:$AN$13,MATCH(CONCATENATE(BD_COMERCIAL!$K251," ",BD_COMERCIAL!$L251),'Curva Forward'!$B$5:$B$13,0),MATCH(GK$4,'Curva Forward'!$C$4:$AN$4,0))),DM251)</f>
        <v>0</v>
      </c>
      <c r="GL251" s="200">
        <f>IF(EZ251="",0,CL251*CL$2*IF($FC251="V",1,-1)*IF($Q251="Fixo",(EZ251-INDEX('Curva Forward'!$C$5:$AN$13,MATCH(CONCATENATE(BD_COMERCIAL!$K251," ",BD_COMERCIAL!$L251),'Curva Forward'!$B$5:$B$13,0),MATCH(GL$4,'Curva Forward'!$C$4:$AN$4,0))),EZ251))</f>
        <v>0</v>
      </c>
      <c r="GM251" s="200">
        <f>IF(FA251="",0,CM251*CM$2*IF($FC251="V",1,-1)*IF($Q251="Fixo",(FA251-INDEX('Curva Forward'!$C$5:$AN$13,MATCH(CONCATENATE(BD_COMERCIAL!$K251," ",BD_COMERCIAL!$L251),'Curva Forward'!$B$5:$B$13,0),MATCH(GM$4,'Curva Forward'!$C$4:$AN$4,0))),FA251))</f>
        <v>0</v>
      </c>
      <c r="GN251" s="200">
        <f>IF(FB251="",0,CN251*CN$2*IF($FC251="V",1,-1)*IF($Q251="Fixo",(FB251-INDEX('Curva Forward'!$C$5:$AN$13,MATCH(CONCATENATE(BD_COMERCIAL!$K251," ",BD_COMERCIAL!$L251),'Curva Forward'!$B$5:$B$13,0),MATCH(GN$4,'Curva Forward'!$C$4:$AN$4,0))),FB251))</f>
        <v>0</v>
      </c>
      <c r="GO251" s="201">
        <f t="shared" ca="1" si="78"/>
        <v>0</v>
      </c>
      <c r="GP251" s="201">
        <f t="shared" ca="1" si="79"/>
        <v>0</v>
      </c>
    </row>
    <row r="252" spans="1:198" s="117" customFormat="1" x14ac:dyDescent="0.25">
      <c r="A252" s="6"/>
      <c r="B252" s="7" t="s">
        <v>602</v>
      </c>
      <c r="C252" s="8">
        <v>44617</v>
      </c>
      <c r="D252" s="9" t="s">
        <v>124</v>
      </c>
      <c r="E252" s="9" t="s">
        <v>125</v>
      </c>
      <c r="F252" s="113">
        <v>3780401000108</v>
      </c>
      <c r="G252" s="10" t="s">
        <v>132</v>
      </c>
      <c r="H252" s="113">
        <v>4973790000142</v>
      </c>
      <c r="I252" s="9" t="s">
        <v>126</v>
      </c>
      <c r="J252" s="166" t="s">
        <v>607</v>
      </c>
      <c r="K252" s="10" t="s">
        <v>127</v>
      </c>
      <c r="L252" s="84" t="s">
        <v>22</v>
      </c>
      <c r="M252" s="11">
        <v>44652</v>
      </c>
      <c r="N252" s="12">
        <v>44681</v>
      </c>
      <c r="O252" s="10">
        <v>5</v>
      </c>
      <c r="P252" s="84">
        <v>75.5</v>
      </c>
      <c r="Q252" s="84" t="s">
        <v>128</v>
      </c>
      <c r="R252" s="10" t="s">
        <v>129</v>
      </c>
      <c r="S252" s="14" t="s">
        <v>135</v>
      </c>
      <c r="T252" s="11"/>
      <c r="U252" s="12"/>
      <c r="V252" s="257" t="str">
        <f ca="1">IF(U252="","",
IF(U252="NA","",
IFERROR(VLOOKUP(EOMONTH(M252,-2)+1,IPCA!$A:$B,2,0),
VLOOKUP(EOMONTH(TODAY(),-2)+1,IPCA!$A:$B,2,0))/
VLOOKUP(EOMONTH(U252,-2)+1,IPCA!$A:$B,2,0)*
P252))</f>
        <v/>
      </c>
      <c r="W252" s="84"/>
      <c r="X252" s="13" t="s">
        <v>133</v>
      </c>
      <c r="Y252" s="166"/>
      <c r="Z252" s="107"/>
      <c r="AA252" s="108"/>
      <c r="AB252" s="15"/>
      <c r="AC252"/>
      <c r="AD252"/>
      <c r="AE252">
        <v>5</v>
      </c>
      <c r="AF252"/>
      <c r="AG252"/>
      <c r="AH252"/>
      <c r="AI252"/>
      <c r="AJ252"/>
      <c r="AK252"/>
      <c r="AL252"/>
      <c r="AM252" s="6"/>
      <c r="AN252" s="15"/>
      <c r="AO252"/>
      <c r="AP252"/>
      <c r="AQ252"/>
      <c r="AR252"/>
      <c r="AS252"/>
      <c r="AT252"/>
      <c r="AU252"/>
      <c r="AV252"/>
      <c r="AW252"/>
      <c r="AX252"/>
      <c r="AY252" s="6"/>
      <c r="AZ252" s="15"/>
      <c r="BA252"/>
      <c r="BB252"/>
      <c r="BC252"/>
      <c r="BD252"/>
      <c r="BE252"/>
      <c r="BF252"/>
      <c r="BG252"/>
      <c r="BH252"/>
      <c r="BI252"/>
      <c r="BJ252"/>
      <c r="BK252" s="6"/>
      <c r="BL252" s="15"/>
      <c r="BM252"/>
      <c r="BN252"/>
      <c r="BO252"/>
      <c r="BP252"/>
      <c r="BQ252"/>
      <c r="BR252"/>
      <c r="BS252"/>
      <c r="BT252"/>
      <c r="BU252"/>
      <c r="BV252"/>
      <c r="BW252" s="6"/>
      <c r="BX252" s="15"/>
      <c r="BY252"/>
      <c r="BZ252"/>
      <c r="CA252"/>
      <c r="CB252"/>
      <c r="CC252"/>
      <c r="CD252"/>
      <c r="CE252"/>
      <c r="CF252"/>
      <c r="CG252"/>
      <c r="CH252"/>
      <c r="CI252" s="6"/>
      <c r="CJ252" s="16">
        <f t="shared" si="63"/>
        <v>0.41095890410958902</v>
      </c>
      <c r="CK252" s="16" t="str">
        <f t="shared" si="64"/>
        <v/>
      </c>
      <c r="CL252" s="16" t="str">
        <f t="shared" si="65"/>
        <v/>
      </c>
      <c r="CM252" s="16" t="str">
        <f t="shared" si="66"/>
        <v/>
      </c>
      <c r="CN252" s="16" t="str">
        <f t="shared" si="67"/>
        <v/>
      </c>
      <c r="CO252" s="18"/>
      <c r="CP252" s="15"/>
      <c r="CQ252"/>
      <c r="CR252"/>
      <c r="CS252">
        <v>75.5</v>
      </c>
      <c r="CT252"/>
      <c r="CU252"/>
      <c r="CV252"/>
      <c r="CW252"/>
      <c r="CX252"/>
      <c r="CY252"/>
      <c r="CZ252"/>
      <c r="DA252" s="6"/>
      <c r="DB252" s="15"/>
      <c r="DC252"/>
      <c r="DD252"/>
      <c r="DE252"/>
      <c r="DF252"/>
      <c r="DG252"/>
      <c r="DH252"/>
      <c r="DI252"/>
      <c r="DJ252"/>
      <c r="DK252"/>
      <c r="DL252"/>
      <c r="DM252" s="6"/>
      <c r="DN252" s="15"/>
      <c r="DO252"/>
      <c r="DP252"/>
      <c r="DQ252"/>
      <c r="DR252"/>
      <c r="DS252"/>
      <c r="DT252"/>
      <c r="DU252"/>
      <c r="DV252"/>
      <c r="DW252"/>
      <c r="DX252"/>
      <c r="DY252" s="6"/>
      <c r="DZ252" s="15"/>
      <c r="EA252"/>
      <c r="EB252"/>
      <c r="EC252"/>
      <c r="ED252"/>
      <c r="EE252"/>
      <c r="EF252"/>
      <c r="EG252"/>
      <c r="EH252"/>
      <c r="EI252"/>
      <c r="EJ252"/>
      <c r="EK252" s="6"/>
      <c r="EL252" s="15"/>
      <c r="EM252"/>
      <c r="EN252"/>
      <c r="EO252"/>
      <c r="EP252"/>
      <c r="EQ252"/>
      <c r="ER252"/>
      <c r="ES252"/>
      <c r="ET252"/>
      <c r="EU252"/>
      <c r="EV252"/>
      <c r="EW252" s="6"/>
      <c r="EX252" s="16">
        <f t="shared" si="68"/>
        <v>6.2054794520547949</v>
      </c>
      <c r="EY252" s="16" t="str">
        <f t="shared" si="69"/>
        <v/>
      </c>
      <c r="EZ252" s="16" t="str">
        <f t="shared" si="70"/>
        <v/>
      </c>
      <c r="FA252" s="16" t="str">
        <f t="shared" si="71"/>
        <v/>
      </c>
      <c r="FB252" s="160" t="str">
        <f t="shared" si="72"/>
        <v/>
      </c>
      <c r="FC252" t="s">
        <v>204</v>
      </c>
      <c r="FD252" s="20" t="s">
        <v>126</v>
      </c>
      <c r="FF252" s="209" t="s">
        <v>206</v>
      </c>
      <c r="FH252" s="284">
        <f t="shared" ca="1" si="73"/>
        <v>0</v>
      </c>
      <c r="FI252" s="208">
        <f t="shared" si="74"/>
        <v>0.96666666666666667</v>
      </c>
      <c r="FJ252"/>
      <c r="FK252" t="str">
        <f t="shared" si="75"/>
        <v>CPFL Comercialização Brasil S.A.</v>
      </c>
      <c r="FL252" s="201">
        <f t="shared" ca="1" si="76"/>
        <v>66600</v>
      </c>
      <c r="FM252" s="201">
        <f t="shared" ca="1" si="77"/>
        <v>0</v>
      </c>
      <c r="FN252" s="200">
        <f>AB252*AB$2*IF($FC252="V",1,-1)*IF($Q252="Fixo",(CP252-INDEX('Curva Forward'!$C$5:$AN$13,MATCH(CONCATENATE(BD_COMERCIAL!$K252," ",BD_COMERCIAL!$L252),'Curva Forward'!$B$5:$B$13,0),MATCH(FN$4,'Curva Forward'!$C$4:$AN$4,0))),CP252)</f>
        <v>0</v>
      </c>
      <c r="FO252" s="200">
        <f>AC252*AC$2*IF($FC252="V",1,-1)*IF($Q252="Fixo",(CQ252-INDEX('Curva Forward'!$C$5:$AN$13,MATCH(CONCATENATE(BD_COMERCIAL!$K252," ",BD_COMERCIAL!$L252),'Curva Forward'!$B$5:$B$13,0),MATCH(FO$4,'Curva Forward'!$C$4:$AN$4,0))),CQ252)</f>
        <v>0</v>
      </c>
      <c r="FP252" s="200">
        <f>AD252*AD$2*IF($FC252="V",1,-1)*IF($Q252="Fixo",(CR252-INDEX('Curva Forward'!$C$5:$AN$13,MATCH(CONCATENATE(BD_COMERCIAL!$K252," ",BD_COMERCIAL!$L252),'Curva Forward'!$B$5:$B$13,0),MATCH(FP$4,'Curva Forward'!$C$4:$AN$4,0))),CR252)</f>
        <v>0</v>
      </c>
      <c r="FQ252" s="200">
        <f>AE252*AE$2*IF($FC252="V",1,-1)*IF($Q252="Fixo",(CS252-INDEX('Curva Forward'!$C$5:$AN$13,MATCH(CONCATENATE(BD_COMERCIAL!$K252," ",BD_COMERCIAL!$L252),'Curva Forward'!$B$5:$B$13,0),MATCH(FQ$4,'Curva Forward'!$C$4:$AN$4,0))),CS252)</f>
        <v>66600</v>
      </c>
      <c r="FR252" s="200">
        <f>AF252*AF$2*IF($FC252="V",1,-1)*IF($Q252="Fixo",(CT252-INDEX('Curva Forward'!$C$5:$AN$13,MATCH(CONCATENATE(BD_COMERCIAL!$K252," ",BD_COMERCIAL!$L252),'Curva Forward'!$B$5:$B$13,0),MATCH(FR$4,'Curva Forward'!$C$4:$AN$4,0))),CT252)</f>
        <v>0</v>
      </c>
      <c r="FS252" s="200">
        <f>AG252*AG$2*IF($FC252="V",1,-1)*IF($Q252="Fixo",(CU252-INDEX('Curva Forward'!$C$5:$AN$13,MATCH(CONCATENATE(BD_COMERCIAL!$K252," ",BD_COMERCIAL!$L252),'Curva Forward'!$B$5:$B$13,0),MATCH(FS$4,'Curva Forward'!$C$4:$AN$4,0))),CU252)</f>
        <v>0</v>
      </c>
      <c r="FT252" s="200">
        <f>AH252*AH$2*IF($FC252="V",1,-1)*IF($Q252="Fixo",(CV252-INDEX('Curva Forward'!$C$5:$AN$13,MATCH(CONCATENATE(BD_COMERCIAL!$K252," ",BD_COMERCIAL!$L252),'Curva Forward'!$B$5:$B$13,0),MATCH(FT$4,'Curva Forward'!$C$4:$AN$4,0))),CV252)</f>
        <v>0</v>
      </c>
      <c r="FU252" s="200">
        <f>AI252*AI$2*IF($FC252="V",1,-1)*IF($Q252="Fixo",(CW252-INDEX('Curva Forward'!$C$5:$AN$13,MATCH(CONCATENATE(BD_COMERCIAL!$K252," ",BD_COMERCIAL!$L252),'Curva Forward'!$B$5:$B$13,0),MATCH(FU$4,'Curva Forward'!$C$4:$AN$4,0))),CW252)</f>
        <v>0</v>
      </c>
      <c r="FV252" s="200">
        <f>AJ252*AJ$2*IF($FC252="V",1,-1)*IF($Q252="Fixo",(CX252-INDEX('Curva Forward'!$C$5:$AN$13,MATCH(CONCATENATE(BD_COMERCIAL!$K252," ",BD_COMERCIAL!$L252),'Curva Forward'!$B$5:$B$13,0),MATCH(FV$4,'Curva Forward'!$C$4:$AN$4,0))),CX252)</f>
        <v>0</v>
      </c>
      <c r="FW252" s="200">
        <f>AK252*AK$2*IF($FC252="V",1,-1)*IF($Q252="Fixo",(CY252-INDEX('Curva Forward'!$C$5:$AN$13,MATCH(CONCATENATE(BD_COMERCIAL!$K252," ",BD_COMERCIAL!$L252),'Curva Forward'!$B$5:$B$13,0),MATCH(FW$4,'Curva Forward'!$C$4:$AN$4,0))),CY252)</f>
        <v>0</v>
      </c>
      <c r="FX252" s="200">
        <f>AL252*AL$2*IF($FC252="V",1,-1)*IF($Q252="Fixo",(CZ252-INDEX('Curva Forward'!$C$5:$AN$13,MATCH(CONCATENATE(BD_COMERCIAL!$K252," ",BD_COMERCIAL!$L252),'Curva Forward'!$B$5:$B$13,0),MATCH(FX$4,'Curva Forward'!$C$4:$AN$4,0))),CZ252)</f>
        <v>0</v>
      </c>
      <c r="FY252" s="200">
        <f>AM252*AM$2*IF($FC252="V",1,-1)*IF($Q252="Fixo",(DA252-INDEX('Curva Forward'!$C$5:$AN$13,MATCH(CONCATENATE(BD_COMERCIAL!$K252," ",BD_COMERCIAL!$L252),'Curva Forward'!$B$5:$B$13,0),MATCH(FY$4,'Curva Forward'!$C$4:$AN$4,0))),DA252)</f>
        <v>0</v>
      </c>
      <c r="FZ252" s="200">
        <f>AN252*AN$2*IF($FC252="V",1,-1)*IF($Q252="Fixo",(DB252-INDEX('Curva Forward'!$C$5:$AN$13,MATCH(CONCATENATE(BD_COMERCIAL!$K252," ",BD_COMERCIAL!$L252),'Curva Forward'!$B$5:$B$13,0),MATCH(FZ$4,'Curva Forward'!$C$4:$AN$4,0))),DB252)</f>
        <v>0</v>
      </c>
      <c r="GA252" s="200">
        <f>AO252*AO$2*IF($FC252="V",1,-1)*IF($Q252="Fixo",(DC252-INDEX('Curva Forward'!$C$5:$AN$13,MATCH(CONCATENATE(BD_COMERCIAL!$K252," ",BD_COMERCIAL!$L252),'Curva Forward'!$B$5:$B$13,0),MATCH(GA$4,'Curva Forward'!$C$4:$AN$4,0))),DC252)</f>
        <v>0</v>
      </c>
      <c r="GB252" s="200">
        <f>AP252*AP$2*IF($FC252="V",1,-1)*IF($Q252="Fixo",(DD252-INDEX('Curva Forward'!$C$5:$AN$13,MATCH(CONCATENATE(BD_COMERCIAL!$K252," ",BD_COMERCIAL!$L252),'Curva Forward'!$B$5:$B$13,0),MATCH(GB$4,'Curva Forward'!$C$4:$AN$4,0))),DD252)</f>
        <v>0</v>
      </c>
      <c r="GC252" s="200">
        <f>AQ252*AQ$2*IF($FC252="V",1,-1)*IF($Q252="Fixo",(DE252-INDEX('Curva Forward'!$C$5:$AN$13,MATCH(CONCATENATE(BD_COMERCIAL!$K252," ",BD_COMERCIAL!$L252),'Curva Forward'!$B$5:$B$13,0),MATCH(GC$4,'Curva Forward'!$C$4:$AN$4,0))),DE252)</f>
        <v>0</v>
      </c>
      <c r="GD252" s="200">
        <f>AR252*AR$2*IF($FC252="V",1,-1)*IF($Q252="Fixo",(DF252-INDEX('Curva Forward'!$C$5:$AN$13,MATCH(CONCATENATE(BD_COMERCIAL!$K252," ",BD_COMERCIAL!$L252),'Curva Forward'!$B$5:$B$13,0),MATCH(GD$4,'Curva Forward'!$C$4:$AN$4,0))),DF252)</f>
        <v>0</v>
      </c>
      <c r="GE252" s="200">
        <f>AS252*AS$2*IF($FC252="V",1,-1)*IF($Q252="Fixo",(DG252-INDEX('Curva Forward'!$C$5:$AN$13,MATCH(CONCATENATE(BD_COMERCIAL!$K252," ",BD_COMERCIAL!$L252),'Curva Forward'!$B$5:$B$13,0),MATCH(GE$4,'Curva Forward'!$C$4:$AN$4,0))),DG252)</f>
        <v>0</v>
      </c>
      <c r="GF252" s="200">
        <f>AT252*AT$2*IF($FC252="V",1,-1)*IF($Q252="Fixo",(DH252-INDEX('Curva Forward'!$C$5:$AN$13,MATCH(CONCATENATE(BD_COMERCIAL!$K252," ",BD_COMERCIAL!$L252),'Curva Forward'!$B$5:$B$13,0),MATCH(GF$4,'Curva Forward'!$C$4:$AN$4,0))),DH252)</f>
        <v>0</v>
      </c>
      <c r="GG252" s="200">
        <f>AU252*AU$2*IF($FC252="V",1,-1)*IF($Q252="Fixo",(DI252-INDEX('Curva Forward'!$C$5:$AN$13,MATCH(CONCATENATE(BD_COMERCIAL!$K252," ",BD_COMERCIAL!$L252),'Curva Forward'!$B$5:$B$13,0),MATCH(GG$4,'Curva Forward'!$C$4:$AN$4,0))),DI252)</f>
        <v>0</v>
      </c>
      <c r="GH252" s="200">
        <f>AV252*AV$2*IF($FC252="V",1,-1)*IF($Q252="Fixo",(DJ252-INDEX('Curva Forward'!$C$5:$AN$13,MATCH(CONCATENATE(BD_COMERCIAL!$K252," ",BD_COMERCIAL!$L252),'Curva Forward'!$B$5:$B$13,0),MATCH(GH$4,'Curva Forward'!$C$4:$AN$4,0))),DJ252)</f>
        <v>0</v>
      </c>
      <c r="GI252" s="200">
        <f>AW252*AW$2*IF($FC252="V",1,-1)*IF($Q252="Fixo",(DK252-INDEX('Curva Forward'!$C$5:$AN$13,MATCH(CONCATENATE(BD_COMERCIAL!$K252," ",BD_COMERCIAL!$L252),'Curva Forward'!$B$5:$B$13,0),MATCH(GI$4,'Curva Forward'!$C$4:$AN$4,0))),DK252)</f>
        <v>0</v>
      </c>
      <c r="GJ252" s="200">
        <f>AX252*AX$2*IF($FC252="V",1,-1)*IF($Q252="Fixo",(DL252-INDEX('Curva Forward'!$C$5:$AN$13,MATCH(CONCATENATE(BD_COMERCIAL!$K252," ",BD_COMERCIAL!$L252),'Curva Forward'!$B$5:$B$13,0),MATCH(GJ$4,'Curva Forward'!$C$4:$AN$4,0))),DL252)</f>
        <v>0</v>
      </c>
      <c r="GK252" s="200">
        <f>AY252*AY$2*IF($FC252="V",1,-1)*IF($Q252="Fixo",(DM252-INDEX('Curva Forward'!$C$5:$AN$13,MATCH(CONCATENATE(BD_COMERCIAL!$K252," ",BD_COMERCIAL!$L252),'Curva Forward'!$B$5:$B$13,0),MATCH(GK$4,'Curva Forward'!$C$4:$AN$4,0))),DM252)</f>
        <v>0</v>
      </c>
      <c r="GL252" s="200">
        <f>IF(EZ252="",0,CL252*CL$2*IF($FC252="V",1,-1)*IF($Q252="Fixo",(EZ252-INDEX('Curva Forward'!$C$5:$AN$13,MATCH(CONCATENATE(BD_COMERCIAL!$K252," ",BD_COMERCIAL!$L252),'Curva Forward'!$B$5:$B$13,0),MATCH(GL$4,'Curva Forward'!$C$4:$AN$4,0))),EZ252))</f>
        <v>0</v>
      </c>
      <c r="GM252" s="200">
        <f>IF(FA252="",0,CM252*CM$2*IF($FC252="V",1,-1)*IF($Q252="Fixo",(FA252-INDEX('Curva Forward'!$C$5:$AN$13,MATCH(CONCATENATE(BD_COMERCIAL!$K252," ",BD_COMERCIAL!$L252),'Curva Forward'!$B$5:$B$13,0),MATCH(GM$4,'Curva Forward'!$C$4:$AN$4,0))),FA252))</f>
        <v>0</v>
      </c>
      <c r="GN252" s="200">
        <f>IF(FB252="",0,CN252*CN$2*IF($FC252="V",1,-1)*IF($Q252="Fixo",(FB252-INDEX('Curva Forward'!$C$5:$AN$13,MATCH(CONCATENATE(BD_COMERCIAL!$K252," ",BD_COMERCIAL!$L252),'Curva Forward'!$B$5:$B$13,0),MATCH(GN$4,'Curva Forward'!$C$4:$AN$4,0))),FB252))</f>
        <v>0</v>
      </c>
      <c r="GO252" s="201">
        <f t="shared" ca="1" si="78"/>
        <v>0</v>
      </c>
      <c r="GP252" s="201">
        <f t="shared" ca="1" si="79"/>
        <v>0</v>
      </c>
    </row>
    <row r="253" spans="1:198" s="117" customFormat="1" x14ac:dyDescent="0.25">
      <c r="A253" s="6"/>
      <c r="B253" s="7" t="s">
        <v>603</v>
      </c>
      <c r="C253" s="8">
        <v>44617</v>
      </c>
      <c r="D253" s="9" t="s">
        <v>124</v>
      </c>
      <c r="E253" s="9" t="s">
        <v>125</v>
      </c>
      <c r="F253" s="113">
        <v>3780401000108</v>
      </c>
      <c r="G253" s="10" t="s">
        <v>225</v>
      </c>
      <c r="H253" s="113">
        <v>9185485000100</v>
      </c>
      <c r="I253" s="9" t="s">
        <v>126</v>
      </c>
      <c r="J253" s="166" t="s">
        <v>607</v>
      </c>
      <c r="K253" s="10" t="s">
        <v>127</v>
      </c>
      <c r="L253" s="84" t="s">
        <v>22</v>
      </c>
      <c r="M253" s="11">
        <v>44743</v>
      </c>
      <c r="N253" s="12">
        <v>44926</v>
      </c>
      <c r="O253" s="10">
        <v>5</v>
      </c>
      <c r="P253" s="84">
        <v>183</v>
      </c>
      <c r="Q253" s="84" t="s">
        <v>128</v>
      </c>
      <c r="R253" s="10" t="s">
        <v>129</v>
      </c>
      <c r="S253" s="14" t="s">
        <v>135</v>
      </c>
      <c r="T253" s="11"/>
      <c r="U253" s="12"/>
      <c r="V253" s="257" t="str">
        <f ca="1">IF(U253="","",
IF(U253="NA","",
IFERROR(VLOOKUP(EOMONTH(M253,-2)+1,IPCA!$A:$B,2,0),
VLOOKUP(EOMONTH(TODAY(),-2)+1,IPCA!$A:$B,2,0))/
VLOOKUP(EOMONTH(U253,-2)+1,IPCA!$A:$B,2,0)*
P253))</f>
        <v/>
      </c>
      <c r="W253" s="84"/>
      <c r="X253" s="13" t="s">
        <v>133</v>
      </c>
      <c r="Y253" s="166"/>
      <c r="Z253" s="107"/>
      <c r="AA253" s="108"/>
      <c r="AB253" s="15"/>
      <c r="AC253"/>
      <c r="AD253"/>
      <c r="AE253"/>
      <c r="AF253"/>
      <c r="AG253"/>
      <c r="AH253">
        <v>5</v>
      </c>
      <c r="AI253">
        <v>5</v>
      </c>
      <c r="AJ253">
        <v>5</v>
      </c>
      <c r="AK253">
        <v>5</v>
      </c>
      <c r="AL253">
        <v>5</v>
      </c>
      <c r="AM253" s="6">
        <v>5</v>
      </c>
      <c r="AN253" s="15"/>
      <c r="AO253"/>
      <c r="AP253"/>
      <c r="AQ253"/>
      <c r="AR253"/>
      <c r="AS253"/>
      <c r="AT253"/>
      <c r="AU253"/>
      <c r="AV253"/>
      <c r="AW253"/>
      <c r="AX253"/>
      <c r="AY253" s="6"/>
      <c r="AZ253" s="15"/>
      <c r="BA253"/>
      <c r="BB253"/>
      <c r="BC253"/>
      <c r="BD253"/>
      <c r="BE253"/>
      <c r="BF253"/>
      <c r="BG253"/>
      <c r="BH253"/>
      <c r="BI253"/>
      <c r="BJ253"/>
      <c r="BK253" s="6"/>
      <c r="BL253" s="15"/>
      <c r="BM253"/>
      <c r="BN253"/>
      <c r="BO253"/>
      <c r="BP253"/>
      <c r="BQ253"/>
      <c r="BR253"/>
      <c r="BS253"/>
      <c r="BT253"/>
      <c r="BU253"/>
      <c r="BV253"/>
      <c r="BW253" s="6"/>
      <c r="BX253" s="15"/>
      <c r="BY253"/>
      <c r="BZ253"/>
      <c r="CA253"/>
      <c r="CB253"/>
      <c r="CC253"/>
      <c r="CD253"/>
      <c r="CE253"/>
      <c r="CF253"/>
      <c r="CG253"/>
      <c r="CH253"/>
      <c r="CI253" s="6"/>
      <c r="CJ253" s="16">
        <f t="shared" si="63"/>
        <v>2.5205479452054793</v>
      </c>
      <c r="CK253" s="16" t="str">
        <f t="shared" si="64"/>
        <v/>
      </c>
      <c r="CL253" s="16" t="str">
        <f t="shared" si="65"/>
        <v/>
      </c>
      <c r="CM253" s="16" t="str">
        <f t="shared" si="66"/>
        <v/>
      </c>
      <c r="CN253" s="16" t="str">
        <f t="shared" si="67"/>
        <v/>
      </c>
      <c r="CO253" s="18"/>
      <c r="CP253" s="15"/>
      <c r="CQ253"/>
      <c r="CR253"/>
      <c r="CS253"/>
      <c r="CT253"/>
      <c r="CU253"/>
      <c r="CV253">
        <v>183</v>
      </c>
      <c r="CW253">
        <v>183</v>
      </c>
      <c r="CX253">
        <v>183</v>
      </c>
      <c r="CY253">
        <v>183</v>
      </c>
      <c r="CZ253">
        <v>183</v>
      </c>
      <c r="DA253" s="6">
        <v>183</v>
      </c>
      <c r="DB253" s="15"/>
      <c r="DC253"/>
      <c r="DD253"/>
      <c r="DE253"/>
      <c r="DF253"/>
      <c r="DG253"/>
      <c r="DH253"/>
      <c r="DI253"/>
      <c r="DJ253"/>
      <c r="DK253"/>
      <c r="DL253"/>
      <c r="DM253" s="6"/>
      <c r="DN253" s="15"/>
      <c r="DO253"/>
      <c r="DP253"/>
      <c r="DQ253"/>
      <c r="DR253"/>
      <c r="DS253"/>
      <c r="DT253"/>
      <c r="DU253"/>
      <c r="DV253"/>
      <c r="DW253"/>
      <c r="DX253"/>
      <c r="DY253" s="6"/>
      <c r="DZ253" s="15"/>
      <c r="EA253"/>
      <c r="EB253"/>
      <c r="EC253"/>
      <c r="ED253"/>
      <c r="EE253"/>
      <c r="EF253"/>
      <c r="EG253"/>
      <c r="EH253"/>
      <c r="EI253"/>
      <c r="EJ253"/>
      <c r="EK253" s="6"/>
      <c r="EL253" s="15"/>
      <c r="EM253"/>
      <c r="EN253"/>
      <c r="EO253"/>
      <c r="EP253"/>
      <c r="EQ253"/>
      <c r="ER253"/>
      <c r="ES253"/>
      <c r="ET253"/>
      <c r="EU253"/>
      <c r="EV253"/>
      <c r="EW253" s="6"/>
      <c r="EX253" s="16">
        <f t="shared" si="68"/>
        <v>92.252054794520546</v>
      </c>
      <c r="EY253" s="16" t="str">
        <f t="shared" si="69"/>
        <v/>
      </c>
      <c r="EZ253" s="16" t="str">
        <f t="shared" si="70"/>
        <v/>
      </c>
      <c r="FA253" s="16" t="str">
        <f t="shared" si="71"/>
        <v/>
      </c>
      <c r="FB253" s="160" t="str">
        <f t="shared" si="72"/>
        <v/>
      </c>
      <c r="FC253" t="s">
        <v>204</v>
      </c>
      <c r="FD253" s="20" t="s">
        <v>126</v>
      </c>
      <c r="FF253" s="209" t="s">
        <v>206</v>
      </c>
      <c r="FH253" s="284">
        <f t="shared" ca="1" si="73"/>
        <v>0</v>
      </c>
      <c r="FI253" s="208">
        <f t="shared" si="74"/>
        <v>6.1</v>
      </c>
      <c r="FJ253"/>
      <c r="FK253" t="str">
        <f t="shared" si="75"/>
        <v>Eneva Comercializadora de Energia Ltda</v>
      </c>
      <c r="FL253" s="201">
        <f t="shared" ca="1" si="76"/>
        <v>2074062</v>
      </c>
      <c r="FM253" s="201">
        <f t="shared" ca="1" si="77"/>
        <v>0</v>
      </c>
      <c r="FN253" s="200">
        <f>AB253*AB$2*IF($FC253="V",1,-1)*IF($Q253="Fixo",(CP253-INDEX('Curva Forward'!$C$5:$AN$13,MATCH(CONCATENATE(BD_COMERCIAL!$K253," ",BD_COMERCIAL!$L253),'Curva Forward'!$B$5:$B$13,0),MATCH(FN$4,'Curva Forward'!$C$4:$AN$4,0))),CP253)</f>
        <v>0</v>
      </c>
      <c r="FO253" s="200">
        <f>AC253*AC$2*IF($FC253="V",1,-1)*IF($Q253="Fixo",(CQ253-INDEX('Curva Forward'!$C$5:$AN$13,MATCH(CONCATENATE(BD_COMERCIAL!$K253," ",BD_COMERCIAL!$L253),'Curva Forward'!$B$5:$B$13,0),MATCH(FO$4,'Curva Forward'!$C$4:$AN$4,0))),CQ253)</f>
        <v>0</v>
      </c>
      <c r="FP253" s="200">
        <f>AD253*AD$2*IF($FC253="V",1,-1)*IF($Q253="Fixo",(CR253-INDEX('Curva Forward'!$C$5:$AN$13,MATCH(CONCATENATE(BD_COMERCIAL!$K253," ",BD_COMERCIAL!$L253),'Curva Forward'!$B$5:$B$13,0),MATCH(FP$4,'Curva Forward'!$C$4:$AN$4,0))),CR253)</f>
        <v>0</v>
      </c>
      <c r="FQ253" s="200">
        <f>AE253*AE$2*IF($FC253="V",1,-1)*IF($Q253="Fixo",(CS253-INDEX('Curva Forward'!$C$5:$AN$13,MATCH(CONCATENATE(BD_COMERCIAL!$K253," ",BD_COMERCIAL!$L253),'Curva Forward'!$B$5:$B$13,0),MATCH(FQ$4,'Curva Forward'!$C$4:$AN$4,0))),CS253)</f>
        <v>0</v>
      </c>
      <c r="FR253" s="200">
        <f>AF253*AF$2*IF($FC253="V",1,-1)*IF($Q253="Fixo",(CT253-INDEX('Curva Forward'!$C$5:$AN$13,MATCH(CONCATENATE(BD_COMERCIAL!$K253," ",BD_COMERCIAL!$L253),'Curva Forward'!$B$5:$B$13,0),MATCH(FR$4,'Curva Forward'!$C$4:$AN$4,0))),CT253)</f>
        <v>0</v>
      </c>
      <c r="FS253" s="200">
        <f>AG253*AG$2*IF($FC253="V",1,-1)*IF($Q253="Fixo",(CU253-INDEX('Curva Forward'!$C$5:$AN$13,MATCH(CONCATENATE(BD_COMERCIAL!$K253," ",BD_COMERCIAL!$L253),'Curva Forward'!$B$5:$B$13,0),MATCH(FS$4,'Curva Forward'!$C$4:$AN$4,0))),CU253)</f>
        <v>0</v>
      </c>
      <c r="FT253" s="200">
        <f>AH253*AH$2*IF($FC253="V",1,-1)*IF($Q253="Fixo",(CV253-INDEX('Curva Forward'!$C$5:$AN$13,MATCH(CONCATENATE(BD_COMERCIAL!$K253," ",BD_COMERCIAL!$L253),'Curva Forward'!$B$5:$B$13,0),MATCH(FT$4,'Curva Forward'!$C$4:$AN$4,0))),CV253)</f>
        <v>432822</v>
      </c>
      <c r="FU253" s="200">
        <f>AI253*AI$2*IF($FC253="V",1,-1)*IF($Q253="Fixo",(CW253-INDEX('Curva Forward'!$C$5:$AN$13,MATCH(CONCATENATE(BD_COMERCIAL!$K253," ",BD_COMERCIAL!$L253),'Curva Forward'!$B$5:$B$13,0),MATCH(FU$4,'Curva Forward'!$C$4:$AN$4,0))),CW253)</f>
        <v>364560</v>
      </c>
      <c r="FV253" s="200">
        <f>AJ253*AJ$2*IF($FC253="V",1,-1)*IF($Q253="Fixo",(CX253-INDEX('Curva Forward'!$C$5:$AN$13,MATCH(CONCATENATE(BD_COMERCIAL!$K253," ",BD_COMERCIAL!$L253),'Curva Forward'!$B$5:$B$13,0),MATCH(FV$4,'Curva Forward'!$C$4:$AN$4,0))),CX253)</f>
        <v>363600</v>
      </c>
      <c r="FW253" s="200">
        <f>AK253*AK$2*IF($FC253="V",1,-1)*IF($Q253="Fixo",(CY253-INDEX('Curva Forward'!$C$5:$AN$13,MATCH(CONCATENATE(BD_COMERCIAL!$K253," ",BD_COMERCIAL!$L253),'Curva Forward'!$B$5:$B$13,0),MATCH(FW$4,'Curva Forward'!$C$4:$AN$4,0))),CY253)</f>
        <v>308760</v>
      </c>
      <c r="FX253" s="200">
        <f>AL253*AL$2*IF($FC253="V",1,-1)*IF($Q253="Fixo",(CZ253-INDEX('Curva Forward'!$C$5:$AN$13,MATCH(CONCATENATE(BD_COMERCIAL!$K253," ",BD_COMERCIAL!$L253),'Curva Forward'!$B$5:$B$13,0),MATCH(FX$4,'Curva Forward'!$C$4:$AN$4,0))),CZ253)</f>
        <v>284400</v>
      </c>
      <c r="FY253" s="200">
        <f>AM253*AM$2*IF($FC253="V",1,-1)*IF($Q253="Fixo",(DA253-INDEX('Curva Forward'!$C$5:$AN$13,MATCH(CONCATENATE(BD_COMERCIAL!$K253," ",BD_COMERCIAL!$L253),'Curva Forward'!$B$5:$B$13,0),MATCH(FY$4,'Curva Forward'!$C$4:$AN$4,0))),DA253)</f>
        <v>319920</v>
      </c>
      <c r="FZ253" s="200">
        <f>AN253*AN$2*IF($FC253="V",1,-1)*IF($Q253="Fixo",(DB253-INDEX('Curva Forward'!$C$5:$AN$13,MATCH(CONCATENATE(BD_COMERCIAL!$K253," ",BD_COMERCIAL!$L253),'Curva Forward'!$B$5:$B$13,0),MATCH(FZ$4,'Curva Forward'!$C$4:$AN$4,0))),DB253)</f>
        <v>0</v>
      </c>
      <c r="GA253" s="200">
        <f>AO253*AO$2*IF($FC253="V",1,-1)*IF($Q253="Fixo",(DC253-INDEX('Curva Forward'!$C$5:$AN$13,MATCH(CONCATENATE(BD_COMERCIAL!$K253," ",BD_COMERCIAL!$L253),'Curva Forward'!$B$5:$B$13,0),MATCH(GA$4,'Curva Forward'!$C$4:$AN$4,0))),DC253)</f>
        <v>0</v>
      </c>
      <c r="GB253" s="200">
        <f>AP253*AP$2*IF($FC253="V",1,-1)*IF($Q253="Fixo",(DD253-INDEX('Curva Forward'!$C$5:$AN$13,MATCH(CONCATENATE(BD_COMERCIAL!$K253," ",BD_COMERCIAL!$L253),'Curva Forward'!$B$5:$B$13,0),MATCH(GB$4,'Curva Forward'!$C$4:$AN$4,0))),DD253)</f>
        <v>0</v>
      </c>
      <c r="GC253" s="200">
        <f>AQ253*AQ$2*IF($FC253="V",1,-1)*IF($Q253="Fixo",(DE253-INDEX('Curva Forward'!$C$5:$AN$13,MATCH(CONCATENATE(BD_COMERCIAL!$K253," ",BD_COMERCIAL!$L253),'Curva Forward'!$B$5:$B$13,0),MATCH(GC$4,'Curva Forward'!$C$4:$AN$4,0))),DE253)</f>
        <v>0</v>
      </c>
      <c r="GD253" s="200">
        <f>AR253*AR$2*IF($FC253="V",1,-1)*IF($Q253="Fixo",(DF253-INDEX('Curva Forward'!$C$5:$AN$13,MATCH(CONCATENATE(BD_COMERCIAL!$K253," ",BD_COMERCIAL!$L253),'Curva Forward'!$B$5:$B$13,0),MATCH(GD$4,'Curva Forward'!$C$4:$AN$4,0))),DF253)</f>
        <v>0</v>
      </c>
      <c r="GE253" s="200">
        <f>AS253*AS$2*IF($FC253="V",1,-1)*IF($Q253="Fixo",(DG253-INDEX('Curva Forward'!$C$5:$AN$13,MATCH(CONCATENATE(BD_COMERCIAL!$K253," ",BD_COMERCIAL!$L253),'Curva Forward'!$B$5:$B$13,0),MATCH(GE$4,'Curva Forward'!$C$4:$AN$4,0))),DG253)</f>
        <v>0</v>
      </c>
      <c r="GF253" s="200">
        <f>AT253*AT$2*IF($FC253="V",1,-1)*IF($Q253="Fixo",(DH253-INDEX('Curva Forward'!$C$5:$AN$13,MATCH(CONCATENATE(BD_COMERCIAL!$K253," ",BD_COMERCIAL!$L253),'Curva Forward'!$B$5:$B$13,0),MATCH(GF$4,'Curva Forward'!$C$4:$AN$4,0))),DH253)</f>
        <v>0</v>
      </c>
      <c r="GG253" s="200">
        <f>AU253*AU$2*IF($FC253="V",1,-1)*IF($Q253="Fixo",(DI253-INDEX('Curva Forward'!$C$5:$AN$13,MATCH(CONCATENATE(BD_COMERCIAL!$K253," ",BD_COMERCIAL!$L253),'Curva Forward'!$B$5:$B$13,0),MATCH(GG$4,'Curva Forward'!$C$4:$AN$4,0))),DI253)</f>
        <v>0</v>
      </c>
      <c r="GH253" s="200">
        <f>AV253*AV$2*IF($FC253="V",1,-1)*IF($Q253="Fixo",(DJ253-INDEX('Curva Forward'!$C$5:$AN$13,MATCH(CONCATENATE(BD_COMERCIAL!$K253," ",BD_COMERCIAL!$L253),'Curva Forward'!$B$5:$B$13,0),MATCH(GH$4,'Curva Forward'!$C$4:$AN$4,0))),DJ253)</f>
        <v>0</v>
      </c>
      <c r="GI253" s="200">
        <f>AW253*AW$2*IF($FC253="V",1,-1)*IF($Q253="Fixo",(DK253-INDEX('Curva Forward'!$C$5:$AN$13,MATCH(CONCATENATE(BD_COMERCIAL!$K253," ",BD_COMERCIAL!$L253),'Curva Forward'!$B$5:$B$13,0),MATCH(GI$4,'Curva Forward'!$C$4:$AN$4,0))),DK253)</f>
        <v>0</v>
      </c>
      <c r="GJ253" s="200">
        <f>AX253*AX$2*IF($FC253="V",1,-1)*IF($Q253="Fixo",(DL253-INDEX('Curva Forward'!$C$5:$AN$13,MATCH(CONCATENATE(BD_COMERCIAL!$K253," ",BD_COMERCIAL!$L253),'Curva Forward'!$B$5:$B$13,0),MATCH(GJ$4,'Curva Forward'!$C$4:$AN$4,0))),DL253)</f>
        <v>0</v>
      </c>
      <c r="GK253" s="200">
        <f>AY253*AY$2*IF($FC253="V",1,-1)*IF($Q253="Fixo",(DM253-INDEX('Curva Forward'!$C$5:$AN$13,MATCH(CONCATENATE(BD_COMERCIAL!$K253," ",BD_COMERCIAL!$L253),'Curva Forward'!$B$5:$B$13,0),MATCH(GK$4,'Curva Forward'!$C$4:$AN$4,0))),DM253)</f>
        <v>0</v>
      </c>
      <c r="GL253" s="200">
        <f>IF(EZ253="",0,CL253*CL$2*IF($FC253="V",1,-1)*IF($Q253="Fixo",(EZ253-INDEX('Curva Forward'!$C$5:$AN$13,MATCH(CONCATENATE(BD_COMERCIAL!$K253," ",BD_COMERCIAL!$L253),'Curva Forward'!$B$5:$B$13,0),MATCH(GL$4,'Curva Forward'!$C$4:$AN$4,0))),EZ253))</f>
        <v>0</v>
      </c>
      <c r="GM253" s="200">
        <f>IF(FA253="",0,CM253*CM$2*IF($FC253="V",1,-1)*IF($Q253="Fixo",(FA253-INDEX('Curva Forward'!$C$5:$AN$13,MATCH(CONCATENATE(BD_COMERCIAL!$K253," ",BD_COMERCIAL!$L253),'Curva Forward'!$B$5:$B$13,0),MATCH(GM$4,'Curva Forward'!$C$4:$AN$4,0))),FA253))</f>
        <v>0</v>
      </c>
      <c r="GN253" s="200">
        <f>IF(FB253="",0,CN253*CN$2*IF($FC253="V",1,-1)*IF($Q253="Fixo",(FB253-INDEX('Curva Forward'!$C$5:$AN$13,MATCH(CONCATENATE(BD_COMERCIAL!$K253," ",BD_COMERCIAL!$L253),'Curva Forward'!$B$5:$B$13,0),MATCH(GN$4,'Curva Forward'!$C$4:$AN$4,0))),FB253))</f>
        <v>0</v>
      </c>
      <c r="GO253" s="201">
        <f t="shared" ca="1" si="78"/>
        <v>0</v>
      </c>
      <c r="GP253" s="201">
        <f t="shared" ca="1" si="79"/>
        <v>0</v>
      </c>
    </row>
    <row r="254" spans="1:198" s="117" customFormat="1" x14ac:dyDescent="0.25">
      <c r="A254" s="6"/>
      <c r="B254" s="7" t="s">
        <v>604</v>
      </c>
      <c r="C254" s="8">
        <v>44617</v>
      </c>
      <c r="D254" s="9" t="s">
        <v>124</v>
      </c>
      <c r="E254" s="9" t="s">
        <v>125</v>
      </c>
      <c r="F254" s="113">
        <v>3780401000108</v>
      </c>
      <c r="G254" s="10" t="s">
        <v>220</v>
      </c>
      <c r="H254" s="113">
        <v>30983948000175</v>
      </c>
      <c r="I254" s="9" t="s">
        <v>126</v>
      </c>
      <c r="J254" s="166" t="s">
        <v>607</v>
      </c>
      <c r="K254" s="10" t="s">
        <v>127</v>
      </c>
      <c r="L254" s="84" t="s">
        <v>22</v>
      </c>
      <c r="M254" s="11">
        <v>44593</v>
      </c>
      <c r="N254" s="12">
        <v>44620</v>
      </c>
      <c r="O254" s="10">
        <v>3</v>
      </c>
      <c r="P254" s="84">
        <v>2</v>
      </c>
      <c r="Q254" s="84" t="s">
        <v>586</v>
      </c>
      <c r="R254" s="10" t="s">
        <v>129</v>
      </c>
      <c r="S254" s="14" t="s">
        <v>135</v>
      </c>
      <c r="T254" s="11"/>
      <c r="U254" s="12"/>
      <c r="V254" s="257" t="str">
        <f ca="1">IF(U254="","",
IF(U254="NA","",
IFERROR(VLOOKUP(EOMONTH(M254,-2)+1,IPCA!$A:$B,2,0),
VLOOKUP(EOMONTH(TODAY(),-2)+1,IPCA!$A:$B,2,0))/
VLOOKUP(EOMONTH(U254,-2)+1,IPCA!$A:$B,2,0)*
P254))</f>
        <v/>
      </c>
      <c r="W254" s="84"/>
      <c r="X254" s="13" t="s">
        <v>133</v>
      </c>
      <c r="Y254" s="166"/>
      <c r="Z254" s="107"/>
      <c r="AA254" s="108"/>
      <c r="AB254" s="15"/>
      <c r="AC254">
        <v>3</v>
      </c>
      <c r="AD254"/>
      <c r="AE254"/>
      <c r="AF254"/>
      <c r="AG254"/>
      <c r="AH254"/>
      <c r="AI254"/>
      <c r="AJ254"/>
      <c r="AK254"/>
      <c r="AL254"/>
      <c r="AM254" s="6"/>
      <c r="AN254" s="15"/>
      <c r="AO254"/>
      <c r="AP254"/>
      <c r="AQ254"/>
      <c r="AR254"/>
      <c r="AS254"/>
      <c r="AT254"/>
      <c r="AU254"/>
      <c r="AV254"/>
      <c r="AW254"/>
      <c r="AX254"/>
      <c r="AY254" s="6"/>
      <c r="AZ254" s="15"/>
      <c r="BA254"/>
      <c r="BB254"/>
      <c r="BC254"/>
      <c r="BD254"/>
      <c r="BE254"/>
      <c r="BF254"/>
      <c r="BG254"/>
      <c r="BH254"/>
      <c r="BI254"/>
      <c r="BJ254"/>
      <c r="BK254" s="6"/>
      <c r="BL254" s="15"/>
      <c r="BM254"/>
      <c r="BN254"/>
      <c r="BO254"/>
      <c r="BP254"/>
      <c r="BQ254"/>
      <c r="BR254"/>
      <c r="BS254"/>
      <c r="BT254"/>
      <c r="BU254"/>
      <c r="BV254"/>
      <c r="BW254" s="6"/>
      <c r="BX254" s="15"/>
      <c r="BY254"/>
      <c r="BZ254"/>
      <c r="CA254"/>
      <c r="CB254"/>
      <c r="CC254"/>
      <c r="CD254"/>
      <c r="CE254"/>
      <c r="CF254"/>
      <c r="CG254"/>
      <c r="CH254"/>
      <c r="CI254" s="6"/>
      <c r="CJ254" s="16">
        <f t="shared" si="63"/>
        <v>0.23013698630136986</v>
      </c>
      <c r="CK254" s="16" t="str">
        <f t="shared" si="64"/>
        <v/>
      </c>
      <c r="CL254" s="16" t="str">
        <f t="shared" si="65"/>
        <v/>
      </c>
      <c r="CM254" s="16" t="str">
        <f t="shared" si="66"/>
        <v/>
      </c>
      <c r="CN254" s="16" t="str">
        <f t="shared" si="67"/>
        <v/>
      </c>
      <c r="CO254" s="18"/>
      <c r="CP254" s="15"/>
      <c r="CQ254">
        <v>2</v>
      </c>
      <c r="CR254"/>
      <c r="CS254"/>
      <c r="CT254"/>
      <c r="CU254"/>
      <c r="CV254"/>
      <c r="CW254"/>
      <c r="CX254"/>
      <c r="CY254"/>
      <c r="CZ254"/>
      <c r="DA254" s="6"/>
      <c r="DB254" s="15"/>
      <c r="DC254"/>
      <c r="DD254"/>
      <c r="DE254"/>
      <c r="DF254"/>
      <c r="DG254"/>
      <c r="DH254"/>
      <c r="DI254"/>
      <c r="DJ254"/>
      <c r="DK254"/>
      <c r="DL254"/>
      <c r="DM254" s="6"/>
      <c r="DN254" s="15"/>
      <c r="DO254"/>
      <c r="DP254"/>
      <c r="DQ254"/>
      <c r="DR254"/>
      <c r="DS254"/>
      <c r="DT254"/>
      <c r="DU254"/>
      <c r="DV254"/>
      <c r="DW254"/>
      <c r="DX254"/>
      <c r="DY254" s="6"/>
      <c r="DZ254" s="15"/>
      <c r="EA254"/>
      <c r="EB254"/>
      <c r="EC254"/>
      <c r="ED254"/>
      <c r="EE254"/>
      <c r="EF254"/>
      <c r="EG254"/>
      <c r="EH254"/>
      <c r="EI254"/>
      <c r="EJ254"/>
      <c r="EK254" s="6"/>
      <c r="EL254" s="15"/>
      <c r="EM254"/>
      <c r="EN254"/>
      <c r="EO254"/>
      <c r="EP254"/>
      <c r="EQ254"/>
      <c r="ER254"/>
      <c r="ES254"/>
      <c r="ET254"/>
      <c r="EU254"/>
      <c r="EV254"/>
      <c r="EW254" s="6"/>
      <c r="EX254" s="16">
        <f t="shared" si="68"/>
        <v>0.15342465753424658</v>
      </c>
      <c r="EY254" s="16" t="str">
        <f t="shared" si="69"/>
        <v/>
      </c>
      <c r="EZ254" s="16" t="str">
        <f t="shared" si="70"/>
        <v/>
      </c>
      <c r="FA254" s="16" t="str">
        <f t="shared" si="71"/>
        <v/>
      </c>
      <c r="FB254" s="160" t="str">
        <f t="shared" si="72"/>
        <v/>
      </c>
      <c r="FC254" t="s">
        <v>204</v>
      </c>
      <c r="FD254" s="20" t="s">
        <v>126</v>
      </c>
      <c r="FF254" s="209" t="s">
        <v>206</v>
      </c>
      <c r="FH254" s="284">
        <f t="shared" ca="1" si="73"/>
        <v>0</v>
      </c>
      <c r="FI254" s="208">
        <f t="shared" si="74"/>
        <v>0.9</v>
      </c>
      <c r="FJ254"/>
      <c r="FK254" t="str">
        <f t="shared" si="75"/>
        <v>CENTRAL COMERCIALIZADORA DE ENERGIA LTDA</v>
      </c>
      <c r="FL254" s="201">
        <f t="shared" ca="1" si="76"/>
        <v>4032</v>
      </c>
      <c r="FM254" s="201">
        <f t="shared" ca="1" si="77"/>
        <v>0</v>
      </c>
      <c r="FN254" s="200">
        <f>AB254*AB$2*IF($FC254="V",1,-1)*IF($Q254="Fixo",(CP254-INDEX('Curva Forward'!$C$5:$AN$13,MATCH(CONCATENATE(BD_COMERCIAL!$K254," ",BD_COMERCIAL!$L254),'Curva Forward'!$B$5:$B$13,0),MATCH(FN$4,'Curva Forward'!$C$4:$AN$4,0))),CP254)</f>
        <v>0</v>
      </c>
      <c r="FO254" s="200">
        <f>AC254*AC$2*IF($FC254="V",1,-1)*IF($Q254="Fixo",(CQ254-INDEX('Curva Forward'!$C$5:$AN$13,MATCH(CONCATENATE(BD_COMERCIAL!$K254," ",BD_COMERCIAL!$L254),'Curva Forward'!$B$5:$B$13,0),MATCH(FO$4,'Curva Forward'!$C$4:$AN$4,0))),CQ254)</f>
        <v>4032</v>
      </c>
      <c r="FP254" s="200">
        <f>AD254*AD$2*IF($FC254="V",1,-1)*IF($Q254="Fixo",(CR254-INDEX('Curva Forward'!$C$5:$AN$13,MATCH(CONCATENATE(BD_COMERCIAL!$K254," ",BD_COMERCIAL!$L254),'Curva Forward'!$B$5:$B$13,0),MATCH(FP$4,'Curva Forward'!$C$4:$AN$4,0))),CR254)</f>
        <v>0</v>
      </c>
      <c r="FQ254" s="200">
        <f>AE254*AE$2*IF($FC254="V",1,-1)*IF($Q254="Fixo",(CS254-INDEX('Curva Forward'!$C$5:$AN$13,MATCH(CONCATENATE(BD_COMERCIAL!$K254," ",BD_COMERCIAL!$L254),'Curva Forward'!$B$5:$B$13,0),MATCH(FQ$4,'Curva Forward'!$C$4:$AN$4,0))),CS254)</f>
        <v>0</v>
      </c>
      <c r="FR254" s="200">
        <f>AF254*AF$2*IF($FC254="V",1,-1)*IF($Q254="Fixo",(CT254-INDEX('Curva Forward'!$C$5:$AN$13,MATCH(CONCATENATE(BD_COMERCIAL!$K254," ",BD_COMERCIAL!$L254),'Curva Forward'!$B$5:$B$13,0),MATCH(FR$4,'Curva Forward'!$C$4:$AN$4,0))),CT254)</f>
        <v>0</v>
      </c>
      <c r="FS254" s="200">
        <f>AG254*AG$2*IF($FC254="V",1,-1)*IF($Q254="Fixo",(CU254-INDEX('Curva Forward'!$C$5:$AN$13,MATCH(CONCATENATE(BD_COMERCIAL!$K254," ",BD_COMERCIAL!$L254),'Curva Forward'!$B$5:$B$13,0),MATCH(FS$4,'Curva Forward'!$C$4:$AN$4,0))),CU254)</f>
        <v>0</v>
      </c>
      <c r="FT254" s="200">
        <f>AH254*AH$2*IF($FC254="V",1,-1)*IF($Q254="Fixo",(CV254-INDEX('Curva Forward'!$C$5:$AN$13,MATCH(CONCATENATE(BD_COMERCIAL!$K254," ",BD_COMERCIAL!$L254),'Curva Forward'!$B$5:$B$13,0),MATCH(FT$4,'Curva Forward'!$C$4:$AN$4,0))),CV254)</f>
        <v>0</v>
      </c>
      <c r="FU254" s="200">
        <f>AI254*AI$2*IF($FC254="V",1,-1)*IF($Q254="Fixo",(CW254-INDEX('Curva Forward'!$C$5:$AN$13,MATCH(CONCATENATE(BD_COMERCIAL!$K254," ",BD_COMERCIAL!$L254),'Curva Forward'!$B$5:$B$13,0),MATCH(FU$4,'Curva Forward'!$C$4:$AN$4,0))),CW254)</f>
        <v>0</v>
      </c>
      <c r="FV254" s="200">
        <f>AJ254*AJ$2*IF($FC254="V",1,-1)*IF($Q254="Fixo",(CX254-INDEX('Curva Forward'!$C$5:$AN$13,MATCH(CONCATENATE(BD_COMERCIAL!$K254," ",BD_COMERCIAL!$L254),'Curva Forward'!$B$5:$B$13,0),MATCH(FV$4,'Curva Forward'!$C$4:$AN$4,0))),CX254)</f>
        <v>0</v>
      </c>
      <c r="FW254" s="200">
        <f>AK254*AK$2*IF($FC254="V",1,-1)*IF($Q254="Fixo",(CY254-INDEX('Curva Forward'!$C$5:$AN$13,MATCH(CONCATENATE(BD_COMERCIAL!$K254," ",BD_COMERCIAL!$L254),'Curva Forward'!$B$5:$B$13,0),MATCH(FW$4,'Curva Forward'!$C$4:$AN$4,0))),CY254)</f>
        <v>0</v>
      </c>
      <c r="FX254" s="200">
        <f>AL254*AL$2*IF($FC254="V",1,-1)*IF($Q254="Fixo",(CZ254-INDEX('Curva Forward'!$C$5:$AN$13,MATCH(CONCATENATE(BD_COMERCIAL!$K254," ",BD_COMERCIAL!$L254),'Curva Forward'!$B$5:$B$13,0),MATCH(FX$4,'Curva Forward'!$C$4:$AN$4,0))),CZ254)</f>
        <v>0</v>
      </c>
      <c r="FY254" s="200">
        <f>AM254*AM$2*IF($FC254="V",1,-1)*IF($Q254="Fixo",(DA254-INDEX('Curva Forward'!$C$5:$AN$13,MATCH(CONCATENATE(BD_COMERCIAL!$K254," ",BD_COMERCIAL!$L254),'Curva Forward'!$B$5:$B$13,0),MATCH(FY$4,'Curva Forward'!$C$4:$AN$4,0))),DA254)</f>
        <v>0</v>
      </c>
      <c r="FZ254" s="200">
        <f>AN254*AN$2*IF($FC254="V",1,-1)*IF($Q254="Fixo",(DB254-INDEX('Curva Forward'!$C$5:$AN$13,MATCH(CONCATENATE(BD_COMERCIAL!$K254," ",BD_COMERCIAL!$L254),'Curva Forward'!$B$5:$B$13,0),MATCH(FZ$4,'Curva Forward'!$C$4:$AN$4,0))),DB254)</f>
        <v>0</v>
      </c>
      <c r="GA254" s="200">
        <f>AO254*AO$2*IF($FC254="V",1,-1)*IF($Q254="Fixo",(DC254-INDEX('Curva Forward'!$C$5:$AN$13,MATCH(CONCATENATE(BD_COMERCIAL!$K254," ",BD_COMERCIAL!$L254),'Curva Forward'!$B$5:$B$13,0),MATCH(GA$4,'Curva Forward'!$C$4:$AN$4,0))),DC254)</f>
        <v>0</v>
      </c>
      <c r="GB254" s="200">
        <f>AP254*AP$2*IF($FC254="V",1,-1)*IF($Q254="Fixo",(DD254-INDEX('Curva Forward'!$C$5:$AN$13,MATCH(CONCATENATE(BD_COMERCIAL!$K254," ",BD_COMERCIAL!$L254),'Curva Forward'!$B$5:$B$13,0),MATCH(GB$4,'Curva Forward'!$C$4:$AN$4,0))),DD254)</f>
        <v>0</v>
      </c>
      <c r="GC254" s="200">
        <f>AQ254*AQ$2*IF($FC254="V",1,-1)*IF($Q254="Fixo",(DE254-INDEX('Curva Forward'!$C$5:$AN$13,MATCH(CONCATENATE(BD_COMERCIAL!$K254," ",BD_COMERCIAL!$L254),'Curva Forward'!$B$5:$B$13,0),MATCH(GC$4,'Curva Forward'!$C$4:$AN$4,0))),DE254)</f>
        <v>0</v>
      </c>
      <c r="GD254" s="200">
        <f>AR254*AR$2*IF($FC254="V",1,-1)*IF($Q254="Fixo",(DF254-INDEX('Curva Forward'!$C$5:$AN$13,MATCH(CONCATENATE(BD_COMERCIAL!$K254," ",BD_COMERCIAL!$L254),'Curva Forward'!$B$5:$B$13,0),MATCH(GD$4,'Curva Forward'!$C$4:$AN$4,0))),DF254)</f>
        <v>0</v>
      </c>
      <c r="GE254" s="200">
        <f>AS254*AS$2*IF($FC254="V",1,-1)*IF($Q254="Fixo",(DG254-INDEX('Curva Forward'!$C$5:$AN$13,MATCH(CONCATENATE(BD_COMERCIAL!$K254," ",BD_COMERCIAL!$L254),'Curva Forward'!$B$5:$B$13,0),MATCH(GE$4,'Curva Forward'!$C$4:$AN$4,0))),DG254)</f>
        <v>0</v>
      </c>
      <c r="GF254" s="200">
        <f>AT254*AT$2*IF($FC254="V",1,-1)*IF($Q254="Fixo",(DH254-INDEX('Curva Forward'!$C$5:$AN$13,MATCH(CONCATENATE(BD_COMERCIAL!$K254," ",BD_COMERCIAL!$L254),'Curva Forward'!$B$5:$B$13,0),MATCH(GF$4,'Curva Forward'!$C$4:$AN$4,0))),DH254)</f>
        <v>0</v>
      </c>
      <c r="GG254" s="200">
        <f>AU254*AU$2*IF($FC254="V",1,-1)*IF($Q254="Fixo",(DI254-INDEX('Curva Forward'!$C$5:$AN$13,MATCH(CONCATENATE(BD_COMERCIAL!$K254," ",BD_COMERCIAL!$L254),'Curva Forward'!$B$5:$B$13,0),MATCH(GG$4,'Curva Forward'!$C$4:$AN$4,0))),DI254)</f>
        <v>0</v>
      </c>
      <c r="GH254" s="200">
        <f>AV254*AV$2*IF($FC254="V",1,-1)*IF($Q254="Fixo",(DJ254-INDEX('Curva Forward'!$C$5:$AN$13,MATCH(CONCATENATE(BD_COMERCIAL!$K254," ",BD_COMERCIAL!$L254),'Curva Forward'!$B$5:$B$13,0),MATCH(GH$4,'Curva Forward'!$C$4:$AN$4,0))),DJ254)</f>
        <v>0</v>
      </c>
      <c r="GI254" s="200">
        <f>AW254*AW$2*IF($FC254="V",1,-1)*IF($Q254="Fixo",(DK254-INDEX('Curva Forward'!$C$5:$AN$13,MATCH(CONCATENATE(BD_COMERCIAL!$K254," ",BD_COMERCIAL!$L254),'Curva Forward'!$B$5:$B$13,0),MATCH(GI$4,'Curva Forward'!$C$4:$AN$4,0))),DK254)</f>
        <v>0</v>
      </c>
      <c r="GJ254" s="200">
        <f>AX254*AX$2*IF($FC254="V",1,-1)*IF($Q254="Fixo",(DL254-INDEX('Curva Forward'!$C$5:$AN$13,MATCH(CONCATENATE(BD_COMERCIAL!$K254," ",BD_COMERCIAL!$L254),'Curva Forward'!$B$5:$B$13,0),MATCH(GJ$4,'Curva Forward'!$C$4:$AN$4,0))),DL254)</f>
        <v>0</v>
      </c>
      <c r="GK254" s="200">
        <f>AY254*AY$2*IF($FC254="V",1,-1)*IF($Q254="Fixo",(DM254-INDEX('Curva Forward'!$C$5:$AN$13,MATCH(CONCATENATE(BD_COMERCIAL!$K254," ",BD_COMERCIAL!$L254),'Curva Forward'!$B$5:$B$13,0),MATCH(GK$4,'Curva Forward'!$C$4:$AN$4,0))),DM254)</f>
        <v>0</v>
      </c>
      <c r="GL254" s="200">
        <f>IF(EZ254="",0,CL254*CL$2*IF($FC254="V",1,-1)*IF($Q254="Fixo",(EZ254-INDEX('Curva Forward'!$C$5:$AN$13,MATCH(CONCATENATE(BD_COMERCIAL!$K254," ",BD_COMERCIAL!$L254),'Curva Forward'!$B$5:$B$13,0),MATCH(GL$4,'Curva Forward'!$C$4:$AN$4,0))),EZ254))</f>
        <v>0</v>
      </c>
      <c r="GM254" s="200">
        <f>IF(FA254="",0,CM254*CM$2*IF($FC254="V",1,-1)*IF($Q254="Fixo",(FA254-INDEX('Curva Forward'!$C$5:$AN$13,MATCH(CONCATENATE(BD_COMERCIAL!$K254," ",BD_COMERCIAL!$L254),'Curva Forward'!$B$5:$B$13,0),MATCH(GM$4,'Curva Forward'!$C$4:$AN$4,0))),FA254))</f>
        <v>0</v>
      </c>
      <c r="GN254" s="200">
        <f>IF(FB254="",0,CN254*CN$2*IF($FC254="V",1,-1)*IF($Q254="Fixo",(FB254-INDEX('Curva Forward'!$C$5:$AN$13,MATCH(CONCATENATE(BD_COMERCIAL!$K254," ",BD_COMERCIAL!$L254),'Curva Forward'!$B$5:$B$13,0),MATCH(GN$4,'Curva Forward'!$C$4:$AN$4,0))),FB254))</f>
        <v>0</v>
      </c>
      <c r="GO254" s="201">
        <f t="shared" ca="1" si="78"/>
        <v>0</v>
      </c>
      <c r="GP254" s="201">
        <f t="shared" ca="1" si="79"/>
        <v>0</v>
      </c>
    </row>
    <row r="255" spans="1:198" s="117" customFormat="1" x14ac:dyDescent="0.25">
      <c r="A255" s="6"/>
      <c r="B255" s="7" t="s">
        <v>605</v>
      </c>
      <c r="C255" s="8">
        <v>44617</v>
      </c>
      <c r="D255" s="9" t="s">
        <v>124</v>
      </c>
      <c r="E255" s="9" t="s">
        <v>125</v>
      </c>
      <c r="F255" s="113">
        <v>3780401000108</v>
      </c>
      <c r="G255" s="10" t="s">
        <v>173</v>
      </c>
      <c r="H255" s="113">
        <v>12630054000110</v>
      </c>
      <c r="I255" s="9" t="s">
        <v>126</v>
      </c>
      <c r="J255" s="166" t="s">
        <v>607</v>
      </c>
      <c r="K255" s="10" t="s">
        <v>127</v>
      </c>
      <c r="L255" s="84" t="s">
        <v>22</v>
      </c>
      <c r="M255" s="11">
        <v>44652</v>
      </c>
      <c r="N255" s="12">
        <v>44681</v>
      </c>
      <c r="O255" s="10">
        <v>5</v>
      </c>
      <c r="P255" s="84">
        <v>75</v>
      </c>
      <c r="Q255" s="84" t="s">
        <v>128</v>
      </c>
      <c r="R255" s="10" t="s">
        <v>129</v>
      </c>
      <c r="S255" s="14" t="s">
        <v>135</v>
      </c>
      <c r="T255" s="11"/>
      <c r="U255" s="12"/>
      <c r="V255" s="257" t="str">
        <f ca="1">IF(U255="","",
IF(U255="NA","",
IFERROR(VLOOKUP(EOMONTH(M255,-2)+1,IPCA!$A:$B,2,0),
VLOOKUP(EOMONTH(TODAY(),-2)+1,IPCA!$A:$B,2,0))/
VLOOKUP(EOMONTH(U255,-2)+1,IPCA!$A:$B,2,0)*
P255))</f>
        <v/>
      </c>
      <c r="W255" s="84"/>
      <c r="X255" s="13" t="s">
        <v>133</v>
      </c>
      <c r="Y255" s="166"/>
      <c r="Z255" s="107"/>
      <c r="AA255" s="108"/>
      <c r="AB255" s="15"/>
      <c r="AC255"/>
      <c r="AD255"/>
      <c r="AE255">
        <v>5</v>
      </c>
      <c r="AF255"/>
      <c r="AG255"/>
      <c r="AH255"/>
      <c r="AI255"/>
      <c r="AJ255"/>
      <c r="AK255"/>
      <c r="AL255"/>
      <c r="AM255" s="6"/>
      <c r="AN255" s="15"/>
      <c r="AO255"/>
      <c r="AP255"/>
      <c r="AQ255"/>
      <c r="AR255"/>
      <c r="AS255"/>
      <c r="AT255"/>
      <c r="AU255"/>
      <c r="AV255"/>
      <c r="AW255"/>
      <c r="AX255"/>
      <c r="AY255" s="6"/>
      <c r="AZ255" s="15"/>
      <c r="BA255"/>
      <c r="BB255"/>
      <c r="BC255"/>
      <c r="BD255"/>
      <c r="BE255"/>
      <c r="BF255"/>
      <c r="BG255"/>
      <c r="BH255"/>
      <c r="BI255"/>
      <c r="BJ255"/>
      <c r="BK255" s="6"/>
      <c r="BL255" s="15"/>
      <c r="BM255"/>
      <c r="BN255"/>
      <c r="BO255"/>
      <c r="BP255"/>
      <c r="BQ255"/>
      <c r="BR255"/>
      <c r="BS255"/>
      <c r="BT255"/>
      <c r="BU255"/>
      <c r="BV255"/>
      <c r="BW255" s="6"/>
      <c r="BX255" s="15"/>
      <c r="BY255"/>
      <c r="BZ255"/>
      <c r="CA255"/>
      <c r="CB255"/>
      <c r="CC255"/>
      <c r="CD255"/>
      <c r="CE255"/>
      <c r="CF255"/>
      <c r="CG255"/>
      <c r="CH255"/>
      <c r="CI255" s="6"/>
      <c r="CJ255" s="16">
        <f t="shared" si="63"/>
        <v>0.41095890410958902</v>
      </c>
      <c r="CK255" s="16" t="str">
        <f t="shared" si="64"/>
        <v/>
      </c>
      <c r="CL255" s="16" t="str">
        <f t="shared" si="65"/>
        <v/>
      </c>
      <c r="CM255" s="16" t="str">
        <f t="shared" si="66"/>
        <v/>
      </c>
      <c r="CN255" s="16" t="str">
        <f t="shared" si="67"/>
        <v/>
      </c>
      <c r="CO255" s="18"/>
      <c r="CP255" s="15"/>
      <c r="CQ255"/>
      <c r="CR255"/>
      <c r="CS255">
        <v>75</v>
      </c>
      <c r="CT255"/>
      <c r="CU255"/>
      <c r="CV255"/>
      <c r="CW255"/>
      <c r="CX255"/>
      <c r="CY255"/>
      <c r="CZ255"/>
      <c r="DA255" s="6"/>
      <c r="DB255" s="15"/>
      <c r="DC255"/>
      <c r="DD255"/>
      <c r="DE255"/>
      <c r="DF255"/>
      <c r="DG255"/>
      <c r="DH255"/>
      <c r="DI255"/>
      <c r="DJ255"/>
      <c r="DK255"/>
      <c r="DL255"/>
      <c r="DM255" s="6"/>
      <c r="DN255" s="15"/>
      <c r="DO255"/>
      <c r="DP255"/>
      <c r="DQ255"/>
      <c r="DR255"/>
      <c r="DS255"/>
      <c r="DT255"/>
      <c r="DU255"/>
      <c r="DV255"/>
      <c r="DW255"/>
      <c r="DX255"/>
      <c r="DY255" s="6"/>
      <c r="DZ255" s="15"/>
      <c r="EA255"/>
      <c r="EB255"/>
      <c r="EC255"/>
      <c r="ED255"/>
      <c r="EE255"/>
      <c r="EF255"/>
      <c r="EG255"/>
      <c r="EH255"/>
      <c r="EI255"/>
      <c r="EJ255"/>
      <c r="EK255" s="6"/>
      <c r="EL255" s="15"/>
      <c r="EM255"/>
      <c r="EN255"/>
      <c r="EO255"/>
      <c r="EP255"/>
      <c r="EQ255"/>
      <c r="ER255"/>
      <c r="ES255"/>
      <c r="ET255"/>
      <c r="EU255"/>
      <c r="EV255"/>
      <c r="EW255" s="6"/>
      <c r="EX255" s="16">
        <f t="shared" si="68"/>
        <v>6.1643835616438354</v>
      </c>
      <c r="EY255" s="16" t="str">
        <f t="shared" si="69"/>
        <v/>
      </c>
      <c r="EZ255" s="16" t="str">
        <f t="shared" si="70"/>
        <v/>
      </c>
      <c r="FA255" s="16" t="str">
        <f t="shared" si="71"/>
        <v/>
      </c>
      <c r="FB255" s="160" t="str">
        <f t="shared" si="72"/>
        <v/>
      </c>
      <c r="FC255" t="s">
        <v>204</v>
      </c>
      <c r="FD255" s="20" t="s">
        <v>126</v>
      </c>
      <c r="FF255" s="209" t="s">
        <v>206</v>
      </c>
      <c r="FH255" s="284">
        <f t="shared" ca="1" si="73"/>
        <v>0</v>
      </c>
      <c r="FI255" s="208">
        <f t="shared" si="74"/>
        <v>0.96666666666666667</v>
      </c>
      <c r="FJ255"/>
      <c r="FK255" t="str">
        <f t="shared" si="75"/>
        <v>MAXIMA ENERGIA COMERCIALIZADORA LTDA.</v>
      </c>
      <c r="FL255" s="201">
        <f t="shared" ca="1" si="76"/>
        <v>64800</v>
      </c>
      <c r="FM255" s="201">
        <f t="shared" ca="1" si="77"/>
        <v>0</v>
      </c>
      <c r="FN255" s="200">
        <f>AB255*AB$2*IF($FC255="V",1,-1)*IF($Q255="Fixo",(CP255-INDEX('Curva Forward'!$C$5:$AN$13,MATCH(CONCATENATE(BD_COMERCIAL!$K255," ",BD_COMERCIAL!$L255),'Curva Forward'!$B$5:$B$13,0),MATCH(FN$4,'Curva Forward'!$C$4:$AN$4,0))),CP255)</f>
        <v>0</v>
      </c>
      <c r="FO255" s="200">
        <f>AC255*AC$2*IF($FC255="V",1,-1)*IF($Q255="Fixo",(CQ255-INDEX('Curva Forward'!$C$5:$AN$13,MATCH(CONCATENATE(BD_COMERCIAL!$K255," ",BD_COMERCIAL!$L255),'Curva Forward'!$B$5:$B$13,0),MATCH(FO$4,'Curva Forward'!$C$4:$AN$4,0))),CQ255)</f>
        <v>0</v>
      </c>
      <c r="FP255" s="200">
        <f>AD255*AD$2*IF($FC255="V",1,-1)*IF($Q255="Fixo",(CR255-INDEX('Curva Forward'!$C$5:$AN$13,MATCH(CONCATENATE(BD_COMERCIAL!$K255," ",BD_COMERCIAL!$L255),'Curva Forward'!$B$5:$B$13,0),MATCH(FP$4,'Curva Forward'!$C$4:$AN$4,0))),CR255)</f>
        <v>0</v>
      </c>
      <c r="FQ255" s="200">
        <f>AE255*AE$2*IF($FC255="V",1,-1)*IF($Q255="Fixo",(CS255-INDEX('Curva Forward'!$C$5:$AN$13,MATCH(CONCATENATE(BD_COMERCIAL!$K255," ",BD_COMERCIAL!$L255),'Curva Forward'!$B$5:$B$13,0),MATCH(FQ$4,'Curva Forward'!$C$4:$AN$4,0))),CS255)</f>
        <v>64800</v>
      </c>
      <c r="FR255" s="200">
        <f>AF255*AF$2*IF($FC255="V",1,-1)*IF($Q255="Fixo",(CT255-INDEX('Curva Forward'!$C$5:$AN$13,MATCH(CONCATENATE(BD_COMERCIAL!$K255," ",BD_COMERCIAL!$L255),'Curva Forward'!$B$5:$B$13,0),MATCH(FR$4,'Curva Forward'!$C$4:$AN$4,0))),CT255)</f>
        <v>0</v>
      </c>
      <c r="FS255" s="200">
        <f>AG255*AG$2*IF($FC255="V",1,-1)*IF($Q255="Fixo",(CU255-INDEX('Curva Forward'!$C$5:$AN$13,MATCH(CONCATENATE(BD_COMERCIAL!$K255," ",BD_COMERCIAL!$L255),'Curva Forward'!$B$5:$B$13,0),MATCH(FS$4,'Curva Forward'!$C$4:$AN$4,0))),CU255)</f>
        <v>0</v>
      </c>
      <c r="FT255" s="200">
        <f>AH255*AH$2*IF($FC255="V",1,-1)*IF($Q255="Fixo",(CV255-INDEX('Curva Forward'!$C$5:$AN$13,MATCH(CONCATENATE(BD_COMERCIAL!$K255," ",BD_COMERCIAL!$L255),'Curva Forward'!$B$5:$B$13,0),MATCH(FT$4,'Curva Forward'!$C$4:$AN$4,0))),CV255)</f>
        <v>0</v>
      </c>
      <c r="FU255" s="200">
        <f>AI255*AI$2*IF($FC255="V",1,-1)*IF($Q255="Fixo",(CW255-INDEX('Curva Forward'!$C$5:$AN$13,MATCH(CONCATENATE(BD_COMERCIAL!$K255," ",BD_COMERCIAL!$L255),'Curva Forward'!$B$5:$B$13,0),MATCH(FU$4,'Curva Forward'!$C$4:$AN$4,0))),CW255)</f>
        <v>0</v>
      </c>
      <c r="FV255" s="200">
        <f>AJ255*AJ$2*IF($FC255="V",1,-1)*IF($Q255="Fixo",(CX255-INDEX('Curva Forward'!$C$5:$AN$13,MATCH(CONCATENATE(BD_COMERCIAL!$K255," ",BD_COMERCIAL!$L255),'Curva Forward'!$B$5:$B$13,0),MATCH(FV$4,'Curva Forward'!$C$4:$AN$4,0))),CX255)</f>
        <v>0</v>
      </c>
      <c r="FW255" s="200">
        <f>AK255*AK$2*IF($FC255="V",1,-1)*IF($Q255="Fixo",(CY255-INDEX('Curva Forward'!$C$5:$AN$13,MATCH(CONCATENATE(BD_COMERCIAL!$K255," ",BD_COMERCIAL!$L255),'Curva Forward'!$B$5:$B$13,0),MATCH(FW$4,'Curva Forward'!$C$4:$AN$4,0))),CY255)</f>
        <v>0</v>
      </c>
      <c r="FX255" s="200">
        <f>AL255*AL$2*IF($FC255="V",1,-1)*IF($Q255="Fixo",(CZ255-INDEX('Curva Forward'!$C$5:$AN$13,MATCH(CONCATENATE(BD_COMERCIAL!$K255," ",BD_COMERCIAL!$L255),'Curva Forward'!$B$5:$B$13,0),MATCH(FX$4,'Curva Forward'!$C$4:$AN$4,0))),CZ255)</f>
        <v>0</v>
      </c>
      <c r="FY255" s="200">
        <f>AM255*AM$2*IF($FC255="V",1,-1)*IF($Q255="Fixo",(DA255-INDEX('Curva Forward'!$C$5:$AN$13,MATCH(CONCATENATE(BD_COMERCIAL!$K255," ",BD_COMERCIAL!$L255),'Curva Forward'!$B$5:$B$13,0),MATCH(FY$4,'Curva Forward'!$C$4:$AN$4,0))),DA255)</f>
        <v>0</v>
      </c>
      <c r="FZ255" s="200">
        <f>AN255*AN$2*IF($FC255="V",1,-1)*IF($Q255="Fixo",(DB255-INDEX('Curva Forward'!$C$5:$AN$13,MATCH(CONCATENATE(BD_COMERCIAL!$K255," ",BD_COMERCIAL!$L255),'Curva Forward'!$B$5:$B$13,0),MATCH(FZ$4,'Curva Forward'!$C$4:$AN$4,0))),DB255)</f>
        <v>0</v>
      </c>
      <c r="GA255" s="200">
        <f>AO255*AO$2*IF($FC255="V",1,-1)*IF($Q255="Fixo",(DC255-INDEX('Curva Forward'!$C$5:$AN$13,MATCH(CONCATENATE(BD_COMERCIAL!$K255," ",BD_COMERCIAL!$L255),'Curva Forward'!$B$5:$B$13,0),MATCH(GA$4,'Curva Forward'!$C$4:$AN$4,0))),DC255)</f>
        <v>0</v>
      </c>
      <c r="GB255" s="200">
        <f>AP255*AP$2*IF($FC255="V",1,-1)*IF($Q255="Fixo",(DD255-INDEX('Curva Forward'!$C$5:$AN$13,MATCH(CONCATENATE(BD_COMERCIAL!$K255," ",BD_COMERCIAL!$L255),'Curva Forward'!$B$5:$B$13,0),MATCH(GB$4,'Curva Forward'!$C$4:$AN$4,0))),DD255)</f>
        <v>0</v>
      </c>
      <c r="GC255" s="200">
        <f>AQ255*AQ$2*IF($FC255="V",1,-1)*IF($Q255="Fixo",(DE255-INDEX('Curva Forward'!$C$5:$AN$13,MATCH(CONCATENATE(BD_COMERCIAL!$K255," ",BD_COMERCIAL!$L255),'Curva Forward'!$B$5:$B$13,0),MATCH(GC$4,'Curva Forward'!$C$4:$AN$4,0))),DE255)</f>
        <v>0</v>
      </c>
      <c r="GD255" s="200">
        <f>AR255*AR$2*IF($FC255="V",1,-1)*IF($Q255="Fixo",(DF255-INDEX('Curva Forward'!$C$5:$AN$13,MATCH(CONCATENATE(BD_COMERCIAL!$K255," ",BD_COMERCIAL!$L255),'Curva Forward'!$B$5:$B$13,0),MATCH(GD$4,'Curva Forward'!$C$4:$AN$4,0))),DF255)</f>
        <v>0</v>
      </c>
      <c r="GE255" s="200">
        <f>AS255*AS$2*IF($FC255="V",1,-1)*IF($Q255="Fixo",(DG255-INDEX('Curva Forward'!$C$5:$AN$13,MATCH(CONCATENATE(BD_COMERCIAL!$K255," ",BD_COMERCIAL!$L255),'Curva Forward'!$B$5:$B$13,0),MATCH(GE$4,'Curva Forward'!$C$4:$AN$4,0))),DG255)</f>
        <v>0</v>
      </c>
      <c r="GF255" s="200">
        <f>AT255*AT$2*IF($FC255="V",1,-1)*IF($Q255="Fixo",(DH255-INDEX('Curva Forward'!$C$5:$AN$13,MATCH(CONCATENATE(BD_COMERCIAL!$K255," ",BD_COMERCIAL!$L255),'Curva Forward'!$B$5:$B$13,0),MATCH(GF$4,'Curva Forward'!$C$4:$AN$4,0))),DH255)</f>
        <v>0</v>
      </c>
      <c r="GG255" s="200">
        <f>AU255*AU$2*IF($FC255="V",1,-1)*IF($Q255="Fixo",(DI255-INDEX('Curva Forward'!$C$5:$AN$13,MATCH(CONCATENATE(BD_COMERCIAL!$K255," ",BD_COMERCIAL!$L255),'Curva Forward'!$B$5:$B$13,0),MATCH(GG$4,'Curva Forward'!$C$4:$AN$4,0))),DI255)</f>
        <v>0</v>
      </c>
      <c r="GH255" s="200">
        <f>AV255*AV$2*IF($FC255="V",1,-1)*IF($Q255="Fixo",(DJ255-INDEX('Curva Forward'!$C$5:$AN$13,MATCH(CONCATENATE(BD_COMERCIAL!$K255," ",BD_COMERCIAL!$L255),'Curva Forward'!$B$5:$B$13,0),MATCH(GH$4,'Curva Forward'!$C$4:$AN$4,0))),DJ255)</f>
        <v>0</v>
      </c>
      <c r="GI255" s="200">
        <f>AW255*AW$2*IF($FC255="V",1,-1)*IF($Q255="Fixo",(DK255-INDEX('Curva Forward'!$C$5:$AN$13,MATCH(CONCATENATE(BD_COMERCIAL!$K255," ",BD_COMERCIAL!$L255),'Curva Forward'!$B$5:$B$13,0),MATCH(GI$4,'Curva Forward'!$C$4:$AN$4,0))),DK255)</f>
        <v>0</v>
      </c>
      <c r="GJ255" s="200">
        <f>AX255*AX$2*IF($FC255="V",1,-1)*IF($Q255="Fixo",(DL255-INDEX('Curva Forward'!$C$5:$AN$13,MATCH(CONCATENATE(BD_COMERCIAL!$K255," ",BD_COMERCIAL!$L255),'Curva Forward'!$B$5:$B$13,0),MATCH(GJ$4,'Curva Forward'!$C$4:$AN$4,0))),DL255)</f>
        <v>0</v>
      </c>
      <c r="GK255" s="200">
        <f>AY255*AY$2*IF($FC255="V",1,-1)*IF($Q255="Fixo",(DM255-INDEX('Curva Forward'!$C$5:$AN$13,MATCH(CONCATENATE(BD_COMERCIAL!$K255," ",BD_COMERCIAL!$L255),'Curva Forward'!$B$5:$B$13,0),MATCH(GK$4,'Curva Forward'!$C$4:$AN$4,0))),DM255)</f>
        <v>0</v>
      </c>
      <c r="GL255" s="200">
        <f>IF(EZ255="",0,CL255*CL$2*IF($FC255="V",1,-1)*IF($Q255="Fixo",(EZ255-INDEX('Curva Forward'!$C$5:$AN$13,MATCH(CONCATENATE(BD_COMERCIAL!$K255," ",BD_COMERCIAL!$L255),'Curva Forward'!$B$5:$B$13,0),MATCH(GL$4,'Curva Forward'!$C$4:$AN$4,0))),EZ255))</f>
        <v>0</v>
      </c>
      <c r="GM255" s="200">
        <f>IF(FA255="",0,CM255*CM$2*IF($FC255="V",1,-1)*IF($Q255="Fixo",(FA255-INDEX('Curva Forward'!$C$5:$AN$13,MATCH(CONCATENATE(BD_COMERCIAL!$K255," ",BD_COMERCIAL!$L255),'Curva Forward'!$B$5:$B$13,0),MATCH(GM$4,'Curva Forward'!$C$4:$AN$4,0))),FA255))</f>
        <v>0</v>
      </c>
      <c r="GN255" s="200">
        <f>IF(FB255="",0,CN255*CN$2*IF($FC255="V",1,-1)*IF($Q255="Fixo",(FB255-INDEX('Curva Forward'!$C$5:$AN$13,MATCH(CONCATENATE(BD_COMERCIAL!$K255," ",BD_COMERCIAL!$L255),'Curva Forward'!$B$5:$B$13,0),MATCH(GN$4,'Curva Forward'!$C$4:$AN$4,0))),FB255))</f>
        <v>0</v>
      </c>
      <c r="GO255" s="201">
        <f t="shared" ca="1" si="78"/>
        <v>0</v>
      </c>
      <c r="GP255" s="201">
        <f t="shared" ca="1" si="79"/>
        <v>0</v>
      </c>
    </row>
    <row r="256" spans="1:198" s="117" customFormat="1" x14ac:dyDescent="0.25">
      <c r="A256" s="6"/>
      <c r="B256" s="7" t="s">
        <v>606</v>
      </c>
      <c r="C256" s="8">
        <v>44617</v>
      </c>
      <c r="D256" s="9" t="s">
        <v>124</v>
      </c>
      <c r="E256" s="9" t="s">
        <v>125</v>
      </c>
      <c r="F256" s="113">
        <v>3780401000108</v>
      </c>
      <c r="G256" s="10" t="s">
        <v>397</v>
      </c>
      <c r="H256" s="113">
        <v>33933760000100</v>
      </c>
      <c r="I256" s="9" t="s">
        <v>126</v>
      </c>
      <c r="J256" s="166" t="s">
        <v>607</v>
      </c>
      <c r="K256" s="10" t="s">
        <v>127</v>
      </c>
      <c r="L256" s="84" t="s">
        <v>22</v>
      </c>
      <c r="M256" s="11">
        <v>44652</v>
      </c>
      <c r="N256" s="12">
        <v>44681</v>
      </c>
      <c r="O256" s="10">
        <v>12</v>
      </c>
      <c r="P256" s="84">
        <v>75</v>
      </c>
      <c r="Q256" s="84" t="s">
        <v>128</v>
      </c>
      <c r="R256" s="10" t="s">
        <v>129</v>
      </c>
      <c r="S256" s="14" t="s">
        <v>135</v>
      </c>
      <c r="T256" s="11"/>
      <c r="U256" s="12"/>
      <c r="V256" s="257" t="str">
        <f ca="1">IF(U256="","",
IF(U256="NA","",
IFERROR(VLOOKUP(EOMONTH(M256,-2)+1,IPCA!$A:$B,2,0),
VLOOKUP(EOMONTH(TODAY(),-2)+1,IPCA!$A:$B,2,0))/
VLOOKUP(EOMONTH(U256,-2)+1,IPCA!$A:$B,2,0)*
P256))</f>
        <v/>
      </c>
      <c r="W256" s="84"/>
      <c r="X256" s="13" t="s">
        <v>133</v>
      </c>
      <c r="Y256" s="166"/>
      <c r="Z256" s="107"/>
      <c r="AA256" s="108"/>
      <c r="AB256" s="15"/>
      <c r="AC256"/>
      <c r="AD256"/>
      <c r="AE256">
        <v>12</v>
      </c>
      <c r="AF256"/>
      <c r="AG256"/>
      <c r="AH256"/>
      <c r="AI256"/>
      <c r="AJ256"/>
      <c r="AK256"/>
      <c r="AL256"/>
      <c r="AM256" s="6"/>
      <c r="AN256" s="15"/>
      <c r="AO256"/>
      <c r="AP256"/>
      <c r="AQ256"/>
      <c r="AR256"/>
      <c r="AS256"/>
      <c r="AT256"/>
      <c r="AU256"/>
      <c r="AV256"/>
      <c r="AW256"/>
      <c r="AX256"/>
      <c r="AY256" s="6"/>
      <c r="AZ256" s="15"/>
      <c r="BA256"/>
      <c r="BB256"/>
      <c r="BC256"/>
      <c r="BD256"/>
      <c r="BE256"/>
      <c r="BF256"/>
      <c r="BG256"/>
      <c r="BH256"/>
      <c r="BI256"/>
      <c r="BJ256"/>
      <c r="BK256" s="6"/>
      <c r="BL256" s="15"/>
      <c r="BM256"/>
      <c r="BN256"/>
      <c r="BO256"/>
      <c r="BP256"/>
      <c r="BQ256"/>
      <c r="BR256"/>
      <c r="BS256"/>
      <c r="BT256"/>
      <c r="BU256"/>
      <c r="BV256"/>
      <c r="BW256" s="6"/>
      <c r="BX256" s="15"/>
      <c r="BY256"/>
      <c r="BZ256"/>
      <c r="CA256"/>
      <c r="CB256"/>
      <c r="CC256"/>
      <c r="CD256"/>
      <c r="CE256"/>
      <c r="CF256"/>
      <c r="CG256"/>
      <c r="CH256"/>
      <c r="CI256" s="6"/>
      <c r="CJ256" s="16">
        <f t="shared" si="63"/>
        <v>0.98630136986301364</v>
      </c>
      <c r="CK256" s="16" t="str">
        <f t="shared" si="64"/>
        <v/>
      </c>
      <c r="CL256" s="16" t="str">
        <f t="shared" si="65"/>
        <v/>
      </c>
      <c r="CM256" s="16" t="str">
        <f t="shared" si="66"/>
        <v/>
      </c>
      <c r="CN256" s="16" t="str">
        <f t="shared" si="67"/>
        <v/>
      </c>
      <c r="CO256" s="18"/>
      <c r="CP256" s="15"/>
      <c r="CQ256"/>
      <c r="CR256"/>
      <c r="CS256">
        <v>75</v>
      </c>
      <c r="CT256"/>
      <c r="CU256"/>
      <c r="CV256"/>
      <c r="CW256"/>
      <c r="CX256"/>
      <c r="CY256"/>
      <c r="CZ256"/>
      <c r="DA256" s="6"/>
      <c r="DB256" s="15"/>
      <c r="DC256"/>
      <c r="DD256"/>
      <c r="DE256"/>
      <c r="DF256"/>
      <c r="DG256"/>
      <c r="DH256"/>
      <c r="DI256"/>
      <c r="DJ256"/>
      <c r="DK256"/>
      <c r="DL256"/>
      <c r="DM256" s="6"/>
      <c r="DN256" s="15"/>
      <c r="DO256"/>
      <c r="DP256"/>
      <c r="DQ256"/>
      <c r="DR256"/>
      <c r="DS256"/>
      <c r="DT256"/>
      <c r="DU256"/>
      <c r="DV256"/>
      <c r="DW256"/>
      <c r="DX256"/>
      <c r="DY256" s="6"/>
      <c r="DZ256" s="15"/>
      <c r="EA256"/>
      <c r="EB256"/>
      <c r="EC256"/>
      <c r="ED256"/>
      <c r="EE256"/>
      <c r="EF256"/>
      <c r="EG256"/>
      <c r="EH256"/>
      <c r="EI256"/>
      <c r="EJ256"/>
      <c r="EK256" s="6"/>
      <c r="EL256" s="15"/>
      <c r="EM256"/>
      <c r="EN256"/>
      <c r="EO256"/>
      <c r="EP256"/>
      <c r="EQ256"/>
      <c r="ER256"/>
      <c r="ES256"/>
      <c r="ET256"/>
      <c r="EU256"/>
      <c r="EV256"/>
      <c r="EW256" s="6"/>
      <c r="EX256" s="16">
        <f t="shared" si="68"/>
        <v>6.1643835616438354</v>
      </c>
      <c r="EY256" s="16" t="str">
        <f t="shared" si="69"/>
        <v/>
      </c>
      <c r="EZ256" s="16" t="str">
        <f t="shared" si="70"/>
        <v/>
      </c>
      <c r="FA256" s="16" t="str">
        <f t="shared" si="71"/>
        <v/>
      </c>
      <c r="FB256" s="160" t="str">
        <f t="shared" si="72"/>
        <v/>
      </c>
      <c r="FC256" t="s">
        <v>204</v>
      </c>
      <c r="FD256" s="20" t="s">
        <v>126</v>
      </c>
      <c r="FF256" s="209" t="s">
        <v>206</v>
      </c>
      <c r="FH256" s="284">
        <f t="shared" ca="1" si="73"/>
        <v>0</v>
      </c>
      <c r="FI256" s="208">
        <f t="shared" si="74"/>
        <v>0.96666666666666667</v>
      </c>
      <c r="FJ256"/>
      <c r="FK256" t="str">
        <f t="shared" si="75"/>
        <v>CASA DOS VENTOS COMERCIALIZADORA DE ENERGIA S.A</v>
      </c>
      <c r="FL256" s="201">
        <f t="shared" ca="1" si="76"/>
        <v>155520</v>
      </c>
      <c r="FM256" s="201">
        <f t="shared" ca="1" si="77"/>
        <v>0</v>
      </c>
      <c r="FN256" s="200">
        <f>AB256*AB$2*IF($FC256="V",1,-1)*IF($Q256="Fixo",(CP256-INDEX('Curva Forward'!$C$5:$AN$13,MATCH(CONCATENATE(BD_COMERCIAL!$K256," ",BD_COMERCIAL!$L256),'Curva Forward'!$B$5:$B$13,0),MATCH(FN$4,'Curva Forward'!$C$4:$AN$4,0))),CP256)</f>
        <v>0</v>
      </c>
      <c r="FO256" s="200">
        <f>AC256*AC$2*IF($FC256="V",1,-1)*IF($Q256="Fixo",(CQ256-INDEX('Curva Forward'!$C$5:$AN$13,MATCH(CONCATENATE(BD_COMERCIAL!$K256," ",BD_COMERCIAL!$L256),'Curva Forward'!$B$5:$B$13,0),MATCH(FO$4,'Curva Forward'!$C$4:$AN$4,0))),CQ256)</f>
        <v>0</v>
      </c>
      <c r="FP256" s="200">
        <f>AD256*AD$2*IF($FC256="V",1,-1)*IF($Q256="Fixo",(CR256-INDEX('Curva Forward'!$C$5:$AN$13,MATCH(CONCATENATE(BD_COMERCIAL!$K256," ",BD_COMERCIAL!$L256),'Curva Forward'!$B$5:$B$13,0),MATCH(FP$4,'Curva Forward'!$C$4:$AN$4,0))),CR256)</f>
        <v>0</v>
      </c>
      <c r="FQ256" s="200">
        <f>AE256*AE$2*IF($FC256="V",1,-1)*IF($Q256="Fixo",(CS256-INDEX('Curva Forward'!$C$5:$AN$13,MATCH(CONCATENATE(BD_COMERCIAL!$K256," ",BD_COMERCIAL!$L256),'Curva Forward'!$B$5:$B$13,0),MATCH(FQ$4,'Curva Forward'!$C$4:$AN$4,0))),CS256)</f>
        <v>155520</v>
      </c>
      <c r="FR256" s="200">
        <f>AF256*AF$2*IF($FC256="V",1,-1)*IF($Q256="Fixo",(CT256-INDEX('Curva Forward'!$C$5:$AN$13,MATCH(CONCATENATE(BD_COMERCIAL!$K256," ",BD_COMERCIAL!$L256),'Curva Forward'!$B$5:$B$13,0),MATCH(FR$4,'Curva Forward'!$C$4:$AN$4,0))),CT256)</f>
        <v>0</v>
      </c>
      <c r="FS256" s="200">
        <f>AG256*AG$2*IF($FC256="V",1,-1)*IF($Q256="Fixo",(CU256-INDEX('Curva Forward'!$C$5:$AN$13,MATCH(CONCATENATE(BD_COMERCIAL!$K256," ",BD_COMERCIAL!$L256),'Curva Forward'!$B$5:$B$13,0),MATCH(FS$4,'Curva Forward'!$C$4:$AN$4,0))),CU256)</f>
        <v>0</v>
      </c>
      <c r="FT256" s="200">
        <f>AH256*AH$2*IF($FC256="V",1,-1)*IF($Q256="Fixo",(CV256-INDEX('Curva Forward'!$C$5:$AN$13,MATCH(CONCATENATE(BD_COMERCIAL!$K256," ",BD_COMERCIAL!$L256),'Curva Forward'!$B$5:$B$13,0),MATCH(FT$4,'Curva Forward'!$C$4:$AN$4,0))),CV256)</f>
        <v>0</v>
      </c>
      <c r="FU256" s="200">
        <f>AI256*AI$2*IF($FC256="V",1,-1)*IF($Q256="Fixo",(CW256-INDEX('Curva Forward'!$C$5:$AN$13,MATCH(CONCATENATE(BD_COMERCIAL!$K256," ",BD_COMERCIAL!$L256),'Curva Forward'!$B$5:$B$13,0),MATCH(FU$4,'Curva Forward'!$C$4:$AN$4,0))),CW256)</f>
        <v>0</v>
      </c>
      <c r="FV256" s="200">
        <f>AJ256*AJ$2*IF($FC256="V",1,-1)*IF($Q256="Fixo",(CX256-INDEX('Curva Forward'!$C$5:$AN$13,MATCH(CONCATENATE(BD_COMERCIAL!$K256," ",BD_COMERCIAL!$L256),'Curva Forward'!$B$5:$B$13,0),MATCH(FV$4,'Curva Forward'!$C$4:$AN$4,0))),CX256)</f>
        <v>0</v>
      </c>
      <c r="FW256" s="200">
        <f>AK256*AK$2*IF($FC256="V",1,-1)*IF($Q256="Fixo",(CY256-INDEX('Curva Forward'!$C$5:$AN$13,MATCH(CONCATENATE(BD_COMERCIAL!$K256," ",BD_COMERCIAL!$L256),'Curva Forward'!$B$5:$B$13,0),MATCH(FW$4,'Curva Forward'!$C$4:$AN$4,0))),CY256)</f>
        <v>0</v>
      </c>
      <c r="FX256" s="200">
        <f>AL256*AL$2*IF($FC256="V",1,-1)*IF($Q256="Fixo",(CZ256-INDEX('Curva Forward'!$C$5:$AN$13,MATCH(CONCATENATE(BD_COMERCIAL!$K256," ",BD_COMERCIAL!$L256),'Curva Forward'!$B$5:$B$13,0),MATCH(FX$4,'Curva Forward'!$C$4:$AN$4,0))),CZ256)</f>
        <v>0</v>
      </c>
      <c r="FY256" s="200">
        <f>AM256*AM$2*IF($FC256="V",1,-1)*IF($Q256="Fixo",(DA256-INDEX('Curva Forward'!$C$5:$AN$13,MATCH(CONCATENATE(BD_COMERCIAL!$K256," ",BD_COMERCIAL!$L256),'Curva Forward'!$B$5:$B$13,0),MATCH(FY$4,'Curva Forward'!$C$4:$AN$4,0))),DA256)</f>
        <v>0</v>
      </c>
      <c r="FZ256" s="200">
        <f>AN256*AN$2*IF($FC256="V",1,-1)*IF($Q256="Fixo",(DB256-INDEX('Curva Forward'!$C$5:$AN$13,MATCH(CONCATENATE(BD_COMERCIAL!$K256," ",BD_COMERCIAL!$L256),'Curva Forward'!$B$5:$B$13,0),MATCH(FZ$4,'Curva Forward'!$C$4:$AN$4,0))),DB256)</f>
        <v>0</v>
      </c>
      <c r="GA256" s="200">
        <f>AO256*AO$2*IF($FC256="V",1,-1)*IF($Q256="Fixo",(DC256-INDEX('Curva Forward'!$C$5:$AN$13,MATCH(CONCATENATE(BD_COMERCIAL!$K256," ",BD_COMERCIAL!$L256),'Curva Forward'!$B$5:$B$13,0),MATCH(GA$4,'Curva Forward'!$C$4:$AN$4,0))),DC256)</f>
        <v>0</v>
      </c>
      <c r="GB256" s="200">
        <f>AP256*AP$2*IF($FC256="V",1,-1)*IF($Q256="Fixo",(DD256-INDEX('Curva Forward'!$C$5:$AN$13,MATCH(CONCATENATE(BD_COMERCIAL!$K256," ",BD_COMERCIAL!$L256),'Curva Forward'!$B$5:$B$13,0),MATCH(GB$4,'Curva Forward'!$C$4:$AN$4,0))),DD256)</f>
        <v>0</v>
      </c>
      <c r="GC256" s="200">
        <f>AQ256*AQ$2*IF($FC256="V",1,-1)*IF($Q256="Fixo",(DE256-INDEX('Curva Forward'!$C$5:$AN$13,MATCH(CONCATENATE(BD_COMERCIAL!$K256," ",BD_COMERCIAL!$L256),'Curva Forward'!$B$5:$B$13,0),MATCH(GC$4,'Curva Forward'!$C$4:$AN$4,0))),DE256)</f>
        <v>0</v>
      </c>
      <c r="GD256" s="200">
        <f>AR256*AR$2*IF($FC256="V",1,-1)*IF($Q256="Fixo",(DF256-INDEX('Curva Forward'!$C$5:$AN$13,MATCH(CONCATENATE(BD_COMERCIAL!$K256," ",BD_COMERCIAL!$L256),'Curva Forward'!$B$5:$B$13,0),MATCH(GD$4,'Curva Forward'!$C$4:$AN$4,0))),DF256)</f>
        <v>0</v>
      </c>
      <c r="GE256" s="200">
        <f>AS256*AS$2*IF($FC256="V",1,-1)*IF($Q256="Fixo",(DG256-INDEX('Curva Forward'!$C$5:$AN$13,MATCH(CONCATENATE(BD_COMERCIAL!$K256," ",BD_COMERCIAL!$L256),'Curva Forward'!$B$5:$B$13,0),MATCH(GE$4,'Curva Forward'!$C$4:$AN$4,0))),DG256)</f>
        <v>0</v>
      </c>
      <c r="GF256" s="200">
        <f>AT256*AT$2*IF($FC256="V",1,-1)*IF($Q256="Fixo",(DH256-INDEX('Curva Forward'!$C$5:$AN$13,MATCH(CONCATENATE(BD_COMERCIAL!$K256," ",BD_COMERCIAL!$L256),'Curva Forward'!$B$5:$B$13,0),MATCH(GF$4,'Curva Forward'!$C$4:$AN$4,0))),DH256)</f>
        <v>0</v>
      </c>
      <c r="GG256" s="200">
        <f>AU256*AU$2*IF($FC256="V",1,-1)*IF($Q256="Fixo",(DI256-INDEX('Curva Forward'!$C$5:$AN$13,MATCH(CONCATENATE(BD_COMERCIAL!$K256," ",BD_COMERCIAL!$L256),'Curva Forward'!$B$5:$B$13,0),MATCH(GG$4,'Curva Forward'!$C$4:$AN$4,0))),DI256)</f>
        <v>0</v>
      </c>
      <c r="GH256" s="200">
        <f>AV256*AV$2*IF($FC256="V",1,-1)*IF($Q256="Fixo",(DJ256-INDEX('Curva Forward'!$C$5:$AN$13,MATCH(CONCATENATE(BD_COMERCIAL!$K256," ",BD_COMERCIAL!$L256),'Curva Forward'!$B$5:$B$13,0),MATCH(GH$4,'Curva Forward'!$C$4:$AN$4,0))),DJ256)</f>
        <v>0</v>
      </c>
      <c r="GI256" s="200">
        <f>AW256*AW$2*IF($FC256="V",1,-1)*IF($Q256="Fixo",(DK256-INDEX('Curva Forward'!$C$5:$AN$13,MATCH(CONCATENATE(BD_COMERCIAL!$K256," ",BD_COMERCIAL!$L256),'Curva Forward'!$B$5:$B$13,0),MATCH(GI$4,'Curva Forward'!$C$4:$AN$4,0))),DK256)</f>
        <v>0</v>
      </c>
      <c r="GJ256" s="200">
        <f>AX256*AX$2*IF($FC256="V",1,-1)*IF($Q256="Fixo",(DL256-INDEX('Curva Forward'!$C$5:$AN$13,MATCH(CONCATENATE(BD_COMERCIAL!$K256," ",BD_COMERCIAL!$L256),'Curva Forward'!$B$5:$B$13,0),MATCH(GJ$4,'Curva Forward'!$C$4:$AN$4,0))),DL256)</f>
        <v>0</v>
      </c>
      <c r="GK256" s="200">
        <f>AY256*AY$2*IF($FC256="V",1,-1)*IF($Q256="Fixo",(DM256-INDEX('Curva Forward'!$C$5:$AN$13,MATCH(CONCATENATE(BD_COMERCIAL!$K256," ",BD_COMERCIAL!$L256),'Curva Forward'!$B$5:$B$13,0),MATCH(GK$4,'Curva Forward'!$C$4:$AN$4,0))),DM256)</f>
        <v>0</v>
      </c>
      <c r="GL256" s="200">
        <f>IF(EZ256="",0,CL256*CL$2*IF($FC256="V",1,-1)*IF($Q256="Fixo",(EZ256-INDEX('Curva Forward'!$C$5:$AN$13,MATCH(CONCATENATE(BD_COMERCIAL!$K256," ",BD_COMERCIAL!$L256),'Curva Forward'!$B$5:$B$13,0),MATCH(GL$4,'Curva Forward'!$C$4:$AN$4,0))),EZ256))</f>
        <v>0</v>
      </c>
      <c r="GM256" s="200">
        <f>IF(FA256="",0,CM256*CM$2*IF($FC256="V",1,-1)*IF($Q256="Fixo",(FA256-INDEX('Curva Forward'!$C$5:$AN$13,MATCH(CONCATENATE(BD_COMERCIAL!$K256," ",BD_COMERCIAL!$L256),'Curva Forward'!$B$5:$B$13,0),MATCH(GM$4,'Curva Forward'!$C$4:$AN$4,0))),FA256))</f>
        <v>0</v>
      </c>
      <c r="GN256" s="200">
        <f>IF(FB256="",0,CN256*CN$2*IF($FC256="V",1,-1)*IF($Q256="Fixo",(FB256-INDEX('Curva Forward'!$C$5:$AN$13,MATCH(CONCATENATE(BD_COMERCIAL!$K256," ",BD_COMERCIAL!$L256),'Curva Forward'!$B$5:$B$13,0),MATCH(GN$4,'Curva Forward'!$C$4:$AN$4,0))),FB256))</f>
        <v>0</v>
      </c>
      <c r="GO256" s="201">
        <f t="shared" ca="1" si="78"/>
        <v>0</v>
      </c>
      <c r="GP256" s="201">
        <f t="shared" ca="1" si="79"/>
        <v>0</v>
      </c>
    </row>
    <row r="257" spans="1:198" s="117" customFormat="1" x14ac:dyDescent="0.25">
      <c r="A257" s="6"/>
      <c r="B257" s="7" t="s">
        <v>608</v>
      </c>
      <c r="C257" s="8">
        <v>44622</v>
      </c>
      <c r="D257" s="9" t="s">
        <v>124</v>
      </c>
      <c r="E257" s="9" t="s">
        <v>125</v>
      </c>
      <c r="F257" s="113">
        <v>3780401000108</v>
      </c>
      <c r="G257" s="10" t="s">
        <v>216</v>
      </c>
      <c r="H257" s="113">
        <v>4270778000171</v>
      </c>
      <c r="I257" s="9" t="s">
        <v>126</v>
      </c>
      <c r="J257" s="166" t="s">
        <v>607</v>
      </c>
      <c r="K257" s="10" t="s">
        <v>127</v>
      </c>
      <c r="L257" s="84" t="s">
        <v>22</v>
      </c>
      <c r="M257" s="11">
        <v>44713</v>
      </c>
      <c r="N257" s="12">
        <v>44742</v>
      </c>
      <c r="O257" s="10">
        <v>3</v>
      </c>
      <c r="P257" s="84">
        <v>123</v>
      </c>
      <c r="Q257" s="84" t="s">
        <v>128</v>
      </c>
      <c r="R257" s="10" t="s">
        <v>129</v>
      </c>
      <c r="S257" s="14" t="s">
        <v>135</v>
      </c>
      <c r="T257" s="11"/>
      <c r="U257" s="12"/>
      <c r="V257" s="257" t="str">
        <f ca="1">IF(U257="","",
IF(U257="NA","",
IFERROR(VLOOKUP(EOMONTH(M257,-2)+1,IPCA!$A:$B,2,0),
VLOOKUP(EOMONTH(TODAY(),-2)+1,IPCA!$A:$B,2,0))/
VLOOKUP(EOMONTH(U257,-2)+1,IPCA!$A:$B,2,0)*
P257))</f>
        <v/>
      </c>
      <c r="W257" s="84"/>
      <c r="X257" s="13" t="s">
        <v>6</v>
      </c>
      <c r="Y257" s="166"/>
      <c r="Z257" s="107"/>
      <c r="AA257" s="108"/>
      <c r="AB257" s="15"/>
      <c r="AC257"/>
      <c r="AD257"/>
      <c r="AE257"/>
      <c r="AF257"/>
      <c r="AG257">
        <v>3</v>
      </c>
      <c r="AH257"/>
      <c r="AI257"/>
      <c r="AJ257"/>
      <c r="AK257"/>
      <c r="AL257"/>
      <c r="AM257" s="6"/>
      <c r="AN257" s="15"/>
      <c r="AO257"/>
      <c r="AP257"/>
      <c r="AQ257"/>
      <c r="AR257"/>
      <c r="AS257"/>
      <c r="AT257"/>
      <c r="AU257"/>
      <c r="AV257"/>
      <c r="AW257"/>
      <c r="AX257"/>
      <c r="AY257" s="6"/>
      <c r="AZ257" s="15"/>
      <c r="BA257"/>
      <c r="BB257"/>
      <c r="BC257"/>
      <c r="BD257"/>
      <c r="BE257"/>
      <c r="BF257"/>
      <c r="BG257"/>
      <c r="BH257"/>
      <c r="BI257"/>
      <c r="BJ257"/>
      <c r="BK257" s="6"/>
      <c r="BL257" s="15"/>
      <c r="BM257"/>
      <c r="BN257"/>
      <c r="BO257"/>
      <c r="BP257"/>
      <c r="BQ257"/>
      <c r="BR257"/>
      <c r="BS257"/>
      <c r="BT257"/>
      <c r="BU257"/>
      <c r="BV257"/>
      <c r="BW257" s="6"/>
      <c r="BX257" s="15"/>
      <c r="BY257"/>
      <c r="BZ257"/>
      <c r="CA257"/>
      <c r="CB257"/>
      <c r="CC257"/>
      <c r="CD257"/>
      <c r="CE257"/>
      <c r="CF257"/>
      <c r="CG257"/>
      <c r="CH257"/>
      <c r="CI257" s="6"/>
      <c r="CJ257" s="16">
        <f t="shared" si="63"/>
        <v>0.24657534246575341</v>
      </c>
      <c r="CK257" s="16" t="str">
        <f t="shared" si="64"/>
        <v/>
      </c>
      <c r="CL257" s="16" t="str">
        <f t="shared" si="65"/>
        <v/>
      </c>
      <c r="CM257" s="16" t="str">
        <f t="shared" si="66"/>
        <v/>
      </c>
      <c r="CN257" s="16" t="str">
        <f t="shared" si="67"/>
        <v/>
      </c>
      <c r="CO257" s="18"/>
      <c r="CP257" s="15"/>
      <c r="CQ257"/>
      <c r="CR257"/>
      <c r="CS257"/>
      <c r="CT257"/>
      <c r="CU257">
        <v>123</v>
      </c>
      <c r="CV257"/>
      <c r="CW257"/>
      <c r="CX257"/>
      <c r="CY257"/>
      <c r="CZ257"/>
      <c r="DA257" s="6"/>
      <c r="DB257" s="15"/>
      <c r="DC257"/>
      <c r="DD257"/>
      <c r="DE257"/>
      <c r="DF257"/>
      <c r="DG257"/>
      <c r="DH257"/>
      <c r="DI257"/>
      <c r="DJ257"/>
      <c r="DK257"/>
      <c r="DL257"/>
      <c r="DM257" s="6"/>
      <c r="DN257" s="15"/>
      <c r="DO257"/>
      <c r="DP257"/>
      <c r="DQ257"/>
      <c r="DR257"/>
      <c r="DS257"/>
      <c r="DT257"/>
      <c r="DU257"/>
      <c r="DV257"/>
      <c r="DW257"/>
      <c r="DX257"/>
      <c r="DY257" s="6"/>
      <c r="DZ257" s="15"/>
      <c r="EA257"/>
      <c r="EB257"/>
      <c r="EC257"/>
      <c r="ED257"/>
      <c r="EE257"/>
      <c r="EF257"/>
      <c r="EG257"/>
      <c r="EH257"/>
      <c r="EI257"/>
      <c r="EJ257"/>
      <c r="EK257" s="6"/>
      <c r="EL257" s="15"/>
      <c r="EM257"/>
      <c r="EN257"/>
      <c r="EO257"/>
      <c r="EP257"/>
      <c r="EQ257"/>
      <c r="ER257"/>
      <c r="ES257"/>
      <c r="ET257"/>
      <c r="EU257"/>
      <c r="EV257"/>
      <c r="EW257" s="6"/>
      <c r="EX257" s="16">
        <f t="shared" si="68"/>
        <v>10.109589041095891</v>
      </c>
      <c r="EY257" s="16" t="str">
        <f t="shared" si="69"/>
        <v/>
      </c>
      <c r="EZ257" s="16" t="str">
        <f t="shared" si="70"/>
        <v/>
      </c>
      <c r="FA257" s="16" t="str">
        <f t="shared" si="71"/>
        <v/>
      </c>
      <c r="FB257" s="160" t="str">
        <f t="shared" si="72"/>
        <v/>
      </c>
      <c r="FC257" t="s">
        <v>204</v>
      </c>
      <c r="FD257" s="20" t="s">
        <v>126</v>
      </c>
      <c r="FF257" s="84" t="s">
        <v>206</v>
      </c>
      <c r="FH257" s="284">
        <f t="shared" ca="1" si="73"/>
        <v>0</v>
      </c>
      <c r="FI257" s="208">
        <f t="shared" si="74"/>
        <v>0.96666666666666667</v>
      </c>
      <c r="FJ257"/>
      <c r="FK257" t="str">
        <f t="shared" si="75"/>
        <v>Santander Corretora de Seguros, Investimentos e Serviços S.A.</v>
      </c>
      <c r="FL257" s="201">
        <f t="shared" ca="1" si="76"/>
        <v>144828</v>
      </c>
      <c r="FM257" s="201">
        <f t="shared" ca="1" si="77"/>
        <v>0</v>
      </c>
      <c r="FN257" s="200">
        <f>AB257*AB$2*IF($FC257="V",1,-1)*IF($Q257="Fixo",(CP257-INDEX('Curva Forward'!$C$5:$AN$13,MATCH(CONCATENATE(BD_COMERCIAL!$K257," ",BD_COMERCIAL!$L257),'Curva Forward'!$B$5:$B$13,0),MATCH(FN$4,'Curva Forward'!$C$4:$AN$4,0))),CP257)</f>
        <v>0</v>
      </c>
      <c r="FO257" s="200">
        <f>AC257*AC$2*IF($FC257="V",1,-1)*IF($Q257="Fixo",(CQ257-INDEX('Curva Forward'!$C$5:$AN$13,MATCH(CONCATENATE(BD_COMERCIAL!$K257," ",BD_COMERCIAL!$L257),'Curva Forward'!$B$5:$B$13,0),MATCH(FO$4,'Curva Forward'!$C$4:$AN$4,0))),CQ257)</f>
        <v>0</v>
      </c>
      <c r="FP257" s="200">
        <f>AD257*AD$2*IF($FC257="V",1,-1)*IF($Q257="Fixo",(CR257-INDEX('Curva Forward'!$C$5:$AN$13,MATCH(CONCATENATE(BD_COMERCIAL!$K257," ",BD_COMERCIAL!$L257),'Curva Forward'!$B$5:$B$13,0),MATCH(FP$4,'Curva Forward'!$C$4:$AN$4,0))),CR257)</f>
        <v>0</v>
      </c>
      <c r="FQ257" s="200">
        <f>AE257*AE$2*IF($FC257="V",1,-1)*IF($Q257="Fixo",(CS257-INDEX('Curva Forward'!$C$5:$AN$13,MATCH(CONCATENATE(BD_COMERCIAL!$K257," ",BD_COMERCIAL!$L257),'Curva Forward'!$B$5:$B$13,0),MATCH(FQ$4,'Curva Forward'!$C$4:$AN$4,0))),CS257)</f>
        <v>0</v>
      </c>
      <c r="FR257" s="200">
        <f>AF257*AF$2*IF($FC257="V",1,-1)*IF($Q257="Fixo",(CT257-INDEX('Curva Forward'!$C$5:$AN$13,MATCH(CONCATENATE(BD_COMERCIAL!$K257," ",BD_COMERCIAL!$L257),'Curva Forward'!$B$5:$B$13,0),MATCH(FR$4,'Curva Forward'!$C$4:$AN$4,0))),CT257)</f>
        <v>0</v>
      </c>
      <c r="FS257" s="200">
        <f>AG257*AG$2*IF($FC257="V",1,-1)*IF($Q257="Fixo",(CU257-INDEX('Curva Forward'!$C$5:$AN$13,MATCH(CONCATENATE(BD_COMERCIAL!$K257," ",BD_COMERCIAL!$L257),'Curva Forward'!$B$5:$B$13,0),MATCH(FS$4,'Curva Forward'!$C$4:$AN$4,0))),CU257)</f>
        <v>144828</v>
      </c>
      <c r="FT257" s="200">
        <f>AH257*AH$2*IF($FC257="V",1,-1)*IF($Q257="Fixo",(CV257-INDEX('Curva Forward'!$C$5:$AN$13,MATCH(CONCATENATE(BD_COMERCIAL!$K257," ",BD_COMERCIAL!$L257),'Curva Forward'!$B$5:$B$13,0),MATCH(FT$4,'Curva Forward'!$C$4:$AN$4,0))),CV257)</f>
        <v>0</v>
      </c>
      <c r="FU257" s="200">
        <f>AI257*AI$2*IF($FC257="V",1,-1)*IF($Q257="Fixo",(CW257-INDEX('Curva Forward'!$C$5:$AN$13,MATCH(CONCATENATE(BD_COMERCIAL!$K257," ",BD_COMERCIAL!$L257),'Curva Forward'!$B$5:$B$13,0),MATCH(FU$4,'Curva Forward'!$C$4:$AN$4,0))),CW257)</f>
        <v>0</v>
      </c>
      <c r="FV257" s="200">
        <f>AJ257*AJ$2*IF($FC257="V",1,-1)*IF($Q257="Fixo",(CX257-INDEX('Curva Forward'!$C$5:$AN$13,MATCH(CONCATENATE(BD_COMERCIAL!$K257," ",BD_COMERCIAL!$L257),'Curva Forward'!$B$5:$B$13,0),MATCH(FV$4,'Curva Forward'!$C$4:$AN$4,0))),CX257)</f>
        <v>0</v>
      </c>
      <c r="FW257" s="200">
        <f>AK257*AK$2*IF($FC257="V",1,-1)*IF($Q257="Fixo",(CY257-INDEX('Curva Forward'!$C$5:$AN$13,MATCH(CONCATENATE(BD_COMERCIAL!$K257," ",BD_COMERCIAL!$L257),'Curva Forward'!$B$5:$B$13,0),MATCH(FW$4,'Curva Forward'!$C$4:$AN$4,0))),CY257)</f>
        <v>0</v>
      </c>
      <c r="FX257" s="200">
        <f>AL257*AL$2*IF($FC257="V",1,-1)*IF($Q257="Fixo",(CZ257-INDEX('Curva Forward'!$C$5:$AN$13,MATCH(CONCATENATE(BD_COMERCIAL!$K257," ",BD_COMERCIAL!$L257),'Curva Forward'!$B$5:$B$13,0),MATCH(FX$4,'Curva Forward'!$C$4:$AN$4,0))),CZ257)</f>
        <v>0</v>
      </c>
      <c r="FY257" s="200">
        <f>AM257*AM$2*IF($FC257="V",1,-1)*IF($Q257="Fixo",(DA257-INDEX('Curva Forward'!$C$5:$AN$13,MATCH(CONCATENATE(BD_COMERCIAL!$K257," ",BD_COMERCIAL!$L257),'Curva Forward'!$B$5:$B$13,0),MATCH(FY$4,'Curva Forward'!$C$4:$AN$4,0))),DA257)</f>
        <v>0</v>
      </c>
      <c r="FZ257" s="200">
        <f>AN257*AN$2*IF($FC257="V",1,-1)*IF($Q257="Fixo",(DB257-INDEX('Curva Forward'!$C$5:$AN$13,MATCH(CONCATENATE(BD_COMERCIAL!$K257," ",BD_COMERCIAL!$L257),'Curva Forward'!$B$5:$B$13,0),MATCH(FZ$4,'Curva Forward'!$C$4:$AN$4,0))),DB257)</f>
        <v>0</v>
      </c>
      <c r="GA257" s="200">
        <f>AO257*AO$2*IF($FC257="V",1,-1)*IF($Q257="Fixo",(DC257-INDEX('Curva Forward'!$C$5:$AN$13,MATCH(CONCATENATE(BD_COMERCIAL!$K257," ",BD_COMERCIAL!$L257),'Curva Forward'!$B$5:$B$13,0),MATCH(GA$4,'Curva Forward'!$C$4:$AN$4,0))),DC257)</f>
        <v>0</v>
      </c>
      <c r="GB257" s="200">
        <f>AP257*AP$2*IF($FC257="V",1,-1)*IF($Q257="Fixo",(DD257-INDEX('Curva Forward'!$C$5:$AN$13,MATCH(CONCATENATE(BD_COMERCIAL!$K257," ",BD_COMERCIAL!$L257),'Curva Forward'!$B$5:$B$13,0),MATCH(GB$4,'Curva Forward'!$C$4:$AN$4,0))),DD257)</f>
        <v>0</v>
      </c>
      <c r="GC257" s="200">
        <f>AQ257*AQ$2*IF($FC257="V",1,-1)*IF($Q257="Fixo",(DE257-INDEX('Curva Forward'!$C$5:$AN$13,MATCH(CONCATENATE(BD_COMERCIAL!$K257," ",BD_COMERCIAL!$L257),'Curva Forward'!$B$5:$B$13,0),MATCH(GC$4,'Curva Forward'!$C$4:$AN$4,0))),DE257)</f>
        <v>0</v>
      </c>
      <c r="GD257" s="200">
        <f>AR257*AR$2*IF($FC257="V",1,-1)*IF($Q257="Fixo",(DF257-INDEX('Curva Forward'!$C$5:$AN$13,MATCH(CONCATENATE(BD_COMERCIAL!$K257," ",BD_COMERCIAL!$L257),'Curva Forward'!$B$5:$B$13,0),MATCH(GD$4,'Curva Forward'!$C$4:$AN$4,0))),DF257)</f>
        <v>0</v>
      </c>
      <c r="GE257" s="200">
        <f>AS257*AS$2*IF($FC257="V",1,-1)*IF($Q257="Fixo",(DG257-INDEX('Curva Forward'!$C$5:$AN$13,MATCH(CONCATENATE(BD_COMERCIAL!$K257," ",BD_COMERCIAL!$L257),'Curva Forward'!$B$5:$B$13,0),MATCH(GE$4,'Curva Forward'!$C$4:$AN$4,0))),DG257)</f>
        <v>0</v>
      </c>
      <c r="GF257" s="200">
        <f>AT257*AT$2*IF($FC257="V",1,-1)*IF($Q257="Fixo",(DH257-INDEX('Curva Forward'!$C$5:$AN$13,MATCH(CONCATENATE(BD_COMERCIAL!$K257," ",BD_COMERCIAL!$L257),'Curva Forward'!$B$5:$B$13,0),MATCH(GF$4,'Curva Forward'!$C$4:$AN$4,0))),DH257)</f>
        <v>0</v>
      </c>
      <c r="GG257" s="200">
        <f>AU257*AU$2*IF($FC257="V",1,-1)*IF($Q257="Fixo",(DI257-INDEX('Curva Forward'!$C$5:$AN$13,MATCH(CONCATENATE(BD_COMERCIAL!$K257," ",BD_COMERCIAL!$L257),'Curva Forward'!$B$5:$B$13,0),MATCH(GG$4,'Curva Forward'!$C$4:$AN$4,0))),DI257)</f>
        <v>0</v>
      </c>
      <c r="GH257" s="200">
        <f>AV257*AV$2*IF($FC257="V",1,-1)*IF($Q257="Fixo",(DJ257-INDEX('Curva Forward'!$C$5:$AN$13,MATCH(CONCATENATE(BD_COMERCIAL!$K257," ",BD_COMERCIAL!$L257),'Curva Forward'!$B$5:$B$13,0),MATCH(GH$4,'Curva Forward'!$C$4:$AN$4,0))),DJ257)</f>
        <v>0</v>
      </c>
      <c r="GI257" s="200">
        <f>AW257*AW$2*IF($FC257="V",1,-1)*IF($Q257="Fixo",(DK257-INDEX('Curva Forward'!$C$5:$AN$13,MATCH(CONCATENATE(BD_COMERCIAL!$K257," ",BD_COMERCIAL!$L257),'Curva Forward'!$B$5:$B$13,0),MATCH(GI$4,'Curva Forward'!$C$4:$AN$4,0))),DK257)</f>
        <v>0</v>
      </c>
      <c r="GJ257" s="200">
        <f>AX257*AX$2*IF($FC257="V",1,-1)*IF($Q257="Fixo",(DL257-INDEX('Curva Forward'!$C$5:$AN$13,MATCH(CONCATENATE(BD_COMERCIAL!$K257," ",BD_COMERCIAL!$L257),'Curva Forward'!$B$5:$B$13,0),MATCH(GJ$4,'Curva Forward'!$C$4:$AN$4,0))),DL257)</f>
        <v>0</v>
      </c>
      <c r="GK257" s="200">
        <f>AY257*AY$2*IF($FC257="V",1,-1)*IF($Q257="Fixo",(DM257-INDEX('Curva Forward'!$C$5:$AN$13,MATCH(CONCATENATE(BD_COMERCIAL!$K257," ",BD_COMERCIAL!$L257),'Curva Forward'!$B$5:$B$13,0),MATCH(GK$4,'Curva Forward'!$C$4:$AN$4,0))),DM257)</f>
        <v>0</v>
      </c>
      <c r="GL257" s="200">
        <f>IF(EZ257="",0,CL257*CL$2*IF($FC257="V",1,-1)*IF($Q257="Fixo",(EZ257-INDEX('Curva Forward'!$C$5:$AN$13,MATCH(CONCATENATE(BD_COMERCIAL!$K257," ",BD_COMERCIAL!$L257),'Curva Forward'!$B$5:$B$13,0),MATCH(GL$4,'Curva Forward'!$C$4:$AN$4,0))),EZ257))</f>
        <v>0</v>
      </c>
      <c r="GM257" s="200">
        <f>IF(FA257="",0,CM257*CM$2*IF($FC257="V",1,-1)*IF($Q257="Fixo",(FA257-INDEX('Curva Forward'!$C$5:$AN$13,MATCH(CONCATENATE(BD_COMERCIAL!$K257," ",BD_COMERCIAL!$L257),'Curva Forward'!$B$5:$B$13,0),MATCH(GM$4,'Curva Forward'!$C$4:$AN$4,0))),FA257))</f>
        <v>0</v>
      </c>
      <c r="GN257" s="200">
        <f>IF(FB257="",0,CN257*CN$2*IF($FC257="V",1,-1)*IF($Q257="Fixo",(FB257-INDEX('Curva Forward'!$C$5:$AN$13,MATCH(CONCATENATE(BD_COMERCIAL!$K257," ",BD_COMERCIAL!$L257),'Curva Forward'!$B$5:$B$13,0),MATCH(GN$4,'Curva Forward'!$C$4:$AN$4,0))),FB257))</f>
        <v>0</v>
      </c>
      <c r="GO257" s="201">
        <f t="shared" ca="1" si="78"/>
        <v>0</v>
      </c>
      <c r="GP257" s="201">
        <f t="shared" ca="1" si="79"/>
        <v>0</v>
      </c>
    </row>
    <row r="258" spans="1:198" s="117" customFormat="1" x14ac:dyDescent="0.25">
      <c r="A258" s="6"/>
      <c r="B258" s="7" t="s">
        <v>609</v>
      </c>
      <c r="C258" s="8">
        <v>44623</v>
      </c>
      <c r="D258" s="9" t="s">
        <v>124</v>
      </c>
      <c r="E258" s="9" t="s">
        <v>125</v>
      </c>
      <c r="F258" s="113">
        <v>3780401000108</v>
      </c>
      <c r="G258" s="10" t="s">
        <v>182</v>
      </c>
      <c r="H258" s="113">
        <v>11599292000147</v>
      </c>
      <c r="I258" s="9" t="s">
        <v>584</v>
      </c>
      <c r="J258" s="166"/>
      <c r="K258" s="10" t="s">
        <v>29</v>
      </c>
      <c r="L258" s="84" t="s">
        <v>22</v>
      </c>
      <c r="M258" s="11">
        <v>44593</v>
      </c>
      <c r="N258" s="12">
        <v>44620</v>
      </c>
      <c r="O258" s="10">
        <v>0.5</v>
      </c>
      <c r="P258" s="84">
        <v>201</v>
      </c>
      <c r="Q258" s="84" t="s">
        <v>586</v>
      </c>
      <c r="R258" s="10" t="s">
        <v>129</v>
      </c>
      <c r="S258" s="14" t="s">
        <v>135</v>
      </c>
      <c r="T258" s="11"/>
      <c r="U258" s="12"/>
      <c r="V258" s="257" t="str">
        <f ca="1">IF(U258="","",
IF(U258="NA","",
IFERROR(VLOOKUP(EOMONTH(M258,-2)+1,IPCA!$A:$B,2,0),
VLOOKUP(EOMONTH(TODAY(),-2)+1,IPCA!$A:$B,2,0))/
VLOOKUP(EOMONTH(U258,-2)+1,IPCA!$A:$B,2,0)*
P258))</f>
        <v/>
      </c>
      <c r="W258" s="84"/>
      <c r="X258" s="13" t="s">
        <v>6</v>
      </c>
      <c r="Y258" s="166"/>
      <c r="Z258" s="107"/>
      <c r="AA258" s="108"/>
      <c r="AB258" s="15"/>
      <c r="AC258">
        <v>0.5</v>
      </c>
      <c r="AD258"/>
      <c r="AE258"/>
      <c r="AF258"/>
      <c r="AG258"/>
      <c r="AH258"/>
      <c r="AI258"/>
      <c r="AJ258"/>
      <c r="AK258"/>
      <c r="AL258"/>
      <c r="AM258" s="6"/>
      <c r="AN258" s="15"/>
      <c r="AO258"/>
      <c r="AP258"/>
      <c r="AQ258"/>
      <c r="AR258"/>
      <c r="AS258"/>
      <c r="AT258"/>
      <c r="AU258"/>
      <c r="AV258"/>
      <c r="AW258"/>
      <c r="AX258"/>
      <c r="AY258" s="6"/>
      <c r="AZ258" s="15"/>
      <c r="BA258"/>
      <c r="BB258"/>
      <c r="BC258"/>
      <c r="BD258"/>
      <c r="BE258"/>
      <c r="BF258"/>
      <c r="BG258"/>
      <c r="BH258"/>
      <c r="BI258"/>
      <c r="BJ258"/>
      <c r="BK258" s="6"/>
      <c r="BL258" s="15"/>
      <c r="BM258"/>
      <c r="BN258"/>
      <c r="BO258"/>
      <c r="BP258"/>
      <c r="BQ258"/>
      <c r="BR258"/>
      <c r="BS258"/>
      <c r="BT258"/>
      <c r="BU258"/>
      <c r="BV258"/>
      <c r="BW258" s="6"/>
      <c r="BX258" s="15"/>
      <c r="BY258"/>
      <c r="BZ258"/>
      <c r="CA258"/>
      <c r="CB258"/>
      <c r="CC258"/>
      <c r="CD258"/>
      <c r="CE258"/>
      <c r="CF258"/>
      <c r="CG258"/>
      <c r="CH258"/>
      <c r="CI258" s="6"/>
      <c r="CJ258" s="16">
        <f t="shared" si="63"/>
        <v>3.8356164383561646E-2</v>
      </c>
      <c r="CK258" s="16" t="str">
        <f t="shared" si="64"/>
        <v/>
      </c>
      <c r="CL258" s="16" t="str">
        <f t="shared" si="65"/>
        <v/>
      </c>
      <c r="CM258" s="16" t="str">
        <f t="shared" si="66"/>
        <v/>
      </c>
      <c r="CN258" s="16" t="str">
        <f t="shared" si="67"/>
        <v/>
      </c>
      <c r="CO258" s="18"/>
      <c r="CP258" s="15"/>
      <c r="CQ258">
        <v>201</v>
      </c>
      <c r="CR258"/>
      <c r="CS258"/>
      <c r="CT258"/>
      <c r="CU258"/>
      <c r="CV258"/>
      <c r="CW258"/>
      <c r="CX258"/>
      <c r="CY258"/>
      <c r="CZ258"/>
      <c r="DA258" s="6"/>
      <c r="DB258" s="15"/>
      <c r="DC258"/>
      <c r="DD258"/>
      <c r="DE258"/>
      <c r="DF258"/>
      <c r="DG258"/>
      <c r="DH258"/>
      <c r="DI258"/>
      <c r="DJ258"/>
      <c r="DK258"/>
      <c r="DL258"/>
      <c r="DM258" s="6"/>
      <c r="DN258" s="15"/>
      <c r="DO258"/>
      <c r="DP258"/>
      <c r="DQ258"/>
      <c r="DR258"/>
      <c r="DS258"/>
      <c r="DT258"/>
      <c r="DU258"/>
      <c r="DV258"/>
      <c r="DW258"/>
      <c r="DX258"/>
      <c r="DY258" s="6"/>
      <c r="DZ258" s="15"/>
      <c r="EA258"/>
      <c r="EB258"/>
      <c r="EC258"/>
      <c r="ED258"/>
      <c r="EE258"/>
      <c r="EF258"/>
      <c r="EG258"/>
      <c r="EH258"/>
      <c r="EI258"/>
      <c r="EJ258"/>
      <c r="EK258" s="6"/>
      <c r="EL258" s="15"/>
      <c r="EM258"/>
      <c r="EN258"/>
      <c r="EO258"/>
      <c r="EP258"/>
      <c r="EQ258"/>
      <c r="ER258"/>
      <c r="ES258"/>
      <c r="ET258"/>
      <c r="EU258"/>
      <c r="EV258"/>
      <c r="EW258" s="6"/>
      <c r="EX258" s="16">
        <f t="shared" si="68"/>
        <v>15.419178082191781</v>
      </c>
      <c r="EY258" s="16" t="str">
        <f t="shared" si="69"/>
        <v/>
      </c>
      <c r="EZ258" s="16" t="str">
        <f t="shared" si="70"/>
        <v/>
      </c>
      <c r="FA258" s="16" t="str">
        <f t="shared" si="71"/>
        <v/>
      </c>
      <c r="FB258" s="160" t="str">
        <f t="shared" si="72"/>
        <v/>
      </c>
      <c r="FC258" t="s">
        <v>204</v>
      </c>
      <c r="FD258" s="20" t="s">
        <v>584</v>
      </c>
      <c r="FF258" s="84" t="s">
        <v>206</v>
      </c>
      <c r="FH258" s="284">
        <f t="shared" ca="1" si="73"/>
        <v>0</v>
      </c>
      <c r="FI258" s="208">
        <f t="shared" si="74"/>
        <v>0.9</v>
      </c>
      <c r="FJ258"/>
      <c r="FK258" t="str">
        <f t="shared" si="75"/>
        <v>Capitale Energia Comercializadora Ltda</v>
      </c>
      <c r="FL258" s="201">
        <f t="shared" ca="1" si="76"/>
        <v>67536</v>
      </c>
      <c r="FM258" s="201">
        <f t="shared" ca="1" si="77"/>
        <v>0</v>
      </c>
      <c r="FN258" s="200">
        <f>AB258*AB$2*IF($FC258="V",1,-1)*IF($Q258="Fixo",(CP258-INDEX('Curva Forward'!$C$5:$AN$13,MATCH(CONCATENATE(BD_COMERCIAL!$K258," ",BD_COMERCIAL!$L258),'Curva Forward'!$B$5:$B$13,0),MATCH(FN$4,'Curva Forward'!$C$4:$AN$4,0))),CP258)</f>
        <v>0</v>
      </c>
      <c r="FO258" s="200">
        <f>AC258*AC$2*IF($FC258="V",1,-1)*IF($Q258="Fixo",(CQ258-INDEX('Curva Forward'!$C$5:$AN$13,MATCH(CONCATENATE(BD_COMERCIAL!$K258," ",BD_COMERCIAL!$L258),'Curva Forward'!$B$5:$B$13,0),MATCH(FO$4,'Curva Forward'!$C$4:$AN$4,0))),CQ258)</f>
        <v>67536</v>
      </c>
      <c r="FP258" s="200">
        <f>AD258*AD$2*IF($FC258="V",1,-1)*IF($Q258="Fixo",(CR258-INDEX('Curva Forward'!$C$5:$AN$13,MATCH(CONCATENATE(BD_COMERCIAL!$K258," ",BD_COMERCIAL!$L258),'Curva Forward'!$B$5:$B$13,0),MATCH(FP$4,'Curva Forward'!$C$4:$AN$4,0))),CR258)</f>
        <v>0</v>
      </c>
      <c r="FQ258" s="200">
        <f>AE258*AE$2*IF($FC258="V",1,-1)*IF($Q258="Fixo",(CS258-INDEX('Curva Forward'!$C$5:$AN$13,MATCH(CONCATENATE(BD_COMERCIAL!$K258," ",BD_COMERCIAL!$L258),'Curva Forward'!$B$5:$B$13,0),MATCH(FQ$4,'Curva Forward'!$C$4:$AN$4,0))),CS258)</f>
        <v>0</v>
      </c>
      <c r="FR258" s="200">
        <f>AF258*AF$2*IF($FC258="V",1,-1)*IF($Q258="Fixo",(CT258-INDEX('Curva Forward'!$C$5:$AN$13,MATCH(CONCATENATE(BD_COMERCIAL!$K258," ",BD_COMERCIAL!$L258),'Curva Forward'!$B$5:$B$13,0),MATCH(FR$4,'Curva Forward'!$C$4:$AN$4,0))),CT258)</f>
        <v>0</v>
      </c>
      <c r="FS258" s="200">
        <f>AG258*AG$2*IF($FC258="V",1,-1)*IF($Q258="Fixo",(CU258-INDEX('Curva Forward'!$C$5:$AN$13,MATCH(CONCATENATE(BD_COMERCIAL!$K258," ",BD_COMERCIAL!$L258),'Curva Forward'!$B$5:$B$13,0),MATCH(FS$4,'Curva Forward'!$C$4:$AN$4,0))),CU258)</f>
        <v>0</v>
      </c>
      <c r="FT258" s="200">
        <f>AH258*AH$2*IF($FC258="V",1,-1)*IF($Q258="Fixo",(CV258-INDEX('Curva Forward'!$C$5:$AN$13,MATCH(CONCATENATE(BD_COMERCIAL!$K258," ",BD_COMERCIAL!$L258),'Curva Forward'!$B$5:$B$13,0),MATCH(FT$4,'Curva Forward'!$C$4:$AN$4,0))),CV258)</f>
        <v>0</v>
      </c>
      <c r="FU258" s="200">
        <f>AI258*AI$2*IF($FC258="V",1,-1)*IF($Q258="Fixo",(CW258-INDEX('Curva Forward'!$C$5:$AN$13,MATCH(CONCATENATE(BD_COMERCIAL!$K258," ",BD_COMERCIAL!$L258),'Curva Forward'!$B$5:$B$13,0),MATCH(FU$4,'Curva Forward'!$C$4:$AN$4,0))),CW258)</f>
        <v>0</v>
      </c>
      <c r="FV258" s="200">
        <f>AJ258*AJ$2*IF($FC258="V",1,-1)*IF($Q258="Fixo",(CX258-INDEX('Curva Forward'!$C$5:$AN$13,MATCH(CONCATENATE(BD_COMERCIAL!$K258," ",BD_COMERCIAL!$L258),'Curva Forward'!$B$5:$B$13,0),MATCH(FV$4,'Curva Forward'!$C$4:$AN$4,0))),CX258)</f>
        <v>0</v>
      </c>
      <c r="FW258" s="200">
        <f>AK258*AK$2*IF($FC258="V",1,-1)*IF($Q258="Fixo",(CY258-INDEX('Curva Forward'!$C$5:$AN$13,MATCH(CONCATENATE(BD_COMERCIAL!$K258," ",BD_COMERCIAL!$L258),'Curva Forward'!$B$5:$B$13,0),MATCH(FW$4,'Curva Forward'!$C$4:$AN$4,0))),CY258)</f>
        <v>0</v>
      </c>
      <c r="FX258" s="200">
        <f>AL258*AL$2*IF($FC258="V",1,-1)*IF($Q258="Fixo",(CZ258-INDEX('Curva Forward'!$C$5:$AN$13,MATCH(CONCATENATE(BD_COMERCIAL!$K258," ",BD_COMERCIAL!$L258),'Curva Forward'!$B$5:$B$13,0),MATCH(FX$4,'Curva Forward'!$C$4:$AN$4,0))),CZ258)</f>
        <v>0</v>
      </c>
      <c r="FY258" s="200">
        <f>AM258*AM$2*IF($FC258="V",1,-1)*IF($Q258="Fixo",(DA258-INDEX('Curva Forward'!$C$5:$AN$13,MATCH(CONCATENATE(BD_COMERCIAL!$K258," ",BD_COMERCIAL!$L258),'Curva Forward'!$B$5:$B$13,0),MATCH(FY$4,'Curva Forward'!$C$4:$AN$4,0))),DA258)</f>
        <v>0</v>
      </c>
      <c r="FZ258" s="200">
        <f>AN258*AN$2*IF($FC258="V",1,-1)*IF($Q258="Fixo",(DB258-INDEX('Curva Forward'!$C$5:$AN$13,MATCH(CONCATENATE(BD_COMERCIAL!$K258," ",BD_COMERCIAL!$L258),'Curva Forward'!$B$5:$B$13,0),MATCH(FZ$4,'Curva Forward'!$C$4:$AN$4,0))),DB258)</f>
        <v>0</v>
      </c>
      <c r="GA258" s="200">
        <f>AO258*AO$2*IF($FC258="V",1,-1)*IF($Q258="Fixo",(DC258-INDEX('Curva Forward'!$C$5:$AN$13,MATCH(CONCATENATE(BD_COMERCIAL!$K258," ",BD_COMERCIAL!$L258),'Curva Forward'!$B$5:$B$13,0),MATCH(GA$4,'Curva Forward'!$C$4:$AN$4,0))),DC258)</f>
        <v>0</v>
      </c>
      <c r="GB258" s="200">
        <f>AP258*AP$2*IF($FC258="V",1,-1)*IF($Q258="Fixo",(DD258-INDEX('Curva Forward'!$C$5:$AN$13,MATCH(CONCATENATE(BD_COMERCIAL!$K258," ",BD_COMERCIAL!$L258),'Curva Forward'!$B$5:$B$13,0),MATCH(GB$4,'Curva Forward'!$C$4:$AN$4,0))),DD258)</f>
        <v>0</v>
      </c>
      <c r="GC258" s="200">
        <f>AQ258*AQ$2*IF($FC258="V",1,-1)*IF($Q258="Fixo",(DE258-INDEX('Curva Forward'!$C$5:$AN$13,MATCH(CONCATENATE(BD_COMERCIAL!$K258," ",BD_COMERCIAL!$L258),'Curva Forward'!$B$5:$B$13,0),MATCH(GC$4,'Curva Forward'!$C$4:$AN$4,0))),DE258)</f>
        <v>0</v>
      </c>
      <c r="GD258" s="200">
        <f>AR258*AR$2*IF($FC258="V",1,-1)*IF($Q258="Fixo",(DF258-INDEX('Curva Forward'!$C$5:$AN$13,MATCH(CONCATENATE(BD_COMERCIAL!$K258," ",BD_COMERCIAL!$L258),'Curva Forward'!$B$5:$B$13,0),MATCH(GD$4,'Curva Forward'!$C$4:$AN$4,0))),DF258)</f>
        <v>0</v>
      </c>
      <c r="GE258" s="200">
        <f>AS258*AS$2*IF($FC258="V",1,-1)*IF($Q258="Fixo",(DG258-INDEX('Curva Forward'!$C$5:$AN$13,MATCH(CONCATENATE(BD_COMERCIAL!$K258," ",BD_COMERCIAL!$L258),'Curva Forward'!$B$5:$B$13,0),MATCH(GE$4,'Curva Forward'!$C$4:$AN$4,0))),DG258)</f>
        <v>0</v>
      </c>
      <c r="GF258" s="200">
        <f>AT258*AT$2*IF($FC258="V",1,-1)*IF($Q258="Fixo",(DH258-INDEX('Curva Forward'!$C$5:$AN$13,MATCH(CONCATENATE(BD_COMERCIAL!$K258," ",BD_COMERCIAL!$L258),'Curva Forward'!$B$5:$B$13,0),MATCH(GF$4,'Curva Forward'!$C$4:$AN$4,0))),DH258)</f>
        <v>0</v>
      </c>
      <c r="GG258" s="200">
        <f>AU258*AU$2*IF($FC258="V",1,-1)*IF($Q258="Fixo",(DI258-INDEX('Curva Forward'!$C$5:$AN$13,MATCH(CONCATENATE(BD_COMERCIAL!$K258," ",BD_COMERCIAL!$L258),'Curva Forward'!$B$5:$B$13,0),MATCH(GG$4,'Curva Forward'!$C$4:$AN$4,0))),DI258)</f>
        <v>0</v>
      </c>
      <c r="GH258" s="200">
        <f>AV258*AV$2*IF($FC258="V",1,-1)*IF($Q258="Fixo",(DJ258-INDEX('Curva Forward'!$C$5:$AN$13,MATCH(CONCATENATE(BD_COMERCIAL!$K258," ",BD_COMERCIAL!$L258),'Curva Forward'!$B$5:$B$13,0),MATCH(GH$4,'Curva Forward'!$C$4:$AN$4,0))),DJ258)</f>
        <v>0</v>
      </c>
      <c r="GI258" s="200">
        <f>AW258*AW$2*IF($FC258="V",1,-1)*IF($Q258="Fixo",(DK258-INDEX('Curva Forward'!$C$5:$AN$13,MATCH(CONCATENATE(BD_COMERCIAL!$K258," ",BD_COMERCIAL!$L258),'Curva Forward'!$B$5:$B$13,0),MATCH(GI$4,'Curva Forward'!$C$4:$AN$4,0))),DK258)</f>
        <v>0</v>
      </c>
      <c r="GJ258" s="200">
        <f>AX258*AX$2*IF($FC258="V",1,-1)*IF($Q258="Fixo",(DL258-INDEX('Curva Forward'!$C$5:$AN$13,MATCH(CONCATENATE(BD_COMERCIAL!$K258," ",BD_COMERCIAL!$L258),'Curva Forward'!$B$5:$B$13,0),MATCH(GJ$4,'Curva Forward'!$C$4:$AN$4,0))),DL258)</f>
        <v>0</v>
      </c>
      <c r="GK258" s="200">
        <f>AY258*AY$2*IF($FC258="V",1,-1)*IF($Q258="Fixo",(DM258-INDEX('Curva Forward'!$C$5:$AN$13,MATCH(CONCATENATE(BD_COMERCIAL!$K258," ",BD_COMERCIAL!$L258),'Curva Forward'!$B$5:$B$13,0),MATCH(GK$4,'Curva Forward'!$C$4:$AN$4,0))),DM258)</f>
        <v>0</v>
      </c>
      <c r="GL258" s="200">
        <f>IF(EZ258="",0,CL258*CL$2*IF($FC258="V",1,-1)*IF($Q258="Fixo",(EZ258-INDEX('Curva Forward'!$C$5:$AN$13,MATCH(CONCATENATE(BD_COMERCIAL!$K258," ",BD_COMERCIAL!$L258),'Curva Forward'!$B$5:$B$13,0),MATCH(GL$4,'Curva Forward'!$C$4:$AN$4,0))),EZ258))</f>
        <v>0</v>
      </c>
      <c r="GM258" s="200">
        <f>IF(FA258="",0,CM258*CM$2*IF($FC258="V",1,-1)*IF($Q258="Fixo",(FA258-INDEX('Curva Forward'!$C$5:$AN$13,MATCH(CONCATENATE(BD_COMERCIAL!$K258," ",BD_COMERCIAL!$L258),'Curva Forward'!$B$5:$B$13,0),MATCH(GM$4,'Curva Forward'!$C$4:$AN$4,0))),FA258))</f>
        <v>0</v>
      </c>
      <c r="GN258" s="200">
        <f>IF(FB258="",0,CN258*CN$2*IF($FC258="V",1,-1)*IF($Q258="Fixo",(FB258-INDEX('Curva Forward'!$C$5:$AN$13,MATCH(CONCATENATE(BD_COMERCIAL!$K258," ",BD_COMERCIAL!$L258),'Curva Forward'!$B$5:$B$13,0),MATCH(GN$4,'Curva Forward'!$C$4:$AN$4,0))),FB258))</f>
        <v>0</v>
      </c>
      <c r="GO258" s="201">
        <f t="shared" ca="1" si="78"/>
        <v>0</v>
      </c>
      <c r="GP258" s="201">
        <f t="shared" ca="1" si="79"/>
        <v>0</v>
      </c>
    </row>
    <row r="259" spans="1:198" s="117" customFormat="1" x14ac:dyDescent="0.25">
      <c r="A259" s="6"/>
      <c r="B259" s="7" t="s">
        <v>610</v>
      </c>
      <c r="C259" s="8">
        <v>44623</v>
      </c>
      <c r="D259" s="9" t="s">
        <v>124</v>
      </c>
      <c r="E259" s="9" t="s">
        <v>125</v>
      </c>
      <c r="F259" s="113">
        <v>3780401000108</v>
      </c>
      <c r="G259" s="10" t="s">
        <v>132</v>
      </c>
      <c r="H259" s="113">
        <v>4973790000142</v>
      </c>
      <c r="I259" s="9" t="s">
        <v>584</v>
      </c>
      <c r="J259" s="166" t="s">
        <v>607</v>
      </c>
      <c r="K259" s="10" t="s">
        <v>127</v>
      </c>
      <c r="L259" s="84" t="s">
        <v>22</v>
      </c>
      <c r="M259" s="11">
        <v>44593</v>
      </c>
      <c r="N259" s="12">
        <v>44620</v>
      </c>
      <c r="O259" s="10">
        <v>6</v>
      </c>
      <c r="P259" s="84">
        <v>1.3</v>
      </c>
      <c r="Q259" s="84" t="s">
        <v>586</v>
      </c>
      <c r="R259" s="10" t="s">
        <v>129</v>
      </c>
      <c r="S259" s="14" t="s">
        <v>135</v>
      </c>
      <c r="T259" s="11"/>
      <c r="U259" s="12"/>
      <c r="V259" s="257" t="str">
        <f ca="1">IF(U259="","",
IF(U259="NA","",
IFERROR(VLOOKUP(EOMONTH(M259,-2)+1,IPCA!$A:$B,2,0),
VLOOKUP(EOMONTH(TODAY(),-2)+1,IPCA!$A:$B,2,0))/
VLOOKUP(EOMONTH(U259,-2)+1,IPCA!$A:$B,2,0)*
P259))</f>
        <v/>
      </c>
      <c r="W259" s="84"/>
      <c r="X259" s="13" t="s">
        <v>133</v>
      </c>
      <c r="Y259" s="166"/>
      <c r="Z259" s="107"/>
      <c r="AA259" s="108"/>
      <c r="AB259" s="15"/>
      <c r="AC259">
        <v>6</v>
      </c>
      <c r="AD259"/>
      <c r="AE259"/>
      <c r="AF259"/>
      <c r="AG259"/>
      <c r="AH259"/>
      <c r="AI259"/>
      <c r="AJ259"/>
      <c r="AK259"/>
      <c r="AL259"/>
      <c r="AM259" s="6"/>
      <c r="AN259" s="15"/>
      <c r="AO259"/>
      <c r="AP259"/>
      <c r="AQ259"/>
      <c r="AR259"/>
      <c r="AS259"/>
      <c r="AT259"/>
      <c r="AU259"/>
      <c r="AV259"/>
      <c r="AW259"/>
      <c r="AX259"/>
      <c r="AY259" s="6"/>
      <c r="AZ259" s="15"/>
      <c r="BA259"/>
      <c r="BB259"/>
      <c r="BC259"/>
      <c r="BD259"/>
      <c r="BE259"/>
      <c r="BF259"/>
      <c r="BG259"/>
      <c r="BH259"/>
      <c r="BI259"/>
      <c r="BJ259"/>
      <c r="BK259" s="6"/>
      <c r="BL259" s="15"/>
      <c r="BM259"/>
      <c r="BN259"/>
      <c r="BO259"/>
      <c r="BP259"/>
      <c r="BQ259"/>
      <c r="BR259"/>
      <c r="BS259"/>
      <c r="BT259"/>
      <c r="BU259"/>
      <c r="BV259"/>
      <c r="BW259" s="6"/>
      <c r="BX259" s="15"/>
      <c r="BY259"/>
      <c r="BZ259"/>
      <c r="CA259"/>
      <c r="CB259"/>
      <c r="CC259"/>
      <c r="CD259"/>
      <c r="CE259"/>
      <c r="CF259"/>
      <c r="CG259"/>
      <c r="CH259"/>
      <c r="CI259" s="6"/>
      <c r="CJ259" s="16">
        <f t="shared" si="63"/>
        <v>0.46027397260273972</v>
      </c>
      <c r="CK259" s="16" t="str">
        <f t="shared" si="64"/>
        <v/>
      </c>
      <c r="CL259" s="16" t="str">
        <f t="shared" si="65"/>
        <v/>
      </c>
      <c r="CM259" s="16" t="str">
        <f t="shared" si="66"/>
        <v/>
      </c>
      <c r="CN259" s="16" t="str">
        <f t="shared" si="67"/>
        <v/>
      </c>
      <c r="CO259" s="18"/>
      <c r="CP259" s="15"/>
      <c r="CQ259">
        <v>1.3</v>
      </c>
      <c r="CR259"/>
      <c r="CS259"/>
      <c r="CT259"/>
      <c r="CU259"/>
      <c r="CV259"/>
      <c r="CW259"/>
      <c r="CX259"/>
      <c r="CY259"/>
      <c r="CZ259"/>
      <c r="DA259" s="6"/>
      <c r="DB259" s="15"/>
      <c r="DC259"/>
      <c r="DD259"/>
      <c r="DE259"/>
      <c r="DF259"/>
      <c r="DG259"/>
      <c r="DH259"/>
      <c r="DI259"/>
      <c r="DJ259"/>
      <c r="DK259"/>
      <c r="DL259"/>
      <c r="DM259" s="6"/>
      <c r="DN259" s="15"/>
      <c r="DO259"/>
      <c r="DP259"/>
      <c r="DQ259"/>
      <c r="DR259"/>
      <c r="DS259"/>
      <c r="DT259"/>
      <c r="DU259"/>
      <c r="DV259"/>
      <c r="DW259"/>
      <c r="DX259"/>
      <c r="DY259" s="6"/>
      <c r="DZ259" s="15"/>
      <c r="EA259"/>
      <c r="EB259"/>
      <c r="EC259"/>
      <c r="ED259"/>
      <c r="EE259"/>
      <c r="EF259"/>
      <c r="EG259"/>
      <c r="EH259"/>
      <c r="EI259"/>
      <c r="EJ259"/>
      <c r="EK259" s="6"/>
      <c r="EL259" s="15"/>
      <c r="EM259"/>
      <c r="EN259"/>
      <c r="EO259"/>
      <c r="EP259"/>
      <c r="EQ259"/>
      <c r="ER259"/>
      <c r="ES259"/>
      <c r="ET259"/>
      <c r="EU259"/>
      <c r="EV259"/>
      <c r="EW259" s="6"/>
      <c r="EX259" s="16">
        <f t="shared" si="68"/>
        <v>9.9726027397260275E-2</v>
      </c>
      <c r="EY259" s="16" t="str">
        <f t="shared" si="69"/>
        <v/>
      </c>
      <c r="EZ259" s="16" t="str">
        <f t="shared" si="70"/>
        <v/>
      </c>
      <c r="FA259" s="16" t="str">
        <f t="shared" si="71"/>
        <v/>
      </c>
      <c r="FB259" s="160" t="str">
        <f t="shared" si="72"/>
        <v/>
      </c>
      <c r="FC259" t="s">
        <v>204</v>
      </c>
      <c r="FD259" s="20" t="s">
        <v>584</v>
      </c>
      <c r="FF259" s="84" t="s">
        <v>206</v>
      </c>
      <c r="FH259" s="284">
        <f t="shared" ca="1" si="73"/>
        <v>0</v>
      </c>
      <c r="FI259" s="208">
        <f t="shared" si="74"/>
        <v>0.9</v>
      </c>
      <c r="FJ259"/>
      <c r="FK259" t="str">
        <f t="shared" si="75"/>
        <v>CPFL Comercialização Brasil S.A.</v>
      </c>
      <c r="FL259" s="201">
        <f t="shared" ca="1" si="76"/>
        <v>5241.6000000000004</v>
      </c>
      <c r="FM259" s="201">
        <f t="shared" ca="1" si="77"/>
        <v>0</v>
      </c>
      <c r="FN259" s="200">
        <f>AB259*AB$2*IF($FC259="V",1,-1)*IF($Q259="Fixo",(CP259-INDEX('Curva Forward'!$C$5:$AN$13,MATCH(CONCATENATE(BD_COMERCIAL!$K259," ",BD_COMERCIAL!$L259),'Curva Forward'!$B$5:$B$13,0),MATCH(FN$4,'Curva Forward'!$C$4:$AN$4,0))),CP259)</f>
        <v>0</v>
      </c>
      <c r="FO259" s="200">
        <f>AC259*AC$2*IF($FC259="V",1,-1)*IF($Q259="Fixo",(CQ259-INDEX('Curva Forward'!$C$5:$AN$13,MATCH(CONCATENATE(BD_COMERCIAL!$K259," ",BD_COMERCIAL!$L259),'Curva Forward'!$B$5:$B$13,0),MATCH(FO$4,'Curva Forward'!$C$4:$AN$4,0))),CQ259)</f>
        <v>5241.6000000000004</v>
      </c>
      <c r="FP259" s="200">
        <f>AD259*AD$2*IF($FC259="V",1,-1)*IF($Q259="Fixo",(CR259-INDEX('Curva Forward'!$C$5:$AN$13,MATCH(CONCATENATE(BD_COMERCIAL!$K259," ",BD_COMERCIAL!$L259),'Curva Forward'!$B$5:$B$13,0),MATCH(FP$4,'Curva Forward'!$C$4:$AN$4,0))),CR259)</f>
        <v>0</v>
      </c>
      <c r="FQ259" s="200">
        <f>AE259*AE$2*IF($FC259="V",1,-1)*IF($Q259="Fixo",(CS259-INDEX('Curva Forward'!$C$5:$AN$13,MATCH(CONCATENATE(BD_COMERCIAL!$K259," ",BD_COMERCIAL!$L259),'Curva Forward'!$B$5:$B$13,0),MATCH(FQ$4,'Curva Forward'!$C$4:$AN$4,0))),CS259)</f>
        <v>0</v>
      </c>
      <c r="FR259" s="200">
        <f>AF259*AF$2*IF($FC259="V",1,-1)*IF($Q259="Fixo",(CT259-INDEX('Curva Forward'!$C$5:$AN$13,MATCH(CONCATENATE(BD_COMERCIAL!$K259," ",BD_COMERCIAL!$L259),'Curva Forward'!$B$5:$B$13,0),MATCH(FR$4,'Curva Forward'!$C$4:$AN$4,0))),CT259)</f>
        <v>0</v>
      </c>
      <c r="FS259" s="200">
        <f>AG259*AG$2*IF($FC259="V",1,-1)*IF($Q259="Fixo",(CU259-INDEX('Curva Forward'!$C$5:$AN$13,MATCH(CONCATENATE(BD_COMERCIAL!$K259," ",BD_COMERCIAL!$L259),'Curva Forward'!$B$5:$B$13,0),MATCH(FS$4,'Curva Forward'!$C$4:$AN$4,0))),CU259)</f>
        <v>0</v>
      </c>
      <c r="FT259" s="200">
        <f>AH259*AH$2*IF($FC259="V",1,-1)*IF($Q259="Fixo",(CV259-INDEX('Curva Forward'!$C$5:$AN$13,MATCH(CONCATENATE(BD_COMERCIAL!$K259," ",BD_COMERCIAL!$L259),'Curva Forward'!$B$5:$B$13,0),MATCH(FT$4,'Curva Forward'!$C$4:$AN$4,0))),CV259)</f>
        <v>0</v>
      </c>
      <c r="FU259" s="200">
        <f>AI259*AI$2*IF($FC259="V",1,-1)*IF($Q259="Fixo",(CW259-INDEX('Curva Forward'!$C$5:$AN$13,MATCH(CONCATENATE(BD_COMERCIAL!$K259," ",BD_COMERCIAL!$L259),'Curva Forward'!$B$5:$B$13,0),MATCH(FU$4,'Curva Forward'!$C$4:$AN$4,0))),CW259)</f>
        <v>0</v>
      </c>
      <c r="FV259" s="200">
        <f>AJ259*AJ$2*IF($FC259="V",1,-1)*IF($Q259="Fixo",(CX259-INDEX('Curva Forward'!$C$5:$AN$13,MATCH(CONCATENATE(BD_COMERCIAL!$K259," ",BD_COMERCIAL!$L259),'Curva Forward'!$B$5:$B$13,0),MATCH(FV$4,'Curva Forward'!$C$4:$AN$4,0))),CX259)</f>
        <v>0</v>
      </c>
      <c r="FW259" s="200">
        <f>AK259*AK$2*IF($FC259="V",1,-1)*IF($Q259="Fixo",(CY259-INDEX('Curva Forward'!$C$5:$AN$13,MATCH(CONCATENATE(BD_COMERCIAL!$K259," ",BD_COMERCIAL!$L259),'Curva Forward'!$B$5:$B$13,0),MATCH(FW$4,'Curva Forward'!$C$4:$AN$4,0))),CY259)</f>
        <v>0</v>
      </c>
      <c r="FX259" s="200">
        <f>AL259*AL$2*IF($FC259="V",1,-1)*IF($Q259="Fixo",(CZ259-INDEX('Curva Forward'!$C$5:$AN$13,MATCH(CONCATENATE(BD_COMERCIAL!$K259," ",BD_COMERCIAL!$L259),'Curva Forward'!$B$5:$B$13,0),MATCH(FX$4,'Curva Forward'!$C$4:$AN$4,0))),CZ259)</f>
        <v>0</v>
      </c>
      <c r="FY259" s="200">
        <f>AM259*AM$2*IF($FC259="V",1,-1)*IF($Q259="Fixo",(DA259-INDEX('Curva Forward'!$C$5:$AN$13,MATCH(CONCATENATE(BD_COMERCIAL!$K259," ",BD_COMERCIAL!$L259),'Curva Forward'!$B$5:$B$13,0),MATCH(FY$4,'Curva Forward'!$C$4:$AN$4,0))),DA259)</f>
        <v>0</v>
      </c>
      <c r="FZ259" s="200">
        <f>AN259*AN$2*IF($FC259="V",1,-1)*IF($Q259="Fixo",(DB259-INDEX('Curva Forward'!$C$5:$AN$13,MATCH(CONCATENATE(BD_COMERCIAL!$K259," ",BD_COMERCIAL!$L259),'Curva Forward'!$B$5:$B$13,0),MATCH(FZ$4,'Curva Forward'!$C$4:$AN$4,0))),DB259)</f>
        <v>0</v>
      </c>
      <c r="GA259" s="200">
        <f>AO259*AO$2*IF($FC259="V",1,-1)*IF($Q259="Fixo",(DC259-INDEX('Curva Forward'!$C$5:$AN$13,MATCH(CONCATENATE(BD_COMERCIAL!$K259," ",BD_COMERCIAL!$L259),'Curva Forward'!$B$5:$B$13,0),MATCH(GA$4,'Curva Forward'!$C$4:$AN$4,0))),DC259)</f>
        <v>0</v>
      </c>
      <c r="GB259" s="200">
        <f>AP259*AP$2*IF($FC259="V",1,-1)*IF($Q259="Fixo",(DD259-INDEX('Curva Forward'!$C$5:$AN$13,MATCH(CONCATENATE(BD_COMERCIAL!$K259," ",BD_COMERCIAL!$L259),'Curva Forward'!$B$5:$B$13,0),MATCH(GB$4,'Curva Forward'!$C$4:$AN$4,0))),DD259)</f>
        <v>0</v>
      </c>
      <c r="GC259" s="200">
        <f>AQ259*AQ$2*IF($FC259="V",1,-1)*IF($Q259="Fixo",(DE259-INDEX('Curva Forward'!$C$5:$AN$13,MATCH(CONCATENATE(BD_COMERCIAL!$K259," ",BD_COMERCIAL!$L259),'Curva Forward'!$B$5:$B$13,0),MATCH(GC$4,'Curva Forward'!$C$4:$AN$4,0))),DE259)</f>
        <v>0</v>
      </c>
      <c r="GD259" s="200">
        <f>AR259*AR$2*IF($FC259="V",1,-1)*IF($Q259="Fixo",(DF259-INDEX('Curva Forward'!$C$5:$AN$13,MATCH(CONCATENATE(BD_COMERCIAL!$K259," ",BD_COMERCIAL!$L259),'Curva Forward'!$B$5:$B$13,0),MATCH(GD$4,'Curva Forward'!$C$4:$AN$4,0))),DF259)</f>
        <v>0</v>
      </c>
      <c r="GE259" s="200">
        <f>AS259*AS$2*IF($FC259="V",1,-1)*IF($Q259="Fixo",(DG259-INDEX('Curva Forward'!$C$5:$AN$13,MATCH(CONCATENATE(BD_COMERCIAL!$K259," ",BD_COMERCIAL!$L259),'Curva Forward'!$B$5:$B$13,0),MATCH(GE$4,'Curva Forward'!$C$4:$AN$4,0))),DG259)</f>
        <v>0</v>
      </c>
      <c r="GF259" s="200">
        <f>AT259*AT$2*IF($FC259="V",1,-1)*IF($Q259="Fixo",(DH259-INDEX('Curva Forward'!$C$5:$AN$13,MATCH(CONCATENATE(BD_COMERCIAL!$K259," ",BD_COMERCIAL!$L259),'Curva Forward'!$B$5:$B$13,0),MATCH(GF$4,'Curva Forward'!$C$4:$AN$4,0))),DH259)</f>
        <v>0</v>
      </c>
      <c r="GG259" s="200">
        <f>AU259*AU$2*IF($FC259="V",1,-1)*IF($Q259="Fixo",(DI259-INDEX('Curva Forward'!$C$5:$AN$13,MATCH(CONCATENATE(BD_COMERCIAL!$K259," ",BD_COMERCIAL!$L259),'Curva Forward'!$B$5:$B$13,0),MATCH(GG$4,'Curva Forward'!$C$4:$AN$4,0))),DI259)</f>
        <v>0</v>
      </c>
      <c r="GH259" s="200">
        <f>AV259*AV$2*IF($FC259="V",1,-1)*IF($Q259="Fixo",(DJ259-INDEX('Curva Forward'!$C$5:$AN$13,MATCH(CONCATENATE(BD_COMERCIAL!$K259," ",BD_COMERCIAL!$L259),'Curva Forward'!$B$5:$B$13,0),MATCH(GH$4,'Curva Forward'!$C$4:$AN$4,0))),DJ259)</f>
        <v>0</v>
      </c>
      <c r="GI259" s="200">
        <f>AW259*AW$2*IF($FC259="V",1,-1)*IF($Q259="Fixo",(DK259-INDEX('Curva Forward'!$C$5:$AN$13,MATCH(CONCATENATE(BD_COMERCIAL!$K259," ",BD_COMERCIAL!$L259),'Curva Forward'!$B$5:$B$13,0),MATCH(GI$4,'Curva Forward'!$C$4:$AN$4,0))),DK259)</f>
        <v>0</v>
      </c>
      <c r="GJ259" s="200">
        <f>AX259*AX$2*IF($FC259="V",1,-1)*IF($Q259="Fixo",(DL259-INDEX('Curva Forward'!$C$5:$AN$13,MATCH(CONCATENATE(BD_COMERCIAL!$K259," ",BD_COMERCIAL!$L259),'Curva Forward'!$B$5:$B$13,0),MATCH(GJ$4,'Curva Forward'!$C$4:$AN$4,0))),DL259)</f>
        <v>0</v>
      </c>
      <c r="GK259" s="200">
        <f>AY259*AY$2*IF($FC259="V",1,-1)*IF($Q259="Fixo",(DM259-INDEX('Curva Forward'!$C$5:$AN$13,MATCH(CONCATENATE(BD_COMERCIAL!$K259," ",BD_COMERCIAL!$L259),'Curva Forward'!$B$5:$B$13,0),MATCH(GK$4,'Curva Forward'!$C$4:$AN$4,0))),DM259)</f>
        <v>0</v>
      </c>
      <c r="GL259" s="200">
        <f>IF(EZ259="",0,CL259*CL$2*IF($FC259="V",1,-1)*IF($Q259="Fixo",(EZ259-INDEX('Curva Forward'!$C$5:$AN$13,MATCH(CONCATENATE(BD_COMERCIAL!$K259," ",BD_COMERCIAL!$L259),'Curva Forward'!$B$5:$B$13,0),MATCH(GL$4,'Curva Forward'!$C$4:$AN$4,0))),EZ259))</f>
        <v>0</v>
      </c>
      <c r="GM259" s="200">
        <f>IF(FA259="",0,CM259*CM$2*IF($FC259="V",1,-1)*IF($Q259="Fixo",(FA259-INDEX('Curva Forward'!$C$5:$AN$13,MATCH(CONCATENATE(BD_COMERCIAL!$K259," ",BD_COMERCIAL!$L259),'Curva Forward'!$B$5:$B$13,0),MATCH(GM$4,'Curva Forward'!$C$4:$AN$4,0))),FA259))</f>
        <v>0</v>
      </c>
      <c r="GN259" s="200">
        <f>IF(FB259="",0,CN259*CN$2*IF($FC259="V",1,-1)*IF($Q259="Fixo",(FB259-INDEX('Curva Forward'!$C$5:$AN$13,MATCH(CONCATENATE(BD_COMERCIAL!$K259," ",BD_COMERCIAL!$L259),'Curva Forward'!$B$5:$B$13,0),MATCH(GN$4,'Curva Forward'!$C$4:$AN$4,0))),FB259))</f>
        <v>0</v>
      </c>
      <c r="GO259" s="201">
        <f t="shared" ca="1" si="78"/>
        <v>0</v>
      </c>
      <c r="GP259" s="201">
        <f t="shared" ca="1" si="79"/>
        <v>0</v>
      </c>
    </row>
    <row r="260" spans="1:198" s="117" customFormat="1" x14ac:dyDescent="0.25">
      <c r="A260" s="6"/>
      <c r="B260" s="7" t="s">
        <v>611</v>
      </c>
      <c r="C260" s="8">
        <v>44623</v>
      </c>
      <c r="D260" s="9" t="s">
        <v>124</v>
      </c>
      <c r="E260" s="9" t="s">
        <v>125</v>
      </c>
      <c r="F260" s="113">
        <v>3780401000108</v>
      </c>
      <c r="G260" s="10" t="s">
        <v>237</v>
      </c>
      <c r="H260" s="113">
        <v>15458171000136</v>
      </c>
      <c r="I260" s="9" t="s">
        <v>584</v>
      </c>
      <c r="J260" s="166"/>
      <c r="K260" s="10" t="s">
        <v>29</v>
      </c>
      <c r="L260" s="84" t="s">
        <v>22</v>
      </c>
      <c r="M260" s="11">
        <v>44593</v>
      </c>
      <c r="N260" s="12">
        <v>44620</v>
      </c>
      <c r="O260" s="10">
        <v>0.5</v>
      </c>
      <c r="P260" s="84">
        <v>202</v>
      </c>
      <c r="Q260" s="84" t="s">
        <v>586</v>
      </c>
      <c r="R260" s="10" t="s">
        <v>129</v>
      </c>
      <c r="S260" s="14" t="s">
        <v>135</v>
      </c>
      <c r="T260" s="11"/>
      <c r="U260" s="12"/>
      <c r="V260" s="257" t="str">
        <f ca="1">IF(U260="","",
IF(U260="NA","",
IFERROR(VLOOKUP(EOMONTH(M260,-2)+1,IPCA!$A:$B,2,0),
VLOOKUP(EOMONTH(TODAY(),-2)+1,IPCA!$A:$B,2,0))/
VLOOKUP(EOMONTH(U260,-2)+1,IPCA!$A:$B,2,0)*
P260))</f>
        <v/>
      </c>
      <c r="W260" s="84"/>
      <c r="X260" s="13" t="s">
        <v>6</v>
      </c>
      <c r="Y260" s="166"/>
      <c r="Z260" s="107"/>
      <c r="AA260" s="108"/>
      <c r="AB260" s="15"/>
      <c r="AC260">
        <v>0.5</v>
      </c>
      <c r="AD260"/>
      <c r="AE260"/>
      <c r="AF260"/>
      <c r="AG260"/>
      <c r="AH260"/>
      <c r="AI260"/>
      <c r="AJ260"/>
      <c r="AK260"/>
      <c r="AL260"/>
      <c r="AM260" s="6"/>
      <c r="AN260" s="15"/>
      <c r="AO260"/>
      <c r="AP260"/>
      <c r="AQ260"/>
      <c r="AR260"/>
      <c r="AS260"/>
      <c r="AT260"/>
      <c r="AU260"/>
      <c r="AV260"/>
      <c r="AW260"/>
      <c r="AX260"/>
      <c r="AY260" s="6"/>
      <c r="AZ260" s="15"/>
      <c r="BA260"/>
      <c r="BB260"/>
      <c r="BC260"/>
      <c r="BD260"/>
      <c r="BE260"/>
      <c r="BF260"/>
      <c r="BG260"/>
      <c r="BH260"/>
      <c r="BI260"/>
      <c r="BJ260"/>
      <c r="BK260" s="6"/>
      <c r="BL260" s="15"/>
      <c r="BM260"/>
      <c r="BN260"/>
      <c r="BO260"/>
      <c r="BP260"/>
      <c r="BQ260"/>
      <c r="BR260"/>
      <c r="BS260"/>
      <c r="BT260"/>
      <c r="BU260"/>
      <c r="BV260"/>
      <c r="BW260" s="6"/>
      <c r="BX260" s="15"/>
      <c r="BY260"/>
      <c r="BZ260"/>
      <c r="CA260"/>
      <c r="CB260"/>
      <c r="CC260"/>
      <c r="CD260"/>
      <c r="CE260"/>
      <c r="CF260"/>
      <c r="CG260"/>
      <c r="CH260"/>
      <c r="CI260" s="6"/>
      <c r="CJ260" s="16">
        <f t="shared" si="63"/>
        <v>3.8356164383561646E-2</v>
      </c>
      <c r="CK260" s="16" t="str">
        <f t="shared" si="64"/>
        <v/>
      </c>
      <c r="CL260" s="16" t="str">
        <f t="shared" si="65"/>
        <v/>
      </c>
      <c r="CM260" s="16" t="str">
        <f t="shared" si="66"/>
        <v/>
      </c>
      <c r="CN260" s="16" t="str">
        <f t="shared" si="67"/>
        <v/>
      </c>
      <c r="CO260" s="18"/>
      <c r="CP260" s="15"/>
      <c r="CQ260">
        <v>202</v>
      </c>
      <c r="CR260"/>
      <c r="CS260"/>
      <c r="CT260"/>
      <c r="CU260"/>
      <c r="CV260"/>
      <c r="CW260"/>
      <c r="CX260"/>
      <c r="CY260"/>
      <c r="CZ260"/>
      <c r="DA260" s="6"/>
      <c r="DB260" s="15"/>
      <c r="DC260"/>
      <c r="DD260"/>
      <c r="DE260"/>
      <c r="DF260"/>
      <c r="DG260"/>
      <c r="DH260"/>
      <c r="DI260"/>
      <c r="DJ260"/>
      <c r="DK260"/>
      <c r="DL260"/>
      <c r="DM260" s="6"/>
      <c r="DN260" s="15"/>
      <c r="DO260"/>
      <c r="DP260"/>
      <c r="DQ260"/>
      <c r="DR260"/>
      <c r="DS260"/>
      <c r="DT260"/>
      <c r="DU260"/>
      <c r="DV260"/>
      <c r="DW260"/>
      <c r="DX260"/>
      <c r="DY260" s="6"/>
      <c r="DZ260" s="15"/>
      <c r="EA260"/>
      <c r="EB260"/>
      <c r="EC260"/>
      <c r="ED260"/>
      <c r="EE260"/>
      <c r="EF260"/>
      <c r="EG260"/>
      <c r="EH260"/>
      <c r="EI260"/>
      <c r="EJ260"/>
      <c r="EK260" s="6"/>
      <c r="EL260" s="15"/>
      <c r="EM260"/>
      <c r="EN260"/>
      <c r="EO260"/>
      <c r="EP260"/>
      <c r="EQ260"/>
      <c r="ER260"/>
      <c r="ES260"/>
      <c r="ET260"/>
      <c r="EU260"/>
      <c r="EV260"/>
      <c r="EW260" s="6"/>
      <c r="EX260" s="16">
        <f t="shared" si="68"/>
        <v>15.495890410958904</v>
      </c>
      <c r="EY260" s="16" t="str">
        <f t="shared" si="69"/>
        <v/>
      </c>
      <c r="EZ260" s="16" t="str">
        <f t="shared" si="70"/>
        <v/>
      </c>
      <c r="FA260" s="16" t="str">
        <f t="shared" si="71"/>
        <v/>
      </c>
      <c r="FB260" s="160" t="str">
        <f t="shared" si="72"/>
        <v/>
      </c>
      <c r="FC260" t="s">
        <v>204</v>
      </c>
      <c r="FD260" s="20" t="s">
        <v>584</v>
      </c>
      <c r="FF260" s="84" t="s">
        <v>206</v>
      </c>
      <c r="FH260" s="284">
        <f t="shared" ca="1" si="73"/>
        <v>0</v>
      </c>
      <c r="FI260" s="208">
        <f t="shared" si="74"/>
        <v>0.9</v>
      </c>
      <c r="FJ260"/>
      <c r="FK260" t="str">
        <f t="shared" si="75"/>
        <v>Migratio Gestão e Comercialização de Energia Elétrica Ltda - ME</v>
      </c>
      <c r="FL260" s="201">
        <f t="shared" ca="1" si="76"/>
        <v>67872</v>
      </c>
      <c r="FM260" s="201">
        <f t="shared" ca="1" si="77"/>
        <v>0</v>
      </c>
      <c r="FN260" s="200">
        <f>AB260*AB$2*IF($FC260="V",1,-1)*IF($Q260="Fixo",(CP260-INDEX('Curva Forward'!$C$5:$AN$13,MATCH(CONCATENATE(BD_COMERCIAL!$K260," ",BD_COMERCIAL!$L260),'Curva Forward'!$B$5:$B$13,0),MATCH(FN$4,'Curva Forward'!$C$4:$AN$4,0))),CP260)</f>
        <v>0</v>
      </c>
      <c r="FO260" s="200">
        <f>AC260*AC$2*IF($FC260="V",1,-1)*IF($Q260="Fixo",(CQ260-INDEX('Curva Forward'!$C$5:$AN$13,MATCH(CONCATENATE(BD_COMERCIAL!$K260," ",BD_COMERCIAL!$L260),'Curva Forward'!$B$5:$B$13,0),MATCH(FO$4,'Curva Forward'!$C$4:$AN$4,0))),CQ260)</f>
        <v>67872</v>
      </c>
      <c r="FP260" s="200">
        <f>AD260*AD$2*IF($FC260="V",1,-1)*IF($Q260="Fixo",(CR260-INDEX('Curva Forward'!$C$5:$AN$13,MATCH(CONCATENATE(BD_COMERCIAL!$K260," ",BD_COMERCIAL!$L260),'Curva Forward'!$B$5:$B$13,0),MATCH(FP$4,'Curva Forward'!$C$4:$AN$4,0))),CR260)</f>
        <v>0</v>
      </c>
      <c r="FQ260" s="200">
        <f>AE260*AE$2*IF($FC260="V",1,-1)*IF($Q260="Fixo",(CS260-INDEX('Curva Forward'!$C$5:$AN$13,MATCH(CONCATENATE(BD_COMERCIAL!$K260," ",BD_COMERCIAL!$L260),'Curva Forward'!$B$5:$B$13,0),MATCH(FQ$4,'Curva Forward'!$C$4:$AN$4,0))),CS260)</f>
        <v>0</v>
      </c>
      <c r="FR260" s="200">
        <f>AF260*AF$2*IF($FC260="V",1,-1)*IF($Q260="Fixo",(CT260-INDEX('Curva Forward'!$C$5:$AN$13,MATCH(CONCATENATE(BD_COMERCIAL!$K260," ",BD_COMERCIAL!$L260),'Curva Forward'!$B$5:$B$13,0),MATCH(FR$4,'Curva Forward'!$C$4:$AN$4,0))),CT260)</f>
        <v>0</v>
      </c>
      <c r="FS260" s="200">
        <f>AG260*AG$2*IF($FC260="V",1,-1)*IF($Q260="Fixo",(CU260-INDEX('Curva Forward'!$C$5:$AN$13,MATCH(CONCATENATE(BD_COMERCIAL!$K260," ",BD_COMERCIAL!$L260),'Curva Forward'!$B$5:$B$13,0),MATCH(FS$4,'Curva Forward'!$C$4:$AN$4,0))),CU260)</f>
        <v>0</v>
      </c>
      <c r="FT260" s="200">
        <f>AH260*AH$2*IF($FC260="V",1,-1)*IF($Q260="Fixo",(CV260-INDEX('Curva Forward'!$C$5:$AN$13,MATCH(CONCATENATE(BD_COMERCIAL!$K260," ",BD_COMERCIAL!$L260),'Curva Forward'!$B$5:$B$13,0),MATCH(FT$4,'Curva Forward'!$C$4:$AN$4,0))),CV260)</f>
        <v>0</v>
      </c>
      <c r="FU260" s="200">
        <f>AI260*AI$2*IF($FC260="V",1,-1)*IF($Q260="Fixo",(CW260-INDEX('Curva Forward'!$C$5:$AN$13,MATCH(CONCATENATE(BD_COMERCIAL!$K260," ",BD_COMERCIAL!$L260),'Curva Forward'!$B$5:$B$13,0),MATCH(FU$4,'Curva Forward'!$C$4:$AN$4,0))),CW260)</f>
        <v>0</v>
      </c>
      <c r="FV260" s="200">
        <f>AJ260*AJ$2*IF($FC260="V",1,-1)*IF($Q260="Fixo",(CX260-INDEX('Curva Forward'!$C$5:$AN$13,MATCH(CONCATENATE(BD_COMERCIAL!$K260," ",BD_COMERCIAL!$L260),'Curva Forward'!$B$5:$B$13,0),MATCH(FV$4,'Curva Forward'!$C$4:$AN$4,0))),CX260)</f>
        <v>0</v>
      </c>
      <c r="FW260" s="200">
        <f>AK260*AK$2*IF($FC260="V",1,-1)*IF($Q260="Fixo",(CY260-INDEX('Curva Forward'!$C$5:$AN$13,MATCH(CONCATENATE(BD_COMERCIAL!$K260," ",BD_COMERCIAL!$L260),'Curva Forward'!$B$5:$B$13,0),MATCH(FW$4,'Curva Forward'!$C$4:$AN$4,0))),CY260)</f>
        <v>0</v>
      </c>
      <c r="FX260" s="200">
        <f>AL260*AL$2*IF($FC260="V",1,-1)*IF($Q260="Fixo",(CZ260-INDEX('Curva Forward'!$C$5:$AN$13,MATCH(CONCATENATE(BD_COMERCIAL!$K260," ",BD_COMERCIAL!$L260),'Curva Forward'!$B$5:$B$13,0),MATCH(FX$4,'Curva Forward'!$C$4:$AN$4,0))),CZ260)</f>
        <v>0</v>
      </c>
      <c r="FY260" s="200">
        <f>AM260*AM$2*IF($FC260="V",1,-1)*IF($Q260="Fixo",(DA260-INDEX('Curva Forward'!$C$5:$AN$13,MATCH(CONCATENATE(BD_COMERCIAL!$K260," ",BD_COMERCIAL!$L260),'Curva Forward'!$B$5:$B$13,0),MATCH(FY$4,'Curva Forward'!$C$4:$AN$4,0))),DA260)</f>
        <v>0</v>
      </c>
      <c r="FZ260" s="200">
        <f>AN260*AN$2*IF($FC260="V",1,-1)*IF($Q260="Fixo",(DB260-INDEX('Curva Forward'!$C$5:$AN$13,MATCH(CONCATENATE(BD_COMERCIAL!$K260," ",BD_COMERCIAL!$L260),'Curva Forward'!$B$5:$B$13,0),MATCH(FZ$4,'Curva Forward'!$C$4:$AN$4,0))),DB260)</f>
        <v>0</v>
      </c>
      <c r="GA260" s="200">
        <f>AO260*AO$2*IF($FC260="V",1,-1)*IF($Q260="Fixo",(DC260-INDEX('Curva Forward'!$C$5:$AN$13,MATCH(CONCATENATE(BD_COMERCIAL!$K260," ",BD_COMERCIAL!$L260),'Curva Forward'!$B$5:$B$13,0),MATCH(GA$4,'Curva Forward'!$C$4:$AN$4,0))),DC260)</f>
        <v>0</v>
      </c>
      <c r="GB260" s="200">
        <f>AP260*AP$2*IF($FC260="V",1,-1)*IF($Q260="Fixo",(DD260-INDEX('Curva Forward'!$C$5:$AN$13,MATCH(CONCATENATE(BD_COMERCIAL!$K260," ",BD_COMERCIAL!$L260),'Curva Forward'!$B$5:$B$13,0),MATCH(GB$4,'Curva Forward'!$C$4:$AN$4,0))),DD260)</f>
        <v>0</v>
      </c>
      <c r="GC260" s="200">
        <f>AQ260*AQ$2*IF($FC260="V",1,-1)*IF($Q260="Fixo",(DE260-INDEX('Curva Forward'!$C$5:$AN$13,MATCH(CONCATENATE(BD_COMERCIAL!$K260," ",BD_COMERCIAL!$L260),'Curva Forward'!$B$5:$B$13,0),MATCH(GC$4,'Curva Forward'!$C$4:$AN$4,0))),DE260)</f>
        <v>0</v>
      </c>
      <c r="GD260" s="200">
        <f>AR260*AR$2*IF($FC260="V",1,-1)*IF($Q260="Fixo",(DF260-INDEX('Curva Forward'!$C$5:$AN$13,MATCH(CONCATENATE(BD_COMERCIAL!$K260," ",BD_COMERCIAL!$L260),'Curva Forward'!$B$5:$B$13,0),MATCH(GD$4,'Curva Forward'!$C$4:$AN$4,0))),DF260)</f>
        <v>0</v>
      </c>
      <c r="GE260" s="200">
        <f>AS260*AS$2*IF($FC260="V",1,-1)*IF($Q260="Fixo",(DG260-INDEX('Curva Forward'!$C$5:$AN$13,MATCH(CONCATENATE(BD_COMERCIAL!$K260," ",BD_COMERCIAL!$L260),'Curva Forward'!$B$5:$B$13,0),MATCH(GE$4,'Curva Forward'!$C$4:$AN$4,0))),DG260)</f>
        <v>0</v>
      </c>
      <c r="GF260" s="200">
        <f>AT260*AT$2*IF($FC260="V",1,-1)*IF($Q260="Fixo",(DH260-INDEX('Curva Forward'!$C$5:$AN$13,MATCH(CONCATENATE(BD_COMERCIAL!$K260," ",BD_COMERCIAL!$L260),'Curva Forward'!$B$5:$B$13,0),MATCH(GF$4,'Curva Forward'!$C$4:$AN$4,0))),DH260)</f>
        <v>0</v>
      </c>
      <c r="GG260" s="200">
        <f>AU260*AU$2*IF($FC260="V",1,-1)*IF($Q260="Fixo",(DI260-INDEX('Curva Forward'!$C$5:$AN$13,MATCH(CONCATENATE(BD_COMERCIAL!$K260," ",BD_COMERCIAL!$L260),'Curva Forward'!$B$5:$B$13,0),MATCH(GG$4,'Curva Forward'!$C$4:$AN$4,0))),DI260)</f>
        <v>0</v>
      </c>
      <c r="GH260" s="200">
        <f>AV260*AV$2*IF($FC260="V",1,-1)*IF($Q260="Fixo",(DJ260-INDEX('Curva Forward'!$C$5:$AN$13,MATCH(CONCATENATE(BD_COMERCIAL!$K260," ",BD_COMERCIAL!$L260),'Curva Forward'!$B$5:$B$13,0),MATCH(GH$4,'Curva Forward'!$C$4:$AN$4,0))),DJ260)</f>
        <v>0</v>
      </c>
      <c r="GI260" s="200">
        <f>AW260*AW$2*IF($FC260="V",1,-1)*IF($Q260="Fixo",(DK260-INDEX('Curva Forward'!$C$5:$AN$13,MATCH(CONCATENATE(BD_COMERCIAL!$K260," ",BD_COMERCIAL!$L260),'Curva Forward'!$B$5:$B$13,0),MATCH(GI$4,'Curva Forward'!$C$4:$AN$4,0))),DK260)</f>
        <v>0</v>
      </c>
      <c r="GJ260" s="200">
        <f>AX260*AX$2*IF($FC260="V",1,-1)*IF($Q260="Fixo",(DL260-INDEX('Curva Forward'!$C$5:$AN$13,MATCH(CONCATENATE(BD_COMERCIAL!$K260," ",BD_COMERCIAL!$L260),'Curva Forward'!$B$5:$B$13,0),MATCH(GJ$4,'Curva Forward'!$C$4:$AN$4,0))),DL260)</f>
        <v>0</v>
      </c>
      <c r="GK260" s="200">
        <f>AY260*AY$2*IF($FC260="V",1,-1)*IF($Q260="Fixo",(DM260-INDEX('Curva Forward'!$C$5:$AN$13,MATCH(CONCATENATE(BD_COMERCIAL!$K260," ",BD_COMERCIAL!$L260),'Curva Forward'!$B$5:$B$13,0),MATCH(GK$4,'Curva Forward'!$C$4:$AN$4,0))),DM260)</f>
        <v>0</v>
      </c>
      <c r="GL260" s="200">
        <f>IF(EZ260="",0,CL260*CL$2*IF($FC260="V",1,-1)*IF($Q260="Fixo",(EZ260-INDEX('Curva Forward'!$C$5:$AN$13,MATCH(CONCATENATE(BD_COMERCIAL!$K260," ",BD_COMERCIAL!$L260),'Curva Forward'!$B$5:$B$13,0),MATCH(GL$4,'Curva Forward'!$C$4:$AN$4,0))),EZ260))</f>
        <v>0</v>
      </c>
      <c r="GM260" s="200">
        <f>IF(FA260="",0,CM260*CM$2*IF($FC260="V",1,-1)*IF($Q260="Fixo",(FA260-INDEX('Curva Forward'!$C$5:$AN$13,MATCH(CONCATENATE(BD_COMERCIAL!$K260," ",BD_COMERCIAL!$L260),'Curva Forward'!$B$5:$B$13,0),MATCH(GM$4,'Curva Forward'!$C$4:$AN$4,0))),FA260))</f>
        <v>0</v>
      </c>
      <c r="GN260" s="200">
        <f>IF(FB260="",0,CN260*CN$2*IF($FC260="V",1,-1)*IF($Q260="Fixo",(FB260-INDEX('Curva Forward'!$C$5:$AN$13,MATCH(CONCATENATE(BD_COMERCIAL!$K260," ",BD_COMERCIAL!$L260),'Curva Forward'!$B$5:$B$13,0),MATCH(GN$4,'Curva Forward'!$C$4:$AN$4,0))),FB260))</f>
        <v>0</v>
      </c>
      <c r="GO260" s="201">
        <f t="shared" ca="1" si="78"/>
        <v>0</v>
      </c>
      <c r="GP260" s="201">
        <f t="shared" ca="1" si="79"/>
        <v>0</v>
      </c>
    </row>
    <row r="261" spans="1:198" s="117" customFormat="1" x14ac:dyDescent="0.25">
      <c r="A261" s="6"/>
      <c r="B261" s="7" t="s">
        <v>612</v>
      </c>
      <c r="C261" s="8">
        <v>44623</v>
      </c>
      <c r="D261" s="9" t="s">
        <v>124</v>
      </c>
      <c r="E261" s="9" t="s">
        <v>125</v>
      </c>
      <c r="F261" s="113">
        <v>3780401000108</v>
      </c>
      <c r="G261" s="10" t="s">
        <v>237</v>
      </c>
      <c r="H261" s="113">
        <v>15458171000136</v>
      </c>
      <c r="I261" s="9" t="s">
        <v>584</v>
      </c>
      <c r="J261" s="166"/>
      <c r="K261" s="10" t="s">
        <v>29</v>
      </c>
      <c r="L261" s="84" t="s">
        <v>22</v>
      </c>
      <c r="M261" s="11">
        <v>44593</v>
      </c>
      <c r="N261" s="12">
        <v>44620</v>
      </c>
      <c r="O261" s="10">
        <v>1.5</v>
      </c>
      <c r="P261" s="84">
        <v>202</v>
      </c>
      <c r="Q261" s="84" t="s">
        <v>586</v>
      </c>
      <c r="R261" s="10" t="s">
        <v>129</v>
      </c>
      <c r="S261" s="14" t="s">
        <v>135</v>
      </c>
      <c r="T261" s="11"/>
      <c r="U261" s="12"/>
      <c r="V261" s="257" t="str">
        <f ca="1">IF(U261="","",
IF(U261="NA","",
IFERROR(VLOOKUP(EOMONTH(M261,-2)+1,IPCA!$A:$B,2,0),
VLOOKUP(EOMONTH(TODAY(),-2)+1,IPCA!$A:$B,2,0))/
VLOOKUP(EOMONTH(U261,-2)+1,IPCA!$A:$B,2,0)*
P261))</f>
        <v/>
      </c>
      <c r="W261" s="84"/>
      <c r="X261" s="13" t="s">
        <v>6</v>
      </c>
      <c r="Y261" s="166"/>
      <c r="Z261" s="107"/>
      <c r="AA261" s="108"/>
      <c r="AB261" s="15"/>
      <c r="AC261">
        <v>1.5</v>
      </c>
      <c r="AD261"/>
      <c r="AE261"/>
      <c r="AF261"/>
      <c r="AG261"/>
      <c r="AH261"/>
      <c r="AI261"/>
      <c r="AJ261"/>
      <c r="AK261"/>
      <c r="AL261"/>
      <c r="AM261" s="6"/>
      <c r="AN261" s="15"/>
      <c r="AO261"/>
      <c r="AP261"/>
      <c r="AQ261"/>
      <c r="AR261"/>
      <c r="AS261"/>
      <c r="AT261"/>
      <c r="AU261"/>
      <c r="AV261"/>
      <c r="AW261"/>
      <c r="AX261"/>
      <c r="AY261" s="6"/>
      <c r="AZ261" s="15"/>
      <c r="BA261"/>
      <c r="BB261"/>
      <c r="BC261"/>
      <c r="BD261"/>
      <c r="BE261"/>
      <c r="BF261"/>
      <c r="BG261"/>
      <c r="BH261"/>
      <c r="BI261"/>
      <c r="BJ261"/>
      <c r="BK261" s="6"/>
      <c r="BL261" s="15"/>
      <c r="BM261"/>
      <c r="BN261"/>
      <c r="BO261"/>
      <c r="BP261"/>
      <c r="BQ261"/>
      <c r="BR261"/>
      <c r="BS261"/>
      <c r="BT261"/>
      <c r="BU261"/>
      <c r="BV261"/>
      <c r="BW261" s="6"/>
      <c r="BX261" s="15"/>
      <c r="BY261"/>
      <c r="BZ261"/>
      <c r="CA261"/>
      <c r="CB261"/>
      <c r="CC261"/>
      <c r="CD261"/>
      <c r="CE261"/>
      <c r="CF261"/>
      <c r="CG261"/>
      <c r="CH261"/>
      <c r="CI261" s="6"/>
      <c r="CJ261" s="16">
        <f t="shared" si="63"/>
        <v>0.11506849315068493</v>
      </c>
      <c r="CK261" s="16" t="str">
        <f t="shared" si="64"/>
        <v/>
      </c>
      <c r="CL261" s="16" t="str">
        <f t="shared" si="65"/>
        <v/>
      </c>
      <c r="CM261" s="16" t="str">
        <f t="shared" si="66"/>
        <v/>
      </c>
      <c r="CN261" s="16" t="str">
        <f t="shared" si="67"/>
        <v/>
      </c>
      <c r="CO261" s="18"/>
      <c r="CP261" s="15"/>
      <c r="CQ261">
        <v>202</v>
      </c>
      <c r="CR261"/>
      <c r="CS261"/>
      <c r="CT261"/>
      <c r="CU261"/>
      <c r="CV261"/>
      <c r="CW261"/>
      <c r="CX261"/>
      <c r="CY261"/>
      <c r="CZ261"/>
      <c r="DA261" s="6"/>
      <c r="DB261" s="15"/>
      <c r="DC261"/>
      <c r="DD261"/>
      <c r="DE261"/>
      <c r="DF261"/>
      <c r="DG261"/>
      <c r="DH261"/>
      <c r="DI261"/>
      <c r="DJ261"/>
      <c r="DK261"/>
      <c r="DL261"/>
      <c r="DM261" s="6"/>
      <c r="DN261" s="15"/>
      <c r="DO261"/>
      <c r="DP261"/>
      <c r="DQ261"/>
      <c r="DR261"/>
      <c r="DS261"/>
      <c r="DT261"/>
      <c r="DU261"/>
      <c r="DV261"/>
      <c r="DW261"/>
      <c r="DX261"/>
      <c r="DY261" s="6"/>
      <c r="DZ261" s="15"/>
      <c r="EA261"/>
      <c r="EB261"/>
      <c r="EC261"/>
      <c r="ED261"/>
      <c r="EE261"/>
      <c r="EF261"/>
      <c r="EG261"/>
      <c r="EH261"/>
      <c r="EI261"/>
      <c r="EJ261"/>
      <c r="EK261" s="6"/>
      <c r="EL261" s="15"/>
      <c r="EM261"/>
      <c r="EN261"/>
      <c r="EO261"/>
      <c r="EP261"/>
      <c r="EQ261"/>
      <c r="ER261"/>
      <c r="ES261"/>
      <c r="ET261"/>
      <c r="EU261"/>
      <c r="EV261"/>
      <c r="EW261" s="6"/>
      <c r="EX261" s="16">
        <f t="shared" si="68"/>
        <v>15.495890410958904</v>
      </c>
      <c r="EY261" s="16" t="str">
        <f t="shared" si="69"/>
        <v/>
      </c>
      <c r="EZ261" s="16" t="str">
        <f t="shared" si="70"/>
        <v/>
      </c>
      <c r="FA261" s="16" t="str">
        <f t="shared" si="71"/>
        <v/>
      </c>
      <c r="FB261" s="160" t="str">
        <f t="shared" si="72"/>
        <v/>
      </c>
      <c r="FC261" t="s">
        <v>204</v>
      </c>
      <c r="FD261" s="20" t="s">
        <v>584</v>
      </c>
      <c r="FF261" s="84" t="s">
        <v>206</v>
      </c>
      <c r="FH261" s="284">
        <f t="shared" ca="1" si="73"/>
        <v>0</v>
      </c>
      <c r="FI261" s="208">
        <f t="shared" si="74"/>
        <v>0.9</v>
      </c>
      <c r="FJ261"/>
      <c r="FK261" t="str">
        <f t="shared" si="75"/>
        <v>Migratio Gestão e Comercialização de Energia Elétrica Ltda - ME</v>
      </c>
      <c r="FL261" s="201">
        <f t="shared" ca="1" si="76"/>
        <v>203616</v>
      </c>
      <c r="FM261" s="201">
        <f t="shared" ca="1" si="77"/>
        <v>0</v>
      </c>
      <c r="FN261" s="200">
        <f>AB261*AB$2*IF($FC261="V",1,-1)*IF($Q261="Fixo",(CP261-INDEX('Curva Forward'!$C$5:$AN$13,MATCH(CONCATENATE(BD_COMERCIAL!$K261," ",BD_COMERCIAL!$L261),'Curva Forward'!$B$5:$B$13,0),MATCH(FN$4,'Curva Forward'!$C$4:$AN$4,0))),CP261)</f>
        <v>0</v>
      </c>
      <c r="FO261" s="200">
        <f>AC261*AC$2*IF($FC261="V",1,-1)*IF($Q261="Fixo",(CQ261-INDEX('Curva Forward'!$C$5:$AN$13,MATCH(CONCATENATE(BD_COMERCIAL!$K261," ",BD_COMERCIAL!$L261),'Curva Forward'!$B$5:$B$13,0),MATCH(FO$4,'Curva Forward'!$C$4:$AN$4,0))),CQ261)</f>
        <v>203616</v>
      </c>
      <c r="FP261" s="200">
        <f>AD261*AD$2*IF($FC261="V",1,-1)*IF($Q261="Fixo",(CR261-INDEX('Curva Forward'!$C$5:$AN$13,MATCH(CONCATENATE(BD_COMERCIAL!$K261," ",BD_COMERCIAL!$L261),'Curva Forward'!$B$5:$B$13,0),MATCH(FP$4,'Curva Forward'!$C$4:$AN$4,0))),CR261)</f>
        <v>0</v>
      </c>
      <c r="FQ261" s="200">
        <f>AE261*AE$2*IF($FC261="V",1,-1)*IF($Q261="Fixo",(CS261-INDEX('Curva Forward'!$C$5:$AN$13,MATCH(CONCATENATE(BD_COMERCIAL!$K261," ",BD_COMERCIAL!$L261),'Curva Forward'!$B$5:$B$13,0),MATCH(FQ$4,'Curva Forward'!$C$4:$AN$4,0))),CS261)</f>
        <v>0</v>
      </c>
      <c r="FR261" s="200">
        <f>AF261*AF$2*IF($FC261="V",1,-1)*IF($Q261="Fixo",(CT261-INDEX('Curva Forward'!$C$5:$AN$13,MATCH(CONCATENATE(BD_COMERCIAL!$K261," ",BD_COMERCIAL!$L261),'Curva Forward'!$B$5:$B$13,0),MATCH(FR$4,'Curva Forward'!$C$4:$AN$4,0))),CT261)</f>
        <v>0</v>
      </c>
      <c r="FS261" s="200">
        <f>AG261*AG$2*IF($FC261="V",1,-1)*IF($Q261="Fixo",(CU261-INDEX('Curva Forward'!$C$5:$AN$13,MATCH(CONCATENATE(BD_COMERCIAL!$K261," ",BD_COMERCIAL!$L261),'Curva Forward'!$B$5:$B$13,0),MATCH(FS$4,'Curva Forward'!$C$4:$AN$4,0))),CU261)</f>
        <v>0</v>
      </c>
      <c r="FT261" s="200">
        <f>AH261*AH$2*IF($FC261="V",1,-1)*IF($Q261="Fixo",(CV261-INDEX('Curva Forward'!$C$5:$AN$13,MATCH(CONCATENATE(BD_COMERCIAL!$K261," ",BD_COMERCIAL!$L261),'Curva Forward'!$B$5:$B$13,0),MATCH(FT$4,'Curva Forward'!$C$4:$AN$4,0))),CV261)</f>
        <v>0</v>
      </c>
      <c r="FU261" s="200">
        <f>AI261*AI$2*IF($FC261="V",1,-1)*IF($Q261="Fixo",(CW261-INDEX('Curva Forward'!$C$5:$AN$13,MATCH(CONCATENATE(BD_COMERCIAL!$K261," ",BD_COMERCIAL!$L261),'Curva Forward'!$B$5:$B$13,0),MATCH(FU$4,'Curva Forward'!$C$4:$AN$4,0))),CW261)</f>
        <v>0</v>
      </c>
      <c r="FV261" s="200">
        <f>AJ261*AJ$2*IF($FC261="V",1,-1)*IF($Q261="Fixo",(CX261-INDEX('Curva Forward'!$C$5:$AN$13,MATCH(CONCATENATE(BD_COMERCIAL!$K261," ",BD_COMERCIAL!$L261),'Curva Forward'!$B$5:$B$13,0),MATCH(FV$4,'Curva Forward'!$C$4:$AN$4,0))),CX261)</f>
        <v>0</v>
      </c>
      <c r="FW261" s="200">
        <f>AK261*AK$2*IF($FC261="V",1,-1)*IF($Q261="Fixo",(CY261-INDEX('Curva Forward'!$C$5:$AN$13,MATCH(CONCATENATE(BD_COMERCIAL!$K261," ",BD_COMERCIAL!$L261),'Curva Forward'!$B$5:$B$13,0),MATCH(FW$4,'Curva Forward'!$C$4:$AN$4,0))),CY261)</f>
        <v>0</v>
      </c>
      <c r="FX261" s="200">
        <f>AL261*AL$2*IF($FC261="V",1,-1)*IF($Q261="Fixo",(CZ261-INDEX('Curva Forward'!$C$5:$AN$13,MATCH(CONCATENATE(BD_COMERCIAL!$K261," ",BD_COMERCIAL!$L261),'Curva Forward'!$B$5:$B$13,0),MATCH(FX$4,'Curva Forward'!$C$4:$AN$4,0))),CZ261)</f>
        <v>0</v>
      </c>
      <c r="FY261" s="200">
        <f>AM261*AM$2*IF($FC261="V",1,-1)*IF($Q261="Fixo",(DA261-INDEX('Curva Forward'!$C$5:$AN$13,MATCH(CONCATENATE(BD_COMERCIAL!$K261," ",BD_COMERCIAL!$L261),'Curva Forward'!$B$5:$B$13,0),MATCH(FY$4,'Curva Forward'!$C$4:$AN$4,0))),DA261)</f>
        <v>0</v>
      </c>
      <c r="FZ261" s="200">
        <f>AN261*AN$2*IF($FC261="V",1,-1)*IF($Q261="Fixo",(DB261-INDEX('Curva Forward'!$C$5:$AN$13,MATCH(CONCATENATE(BD_COMERCIAL!$K261," ",BD_COMERCIAL!$L261),'Curva Forward'!$B$5:$B$13,0),MATCH(FZ$4,'Curva Forward'!$C$4:$AN$4,0))),DB261)</f>
        <v>0</v>
      </c>
      <c r="GA261" s="200">
        <f>AO261*AO$2*IF($FC261="V",1,-1)*IF($Q261="Fixo",(DC261-INDEX('Curva Forward'!$C$5:$AN$13,MATCH(CONCATENATE(BD_COMERCIAL!$K261," ",BD_COMERCIAL!$L261),'Curva Forward'!$B$5:$B$13,0),MATCH(GA$4,'Curva Forward'!$C$4:$AN$4,0))),DC261)</f>
        <v>0</v>
      </c>
      <c r="GB261" s="200">
        <f>AP261*AP$2*IF($FC261="V",1,-1)*IF($Q261="Fixo",(DD261-INDEX('Curva Forward'!$C$5:$AN$13,MATCH(CONCATENATE(BD_COMERCIAL!$K261," ",BD_COMERCIAL!$L261),'Curva Forward'!$B$5:$B$13,0),MATCH(GB$4,'Curva Forward'!$C$4:$AN$4,0))),DD261)</f>
        <v>0</v>
      </c>
      <c r="GC261" s="200">
        <f>AQ261*AQ$2*IF($FC261="V",1,-1)*IF($Q261="Fixo",(DE261-INDEX('Curva Forward'!$C$5:$AN$13,MATCH(CONCATENATE(BD_COMERCIAL!$K261," ",BD_COMERCIAL!$L261),'Curva Forward'!$B$5:$B$13,0),MATCH(GC$4,'Curva Forward'!$C$4:$AN$4,0))),DE261)</f>
        <v>0</v>
      </c>
      <c r="GD261" s="200">
        <f>AR261*AR$2*IF($FC261="V",1,-1)*IF($Q261="Fixo",(DF261-INDEX('Curva Forward'!$C$5:$AN$13,MATCH(CONCATENATE(BD_COMERCIAL!$K261," ",BD_COMERCIAL!$L261),'Curva Forward'!$B$5:$B$13,0),MATCH(GD$4,'Curva Forward'!$C$4:$AN$4,0))),DF261)</f>
        <v>0</v>
      </c>
      <c r="GE261" s="200">
        <f>AS261*AS$2*IF($FC261="V",1,-1)*IF($Q261="Fixo",(DG261-INDEX('Curva Forward'!$C$5:$AN$13,MATCH(CONCATENATE(BD_COMERCIAL!$K261," ",BD_COMERCIAL!$L261),'Curva Forward'!$B$5:$B$13,0),MATCH(GE$4,'Curva Forward'!$C$4:$AN$4,0))),DG261)</f>
        <v>0</v>
      </c>
      <c r="GF261" s="200">
        <f>AT261*AT$2*IF($FC261="V",1,-1)*IF($Q261="Fixo",(DH261-INDEX('Curva Forward'!$C$5:$AN$13,MATCH(CONCATENATE(BD_COMERCIAL!$K261," ",BD_COMERCIAL!$L261),'Curva Forward'!$B$5:$B$13,0),MATCH(GF$4,'Curva Forward'!$C$4:$AN$4,0))),DH261)</f>
        <v>0</v>
      </c>
      <c r="GG261" s="200">
        <f>AU261*AU$2*IF($FC261="V",1,-1)*IF($Q261="Fixo",(DI261-INDEX('Curva Forward'!$C$5:$AN$13,MATCH(CONCATENATE(BD_COMERCIAL!$K261," ",BD_COMERCIAL!$L261),'Curva Forward'!$B$5:$B$13,0),MATCH(GG$4,'Curva Forward'!$C$4:$AN$4,0))),DI261)</f>
        <v>0</v>
      </c>
      <c r="GH261" s="200">
        <f>AV261*AV$2*IF($FC261="V",1,-1)*IF($Q261="Fixo",(DJ261-INDEX('Curva Forward'!$C$5:$AN$13,MATCH(CONCATENATE(BD_COMERCIAL!$K261," ",BD_COMERCIAL!$L261),'Curva Forward'!$B$5:$B$13,0),MATCH(GH$4,'Curva Forward'!$C$4:$AN$4,0))),DJ261)</f>
        <v>0</v>
      </c>
      <c r="GI261" s="200">
        <f>AW261*AW$2*IF($FC261="V",1,-1)*IF($Q261="Fixo",(DK261-INDEX('Curva Forward'!$C$5:$AN$13,MATCH(CONCATENATE(BD_COMERCIAL!$K261," ",BD_COMERCIAL!$L261),'Curva Forward'!$B$5:$B$13,0),MATCH(GI$4,'Curva Forward'!$C$4:$AN$4,0))),DK261)</f>
        <v>0</v>
      </c>
      <c r="GJ261" s="200">
        <f>AX261*AX$2*IF($FC261="V",1,-1)*IF($Q261="Fixo",(DL261-INDEX('Curva Forward'!$C$5:$AN$13,MATCH(CONCATENATE(BD_COMERCIAL!$K261," ",BD_COMERCIAL!$L261),'Curva Forward'!$B$5:$B$13,0),MATCH(GJ$4,'Curva Forward'!$C$4:$AN$4,0))),DL261)</f>
        <v>0</v>
      </c>
      <c r="GK261" s="200">
        <f>AY261*AY$2*IF($FC261="V",1,-1)*IF($Q261="Fixo",(DM261-INDEX('Curva Forward'!$C$5:$AN$13,MATCH(CONCATENATE(BD_COMERCIAL!$K261," ",BD_COMERCIAL!$L261),'Curva Forward'!$B$5:$B$13,0),MATCH(GK$4,'Curva Forward'!$C$4:$AN$4,0))),DM261)</f>
        <v>0</v>
      </c>
      <c r="GL261" s="200">
        <f>IF(EZ261="",0,CL261*CL$2*IF($FC261="V",1,-1)*IF($Q261="Fixo",(EZ261-INDEX('Curva Forward'!$C$5:$AN$13,MATCH(CONCATENATE(BD_COMERCIAL!$K261," ",BD_COMERCIAL!$L261),'Curva Forward'!$B$5:$B$13,0),MATCH(GL$4,'Curva Forward'!$C$4:$AN$4,0))),EZ261))</f>
        <v>0</v>
      </c>
      <c r="GM261" s="200">
        <f>IF(FA261="",0,CM261*CM$2*IF($FC261="V",1,-1)*IF($Q261="Fixo",(FA261-INDEX('Curva Forward'!$C$5:$AN$13,MATCH(CONCATENATE(BD_COMERCIAL!$K261," ",BD_COMERCIAL!$L261),'Curva Forward'!$B$5:$B$13,0),MATCH(GM$4,'Curva Forward'!$C$4:$AN$4,0))),FA261))</f>
        <v>0</v>
      </c>
      <c r="GN261" s="200">
        <f>IF(FB261="",0,CN261*CN$2*IF($FC261="V",1,-1)*IF($Q261="Fixo",(FB261-INDEX('Curva Forward'!$C$5:$AN$13,MATCH(CONCATENATE(BD_COMERCIAL!$K261," ",BD_COMERCIAL!$L261),'Curva Forward'!$B$5:$B$13,0),MATCH(GN$4,'Curva Forward'!$C$4:$AN$4,0))),FB261))</f>
        <v>0</v>
      </c>
      <c r="GO261" s="201">
        <f t="shared" ca="1" si="78"/>
        <v>0</v>
      </c>
      <c r="GP261" s="201">
        <f t="shared" ca="1" si="79"/>
        <v>0</v>
      </c>
    </row>
    <row r="262" spans="1:198" s="117" customFormat="1" x14ac:dyDescent="0.25">
      <c r="A262" s="6"/>
      <c r="B262" s="7" t="s">
        <v>613</v>
      </c>
      <c r="C262" s="8">
        <v>44623</v>
      </c>
      <c r="D262" s="9" t="s">
        <v>124</v>
      </c>
      <c r="E262" s="9" t="s">
        <v>125</v>
      </c>
      <c r="F262" s="113">
        <v>3780401000108</v>
      </c>
      <c r="G262" s="10" t="s">
        <v>132</v>
      </c>
      <c r="H262" s="113">
        <v>4973790000142</v>
      </c>
      <c r="I262" s="9" t="s">
        <v>584</v>
      </c>
      <c r="J262" s="166" t="s">
        <v>607</v>
      </c>
      <c r="K262" s="10" t="s">
        <v>127</v>
      </c>
      <c r="L262" s="84" t="s">
        <v>22</v>
      </c>
      <c r="M262" s="11">
        <v>44593</v>
      </c>
      <c r="N262" s="12">
        <v>44620</v>
      </c>
      <c r="O262" s="10">
        <v>4</v>
      </c>
      <c r="P262" s="84">
        <v>1.3</v>
      </c>
      <c r="Q262" s="84" t="s">
        <v>586</v>
      </c>
      <c r="R262" s="10" t="s">
        <v>129</v>
      </c>
      <c r="S262" s="14" t="s">
        <v>135</v>
      </c>
      <c r="T262" s="11"/>
      <c r="U262" s="12"/>
      <c r="V262" s="257" t="str">
        <f ca="1">IF(U262="","",
IF(U262="NA","",
IFERROR(VLOOKUP(EOMONTH(M262,-2)+1,IPCA!$A:$B,2,0),
VLOOKUP(EOMONTH(TODAY(),-2)+1,IPCA!$A:$B,2,0))/
VLOOKUP(EOMONTH(U262,-2)+1,IPCA!$A:$B,2,0)*
P262))</f>
        <v/>
      </c>
      <c r="W262" s="84"/>
      <c r="X262" s="13" t="s">
        <v>6</v>
      </c>
      <c r="Y262" s="166"/>
      <c r="Z262" s="107"/>
      <c r="AA262" s="108"/>
      <c r="AB262" s="15"/>
      <c r="AC262">
        <v>4</v>
      </c>
      <c r="AD262"/>
      <c r="AE262"/>
      <c r="AF262"/>
      <c r="AG262"/>
      <c r="AH262"/>
      <c r="AI262"/>
      <c r="AJ262"/>
      <c r="AK262"/>
      <c r="AL262"/>
      <c r="AM262" s="6"/>
      <c r="AN262" s="15"/>
      <c r="AO262"/>
      <c r="AP262"/>
      <c r="AQ262"/>
      <c r="AR262"/>
      <c r="AS262"/>
      <c r="AT262"/>
      <c r="AU262"/>
      <c r="AV262"/>
      <c r="AW262"/>
      <c r="AX262"/>
      <c r="AY262" s="6"/>
      <c r="AZ262" s="15"/>
      <c r="BA262"/>
      <c r="BB262"/>
      <c r="BC262"/>
      <c r="BD262"/>
      <c r="BE262"/>
      <c r="BF262"/>
      <c r="BG262"/>
      <c r="BH262"/>
      <c r="BI262"/>
      <c r="BJ262"/>
      <c r="BK262" s="6"/>
      <c r="BL262" s="15"/>
      <c r="BM262"/>
      <c r="BN262"/>
      <c r="BO262"/>
      <c r="BP262"/>
      <c r="BQ262"/>
      <c r="BR262"/>
      <c r="BS262"/>
      <c r="BT262"/>
      <c r="BU262"/>
      <c r="BV262"/>
      <c r="BW262" s="6"/>
      <c r="BX262" s="15"/>
      <c r="BY262"/>
      <c r="BZ262"/>
      <c r="CA262"/>
      <c r="CB262"/>
      <c r="CC262"/>
      <c r="CD262"/>
      <c r="CE262"/>
      <c r="CF262"/>
      <c r="CG262"/>
      <c r="CH262"/>
      <c r="CI262" s="6"/>
      <c r="CJ262" s="16">
        <f t="shared" ref="CJ262:CJ325" si="80">IF(SUM(AB262:AM262)=0,"",SUMPRODUCT(AB262:AM262,$AB$2:$AM$2)/SUM($AB$2:$AM$2))</f>
        <v>0.30684931506849317</v>
      </c>
      <c r="CK262" s="16" t="str">
        <f t="shared" ref="CK262:CK325" si="81">IF(SUM(AN262:AY262)=0,"",SUMPRODUCT(AN262:AY262,$AN$2:$AY$2)/SUM($AN$2:$AY$2))</f>
        <v/>
      </c>
      <c r="CL262" s="16" t="str">
        <f t="shared" ref="CL262:CL325" si="82">IF(SUM(AZ262:BK262)=0,"",SUMPRODUCT(AZ262:BK262,$AZ$2:$BK$2)/SUM($AZ$2:$BK$2))</f>
        <v/>
      </c>
      <c r="CM262" s="16" t="str">
        <f t="shared" ref="CM262:CM325" si="83">IF(SUM(BL262:BW262)=0,"",SUMPRODUCT(BL262:BW262,$BL$2:$BW$2)/SUM($BL$2:$BW$2))</f>
        <v/>
      </c>
      <c r="CN262" s="16" t="str">
        <f t="shared" ref="CN262:CN325" si="84">IF(SUM(BX262:CI262)=0,"",SUMPRODUCT(BX262:CI262,$BX$2:$CI$2)/SUM($BX$2:$CI$2))</f>
        <v/>
      </c>
      <c r="CO262" s="18"/>
      <c r="CP262" s="15"/>
      <c r="CQ262">
        <v>1.3</v>
      </c>
      <c r="CR262"/>
      <c r="CS262"/>
      <c r="CT262"/>
      <c r="CU262"/>
      <c r="CV262"/>
      <c r="CW262"/>
      <c r="CX262"/>
      <c r="CY262"/>
      <c r="CZ262"/>
      <c r="DA262" s="6"/>
      <c r="DB262" s="15"/>
      <c r="DC262"/>
      <c r="DD262"/>
      <c r="DE262"/>
      <c r="DF262"/>
      <c r="DG262"/>
      <c r="DH262"/>
      <c r="DI262"/>
      <c r="DJ262"/>
      <c r="DK262"/>
      <c r="DL262"/>
      <c r="DM262" s="6"/>
      <c r="DN262" s="15"/>
      <c r="DO262"/>
      <c r="DP262"/>
      <c r="DQ262"/>
      <c r="DR262"/>
      <c r="DS262"/>
      <c r="DT262"/>
      <c r="DU262"/>
      <c r="DV262"/>
      <c r="DW262"/>
      <c r="DX262"/>
      <c r="DY262" s="6"/>
      <c r="DZ262" s="15"/>
      <c r="EA262"/>
      <c r="EB262"/>
      <c r="EC262"/>
      <c r="ED262"/>
      <c r="EE262"/>
      <c r="EF262"/>
      <c r="EG262"/>
      <c r="EH262"/>
      <c r="EI262"/>
      <c r="EJ262"/>
      <c r="EK262" s="6"/>
      <c r="EL262" s="15"/>
      <c r="EM262"/>
      <c r="EN262"/>
      <c r="EO262"/>
      <c r="EP262"/>
      <c r="EQ262"/>
      <c r="ER262"/>
      <c r="ES262"/>
      <c r="ET262"/>
      <c r="EU262"/>
      <c r="EV262"/>
      <c r="EW262" s="6"/>
      <c r="EX262" s="16">
        <f t="shared" ref="EX262:EX325" si="85">IF(SUM(CP262:DA262)=0,"",SUMPRODUCT(CP262:DA262,$AB$2:$AM$2)/SUM($AB$2:$AM$2))</f>
        <v>9.9726027397260275E-2</v>
      </c>
      <c r="EY262" s="16" t="str">
        <f t="shared" ref="EY262:EY325" si="86">IF(SUM(DB262:DM262)=0,"",SUMPRODUCT(DB262:DM262,$AN$2:$AY$2)/SUM($AN$2:$AY$2))</f>
        <v/>
      </c>
      <c r="EZ262" s="16" t="str">
        <f t="shared" ref="EZ262:EZ325" si="87">IF(SUM(DN262:DY262)=0,"",SUMPRODUCT(DN262:DY262,$AZ$2:$BK$2)/SUM($AZ$2:$BK$2))</f>
        <v/>
      </c>
      <c r="FA262" s="16" t="str">
        <f t="shared" ref="FA262:FA325" si="88">IF(SUM(DZ262:EK262)=0,"",SUMPRODUCT(DZ262:EK262,$BL$2:$BW$2)/SUM($BL$2:$BW$2))</f>
        <v/>
      </c>
      <c r="FB262" s="160" t="str">
        <f t="shared" ref="FB262:FB325" si="89">IF(SUM(EL262:EW262)=0,"",SUMPRODUCT(EL262:EW262,$BX$2:$CI$2)/SUM($BX$2:$CI$2))</f>
        <v/>
      </c>
      <c r="FC262" t="s">
        <v>204</v>
      </c>
      <c r="FD262" s="20" t="s">
        <v>584</v>
      </c>
      <c r="FF262" s="84" t="s">
        <v>206</v>
      </c>
      <c r="FH262" s="284">
        <f t="shared" ref="FH262:FH325" ca="1" si="90">IF(V262="",0,V262-P262)</f>
        <v>0</v>
      </c>
      <c r="FI262" s="208">
        <f t="shared" ref="FI262:FI325" si="91">(N262-M262)/30</f>
        <v>0.9</v>
      </c>
      <c r="FJ262"/>
      <c r="FK262" t="str">
        <f t="shared" ref="FK262:FK325" si="92">IF($FC262="V",G262,E262)</f>
        <v>CPFL Comercialização Brasil S.A.</v>
      </c>
      <c r="FL262" s="201">
        <f t="shared" ref="FL262:FL325" ca="1" si="93">SUMIF($FN$4:$GK$4,"&lt;"&amp;EOMONTH(TODAY(),-1),FN262:GK262)</f>
        <v>3494.4</v>
      </c>
      <c r="FM262" s="201">
        <f t="shared" ref="FM262:FM325" ca="1" si="94">SUM(FN262:GN262)-FL262</f>
        <v>0</v>
      </c>
      <c r="FN262" s="200">
        <f>AB262*AB$2*IF($FC262="V",1,-1)*IF($Q262="Fixo",(CP262-INDEX('Curva Forward'!$C$5:$AN$13,MATCH(CONCATENATE(BD_COMERCIAL!$K262," ",BD_COMERCIAL!$L262),'Curva Forward'!$B$5:$B$13,0),MATCH(FN$4,'Curva Forward'!$C$4:$AN$4,0))),CP262)</f>
        <v>0</v>
      </c>
      <c r="FO262" s="200">
        <f>AC262*AC$2*IF($FC262="V",1,-1)*IF($Q262="Fixo",(CQ262-INDEX('Curva Forward'!$C$5:$AN$13,MATCH(CONCATENATE(BD_COMERCIAL!$K262," ",BD_COMERCIAL!$L262),'Curva Forward'!$B$5:$B$13,0),MATCH(FO$4,'Curva Forward'!$C$4:$AN$4,0))),CQ262)</f>
        <v>3494.4</v>
      </c>
      <c r="FP262" s="200">
        <f>AD262*AD$2*IF($FC262="V",1,-1)*IF($Q262="Fixo",(CR262-INDEX('Curva Forward'!$C$5:$AN$13,MATCH(CONCATENATE(BD_COMERCIAL!$K262," ",BD_COMERCIAL!$L262),'Curva Forward'!$B$5:$B$13,0),MATCH(FP$4,'Curva Forward'!$C$4:$AN$4,0))),CR262)</f>
        <v>0</v>
      </c>
      <c r="FQ262" s="200">
        <f>AE262*AE$2*IF($FC262="V",1,-1)*IF($Q262="Fixo",(CS262-INDEX('Curva Forward'!$C$5:$AN$13,MATCH(CONCATENATE(BD_COMERCIAL!$K262," ",BD_COMERCIAL!$L262),'Curva Forward'!$B$5:$B$13,0),MATCH(FQ$4,'Curva Forward'!$C$4:$AN$4,0))),CS262)</f>
        <v>0</v>
      </c>
      <c r="FR262" s="200">
        <f>AF262*AF$2*IF($FC262="V",1,-1)*IF($Q262="Fixo",(CT262-INDEX('Curva Forward'!$C$5:$AN$13,MATCH(CONCATENATE(BD_COMERCIAL!$K262," ",BD_COMERCIAL!$L262),'Curva Forward'!$B$5:$B$13,0),MATCH(FR$4,'Curva Forward'!$C$4:$AN$4,0))),CT262)</f>
        <v>0</v>
      </c>
      <c r="FS262" s="200">
        <f>AG262*AG$2*IF($FC262="V",1,-1)*IF($Q262="Fixo",(CU262-INDEX('Curva Forward'!$C$5:$AN$13,MATCH(CONCATENATE(BD_COMERCIAL!$K262," ",BD_COMERCIAL!$L262),'Curva Forward'!$B$5:$B$13,0),MATCH(FS$4,'Curva Forward'!$C$4:$AN$4,0))),CU262)</f>
        <v>0</v>
      </c>
      <c r="FT262" s="200">
        <f>AH262*AH$2*IF($FC262="V",1,-1)*IF($Q262="Fixo",(CV262-INDEX('Curva Forward'!$C$5:$AN$13,MATCH(CONCATENATE(BD_COMERCIAL!$K262," ",BD_COMERCIAL!$L262),'Curva Forward'!$B$5:$B$13,0),MATCH(FT$4,'Curva Forward'!$C$4:$AN$4,0))),CV262)</f>
        <v>0</v>
      </c>
      <c r="FU262" s="200">
        <f>AI262*AI$2*IF($FC262="V",1,-1)*IF($Q262="Fixo",(CW262-INDEX('Curva Forward'!$C$5:$AN$13,MATCH(CONCATENATE(BD_COMERCIAL!$K262," ",BD_COMERCIAL!$L262),'Curva Forward'!$B$5:$B$13,0),MATCH(FU$4,'Curva Forward'!$C$4:$AN$4,0))),CW262)</f>
        <v>0</v>
      </c>
      <c r="FV262" s="200">
        <f>AJ262*AJ$2*IF($FC262="V",1,-1)*IF($Q262="Fixo",(CX262-INDEX('Curva Forward'!$C$5:$AN$13,MATCH(CONCATENATE(BD_COMERCIAL!$K262," ",BD_COMERCIAL!$L262),'Curva Forward'!$B$5:$B$13,0),MATCH(FV$4,'Curva Forward'!$C$4:$AN$4,0))),CX262)</f>
        <v>0</v>
      </c>
      <c r="FW262" s="200">
        <f>AK262*AK$2*IF($FC262="V",1,-1)*IF($Q262="Fixo",(CY262-INDEX('Curva Forward'!$C$5:$AN$13,MATCH(CONCATENATE(BD_COMERCIAL!$K262," ",BD_COMERCIAL!$L262),'Curva Forward'!$B$5:$B$13,0),MATCH(FW$4,'Curva Forward'!$C$4:$AN$4,0))),CY262)</f>
        <v>0</v>
      </c>
      <c r="FX262" s="200">
        <f>AL262*AL$2*IF($FC262="V",1,-1)*IF($Q262="Fixo",(CZ262-INDEX('Curva Forward'!$C$5:$AN$13,MATCH(CONCATENATE(BD_COMERCIAL!$K262," ",BD_COMERCIAL!$L262),'Curva Forward'!$B$5:$B$13,0),MATCH(FX$4,'Curva Forward'!$C$4:$AN$4,0))),CZ262)</f>
        <v>0</v>
      </c>
      <c r="FY262" s="200">
        <f>AM262*AM$2*IF($FC262="V",1,-1)*IF($Q262="Fixo",(DA262-INDEX('Curva Forward'!$C$5:$AN$13,MATCH(CONCATENATE(BD_COMERCIAL!$K262," ",BD_COMERCIAL!$L262),'Curva Forward'!$B$5:$B$13,0),MATCH(FY$4,'Curva Forward'!$C$4:$AN$4,0))),DA262)</f>
        <v>0</v>
      </c>
      <c r="FZ262" s="200">
        <f>AN262*AN$2*IF($FC262="V",1,-1)*IF($Q262="Fixo",(DB262-INDEX('Curva Forward'!$C$5:$AN$13,MATCH(CONCATENATE(BD_COMERCIAL!$K262," ",BD_COMERCIAL!$L262),'Curva Forward'!$B$5:$B$13,0),MATCH(FZ$4,'Curva Forward'!$C$4:$AN$4,0))),DB262)</f>
        <v>0</v>
      </c>
      <c r="GA262" s="200">
        <f>AO262*AO$2*IF($FC262="V",1,-1)*IF($Q262="Fixo",(DC262-INDEX('Curva Forward'!$C$5:$AN$13,MATCH(CONCATENATE(BD_COMERCIAL!$K262," ",BD_COMERCIAL!$L262),'Curva Forward'!$B$5:$B$13,0),MATCH(GA$4,'Curva Forward'!$C$4:$AN$4,0))),DC262)</f>
        <v>0</v>
      </c>
      <c r="GB262" s="200">
        <f>AP262*AP$2*IF($FC262="V",1,-1)*IF($Q262="Fixo",(DD262-INDEX('Curva Forward'!$C$5:$AN$13,MATCH(CONCATENATE(BD_COMERCIAL!$K262," ",BD_COMERCIAL!$L262),'Curva Forward'!$B$5:$B$13,0),MATCH(GB$4,'Curva Forward'!$C$4:$AN$4,0))),DD262)</f>
        <v>0</v>
      </c>
      <c r="GC262" s="200">
        <f>AQ262*AQ$2*IF($FC262="V",1,-1)*IF($Q262="Fixo",(DE262-INDEX('Curva Forward'!$C$5:$AN$13,MATCH(CONCATENATE(BD_COMERCIAL!$K262," ",BD_COMERCIAL!$L262),'Curva Forward'!$B$5:$B$13,0),MATCH(GC$4,'Curva Forward'!$C$4:$AN$4,0))),DE262)</f>
        <v>0</v>
      </c>
      <c r="GD262" s="200">
        <f>AR262*AR$2*IF($FC262="V",1,-1)*IF($Q262="Fixo",(DF262-INDEX('Curva Forward'!$C$5:$AN$13,MATCH(CONCATENATE(BD_COMERCIAL!$K262," ",BD_COMERCIAL!$L262),'Curva Forward'!$B$5:$B$13,0),MATCH(GD$4,'Curva Forward'!$C$4:$AN$4,0))),DF262)</f>
        <v>0</v>
      </c>
      <c r="GE262" s="200">
        <f>AS262*AS$2*IF($FC262="V",1,-1)*IF($Q262="Fixo",(DG262-INDEX('Curva Forward'!$C$5:$AN$13,MATCH(CONCATENATE(BD_COMERCIAL!$K262," ",BD_COMERCIAL!$L262),'Curva Forward'!$B$5:$B$13,0),MATCH(GE$4,'Curva Forward'!$C$4:$AN$4,0))),DG262)</f>
        <v>0</v>
      </c>
      <c r="GF262" s="200">
        <f>AT262*AT$2*IF($FC262="V",1,-1)*IF($Q262="Fixo",(DH262-INDEX('Curva Forward'!$C$5:$AN$13,MATCH(CONCATENATE(BD_COMERCIAL!$K262," ",BD_COMERCIAL!$L262),'Curva Forward'!$B$5:$B$13,0),MATCH(GF$4,'Curva Forward'!$C$4:$AN$4,0))),DH262)</f>
        <v>0</v>
      </c>
      <c r="GG262" s="200">
        <f>AU262*AU$2*IF($FC262="V",1,-1)*IF($Q262="Fixo",(DI262-INDEX('Curva Forward'!$C$5:$AN$13,MATCH(CONCATENATE(BD_COMERCIAL!$K262," ",BD_COMERCIAL!$L262),'Curva Forward'!$B$5:$B$13,0),MATCH(GG$4,'Curva Forward'!$C$4:$AN$4,0))),DI262)</f>
        <v>0</v>
      </c>
      <c r="GH262" s="200">
        <f>AV262*AV$2*IF($FC262="V",1,-1)*IF($Q262="Fixo",(DJ262-INDEX('Curva Forward'!$C$5:$AN$13,MATCH(CONCATENATE(BD_COMERCIAL!$K262," ",BD_COMERCIAL!$L262),'Curva Forward'!$B$5:$B$13,0),MATCH(GH$4,'Curva Forward'!$C$4:$AN$4,0))),DJ262)</f>
        <v>0</v>
      </c>
      <c r="GI262" s="200">
        <f>AW262*AW$2*IF($FC262="V",1,-1)*IF($Q262="Fixo",(DK262-INDEX('Curva Forward'!$C$5:$AN$13,MATCH(CONCATENATE(BD_COMERCIAL!$K262," ",BD_COMERCIAL!$L262),'Curva Forward'!$B$5:$B$13,0),MATCH(GI$4,'Curva Forward'!$C$4:$AN$4,0))),DK262)</f>
        <v>0</v>
      </c>
      <c r="GJ262" s="200">
        <f>AX262*AX$2*IF($FC262="V",1,-1)*IF($Q262="Fixo",(DL262-INDEX('Curva Forward'!$C$5:$AN$13,MATCH(CONCATENATE(BD_COMERCIAL!$K262," ",BD_COMERCIAL!$L262),'Curva Forward'!$B$5:$B$13,0),MATCH(GJ$4,'Curva Forward'!$C$4:$AN$4,0))),DL262)</f>
        <v>0</v>
      </c>
      <c r="GK262" s="200">
        <f>AY262*AY$2*IF($FC262="V",1,-1)*IF($Q262="Fixo",(DM262-INDEX('Curva Forward'!$C$5:$AN$13,MATCH(CONCATENATE(BD_COMERCIAL!$K262," ",BD_COMERCIAL!$L262),'Curva Forward'!$B$5:$B$13,0),MATCH(GK$4,'Curva Forward'!$C$4:$AN$4,0))),DM262)</f>
        <v>0</v>
      </c>
      <c r="GL262" s="200">
        <f>IF(EZ262="",0,CL262*CL$2*IF($FC262="V",1,-1)*IF($Q262="Fixo",(EZ262-INDEX('Curva Forward'!$C$5:$AN$13,MATCH(CONCATENATE(BD_COMERCIAL!$K262," ",BD_COMERCIAL!$L262),'Curva Forward'!$B$5:$B$13,0),MATCH(GL$4,'Curva Forward'!$C$4:$AN$4,0))),EZ262))</f>
        <v>0</v>
      </c>
      <c r="GM262" s="200">
        <f>IF(FA262="",0,CM262*CM$2*IF($FC262="V",1,-1)*IF($Q262="Fixo",(FA262-INDEX('Curva Forward'!$C$5:$AN$13,MATCH(CONCATENATE(BD_COMERCIAL!$K262," ",BD_COMERCIAL!$L262),'Curva Forward'!$B$5:$B$13,0),MATCH(GM$4,'Curva Forward'!$C$4:$AN$4,0))),FA262))</f>
        <v>0</v>
      </c>
      <c r="GN262" s="200">
        <f>IF(FB262="",0,CN262*CN$2*IF($FC262="V",1,-1)*IF($Q262="Fixo",(FB262-INDEX('Curva Forward'!$C$5:$AN$13,MATCH(CONCATENATE(BD_COMERCIAL!$K262," ",BD_COMERCIAL!$L262),'Curva Forward'!$B$5:$B$13,0),MATCH(GN$4,'Curva Forward'!$C$4:$AN$4,0))),FB262))</f>
        <v>0</v>
      </c>
      <c r="GO262" s="201">
        <f t="shared" ref="GO262:GO325" ca="1" si="95">IF(FM262&gt;0,FM262,0)</f>
        <v>0</v>
      </c>
      <c r="GP262" s="201">
        <f t="shared" ref="GP262:GP325" ca="1" si="96">IF(FM262&lt;0,FM262,0)</f>
        <v>0</v>
      </c>
    </row>
    <row r="263" spans="1:198" s="117" customFormat="1" x14ac:dyDescent="0.25">
      <c r="A263" s="6"/>
      <c r="B263" s="7" t="s">
        <v>614</v>
      </c>
      <c r="C263" s="8">
        <v>44623</v>
      </c>
      <c r="D263" s="9" t="s">
        <v>124</v>
      </c>
      <c r="E263" s="9" t="s">
        <v>125</v>
      </c>
      <c r="F263" s="113">
        <v>3780401000108</v>
      </c>
      <c r="G263" s="10" t="s">
        <v>132</v>
      </c>
      <c r="H263" s="113">
        <v>4973790000142</v>
      </c>
      <c r="I263" s="9" t="s">
        <v>584</v>
      </c>
      <c r="J263" s="166"/>
      <c r="K263" s="10" t="s">
        <v>29</v>
      </c>
      <c r="L263" s="84" t="s">
        <v>22</v>
      </c>
      <c r="M263" s="11">
        <v>44593</v>
      </c>
      <c r="N263" s="12">
        <v>44620</v>
      </c>
      <c r="O263" s="10">
        <v>1</v>
      </c>
      <c r="P263" s="84">
        <v>202</v>
      </c>
      <c r="Q263" s="84" t="s">
        <v>586</v>
      </c>
      <c r="R263" s="10" t="s">
        <v>129</v>
      </c>
      <c r="S263" s="14" t="s">
        <v>135</v>
      </c>
      <c r="T263" s="11"/>
      <c r="U263" s="12"/>
      <c r="V263" s="257" t="str">
        <f ca="1">IF(U263="","",
IF(U263="NA","",
IFERROR(VLOOKUP(EOMONTH(M263,-2)+1,IPCA!$A:$B,2,0),
VLOOKUP(EOMONTH(TODAY(),-2)+1,IPCA!$A:$B,2,0))/
VLOOKUP(EOMONTH(U263,-2)+1,IPCA!$A:$B,2,0)*
P263))</f>
        <v/>
      </c>
      <c r="W263" s="84"/>
      <c r="X263" s="13" t="s">
        <v>6</v>
      </c>
      <c r="Y263" s="166"/>
      <c r="Z263" s="107"/>
      <c r="AA263" s="108"/>
      <c r="AB263" s="15"/>
      <c r="AC263">
        <v>1</v>
      </c>
      <c r="AD263"/>
      <c r="AE263"/>
      <c r="AF263"/>
      <c r="AG263"/>
      <c r="AH263"/>
      <c r="AI263"/>
      <c r="AJ263"/>
      <c r="AK263"/>
      <c r="AL263"/>
      <c r="AM263" s="6"/>
      <c r="AN263" s="15"/>
      <c r="AO263"/>
      <c r="AP263"/>
      <c r="AQ263"/>
      <c r="AR263"/>
      <c r="AS263"/>
      <c r="AT263"/>
      <c r="AU263"/>
      <c r="AV263"/>
      <c r="AW263"/>
      <c r="AX263"/>
      <c r="AY263" s="6"/>
      <c r="AZ263" s="15"/>
      <c r="BA263"/>
      <c r="BB263"/>
      <c r="BC263"/>
      <c r="BD263"/>
      <c r="BE263"/>
      <c r="BF263"/>
      <c r="BG263"/>
      <c r="BH263"/>
      <c r="BI263"/>
      <c r="BJ263"/>
      <c r="BK263" s="6"/>
      <c r="BL263" s="15"/>
      <c r="BM263"/>
      <c r="BN263"/>
      <c r="BO263"/>
      <c r="BP263"/>
      <c r="BQ263"/>
      <c r="BR263"/>
      <c r="BS263"/>
      <c r="BT263"/>
      <c r="BU263"/>
      <c r="BV263"/>
      <c r="BW263" s="6"/>
      <c r="BX263" s="15"/>
      <c r="BY263"/>
      <c r="BZ263"/>
      <c r="CA263"/>
      <c r="CB263"/>
      <c r="CC263"/>
      <c r="CD263"/>
      <c r="CE263"/>
      <c r="CF263"/>
      <c r="CG263"/>
      <c r="CH263"/>
      <c r="CI263" s="6"/>
      <c r="CJ263" s="16">
        <f t="shared" si="80"/>
        <v>7.6712328767123292E-2</v>
      </c>
      <c r="CK263" s="16" t="str">
        <f t="shared" si="81"/>
        <v/>
      </c>
      <c r="CL263" s="16" t="str">
        <f t="shared" si="82"/>
        <v/>
      </c>
      <c r="CM263" s="16" t="str">
        <f t="shared" si="83"/>
        <v/>
      </c>
      <c r="CN263" s="16" t="str">
        <f t="shared" si="84"/>
        <v/>
      </c>
      <c r="CO263" s="18"/>
      <c r="CP263" s="15"/>
      <c r="CQ263">
        <v>202</v>
      </c>
      <c r="CR263"/>
      <c r="CS263"/>
      <c r="CT263"/>
      <c r="CU263"/>
      <c r="CV263"/>
      <c r="CW263"/>
      <c r="CX263"/>
      <c r="CY263"/>
      <c r="CZ263"/>
      <c r="DA263" s="6"/>
      <c r="DB263" s="15"/>
      <c r="DC263"/>
      <c r="DD263"/>
      <c r="DE263"/>
      <c r="DF263"/>
      <c r="DG263"/>
      <c r="DH263"/>
      <c r="DI263"/>
      <c r="DJ263"/>
      <c r="DK263"/>
      <c r="DL263"/>
      <c r="DM263" s="6"/>
      <c r="DN263" s="15"/>
      <c r="DO263"/>
      <c r="DP263"/>
      <c r="DQ263"/>
      <c r="DR263"/>
      <c r="DS263"/>
      <c r="DT263"/>
      <c r="DU263"/>
      <c r="DV263"/>
      <c r="DW263"/>
      <c r="DX263"/>
      <c r="DY263" s="6"/>
      <c r="DZ263" s="15"/>
      <c r="EA263"/>
      <c r="EB263"/>
      <c r="EC263"/>
      <c r="ED263"/>
      <c r="EE263"/>
      <c r="EF263"/>
      <c r="EG263"/>
      <c r="EH263"/>
      <c r="EI263"/>
      <c r="EJ263"/>
      <c r="EK263" s="6"/>
      <c r="EL263" s="15"/>
      <c r="EM263"/>
      <c r="EN263"/>
      <c r="EO263"/>
      <c r="EP263"/>
      <c r="EQ263"/>
      <c r="ER263"/>
      <c r="ES263"/>
      <c r="ET263"/>
      <c r="EU263"/>
      <c r="EV263"/>
      <c r="EW263" s="6"/>
      <c r="EX263" s="16">
        <f t="shared" si="85"/>
        <v>15.495890410958904</v>
      </c>
      <c r="EY263" s="16" t="str">
        <f t="shared" si="86"/>
        <v/>
      </c>
      <c r="EZ263" s="16" t="str">
        <f t="shared" si="87"/>
        <v/>
      </c>
      <c r="FA263" s="16" t="str">
        <f t="shared" si="88"/>
        <v/>
      </c>
      <c r="FB263" s="160" t="str">
        <f t="shared" si="89"/>
        <v/>
      </c>
      <c r="FC263" t="s">
        <v>204</v>
      </c>
      <c r="FD263" s="20" t="s">
        <v>584</v>
      </c>
      <c r="FF263" s="84" t="s">
        <v>206</v>
      </c>
      <c r="FH263" s="284">
        <f t="shared" ca="1" si="90"/>
        <v>0</v>
      </c>
      <c r="FI263" s="208">
        <f t="shared" si="91"/>
        <v>0.9</v>
      </c>
      <c r="FJ263"/>
      <c r="FK263" t="str">
        <f t="shared" si="92"/>
        <v>CPFL Comercialização Brasil S.A.</v>
      </c>
      <c r="FL263" s="201">
        <f t="shared" ca="1" si="93"/>
        <v>135744</v>
      </c>
      <c r="FM263" s="201">
        <f t="shared" ca="1" si="94"/>
        <v>0</v>
      </c>
      <c r="FN263" s="200">
        <f>AB263*AB$2*IF($FC263="V",1,-1)*IF($Q263="Fixo",(CP263-INDEX('Curva Forward'!$C$5:$AN$13,MATCH(CONCATENATE(BD_COMERCIAL!$K263," ",BD_COMERCIAL!$L263),'Curva Forward'!$B$5:$B$13,0),MATCH(FN$4,'Curva Forward'!$C$4:$AN$4,0))),CP263)</f>
        <v>0</v>
      </c>
      <c r="FO263" s="200">
        <f>AC263*AC$2*IF($FC263="V",1,-1)*IF($Q263="Fixo",(CQ263-INDEX('Curva Forward'!$C$5:$AN$13,MATCH(CONCATENATE(BD_COMERCIAL!$K263," ",BD_COMERCIAL!$L263),'Curva Forward'!$B$5:$B$13,0),MATCH(FO$4,'Curva Forward'!$C$4:$AN$4,0))),CQ263)</f>
        <v>135744</v>
      </c>
      <c r="FP263" s="200">
        <f>AD263*AD$2*IF($FC263="V",1,-1)*IF($Q263="Fixo",(CR263-INDEX('Curva Forward'!$C$5:$AN$13,MATCH(CONCATENATE(BD_COMERCIAL!$K263," ",BD_COMERCIAL!$L263),'Curva Forward'!$B$5:$B$13,0),MATCH(FP$4,'Curva Forward'!$C$4:$AN$4,0))),CR263)</f>
        <v>0</v>
      </c>
      <c r="FQ263" s="200">
        <f>AE263*AE$2*IF($FC263="V",1,-1)*IF($Q263="Fixo",(CS263-INDEX('Curva Forward'!$C$5:$AN$13,MATCH(CONCATENATE(BD_COMERCIAL!$K263," ",BD_COMERCIAL!$L263),'Curva Forward'!$B$5:$B$13,0),MATCH(FQ$4,'Curva Forward'!$C$4:$AN$4,0))),CS263)</f>
        <v>0</v>
      </c>
      <c r="FR263" s="200">
        <f>AF263*AF$2*IF($FC263="V",1,-1)*IF($Q263="Fixo",(CT263-INDEX('Curva Forward'!$C$5:$AN$13,MATCH(CONCATENATE(BD_COMERCIAL!$K263," ",BD_COMERCIAL!$L263),'Curva Forward'!$B$5:$B$13,0),MATCH(FR$4,'Curva Forward'!$C$4:$AN$4,0))),CT263)</f>
        <v>0</v>
      </c>
      <c r="FS263" s="200">
        <f>AG263*AG$2*IF($FC263="V",1,-1)*IF($Q263="Fixo",(CU263-INDEX('Curva Forward'!$C$5:$AN$13,MATCH(CONCATENATE(BD_COMERCIAL!$K263," ",BD_COMERCIAL!$L263),'Curva Forward'!$B$5:$B$13,0),MATCH(FS$4,'Curva Forward'!$C$4:$AN$4,0))),CU263)</f>
        <v>0</v>
      </c>
      <c r="FT263" s="200">
        <f>AH263*AH$2*IF($FC263="V",1,-1)*IF($Q263="Fixo",(CV263-INDEX('Curva Forward'!$C$5:$AN$13,MATCH(CONCATENATE(BD_COMERCIAL!$K263," ",BD_COMERCIAL!$L263),'Curva Forward'!$B$5:$B$13,0),MATCH(FT$4,'Curva Forward'!$C$4:$AN$4,0))),CV263)</f>
        <v>0</v>
      </c>
      <c r="FU263" s="200">
        <f>AI263*AI$2*IF($FC263="V",1,-1)*IF($Q263="Fixo",(CW263-INDEX('Curva Forward'!$C$5:$AN$13,MATCH(CONCATENATE(BD_COMERCIAL!$K263," ",BD_COMERCIAL!$L263),'Curva Forward'!$B$5:$B$13,0),MATCH(FU$4,'Curva Forward'!$C$4:$AN$4,0))),CW263)</f>
        <v>0</v>
      </c>
      <c r="FV263" s="200">
        <f>AJ263*AJ$2*IF($FC263="V",1,-1)*IF($Q263="Fixo",(CX263-INDEX('Curva Forward'!$C$5:$AN$13,MATCH(CONCATENATE(BD_COMERCIAL!$K263," ",BD_COMERCIAL!$L263),'Curva Forward'!$B$5:$B$13,0),MATCH(FV$4,'Curva Forward'!$C$4:$AN$4,0))),CX263)</f>
        <v>0</v>
      </c>
      <c r="FW263" s="200">
        <f>AK263*AK$2*IF($FC263="V",1,-1)*IF($Q263="Fixo",(CY263-INDEX('Curva Forward'!$C$5:$AN$13,MATCH(CONCATENATE(BD_COMERCIAL!$K263," ",BD_COMERCIAL!$L263),'Curva Forward'!$B$5:$B$13,0),MATCH(FW$4,'Curva Forward'!$C$4:$AN$4,0))),CY263)</f>
        <v>0</v>
      </c>
      <c r="FX263" s="200">
        <f>AL263*AL$2*IF($FC263="V",1,-1)*IF($Q263="Fixo",(CZ263-INDEX('Curva Forward'!$C$5:$AN$13,MATCH(CONCATENATE(BD_COMERCIAL!$K263," ",BD_COMERCIAL!$L263),'Curva Forward'!$B$5:$B$13,0),MATCH(FX$4,'Curva Forward'!$C$4:$AN$4,0))),CZ263)</f>
        <v>0</v>
      </c>
      <c r="FY263" s="200">
        <f>AM263*AM$2*IF($FC263="V",1,-1)*IF($Q263="Fixo",(DA263-INDEX('Curva Forward'!$C$5:$AN$13,MATCH(CONCATENATE(BD_COMERCIAL!$K263," ",BD_COMERCIAL!$L263),'Curva Forward'!$B$5:$B$13,0),MATCH(FY$4,'Curva Forward'!$C$4:$AN$4,0))),DA263)</f>
        <v>0</v>
      </c>
      <c r="FZ263" s="200">
        <f>AN263*AN$2*IF($FC263="V",1,-1)*IF($Q263="Fixo",(DB263-INDEX('Curva Forward'!$C$5:$AN$13,MATCH(CONCATENATE(BD_COMERCIAL!$K263," ",BD_COMERCIAL!$L263),'Curva Forward'!$B$5:$B$13,0),MATCH(FZ$4,'Curva Forward'!$C$4:$AN$4,0))),DB263)</f>
        <v>0</v>
      </c>
      <c r="GA263" s="200">
        <f>AO263*AO$2*IF($FC263="V",1,-1)*IF($Q263="Fixo",(DC263-INDEX('Curva Forward'!$C$5:$AN$13,MATCH(CONCATENATE(BD_COMERCIAL!$K263," ",BD_COMERCIAL!$L263),'Curva Forward'!$B$5:$B$13,0),MATCH(GA$4,'Curva Forward'!$C$4:$AN$4,0))),DC263)</f>
        <v>0</v>
      </c>
      <c r="GB263" s="200">
        <f>AP263*AP$2*IF($FC263="V",1,-1)*IF($Q263="Fixo",(DD263-INDEX('Curva Forward'!$C$5:$AN$13,MATCH(CONCATENATE(BD_COMERCIAL!$K263," ",BD_COMERCIAL!$L263),'Curva Forward'!$B$5:$B$13,0),MATCH(GB$4,'Curva Forward'!$C$4:$AN$4,0))),DD263)</f>
        <v>0</v>
      </c>
      <c r="GC263" s="200">
        <f>AQ263*AQ$2*IF($FC263="V",1,-1)*IF($Q263="Fixo",(DE263-INDEX('Curva Forward'!$C$5:$AN$13,MATCH(CONCATENATE(BD_COMERCIAL!$K263," ",BD_COMERCIAL!$L263),'Curva Forward'!$B$5:$B$13,0),MATCH(GC$4,'Curva Forward'!$C$4:$AN$4,0))),DE263)</f>
        <v>0</v>
      </c>
      <c r="GD263" s="200">
        <f>AR263*AR$2*IF($FC263="V",1,-1)*IF($Q263="Fixo",(DF263-INDEX('Curva Forward'!$C$5:$AN$13,MATCH(CONCATENATE(BD_COMERCIAL!$K263," ",BD_COMERCIAL!$L263),'Curva Forward'!$B$5:$B$13,0),MATCH(GD$4,'Curva Forward'!$C$4:$AN$4,0))),DF263)</f>
        <v>0</v>
      </c>
      <c r="GE263" s="200">
        <f>AS263*AS$2*IF($FC263="V",1,-1)*IF($Q263="Fixo",(DG263-INDEX('Curva Forward'!$C$5:$AN$13,MATCH(CONCATENATE(BD_COMERCIAL!$K263," ",BD_COMERCIAL!$L263),'Curva Forward'!$B$5:$B$13,0),MATCH(GE$4,'Curva Forward'!$C$4:$AN$4,0))),DG263)</f>
        <v>0</v>
      </c>
      <c r="GF263" s="200">
        <f>AT263*AT$2*IF($FC263="V",1,-1)*IF($Q263="Fixo",(DH263-INDEX('Curva Forward'!$C$5:$AN$13,MATCH(CONCATENATE(BD_COMERCIAL!$K263," ",BD_COMERCIAL!$L263),'Curva Forward'!$B$5:$B$13,0),MATCH(GF$4,'Curva Forward'!$C$4:$AN$4,0))),DH263)</f>
        <v>0</v>
      </c>
      <c r="GG263" s="200">
        <f>AU263*AU$2*IF($FC263="V",1,-1)*IF($Q263="Fixo",(DI263-INDEX('Curva Forward'!$C$5:$AN$13,MATCH(CONCATENATE(BD_COMERCIAL!$K263," ",BD_COMERCIAL!$L263),'Curva Forward'!$B$5:$B$13,0),MATCH(GG$4,'Curva Forward'!$C$4:$AN$4,0))),DI263)</f>
        <v>0</v>
      </c>
      <c r="GH263" s="200">
        <f>AV263*AV$2*IF($FC263="V",1,-1)*IF($Q263="Fixo",(DJ263-INDEX('Curva Forward'!$C$5:$AN$13,MATCH(CONCATENATE(BD_COMERCIAL!$K263," ",BD_COMERCIAL!$L263),'Curva Forward'!$B$5:$B$13,0),MATCH(GH$4,'Curva Forward'!$C$4:$AN$4,0))),DJ263)</f>
        <v>0</v>
      </c>
      <c r="GI263" s="200">
        <f>AW263*AW$2*IF($FC263="V",1,-1)*IF($Q263="Fixo",(DK263-INDEX('Curva Forward'!$C$5:$AN$13,MATCH(CONCATENATE(BD_COMERCIAL!$K263," ",BD_COMERCIAL!$L263),'Curva Forward'!$B$5:$B$13,0),MATCH(GI$4,'Curva Forward'!$C$4:$AN$4,0))),DK263)</f>
        <v>0</v>
      </c>
      <c r="GJ263" s="200">
        <f>AX263*AX$2*IF($FC263="V",1,-1)*IF($Q263="Fixo",(DL263-INDEX('Curva Forward'!$C$5:$AN$13,MATCH(CONCATENATE(BD_COMERCIAL!$K263," ",BD_COMERCIAL!$L263),'Curva Forward'!$B$5:$B$13,0),MATCH(GJ$4,'Curva Forward'!$C$4:$AN$4,0))),DL263)</f>
        <v>0</v>
      </c>
      <c r="GK263" s="200">
        <f>AY263*AY$2*IF($FC263="V",1,-1)*IF($Q263="Fixo",(DM263-INDEX('Curva Forward'!$C$5:$AN$13,MATCH(CONCATENATE(BD_COMERCIAL!$K263," ",BD_COMERCIAL!$L263),'Curva Forward'!$B$5:$B$13,0),MATCH(GK$4,'Curva Forward'!$C$4:$AN$4,0))),DM263)</f>
        <v>0</v>
      </c>
      <c r="GL263" s="200">
        <f>IF(EZ263="",0,CL263*CL$2*IF($FC263="V",1,-1)*IF($Q263="Fixo",(EZ263-INDEX('Curva Forward'!$C$5:$AN$13,MATCH(CONCATENATE(BD_COMERCIAL!$K263," ",BD_COMERCIAL!$L263),'Curva Forward'!$B$5:$B$13,0),MATCH(GL$4,'Curva Forward'!$C$4:$AN$4,0))),EZ263))</f>
        <v>0</v>
      </c>
      <c r="GM263" s="200">
        <f>IF(FA263="",0,CM263*CM$2*IF($FC263="V",1,-1)*IF($Q263="Fixo",(FA263-INDEX('Curva Forward'!$C$5:$AN$13,MATCH(CONCATENATE(BD_COMERCIAL!$K263," ",BD_COMERCIAL!$L263),'Curva Forward'!$B$5:$B$13,0),MATCH(GM$4,'Curva Forward'!$C$4:$AN$4,0))),FA263))</f>
        <v>0</v>
      </c>
      <c r="GN263" s="200">
        <f>IF(FB263="",0,CN263*CN$2*IF($FC263="V",1,-1)*IF($Q263="Fixo",(FB263-INDEX('Curva Forward'!$C$5:$AN$13,MATCH(CONCATENATE(BD_COMERCIAL!$K263," ",BD_COMERCIAL!$L263),'Curva Forward'!$B$5:$B$13,0),MATCH(GN$4,'Curva Forward'!$C$4:$AN$4,0))),FB263))</f>
        <v>0</v>
      </c>
      <c r="GO263" s="201">
        <f t="shared" ca="1" si="95"/>
        <v>0</v>
      </c>
      <c r="GP263" s="201">
        <f t="shared" ca="1" si="96"/>
        <v>0</v>
      </c>
    </row>
    <row r="264" spans="1:198" s="117" customFormat="1" x14ac:dyDescent="0.25">
      <c r="A264" s="6"/>
      <c r="B264" s="7" t="s">
        <v>615</v>
      </c>
      <c r="C264" s="8">
        <v>44623</v>
      </c>
      <c r="D264" s="9" t="s">
        <v>124</v>
      </c>
      <c r="E264" s="9" t="s">
        <v>125</v>
      </c>
      <c r="F264" s="113">
        <v>3780401000108</v>
      </c>
      <c r="G264" s="10" t="s">
        <v>219</v>
      </c>
      <c r="H264" s="113">
        <v>17386017000121</v>
      </c>
      <c r="I264" s="9" t="s">
        <v>126</v>
      </c>
      <c r="J264" s="166" t="s">
        <v>607</v>
      </c>
      <c r="K264" s="10" t="s">
        <v>127</v>
      </c>
      <c r="L264" s="84" t="s">
        <v>22</v>
      </c>
      <c r="M264" s="11">
        <v>44682</v>
      </c>
      <c r="N264" s="12">
        <v>44712</v>
      </c>
      <c r="O264" s="10">
        <v>8.6999999999999993</v>
      </c>
      <c r="P264" s="84">
        <v>87.5</v>
      </c>
      <c r="Q264" s="84" t="s">
        <v>128</v>
      </c>
      <c r="R264" s="10" t="s">
        <v>129</v>
      </c>
      <c r="S264" s="14" t="s">
        <v>135</v>
      </c>
      <c r="T264" s="11"/>
      <c r="U264" s="12"/>
      <c r="V264" s="257" t="str">
        <f ca="1">IF(U264="","",
IF(U264="NA","",
IFERROR(VLOOKUP(EOMONTH(M264,-2)+1,IPCA!$A:$B,2,0),
VLOOKUP(EOMONTH(TODAY(),-2)+1,IPCA!$A:$B,2,0))/
VLOOKUP(EOMONTH(U264,-2)+1,IPCA!$A:$B,2,0)*
P264))</f>
        <v/>
      </c>
      <c r="W264" s="84"/>
      <c r="X264" s="13" t="s">
        <v>133</v>
      </c>
      <c r="Y264" s="166"/>
      <c r="Z264" s="107"/>
      <c r="AA264" s="108"/>
      <c r="AB264" s="15"/>
      <c r="AC264"/>
      <c r="AD264"/>
      <c r="AE264"/>
      <c r="AF264">
        <v>8.6999999999999993</v>
      </c>
      <c r="AG264"/>
      <c r="AH264"/>
      <c r="AI264"/>
      <c r="AJ264"/>
      <c r="AK264"/>
      <c r="AL264"/>
      <c r="AM264" s="6"/>
      <c r="AN264" s="15"/>
      <c r="AO264"/>
      <c r="AP264"/>
      <c r="AQ264"/>
      <c r="AR264"/>
      <c r="AS264"/>
      <c r="AT264"/>
      <c r="AU264"/>
      <c r="AV264"/>
      <c r="AW264"/>
      <c r="AX264"/>
      <c r="AY264" s="6"/>
      <c r="AZ264" s="15"/>
      <c r="BA264"/>
      <c r="BB264"/>
      <c r="BC264"/>
      <c r="BD264"/>
      <c r="BE264"/>
      <c r="BF264"/>
      <c r="BG264"/>
      <c r="BH264"/>
      <c r="BI264"/>
      <c r="BJ264"/>
      <c r="BK264" s="6"/>
      <c r="BL264" s="15"/>
      <c r="BM264"/>
      <c r="BN264"/>
      <c r="BO264"/>
      <c r="BP264"/>
      <c r="BQ264"/>
      <c r="BR264"/>
      <c r="BS264"/>
      <c r="BT264"/>
      <c r="BU264"/>
      <c r="BV264"/>
      <c r="BW264" s="6"/>
      <c r="BX264" s="15"/>
      <c r="BY264"/>
      <c r="BZ264"/>
      <c r="CA264"/>
      <c r="CB264"/>
      <c r="CC264"/>
      <c r="CD264"/>
      <c r="CE264"/>
      <c r="CF264"/>
      <c r="CG264"/>
      <c r="CH264"/>
      <c r="CI264" s="6"/>
      <c r="CJ264" s="16">
        <f t="shared" si="80"/>
        <v>0.73890410958904096</v>
      </c>
      <c r="CK264" s="16" t="str">
        <f t="shared" si="81"/>
        <v/>
      </c>
      <c r="CL264" s="16" t="str">
        <f t="shared" si="82"/>
        <v/>
      </c>
      <c r="CM264" s="16" t="str">
        <f t="shared" si="83"/>
        <v/>
      </c>
      <c r="CN264" s="16" t="str">
        <f t="shared" si="84"/>
        <v/>
      </c>
      <c r="CO264" s="18"/>
      <c r="CP264" s="15"/>
      <c r="CQ264"/>
      <c r="CR264"/>
      <c r="CS264"/>
      <c r="CT264">
        <v>87.5</v>
      </c>
      <c r="CU264"/>
      <c r="CV264"/>
      <c r="CW264"/>
      <c r="CX264"/>
      <c r="CY264"/>
      <c r="CZ264"/>
      <c r="DA264" s="6"/>
      <c r="DB264" s="15"/>
      <c r="DC264"/>
      <c r="DD264"/>
      <c r="DE264"/>
      <c r="DF264"/>
      <c r="DG264"/>
      <c r="DH264"/>
      <c r="DI264"/>
      <c r="DJ264"/>
      <c r="DK264"/>
      <c r="DL264"/>
      <c r="DM264" s="6"/>
      <c r="DN264" s="15"/>
      <c r="DO264"/>
      <c r="DP264"/>
      <c r="DQ264"/>
      <c r="DR264"/>
      <c r="DS264"/>
      <c r="DT264"/>
      <c r="DU264"/>
      <c r="DV264"/>
      <c r="DW264"/>
      <c r="DX264"/>
      <c r="DY264" s="6"/>
      <c r="DZ264" s="15"/>
      <c r="EA264"/>
      <c r="EB264"/>
      <c r="EC264"/>
      <c r="ED264"/>
      <c r="EE264"/>
      <c r="EF264"/>
      <c r="EG264"/>
      <c r="EH264"/>
      <c r="EI264"/>
      <c r="EJ264"/>
      <c r="EK264" s="6"/>
      <c r="EL264" s="15"/>
      <c r="EM264"/>
      <c r="EN264"/>
      <c r="EO264"/>
      <c r="EP264"/>
      <c r="EQ264"/>
      <c r="ER264"/>
      <c r="ES264"/>
      <c r="ET264"/>
      <c r="EU264"/>
      <c r="EV264"/>
      <c r="EW264" s="6"/>
      <c r="EX264" s="16">
        <f t="shared" si="85"/>
        <v>7.4315068493150687</v>
      </c>
      <c r="EY264" s="16" t="str">
        <f t="shared" si="86"/>
        <v/>
      </c>
      <c r="EZ264" s="16" t="str">
        <f t="shared" si="87"/>
        <v/>
      </c>
      <c r="FA264" s="16" t="str">
        <f t="shared" si="88"/>
        <v/>
      </c>
      <c r="FB264" s="160" t="str">
        <f t="shared" si="89"/>
        <v/>
      </c>
      <c r="FC264" t="s">
        <v>204</v>
      </c>
      <c r="FD264" s="20" t="s">
        <v>126</v>
      </c>
      <c r="FF264" s="84" t="s">
        <v>206</v>
      </c>
      <c r="FH264" s="284">
        <f t="shared" ca="1" si="90"/>
        <v>0</v>
      </c>
      <c r="FI264" s="208">
        <f t="shared" si="91"/>
        <v>1</v>
      </c>
      <c r="FJ264"/>
      <c r="FK264" t="str">
        <f t="shared" si="92"/>
        <v>Zeta Comercializadora de Energia S.A</v>
      </c>
      <c r="FL264" s="201">
        <f t="shared" ca="1" si="93"/>
        <v>203893.19999999998</v>
      </c>
      <c r="FM264" s="201">
        <f t="shared" ca="1" si="94"/>
        <v>0</v>
      </c>
      <c r="FN264" s="200">
        <f>AB264*AB$2*IF($FC264="V",1,-1)*IF($Q264="Fixo",(CP264-INDEX('Curva Forward'!$C$5:$AN$13,MATCH(CONCATENATE(BD_COMERCIAL!$K264," ",BD_COMERCIAL!$L264),'Curva Forward'!$B$5:$B$13,0),MATCH(FN$4,'Curva Forward'!$C$4:$AN$4,0))),CP264)</f>
        <v>0</v>
      </c>
      <c r="FO264" s="200">
        <f>AC264*AC$2*IF($FC264="V",1,-1)*IF($Q264="Fixo",(CQ264-INDEX('Curva Forward'!$C$5:$AN$13,MATCH(CONCATENATE(BD_COMERCIAL!$K264," ",BD_COMERCIAL!$L264),'Curva Forward'!$B$5:$B$13,0),MATCH(FO$4,'Curva Forward'!$C$4:$AN$4,0))),CQ264)</f>
        <v>0</v>
      </c>
      <c r="FP264" s="200">
        <f>AD264*AD$2*IF($FC264="V",1,-1)*IF($Q264="Fixo",(CR264-INDEX('Curva Forward'!$C$5:$AN$13,MATCH(CONCATENATE(BD_COMERCIAL!$K264," ",BD_COMERCIAL!$L264),'Curva Forward'!$B$5:$B$13,0),MATCH(FP$4,'Curva Forward'!$C$4:$AN$4,0))),CR264)</f>
        <v>0</v>
      </c>
      <c r="FQ264" s="200">
        <f>AE264*AE$2*IF($FC264="V",1,-1)*IF($Q264="Fixo",(CS264-INDEX('Curva Forward'!$C$5:$AN$13,MATCH(CONCATENATE(BD_COMERCIAL!$K264," ",BD_COMERCIAL!$L264),'Curva Forward'!$B$5:$B$13,0),MATCH(FQ$4,'Curva Forward'!$C$4:$AN$4,0))),CS264)</f>
        <v>0</v>
      </c>
      <c r="FR264" s="200">
        <f>AF264*AF$2*IF($FC264="V",1,-1)*IF($Q264="Fixo",(CT264-INDEX('Curva Forward'!$C$5:$AN$13,MATCH(CONCATENATE(BD_COMERCIAL!$K264," ",BD_COMERCIAL!$L264),'Curva Forward'!$B$5:$B$13,0),MATCH(FR$4,'Curva Forward'!$C$4:$AN$4,0))),CT264)</f>
        <v>203893.19999999998</v>
      </c>
      <c r="FS264" s="200">
        <f>AG264*AG$2*IF($FC264="V",1,-1)*IF($Q264="Fixo",(CU264-INDEX('Curva Forward'!$C$5:$AN$13,MATCH(CONCATENATE(BD_COMERCIAL!$K264," ",BD_COMERCIAL!$L264),'Curva Forward'!$B$5:$B$13,0),MATCH(FS$4,'Curva Forward'!$C$4:$AN$4,0))),CU264)</f>
        <v>0</v>
      </c>
      <c r="FT264" s="200">
        <f>AH264*AH$2*IF($FC264="V",1,-1)*IF($Q264="Fixo",(CV264-INDEX('Curva Forward'!$C$5:$AN$13,MATCH(CONCATENATE(BD_COMERCIAL!$K264," ",BD_COMERCIAL!$L264),'Curva Forward'!$B$5:$B$13,0),MATCH(FT$4,'Curva Forward'!$C$4:$AN$4,0))),CV264)</f>
        <v>0</v>
      </c>
      <c r="FU264" s="200">
        <f>AI264*AI$2*IF($FC264="V",1,-1)*IF($Q264="Fixo",(CW264-INDEX('Curva Forward'!$C$5:$AN$13,MATCH(CONCATENATE(BD_COMERCIAL!$K264," ",BD_COMERCIAL!$L264),'Curva Forward'!$B$5:$B$13,0),MATCH(FU$4,'Curva Forward'!$C$4:$AN$4,0))),CW264)</f>
        <v>0</v>
      </c>
      <c r="FV264" s="200">
        <f>AJ264*AJ$2*IF($FC264="V",1,-1)*IF($Q264="Fixo",(CX264-INDEX('Curva Forward'!$C$5:$AN$13,MATCH(CONCATENATE(BD_COMERCIAL!$K264," ",BD_COMERCIAL!$L264),'Curva Forward'!$B$5:$B$13,0),MATCH(FV$4,'Curva Forward'!$C$4:$AN$4,0))),CX264)</f>
        <v>0</v>
      </c>
      <c r="FW264" s="200">
        <f>AK264*AK$2*IF($FC264="V",1,-1)*IF($Q264="Fixo",(CY264-INDEX('Curva Forward'!$C$5:$AN$13,MATCH(CONCATENATE(BD_COMERCIAL!$K264," ",BD_COMERCIAL!$L264),'Curva Forward'!$B$5:$B$13,0),MATCH(FW$4,'Curva Forward'!$C$4:$AN$4,0))),CY264)</f>
        <v>0</v>
      </c>
      <c r="FX264" s="200">
        <f>AL264*AL$2*IF($FC264="V",1,-1)*IF($Q264="Fixo",(CZ264-INDEX('Curva Forward'!$C$5:$AN$13,MATCH(CONCATENATE(BD_COMERCIAL!$K264," ",BD_COMERCIAL!$L264),'Curva Forward'!$B$5:$B$13,0),MATCH(FX$4,'Curva Forward'!$C$4:$AN$4,0))),CZ264)</f>
        <v>0</v>
      </c>
      <c r="FY264" s="200">
        <f>AM264*AM$2*IF($FC264="V",1,-1)*IF($Q264="Fixo",(DA264-INDEX('Curva Forward'!$C$5:$AN$13,MATCH(CONCATENATE(BD_COMERCIAL!$K264," ",BD_COMERCIAL!$L264),'Curva Forward'!$B$5:$B$13,0),MATCH(FY$4,'Curva Forward'!$C$4:$AN$4,0))),DA264)</f>
        <v>0</v>
      </c>
      <c r="FZ264" s="200">
        <f>AN264*AN$2*IF($FC264="V",1,-1)*IF($Q264="Fixo",(DB264-INDEX('Curva Forward'!$C$5:$AN$13,MATCH(CONCATENATE(BD_COMERCIAL!$K264," ",BD_COMERCIAL!$L264),'Curva Forward'!$B$5:$B$13,0),MATCH(FZ$4,'Curva Forward'!$C$4:$AN$4,0))),DB264)</f>
        <v>0</v>
      </c>
      <c r="GA264" s="200">
        <f>AO264*AO$2*IF($FC264="V",1,-1)*IF($Q264="Fixo",(DC264-INDEX('Curva Forward'!$C$5:$AN$13,MATCH(CONCATENATE(BD_COMERCIAL!$K264," ",BD_COMERCIAL!$L264),'Curva Forward'!$B$5:$B$13,0),MATCH(GA$4,'Curva Forward'!$C$4:$AN$4,0))),DC264)</f>
        <v>0</v>
      </c>
      <c r="GB264" s="200">
        <f>AP264*AP$2*IF($FC264="V",1,-1)*IF($Q264="Fixo",(DD264-INDEX('Curva Forward'!$C$5:$AN$13,MATCH(CONCATENATE(BD_COMERCIAL!$K264," ",BD_COMERCIAL!$L264),'Curva Forward'!$B$5:$B$13,0),MATCH(GB$4,'Curva Forward'!$C$4:$AN$4,0))),DD264)</f>
        <v>0</v>
      </c>
      <c r="GC264" s="200">
        <f>AQ264*AQ$2*IF($FC264="V",1,-1)*IF($Q264="Fixo",(DE264-INDEX('Curva Forward'!$C$5:$AN$13,MATCH(CONCATENATE(BD_COMERCIAL!$K264," ",BD_COMERCIAL!$L264),'Curva Forward'!$B$5:$B$13,0),MATCH(GC$4,'Curva Forward'!$C$4:$AN$4,0))),DE264)</f>
        <v>0</v>
      </c>
      <c r="GD264" s="200">
        <f>AR264*AR$2*IF($FC264="V",1,-1)*IF($Q264="Fixo",(DF264-INDEX('Curva Forward'!$C$5:$AN$13,MATCH(CONCATENATE(BD_COMERCIAL!$K264," ",BD_COMERCIAL!$L264),'Curva Forward'!$B$5:$B$13,0),MATCH(GD$4,'Curva Forward'!$C$4:$AN$4,0))),DF264)</f>
        <v>0</v>
      </c>
      <c r="GE264" s="200">
        <f>AS264*AS$2*IF($FC264="V",1,-1)*IF($Q264="Fixo",(DG264-INDEX('Curva Forward'!$C$5:$AN$13,MATCH(CONCATENATE(BD_COMERCIAL!$K264," ",BD_COMERCIAL!$L264),'Curva Forward'!$B$5:$B$13,0),MATCH(GE$4,'Curva Forward'!$C$4:$AN$4,0))),DG264)</f>
        <v>0</v>
      </c>
      <c r="GF264" s="200">
        <f>AT264*AT$2*IF($FC264="V",1,-1)*IF($Q264="Fixo",(DH264-INDEX('Curva Forward'!$C$5:$AN$13,MATCH(CONCATENATE(BD_COMERCIAL!$K264," ",BD_COMERCIAL!$L264),'Curva Forward'!$B$5:$B$13,0),MATCH(GF$4,'Curva Forward'!$C$4:$AN$4,0))),DH264)</f>
        <v>0</v>
      </c>
      <c r="GG264" s="200">
        <f>AU264*AU$2*IF($FC264="V",1,-1)*IF($Q264="Fixo",(DI264-INDEX('Curva Forward'!$C$5:$AN$13,MATCH(CONCATENATE(BD_COMERCIAL!$K264," ",BD_COMERCIAL!$L264),'Curva Forward'!$B$5:$B$13,0),MATCH(GG$4,'Curva Forward'!$C$4:$AN$4,0))),DI264)</f>
        <v>0</v>
      </c>
      <c r="GH264" s="200">
        <f>AV264*AV$2*IF($FC264="V",1,-1)*IF($Q264="Fixo",(DJ264-INDEX('Curva Forward'!$C$5:$AN$13,MATCH(CONCATENATE(BD_COMERCIAL!$K264," ",BD_COMERCIAL!$L264),'Curva Forward'!$B$5:$B$13,0),MATCH(GH$4,'Curva Forward'!$C$4:$AN$4,0))),DJ264)</f>
        <v>0</v>
      </c>
      <c r="GI264" s="200">
        <f>AW264*AW$2*IF($FC264="V",1,-1)*IF($Q264="Fixo",(DK264-INDEX('Curva Forward'!$C$5:$AN$13,MATCH(CONCATENATE(BD_COMERCIAL!$K264," ",BD_COMERCIAL!$L264),'Curva Forward'!$B$5:$B$13,0),MATCH(GI$4,'Curva Forward'!$C$4:$AN$4,0))),DK264)</f>
        <v>0</v>
      </c>
      <c r="GJ264" s="200">
        <f>AX264*AX$2*IF($FC264="V",1,-1)*IF($Q264="Fixo",(DL264-INDEX('Curva Forward'!$C$5:$AN$13,MATCH(CONCATENATE(BD_COMERCIAL!$K264," ",BD_COMERCIAL!$L264),'Curva Forward'!$B$5:$B$13,0),MATCH(GJ$4,'Curva Forward'!$C$4:$AN$4,0))),DL264)</f>
        <v>0</v>
      </c>
      <c r="GK264" s="200">
        <f>AY264*AY$2*IF($FC264="V",1,-1)*IF($Q264="Fixo",(DM264-INDEX('Curva Forward'!$C$5:$AN$13,MATCH(CONCATENATE(BD_COMERCIAL!$K264," ",BD_COMERCIAL!$L264),'Curva Forward'!$B$5:$B$13,0),MATCH(GK$4,'Curva Forward'!$C$4:$AN$4,0))),DM264)</f>
        <v>0</v>
      </c>
      <c r="GL264" s="200">
        <f>IF(EZ264="",0,CL264*CL$2*IF($FC264="V",1,-1)*IF($Q264="Fixo",(EZ264-INDEX('Curva Forward'!$C$5:$AN$13,MATCH(CONCATENATE(BD_COMERCIAL!$K264," ",BD_COMERCIAL!$L264),'Curva Forward'!$B$5:$B$13,0),MATCH(GL$4,'Curva Forward'!$C$4:$AN$4,0))),EZ264))</f>
        <v>0</v>
      </c>
      <c r="GM264" s="200">
        <f>IF(FA264="",0,CM264*CM$2*IF($FC264="V",1,-1)*IF($Q264="Fixo",(FA264-INDEX('Curva Forward'!$C$5:$AN$13,MATCH(CONCATENATE(BD_COMERCIAL!$K264," ",BD_COMERCIAL!$L264),'Curva Forward'!$B$5:$B$13,0),MATCH(GM$4,'Curva Forward'!$C$4:$AN$4,0))),FA264))</f>
        <v>0</v>
      </c>
      <c r="GN264" s="200">
        <f>IF(FB264="",0,CN264*CN$2*IF($FC264="V",1,-1)*IF($Q264="Fixo",(FB264-INDEX('Curva Forward'!$C$5:$AN$13,MATCH(CONCATENATE(BD_COMERCIAL!$K264," ",BD_COMERCIAL!$L264),'Curva Forward'!$B$5:$B$13,0),MATCH(GN$4,'Curva Forward'!$C$4:$AN$4,0))),FB264))</f>
        <v>0</v>
      </c>
      <c r="GO264" s="201">
        <f t="shared" ca="1" si="95"/>
        <v>0</v>
      </c>
      <c r="GP264" s="201">
        <f t="shared" ca="1" si="96"/>
        <v>0</v>
      </c>
    </row>
    <row r="265" spans="1:198" s="117" customFormat="1" x14ac:dyDescent="0.25">
      <c r="A265" s="6"/>
      <c r="B265" s="7" t="s">
        <v>616</v>
      </c>
      <c r="C265" s="8">
        <v>44623</v>
      </c>
      <c r="D265" s="9" t="s">
        <v>124</v>
      </c>
      <c r="E265" s="9" t="s">
        <v>125</v>
      </c>
      <c r="F265" s="113">
        <v>3780401000108</v>
      </c>
      <c r="G265" s="10" t="s">
        <v>178</v>
      </c>
      <c r="H265" s="113">
        <v>4802543000183</v>
      </c>
      <c r="I265" s="9" t="s">
        <v>126</v>
      </c>
      <c r="J265" s="166" t="s">
        <v>607</v>
      </c>
      <c r="K265" s="10" t="s">
        <v>127</v>
      </c>
      <c r="L265" s="84" t="s">
        <v>22</v>
      </c>
      <c r="M265" s="11">
        <v>44682</v>
      </c>
      <c r="N265" s="12">
        <v>44712</v>
      </c>
      <c r="O265" s="10">
        <v>10</v>
      </c>
      <c r="P265" s="84">
        <v>87.5</v>
      </c>
      <c r="Q265" s="84" t="s">
        <v>128</v>
      </c>
      <c r="R265" s="10" t="s">
        <v>129</v>
      </c>
      <c r="S265" s="14" t="s">
        <v>135</v>
      </c>
      <c r="T265" s="11"/>
      <c r="U265" s="12"/>
      <c r="V265" s="257" t="str">
        <f ca="1">IF(U265="","",
IF(U265="NA","",
IFERROR(VLOOKUP(EOMONTH(M265,-2)+1,IPCA!$A:$B,2,0),
VLOOKUP(EOMONTH(TODAY(),-2)+1,IPCA!$A:$B,2,0))/
VLOOKUP(EOMONTH(U265,-2)+1,IPCA!$A:$B,2,0)*
P265))</f>
        <v/>
      </c>
      <c r="W265" s="84"/>
      <c r="X265" s="13" t="s">
        <v>133</v>
      </c>
      <c r="Y265" s="166"/>
      <c r="Z265" s="107"/>
      <c r="AA265" s="108"/>
      <c r="AB265" s="15"/>
      <c r="AC265"/>
      <c r="AD265"/>
      <c r="AE265"/>
      <c r="AF265">
        <v>10</v>
      </c>
      <c r="AG265"/>
      <c r="AH265"/>
      <c r="AI265"/>
      <c r="AJ265"/>
      <c r="AK265"/>
      <c r="AL265"/>
      <c r="AM265" s="6"/>
      <c r="AN265" s="15"/>
      <c r="AO265"/>
      <c r="AP265"/>
      <c r="AQ265"/>
      <c r="AR265"/>
      <c r="AS265"/>
      <c r="AT265"/>
      <c r="AU265"/>
      <c r="AV265"/>
      <c r="AW265"/>
      <c r="AX265"/>
      <c r="AY265" s="6"/>
      <c r="AZ265" s="15"/>
      <c r="BA265"/>
      <c r="BB265"/>
      <c r="BC265"/>
      <c r="BD265"/>
      <c r="BE265"/>
      <c r="BF265"/>
      <c r="BG265"/>
      <c r="BH265"/>
      <c r="BI265"/>
      <c r="BJ265"/>
      <c r="BK265" s="6"/>
      <c r="BL265" s="15"/>
      <c r="BM265"/>
      <c r="BN265"/>
      <c r="BO265"/>
      <c r="BP265"/>
      <c r="BQ265"/>
      <c r="BR265"/>
      <c r="BS265"/>
      <c r="BT265"/>
      <c r="BU265"/>
      <c r="BV265"/>
      <c r="BW265" s="6"/>
      <c r="BX265" s="15"/>
      <c r="BY265"/>
      <c r="BZ265"/>
      <c r="CA265"/>
      <c r="CB265"/>
      <c r="CC265"/>
      <c r="CD265"/>
      <c r="CE265"/>
      <c r="CF265"/>
      <c r="CG265"/>
      <c r="CH265"/>
      <c r="CI265" s="6"/>
      <c r="CJ265" s="16">
        <f t="shared" si="80"/>
        <v>0.84931506849315064</v>
      </c>
      <c r="CK265" s="16" t="str">
        <f t="shared" si="81"/>
        <v/>
      </c>
      <c r="CL265" s="16" t="str">
        <f t="shared" si="82"/>
        <v/>
      </c>
      <c r="CM265" s="16" t="str">
        <f t="shared" si="83"/>
        <v/>
      </c>
      <c r="CN265" s="16" t="str">
        <f t="shared" si="84"/>
        <v/>
      </c>
      <c r="CO265" s="18"/>
      <c r="CP265" s="15"/>
      <c r="CQ265"/>
      <c r="CR265"/>
      <c r="CS265"/>
      <c r="CT265">
        <v>87.5</v>
      </c>
      <c r="CU265"/>
      <c r="CV265"/>
      <c r="CW265"/>
      <c r="CX265"/>
      <c r="CY265"/>
      <c r="CZ265"/>
      <c r="DA265" s="6"/>
      <c r="DB265" s="15"/>
      <c r="DC265"/>
      <c r="DD265"/>
      <c r="DE265"/>
      <c r="DF265"/>
      <c r="DG265"/>
      <c r="DH265"/>
      <c r="DI265"/>
      <c r="DJ265"/>
      <c r="DK265"/>
      <c r="DL265"/>
      <c r="DM265" s="6"/>
      <c r="DN265" s="15"/>
      <c r="DO265"/>
      <c r="DP265"/>
      <c r="DQ265"/>
      <c r="DR265"/>
      <c r="DS265"/>
      <c r="DT265"/>
      <c r="DU265"/>
      <c r="DV265"/>
      <c r="DW265"/>
      <c r="DX265"/>
      <c r="DY265" s="6"/>
      <c r="DZ265" s="15"/>
      <c r="EA265"/>
      <c r="EB265"/>
      <c r="EC265"/>
      <c r="ED265"/>
      <c r="EE265"/>
      <c r="EF265"/>
      <c r="EG265"/>
      <c r="EH265"/>
      <c r="EI265"/>
      <c r="EJ265"/>
      <c r="EK265" s="6"/>
      <c r="EL265" s="15"/>
      <c r="EM265"/>
      <c r="EN265"/>
      <c r="EO265"/>
      <c r="EP265"/>
      <c r="EQ265"/>
      <c r="ER265"/>
      <c r="ES265"/>
      <c r="ET265"/>
      <c r="EU265"/>
      <c r="EV265"/>
      <c r="EW265" s="6"/>
      <c r="EX265" s="16">
        <f t="shared" si="85"/>
        <v>7.4315068493150687</v>
      </c>
      <c r="EY265" s="16" t="str">
        <f t="shared" si="86"/>
        <v/>
      </c>
      <c r="EZ265" s="16" t="str">
        <f t="shared" si="87"/>
        <v/>
      </c>
      <c r="FA265" s="16" t="str">
        <f t="shared" si="88"/>
        <v/>
      </c>
      <c r="FB265" s="160" t="str">
        <f t="shared" si="89"/>
        <v/>
      </c>
      <c r="FC265" t="s">
        <v>204</v>
      </c>
      <c r="FD265" s="20" t="s">
        <v>126</v>
      </c>
      <c r="FF265" s="84" t="s">
        <v>206</v>
      </c>
      <c r="FH265" s="284">
        <f t="shared" ca="1" si="90"/>
        <v>0</v>
      </c>
      <c r="FI265" s="208">
        <f t="shared" si="91"/>
        <v>1</v>
      </c>
      <c r="FJ265"/>
      <c r="FK265" t="str">
        <f t="shared" si="92"/>
        <v>Delta Comercializadora de Energia Ltda</v>
      </c>
      <c r="FL265" s="201">
        <f t="shared" ca="1" si="93"/>
        <v>234360</v>
      </c>
      <c r="FM265" s="201">
        <f t="shared" ca="1" si="94"/>
        <v>0</v>
      </c>
      <c r="FN265" s="200">
        <f>AB265*AB$2*IF($FC265="V",1,-1)*IF($Q265="Fixo",(CP265-INDEX('Curva Forward'!$C$5:$AN$13,MATCH(CONCATENATE(BD_COMERCIAL!$K265," ",BD_COMERCIAL!$L265),'Curva Forward'!$B$5:$B$13,0),MATCH(FN$4,'Curva Forward'!$C$4:$AN$4,0))),CP265)</f>
        <v>0</v>
      </c>
      <c r="FO265" s="200">
        <f>AC265*AC$2*IF($FC265="V",1,-1)*IF($Q265="Fixo",(CQ265-INDEX('Curva Forward'!$C$5:$AN$13,MATCH(CONCATENATE(BD_COMERCIAL!$K265," ",BD_COMERCIAL!$L265),'Curva Forward'!$B$5:$B$13,0),MATCH(FO$4,'Curva Forward'!$C$4:$AN$4,0))),CQ265)</f>
        <v>0</v>
      </c>
      <c r="FP265" s="200">
        <f>AD265*AD$2*IF($FC265="V",1,-1)*IF($Q265="Fixo",(CR265-INDEX('Curva Forward'!$C$5:$AN$13,MATCH(CONCATENATE(BD_COMERCIAL!$K265," ",BD_COMERCIAL!$L265),'Curva Forward'!$B$5:$B$13,0),MATCH(FP$4,'Curva Forward'!$C$4:$AN$4,0))),CR265)</f>
        <v>0</v>
      </c>
      <c r="FQ265" s="200">
        <f>AE265*AE$2*IF($FC265="V",1,-1)*IF($Q265="Fixo",(CS265-INDEX('Curva Forward'!$C$5:$AN$13,MATCH(CONCATENATE(BD_COMERCIAL!$K265," ",BD_COMERCIAL!$L265),'Curva Forward'!$B$5:$B$13,0),MATCH(FQ$4,'Curva Forward'!$C$4:$AN$4,0))),CS265)</f>
        <v>0</v>
      </c>
      <c r="FR265" s="200">
        <f>AF265*AF$2*IF($FC265="V",1,-1)*IF($Q265="Fixo",(CT265-INDEX('Curva Forward'!$C$5:$AN$13,MATCH(CONCATENATE(BD_COMERCIAL!$K265," ",BD_COMERCIAL!$L265),'Curva Forward'!$B$5:$B$13,0),MATCH(FR$4,'Curva Forward'!$C$4:$AN$4,0))),CT265)</f>
        <v>234360</v>
      </c>
      <c r="FS265" s="200">
        <f>AG265*AG$2*IF($FC265="V",1,-1)*IF($Q265="Fixo",(CU265-INDEX('Curva Forward'!$C$5:$AN$13,MATCH(CONCATENATE(BD_COMERCIAL!$K265," ",BD_COMERCIAL!$L265),'Curva Forward'!$B$5:$B$13,0),MATCH(FS$4,'Curva Forward'!$C$4:$AN$4,0))),CU265)</f>
        <v>0</v>
      </c>
      <c r="FT265" s="200">
        <f>AH265*AH$2*IF($FC265="V",1,-1)*IF($Q265="Fixo",(CV265-INDEX('Curva Forward'!$C$5:$AN$13,MATCH(CONCATENATE(BD_COMERCIAL!$K265," ",BD_COMERCIAL!$L265),'Curva Forward'!$B$5:$B$13,0),MATCH(FT$4,'Curva Forward'!$C$4:$AN$4,0))),CV265)</f>
        <v>0</v>
      </c>
      <c r="FU265" s="200">
        <f>AI265*AI$2*IF($FC265="V",1,-1)*IF($Q265="Fixo",(CW265-INDEX('Curva Forward'!$C$5:$AN$13,MATCH(CONCATENATE(BD_COMERCIAL!$K265," ",BD_COMERCIAL!$L265),'Curva Forward'!$B$5:$B$13,0),MATCH(FU$4,'Curva Forward'!$C$4:$AN$4,0))),CW265)</f>
        <v>0</v>
      </c>
      <c r="FV265" s="200">
        <f>AJ265*AJ$2*IF($FC265="V",1,-1)*IF($Q265="Fixo",(CX265-INDEX('Curva Forward'!$C$5:$AN$13,MATCH(CONCATENATE(BD_COMERCIAL!$K265," ",BD_COMERCIAL!$L265),'Curva Forward'!$B$5:$B$13,0),MATCH(FV$4,'Curva Forward'!$C$4:$AN$4,0))),CX265)</f>
        <v>0</v>
      </c>
      <c r="FW265" s="200">
        <f>AK265*AK$2*IF($FC265="V",1,-1)*IF($Q265="Fixo",(CY265-INDEX('Curva Forward'!$C$5:$AN$13,MATCH(CONCATENATE(BD_COMERCIAL!$K265," ",BD_COMERCIAL!$L265),'Curva Forward'!$B$5:$B$13,0),MATCH(FW$4,'Curva Forward'!$C$4:$AN$4,0))),CY265)</f>
        <v>0</v>
      </c>
      <c r="FX265" s="200">
        <f>AL265*AL$2*IF($FC265="V",1,-1)*IF($Q265="Fixo",(CZ265-INDEX('Curva Forward'!$C$5:$AN$13,MATCH(CONCATENATE(BD_COMERCIAL!$K265," ",BD_COMERCIAL!$L265),'Curva Forward'!$B$5:$B$13,0),MATCH(FX$4,'Curva Forward'!$C$4:$AN$4,0))),CZ265)</f>
        <v>0</v>
      </c>
      <c r="FY265" s="200">
        <f>AM265*AM$2*IF($FC265="V",1,-1)*IF($Q265="Fixo",(DA265-INDEX('Curva Forward'!$C$5:$AN$13,MATCH(CONCATENATE(BD_COMERCIAL!$K265," ",BD_COMERCIAL!$L265),'Curva Forward'!$B$5:$B$13,0),MATCH(FY$4,'Curva Forward'!$C$4:$AN$4,0))),DA265)</f>
        <v>0</v>
      </c>
      <c r="FZ265" s="200">
        <f>AN265*AN$2*IF($FC265="V",1,-1)*IF($Q265="Fixo",(DB265-INDEX('Curva Forward'!$C$5:$AN$13,MATCH(CONCATENATE(BD_COMERCIAL!$K265," ",BD_COMERCIAL!$L265),'Curva Forward'!$B$5:$B$13,0),MATCH(FZ$4,'Curva Forward'!$C$4:$AN$4,0))),DB265)</f>
        <v>0</v>
      </c>
      <c r="GA265" s="200">
        <f>AO265*AO$2*IF($FC265="V",1,-1)*IF($Q265="Fixo",(DC265-INDEX('Curva Forward'!$C$5:$AN$13,MATCH(CONCATENATE(BD_COMERCIAL!$K265," ",BD_COMERCIAL!$L265),'Curva Forward'!$B$5:$B$13,0),MATCH(GA$4,'Curva Forward'!$C$4:$AN$4,0))),DC265)</f>
        <v>0</v>
      </c>
      <c r="GB265" s="200">
        <f>AP265*AP$2*IF($FC265="V",1,-1)*IF($Q265="Fixo",(DD265-INDEX('Curva Forward'!$C$5:$AN$13,MATCH(CONCATENATE(BD_COMERCIAL!$K265," ",BD_COMERCIAL!$L265),'Curva Forward'!$B$5:$B$13,0),MATCH(GB$4,'Curva Forward'!$C$4:$AN$4,0))),DD265)</f>
        <v>0</v>
      </c>
      <c r="GC265" s="200">
        <f>AQ265*AQ$2*IF($FC265="V",1,-1)*IF($Q265="Fixo",(DE265-INDEX('Curva Forward'!$C$5:$AN$13,MATCH(CONCATENATE(BD_COMERCIAL!$K265," ",BD_COMERCIAL!$L265),'Curva Forward'!$B$5:$B$13,0),MATCH(GC$4,'Curva Forward'!$C$4:$AN$4,0))),DE265)</f>
        <v>0</v>
      </c>
      <c r="GD265" s="200">
        <f>AR265*AR$2*IF($FC265="V",1,-1)*IF($Q265="Fixo",(DF265-INDEX('Curva Forward'!$C$5:$AN$13,MATCH(CONCATENATE(BD_COMERCIAL!$K265," ",BD_COMERCIAL!$L265),'Curva Forward'!$B$5:$B$13,0),MATCH(GD$4,'Curva Forward'!$C$4:$AN$4,0))),DF265)</f>
        <v>0</v>
      </c>
      <c r="GE265" s="200">
        <f>AS265*AS$2*IF($FC265="V",1,-1)*IF($Q265="Fixo",(DG265-INDEX('Curva Forward'!$C$5:$AN$13,MATCH(CONCATENATE(BD_COMERCIAL!$K265," ",BD_COMERCIAL!$L265),'Curva Forward'!$B$5:$B$13,0),MATCH(GE$4,'Curva Forward'!$C$4:$AN$4,0))),DG265)</f>
        <v>0</v>
      </c>
      <c r="GF265" s="200">
        <f>AT265*AT$2*IF($FC265="V",1,-1)*IF($Q265="Fixo",(DH265-INDEX('Curva Forward'!$C$5:$AN$13,MATCH(CONCATENATE(BD_COMERCIAL!$K265," ",BD_COMERCIAL!$L265),'Curva Forward'!$B$5:$B$13,0),MATCH(GF$4,'Curva Forward'!$C$4:$AN$4,0))),DH265)</f>
        <v>0</v>
      </c>
      <c r="GG265" s="200">
        <f>AU265*AU$2*IF($FC265="V",1,-1)*IF($Q265="Fixo",(DI265-INDEX('Curva Forward'!$C$5:$AN$13,MATCH(CONCATENATE(BD_COMERCIAL!$K265," ",BD_COMERCIAL!$L265),'Curva Forward'!$B$5:$B$13,0),MATCH(GG$4,'Curva Forward'!$C$4:$AN$4,0))),DI265)</f>
        <v>0</v>
      </c>
      <c r="GH265" s="200">
        <f>AV265*AV$2*IF($FC265="V",1,-1)*IF($Q265="Fixo",(DJ265-INDEX('Curva Forward'!$C$5:$AN$13,MATCH(CONCATENATE(BD_COMERCIAL!$K265," ",BD_COMERCIAL!$L265),'Curva Forward'!$B$5:$B$13,0),MATCH(GH$4,'Curva Forward'!$C$4:$AN$4,0))),DJ265)</f>
        <v>0</v>
      </c>
      <c r="GI265" s="200">
        <f>AW265*AW$2*IF($FC265="V",1,-1)*IF($Q265="Fixo",(DK265-INDEX('Curva Forward'!$C$5:$AN$13,MATCH(CONCATENATE(BD_COMERCIAL!$K265," ",BD_COMERCIAL!$L265),'Curva Forward'!$B$5:$B$13,0),MATCH(GI$4,'Curva Forward'!$C$4:$AN$4,0))),DK265)</f>
        <v>0</v>
      </c>
      <c r="GJ265" s="200">
        <f>AX265*AX$2*IF($FC265="V",1,-1)*IF($Q265="Fixo",(DL265-INDEX('Curva Forward'!$C$5:$AN$13,MATCH(CONCATENATE(BD_COMERCIAL!$K265," ",BD_COMERCIAL!$L265),'Curva Forward'!$B$5:$B$13,0),MATCH(GJ$4,'Curva Forward'!$C$4:$AN$4,0))),DL265)</f>
        <v>0</v>
      </c>
      <c r="GK265" s="200">
        <f>AY265*AY$2*IF($FC265="V",1,-1)*IF($Q265="Fixo",(DM265-INDEX('Curva Forward'!$C$5:$AN$13,MATCH(CONCATENATE(BD_COMERCIAL!$K265," ",BD_COMERCIAL!$L265),'Curva Forward'!$B$5:$B$13,0),MATCH(GK$4,'Curva Forward'!$C$4:$AN$4,0))),DM265)</f>
        <v>0</v>
      </c>
      <c r="GL265" s="200">
        <f>IF(EZ265="",0,CL265*CL$2*IF($FC265="V",1,-1)*IF($Q265="Fixo",(EZ265-INDEX('Curva Forward'!$C$5:$AN$13,MATCH(CONCATENATE(BD_COMERCIAL!$K265," ",BD_COMERCIAL!$L265),'Curva Forward'!$B$5:$B$13,0),MATCH(GL$4,'Curva Forward'!$C$4:$AN$4,0))),EZ265))</f>
        <v>0</v>
      </c>
      <c r="GM265" s="200">
        <f>IF(FA265="",0,CM265*CM$2*IF($FC265="V",1,-1)*IF($Q265="Fixo",(FA265-INDEX('Curva Forward'!$C$5:$AN$13,MATCH(CONCATENATE(BD_COMERCIAL!$K265," ",BD_COMERCIAL!$L265),'Curva Forward'!$B$5:$B$13,0),MATCH(GM$4,'Curva Forward'!$C$4:$AN$4,0))),FA265))</f>
        <v>0</v>
      </c>
      <c r="GN265" s="200">
        <f>IF(FB265="",0,CN265*CN$2*IF($FC265="V",1,-1)*IF($Q265="Fixo",(FB265-INDEX('Curva Forward'!$C$5:$AN$13,MATCH(CONCATENATE(BD_COMERCIAL!$K265," ",BD_COMERCIAL!$L265),'Curva Forward'!$B$5:$B$13,0),MATCH(GN$4,'Curva Forward'!$C$4:$AN$4,0))),FB265))</f>
        <v>0</v>
      </c>
      <c r="GO265" s="201">
        <f t="shared" ca="1" si="95"/>
        <v>0</v>
      </c>
      <c r="GP265" s="201">
        <f t="shared" ca="1" si="96"/>
        <v>0</v>
      </c>
    </row>
    <row r="266" spans="1:198" s="117" customFormat="1" x14ac:dyDescent="0.25">
      <c r="A266" s="6"/>
      <c r="B266" s="7" t="s">
        <v>617</v>
      </c>
      <c r="C266" s="8">
        <v>44623</v>
      </c>
      <c r="D266" s="9" t="s">
        <v>124</v>
      </c>
      <c r="E266" s="9" t="s">
        <v>125</v>
      </c>
      <c r="F266" s="113">
        <v>3780401000108</v>
      </c>
      <c r="G266" s="10" t="s">
        <v>166</v>
      </c>
      <c r="H266" s="113">
        <v>3631957000124</v>
      </c>
      <c r="I266" s="9" t="s">
        <v>126</v>
      </c>
      <c r="J266" s="166" t="s">
        <v>618</v>
      </c>
      <c r="K266" s="10" t="s">
        <v>127</v>
      </c>
      <c r="L266" s="84" t="s">
        <v>22</v>
      </c>
      <c r="M266" s="11">
        <v>44896</v>
      </c>
      <c r="N266" s="12">
        <v>44926</v>
      </c>
      <c r="O266" s="10">
        <v>5</v>
      </c>
      <c r="P266" s="84">
        <v>168</v>
      </c>
      <c r="Q266" s="84" t="s">
        <v>128</v>
      </c>
      <c r="R266" s="10" t="s">
        <v>129</v>
      </c>
      <c r="S266" s="14" t="s">
        <v>135</v>
      </c>
      <c r="T266" s="11"/>
      <c r="U266" s="12"/>
      <c r="V266" s="257" t="str">
        <f ca="1">IF(U266="","",
IF(U266="NA","",
IFERROR(VLOOKUP(EOMONTH(M266,-2)+1,IPCA!$A:$B,2,0),
VLOOKUP(EOMONTH(TODAY(),-2)+1,IPCA!$A:$B,2,0))/
VLOOKUP(EOMONTH(U266,-2)+1,IPCA!$A:$B,2,0)*
P266))</f>
        <v/>
      </c>
      <c r="W266" s="84"/>
      <c r="X266" s="13" t="s">
        <v>133</v>
      </c>
      <c r="Y266" s="166"/>
      <c r="Z266" s="107"/>
      <c r="AA266" s="108"/>
      <c r="AB266" s="15"/>
      <c r="AC266"/>
      <c r="AD266"/>
      <c r="AE266"/>
      <c r="AF266"/>
      <c r="AG266"/>
      <c r="AH266"/>
      <c r="AI266"/>
      <c r="AJ266"/>
      <c r="AK266"/>
      <c r="AL266"/>
      <c r="AM266" s="6">
        <v>5</v>
      </c>
      <c r="AN266" s="15"/>
      <c r="AO266"/>
      <c r="AP266"/>
      <c r="AQ266"/>
      <c r="AR266"/>
      <c r="AS266"/>
      <c r="AT266"/>
      <c r="AU266"/>
      <c r="AV266"/>
      <c r="AW266"/>
      <c r="AX266"/>
      <c r="AY266" s="6"/>
      <c r="AZ266" s="15"/>
      <c r="BA266"/>
      <c r="BB266"/>
      <c r="BC266"/>
      <c r="BD266"/>
      <c r="BE266"/>
      <c r="BF266"/>
      <c r="BG266"/>
      <c r="BH266"/>
      <c r="BI266"/>
      <c r="BJ266"/>
      <c r="BK266" s="6"/>
      <c r="BL266" s="15"/>
      <c r="BM266"/>
      <c r="BN266"/>
      <c r="BO266"/>
      <c r="BP266"/>
      <c r="BQ266"/>
      <c r="BR266"/>
      <c r="BS266"/>
      <c r="BT266"/>
      <c r="BU266"/>
      <c r="BV266"/>
      <c r="BW266" s="6"/>
      <c r="BX266" s="15"/>
      <c r="BY266"/>
      <c r="BZ266"/>
      <c r="CA266"/>
      <c r="CB266"/>
      <c r="CC266"/>
      <c r="CD266"/>
      <c r="CE266"/>
      <c r="CF266"/>
      <c r="CG266"/>
      <c r="CH266"/>
      <c r="CI266" s="6"/>
      <c r="CJ266" s="16">
        <f t="shared" si="80"/>
        <v>0.42465753424657532</v>
      </c>
      <c r="CK266" s="16" t="str">
        <f t="shared" si="81"/>
        <v/>
      </c>
      <c r="CL266" s="16" t="str">
        <f t="shared" si="82"/>
        <v/>
      </c>
      <c r="CM266" s="16" t="str">
        <f t="shared" si="83"/>
        <v/>
      </c>
      <c r="CN266" s="16" t="str">
        <f t="shared" si="84"/>
        <v/>
      </c>
      <c r="CO266" s="18"/>
      <c r="CP266" s="15"/>
      <c r="CQ266"/>
      <c r="CR266"/>
      <c r="CS266"/>
      <c r="CT266"/>
      <c r="CU266"/>
      <c r="CV266"/>
      <c r="CW266"/>
      <c r="CX266"/>
      <c r="CY266"/>
      <c r="CZ266"/>
      <c r="DA266" s="6">
        <v>168</v>
      </c>
      <c r="DB266" s="15"/>
      <c r="DC266"/>
      <c r="DD266"/>
      <c r="DE266"/>
      <c r="DF266"/>
      <c r="DG266"/>
      <c r="DH266"/>
      <c r="DI266"/>
      <c r="DJ266"/>
      <c r="DK266"/>
      <c r="DL266"/>
      <c r="DM266" s="6"/>
      <c r="DN266" s="15"/>
      <c r="DO266"/>
      <c r="DP266"/>
      <c r="DQ266"/>
      <c r="DR266"/>
      <c r="DS266"/>
      <c r="DT266"/>
      <c r="DU266"/>
      <c r="DV266"/>
      <c r="DW266"/>
      <c r="DX266"/>
      <c r="DY266" s="6"/>
      <c r="DZ266" s="15"/>
      <c r="EA266"/>
      <c r="EB266"/>
      <c r="EC266"/>
      <c r="ED266"/>
      <c r="EE266"/>
      <c r="EF266"/>
      <c r="EG266"/>
      <c r="EH266"/>
      <c r="EI266"/>
      <c r="EJ266"/>
      <c r="EK266" s="6"/>
      <c r="EL266" s="15"/>
      <c r="EM266"/>
      <c r="EN266"/>
      <c r="EO266"/>
      <c r="EP266"/>
      <c r="EQ266"/>
      <c r="ER266"/>
      <c r="ES266"/>
      <c r="ET266"/>
      <c r="EU266"/>
      <c r="EV266"/>
      <c r="EW266" s="6"/>
      <c r="EX266" s="16">
        <f t="shared" si="85"/>
        <v>14.268493150684931</v>
      </c>
      <c r="EY266" s="16" t="str">
        <f t="shared" si="86"/>
        <v/>
      </c>
      <c r="EZ266" s="16" t="str">
        <f t="shared" si="87"/>
        <v/>
      </c>
      <c r="FA266" s="16" t="str">
        <f t="shared" si="88"/>
        <v/>
      </c>
      <c r="FB266" s="160" t="str">
        <f t="shared" si="89"/>
        <v/>
      </c>
      <c r="FC266" t="s">
        <v>204</v>
      </c>
      <c r="FD266" s="20" t="s">
        <v>126</v>
      </c>
      <c r="FF266" s="84" t="s">
        <v>206</v>
      </c>
      <c r="FH266" s="284">
        <f t="shared" ca="1" si="90"/>
        <v>0</v>
      </c>
      <c r="FI266" s="208">
        <f t="shared" si="91"/>
        <v>1</v>
      </c>
      <c r="FJ266"/>
      <c r="FK266" t="str">
        <f t="shared" si="92"/>
        <v>CTG BRASIL TRADING LTDA.</v>
      </c>
      <c r="FL266" s="201">
        <f t="shared" ca="1" si="93"/>
        <v>264120</v>
      </c>
      <c r="FM266" s="201">
        <f t="shared" ca="1" si="94"/>
        <v>0</v>
      </c>
      <c r="FN266" s="200">
        <f>AB266*AB$2*IF($FC266="V",1,-1)*IF($Q266="Fixo",(CP266-INDEX('Curva Forward'!$C$5:$AN$13,MATCH(CONCATENATE(BD_COMERCIAL!$K266," ",BD_COMERCIAL!$L266),'Curva Forward'!$B$5:$B$13,0),MATCH(FN$4,'Curva Forward'!$C$4:$AN$4,0))),CP266)</f>
        <v>0</v>
      </c>
      <c r="FO266" s="200">
        <f>AC266*AC$2*IF($FC266="V",1,-1)*IF($Q266="Fixo",(CQ266-INDEX('Curva Forward'!$C$5:$AN$13,MATCH(CONCATENATE(BD_COMERCIAL!$K266," ",BD_COMERCIAL!$L266),'Curva Forward'!$B$5:$B$13,0),MATCH(FO$4,'Curva Forward'!$C$4:$AN$4,0))),CQ266)</f>
        <v>0</v>
      </c>
      <c r="FP266" s="200">
        <f>AD266*AD$2*IF($FC266="V",1,-1)*IF($Q266="Fixo",(CR266-INDEX('Curva Forward'!$C$5:$AN$13,MATCH(CONCATENATE(BD_COMERCIAL!$K266," ",BD_COMERCIAL!$L266),'Curva Forward'!$B$5:$B$13,0),MATCH(FP$4,'Curva Forward'!$C$4:$AN$4,0))),CR266)</f>
        <v>0</v>
      </c>
      <c r="FQ266" s="200">
        <f>AE266*AE$2*IF($FC266="V",1,-1)*IF($Q266="Fixo",(CS266-INDEX('Curva Forward'!$C$5:$AN$13,MATCH(CONCATENATE(BD_COMERCIAL!$K266," ",BD_COMERCIAL!$L266),'Curva Forward'!$B$5:$B$13,0),MATCH(FQ$4,'Curva Forward'!$C$4:$AN$4,0))),CS266)</f>
        <v>0</v>
      </c>
      <c r="FR266" s="200">
        <f>AF266*AF$2*IF($FC266="V",1,-1)*IF($Q266="Fixo",(CT266-INDEX('Curva Forward'!$C$5:$AN$13,MATCH(CONCATENATE(BD_COMERCIAL!$K266," ",BD_COMERCIAL!$L266),'Curva Forward'!$B$5:$B$13,0),MATCH(FR$4,'Curva Forward'!$C$4:$AN$4,0))),CT266)</f>
        <v>0</v>
      </c>
      <c r="FS266" s="200">
        <f>AG266*AG$2*IF($FC266="V",1,-1)*IF($Q266="Fixo",(CU266-INDEX('Curva Forward'!$C$5:$AN$13,MATCH(CONCATENATE(BD_COMERCIAL!$K266," ",BD_COMERCIAL!$L266),'Curva Forward'!$B$5:$B$13,0),MATCH(FS$4,'Curva Forward'!$C$4:$AN$4,0))),CU266)</f>
        <v>0</v>
      </c>
      <c r="FT266" s="200">
        <f>AH266*AH$2*IF($FC266="V",1,-1)*IF($Q266="Fixo",(CV266-INDEX('Curva Forward'!$C$5:$AN$13,MATCH(CONCATENATE(BD_COMERCIAL!$K266," ",BD_COMERCIAL!$L266),'Curva Forward'!$B$5:$B$13,0),MATCH(FT$4,'Curva Forward'!$C$4:$AN$4,0))),CV266)</f>
        <v>0</v>
      </c>
      <c r="FU266" s="200">
        <f>AI266*AI$2*IF($FC266="V",1,-1)*IF($Q266="Fixo",(CW266-INDEX('Curva Forward'!$C$5:$AN$13,MATCH(CONCATENATE(BD_COMERCIAL!$K266," ",BD_COMERCIAL!$L266),'Curva Forward'!$B$5:$B$13,0),MATCH(FU$4,'Curva Forward'!$C$4:$AN$4,0))),CW266)</f>
        <v>0</v>
      </c>
      <c r="FV266" s="200">
        <f>AJ266*AJ$2*IF($FC266="V",1,-1)*IF($Q266="Fixo",(CX266-INDEX('Curva Forward'!$C$5:$AN$13,MATCH(CONCATENATE(BD_COMERCIAL!$K266," ",BD_COMERCIAL!$L266),'Curva Forward'!$B$5:$B$13,0),MATCH(FV$4,'Curva Forward'!$C$4:$AN$4,0))),CX266)</f>
        <v>0</v>
      </c>
      <c r="FW266" s="200">
        <f>AK266*AK$2*IF($FC266="V",1,-1)*IF($Q266="Fixo",(CY266-INDEX('Curva Forward'!$C$5:$AN$13,MATCH(CONCATENATE(BD_COMERCIAL!$K266," ",BD_COMERCIAL!$L266),'Curva Forward'!$B$5:$B$13,0),MATCH(FW$4,'Curva Forward'!$C$4:$AN$4,0))),CY266)</f>
        <v>0</v>
      </c>
      <c r="FX266" s="200">
        <f>AL266*AL$2*IF($FC266="V",1,-1)*IF($Q266="Fixo",(CZ266-INDEX('Curva Forward'!$C$5:$AN$13,MATCH(CONCATENATE(BD_COMERCIAL!$K266," ",BD_COMERCIAL!$L266),'Curva Forward'!$B$5:$B$13,0),MATCH(FX$4,'Curva Forward'!$C$4:$AN$4,0))),CZ266)</f>
        <v>0</v>
      </c>
      <c r="FY266" s="200">
        <f>AM266*AM$2*IF($FC266="V",1,-1)*IF($Q266="Fixo",(DA266-INDEX('Curva Forward'!$C$5:$AN$13,MATCH(CONCATENATE(BD_COMERCIAL!$K266," ",BD_COMERCIAL!$L266),'Curva Forward'!$B$5:$B$13,0),MATCH(FY$4,'Curva Forward'!$C$4:$AN$4,0))),DA266)</f>
        <v>264120</v>
      </c>
      <c r="FZ266" s="200">
        <f>AN266*AN$2*IF($FC266="V",1,-1)*IF($Q266="Fixo",(DB266-INDEX('Curva Forward'!$C$5:$AN$13,MATCH(CONCATENATE(BD_COMERCIAL!$K266," ",BD_COMERCIAL!$L266),'Curva Forward'!$B$5:$B$13,0),MATCH(FZ$4,'Curva Forward'!$C$4:$AN$4,0))),DB266)</f>
        <v>0</v>
      </c>
      <c r="GA266" s="200">
        <f>AO266*AO$2*IF($FC266="V",1,-1)*IF($Q266="Fixo",(DC266-INDEX('Curva Forward'!$C$5:$AN$13,MATCH(CONCATENATE(BD_COMERCIAL!$K266," ",BD_COMERCIAL!$L266),'Curva Forward'!$B$5:$B$13,0),MATCH(GA$4,'Curva Forward'!$C$4:$AN$4,0))),DC266)</f>
        <v>0</v>
      </c>
      <c r="GB266" s="200">
        <f>AP266*AP$2*IF($FC266="V",1,-1)*IF($Q266="Fixo",(DD266-INDEX('Curva Forward'!$C$5:$AN$13,MATCH(CONCATENATE(BD_COMERCIAL!$K266," ",BD_COMERCIAL!$L266),'Curva Forward'!$B$5:$B$13,0),MATCH(GB$4,'Curva Forward'!$C$4:$AN$4,0))),DD266)</f>
        <v>0</v>
      </c>
      <c r="GC266" s="200">
        <f>AQ266*AQ$2*IF($FC266="V",1,-1)*IF($Q266="Fixo",(DE266-INDEX('Curva Forward'!$C$5:$AN$13,MATCH(CONCATENATE(BD_COMERCIAL!$K266," ",BD_COMERCIAL!$L266),'Curva Forward'!$B$5:$B$13,0),MATCH(GC$4,'Curva Forward'!$C$4:$AN$4,0))),DE266)</f>
        <v>0</v>
      </c>
      <c r="GD266" s="200">
        <f>AR266*AR$2*IF($FC266="V",1,-1)*IF($Q266="Fixo",(DF266-INDEX('Curva Forward'!$C$5:$AN$13,MATCH(CONCATENATE(BD_COMERCIAL!$K266," ",BD_COMERCIAL!$L266),'Curva Forward'!$B$5:$B$13,0),MATCH(GD$4,'Curva Forward'!$C$4:$AN$4,0))),DF266)</f>
        <v>0</v>
      </c>
      <c r="GE266" s="200">
        <f>AS266*AS$2*IF($FC266="V",1,-1)*IF($Q266="Fixo",(DG266-INDEX('Curva Forward'!$C$5:$AN$13,MATCH(CONCATENATE(BD_COMERCIAL!$K266," ",BD_COMERCIAL!$L266),'Curva Forward'!$B$5:$B$13,0),MATCH(GE$4,'Curva Forward'!$C$4:$AN$4,0))),DG266)</f>
        <v>0</v>
      </c>
      <c r="GF266" s="200">
        <f>AT266*AT$2*IF($FC266="V",1,-1)*IF($Q266="Fixo",(DH266-INDEX('Curva Forward'!$C$5:$AN$13,MATCH(CONCATENATE(BD_COMERCIAL!$K266," ",BD_COMERCIAL!$L266),'Curva Forward'!$B$5:$B$13,0),MATCH(GF$4,'Curva Forward'!$C$4:$AN$4,0))),DH266)</f>
        <v>0</v>
      </c>
      <c r="GG266" s="200">
        <f>AU266*AU$2*IF($FC266="V",1,-1)*IF($Q266="Fixo",(DI266-INDEX('Curva Forward'!$C$5:$AN$13,MATCH(CONCATENATE(BD_COMERCIAL!$K266," ",BD_COMERCIAL!$L266),'Curva Forward'!$B$5:$B$13,0),MATCH(GG$4,'Curva Forward'!$C$4:$AN$4,0))),DI266)</f>
        <v>0</v>
      </c>
      <c r="GH266" s="200">
        <f>AV266*AV$2*IF($FC266="V",1,-1)*IF($Q266="Fixo",(DJ266-INDEX('Curva Forward'!$C$5:$AN$13,MATCH(CONCATENATE(BD_COMERCIAL!$K266," ",BD_COMERCIAL!$L266),'Curva Forward'!$B$5:$B$13,0),MATCH(GH$4,'Curva Forward'!$C$4:$AN$4,0))),DJ266)</f>
        <v>0</v>
      </c>
      <c r="GI266" s="200">
        <f>AW266*AW$2*IF($FC266="V",1,-1)*IF($Q266="Fixo",(DK266-INDEX('Curva Forward'!$C$5:$AN$13,MATCH(CONCATENATE(BD_COMERCIAL!$K266," ",BD_COMERCIAL!$L266),'Curva Forward'!$B$5:$B$13,0),MATCH(GI$4,'Curva Forward'!$C$4:$AN$4,0))),DK266)</f>
        <v>0</v>
      </c>
      <c r="GJ266" s="200">
        <f>AX266*AX$2*IF($FC266="V",1,-1)*IF($Q266="Fixo",(DL266-INDEX('Curva Forward'!$C$5:$AN$13,MATCH(CONCATENATE(BD_COMERCIAL!$K266," ",BD_COMERCIAL!$L266),'Curva Forward'!$B$5:$B$13,0),MATCH(GJ$4,'Curva Forward'!$C$4:$AN$4,0))),DL266)</f>
        <v>0</v>
      </c>
      <c r="GK266" s="200">
        <f>AY266*AY$2*IF($FC266="V",1,-1)*IF($Q266="Fixo",(DM266-INDEX('Curva Forward'!$C$5:$AN$13,MATCH(CONCATENATE(BD_COMERCIAL!$K266," ",BD_COMERCIAL!$L266),'Curva Forward'!$B$5:$B$13,0),MATCH(GK$4,'Curva Forward'!$C$4:$AN$4,0))),DM266)</f>
        <v>0</v>
      </c>
      <c r="GL266" s="200">
        <f>IF(EZ266="",0,CL266*CL$2*IF($FC266="V",1,-1)*IF($Q266="Fixo",(EZ266-INDEX('Curva Forward'!$C$5:$AN$13,MATCH(CONCATENATE(BD_COMERCIAL!$K266," ",BD_COMERCIAL!$L266),'Curva Forward'!$B$5:$B$13,0),MATCH(GL$4,'Curva Forward'!$C$4:$AN$4,0))),EZ266))</f>
        <v>0</v>
      </c>
      <c r="GM266" s="200">
        <f>IF(FA266="",0,CM266*CM$2*IF($FC266="V",1,-1)*IF($Q266="Fixo",(FA266-INDEX('Curva Forward'!$C$5:$AN$13,MATCH(CONCATENATE(BD_COMERCIAL!$K266," ",BD_COMERCIAL!$L266),'Curva Forward'!$B$5:$B$13,0),MATCH(GM$4,'Curva Forward'!$C$4:$AN$4,0))),FA266))</f>
        <v>0</v>
      </c>
      <c r="GN266" s="200">
        <f>IF(FB266="",0,CN266*CN$2*IF($FC266="V",1,-1)*IF($Q266="Fixo",(FB266-INDEX('Curva Forward'!$C$5:$AN$13,MATCH(CONCATENATE(BD_COMERCIAL!$K266," ",BD_COMERCIAL!$L266),'Curva Forward'!$B$5:$B$13,0),MATCH(GN$4,'Curva Forward'!$C$4:$AN$4,0))),FB266))</f>
        <v>0</v>
      </c>
      <c r="GO266" s="201">
        <f t="shared" ca="1" si="95"/>
        <v>0</v>
      </c>
      <c r="GP266" s="201">
        <f t="shared" ca="1" si="96"/>
        <v>0</v>
      </c>
    </row>
    <row r="267" spans="1:198" s="117" customFormat="1" x14ac:dyDescent="0.25">
      <c r="A267" s="6"/>
      <c r="B267" s="7" t="s">
        <v>619</v>
      </c>
      <c r="C267" s="8">
        <v>44623</v>
      </c>
      <c r="D267" s="9" t="s">
        <v>124</v>
      </c>
      <c r="E267" s="9" t="s">
        <v>125</v>
      </c>
      <c r="F267" s="113">
        <v>3780401000108</v>
      </c>
      <c r="G267" s="10" t="s">
        <v>216</v>
      </c>
      <c r="H267" s="113">
        <v>4270778000171</v>
      </c>
      <c r="I267" s="9" t="s">
        <v>126</v>
      </c>
      <c r="J267" s="166" t="s">
        <v>607</v>
      </c>
      <c r="K267" s="10" t="s">
        <v>127</v>
      </c>
      <c r="L267" s="84" t="s">
        <v>22</v>
      </c>
      <c r="M267" s="11">
        <v>44713</v>
      </c>
      <c r="N267" s="12">
        <v>44742</v>
      </c>
      <c r="O267" s="10">
        <v>2</v>
      </c>
      <c r="P267" s="84">
        <v>123</v>
      </c>
      <c r="Q267" s="84" t="s">
        <v>128</v>
      </c>
      <c r="R267" s="10" t="s">
        <v>129</v>
      </c>
      <c r="S267" s="14" t="s">
        <v>135</v>
      </c>
      <c r="T267" s="11"/>
      <c r="U267" s="12"/>
      <c r="V267" s="257" t="str">
        <f ca="1">IF(U267="","",
IF(U267="NA","",
IFERROR(VLOOKUP(EOMONTH(M267,-2)+1,IPCA!$A:$B,2,0),
VLOOKUP(EOMONTH(TODAY(),-2)+1,IPCA!$A:$B,2,0))/
VLOOKUP(EOMONTH(U267,-2)+1,IPCA!$A:$B,2,0)*
P267))</f>
        <v/>
      </c>
      <c r="W267" s="84"/>
      <c r="X267" s="13" t="s">
        <v>133</v>
      </c>
      <c r="Y267" s="166"/>
      <c r="Z267" s="107"/>
      <c r="AA267" s="108"/>
      <c r="AB267" s="15"/>
      <c r="AC267"/>
      <c r="AD267"/>
      <c r="AE267"/>
      <c r="AF267"/>
      <c r="AG267">
        <v>2</v>
      </c>
      <c r="AH267"/>
      <c r="AI267"/>
      <c r="AJ267"/>
      <c r="AK267"/>
      <c r="AL267"/>
      <c r="AM267" s="6"/>
      <c r="AN267" s="15"/>
      <c r="AO267"/>
      <c r="AP267"/>
      <c r="AQ267"/>
      <c r="AR267"/>
      <c r="AS267"/>
      <c r="AT267"/>
      <c r="AU267"/>
      <c r="AV267"/>
      <c r="AW267"/>
      <c r="AX267"/>
      <c r="AY267" s="6"/>
      <c r="AZ267" s="15"/>
      <c r="BA267"/>
      <c r="BB267"/>
      <c r="BC267"/>
      <c r="BD267"/>
      <c r="BE267"/>
      <c r="BF267"/>
      <c r="BG267"/>
      <c r="BH267"/>
      <c r="BI267"/>
      <c r="BJ267"/>
      <c r="BK267" s="6"/>
      <c r="BL267" s="15"/>
      <c r="BM267"/>
      <c r="BN267"/>
      <c r="BO267"/>
      <c r="BP267"/>
      <c r="BQ267"/>
      <c r="BR267"/>
      <c r="BS267"/>
      <c r="BT267"/>
      <c r="BU267"/>
      <c r="BV267"/>
      <c r="BW267" s="6"/>
      <c r="BX267" s="15"/>
      <c r="BY267"/>
      <c r="BZ267"/>
      <c r="CA267"/>
      <c r="CB267"/>
      <c r="CC267"/>
      <c r="CD267"/>
      <c r="CE267"/>
      <c r="CF267"/>
      <c r="CG267"/>
      <c r="CH267"/>
      <c r="CI267" s="6"/>
      <c r="CJ267" s="16">
        <f t="shared" si="80"/>
        <v>0.16438356164383561</v>
      </c>
      <c r="CK267" s="16" t="str">
        <f t="shared" si="81"/>
        <v/>
      </c>
      <c r="CL267" s="16" t="str">
        <f t="shared" si="82"/>
        <v/>
      </c>
      <c r="CM267" s="16" t="str">
        <f t="shared" si="83"/>
        <v/>
      </c>
      <c r="CN267" s="16" t="str">
        <f t="shared" si="84"/>
        <v/>
      </c>
      <c r="CO267" s="18"/>
      <c r="CP267" s="15"/>
      <c r="CQ267"/>
      <c r="CR267"/>
      <c r="CS267"/>
      <c r="CT267"/>
      <c r="CU267">
        <v>123</v>
      </c>
      <c r="CV267"/>
      <c r="CW267"/>
      <c r="CX267"/>
      <c r="CY267"/>
      <c r="CZ267"/>
      <c r="DA267" s="6"/>
      <c r="DB267" s="15"/>
      <c r="DC267"/>
      <c r="DD267"/>
      <c r="DE267"/>
      <c r="DF267"/>
      <c r="DG267"/>
      <c r="DH267"/>
      <c r="DI267"/>
      <c r="DJ267"/>
      <c r="DK267"/>
      <c r="DL267"/>
      <c r="DM267" s="6"/>
      <c r="DN267" s="15"/>
      <c r="DO267"/>
      <c r="DP267"/>
      <c r="DQ267"/>
      <c r="DR267"/>
      <c r="DS267"/>
      <c r="DT267"/>
      <c r="DU267"/>
      <c r="DV267"/>
      <c r="DW267"/>
      <c r="DX267"/>
      <c r="DY267" s="6"/>
      <c r="DZ267" s="15"/>
      <c r="EA267"/>
      <c r="EB267"/>
      <c r="EC267"/>
      <c r="ED267"/>
      <c r="EE267"/>
      <c r="EF267"/>
      <c r="EG267"/>
      <c r="EH267"/>
      <c r="EI267"/>
      <c r="EJ267"/>
      <c r="EK267" s="6"/>
      <c r="EL267" s="15"/>
      <c r="EM267"/>
      <c r="EN267"/>
      <c r="EO267"/>
      <c r="EP267"/>
      <c r="EQ267"/>
      <c r="ER267"/>
      <c r="ES267"/>
      <c r="ET267"/>
      <c r="EU267"/>
      <c r="EV267"/>
      <c r="EW267" s="6"/>
      <c r="EX267" s="16">
        <f t="shared" si="85"/>
        <v>10.109589041095891</v>
      </c>
      <c r="EY267" s="16" t="str">
        <f t="shared" si="86"/>
        <v/>
      </c>
      <c r="EZ267" s="16" t="str">
        <f t="shared" si="87"/>
        <v/>
      </c>
      <c r="FA267" s="16" t="str">
        <f t="shared" si="88"/>
        <v/>
      </c>
      <c r="FB267" s="160" t="str">
        <f t="shared" si="89"/>
        <v/>
      </c>
      <c r="FC267" t="s">
        <v>204</v>
      </c>
      <c r="FD267" s="20" t="s">
        <v>126</v>
      </c>
      <c r="FF267" s="84" t="s">
        <v>206</v>
      </c>
      <c r="FH267" s="284">
        <f t="shared" ca="1" si="90"/>
        <v>0</v>
      </c>
      <c r="FI267" s="208">
        <f t="shared" si="91"/>
        <v>0.96666666666666667</v>
      </c>
      <c r="FJ267"/>
      <c r="FK267" t="str">
        <f t="shared" si="92"/>
        <v>Santander Corretora de Seguros, Investimentos e Serviços S.A.</v>
      </c>
      <c r="FL267" s="201">
        <f t="shared" ca="1" si="93"/>
        <v>96552</v>
      </c>
      <c r="FM267" s="201">
        <f t="shared" ca="1" si="94"/>
        <v>0</v>
      </c>
      <c r="FN267" s="200">
        <f>AB267*AB$2*IF($FC267="V",1,-1)*IF($Q267="Fixo",(CP267-INDEX('Curva Forward'!$C$5:$AN$13,MATCH(CONCATENATE(BD_COMERCIAL!$K267," ",BD_COMERCIAL!$L267),'Curva Forward'!$B$5:$B$13,0),MATCH(FN$4,'Curva Forward'!$C$4:$AN$4,0))),CP267)</f>
        <v>0</v>
      </c>
      <c r="FO267" s="200">
        <f>AC267*AC$2*IF($FC267="V",1,-1)*IF($Q267="Fixo",(CQ267-INDEX('Curva Forward'!$C$5:$AN$13,MATCH(CONCATENATE(BD_COMERCIAL!$K267," ",BD_COMERCIAL!$L267),'Curva Forward'!$B$5:$B$13,0),MATCH(FO$4,'Curva Forward'!$C$4:$AN$4,0))),CQ267)</f>
        <v>0</v>
      </c>
      <c r="FP267" s="200">
        <f>AD267*AD$2*IF($FC267="V",1,-1)*IF($Q267="Fixo",(CR267-INDEX('Curva Forward'!$C$5:$AN$13,MATCH(CONCATENATE(BD_COMERCIAL!$K267," ",BD_COMERCIAL!$L267),'Curva Forward'!$B$5:$B$13,0),MATCH(FP$4,'Curva Forward'!$C$4:$AN$4,0))),CR267)</f>
        <v>0</v>
      </c>
      <c r="FQ267" s="200">
        <f>AE267*AE$2*IF($FC267="V",1,-1)*IF($Q267="Fixo",(CS267-INDEX('Curva Forward'!$C$5:$AN$13,MATCH(CONCATENATE(BD_COMERCIAL!$K267," ",BD_COMERCIAL!$L267),'Curva Forward'!$B$5:$B$13,0),MATCH(FQ$4,'Curva Forward'!$C$4:$AN$4,0))),CS267)</f>
        <v>0</v>
      </c>
      <c r="FR267" s="200">
        <f>AF267*AF$2*IF($FC267="V",1,-1)*IF($Q267="Fixo",(CT267-INDEX('Curva Forward'!$C$5:$AN$13,MATCH(CONCATENATE(BD_COMERCIAL!$K267," ",BD_COMERCIAL!$L267),'Curva Forward'!$B$5:$B$13,0),MATCH(FR$4,'Curva Forward'!$C$4:$AN$4,0))),CT267)</f>
        <v>0</v>
      </c>
      <c r="FS267" s="200">
        <f>AG267*AG$2*IF($FC267="V",1,-1)*IF($Q267="Fixo",(CU267-INDEX('Curva Forward'!$C$5:$AN$13,MATCH(CONCATENATE(BD_COMERCIAL!$K267," ",BD_COMERCIAL!$L267),'Curva Forward'!$B$5:$B$13,0),MATCH(FS$4,'Curva Forward'!$C$4:$AN$4,0))),CU267)</f>
        <v>96552</v>
      </c>
      <c r="FT267" s="200">
        <f>AH267*AH$2*IF($FC267="V",1,-1)*IF($Q267="Fixo",(CV267-INDEX('Curva Forward'!$C$5:$AN$13,MATCH(CONCATENATE(BD_COMERCIAL!$K267," ",BD_COMERCIAL!$L267),'Curva Forward'!$B$5:$B$13,0),MATCH(FT$4,'Curva Forward'!$C$4:$AN$4,0))),CV267)</f>
        <v>0</v>
      </c>
      <c r="FU267" s="200">
        <f>AI267*AI$2*IF($FC267="V",1,-1)*IF($Q267="Fixo",(CW267-INDEX('Curva Forward'!$C$5:$AN$13,MATCH(CONCATENATE(BD_COMERCIAL!$K267," ",BD_COMERCIAL!$L267),'Curva Forward'!$B$5:$B$13,0),MATCH(FU$4,'Curva Forward'!$C$4:$AN$4,0))),CW267)</f>
        <v>0</v>
      </c>
      <c r="FV267" s="200">
        <f>AJ267*AJ$2*IF($FC267="V",1,-1)*IF($Q267="Fixo",(CX267-INDEX('Curva Forward'!$C$5:$AN$13,MATCH(CONCATENATE(BD_COMERCIAL!$K267," ",BD_COMERCIAL!$L267),'Curva Forward'!$B$5:$B$13,0),MATCH(FV$4,'Curva Forward'!$C$4:$AN$4,0))),CX267)</f>
        <v>0</v>
      </c>
      <c r="FW267" s="200">
        <f>AK267*AK$2*IF($FC267="V",1,-1)*IF($Q267="Fixo",(CY267-INDEX('Curva Forward'!$C$5:$AN$13,MATCH(CONCATENATE(BD_COMERCIAL!$K267," ",BD_COMERCIAL!$L267),'Curva Forward'!$B$5:$B$13,0),MATCH(FW$4,'Curva Forward'!$C$4:$AN$4,0))),CY267)</f>
        <v>0</v>
      </c>
      <c r="FX267" s="200">
        <f>AL267*AL$2*IF($FC267="V",1,-1)*IF($Q267="Fixo",(CZ267-INDEX('Curva Forward'!$C$5:$AN$13,MATCH(CONCATENATE(BD_COMERCIAL!$K267," ",BD_COMERCIAL!$L267),'Curva Forward'!$B$5:$B$13,0),MATCH(FX$4,'Curva Forward'!$C$4:$AN$4,0))),CZ267)</f>
        <v>0</v>
      </c>
      <c r="FY267" s="200">
        <f>AM267*AM$2*IF($FC267="V",1,-1)*IF($Q267="Fixo",(DA267-INDEX('Curva Forward'!$C$5:$AN$13,MATCH(CONCATENATE(BD_COMERCIAL!$K267," ",BD_COMERCIAL!$L267),'Curva Forward'!$B$5:$B$13,0),MATCH(FY$4,'Curva Forward'!$C$4:$AN$4,0))),DA267)</f>
        <v>0</v>
      </c>
      <c r="FZ267" s="200">
        <f>AN267*AN$2*IF($FC267="V",1,-1)*IF($Q267="Fixo",(DB267-INDEX('Curva Forward'!$C$5:$AN$13,MATCH(CONCATENATE(BD_COMERCIAL!$K267," ",BD_COMERCIAL!$L267),'Curva Forward'!$B$5:$B$13,0),MATCH(FZ$4,'Curva Forward'!$C$4:$AN$4,0))),DB267)</f>
        <v>0</v>
      </c>
      <c r="GA267" s="200">
        <f>AO267*AO$2*IF($FC267="V",1,-1)*IF($Q267="Fixo",(DC267-INDEX('Curva Forward'!$C$5:$AN$13,MATCH(CONCATENATE(BD_COMERCIAL!$K267," ",BD_COMERCIAL!$L267),'Curva Forward'!$B$5:$B$13,0),MATCH(GA$4,'Curva Forward'!$C$4:$AN$4,0))),DC267)</f>
        <v>0</v>
      </c>
      <c r="GB267" s="200">
        <f>AP267*AP$2*IF($FC267="V",1,-1)*IF($Q267="Fixo",(DD267-INDEX('Curva Forward'!$C$5:$AN$13,MATCH(CONCATENATE(BD_COMERCIAL!$K267," ",BD_COMERCIAL!$L267),'Curva Forward'!$B$5:$B$13,0),MATCH(GB$4,'Curva Forward'!$C$4:$AN$4,0))),DD267)</f>
        <v>0</v>
      </c>
      <c r="GC267" s="200">
        <f>AQ267*AQ$2*IF($FC267="V",1,-1)*IF($Q267="Fixo",(DE267-INDEX('Curva Forward'!$C$5:$AN$13,MATCH(CONCATENATE(BD_COMERCIAL!$K267," ",BD_COMERCIAL!$L267),'Curva Forward'!$B$5:$B$13,0),MATCH(GC$4,'Curva Forward'!$C$4:$AN$4,0))),DE267)</f>
        <v>0</v>
      </c>
      <c r="GD267" s="200">
        <f>AR267*AR$2*IF($FC267="V",1,-1)*IF($Q267="Fixo",(DF267-INDEX('Curva Forward'!$C$5:$AN$13,MATCH(CONCATENATE(BD_COMERCIAL!$K267," ",BD_COMERCIAL!$L267),'Curva Forward'!$B$5:$B$13,0),MATCH(GD$4,'Curva Forward'!$C$4:$AN$4,0))),DF267)</f>
        <v>0</v>
      </c>
      <c r="GE267" s="200">
        <f>AS267*AS$2*IF($FC267="V",1,-1)*IF($Q267="Fixo",(DG267-INDEX('Curva Forward'!$C$5:$AN$13,MATCH(CONCATENATE(BD_COMERCIAL!$K267," ",BD_COMERCIAL!$L267),'Curva Forward'!$B$5:$B$13,0),MATCH(GE$4,'Curva Forward'!$C$4:$AN$4,0))),DG267)</f>
        <v>0</v>
      </c>
      <c r="GF267" s="200">
        <f>AT267*AT$2*IF($FC267="V",1,-1)*IF($Q267="Fixo",(DH267-INDEX('Curva Forward'!$C$5:$AN$13,MATCH(CONCATENATE(BD_COMERCIAL!$K267," ",BD_COMERCIAL!$L267),'Curva Forward'!$B$5:$B$13,0),MATCH(GF$4,'Curva Forward'!$C$4:$AN$4,0))),DH267)</f>
        <v>0</v>
      </c>
      <c r="GG267" s="200">
        <f>AU267*AU$2*IF($FC267="V",1,-1)*IF($Q267="Fixo",(DI267-INDEX('Curva Forward'!$C$5:$AN$13,MATCH(CONCATENATE(BD_COMERCIAL!$K267," ",BD_COMERCIAL!$L267),'Curva Forward'!$B$5:$B$13,0),MATCH(GG$4,'Curva Forward'!$C$4:$AN$4,0))),DI267)</f>
        <v>0</v>
      </c>
      <c r="GH267" s="200">
        <f>AV267*AV$2*IF($FC267="V",1,-1)*IF($Q267="Fixo",(DJ267-INDEX('Curva Forward'!$C$5:$AN$13,MATCH(CONCATENATE(BD_COMERCIAL!$K267," ",BD_COMERCIAL!$L267),'Curva Forward'!$B$5:$B$13,0),MATCH(GH$4,'Curva Forward'!$C$4:$AN$4,0))),DJ267)</f>
        <v>0</v>
      </c>
      <c r="GI267" s="200">
        <f>AW267*AW$2*IF($FC267="V",1,-1)*IF($Q267="Fixo",(DK267-INDEX('Curva Forward'!$C$5:$AN$13,MATCH(CONCATENATE(BD_COMERCIAL!$K267," ",BD_COMERCIAL!$L267),'Curva Forward'!$B$5:$B$13,0),MATCH(GI$4,'Curva Forward'!$C$4:$AN$4,0))),DK267)</f>
        <v>0</v>
      </c>
      <c r="GJ267" s="200">
        <f>AX267*AX$2*IF($FC267="V",1,-1)*IF($Q267="Fixo",(DL267-INDEX('Curva Forward'!$C$5:$AN$13,MATCH(CONCATENATE(BD_COMERCIAL!$K267," ",BD_COMERCIAL!$L267),'Curva Forward'!$B$5:$B$13,0),MATCH(GJ$4,'Curva Forward'!$C$4:$AN$4,0))),DL267)</f>
        <v>0</v>
      </c>
      <c r="GK267" s="200">
        <f>AY267*AY$2*IF($FC267="V",1,-1)*IF($Q267="Fixo",(DM267-INDEX('Curva Forward'!$C$5:$AN$13,MATCH(CONCATENATE(BD_COMERCIAL!$K267," ",BD_COMERCIAL!$L267),'Curva Forward'!$B$5:$B$13,0),MATCH(GK$4,'Curva Forward'!$C$4:$AN$4,0))),DM267)</f>
        <v>0</v>
      </c>
      <c r="GL267" s="200">
        <f>IF(EZ267="",0,CL267*CL$2*IF($FC267="V",1,-1)*IF($Q267="Fixo",(EZ267-INDEX('Curva Forward'!$C$5:$AN$13,MATCH(CONCATENATE(BD_COMERCIAL!$K267," ",BD_COMERCIAL!$L267),'Curva Forward'!$B$5:$B$13,0),MATCH(GL$4,'Curva Forward'!$C$4:$AN$4,0))),EZ267))</f>
        <v>0</v>
      </c>
      <c r="GM267" s="200">
        <f>IF(FA267="",0,CM267*CM$2*IF($FC267="V",1,-1)*IF($Q267="Fixo",(FA267-INDEX('Curva Forward'!$C$5:$AN$13,MATCH(CONCATENATE(BD_COMERCIAL!$K267," ",BD_COMERCIAL!$L267),'Curva Forward'!$B$5:$B$13,0),MATCH(GM$4,'Curva Forward'!$C$4:$AN$4,0))),FA267))</f>
        <v>0</v>
      </c>
      <c r="GN267" s="200">
        <f>IF(FB267="",0,CN267*CN$2*IF($FC267="V",1,-1)*IF($Q267="Fixo",(FB267-INDEX('Curva Forward'!$C$5:$AN$13,MATCH(CONCATENATE(BD_COMERCIAL!$K267," ",BD_COMERCIAL!$L267),'Curva Forward'!$B$5:$B$13,0),MATCH(GN$4,'Curva Forward'!$C$4:$AN$4,0))),FB267))</f>
        <v>0</v>
      </c>
      <c r="GO267" s="201">
        <f t="shared" ca="1" si="95"/>
        <v>0</v>
      </c>
      <c r="GP267" s="201">
        <f t="shared" ca="1" si="96"/>
        <v>0</v>
      </c>
    </row>
    <row r="268" spans="1:198" s="117" customFormat="1" x14ac:dyDescent="0.25">
      <c r="A268" s="6"/>
      <c r="B268" s="7" t="s">
        <v>620</v>
      </c>
      <c r="C268" s="8">
        <v>44623</v>
      </c>
      <c r="D268" s="9" t="s">
        <v>124</v>
      </c>
      <c r="E268" s="9" t="s">
        <v>125</v>
      </c>
      <c r="F268" s="113">
        <v>3780401000108</v>
      </c>
      <c r="G268" s="10" t="s">
        <v>147</v>
      </c>
      <c r="H268" s="113" t="e">
        <v>#VALUE!</v>
      </c>
      <c r="I268" s="9" t="s">
        <v>139</v>
      </c>
      <c r="J268" s="166" t="s">
        <v>618</v>
      </c>
      <c r="K268" s="10" t="s">
        <v>127</v>
      </c>
      <c r="L268" s="84" t="s">
        <v>22</v>
      </c>
      <c r="M268" s="11">
        <v>44835</v>
      </c>
      <c r="N268" s="12">
        <v>44865</v>
      </c>
      <c r="O268" s="10">
        <v>5.6</v>
      </c>
      <c r="P268" s="84">
        <v>200</v>
      </c>
      <c r="Q268" s="84" t="s">
        <v>128</v>
      </c>
      <c r="R268" s="10" t="s">
        <v>129</v>
      </c>
      <c r="S268" s="14" t="s">
        <v>135</v>
      </c>
      <c r="T268" s="155"/>
      <c r="U268" s="156"/>
      <c r="V268" s="257" t="str">
        <f ca="1">IF(U268="","",
IF(U268="NA","",
IFERROR(VLOOKUP(EOMONTH(M268,-2)+1,IPCA!$A:$B,2,0),
VLOOKUP(EOMONTH(TODAY(),-2)+1,IPCA!$A:$B,2,0))/
VLOOKUP(EOMONTH(U268,-2)+1,IPCA!$A:$B,2,0)*
P268))</f>
        <v/>
      </c>
      <c r="W268" s="84"/>
      <c r="X268" s="13"/>
      <c r="Y268" s="166"/>
      <c r="Z268" s="107" t="s">
        <v>148</v>
      </c>
      <c r="AA268" s="108" t="s">
        <v>148</v>
      </c>
      <c r="AB268" s="15"/>
      <c r="AC268"/>
      <c r="AD268"/>
      <c r="AE268"/>
      <c r="AF268"/>
      <c r="AG268"/>
      <c r="AH268"/>
      <c r="AI268"/>
      <c r="AJ268"/>
      <c r="AK268">
        <v>5.6</v>
      </c>
      <c r="AL268"/>
      <c r="AM268" s="6"/>
      <c r="AN268" s="15"/>
      <c r="AO268"/>
      <c r="AP268"/>
      <c r="AQ268"/>
      <c r="AR268"/>
      <c r="AS268"/>
      <c r="AT268"/>
      <c r="AU268"/>
      <c r="AV268"/>
      <c r="AW268"/>
      <c r="AX268"/>
      <c r="AY268" s="6"/>
      <c r="AZ268" s="15"/>
      <c r="BA268"/>
      <c r="BB268"/>
      <c r="BC268"/>
      <c r="BD268"/>
      <c r="BE268"/>
      <c r="BF268"/>
      <c r="BG268"/>
      <c r="BH268"/>
      <c r="BI268"/>
      <c r="BJ268"/>
      <c r="BK268" s="6"/>
      <c r="BL268" s="15"/>
      <c r="BM268"/>
      <c r="BN268"/>
      <c r="BO268"/>
      <c r="BP268"/>
      <c r="BQ268"/>
      <c r="BR268"/>
      <c r="BS268"/>
      <c r="BT268"/>
      <c r="BU268"/>
      <c r="BV268"/>
      <c r="BW268" s="6"/>
      <c r="BX268" s="15"/>
      <c r="BY268"/>
      <c r="BZ268"/>
      <c r="CA268"/>
      <c r="CB268"/>
      <c r="CC268"/>
      <c r="CD268"/>
      <c r="CE268"/>
      <c r="CF268"/>
      <c r="CG268"/>
      <c r="CH268"/>
      <c r="CI268" s="6"/>
      <c r="CJ268" s="16">
        <f t="shared" si="80"/>
        <v>0.47561643835616435</v>
      </c>
      <c r="CK268" s="16" t="str">
        <f t="shared" si="81"/>
        <v/>
      </c>
      <c r="CL268" s="16" t="str">
        <f t="shared" si="82"/>
        <v/>
      </c>
      <c r="CM268" s="16" t="str">
        <f t="shared" si="83"/>
        <v/>
      </c>
      <c r="CN268" s="16" t="str">
        <f t="shared" si="84"/>
        <v/>
      </c>
      <c r="CO268" s="18"/>
      <c r="CP268" s="15"/>
      <c r="CQ268"/>
      <c r="CR268"/>
      <c r="CS268"/>
      <c r="CT268"/>
      <c r="CU268"/>
      <c r="CV268"/>
      <c r="CW268"/>
      <c r="CX268"/>
      <c r="CY268">
        <v>200</v>
      </c>
      <c r="CZ268"/>
      <c r="DA268" s="6"/>
      <c r="DB268" s="15"/>
      <c r="DC268"/>
      <c r="DD268"/>
      <c r="DE268"/>
      <c r="DF268"/>
      <c r="DG268"/>
      <c r="DH268"/>
      <c r="DI268"/>
      <c r="DJ268"/>
      <c r="DK268"/>
      <c r="DL268"/>
      <c r="DM268" s="6"/>
      <c r="DN268" s="15"/>
      <c r="DO268"/>
      <c r="DP268"/>
      <c r="DQ268"/>
      <c r="DR268"/>
      <c r="DS268"/>
      <c r="DT268"/>
      <c r="DU268"/>
      <c r="DV268"/>
      <c r="DW268"/>
      <c r="DX268"/>
      <c r="DY268" s="6"/>
      <c r="DZ268" s="15"/>
      <c r="EA268"/>
      <c r="EB268"/>
      <c r="EC268"/>
      <c r="ED268"/>
      <c r="EE268"/>
      <c r="EF268"/>
      <c r="EG268"/>
      <c r="EH268"/>
      <c r="EI268"/>
      <c r="EJ268"/>
      <c r="EK268" s="6"/>
      <c r="EL268" s="15"/>
      <c r="EM268"/>
      <c r="EN268"/>
      <c r="EO268"/>
      <c r="EP268"/>
      <c r="EQ268"/>
      <c r="ER268"/>
      <c r="ES268"/>
      <c r="ET268"/>
      <c r="EU268"/>
      <c r="EV268"/>
      <c r="EW268" s="6"/>
      <c r="EX268" s="16">
        <f t="shared" si="85"/>
        <v>16.986301369863014</v>
      </c>
      <c r="EY268" s="16" t="str">
        <f t="shared" si="86"/>
        <v/>
      </c>
      <c r="EZ268" s="16" t="str">
        <f t="shared" si="87"/>
        <v/>
      </c>
      <c r="FA268" s="16" t="str">
        <f t="shared" si="88"/>
        <v/>
      </c>
      <c r="FB268" s="160" t="str">
        <f t="shared" si="89"/>
        <v/>
      </c>
      <c r="FC268" t="s">
        <v>204</v>
      </c>
      <c r="FD268" s="20" t="s">
        <v>147</v>
      </c>
      <c r="FF268" s="84" t="s">
        <v>206</v>
      </c>
      <c r="FH268" s="284">
        <f t="shared" ca="1" si="90"/>
        <v>0</v>
      </c>
      <c r="FI268" s="208">
        <f t="shared" si="91"/>
        <v>1</v>
      </c>
      <c r="FJ268"/>
      <c r="FK268" t="str">
        <f t="shared" si="92"/>
        <v>Portfólio</v>
      </c>
      <c r="FL268" s="201">
        <f t="shared" ca="1" si="93"/>
        <v>416639.99999999994</v>
      </c>
      <c r="FM268" s="201">
        <f t="shared" ca="1" si="94"/>
        <v>0</v>
      </c>
      <c r="FN268" s="200">
        <f>AB268*AB$2*IF($FC268="V",1,-1)*IF($Q268="Fixo",(CP268-INDEX('Curva Forward'!$C$5:$AN$13,MATCH(CONCATENATE(BD_COMERCIAL!$K268," ",BD_COMERCIAL!$L268),'Curva Forward'!$B$5:$B$13,0),MATCH(FN$4,'Curva Forward'!$C$4:$AN$4,0))),CP268)</f>
        <v>0</v>
      </c>
      <c r="FO268" s="200">
        <f>AC268*AC$2*IF($FC268="V",1,-1)*IF($Q268="Fixo",(CQ268-INDEX('Curva Forward'!$C$5:$AN$13,MATCH(CONCATENATE(BD_COMERCIAL!$K268," ",BD_COMERCIAL!$L268),'Curva Forward'!$B$5:$B$13,0),MATCH(FO$4,'Curva Forward'!$C$4:$AN$4,0))),CQ268)</f>
        <v>0</v>
      </c>
      <c r="FP268" s="200">
        <f>AD268*AD$2*IF($FC268="V",1,-1)*IF($Q268="Fixo",(CR268-INDEX('Curva Forward'!$C$5:$AN$13,MATCH(CONCATENATE(BD_COMERCIAL!$K268," ",BD_COMERCIAL!$L268),'Curva Forward'!$B$5:$B$13,0),MATCH(FP$4,'Curva Forward'!$C$4:$AN$4,0))),CR268)</f>
        <v>0</v>
      </c>
      <c r="FQ268" s="200">
        <f>AE268*AE$2*IF($FC268="V",1,-1)*IF($Q268="Fixo",(CS268-INDEX('Curva Forward'!$C$5:$AN$13,MATCH(CONCATENATE(BD_COMERCIAL!$K268," ",BD_COMERCIAL!$L268),'Curva Forward'!$B$5:$B$13,0),MATCH(FQ$4,'Curva Forward'!$C$4:$AN$4,0))),CS268)</f>
        <v>0</v>
      </c>
      <c r="FR268" s="200">
        <f>AF268*AF$2*IF($FC268="V",1,-1)*IF($Q268="Fixo",(CT268-INDEX('Curva Forward'!$C$5:$AN$13,MATCH(CONCATENATE(BD_COMERCIAL!$K268," ",BD_COMERCIAL!$L268),'Curva Forward'!$B$5:$B$13,0),MATCH(FR$4,'Curva Forward'!$C$4:$AN$4,0))),CT268)</f>
        <v>0</v>
      </c>
      <c r="FS268" s="200">
        <f>AG268*AG$2*IF($FC268="V",1,-1)*IF($Q268="Fixo",(CU268-INDEX('Curva Forward'!$C$5:$AN$13,MATCH(CONCATENATE(BD_COMERCIAL!$K268," ",BD_COMERCIAL!$L268),'Curva Forward'!$B$5:$B$13,0),MATCH(FS$4,'Curva Forward'!$C$4:$AN$4,0))),CU268)</f>
        <v>0</v>
      </c>
      <c r="FT268" s="200">
        <f>AH268*AH$2*IF($FC268="V",1,-1)*IF($Q268="Fixo",(CV268-INDEX('Curva Forward'!$C$5:$AN$13,MATCH(CONCATENATE(BD_COMERCIAL!$K268," ",BD_COMERCIAL!$L268),'Curva Forward'!$B$5:$B$13,0),MATCH(FT$4,'Curva Forward'!$C$4:$AN$4,0))),CV268)</f>
        <v>0</v>
      </c>
      <c r="FU268" s="200">
        <f>AI268*AI$2*IF($FC268="V",1,-1)*IF($Q268="Fixo",(CW268-INDEX('Curva Forward'!$C$5:$AN$13,MATCH(CONCATENATE(BD_COMERCIAL!$K268," ",BD_COMERCIAL!$L268),'Curva Forward'!$B$5:$B$13,0),MATCH(FU$4,'Curva Forward'!$C$4:$AN$4,0))),CW268)</f>
        <v>0</v>
      </c>
      <c r="FV268" s="200">
        <f>AJ268*AJ$2*IF($FC268="V",1,-1)*IF($Q268="Fixo",(CX268-INDEX('Curva Forward'!$C$5:$AN$13,MATCH(CONCATENATE(BD_COMERCIAL!$K268," ",BD_COMERCIAL!$L268),'Curva Forward'!$B$5:$B$13,0),MATCH(FV$4,'Curva Forward'!$C$4:$AN$4,0))),CX268)</f>
        <v>0</v>
      </c>
      <c r="FW268" s="200">
        <f>AK268*AK$2*IF($FC268="V",1,-1)*IF($Q268="Fixo",(CY268-INDEX('Curva Forward'!$C$5:$AN$13,MATCH(CONCATENATE(BD_COMERCIAL!$K268," ",BD_COMERCIAL!$L268),'Curva Forward'!$B$5:$B$13,0),MATCH(FW$4,'Curva Forward'!$C$4:$AN$4,0))),CY268)</f>
        <v>416639.99999999994</v>
      </c>
      <c r="FX268" s="200">
        <f>AL268*AL$2*IF($FC268="V",1,-1)*IF($Q268="Fixo",(CZ268-INDEX('Curva Forward'!$C$5:$AN$13,MATCH(CONCATENATE(BD_COMERCIAL!$K268," ",BD_COMERCIAL!$L268),'Curva Forward'!$B$5:$B$13,0),MATCH(FX$4,'Curva Forward'!$C$4:$AN$4,0))),CZ268)</f>
        <v>0</v>
      </c>
      <c r="FY268" s="200">
        <f>AM268*AM$2*IF($FC268="V",1,-1)*IF($Q268="Fixo",(DA268-INDEX('Curva Forward'!$C$5:$AN$13,MATCH(CONCATENATE(BD_COMERCIAL!$K268," ",BD_COMERCIAL!$L268),'Curva Forward'!$B$5:$B$13,0),MATCH(FY$4,'Curva Forward'!$C$4:$AN$4,0))),DA268)</f>
        <v>0</v>
      </c>
      <c r="FZ268" s="200">
        <f>AN268*AN$2*IF($FC268="V",1,-1)*IF($Q268="Fixo",(DB268-INDEX('Curva Forward'!$C$5:$AN$13,MATCH(CONCATENATE(BD_COMERCIAL!$K268," ",BD_COMERCIAL!$L268),'Curva Forward'!$B$5:$B$13,0),MATCH(FZ$4,'Curva Forward'!$C$4:$AN$4,0))),DB268)</f>
        <v>0</v>
      </c>
      <c r="GA268" s="200">
        <f>AO268*AO$2*IF($FC268="V",1,-1)*IF($Q268="Fixo",(DC268-INDEX('Curva Forward'!$C$5:$AN$13,MATCH(CONCATENATE(BD_COMERCIAL!$K268," ",BD_COMERCIAL!$L268),'Curva Forward'!$B$5:$B$13,0),MATCH(GA$4,'Curva Forward'!$C$4:$AN$4,0))),DC268)</f>
        <v>0</v>
      </c>
      <c r="GB268" s="200">
        <f>AP268*AP$2*IF($FC268="V",1,-1)*IF($Q268="Fixo",(DD268-INDEX('Curva Forward'!$C$5:$AN$13,MATCH(CONCATENATE(BD_COMERCIAL!$K268," ",BD_COMERCIAL!$L268),'Curva Forward'!$B$5:$B$13,0),MATCH(GB$4,'Curva Forward'!$C$4:$AN$4,0))),DD268)</f>
        <v>0</v>
      </c>
      <c r="GC268" s="200">
        <f>AQ268*AQ$2*IF($FC268="V",1,-1)*IF($Q268="Fixo",(DE268-INDEX('Curva Forward'!$C$5:$AN$13,MATCH(CONCATENATE(BD_COMERCIAL!$K268," ",BD_COMERCIAL!$L268),'Curva Forward'!$B$5:$B$13,0),MATCH(GC$4,'Curva Forward'!$C$4:$AN$4,0))),DE268)</f>
        <v>0</v>
      </c>
      <c r="GD268" s="200">
        <f>AR268*AR$2*IF($FC268="V",1,-1)*IF($Q268="Fixo",(DF268-INDEX('Curva Forward'!$C$5:$AN$13,MATCH(CONCATENATE(BD_COMERCIAL!$K268," ",BD_COMERCIAL!$L268),'Curva Forward'!$B$5:$B$13,0),MATCH(GD$4,'Curva Forward'!$C$4:$AN$4,0))),DF268)</f>
        <v>0</v>
      </c>
      <c r="GE268" s="200">
        <f>AS268*AS$2*IF($FC268="V",1,-1)*IF($Q268="Fixo",(DG268-INDEX('Curva Forward'!$C$5:$AN$13,MATCH(CONCATENATE(BD_COMERCIAL!$K268," ",BD_COMERCIAL!$L268),'Curva Forward'!$B$5:$B$13,0),MATCH(GE$4,'Curva Forward'!$C$4:$AN$4,0))),DG268)</f>
        <v>0</v>
      </c>
      <c r="GF268" s="200">
        <f>AT268*AT$2*IF($FC268="V",1,-1)*IF($Q268="Fixo",(DH268-INDEX('Curva Forward'!$C$5:$AN$13,MATCH(CONCATENATE(BD_COMERCIAL!$K268," ",BD_COMERCIAL!$L268),'Curva Forward'!$B$5:$B$13,0),MATCH(GF$4,'Curva Forward'!$C$4:$AN$4,0))),DH268)</f>
        <v>0</v>
      </c>
      <c r="GG268" s="200">
        <f>AU268*AU$2*IF($FC268="V",1,-1)*IF($Q268="Fixo",(DI268-INDEX('Curva Forward'!$C$5:$AN$13,MATCH(CONCATENATE(BD_COMERCIAL!$K268," ",BD_COMERCIAL!$L268),'Curva Forward'!$B$5:$B$13,0),MATCH(GG$4,'Curva Forward'!$C$4:$AN$4,0))),DI268)</f>
        <v>0</v>
      </c>
      <c r="GH268" s="200">
        <f>AV268*AV$2*IF($FC268="V",1,-1)*IF($Q268="Fixo",(DJ268-INDEX('Curva Forward'!$C$5:$AN$13,MATCH(CONCATENATE(BD_COMERCIAL!$K268," ",BD_COMERCIAL!$L268),'Curva Forward'!$B$5:$B$13,0),MATCH(GH$4,'Curva Forward'!$C$4:$AN$4,0))),DJ268)</f>
        <v>0</v>
      </c>
      <c r="GI268" s="200">
        <f>AW268*AW$2*IF($FC268="V",1,-1)*IF($Q268="Fixo",(DK268-INDEX('Curva Forward'!$C$5:$AN$13,MATCH(CONCATENATE(BD_COMERCIAL!$K268," ",BD_COMERCIAL!$L268),'Curva Forward'!$B$5:$B$13,0),MATCH(GI$4,'Curva Forward'!$C$4:$AN$4,0))),DK268)</f>
        <v>0</v>
      </c>
      <c r="GJ268" s="200">
        <f>AX268*AX$2*IF($FC268="V",1,-1)*IF($Q268="Fixo",(DL268-INDEX('Curva Forward'!$C$5:$AN$13,MATCH(CONCATENATE(BD_COMERCIAL!$K268," ",BD_COMERCIAL!$L268),'Curva Forward'!$B$5:$B$13,0),MATCH(GJ$4,'Curva Forward'!$C$4:$AN$4,0))),DL268)</f>
        <v>0</v>
      </c>
      <c r="GK268" s="200">
        <f>AY268*AY$2*IF($FC268="V",1,-1)*IF($Q268="Fixo",(DM268-INDEX('Curva Forward'!$C$5:$AN$13,MATCH(CONCATENATE(BD_COMERCIAL!$K268," ",BD_COMERCIAL!$L268),'Curva Forward'!$B$5:$B$13,0),MATCH(GK$4,'Curva Forward'!$C$4:$AN$4,0))),DM268)</f>
        <v>0</v>
      </c>
      <c r="GL268" s="200">
        <f>IF(EZ268="",0,CL268*CL$2*IF($FC268="V",1,-1)*IF($Q268="Fixo",(EZ268-INDEX('Curva Forward'!$C$5:$AN$13,MATCH(CONCATENATE(BD_COMERCIAL!$K268," ",BD_COMERCIAL!$L268),'Curva Forward'!$B$5:$B$13,0),MATCH(GL$4,'Curva Forward'!$C$4:$AN$4,0))),EZ268))</f>
        <v>0</v>
      </c>
      <c r="GM268" s="200">
        <f>IF(FA268="",0,CM268*CM$2*IF($FC268="V",1,-1)*IF($Q268="Fixo",(FA268-INDEX('Curva Forward'!$C$5:$AN$13,MATCH(CONCATENATE(BD_COMERCIAL!$K268," ",BD_COMERCIAL!$L268),'Curva Forward'!$B$5:$B$13,0),MATCH(GM$4,'Curva Forward'!$C$4:$AN$4,0))),FA268))</f>
        <v>0</v>
      </c>
      <c r="GN268" s="200">
        <f>IF(FB268="",0,CN268*CN$2*IF($FC268="V",1,-1)*IF($Q268="Fixo",(FB268-INDEX('Curva Forward'!$C$5:$AN$13,MATCH(CONCATENATE(BD_COMERCIAL!$K268," ",BD_COMERCIAL!$L268),'Curva Forward'!$B$5:$B$13,0),MATCH(GN$4,'Curva Forward'!$C$4:$AN$4,0))),FB268))</f>
        <v>0</v>
      </c>
      <c r="GO268" s="201">
        <f t="shared" ca="1" si="95"/>
        <v>0</v>
      </c>
      <c r="GP268" s="201">
        <f t="shared" ca="1" si="96"/>
        <v>0</v>
      </c>
    </row>
    <row r="269" spans="1:198" s="117" customFormat="1" x14ac:dyDescent="0.25">
      <c r="A269" s="6"/>
      <c r="B269" s="7" t="s">
        <v>621</v>
      </c>
      <c r="C269" s="8">
        <v>44623</v>
      </c>
      <c r="D269" s="9" t="s">
        <v>131</v>
      </c>
      <c r="E269" s="9" t="s">
        <v>147</v>
      </c>
      <c r="F269" s="113" t="e">
        <v>#VALUE!</v>
      </c>
      <c r="G269" s="10" t="s">
        <v>125</v>
      </c>
      <c r="H269" s="113">
        <v>3780401000108</v>
      </c>
      <c r="I269" s="9" t="s">
        <v>139</v>
      </c>
      <c r="J269" s="166" t="s">
        <v>607</v>
      </c>
      <c r="K269" s="10" t="s">
        <v>127</v>
      </c>
      <c r="L269" s="84" t="s">
        <v>22</v>
      </c>
      <c r="M269" s="11">
        <v>44835</v>
      </c>
      <c r="N269" s="12">
        <v>44865</v>
      </c>
      <c r="O269" s="10">
        <v>5.6</v>
      </c>
      <c r="P269" s="84">
        <v>200</v>
      </c>
      <c r="Q269" s="84" t="s">
        <v>128</v>
      </c>
      <c r="R269" s="10" t="s">
        <v>129</v>
      </c>
      <c r="S269" s="14" t="s">
        <v>135</v>
      </c>
      <c r="T269" s="11"/>
      <c r="U269" s="12"/>
      <c r="V269" s="257" t="str">
        <f ca="1">IF(U269="","",
IF(U269="NA","",
IFERROR(VLOOKUP(EOMONTH(M269,-2)+1,IPCA!$A:$B,2,0),
VLOOKUP(EOMONTH(TODAY(),-2)+1,IPCA!$A:$B,2,0))/
VLOOKUP(EOMONTH(U269,-2)+1,IPCA!$A:$B,2,0)*
P269))</f>
        <v/>
      </c>
      <c r="W269" s="84"/>
      <c r="X269" s="13"/>
      <c r="Y269" s="166"/>
      <c r="Z269" s="107" t="s">
        <v>148</v>
      </c>
      <c r="AA269" s="108" t="s">
        <v>148</v>
      </c>
      <c r="AB269" s="15"/>
      <c r="AC269"/>
      <c r="AD269"/>
      <c r="AE269"/>
      <c r="AF269"/>
      <c r="AG269"/>
      <c r="AH269"/>
      <c r="AI269"/>
      <c r="AJ269"/>
      <c r="AK269">
        <v>5.6</v>
      </c>
      <c r="AL269"/>
      <c r="AM269" s="6"/>
      <c r="AN269" s="15"/>
      <c r="AO269"/>
      <c r="AP269"/>
      <c r="AQ269"/>
      <c r="AR269"/>
      <c r="AS269"/>
      <c r="AT269"/>
      <c r="AU269"/>
      <c r="AV269"/>
      <c r="AW269"/>
      <c r="AX269"/>
      <c r="AY269" s="6"/>
      <c r="AZ269" s="15"/>
      <c r="BA269"/>
      <c r="BB269"/>
      <c r="BC269"/>
      <c r="BD269"/>
      <c r="BE269"/>
      <c r="BF269"/>
      <c r="BG269"/>
      <c r="BH269"/>
      <c r="BI269"/>
      <c r="BJ269"/>
      <c r="BK269" s="6"/>
      <c r="BL269" s="15"/>
      <c r="BM269"/>
      <c r="BN269"/>
      <c r="BO269"/>
      <c r="BP269"/>
      <c r="BQ269"/>
      <c r="BR269"/>
      <c r="BS269"/>
      <c r="BT269"/>
      <c r="BU269"/>
      <c r="BV269"/>
      <c r="BW269" s="6"/>
      <c r="BX269" s="15"/>
      <c r="BY269"/>
      <c r="BZ269"/>
      <c r="CA269"/>
      <c r="CB269"/>
      <c r="CC269"/>
      <c r="CD269"/>
      <c r="CE269"/>
      <c r="CF269"/>
      <c r="CG269"/>
      <c r="CH269"/>
      <c r="CI269" s="6"/>
      <c r="CJ269" s="16">
        <f t="shared" si="80"/>
        <v>0.47561643835616435</v>
      </c>
      <c r="CK269" s="16" t="str">
        <f t="shared" si="81"/>
        <v/>
      </c>
      <c r="CL269" s="16" t="str">
        <f t="shared" si="82"/>
        <v/>
      </c>
      <c r="CM269" s="16" t="str">
        <f t="shared" si="83"/>
        <v/>
      </c>
      <c r="CN269" s="16" t="str">
        <f t="shared" si="84"/>
        <v/>
      </c>
      <c r="CO269" s="18"/>
      <c r="CP269" s="15"/>
      <c r="CQ269"/>
      <c r="CR269"/>
      <c r="CS269"/>
      <c r="CT269"/>
      <c r="CU269"/>
      <c r="CV269"/>
      <c r="CW269"/>
      <c r="CX269"/>
      <c r="CY269">
        <v>200</v>
      </c>
      <c r="CZ269"/>
      <c r="DA269" s="6"/>
      <c r="DB269" s="15"/>
      <c r="DC269"/>
      <c r="DD269"/>
      <c r="DE269"/>
      <c r="DF269"/>
      <c r="DG269"/>
      <c r="DH269"/>
      <c r="DI269"/>
      <c r="DJ269"/>
      <c r="DK269"/>
      <c r="DL269"/>
      <c r="DM269" s="6"/>
      <c r="DN269" s="15"/>
      <c r="DO269"/>
      <c r="DP269"/>
      <c r="DQ269"/>
      <c r="DR269"/>
      <c r="DS269"/>
      <c r="DT269"/>
      <c r="DU269"/>
      <c r="DV269"/>
      <c r="DW269"/>
      <c r="DX269"/>
      <c r="DY269" s="6"/>
      <c r="DZ269" s="15"/>
      <c r="EA269"/>
      <c r="EB269"/>
      <c r="EC269"/>
      <c r="ED269"/>
      <c r="EE269"/>
      <c r="EF269"/>
      <c r="EG269"/>
      <c r="EH269"/>
      <c r="EI269"/>
      <c r="EJ269"/>
      <c r="EK269" s="6"/>
      <c r="EL269" s="15"/>
      <c r="EM269"/>
      <c r="EN269"/>
      <c r="EO269"/>
      <c r="EP269"/>
      <c r="EQ269"/>
      <c r="ER269"/>
      <c r="ES269"/>
      <c r="ET269"/>
      <c r="EU269"/>
      <c r="EV269"/>
      <c r="EW269" s="6"/>
      <c r="EX269" s="16">
        <f t="shared" si="85"/>
        <v>16.986301369863014</v>
      </c>
      <c r="EY269" s="16" t="str">
        <f t="shared" si="86"/>
        <v/>
      </c>
      <c r="EZ269" s="16" t="str">
        <f t="shared" si="87"/>
        <v/>
      </c>
      <c r="FA269" s="16" t="str">
        <f t="shared" si="88"/>
        <v/>
      </c>
      <c r="FB269" s="160" t="str">
        <f t="shared" si="89"/>
        <v/>
      </c>
      <c r="FC269" t="s">
        <v>205</v>
      </c>
      <c r="FD269" s="20" t="s">
        <v>147</v>
      </c>
      <c r="FF269" s="84" t="s">
        <v>206</v>
      </c>
      <c r="FH269" s="284">
        <f t="shared" ca="1" si="90"/>
        <v>0</v>
      </c>
      <c r="FI269" s="208">
        <f t="shared" si="91"/>
        <v>1</v>
      </c>
      <c r="FJ269"/>
      <c r="FK269" t="str">
        <f t="shared" si="92"/>
        <v>Portfólio</v>
      </c>
      <c r="FL269" s="201">
        <f t="shared" ca="1" si="93"/>
        <v>-416639.99999999994</v>
      </c>
      <c r="FM269" s="201">
        <f t="shared" ca="1" si="94"/>
        <v>0</v>
      </c>
      <c r="FN269" s="200">
        <f>AB269*AB$2*IF($FC269="V",1,-1)*IF($Q269="Fixo",(CP269-INDEX('Curva Forward'!$C$5:$AN$13,MATCH(CONCATENATE(BD_COMERCIAL!$K269," ",BD_COMERCIAL!$L269),'Curva Forward'!$B$5:$B$13,0),MATCH(FN$4,'Curva Forward'!$C$4:$AN$4,0))),CP269)</f>
        <v>0</v>
      </c>
      <c r="FO269" s="200">
        <f>AC269*AC$2*IF($FC269="V",1,-1)*IF($Q269="Fixo",(CQ269-INDEX('Curva Forward'!$C$5:$AN$13,MATCH(CONCATENATE(BD_COMERCIAL!$K269," ",BD_COMERCIAL!$L269),'Curva Forward'!$B$5:$B$13,0),MATCH(FO$4,'Curva Forward'!$C$4:$AN$4,0))),CQ269)</f>
        <v>0</v>
      </c>
      <c r="FP269" s="200">
        <f>AD269*AD$2*IF($FC269="V",1,-1)*IF($Q269="Fixo",(CR269-INDEX('Curva Forward'!$C$5:$AN$13,MATCH(CONCATENATE(BD_COMERCIAL!$K269," ",BD_COMERCIAL!$L269),'Curva Forward'!$B$5:$B$13,0),MATCH(FP$4,'Curva Forward'!$C$4:$AN$4,0))),CR269)</f>
        <v>0</v>
      </c>
      <c r="FQ269" s="200">
        <f>AE269*AE$2*IF($FC269="V",1,-1)*IF($Q269="Fixo",(CS269-INDEX('Curva Forward'!$C$5:$AN$13,MATCH(CONCATENATE(BD_COMERCIAL!$K269," ",BD_COMERCIAL!$L269),'Curva Forward'!$B$5:$B$13,0),MATCH(FQ$4,'Curva Forward'!$C$4:$AN$4,0))),CS269)</f>
        <v>0</v>
      </c>
      <c r="FR269" s="200">
        <f>AF269*AF$2*IF($FC269="V",1,-1)*IF($Q269="Fixo",(CT269-INDEX('Curva Forward'!$C$5:$AN$13,MATCH(CONCATENATE(BD_COMERCIAL!$K269," ",BD_COMERCIAL!$L269),'Curva Forward'!$B$5:$B$13,0),MATCH(FR$4,'Curva Forward'!$C$4:$AN$4,0))),CT269)</f>
        <v>0</v>
      </c>
      <c r="FS269" s="200">
        <f>AG269*AG$2*IF($FC269="V",1,-1)*IF($Q269="Fixo",(CU269-INDEX('Curva Forward'!$C$5:$AN$13,MATCH(CONCATENATE(BD_COMERCIAL!$K269," ",BD_COMERCIAL!$L269),'Curva Forward'!$B$5:$B$13,0),MATCH(FS$4,'Curva Forward'!$C$4:$AN$4,0))),CU269)</f>
        <v>0</v>
      </c>
      <c r="FT269" s="200">
        <f>AH269*AH$2*IF($FC269="V",1,-1)*IF($Q269="Fixo",(CV269-INDEX('Curva Forward'!$C$5:$AN$13,MATCH(CONCATENATE(BD_COMERCIAL!$K269," ",BD_COMERCIAL!$L269),'Curva Forward'!$B$5:$B$13,0),MATCH(FT$4,'Curva Forward'!$C$4:$AN$4,0))),CV269)</f>
        <v>0</v>
      </c>
      <c r="FU269" s="200">
        <f>AI269*AI$2*IF($FC269="V",1,-1)*IF($Q269="Fixo",(CW269-INDEX('Curva Forward'!$C$5:$AN$13,MATCH(CONCATENATE(BD_COMERCIAL!$K269," ",BD_COMERCIAL!$L269),'Curva Forward'!$B$5:$B$13,0),MATCH(FU$4,'Curva Forward'!$C$4:$AN$4,0))),CW269)</f>
        <v>0</v>
      </c>
      <c r="FV269" s="200">
        <f>AJ269*AJ$2*IF($FC269="V",1,-1)*IF($Q269="Fixo",(CX269-INDEX('Curva Forward'!$C$5:$AN$13,MATCH(CONCATENATE(BD_COMERCIAL!$K269," ",BD_COMERCIAL!$L269),'Curva Forward'!$B$5:$B$13,0),MATCH(FV$4,'Curva Forward'!$C$4:$AN$4,0))),CX269)</f>
        <v>0</v>
      </c>
      <c r="FW269" s="200">
        <f>AK269*AK$2*IF($FC269="V",1,-1)*IF($Q269="Fixo",(CY269-INDEX('Curva Forward'!$C$5:$AN$13,MATCH(CONCATENATE(BD_COMERCIAL!$K269," ",BD_COMERCIAL!$L269),'Curva Forward'!$B$5:$B$13,0),MATCH(FW$4,'Curva Forward'!$C$4:$AN$4,0))),CY269)</f>
        <v>-416639.99999999994</v>
      </c>
      <c r="FX269" s="200">
        <f>AL269*AL$2*IF($FC269="V",1,-1)*IF($Q269="Fixo",(CZ269-INDEX('Curva Forward'!$C$5:$AN$13,MATCH(CONCATENATE(BD_COMERCIAL!$K269," ",BD_COMERCIAL!$L269),'Curva Forward'!$B$5:$B$13,0),MATCH(FX$4,'Curva Forward'!$C$4:$AN$4,0))),CZ269)</f>
        <v>0</v>
      </c>
      <c r="FY269" s="200">
        <f>AM269*AM$2*IF($FC269="V",1,-1)*IF($Q269="Fixo",(DA269-INDEX('Curva Forward'!$C$5:$AN$13,MATCH(CONCATENATE(BD_COMERCIAL!$K269," ",BD_COMERCIAL!$L269),'Curva Forward'!$B$5:$B$13,0),MATCH(FY$4,'Curva Forward'!$C$4:$AN$4,0))),DA269)</f>
        <v>0</v>
      </c>
      <c r="FZ269" s="200">
        <f>AN269*AN$2*IF($FC269="V",1,-1)*IF($Q269="Fixo",(DB269-INDEX('Curva Forward'!$C$5:$AN$13,MATCH(CONCATENATE(BD_COMERCIAL!$K269," ",BD_COMERCIAL!$L269),'Curva Forward'!$B$5:$B$13,0),MATCH(FZ$4,'Curva Forward'!$C$4:$AN$4,0))),DB269)</f>
        <v>0</v>
      </c>
      <c r="GA269" s="200">
        <f>AO269*AO$2*IF($FC269="V",1,-1)*IF($Q269="Fixo",(DC269-INDEX('Curva Forward'!$C$5:$AN$13,MATCH(CONCATENATE(BD_COMERCIAL!$K269," ",BD_COMERCIAL!$L269),'Curva Forward'!$B$5:$B$13,0),MATCH(GA$4,'Curva Forward'!$C$4:$AN$4,0))),DC269)</f>
        <v>0</v>
      </c>
      <c r="GB269" s="200">
        <f>AP269*AP$2*IF($FC269="V",1,-1)*IF($Q269="Fixo",(DD269-INDEX('Curva Forward'!$C$5:$AN$13,MATCH(CONCATENATE(BD_COMERCIAL!$K269," ",BD_COMERCIAL!$L269),'Curva Forward'!$B$5:$B$13,0),MATCH(GB$4,'Curva Forward'!$C$4:$AN$4,0))),DD269)</f>
        <v>0</v>
      </c>
      <c r="GC269" s="200">
        <f>AQ269*AQ$2*IF($FC269="V",1,-1)*IF($Q269="Fixo",(DE269-INDEX('Curva Forward'!$C$5:$AN$13,MATCH(CONCATENATE(BD_COMERCIAL!$K269," ",BD_COMERCIAL!$L269),'Curva Forward'!$B$5:$B$13,0),MATCH(GC$4,'Curva Forward'!$C$4:$AN$4,0))),DE269)</f>
        <v>0</v>
      </c>
      <c r="GD269" s="200">
        <f>AR269*AR$2*IF($FC269="V",1,-1)*IF($Q269="Fixo",(DF269-INDEX('Curva Forward'!$C$5:$AN$13,MATCH(CONCATENATE(BD_COMERCIAL!$K269," ",BD_COMERCIAL!$L269),'Curva Forward'!$B$5:$B$13,0),MATCH(GD$4,'Curva Forward'!$C$4:$AN$4,0))),DF269)</f>
        <v>0</v>
      </c>
      <c r="GE269" s="200">
        <f>AS269*AS$2*IF($FC269="V",1,-1)*IF($Q269="Fixo",(DG269-INDEX('Curva Forward'!$C$5:$AN$13,MATCH(CONCATENATE(BD_COMERCIAL!$K269," ",BD_COMERCIAL!$L269),'Curva Forward'!$B$5:$B$13,0),MATCH(GE$4,'Curva Forward'!$C$4:$AN$4,0))),DG269)</f>
        <v>0</v>
      </c>
      <c r="GF269" s="200">
        <f>AT269*AT$2*IF($FC269="V",1,-1)*IF($Q269="Fixo",(DH269-INDEX('Curva Forward'!$C$5:$AN$13,MATCH(CONCATENATE(BD_COMERCIAL!$K269," ",BD_COMERCIAL!$L269),'Curva Forward'!$B$5:$B$13,0),MATCH(GF$4,'Curva Forward'!$C$4:$AN$4,0))),DH269)</f>
        <v>0</v>
      </c>
      <c r="GG269" s="200">
        <f>AU269*AU$2*IF($FC269="V",1,-1)*IF($Q269="Fixo",(DI269-INDEX('Curva Forward'!$C$5:$AN$13,MATCH(CONCATENATE(BD_COMERCIAL!$K269," ",BD_COMERCIAL!$L269),'Curva Forward'!$B$5:$B$13,0),MATCH(GG$4,'Curva Forward'!$C$4:$AN$4,0))),DI269)</f>
        <v>0</v>
      </c>
      <c r="GH269" s="200">
        <f>AV269*AV$2*IF($FC269="V",1,-1)*IF($Q269="Fixo",(DJ269-INDEX('Curva Forward'!$C$5:$AN$13,MATCH(CONCATENATE(BD_COMERCIAL!$K269," ",BD_COMERCIAL!$L269),'Curva Forward'!$B$5:$B$13,0),MATCH(GH$4,'Curva Forward'!$C$4:$AN$4,0))),DJ269)</f>
        <v>0</v>
      </c>
      <c r="GI269" s="200">
        <f>AW269*AW$2*IF($FC269="V",1,-1)*IF($Q269="Fixo",(DK269-INDEX('Curva Forward'!$C$5:$AN$13,MATCH(CONCATENATE(BD_COMERCIAL!$K269," ",BD_COMERCIAL!$L269),'Curva Forward'!$B$5:$B$13,0),MATCH(GI$4,'Curva Forward'!$C$4:$AN$4,0))),DK269)</f>
        <v>0</v>
      </c>
      <c r="GJ269" s="200">
        <f>AX269*AX$2*IF($FC269="V",1,-1)*IF($Q269="Fixo",(DL269-INDEX('Curva Forward'!$C$5:$AN$13,MATCH(CONCATENATE(BD_COMERCIAL!$K269," ",BD_COMERCIAL!$L269),'Curva Forward'!$B$5:$B$13,0),MATCH(GJ$4,'Curva Forward'!$C$4:$AN$4,0))),DL269)</f>
        <v>0</v>
      </c>
      <c r="GK269" s="200">
        <f>AY269*AY$2*IF($FC269="V",1,-1)*IF($Q269="Fixo",(DM269-INDEX('Curva Forward'!$C$5:$AN$13,MATCH(CONCATENATE(BD_COMERCIAL!$K269," ",BD_COMERCIAL!$L269),'Curva Forward'!$B$5:$B$13,0),MATCH(GK$4,'Curva Forward'!$C$4:$AN$4,0))),DM269)</f>
        <v>0</v>
      </c>
      <c r="GL269" s="200">
        <f>IF(EZ269="",0,CL269*CL$2*IF($FC269="V",1,-1)*IF($Q269="Fixo",(EZ269-INDEX('Curva Forward'!$C$5:$AN$13,MATCH(CONCATENATE(BD_COMERCIAL!$K269," ",BD_COMERCIAL!$L269),'Curva Forward'!$B$5:$B$13,0),MATCH(GL$4,'Curva Forward'!$C$4:$AN$4,0))),EZ269))</f>
        <v>0</v>
      </c>
      <c r="GM269" s="200">
        <f>IF(FA269="",0,CM269*CM$2*IF($FC269="V",1,-1)*IF($Q269="Fixo",(FA269-INDEX('Curva Forward'!$C$5:$AN$13,MATCH(CONCATENATE(BD_COMERCIAL!$K269," ",BD_COMERCIAL!$L269),'Curva Forward'!$B$5:$B$13,0),MATCH(GM$4,'Curva Forward'!$C$4:$AN$4,0))),FA269))</f>
        <v>0</v>
      </c>
      <c r="GN269" s="200">
        <f>IF(FB269="",0,CN269*CN$2*IF($FC269="V",1,-1)*IF($Q269="Fixo",(FB269-INDEX('Curva Forward'!$C$5:$AN$13,MATCH(CONCATENATE(BD_COMERCIAL!$K269," ",BD_COMERCIAL!$L269),'Curva Forward'!$B$5:$B$13,0),MATCH(GN$4,'Curva Forward'!$C$4:$AN$4,0))),FB269))</f>
        <v>0</v>
      </c>
      <c r="GO269" s="201">
        <f t="shared" ca="1" si="95"/>
        <v>0</v>
      </c>
      <c r="GP269" s="201">
        <f t="shared" ca="1" si="96"/>
        <v>0</v>
      </c>
    </row>
    <row r="270" spans="1:198" s="117" customFormat="1" x14ac:dyDescent="0.25">
      <c r="A270" s="6"/>
      <c r="B270" s="7" t="s">
        <v>622</v>
      </c>
      <c r="C270" s="8">
        <v>44624</v>
      </c>
      <c r="D270" s="9" t="s">
        <v>124</v>
      </c>
      <c r="E270" s="9" t="s">
        <v>125</v>
      </c>
      <c r="F270" s="113">
        <v>3780401000108</v>
      </c>
      <c r="G270" s="10" t="s">
        <v>196</v>
      </c>
      <c r="H270" s="113">
        <v>26940979000171</v>
      </c>
      <c r="I270" s="9" t="s">
        <v>584</v>
      </c>
      <c r="J270" s="166"/>
      <c r="K270" s="10" t="s">
        <v>29</v>
      </c>
      <c r="L270" s="84" t="s">
        <v>22</v>
      </c>
      <c r="M270" s="11">
        <v>44593</v>
      </c>
      <c r="N270" s="12">
        <v>44620</v>
      </c>
      <c r="O270" s="10">
        <v>0.35</v>
      </c>
      <c r="P270" s="84">
        <v>203</v>
      </c>
      <c r="Q270" s="84" t="s">
        <v>586</v>
      </c>
      <c r="R270" s="10" t="s">
        <v>129</v>
      </c>
      <c r="S270" s="14" t="s">
        <v>135</v>
      </c>
      <c r="T270" s="11"/>
      <c r="U270" s="12"/>
      <c r="V270" s="257" t="str">
        <f ca="1">IF(U270="","",
IF(U270="NA","",
IFERROR(VLOOKUP(EOMONTH(M270,-2)+1,IPCA!$A:$B,2,0),
VLOOKUP(EOMONTH(TODAY(),-2)+1,IPCA!$A:$B,2,0))/
VLOOKUP(EOMONTH(U270,-2)+1,IPCA!$A:$B,2,0)*
P270))</f>
        <v/>
      </c>
      <c r="W270" s="84"/>
      <c r="X270" s="13" t="s">
        <v>133</v>
      </c>
      <c r="Y270" s="166"/>
      <c r="Z270" s="107"/>
      <c r="AA270" s="108"/>
      <c r="AB270" s="15"/>
      <c r="AC270">
        <v>0.35</v>
      </c>
      <c r="AD270"/>
      <c r="AE270"/>
      <c r="AF270"/>
      <c r="AG270"/>
      <c r="AH270"/>
      <c r="AI270"/>
      <c r="AJ270"/>
      <c r="AK270"/>
      <c r="AL270"/>
      <c r="AM270" s="6"/>
      <c r="AN270" s="15"/>
      <c r="AO270"/>
      <c r="AP270"/>
      <c r="AQ270"/>
      <c r="AR270"/>
      <c r="AS270"/>
      <c r="AT270"/>
      <c r="AU270"/>
      <c r="AV270"/>
      <c r="AW270"/>
      <c r="AX270"/>
      <c r="AY270" s="6"/>
      <c r="AZ270" s="15"/>
      <c r="BA270"/>
      <c r="BB270"/>
      <c r="BC270"/>
      <c r="BD270"/>
      <c r="BE270"/>
      <c r="BF270"/>
      <c r="BG270"/>
      <c r="BH270"/>
      <c r="BI270"/>
      <c r="BJ270"/>
      <c r="BK270" s="6"/>
      <c r="BL270" s="15"/>
      <c r="BM270"/>
      <c r="BN270"/>
      <c r="BO270"/>
      <c r="BP270"/>
      <c r="BQ270"/>
      <c r="BR270"/>
      <c r="BS270"/>
      <c r="BT270"/>
      <c r="BU270"/>
      <c r="BV270"/>
      <c r="BW270" s="6"/>
      <c r="BX270" s="15"/>
      <c r="BY270"/>
      <c r="BZ270"/>
      <c r="CA270"/>
      <c r="CB270"/>
      <c r="CC270"/>
      <c r="CD270"/>
      <c r="CE270"/>
      <c r="CF270"/>
      <c r="CG270"/>
      <c r="CH270"/>
      <c r="CI270" s="6"/>
      <c r="CJ270" s="16">
        <f t="shared" si="80"/>
        <v>2.6849315068493151E-2</v>
      </c>
      <c r="CK270" s="16" t="str">
        <f t="shared" si="81"/>
        <v/>
      </c>
      <c r="CL270" s="16" t="str">
        <f t="shared" si="82"/>
        <v/>
      </c>
      <c r="CM270" s="16" t="str">
        <f t="shared" si="83"/>
        <v/>
      </c>
      <c r="CN270" s="16" t="str">
        <f t="shared" si="84"/>
        <v/>
      </c>
      <c r="CO270" s="18"/>
      <c r="CP270" s="15"/>
      <c r="CQ270">
        <v>203</v>
      </c>
      <c r="CR270"/>
      <c r="CS270"/>
      <c r="CT270"/>
      <c r="CU270"/>
      <c r="CV270"/>
      <c r="CW270"/>
      <c r="CX270"/>
      <c r="CY270"/>
      <c r="CZ270"/>
      <c r="DA270" s="6"/>
      <c r="DB270" s="15"/>
      <c r="DC270"/>
      <c r="DD270"/>
      <c r="DE270"/>
      <c r="DF270"/>
      <c r="DG270"/>
      <c r="DH270"/>
      <c r="DI270"/>
      <c r="DJ270"/>
      <c r="DK270"/>
      <c r="DL270"/>
      <c r="DM270" s="6"/>
      <c r="DN270" s="15"/>
      <c r="DO270"/>
      <c r="DP270"/>
      <c r="DQ270"/>
      <c r="DR270"/>
      <c r="DS270"/>
      <c r="DT270"/>
      <c r="DU270"/>
      <c r="DV270"/>
      <c r="DW270"/>
      <c r="DX270"/>
      <c r="DY270" s="6"/>
      <c r="DZ270" s="15"/>
      <c r="EA270"/>
      <c r="EB270"/>
      <c r="EC270"/>
      <c r="ED270"/>
      <c r="EE270"/>
      <c r="EF270"/>
      <c r="EG270"/>
      <c r="EH270"/>
      <c r="EI270"/>
      <c r="EJ270"/>
      <c r="EK270" s="6"/>
      <c r="EL270" s="15"/>
      <c r="EM270"/>
      <c r="EN270"/>
      <c r="EO270"/>
      <c r="EP270"/>
      <c r="EQ270"/>
      <c r="ER270"/>
      <c r="ES270"/>
      <c r="ET270"/>
      <c r="EU270"/>
      <c r="EV270"/>
      <c r="EW270" s="6"/>
      <c r="EX270" s="16">
        <f t="shared" si="85"/>
        <v>15.572602739726028</v>
      </c>
      <c r="EY270" s="16" t="str">
        <f t="shared" si="86"/>
        <v/>
      </c>
      <c r="EZ270" s="16" t="str">
        <f t="shared" si="87"/>
        <v/>
      </c>
      <c r="FA270" s="16" t="str">
        <f t="shared" si="88"/>
        <v/>
      </c>
      <c r="FB270" s="160" t="str">
        <f t="shared" si="89"/>
        <v/>
      </c>
      <c r="FC270" t="s">
        <v>204</v>
      </c>
      <c r="FD270" s="20" t="s">
        <v>584</v>
      </c>
      <c r="FF270" s="84" t="s">
        <v>206</v>
      </c>
      <c r="FH270" s="284">
        <f t="shared" ca="1" si="90"/>
        <v>0</v>
      </c>
      <c r="FI270" s="208">
        <f t="shared" si="91"/>
        <v>0.9</v>
      </c>
      <c r="FJ270"/>
      <c r="FK270" t="str">
        <f t="shared" si="92"/>
        <v>Esfera Comercializadora de Energia Ltda</v>
      </c>
      <c r="FL270" s="201">
        <f t="shared" ca="1" si="93"/>
        <v>47745.599999999999</v>
      </c>
      <c r="FM270" s="201">
        <f t="shared" ca="1" si="94"/>
        <v>0</v>
      </c>
      <c r="FN270" s="200">
        <f>AB270*AB$2*IF($FC270="V",1,-1)*IF($Q270="Fixo",(CP270-INDEX('Curva Forward'!$C$5:$AN$13,MATCH(CONCATENATE(BD_COMERCIAL!$K270," ",BD_COMERCIAL!$L270),'Curva Forward'!$B$5:$B$13,0),MATCH(FN$4,'Curva Forward'!$C$4:$AN$4,0))),CP270)</f>
        <v>0</v>
      </c>
      <c r="FO270" s="200">
        <f>AC270*AC$2*IF($FC270="V",1,-1)*IF($Q270="Fixo",(CQ270-INDEX('Curva Forward'!$C$5:$AN$13,MATCH(CONCATENATE(BD_COMERCIAL!$K270," ",BD_COMERCIAL!$L270),'Curva Forward'!$B$5:$B$13,0),MATCH(FO$4,'Curva Forward'!$C$4:$AN$4,0))),CQ270)</f>
        <v>47745.599999999999</v>
      </c>
      <c r="FP270" s="200">
        <f>AD270*AD$2*IF($FC270="V",1,-1)*IF($Q270="Fixo",(CR270-INDEX('Curva Forward'!$C$5:$AN$13,MATCH(CONCATENATE(BD_COMERCIAL!$K270," ",BD_COMERCIAL!$L270),'Curva Forward'!$B$5:$B$13,0),MATCH(FP$4,'Curva Forward'!$C$4:$AN$4,0))),CR270)</f>
        <v>0</v>
      </c>
      <c r="FQ270" s="200">
        <f>AE270*AE$2*IF($FC270="V",1,-1)*IF($Q270="Fixo",(CS270-INDEX('Curva Forward'!$C$5:$AN$13,MATCH(CONCATENATE(BD_COMERCIAL!$K270," ",BD_COMERCIAL!$L270),'Curva Forward'!$B$5:$B$13,0),MATCH(FQ$4,'Curva Forward'!$C$4:$AN$4,0))),CS270)</f>
        <v>0</v>
      </c>
      <c r="FR270" s="200">
        <f>AF270*AF$2*IF($FC270="V",1,-1)*IF($Q270="Fixo",(CT270-INDEX('Curva Forward'!$C$5:$AN$13,MATCH(CONCATENATE(BD_COMERCIAL!$K270," ",BD_COMERCIAL!$L270),'Curva Forward'!$B$5:$B$13,0),MATCH(FR$4,'Curva Forward'!$C$4:$AN$4,0))),CT270)</f>
        <v>0</v>
      </c>
      <c r="FS270" s="200">
        <f>AG270*AG$2*IF($FC270="V",1,-1)*IF($Q270="Fixo",(CU270-INDEX('Curva Forward'!$C$5:$AN$13,MATCH(CONCATENATE(BD_COMERCIAL!$K270," ",BD_COMERCIAL!$L270),'Curva Forward'!$B$5:$B$13,0),MATCH(FS$4,'Curva Forward'!$C$4:$AN$4,0))),CU270)</f>
        <v>0</v>
      </c>
      <c r="FT270" s="200">
        <f>AH270*AH$2*IF($FC270="V",1,-1)*IF($Q270="Fixo",(CV270-INDEX('Curva Forward'!$C$5:$AN$13,MATCH(CONCATENATE(BD_COMERCIAL!$K270," ",BD_COMERCIAL!$L270),'Curva Forward'!$B$5:$B$13,0),MATCH(FT$4,'Curva Forward'!$C$4:$AN$4,0))),CV270)</f>
        <v>0</v>
      </c>
      <c r="FU270" s="200">
        <f>AI270*AI$2*IF($FC270="V",1,-1)*IF($Q270="Fixo",(CW270-INDEX('Curva Forward'!$C$5:$AN$13,MATCH(CONCATENATE(BD_COMERCIAL!$K270," ",BD_COMERCIAL!$L270),'Curva Forward'!$B$5:$B$13,0),MATCH(FU$4,'Curva Forward'!$C$4:$AN$4,0))),CW270)</f>
        <v>0</v>
      </c>
      <c r="FV270" s="200">
        <f>AJ270*AJ$2*IF($FC270="V",1,-1)*IF($Q270="Fixo",(CX270-INDEX('Curva Forward'!$C$5:$AN$13,MATCH(CONCATENATE(BD_COMERCIAL!$K270," ",BD_COMERCIAL!$L270),'Curva Forward'!$B$5:$B$13,0),MATCH(FV$4,'Curva Forward'!$C$4:$AN$4,0))),CX270)</f>
        <v>0</v>
      </c>
      <c r="FW270" s="200">
        <f>AK270*AK$2*IF($FC270="V",1,-1)*IF($Q270="Fixo",(CY270-INDEX('Curva Forward'!$C$5:$AN$13,MATCH(CONCATENATE(BD_COMERCIAL!$K270," ",BD_COMERCIAL!$L270),'Curva Forward'!$B$5:$B$13,0),MATCH(FW$4,'Curva Forward'!$C$4:$AN$4,0))),CY270)</f>
        <v>0</v>
      </c>
      <c r="FX270" s="200">
        <f>AL270*AL$2*IF($FC270="V",1,-1)*IF($Q270="Fixo",(CZ270-INDEX('Curva Forward'!$C$5:$AN$13,MATCH(CONCATENATE(BD_COMERCIAL!$K270," ",BD_COMERCIAL!$L270),'Curva Forward'!$B$5:$B$13,0),MATCH(FX$4,'Curva Forward'!$C$4:$AN$4,0))),CZ270)</f>
        <v>0</v>
      </c>
      <c r="FY270" s="200">
        <f>AM270*AM$2*IF($FC270="V",1,-1)*IF($Q270="Fixo",(DA270-INDEX('Curva Forward'!$C$5:$AN$13,MATCH(CONCATENATE(BD_COMERCIAL!$K270," ",BD_COMERCIAL!$L270),'Curva Forward'!$B$5:$B$13,0),MATCH(FY$4,'Curva Forward'!$C$4:$AN$4,0))),DA270)</f>
        <v>0</v>
      </c>
      <c r="FZ270" s="200">
        <f>AN270*AN$2*IF($FC270="V",1,-1)*IF($Q270="Fixo",(DB270-INDEX('Curva Forward'!$C$5:$AN$13,MATCH(CONCATENATE(BD_COMERCIAL!$K270," ",BD_COMERCIAL!$L270),'Curva Forward'!$B$5:$B$13,0),MATCH(FZ$4,'Curva Forward'!$C$4:$AN$4,0))),DB270)</f>
        <v>0</v>
      </c>
      <c r="GA270" s="200">
        <f>AO270*AO$2*IF($FC270="V",1,-1)*IF($Q270="Fixo",(DC270-INDEX('Curva Forward'!$C$5:$AN$13,MATCH(CONCATENATE(BD_COMERCIAL!$K270," ",BD_COMERCIAL!$L270),'Curva Forward'!$B$5:$B$13,0),MATCH(GA$4,'Curva Forward'!$C$4:$AN$4,0))),DC270)</f>
        <v>0</v>
      </c>
      <c r="GB270" s="200">
        <f>AP270*AP$2*IF($FC270="V",1,-1)*IF($Q270="Fixo",(DD270-INDEX('Curva Forward'!$C$5:$AN$13,MATCH(CONCATENATE(BD_COMERCIAL!$K270," ",BD_COMERCIAL!$L270),'Curva Forward'!$B$5:$B$13,0),MATCH(GB$4,'Curva Forward'!$C$4:$AN$4,0))),DD270)</f>
        <v>0</v>
      </c>
      <c r="GC270" s="200">
        <f>AQ270*AQ$2*IF($FC270="V",1,-1)*IF($Q270="Fixo",(DE270-INDEX('Curva Forward'!$C$5:$AN$13,MATCH(CONCATENATE(BD_COMERCIAL!$K270," ",BD_COMERCIAL!$L270),'Curva Forward'!$B$5:$B$13,0),MATCH(GC$4,'Curva Forward'!$C$4:$AN$4,0))),DE270)</f>
        <v>0</v>
      </c>
      <c r="GD270" s="200">
        <f>AR270*AR$2*IF($FC270="V",1,-1)*IF($Q270="Fixo",(DF270-INDEX('Curva Forward'!$C$5:$AN$13,MATCH(CONCATENATE(BD_COMERCIAL!$K270," ",BD_COMERCIAL!$L270),'Curva Forward'!$B$5:$B$13,0),MATCH(GD$4,'Curva Forward'!$C$4:$AN$4,0))),DF270)</f>
        <v>0</v>
      </c>
      <c r="GE270" s="200">
        <f>AS270*AS$2*IF($FC270="V",1,-1)*IF($Q270="Fixo",(DG270-INDEX('Curva Forward'!$C$5:$AN$13,MATCH(CONCATENATE(BD_COMERCIAL!$K270," ",BD_COMERCIAL!$L270),'Curva Forward'!$B$5:$B$13,0),MATCH(GE$4,'Curva Forward'!$C$4:$AN$4,0))),DG270)</f>
        <v>0</v>
      </c>
      <c r="GF270" s="200">
        <f>AT270*AT$2*IF($FC270="V",1,-1)*IF($Q270="Fixo",(DH270-INDEX('Curva Forward'!$C$5:$AN$13,MATCH(CONCATENATE(BD_COMERCIAL!$K270," ",BD_COMERCIAL!$L270),'Curva Forward'!$B$5:$B$13,0),MATCH(GF$4,'Curva Forward'!$C$4:$AN$4,0))),DH270)</f>
        <v>0</v>
      </c>
      <c r="GG270" s="200">
        <f>AU270*AU$2*IF($FC270="V",1,-1)*IF($Q270="Fixo",(DI270-INDEX('Curva Forward'!$C$5:$AN$13,MATCH(CONCATENATE(BD_COMERCIAL!$K270," ",BD_COMERCIAL!$L270),'Curva Forward'!$B$5:$B$13,0),MATCH(GG$4,'Curva Forward'!$C$4:$AN$4,0))),DI270)</f>
        <v>0</v>
      </c>
      <c r="GH270" s="200">
        <f>AV270*AV$2*IF($FC270="V",1,-1)*IF($Q270="Fixo",(DJ270-INDEX('Curva Forward'!$C$5:$AN$13,MATCH(CONCATENATE(BD_COMERCIAL!$K270," ",BD_COMERCIAL!$L270),'Curva Forward'!$B$5:$B$13,0),MATCH(GH$4,'Curva Forward'!$C$4:$AN$4,0))),DJ270)</f>
        <v>0</v>
      </c>
      <c r="GI270" s="200">
        <f>AW270*AW$2*IF($FC270="V",1,-1)*IF($Q270="Fixo",(DK270-INDEX('Curva Forward'!$C$5:$AN$13,MATCH(CONCATENATE(BD_COMERCIAL!$K270," ",BD_COMERCIAL!$L270),'Curva Forward'!$B$5:$B$13,0),MATCH(GI$4,'Curva Forward'!$C$4:$AN$4,0))),DK270)</f>
        <v>0</v>
      </c>
      <c r="GJ270" s="200">
        <f>AX270*AX$2*IF($FC270="V",1,-1)*IF($Q270="Fixo",(DL270-INDEX('Curva Forward'!$C$5:$AN$13,MATCH(CONCATENATE(BD_COMERCIAL!$K270," ",BD_COMERCIAL!$L270),'Curva Forward'!$B$5:$B$13,0),MATCH(GJ$4,'Curva Forward'!$C$4:$AN$4,0))),DL270)</f>
        <v>0</v>
      </c>
      <c r="GK270" s="200">
        <f>AY270*AY$2*IF($FC270="V",1,-1)*IF($Q270="Fixo",(DM270-INDEX('Curva Forward'!$C$5:$AN$13,MATCH(CONCATENATE(BD_COMERCIAL!$K270," ",BD_COMERCIAL!$L270),'Curva Forward'!$B$5:$B$13,0),MATCH(GK$4,'Curva Forward'!$C$4:$AN$4,0))),DM270)</f>
        <v>0</v>
      </c>
      <c r="GL270" s="200">
        <f>IF(EZ270="",0,CL270*CL$2*IF($FC270="V",1,-1)*IF($Q270="Fixo",(EZ270-INDEX('Curva Forward'!$C$5:$AN$13,MATCH(CONCATENATE(BD_COMERCIAL!$K270," ",BD_COMERCIAL!$L270),'Curva Forward'!$B$5:$B$13,0),MATCH(GL$4,'Curva Forward'!$C$4:$AN$4,0))),EZ270))</f>
        <v>0</v>
      </c>
      <c r="GM270" s="200">
        <f>IF(FA270="",0,CM270*CM$2*IF($FC270="V",1,-1)*IF($Q270="Fixo",(FA270-INDEX('Curva Forward'!$C$5:$AN$13,MATCH(CONCATENATE(BD_COMERCIAL!$K270," ",BD_COMERCIAL!$L270),'Curva Forward'!$B$5:$B$13,0),MATCH(GM$4,'Curva Forward'!$C$4:$AN$4,0))),FA270))</f>
        <v>0</v>
      </c>
      <c r="GN270" s="200">
        <f>IF(FB270="",0,CN270*CN$2*IF($FC270="V",1,-1)*IF($Q270="Fixo",(FB270-INDEX('Curva Forward'!$C$5:$AN$13,MATCH(CONCATENATE(BD_COMERCIAL!$K270," ",BD_COMERCIAL!$L270),'Curva Forward'!$B$5:$B$13,0),MATCH(GN$4,'Curva Forward'!$C$4:$AN$4,0))),FB270))</f>
        <v>0</v>
      </c>
      <c r="GO270" s="201">
        <f t="shared" ca="1" si="95"/>
        <v>0</v>
      </c>
      <c r="GP270" s="201">
        <f t="shared" ca="1" si="96"/>
        <v>0</v>
      </c>
    </row>
    <row r="271" spans="1:198" s="117" customFormat="1" x14ac:dyDescent="0.25">
      <c r="A271" s="6"/>
      <c r="B271" s="7" t="s">
        <v>623</v>
      </c>
      <c r="C271" s="8">
        <v>44624</v>
      </c>
      <c r="D271" s="9" t="s">
        <v>124</v>
      </c>
      <c r="E271" s="9" t="s">
        <v>125</v>
      </c>
      <c r="F271" s="113">
        <v>3780401000108</v>
      </c>
      <c r="G271" s="10" t="s">
        <v>190</v>
      </c>
      <c r="H271" s="113">
        <v>9495582000107</v>
      </c>
      <c r="I271" s="9" t="s">
        <v>584</v>
      </c>
      <c r="J271" s="166"/>
      <c r="K271" s="10" t="s">
        <v>29</v>
      </c>
      <c r="L271" s="84" t="s">
        <v>22</v>
      </c>
      <c r="M271" s="11">
        <v>44593</v>
      </c>
      <c r="N271" s="12">
        <v>44620</v>
      </c>
      <c r="O271" s="10">
        <v>1</v>
      </c>
      <c r="P271" s="84">
        <v>202</v>
      </c>
      <c r="Q271" s="84" t="s">
        <v>586</v>
      </c>
      <c r="R271" s="10" t="s">
        <v>129</v>
      </c>
      <c r="S271" s="14" t="s">
        <v>135</v>
      </c>
      <c r="T271" s="11"/>
      <c r="U271" s="12"/>
      <c r="V271" s="257" t="str">
        <f ca="1">IF(U271="","",
IF(U271="NA","",
IFERROR(VLOOKUP(EOMONTH(M271,-2)+1,IPCA!$A:$B,2,0),
VLOOKUP(EOMONTH(TODAY(),-2)+1,IPCA!$A:$B,2,0))/
VLOOKUP(EOMONTH(U271,-2)+1,IPCA!$A:$B,2,0)*
P271))</f>
        <v/>
      </c>
      <c r="W271" s="84"/>
      <c r="X271" s="13" t="s">
        <v>133</v>
      </c>
      <c r="Y271" s="166"/>
      <c r="Z271" s="107"/>
      <c r="AA271" s="108"/>
      <c r="AB271" s="15"/>
      <c r="AC271">
        <v>1</v>
      </c>
      <c r="AD271"/>
      <c r="AE271"/>
      <c r="AF271"/>
      <c r="AG271"/>
      <c r="AH271"/>
      <c r="AI271"/>
      <c r="AJ271"/>
      <c r="AK271"/>
      <c r="AL271"/>
      <c r="AM271" s="6"/>
      <c r="AN271" s="15"/>
      <c r="AO271"/>
      <c r="AP271"/>
      <c r="AQ271"/>
      <c r="AR271"/>
      <c r="AS271"/>
      <c r="AT271"/>
      <c r="AU271"/>
      <c r="AV271"/>
      <c r="AW271"/>
      <c r="AX271"/>
      <c r="AY271" s="6"/>
      <c r="AZ271" s="15"/>
      <c r="BA271"/>
      <c r="BB271"/>
      <c r="BC271"/>
      <c r="BD271"/>
      <c r="BE271"/>
      <c r="BF271"/>
      <c r="BG271"/>
      <c r="BH271"/>
      <c r="BI271"/>
      <c r="BJ271"/>
      <c r="BK271" s="6"/>
      <c r="BL271" s="15"/>
      <c r="BM271"/>
      <c r="BN271"/>
      <c r="BO271"/>
      <c r="BP271"/>
      <c r="BQ271"/>
      <c r="BR271"/>
      <c r="BS271"/>
      <c r="BT271"/>
      <c r="BU271"/>
      <c r="BV271"/>
      <c r="BW271" s="6"/>
      <c r="BX271" s="15"/>
      <c r="BY271"/>
      <c r="BZ271"/>
      <c r="CA271"/>
      <c r="CB271"/>
      <c r="CC271"/>
      <c r="CD271"/>
      <c r="CE271"/>
      <c r="CF271"/>
      <c r="CG271"/>
      <c r="CH271"/>
      <c r="CI271" s="6"/>
      <c r="CJ271" s="16">
        <f t="shared" si="80"/>
        <v>7.6712328767123292E-2</v>
      </c>
      <c r="CK271" s="16" t="str">
        <f t="shared" si="81"/>
        <v/>
      </c>
      <c r="CL271" s="16" t="str">
        <f t="shared" si="82"/>
        <v/>
      </c>
      <c r="CM271" s="16" t="str">
        <f t="shared" si="83"/>
        <v/>
      </c>
      <c r="CN271" s="16" t="str">
        <f t="shared" si="84"/>
        <v/>
      </c>
      <c r="CO271" s="18"/>
      <c r="CP271" s="15"/>
      <c r="CQ271">
        <v>202</v>
      </c>
      <c r="CR271"/>
      <c r="CS271"/>
      <c r="CT271"/>
      <c r="CU271"/>
      <c r="CV271"/>
      <c r="CW271"/>
      <c r="CX271"/>
      <c r="CY271"/>
      <c r="CZ271"/>
      <c r="DA271" s="6"/>
      <c r="DB271" s="15"/>
      <c r="DC271"/>
      <c r="DD271"/>
      <c r="DE271"/>
      <c r="DF271"/>
      <c r="DG271"/>
      <c r="DH271"/>
      <c r="DI271"/>
      <c r="DJ271"/>
      <c r="DK271"/>
      <c r="DL271"/>
      <c r="DM271" s="6"/>
      <c r="DN271" s="15"/>
      <c r="DO271"/>
      <c r="DP271"/>
      <c r="DQ271"/>
      <c r="DR271"/>
      <c r="DS271"/>
      <c r="DT271"/>
      <c r="DU271"/>
      <c r="DV271"/>
      <c r="DW271"/>
      <c r="DX271"/>
      <c r="DY271" s="6"/>
      <c r="DZ271" s="15"/>
      <c r="EA271"/>
      <c r="EB271"/>
      <c r="EC271"/>
      <c r="ED271"/>
      <c r="EE271"/>
      <c r="EF271"/>
      <c r="EG271"/>
      <c r="EH271"/>
      <c r="EI271"/>
      <c r="EJ271"/>
      <c r="EK271" s="6"/>
      <c r="EL271" s="15"/>
      <c r="EM271"/>
      <c r="EN271"/>
      <c r="EO271"/>
      <c r="EP271"/>
      <c r="EQ271"/>
      <c r="ER271"/>
      <c r="ES271"/>
      <c r="ET271"/>
      <c r="EU271"/>
      <c r="EV271"/>
      <c r="EW271" s="6"/>
      <c r="EX271" s="16">
        <f t="shared" si="85"/>
        <v>15.495890410958904</v>
      </c>
      <c r="EY271" s="16" t="str">
        <f t="shared" si="86"/>
        <v/>
      </c>
      <c r="EZ271" s="16" t="str">
        <f t="shared" si="87"/>
        <v/>
      </c>
      <c r="FA271" s="16" t="str">
        <f t="shared" si="88"/>
        <v/>
      </c>
      <c r="FB271" s="160" t="str">
        <f t="shared" si="89"/>
        <v/>
      </c>
      <c r="FC271" t="s">
        <v>204</v>
      </c>
      <c r="FD271" s="20" t="s">
        <v>584</v>
      </c>
      <c r="FF271" s="84" t="s">
        <v>206</v>
      </c>
      <c r="FH271" s="284">
        <f t="shared" ca="1" si="90"/>
        <v>0</v>
      </c>
      <c r="FI271" s="208">
        <f t="shared" si="91"/>
        <v>0.9</v>
      </c>
      <c r="FJ271"/>
      <c r="FK271" t="str">
        <f t="shared" si="92"/>
        <v>Safira Administração e Comercialização de Energia Ltda</v>
      </c>
      <c r="FL271" s="201">
        <f t="shared" ca="1" si="93"/>
        <v>135744</v>
      </c>
      <c r="FM271" s="201">
        <f t="shared" ca="1" si="94"/>
        <v>0</v>
      </c>
      <c r="FN271" s="200">
        <f>AB271*AB$2*IF($FC271="V",1,-1)*IF($Q271="Fixo",(CP271-INDEX('Curva Forward'!$C$5:$AN$13,MATCH(CONCATENATE(BD_COMERCIAL!$K271," ",BD_COMERCIAL!$L271),'Curva Forward'!$B$5:$B$13,0),MATCH(FN$4,'Curva Forward'!$C$4:$AN$4,0))),CP271)</f>
        <v>0</v>
      </c>
      <c r="FO271" s="200">
        <f>AC271*AC$2*IF($FC271="V",1,-1)*IF($Q271="Fixo",(CQ271-INDEX('Curva Forward'!$C$5:$AN$13,MATCH(CONCATENATE(BD_COMERCIAL!$K271," ",BD_COMERCIAL!$L271),'Curva Forward'!$B$5:$B$13,0),MATCH(FO$4,'Curva Forward'!$C$4:$AN$4,0))),CQ271)</f>
        <v>135744</v>
      </c>
      <c r="FP271" s="200">
        <f>AD271*AD$2*IF($FC271="V",1,-1)*IF($Q271="Fixo",(CR271-INDEX('Curva Forward'!$C$5:$AN$13,MATCH(CONCATENATE(BD_COMERCIAL!$K271," ",BD_COMERCIAL!$L271),'Curva Forward'!$B$5:$B$13,0),MATCH(FP$4,'Curva Forward'!$C$4:$AN$4,0))),CR271)</f>
        <v>0</v>
      </c>
      <c r="FQ271" s="200">
        <f>AE271*AE$2*IF($FC271="V",1,-1)*IF($Q271="Fixo",(CS271-INDEX('Curva Forward'!$C$5:$AN$13,MATCH(CONCATENATE(BD_COMERCIAL!$K271," ",BD_COMERCIAL!$L271),'Curva Forward'!$B$5:$B$13,0),MATCH(FQ$4,'Curva Forward'!$C$4:$AN$4,0))),CS271)</f>
        <v>0</v>
      </c>
      <c r="FR271" s="200">
        <f>AF271*AF$2*IF($FC271="V",1,-1)*IF($Q271="Fixo",(CT271-INDEX('Curva Forward'!$C$5:$AN$13,MATCH(CONCATENATE(BD_COMERCIAL!$K271," ",BD_COMERCIAL!$L271),'Curva Forward'!$B$5:$B$13,0),MATCH(FR$4,'Curva Forward'!$C$4:$AN$4,0))),CT271)</f>
        <v>0</v>
      </c>
      <c r="FS271" s="200">
        <f>AG271*AG$2*IF($FC271="V",1,-1)*IF($Q271="Fixo",(CU271-INDEX('Curva Forward'!$C$5:$AN$13,MATCH(CONCATENATE(BD_COMERCIAL!$K271," ",BD_COMERCIAL!$L271),'Curva Forward'!$B$5:$B$13,0),MATCH(FS$4,'Curva Forward'!$C$4:$AN$4,0))),CU271)</f>
        <v>0</v>
      </c>
      <c r="FT271" s="200">
        <f>AH271*AH$2*IF($FC271="V",1,-1)*IF($Q271="Fixo",(CV271-INDEX('Curva Forward'!$C$5:$AN$13,MATCH(CONCATENATE(BD_COMERCIAL!$K271," ",BD_COMERCIAL!$L271),'Curva Forward'!$B$5:$B$13,0),MATCH(FT$4,'Curva Forward'!$C$4:$AN$4,0))),CV271)</f>
        <v>0</v>
      </c>
      <c r="FU271" s="200">
        <f>AI271*AI$2*IF($FC271="V",1,-1)*IF($Q271="Fixo",(CW271-INDEX('Curva Forward'!$C$5:$AN$13,MATCH(CONCATENATE(BD_COMERCIAL!$K271," ",BD_COMERCIAL!$L271),'Curva Forward'!$B$5:$B$13,0),MATCH(FU$4,'Curva Forward'!$C$4:$AN$4,0))),CW271)</f>
        <v>0</v>
      </c>
      <c r="FV271" s="200">
        <f>AJ271*AJ$2*IF($FC271="V",1,-1)*IF($Q271="Fixo",(CX271-INDEX('Curva Forward'!$C$5:$AN$13,MATCH(CONCATENATE(BD_COMERCIAL!$K271," ",BD_COMERCIAL!$L271),'Curva Forward'!$B$5:$B$13,0),MATCH(FV$4,'Curva Forward'!$C$4:$AN$4,0))),CX271)</f>
        <v>0</v>
      </c>
      <c r="FW271" s="200">
        <f>AK271*AK$2*IF($FC271="V",1,-1)*IF($Q271="Fixo",(CY271-INDEX('Curva Forward'!$C$5:$AN$13,MATCH(CONCATENATE(BD_COMERCIAL!$K271," ",BD_COMERCIAL!$L271),'Curva Forward'!$B$5:$B$13,0),MATCH(FW$4,'Curva Forward'!$C$4:$AN$4,0))),CY271)</f>
        <v>0</v>
      </c>
      <c r="FX271" s="200">
        <f>AL271*AL$2*IF($FC271="V",1,-1)*IF($Q271="Fixo",(CZ271-INDEX('Curva Forward'!$C$5:$AN$13,MATCH(CONCATENATE(BD_COMERCIAL!$K271," ",BD_COMERCIAL!$L271),'Curva Forward'!$B$5:$B$13,0),MATCH(FX$4,'Curva Forward'!$C$4:$AN$4,0))),CZ271)</f>
        <v>0</v>
      </c>
      <c r="FY271" s="200">
        <f>AM271*AM$2*IF($FC271="V",1,-1)*IF($Q271="Fixo",(DA271-INDEX('Curva Forward'!$C$5:$AN$13,MATCH(CONCATENATE(BD_COMERCIAL!$K271," ",BD_COMERCIAL!$L271),'Curva Forward'!$B$5:$B$13,0),MATCH(FY$4,'Curva Forward'!$C$4:$AN$4,0))),DA271)</f>
        <v>0</v>
      </c>
      <c r="FZ271" s="200">
        <f>AN271*AN$2*IF($FC271="V",1,-1)*IF($Q271="Fixo",(DB271-INDEX('Curva Forward'!$C$5:$AN$13,MATCH(CONCATENATE(BD_COMERCIAL!$K271," ",BD_COMERCIAL!$L271),'Curva Forward'!$B$5:$B$13,0),MATCH(FZ$4,'Curva Forward'!$C$4:$AN$4,0))),DB271)</f>
        <v>0</v>
      </c>
      <c r="GA271" s="200">
        <f>AO271*AO$2*IF($FC271="V",1,-1)*IF($Q271="Fixo",(DC271-INDEX('Curva Forward'!$C$5:$AN$13,MATCH(CONCATENATE(BD_COMERCIAL!$K271," ",BD_COMERCIAL!$L271),'Curva Forward'!$B$5:$B$13,0),MATCH(GA$4,'Curva Forward'!$C$4:$AN$4,0))),DC271)</f>
        <v>0</v>
      </c>
      <c r="GB271" s="200">
        <f>AP271*AP$2*IF($FC271="V",1,-1)*IF($Q271="Fixo",(DD271-INDEX('Curva Forward'!$C$5:$AN$13,MATCH(CONCATENATE(BD_COMERCIAL!$K271," ",BD_COMERCIAL!$L271),'Curva Forward'!$B$5:$B$13,0),MATCH(GB$4,'Curva Forward'!$C$4:$AN$4,0))),DD271)</f>
        <v>0</v>
      </c>
      <c r="GC271" s="200">
        <f>AQ271*AQ$2*IF($FC271="V",1,-1)*IF($Q271="Fixo",(DE271-INDEX('Curva Forward'!$C$5:$AN$13,MATCH(CONCATENATE(BD_COMERCIAL!$K271," ",BD_COMERCIAL!$L271),'Curva Forward'!$B$5:$B$13,0),MATCH(GC$4,'Curva Forward'!$C$4:$AN$4,0))),DE271)</f>
        <v>0</v>
      </c>
      <c r="GD271" s="200">
        <f>AR271*AR$2*IF($FC271="V",1,-1)*IF($Q271="Fixo",(DF271-INDEX('Curva Forward'!$C$5:$AN$13,MATCH(CONCATENATE(BD_COMERCIAL!$K271," ",BD_COMERCIAL!$L271),'Curva Forward'!$B$5:$B$13,0),MATCH(GD$4,'Curva Forward'!$C$4:$AN$4,0))),DF271)</f>
        <v>0</v>
      </c>
      <c r="GE271" s="200">
        <f>AS271*AS$2*IF($FC271="V",1,-1)*IF($Q271="Fixo",(DG271-INDEX('Curva Forward'!$C$5:$AN$13,MATCH(CONCATENATE(BD_COMERCIAL!$K271," ",BD_COMERCIAL!$L271),'Curva Forward'!$B$5:$B$13,0),MATCH(GE$4,'Curva Forward'!$C$4:$AN$4,0))),DG271)</f>
        <v>0</v>
      </c>
      <c r="GF271" s="200">
        <f>AT271*AT$2*IF($FC271="V",1,-1)*IF($Q271="Fixo",(DH271-INDEX('Curva Forward'!$C$5:$AN$13,MATCH(CONCATENATE(BD_COMERCIAL!$K271," ",BD_COMERCIAL!$L271),'Curva Forward'!$B$5:$B$13,0),MATCH(GF$4,'Curva Forward'!$C$4:$AN$4,0))),DH271)</f>
        <v>0</v>
      </c>
      <c r="GG271" s="200">
        <f>AU271*AU$2*IF($FC271="V",1,-1)*IF($Q271="Fixo",(DI271-INDEX('Curva Forward'!$C$5:$AN$13,MATCH(CONCATENATE(BD_COMERCIAL!$K271," ",BD_COMERCIAL!$L271),'Curva Forward'!$B$5:$B$13,0),MATCH(GG$4,'Curva Forward'!$C$4:$AN$4,0))),DI271)</f>
        <v>0</v>
      </c>
      <c r="GH271" s="200">
        <f>AV271*AV$2*IF($FC271="V",1,-1)*IF($Q271="Fixo",(DJ271-INDEX('Curva Forward'!$C$5:$AN$13,MATCH(CONCATENATE(BD_COMERCIAL!$K271," ",BD_COMERCIAL!$L271),'Curva Forward'!$B$5:$B$13,0),MATCH(GH$4,'Curva Forward'!$C$4:$AN$4,0))),DJ271)</f>
        <v>0</v>
      </c>
      <c r="GI271" s="200">
        <f>AW271*AW$2*IF($FC271="V",1,-1)*IF($Q271="Fixo",(DK271-INDEX('Curva Forward'!$C$5:$AN$13,MATCH(CONCATENATE(BD_COMERCIAL!$K271," ",BD_COMERCIAL!$L271),'Curva Forward'!$B$5:$B$13,0),MATCH(GI$4,'Curva Forward'!$C$4:$AN$4,0))),DK271)</f>
        <v>0</v>
      </c>
      <c r="GJ271" s="200">
        <f>AX271*AX$2*IF($FC271="V",1,-1)*IF($Q271="Fixo",(DL271-INDEX('Curva Forward'!$C$5:$AN$13,MATCH(CONCATENATE(BD_COMERCIAL!$K271," ",BD_COMERCIAL!$L271),'Curva Forward'!$B$5:$B$13,0),MATCH(GJ$4,'Curva Forward'!$C$4:$AN$4,0))),DL271)</f>
        <v>0</v>
      </c>
      <c r="GK271" s="200">
        <f>AY271*AY$2*IF($FC271="V",1,-1)*IF($Q271="Fixo",(DM271-INDEX('Curva Forward'!$C$5:$AN$13,MATCH(CONCATENATE(BD_COMERCIAL!$K271," ",BD_COMERCIAL!$L271),'Curva Forward'!$B$5:$B$13,0),MATCH(GK$4,'Curva Forward'!$C$4:$AN$4,0))),DM271)</f>
        <v>0</v>
      </c>
      <c r="GL271" s="200">
        <f>IF(EZ271="",0,CL271*CL$2*IF($FC271="V",1,-1)*IF($Q271="Fixo",(EZ271-INDEX('Curva Forward'!$C$5:$AN$13,MATCH(CONCATENATE(BD_COMERCIAL!$K271," ",BD_COMERCIAL!$L271),'Curva Forward'!$B$5:$B$13,0),MATCH(GL$4,'Curva Forward'!$C$4:$AN$4,0))),EZ271))</f>
        <v>0</v>
      </c>
      <c r="GM271" s="200">
        <f>IF(FA271="",0,CM271*CM$2*IF($FC271="V",1,-1)*IF($Q271="Fixo",(FA271-INDEX('Curva Forward'!$C$5:$AN$13,MATCH(CONCATENATE(BD_COMERCIAL!$K271," ",BD_COMERCIAL!$L271),'Curva Forward'!$B$5:$B$13,0),MATCH(GM$4,'Curva Forward'!$C$4:$AN$4,0))),FA271))</f>
        <v>0</v>
      </c>
      <c r="GN271" s="200">
        <f>IF(FB271="",0,CN271*CN$2*IF($FC271="V",1,-1)*IF($Q271="Fixo",(FB271-INDEX('Curva Forward'!$C$5:$AN$13,MATCH(CONCATENATE(BD_COMERCIAL!$K271," ",BD_COMERCIAL!$L271),'Curva Forward'!$B$5:$B$13,0),MATCH(GN$4,'Curva Forward'!$C$4:$AN$4,0))),FB271))</f>
        <v>0</v>
      </c>
      <c r="GO271" s="201">
        <f t="shared" ca="1" si="95"/>
        <v>0</v>
      </c>
      <c r="GP271" s="201">
        <f t="shared" ca="1" si="96"/>
        <v>0</v>
      </c>
    </row>
    <row r="272" spans="1:198" s="117" customFormat="1" x14ac:dyDescent="0.25">
      <c r="A272" s="6"/>
      <c r="B272" s="7" t="s">
        <v>624</v>
      </c>
      <c r="C272" s="8">
        <v>44624</v>
      </c>
      <c r="D272" s="9" t="s">
        <v>124</v>
      </c>
      <c r="E272" s="9" t="s">
        <v>125</v>
      </c>
      <c r="F272" s="113">
        <v>3780401000108</v>
      </c>
      <c r="G272" s="10" t="s">
        <v>238</v>
      </c>
      <c r="H272" s="113">
        <v>17112981000161</v>
      </c>
      <c r="I272" s="9" t="s">
        <v>126</v>
      </c>
      <c r="J272" s="166" t="s">
        <v>467</v>
      </c>
      <c r="K272" s="10" t="s">
        <v>127</v>
      </c>
      <c r="L272" s="84" t="s">
        <v>22</v>
      </c>
      <c r="M272" s="11">
        <v>44866</v>
      </c>
      <c r="N272" s="12">
        <v>44895</v>
      </c>
      <c r="O272" s="10">
        <v>1.6</v>
      </c>
      <c r="P272" s="84">
        <v>191</v>
      </c>
      <c r="Q272" s="84" t="s">
        <v>128</v>
      </c>
      <c r="R272" s="10" t="s">
        <v>129</v>
      </c>
      <c r="S272" s="14" t="s">
        <v>135</v>
      </c>
      <c r="T272" s="11"/>
      <c r="U272" s="12"/>
      <c r="V272" s="257" t="str">
        <f ca="1">IF(U272="","",
IF(U272="NA","",
IFERROR(VLOOKUP(EOMONTH(M272,-2)+1,IPCA!$A:$B,2,0),
VLOOKUP(EOMONTH(TODAY(),-2)+1,IPCA!$A:$B,2,0))/
VLOOKUP(EOMONTH(U272,-2)+1,IPCA!$A:$B,2,0)*
P272))</f>
        <v/>
      </c>
      <c r="W272" s="84"/>
      <c r="X272" s="13" t="s">
        <v>133</v>
      </c>
      <c r="Y272" s="166"/>
      <c r="Z272" s="107"/>
      <c r="AA272" s="108"/>
      <c r="AB272" s="15"/>
      <c r="AC272"/>
      <c r="AD272"/>
      <c r="AE272"/>
      <c r="AF272"/>
      <c r="AG272"/>
      <c r="AH272"/>
      <c r="AI272"/>
      <c r="AJ272"/>
      <c r="AK272"/>
      <c r="AL272">
        <v>1.6</v>
      </c>
      <c r="AM272" s="6"/>
      <c r="AN272" s="15"/>
      <c r="AO272"/>
      <c r="AP272"/>
      <c r="AQ272"/>
      <c r="AR272"/>
      <c r="AS272"/>
      <c r="AT272"/>
      <c r="AU272"/>
      <c r="AV272"/>
      <c r="AW272"/>
      <c r="AX272"/>
      <c r="AY272" s="6"/>
      <c r="AZ272" s="15"/>
      <c r="BA272"/>
      <c r="BB272"/>
      <c r="BC272"/>
      <c r="BD272"/>
      <c r="BE272"/>
      <c r="BF272"/>
      <c r="BG272"/>
      <c r="BH272"/>
      <c r="BI272"/>
      <c r="BJ272"/>
      <c r="BK272" s="6"/>
      <c r="BL272" s="15"/>
      <c r="BM272"/>
      <c r="BN272"/>
      <c r="BO272"/>
      <c r="BP272"/>
      <c r="BQ272"/>
      <c r="BR272"/>
      <c r="BS272"/>
      <c r="BT272"/>
      <c r="BU272"/>
      <c r="BV272"/>
      <c r="BW272" s="6"/>
      <c r="BX272" s="15"/>
      <c r="BY272"/>
      <c r="BZ272"/>
      <c r="CA272"/>
      <c r="CB272"/>
      <c r="CC272"/>
      <c r="CD272"/>
      <c r="CE272"/>
      <c r="CF272"/>
      <c r="CG272"/>
      <c r="CH272"/>
      <c r="CI272" s="6"/>
      <c r="CJ272" s="16">
        <f t="shared" si="80"/>
        <v>0.13150684931506848</v>
      </c>
      <c r="CK272" s="16" t="str">
        <f t="shared" si="81"/>
        <v/>
      </c>
      <c r="CL272" s="16" t="str">
        <f t="shared" si="82"/>
        <v/>
      </c>
      <c r="CM272" s="16" t="str">
        <f t="shared" si="83"/>
        <v/>
      </c>
      <c r="CN272" s="16" t="str">
        <f t="shared" si="84"/>
        <v/>
      </c>
      <c r="CO272" s="18"/>
      <c r="CP272" s="15"/>
      <c r="CQ272"/>
      <c r="CR272"/>
      <c r="CS272"/>
      <c r="CT272"/>
      <c r="CU272"/>
      <c r="CV272"/>
      <c r="CW272"/>
      <c r="CX272"/>
      <c r="CY272"/>
      <c r="CZ272">
        <v>191</v>
      </c>
      <c r="DA272" s="6"/>
      <c r="DB272" s="15"/>
      <c r="DC272"/>
      <c r="DD272"/>
      <c r="DE272"/>
      <c r="DF272"/>
      <c r="DG272"/>
      <c r="DH272"/>
      <c r="DI272"/>
      <c r="DJ272"/>
      <c r="DK272"/>
      <c r="DL272"/>
      <c r="DM272" s="6"/>
      <c r="DN272" s="15"/>
      <c r="DO272"/>
      <c r="DP272"/>
      <c r="DQ272"/>
      <c r="DR272"/>
      <c r="DS272"/>
      <c r="DT272"/>
      <c r="DU272"/>
      <c r="DV272"/>
      <c r="DW272"/>
      <c r="DX272"/>
      <c r="DY272" s="6"/>
      <c r="DZ272" s="15"/>
      <c r="EA272"/>
      <c r="EB272"/>
      <c r="EC272"/>
      <c r="ED272"/>
      <c r="EE272"/>
      <c r="EF272"/>
      <c r="EG272"/>
      <c r="EH272"/>
      <c r="EI272"/>
      <c r="EJ272"/>
      <c r="EK272" s="6"/>
      <c r="EL272" s="15"/>
      <c r="EM272"/>
      <c r="EN272"/>
      <c r="EO272"/>
      <c r="EP272"/>
      <c r="EQ272"/>
      <c r="ER272"/>
      <c r="ES272"/>
      <c r="ET272"/>
      <c r="EU272"/>
      <c r="EV272"/>
      <c r="EW272" s="6"/>
      <c r="EX272" s="16">
        <f t="shared" si="85"/>
        <v>15.698630136986301</v>
      </c>
      <c r="EY272" s="16" t="str">
        <f t="shared" si="86"/>
        <v/>
      </c>
      <c r="EZ272" s="16" t="str">
        <f t="shared" si="87"/>
        <v/>
      </c>
      <c r="FA272" s="16" t="str">
        <f t="shared" si="88"/>
        <v/>
      </c>
      <c r="FB272" s="160" t="str">
        <f t="shared" si="89"/>
        <v/>
      </c>
      <c r="FC272" t="s">
        <v>204</v>
      </c>
      <c r="FD272" s="20" t="s">
        <v>126</v>
      </c>
      <c r="FF272" s="84" t="s">
        <v>206</v>
      </c>
      <c r="FH272" s="284">
        <f t="shared" ca="1" si="90"/>
        <v>0</v>
      </c>
      <c r="FI272" s="208">
        <f t="shared" si="91"/>
        <v>0.96666666666666667</v>
      </c>
      <c r="FJ272"/>
      <c r="FK272" t="str">
        <f t="shared" si="92"/>
        <v>Simple Energy Comercializadora de Energia Ltda</v>
      </c>
      <c r="FL272" s="201">
        <f t="shared" ca="1" si="93"/>
        <v>100224</v>
      </c>
      <c r="FM272" s="201">
        <f t="shared" ca="1" si="94"/>
        <v>0</v>
      </c>
      <c r="FN272" s="200">
        <f>AB272*AB$2*IF($FC272="V",1,-1)*IF($Q272="Fixo",(CP272-INDEX('Curva Forward'!$C$5:$AN$13,MATCH(CONCATENATE(BD_COMERCIAL!$K272," ",BD_COMERCIAL!$L272),'Curva Forward'!$B$5:$B$13,0),MATCH(FN$4,'Curva Forward'!$C$4:$AN$4,0))),CP272)</f>
        <v>0</v>
      </c>
      <c r="FO272" s="200">
        <f>AC272*AC$2*IF($FC272="V",1,-1)*IF($Q272="Fixo",(CQ272-INDEX('Curva Forward'!$C$5:$AN$13,MATCH(CONCATENATE(BD_COMERCIAL!$K272," ",BD_COMERCIAL!$L272),'Curva Forward'!$B$5:$B$13,0),MATCH(FO$4,'Curva Forward'!$C$4:$AN$4,0))),CQ272)</f>
        <v>0</v>
      </c>
      <c r="FP272" s="200">
        <f>AD272*AD$2*IF($FC272="V",1,-1)*IF($Q272="Fixo",(CR272-INDEX('Curva Forward'!$C$5:$AN$13,MATCH(CONCATENATE(BD_COMERCIAL!$K272," ",BD_COMERCIAL!$L272),'Curva Forward'!$B$5:$B$13,0),MATCH(FP$4,'Curva Forward'!$C$4:$AN$4,0))),CR272)</f>
        <v>0</v>
      </c>
      <c r="FQ272" s="200">
        <f>AE272*AE$2*IF($FC272="V",1,-1)*IF($Q272="Fixo",(CS272-INDEX('Curva Forward'!$C$5:$AN$13,MATCH(CONCATENATE(BD_COMERCIAL!$K272," ",BD_COMERCIAL!$L272),'Curva Forward'!$B$5:$B$13,0),MATCH(FQ$4,'Curva Forward'!$C$4:$AN$4,0))),CS272)</f>
        <v>0</v>
      </c>
      <c r="FR272" s="200">
        <f>AF272*AF$2*IF($FC272="V",1,-1)*IF($Q272="Fixo",(CT272-INDEX('Curva Forward'!$C$5:$AN$13,MATCH(CONCATENATE(BD_COMERCIAL!$K272," ",BD_COMERCIAL!$L272),'Curva Forward'!$B$5:$B$13,0),MATCH(FR$4,'Curva Forward'!$C$4:$AN$4,0))),CT272)</f>
        <v>0</v>
      </c>
      <c r="FS272" s="200">
        <f>AG272*AG$2*IF($FC272="V",1,-1)*IF($Q272="Fixo",(CU272-INDEX('Curva Forward'!$C$5:$AN$13,MATCH(CONCATENATE(BD_COMERCIAL!$K272," ",BD_COMERCIAL!$L272),'Curva Forward'!$B$5:$B$13,0),MATCH(FS$4,'Curva Forward'!$C$4:$AN$4,0))),CU272)</f>
        <v>0</v>
      </c>
      <c r="FT272" s="200">
        <f>AH272*AH$2*IF($FC272="V",1,-1)*IF($Q272="Fixo",(CV272-INDEX('Curva Forward'!$C$5:$AN$13,MATCH(CONCATENATE(BD_COMERCIAL!$K272," ",BD_COMERCIAL!$L272),'Curva Forward'!$B$5:$B$13,0),MATCH(FT$4,'Curva Forward'!$C$4:$AN$4,0))),CV272)</f>
        <v>0</v>
      </c>
      <c r="FU272" s="200">
        <f>AI272*AI$2*IF($FC272="V",1,-1)*IF($Q272="Fixo",(CW272-INDEX('Curva Forward'!$C$5:$AN$13,MATCH(CONCATENATE(BD_COMERCIAL!$K272," ",BD_COMERCIAL!$L272),'Curva Forward'!$B$5:$B$13,0),MATCH(FU$4,'Curva Forward'!$C$4:$AN$4,0))),CW272)</f>
        <v>0</v>
      </c>
      <c r="FV272" s="200">
        <f>AJ272*AJ$2*IF($FC272="V",1,-1)*IF($Q272="Fixo",(CX272-INDEX('Curva Forward'!$C$5:$AN$13,MATCH(CONCATENATE(BD_COMERCIAL!$K272," ",BD_COMERCIAL!$L272),'Curva Forward'!$B$5:$B$13,0),MATCH(FV$4,'Curva Forward'!$C$4:$AN$4,0))),CX272)</f>
        <v>0</v>
      </c>
      <c r="FW272" s="200">
        <f>AK272*AK$2*IF($FC272="V",1,-1)*IF($Q272="Fixo",(CY272-INDEX('Curva Forward'!$C$5:$AN$13,MATCH(CONCATENATE(BD_COMERCIAL!$K272," ",BD_COMERCIAL!$L272),'Curva Forward'!$B$5:$B$13,0),MATCH(FW$4,'Curva Forward'!$C$4:$AN$4,0))),CY272)</f>
        <v>0</v>
      </c>
      <c r="FX272" s="200">
        <f>AL272*AL$2*IF($FC272="V",1,-1)*IF($Q272="Fixo",(CZ272-INDEX('Curva Forward'!$C$5:$AN$13,MATCH(CONCATENATE(BD_COMERCIAL!$K272," ",BD_COMERCIAL!$L272),'Curva Forward'!$B$5:$B$13,0),MATCH(FX$4,'Curva Forward'!$C$4:$AN$4,0))),CZ272)</f>
        <v>100224</v>
      </c>
      <c r="FY272" s="200">
        <f>AM272*AM$2*IF($FC272="V",1,-1)*IF($Q272="Fixo",(DA272-INDEX('Curva Forward'!$C$5:$AN$13,MATCH(CONCATENATE(BD_COMERCIAL!$K272," ",BD_COMERCIAL!$L272),'Curva Forward'!$B$5:$B$13,0),MATCH(FY$4,'Curva Forward'!$C$4:$AN$4,0))),DA272)</f>
        <v>0</v>
      </c>
      <c r="FZ272" s="200">
        <f>AN272*AN$2*IF($FC272="V",1,-1)*IF($Q272="Fixo",(DB272-INDEX('Curva Forward'!$C$5:$AN$13,MATCH(CONCATENATE(BD_COMERCIAL!$K272," ",BD_COMERCIAL!$L272),'Curva Forward'!$B$5:$B$13,0),MATCH(FZ$4,'Curva Forward'!$C$4:$AN$4,0))),DB272)</f>
        <v>0</v>
      </c>
      <c r="GA272" s="200">
        <f>AO272*AO$2*IF($FC272="V",1,-1)*IF($Q272="Fixo",(DC272-INDEX('Curva Forward'!$C$5:$AN$13,MATCH(CONCATENATE(BD_COMERCIAL!$K272," ",BD_COMERCIAL!$L272),'Curva Forward'!$B$5:$B$13,0),MATCH(GA$4,'Curva Forward'!$C$4:$AN$4,0))),DC272)</f>
        <v>0</v>
      </c>
      <c r="GB272" s="200">
        <f>AP272*AP$2*IF($FC272="V",1,-1)*IF($Q272="Fixo",(DD272-INDEX('Curva Forward'!$C$5:$AN$13,MATCH(CONCATENATE(BD_COMERCIAL!$K272," ",BD_COMERCIAL!$L272),'Curva Forward'!$B$5:$B$13,0),MATCH(GB$4,'Curva Forward'!$C$4:$AN$4,0))),DD272)</f>
        <v>0</v>
      </c>
      <c r="GC272" s="200">
        <f>AQ272*AQ$2*IF($FC272="V",1,-1)*IF($Q272="Fixo",(DE272-INDEX('Curva Forward'!$C$5:$AN$13,MATCH(CONCATENATE(BD_COMERCIAL!$K272," ",BD_COMERCIAL!$L272),'Curva Forward'!$B$5:$B$13,0),MATCH(GC$4,'Curva Forward'!$C$4:$AN$4,0))),DE272)</f>
        <v>0</v>
      </c>
      <c r="GD272" s="200">
        <f>AR272*AR$2*IF($FC272="V",1,-1)*IF($Q272="Fixo",(DF272-INDEX('Curva Forward'!$C$5:$AN$13,MATCH(CONCATENATE(BD_COMERCIAL!$K272," ",BD_COMERCIAL!$L272),'Curva Forward'!$B$5:$B$13,0),MATCH(GD$4,'Curva Forward'!$C$4:$AN$4,0))),DF272)</f>
        <v>0</v>
      </c>
      <c r="GE272" s="200">
        <f>AS272*AS$2*IF($FC272="V",1,-1)*IF($Q272="Fixo",(DG272-INDEX('Curva Forward'!$C$5:$AN$13,MATCH(CONCATENATE(BD_COMERCIAL!$K272," ",BD_COMERCIAL!$L272),'Curva Forward'!$B$5:$B$13,0),MATCH(GE$4,'Curva Forward'!$C$4:$AN$4,0))),DG272)</f>
        <v>0</v>
      </c>
      <c r="GF272" s="200">
        <f>AT272*AT$2*IF($FC272="V",1,-1)*IF($Q272="Fixo",(DH272-INDEX('Curva Forward'!$C$5:$AN$13,MATCH(CONCATENATE(BD_COMERCIAL!$K272," ",BD_COMERCIAL!$L272),'Curva Forward'!$B$5:$B$13,0),MATCH(GF$4,'Curva Forward'!$C$4:$AN$4,0))),DH272)</f>
        <v>0</v>
      </c>
      <c r="GG272" s="200">
        <f>AU272*AU$2*IF($FC272="V",1,-1)*IF($Q272="Fixo",(DI272-INDEX('Curva Forward'!$C$5:$AN$13,MATCH(CONCATENATE(BD_COMERCIAL!$K272," ",BD_COMERCIAL!$L272),'Curva Forward'!$B$5:$B$13,0),MATCH(GG$4,'Curva Forward'!$C$4:$AN$4,0))),DI272)</f>
        <v>0</v>
      </c>
      <c r="GH272" s="200">
        <f>AV272*AV$2*IF($FC272="V",1,-1)*IF($Q272="Fixo",(DJ272-INDEX('Curva Forward'!$C$5:$AN$13,MATCH(CONCATENATE(BD_COMERCIAL!$K272," ",BD_COMERCIAL!$L272),'Curva Forward'!$B$5:$B$13,0),MATCH(GH$4,'Curva Forward'!$C$4:$AN$4,0))),DJ272)</f>
        <v>0</v>
      </c>
      <c r="GI272" s="200">
        <f>AW272*AW$2*IF($FC272="V",1,-1)*IF($Q272="Fixo",(DK272-INDEX('Curva Forward'!$C$5:$AN$13,MATCH(CONCATENATE(BD_COMERCIAL!$K272," ",BD_COMERCIAL!$L272),'Curva Forward'!$B$5:$B$13,0),MATCH(GI$4,'Curva Forward'!$C$4:$AN$4,0))),DK272)</f>
        <v>0</v>
      </c>
      <c r="GJ272" s="200">
        <f>AX272*AX$2*IF($FC272="V",1,-1)*IF($Q272="Fixo",(DL272-INDEX('Curva Forward'!$C$5:$AN$13,MATCH(CONCATENATE(BD_COMERCIAL!$K272," ",BD_COMERCIAL!$L272),'Curva Forward'!$B$5:$B$13,0),MATCH(GJ$4,'Curva Forward'!$C$4:$AN$4,0))),DL272)</f>
        <v>0</v>
      </c>
      <c r="GK272" s="200">
        <f>AY272*AY$2*IF($FC272="V",1,-1)*IF($Q272="Fixo",(DM272-INDEX('Curva Forward'!$C$5:$AN$13,MATCH(CONCATENATE(BD_COMERCIAL!$K272," ",BD_COMERCIAL!$L272),'Curva Forward'!$B$5:$B$13,0),MATCH(GK$4,'Curva Forward'!$C$4:$AN$4,0))),DM272)</f>
        <v>0</v>
      </c>
      <c r="GL272" s="200">
        <f>IF(EZ272="",0,CL272*CL$2*IF($FC272="V",1,-1)*IF($Q272="Fixo",(EZ272-INDEX('Curva Forward'!$C$5:$AN$13,MATCH(CONCATENATE(BD_COMERCIAL!$K272," ",BD_COMERCIAL!$L272),'Curva Forward'!$B$5:$B$13,0),MATCH(GL$4,'Curva Forward'!$C$4:$AN$4,0))),EZ272))</f>
        <v>0</v>
      </c>
      <c r="GM272" s="200">
        <f>IF(FA272="",0,CM272*CM$2*IF($FC272="V",1,-1)*IF($Q272="Fixo",(FA272-INDEX('Curva Forward'!$C$5:$AN$13,MATCH(CONCATENATE(BD_COMERCIAL!$K272," ",BD_COMERCIAL!$L272),'Curva Forward'!$B$5:$B$13,0),MATCH(GM$4,'Curva Forward'!$C$4:$AN$4,0))),FA272))</f>
        <v>0</v>
      </c>
      <c r="GN272" s="200">
        <f>IF(FB272="",0,CN272*CN$2*IF($FC272="V",1,-1)*IF($Q272="Fixo",(FB272-INDEX('Curva Forward'!$C$5:$AN$13,MATCH(CONCATENATE(BD_COMERCIAL!$K272," ",BD_COMERCIAL!$L272),'Curva Forward'!$B$5:$B$13,0),MATCH(GN$4,'Curva Forward'!$C$4:$AN$4,0))),FB272))</f>
        <v>0</v>
      </c>
      <c r="GO272" s="201">
        <f t="shared" ca="1" si="95"/>
        <v>0</v>
      </c>
      <c r="GP272" s="201">
        <f t="shared" ca="1" si="96"/>
        <v>0</v>
      </c>
    </row>
    <row r="273" spans="1:198" s="117" customFormat="1" x14ac:dyDescent="0.25">
      <c r="A273" s="6"/>
      <c r="B273" s="7" t="s">
        <v>625</v>
      </c>
      <c r="C273" s="8">
        <v>44624</v>
      </c>
      <c r="D273" s="9" t="s">
        <v>124</v>
      </c>
      <c r="E273" s="9" t="s">
        <v>125</v>
      </c>
      <c r="F273" s="113">
        <v>3780401000108</v>
      </c>
      <c r="G273" s="10" t="s">
        <v>189</v>
      </c>
      <c r="H273" s="113">
        <v>15042149000100</v>
      </c>
      <c r="I273" s="9" t="s">
        <v>126</v>
      </c>
      <c r="J273" s="166" t="s">
        <v>626</v>
      </c>
      <c r="K273" s="10" t="s">
        <v>127</v>
      </c>
      <c r="L273" s="84" t="s">
        <v>22</v>
      </c>
      <c r="M273" s="11">
        <v>44743</v>
      </c>
      <c r="N273" s="12">
        <v>44834</v>
      </c>
      <c r="O273" s="10">
        <v>1</v>
      </c>
      <c r="P273" s="84">
        <v>182</v>
      </c>
      <c r="Q273" s="84" t="s">
        <v>128</v>
      </c>
      <c r="R273" s="10" t="s">
        <v>129</v>
      </c>
      <c r="S273" s="14" t="s">
        <v>135</v>
      </c>
      <c r="T273" s="11"/>
      <c r="U273" s="12"/>
      <c r="V273" s="257" t="str">
        <f ca="1">IF(U273="","",
IF(U273="NA","",
IFERROR(VLOOKUP(EOMONTH(M273,-2)+1,IPCA!$A:$B,2,0),
VLOOKUP(EOMONTH(TODAY(),-2)+1,IPCA!$A:$B,2,0))/
VLOOKUP(EOMONTH(U273,-2)+1,IPCA!$A:$B,2,0)*
P273))</f>
        <v/>
      </c>
      <c r="W273" s="84"/>
      <c r="X273" s="13" t="s">
        <v>133</v>
      </c>
      <c r="Y273" s="166"/>
      <c r="Z273" s="107"/>
      <c r="AA273" s="108"/>
      <c r="AB273" s="15"/>
      <c r="AC273"/>
      <c r="AD273"/>
      <c r="AE273"/>
      <c r="AF273"/>
      <c r="AG273"/>
      <c r="AH273">
        <v>1</v>
      </c>
      <c r="AI273">
        <v>1</v>
      </c>
      <c r="AJ273">
        <v>1</v>
      </c>
      <c r="AK273"/>
      <c r="AL273"/>
      <c r="AM273" s="6"/>
      <c r="AN273" s="15"/>
      <c r="AO273"/>
      <c r="AP273"/>
      <c r="AQ273"/>
      <c r="AR273"/>
      <c r="AS273"/>
      <c r="AT273"/>
      <c r="AU273"/>
      <c r="AV273"/>
      <c r="AW273"/>
      <c r="AX273"/>
      <c r="AY273" s="6"/>
      <c r="AZ273" s="15"/>
      <c r="BA273"/>
      <c r="BB273"/>
      <c r="BC273"/>
      <c r="BD273"/>
      <c r="BE273"/>
      <c r="BF273"/>
      <c r="BG273"/>
      <c r="BH273"/>
      <c r="BI273"/>
      <c r="BJ273"/>
      <c r="BK273" s="6"/>
      <c r="BL273" s="15"/>
      <c r="BM273"/>
      <c r="BN273"/>
      <c r="BO273"/>
      <c r="BP273"/>
      <c r="BQ273"/>
      <c r="BR273"/>
      <c r="BS273"/>
      <c r="BT273"/>
      <c r="BU273"/>
      <c r="BV273"/>
      <c r="BW273" s="6"/>
      <c r="BX273" s="15"/>
      <c r="BY273"/>
      <c r="BZ273"/>
      <c r="CA273"/>
      <c r="CB273"/>
      <c r="CC273"/>
      <c r="CD273"/>
      <c r="CE273"/>
      <c r="CF273"/>
      <c r="CG273"/>
      <c r="CH273"/>
      <c r="CI273" s="6"/>
      <c r="CJ273" s="16">
        <f t="shared" si="80"/>
        <v>0.25205479452054796</v>
      </c>
      <c r="CK273" s="16" t="str">
        <f t="shared" si="81"/>
        <v/>
      </c>
      <c r="CL273" s="16" t="str">
        <f t="shared" si="82"/>
        <v/>
      </c>
      <c r="CM273" s="16" t="str">
        <f t="shared" si="83"/>
        <v/>
      </c>
      <c r="CN273" s="16" t="str">
        <f t="shared" si="84"/>
        <v/>
      </c>
      <c r="CO273" s="18"/>
      <c r="CP273" s="15"/>
      <c r="CQ273"/>
      <c r="CR273"/>
      <c r="CS273"/>
      <c r="CT273"/>
      <c r="CU273"/>
      <c r="CV273">
        <v>182</v>
      </c>
      <c r="CW273">
        <v>182</v>
      </c>
      <c r="CX273">
        <v>182</v>
      </c>
      <c r="CY273"/>
      <c r="CZ273"/>
      <c r="DA273" s="6"/>
      <c r="DB273" s="15"/>
      <c r="DC273"/>
      <c r="DD273"/>
      <c r="DE273"/>
      <c r="DF273"/>
      <c r="DG273"/>
      <c r="DH273"/>
      <c r="DI273"/>
      <c r="DJ273"/>
      <c r="DK273"/>
      <c r="DL273"/>
      <c r="DM273" s="6"/>
      <c r="DN273" s="15"/>
      <c r="DO273"/>
      <c r="DP273"/>
      <c r="DQ273"/>
      <c r="DR273"/>
      <c r="DS273"/>
      <c r="DT273"/>
      <c r="DU273"/>
      <c r="DV273"/>
      <c r="DW273"/>
      <c r="DX273"/>
      <c r="DY273" s="6"/>
      <c r="DZ273" s="15"/>
      <c r="EA273"/>
      <c r="EB273"/>
      <c r="EC273"/>
      <c r="ED273"/>
      <c r="EE273"/>
      <c r="EF273"/>
      <c r="EG273"/>
      <c r="EH273"/>
      <c r="EI273"/>
      <c r="EJ273"/>
      <c r="EK273" s="6"/>
      <c r="EL273" s="15"/>
      <c r="EM273"/>
      <c r="EN273"/>
      <c r="EO273"/>
      <c r="EP273"/>
      <c r="EQ273"/>
      <c r="ER273"/>
      <c r="ES273"/>
      <c r="ET273"/>
      <c r="EU273"/>
      <c r="EV273"/>
      <c r="EW273" s="6"/>
      <c r="EX273" s="16">
        <f t="shared" si="85"/>
        <v>45.873972602739727</v>
      </c>
      <c r="EY273" s="16" t="str">
        <f t="shared" si="86"/>
        <v/>
      </c>
      <c r="EZ273" s="16" t="str">
        <f t="shared" si="87"/>
        <v/>
      </c>
      <c r="FA273" s="16" t="str">
        <f t="shared" si="88"/>
        <v/>
      </c>
      <c r="FB273" s="160" t="str">
        <f t="shared" si="89"/>
        <v/>
      </c>
      <c r="FC273" t="s">
        <v>204</v>
      </c>
      <c r="FD273" s="20" t="s">
        <v>126</v>
      </c>
      <c r="FF273" s="84" t="s">
        <v>206</v>
      </c>
      <c r="FH273" s="284">
        <f t="shared" ca="1" si="90"/>
        <v>0</v>
      </c>
      <c r="FI273" s="208">
        <f t="shared" si="91"/>
        <v>3.0333333333333332</v>
      </c>
      <c r="FJ273"/>
      <c r="FK273" t="str">
        <f t="shared" si="92"/>
        <v>LOG ENERGIA COMERCIALIZADORA S.A.</v>
      </c>
      <c r="FL273" s="201">
        <f t="shared" ca="1" si="93"/>
        <v>229988.4</v>
      </c>
      <c r="FM273" s="201">
        <f t="shared" ca="1" si="94"/>
        <v>0</v>
      </c>
      <c r="FN273" s="200">
        <f>AB273*AB$2*IF($FC273="V",1,-1)*IF($Q273="Fixo",(CP273-INDEX('Curva Forward'!$C$5:$AN$13,MATCH(CONCATENATE(BD_COMERCIAL!$K273," ",BD_COMERCIAL!$L273),'Curva Forward'!$B$5:$B$13,0),MATCH(FN$4,'Curva Forward'!$C$4:$AN$4,0))),CP273)</f>
        <v>0</v>
      </c>
      <c r="FO273" s="200">
        <f>AC273*AC$2*IF($FC273="V",1,-1)*IF($Q273="Fixo",(CQ273-INDEX('Curva Forward'!$C$5:$AN$13,MATCH(CONCATENATE(BD_COMERCIAL!$K273," ",BD_COMERCIAL!$L273),'Curva Forward'!$B$5:$B$13,0),MATCH(FO$4,'Curva Forward'!$C$4:$AN$4,0))),CQ273)</f>
        <v>0</v>
      </c>
      <c r="FP273" s="200">
        <f>AD273*AD$2*IF($FC273="V",1,-1)*IF($Q273="Fixo",(CR273-INDEX('Curva Forward'!$C$5:$AN$13,MATCH(CONCATENATE(BD_COMERCIAL!$K273," ",BD_COMERCIAL!$L273),'Curva Forward'!$B$5:$B$13,0),MATCH(FP$4,'Curva Forward'!$C$4:$AN$4,0))),CR273)</f>
        <v>0</v>
      </c>
      <c r="FQ273" s="200">
        <f>AE273*AE$2*IF($FC273="V",1,-1)*IF($Q273="Fixo",(CS273-INDEX('Curva Forward'!$C$5:$AN$13,MATCH(CONCATENATE(BD_COMERCIAL!$K273," ",BD_COMERCIAL!$L273),'Curva Forward'!$B$5:$B$13,0),MATCH(FQ$4,'Curva Forward'!$C$4:$AN$4,0))),CS273)</f>
        <v>0</v>
      </c>
      <c r="FR273" s="200">
        <f>AF273*AF$2*IF($FC273="V",1,-1)*IF($Q273="Fixo",(CT273-INDEX('Curva Forward'!$C$5:$AN$13,MATCH(CONCATENATE(BD_COMERCIAL!$K273," ",BD_COMERCIAL!$L273),'Curva Forward'!$B$5:$B$13,0),MATCH(FR$4,'Curva Forward'!$C$4:$AN$4,0))),CT273)</f>
        <v>0</v>
      </c>
      <c r="FS273" s="200">
        <f>AG273*AG$2*IF($FC273="V",1,-1)*IF($Q273="Fixo",(CU273-INDEX('Curva Forward'!$C$5:$AN$13,MATCH(CONCATENATE(BD_COMERCIAL!$K273," ",BD_COMERCIAL!$L273),'Curva Forward'!$B$5:$B$13,0),MATCH(FS$4,'Curva Forward'!$C$4:$AN$4,0))),CU273)</f>
        <v>0</v>
      </c>
      <c r="FT273" s="200">
        <f>AH273*AH$2*IF($FC273="V",1,-1)*IF($Q273="Fixo",(CV273-INDEX('Curva Forward'!$C$5:$AN$13,MATCH(CONCATENATE(BD_COMERCIAL!$K273," ",BD_COMERCIAL!$L273),'Curva Forward'!$B$5:$B$13,0),MATCH(FT$4,'Curva Forward'!$C$4:$AN$4,0))),CV273)</f>
        <v>85820.4</v>
      </c>
      <c r="FU273" s="200">
        <f>AI273*AI$2*IF($FC273="V",1,-1)*IF($Q273="Fixo",(CW273-INDEX('Curva Forward'!$C$5:$AN$13,MATCH(CONCATENATE(BD_COMERCIAL!$K273," ",BD_COMERCIAL!$L273),'Curva Forward'!$B$5:$B$13,0),MATCH(FU$4,'Curva Forward'!$C$4:$AN$4,0))),CW273)</f>
        <v>72168</v>
      </c>
      <c r="FV273" s="200">
        <f>AJ273*AJ$2*IF($FC273="V",1,-1)*IF($Q273="Fixo",(CX273-INDEX('Curva Forward'!$C$5:$AN$13,MATCH(CONCATENATE(BD_COMERCIAL!$K273," ",BD_COMERCIAL!$L273),'Curva Forward'!$B$5:$B$13,0),MATCH(FV$4,'Curva Forward'!$C$4:$AN$4,0))),CX273)</f>
        <v>72000</v>
      </c>
      <c r="FW273" s="200">
        <f>AK273*AK$2*IF($FC273="V",1,-1)*IF($Q273="Fixo",(CY273-INDEX('Curva Forward'!$C$5:$AN$13,MATCH(CONCATENATE(BD_COMERCIAL!$K273," ",BD_COMERCIAL!$L273),'Curva Forward'!$B$5:$B$13,0),MATCH(FW$4,'Curva Forward'!$C$4:$AN$4,0))),CY273)</f>
        <v>0</v>
      </c>
      <c r="FX273" s="200">
        <f>AL273*AL$2*IF($FC273="V",1,-1)*IF($Q273="Fixo",(CZ273-INDEX('Curva Forward'!$C$5:$AN$13,MATCH(CONCATENATE(BD_COMERCIAL!$K273," ",BD_COMERCIAL!$L273),'Curva Forward'!$B$5:$B$13,0),MATCH(FX$4,'Curva Forward'!$C$4:$AN$4,0))),CZ273)</f>
        <v>0</v>
      </c>
      <c r="FY273" s="200">
        <f>AM273*AM$2*IF($FC273="V",1,-1)*IF($Q273="Fixo",(DA273-INDEX('Curva Forward'!$C$5:$AN$13,MATCH(CONCATENATE(BD_COMERCIAL!$K273," ",BD_COMERCIAL!$L273),'Curva Forward'!$B$5:$B$13,0),MATCH(FY$4,'Curva Forward'!$C$4:$AN$4,0))),DA273)</f>
        <v>0</v>
      </c>
      <c r="FZ273" s="200">
        <f>AN273*AN$2*IF($FC273="V",1,-1)*IF($Q273="Fixo",(DB273-INDEX('Curva Forward'!$C$5:$AN$13,MATCH(CONCATENATE(BD_COMERCIAL!$K273," ",BD_COMERCIAL!$L273),'Curva Forward'!$B$5:$B$13,0),MATCH(FZ$4,'Curva Forward'!$C$4:$AN$4,0))),DB273)</f>
        <v>0</v>
      </c>
      <c r="GA273" s="200">
        <f>AO273*AO$2*IF($FC273="V",1,-1)*IF($Q273="Fixo",(DC273-INDEX('Curva Forward'!$C$5:$AN$13,MATCH(CONCATENATE(BD_COMERCIAL!$K273," ",BD_COMERCIAL!$L273),'Curva Forward'!$B$5:$B$13,0),MATCH(GA$4,'Curva Forward'!$C$4:$AN$4,0))),DC273)</f>
        <v>0</v>
      </c>
      <c r="GB273" s="200">
        <f>AP273*AP$2*IF($FC273="V",1,-1)*IF($Q273="Fixo",(DD273-INDEX('Curva Forward'!$C$5:$AN$13,MATCH(CONCATENATE(BD_COMERCIAL!$K273," ",BD_COMERCIAL!$L273),'Curva Forward'!$B$5:$B$13,0),MATCH(GB$4,'Curva Forward'!$C$4:$AN$4,0))),DD273)</f>
        <v>0</v>
      </c>
      <c r="GC273" s="200">
        <f>AQ273*AQ$2*IF($FC273="V",1,-1)*IF($Q273="Fixo",(DE273-INDEX('Curva Forward'!$C$5:$AN$13,MATCH(CONCATENATE(BD_COMERCIAL!$K273," ",BD_COMERCIAL!$L273),'Curva Forward'!$B$5:$B$13,0),MATCH(GC$4,'Curva Forward'!$C$4:$AN$4,0))),DE273)</f>
        <v>0</v>
      </c>
      <c r="GD273" s="200">
        <f>AR273*AR$2*IF($FC273="V",1,-1)*IF($Q273="Fixo",(DF273-INDEX('Curva Forward'!$C$5:$AN$13,MATCH(CONCATENATE(BD_COMERCIAL!$K273," ",BD_COMERCIAL!$L273),'Curva Forward'!$B$5:$B$13,0),MATCH(GD$4,'Curva Forward'!$C$4:$AN$4,0))),DF273)</f>
        <v>0</v>
      </c>
      <c r="GE273" s="200">
        <f>AS273*AS$2*IF($FC273="V",1,-1)*IF($Q273="Fixo",(DG273-INDEX('Curva Forward'!$C$5:$AN$13,MATCH(CONCATENATE(BD_COMERCIAL!$K273," ",BD_COMERCIAL!$L273),'Curva Forward'!$B$5:$B$13,0),MATCH(GE$4,'Curva Forward'!$C$4:$AN$4,0))),DG273)</f>
        <v>0</v>
      </c>
      <c r="GF273" s="200">
        <f>AT273*AT$2*IF($FC273="V",1,-1)*IF($Q273="Fixo",(DH273-INDEX('Curva Forward'!$C$5:$AN$13,MATCH(CONCATENATE(BD_COMERCIAL!$K273," ",BD_COMERCIAL!$L273),'Curva Forward'!$B$5:$B$13,0),MATCH(GF$4,'Curva Forward'!$C$4:$AN$4,0))),DH273)</f>
        <v>0</v>
      </c>
      <c r="GG273" s="200">
        <f>AU273*AU$2*IF($FC273="V",1,-1)*IF($Q273="Fixo",(DI273-INDEX('Curva Forward'!$C$5:$AN$13,MATCH(CONCATENATE(BD_COMERCIAL!$K273," ",BD_COMERCIAL!$L273),'Curva Forward'!$B$5:$B$13,0),MATCH(GG$4,'Curva Forward'!$C$4:$AN$4,0))),DI273)</f>
        <v>0</v>
      </c>
      <c r="GH273" s="200">
        <f>AV273*AV$2*IF($FC273="V",1,-1)*IF($Q273="Fixo",(DJ273-INDEX('Curva Forward'!$C$5:$AN$13,MATCH(CONCATENATE(BD_COMERCIAL!$K273," ",BD_COMERCIAL!$L273),'Curva Forward'!$B$5:$B$13,0),MATCH(GH$4,'Curva Forward'!$C$4:$AN$4,0))),DJ273)</f>
        <v>0</v>
      </c>
      <c r="GI273" s="200">
        <f>AW273*AW$2*IF($FC273="V",1,-1)*IF($Q273="Fixo",(DK273-INDEX('Curva Forward'!$C$5:$AN$13,MATCH(CONCATENATE(BD_COMERCIAL!$K273," ",BD_COMERCIAL!$L273),'Curva Forward'!$B$5:$B$13,0),MATCH(GI$4,'Curva Forward'!$C$4:$AN$4,0))),DK273)</f>
        <v>0</v>
      </c>
      <c r="GJ273" s="200">
        <f>AX273*AX$2*IF($FC273="V",1,-1)*IF($Q273="Fixo",(DL273-INDEX('Curva Forward'!$C$5:$AN$13,MATCH(CONCATENATE(BD_COMERCIAL!$K273," ",BD_COMERCIAL!$L273),'Curva Forward'!$B$5:$B$13,0),MATCH(GJ$4,'Curva Forward'!$C$4:$AN$4,0))),DL273)</f>
        <v>0</v>
      </c>
      <c r="GK273" s="200">
        <f>AY273*AY$2*IF($FC273="V",1,-1)*IF($Q273="Fixo",(DM273-INDEX('Curva Forward'!$C$5:$AN$13,MATCH(CONCATENATE(BD_COMERCIAL!$K273," ",BD_COMERCIAL!$L273),'Curva Forward'!$B$5:$B$13,0),MATCH(GK$4,'Curva Forward'!$C$4:$AN$4,0))),DM273)</f>
        <v>0</v>
      </c>
      <c r="GL273" s="200">
        <f>IF(EZ273="",0,CL273*CL$2*IF($FC273="V",1,-1)*IF($Q273="Fixo",(EZ273-INDEX('Curva Forward'!$C$5:$AN$13,MATCH(CONCATENATE(BD_COMERCIAL!$K273," ",BD_COMERCIAL!$L273),'Curva Forward'!$B$5:$B$13,0),MATCH(GL$4,'Curva Forward'!$C$4:$AN$4,0))),EZ273))</f>
        <v>0</v>
      </c>
      <c r="GM273" s="200">
        <f>IF(FA273="",0,CM273*CM$2*IF($FC273="V",1,-1)*IF($Q273="Fixo",(FA273-INDEX('Curva Forward'!$C$5:$AN$13,MATCH(CONCATENATE(BD_COMERCIAL!$K273," ",BD_COMERCIAL!$L273),'Curva Forward'!$B$5:$B$13,0),MATCH(GM$4,'Curva Forward'!$C$4:$AN$4,0))),FA273))</f>
        <v>0</v>
      </c>
      <c r="GN273" s="200">
        <f>IF(FB273="",0,CN273*CN$2*IF($FC273="V",1,-1)*IF($Q273="Fixo",(FB273-INDEX('Curva Forward'!$C$5:$AN$13,MATCH(CONCATENATE(BD_COMERCIAL!$K273," ",BD_COMERCIAL!$L273),'Curva Forward'!$B$5:$B$13,0),MATCH(GN$4,'Curva Forward'!$C$4:$AN$4,0))),FB273))</f>
        <v>0</v>
      </c>
      <c r="GO273" s="201">
        <f t="shared" ca="1" si="95"/>
        <v>0</v>
      </c>
      <c r="GP273" s="201">
        <f t="shared" ca="1" si="96"/>
        <v>0</v>
      </c>
    </row>
    <row r="274" spans="1:198" s="117" customFormat="1" x14ac:dyDescent="0.25">
      <c r="A274" s="6"/>
      <c r="B274" s="7" t="s">
        <v>627</v>
      </c>
      <c r="C274" s="8">
        <v>44624</v>
      </c>
      <c r="D274" s="9" t="s">
        <v>124</v>
      </c>
      <c r="E274" s="9" t="s">
        <v>125</v>
      </c>
      <c r="F274" s="113">
        <v>3780401000108</v>
      </c>
      <c r="G274" s="10" t="s">
        <v>190</v>
      </c>
      <c r="H274" s="113">
        <v>9495582000107</v>
      </c>
      <c r="I274" s="9" t="s">
        <v>584</v>
      </c>
      <c r="J274" s="166"/>
      <c r="K274" s="10" t="s">
        <v>29</v>
      </c>
      <c r="L274" s="84" t="s">
        <v>22</v>
      </c>
      <c r="M274" s="11">
        <v>44593</v>
      </c>
      <c r="N274" s="12">
        <v>44620</v>
      </c>
      <c r="O274" s="10">
        <v>0.3</v>
      </c>
      <c r="P274" s="84">
        <v>202</v>
      </c>
      <c r="Q274" s="84" t="s">
        <v>586</v>
      </c>
      <c r="R274" s="10" t="s">
        <v>129</v>
      </c>
      <c r="S274" s="14" t="s">
        <v>135</v>
      </c>
      <c r="T274" s="11"/>
      <c r="U274" s="12"/>
      <c r="V274" s="257" t="str">
        <f ca="1">IF(U274="","",
IF(U274="NA","",
IFERROR(VLOOKUP(EOMONTH(M274,-2)+1,IPCA!$A:$B,2,0),
VLOOKUP(EOMONTH(TODAY(),-2)+1,IPCA!$A:$B,2,0))/
VLOOKUP(EOMONTH(U274,-2)+1,IPCA!$A:$B,2,0)*
P274))</f>
        <v/>
      </c>
      <c r="W274" s="84"/>
      <c r="X274" s="13" t="s">
        <v>6</v>
      </c>
      <c r="Y274" s="166"/>
      <c r="Z274" s="107"/>
      <c r="AA274" s="108"/>
      <c r="AB274" s="15"/>
      <c r="AC274">
        <v>0.3</v>
      </c>
      <c r="AD274"/>
      <c r="AE274"/>
      <c r="AF274"/>
      <c r="AG274"/>
      <c r="AH274"/>
      <c r="AI274"/>
      <c r="AJ274"/>
      <c r="AK274"/>
      <c r="AL274"/>
      <c r="AM274" s="6"/>
      <c r="AN274" s="15"/>
      <c r="AO274"/>
      <c r="AP274"/>
      <c r="AQ274"/>
      <c r="AR274"/>
      <c r="AS274"/>
      <c r="AT274"/>
      <c r="AU274"/>
      <c r="AV274"/>
      <c r="AW274"/>
      <c r="AX274"/>
      <c r="AY274" s="6"/>
      <c r="AZ274" s="15"/>
      <c r="BA274"/>
      <c r="BB274"/>
      <c r="BC274"/>
      <c r="BD274"/>
      <c r="BE274"/>
      <c r="BF274"/>
      <c r="BG274"/>
      <c r="BH274"/>
      <c r="BI274"/>
      <c r="BJ274"/>
      <c r="BK274" s="6"/>
      <c r="BL274" s="15"/>
      <c r="BM274"/>
      <c r="BN274"/>
      <c r="BO274"/>
      <c r="BP274"/>
      <c r="BQ274"/>
      <c r="BR274"/>
      <c r="BS274"/>
      <c r="BT274"/>
      <c r="BU274"/>
      <c r="BV274"/>
      <c r="BW274" s="6"/>
      <c r="BX274" s="15"/>
      <c r="BY274"/>
      <c r="BZ274"/>
      <c r="CA274"/>
      <c r="CB274"/>
      <c r="CC274"/>
      <c r="CD274"/>
      <c r="CE274"/>
      <c r="CF274"/>
      <c r="CG274"/>
      <c r="CH274"/>
      <c r="CI274" s="6"/>
      <c r="CJ274" s="16">
        <f t="shared" si="80"/>
        <v>2.3013698630136987E-2</v>
      </c>
      <c r="CK274" s="16" t="str">
        <f t="shared" si="81"/>
        <v/>
      </c>
      <c r="CL274" s="16" t="str">
        <f t="shared" si="82"/>
        <v/>
      </c>
      <c r="CM274" s="16" t="str">
        <f t="shared" si="83"/>
        <v/>
      </c>
      <c r="CN274" s="16" t="str">
        <f t="shared" si="84"/>
        <v/>
      </c>
      <c r="CO274" s="18"/>
      <c r="CP274" s="15"/>
      <c r="CQ274">
        <v>202</v>
      </c>
      <c r="CR274"/>
      <c r="CS274"/>
      <c r="CT274"/>
      <c r="CU274"/>
      <c r="CV274"/>
      <c r="CW274"/>
      <c r="CX274"/>
      <c r="CY274"/>
      <c r="CZ274"/>
      <c r="DA274" s="6"/>
      <c r="DB274" s="15"/>
      <c r="DC274"/>
      <c r="DD274"/>
      <c r="DE274"/>
      <c r="DF274"/>
      <c r="DG274"/>
      <c r="DH274"/>
      <c r="DI274"/>
      <c r="DJ274"/>
      <c r="DK274"/>
      <c r="DL274"/>
      <c r="DM274" s="6"/>
      <c r="DN274" s="15"/>
      <c r="DO274"/>
      <c r="DP274"/>
      <c r="DQ274"/>
      <c r="DR274"/>
      <c r="DS274"/>
      <c r="DT274"/>
      <c r="DU274"/>
      <c r="DV274"/>
      <c r="DW274"/>
      <c r="DX274"/>
      <c r="DY274" s="6"/>
      <c r="DZ274" s="15"/>
      <c r="EA274"/>
      <c r="EB274"/>
      <c r="EC274"/>
      <c r="ED274"/>
      <c r="EE274"/>
      <c r="EF274"/>
      <c r="EG274"/>
      <c r="EH274"/>
      <c r="EI274"/>
      <c r="EJ274"/>
      <c r="EK274" s="6"/>
      <c r="EL274" s="15"/>
      <c r="EM274"/>
      <c r="EN274"/>
      <c r="EO274"/>
      <c r="EP274"/>
      <c r="EQ274"/>
      <c r="ER274"/>
      <c r="ES274"/>
      <c r="ET274"/>
      <c r="EU274"/>
      <c r="EV274"/>
      <c r="EW274" s="6"/>
      <c r="EX274" s="16">
        <f t="shared" si="85"/>
        <v>15.495890410958904</v>
      </c>
      <c r="EY274" s="16" t="str">
        <f t="shared" si="86"/>
        <v/>
      </c>
      <c r="EZ274" s="16" t="str">
        <f t="shared" si="87"/>
        <v/>
      </c>
      <c r="FA274" s="16" t="str">
        <f t="shared" si="88"/>
        <v/>
      </c>
      <c r="FB274" s="160" t="str">
        <f t="shared" si="89"/>
        <v/>
      </c>
      <c r="FC274" t="s">
        <v>204</v>
      </c>
      <c r="FD274" s="20" t="s">
        <v>584</v>
      </c>
      <c r="FF274" s="84" t="s">
        <v>206</v>
      </c>
      <c r="FH274" s="284">
        <f t="shared" ca="1" si="90"/>
        <v>0</v>
      </c>
      <c r="FI274" s="208">
        <f t="shared" si="91"/>
        <v>0.9</v>
      </c>
      <c r="FJ274"/>
      <c r="FK274" t="str">
        <f t="shared" si="92"/>
        <v>Safira Administração e Comercialização de Energia Ltda</v>
      </c>
      <c r="FL274" s="201">
        <f t="shared" ca="1" si="93"/>
        <v>40723.199999999997</v>
      </c>
      <c r="FM274" s="201">
        <f t="shared" ca="1" si="94"/>
        <v>0</v>
      </c>
      <c r="FN274" s="200">
        <f>AB274*AB$2*IF($FC274="V",1,-1)*IF($Q274="Fixo",(CP274-INDEX('Curva Forward'!$C$5:$AN$13,MATCH(CONCATENATE(BD_COMERCIAL!$K274," ",BD_COMERCIAL!$L274),'Curva Forward'!$B$5:$B$13,0),MATCH(FN$4,'Curva Forward'!$C$4:$AN$4,0))),CP274)</f>
        <v>0</v>
      </c>
      <c r="FO274" s="200">
        <f>AC274*AC$2*IF($FC274="V",1,-1)*IF($Q274="Fixo",(CQ274-INDEX('Curva Forward'!$C$5:$AN$13,MATCH(CONCATENATE(BD_COMERCIAL!$K274," ",BD_COMERCIAL!$L274),'Curva Forward'!$B$5:$B$13,0),MATCH(FO$4,'Curva Forward'!$C$4:$AN$4,0))),CQ274)</f>
        <v>40723.199999999997</v>
      </c>
      <c r="FP274" s="200">
        <f>AD274*AD$2*IF($FC274="V",1,-1)*IF($Q274="Fixo",(CR274-INDEX('Curva Forward'!$C$5:$AN$13,MATCH(CONCATENATE(BD_COMERCIAL!$K274," ",BD_COMERCIAL!$L274),'Curva Forward'!$B$5:$B$13,0),MATCH(FP$4,'Curva Forward'!$C$4:$AN$4,0))),CR274)</f>
        <v>0</v>
      </c>
      <c r="FQ274" s="200">
        <f>AE274*AE$2*IF($FC274="V",1,-1)*IF($Q274="Fixo",(CS274-INDEX('Curva Forward'!$C$5:$AN$13,MATCH(CONCATENATE(BD_COMERCIAL!$K274," ",BD_COMERCIAL!$L274),'Curva Forward'!$B$5:$B$13,0),MATCH(FQ$4,'Curva Forward'!$C$4:$AN$4,0))),CS274)</f>
        <v>0</v>
      </c>
      <c r="FR274" s="200">
        <f>AF274*AF$2*IF($FC274="V",1,-1)*IF($Q274="Fixo",(CT274-INDEX('Curva Forward'!$C$5:$AN$13,MATCH(CONCATENATE(BD_COMERCIAL!$K274," ",BD_COMERCIAL!$L274),'Curva Forward'!$B$5:$B$13,0),MATCH(FR$4,'Curva Forward'!$C$4:$AN$4,0))),CT274)</f>
        <v>0</v>
      </c>
      <c r="FS274" s="200">
        <f>AG274*AG$2*IF($FC274="V",1,-1)*IF($Q274="Fixo",(CU274-INDEX('Curva Forward'!$C$5:$AN$13,MATCH(CONCATENATE(BD_COMERCIAL!$K274," ",BD_COMERCIAL!$L274),'Curva Forward'!$B$5:$B$13,0),MATCH(FS$4,'Curva Forward'!$C$4:$AN$4,0))),CU274)</f>
        <v>0</v>
      </c>
      <c r="FT274" s="200">
        <f>AH274*AH$2*IF($FC274="V",1,-1)*IF($Q274="Fixo",(CV274-INDEX('Curva Forward'!$C$5:$AN$13,MATCH(CONCATENATE(BD_COMERCIAL!$K274," ",BD_COMERCIAL!$L274),'Curva Forward'!$B$5:$B$13,0),MATCH(FT$4,'Curva Forward'!$C$4:$AN$4,0))),CV274)</f>
        <v>0</v>
      </c>
      <c r="FU274" s="200">
        <f>AI274*AI$2*IF($FC274="V",1,-1)*IF($Q274="Fixo",(CW274-INDEX('Curva Forward'!$C$5:$AN$13,MATCH(CONCATENATE(BD_COMERCIAL!$K274," ",BD_COMERCIAL!$L274),'Curva Forward'!$B$5:$B$13,0),MATCH(FU$4,'Curva Forward'!$C$4:$AN$4,0))),CW274)</f>
        <v>0</v>
      </c>
      <c r="FV274" s="200">
        <f>AJ274*AJ$2*IF($FC274="V",1,-1)*IF($Q274="Fixo",(CX274-INDEX('Curva Forward'!$C$5:$AN$13,MATCH(CONCATENATE(BD_COMERCIAL!$K274," ",BD_COMERCIAL!$L274),'Curva Forward'!$B$5:$B$13,0),MATCH(FV$4,'Curva Forward'!$C$4:$AN$4,0))),CX274)</f>
        <v>0</v>
      </c>
      <c r="FW274" s="200">
        <f>AK274*AK$2*IF($FC274="V",1,-1)*IF($Q274="Fixo",(CY274-INDEX('Curva Forward'!$C$5:$AN$13,MATCH(CONCATENATE(BD_COMERCIAL!$K274," ",BD_COMERCIAL!$L274),'Curva Forward'!$B$5:$B$13,0),MATCH(FW$4,'Curva Forward'!$C$4:$AN$4,0))),CY274)</f>
        <v>0</v>
      </c>
      <c r="FX274" s="200">
        <f>AL274*AL$2*IF($FC274="V",1,-1)*IF($Q274="Fixo",(CZ274-INDEX('Curva Forward'!$C$5:$AN$13,MATCH(CONCATENATE(BD_COMERCIAL!$K274," ",BD_COMERCIAL!$L274),'Curva Forward'!$B$5:$B$13,0),MATCH(FX$4,'Curva Forward'!$C$4:$AN$4,0))),CZ274)</f>
        <v>0</v>
      </c>
      <c r="FY274" s="200">
        <f>AM274*AM$2*IF($FC274="V",1,-1)*IF($Q274="Fixo",(DA274-INDEX('Curva Forward'!$C$5:$AN$13,MATCH(CONCATENATE(BD_COMERCIAL!$K274," ",BD_COMERCIAL!$L274),'Curva Forward'!$B$5:$B$13,0),MATCH(FY$4,'Curva Forward'!$C$4:$AN$4,0))),DA274)</f>
        <v>0</v>
      </c>
      <c r="FZ274" s="200">
        <f>AN274*AN$2*IF($FC274="V",1,-1)*IF($Q274="Fixo",(DB274-INDEX('Curva Forward'!$C$5:$AN$13,MATCH(CONCATENATE(BD_COMERCIAL!$K274," ",BD_COMERCIAL!$L274),'Curva Forward'!$B$5:$B$13,0),MATCH(FZ$4,'Curva Forward'!$C$4:$AN$4,0))),DB274)</f>
        <v>0</v>
      </c>
      <c r="GA274" s="200">
        <f>AO274*AO$2*IF($FC274="V",1,-1)*IF($Q274="Fixo",(DC274-INDEX('Curva Forward'!$C$5:$AN$13,MATCH(CONCATENATE(BD_COMERCIAL!$K274," ",BD_COMERCIAL!$L274),'Curva Forward'!$B$5:$B$13,0),MATCH(GA$4,'Curva Forward'!$C$4:$AN$4,0))),DC274)</f>
        <v>0</v>
      </c>
      <c r="GB274" s="200">
        <f>AP274*AP$2*IF($FC274="V",1,-1)*IF($Q274="Fixo",(DD274-INDEX('Curva Forward'!$C$5:$AN$13,MATCH(CONCATENATE(BD_COMERCIAL!$K274," ",BD_COMERCIAL!$L274),'Curva Forward'!$B$5:$B$13,0),MATCH(GB$4,'Curva Forward'!$C$4:$AN$4,0))),DD274)</f>
        <v>0</v>
      </c>
      <c r="GC274" s="200">
        <f>AQ274*AQ$2*IF($FC274="V",1,-1)*IF($Q274="Fixo",(DE274-INDEX('Curva Forward'!$C$5:$AN$13,MATCH(CONCATENATE(BD_COMERCIAL!$K274," ",BD_COMERCIAL!$L274),'Curva Forward'!$B$5:$B$13,0),MATCH(GC$4,'Curva Forward'!$C$4:$AN$4,0))),DE274)</f>
        <v>0</v>
      </c>
      <c r="GD274" s="200">
        <f>AR274*AR$2*IF($FC274="V",1,-1)*IF($Q274="Fixo",(DF274-INDEX('Curva Forward'!$C$5:$AN$13,MATCH(CONCATENATE(BD_COMERCIAL!$K274," ",BD_COMERCIAL!$L274),'Curva Forward'!$B$5:$B$13,0),MATCH(GD$4,'Curva Forward'!$C$4:$AN$4,0))),DF274)</f>
        <v>0</v>
      </c>
      <c r="GE274" s="200">
        <f>AS274*AS$2*IF($FC274="V",1,-1)*IF($Q274="Fixo",(DG274-INDEX('Curva Forward'!$C$5:$AN$13,MATCH(CONCATENATE(BD_COMERCIAL!$K274," ",BD_COMERCIAL!$L274),'Curva Forward'!$B$5:$B$13,0),MATCH(GE$4,'Curva Forward'!$C$4:$AN$4,0))),DG274)</f>
        <v>0</v>
      </c>
      <c r="GF274" s="200">
        <f>AT274*AT$2*IF($FC274="V",1,-1)*IF($Q274="Fixo",(DH274-INDEX('Curva Forward'!$C$5:$AN$13,MATCH(CONCATENATE(BD_COMERCIAL!$K274," ",BD_COMERCIAL!$L274),'Curva Forward'!$B$5:$B$13,0),MATCH(GF$4,'Curva Forward'!$C$4:$AN$4,0))),DH274)</f>
        <v>0</v>
      </c>
      <c r="GG274" s="200">
        <f>AU274*AU$2*IF($FC274="V",1,-1)*IF($Q274="Fixo",(DI274-INDEX('Curva Forward'!$C$5:$AN$13,MATCH(CONCATENATE(BD_COMERCIAL!$K274," ",BD_COMERCIAL!$L274),'Curva Forward'!$B$5:$B$13,0),MATCH(GG$4,'Curva Forward'!$C$4:$AN$4,0))),DI274)</f>
        <v>0</v>
      </c>
      <c r="GH274" s="200">
        <f>AV274*AV$2*IF($FC274="V",1,-1)*IF($Q274="Fixo",(DJ274-INDEX('Curva Forward'!$C$5:$AN$13,MATCH(CONCATENATE(BD_COMERCIAL!$K274," ",BD_COMERCIAL!$L274),'Curva Forward'!$B$5:$B$13,0),MATCH(GH$4,'Curva Forward'!$C$4:$AN$4,0))),DJ274)</f>
        <v>0</v>
      </c>
      <c r="GI274" s="200">
        <f>AW274*AW$2*IF($FC274="V",1,-1)*IF($Q274="Fixo",(DK274-INDEX('Curva Forward'!$C$5:$AN$13,MATCH(CONCATENATE(BD_COMERCIAL!$K274," ",BD_COMERCIAL!$L274),'Curva Forward'!$B$5:$B$13,0),MATCH(GI$4,'Curva Forward'!$C$4:$AN$4,0))),DK274)</f>
        <v>0</v>
      </c>
      <c r="GJ274" s="200">
        <f>AX274*AX$2*IF($FC274="V",1,-1)*IF($Q274="Fixo",(DL274-INDEX('Curva Forward'!$C$5:$AN$13,MATCH(CONCATENATE(BD_COMERCIAL!$K274," ",BD_COMERCIAL!$L274),'Curva Forward'!$B$5:$B$13,0),MATCH(GJ$4,'Curva Forward'!$C$4:$AN$4,0))),DL274)</f>
        <v>0</v>
      </c>
      <c r="GK274" s="200">
        <f>AY274*AY$2*IF($FC274="V",1,-1)*IF($Q274="Fixo",(DM274-INDEX('Curva Forward'!$C$5:$AN$13,MATCH(CONCATENATE(BD_COMERCIAL!$K274," ",BD_COMERCIAL!$L274),'Curva Forward'!$B$5:$B$13,0),MATCH(GK$4,'Curva Forward'!$C$4:$AN$4,0))),DM274)</f>
        <v>0</v>
      </c>
      <c r="GL274" s="200">
        <f>IF(EZ274="",0,CL274*CL$2*IF($FC274="V",1,-1)*IF($Q274="Fixo",(EZ274-INDEX('Curva Forward'!$C$5:$AN$13,MATCH(CONCATENATE(BD_COMERCIAL!$K274," ",BD_COMERCIAL!$L274),'Curva Forward'!$B$5:$B$13,0),MATCH(GL$4,'Curva Forward'!$C$4:$AN$4,0))),EZ274))</f>
        <v>0</v>
      </c>
      <c r="GM274" s="200">
        <f>IF(FA274="",0,CM274*CM$2*IF($FC274="V",1,-1)*IF($Q274="Fixo",(FA274-INDEX('Curva Forward'!$C$5:$AN$13,MATCH(CONCATENATE(BD_COMERCIAL!$K274," ",BD_COMERCIAL!$L274),'Curva Forward'!$B$5:$B$13,0),MATCH(GM$4,'Curva Forward'!$C$4:$AN$4,0))),FA274))</f>
        <v>0</v>
      </c>
      <c r="GN274" s="200">
        <f>IF(FB274="",0,CN274*CN$2*IF($FC274="V",1,-1)*IF($Q274="Fixo",(FB274-INDEX('Curva Forward'!$C$5:$AN$13,MATCH(CONCATENATE(BD_COMERCIAL!$K274," ",BD_COMERCIAL!$L274),'Curva Forward'!$B$5:$B$13,0),MATCH(GN$4,'Curva Forward'!$C$4:$AN$4,0))),FB274))</f>
        <v>0</v>
      </c>
      <c r="GO274" s="201">
        <f t="shared" ca="1" si="95"/>
        <v>0</v>
      </c>
      <c r="GP274" s="201">
        <f t="shared" ca="1" si="96"/>
        <v>0</v>
      </c>
    </row>
    <row r="275" spans="1:198" s="117" customFormat="1" x14ac:dyDescent="0.25">
      <c r="A275" s="6"/>
      <c r="B275" s="7" t="s">
        <v>628</v>
      </c>
      <c r="C275" s="8">
        <v>44624</v>
      </c>
      <c r="D275" s="9" t="s">
        <v>124</v>
      </c>
      <c r="E275" s="9" t="s">
        <v>125</v>
      </c>
      <c r="F275" s="113">
        <v>3780401000108</v>
      </c>
      <c r="G275" s="10" t="s">
        <v>182</v>
      </c>
      <c r="H275" s="113">
        <v>11599292000147</v>
      </c>
      <c r="I275" s="9" t="s">
        <v>584</v>
      </c>
      <c r="J275" s="166"/>
      <c r="K275" s="10" t="s">
        <v>29</v>
      </c>
      <c r="L275" s="84" t="s">
        <v>22</v>
      </c>
      <c r="M275" s="11">
        <v>44593</v>
      </c>
      <c r="N275" s="12">
        <v>44620</v>
      </c>
      <c r="O275" s="10">
        <v>1</v>
      </c>
      <c r="P275" s="84">
        <v>200.01</v>
      </c>
      <c r="Q275" s="84" t="s">
        <v>586</v>
      </c>
      <c r="R275" s="10" t="s">
        <v>129</v>
      </c>
      <c r="S275" s="14" t="s">
        <v>135</v>
      </c>
      <c r="T275" s="11"/>
      <c r="U275" s="12"/>
      <c r="V275" s="257" t="str">
        <f ca="1">IF(U275="","",
IF(U275="NA","",
IFERROR(VLOOKUP(EOMONTH(M275,-2)+1,IPCA!$A:$B,2,0),
VLOOKUP(EOMONTH(TODAY(),-2)+1,IPCA!$A:$B,2,0))/
VLOOKUP(EOMONTH(U275,-2)+1,IPCA!$A:$B,2,0)*
P275))</f>
        <v/>
      </c>
      <c r="W275" s="84"/>
      <c r="X275" s="13" t="s">
        <v>6</v>
      </c>
      <c r="Y275" s="166"/>
      <c r="Z275" s="107"/>
      <c r="AA275" s="108"/>
      <c r="AB275" s="15"/>
      <c r="AC275">
        <v>1</v>
      </c>
      <c r="AD275"/>
      <c r="AE275"/>
      <c r="AF275"/>
      <c r="AG275"/>
      <c r="AH275"/>
      <c r="AI275"/>
      <c r="AJ275"/>
      <c r="AK275"/>
      <c r="AL275"/>
      <c r="AM275" s="6"/>
      <c r="AN275" s="15"/>
      <c r="AO275"/>
      <c r="AP275"/>
      <c r="AQ275"/>
      <c r="AR275"/>
      <c r="AS275"/>
      <c r="AT275"/>
      <c r="AU275"/>
      <c r="AV275"/>
      <c r="AW275"/>
      <c r="AX275"/>
      <c r="AY275" s="6"/>
      <c r="AZ275" s="15"/>
      <c r="BA275"/>
      <c r="BB275"/>
      <c r="BC275"/>
      <c r="BD275"/>
      <c r="BE275"/>
      <c r="BF275"/>
      <c r="BG275"/>
      <c r="BH275"/>
      <c r="BI275"/>
      <c r="BJ275"/>
      <c r="BK275" s="6"/>
      <c r="BL275" s="15"/>
      <c r="BM275"/>
      <c r="BN275"/>
      <c r="BO275"/>
      <c r="BP275"/>
      <c r="BQ275"/>
      <c r="BR275"/>
      <c r="BS275"/>
      <c r="BT275"/>
      <c r="BU275"/>
      <c r="BV275"/>
      <c r="BW275" s="6"/>
      <c r="BX275" s="15"/>
      <c r="BY275"/>
      <c r="BZ275"/>
      <c r="CA275"/>
      <c r="CB275"/>
      <c r="CC275"/>
      <c r="CD275"/>
      <c r="CE275"/>
      <c r="CF275"/>
      <c r="CG275"/>
      <c r="CH275"/>
      <c r="CI275" s="6"/>
      <c r="CJ275" s="16">
        <f t="shared" si="80"/>
        <v>7.6712328767123292E-2</v>
      </c>
      <c r="CK275" s="16" t="str">
        <f t="shared" si="81"/>
        <v/>
      </c>
      <c r="CL275" s="16" t="str">
        <f t="shared" si="82"/>
        <v/>
      </c>
      <c r="CM275" s="16" t="str">
        <f t="shared" si="83"/>
        <v/>
      </c>
      <c r="CN275" s="16" t="str">
        <f t="shared" si="84"/>
        <v/>
      </c>
      <c r="CO275" s="18"/>
      <c r="CP275" s="15"/>
      <c r="CQ275">
        <v>200.01</v>
      </c>
      <c r="CR275"/>
      <c r="CS275"/>
      <c r="CT275"/>
      <c r="CU275"/>
      <c r="CV275"/>
      <c r="CW275"/>
      <c r="CX275"/>
      <c r="CY275"/>
      <c r="CZ275"/>
      <c r="DA275" s="6"/>
      <c r="DB275" s="15"/>
      <c r="DC275"/>
      <c r="DD275"/>
      <c r="DE275"/>
      <c r="DF275"/>
      <c r="DG275"/>
      <c r="DH275"/>
      <c r="DI275"/>
      <c r="DJ275"/>
      <c r="DK275"/>
      <c r="DL275"/>
      <c r="DM275" s="6"/>
      <c r="DN275" s="15"/>
      <c r="DO275"/>
      <c r="DP275"/>
      <c r="DQ275"/>
      <c r="DR275"/>
      <c r="DS275"/>
      <c r="DT275"/>
      <c r="DU275"/>
      <c r="DV275"/>
      <c r="DW275"/>
      <c r="DX275"/>
      <c r="DY275" s="6"/>
      <c r="DZ275" s="15"/>
      <c r="EA275"/>
      <c r="EB275"/>
      <c r="EC275"/>
      <c r="ED275"/>
      <c r="EE275"/>
      <c r="EF275"/>
      <c r="EG275"/>
      <c r="EH275"/>
      <c r="EI275"/>
      <c r="EJ275"/>
      <c r="EK275" s="6"/>
      <c r="EL275" s="15"/>
      <c r="EM275"/>
      <c r="EN275"/>
      <c r="EO275"/>
      <c r="EP275"/>
      <c r="EQ275"/>
      <c r="ER275"/>
      <c r="ES275"/>
      <c r="ET275"/>
      <c r="EU275"/>
      <c r="EV275"/>
      <c r="EW275" s="6"/>
      <c r="EX275" s="16">
        <f t="shared" si="85"/>
        <v>15.343232876712328</v>
      </c>
      <c r="EY275" s="16" t="str">
        <f t="shared" si="86"/>
        <v/>
      </c>
      <c r="EZ275" s="16" t="str">
        <f t="shared" si="87"/>
        <v/>
      </c>
      <c r="FA275" s="16" t="str">
        <f t="shared" si="88"/>
        <v/>
      </c>
      <c r="FB275" s="160" t="str">
        <f t="shared" si="89"/>
        <v/>
      </c>
      <c r="FC275" t="s">
        <v>204</v>
      </c>
      <c r="FD275" s="20" t="s">
        <v>584</v>
      </c>
      <c r="FF275" s="84" t="s">
        <v>206</v>
      </c>
      <c r="FH275" s="284">
        <f t="shared" ca="1" si="90"/>
        <v>0</v>
      </c>
      <c r="FI275" s="208">
        <f t="shared" si="91"/>
        <v>0.9</v>
      </c>
      <c r="FJ275"/>
      <c r="FK275" t="str">
        <f t="shared" si="92"/>
        <v>Capitale Energia Comercializadora Ltda</v>
      </c>
      <c r="FL275" s="201">
        <f t="shared" ca="1" si="93"/>
        <v>134406.72</v>
      </c>
      <c r="FM275" s="201">
        <f t="shared" ca="1" si="94"/>
        <v>0</v>
      </c>
      <c r="FN275" s="200">
        <f>AB275*AB$2*IF($FC275="V",1,-1)*IF($Q275="Fixo",(CP275-INDEX('Curva Forward'!$C$5:$AN$13,MATCH(CONCATENATE(BD_COMERCIAL!$K275," ",BD_COMERCIAL!$L275),'Curva Forward'!$B$5:$B$13,0),MATCH(FN$4,'Curva Forward'!$C$4:$AN$4,0))),CP275)</f>
        <v>0</v>
      </c>
      <c r="FO275" s="200">
        <f>AC275*AC$2*IF($FC275="V",1,-1)*IF($Q275="Fixo",(CQ275-INDEX('Curva Forward'!$C$5:$AN$13,MATCH(CONCATENATE(BD_COMERCIAL!$K275," ",BD_COMERCIAL!$L275),'Curva Forward'!$B$5:$B$13,0),MATCH(FO$4,'Curva Forward'!$C$4:$AN$4,0))),CQ275)</f>
        <v>134406.72</v>
      </c>
      <c r="FP275" s="200">
        <f>AD275*AD$2*IF($FC275="V",1,-1)*IF($Q275="Fixo",(CR275-INDEX('Curva Forward'!$C$5:$AN$13,MATCH(CONCATENATE(BD_COMERCIAL!$K275," ",BD_COMERCIAL!$L275),'Curva Forward'!$B$5:$B$13,0),MATCH(FP$4,'Curva Forward'!$C$4:$AN$4,0))),CR275)</f>
        <v>0</v>
      </c>
      <c r="FQ275" s="200">
        <f>AE275*AE$2*IF($FC275="V",1,-1)*IF($Q275="Fixo",(CS275-INDEX('Curva Forward'!$C$5:$AN$13,MATCH(CONCATENATE(BD_COMERCIAL!$K275," ",BD_COMERCIAL!$L275),'Curva Forward'!$B$5:$B$13,0),MATCH(FQ$4,'Curva Forward'!$C$4:$AN$4,0))),CS275)</f>
        <v>0</v>
      </c>
      <c r="FR275" s="200">
        <f>AF275*AF$2*IF($FC275="V",1,-1)*IF($Q275="Fixo",(CT275-INDEX('Curva Forward'!$C$5:$AN$13,MATCH(CONCATENATE(BD_COMERCIAL!$K275," ",BD_COMERCIAL!$L275),'Curva Forward'!$B$5:$B$13,0),MATCH(FR$4,'Curva Forward'!$C$4:$AN$4,0))),CT275)</f>
        <v>0</v>
      </c>
      <c r="FS275" s="200">
        <f>AG275*AG$2*IF($FC275="V",1,-1)*IF($Q275="Fixo",(CU275-INDEX('Curva Forward'!$C$5:$AN$13,MATCH(CONCATENATE(BD_COMERCIAL!$K275," ",BD_COMERCIAL!$L275),'Curva Forward'!$B$5:$B$13,0),MATCH(FS$4,'Curva Forward'!$C$4:$AN$4,0))),CU275)</f>
        <v>0</v>
      </c>
      <c r="FT275" s="200">
        <f>AH275*AH$2*IF($FC275="V",1,-1)*IF($Q275="Fixo",(CV275-INDEX('Curva Forward'!$C$5:$AN$13,MATCH(CONCATENATE(BD_COMERCIAL!$K275," ",BD_COMERCIAL!$L275),'Curva Forward'!$B$5:$B$13,0),MATCH(FT$4,'Curva Forward'!$C$4:$AN$4,0))),CV275)</f>
        <v>0</v>
      </c>
      <c r="FU275" s="200">
        <f>AI275*AI$2*IF($FC275="V",1,-1)*IF($Q275="Fixo",(CW275-INDEX('Curva Forward'!$C$5:$AN$13,MATCH(CONCATENATE(BD_COMERCIAL!$K275," ",BD_COMERCIAL!$L275),'Curva Forward'!$B$5:$B$13,0),MATCH(FU$4,'Curva Forward'!$C$4:$AN$4,0))),CW275)</f>
        <v>0</v>
      </c>
      <c r="FV275" s="200">
        <f>AJ275*AJ$2*IF($FC275="V",1,-1)*IF($Q275="Fixo",(CX275-INDEX('Curva Forward'!$C$5:$AN$13,MATCH(CONCATENATE(BD_COMERCIAL!$K275," ",BD_COMERCIAL!$L275),'Curva Forward'!$B$5:$B$13,0),MATCH(FV$4,'Curva Forward'!$C$4:$AN$4,0))),CX275)</f>
        <v>0</v>
      </c>
      <c r="FW275" s="200">
        <f>AK275*AK$2*IF($FC275="V",1,-1)*IF($Q275="Fixo",(CY275-INDEX('Curva Forward'!$C$5:$AN$13,MATCH(CONCATENATE(BD_COMERCIAL!$K275," ",BD_COMERCIAL!$L275),'Curva Forward'!$B$5:$B$13,0),MATCH(FW$4,'Curva Forward'!$C$4:$AN$4,0))),CY275)</f>
        <v>0</v>
      </c>
      <c r="FX275" s="200">
        <f>AL275*AL$2*IF($FC275="V",1,-1)*IF($Q275="Fixo",(CZ275-INDEX('Curva Forward'!$C$5:$AN$13,MATCH(CONCATENATE(BD_COMERCIAL!$K275," ",BD_COMERCIAL!$L275),'Curva Forward'!$B$5:$B$13,0),MATCH(FX$4,'Curva Forward'!$C$4:$AN$4,0))),CZ275)</f>
        <v>0</v>
      </c>
      <c r="FY275" s="200">
        <f>AM275*AM$2*IF($FC275="V",1,-1)*IF($Q275="Fixo",(DA275-INDEX('Curva Forward'!$C$5:$AN$13,MATCH(CONCATENATE(BD_COMERCIAL!$K275," ",BD_COMERCIAL!$L275),'Curva Forward'!$B$5:$B$13,0),MATCH(FY$4,'Curva Forward'!$C$4:$AN$4,0))),DA275)</f>
        <v>0</v>
      </c>
      <c r="FZ275" s="200">
        <f>AN275*AN$2*IF($FC275="V",1,-1)*IF($Q275="Fixo",(DB275-INDEX('Curva Forward'!$C$5:$AN$13,MATCH(CONCATENATE(BD_COMERCIAL!$K275," ",BD_COMERCIAL!$L275),'Curva Forward'!$B$5:$B$13,0),MATCH(FZ$4,'Curva Forward'!$C$4:$AN$4,0))),DB275)</f>
        <v>0</v>
      </c>
      <c r="GA275" s="200">
        <f>AO275*AO$2*IF($FC275="V",1,-1)*IF($Q275="Fixo",(DC275-INDEX('Curva Forward'!$C$5:$AN$13,MATCH(CONCATENATE(BD_COMERCIAL!$K275," ",BD_COMERCIAL!$L275),'Curva Forward'!$B$5:$B$13,0),MATCH(GA$4,'Curva Forward'!$C$4:$AN$4,0))),DC275)</f>
        <v>0</v>
      </c>
      <c r="GB275" s="200">
        <f>AP275*AP$2*IF($FC275="V",1,-1)*IF($Q275="Fixo",(DD275-INDEX('Curva Forward'!$C$5:$AN$13,MATCH(CONCATENATE(BD_COMERCIAL!$K275," ",BD_COMERCIAL!$L275),'Curva Forward'!$B$5:$B$13,0),MATCH(GB$4,'Curva Forward'!$C$4:$AN$4,0))),DD275)</f>
        <v>0</v>
      </c>
      <c r="GC275" s="200">
        <f>AQ275*AQ$2*IF($FC275="V",1,-1)*IF($Q275="Fixo",(DE275-INDEX('Curva Forward'!$C$5:$AN$13,MATCH(CONCATENATE(BD_COMERCIAL!$K275," ",BD_COMERCIAL!$L275),'Curva Forward'!$B$5:$B$13,0),MATCH(GC$4,'Curva Forward'!$C$4:$AN$4,0))),DE275)</f>
        <v>0</v>
      </c>
      <c r="GD275" s="200">
        <f>AR275*AR$2*IF($FC275="V",1,-1)*IF($Q275="Fixo",(DF275-INDEX('Curva Forward'!$C$5:$AN$13,MATCH(CONCATENATE(BD_COMERCIAL!$K275," ",BD_COMERCIAL!$L275),'Curva Forward'!$B$5:$B$13,0),MATCH(GD$4,'Curva Forward'!$C$4:$AN$4,0))),DF275)</f>
        <v>0</v>
      </c>
      <c r="GE275" s="200">
        <f>AS275*AS$2*IF($FC275="V",1,-1)*IF($Q275="Fixo",(DG275-INDEX('Curva Forward'!$C$5:$AN$13,MATCH(CONCATENATE(BD_COMERCIAL!$K275," ",BD_COMERCIAL!$L275),'Curva Forward'!$B$5:$B$13,0),MATCH(GE$4,'Curva Forward'!$C$4:$AN$4,0))),DG275)</f>
        <v>0</v>
      </c>
      <c r="GF275" s="200">
        <f>AT275*AT$2*IF($FC275="V",1,-1)*IF($Q275="Fixo",(DH275-INDEX('Curva Forward'!$C$5:$AN$13,MATCH(CONCATENATE(BD_COMERCIAL!$K275," ",BD_COMERCIAL!$L275),'Curva Forward'!$B$5:$B$13,0),MATCH(GF$4,'Curva Forward'!$C$4:$AN$4,0))),DH275)</f>
        <v>0</v>
      </c>
      <c r="GG275" s="200">
        <f>AU275*AU$2*IF($FC275="V",1,-1)*IF($Q275="Fixo",(DI275-INDEX('Curva Forward'!$C$5:$AN$13,MATCH(CONCATENATE(BD_COMERCIAL!$K275," ",BD_COMERCIAL!$L275),'Curva Forward'!$B$5:$B$13,0),MATCH(GG$4,'Curva Forward'!$C$4:$AN$4,0))),DI275)</f>
        <v>0</v>
      </c>
      <c r="GH275" s="200">
        <f>AV275*AV$2*IF($FC275="V",1,-1)*IF($Q275="Fixo",(DJ275-INDEX('Curva Forward'!$C$5:$AN$13,MATCH(CONCATENATE(BD_COMERCIAL!$K275," ",BD_COMERCIAL!$L275),'Curva Forward'!$B$5:$B$13,0),MATCH(GH$4,'Curva Forward'!$C$4:$AN$4,0))),DJ275)</f>
        <v>0</v>
      </c>
      <c r="GI275" s="200">
        <f>AW275*AW$2*IF($FC275="V",1,-1)*IF($Q275="Fixo",(DK275-INDEX('Curva Forward'!$C$5:$AN$13,MATCH(CONCATENATE(BD_COMERCIAL!$K275," ",BD_COMERCIAL!$L275),'Curva Forward'!$B$5:$B$13,0),MATCH(GI$4,'Curva Forward'!$C$4:$AN$4,0))),DK275)</f>
        <v>0</v>
      </c>
      <c r="GJ275" s="200">
        <f>AX275*AX$2*IF($FC275="V",1,-1)*IF($Q275="Fixo",(DL275-INDEX('Curva Forward'!$C$5:$AN$13,MATCH(CONCATENATE(BD_COMERCIAL!$K275," ",BD_COMERCIAL!$L275),'Curva Forward'!$B$5:$B$13,0),MATCH(GJ$4,'Curva Forward'!$C$4:$AN$4,0))),DL275)</f>
        <v>0</v>
      </c>
      <c r="GK275" s="200">
        <f>AY275*AY$2*IF($FC275="V",1,-1)*IF($Q275="Fixo",(DM275-INDEX('Curva Forward'!$C$5:$AN$13,MATCH(CONCATENATE(BD_COMERCIAL!$K275," ",BD_COMERCIAL!$L275),'Curva Forward'!$B$5:$B$13,0),MATCH(GK$4,'Curva Forward'!$C$4:$AN$4,0))),DM275)</f>
        <v>0</v>
      </c>
      <c r="GL275" s="200">
        <f>IF(EZ275="",0,CL275*CL$2*IF($FC275="V",1,-1)*IF($Q275="Fixo",(EZ275-INDEX('Curva Forward'!$C$5:$AN$13,MATCH(CONCATENATE(BD_COMERCIAL!$K275," ",BD_COMERCIAL!$L275),'Curva Forward'!$B$5:$B$13,0),MATCH(GL$4,'Curva Forward'!$C$4:$AN$4,0))),EZ275))</f>
        <v>0</v>
      </c>
      <c r="GM275" s="200">
        <f>IF(FA275="",0,CM275*CM$2*IF($FC275="V",1,-1)*IF($Q275="Fixo",(FA275-INDEX('Curva Forward'!$C$5:$AN$13,MATCH(CONCATENATE(BD_COMERCIAL!$K275," ",BD_COMERCIAL!$L275),'Curva Forward'!$B$5:$B$13,0),MATCH(GM$4,'Curva Forward'!$C$4:$AN$4,0))),FA275))</f>
        <v>0</v>
      </c>
      <c r="GN275" s="200">
        <f>IF(FB275="",0,CN275*CN$2*IF($FC275="V",1,-1)*IF($Q275="Fixo",(FB275-INDEX('Curva Forward'!$C$5:$AN$13,MATCH(CONCATENATE(BD_COMERCIAL!$K275," ",BD_COMERCIAL!$L275),'Curva Forward'!$B$5:$B$13,0),MATCH(GN$4,'Curva Forward'!$C$4:$AN$4,0))),FB275))</f>
        <v>0</v>
      </c>
      <c r="GO275" s="201">
        <f t="shared" ca="1" si="95"/>
        <v>0</v>
      </c>
      <c r="GP275" s="201">
        <f t="shared" ca="1" si="96"/>
        <v>0</v>
      </c>
    </row>
    <row r="276" spans="1:198" s="117" customFormat="1" x14ac:dyDescent="0.25">
      <c r="A276" s="6"/>
      <c r="B276" s="7" t="s">
        <v>629</v>
      </c>
      <c r="C276" s="8">
        <v>44624</v>
      </c>
      <c r="D276" s="9" t="s">
        <v>124</v>
      </c>
      <c r="E276" s="9" t="s">
        <v>125</v>
      </c>
      <c r="F276" s="113">
        <v>3780401000108</v>
      </c>
      <c r="G276" s="10" t="s">
        <v>189</v>
      </c>
      <c r="H276" s="113">
        <v>15042149000100</v>
      </c>
      <c r="I276" s="9" t="s">
        <v>584</v>
      </c>
      <c r="J276" s="166"/>
      <c r="K276" s="10" t="s">
        <v>30</v>
      </c>
      <c r="L276" s="84" t="s">
        <v>22</v>
      </c>
      <c r="M276" s="11">
        <v>44593</v>
      </c>
      <c r="N276" s="12">
        <v>44620</v>
      </c>
      <c r="O276" s="10">
        <v>1</v>
      </c>
      <c r="P276" s="84">
        <v>42.5</v>
      </c>
      <c r="Q276" s="84" t="s">
        <v>586</v>
      </c>
      <c r="R276" s="10" t="s">
        <v>129</v>
      </c>
      <c r="S276" s="14" t="s">
        <v>135</v>
      </c>
      <c r="T276" s="11"/>
      <c r="U276" s="12"/>
      <c r="V276" s="257" t="str">
        <f ca="1">IF(U276="","",
IF(U276="NA","",
IFERROR(VLOOKUP(EOMONTH(M276,-2)+1,IPCA!$A:$B,2,0),
VLOOKUP(EOMONTH(TODAY(),-2)+1,IPCA!$A:$B,2,0))/
VLOOKUP(EOMONTH(U276,-2)+1,IPCA!$A:$B,2,0)*
P276))</f>
        <v/>
      </c>
      <c r="W276" s="84"/>
      <c r="X276" s="13" t="s">
        <v>133</v>
      </c>
      <c r="Y276" s="166"/>
      <c r="Z276" s="107"/>
      <c r="AA276" s="108"/>
      <c r="AB276" s="15"/>
      <c r="AC276">
        <v>1</v>
      </c>
      <c r="AD276"/>
      <c r="AE276"/>
      <c r="AF276"/>
      <c r="AG276"/>
      <c r="AH276"/>
      <c r="AI276"/>
      <c r="AJ276"/>
      <c r="AK276"/>
      <c r="AL276"/>
      <c r="AM276" s="6"/>
      <c r="AN276" s="15"/>
      <c r="AO276"/>
      <c r="AP276"/>
      <c r="AQ276"/>
      <c r="AR276"/>
      <c r="AS276"/>
      <c r="AT276"/>
      <c r="AU276"/>
      <c r="AV276"/>
      <c r="AW276"/>
      <c r="AX276"/>
      <c r="AY276" s="6"/>
      <c r="AZ276" s="15"/>
      <c r="BA276"/>
      <c r="BB276"/>
      <c r="BC276"/>
      <c r="BD276"/>
      <c r="BE276"/>
      <c r="BF276"/>
      <c r="BG276"/>
      <c r="BH276"/>
      <c r="BI276"/>
      <c r="BJ276"/>
      <c r="BK276" s="6"/>
      <c r="BL276" s="15"/>
      <c r="BM276"/>
      <c r="BN276"/>
      <c r="BO276"/>
      <c r="BP276"/>
      <c r="BQ276"/>
      <c r="BR276"/>
      <c r="BS276"/>
      <c r="BT276"/>
      <c r="BU276"/>
      <c r="BV276"/>
      <c r="BW276" s="6"/>
      <c r="BX276" s="15"/>
      <c r="BY276"/>
      <c r="BZ276"/>
      <c r="CA276"/>
      <c r="CB276"/>
      <c r="CC276"/>
      <c r="CD276"/>
      <c r="CE276"/>
      <c r="CF276"/>
      <c r="CG276"/>
      <c r="CH276"/>
      <c r="CI276" s="6"/>
      <c r="CJ276" s="16">
        <f t="shared" si="80"/>
        <v>7.6712328767123292E-2</v>
      </c>
      <c r="CK276" s="16" t="str">
        <f t="shared" si="81"/>
        <v/>
      </c>
      <c r="CL276" s="16" t="str">
        <f t="shared" si="82"/>
        <v/>
      </c>
      <c r="CM276" s="16" t="str">
        <f t="shared" si="83"/>
        <v/>
      </c>
      <c r="CN276" s="16" t="str">
        <f t="shared" si="84"/>
        <v/>
      </c>
      <c r="CO276" s="18"/>
      <c r="CP276" s="15"/>
      <c r="CQ276">
        <v>42.5</v>
      </c>
      <c r="CR276"/>
      <c r="CS276"/>
      <c r="CT276"/>
      <c r="CU276"/>
      <c r="CV276"/>
      <c r="CW276"/>
      <c r="CX276"/>
      <c r="CY276"/>
      <c r="CZ276"/>
      <c r="DA276" s="6"/>
      <c r="DB276" s="15"/>
      <c r="DC276"/>
      <c r="DD276"/>
      <c r="DE276"/>
      <c r="DF276"/>
      <c r="DG276"/>
      <c r="DH276"/>
      <c r="DI276"/>
      <c r="DJ276"/>
      <c r="DK276"/>
      <c r="DL276"/>
      <c r="DM276" s="6"/>
      <c r="DN276" s="15"/>
      <c r="DO276"/>
      <c r="DP276"/>
      <c r="DQ276"/>
      <c r="DR276"/>
      <c r="DS276"/>
      <c r="DT276"/>
      <c r="DU276"/>
      <c r="DV276"/>
      <c r="DW276"/>
      <c r="DX276"/>
      <c r="DY276" s="6"/>
      <c r="DZ276" s="15"/>
      <c r="EA276"/>
      <c r="EB276"/>
      <c r="EC276"/>
      <c r="ED276"/>
      <c r="EE276"/>
      <c r="EF276"/>
      <c r="EG276"/>
      <c r="EH276"/>
      <c r="EI276"/>
      <c r="EJ276"/>
      <c r="EK276" s="6"/>
      <c r="EL276" s="15"/>
      <c r="EM276"/>
      <c r="EN276"/>
      <c r="EO276"/>
      <c r="EP276"/>
      <c r="EQ276"/>
      <c r="ER276"/>
      <c r="ES276"/>
      <c r="ET276"/>
      <c r="EU276"/>
      <c r="EV276"/>
      <c r="EW276" s="6"/>
      <c r="EX276" s="16">
        <f t="shared" si="85"/>
        <v>3.2602739726027399</v>
      </c>
      <c r="EY276" s="16" t="str">
        <f t="shared" si="86"/>
        <v/>
      </c>
      <c r="EZ276" s="16" t="str">
        <f t="shared" si="87"/>
        <v/>
      </c>
      <c r="FA276" s="16" t="str">
        <f t="shared" si="88"/>
        <v/>
      </c>
      <c r="FB276" s="160" t="str">
        <f t="shared" si="89"/>
        <v/>
      </c>
      <c r="FC276" t="s">
        <v>204</v>
      </c>
      <c r="FD276" s="20" t="s">
        <v>584</v>
      </c>
      <c r="FF276" s="84" t="s">
        <v>206</v>
      </c>
      <c r="FH276" s="284">
        <f t="shared" ca="1" si="90"/>
        <v>0</v>
      </c>
      <c r="FI276" s="208">
        <f t="shared" si="91"/>
        <v>0.9</v>
      </c>
      <c r="FJ276"/>
      <c r="FK276" t="str">
        <f t="shared" si="92"/>
        <v>LOG ENERGIA COMERCIALIZADORA S.A.</v>
      </c>
      <c r="FL276" s="201">
        <f t="shared" ca="1" si="93"/>
        <v>28560</v>
      </c>
      <c r="FM276" s="201">
        <f t="shared" ca="1" si="94"/>
        <v>0</v>
      </c>
      <c r="FN276" s="200">
        <f>AB276*AB$2*IF($FC276="V",1,-1)*IF($Q276="Fixo",(CP276-INDEX('Curva Forward'!$C$5:$AN$13,MATCH(CONCATENATE(BD_COMERCIAL!$K276," ",BD_COMERCIAL!$L276),'Curva Forward'!$B$5:$B$13,0),MATCH(FN$4,'Curva Forward'!$C$4:$AN$4,0))),CP276)</f>
        <v>0</v>
      </c>
      <c r="FO276" s="200">
        <f>AC276*AC$2*IF($FC276="V",1,-1)*IF($Q276="Fixo",(CQ276-INDEX('Curva Forward'!$C$5:$AN$13,MATCH(CONCATENATE(BD_COMERCIAL!$K276," ",BD_COMERCIAL!$L276),'Curva Forward'!$B$5:$B$13,0),MATCH(FO$4,'Curva Forward'!$C$4:$AN$4,0))),CQ276)</f>
        <v>28560</v>
      </c>
      <c r="FP276" s="200">
        <f>AD276*AD$2*IF($FC276="V",1,-1)*IF($Q276="Fixo",(CR276-INDEX('Curva Forward'!$C$5:$AN$13,MATCH(CONCATENATE(BD_COMERCIAL!$K276," ",BD_COMERCIAL!$L276),'Curva Forward'!$B$5:$B$13,0),MATCH(FP$4,'Curva Forward'!$C$4:$AN$4,0))),CR276)</f>
        <v>0</v>
      </c>
      <c r="FQ276" s="200">
        <f>AE276*AE$2*IF($FC276="V",1,-1)*IF($Q276="Fixo",(CS276-INDEX('Curva Forward'!$C$5:$AN$13,MATCH(CONCATENATE(BD_COMERCIAL!$K276," ",BD_COMERCIAL!$L276),'Curva Forward'!$B$5:$B$13,0),MATCH(FQ$4,'Curva Forward'!$C$4:$AN$4,0))),CS276)</f>
        <v>0</v>
      </c>
      <c r="FR276" s="200">
        <f>AF276*AF$2*IF($FC276="V",1,-1)*IF($Q276="Fixo",(CT276-INDEX('Curva Forward'!$C$5:$AN$13,MATCH(CONCATENATE(BD_COMERCIAL!$K276," ",BD_COMERCIAL!$L276),'Curva Forward'!$B$5:$B$13,0),MATCH(FR$4,'Curva Forward'!$C$4:$AN$4,0))),CT276)</f>
        <v>0</v>
      </c>
      <c r="FS276" s="200">
        <f>AG276*AG$2*IF($FC276="V",1,-1)*IF($Q276="Fixo",(CU276-INDEX('Curva Forward'!$C$5:$AN$13,MATCH(CONCATENATE(BD_COMERCIAL!$K276," ",BD_COMERCIAL!$L276),'Curva Forward'!$B$5:$B$13,0),MATCH(FS$4,'Curva Forward'!$C$4:$AN$4,0))),CU276)</f>
        <v>0</v>
      </c>
      <c r="FT276" s="200">
        <f>AH276*AH$2*IF($FC276="V",1,-1)*IF($Q276="Fixo",(CV276-INDEX('Curva Forward'!$C$5:$AN$13,MATCH(CONCATENATE(BD_COMERCIAL!$K276," ",BD_COMERCIAL!$L276),'Curva Forward'!$B$5:$B$13,0),MATCH(FT$4,'Curva Forward'!$C$4:$AN$4,0))),CV276)</f>
        <v>0</v>
      </c>
      <c r="FU276" s="200">
        <f>AI276*AI$2*IF($FC276="V",1,-1)*IF($Q276="Fixo",(CW276-INDEX('Curva Forward'!$C$5:$AN$13,MATCH(CONCATENATE(BD_COMERCIAL!$K276," ",BD_COMERCIAL!$L276),'Curva Forward'!$B$5:$B$13,0),MATCH(FU$4,'Curva Forward'!$C$4:$AN$4,0))),CW276)</f>
        <v>0</v>
      </c>
      <c r="FV276" s="200">
        <f>AJ276*AJ$2*IF($FC276="V",1,-1)*IF($Q276="Fixo",(CX276-INDEX('Curva Forward'!$C$5:$AN$13,MATCH(CONCATENATE(BD_COMERCIAL!$K276," ",BD_COMERCIAL!$L276),'Curva Forward'!$B$5:$B$13,0),MATCH(FV$4,'Curva Forward'!$C$4:$AN$4,0))),CX276)</f>
        <v>0</v>
      </c>
      <c r="FW276" s="200">
        <f>AK276*AK$2*IF($FC276="V",1,-1)*IF($Q276="Fixo",(CY276-INDEX('Curva Forward'!$C$5:$AN$13,MATCH(CONCATENATE(BD_COMERCIAL!$K276," ",BD_COMERCIAL!$L276),'Curva Forward'!$B$5:$B$13,0),MATCH(FW$4,'Curva Forward'!$C$4:$AN$4,0))),CY276)</f>
        <v>0</v>
      </c>
      <c r="FX276" s="200">
        <f>AL276*AL$2*IF($FC276="V",1,-1)*IF($Q276="Fixo",(CZ276-INDEX('Curva Forward'!$C$5:$AN$13,MATCH(CONCATENATE(BD_COMERCIAL!$K276," ",BD_COMERCIAL!$L276),'Curva Forward'!$B$5:$B$13,0),MATCH(FX$4,'Curva Forward'!$C$4:$AN$4,0))),CZ276)</f>
        <v>0</v>
      </c>
      <c r="FY276" s="200">
        <f>AM276*AM$2*IF($FC276="V",1,-1)*IF($Q276="Fixo",(DA276-INDEX('Curva Forward'!$C$5:$AN$13,MATCH(CONCATENATE(BD_COMERCIAL!$K276," ",BD_COMERCIAL!$L276),'Curva Forward'!$B$5:$B$13,0),MATCH(FY$4,'Curva Forward'!$C$4:$AN$4,0))),DA276)</f>
        <v>0</v>
      </c>
      <c r="FZ276" s="200">
        <f>AN276*AN$2*IF($FC276="V",1,-1)*IF($Q276="Fixo",(DB276-INDEX('Curva Forward'!$C$5:$AN$13,MATCH(CONCATENATE(BD_COMERCIAL!$K276," ",BD_COMERCIAL!$L276),'Curva Forward'!$B$5:$B$13,0),MATCH(FZ$4,'Curva Forward'!$C$4:$AN$4,0))),DB276)</f>
        <v>0</v>
      </c>
      <c r="GA276" s="200">
        <f>AO276*AO$2*IF($FC276="V",1,-1)*IF($Q276="Fixo",(DC276-INDEX('Curva Forward'!$C$5:$AN$13,MATCH(CONCATENATE(BD_COMERCIAL!$K276," ",BD_COMERCIAL!$L276),'Curva Forward'!$B$5:$B$13,0),MATCH(GA$4,'Curva Forward'!$C$4:$AN$4,0))),DC276)</f>
        <v>0</v>
      </c>
      <c r="GB276" s="200">
        <f>AP276*AP$2*IF($FC276="V",1,-1)*IF($Q276="Fixo",(DD276-INDEX('Curva Forward'!$C$5:$AN$13,MATCH(CONCATENATE(BD_COMERCIAL!$K276," ",BD_COMERCIAL!$L276),'Curva Forward'!$B$5:$B$13,0),MATCH(GB$4,'Curva Forward'!$C$4:$AN$4,0))),DD276)</f>
        <v>0</v>
      </c>
      <c r="GC276" s="200">
        <f>AQ276*AQ$2*IF($FC276="V",1,-1)*IF($Q276="Fixo",(DE276-INDEX('Curva Forward'!$C$5:$AN$13,MATCH(CONCATENATE(BD_COMERCIAL!$K276," ",BD_COMERCIAL!$L276),'Curva Forward'!$B$5:$B$13,0),MATCH(GC$4,'Curva Forward'!$C$4:$AN$4,0))),DE276)</f>
        <v>0</v>
      </c>
      <c r="GD276" s="200">
        <f>AR276*AR$2*IF($FC276="V",1,-1)*IF($Q276="Fixo",(DF276-INDEX('Curva Forward'!$C$5:$AN$13,MATCH(CONCATENATE(BD_COMERCIAL!$K276," ",BD_COMERCIAL!$L276),'Curva Forward'!$B$5:$B$13,0),MATCH(GD$4,'Curva Forward'!$C$4:$AN$4,0))),DF276)</f>
        <v>0</v>
      </c>
      <c r="GE276" s="200">
        <f>AS276*AS$2*IF($FC276="V",1,-1)*IF($Q276="Fixo",(DG276-INDEX('Curva Forward'!$C$5:$AN$13,MATCH(CONCATENATE(BD_COMERCIAL!$K276," ",BD_COMERCIAL!$L276),'Curva Forward'!$B$5:$B$13,0),MATCH(GE$4,'Curva Forward'!$C$4:$AN$4,0))),DG276)</f>
        <v>0</v>
      </c>
      <c r="GF276" s="200">
        <f>AT276*AT$2*IF($FC276="V",1,-1)*IF($Q276="Fixo",(DH276-INDEX('Curva Forward'!$C$5:$AN$13,MATCH(CONCATENATE(BD_COMERCIAL!$K276," ",BD_COMERCIAL!$L276),'Curva Forward'!$B$5:$B$13,0),MATCH(GF$4,'Curva Forward'!$C$4:$AN$4,0))),DH276)</f>
        <v>0</v>
      </c>
      <c r="GG276" s="200">
        <f>AU276*AU$2*IF($FC276="V",1,-1)*IF($Q276="Fixo",(DI276-INDEX('Curva Forward'!$C$5:$AN$13,MATCH(CONCATENATE(BD_COMERCIAL!$K276," ",BD_COMERCIAL!$L276),'Curva Forward'!$B$5:$B$13,0),MATCH(GG$4,'Curva Forward'!$C$4:$AN$4,0))),DI276)</f>
        <v>0</v>
      </c>
      <c r="GH276" s="200">
        <f>AV276*AV$2*IF($FC276="V",1,-1)*IF($Q276="Fixo",(DJ276-INDEX('Curva Forward'!$C$5:$AN$13,MATCH(CONCATENATE(BD_COMERCIAL!$K276," ",BD_COMERCIAL!$L276),'Curva Forward'!$B$5:$B$13,0),MATCH(GH$4,'Curva Forward'!$C$4:$AN$4,0))),DJ276)</f>
        <v>0</v>
      </c>
      <c r="GI276" s="200">
        <f>AW276*AW$2*IF($FC276="V",1,-1)*IF($Q276="Fixo",(DK276-INDEX('Curva Forward'!$C$5:$AN$13,MATCH(CONCATENATE(BD_COMERCIAL!$K276," ",BD_COMERCIAL!$L276),'Curva Forward'!$B$5:$B$13,0),MATCH(GI$4,'Curva Forward'!$C$4:$AN$4,0))),DK276)</f>
        <v>0</v>
      </c>
      <c r="GJ276" s="200">
        <f>AX276*AX$2*IF($FC276="V",1,-1)*IF($Q276="Fixo",(DL276-INDEX('Curva Forward'!$C$5:$AN$13,MATCH(CONCATENATE(BD_COMERCIAL!$K276," ",BD_COMERCIAL!$L276),'Curva Forward'!$B$5:$B$13,0),MATCH(GJ$4,'Curva Forward'!$C$4:$AN$4,0))),DL276)</f>
        <v>0</v>
      </c>
      <c r="GK276" s="200">
        <f>AY276*AY$2*IF($FC276="V",1,-1)*IF($Q276="Fixo",(DM276-INDEX('Curva Forward'!$C$5:$AN$13,MATCH(CONCATENATE(BD_COMERCIAL!$K276," ",BD_COMERCIAL!$L276),'Curva Forward'!$B$5:$B$13,0),MATCH(GK$4,'Curva Forward'!$C$4:$AN$4,0))),DM276)</f>
        <v>0</v>
      </c>
      <c r="GL276" s="200">
        <f>IF(EZ276="",0,CL276*CL$2*IF($FC276="V",1,-1)*IF($Q276="Fixo",(EZ276-INDEX('Curva Forward'!$C$5:$AN$13,MATCH(CONCATENATE(BD_COMERCIAL!$K276," ",BD_COMERCIAL!$L276),'Curva Forward'!$B$5:$B$13,0),MATCH(GL$4,'Curva Forward'!$C$4:$AN$4,0))),EZ276))</f>
        <v>0</v>
      </c>
      <c r="GM276" s="200">
        <f>IF(FA276="",0,CM276*CM$2*IF($FC276="V",1,-1)*IF($Q276="Fixo",(FA276-INDEX('Curva Forward'!$C$5:$AN$13,MATCH(CONCATENATE(BD_COMERCIAL!$K276," ",BD_COMERCIAL!$L276),'Curva Forward'!$B$5:$B$13,0),MATCH(GM$4,'Curva Forward'!$C$4:$AN$4,0))),FA276))</f>
        <v>0</v>
      </c>
      <c r="GN276" s="200">
        <f>IF(FB276="",0,CN276*CN$2*IF($FC276="V",1,-1)*IF($Q276="Fixo",(FB276-INDEX('Curva Forward'!$C$5:$AN$13,MATCH(CONCATENATE(BD_COMERCIAL!$K276," ",BD_COMERCIAL!$L276),'Curva Forward'!$B$5:$B$13,0),MATCH(GN$4,'Curva Forward'!$C$4:$AN$4,0))),FB276))</f>
        <v>0</v>
      </c>
      <c r="GO276" s="201">
        <f t="shared" ca="1" si="95"/>
        <v>0</v>
      </c>
      <c r="GP276" s="201">
        <f t="shared" ca="1" si="96"/>
        <v>0</v>
      </c>
    </row>
    <row r="277" spans="1:198" s="117" customFormat="1" x14ac:dyDescent="0.25">
      <c r="A277" s="6"/>
      <c r="B277" s="7" t="s">
        <v>630</v>
      </c>
      <c r="C277" s="8">
        <v>44624</v>
      </c>
      <c r="D277" s="9" t="s">
        <v>124</v>
      </c>
      <c r="E277" s="9" t="s">
        <v>125</v>
      </c>
      <c r="F277" s="113">
        <v>3780401000108</v>
      </c>
      <c r="G277" s="10" t="s">
        <v>243</v>
      </c>
      <c r="H277" s="113">
        <v>5352237000155</v>
      </c>
      <c r="I277" s="9" t="s">
        <v>584</v>
      </c>
      <c r="J277" s="166"/>
      <c r="K277" s="10" t="s">
        <v>29</v>
      </c>
      <c r="L277" s="84" t="s">
        <v>22</v>
      </c>
      <c r="M277" s="11">
        <v>44593</v>
      </c>
      <c r="N277" s="12">
        <v>44620</v>
      </c>
      <c r="O277" s="10">
        <v>1.5</v>
      </c>
      <c r="P277" s="84">
        <v>200</v>
      </c>
      <c r="Q277" s="84" t="s">
        <v>586</v>
      </c>
      <c r="R277" s="10" t="s">
        <v>129</v>
      </c>
      <c r="S277" s="14" t="s">
        <v>135</v>
      </c>
      <c r="T277" s="11"/>
      <c r="U277" s="12"/>
      <c r="V277" s="257" t="str">
        <f ca="1">IF(U277="","",
IF(U277="NA","",
IFERROR(VLOOKUP(EOMONTH(M277,-2)+1,IPCA!$A:$B,2,0),
VLOOKUP(EOMONTH(TODAY(),-2)+1,IPCA!$A:$B,2,0))/
VLOOKUP(EOMONTH(U277,-2)+1,IPCA!$A:$B,2,0)*
P277))</f>
        <v/>
      </c>
      <c r="W277" s="84"/>
      <c r="X277" s="13" t="s">
        <v>133</v>
      </c>
      <c r="Y277" s="166"/>
      <c r="Z277" s="107"/>
      <c r="AA277" s="108"/>
      <c r="AB277" s="15"/>
      <c r="AC277">
        <v>1.5</v>
      </c>
      <c r="AD277"/>
      <c r="AE277"/>
      <c r="AF277"/>
      <c r="AG277"/>
      <c r="AH277"/>
      <c r="AI277"/>
      <c r="AJ277"/>
      <c r="AK277"/>
      <c r="AL277"/>
      <c r="AM277" s="6"/>
      <c r="AN277" s="15"/>
      <c r="AO277"/>
      <c r="AP277"/>
      <c r="AQ277"/>
      <c r="AR277"/>
      <c r="AS277"/>
      <c r="AT277"/>
      <c r="AU277"/>
      <c r="AV277"/>
      <c r="AW277"/>
      <c r="AX277"/>
      <c r="AY277" s="6"/>
      <c r="AZ277" s="15"/>
      <c r="BA277"/>
      <c r="BB277"/>
      <c r="BC277"/>
      <c r="BD277"/>
      <c r="BE277"/>
      <c r="BF277"/>
      <c r="BG277"/>
      <c r="BH277"/>
      <c r="BI277"/>
      <c r="BJ277"/>
      <c r="BK277" s="6"/>
      <c r="BL277" s="15"/>
      <c r="BM277"/>
      <c r="BN277"/>
      <c r="BO277"/>
      <c r="BP277"/>
      <c r="BQ277"/>
      <c r="BR277"/>
      <c r="BS277"/>
      <c r="BT277"/>
      <c r="BU277"/>
      <c r="BV277"/>
      <c r="BW277" s="6"/>
      <c r="BX277" s="15"/>
      <c r="BY277"/>
      <c r="BZ277"/>
      <c r="CA277"/>
      <c r="CB277"/>
      <c r="CC277"/>
      <c r="CD277"/>
      <c r="CE277"/>
      <c r="CF277"/>
      <c r="CG277"/>
      <c r="CH277"/>
      <c r="CI277" s="6"/>
      <c r="CJ277" s="16">
        <f t="shared" si="80"/>
        <v>0.11506849315068493</v>
      </c>
      <c r="CK277" s="16" t="str">
        <f t="shared" si="81"/>
        <v/>
      </c>
      <c r="CL277" s="16" t="str">
        <f t="shared" si="82"/>
        <v/>
      </c>
      <c r="CM277" s="16" t="str">
        <f t="shared" si="83"/>
        <v/>
      </c>
      <c r="CN277" s="16" t="str">
        <f t="shared" si="84"/>
        <v/>
      </c>
      <c r="CO277" s="18"/>
      <c r="CP277" s="15"/>
      <c r="CQ277">
        <v>200</v>
      </c>
      <c r="CR277"/>
      <c r="CS277"/>
      <c r="CT277"/>
      <c r="CU277"/>
      <c r="CV277"/>
      <c r="CW277"/>
      <c r="CX277"/>
      <c r="CY277"/>
      <c r="CZ277"/>
      <c r="DA277" s="6"/>
      <c r="DB277" s="15"/>
      <c r="DC277"/>
      <c r="DD277"/>
      <c r="DE277"/>
      <c r="DF277"/>
      <c r="DG277"/>
      <c r="DH277"/>
      <c r="DI277"/>
      <c r="DJ277"/>
      <c r="DK277"/>
      <c r="DL277"/>
      <c r="DM277" s="6"/>
      <c r="DN277" s="15"/>
      <c r="DO277"/>
      <c r="DP277"/>
      <c r="DQ277"/>
      <c r="DR277"/>
      <c r="DS277"/>
      <c r="DT277"/>
      <c r="DU277"/>
      <c r="DV277"/>
      <c r="DW277"/>
      <c r="DX277"/>
      <c r="DY277" s="6"/>
      <c r="DZ277" s="15"/>
      <c r="EA277"/>
      <c r="EB277"/>
      <c r="EC277"/>
      <c r="ED277"/>
      <c r="EE277"/>
      <c r="EF277"/>
      <c r="EG277"/>
      <c r="EH277"/>
      <c r="EI277"/>
      <c r="EJ277"/>
      <c r="EK277" s="6"/>
      <c r="EL277" s="15"/>
      <c r="EM277"/>
      <c r="EN277"/>
      <c r="EO277"/>
      <c r="EP277"/>
      <c r="EQ277"/>
      <c r="ER277"/>
      <c r="ES277"/>
      <c r="ET277"/>
      <c r="EU277"/>
      <c r="EV277"/>
      <c r="EW277" s="6"/>
      <c r="EX277" s="16">
        <f t="shared" si="85"/>
        <v>15.342465753424657</v>
      </c>
      <c r="EY277" s="16" t="str">
        <f t="shared" si="86"/>
        <v/>
      </c>
      <c r="EZ277" s="16" t="str">
        <f t="shared" si="87"/>
        <v/>
      </c>
      <c r="FA277" s="16" t="str">
        <f t="shared" si="88"/>
        <v/>
      </c>
      <c r="FB277" s="160" t="str">
        <f t="shared" si="89"/>
        <v/>
      </c>
      <c r="FC277" t="s">
        <v>204</v>
      </c>
      <c r="FD277" s="20" t="s">
        <v>584</v>
      </c>
      <c r="FF277" s="84" t="s">
        <v>206</v>
      </c>
      <c r="FH277" s="284">
        <f t="shared" ca="1" si="90"/>
        <v>0</v>
      </c>
      <c r="FI277" s="208">
        <f t="shared" si="91"/>
        <v>0.9</v>
      </c>
      <c r="FJ277"/>
      <c r="FK277" t="str">
        <f t="shared" si="92"/>
        <v>Ecom Energia Ltda</v>
      </c>
      <c r="FL277" s="201">
        <f t="shared" ca="1" si="93"/>
        <v>201600</v>
      </c>
      <c r="FM277" s="201">
        <f t="shared" ca="1" si="94"/>
        <v>0</v>
      </c>
      <c r="FN277" s="200">
        <f>AB277*AB$2*IF($FC277="V",1,-1)*IF($Q277="Fixo",(CP277-INDEX('Curva Forward'!$C$5:$AN$13,MATCH(CONCATENATE(BD_COMERCIAL!$K277," ",BD_COMERCIAL!$L277),'Curva Forward'!$B$5:$B$13,0),MATCH(FN$4,'Curva Forward'!$C$4:$AN$4,0))),CP277)</f>
        <v>0</v>
      </c>
      <c r="FO277" s="200">
        <f>AC277*AC$2*IF($FC277="V",1,-1)*IF($Q277="Fixo",(CQ277-INDEX('Curva Forward'!$C$5:$AN$13,MATCH(CONCATENATE(BD_COMERCIAL!$K277," ",BD_COMERCIAL!$L277),'Curva Forward'!$B$5:$B$13,0),MATCH(FO$4,'Curva Forward'!$C$4:$AN$4,0))),CQ277)</f>
        <v>201600</v>
      </c>
      <c r="FP277" s="200">
        <f>AD277*AD$2*IF($FC277="V",1,-1)*IF($Q277="Fixo",(CR277-INDEX('Curva Forward'!$C$5:$AN$13,MATCH(CONCATENATE(BD_COMERCIAL!$K277," ",BD_COMERCIAL!$L277),'Curva Forward'!$B$5:$B$13,0),MATCH(FP$4,'Curva Forward'!$C$4:$AN$4,0))),CR277)</f>
        <v>0</v>
      </c>
      <c r="FQ277" s="200">
        <f>AE277*AE$2*IF($FC277="V",1,-1)*IF($Q277="Fixo",(CS277-INDEX('Curva Forward'!$C$5:$AN$13,MATCH(CONCATENATE(BD_COMERCIAL!$K277," ",BD_COMERCIAL!$L277),'Curva Forward'!$B$5:$B$13,0),MATCH(FQ$4,'Curva Forward'!$C$4:$AN$4,0))),CS277)</f>
        <v>0</v>
      </c>
      <c r="FR277" s="200">
        <f>AF277*AF$2*IF($FC277="V",1,-1)*IF($Q277="Fixo",(CT277-INDEX('Curva Forward'!$C$5:$AN$13,MATCH(CONCATENATE(BD_COMERCIAL!$K277," ",BD_COMERCIAL!$L277),'Curva Forward'!$B$5:$B$13,0),MATCH(FR$4,'Curva Forward'!$C$4:$AN$4,0))),CT277)</f>
        <v>0</v>
      </c>
      <c r="FS277" s="200">
        <f>AG277*AG$2*IF($FC277="V",1,-1)*IF($Q277="Fixo",(CU277-INDEX('Curva Forward'!$C$5:$AN$13,MATCH(CONCATENATE(BD_COMERCIAL!$K277," ",BD_COMERCIAL!$L277),'Curva Forward'!$B$5:$B$13,0),MATCH(FS$4,'Curva Forward'!$C$4:$AN$4,0))),CU277)</f>
        <v>0</v>
      </c>
      <c r="FT277" s="200">
        <f>AH277*AH$2*IF($FC277="V",1,-1)*IF($Q277="Fixo",(CV277-INDEX('Curva Forward'!$C$5:$AN$13,MATCH(CONCATENATE(BD_COMERCIAL!$K277," ",BD_COMERCIAL!$L277),'Curva Forward'!$B$5:$B$13,0),MATCH(FT$4,'Curva Forward'!$C$4:$AN$4,0))),CV277)</f>
        <v>0</v>
      </c>
      <c r="FU277" s="200">
        <f>AI277*AI$2*IF($FC277="V",1,-1)*IF($Q277="Fixo",(CW277-INDEX('Curva Forward'!$C$5:$AN$13,MATCH(CONCATENATE(BD_COMERCIAL!$K277," ",BD_COMERCIAL!$L277),'Curva Forward'!$B$5:$B$13,0),MATCH(FU$4,'Curva Forward'!$C$4:$AN$4,0))),CW277)</f>
        <v>0</v>
      </c>
      <c r="FV277" s="200">
        <f>AJ277*AJ$2*IF($FC277="V",1,-1)*IF($Q277="Fixo",(CX277-INDEX('Curva Forward'!$C$5:$AN$13,MATCH(CONCATENATE(BD_COMERCIAL!$K277," ",BD_COMERCIAL!$L277),'Curva Forward'!$B$5:$B$13,0),MATCH(FV$4,'Curva Forward'!$C$4:$AN$4,0))),CX277)</f>
        <v>0</v>
      </c>
      <c r="FW277" s="200">
        <f>AK277*AK$2*IF($FC277="V",1,-1)*IF($Q277="Fixo",(CY277-INDEX('Curva Forward'!$C$5:$AN$13,MATCH(CONCATENATE(BD_COMERCIAL!$K277," ",BD_COMERCIAL!$L277),'Curva Forward'!$B$5:$B$13,0),MATCH(FW$4,'Curva Forward'!$C$4:$AN$4,0))),CY277)</f>
        <v>0</v>
      </c>
      <c r="FX277" s="200">
        <f>AL277*AL$2*IF($FC277="V",1,-1)*IF($Q277="Fixo",(CZ277-INDEX('Curva Forward'!$C$5:$AN$13,MATCH(CONCATENATE(BD_COMERCIAL!$K277," ",BD_COMERCIAL!$L277),'Curva Forward'!$B$5:$B$13,0),MATCH(FX$4,'Curva Forward'!$C$4:$AN$4,0))),CZ277)</f>
        <v>0</v>
      </c>
      <c r="FY277" s="200">
        <f>AM277*AM$2*IF($FC277="V",1,-1)*IF($Q277="Fixo",(DA277-INDEX('Curva Forward'!$C$5:$AN$13,MATCH(CONCATENATE(BD_COMERCIAL!$K277," ",BD_COMERCIAL!$L277),'Curva Forward'!$B$5:$B$13,0),MATCH(FY$4,'Curva Forward'!$C$4:$AN$4,0))),DA277)</f>
        <v>0</v>
      </c>
      <c r="FZ277" s="200">
        <f>AN277*AN$2*IF($FC277="V",1,-1)*IF($Q277="Fixo",(DB277-INDEX('Curva Forward'!$C$5:$AN$13,MATCH(CONCATENATE(BD_COMERCIAL!$K277," ",BD_COMERCIAL!$L277),'Curva Forward'!$B$5:$B$13,0),MATCH(FZ$4,'Curva Forward'!$C$4:$AN$4,0))),DB277)</f>
        <v>0</v>
      </c>
      <c r="GA277" s="200">
        <f>AO277*AO$2*IF($FC277="V",1,-1)*IF($Q277="Fixo",(DC277-INDEX('Curva Forward'!$C$5:$AN$13,MATCH(CONCATENATE(BD_COMERCIAL!$K277," ",BD_COMERCIAL!$L277),'Curva Forward'!$B$5:$B$13,0),MATCH(GA$4,'Curva Forward'!$C$4:$AN$4,0))),DC277)</f>
        <v>0</v>
      </c>
      <c r="GB277" s="200">
        <f>AP277*AP$2*IF($FC277="V",1,-1)*IF($Q277="Fixo",(DD277-INDEX('Curva Forward'!$C$5:$AN$13,MATCH(CONCATENATE(BD_COMERCIAL!$K277," ",BD_COMERCIAL!$L277),'Curva Forward'!$B$5:$B$13,0),MATCH(GB$4,'Curva Forward'!$C$4:$AN$4,0))),DD277)</f>
        <v>0</v>
      </c>
      <c r="GC277" s="200">
        <f>AQ277*AQ$2*IF($FC277="V",1,-1)*IF($Q277="Fixo",(DE277-INDEX('Curva Forward'!$C$5:$AN$13,MATCH(CONCATENATE(BD_COMERCIAL!$K277," ",BD_COMERCIAL!$L277),'Curva Forward'!$B$5:$B$13,0),MATCH(GC$4,'Curva Forward'!$C$4:$AN$4,0))),DE277)</f>
        <v>0</v>
      </c>
      <c r="GD277" s="200">
        <f>AR277*AR$2*IF($FC277="V",1,-1)*IF($Q277="Fixo",(DF277-INDEX('Curva Forward'!$C$5:$AN$13,MATCH(CONCATENATE(BD_COMERCIAL!$K277," ",BD_COMERCIAL!$L277),'Curva Forward'!$B$5:$B$13,0),MATCH(GD$4,'Curva Forward'!$C$4:$AN$4,0))),DF277)</f>
        <v>0</v>
      </c>
      <c r="GE277" s="200">
        <f>AS277*AS$2*IF($FC277="V",1,-1)*IF($Q277="Fixo",(DG277-INDEX('Curva Forward'!$C$5:$AN$13,MATCH(CONCATENATE(BD_COMERCIAL!$K277," ",BD_COMERCIAL!$L277),'Curva Forward'!$B$5:$B$13,0),MATCH(GE$4,'Curva Forward'!$C$4:$AN$4,0))),DG277)</f>
        <v>0</v>
      </c>
      <c r="GF277" s="200">
        <f>AT277*AT$2*IF($FC277="V",1,-1)*IF($Q277="Fixo",(DH277-INDEX('Curva Forward'!$C$5:$AN$13,MATCH(CONCATENATE(BD_COMERCIAL!$K277," ",BD_COMERCIAL!$L277),'Curva Forward'!$B$5:$B$13,0),MATCH(GF$4,'Curva Forward'!$C$4:$AN$4,0))),DH277)</f>
        <v>0</v>
      </c>
      <c r="GG277" s="200">
        <f>AU277*AU$2*IF($FC277="V",1,-1)*IF($Q277="Fixo",(DI277-INDEX('Curva Forward'!$C$5:$AN$13,MATCH(CONCATENATE(BD_COMERCIAL!$K277," ",BD_COMERCIAL!$L277),'Curva Forward'!$B$5:$B$13,0),MATCH(GG$4,'Curva Forward'!$C$4:$AN$4,0))),DI277)</f>
        <v>0</v>
      </c>
      <c r="GH277" s="200">
        <f>AV277*AV$2*IF($FC277="V",1,-1)*IF($Q277="Fixo",(DJ277-INDEX('Curva Forward'!$C$5:$AN$13,MATCH(CONCATENATE(BD_COMERCIAL!$K277," ",BD_COMERCIAL!$L277),'Curva Forward'!$B$5:$B$13,0),MATCH(GH$4,'Curva Forward'!$C$4:$AN$4,0))),DJ277)</f>
        <v>0</v>
      </c>
      <c r="GI277" s="200">
        <f>AW277*AW$2*IF($FC277="V",1,-1)*IF($Q277="Fixo",(DK277-INDEX('Curva Forward'!$C$5:$AN$13,MATCH(CONCATENATE(BD_COMERCIAL!$K277," ",BD_COMERCIAL!$L277),'Curva Forward'!$B$5:$B$13,0),MATCH(GI$4,'Curva Forward'!$C$4:$AN$4,0))),DK277)</f>
        <v>0</v>
      </c>
      <c r="GJ277" s="200">
        <f>AX277*AX$2*IF($FC277="V",1,-1)*IF($Q277="Fixo",(DL277-INDEX('Curva Forward'!$C$5:$AN$13,MATCH(CONCATENATE(BD_COMERCIAL!$K277," ",BD_COMERCIAL!$L277),'Curva Forward'!$B$5:$B$13,0),MATCH(GJ$4,'Curva Forward'!$C$4:$AN$4,0))),DL277)</f>
        <v>0</v>
      </c>
      <c r="GK277" s="200">
        <f>AY277*AY$2*IF($FC277="V",1,-1)*IF($Q277="Fixo",(DM277-INDEX('Curva Forward'!$C$5:$AN$13,MATCH(CONCATENATE(BD_COMERCIAL!$K277," ",BD_COMERCIAL!$L277),'Curva Forward'!$B$5:$B$13,0),MATCH(GK$4,'Curva Forward'!$C$4:$AN$4,0))),DM277)</f>
        <v>0</v>
      </c>
      <c r="GL277" s="200">
        <f>IF(EZ277="",0,CL277*CL$2*IF($FC277="V",1,-1)*IF($Q277="Fixo",(EZ277-INDEX('Curva Forward'!$C$5:$AN$13,MATCH(CONCATENATE(BD_COMERCIAL!$K277," ",BD_COMERCIAL!$L277),'Curva Forward'!$B$5:$B$13,0),MATCH(GL$4,'Curva Forward'!$C$4:$AN$4,0))),EZ277))</f>
        <v>0</v>
      </c>
      <c r="GM277" s="200">
        <f>IF(FA277="",0,CM277*CM$2*IF($FC277="V",1,-1)*IF($Q277="Fixo",(FA277-INDEX('Curva Forward'!$C$5:$AN$13,MATCH(CONCATENATE(BD_COMERCIAL!$K277," ",BD_COMERCIAL!$L277),'Curva Forward'!$B$5:$B$13,0),MATCH(GM$4,'Curva Forward'!$C$4:$AN$4,0))),FA277))</f>
        <v>0</v>
      </c>
      <c r="GN277" s="200">
        <f>IF(FB277="",0,CN277*CN$2*IF($FC277="V",1,-1)*IF($Q277="Fixo",(FB277-INDEX('Curva Forward'!$C$5:$AN$13,MATCH(CONCATENATE(BD_COMERCIAL!$K277," ",BD_COMERCIAL!$L277),'Curva Forward'!$B$5:$B$13,0),MATCH(GN$4,'Curva Forward'!$C$4:$AN$4,0))),FB277))</f>
        <v>0</v>
      </c>
      <c r="GO277" s="201">
        <f t="shared" ca="1" si="95"/>
        <v>0</v>
      </c>
      <c r="GP277" s="201">
        <f t="shared" ca="1" si="96"/>
        <v>0</v>
      </c>
    </row>
    <row r="278" spans="1:198" s="117" customFormat="1" x14ac:dyDescent="0.25">
      <c r="A278" s="6"/>
      <c r="B278" s="7" t="s">
        <v>631</v>
      </c>
      <c r="C278" s="8">
        <v>44624</v>
      </c>
      <c r="D278" s="9" t="s">
        <v>124</v>
      </c>
      <c r="E278" s="9" t="s">
        <v>125</v>
      </c>
      <c r="F278" s="113">
        <v>3780401000108</v>
      </c>
      <c r="G278" s="10" t="s">
        <v>178</v>
      </c>
      <c r="H278" s="113">
        <v>4802543000183</v>
      </c>
      <c r="I278" s="9" t="s">
        <v>126</v>
      </c>
      <c r="J278" s="166" t="s">
        <v>626</v>
      </c>
      <c r="K278" s="10" t="s">
        <v>127</v>
      </c>
      <c r="L278" s="84" t="s">
        <v>22</v>
      </c>
      <c r="M278" s="11">
        <v>44743</v>
      </c>
      <c r="N278" s="12">
        <v>44834</v>
      </c>
      <c r="O278" s="10">
        <v>5</v>
      </c>
      <c r="P278" s="84">
        <v>180</v>
      </c>
      <c r="Q278" s="84" t="s">
        <v>128</v>
      </c>
      <c r="R278" s="10" t="s">
        <v>129</v>
      </c>
      <c r="S278" s="14" t="s">
        <v>135</v>
      </c>
      <c r="T278" s="11"/>
      <c r="U278" s="12"/>
      <c r="V278" s="257" t="str">
        <f ca="1">IF(U278="","",
IF(U278="NA","",
IFERROR(VLOOKUP(EOMONTH(M278,-2)+1,IPCA!$A:$B,2,0),
VLOOKUP(EOMONTH(TODAY(),-2)+1,IPCA!$A:$B,2,0))/
VLOOKUP(EOMONTH(U278,-2)+1,IPCA!$A:$B,2,0)*
P278))</f>
        <v/>
      </c>
      <c r="W278" s="84"/>
      <c r="X278" s="13" t="s">
        <v>133</v>
      </c>
      <c r="Y278" s="166"/>
      <c r="Z278" s="107"/>
      <c r="AA278" s="108"/>
      <c r="AB278" s="15"/>
      <c r="AC278"/>
      <c r="AD278"/>
      <c r="AE278"/>
      <c r="AF278"/>
      <c r="AG278"/>
      <c r="AH278">
        <v>5</v>
      </c>
      <c r="AI278">
        <v>5</v>
      </c>
      <c r="AJ278">
        <v>5</v>
      </c>
      <c r="AK278"/>
      <c r="AL278"/>
      <c r="AM278" s="6"/>
      <c r="AN278" s="15"/>
      <c r="AO278"/>
      <c r="AP278"/>
      <c r="AQ278"/>
      <c r="AR278"/>
      <c r="AS278"/>
      <c r="AT278"/>
      <c r="AU278"/>
      <c r="AV278"/>
      <c r="AW278"/>
      <c r="AX278"/>
      <c r="AY278" s="6"/>
      <c r="AZ278" s="15"/>
      <c r="BA278"/>
      <c r="BB278"/>
      <c r="BC278"/>
      <c r="BD278"/>
      <c r="BE278"/>
      <c r="BF278"/>
      <c r="BG278"/>
      <c r="BH278"/>
      <c r="BI278"/>
      <c r="BJ278"/>
      <c r="BK278" s="6"/>
      <c r="BL278" s="15"/>
      <c r="BM278"/>
      <c r="BN278"/>
      <c r="BO278"/>
      <c r="BP278"/>
      <c r="BQ278"/>
      <c r="BR278"/>
      <c r="BS278"/>
      <c r="BT278"/>
      <c r="BU278"/>
      <c r="BV278"/>
      <c r="BW278" s="6"/>
      <c r="BX278" s="15"/>
      <c r="BY278"/>
      <c r="BZ278"/>
      <c r="CA278"/>
      <c r="CB278"/>
      <c r="CC278"/>
      <c r="CD278"/>
      <c r="CE278"/>
      <c r="CF278"/>
      <c r="CG278"/>
      <c r="CH278"/>
      <c r="CI278" s="6"/>
      <c r="CJ278" s="16">
        <f t="shared" si="80"/>
        <v>1.2602739726027397</v>
      </c>
      <c r="CK278" s="16" t="str">
        <f t="shared" si="81"/>
        <v/>
      </c>
      <c r="CL278" s="16" t="str">
        <f t="shared" si="82"/>
        <v/>
      </c>
      <c r="CM278" s="16" t="str">
        <f t="shared" si="83"/>
        <v/>
      </c>
      <c r="CN278" s="16" t="str">
        <f t="shared" si="84"/>
        <v/>
      </c>
      <c r="CO278" s="18"/>
      <c r="CP278" s="15"/>
      <c r="CQ278"/>
      <c r="CR278"/>
      <c r="CS278"/>
      <c r="CT278"/>
      <c r="CU278"/>
      <c r="CV278">
        <v>180</v>
      </c>
      <c r="CW278">
        <v>180</v>
      </c>
      <c r="CX278">
        <v>180</v>
      </c>
      <c r="CY278"/>
      <c r="CZ278"/>
      <c r="DA278" s="6"/>
      <c r="DB278" s="15"/>
      <c r="DC278"/>
      <c r="DD278"/>
      <c r="DE278"/>
      <c r="DF278"/>
      <c r="DG278"/>
      <c r="DH278"/>
      <c r="DI278"/>
      <c r="DJ278"/>
      <c r="DK278"/>
      <c r="DL278"/>
      <c r="DM278" s="6"/>
      <c r="DN278" s="15"/>
      <c r="DO278"/>
      <c r="DP278"/>
      <c r="DQ278"/>
      <c r="DR278"/>
      <c r="DS278"/>
      <c r="DT278"/>
      <c r="DU278"/>
      <c r="DV278"/>
      <c r="DW278"/>
      <c r="DX278"/>
      <c r="DY278" s="6"/>
      <c r="DZ278" s="15"/>
      <c r="EA278"/>
      <c r="EB278"/>
      <c r="EC278"/>
      <c r="ED278"/>
      <c r="EE278"/>
      <c r="EF278"/>
      <c r="EG278"/>
      <c r="EH278"/>
      <c r="EI278"/>
      <c r="EJ278"/>
      <c r="EK278" s="6"/>
      <c r="EL278" s="15"/>
      <c r="EM278"/>
      <c r="EN278"/>
      <c r="EO278"/>
      <c r="EP278"/>
      <c r="EQ278"/>
      <c r="ER278"/>
      <c r="ES278"/>
      <c r="ET278"/>
      <c r="EU278"/>
      <c r="EV278"/>
      <c r="EW278" s="6"/>
      <c r="EX278" s="16">
        <f t="shared" si="85"/>
        <v>45.369863013698627</v>
      </c>
      <c r="EY278" s="16" t="str">
        <f t="shared" si="86"/>
        <v/>
      </c>
      <c r="EZ278" s="16" t="str">
        <f t="shared" si="87"/>
        <v/>
      </c>
      <c r="FA278" s="16" t="str">
        <f t="shared" si="88"/>
        <v/>
      </c>
      <c r="FB278" s="160" t="str">
        <f t="shared" si="89"/>
        <v/>
      </c>
      <c r="FC278" t="s">
        <v>204</v>
      </c>
      <c r="FD278" s="20" t="s">
        <v>126</v>
      </c>
      <c r="FF278" s="84" t="s">
        <v>206</v>
      </c>
      <c r="FH278" s="284">
        <f t="shared" ca="1" si="90"/>
        <v>0</v>
      </c>
      <c r="FI278" s="208">
        <f t="shared" si="91"/>
        <v>3.0333333333333332</v>
      </c>
      <c r="FJ278"/>
      <c r="FK278" t="str">
        <f t="shared" si="92"/>
        <v>Delta Comercializadora de Energia Ltda</v>
      </c>
      <c r="FL278" s="201">
        <f t="shared" ca="1" si="93"/>
        <v>1127862</v>
      </c>
      <c r="FM278" s="201">
        <f t="shared" ca="1" si="94"/>
        <v>0</v>
      </c>
      <c r="FN278" s="200">
        <f>AB278*AB$2*IF($FC278="V",1,-1)*IF($Q278="Fixo",(CP278-INDEX('Curva Forward'!$C$5:$AN$13,MATCH(CONCATENATE(BD_COMERCIAL!$K278," ",BD_COMERCIAL!$L278),'Curva Forward'!$B$5:$B$13,0),MATCH(FN$4,'Curva Forward'!$C$4:$AN$4,0))),CP278)</f>
        <v>0</v>
      </c>
      <c r="FO278" s="200">
        <f>AC278*AC$2*IF($FC278="V",1,-1)*IF($Q278="Fixo",(CQ278-INDEX('Curva Forward'!$C$5:$AN$13,MATCH(CONCATENATE(BD_COMERCIAL!$K278," ",BD_COMERCIAL!$L278),'Curva Forward'!$B$5:$B$13,0),MATCH(FO$4,'Curva Forward'!$C$4:$AN$4,0))),CQ278)</f>
        <v>0</v>
      </c>
      <c r="FP278" s="200">
        <f>AD278*AD$2*IF($FC278="V",1,-1)*IF($Q278="Fixo",(CR278-INDEX('Curva Forward'!$C$5:$AN$13,MATCH(CONCATENATE(BD_COMERCIAL!$K278," ",BD_COMERCIAL!$L278),'Curva Forward'!$B$5:$B$13,0),MATCH(FP$4,'Curva Forward'!$C$4:$AN$4,0))),CR278)</f>
        <v>0</v>
      </c>
      <c r="FQ278" s="200">
        <f>AE278*AE$2*IF($FC278="V",1,-1)*IF($Q278="Fixo",(CS278-INDEX('Curva Forward'!$C$5:$AN$13,MATCH(CONCATENATE(BD_COMERCIAL!$K278," ",BD_COMERCIAL!$L278),'Curva Forward'!$B$5:$B$13,0),MATCH(FQ$4,'Curva Forward'!$C$4:$AN$4,0))),CS278)</f>
        <v>0</v>
      </c>
      <c r="FR278" s="200">
        <f>AF278*AF$2*IF($FC278="V",1,-1)*IF($Q278="Fixo",(CT278-INDEX('Curva Forward'!$C$5:$AN$13,MATCH(CONCATENATE(BD_COMERCIAL!$K278," ",BD_COMERCIAL!$L278),'Curva Forward'!$B$5:$B$13,0),MATCH(FR$4,'Curva Forward'!$C$4:$AN$4,0))),CT278)</f>
        <v>0</v>
      </c>
      <c r="FS278" s="200">
        <f>AG278*AG$2*IF($FC278="V",1,-1)*IF($Q278="Fixo",(CU278-INDEX('Curva Forward'!$C$5:$AN$13,MATCH(CONCATENATE(BD_COMERCIAL!$K278," ",BD_COMERCIAL!$L278),'Curva Forward'!$B$5:$B$13,0),MATCH(FS$4,'Curva Forward'!$C$4:$AN$4,0))),CU278)</f>
        <v>0</v>
      </c>
      <c r="FT278" s="200">
        <f>AH278*AH$2*IF($FC278="V",1,-1)*IF($Q278="Fixo",(CV278-INDEX('Curva Forward'!$C$5:$AN$13,MATCH(CONCATENATE(BD_COMERCIAL!$K278," ",BD_COMERCIAL!$L278),'Curva Forward'!$B$5:$B$13,0),MATCH(FT$4,'Curva Forward'!$C$4:$AN$4,0))),CV278)</f>
        <v>421662</v>
      </c>
      <c r="FU278" s="200">
        <f>AI278*AI$2*IF($FC278="V",1,-1)*IF($Q278="Fixo",(CW278-INDEX('Curva Forward'!$C$5:$AN$13,MATCH(CONCATENATE(BD_COMERCIAL!$K278," ",BD_COMERCIAL!$L278),'Curva Forward'!$B$5:$B$13,0),MATCH(FU$4,'Curva Forward'!$C$4:$AN$4,0))),CW278)</f>
        <v>353400</v>
      </c>
      <c r="FV278" s="200">
        <f>AJ278*AJ$2*IF($FC278="V",1,-1)*IF($Q278="Fixo",(CX278-INDEX('Curva Forward'!$C$5:$AN$13,MATCH(CONCATENATE(BD_COMERCIAL!$K278," ",BD_COMERCIAL!$L278),'Curva Forward'!$B$5:$B$13,0),MATCH(FV$4,'Curva Forward'!$C$4:$AN$4,0))),CX278)</f>
        <v>352800</v>
      </c>
      <c r="FW278" s="200">
        <f>AK278*AK$2*IF($FC278="V",1,-1)*IF($Q278="Fixo",(CY278-INDEX('Curva Forward'!$C$5:$AN$13,MATCH(CONCATENATE(BD_COMERCIAL!$K278," ",BD_COMERCIAL!$L278),'Curva Forward'!$B$5:$B$13,0),MATCH(FW$4,'Curva Forward'!$C$4:$AN$4,0))),CY278)</f>
        <v>0</v>
      </c>
      <c r="FX278" s="200">
        <f>AL278*AL$2*IF($FC278="V",1,-1)*IF($Q278="Fixo",(CZ278-INDEX('Curva Forward'!$C$5:$AN$13,MATCH(CONCATENATE(BD_COMERCIAL!$K278," ",BD_COMERCIAL!$L278),'Curva Forward'!$B$5:$B$13,0),MATCH(FX$4,'Curva Forward'!$C$4:$AN$4,0))),CZ278)</f>
        <v>0</v>
      </c>
      <c r="FY278" s="200">
        <f>AM278*AM$2*IF($FC278="V",1,-1)*IF($Q278="Fixo",(DA278-INDEX('Curva Forward'!$C$5:$AN$13,MATCH(CONCATENATE(BD_COMERCIAL!$K278," ",BD_COMERCIAL!$L278),'Curva Forward'!$B$5:$B$13,0),MATCH(FY$4,'Curva Forward'!$C$4:$AN$4,0))),DA278)</f>
        <v>0</v>
      </c>
      <c r="FZ278" s="200">
        <f>AN278*AN$2*IF($FC278="V",1,-1)*IF($Q278="Fixo",(DB278-INDEX('Curva Forward'!$C$5:$AN$13,MATCH(CONCATENATE(BD_COMERCIAL!$K278," ",BD_COMERCIAL!$L278),'Curva Forward'!$B$5:$B$13,0),MATCH(FZ$4,'Curva Forward'!$C$4:$AN$4,0))),DB278)</f>
        <v>0</v>
      </c>
      <c r="GA278" s="200">
        <f>AO278*AO$2*IF($FC278="V",1,-1)*IF($Q278="Fixo",(DC278-INDEX('Curva Forward'!$C$5:$AN$13,MATCH(CONCATENATE(BD_COMERCIAL!$K278," ",BD_COMERCIAL!$L278),'Curva Forward'!$B$5:$B$13,0),MATCH(GA$4,'Curva Forward'!$C$4:$AN$4,0))),DC278)</f>
        <v>0</v>
      </c>
      <c r="GB278" s="200">
        <f>AP278*AP$2*IF($FC278="V",1,-1)*IF($Q278="Fixo",(DD278-INDEX('Curva Forward'!$C$5:$AN$13,MATCH(CONCATENATE(BD_COMERCIAL!$K278," ",BD_COMERCIAL!$L278),'Curva Forward'!$B$5:$B$13,0),MATCH(GB$4,'Curva Forward'!$C$4:$AN$4,0))),DD278)</f>
        <v>0</v>
      </c>
      <c r="GC278" s="200">
        <f>AQ278*AQ$2*IF($FC278="V",1,-1)*IF($Q278="Fixo",(DE278-INDEX('Curva Forward'!$C$5:$AN$13,MATCH(CONCATENATE(BD_COMERCIAL!$K278," ",BD_COMERCIAL!$L278),'Curva Forward'!$B$5:$B$13,0),MATCH(GC$4,'Curva Forward'!$C$4:$AN$4,0))),DE278)</f>
        <v>0</v>
      </c>
      <c r="GD278" s="200">
        <f>AR278*AR$2*IF($FC278="V",1,-1)*IF($Q278="Fixo",(DF278-INDEX('Curva Forward'!$C$5:$AN$13,MATCH(CONCATENATE(BD_COMERCIAL!$K278," ",BD_COMERCIAL!$L278),'Curva Forward'!$B$5:$B$13,0),MATCH(GD$4,'Curva Forward'!$C$4:$AN$4,0))),DF278)</f>
        <v>0</v>
      </c>
      <c r="GE278" s="200">
        <f>AS278*AS$2*IF($FC278="V",1,-1)*IF($Q278="Fixo",(DG278-INDEX('Curva Forward'!$C$5:$AN$13,MATCH(CONCATENATE(BD_COMERCIAL!$K278," ",BD_COMERCIAL!$L278),'Curva Forward'!$B$5:$B$13,0),MATCH(GE$4,'Curva Forward'!$C$4:$AN$4,0))),DG278)</f>
        <v>0</v>
      </c>
      <c r="GF278" s="200">
        <f>AT278*AT$2*IF($FC278="V",1,-1)*IF($Q278="Fixo",(DH278-INDEX('Curva Forward'!$C$5:$AN$13,MATCH(CONCATENATE(BD_COMERCIAL!$K278," ",BD_COMERCIAL!$L278),'Curva Forward'!$B$5:$B$13,0),MATCH(GF$4,'Curva Forward'!$C$4:$AN$4,0))),DH278)</f>
        <v>0</v>
      </c>
      <c r="GG278" s="200">
        <f>AU278*AU$2*IF($FC278="V",1,-1)*IF($Q278="Fixo",(DI278-INDEX('Curva Forward'!$C$5:$AN$13,MATCH(CONCATENATE(BD_COMERCIAL!$K278," ",BD_COMERCIAL!$L278),'Curva Forward'!$B$5:$B$13,0),MATCH(GG$4,'Curva Forward'!$C$4:$AN$4,0))),DI278)</f>
        <v>0</v>
      </c>
      <c r="GH278" s="200">
        <f>AV278*AV$2*IF($FC278="V",1,-1)*IF($Q278="Fixo",(DJ278-INDEX('Curva Forward'!$C$5:$AN$13,MATCH(CONCATENATE(BD_COMERCIAL!$K278," ",BD_COMERCIAL!$L278),'Curva Forward'!$B$5:$B$13,0),MATCH(GH$4,'Curva Forward'!$C$4:$AN$4,0))),DJ278)</f>
        <v>0</v>
      </c>
      <c r="GI278" s="200">
        <f>AW278*AW$2*IF($FC278="V",1,-1)*IF($Q278="Fixo",(DK278-INDEX('Curva Forward'!$C$5:$AN$13,MATCH(CONCATENATE(BD_COMERCIAL!$K278," ",BD_COMERCIAL!$L278),'Curva Forward'!$B$5:$B$13,0),MATCH(GI$4,'Curva Forward'!$C$4:$AN$4,0))),DK278)</f>
        <v>0</v>
      </c>
      <c r="GJ278" s="200">
        <f>AX278*AX$2*IF($FC278="V",1,-1)*IF($Q278="Fixo",(DL278-INDEX('Curva Forward'!$C$5:$AN$13,MATCH(CONCATENATE(BD_COMERCIAL!$K278," ",BD_COMERCIAL!$L278),'Curva Forward'!$B$5:$B$13,0),MATCH(GJ$4,'Curva Forward'!$C$4:$AN$4,0))),DL278)</f>
        <v>0</v>
      </c>
      <c r="GK278" s="200">
        <f>AY278*AY$2*IF($FC278="V",1,-1)*IF($Q278="Fixo",(DM278-INDEX('Curva Forward'!$C$5:$AN$13,MATCH(CONCATENATE(BD_COMERCIAL!$K278," ",BD_COMERCIAL!$L278),'Curva Forward'!$B$5:$B$13,0),MATCH(GK$4,'Curva Forward'!$C$4:$AN$4,0))),DM278)</f>
        <v>0</v>
      </c>
      <c r="GL278" s="200">
        <f>IF(EZ278="",0,CL278*CL$2*IF($FC278="V",1,-1)*IF($Q278="Fixo",(EZ278-INDEX('Curva Forward'!$C$5:$AN$13,MATCH(CONCATENATE(BD_COMERCIAL!$K278," ",BD_COMERCIAL!$L278),'Curva Forward'!$B$5:$B$13,0),MATCH(GL$4,'Curva Forward'!$C$4:$AN$4,0))),EZ278))</f>
        <v>0</v>
      </c>
      <c r="GM278" s="200">
        <f>IF(FA278="",0,CM278*CM$2*IF($FC278="V",1,-1)*IF($Q278="Fixo",(FA278-INDEX('Curva Forward'!$C$5:$AN$13,MATCH(CONCATENATE(BD_COMERCIAL!$K278," ",BD_COMERCIAL!$L278),'Curva Forward'!$B$5:$B$13,0),MATCH(GM$4,'Curva Forward'!$C$4:$AN$4,0))),FA278))</f>
        <v>0</v>
      </c>
      <c r="GN278" s="200">
        <f>IF(FB278="",0,CN278*CN$2*IF($FC278="V",1,-1)*IF($Q278="Fixo",(FB278-INDEX('Curva Forward'!$C$5:$AN$13,MATCH(CONCATENATE(BD_COMERCIAL!$K278," ",BD_COMERCIAL!$L278),'Curva Forward'!$B$5:$B$13,0),MATCH(GN$4,'Curva Forward'!$C$4:$AN$4,0))),FB278))</f>
        <v>0</v>
      </c>
      <c r="GO278" s="201">
        <f t="shared" ca="1" si="95"/>
        <v>0</v>
      </c>
      <c r="GP278" s="201">
        <f t="shared" ca="1" si="96"/>
        <v>0</v>
      </c>
    </row>
    <row r="279" spans="1:198" s="117" customFormat="1" x14ac:dyDescent="0.25">
      <c r="A279" s="6"/>
      <c r="B279" s="7" t="s">
        <v>632</v>
      </c>
      <c r="C279" s="8">
        <v>44624</v>
      </c>
      <c r="D279" s="9" t="s">
        <v>124</v>
      </c>
      <c r="E279" s="9" t="s">
        <v>125</v>
      </c>
      <c r="F279" s="113">
        <v>3780401000108</v>
      </c>
      <c r="G279" s="10" t="s">
        <v>178</v>
      </c>
      <c r="H279" s="113">
        <v>4802543000183</v>
      </c>
      <c r="I279" s="9" t="s">
        <v>126</v>
      </c>
      <c r="J279" s="166" t="s">
        <v>626</v>
      </c>
      <c r="K279" s="10" t="s">
        <v>127</v>
      </c>
      <c r="L279" s="84" t="s">
        <v>22</v>
      </c>
      <c r="M279" s="11">
        <v>44866</v>
      </c>
      <c r="N279" s="12">
        <v>44895</v>
      </c>
      <c r="O279" s="10">
        <v>7</v>
      </c>
      <c r="P279" s="84">
        <v>188</v>
      </c>
      <c r="Q279" s="84" t="s">
        <v>128</v>
      </c>
      <c r="R279" s="10" t="s">
        <v>129</v>
      </c>
      <c r="S279" s="14" t="s">
        <v>135</v>
      </c>
      <c r="T279" s="11"/>
      <c r="U279" s="12"/>
      <c r="V279" s="257" t="str">
        <f ca="1">IF(U279="","",
IF(U279="NA","",
IFERROR(VLOOKUP(EOMONTH(M279,-2)+1,IPCA!$A:$B,2,0),
VLOOKUP(EOMONTH(TODAY(),-2)+1,IPCA!$A:$B,2,0))/
VLOOKUP(EOMONTH(U279,-2)+1,IPCA!$A:$B,2,0)*
P279))</f>
        <v/>
      </c>
      <c r="W279" s="84"/>
      <c r="X279" s="13" t="s">
        <v>133</v>
      </c>
      <c r="Y279" s="166"/>
      <c r="Z279" s="107"/>
      <c r="AA279" s="108"/>
      <c r="AB279" s="15"/>
      <c r="AC279"/>
      <c r="AD279"/>
      <c r="AE279"/>
      <c r="AF279"/>
      <c r="AG279"/>
      <c r="AH279"/>
      <c r="AI279"/>
      <c r="AJ279"/>
      <c r="AK279"/>
      <c r="AL279">
        <v>7</v>
      </c>
      <c r="AM279" s="6"/>
      <c r="AN279" s="15"/>
      <c r="AO279"/>
      <c r="AP279"/>
      <c r="AQ279"/>
      <c r="AR279"/>
      <c r="AS279"/>
      <c r="AT279"/>
      <c r="AU279"/>
      <c r="AV279"/>
      <c r="AW279"/>
      <c r="AX279"/>
      <c r="AY279" s="6"/>
      <c r="AZ279" s="15"/>
      <c r="BA279"/>
      <c r="BB279"/>
      <c r="BC279"/>
      <c r="BD279"/>
      <c r="BE279"/>
      <c r="BF279"/>
      <c r="BG279"/>
      <c r="BH279"/>
      <c r="BI279"/>
      <c r="BJ279"/>
      <c r="BK279" s="6"/>
      <c r="BL279" s="15"/>
      <c r="BM279"/>
      <c r="BN279"/>
      <c r="BO279"/>
      <c r="BP279"/>
      <c r="BQ279"/>
      <c r="BR279"/>
      <c r="BS279"/>
      <c r="BT279"/>
      <c r="BU279"/>
      <c r="BV279"/>
      <c r="BW279" s="6"/>
      <c r="BX279" s="15"/>
      <c r="BY279"/>
      <c r="BZ279"/>
      <c r="CA279"/>
      <c r="CB279"/>
      <c r="CC279"/>
      <c r="CD279"/>
      <c r="CE279"/>
      <c r="CF279"/>
      <c r="CG279"/>
      <c r="CH279"/>
      <c r="CI279" s="6"/>
      <c r="CJ279" s="16">
        <f t="shared" si="80"/>
        <v>0.57534246575342463</v>
      </c>
      <c r="CK279" s="16" t="str">
        <f t="shared" si="81"/>
        <v/>
      </c>
      <c r="CL279" s="16" t="str">
        <f t="shared" si="82"/>
        <v/>
      </c>
      <c r="CM279" s="16" t="str">
        <f t="shared" si="83"/>
        <v/>
      </c>
      <c r="CN279" s="16" t="str">
        <f t="shared" si="84"/>
        <v/>
      </c>
      <c r="CO279" s="18"/>
      <c r="CP279" s="15"/>
      <c r="CQ279"/>
      <c r="CR279"/>
      <c r="CS279"/>
      <c r="CT279"/>
      <c r="CU279"/>
      <c r="CV279"/>
      <c r="CW279"/>
      <c r="CX279"/>
      <c r="CY279"/>
      <c r="CZ279">
        <v>188</v>
      </c>
      <c r="DA279" s="6"/>
      <c r="DB279" s="15"/>
      <c r="DC279"/>
      <c r="DD279"/>
      <c r="DE279"/>
      <c r="DF279"/>
      <c r="DG279"/>
      <c r="DH279"/>
      <c r="DI279"/>
      <c r="DJ279"/>
      <c r="DK279"/>
      <c r="DL279"/>
      <c r="DM279" s="6"/>
      <c r="DN279" s="15"/>
      <c r="DO279"/>
      <c r="DP279"/>
      <c r="DQ279"/>
      <c r="DR279"/>
      <c r="DS279"/>
      <c r="DT279"/>
      <c r="DU279"/>
      <c r="DV279"/>
      <c r="DW279"/>
      <c r="DX279"/>
      <c r="DY279" s="6"/>
      <c r="DZ279" s="15"/>
      <c r="EA279"/>
      <c r="EB279"/>
      <c r="EC279"/>
      <c r="ED279"/>
      <c r="EE279"/>
      <c r="EF279"/>
      <c r="EG279"/>
      <c r="EH279"/>
      <c r="EI279"/>
      <c r="EJ279"/>
      <c r="EK279" s="6"/>
      <c r="EL279" s="15"/>
      <c r="EM279"/>
      <c r="EN279"/>
      <c r="EO279"/>
      <c r="EP279"/>
      <c r="EQ279"/>
      <c r="ER279"/>
      <c r="ES279"/>
      <c r="ET279"/>
      <c r="EU279"/>
      <c r="EV279"/>
      <c r="EW279" s="6"/>
      <c r="EX279" s="16">
        <f t="shared" si="85"/>
        <v>15.452054794520548</v>
      </c>
      <c r="EY279" s="16" t="str">
        <f t="shared" si="86"/>
        <v/>
      </c>
      <c r="EZ279" s="16" t="str">
        <f t="shared" si="87"/>
        <v/>
      </c>
      <c r="FA279" s="16" t="str">
        <f t="shared" si="88"/>
        <v/>
      </c>
      <c r="FB279" s="160" t="str">
        <f t="shared" si="89"/>
        <v/>
      </c>
      <c r="FC279" t="s">
        <v>204</v>
      </c>
      <c r="FD279" s="20" t="s">
        <v>126</v>
      </c>
      <c r="FF279" s="84" t="s">
        <v>206</v>
      </c>
      <c r="FH279" s="284">
        <f t="shared" ca="1" si="90"/>
        <v>0</v>
      </c>
      <c r="FI279" s="208">
        <f t="shared" si="91"/>
        <v>0.96666666666666667</v>
      </c>
      <c r="FJ279"/>
      <c r="FK279" t="str">
        <f t="shared" si="92"/>
        <v>Delta Comercializadora de Energia Ltda</v>
      </c>
      <c r="FL279" s="201">
        <f t="shared" ca="1" si="93"/>
        <v>423360</v>
      </c>
      <c r="FM279" s="201">
        <f t="shared" ca="1" si="94"/>
        <v>0</v>
      </c>
      <c r="FN279" s="200">
        <f>AB279*AB$2*IF($FC279="V",1,-1)*IF($Q279="Fixo",(CP279-INDEX('Curva Forward'!$C$5:$AN$13,MATCH(CONCATENATE(BD_COMERCIAL!$K279," ",BD_COMERCIAL!$L279),'Curva Forward'!$B$5:$B$13,0),MATCH(FN$4,'Curva Forward'!$C$4:$AN$4,0))),CP279)</f>
        <v>0</v>
      </c>
      <c r="FO279" s="200">
        <f>AC279*AC$2*IF($FC279="V",1,-1)*IF($Q279="Fixo",(CQ279-INDEX('Curva Forward'!$C$5:$AN$13,MATCH(CONCATENATE(BD_COMERCIAL!$K279," ",BD_COMERCIAL!$L279),'Curva Forward'!$B$5:$B$13,0),MATCH(FO$4,'Curva Forward'!$C$4:$AN$4,0))),CQ279)</f>
        <v>0</v>
      </c>
      <c r="FP279" s="200">
        <f>AD279*AD$2*IF($FC279="V",1,-1)*IF($Q279="Fixo",(CR279-INDEX('Curva Forward'!$C$5:$AN$13,MATCH(CONCATENATE(BD_COMERCIAL!$K279," ",BD_COMERCIAL!$L279),'Curva Forward'!$B$5:$B$13,0),MATCH(FP$4,'Curva Forward'!$C$4:$AN$4,0))),CR279)</f>
        <v>0</v>
      </c>
      <c r="FQ279" s="200">
        <f>AE279*AE$2*IF($FC279="V",1,-1)*IF($Q279="Fixo",(CS279-INDEX('Curva Forward'!$C$5:$AN$13,MATCH(CONCATENATE(BD_COMERCIAL!$K279," ",BD_COMERCIAL!$L279),'Curva Forward'!$B$5:$B$13,0),MATCH(FQ$4,'Curva Forward'!$C$4:$AN$4,0))),CS279)</f>
        <v>0</v>
      </c>
      <c r="FR279" s="200">
        <f>AF279*AF$2*IF($FC279="V",1,-1)*IF($Q279="Fixo",(CT279-INDEX('Curva Forward'!$C$5:$AN$13,MATCH(CONCATENATE(BD_COMERCIAL!$K279," ",BD_COMERCIAL!$L279),'Curva Forward'!$B$5:$B$13,0),MATCH(FR$4,'Curva Forward'!$C$4:$AN$4,0))),CT279)</f>
        <v>0</v>
      </c>
      <c r="FS279" s="200">
        <f>AG279*AG$2*IF($FC279="V",1,-1)*IF($Q279="Fixo",(CU279-INDEX('Curva Forward'!$C$5:$AN$13,MATCH(CONCATENATE(BD_COMERCIAL!$K279," ",BD_COMERCIAL!$L279),'Curva Forward'!$B$5:$B$13,0),MATCH(FS$4,'Curva Forward'!$C$4:$AN$4,0))),CU279)</f>
        <v>0</v>
      </c>
      <c r="FT279" s="200">
        <f>AH279*AH$2*IF($FC279="V",1,-1)*IF($Q279="Fixo",(CV279-INDEX('Curva Forward'!$C$5:$AN$13,MATCH(CONCATENATE(BD_COMERCIAL!$K279," ",BD_COMERCIAL!$L279),'Curva Forward'!$B$5:$B$13,0),MATCH(FT$4,'Curva Forward'!$C$4:$AN$4,0))),CV279)</f>
        <v>0</v>
      </c>
      <c r="FU279" s="200">
        <f>AI279*AI$2*IF($FC279="V",1,-1)*IF($Q279="Fixo",(CW279-INDEX('Curva Forward'!$C$5:$AN$13,MATCH(CONCATENATE(BD_COMERCIAL!$K279," ",BD_COMERCIAL!$L279),'Curva Forward'!$B$5:$B$13,0),MATCH(FU$4,'Curva Forward'!$C$4:$AN$4,0))),CW279)</f>
        <v>0</v>
      </c>
      <c r="FV279" s="200">
        <f>AJ279*AJ$2*IF($FC279="V",1,-1)*IF($Q279="Fixo",(CX279-INDEX('Curva Forward'!$C$5:$AN$13,MATCH(CONCATENATE(BD_COMERCIAL!$K279," ",BD_COMERCIAL!$L279),'Curva Forward'!$B$5:$B$13,0),MATCH(FV$4,'Curva Forward'!$C$4:$AN$4,0))),CX279)</f>
        <v>0</v>
      </c>
      <c r="FW279" s="200">
        <f>AK279*AK$2*IF($FC279="V",1,-1)*IF($Q279="Fixo",(CY279-INDEX('Curva Forward'!$C$5:$AN$13,MATCH(CONCATENATE(BD_COMERCIAL!$K279," ",BD_COMERCIAL!$L279),'Curva Forward'!$B$5:$B$13,0),MATCH(FW$4,'Curva Forward'!$C$4:$AN$4,0))),CY279)</f>
        <v>0</v>
      </c>
      <c r="FX279" s="200">
        <f>AL279*AL$2*IF($FC279="V",1,-1)*IF($Q279="Fixo",(CZ279-INDEX('Curva Forward'!$C$5:$AN$13,MATCH(CONCATENATE(BD_COMERCIAL!$K279," ",BD_COMERCIAL!$L279),'Curva Forward'!$B$5:$B$13,0),MATCH(FX$4,'Curva Forward'!$C$4:$AN$4,0))),CZ279)</f>
        <v>423360</v>
      </c>
      <c r="FY279" s="200">
        <f>AM279*AM$2*IF($FC279="V",1,-1)*IF($Q279="Fixo",(DA279-INDEX('Curva Forward'!$C$5:$AN$13,MATCH(CONCATENATE(BD_COMERCIAL!$K279," ",BD_COMERCIAL!$L279),'Curva Forward'!$B$5:$B$13,0),MATCH(FY$4,'Curva Forward'!$C$4:$AN$4,0))),DA279)</f>
        <v>0</v>
      </c>
      <c r="FZ279" s="200">
        <f>AN279*AN$2*IF($FC279="V",1,-1)*IF($Q279="Fixo",(DB279-INDEX('Curva Forward'!$C$5:$AN$13,MATCH(CONCATENATE(BD_COMERCIAL!$K279," ",BD_COMERCIAL!$L279),'Curva Forward'!$B$5:$B$13,0),MATCH(FZ$4,'Curva Forward'!$C$4:$AN$4,0))),DB279)</f>
        <v>0</v>
      </c>
      <c r="GA279" s="200">
        <f>AO279*AO$2*IF($FC279="V",1,-1)*IF($Q279="Fixo",(DC279-INDEX('Curva Forward'!$C$5:$AN$13,MATCH(CONCATENATE(BD_COMERCIAL!$K279," ",BD_COMERCIAL!$L279),'Curva Forward'!$B$5:$B$13,0),MATCH(GA$4,'Curva Forward'!$C$4:$AN$4,0))),DC279)</f>
        <v>0</v>
      </c>
      <c r="GB279" s="200">
        <f>AP279*AP$2*IF($FC279="V",1,-1)*IF($Q279="Fixo",(DD279-INDEX('Curva Forward'!$C$5:$AN$13,MATCH(CONCATENATE(BD_COMERCIAL!$K279," ",BD_COMERCIAL!$L279),'Curva Forward'!$B$5:$B$13,0),MATCH(GB$4,'Curva Forward'!$C$4:$AN$4,0))),DD279)</f>
        <v>0</v>
      </c>
      <c r="GC279" s="200">
        <f>AQ279*AQ$2*IF($FC279="V",1,-1)*IF($Q279="Fixo",(DE279-INDEX('Curva Forward'!$C$5:$AN$13,MATCH(CONCATENATE(BD_COMERCIAL!$K279," ",BD_COMERCIAL!$L279),'Curva Forward'!$B$5:$B$13,0),MATCH(GC$4,'Curva Forward'!$C$4:$AN$4,0))),DE279)</f>
        <v>0</v>
      </c>
      <c r="GD279" s="200">
        <f>AR279*AR$2*IF($FC279="V",1,-1)*IF($Q279="Fixo",(DF279-INDEX('Curva Forward'!$C$5:$AN$13,MATCH(CONCATENATE(BD_COMERCIAL!$K279," ",BD_COMERCIAL!$L279),'Curva Forward'!$B$5:$B$13,0),MATCH(GD$4,'Curva Forward'!$C$4:$AN$4,0))),DF279)</f>
        <v>0</v>
      </c>
      <c r="GE279" s="200">
        <f>AS279*AS$2*IF($FC279="V",1,-1)*IF($Q279="Fixo",(DG279-INDEX('Curva Forward'!$C$5:$AN$13,MATCH(CONCATENATE(BD_COMERCIAL!$K279," ",BD_COMERCIAL!$L279),'Curva Forward'!$B$5:$B$13,0),MATCH(GE$4,'Curva Forward'!$C$4:$AN$4,0))),DG279)</f>
        <v>0</v>
      </c>
      <c r="GF279" s="200">
        <f>AT279*AT$2*IF($FC279="V",1,-1)*IF($Q279="Fixo",(DH279-INDEX('Curva Forward'!$C$5:$AN$13,MATCH(CONCATENATE(BD_COMERCIAL!$K279," ",BD_COMERCIAL!$L279),'Curva Forward'!$B$5:$B$13,0),MATCH(GF$4,'Curva Forward'!$C$4:$AN$4,0))),DH279)</f>
        <v>0</v>
      </c>
      <c r="GG279" s="200">
        <f>AU279*AU$2*IF($FC279="V",1,-1)*IF($Q279="Fixo",(DI279-INDEX('Curva Forward'!$C$5:$AN$13,MATCH(CONCATENATE(BD_COMERCIAL!$K279," ",BD_COMERCIAL!$L279),'Curva Forward'!$B$5:$B$13,0),MATCH(GG$4,'Curva Forward'!$C$4:$AN$4,0))),DI279)</f>
        <v>0</v>
      </c>
      <c r="GH279" s="200">
        <f>AV279*AV$2*IF($FC279="V",1,-1)*IF($Q279="Fixo",(DJ279-INDEX('Curva Forward'!$C$5:$AN$13,MATCH(CONCATENATE(BD_COMERCIAL!$K279," ",BD_COMERCIAL!$L279),'Curva Forward'!$B$5:$B$13,0),MATCH(GH$4,'Curva Forward'!$C$4:$AN$4,0))),DJ279)</f>
        <v>0</v>
      </c>
      <c r="GI279" s="200">
        <f>AW279*AW$2*IF($FC279="V",1,-1)*IF($Q279="Fixo",(DK279-INDEX('Curva Forward'!$C$5:$AN$13,MATCH(CONCATENATE(BD_COMERCIAL!$K279," ",BD_COMERCIAL!$L279),'Curva Forward'!$B$5:$B$13,0),MATCH(GI$4,'Curva Forward'!$C$4:$AN$4,0))),DK279)</f>
        <v>0</v>
      </c>
      <c r="GJ279" s="200">
        <f>AX279*AX$2*IF($FC279="V",1,-1)*IF($Q279="Fixo",(DL279-INDEX('Curva Forward'!$C$5:$AN$13,MATCH(CONCATENATE(BD_COMERCIAL!$K279," ",BD_COMERCIAL!$L279),'Curva Forward'!$B$5:$B$13,0),MATCH(GJ$4,'Curva Forward'!$C$4:$AN$4,0))),DL279)</f>
        <v>0</v>
      </c>
      <c r="GK279" s="200">
        <f>AY279*AY$2*IF($FC279="V",1,-1)*IF($Q279="Fixo",(DM279-INDEX('Curva Forward'!$C$5:$AN$13,MATCH(CONCATENATE(BD_COMERCIAL!$K279," ",BD_COMERCIAL!$L279),'Curva Forward'!$B$5:$B$13,0),MATCH(GK$4,'Curva Forward'!$C$4:$AN$4,0))),DM279)</f>
        <v>0</v>
      </c>
      <c r="GL279" s="200">
        <f>IF(EZ279="",0,CL279*CL$2*IF($FC279="V",1,-1)*IF($Q279="Fixo",(EZ279-INDEX('Curva Forward'!$C$5:$AN$13,MATCH(CONCATENATE(BD_COMERCIAL!$K279," ",BD_COMERCIAL!$L279),'Curva Forward'!$B$5:$B$13,0),MATCH(GL$4,'Curva Forward'!$C$4:$AN$4,0))),EZ279))</f>
        <v>0</v>
      </c>
      <c r="GM279" s="200">
        <f>IF(FA279="",0,CM279*CM$2*IF($FC279="V",1,-1)*IF($Q279="Fixo",(FA279-INDEX('Curva Forward'!$C$5:$AN$13,MATCH(CONCATENATE(BD_COMERCIAL!$K279," ",BD_COMERCIAL!$L279),'Curva Forward'!$B$5:$B$13,0),MATCH(GM$4,'Curva Forward'!$C$4:$AN$4,0))),FA279))</f>
        <v>0</v>
      </c>
      <c r="GN279" s="200">
        <f>IF(FB279="",0,CN279*CN$2*IF($FC279="V",1,-1)*IF($Q279="Fixo",(FB279-INDEX('Curva Forward'!$C$5:$AN$13,MATCH(CONCATENATE(BD_COMERCIAL!$K279," ",BD_COMERCIAL!$L279),'Curva Forward'!$B$5:$B$13,0),MATCH(GN$4,'Curva Forward'!$C$4:$AN$4,0))),FB279))</f>
        <v>0</v>
      </c>
      <c r="GO279" s="201">
        <f t="shared" ca="1" si="95"/>
        <v>0</v>
      </c>
      <c r="GP279" s="201">
        <f t="shared" ca="1" si="96"/>
        <v>0</v>
      </c>
    </row>
    <row r="280" spans="1:198" s="117" customFormat="1" x14ac:dyDescent="0.25">
      <c r="A280" s="6"/>
      <c r="B280" s="7" t="s">
        <v>633</v>
      </c>
      <c r="C280" s="8">
        <v>44624</v>
      </c>
      <c r="D280" s="9" t="s">
        <v>124</v>
      </c>
      <c r="E280" s="9" t="s">
        <v>125</v>
      </c>
      <c r="F280" s="113">
        <v>3780401000108</v>
      </c>
      <c r="G280" s="10" t="s">
        <v>178</v>
      </c>
      <c r="H280" s="113">
        <v>4802543000183</v>
      </c>
      <c r="I280" s="9" t="s">
        <v>126</v>
      </c>
      <c r="J280" s="166" t="s">
        <v>626</v>
      </c>
      <c r="K280" s="10" t="s">
        <v>127</v>
      </c>
      <c r="L280" s="84" t="s">
        <v>22</v>
      </c>
      <c r="M280" s="11">
        <v>44896</v>
      </c>
      <c r="N280" s="12">
        <v>44926</v>
      </c>
      <c r="O280" s="10">
        <v>9.3000000000000007</v>
      </c>
      <c r="P280" s="84">
        <v>168</v>
      </c>
      <c r="Q280" s="84" t="s">
        <v>128</v>
      </c>
      <c r="R280" s="10" t="s">
        <v>129</v>
      </c>
      <c r="S280" s="14" t="s">
        <v>135</v>
      </c>
      <c r="T280" s="11"/>
      <c r="U280" s="12"/>
      <c r="V280" s="257" t="str">
        <f ca="1">IF(U280="","",
IF(U280="NA","",
IFERROR(VLOOKUP(EOMONTH(M280,-2)+1,IPCA!$A:$B,2,0),
VLOOKUP(EOMONTH(TODAY(),-2)+1,IPCA!$A:$B,2,0))/
VLOOKUP(EOMONTH(U280,-2)+1,IPCA!$A:$B,2,0)*
P280))</f>
        <v/>
      </c>
      <c r="W280" s="84"/>
      <c r="X280" s="13" t="s">
        <v>133</v>
      </c>
      <c r="Y280" s="166"/>
      <c r="Z280" s="107"/>
      <c r="AA280" s="108"/>
      <c r="AB280" s="15"/>
      <c r="AC280"/>
      <c r="AD280"/>
      <c r="AE280"/>
      <c r="AF280"/>
      <c r="AG280"/>
      <c r="AH280"/>
      <c r="AI280"/>
      <c r="AJ280"/>
      <c r="AK280"/>
      <c r="AL280"/>
      <c r="AM280" s="6">
        <v>9.3000000000000007</v>
      </c>
      <c r="AN280" s="15"/>
      <c r="AO280"/>
      <c r="AP280"/>
      <c r="AQ280"/>
      <c r="AR280"/>
      <c r="AS280"/>
      <c r="AT280"/>
      <c r="AU280"/>
      <c r="AV280"/>
      <c r="AW280"/>
      <c r="AX280"/>
      <c r="AY280" s="6"/>
      <c r="AZ280" s="15"/>
      <c r="BA280"/>
      <c r="BB280"/>
      <c r="BC280"/>
      <c r="BD280"/>
      <c r="BE280"/>
      <c r="BF280"/>
      <c r="BG280"/>
      <c r="BH280"/>
      <c r="BI280"/>
      <c r="BJ280"/>
      <c r="BK280" s="6"/>
      <c r="BL280" s="15"/>
      <c r="BM280"/>
      <c r="BN280"/>
      <c r="BO280"/>
      <c r="BP280"/>
      <c r="BQ280"/>
      <c r="BR280"/>
      <c r="BS280"/>
      <c r="BT280"/>
      <c r="BU280"/>
      <c r="BV280"/>
      <c r="BW280" s="6"/>
      <c r="BX280" s="15"/>
      <c r="BY280"/>
      <c r="BZ280"/>
      <c r="CA280"/>
      <c r="CB280"/>
      <c r="CC280"/>
      <c r="CD280"/>
      <c r="CE280"/>
      <c r="CF280"/>
      <c r="CG280"/>
      <c r="CH280"/>
      <c r="CI280" s="6"/>
      <c r="CJ280" s="16">
        <f t="shared" si="80"/>
        <v>0.78986301369863021</v>
      </c>
      <c r="CK280" s="16" t="str">
        <f t="shared" si="81"/>
        <v/>
      </c>
      <c r="CL280" s="16" t="str">
        <f t="shared" si="82"/>
        <v/>
      </c>
      <c r="CM280" s="16" t="str">
        <f t="shared" si="83"/>
        <v/>
      </c>
      <c r="CN280" s="16" t="str">
        <f t="shared" si="84"/>
        <v/>
      </c>
      <c r="CO280" s="18"/>
      <c r="CP280" s="15"/>
      <c r="CQ280"/>
      <c r="CR280"/>
      <c r="CS280"/>
      <c r="CT280"/>
      <c r="CU280"/>
      <c r="CV280"/>
      <c r="CW280"/>
      <c r="CX280"/>
      <c r="CY280"/>
      <c r="CZ280"/>
      <c r="DA280" s="6">
        <v>168</v>
      </c>
      <c r="DB280" s="15"/>
      <c r="DC280"/>
      <c r="DD280"/>
      <c r="DE280"/>
      <c r="DF280"/>
      <c r="DG280"/>
      <c r="DH280"/>
      <c r="DI280"/>
      <c r="DJ280"/>
      <c r="DK280"/>
      <c r="DL280"/>
      <c r="DM280" s="6"/>
      <c r="DN280" s="15"/>
      <c r="DO280"/>
      <c r="DP280"/>
      <c r="DQ280"/>
      <c r="DR280"/>
      <c r="DS280"/>
      <c r="DT280"/>
      <c r="DU280"/>
      <c r="DV280"/>
      <c r="DW280"/>
      <c r="DX280"/>
      <c r="DY280" s="6"/>
      <c r="DZ280" s="15"/>
      <c r="EA280"/>
      <c r="EB280"/>
      <c r="EC280"/>
      <c r="ED280"/>
      <c r="EE280"/>
      <c r="EF280"/>
      <c r="EG280"/>
      <c r="EH280"/>
      <c r="EI280"/>
      <c r="EJ280"/>
      <c r="EK280" s="6"/>
      <c r="EL280" s="15"/>
      <c r="EM280"/>
      <c r="EN280"/>
      <c r="EO280"/>
      <c r="EP280"/>
      <c r="EQ280"/>
      <c r="ER280"/>
      <c r="ES280"/>
      <c r="ET280"/>
      <c r="EU280"/>
      <c r="EV280"/>
      <c r="EW280" s="6"/>
      <c r="EX280" s="16">
        <f t="shared" si="85"/>
        <v>14.268493150684931</v>
      </c>
      <c r="EY280" s="16" t="str">
        <f t="shared" si="86"/>
        <v/>
      </c>
      <c r="EZ280" s="16" t="str">
        <f t="shared" si="87"/>
        <v/>
      </c>
      <c r="FA280" s="16" t="str">
        <f t="shared" si="88"/>
        <v/>
      </c>
      <c r="FB280" s="160" t="str">
        <f t="shared" si="89"/>
        <v/>
      </c>
      <c r="FC280" t="s">
        <v>204</v>
      </c>
      <c r="FD280" s="20" t="s">
        <v>126</v>
      </c>
      <c r="FF280" s="84" t="s">
        <v>206</v>
      </c>
      <c r="FH280" s="284">
        <f t="shared" ca="1" si="90"/>
        <v>0</v>
      </c>
      <c r="FI280" s="208">
        <f t="shared" si="91"/>
        <v>1</v>
      </c>
      <c r="FJ280"/>
      <c r="FK280" t="str">
        <f t="shared" si="92"/>
        <v>Delta Comercializadora de Energia Ltda</v>
      </c>
      <c r="FL280" s="201">
        <f t="shared" ca="1" si="93"/>
        <v>491263.20000000007</v>
      </c>
      <c r="FM280" s="201">
        <f t="shared" ca="1" si="94"/>
        <v>0</v>
      </c>
      <c r="FN280" s="200">
        <f>AB280*AB$2*IF($FC280="V",1,-1)*IF($Q280="Fixo",(CP280-INDEX('Curva Forward'!$C$5:$AN$13,MATCH(CONCATENATE(BD_COMERCIAL!$K280," ",BD_COMERCIAL!$L280),'Curva Forward'!$B$5:$B$13,0),MATCH(FN$4,'Curva Forward'!$C$4:$AN$4,0))),CP280)</f>
        <v>0</v>
      </c>
      <c r="FO280" s="200">
        <f>AC280*AC$2*IF($FC280="V",1,-1)*IF($Q280="Fixo",(CQ280-INDEX('Curva Forward'!$C$5:$AN$13,MATCH(CONCATENATE(BD_COMERCIAL!$K280," ",BD_COMERCIAL!$L280),'Curva Forward'!$B$5:$B$13,0),MATCH(FO$4,'Curva Forward'!$C$4:$AN$4,0))),CQ280)</f>
        <v>0</v>
      </c>
      <c r="FP280" s="200">
        <f>AD280*AD$2*IF($FC280="V",1,-1)*IF($Q280="Fixo",(CR280-INDEX('Curva Forward'!$C$5:$AN$13,MATCH(CONCATENATE(BD_COMERCIAL!$K280," ",BD_COMERCIAL!$L280),'Curva Forward'!$B$5:$B$13,0),MATCH(FP$4,'Curva Forward'!$C$4:$AN$4,0))),CR280)</f>
        <v>0</v>
      </c>
      <c r="FQ280" s="200">
        <f>AE280*AE$2*IF($FC280="V",1,-1)*IF($Q280="Fixo",(CS280-INDEX('Curva Forward'!$C$5:$AN$13,MATCH(CONCATENATE(BD_COMERCIAL!$K280," ",BD_COMERCIAL!$L280),'Curva Forward'!$B$5:$B$13,0),MATCH(FQ$4,'Curva Forward'!$C$4:$AN$4,0))),CS280)</f>
        <v>0</v>
      </c>
      <c r="FR280" s="200">
        <f>AF280*AF$2*IF($FC280="V",1,-1)*IF($Q280="Fixo",(CT280-INDEX('Curva Forward'!$C$5:$AN$13,MATCH(CONCATENATE(BD_COMERCIAL!$K280," ",BD_COMERCIAL!$L280),'Curva Forward'!$B$5:$B$13,0),MATCH(FR$4,'Curva Forward'!$C$4:$AN$4,0))),CT280)</f>
        <v>0</v>
      </c>
      <c r="FS280" s="200">
        <f>AG280*AG$2*IF($FC280="V",1,-1)*IF($Q280="Fixo",(CU280-INDEX('Curva Forward'!$C$5:$AN$13,MATCH(CONCATENATE(BD_COMERCIAL!$K280," ",BD_COMERCIAL!$L280),'Curva Forward'!$B$5:$B$13,0),MATCH(FS$4,'Curva Forward'!$C$4:$AN$4,0))),CU280)</f>
        <v>0</v>
      </c>
      <c r="FT280" s="200">
        <f>AH280*AH$2*IF($FC280="V",1,-1)*IF($Q280="Fixo",(CV280-INDEX('Curva Forward'!$C$5:$AN$13,MATCH(CONCATENATE(BD_COMERCIAL!$K280," ",BD_COMERCIAL!$L280),'Curva Forward'!$B$5:$B$13,0),MATCH(FT$4,'Curva Forward'!$C$4:$AN$4,0))),CV280)</f>
        <v>0</v>
      </c>
      <c r="FU280" s="200">
        <f>AI280*AI$2*IF($FC280="V",1,-1)*IF($Q280="Fixo",(CW280-INDEX('Curva Forward'!$C$5:$AN$13,MATCH(CONCATENATE(BD_COMERCIAL!$K280," ",BD_COMERCIAL!$L280),'Curva Forward'!$B$5:$B$13,0),MATCH(FU$4,'Curva Forward'!$C$4:$AN$4,0))),CW280)</f>
        <v>0</v>
      </c>
      <c r="FV280" s="200">
        <f>AJ280*AJ$2*IF($FC280="V",1,-1)*IF($Q280="Fixo",(CX280-INDEX('Curva Forward'!$C$5:$AN$13,MATCH(CONCATENATE(BD_COMERCIAL!$K280," ",BD_COMERCIAL!$L280),'Curva Forward'!$B$5:$B$13,0),MATCH(FV$4,'Curva Forward'!$C$4:$AN$4,0))),CX280)</f>
        <v>0</v>
      </c>
      <c r="FW280" s="200">
        <f>AK280*AK$2*IF($FC280="V",1,-1)*IF($Q280="Fixo",(CY280-INDEX('Curva Forward'!$C$5:$AN$13,MATCH(CONCATENATE(BD_COMERCIAL!$K280," ",BD_COMERCIAL!$L280),'Curva Forward'!$B$5:$B$13,0),MATCH(FW$4,'Curva Forward'!$C$4:$AN$4,0))),CY280)</f>
        <v>0</v>
      </c>
      <c r="FX280" s="200">
        <f>AL280*AL$2*IF($FC280="V",1,-1)*IF($Q280="Fixo",(CZ280-INDEX('Curva Forward'!$C$5:$AN$13,MATCH(CONCATENATE(BD_COMERCIAL!$K280," ",BD_COMERCIAL!$L280),'Curva Forward'!$B$5:$B$13,0),MATCH(FX$4,'Curva Forward'!$C$4:$AN$4,0))),CZ280)</f>
        <v>0</v>
      </c>
      <c r="FY280" s="200">
        <f>AM280*AM$2*IF($FC280="V",1,-1)*IF($Q280="Fixo",(DA280-INDEX('Curva Forward'!$C$5:$AN$13,MATCH(CONCATENATE(BD_COMERCIAL!$K280," ",BD_COMERCIAL!$L280),'Curva Forward'!$B$5:$B$13,0),MATCH(FY$4,'Curva Forward'!$C$4:$AN$4,0))),DA280)</f>
        <v>491263.20000000007</v>
      </c>
      <c r="FZ280" s="200">
        <f>AN280*AN$2*IF($FC280="V",1,-1)*IF($Q280="Fixo",(DB280-INDEX('Curva Forward'!$C$5:$AN$13,MATCH(CONCATENATE(BD_COMERCIAL!$K280," ",BD_COMERCIAL!$L280),'Curva Forward'!$B$5:$B$13,0),MATCH(FZ$4,'Curva Forward'!$C$4:$AN$4,0))),DB280)</f>
        <v>0</v>
      </c>
      <c r="GA280" s="200">
        <f>AO280*AO$2*IF($FC280="V",1,-1)*IF($Q280="Fixo",(DC280-INDEX('Curva Forward'!$C$5:$AN$13,MATCH(CONCATENATE(BD_COMERCIAL!$K280," ",BD_COMERCIAL!$L280),'Curva Forward'!$B$5:$B$13,0),MATCH(GA$4,'Curva Forward'!$C$4:$AN$4,0))),DC280)</f>
        <v>0</v>
      </c>
      <c r="GB280" s="200">
        <f>AP280*AP$2*IF($FC280="V",1,-1)*IF($Q280="Fixo",(DD280-INDEX('Curva Forward'!$C$5:$AN$13,MATCH(CONCATENATE(BD_COMERCIAL!$K280," ",BD_COMERCIAL!$L280),'Curva Forward'!$B$5:$B$13,0),MATCH(GB$4,'Curva Forward'!$C$4:$AN$4,0))),DD280)</f>
        <v>0</v>
      </c>
      <c r="GC280" s="200">
        <f>AQ280*AQ$2*IF($FC280="V",1,-1)*IF($Q280="Fixo",(DE280-INDEX('Curva Forward'!$C$5:$AN$13,MATCH(CONCATENATE(BD_COMERCIAL!$K280," ",BD_COMERCIAL!$L280),'Curva Forward'!$B$5:$B$13,0),MATCH(GC$4,'Curva Forward'!$C$4:$AN$4,0))),DE280)</f>
        <v>0</v>
      </c>
      <c r="GD280" s="200">
        <f>AR280*AR$2*IF($FC280="V",1,-1)*IF($Q280="Fixo",(DF280-INDEX('Curva Forward'!$C$5:$AN$13,MATCH(CONCATENATE(BD_COMERCIAL!$K280," ",BD_COMERCIAL!$L280),'Curva Forward'!$B$5:$B$13,0),MATCH(GD$4,'Curva Forward'!$C$4:$AN$4,0))),DF280)</f>
        <v>0</v>
      </c>
      <c r="GE280" s="200">
        <f>AS280*AS$2*IF($FC280="V",1,-1)*IF($Q280="Fixo",(DG280-INDEX('Curva Forward'!$C$5:$AN$13,MATCH(CONCATENATE(BD_COMERCIAL!$K280," ",BD_COMERCIAL!$L280),'Curva Forward'!$B$5:$B$13,0),MATCH(GE$4,'Curva Forward'!$C$4:$AN$4,0))),DG280)</f>
        <v>0</v>
      </c>
      <c r="GF280" s="200">
        <f>AT280*AT$2*IF($FC280="V",1,-1)*IF($Q280="Fixo",(DH280-INDEX('Curva Forward'!$C$5:$AN$13,MATCH(CONCATENATE(BD_COMERCIAL!$K280," ",BD_COMERCIAL!$L280),'Curva Forward'!$B$5:$B$13,0),MATCH(GF$4,'Curva Forward'!$C$4:$AN$4,0))),DH280)</f>
        <v>0</v>
      </c>
      <c r="GG280" s="200">
        <f>AU280*AU$2*IF($FC280="V",1,-1)*IF($Q280="Fixo",(DI280-INDEX('Curva Forward'!$C$5:$AN$13,MATCH(CONCATENATE(BD_COMERCIAL!$K280," ",BD_COMERCIAL!$L280),'Curva Forward'!$B$5:$B$13,0),MATCH(GG$4,'Curva Forward'!$C$4:$AN$4,0))),DI280)</f>
        <v>0</v>
      </c>
      <c r="GH280" s="200">
        <f>AV280*AV$2*IF($FC280="V",1,-1)*IF($Q280="Fixo",(DJ280-INDEX('Curva Forward'!$C$5:$AN$13,MATCH(CONCATENATE(BD_COMERCIAL!$K280," ",BD_COMERCIAL!$L280),'Curva Forward'!$B$5:$B$13,0),MATCH(GH$4,'Curva Forward'!$C$4:$AN$4,0))),DJ280)</f>
        <v>0</v>
      </c>
      <c r="GI280" s="200">
        <f>AW280*AW$2*IF($FC280="V",1,-1)*IF($Q280="Fixo",(DK280-INDEX('Curva Forward'!$C$5:$AN$13,MATCH(CONCATENATE(BD_COMERCIAL!$K280," ",BD_COMERCIAL!$L280),'Curva Forward'!$B$5:$B$13,0),MATCH(GI$4,'Curva Forward'!$C$4:$AN$4,0))),DK280)</f>
        <v>0</v>
      </c>
      <c r="GJ280" s="200">
        <f>AX280*AX$2*IF($FC280="V",1,-1)*IF($Q280="Fixo",(DL280-INDEX('Curva Forward'!$C$5:$AN$13,MATCH(CONCATENATE(BD_COMERCIAL!$K280," ",BD_COMERCIAL!$L280),'Curva Forward'!$B$5:$B$13,0),MATCH(GJ$4,'Curva Forward'!$C$4:$AN$4,0))),DL280)</f>
        <v>0</v>
      </c>
      <c r="GK280" s="200">
        <f>AY280*AY$2*IF($FC280="V",1,-1)*IF($Q280="Fixo",(DM280-INDEX('Curva Forward'!$C$5:$AN$13,MATCH(CONCATENATE(BD_COMERCIAL!$K280," ",BD_COMERCIAL!$L280),'Curva Forward'!$B$5:$B$13,0),MATCH(GK$4,'Curva Forward'!$C$4:$AN$4,0))),DM280)</f>
        <v>0</v>
      </c>
      <c r="GL280" s="200">
        <f>IF(EZ280="",0,CL280*CL$2*IF($FC280="V",1,-1)*IF($Q280="Fixo",(EZ280-INDEX('Curva Forward'!$C$5:$AN$13,MATCH(CONCATENATE(BD_COMERCIAL!$K280," ",BD_COMERCIAL!$L280),'Curva Forward'!$B$5:$B$13,0),MATCH(GL$4,'Curva Forward'!$C$4:$AN$4,0))),EZ280))</f>
        <v>0</v>
      </c>
      <c r="GM280" s="200">
        <f>IF(FA280="",0,CM280*CM$2*IF($FC280="V",1,-1)*IF($Q280="Fixo",(FA280-INDEX('Curva Forward'!$C$5:$AN$13,MATCH(CONCATENATE(BD_COMERCIAL!$K280," ",BD_COMERCIAL!$L280),'Curva Forward'!$B$5:$B$13,0),MATCH(GM$4,'Curva Forward'!$C$4:$AN$4,0))),FA280))</f>
        <v>0</v>
      </c>
      <c r="GN280" s="200">
        <f>IF(FB280="",0,CN280*CN$2*IF($FC280="V",1,-1)*IF($Q280="Fixo",(FB280-INDEX('Curva Forward'!$C$5:$AN$13,MATCH(CONCATENATE(BD_COMERCIAL!$K280," ",BD_COMERCIAL!$L280),'Curva Forward'!$B$5:$B$13,0),MATCH(GN$4,'Curva Forward'!$C$4:$AN$4,0))),FB280))</f>
        <v>0</v>
      </c>
      <c r="GO280" s="201">
        <f t="shared" ca="1" si="95"/>
        <v>0</v>
      </c>
      <c r="GP280" s="201">
        <f t="shared" ca="1" si="96"/>
        <v>0</v>
      </c>
    </row>
    <row r="281" spans="1:198" s="117" customFormat="1" x14ac:dyDescent="0.25">
      <c r="A281" s="6"/>
      <c r="B281" s="7" t="s">
        <v>634</v>
      </c>
      <c r="C281" s="8">
        <v>44624</v>
      </c>
      <c r="D281" s="9" t="s">
        <v>124</v>
      </c>
      <c r="E281" s="9" t="s">
        <v>125</v>
      </c>
      <c r="F281" s="113">
        <v>3780401000108</v>
      </c>
      <c r="G281" s="10" t="s">
        <v>268</v>
      </c>
      <c r="H281" s="113">
        <v>31102147000116</v>
      </c>
      <c r="I281" s="9" t="s">
        <v>584</v>
      </c>
      <c r="J281" s="166"/>
      <c r="K281" s="10" t="s">
        <v>29</v>
      </c>
      <c r="L281" s="84" t="s">
        <v>22</v>
      </c>
      <c r="M281" s="11">
        <v>44593</v>
      </c>
      <c r="N281" s="12">
        <v>44620</v>
      </c>
      <c r="O281" s="10">
        <v>0.45</v>
      </c>
      <c r="P281" s="84">
        <v>202</v>
      </c>
      <c r="Q281" s="84" t="s">
        <v>586</v>
      </c>
      <c r="R281" s="10" t="s">
        <v>129</v>
      </c>
      <c r="S281" s="14" t="s">
        <v>135</v>
      </c>
      <c r="T281" s="11"/>
      <c r="U281" s="12"/>
      <c r="V281" s="257" t="str">
        <f ca="1">IF(U281="","",
IF(U281="NA","",
IFERROR(VLOOKUP(EOMONTH(M281,-2)+1,IPCA!$A:$B,2,0),
VLOOKUP(EOMONTH(TODAY(),-2)+1,IPCA!$A:$B,2,0))/
VLOOKUP(EOMONTH(U281,-2)+1,IPCA!$A:$B,2,0)*
P281))</f>
        <v/>
      </c>
      <c r="W281" s="84"/>
      <c r="X281" s="13" t="s">
        <v>133</v>
      </c>
      <c r="Y281" s="166"/>
      <c r="Z281" s="107"/>
      <c r="AA281" s="108"/>
      <c r="AB281" s="15"/>
      <c r="AC281">
        <v>0.45</v>
      </c>
      <c r="AD281"/>
      <c r="AE281"/>
      <c r="AF281"/>
      <c r="AG281"/>
      <c r="AH281"/>
      <c r="AI281"/>
      <c r="AJ281"/>
      <c r="AK281"/>
      <c r="AL281"/>
      <c r="AM281" s="6"/>
      <c r="AN281" s="15"/>
      <c r="AO281"/>
      <c r="AP281"/>
      <c r="AQ281"/>
      <c r="AR281"/>
      <c r="AS281"/>
      <c r="AT281"/>
      <c r="AU281"/>
      <c r="AV281"/>
      <c r="AW281"/>
      <c r="AX281"/>
      <c r="AY281" s="6"/>
      <c r="AZ281" s="15"/>
      <c r="BA281"/>
      <c r="BB281"/>
      <c r="BC281"/>
      <c r="BD281"/>
      <c r="BE281"/>
      <c r="BF281"/>
      <c r="BG281"/>
      <c r="BH281"/>
      <c r="BI281"/>
      <c r="BJ281"/>
      <c r="BK281" s="6"/>
      <c r="BL281" s="15"/>
      <c r="BM281"/>
      <c r="BN281"/>
      <c r="BO281"/>
      <c r="BP281"/>
      <c r="BQ281"/>
      <c r="BR281"/>
      <c r="BS281"/>
      <c r="BT281"/>
      <c r="BU281"/>
      <c r="BV281"/>
      <c r="BW281" s="6"/>
      <c r="BX281" s="15"/>
      <c r="BY281"/>
      <c r="BZ281"/>
      <c r="CA281"/>
      <c r="CB281"/>
      <c r="CC281"/>
      <c r="CD281"/>
      <c r="CE281"/>
      <c r="CF281"/>
      <c r="CG281"/>
      <c r="CH281"/>
      <c r="CI281" s="6"/>
      <c r="CJ281" s="16">
        <f t="shared" si="80"/>
        <v>3.4520547945205482E-2</v>
      </c>
      <c r="CK281" s="16" t="str">
        <f t="shared" si="81"/>
        <v/>
      </c>
      <c r="CL281" s="16" t="str">
        <f t="shared" si="82"/>
        <v/>
      </c>
      <c r="CM281" s="16" t="str">
        <f t="shared" si="83"/>
        <v/>
      </c>
      <c r="CN281" s="16" t="str">
        <f t="shared" si="84"/>
        <v/>
      </c>
      <c r="CO281" s="18"/>
      <c r="CP281" s="15"/>
      <c r="CQ281">
        <v>202</v>
      </c>
      <c r="CR281"/>
      <c r="CS281"/>
      <c r="CT281"/>
      <c r="CU281"/>
      <c r="CV281"/>
      <c r="CW281"/>
      <c r="CX281"/>
      <c r="CY281"/>
      <c r="CZ281"/>
      <c r="DA281" s="6"/>
      <c r="DB281" s="15"/>
      <c r="DC281"/>
      <c r="DD281"/>
      <c r="DE281"/>
      <c r="DF281"/>
      <c r="DG281"/>
      <c r="DH281"/>
      <c r="DI281"/>
      <c r="DJ281"/>
      <c r="DK281"/>
      <c r="DL281"/>
      <c r="DM281" s="6"/>
      <c r="DN281" s="15"/>
      <c r="DO281"/>
      <c r="DP281"/>
      <c r="DQ281"/>
      <c r="DR281"/>
      <c r="DS281"/>
      <c r="DT281"/>
      <c r="DU281"/>
      <c r="DV281"/>
      <c r="DW281"/>
      <c r="DX281"/>
      <c r="DY281" s="6"/>
      <c r="DZ281" s="15"/>
      <c r="EA281"/>
      <c r="EB281"/>
      <c r="EC281"/>
      <c r="ED281"/>
      <c r="EE281"/>
      <c r="EF281"/>
      <c r="EG281"/>
      <c r="EH281"/>
      <c r="EI281"/>
      <c r="EJ281"/>
      <c r="EK281" s="6"/>
      <c r="EL281" s="15"/>
      <c r="EM281"/>
      <c r="EN281"/>
      <c r="EO281"/>
      <c r="EP281"/>
      <c r="EQ281"/>
      <c r="ER281"/>
      <c r="ES281"/>
      <c r="ET281"/>
      <c r="EU281"/>
      <c r="EV281"/>
      <c r="EW281" s="6"/>
      <c r="EX281" s="16">
        <f t="shared" si="85"/>
        <v>15.495890410958904</v>
      </c>
      <c r="EY281" s="16" t="str">
        <f t="shared" si="86"/>
        <v/>
      </c>
      <c r="EZ281" s="16" t="str">
        <f t="shared" si="87"/>
        <v/>
      </c>
      <c r="FA281" s="16" t="str">
        <f t="shared" si="88"/>
        <v/>
      </c>
      <c r="FB281" s="160" t="str">
        <f t="shared" si="89"/>
        <v/>
      </c>
      <c r="FC281" t="s">
        <v>204</v>
      </c>
      <c r="FD281" s="20" t="s">
        <v>584</v>
      </c>
      <c r="FF281" s="84" t="s">
        <v>206</v>
      </c>
      <c r="FH281" s="284">
        <f t="shared" ca="1" si="90"/>
        <v>0</v>
      </c>
      <c r="FI281" s="208">
        <f t="shared" si="91"/>
        <v>0.9</v>
      </c>
      <c r="FJ281"/>
      <c r="FK281" t="str">
        <f t="shared" si="92"/>
        <v>PARATY ENERGIA LTDA</v>
      </c>
      <c r="FL281" s="201">
        <f t="shared" ca="1" si="93"/>
        <v>61084.80000000001</v>
      </c>
      <c r="FM281" s="201">
        <f t="shared" ca="1" si="94"/>
        <v>0</v>
      </c>
      <c r="FN281" s="200">
        <f>AB281*AB$2*IF($FC281="V",1,-1)*IF($Q281="Fixo",(CP281-INDEX('Curva Forward'!$C$5:$AN$13,MATCH(CONCATENATE(BD_COMERCIAL!$K281," ",BD_COMERCIAL!$L281),'Curva Forward'!$B$5:$B$13,0),MATCH(FN$4,'Curva Forward'!$C$4:$AN$4,0))),CP281)</f>
        <v>0</v>
      </c>
      <c r="FO281" s="200">
        <f>AC281*AC$2*IF($FC281="V",1,-1)*IF($Q281="Fixo",(CQ281-INDEX('Curva Forward'!$C$5:$AN$13,MATCH(CONCATENATE(BD_COMERCIAL!$K281," ",BD_COMERCIAL!$L281),'Curva Forward'!$B$5:$B$13,0),MATCH(FO$4,'Curva Forward'!$C$4:$AN$4,0))),CQ281)</f>
        <v>61084.80000000001</v>
      </c>
      <c r="FP281" s="200">
        <f>AD281*AD$2*IF($FC281="V",1,-1)*IF($Q281="Fixo",(CR281-INDEX('Curva Forward'!$C$5:$AN$13,MATCH(CONCATENATE(BD_COMERCIAL!$K281," ",BD_COMERCIAL!$L281),'Curva Forward'!$B$5:$B$13,0),MATCH(FP$4,'Curva Forward'!$C$4:$AN$4,0))),CR281)</f>
        <v>0</v>
      </c>
      <c r="FQ281" s="200">
        <f>AE281*AE$2*IF($FC281="V",1,-1)*IF($Q281="Fixo",(CS281-INDEX('Curva Forward'!$C$5:$AN$13,MATCH(CONCATENATE(BD_COMERCIAL!$K281," ",BD_COMERCIAL!$L281),'Curva Forward'!$B$5:$B$13,0),MATCH(FQ$4,'Curva Forward'!$C$4:$AN$4,0))),CS281)</f>
        <v>0</v>
      </c>
      <c r="FR281" s="200">
        <f>AF281*AF$2*IF($FC281="V",1,-1)*IF($Q281="Fixo",(CT281-INDEX('Curva Forward'!$C$5:$AN$13,MATCH(CONCATENATE(BD_COMERCIAL!$K281," ",BD_COMERCIAL!$L281),'Curva Forward'!$B$5:$B$13,0),MATCH(FR$4,'Curva Forward'!$C$4:$AN$4,0))),CT281)</f>
        <v>0</v>
      </c>
      <c r="FS281" s="200">
        <f>AG281*AG$2*IF($FC281="V",1,-1)*IF($Q281="Fixo",(CU281-INDEX('Curva Forward'!$C$5:$AN$13,MATCH(CONCATENATE(BD_COMERCIAL!$K281," ",BD_COMERCIAL!$L281),'Curva Forward'!$B$5:$B$13,0),MATCH(FS$4,'Curva Forward'!$C$4:$AN$4,0))),CU281)</f>
        <v>0</v>
      </c>
      <c r="FT281" s="200">
        <f>AH281*AH$2*IF($FC281="V",1,-1)*IF($Q281="Fixo",(CV281-INDEX('Curva Forward'!$C$5:$AN$13,MATCH(CONCATENATE(BD_COMERCIAL!$K281," ",BD_COMERCIAL!$L281),'Curva Forward'!$B$5:$B$13,0),MATCH(FT$4,'Curva Forward'!$C$4:$AN$4,0))),CV281)</f>
        <v>0</v>
      </c>
      <c r="FU281" s="200">
        <f>AI281*AI$2*IF($FC281="V",1,-1)*IF($Q281="Fixo",(CW281-INDEX('Curva Forward'!$C$5:$AN$13,MATCH(CONCATENATE(BD_COMERCIAL!$K281," ",BD_COMERCIAL!$L281),'Curva Forward'!$B$5:$B$13,0),MATCH(FU$4,'Curva Forward'!$C$4:$AN$4,0))),CW281)</f>
        <v>0</v>
      </c>
      <c r="FV281" s="200">
        <f>AJ281*AJ$2*IF($FC281="V",1,-1)*IF($Q281="Fixo",(CX281-INDEX('Curva Forward'!$C$5:$AN$13,MATCH(CONCATENATE(BD_COMERCIAL!$K281," ",BD_COMERCIAL!$L281),'Curva Forward'!$B$5:$B$13,0),MATCH(FV$4,'Curva Forward'!$C$4:$AN$4,0))),CX281)</f>
        <v>0</v>
      </c>
      <c r="FW281" s="200">
        <f>AK281*AK$2*IF($FC281="V",1,-1)*IF($Q281="Fixo",(CY281-INDEX('Curva Forward'!$C$5:$AN$13,MATCH(CONCATENATE(BD_COMERCIAL!$K281," ",BD_COMERCIAL!$L281),'Curva Forward'!$B$5:$B$13,0),MATCH(FW$4,'Curva Forward'!$C$4:$AN$4,0))),CY281)</f>
        <v>0</v>
      </c>
      <c r="FX281" s="200">
        <f>AL281*AL$2*IF($FC281="V",1,-1)*IF($Q281="Fixo",(CZ281-INDEX('Curva Forward'!$C$5:$AN$13,MATCH(CONCATENATE(BD_COMERCIAL!$K281," ",BD_COMERCIAL!$L281),'Curva Forward'!$B$5:$B$13,0),MATCH(FX$4,'Curva Forward'!$C$4:$AN$4,0))),CZ281)</f>
        <v>0</v>
      </c>
      <c r="FY281" s="200">
        <f>AM281*AM$2*IF($FC281="V",1,-1)*IF($Q281="Fixo",(DA281-INDEX('Curva Forward'!$C$5:$AN$13,MATCH(CONCATENATE(BD_COMERCIAL!$K281," ",BD_COMERCIAL!$L281),'Curva Forward'!$B$5:$B$13,0),MATCH(FY$4,'Curva Forward'!$C$4:$AN$4,0))),DA281)</f>
        <v>0</v>
      </c>
      <c r="FZ281" s="200">
        <f>AN281*AN$2*IF($FC281="V",1,-1)*IF($Q281="Fixo",(DB281-INDEX('Curva Forward'!$C$5:$AN$13,MATCH(CONCATENATE(BD_COMERCIAL!$K281," ",BD_COMERCIAL!$L281),'Curva Forward'!$B$5:$B$13,0),MATCH(FZ$4,'Curva Forward'!$C$4:$AN$4,0))),DB281)</f>
        <v>0</v>
      </c>
      <c r="GA281" s="200">
        <f>AO281*AO$2*IF($FC281="V",1,-1)*IF($Q281="Fixo",(DC281-INDEX('Curva Forward'!$C$5:$AN$13,MATCH(CONCATENATE(BD_COMERCIAL!$K281," ",BD_COMERCIAL!$L281),'Curva Forward'!$B$5:$B$13,0),MATCH(GA$4,'Curva Forward'!$C$4:$AN$4,0))),DC281)</f>
        <v>0</v>
      </c>
      <c r="GB281" s="200">
        <f>AP281*AP$2*IF($FC281="V",1,-1)*IF($Q281="Fixo",(DD281-INDEX('Curva Forward'!$C$5:$AN$13,MATCH(CONCATENATE(BD_COMERCIAL!$K281," ",BD_COMERCIAL!$L281),'Curva Forward'!$B$5:$B$13,0),MATCH(GB$4,'Curva Forward'!$C$4:$AN$4,0))),DD281)</f>
        <v>0</v>
      </c>
      <c r="GC281" s="200">
        <f>AQ281*AQ$2*IF($FC281="V",1,-1)*IF($Q281="Fixo",(DE281-INDEX('Curva Forward'!$C$5:$AN$13,MATCH(CONCATENATE(BD_COMERCIAL!$K281," ",BD_COMERCIAL!$L281),'Curva Forward'!$B$5:$B$13,0),MATCH(GC$4,'Curva Forward'!$C$4:$AN$4,0))),DE281)</f>
        <v>0</v>
      </c>
      <c r="GD281" s="200">
        <f>AR281*AR$2*IF($FC281="V",1,-1)*IF($Q281="Fixo",(DF281-INDEX('Curva Forward'!$C$5:$AN$13,MATCH(CONCATENATE(BD_COMERCIAL!$K281," ",BD_COMERCIAL!$L281),'Curva Forward'!$B$5:$B$13,0),MATCH(GD$4,'Curva Forward'!$C$4:$AN$4,0))),DF281)</f>
        <v>0</v>
      </c>
      <c r="GE281" s="200">
        <f>AS281*AS$2*IF($FC281="V",1,-1)*IF($Q281="Fixo",(DG281-INDEX('Curva Forward'!$C$5:$AN$13,MATCH(CONCATENATE(BD_COMERCIAL!$K281," ",BD_COMERCIAL!$L281),'Curva Forward'!$B$5:$B$13,0),MATCH(GE$4,'Curva Forward'!$C$4:$AN$4,0))),DG281)</f>
        <v>0</v>
      </c>
      <c r="GF281" s="200">
        <f>AT281*AT$2*IF($FC281="V",1,-1)*IF($Q281="Fixo",(DH281-INDEX('Curva Forward'!$C$5:$AN$13,MATCH(CONCATENATE(BD_COMERCIAL!$K281," ",BD_COMERCIAL!$L281),'Curva Forward'!$B$5:$B$13,0),MATCH(GF$4,'Curva Forward'!$C$4:$AN$4,0))),DH281)</f>
        <v>0</v>
      </c>
      <c r="GG281" s="200">
        <f>AU281*AU$2*IF($FC281="V",1,-1)*IF($Q281="Fixo",(DI281-INDEX('Curva Forward'!$C$5:$AN$13,MATCH(CONCATENATE(BD_COMERCIAL!$K281," ",BD_COMERCIAL!$L281),'Curva Forward'!$B$5:$B$13,0),MATCH(GG$4,'Curva Forward'!$C$4:$AN$4,0))),DI281)</f>
        <v>0</v>
      </c>
      <c r="GH281" s="200">
        <f>AV281*AV$2*IF($FC281="V",1,-1)*IF($Q281="Fixo",(DJ281-INDEX('Curva Forward'!$C$5:$AN$13,MATCH(CONCATENATE(BD_COMERCIAL!$K281," ",BD_COMERCIAL!$L281),'Curva Forward'!$B$5:$B$13,0),MATCH(GH$4,'Curva Forward'!$C$4:$AN$4,0))),DJ281)</f>
        <v>0</v>
      </c>
      <c r="GI281" s="200">
        <f>AW281*AW$2*IF($FC281="V",1,-1)*IF($Q281="Fixo",(DK281-INDEX('Curva Forward'!$C$5:$AN$13,MATCH(CONCATENATE(BD_COMERCIAL!$K281," ",BD_COMERCIAL!$L281),'Curva Forward'!$B$5:$B$13,0),MATCH(GI$4,'Curva Forward'!$C$4:$AN$4,0))),DK281)</f>
        <v>0</v>
      </c>
      <c r="GJ281" s="200">
        <f>AX281*AX$2*IF($FC281="V",1,-1)*IF($Q281="Fixo",(DL281-INDEX('Curva Forward'!$C$5:$AN$13,MATCH(CONCATENATE(BD_COMERCIAL!$K281," ",BD_COMERCIAL!$L281),'Curva Forward'!$B$5:$B$13,0),MATCH(GJ$4,'Curva Forward'!$C$4:$AN$4,0))),DL281)</f>
        <v>0</v>
      </c>
      <c r="GK281" s="200">
        <f>AY281*AY$2*IF($FC281="V",1,-1)*IF($Q281="Fixo",(DM281-INDEX('Curva Forward'!$C$5:$AN$13,MATCH(CONCATENATE(BD_COMERCIAL!$K281," ",BD_COMERCIAL!$L281),'Curva Forward'!$B$5:$B$13,0),MATCH(GK$4,'Curva Forward'!$C$4:$AN$4,0))),DM281)</f>
        <v>0</v>
      </c>
      <c r="GL281" s="200">
        <f>IF(EZ281="",0,CL281*CL$2*IF($FC281="V",1,-1)*IF($Q281="Fixo",(EZ281-INDEX('Curva Forward'!$C$5:$AN$13,MATCH(CONCATENATE(BD_COMERCIAL!$K281," ",BD_COMERCIAL!$L281),'Curva Forward'!$B$5:$B$13,0),MATCH(GL$4,'Curva Forward'!$C$4:$AN$4,0))),EZ281))</f>
        <v>0</v>
      </c>
      <c r="GM281" s="200">
        <f>IF(FA281="",0,CM281*CM$2*IF($FC281="V",1,-1)*IF($Q281="Fixo",(FA281-INDEX('Curva Forward'!$C$5:$AN$13,MATCH(CONCATENATE(BD_COMERCIAL!$K281," ",BD_COMERCIAL!$L281),'Curva Forward'!$B$5:$B$13,0),MATCH(GM$4,'Curva Forward'!$C$4:$AN$4,0))),FA281))</f>
        <v>0</v>
      </c>
      <c r="GN281" s="200">
        <f>IF(FB281="",0,CN281*CN$2*IF($FC281="V",1,-1)*IF($Q281="Fixo",(FB281-INDEX('Curva Forward'!$C$5:$AN$13,MATCH(CONCATENATE(BD_COMERCIAL!$K281," ",BD_COMERCIAL!$L281),'Curva Forward'!$B$5:$B$13,0),MATCH(GN$4,'Curva Forward'!$C$4:$AN$4,0))),FB281))</f>
        <v>0</v>
      </c>
      <c r="GO281" s="201">
        <f t="shared" ca="1" si="95"/>
        <v>0</v>
      </c>
      <c r="GP281" s="201">
        <f t="shared" ca="1" si="96"/>
        <v>0</v>
      </c>
    </row>
    <row r="282" spans="1:198" s="117" customFormat="1" x14ac:dyDescent="0.25">
      <c r="A282" s="6"/>
      <c r="B282" s="7" t="s">
        <v>635</v>
      </c>
      <c r="C282" s="8">
        <v>44624</v>
      </c>
      <c r="D282" s="9" t="s">
        <v>124</v>
      </c>
      <c r="E282" s="9" t="s">
        <v>125</v>
      </c>
      <c r="F282" s="113">
        <v>3780401000108</v>
      </c>
      <c r="G282" s="10" t="s">
        <v>636</v>
      </c>
      <c r="H282" s="113">
        <v>26268886000142</v>
      </c>
      <c r="I282" s="9" t="s">
        <v>126</v>
      </c>
      <c r="J282" s="166" t="s">
        <v>555</v>
      </c>
      <c r="K282" s="10" t="s">
        <v>127</v>
      </c>
      <c r="L282" s="84" t="s">
        <v>22</v>
      </c>
      <c r="M282" s="11">
        <v>44896</v>
      </c>
      <c r="N282" s="12">
        <v>44926</v>
      </c>
      <c r="O282" s="10">
        <v>1</v>
      </c>
      <c r="P282" s="84">
        <v>168</v>
      </c>
      <c r="Q282" s="84" t="s">
        <v>128</v>
      </c>
      <c r="R282" s="10" t="s">
        <v>129</v>
      </c>
      <c r="S282" s="14" t="s">
        <v>135</v>
      </c>
      <c r="T282" s="11"/>
      <c r="U282" s="12"/>
      <c r="V282" s="257" t="str">
        <f ca="1">IF(U282="","",
IF(U282="NA","",
IFERROR(VLOOKUP(EOMONTH(M282,-2)+1,IPCA!$A:$B,2,0),
VLOOKUP(EOMONTH(TODAY(),-2)+1,IPCA!$A:$B,2,0))/
VLOOKUP(EOMONTH(U282,-2)+1,IPCA!$A:$B,2,0)*
P282))</f>
        <v/>
      </c>
      <c r="W282" s="84"/>
      <c r="X282" s="13" t="s">
        <v>133</v>
      </c>
      <c r="Y282" s="166"/>
      <c r="Z282" s="107"/>
      <c r="AA282" s="108"/>
      <c r="AB282" s="15"/>
      <c r="AC282"/>
      <c r="AD282"/>
      <c r="AE282"/>
      <c r="AF282"/>
      <c r="AG282"/>
      <c r="AH282"/>
      <c r="AI282"/>
      <c r="AJ282"/>
      <c r="AK282"/>
      <c r="AL282"/>
      <c r="AM282" s="6">
        <v>1</v>
      </c>
      <c r="AN282" s="15"/>
      <c r="AO282"/>
      <c r="AP282"/>
      <c r="AQ282"/>
      <c r="AR282"/>
      <c r="AS282"/>
      <c r="AT282"/>
      <c r="AU282"/>
      <c r="AV282"/>
      <c r="AW282"/>
      <c r="AX282"/>
      <c r="AY282" s="6"/>
      <c r="AZ282" s="15"/>
      <c r="BA282"/>
      <c r="BB282"/>
      <c r="BC282"/>
      <c r="BD282"/>
      <c r="BE282"/>
      <c r="BF282"/>
      <c r="BG282"/>
      <c r="BH282"/>
      <c r="BI282"/>
      <c r="BJ282"/>
      <c r="BK282" s="6"/>
      <c r="BL282" s="15"/>
      <c r="BM282"/>
      <c r="BN282"/>
      <c r="BO282"/>
      <c r="BP282"/>
      <c r="BQ282"/>
      <c r="BR282"/>
      <c r="BS282"/>
      <c r="BT282"/>
      <c r="BU282"/>
      <c r="BV282"/>
      <c r="BW282" s="6"/>
      <c r="BX282" s="15"/>
      <c r="BY282"/>
      <c r="BZ282"/>
      <c r="CA282"/>
      <c r="CB282"/>
      <c r="CC282"/>
      <c r="CD282"/>
      <c r="CE282"/>
      <c r="CF282"/>
      <c r="CG282"/>
      <c r="CH282"/>
      <c r="CI282" s="6"/>
      <c r="CJ282" s="16">
        <f t="shared" si="80"/>
        <v>8.4931506849315067E-2</v>
      </c>
      <c r="CK282" s="16" t="str">
        <f t="shared" si="81"/>
        <v/>
      </c>
      <c r="CL282" s="16" t="str">
        <f t="shared" si="82"/>
        <v/>
      </c>
      <c r="CM282" s="16" t="str">
        <f t="shared" si="83"/>
        <v/>
      </c>
      <c r="CN282" s="16" t="str">
        <f t="shared" si="84"/>
        <v/>
      </c>
      <c r="CO282" s="18"/>
      <c r="CP282" s="15"/>
      <c r="CQ282"/>
      <c r="CR282"/>
      <c r="CS282"/>
      <c r="CT282"/>
      <c r="CU282"/>
      <c r="CV282"/>
      <c r="CW282"/>
      <c r="CX282"/>
      <c r="CY282"/>
      <c r="CZ282"/>
      <c r="DA282" s="6">
        <v>168</v>
      </c>
      <c r="DB282" s="15"/>
      <c r="DC282"/>
      <c r="DD282"/>
      <c r="DE282"/>
      <c r="DF282"/>
      <c r="DG282"/>
      <c r="DH282"/>
      <c r="DI282"/>
      <c r="DJ282"/>
      <c r="DK282"/>
      <c r="DL282"/>
      <c r="DM282" s="6"/>
      <c r="DN282" s="15"/>
      <c r="DO282"/>
      <c r="DP282"/>
      <c r="DQ282"/>
      <c r="DR282"/>
      <c r="DS282"/>
      <c r="DT282"/>
      <c r="DU282"/>
      <c r="DV282"/>
      <c r="DW282"/>
      <c r="DX282"/>
      <c r="DY282" s="6"/>
      <c r="DZ282" s="15"/>
      <c r="EA282"/>
      <c r="EB282"/>
      <c r="EC282"/>
      <c r="ED282"/>
      <c r="EE282"/>
      <c r="EF282"/>
      <c r="EG282"/>
      <c r="EH282"/>
      <c r="EI282"/>
      <c r="EJ282"/>
      <c r="EK282" s="6"/>
      <c r="EL282" s="15"/>
      <c r="EM282"/>
      <c r="EN282"/>
      <c r="EO282"/>
      <c r="EP282"/>
      <c r="EQ282"/>
      <c r="ER282"/>
      <c r="ES282"/>
      <c r="ET282"/>
      <c r="EU282"/>
      <c r="EV282"/>
      <c r="EW282" s="6"/>
      <c r="EX282" s="16">
        <f t="shared" si="85"/>
        <v>14.268493150684931</v>
      </c>
      <c r="EY282" s="16" t="str">
        <f t="shared" si="86"/>
        <v/>
      </c>
      <c r="EZ282" s="16" t="str">
        <f t="shared" si="87"/>
        <v/>
      </c>
      <c r="FA282" s="16" t="str">
        <f t="shared" si="88"/>
        <v/>
      </c>
      <c r="FB282" s="160" t="str">
        <f t="shared" si="89"/>
        <v/>
      </c>
      <c r="FC282" t="s">
        <v>204</v>
      </c>
      <c r="FD282" s="20" t="s">
        <v>126</v>
      </c>
      <c r="FF282" s="84" t="s">
        <v>206</v>
      </c>
      <c r="FH282" s="284">
        <f t="shared" ca="1" si="90"/>
        <v>0</v>
      </c>
      <c r="FI282" s="208">
        <f t="shared" si="91"/>
        <v>1</v>
      </c>
      <c r="FJ282"/>
      <c r="FK282" t="str">
        <f t="shared" si="92"/>
        <v>Vibra Comercializadora de Energia S.A.</v>
      </c>
      <c r="FL282" s="201">
        <f t="shared" ca="1" si="93"/>
        <v>52824</v>
      </c>
      <c r="FM282" s="201">
        <f t="shared" ca="1" si="94"/>
        <v>0</v>
      </c>
      <c r="FN282" s="200">
        <f>AB282*AB$2*IF($FC282="V",1,-1)*IF($Q282="Fixo",(CP282-INDEX('Curva Forward'!$C$5:$AN$13,MATCH(CONCATENATE(BD_COMERCIAL!$K282," ",BD_COMERCIAL!$L282),'Curva Forward'!$B$5:$B$13,0),MATCH(FN$4,'Curva Forward'!$C$4:$AN$4,0))),CP282)</f>
        <v>0</v>
      </c>
      <c r="FO282" s="200">
        <f>AC282*AC$2*IF($FC282="V",1,-1)*IF($Q282="Fixo",(CQ282-INDEX('Curva Forward'!$C$5:$AN$13,MATCH(CONCATENATE(BD_COMERCIAL!$K282," ",BD_COMERCIAL!$L282),'Curva Forward'!$B$5:$B$13,0),MATCH(FO$4,'Curva Forward'!$C$4:$AN$4,0))),CQ282)</f>
        <v>0</v>
      </c>
      <c r="FP282" s="200">
        <f>AD282*AD$2*IF($FC282="V",1,-1)*IF($Q282="Fixo",(CR282-INDEX('Curva Forward'!$C$5:$AN$13,MATCH(CONCATENATE(BD_COMERCIAL!$K282," ",BD_COMERCIAL!$L282),'Curva Forward'!$B$5:$B$13,0),MATCH(FP$4,'Curva Forward'!$C$4:$AN$4,0))),CR282)</f>
        <v>0</v>
      </c>
      <c r="FQ282" s="200">
        <f>AE282*AE$2*IF($FC282="V",1,-1)*IF($Q282="Fixo",(CS282-INDEX('Curva Forward'!$C$5:$AN$13,MATCH(CONCATENATE(BD_COMERCIAL!$K282," ",BD_COMERCIAL!$L282),'Curva Forward'!$B$5:$B$13,0),MATCH(FQ$4,'Curva Forward'!$C$4:$AN$4,0))),CS282)</f>
        <v>0</v>
      </c>
      <c r="FR282" s="200">
        <f>AF282*AF$2*IF($FC282="V",1,-1)*IF($Q282="Fixo",(CT282-INDEX('Curva Forward'!$C$5:$AN$13,MATCH(CONCATENATE(BD_COMERCIAL!$K282," ",BD_COMERCIAL!$L282),'Curva Forward'!$B$5:$B$13,0),MATCH(FR$4,'Curva Forward'!$C$4:$AN$4,0))),CT282)</f>
        <v>0</v>
      </c>
      <c r="FS282" s="200">
        <f>AG282*AG$2*IF($FC282="V",1,-1)*IF($Q282="Fixo",(CU282-INDEX('Curva Forward'!$C$5:$AN$13,MATCH(CONCATENATE(BD_COMERCIAL!$K282," ",BD_COMERCIAL!$L282),'Curva Forward'!$B$5:$B$13,0),MATCH(FS$4,'Curva Forward'!$C$4:$AN$4,0))),CU282)</f>
        <v>0</v>
      </c>
      <c r="FT282" s="200">
        <f>AH282*AH$2*IF($FC282="V",1,-1)*IF($Q282="Fixo",(CV282-INDEX('Curva Forward'!$C$5:$AN$13,MATCH(CONCATENATE(BD_COMERCIAL!$K282," ",BD_COMERCIAL!$L282),'Curva Forward'!$B$5:$B$13,0),MATCH(FT$4,'Curva Forward'!$C$4:$AN$4,0))),CV282)</f>
        <v>0</v>
      </c>
      <c r="FU282" s="200">
        <f>AI282*AI$2*IF($FC282="V",1,-1)*IF($Q282="Fixo",(CW282-INDEX('Curva Forward'!$C$5:$AN$13,MATCH(CONCATENATE(BD_COMERCIAL!$K282," ",BD_COMERCIAL!$L282),'Curva Forward'!$B$5:$B$13,0),MATCH(FU$4,'Curva Forward'!$C$4:$AN$4,0))),CW282)</f>
        <v>0</v>
      </c>
      <c r="FV282" s="200">
        <f>AJ282*AJ$2*IF($FC282="V",1,-1)*IF($Q282="Fixo",(CX282-INDEX('Curva Forward'!$C$5:$AN$13,MATCH(CONCATENATE(BD_COMERCIAL!$K282," ",BD_COMERCIAL!$L282),'Curva Forward'!$B$5:$B$13,0),MATCH(FV$4,'Curva Forward'!$C$4:$AN$4,0))),CX282)</f>
        <v>0</v>
      </c>
      <c r="FW282" s="200">
        <f>AK282*AK$2*IF($FC282="V",1,-1)*IF($Q282="Fixo",(CY282-INDEX('Curva Forward'!$C$5:$AN$13,MATCH(CONCATENATE(BD_COMERCIAL!$K282," ",BD_COMERCIAL!$L282),'Curva Forward'!$B$5:$B$13,0),MATCH(FW$4,'Curva Forward'!$C$4:$AN$4,0))),CY282)</f>
        <v>0</v>
      </c>
      <c r="FX282" s="200">
        <f>AL282*AL$2*IF($FC282="V",1,-1)*IF($Q282="Fixo",(CZ282-INDEX('Curva Forward'!$C$5:$AN$13,MATCH(CONCATENATE(BD_COMERCIAL!$K282," ",BD_COMERCIAL!$L282),'Curva Forward'!$B$5:$B$13,0),MATCH(FX$4,'Curva Forward'!$C$4:$AN$4,0))),CZ282)</f>
        <v>0</v>
      </c>
      <c r="FY282" s="200">
        <f>AM282*AM$2*IF($FC282="V",1,-1)*IF($Q282="Fixo",(DA282-INDEX('Curva Forward'!$C$5:$AN$13,MATCH(CONCATENATE(BD_COMERCIAL!$K282," ",BD_COMERCIAL!$L282),'Curva Forward'!$B$5:$B$13,0),MATCH(FY$4,'Curva Forward'!$C$4:$AN$4,0))),DA282)</f>
        <v>52824</v>
      </c>
      <c r="FZ282" s="200">
        <f>AN282*AN$2*IF($FC282="V",1,-1)*IF($Q282="Fixo",(DB282-INDEX('Curva Forward'!$C$5:$AN$13,MATCH(CONCATENATE(BD_COMERCIAL!$K282," ",BD_COMERCIAL!$L282),'Curva Forward'!$B$5:$B$13,0),MATCH(FZ$4,'Curva Forward'!$C$4:$AN$4,0))),DB282)</f>
        <v>0</v>
      </c>
      <c r="GA282" s="200">
        <f>AO282*AO$2*IF($FC282="V",1,-1)*IF($Q282="Fixo",(DC282-INDEX('Curva Forward'!$C$5:$AN$13,MATCH(CONCATENATE(BD_COMERCIAL!$K282," ",BD_COMERCIAL!$L282),'Curva Forward'!$B$5:$B$13,0),MATCH(GA$4,'Curva Forward'!$C$4:$AN$4,0))),DC282)</f>
        <v>0</v>
      </c>
      <c r="GB282" s="200">
        <f>AP282*AP$2*IF($FC282="V",1,-1)*IF($Q282="Fixo",(DD282-INDEX('Curva Forward'!$C$5:$AN$13,MATCH(CONCATENATE(BD_COMERCIAL!$K282," ",BD_COMERCIAL!$L282),'Curva Forward'!$B$5:$B$13,0),MATCH(GB$4,'Curva Forward'!$C$4:$AN$4,0))),DD282)</f>
        <v>0</v>
      </c>
      <c r="GC282" s="200">
        <f>AQ282*AQ$2*IF($FC282="V",1,-1)*IF($Q282="Fixo",(DE282-INDEX('Curva Forward'!$C$5:$AN$13,MATCH(CONCATENATE(BD_COMERCIAL!$K282," ",BD_COMERCIAL!$L282),'Curva Forward'!$B$5:$B$13,0),MATCH(GC$4,'Curva Forward'!$C$4:$AN$4,0))),DE282)</f>
        <v>0</v>
      </c>
      <c r="GD282" s="200">
        <f>AR282*AR$2*IF($FC282="V",1,-1)*IF($Q282="Fixo",(DF282-INDEX('Curva Forward'!$C$5:$AN$13,MATCH(CONCATENATE(BD_COMERCIAL!$K282," ",BD_COMERCIAL!$L282),'Curva Forward'!$B$5:$B$13,0),MATCH(GD$4,'Curva Forward'!$C$4:$AN$4,0))),DF282)</f>
        <v>0</v>
      </c>
      <c r="GE282" s="200">
        <f>AS282*AS$2*IF($FC282="V",1,-1)*IF($Q282="Fixo",(DG282-INDEX('Curva Forward'!$C$5:$AN$13,MATCH(CONCATENATE(BD_COMERCIAL!$K282," ",BD_COMERCIAL!$L282),'Curva Forward'!$B$5:$B$13,0),MATCH(GE$4,'Curva Forward'!$C$4:$AN$4,0))),DG282)</f>
        <v>0</v>
      </c>
      <c r="GF282" s="200">
        <f>AT282*AT$2*IF($FC282="V",1,-1)*IF($Q282="Fixo",(DH282-INDEX('Curva Forward'!$C$5:$AN$13,MATCH(CONCATENATE(BD_COMERCIAL!$K282," ",BD_COMERCIAL!$L282),'Curva Forward'!$B$5:$B$13,0),MATCH(GF$4,'Curva Forward'!$C$4:$AN$4,0))),DH282)</f>
        <v>0</v>
      </c>
      <c r="GG282" s="200">
        <f>AU282*AU$2*IF($FC282="V",1,-1)*IF($Q282="Fixo",(DI282-INDEX('Curva Forward'!$C$5:$AN$13,MATCH(CONCATENATE(BD_COMERCIAL!$K282," ",BD_COMERCIAL!$L282),'Curva Forward'!$B$5:$B$13,0),MATCH(GG$4,'Curva Forward'!$C$4:$AN$4,0))),DI282)</f>
        <v>0</v>
      </c>
      <c r="GH282" s="200">
        <f>AV282*AV$2*IF($FC282="V",1,-1)*IF($Q282="Fixo",(DJ282-INDEX('Curva Forward'!$C$5:$AN$13,MATCH(CONCATENATE(BD_COMERCIAL!$K282," ",BD_COMERCIAL!$L282),'Curva Forward'!$B$5:$B$13,0),MATCH(GH$4,'Curva Forward'!$C$4:$AN$4,0))),DJ282)</f>
        <v>0</v>
      </c>
      <c r="GI282" s="200">
        <f>AW282*AW$2*IF($FC282="V",1,-1)*IF($Q282="Fixo",(DK282-INDEX('Curva Forward'!$C$5:$AN$13,MATCH(CONCATENATE(BD_COMERCIAL!$K282," ",BD_COMERCIAL!$L282),'Curva Forward'!$B$5:$B$13,0),MATCH(GI$4,'Curva Forward'!$C$4:$AN$4,0))),DK282)</f>
        <v>0</v>
      </c>
      <c r="GJ282" s="200">
        <f>AX282*AX$2*IF($FC282="V",1,-1)*IF($Q282="Fixo",(DL282-INDEX('Curva Forward'!$C$5:$AN$13,MATCH(CONCATENATE(BD_COMERCIAL!$K282," ",BD_COMERCIAL!$L282),'Curva Forward'!$B$5:$B$13,0),MATCH(GJ$4,'Curva Forward'!$C$4:$AN$4,0))),DL282)</f>
        <v>0</v>
      </c>
      <c r="GK282" s="200">
        <f>AY282*AY$2*IF($FC282="V",1,-1)*IF($Q282="Fixo",(DM282-INDEX('Curva Forward'!$C$5:$AN$13,MATCH(CONCATENATE(BD_COMERCIAL!$K282," ",BD_COMERCIAL!$L282),'Curva Forward'!$B$5:$B$13,0),MATCH(GK$4,'Curva Forward'!$C$4:$AN$4,0))),DM282)</f>
        <v>0</v>
      </c>
      <c r="GL282" s="200">
        <f>IF(EZ282="",0,CL282*CL$2*IF($FC282="V",1,-1)*IF($Q282="Fixo",(EZ282-INDEX('Curva Forward'!$C$5:$AN$13,MATCH(CONCATENATE(BD_COMERCIAL!$K282," ",BD_COMERCIAL!$L282),'Curva Forward'!$B$5:$B$13,0),MATCH(GL$4,'Curva Forward'!$C$4:$AN$4,0))),EZ282))</f>
        <v>0</v>
      </c>
      <c r="GM282" s="200">
        <f>IF(FA282="",0,CM282*CM$2*IF($FC282="V",1,-1)*IF($Q282="Fixo",(FA282-INDEX('Curva Forward'!$C$5:$AN$13,MATCH(CONCATENATE(BD_COMERCIAL!$K282," ",BD_COMERCIAL!$L282),'Curva Forward'!$B$5:$B$13,0),MATCH(GM$4,'Curva Forward'!$C$4:$AN$4,0))),FA282))</f>
        <v>0</v>
      </c>
      <c r="GN282" s="200">
        <f>IF(FB282="",0,CN282*CN$2*IF($FC282="V",1,-1)*IF($Q282="Fixo",(FB282-INDEX('Curva Forward'!$C$5:$AN$13,MATCH(CONCATENATE(BD_COMERCIAL!$K282," ",BD_COMERCIAL!$L282),'Curva Forward'!$B$5:$B$13,0),MATCH(GN$4,'Curva Forward'!$C$4:$AN$4,0))),FB282))</f>
        <v>0</v>
      </c>
      <c r="GO282" s="201">
        <f t="shared" ca="1" si="95"/>
        <v>0</v>
      </c>
      <c r="GP282" s="201">
        <f t="shared" ca="1" si="96"/>
        <v>0</v>
      </c>
    </row>
    <row r="283" spans="1:198" s="117" customFormat="1" x14ac:dyDescent="0.25">
      <c r="A283" s="6"/>
      <c r="B283" s="7" t="s">
        <v>637</v>
      </c>
      <c r="C283" s="8">
        <v>44624</v>
      </c>
      <c r="D283" s="9" t="s">
        <v>124</v>
      </c>
      <c r="E283" s="9" t="s">
        <v>125</v>
      </c>
      <c r="F283" s="113">
        <v>3780401000108</v>
      </c>
      <c r="G283" s="10" t="s">
        <v>636</v>
      </c>
      <c r="H283" s="113">
        <v>26268886000142</v>
      </c>
      <c r="I283" s="9" t="s">
        <v>126</v>
      </c>
      <c r="J283" s="166" t="s">
        <v>555</v>
      </c>
      <c r="K283" s="10" t="s">
        <v>127</v>
      </c>
      <c r="L283" s="84" t="s">
        <v>22</v>
      </c>
      <c r="M283" s="11">
        <v>44866</v>
      </c>
      <c r="N283" s="12">
        <v>44895</v>
      </c>
      <c r="O283" s="10">
        <v>3</v>
      </c>
      <c r="P283" s="84">
        <v>188</v>
      </c>
      <c r="Q283" s="84" t="s">
        <v>128</v>
      </c>
      <c r="R283" s="10" t="s">
        <v>129</v>
      </c>
      <c r="S283" s="14" t="s">
        <v>135</v>
      </c>
      <c r="T283" s="11"/>
      <c r="U283" s="12"/>
      <c r="V283" s="257" t="str">
        <f ca="1">IF(U283="","",
IF(U283="NA","",
IFERROR(VLOOKUP(EOMONTH(M283,-2)+1,IPCA!$A:$B,2,0),
VLOOKUP(EOMONTH(TODAY(),-2)+1,IPCA!$A:$B,2,0))/
VLOOKUP(EOMONTH(U283,-2)+1,IPCA!$A:$B,2,0)*
P283))</f>
        <v/>
      </c>
      <c r="W283" s="84"/>
      <c r="X283" s="13" t="s">
        <v>133</v>
      </c>
      <c r="Y283" s="166"/>
      <c r="Z283" s="107"/>
      <c r="AA283" s="108"/>
      <c r="AB283" s="15"/>
      <c r="AC283"/>
      <c r="AD283"/>
      <c r="AE283"/>
      <c r="AF283"/>
      <c r="AG283"/>
      <c r="AH283"/>
      <c r="AI283"/>
      <c r="AJ283"/>
      <c r="AK283"/>
      <c r="AL283">
        <v>3</v>
      </c>
      <c r="AM283" s="6"/>
      <c r="AN283" s="15"/>
      <c r="AO283"/>
      <c r="AP283"/>
      <c r="AQ283"/>
      <c r="AR283"/>
      <c r="AS283"/>
      <c r="AT283"/>
      <c r="AU283"/>
      <c r="AV283"/>
      <c r="AW283"/>
      <c r="AX283"/>
      <c r="AY283" s="6"/>
      <c r="AZ283" s="15"/>
      <c r="BA283"/>
      <c r="BB283"/>
      <c r="BC283"/>
      <c r="BD283"/>
      <c r="BE283"/>
      <c r="BF283"/>
      <c r="BG283"/>
      <c r="BH283"/>
      <c r="BI283"/>
      <c r="BJ283"/>
      <c r="BK283" s="6"/>
      <c r="BL283" s="15"/>
      <c r="BM283"/>
      <c r="BN283"/>
      <c r="BO283"/>
      <c r="BP283"/>
      <c r="BQ283"/>
      <c r="BR283"/>
      <c r="BS283"/>
      <c r="BT283"/>
      <c r="BU283"/>
      <c r="BV283"/>
      <c r="BW283" s="6"/>
      <c r="BX283" s="15"/>
      <c r="BY283"/>
      <c r="BZ283"/>
      <c r="CA283"/>
      <c r="CB283"/>
      <c r="CC283"/>
      <c r="CD283"/>
      <c r="CE283"/>
      <c r="CF283"/>
      <c r="CG283"/>
      <c r="CH283"/>
      <c r="CI283" s="6"/>
      <c r="CJ283" s="16">
        <f t="shared" si="80"/>
        <v>0.24657534246575341</v>
      </c>
      <c r="CK283" s="16" t="str">
        <f t="shared" si="81"/>
        <v/>
      </c>
      <c r="CL283" s="16" t="str">
        <f t="shared" si="82"/>
        <v/>
      </c>
      <c r="CM283" s="16" t="str">
        <f t="shared" si="83"/>
        <v/>
      </c>
      <c r="CN283" s="16" t="str">
        <f t="shared" si="84"/>
        <v/>
      </c>
      <c r="CO283" s="18"/>
      <c r="CP283" s="15"/>
      <c r="CQ283"/>
      <c r="CR283"/>
      <c r="CS283"/>
      <c r="CT283"/>
      <c r="CU283"/>
      <c r="CV283"/>
      <c r="CW283"/>
      <c r="CX283"/>
      <c r="CY283"/>
      <c r="CZ283">
        <v>188</v>
      </c>
      <c r="DA283" s="6"/>
      <c r="DB283" s="15"/>
      <c r="DC283"/>
      <c r="DD283"/>
      <c r="DE283"/>
      <c r="DF283"/>
      <c r="DG283"/>
      <c r="DH283"/>
      <c r="DI283"/>
      <c r="DJ283"/>
      <c r="DK283"/>
      <c r="DL283"/>
      <c r="DM283" s="6"/>
      <c r="DN283" s="15"/>
      <c r="DO283"/>
      <c r="DP283"/>
      <c r="DQ283"/>
      <c r="DR283"/>
      <c r="DS283"/>
      <c r="DT283"/>
      <c r="DU283"/>
      <c r="DV283"/>
      <c r="DW283"/>
      <c r="DX283"/>
      <c r="DY283" s="6"/>
      <c r="DZ283" s="15"/>
      <c r="EA283"/>
      <c r="EB283"/>
      <c r="EC283"/>
      <c r="ED283"/>
      <c r="EE283"/>
      <c r="EF283"/>
      <c r="EG283"/>
      <c r="EH283"/>
      <c r="EI283"/>
      <c r="EJ283"/>
      <c r="EK283" s="6"/>
      <c r="EL283" s="15"/>
      <c r="EM283"/>
      <c r="EN283"/>
      <c r="EO283"/>
      <c r="EP283"/>
      <c r="EQ283"/>
      <c r="ER283"/>
      <c r="ES283"/>
      <c r="ET283"/>
      <c r="EU283"/>
      <c r="EV283"/>
      <c r="EW283" s="6"/>
      <c r="EX283" s="16">
        <f t="shared" si="85"/>
        <v>15.452054794520548</v>
      </c>
      <c r="EY283" s="16" t="str">
        <f t="shared" si="86"/>
        <v/>
      </c>
      <c r="EZ283" s="16" t="str">
        <f t="shared" si="87"/>
        <v/>
      </c>
      <c r="FA283" s="16" t="str">
        <f t="shared" si="88"/>
        <v/>
      </c>
      <c r="FB283" s="160" t="str">
        <f t="shared" si="89"/>
        <v/>
      </c>
      <c r="FC283" t="s">
        <v>204</v>
      </c>
      <c r="FD283" s="20" t="s">
        <v>126</v>
      </c>
      <c r="FF283" s="84" t="s">
        <v>206</v>
      </c>
      <c r="FH283" s="284">
        <f t="shared" ca="1" si="90"/>
        <v>0</v>
      </c>
      <c r="FI283" s="208">
        <f t="shared" si="91"/>
        <v>0.96666666666666667</v>
      </c>
      <c r="FJ283"/>
      <c r="FK283" t="str">
        <f t="shared" si="92"/>
        <v>Vibra Comercializadora de Energia S.A.</v>
      </c>
      <c r="FL283" s="201">
        <f t="shared" ca="1" si="93"/>
        <v>181440</v>
      </c>
      <c r="FM283" s="201">
        <f t="shared" ca="1" si="94"/>
        <v>0</v>
      </c>
      <c r="FN283" s="200">
        <f>AB283*AB$2*IF($FC283="V",1,-1)*IF($Q283="Fixo",(CP283-INDEX('Curva Forward'!$C$5:$AN$13,MATCH(CONCATENATE(BD_COMERCIAL!$K283," ",BD_COMERCIAL!$L283),'Curva Forward'!$B$5:$B$13,0),MATCH(FN$4,'Curva Forward'!$C$4:$AN$4,0))),CP283)</f>
        <v>0</v>
      </c>
      <c r="FO283" s="200">
        <f>AC283*AC$2*IF($FC283="V",1,-1)*IF($Q283="Fixo",(CQ283-INDEX('Curva Forward'!$C$5:$AN$13,MATCH(CONCATENATE(BD_COMERCIAL!$K283," ",BD_COMERCIAL!$L283),'Curva Forward'!$B$5:$B$13,0),MATCH(FO$4,'Curva Forward'!$C$4:$AN$4,0))),CQ283)</f>
        <v>0</v>
      </c>
      <c r="FP283" s="200">
        <f>AD283*AD$2*IF($FC283="V",1,-1)*IF($Q283="Fixo",(CR283-INDEX('Curva Forward'!$C$5:$AN$13,MATCH(CONCATENATE(BD_COMERCIAL!$K283," ",BD_COMERCIAL!$L283),'Curva Forward'!$B$5:$B$13,0),MATCH(FP$4,'Curva Forward'!$C$4:$AN$4,0))),CR283)</f>
        <v>0</v>
      </c>
      <c r="FQ283" s="200">
        <f>AE283*AE$2*IF($FC283="V",1,-1)*IF($Q283="Fixo",(CS283-INDEX('Curva Forward'!$C$5:$AN$13,MATCH(CONCATENATE(BD_COMERCIAL!$K283," ",BD_COMERCIAL!$L283),'Curva Forward'!$B$5:$B$13,0),MATCH(FQ$4,'Curva Forward'!$C$4:$AN$4,0))),CS283)</f>
        <v>0</v>
      </c>
      <c r="FR283" s="200">
        <f>AF283*AF$2*IF($FC283="V",1,-1)*IF($Q283="Fixo",(CT283-INDEX('Curva Forward'!$C$5:$AN$13,MATCH(CONCATENATE(BD_COMERCIAL!$K283," ",BD_COMERCIAL!$L283),'Curva Forward'!$B$5:$B$13,0),MATCH(FR$4,'Curva Forward'!$C$4:$AN$4,0))),CT283)</f>
        <v>0</v>
      </c>
      <c r="FS283" s="200">
        <f>AG283*AG$2*IF($FC283="V",1,-1)*IF($Q283="Fixo",(CU283-INDEX('Curva Forward'!$C$5:$AN$13,MATCH(CONCATENATE(BD_COMERCIAL!$K283," ",BD_COMERCIAL!$L283),'Curva Forward'!$B$5:$B$13,0),MATCH(FS$4,'Curva Forward'!$C$4:$AN$4,0))),CU283)</f>
        <v>0</v>
      </c>
      <c r="FT283" s="200">
        <f>AH283*AH$2*IF($FC283="V",1,-1)*IF($Q283="Fixo",(CV283-INDEX('Curva Forward'!$C$5:$AN$13,MATCH(CONCATENATE(BD_COMERCIAL!$K283," ",BD_COMERCIAL!$L283),'Curva Forward'!$B$5:$B$13,0),MATCH(FT$4,'Curva Forward'!$C$4:$AN$4,0))),CV283)</f>
        <v>0</v>
      </c>
      <c r="FU283" s="200">
        <f>AI283*AI$2*IF($FC283="V",1,-1)*IF($Q283="Fixo",(CW283-INDEX('Curva Forward'!$C$5:$AN$13,MATCH(CONCATENATE(BD_COMERCIAL!$K283," ",BD_COMERCIAL!$L283),'Curva Forward'!$B$5:$B$13,0),MATCH(FU$4,'Curva Forward'!$C$4:$AN$4,0))),CW283)</f>
        <v>0</v>
      </c>
      <c r="FV283" s="200">
        <f>AJ283*AJ$2*IF($FC283="V",1,-1)*IF($Q283="Fixo",(CX283-INDEX('Curva Forward'!$C$5:$AN$13,MATCH(CONCATENATE(BD_COMERCIAL!$K283," ",BD_COMERCIAL!$L283),'Curva Forward'!$B$5:$B$13,0),MATCH(FV$4,'Curva Forward'!$C$4:$AN$4,0))),CX283)</f>
        <v>0</v>
      </c>
      <c r="FW283" s="200">
        <f>AK283*AK$2*IF($FC283="V",1,-1)*IF($Q283="Fixo",(CY283-INDEX('Curva Forward'!$C$5:$AN$13,MATCH(CONCATENATE(BD_COMERCIAL!$K283," ",BD_COMERCIAL!$L283),'Curva Forward'!$B$5:$B$13,0),MATCH(FW$4,'Curva Forward'!$C$4:$AN$4,0))),CY283)</f>
        <v>0</v>
      </c>
      <c r="FX283" s="200">
        <f>AL283*AL$2*IF($FC283="V",1,-1)*IF($Q283="Fixo",(CZ283-INDEX('Curva Forward'!$C$5:$AN$13,MATCH(CONCATENATE(BD_COMERCIAL!$K283," ",BD_COMERCIAL!$L283),'Curva Forward'!$B$5:$B$13,0),MATCH(FX$4,'Curva Forward'!$C$4:$AN$4,0))),CZ283)</f>
        <v>181440</v>
      </c>
      <c r="FY283" s="200">
        <f>AM283*AM$2*IF($FC283="V",1,-1)*IF($Q283="Fixo",(DA283-INDEX('Curva Forward'!$C$5:$AN$13,MATCH(CONCATENATE(BD_COMERCIAL!$K283," ",BD_COMERCIAL!$L283),'Curva Forward'!$B$5:$B$13,0),MATCH(FY$4,'Curva Forward'!$C$4:$AN$4,0))),DA283)</f>
        <v>0</v>
      </c>
      <c r="FZ283" s="200">
        <f>AN283*AN$2*IF($FC283="V",1,-1)*IF($Q283="Fixo",(DB283-INDEX('Curva Forward'!$C$5:$AN$13,MATCH(CONCATENATE(BD_COMERCIAL!$K283," ",BD_COMERCIAL!$L283),'Curva Forward'!$B$5:$B$13,0),MATCH(FZ$4,'Curva Forward'!$C$4:$AN$4,0))),DB283)</f>
        <v>0</v>
      </c>
      <c r="GA283" s="200">
        <f>AO283*AO$2*IF($FC283="V",1,-1)*IF($Q283="Fixo",(DC283-INDEX('Curva Forward'!$C$5:$AN$13,MATCH(CONCATENATE(BD_COMERCIAL!$K283," ",BD_COMERCIAL!$L283),'Curva Forward'!$B$5:$B$13,0),MATCH(GA$4,'Curva Forward'!$C$4:$AN$4,0))),DC283)</f>
        <v>0</v>
      </c>
      <c r="GB283" s="200">
        <f>AP283*AP$2*IF($FC283="V",1,-1)*IF($Q283="Fixo",(DD283-INDEX('Curva Forward'!$C$5:$AN$13,MATCH(CONCATENATE(BD_COMERCIAL!$K283," ",BD_COMERCIAL!$L283),'Curva Forward'!$B$5:$B$13,0),MATCH(GB$4,'Curva Forward'!$C$4:$AN$4,0))),DD283)</f>
        <v>0</v>
      </c>
      <c r="GC283" s="200">
        <f>AQ283*AQ$2*IF($FC283="V",1,-1)*IF($Q283="Fixo",(DE283-INDEX('Curva Forward'!$C$5:$AN$13,MATCH(CONCATENATE(BD_COMERCIAL!$K283," ",BD_COMERCIAL!$L283),'Curva Forward'!$B$5:$B$13,0),MATCH(GC$4,'Curva Forward'!$C$4:$AN$4,0))),DE283)</f>
        <v>0</v>
      </c>
      <c r="GD283" s="200">
        <f>AR283*AR$2*IF($FC283="V",1,-1)*IF($Q283="Fixo",(DF283-INDEX('Curva Forward'!$C$5:$AN$13,MATCH(CONCATENATE(BD_COMERCIAL!$K283," ",BD_COMERCIAL!$L283),'Curva Forward'!$B$5:$B$13,0),MATCH(GD$4,'Curva Forward'!$C$4:$AN$4,0))),DF283)</f>
        <v>0</v>
      </c>
      <c r="GE283" s="200">
        <f>AS283*AS$2*IF($FC283="V",1,-1)*IF($Q283="Fixo",(DG283-INDEX('Curva Forward'!$C$5:$AN$13,MATCH(CONCATENATE(BD_COMERCIAL!$K283," ",BD_COMERCIAL!$L283),'Curva Forward'!$B$5:$B$13,0),MATCH(GE$4,'Curva Forward'!$C$4:$AN$4,0))),DG283)</f>
        <v>0</v>
      </c>
      <c r="GF283" s="200">
        <f>AT283*AT$2*IF($FC283="V",1,-1)*IF($Q283="Fixo",(DH283-INDEX('Curva Forward'!$C$5:$AN$13,MATCH(CONCATENATE(BD_COMERCIAL!$K283," ",BD_COMERCIAL!$L283),'Curva Forward'!$B$5:$B$13,0),MATCH(GF$4,'Curva Forward'!$C$4:$AN$4,0))),DH283)</f>
        <v>0</v>
      </c>
      <c r="GG283" s="200">
        <f>AU283*AU$2*IF($FC283="V",1,-1)*IF($Q283="Fixo",(DI283-INDEX('Curva Forward'!$C$5:$AN$13,MATCH(CONCATENATE(BD_COMERCIAL!$K283," ",BD_COMERCIAL!$L283),'Curva Forward'!$B$5:$B$13,0),MATCH(GG$4,'Curva Forward'!$C$4:$AN$4,0))),DI283)</f>
        <v>0</v>
      </c>
      <c r="GH283" s="200">
        <f>AV283*AV$2*IF($FC283="V",1,-1)*IF($Q283="Fixo",(DJ283-INDEX('Curva Forward'!$C$5:$AN$13,MATCH(CONCATENATE(BD_COMERCIAL!$K283," ",BD_COMERCIAL!$L283),'Curva Forward'!$B$5:$B$13,0),MATCH(GH$4,'Curva Forward'!$C$4:$AN$4,0))),DJ283)</f>
        <v>0</v>
      </c>
      <c r="GI283" s="200">
        <f>AW283*AW$2*IF($FC283="V",1,-1)*IF($Q283="Fixo",(DK283-INDEX('Curva Forward'!$C$5:$AN$13,MATCH(CONCATENATE(BD_COMERCIAL!$K283," ",BD_COMERCIAL!$L283),'Curva Forward'!$B$5:$B$13,0),MATCH(GI$4,'Curva Forward'!$C$4:$AN$4,0))),DK283)</f>
        <v>0</v>
      </c>
      <c r="GJ283" s="200">
        <f>AX283*AX$2*IF($FC283="V",1,-1)*IF($Q283="Fixo",(DL283-INDEX('Curva Forward'!$C$5:$AN$13,MATCH(CONCATENATE(BD_COMERCIAL!$K283," ",BD_COMERCIAL!$L283),'Curva Forward'!$B$5:$B$13,0),MATCH(GJ$4,'Curva Forward'!$C$4:$AN$4,0))),DL283)</f>
        <v>0</v>
      </c>
      <c r="GK283" s="200">
        <f>AY283*AY$2*IF($FC283="V",1,-1)*IF($Q283="Fixo",(DM283-INDEX('Curva Forward'!$C$5:$AN$13,MATCH(CONCATENATE(BD_COMERCIAL!$K283," ",BD_COMERCIAL!$L283),'Curva Forward'!$B$5:$B$13,0),MATCH(GK$4,'Curva Forward'!$C$4:$AN$4,0))),DM283)</f>
        <v>0</v>
      </c>
      <c r="GL283" s="200">
        <f>IF(EZ283="",0,CL283*CL$2*IF($FC283="V",1,-1)*IF($Q283="Fixo",(EZ283-INDEX('Curva Forward'!$C$5:$AN$13,MATCH(CONCATENATE(BD_COMERCIAL!$K283," ",BD_COMERCIAL!$L283),'Curva Forward'!$B$5:$B$13,0),MATCH(GL$4,'Curva Forward'!$C$4:$AN$4,0))),EZ283))</f>
        <v>0</v>
      </c>
      <c r="GM283" s="200">
        <f>IF(FA283="",0,CM283*CM$2*IF($FC283="V",1,-1)*IF($Q283="Fixo",(FA283-INDEX('Curva Forward'!$C$5:$AN$13,MATCH(CONCATENATE(BD_COMERCIAL!$K283," ",BD_COMERCIAL!$L283),'Curva Forward'!$B$5:$B$13,0),MATCH(GM$4,'Curva Forward'!$C$4:$AN$4,0))),FA283))</f>
        <v>0</v>
      </c>
      <c r="GN283" s="200">
        <f>IF(FB283="",0,CN283*CN$2*IF($FC283="V",1,-1)*IF($Q283="Fixo",(FB283-INDEX('Curva Forward'!$C$5:$AN$13,MATCH(CONCATENATE(BD_COMERCIAL!$K283," ",BD_COMERCIAL!$L283),'Curva Forward'!$B$5:$B$13,0),MATCH(GN$4,'Curva Forward'!$C$4:$AN$4,0))),FB283))</f>
        <v>0</v>
      </c>
      <c r="GO283" s="201">
        <f t="shared" ca="1" si="95"/>
        <v>0</v>
      </c>
      <c r="GP283" s="201">
        <f t="shared" ca="1" si="96"/>
        <v>0</v>
      </c>
    </row>
    <row r="284" spans="1:198" s="117" customFormat="1" x14ac:dyDescent="0.25">
      <c r="A284" s="6"/>
      <c r="B284" s="7" t="s">
        <v>638</v>
      </c>
      <c r="C284" s="8">
        <v>44624</v>
      </c>
      <c r="D284" s="9" t="s">
        <v>124</v>
      </c>
      <c r="E284" s="9" t="s">
        <v>125</v>
      </c>
      <c r="F284" s="113">
        <v>3780401000108</v>
      </c>
      <c r="G284" s="10" t="s">
        <v>636</v>
      </c>
      <c r="H284" s="113">
        <v>26268886000142</v>
      </c>
      <c r="I284" s="9" t="s">
        <v>126</v>
      </c>
      <c r="J284" s="166" t="s">
        <v>626</v>
      </c>
      <c r="K284" s="10" t="s">
        <v>127</v>
      </c>
      <c r="L284" s="84" t="s">
        <v>22</v>
      </c>
      <c r="M284" s="11">
        <v>44743</v>
      </c>
      <c r="N284" s="12">
        <v>44834</v>
      </c>
      <c r="O284" s="10">
        <v>2</v>
      </c>
      <c r="P284" s="84">
        <v>180</v>
      </c>
      <c r="Q284" s="84" t="s">
        <v>128</v>
      </c>
      <c r="R284" s="10" t="s">
        <v>129</v>
      </c>
      <c r="S284" s="14" t="s">
        <v>135</v>
      </c>
      <c r="T284" s="11"/>
      <c r="U284" s="12"/>
      <c r="V284" s="257" t="str">
        <f ca="1">IF(U284="","",
IF(U284="NA","",
IFERROR(VLOOKUP(EOMONTH(M284,-2)+1,IPCA!$A:$B,2,0),
VLOOKUP(EOMONTH(TODAY(),-2)+1,IPCA!$A:$B,2,0))/
VLOOKUP(EOMONTH(U284,-2)+1,IPCA!$A:$B,2,0)*
P284))</f>
        <v/>
      </c>
      <c r="W284" s="84"/>
      <c r="X284" s="13" t="s">
        <v>133</v>
      </c>
      <c r="Y284" s="166"/>
      <c r="Z284" s="107"/>
      <c r="AA284" s="108"/>
      <c r="AB284" s="15"/>
      <c r="AC284"/>
      <c r="AD284"/>
      <c r="AE284"/>
      <c r="AF284"/>
      <c r="AG284"/>
      <c r="AH284">
        <v>2</v>
      </c>
      <c r="AI284">
        <v>2</v>
      </c>
      <c r="AJ284">
        <v>2</v>
      </c>
      <c r="AK284"/>
      <c r="AL284"/>
      <c r="AM284" s="6"/>
      <c r="AN284" s="15"/>
      <c r="AO284"/>
      <c r="AP284"/>
      <c r="AQ284"/>
      <c r="AR284"/>
      <c r="AS284"/>
      <c r="AT284"/>
      <c r="AU284"/>
      <c r="AV284"/>
      <c r="AW284"/>
      <c r="AX284"/>
      <c r="AY284" s="6"/>
      <c r="AZ284" s="15"/>
      <c r="BA284"/>
      <c r="BB284"/>
      <c r="BC284"/>
      <c r="BD284"/>
      <c r="BE284"/>
      <c r="BF284"/>
      <c r="BG284"/>
      <c r="BH284"/>
      <c r="BI284"/>
      <c r="BJ284"/>
      <c r="BK284" s="6"/>
      <c r="BL284" s="15"/>
      <c r="BM284"/>
      <c r="BN284"/>
      <c r="BO284"/>
      <c r="BP284"/>
      <c r="BQ284"/>
      <c r="BR284"/>
      <c r="BS284"/>
      <c r="BT284"/>
      <c r="BU284"/>
      <c r="BV284"/>
      <c r="BW284" s="6"/>
      <c r="BX284" s="15"/>
      <c r="BY284"/>
      <c r="BZ284"/>
      <c r="CA284"/>
      <c r="CB284"/>
      <c r="CC284"/>
      <c r="CD284"/>
      <c r="CE284"/>
      <c r="CF284"/>
      <c r="CG284"/>
      <c r="CH284"/>
      <c r="CI284" s="6"/>
      <c r="CJ284" s="16">
        <f t="shared" si="80"/>
        <v>0.50410958904109593</v>
      </c>
      <c r="CK284" s="16" t="str">
        <f t="shared" si="81"/>
        <v/>
      </c>
      <c r="CL284" s="16" t="str">
        <f t="shared" si="82"/>
        <v/>
      </c>
      <c r="CM284" s="16" t="str">
        <f t="shared" si="83"/>
        <v/>
      </c>
      <c r="CN284" s="16" t="str">
        <f t="shared" si="84"/>
        <v/>
      </c>
      <c r="CO284" s="18"/>
      <c r="CP284" s="15"/>
      <c r="CQ284"/>
      <c r="CR284"/>
      <c r="CS284"/>
      <c r="CT284"/>
      <c r="CU284"/>
      <c r="CV284">
        <v>180</v>
      </c>
      <c r="CW284">
        <v>180</v>
      </c>
      <c r="CX284">
        <v>180</v>
      </c>
      <c r="CY284"/>
      <c r="CZ284"/>
      <c r="DA284" s="6"/>
      <c r="DB284" s="15"/>
      <c r="DC284"/>
      <c r="DD284"/>
      <c r="DE284"/>
      <c r="DF284"/>
      <c r="DG284"/>
      <c r="DH284"/>
      <c r="DI284"/>
      <c r="DJ284"/>
      <c r="DK284"/>
      <c r="DL284"/>
      <c r="DM284" s="6"/>
      <c r="DN284" s="15"/>
      <c r="DO284"/>
      <c r="DP284"/>
      <c r="DQ284"/>
      <c r="DR284"/>
      <c r="DS284"/>
      <c r="DT284"/>
      <c r="DU284"/>
      <c r="DV284"/>
      <c r="DW284"/>
      <c r="DX284"/>
      <c r="DY284" s="6"/>
      <c r="DZ284" s="15"/>
      <c r="EA284"/>
      <c r="EB284"/>
      <c r="EC284"/>
      <c r="ED284"/>
      <c r="EE284"/>
      <c r="EF284"/>
      <c r="EG284"/>
      <c r="EH284"/>
      <c r="EI284"/>
      <c r="EJ284"/>
      <c r="EK284" s="6"/>
      <c r="EL284" s="15"/>
      <c r="EM284"/>
      <c r="EN284"/>
      <c r="EO284"/>
      <c r="EP284"/>
      <c r="EQ284"/>
      <c r="ER284"/>
      <c r="ES284"/>
      <c r="ET284"/>
      <c r="EU284"/>
      <c r="EV284"/>
      <c r="EW284" s="6"/>
      <c r="EX284" s="16">
        <f t="shared" si="85"/>
        <v>45.369863013698627</v>
      </c>
      <c r="EY284" s="16" t="str">
        <f t="shared" si="86"/>
        <v/>
      </c>
      <c r="EZ284" s="16" t="str">
        <f t="shared" si="87"/>
        <v/>
      </c>
      <c r="FA284" s="16" t="str">
        <f t="shared" si="88"/>
        <v/>
      </c>
      <c r="FB284" s="160" t="str">
        <f t="shared" si="89"/>
        <v/>
      </c>
      <c r="FC284" t="s">
        <v>204</v>
      </c>
      <c r="FD284" s="20" t="s">
        <v>126</v>
      </c>
      <c r="FF284" s="84" t="s">
        <v>206</v>
      </c>
      <c r="FH284" s="284">
        <f t="shared" ca="1" si="90"/>
        <v>0</v>
      </c>
      <c r="FI284" s="208">
        <f t="shared" si="91"/>
        <v>3.0333333333333332</v>
      </c>
      <c r="FJ284"/>
      <c r="FK284" t="str">
        <f t="shared" si="92"/>
        <v>Vibra Comercializadora de Energia S.A.</v>
      </c>
      <c r="FL284" s="201">
        <f t="shared" ca="1" si="93"/>
        <v>451144.8</v>
      </c>
      <c r="FM284" s="201">
        <f t="shared" ca="1" si="94"/>
        <v>0</v>
      </c>
      <c r="FN284" s="200">
        <f>AB284*AB$2*IF($FC284="V",1,-1)*IF($Q284="Fixo",(CP284-INDEX('Curva Forward'!$C$5:$AN$13,MATCH(CONCATENATE(BD_COMERCIAL!$K284," ",BD_COMERCIAL!$L284),'Curva Forward'!$B$5:$B$13,0),MATCH(FN$4,'Curva Forward'!$C$4:$AN$4,0))),CP284)</f>
        <v>0</v>
      </c>
      <c r="FO284" s="200">
        <f>AC284*AC$2*IF($FC284="V",1,-1)*IF($Q284="Fixo",(CQ284-INDEX('Curva Forward'!$C$5:$AN$13,MATCH(CONCATENATE(BD_COMERCIAL!$K284," ",BD_COMERCIAL!$L284),'Curva Forward'!$B$5:$B$13,0),MATCH(FO$4,'Curva Forward'!$C$4:$AN$4,0))),CQ284)</f>
        <v>0</v>
      </c>
      <c r="FP284" s="200">
        <f>AD284*AD$2*IF($FC284="V",1,-1)*IF($Q284="Fixo",(CR284-INDEX('Curva Forward'!$C$5:$AN$13,MATCH(CONCATENATE(BD_COMERCIAL!$K284," ",BD_COMERCIAL!$L284),'Curva Forward'!$B$5:$B$13,0),MATCH(FP$4,'Curva Forward'!$C$4:$AN$4,0))),CR284)</f>
        <v>0</v>
      </c>
      <c r="FQ284" s="200">
        <f>AE284*AE$2*IF($FC284="V",1,-1)*IF($Q284="Fixo",(CS284-INDEX('Curva Forward'!$C$5:$AN$13,MATCH(CONCATENATE(BD_COMERCIAL!$K284," ",BD_COMERCIAL!$L284),'Curva Forward'!$B$5:$B$13,0),MATCH(FQ$4,'Curva Forward'!$C$4:$AN$4,0))),CS284)</f>
        <v>0</v>
      </c>
      <c r="FR284" s="200">
        <f>AF284*AF$2*IF($FC284="V",1,-1)*IF($Q284="Fixo",(CT284-INDEX('Curva Forward'!$C$5:$AN$13,MATCH(CONCATENATE(BD_COMERCIAL!$K284," ",BD_COMERCIAL!$L284),'Curva Forward'!$B$5:$B$13,0),MATCH(FR$4,'Curva Forward'!$C$4:$AN$4,0))),CT284)</f>
        <v>0</v>
      </c>
      <c r="FS284" s="200">
        <f>AG284*AG$2*IF($FC284="V",1,-1)*IF($Q284="Fixo",(CU284-INDEX('Curva Forward'!$C$5:$AN$13,MATCH(CONCATENATE(BD_COMERCIAL!$K284," ",BD_COMERCIAL!$L284),'Curva Forward'!$B$5:$B$13,0),MATCH(FS$4,'Curva Forward'!$C$4:$AN$4,0))),CU284)</f>
        <v>0</v>
      </c>
      <c r="FT284" s="200">
        <f>AH284*AH$2*IF($FC284="V",1,-1)*IF($Q284="Fixo",(CV284-INDEX('Curva Forward'!$C$5:$AN$13,MATCH(CONCATENATE(BD_COMERCIAL!$K284," ",BD_COMERCIAL!$L284),'Curva Forward'!$B$5:$B$13,0),MATCH(FT$4,'Curva Forward'!$C$4:$AN$4,0))),CV284)</f>
        <v>168664.8</v>
      </c>
      <c r="FU284" s="200">
        <f>AI284*AI$2*IF($FC284="V",1,-1)*IF($Q284="Fixo",(CW284-INDEX('Curva Forward'!$C$5:$AN$13,MATCH(CONCATENATE(BD_COMERCIAL!$K284," ",BD_COMERCIAL!$L284),'Curva Forward'!$B$5:$B$13,0),MATCH(FU$4,'Curva Forward'!$C$4:$AN$4,0))),CW284)</f>
        <v>141360</v>
      </c>
      <c r="FV284" s="200">
        <f>AJ284*AJ$2*IF($FC284="V",1,-1)*IF($Q284="Fixo",(CX284-INDEX('Curva Forward'!$C$5:$AN$13,MATCH(CONCATENATE(BD_COMERCIAL!$K284," ",BD_COMERCIAL!$L284),'Curva Forward'!$B$5:$B$13,0),MATCH(FV$4,'Curva Forward'!$C$4:$AN$4,0))),CX284)</f>
        <v>141120</v>
      </c>
      <c r="FW284" s="200">
        <f>AK284*AK$2*IF($FC284="V",1,-1)*IF($Q284="Fixo",(CY284-INDEX('Curva Forward'!$C$5:$AN$13,MATCH(CONCATENATE(BD_COMERCIAL!$K284," ",BD_COMERCIAL!$L284),'Curva Forward'!$B$5:$B$13,0),MATCH(FW$4,'Curva Forward'!$C$4:$AN$4,0))),CY284)</f>
        <v>0</v>
      </c>
      <c r="FX284" s="200">
        <f>AL284*AL$2*IF($FC284="V",1,-1)*IF($Q284="Fixo",(CZ284-INDEX('Curva Forward'!$C$5:$AN$13,MATCH(CONCATENATE(BD_COMERCIAL!$K284," ",BD_COMERCIAL!$L284),'Curva Forward'!$B$5:$B$13,0),MATCH(FX$4,'Curva Forward'!$C$4:$AN$4,0))),CZ284)</f>
        <v>0</v>
      </c>
      <c r="FY284" s="200">
        <f>AM284*AM$2*IF($FC284="V",1,-1)*IF($Q284="Fixo",(DA284-INDEX('Curva Forward'!$C$5:$AN$13,MATCH(CONCATENATE(BD_COMERCIAL!$K284," ",BD_COMERCIAL!$L284),'Curva Forward'!$B$5:$B$13,0),MATCH(FY$4,'Curva Forward'!$C$4:$AN$4,0))),DA284)</f>
        <v>0</v>
      </c>
      <c r="FZ284" s="200">
        <f>AN284*AN$2*IF($FC284="V",1,-1)*IF($Q284="Fixo",(DB284-INDEX('Curva Forward'!$C$5:$AN$13,MATCH(CONCATENATE(BD_COMERCIAL!$K284," ",BD_COMERCIAL!$L284),'Curva Forward'!$B$5:$B$13,0),MATCH(FZ$4,'Curva Forward'!$C$4:$AN$4,0))),DB284)</f>
        <v>0</v>
      </c>
      <c r="GA284" s="200">
        <f>AO284*AO$2*IF($FC284="V",1,-1)*IF($Q284="Fixo",(DC284-INDEX('Curva Forward'!$C$5:$AN$13,MATCH(CONCATENATE(BD_COMERCIAL!$K284," ",BD_COMERCIAL!$L284),'Curva Forward'!$B$5:$B$13,0),MATCH(GA$4,'Curva Forward'!$C$4:$AN$4,0))),DC284)</f>
        <v>0</v>
      </c>
      <c r="GB284" s="200">
        <f>AP284*AP$2*IF($FC284="V",1,-1)*IF($Q284="Fixo",(DD284-INDEX('Curva Forward'!$C$5:$AN$13,MATCH(CONCATENATE(BD_COMERCIAL!$K284," ",BD_COMERCIAL!$L284),'Curva Forward'!$B$5:$B$13,0),MATCH(GB$4,'Curva Forward'!$C$4:$AN$4,0))),DD284)</f>
        <v>0</v>
      </c>
      <c r="GC284" s="200">
        <f>AQ284*AQ$2*IF($FC284="V",1,-1)*IF($Q284="Fixo",(DE284-INDEX('Curva Forward'!$C$5:$AN$13,MATCH(CONCATENATE(BD_COMERCIAL!$K284," ",BD_COMERCIAL!$L284),'Curva Forward'!$B$5:$B$13,0),MATCH(GC$4,'Curva Forward'!$C$4:$AN$4,0))),DE284)</f>
        <v>0</v>
      </c>
      <c r="GD284" s="200">
        <f>AR284*AR$2*IF($FC284="V",1,-1)*IF($Q284="Fixo",(DF284-INDEX('Curva Forward'!$C$5:$AN$13,MATCH(CONCATENATE(BD_COMERCIAL!$K284," ",BD_COMERCIAL!$L284),'Curva Forward'!$B$5:$B$13,0),MATCH(GD$4,'Curva Forward'!$C$4:$AN$4,0))),DF284)</f>
        <v>0</v>
      </c>
      <c r="GE284" s="200">
        <f>AS284*AS$2*IF($FC284="V",1,-1)*IF($Q284="Fixo",(DG284-INDEX('Curva Forward'!$C$5:$AN$13,MATCH(CONCATENATE(BD_COMERCIAL!$K284," ",BD_COMERCIAL!$L284),'Curva Forward'!$B$5:$B$13,0),MATCH(GE$4,'Curva Forward'!$C$4:$AN$4,0))),DG284)</f>
        <v>0</v>
      </c>
      <c r="GF284" s="200">
        <f>AT284*AT$2*IF($FC284="V",1,-1)*IF($Q284="Fixo",(DH284-INDEX('Curva Forward'!$C$5:$AN$13,MATCH(CONCATENATE(BD_COMERCIAL!$K284," ",BD_COMERCIAL!$L284),'Curva Forward'!$B$5:$B$13,0),MATCH(GF$4,'Curva Forward'!$C$4:$AN$4,0))),DH284)</f>
        <v>0</v>
      </c>
      <c r="GG284" s="200">
        <f>AU284*AU$2*IF($FC284="V",1,-1)*IF($Q284="Fixo",(DI284-INDEX('Curva Forward'!$C$5:$AN$13,MATCH(CONCATENATE(BD_COMERCIAL!$K284," ",BD_COMERCIAL!$L284),'Curva Forward'!$B$5:$B$13,0),MATCH(GG$4,'Curva Forward'!$C$4:$AN$4,0))),DI284)</f>
        <v>0</v>
      </c>
      <c r="GH284" s="200">
        <f>AV284*AV$2*IF($FC284="V",1,-1)*IF($Q284="Fixo",(DJ284-INDEX('Curva Forward'!$C$5:$AN$13,MATCH(CONCATENATE(BD_COMERCIAL!$K284," ",BD_COMERCIAL!$L284),'Curva Forward'!$B$5:$B$13,0),MATCH(GH$4,'Curva Forward'!$C$4:$AN$4,0))),DJ284)</f>
        <v>0</v>
      </c>
      <c r="GI284" s="200">
        <f>AW284*AW$2*IF($FC284="V",1,-1)*IF($Q284="Fixo",(DK284-INDEX('Curva Forward'!$C$5:$AN$13,MATCH(CONCATENATE(BD_COMERCIAL!$K284," ",BD_COMERCIAL!$L284),'Curva Forward'!$B$5:$B$13,0),MATCH(GI$4,'Curva Forward'!$C$4:$AN$4,0))),DK284)</f>
        <v>0</v>
      </c>
      <c r="GJ284" s="200">
        <f>AX284*AX$2*IF($FC284="V",1,-1)*IF($Q284="Fixo",(DL284-INDEX('Curva Forward'!$C$5:$AN$13,MATCH(CONCATENATE(BD_COMERCIAL!$K284," ",BD_COMERCIAL!$L284),'Curva Forward'!$B$5:$B$13,0),MATCH(GJ$4,'Curva Forward'!$C$4:$AN$4,0))),DL284)</f>
        <v>0</v>
      </c>
      <c r="GK284" s="200">
        <f>AY284*AY$2*IF($FC284="V",1,-1)*IF($Q284="Fixo",(DM284-INDEX('Curva Forward'!$C$5:$AN$13,MATCH(CONCATENATE(BD_COMERCIAL!$K284," ",BD_COMERCIAL!$L284),'Curva Forward'!$B$5:$B$13,0),MATCH(GK$4,'Curva Forward'!$C$4:$AN$4,0))),DM284)</f>
        <v>0</v>
      </c>
      <c r="GL284" s="200">
        <f>IF(EZ284="",0,CL284*CL$2*IF($FC284="V",1,-1)*IF($Q284="Fixo",(EZ284-INDEX('Curva Forward'!$C$5:$AN$13,MATCH(CONCATENATE(BD_COMERCIAL!$K284," ",BD_COMERCIAL!$L284),'Curva Forward'!$B$5:$B$13,0),MATCH(GL$4,'Curva Forward'!$C$4:$AN$4,0))),EZ284))</f>
        <v>0</v>
      </c>
      <c r="GM284" s="200">
        <f>IF(FA284="",0,CM284*CM$2*IF($FC284="V",1,-1)*IF($Q284="Fixo",(FA284-INDEX('Curva Forward'!$C$5:$AN$13,MATCH(CONCATENATE(BD_COMERCIAL!$K284," ",BD_COMERCIAL!$L284),'Curva Forward'!$B$5:$B$13,0),MATCH(GM$4,'Curva Forward'!$C$4:$AN$4,0))),FA284))</f>
        <v>0</v>
      </c>
      <c r="GN284" s="200">
        <f>IF(FB284="",0,CN284*CN$2*IF($FC284="V",1,-1)*IF($Q284="Fixo",(FB284-INDEX('Curva Forward'!$C$5:$AN$13,MATCH(CONCATENATE(BD_COMERCIAL!$K284," ",BD_COMERCIAL!$L284),'Curva Forward'!$B$5:$B$13,0),MATCH(GN$4,'Curva Forward'!$C$4:$AN$4,0))),FB284))</f>
        <v>0</v>
      </c>
      <c r="GO284" s="201">
        <f t="shared" ca="1" si="95"/>
        <v>0</v>
      </c>
      <c r="GP284" s="201">
        <f t="shared" ca="1" si="96"/>
        <v>0</v>
      </c>
    </row>
    <row r="285" spans="1:198" s="117" customFormat="1" x14ac:dyDescent="0.25">
      <c r="A285" s="6"/>
      <c r="B285" s="7" t="s">
        <v>639</v>
      </c>
      <c r="C285" s="8">
        <v>44624</v>
      </c>
      <c r="D285" s="9" t="s">
        <v>124</v>
      </c>
      <c r="E285" s="9" t="s">
        <v>125</v>
      </c>
      <c r="F285" s="113">
        <v>3780401000108</v>
      </c>
      <c r="G285" s="10" t="s">
        <v>185</v>
      </c>
      <c r="H285" s="113">
        <v>4518259000180</v>
      </c>
      <c r="I285" s="9" t="s">
        <v>584</v>
      </c>
      <c r="J285" s="166"/>
      <c r="K285" s="10" t="s">
        <v>30</v>
      </c>
      <c r="L285" s="84" t="s">
        <v>22</v>
      </c>
      <c r="M285" s="11">
        <v>44593</v>
      </c>
      <c r="N285" s="12">
        <v>44620</v>
      </c>
      <c r="O285" s="10">
        <v>3</v>
      </c>
      <c r="P285" s="84">
        <v>43</v>
      </c>
      <c r="Q285" s="84" t="s">
        <v>586</v>
      </c>
      <c r="R285" s="10" t="s">
        <v>129</v>
      </c>
      <c r="S285" s="14" t="s">
        <v>135</v>
      </c>
      <c r="T285" s="11"/>
      <c r="U285" s="12"/>
      <c r="V285" s="257" t="str">
        <f ca="1">IF(U285="","",
IF(U285="NA","",
IFERROR(VLOOKUP(EOMONTH(M285,-2)+1,IPCA!$A:$B,2,0),
VLOOKUP(EOMONTH(TODAY(),-2)+1,IPCA!$A:$B,2,0))/
VLOOKUP(EOMONTH(U285,-2)+1,IPCA!$A:$B,2,0)*
P285))</f>
        <v/>
      </c>
      <c r="W285" s="84"/>
      <c r="X285" s="13" t="s">
        <v>133</v>
      </c>
      <c r="Y285" s="166"/>
      <c r="Z285" s="107"/>
      <c r="AA285" s="108"/>
      <c r="AB285" s="15"/>
      <c r="AC285">
        <v>3</v>
      </c>
      <c r="AD285"/>
      <c r="AE285"/>
      <c r="AF285"/>
      <c r="AG285"/>
      <c r="AH285"/>
      <c r="AI285"/>
      <c r="AJ285"/>
      <c r="AK285"/>
      <c r="AL285"/>
      <c r="AM285" s="6"/>
      <c r="AN285" s="15"/>
      <c r="AO285"/>
      <c r="AP285"/>
      <c r="AQ285"/>
      <c r="AR285"/>
      <c r="AS285"/>
      <c r="AT285"/>
      <c r="AU285"/>
      <c r="AV285"/>
      <c r="AW285"/>
      <c r="AX285"/>
      <c r="AY285" s="6"/>
      <c r="AZ285" s="15"/>
      <c r="BA285"/>
      <c r="BB285"/>
      <c r="BC285"/>
      <c r="BD285"/>
      <c r="BE285"/>
      <c r="BF285"/>
      <c r="BG285"/>
      <c r="BH285"/>
      <c r="BI285"/>
      <c r="BJ285"/>
      <c r="BK285" s="6"/>
      <c r="BL285" s="15"/>
      <c r="BM285"/>
      <c r="BN285"/>
      <c r="BO285"/>
      <c r="BP285"/>
      <c r="BQ285"/>
      <c r="BR285"/>
      <c r="BS285"/>
      <c r="BT285"/>
      <c r="BU285"/>
      <c r="BV285"/>
      <c r="BW285" s="6"/>
      <c r="BX285" s="15"/>
      <c r="BY285"/>
      <c r="BZ285"/>
      <c r="CA285"/>
      <c r="CB285"/>
      <c r="CC285"/>
      <c r="CD285"/>
      <c r="CE285"/>
      <c r="CF285"/>
      <c r="CG285"/>
      <c r="CH285"/>
      <c r="CI285" s="6"/>
      <c r="CJ285" s="16">
        <f t="shared" si="80"/>
        <v>0.23013698630136986</v>
      </c>
      <c r="CK285" s="16" t="str">
        <f t="shared" si="81"/>
        <v/>
      </c>
      <c r="CL285" s="16" t="str">
        <f t="shared" si="82"/>
        <v/>
      </c>
      <c r="CM285" s="16" t="str">
        <f t="shared" si="83"/>
        <v/>
      </c>
      <c r="CN285" s="16" t="str">
        <f t="shared" si="84"/>
        <v/>
      </c>
      <c r="CO285" s="18"/>
      <c r="CP285" s="15"/>
      <c r="CQ285">
        <v>43</v>
      </c>
      <c r="CR285"/>
      <c r="CS285"/>
      <c r="CT285"/>
      <c r="CU285"/>
      <c r="CV285"/>
      <c r="CW285"/>
      <c r="CX285"/>
      <c r="CY285"/>
      <c r="CZ285"/>
      <c r="DA285" s="6"/>
      <c r="DB285" s="15"/>
      <c r="DC285"/>
      <c r="DD285"/>
      <c r="DE285"/>
      <c r="DF285"/>
      <c r="DG285"/>
      <c r="DH285"/>
      <c r="DI285"/>
      <c r="DJ285"/>
      <c r="DK285"/>
      <c r="DL285"/>
      <c r="DM285" s="6"/>
      <c r="DN285" s="15"/>
      <c r="DO285"/>
      <c r="DP285"/>
      <c r="DQ285"/>
      <c r="DR285"/>
      <c r="DS285"/>
      <c r="DT285"/>
      <c r="DU285"/>
      <c r="DV285"/>
      <c r="DW285"/>
      <c r="DX285"/>
      <c r="DY285" s="6"/>
      <c r="DZ285" s="15"/>
      <c r="EA285"/>
      <c r="EB285"/>
      <c r="EC285"/>
      <c r="ED285"/>
      <c r="EE285"/>
      <c r="EF285"/>
      <c r="EG285"/>
      <c r="EH285"/>
      <c r="EI285"/>
      <c r="EJ285"/>
      <c r="EK285" s="6"/>
      <c r="EL285" s="15"/>
      <c r="EM285"/>
      <c r="EN285"/>
      <c r="EO285"/>
      <c r="EP285"/>
      <c r="EQ285"/>
      <c r="ER285"/>
      <c r="ES285"/>
      <c r="ET285"/>
      <c r="EU285"/>
      <c r="EV285"/>
      <c r="EW285" s="6"/>
      <c r="EX285" s="16">
        <f t="shared" si="85"/>
        <v>3.2986301369863016</v>
      </c>
      <c r="EY285" s="16" t="str">
        <f t="shared" si="86"/>
        <v/>
      </c>
      <c r="EZ285" s="16" t="str">
        <f t="shared" si="87"/>
        <v/>
      </c>
      <c r="FA285" s="16" t="str">
        <f t="shared" si="88"/>
        <v/>
      </c>
      <c r="FB285" s="160" t="str">
        <f t="shared" si="89"/>
        <v/>
      </c>
      <c r="FC285" t="s">
        <v>204</v>
      </c>
      <c r="FD285" s="20" t="s">
        <v>584</v>
      </c>
      <c r="FF285" s="84" t="s">
        <v>206</v>
      </c>
      <c r="FH285" s="284">
        <f t="shared" ca="1" si="90"/>
        <v>0</v>
      </c>
      <c r="FI285" s="208">
        <f t="shared" si="91"/>
        <v>0.9</v>
      </c>
      <c r="FJ285"/>
      <c r="FK285" t="str">
        <f t="shared" si="92"/>
        <v>Electra Comercializadora de Energia Ltda</v>
      </c>
      <c r="FL285" s="201">
        <f t="shared" ca="1" si="93"/>
        <v>86688</v>
      </c>
      <c r="FM285" s="201">
        <f t="shared" ca="1" si="94"/>
        <v>0</v>
      </c>
      <c r="FN285" s="200">
        <f>AB285*AB$2*IF($FC285="V",1,-1)*IF($Q285="Fixo",(CP285-INDEX('Curva Forward'!$C$5:$AN$13,MATCH(CONCATENATE(BD_COMERCIAL!$K285," ",BD_COMERCIAL!$L285),'Curva Forward'!$B$5:$B$13,0),MATCH(FN$4,'Curva Forward'!$C$4:$AN$4,0))),CP285)</f>
        <v>0</v>
      </c>
      <c r="FO285" s="200">
        <f>AC285*AC$2*IF($FC285="V",1,-1)*IF($Q285="Fixo",(CQ285-INDEX('Curva Forward'!$C$5:$AN$13,MATCH(CONCATENATE(BD_COMERCIAL!$K285," ",BD_COMERCIAL!$L285),'Curva Forward'!$B$5:$B$13,0),MATCH(FO$4,'Curva Forward'!$C$4:$AN$4,0))),CQ285)</f>
        <v>86688</v>
      </c>
      <c r="FP285" s="200">
        <f>AD285*AD$2*IF($FC285="V",1,-1)*IF($Q285="Fixo",(CR285-INDEX('Curva Forward'!$C$5:$AN$13,MATCH(CONCATENATE(BD_COMERCIAL!$K285," ",BD_COMERCIAL!$L285),'Curva Forward'!$B$5:$B$13,0),MATCH(FP$4,'Curva Forward'!$C$4:$AN$4,0))),CR285)</f>
        <v>0</v>
      </c>
      <c r="FQ285" s="200">
        <f>AE285*AE$2*IF($FC285="V",1,-1)*IF($Q285="Fixo",(CS285-INDEX('Curva Forward'!$C$5:$AN$13,MATCH(CONCATENATE(BD_COMERCIAL!$K285," ",BD_COMERCIAL!$L285),'Curva Forward'!$B$5:$B$13,0),MATCH(FQ$4,'Curva Forward'!$C$4:$AN$4,0))),CS285)</f>
        <v>0</v>
      </c>
      <c r="FR285" s="200">
        <f>AF285*AF$2*IF($FC285="V",1,-1)*IF($Q285="Fixo",(CT285-INDEX('Curva Forward'!$C$5:$AN$13,MATCH(CONCATENATE(BD_COMERCIAL!$K285," ",BD_COMERCIAL!$L285),'Curva Forward'!$B$5:$B$13,0),MATCH(FR$4,'Curva Forward'!$C$4:$AN$4,0))),CT285)</f>
        <v>0</v>
      </c>
      <c r="FS285" s="200">
        <f>AG285*AG$2*IF($FC285="V",1,-1)*IF($Q285="Fixo",(CU285-INDEX('Curva Forward'!$C$5:$AN$13,MATCH(CONCATENATE(BD_COMERCIAL!$K285," ",BD_COMERCIAL!$L285),'Curva Forward'!$B$5:$B$13,0),MATCH(FS$4,'Curva Forward'!$C$4:$AN$4,0))),CU285)</f>
        <v>0</v>
      </c>
      <c r="FT285" s="200">
        <f>AH285*AH$2*IF($FC285="V",1,-1)*IF($Q285="Fixo",(CV285-INDEX('Curva Forward'!$C$5:$AN$13,MATCH(CONCATENATE(BD_COMERCIAL!$K285," ",BD_COMERCIAL!$L285),'Curva Forward'!$B$5:$B$13,0),MATCH(FT$4,'Curva Forward'!$C$4:$AN$4,0))),CV285)</f>
        <v>0</v>
      </c>
      <c r="FU285" s="200">
        <f>AI285*AI$2*IF($FC285="V",1,-1)*IF($Q285="Fixo",(CW285-INDEX('Curva Forward'!$C$5:$AN$13,MATCH(CONCATENATE(BD_COMERCIAL!$K285," ",BD_COMERCIAL!$L285),'Curva Forward'!$B$5:$B$13,0),MATCH(FU$4,'Curva Forward'!$C$4:$AN$4,0))),CW285)</f>
        <v>0</v>
      </c>
      <c r="FV285" s="200">
        <f>AJ285*AJ$2*IF($FC285="V",1,-1)*IF($Q285="Fixo",(CX285-INDEX('Curva Forward'!$C$5:$AN$13,MATCH(CONCATENATE(BD_COMERCIAL!$K285," ",BD_COMERCIAL!$L285),'Curva Forward'!$B$5:$B$13,0),MATCH(FV$4,'Curva Forward'!$C$4:$AN$4,0))),CX285)</f>
        <v>0</v>
      </c>
      <c r="FW285" s="200">
        <f>AK285*AK$2*IF($FC285="V",1,-1)*IF($Q285="Fixo",(CY285-INDEX('Curva Forward'!$C$5:$AN$13,MATCH(CONCATENATE(BD_COMERCIAL!$K285," ",BD_COMERCIAL!$L285),'Curva Forward'!$B$5:$B$13,0),MATCH(FW$4,'Curva Forward'!$C$4:$AN$4,0))),CY285)</f>
        <v>0</v>
      </c>
      <c r="FX285" s="200">
        <f>AL285*AL$2*IF($FC285="V",1,-1)*IF($Q285="Fixo",(CZ285-INDEX('Curva Forward'!$C$5:$AN$13,MATCH(CONCATENATE(BD_COMERCIAL!$K285," ",BD_COMERCIAL!$L285),'Curva Forward'!$B$5:$B$13,0),MATCH(FX$4,'Curva Forward'!$C$4:$AN$4,0))),CZ285)</f>
        <v>0</v>
      </c>
      <c r="FY285" s="200">
        <f>AM285*AM$2*IF($FC285="V",1,-1)*IF($Q285="Fixo",(DA285-INDEX('Curva Forward'!$C$5:$AN$13,MATCH(CONCATENATE(BD_COMERCIAL!$K285," ",BD_COMERCIAL!$L285),'Curva Forward'!$B$5:$B$13,0),MATCH(FY$4,'Curva Forward'!$C$4:$AN$4,0))),DA285)</f>
        <v>0</v>
      </c>
      <c r="FZ285" s="200">
        <f>AN285*AN$2*IF($FC285="V",1,-1)*IF($Q285="Fixo",(DB285-INDEX('Curva Forward'!$C$5:$AN$13,MATCH(CONCATENATE(BD_COMERCIAL!$K285," ",BD_COMERCIAL!$L285),'Curva Forward'!$B$5:$B$13,0),MATCH(FZ$4,'Curva Forward'!$C$4:$AN$4,0))),DB285)</f>
        <v>0</v>
      </c>
      <c r="GA285" s="200">
        <f>AO285*AO$2*IF($FC285="V",1,-1)*IF($Q285="Fixo",(DC285-INDEX('Curva Forward'!$C$5:$AN$13,MATCH(CONCATENATE(BD_COMERCIAL!$K285," ",BD_COMERCIAL!$L285),'Curva Forward'!$B$5:$B$13,0),MATCH(GA$4,'Curva Forward'!$C$4:$AN$4,0))),DC285)</f>
        <v>0</v>
      </c>
      <c r="GB285" s="200">
        <f>AP285*AP$2*IF($FC285="V",1,-1)*IF($Q285="Fixo",(DD285-INDEX('Curva Forward'!$C$5:$AN$13,MATCH(CONCATENATE(BD_COMERCIAL!$K285," ",BD_COMERCIAL!$L285),'Curva Forward'!$B$5:$B$13,0),MATCH(GB$4,'Curva Forward'!$C$4:$AN$4,0))),DD285)</f>
        <v>0</v>
      </c>
      <c r="GC285" s="200">
        <f>AQ285*AQ$2*IF($FC285="V",1,-1)*IF($Q285="Fixo",(DE285-INDEX('Curva Forward'!$C$5:$AN$13,MATCH(CONCATENATE(BD_COMERCIAL!$K285," ",BD_COMERCIAL!$L285),'Curva Forward'!$B$5:$B$13,0),MATCH(GC$4,'Curva Forward'!$C$4:$AN$4,0))),DE285)</f>
        <v>0</v>
      </c>
      <c r="GD285" s="200">
        <f>AR285*AR$2*IF($FC285="V",1,-1)*IF($Q285="Fixo",(DF285-INDEX('Curva Forward'!$C$5:$AN$13,MATCH(CONCATENATE(BD_COMERCIAL!$K285," ",BD_COMERCIAL!$L285),'Curva Forward'!$B$5:$B$13,0),MATCH(GD$4,'Curva Forward'!$C$4:$AN$4,0))),DF285)</f>
        <v>0</v>
      </c>
      <c r="GE285" s="200">
        <f>AS285*AS$2*IF($FC285="V",1,-1)*IF($Q285="Fixo",(DG285-INDEX('Curva Forward'!$C$5:$AN$13,MATCH(CONCATENATE(BD_COMERCIAL!$K285," ",BD_COMERCIAL!$L285),'Curva Forward'!$B$5:$B$13,0),MATCH(GE$4,'Curva Forward'!$C$4:$AN$4,0))),DG285)</f>
        <v>0</v>
      </c>
      <c r="GF285" s="200">
        <f>AT285*AT$2*IF($FC285="V",1,-1)*IF($Q285="Fixo",(DH285-INDEX('Curva Forward'!$C$5:$AN$13,MATCH(CONCATENATE(BD_COMERCIAL!$K285," ",BD_COMERCIAL!$L285),'Curva Forward'!$B$5:$B$13,0),MATCH(GF$4,'Curva Forward'!$C$4:$AN$4,0))),DH285)</f>
        <v>0</v>
      </c>
      <c r="GG285" s="200">
        <f>AU285*AU$2*IF($FC285="V",1,-1)*IF($Q285="Fixo",(DI285-INDEX('Curva Forward'!$C$5:$AN$13,MATCH(CONCATENATE(BD_COMERCIAL!$K285," ",BD_COMERCIAL!$L285),'Curva Forward'!$B$5:$B$13,0),MATCH(GG$4,'Curva Forward'!$C$4:$AN$4,0))),DI285)</f>
        <v>0</v>
      </c>
      <c r="GH285" s="200">
        <f>AV285*AV$2*IF($FC285="V",1,-1)*IF($Q285="Fixo",(DJ285-INDEX('Curva Forward'!$C$5:$AN$13,MATCH(CONCATENATE(BD_COMERCIAL!$K285," ",BD_COMERCIAL!$L285),'Curva Forward'!$B$5:$B$13,0),MATCH(GH$4,'Curva Forward'!$C$4:$AN$4,0))),DJ285)</f>
        <v>0</v>
      </c>
      <c r="GI285" s="200">
        <f>AW285*AW$2*IF($FC285="V",1,-1)*IF($Q285="Fixo",(DK285-INDEX('Curva Forward'!$C$5:$AN$13,MATCH(CONCATENATE(BD_COMERCIAL!$K285," ",BD_COMERCIAL!$L285),'Curva Forward'!$B$5:$B$13,0),MATCH(GI$4,'Curva Forward'!$C$4:$AN$4,0))),DK285)</f>
        <v>0</v>
      </c>
      <c r="GJ285" s="200">
        <f>AX285*AX$2*IF($FC285="V",1,-1)*IF($Q285="Fixo",(DL285-INDEX('Curva Forward'!$C$5:$AN$13,MATCH(CONCATENATE(BD_COMERCIAL!$K285," ",BD_COMERCIAL!$L285),'Curva Forward'!$B$5:$B$13,0),MATCH(GJ$4,'Curva Forward'!$C$4:$AN$4,0))),DL285)</f>
        <v>0</v>
      </c>
      <c r="GK285" s="200">
        <f>AY285*AY$2*IF($FC285="V",1,-1)*IF($Q285="Fixo",(DM285-INDEX('Curva Forward'!$C$5:$AN$13,MATCH(CONCATENATE(BD_COMERCIAL!$K285," ",BD_COMERCIAL!$L285),'Curva Forward'!$B$5:$B$13,0),MATCH(GK$4,'Curva Forward'!$C$4:$AN$4,0))),DM285)</f>
        <v>0</v>
      </c>
      <c r="GL285" s="200">
        <f>IF(EZ285="",0,CL285*CL$2*IF($FC285="V",1,-1)*IF($Q285="Fixo",(EZ285-INDEX('Curva Forward'!$C$5:$AN$13,MATCH(CONCATENATE(BD_COMERCIAL!$K285," ",BD_COMERCIAL!$L285),'Curva Forward'!$B$5:$B$13,0),MATCH(GL$4,'Curva Forward'!$C$4:$AN$4,0))),EZ285))</f>
        <v>0</v>
      </c>
      <c r="GM285" s="200">
        <f>IF(FA285="",0,CM285*CM$2*IF($FC285="V",1,-1)*IF($Q285="Fixo",(FA285-INDEX('Curva Forward'!$C$5:$AN$13,MATCH(CONCATENATE(BD_COMERCIAL!$K285," ",BD_COMERCIAL!$L285),'Curva Forward'!$B$5:$B$13,0),MATCH(GM$4,'Curva Forward'!$C$4:$AN$4,0))),FA285))</f>
        <v>0</v>
      </c>
      <c r="GN285" s="200">
        <f>IF(FB285="",0,CN285*CN$2*IF($FC285="V",1,-1)*IF($Q285="Fixo",(FB285-INDEX('Curva Forward'!$C$5:$AN$13,MATCH(CONCATENATE(BD_COMERCIAL!$K285," ",BD_COMERCIAL!$L285),'Curva Forward'!$B$5:$B$13,0),MATCH(GN$4,'Curva Forward'!$C$4:$AN$4,0))),FB285))</f>
        <v>0</v>
      </c>
      <c r="GO285" s="201">
        <f t="shared" ca="1" si="95"/>
        <v>0</v>
      </c>
      <c r="GP285" s="201">
        <f t="shared" ca="1" si="96"/>
        <v>0</v>
      </c>
    </row>
    <row r="286" spans="1:198" s="117" customFormat="1" x14ac:dyDescent="0.25">
      <c r="A286" s="6"/>
      <c r="B286" s="7" t="s">
        <v>640</v>
      </c>
      <c r="C286" s="8">
        <v>44624</v>
      </c>
      <c r="D286" s="9" t="s">
        <v>124</v>
      </c>
      <c r="E286" s="9" t="s">
        <v>125</v>
      </c>
      <c r="F286" s="113">
        <v>3780401000108</v>
      </c>
      <c r="G286" s="10" t="s">
        <v>268</v>
      </c>
      <c r="H286" s="113">
        <v>31102147000116</v>
      </c>
      <c r="I286" s="9" t="s">
        <v>126</v>
      </c>
      <c r="J286" s="166" t="s">
        <v>626</v>
      </c>
      <c r="K286" s="10" t="s">
        <v>127</v>
      </c>
      <c r="L286" s="84" t="s">
        <v>22</v>
      </c>
      <c r="M286" s="11">
        <v>44713</v>
      </c>
      <c r="N286" s="12">
        <v>44742</v>
      </c>
      <c r="O286" s="10">
        <v>2</v>
      </c>
      <c r="P286" s="84">
        <v>125</v>
      </c>
      <c r="Q286" s="84" t="s">
        <v>128</v>
      </c>
      <c r="R286" s="10" t="s">
        <v>129</v>
      </c>
      <c r="S286" s="14" t="s">
        <v>135</v>
      </c>
      <c r="T286" s="11"/>
      <c r="U286" s="12"/>
      <c r="V286" s="257" t="str">
        <f ca="1">IF(U286="","",
IF(U286="NA","",
IFERROR(VLOOKUP(EOMONTH(M286,-2)+1,IPCA!$A:$B,2,0),
VLOOKUP(EOMONTH(TODAY(),-2)+1,IPCA!$A:$B,2,0))/
VLOOKUP(EOMONTH(U286,-2)+1,IPCA!$A:$B,2,0)*
P286))</f>
        <v/>
      </c>
      <c r="W286" s="84"/>
      <c r="X286" s="13" t="s">
        <v>133</v>
      </c>
      <c r="Y286" s="166"/>
      <c r="Z286" s="107"/>
      <c r="AA286" s="108"/>
      <c r="AB286" s="15"/>
      <c r="AC286"/>
      <c r="AD286"/>
      <c r="AE286"/>
      <c r="AF286"/>
      <c r="AG286">
        <v>2</v>
      </c>
      <c r="AH286"/>
      <c r="AI286"/>
      <c r="AJ286"/>
      <c r="AK286"/>
      <c r="AL286"/>
      <c r="AM286" s="6"/>
      <c r="AN286" s="15"/>
      <c r="AO286"/>
      <c r="AP286"/>
      <c r="AQ286"/>
      <c r="AR286"/>
      <c r="AS286"/>
      <c r="AT286"/>
      <c r="AU286"/>
      <c r="AV286"/>
      <c r="AW286"/>
      <c r="AX286"/>
      <c r="AY286" s="6"/>
      <c r="AZ286" s="15"/>
      <c r="BA286"/>
      <c r="BB286"/>
      <c r="BC286"/>
      <c r="BD286"/>
      <c r="BE286"/>
      <c r="BF286"/>
      <c r="BG286"/>
      <c r="BH286"/>
      <c r="BI286"/>
      <c r="BJ286"/>
      <c r="BK286" s="6"/>
      <c r="BL286" s="15"/>
      <c r="BM286"/>
      <c r="BN286"/>
      <c r="BO286"/>
      <c r="BP286"/>
      <c r="BQ286"/>
      <c r="BR286"/>
      <c r="BS286"/>
      <c r="BT286"/>
      <c r="BU286"/>
      <c r="BV286"/>
      <c r="BW286" s="6"/>
      <c r="BX286" s="15"/>
      <c r="BY286"/>
      <c r="BZ286"/>
      <c r="CA286"/>
      <c r="CB286"/>
      <c r="CC286"/>
      <c r="CD286"/>
      <c r="CE286"/>
      <c r="CF286"/>
      <c r="CG286"/>
      <c r="CH286"/>
      <c r="CI286" s="6"/>
      <c r="CJ286" s="16">
        <f t="shared" si="80"/>
        <v>0.16438356164383561</v>
      </c>
      <c r="CK286" s="16" t="str">
        <f t="shared" si="81"/>
        <v/>
      </c>
      <c r="CL286" s="16" t="str">
        <f t="shared" si="82"/>
        <v/>
      </c>
      <c r="CM286" s="16" t="str">
        <f t="shared" si="83"/>
        <v/>
      </c>
      <c r="CN286" s="16" t="str">
        <f t="shared" si="84"/>
        <v/>
      </c>
      <c r="CO286" s="18"/>
      <c r="CP286" s="15"/>
      <c r="CQ286"/>
      <c r="CR286"/>
      <c r="CS286"/>
      <c r="CT286"/>
      <c r="CU286">
        <v>125</v>
      </c>
      <c r="CV286"/>
      <c r="CW286"/>
      <c r="CX286"/>
      <c r="CY286"/>
      <c r="CZ286"/>
      <c r="DA286" s="6"/>
      <c r="DB286" s="15"/>
      <c r="DC286"/>
      <c r="DD286"/>
      <c r="DE286"/>
      <c r="DF286"/>
      <c r="DG286"/>
      <c r="DH286"/>
      <c r="DI286"/>
      <c r="DJ286"/>
      <c r="DK286"/>
      <c r="DL286"/>
      <c r="DM286" s="6"/>
      <c r="DN286" s="15"/>
      <c r="DO286"/>
      <c r="DP286"/>
      <c r="DQ286"/>
      <c r="DR286"/>
      <c r="DS286"/>
      <c r="DT286"/>
      <c r="DU286"/>
      <c r="DV286"/>
      <c r="DW286"/>
      <c r="DX286"/>
      <c r="DY286" s="6"/>
      <c r="DZ286" s="15"/>
      <c r="EA286"/>
      <c r="EB286"/>
      <c r="EC286"/>
      <c r="ED286"/>
      <c r="EE286"/>
      <c r="EF286"/>
      <c r="EG286"/>
      <c r="EH286"/>
      <c r="EI286"/>
      <c r="EJ286"/>
      <c r="EK286" s="6"/>
      <c r="EL286" s="15"/>
      <c r="EM286"/>
      <c r="EN286"/>
      <c r="EO286"/>
      <c r="EP286"/>
      <c r="EQ286"/>
      <c r="ER286"/>
      <c r="ES286"/>
      <c r="ET286"/>
      <c r="EU286"/>
      <c r="EV286"/>
      <c r="EW286" s="6"/>
      <c r="EX286" s="16">
        <f t="shared" si="85"/>
        <v>10.273972602739725</v>
      </c>
      <c r="EY286" s="16" t="str">
        <f t="shared" si="86"/>
        <v/>
      </c>
      <c r="EZ286" s="16" t="str">
        <f t="shared" si="87"/>
        <v/>
      </c>
      <c r="FA286" s="16" t="str">
        <f t="shared" si="88"/>
        <v/>
      </c>
      <c r="FB286" s="160" t="str">
        <f t="shared" si="89"/>
        <v/>
      </c>
      <c r="FC286" t="s">
        <v>204</v>
      </c>
      <c r="FD286" s="20" t="s">
        <v>126</v>
      </c>
      <c r="FF286" s="84" t="s">
        <v>206</v>
      </c>
      <c r="FH286" s="284">
        <f t="shared" ca="1" si="90"/>
        <v>0</v>
      </c>
      <c r="FI286" s="208">
        <f t="shared" si="91"/>
        <v>0.96666666666666667</v>
      </c>
      <c r="FJ286"/>
      <c r="FK286" t="str">
        <f t="shared" si="92"/>
        <v>PARATY ENERGIA LTDA</v>
      </c>
      <c r="FL286" s="201">
        <f t="shared" ca="1" si="93"/>
        <v>99432</v>
      </c>
      <c r="FM286" s="201">
        <f t="shared" ca="1" si="94"/>
        <v>0</v>
      </c>
      <c r="FN286" s="200">
        <f>AB286*AB$2*IF($FC286="V",1,-1)*IF($Q286="Fixo",(CP286-INDEX('Curva Forward'!$C$5:$AN$13,MATCH(CONCATENATE(BD_COMERCIAL!$K286," ",BD_COMERCIAL!$L286),'Curva Forward'!$B$5:$B$13,0),MATCH(FN$4,'Curva Forward'!$C$4:$AN$4,0))),CP286)</f>
        <v>0</v>
      </c>
      <c r="FO286" s="200">
        <f>AC286*AC$2*IF($FC286="V",1,-1)*IF($Q286="Fixo",(CQ286-INDEX('Curva Forward'!$C$5:$AN$13,MATCH(CONCATENATE(BD_COMERCIAL!$K286," ",BD_COMERCIAL!$L286),'Curva Forward'!$B$5:$B$13,0),MATCH(FO$4,'Curva Forward'!$C$4:$AN$4,0))),CQ286)</f>
        <v>0</v>
      </c>
      <c r="FP286" s="200">
        <f>AD286*AD$2*IF($FC286="V",1,-1)*IF($Q286="Fixo",(CR286-INDEX('Curva Forward'!$C$5:$AN$13,MATCH(CONCATENATE(BD_COMERCIAL!$K286," ",BD_COMERCIAL!$L286),'Curva Forward'!$B$5:$B$13,0),MATCH(FP$4,'Curva Forward'!$C$4:$AN$4,0))),CR286)</f>
        <v>0</v>
      </c>
      <c r="FQ286" s="200">
        <f>AE286*AE$2*IF($FC286="V",1,-1)*IF($Q286="Fixo",(CS286-INDEX('Curva Forward'!$C$5:$AN$13,MATCH(CONCATENATE(BD_COMERCIAL!$K286," ",BD_COMERCIAL!$L286),'Curva Forward'!$B$5:$B$13,0),MATCH(FQ$4,'Curva Forward'!$C$4:$AN$4,0))),CS286)</f>
        <v>0</v>
      </c>
      <c r="FR286" s="200">
        <f>AF286*AF$2*IF($FC286="V",1,-1)*IF($Q286="Fixo",(CT286-INDEX('Curva Forward'!$C$5:$AN$13,MATCH(CONCATENATE(BD_COMERCIAL!$K286," ",BD_COMERCIAL!$L286),'Curva Forward'!$B$5:$B$13,0),MATCH(FR$4,'Curva Forward'!$C$4:$AN$4,0))),CT286)</f>
        <v>0</v>
      </c>
      <c r="FS286" s="200">
        <f>AG286*AG$2*IF($FC286="V",1,-1)*IF($Q286="Fixo",(CU286-INDEX('Curva Forward'!$C$5:$AN$13,MATCH(CONCATENATE(BD_COMERCIAL!$K286," ",BD_COMERCIAL!$L286),'Curva Forward'!$B$5:$B$13,0),MATCH(FS$4,'Curva Forward'!$C$4:$AN$4,0))),CU286)</f>
        <v>99432</v>
      </c>
      <c r="FT286" s="200">
        <f>AH286*AH$2*IF($FC286="V",1,-1)*IF($Q286="Fixo",(CV286-INDEX('Curva Forward'!$C$5:$AN$13,MATCH(CONCATENATE(BD_COMERCIAL!$K286," ",BD_COMERCIAL!$L286),'Curva Forward'!$B$5:$B$13,0),MATCH(FT$4,'Curva Forward'!$C$4:$AN$4,0))),CV286)</f>
        <v>0</v>
      </c>
      <c r="FU286" s="200">
        <f>AI286*AI$2*IF($FC286="V",1,-1)*IF($Q286="Fixo",(CW286-INDEX('Curva Forward'!$C$5:$AN$13,MATCH(CONCATENATE(BD_COMERCIAL!$K286," ",BD_COMERCIAL!$L286),'Curva Forward'!$B$5:$B$13,0),MATCH(FU$4,'Curva Forward'!$C$4:$AN$4,0))),CW286)</f>
        <v>0</v>
      </c>
      <c r="FV286" s="200">
        <f>AJ286*AJ$2*IF($FC286="V",1,-1)*IF($Q286="Fixo",(CX286-INDEX('Curva Forward'!$C$5:$AN$13,MATCH(CONCATENATE(BD_COMERCIAL!$K286," ",BD_COMERCIAL!$L286),'Curva Forward'!$B$5:$B$13,0),MATCH(FV$4,'Curva Forward'!$C$4:$AN$4,0))),CX286)</f>
        <v>0</v>
      </c>
      <c r="FW286" s="200">
        <f>AK286*AK$2*IF($FC286="V",1,-1)*IF($Q286="Fixo",(CY286-INDEX('Curva Forward'!$C$5:$AN$13,MATCH(CONCATENATE(BD_COMERCIAL!$K286," ",BD_COMERCIAL!$L286),'Curva Forward'!$B$5:$B$13,0),MATCH(FW$4,'Curva Forward'!$C$4:$AN$4,0))),CY286)</f>
        <v>0</v>
      </c>
      <c r="FX286" s="200">
        <f>AL286*AL$2*IF($FC286="V",1,-1)*IF($Q286="Fixo",(CZ286-INDEX('Curva Forward'!$C$5:$AN$13,MATCH(CONCATENATE(BD_COMERCIAL!$K286," ",BD_COMERCIAL!$L286),'Curva Forward'!$B$5:$B$13,0),MATCH(FX$4,'Curva Forward'!$C$4:$AN$4,0))),CZ286)</f>
        <v>0</v>
      </c>
      <c r="FY286" s="200">
        <f>AM286*AM$2*IF($FC286="V",1,-1)*IF($Q286="Fixo",(DA286-INDEX('Curva Forward'!$C$5:$AN$13,MATCH(CONCATENATE(BD_COMERCIAL!$K286," ",BD_COMERCIAL!$L286),'Curva Forward'!$B$5:$B$13,0),MATCH(FY$4,'Curva Forward'!$C$4:$AN$4,0))),DA286)</f>
        <v>0</v>
      </c>
      <c r="FZ286" s="200">
        <f>AN286*AN$2*IF($FC286="V",1,-1)*IF($Q286="Fixo",(DB286-INDEX('Curva Forward'!$C$5:$AN$13,MATCH(CONCATENATE(BD_COMERCIAL!$K286," ",BD_COMERCIAL!$L286),'Curva Forward'!$B$5:$B$13,0),MATCH(FZ$4,'Curva Forward'!$C$4:$AN$4,0))),DB286)</f>
        <v>0</v>
      </c>
      <c r="GA286" s="200">
        <f>AO286*AO$2*IF($FC286="V",1,-1)*IF($Q286="Fixo",(DC286-INDEX('Curva Forward'!$C$5:$AN$13,MATCH(CONCATENATE(BD_COMERCIAL!$K286," ",BD_COMERCIAL!$L286),'Curva Forward'!$B$5:$B$13,0),MATCH(GA$4,'Curva Forward'!$C$4:$AN$4,0))),DC286)</f>
        <v>0</v>
      </c>
      <c r="GB286" s="200">
        <f>AP286*AP$2*IF($FC286="V",1,-1)*IF($Q286="Fixo",(DD286-INDEX('Curva Forward'!$C$5:$AN$13,MATCH(CONCATENATE(BD_COMERCIAL!$K286," ",BD_COMERCIAL!$L286),'Curva Forward'!$B$5:$B$13,0),MATCH(GB$4,'Curva Forward'!$C$4:$AN$4,0))),DD286)</f>
        <v>0</v>
      </c>
      <c r="GC286" s="200">
        <f>AQ286*AQ$2*IF($FC286="V",1,-1)*IF($Q286="Fixo",(DE286-INDEX('Curva Forward'!$C$5:$AN$13,MATCH(CONCATENATE(BD_COMERCIAL!$K286," ",BD_COMERCIAL!$L286),'Curva Forward'!$B$5:$B$13,0),MATCH(GC$4,'Curva Forward'!$C$4:$AN$4,0))),DE286)</f>
        <v>0</v>
      </c>
      <c r="GD286" s="200">
        <f>AR286*AR$2*IF($FC286="V",1,-1)*IF($Q286="Fixo",(DF286-INDEX('Curva Forward'!$C$5:$AN$13,MATCH(CONCATENATE(BD_COMERCIAL!$K286," ",BD_COMERCIAL!$L286),'Curva Forward'!$B$5:$B$13,0),MATCH(GD$4,'Curva Forward'!$C$4:$AN$4,0))),DF286)</f>
        <v>0</v>
      </c>
      <c r="GE286" s="200">
        <f>AS286*AS$2*IF($FC286="V",1,-1)*IF($Q286="Fixo",(DG286-INDEX('Curva Forward'!$C$5:$AN$13,MATCH(CONCATENATE(BD_COMERCIAL!$K286," ",BD_COMERCIAL!$L286),'Curva Forward'!$B$5:$B$13,0),MATCH(GE$4,'Curva Forward'!$C$4:$AN$4,0))),DG286)</f>
        <v>0</v>
      </c>
      <c r="GF286" s="200">
        <f>AT286*AT$2*IF($FC286="V",1,-1)*IF($Q286="Fixo",(DH286-INDEX('Curva Forward'!$C$5:$AN$13,MATCH(CONCATENATE(BD_COMERCIAL!$K286," ",BD_COMERCIAL!$L286),'Curva Forward'!$B$5:$B$13,0),MATCH(GF$4,'Curva Forward'!$C$4:$AN$4,0))),DH286)</f>
        <v>0</v>
      </c>
      <c r="GG286" s="200">
        <f>AU286*AU$2*IF($FC286="V",1,-1)*IF($Q286="Fixo",(DI286-INDEX('Curva Forward'!$C$5:$AN$13,MATCH(CONCATENATE(BD_COMERCIAL!$K286," ",BD_COMERCIAL!$L286),'Curva Forward'!$B$5:$B$13,0),MATCH(GG$4,'Curva Forward'!$C$4:$AN$4,0))),DI286)</f>
        <v>0</v>
      </c>
      <c r="GH286" s="200">
        <f>AV286*AV$2*IF($FC286="V",1,-1)*IF($Q286="Fixo",(DJ286-INDEX('Curva Forward'!$C$5:$AN$13,MATCH(CONCATENATE(BD_COMERCIAL!$K286," ",BD_COMERCIAL!$L286),'Curva Forward'!$B$5:$B$13,0),MATCH(GH$4,'Curva Forward'!$C$4:$AN$4,0))),DJ286)</f>
        <v>0</v>
      </c>
      <c r="GI286" s="200">
        <f>AW286*AW$2*IF($FC286="V",1,-1)*IF($Q286="Fixo",(DK286-INDEX('Curva Forward'!$C$5:$AN$13,MATCH(CONCATENATE(BD_COMERCIAL!$K286," ",BD_COMERCIAL!$L286),'Curva Forward'!$B$5:$B$13,0),MATCH(GI$4,'Curva Forward'!$C$4:$AN$4,0))),DK286)</f>
        <v>0</v>
      </c>
      <c r="GJ286" s="200">
        <f>AX286*AX$2*IF($FC286="V",1,-1)*IF($Q286="Fixo",(DL286-INDEX('Curva Forward'!$C$5:$AN$13,MATCH(CONCATENATE(BD_COMERCIAL!$K286," ",BD_COMERCIAL!$L286),'Curva Forward'!$B$5:$B$13,0),MATCH(GJ$4,'Curva Forward'!$C$4:$AN$4,0))),DL286)</f>
        <v>0</v>
      </c>
      <c r="GK286" s="200">
        <f>AY286*AY$2*IF($FC286="V",1,-1)*IF($Q286="Fixo",(DM286-INDEX('Curva Forward'!$C$5:$AN$13,MATCH(CONCATENATE(BD_COMERCIAL!$K286," ",BD_COMERCIAL!$L286),'Curva Forward'!$B$5:$B$13,0),MATCH(GK$4,'Curva Forward'!$C$4:$AN$4,0))),DM286)</f>
        <v>0</v>
      </c>
      <c r="GL286" s="200">
        <f>IF(EZ286="",0,CL286*CL$2*IF($FC286="V",1,-1)*IF($Q286="Fixo",(EZ286-INDEX('Curva Forward'!$C$5:$AN$13,MATCH(CONCATENATE(BD_COMERCIAL!$K286," ",BD_COMERCIAL!$L286),'Curva Forward'!$B$5:$B$13,0),MATCH(GL$4,'Curva Forward'!$C$4:$AN$4,0))),EZ286))</f>
        <v>0</v>
      </c>
      <c r="GM286" s="200">
        <f>IF(FA286="",0,CM286*CM$2*IF($FC286="V",1,-1)*IF($Q286="Fixo",(FA286-INDEX('Curva Forward'!$C$5:$AN$13,MATCH(CONCATENATE(BD_COMERCIAL!$K286," ",BD_COMERCIAL!$L286),'Curva Forward'!$B$5:$B$13,0),MATCH(GM$4,'Curva Forward'!$C$4:$AN$4,0))),FA286))</f>
        <v>0</v>
      </c>
      <c r="GN286" s="200">
        <f>IF(FB286="",0,CN286*CN$2*IF($FC286="V",1,-1)*IF($Q286="Fixo",(FB286-INDEX('Curva Forward'!$C$5:$AN$13,MATCH(CONCATENATE(BD_COMERCIAL!$K286," ",BD_COMERCIAL!$L286),'Curva Forward'!$B$5:$B$13,0),MATCH(GN$4,'Curva Forward'!$C$4:$AN$4,0))),FB286))</f>
        <v>0</v>
      </c>
      <c r="GO286" s="201">
        <f t="shared" ca="1" si="95"/>
        <v>0</v>
      </c>
      <c r="GP286" s="201">
        <f t="shared" ca="1" si="96"/>
        <v>0</v>
      </c>
    </row>
    <row r="287" spans="1:198" s="117" customFormat="1" x14ac:dyDescent="0.25">
      <c r="A287" s="6"/>
      <c r="B287" s="7" t="s">
        <v>641</v>
      </c>
      <c r="C287" s="8">
        <v>44624</v>
      </c>
      <c r="D287" s="9" t="s">
        <v>124</v>
      </c>
      <c r="E287" s="9" t="s">
        <v>125</v>
      </c>
      <c r="F287" s="113">
        <v>3780401000108</v>
      </c>
      <c r="G287" s="10" t="s">
        <v>268</v>
      </c>
      <c r="H287" s="113">
        <v>31102147000116</v>
      </c>
      <c r="I287" s="9" t="s">
        <v>126</v>
      </c>
      <c r="J287" s="166" t="s">
        <v>626</v>
      </c>
      <c r="K287" s="10" t="s">
        <v>127</v>
      </c>
      <c r="L287" s="84" t="s">
        <v>22</v>
      </c>
      <c r="M287" s="11">
        <v>44713</v>
      </c>
      <c r="N287" s="12">
        <v>44742</v>
      </c>
      <c r="O287" s="10">
        <v>3</v>
      </c>
      <c r="P287" s="84">
        <v>125</v>
      </c>
      <c r="Q287" s="84" t="s">
        <v>128</v>
      </c>
      <c r="R287" s="10" t="s">
        <v>129</v>
      </c>
      <c r="S287" s="14" t="s">
        <v>135</v>
      </c>
      <c r="T287" s="11"/>
      <c r="U287" s="12"/>
      <c r="V287" s="257" t="str">
        <f ca="1">IF(U287="","",
IF(U287="NA","",
IFERROR(VLOOKUP(EOMONTH(M287,-2)+1,IPCA!$A:$B,2,0),
VLOOKUP(EOMONTH(TODAY(),-2)+1,IPCA!$A:$B,2,0))/
VLOOKUP(EOMONTH(U287,-2)+1,IPCA!$A:$B,2,0)*
P287))</f>
        <v/>
      </c>
      <c r="W287" s="84"/>
      <c r="X287" s="13" t="s">
        <v>6</v>
      </c>
      <c r="Y287" s="166"/>
      <c r="Z287" s="107"/>
      <c r="AA287" s="108"/>
      <c r="AB287" s="15"/>
      <c r="AC287"/>
      <c r="AD287"/>
      <c r="AE287"/>
      <c r="AF287"/>
      <c r="AG287">
        <v>3</v>
      </c>
      <c r="AH287"/>
      <c r="AI287"/>
      <c r="AJ287"/>
      <c r="AK287"/>
      <c r="AL287"/>
      <c r="AM287" s="6"/>
      <c r="AN287" s="15"/>
      <c r="AO287"/>
      <c r="AP287"/>
      <c r="AQ287"/>
      <c r="AR287"/>
      <c r="AS287"/>
      <c r="AT287"/>
      <c r="AU287"/>
      <c r="AV287"/>
      <c r="AW287"/>
      <c r="AX287"/>
      <c r="AY287" s="6"/>
      <c r="AZ287" s="15"/>
      <c r="BA287"/>
      <c r="BB287"/>
      <c r="BC287"/>
      <c r="BD287"/>
      <c r="BE287"/>
      <c r="BF287"/>
      <c r="BG287"/>
      <c r="BH287"/>
      <c r="BI287"/>
      <c r="BJ287"/>
      <c r="BK287" s="6"/>
      <c r="BL287" s="15"/>
      <c r="BM287"/>
      <c r="BN287"/>
      <c r="BO287"/>
      <c r="BP287"/>
      <c r="BQ287"/>
      <c r="BR287"/>
      <c r="BS287"/>
      <c r="BT287"/>
      <c r="BU287"/>
      <c r="BV287"/>
      <c r="BW287" s="6"/>
      <c r="BX287" s="15"/>
      <c r="BY287"/>
      <c r="BZ287"/>
      <c r="CA287"/>
      <c r="CB287"/>
      <c r="CC287"/>
      <c r="CD287"/>
      <c r="CE287"/>
      <c r="CF287"/>
      <c r="CG287"/>
      <c r="CH287"/>
      <c r="CI287" s="6"/>
      <c r="CJ287" s="16">
        <f t="shared" si="80"/>
        <v>0.24657534246575341</v>
      </c>
      <c r="CK287" s="16" t="str">
        <f t="shared" si="81"/>
        <v/>
      </c>
      <c r="CL287" s="16" t="str">
        <f t="shared" si="82"/>
        <v/>
      </c>
      <c r="CM287" s="16" t="str">
        <f t="shared" si="83"/>
        <v/>
      </c>
      <c r="CN287" s="16" t="str">
        <f t="shared" si="84"/>
        <v/>
      </c>
      <c r="CO287" s="18"/>
      <c r="CP287" s="15"/>
      <c r="CQ287"/>
      <c r="CR287"/>
      <c r="CS287"/>
      <c r="CT287"/>
      <c r="CU287">
        <v>125</v>
      </c>
      <c r="CV287"/>
      <c r="CW287"/>
      <c r="CX287"/>
      <c r="CY287"/>
      <c r="CZ287"/>
      <c r="DA287" s="6"/>
      <c r="DB287" s="15"/>
      <c r="DC287"/>
      <c r="DD287"/>
      <c r="DE287"/>
      <c r="DF287"/>
      <c r="DG287"/>
      <c r="DH287"/>
      <c r="DI287"/>
      <c r="DJ287"/>
      <c r="DK287"/>
      <c r="DL287"/>
      <c r="DM287" s="6"/>
      <c r="DN287" s="15"/>
      <c r="DO287"/>
      <c r="DP287"/>
      <c r="DQ287"/>
      <c r="DR287"/>
      <c r="DS287"/>
      <c r="DT287"/>
      <c r="DU287"/>
      <c r="DV287"/>
      <c r="DW287"/>
      <c r="DX287"/>
      <c r="DY287" s="6"/>
      <c r="DZ287" s="15"/>
      <c r="EA287"/>
      <c r="EB287"/>
      <c r="EC287"/>
      <c r="ED287"/>
      <c r="EE287"/>
      <c r="EF287"/>
      <c r="EG287"/>
      <c r="EH287"/>
      <c r="EI287"/>
      <c r="EJ287"/>
      <c r="EK287" s="6"/>
      <c r="EL287" s="15"/>
      <c r="EM287"/>
      <c r="EN287"/>
      <c r="EO287"/>
      <c r="EP287"/>
      <c r="EQ287"/>
      <c r="ER287"/>
      <c r="ES287"/>
      <c r="ET287"/>
      <c r="EU287"/>
      <c r="EV287"/>
      <c r="EW287" s="6"/>
      <c r="EX287" s="16">
        <f t="shared" si="85"/>
        <v>10.273972602739725</v>
      </c>
      <c r="EY287" s="16" t="str">
        <f t="shared" si="86"/>
        <v/>
      </c>
      <c r="EZ287" s="16" t="str">
        <f t="shared" si="87"/>
        <v/>
      </c>
      <c r="FA287" s="16" t="str">
        <f t="shared" si="88"/>
        <v/>
      </c>
      <c r="FB287" s="160" t="str">
        <f t="shared" si="89"/>
        <v/>
      </c>
      <c r="FC287" t="s">
        <v>204</v>
      </c>
      <c r="FD287" s="20" t="s">
        <v>126</v>
      </c>
      <c r="FF287" s="84" t="s">
        <v>206</v>
      </c>
      <c r="FH287" s="284">
        <f t="shared" ca="1" si="90"/>
        <v>0</v>
      </c>
      <c r="FI287" s="208">
        <f t="shared" si="91"/>
        <v>0.96666666666666667</v>
      </c>
      <c r="FJ287"/>
      <c r="FK287" t="str">
        <f t="shared" si="92"/>
        <v>PARATY ENERGIA LTDA</v>
      </c>
      <c r="FL287" s="201">
        <f t="shared" ca="1" si="93"/>
        <v>149148</v>
      </c>
      <c r="FM287" s="201">
        <f t="shared" ca="1" si="94"/>
        <v>0</v>
      </c>
      <c r="FN287" s="200">
        <f>AB287*AB$2*IF($FC287="V",1,-1)*IF($Q287="Fixo",(CP287-INDEX('Curva Forward'!$C$5:$AN$13,MATCH(CONCATENATE(BD_COMERCIAL!$K287," ",BD_COMERCIAL!$L287),'Curva Forward'!$B$5:$B$13,0),MATCH(FN$4,'Curva Forward'!$C$4:$AN$4,0))),CP287)</f>
        <v>0</v>
      </c>
      <c r="FO287" s="200">
        <f>AC287*AC$2*IF($FC287="V",1,-1)*IF($Q287="Fixo",(CQ287-INDEX('Curva Forward'!$C$5:$AN$13,MATCH(CONCATENATE(BD_COMERCIAL!$K287," ",BD_COMERCIAL!$L287),'Curva Forward'!$B$5:$B$13,0),MATCH(FO$4,'Curva Forward'!$C$4:$AN$4,0))),CQ287)</f>
        <v>0</v>
      </c>
      <c r="FP287" s="200">
        <f>AD287*AD$2*IF($FC287="V",1,-1)*IF($Q287="Fixo",(CR287-INDEX('Curva Forward'!$C$5:$AN$13,MATCH(CONCATENATE(BD_COMERCIAL!$K287," ",BD_COMERCIAL!$L287),'Curva Forward'!$B$5:$B$13,0),MATCH(FP$4,'Curva Forward'!$C$4:$AN$4,0))),CR287)</f>
        <v>0</v>
      </c>
      <c r="FQ287" s="200">
        <f>AE287*AE$2*IF($FC287="V",1,-1)*IF($Q287="Fixo",(CS287-INDEX('Curva Forward'!$C$5:$AN$13,MATCH(CONCATENATE(BD_COMERCIAL!$K287," ",BD_COMERCIAL!$L287),'Curva Forward'!$B$5:$B$13,0),MATCH(FQ$4,'Curva Forward'!$C$4:$AN$4,0))),CS287)</f>
        <v>0</v>
      </c>
      <c r="FR287" s="200">
        <f>AF287*AF$2*IF($FC287="V",1,-1)*IF($Q287="Fixo",(CT287-INDEX('Curva Forward'!$C$5:$AN$13,MATCH(CONCATENATE(BD_COMERCIAL!$K287," ",BD_COMERCIAL!$L287),'Curva Forward'!$B$5:$B$13,0),MATCH(FR$4,'Curva Forward'!$C$4:$AN$4,0))),CT287)</f>
        <v>0</v>
      </c>
      <c r="FS287" s="200">
        <f>AG287*AG$2*IF($FC287="V",1,-1)*IF($Q287="Fixo",(CU287-INDEX('Curva Forward'!$C$5:$AN$13,MATCH(CONCATENATE(BD_COMERCIAL!$K287," ",BD_COMERCIAL!$L287),'Curva Forward'!$B$5:$B$13,0),MATCH(FS$4,'Curva Forward'!$C$4:$AN$4,0))),CU287)</f>
        <v>149148</v>
      </c>
      <c r="FT287" s="200">
        <f>AH287*AH$2*IF($FC287="V",1,-1)*IF($Q287="Fixo",(CV287-INDEX('Curva Forward'!$C$5:$AN$13,MATCH(CONCATENATE(BD_COMERCIAL!$K287," ",BD_COMERCIAL!$L287),'Curva Forward'!$B$5:$B$13,0),MATCH(FT$4,'Curva Forward'!$C$4:$AN$4,0))),CV287)</f>
        <v>0</v>
      </c>
      <c r="FU287" s="200">
        <f>AI287*AI$2*IF($FC287="V",1,-1)*IF($Q287="Fixo",(CW287-INDEX('Curva Forward'!$C$5:$AN$13,MATCH(CONCATENATE(BD_COMERCIAL!$K287," ",BD_COMERCIAL!$L287),'Curva Forward'!$B$5:$B$13,0),MATCH(FU$4,'Curva Forward'!$C$4:$AN$4,0))),CW287)</f>
        <v>0</v>
      </c>
      <c r="FV287" s="200">
        <f>AJ287*AJ$2*IF($FC287="V",1,-1)*IF($Q287="Fixo",(CX287-INDEX('Curva Forward'!$C$5:$AN$13,MATCH(CONCATENATE(BD_COMERCIAL!$K287," ",BD_COMERCIAL!$L287),'Curva Forward'!$B$5:$B$13,0),MATCH(FV$4,'Curva Forward'!$C$4:$AN$4,0))),CX287)</f>
        <v>0</v>
      </c>
      <c r="FW287" s="200">
        <f>AK287*AK$2*IF($FC287="V",1,-1)*IF($Q287="Fixo",(CY287-INDEX('Curva Forward'!$C$5:$AN$13,MATCH(CONCATENATE(BD_COMERCIAL!$K287," ",BD_COMERCIAL!$L287),'Curva Forward'!$B$5:$B$13,0),MATCH(FW$4,'Curva Forward'!$C$4:$AN$4,0))),CY287)</f>
        <v>0</v>
      </c>
      <c r="FX287" s="200">
        <f>AL287*AL$2*IF($FC287="V",1,-1)*IF($Q287="Fixo",(CZ287-INDEX('Curva Forward'!$C$5:$AN$13,MATCH(CONCATENATE(BD_COMERCIAL!$K287," ",BD_COMERCIAL!$L287),'Curva Forward'!$B$5:$B$13,0),MATCH(FX$4,'Curva Forward'!$C$4:$AN$4,0))),CZ287)</f>
        <v>0</v>
      </c>
      <c r="FY287" s="200">
        <f>AM287*AM$2*IF($FC287="V",1,-1)*IF($Q287="Fixo",(DA287-INDEX('Curva Forward'!$C$5:$AN$13,MATCH(CONCATENATE(BD_COMERCIAL!$K287," ",BD_COMERCIAL!$L287),'Curva Forward'!$B$5:$B$13,0),MATCH(FY$4,'Curva Forward'!$C$4:$AN$4,0))),DA287)</f>
        <v>0</v>
      </c>
      <c r="FZ287" s="200">
        <f>AN287*AN$2*IF($FC287="V",1,-1)*IF($Q287="Fixo",(DB287-INDEX('Curva Forward'!$C$5:$AN$13,MATCH(CONCATENATE(BD_COMERCIAL!$K287," ",BD_COMERCIAL!$L287),'Curva Forward'!$B$5:$B$13,0),MATCH(FZ$4,'Curva Forward'!$C$4:$AN$4,0))),DB287)</f>
        <v>0</v>
      </c>
      <c r="GA287" s="200">
        <f>AO287*AO$2*IF($FC287="V",1,-1)*IF($Q287="Fixo",(DC287-INDEX('Curva Forward'!$C$5:$AN$13,MATCH(CONCATENATE(BD_COMERCIAL!$K287," ",BD_COMERCIAL!$L287),'Curva Forward'!$B$5:$B$13,0),MATCH(GA$4,'Curva Forward'!$C$4:$AN$4,0))),DC287)</f>
        <v>0</v>
      </c>
      <c r="GB287" s="200">
        <f>AP287*AP$2*IF($FC287="V",1,-1)*IF($Q287="Fixo",(DD287-INDEX('Curva Forward'!$C$5:$AN$13,MATCH(CONCATENATE(BD_COMERCIAL!$K287," ",BD_COMERCIAL!$L287),'Curva Forward'!$B$5:$B$13,0),MATCH(GB$4,'Curva Forward'!$C$4:$AN$4,0))),DD287)</f>
        <v>0</v>
      </c>
      <c r="GC287" s="200">
        <f>AQ287*AQ$2*IF($FC287="V",1,-1)*IF($Q287="Fixo",(DE287-INDEX('Curva Forward'!$C$5:$AN$13,MATCH(CONCATENATE(BD_COMERCIAL!$K287," ",BD_COMERCIAL!$L287),'Curva Forward'!$B$5:$B$13,0),MATCH(GC$4,'Curva Forward'!$C$4:$AN$4,0))),DE287)</f>
        <v>0</v>
      </c>
      <c r="GD287" s="200">
        <f>AR287*AR$2*IF($FC287="V",1,-1)*IF($Q287="Fixo",(DF287-INDEX('Curva Forward'!$C$5:$AN$13,MATCH(CONCATENATE(BD_COMERCIAL!$K287," ",BD_COMERCIAL!$L287),'Curva Forward'!$B$5:$B$13,0),MATCH(GD$4,'Curva Forward'!$C$4:$AN$4,0))),DF287)</f>
        <v>0</v>
      </c>
      <c r="GE287" s="200">
        <f>AS287*AS$2*IF($FC287="V",1,-1)*IF($Q287="Fixo",(DG287-INDEX('Curva Forward'!$C$5:$AN$13,MATCH(CONCATENATE(BD_COMERCIAL!$K287," ",BD_COMERCIAL!$L287),'Curva Forward'!$B$5:$B$13,0),MATCH(GE$4,'Curva Forward'!$C$4:$AN$4,0))),DG287)</f>
        <v>0</v>
      </c>
      <c r="GF287" s="200">
        <f>AT287*AT$2*IF($FC287="V",1,-1)*IF($Q287="Fixo",(DH287-INDEX('Curva Forward'!$C$5:$AN$13,MATCH(CONCATENATE(BD_COMERCIAL!$K287," ",BD_COMERCIAL!$L287),'Curva Forward'!$B$5:$B$13,0),MATCH(GF$4,'Curva Forward'!$C$4:$AN$4,0))),DH287)</f>
        <v>0</v>
      </c>
      <c r="GG287" s="200">
        <f>AU287*AU$2*IF($FC287="V",1,-1)*IF($Q287="Fixo",(DI287-INDEX('Curva Forward'!$C$5:$AN$13,MATCH(CONCATENATE(BD_COMERCIAL!$K287," ",BD_COMERCIAL!$L287),'Curva Forward'!$B$5:$B$13,0),MATCH(GG$4,'Curva Forward'!$C$4:$AN$4,0))),DI287)</f>
        <v>0</v>
      </c>
      <c r="GH287" s="200">
        <f>AV287*AV$2*IF($FC287="V",1,-1)*IF($Q287="Fixo",(DJ287-INDEX('Curva Forward'!$C$5:$AN$13,MATCH(CONCATENATE(BD_COMERCIAL!$K287," ",BD_COMERCIAL!$L287),'Curva Forward'!$B$5:$B$13,0),MATCH(GH$4,'Curva Forward'!$C$4:$AN$4,0))),DJ287)</f>
        <v>0</v>
      </c>
      <c r="GI287" s="200">
        <f>AW287*AW$2*IF($FC287="V",1,-1)*IF($Q287="Fixo",(DK287-INDEX('Curva Forward'!$C$5:$AN$13,MATCH(CONCATENATE(BD_COMERCIAL!$K287," ",BD_COMERCIAL!$L287),'Curva Forward'!$B$5:$B$13,0),MATCH(GI$4,'Curva Forward'!$C$4:$AN$4,0))),DK287)</f>
        <v>0</v>
      </c>
      <c r="GJ287" s="200">
        <f>AX287*AX$2*IF($FC287="V",1,-1)*IF($Q287="Fixo",(DL287-INDEX('Curva Forward'!$C$5:$AN$13,MATCH(CONCATENATE(BD_COMERCIAL!$K287," ",BD_COMERCIAL!$L287),'Curva Forward'!$B$5:$B$13,0),MATCH(GJ$4,'Curva Forward'!$C$4:$AN$4,0))),DL287)</f>
        <v>0</v>
      </c>
      <c r="GK287" s="200">
        <f>AY287*AY$2*IF($FC287="V",1,-1)*IF($Q287="Fixo",(DM287-INDEX('Curva Forward'!$C$5:$AN$13,MATCH(CONCATENATE(BD_COMERCIAL!$K287," ",BD_COMERCIAL!$L287),'Curva Forward'!$B$5:$B$13,0),MATCH(GK$4,'Curva Forward'!$C$4:$AN$4,0))),DM287)</f>
        <v>0</v>
      </c>
      <c r="GL287" s="200">
        <f>IF(EZ287="",0,CL287*CL$2*IF($FC287="V",1,-1)*IF($Q287="Fixo",(EZ287-INDEX('Curva Forward'!$C$5:$AN$13,MATCH(CONCATENATE(BD_COMERCIAL!$K287," ",BD_COMERCIAL!$L287),'Curva Forward'!$B$5:$B$13,0),MATCH(GL$4,'Curva Forward'!$C$4:$AN$4,0))),EZ287))</f>
        <v>0</v>
      </c>
      <c r="GM287" s="200">
        <f>IF(FA287="",0,CM287*CM$2*IF($FC287="V",1,-1)*IF($Q287="Fixo",(FA287-INDEX('Curva Forward'!$C$5:$AN$13,MATCH(CONCATENATE(BD_COMERCIAL!$K287," ",BD_COMERCIAL!$L287),'Curva Forward'!$B$5:$B$13,0),MATCH(GM$4,'Curva Forward'!$C$4:$AN$4,0))),FA287))</f>
        <v>0</v>
      </c>
      <c r="GN287" s="200">
        <f>IF(FB287="",0,CN287*CN$2*IF($FC287="V",1,-1)*IF($Q287="Fixo",(FB287-INDEX('Curva Forward'!$C$5:$AN$13,MATCH(CONCATENATE(BD_COMERCIAL!$K287," ",BD_COMERCIAL!$L287),'Curva Forward'!$B$5:$B$13,0),MATCH(GN$4,'Curva Forward'!$C$4:$AN$4,0))),FB287))</f>
        <v>0</v>
      </c>
      <c r="GO287" s="201">
        <f t="shared" ca="1" si="95"/>
        <v>0</v>
      </c>
      <c r="GP287" s="201">
        <f t="shared" ca="1" si="96"/>
        <v>0</v>
      </c>
    </row>
    <row r="288" spans="1:198" s="117" customFormat="1" x14ac:dyDescent="0.25">
      <c r="A288" s="6"/>
      <c r="B288" s="7" t="s">
        <v>642</v>
      </c>
      <c r="C288" s="8">
        <v>44624</v>
      </c>
      <c r="D288" s="9" t="s">
        <v>124</v>
      </c>
      <c r="E288" s="9" t="s">
        <v>125</v>
      </c>
      <c r="F288" s="113">
        <v>3780401000108</v>
      </c>
      <c r="G288" s="10" t="s">
        <v>196</v>
      </c>
      <c r="H288" s="113">
        <v>26940979000171</v>
      </c>
      <c r="I288" s="9" t="s">
        <v>584</v>
      </c>
      <c r="J288" s="166"/>
      <c r="K288" s="10" t="s">
        <v>29</v>
      </c>
      <c r="L288" s="84" t="s">
        <v>22</v>
      </c>
      <c r="M288" s="11">
        <v>44593</v>
      </c>
      <c r="N288" s="12">
        <v>44620</v>
      </c>
      <c r="O288" s="10">
        <v>0.54910700000000001</v>
      </c>
      <c r="P288" s="84">
        <v>205</v>
      </c>
      <c r="Q288" s="84" t="s">
        <v>586</v>
      </c>
      <c r="R288" s="10" t="s">
        <v>129</v>
      </c>
      <c r="S288" s="14" t="s">
        <v>135</v>
      </c>
      <c r="T288" s="11"/>
      <c r="U288" s="12"/>
      <c r="V288" s="257" t="str">
        <f ca="1">IF(U288="","",
IF(U288="NA","",
IFERROR(VLOOKUP(EOMONTH(M288,-2)+1,IPCA!$A:$B,2,0),
VLOOKUP(EOMONTH(TODAY(),-2)+1,IPCA!$A:$B,2,0))/
VLOOKUP(EOMONTH(U288,-2)+1,IPCA!$A:$B,2,0)*
P288))</f>
        <v/>
      </c>
      <c r="W288" s="84"/>
      <c r="X288" s="13" t="s">
        <v>133</v>
      </c>
      <c r="Y288" s="166"/>
      <c r="Z288" s="107"/>
      <c r="AA288" s="108"/>
      <c r="AB288" s="15"/>
      <c r="AC288">
        <v>0.54910700000000001</v>
      </c>
      <c r="AD288"/>
      <c r="AE288"/>
      <c r="AF288"/>
      <c r="AG288"/>
      <c r="AH288"/>
      <c r="AI288"/>
      <c r="AJ288"/>
      <c r="AK288"/>
      <c r="AL288"/>
      <c r="AM288" s="6"/>
      <c r="AN288" s="15"/>
      <c r="AO288"/>
      <c r="AP288"/>
      <c r="AQ288"/>
      <c r="AR288"/>
      <c r="AS288"/>
      <c r="AT288"/>
      <c r="AU288"/>
      <c r="AV288"/>
      <c r="AW288"/>
      <c r="AX288"/>
      <c r="AY288" s="6"/>
      <c r="AZ288" s="15"/>
      <c r="BA288"/>
      <c r="BB288"/>
      <c r="BC288"/>
      <c r="BD288"/>
      <c r="BE288"/>
      <c r="BF288"/>
      <c r="BG288"/>
      <c r="BH288"/>
      <c r="BI288"/>
      <c r="BJ288"/>
      <c r="BK288" s="6"/>
      <c r="BL288" s="15"/>
      <c r="BM288"/>
      <c r="BN288"/>
      <c r="BO288"/>
      <c r="BP288"/>
      <c r="BQ288"/>
      <c r="BR288"/>
      <c r="BS288"/>
      <c r="BT288"/>
      <c r="BU288"/>
      <c r="BV288"/>
      <c r="BW288" s="6"/>
      <c r="BX288" s="15"/>
      <c r="BY288"/>
      <c r="BZ288"/>
      <c r="CA288"/>
      <c r="CB288"/>
      <c r="CC288"/>
      <c r="CD288"/>
      <c r="CE288"/>
      <c r="CF288"/>
      <c r="CG288"/>
      <c r="CH288"/>
      <c r="CI288" s="6"/>
      <c r="CJ288" s="16">
        <f t="shared" si="80"/>
        <v>4.2123276712328767E-2</v>
      </c>
      <c r="CK288" s="16" t="str">
        <f t="shared" si="81"/>
        <v/>
      </c>
      <c r="CL288" s="16" t="str">
        <f t="shared" si="82"/>
        <v/>
      </c>
      <c r="CM288" s="16" t="str">
        <f t="shared" si="83"/>
        <v/>
      </c>
      <c r="CN288" s="16" t="str">
        <f t="shared" si="84"/>
        <v/>
      </c>
      <c r="CO288" s="18"/>
      <c r="CP288" s="15"/>
      <c r="CQ288">
        <v>205</v>
      </c>
      <c r="CR288"/>
      <c r="CS288"/>
      <c r="CT288"/>
      <c r="CU288"/>
      <c r="CV288"/>
      <c r="CW288"/>
      <c r="CX288"/>
      <c r="CY288"/>
      <c r="CZ288"/>
      <c r="DA288" s="6"/>
      <c r="DB288" s="15"/>
      <c r="DC288"/>
      <c r="DD288"/>
      <c r="DE288"/>
      <c r="DF288"/>
      <c r="DG288"/>
      <c r="DH288"/>
      <c r="DI288"/>
      <c r="DJ288"/>
      <c r="DK288"/>
      <c r="DL288"/>
      <c r="DM288" s="6"/>
      <c r="DN288" s="15"/>
      <c r="DO288"/>
      <c r="DP288"/>
      <c r="DQ288"/>
      <c r="DR288"/>
      <c r="DS288"/>
      <c r="DT288"/>
      <c r="DU288"/>
      <c r="DV288"/>
      <c r="DW288"/>
      <c r="DX288"/>
      <c r="DY288" s="6"/>
      <c r="DZ288" s="15"/>
      <c r="EA288"/>
      <c r="EB288"/>
      <c r="EC288"/>
      <c r="ED288"/>
      <c r="EE288"/>
      <c r="EF288"/>
      <c r="EG288"/>
      <c r="EH288"/>
      <c r="EI288"/>
      <c r="EJ288"/>
      <c r="EK288" s="6"/>
      <c r="EL288" s="15"/>
      <c r="EM288"/>
      <c r="EN288"/>
      <c r="EO288"/>
      <c r="EP288"/>
      <c r="EQ288"/>
      <c r="ER288"/>
      <c r="ES288"/>
      <c r="ET288"/>
      <c r="EU288"/>
      <c r="EV288"/>
      <c r="EW288" s="6"/>
      <c r="EX288" s="16">
        <f t="shared" si="85"/>
        <v>15.726027397260275</v>
      </c>
      <c r="EY288" s="16" t="str">
        <f t="shared" si="86"/>
        <v/>
      </c>
      <c r="EZ288" s="16" t="str">
        <f t="shared" si="87"/>
        <v/>
      </c>
      <c r="FA288" s="16" t="str">
        <f t="shared" si="88"/>
        <v/>
      </c>
      <c r="FB288" s="160" t="str">
        <f t="shared" si="89"/>
        <v/>
      </c>
      <c r="FC288" t="s">
        <v>204</v>
      </c>
      <c r="FD288" s="20" t="s">
        <v>584</v>
      </c>
      <c r="FF288" s="84" t="s">
        <v>206</v>
      </c>
      <c r="FH288" s="284">
        <f t="shared" ca="1" si="90"/>
        <v>0</v>
      </c>
      <c r="FI288" s="208">
        <f t="shared" si="91"/>
        <v>0.9</v>
      </c>
      <c r="FJ288"/>
      <c r="FK288" t="str">
        <f t="shared" si="92"/>
        <v>Esfera Comercializadora de Energia Ltda</v>
      </c>
      <c r="FL288" s="201">
        <f t="shared" ca="1" si="93"/>
        <v>75644.980320000002</v>
      </c>
      <c r="FM288" s="201">
        <f t="shared" ca="1" si="94"/>
        <v>0</v>
      </c>
      <c r="FN288" s="200">
        <f>AB288*AB$2*IF($FC288="V",1,-1)*IF($Q288="Fixo",(CP288-INDEX('Curva Forward'!$C$5:$AN$13,MATCH(CONCATENATE(BD_COMERCIAL!$K288," ",BD_COMERCIAL!$L288),'Curva Forward'!$B$5:$B$13,0),MATCH(FN$4,'Curva Forward'!$C$4:$AN$4,0))),CP288)</f>
        <v>0</v>
      </c>
      <c r="FO288" s="200">
        <f>AC288*AC$2*IF($FC288="V",1,-1)*IF($Q288="Fixo",(CQ288-INDEX('Curva Forward'!$C$5:$AN$13,MATCH(CONCATENATE(BD_COMERCIAL!$K288," ",BD_COMERCIAL!$L288),'Curva Forward'!$B$5:$B$13,0),MATCH(FO$4,'Curva Forward'!$C$4:$AN$4,0))),CQ288)</f>
        <v>75644.980320000002</v>
      </c>
      <c r="FP288" s="200">
        <f>AD288*AD$2*IF($FC288="V",1,-1)*IF($Q288="Fixo",(CR288-INDEX('Curva Forward'!$C$5:$AN$13,MATCH(CONCATENATE(BD_COMERCIAL!$K288," ",BD_COMERCIAL!$L288),'Curva Forward'!$B$5:$B$13,0),MATCH(FP$4,'Curva Forward'!$C$4:$AN$4,0))),CR288)</f>
        <v>0</v>
      </c>
      <c r="FQ288" s="200">
        <f>AE288*AE$2*IF($FC288="V",1,-1)*IF($Q288="Fixo",(CS288-INDEX('Curva Forward'!$C$5:$AN$13,MATCH(CONCATENATE(BD_COMERCIAL!$K288," ",BD_COMERCIAL!$L288),'Curva Forward'!$B$5:$B$13,0),MATCH(FQ$4,'Curva Forward'!$C$4:$AN$4,0))),CS288)</f>
        <v>0</v>
      </c>
      <c r="FR288" s="200">
        <f>AF288*AF$2*IF($FC288="V",1,-1)*IF($Q288="Fixo",(CT288-INDEX('Curva Forward'!$C$5:$AN$13,MATCH(CONCATENATE(BD_COMERCIAL!$K288," ",BD_COMERCIAL!$L288),'Curva Forward'!$B$5:$B$13,0),MATCH(FR$4,'Curva Forward'!$C$4:$AN$4,0))),CT288)</f>
        <v>0</v>
      </c>
      <c r="FS288" s="200">
        <f>AG288*AG$2*IF($FC288="V",1,-1)*IF($Q288="Fixo",(CU288-INDEX('Curva Forward'!$C$5:$AN$13,MATCH(CONCATENATE(BD_COMERCIAL!$K288," ",BD_COMERCIAL!$L288),'Curva Forward'!$B$5:$B$13,0),MATCH(FS$4,'Curva Forward'!$C$4:$AN$4,0))),CU288)</f>
        <v>0</v>
      </c>
      <c r="FT288" s="200">
        <f>AH288*AH$2*IF($FC288="V",1,-1)*IF($Q288="Fixo",(CV288-INDEX('Curva Forward'!$C$5:$AN$13,MATCH(CONCATENATE(BD_COMERCIAL!$K288," ",BD_COMERCIAL!$L288),'Curva Forward'!$B$5:$B$13,0),MATCH(FT$4,'Curva Forward'!$C$4:$AN$4,0))),CV288)</f>
        <v>0</v>
      </c>
      <c r="FU288" s="200">
        <f>AI288*AI$2*IF($FC288="V",1,-1)*IF($Q288="Fixo",(CW288-INDEX('Curva Forward'!$C$5:$AN$13,MATCH(CONCATENATE(BD_COMERCIAL!$K288," ",BD_COMERCIAL!$L288),'Curva Forward'!$B$5:$B$13,0),MATCH(FU$4,'Curva Forward'!$C$4:$AN$4,0))),CW288)</f>
        <v>0</v>
      </c>
      <c r="FV288" s="200">
        <f>AJ288*AJ$2*IF($FC288="V",1,-1)*IF($Q288="Fixo",(CX288-INDEX('Curva Forward'!$C$5:$AN$13,MATCH(CONCATENATE(BD_COMERCIAL!$K288," ",BD_COMERCIAL!$L288),'Curva Forward'!$B$5:$B$13,0),MATCH(FV$4,'Curva Forward'!$C$4:$AN$4,0))),CX288)</f>
        <v>0</v>
      </c>
      <c r="FW288" s="200">
        <f>AK288*AK$2*IF($FC288="V",1,-1)*IF($Q288="Fixo",(CY288-INDEX('Curva Forward'!$C$5:$AN$13,MATCH(CONCATENATE(BD_COMERCIAL!$K288," ",BD_COMERCIAL!$L288),'Curva Forward'!$B$5:$B$13,0),MATCH(FW$4,'Curva Forward'!$C$4:$AN$4,0))),CY288)</f>
        <v>0</v>
      </c>
      <c r="FX288" s="200">
        <f>AL288*AL$2*IF($FC288="V",1,-1)*IF($Q288="Fixo",(CZ288-INDEX('Curva Forward'!$C$5:$AN$13,MATCH(CONCATENATE(BD_COMERCIAL!$K288," ",BD_COMERCIAL!$L288),'Curva Forward'!$B$5:$B$13,0),MATCH(FX$4,'Curva Forward'!$C$4:$AN$4,0))),CZ288)</f>
        <v>0</v>
      </c>
      <c r="FY288" s="200">
        <f>AM288*AM$2*IF($FC288="V",1,-1)*IF($Q288="Fixo",(DA288-INDEX('Curva Forward'!$C$5:$AN$13,MATCH(CONCATENATE(BD_COMERCIAL!$K288," ",BD_COMERCIAL!$L288),'Curva Forward'!$B$5:$B$13,0),MATCH(FY$4,'Curva Forward'!$C$4:$AN$4,0))),DA288)</f>
        <v>0</v>
      </c>
      <c r="FZ288" s="200">
        <f>AN288*AN$2*IF($FC288="V",1,-1)*IF($Q288="Fixo",(DB288-INDEX('Curva Forward'!$C$5:$AN$13,MATCH(CONCATENATE(BD_COMERCIAL!$K288," ",BD_COMERCIAL!$L288),'Curva Forward'!$B$5:$B$13,0),MATCH(FZ$4,'Curva Forward'!$C$4:$AN$4,0))),DB288)</f>
        <v>0</v>
      </c>
      <c r="GA288" s="200">
        <f>AO288*AO$2*IF($FC288="V",1,-1)*IF($Q288="Fixo",(DC288-INDEX('Curva Forward'!$C$5:$AN$13,MATCH(CONCATENATE(BD_COMERCIAL!$K288," ",BD_COMERCIAL!$L288),'Curva Forward'!$B$5:$B$13,0),MATCH(GA$4,'Curva Forward'!$C$4:$AN$4,0))),DC288)</f>
        <v>0</v>
      </c>
      <c r="GB288" s="200">
        <f>AP288*AP$2*IF($FC288="V",1,-1)*IF($Q288="Fixo",(DD288-INDEX('Curva Forward'!$C$5:$AN$13,MATCH(CONCATENATE(BD_COMERCIAL!$K288," ",BD_COMERCIAL!$L288),'Curva Forward'!$B$5:$B$13,0),MATCH(GB$4,'Curva Forward'!$C$4:$AN$4,0))),DD288)</f>
        <v>0</v>
      </c>
      <c r="GC288" s="200">
        <f>AQ288*AQ$2*IF($FC288="V",1,-1)*IF($Q288="Fixo",(DE288-INDEX('Curva Forward'!$C$5:$AN$13,MATCH(CONCATENATE(BD_COMERCIAL!$K288," ",BD_COMERCIAL!$L288),'Curva Forward'!$B$5:$B$13,0),MATCH(GC$4,'Curva Forward'!$C$4:$AN$4,0))),DE288)</f>
        <v>0</v>
      </c>
      <c r="GD288" s="200">
        <f>AR288*AR$2*IF($FC288="V",1,-1)*IF($Q288="Fixo",(DF288-INDEX('Curva Forward'!$C$5:$AN$13,MATCH(CONCATENATE(BD_COMERCIAL!$K288," ",BD_COMERCIAL!$L288),'Curva Forward'!$B$5:$B$13,0),MATCH(GD$4,'Curva Forward'!$C$4:$AN$4,0))),DF288)</f>
        <v>0</v>
      </c>
      <c r="GE288" s="200">
        <f>AS288*AS$2*IF($FC288="V",1,-1)*IF($Q288="Fixo",(DG288-INDEX('Curva Forward'!$C$5:$AN$13,MATCH(CONCATENATE(BD_COMERCIAL!$K288," ",BD_COMERCIAL!$L288),'Curva Forward'!$B$5:$B$13,0),MATCH(GE$4,'Curva Forward'!$C$4:$AN$4,0))),DG288)</f>
        <v>0</v>
      </c>
      <c r="GF288" s="200">
        <f>AT288*AT$2*IF($FC288="V",1,-1)*IF($Q288="Fixo",(DH288-INDEX('Curva Forward'!$C$5:$AN$13,MATCH(CONCATENATE(BD_COMERCIAL!$K288," ",BD_COMERCIAL!$L288),'Curva Forward'!$B$5:$B$13,0),MATCH(GF$4,'Curva Forward'!$C$4:$AN$4,0))),DH288)</f>
        <v>0</v>
      </c>
      <c r="GG288" s="200">
        <f>AU288*AU$2*IF($FC288="V",1,-1)*IF($Q288="Fixo",(DI288-INDEX('Curva Forward'!$C$5:$AN$13,MATCH(CONCATENATE(BD_COMERCIAL!$K288," ",BD_COMERCIAL!$L288),'Curva Forward'!$B$5:$B$13,0),MATCH(GG$4,'Curva Forward'!$C$4:$AN$4,0))),DI288)</f>
        <v>0</v>
      </c>
      <c r="GH288" s="200">
        <f>AV288*AV$2*IF($FC288="V",1,-1)*IF($Q288="Fixo",(DJ288-INDEX('Curva Forward'!$C$5:$AN$13,MATCH(CONCATENATE(BD_COMERCIAL!$K288," ",BD_COMERCIAL!$L288),'Curva Forward'!$B$5:$B$13,0),MATCH(GH$4,'Curva Forward'!$C$4:$AN$4,0))),DJ288)</f>
        <v>0</v>
      </c>
      <c r="GI288" s="200">
        <f>AW288*AW$2*IF($FC288="V",1,-1)*IF($Q288="Fixo",(DK288-INDEX('Curva Forward'!$C$5:$AN$13,MATCH(CONCATENATE(BD_COMERCIAL!$K288," ",BD_COMERCIAL!$L288),'Curva Forward'!$B$5:$B$13,0),MATCH(GI$4,'Curva Forward'!$C$4:$AN$4,0))),DK288)</f>
        <v>0</v>
      </c>
      <c r="GJ288" s="200">
        <f>AX288*AX$2*IF($FC288="V",1,-1)*IF($Q288="Fixo",(DL288-INDEX('Curva Forward'!$C$5:$AN$13,MATCH(CONCATENATE(BD_COMERCIAL!$K288," ",BD_COMERCIAL!$L288),'Curva Forward'!$B$5:$B$13,0),MATCH(GJ$4,'Curva Forward'!$C$4:$AN$4,0))),DL288)</f>
        <v>0</v>
      </c>
      <c r="GK288" s="200">
        <f>AY288*AY$2*IF($FC288="V",1,-1)*IF($Q288="Fixo",(DM288-INDEX('Curva Forward'!$C$5:$AN$13,MATCH(CONCATENATE(BD_COMERCIAL!$K288," ",BD_COMERCIAL!$L288),'Curva Forward'!$B$5:$B$13,0),MATCH(GK$4,'Curva Forward'!$C$4:$AN$4,0))),DM288)</f>
        <v>0</v>
      </c>
      <c r="GL288" s="200">
        <f>IF(EZ288="",0,CL288*CL$2*IF($FC288="V",1,-1)*IF($Q288="Fixo",(EZ288-INDEX('Curva Forward'!$C$5:$AN$13,MATCH(CONCATENATE(BD_COMERCIAL!$K288," ",BD_COMERCIAL!$L288),'Curva Forward'!$B$5:$B$13,0),MATCH(GL$4,'Curva Forward'!$C$4:$AN$4,0))),EZ288))</f>
        <v>0</v>
      </c>
      <c r="GM288" s="200">
        <f>IF(FA288="",0,CM288*CM$2*IF($FC288="V",1,-1)*IF($Q288="Fixo",(FA288-INDEX('Curva Forward'!$C$5:$AN$13,MATCH(CONCATENATE(BD_COMERCIAL!$K288," ",BD_COMERCIAL!$L288),'Curva Forward'!$B$5:$B$13,0),MATCH(GM$4,'Curva Forward'!$C$4:$AN$4,0))),FA288))</f>
        <v>0</v>
      </c>
      <c r="GN288" s="200">
        <f>IF(FB288="",0,CN288*CN$2*IF($FC288="V",1,-1)*IF($Q288="Fixo",(FB288-INDEX('Curva Forward'!$C$5:$AN$13,MATCH(CONCATENATE(BD_COMERCIAL!$K288," ",BD_COMERCIAL!$L288),'Curva Forward'!$B$5:$B$13,0),MATCH(GN$4,'Curva Forward'!$C$4:$AN$4,0))),FB288))</f>
        <v>0</v>
      </c>
      <c r="GO288" s="201">
        <f t="shared" ca="1" si="95"/>
        <v>0</v>
      </c>
      <c r="GP288" s="201">
        <f t="shared" ca="1" si="96"/>
        <v>0</v>
      </c>
    </row>
    <row r="289" spans="1:198" s="117" customFormat="1" x14ac:dyDescent="0.25">
      <c r="A289" s="6"/>
      <c r="B289" s="7" t="s">
        <v>643</v>
      </c>
      <c r="C289" s="8">
        <v>44624</v>
      </c>
      <c r="D289" s="9" t="s">
        <v>124</v>
      </c>
      <c r="E289" s="9" t="s">
        <v>125</v>
      </c>
      <c r="F289" s="113">
        <v>3780401000108</v>
      </c>
      <c r="G289" s="10" t="s">
        <v>147</v>
      </c>
      <c r="H289" s="113" t="e">
        <v>#VALUE!</v>
      </c>
      <c r="I289" s="9" t="s">
        <v>139</v>
      </c>
      <c r="J289" s="166" t="s">
        <v>618</v>
      </c>
      <c r="K289" s="10" t="s">
        <v>127</v>
      </c>
      <c r="L289" s="84" t="s">
        <v>22</v>
      </c>
      <c r="M289" s="11">
        <v>44805</v>
      </c>
      <c r="N289" s="12">
        <v>44834</v>
      </c>
      <c r="O289" s="10">
        <v>0.7</v>
      </c>
      <c r="P289" s="84">
        <v>192</v>
      </c>
      <c r="Q289" s="84" t="s">
        <v>128</v>
      </c>
      <c r="R289" s="10" t="s">
        <v>129</v>
      </c>
      <c r="S289" s="14" t="s">
        <v>135</v>
      </c>
      <c r="T289" s="11"/>
      <c r="U289" s="12"/>
      <c r="V289" s="257" t="str">
        <f ca="1">IF(U289="","",
IF(U289="NA","",
IFERROR(VLOOKUP(EOMONTH(M289,-2)+1,IPCA!$A:$B,2,0),
VLOOKUP(EOMONTH(TODAY(),-2)+1,IPCA!$A:$B,2,0))/
VLOOKUP(EOMONTH(U289,-2)+1,IPCA!$A:$B,2,0)*
P289))</f>
        <v/>
      </c>
      <c r="W289" s="84"/>
      <c r="X289" s="13"/>
      <c r="Y289" s="166"/>
      <c r="Z289" s="107" t="s">
        <v>148</v>
      </c>
      <c r="AA289" s="108" t="s">
        <v>148</v>
      </c>
      <c r="AB289" s="15"/>
      <c r="AC289"/>
      <c r="AD289"/>
      <c r="AE289"/>
      <c r="AF289"/>
      <c r="AG289"/>
      <c r="AH289"/>
      <c r="AI289"/>
      <c r="AJ289">
        <v>0.7</v>
      </c>
      <c r="AK289"/>
      <c r="AL289"/>
      <c r="AM289" s="6"/>
      <c r="AN289" s="15"/>
      <c r="AO289"/>
      <c r="AP289"/>
      <c r="AQ289"/>
      <c r="AR289"/>
      <c r="AS289"/>
      <c r="AT289"/>
      <c r="AU289"/>
      <c r="AV289"/>
      <c r="AW289"/>
      <c r="AX289"/>
      <c r="AY289" s="6"/>
      <c r="AZ289" s="15"/>
      <c r="BA289"/>
      <c r="BB289"/>
      <c r="BC289"/>
      <c r="BD289"/>
      <c r="BE289"/>
      <c r="BF289"/>
      <c r="BG289"/>
      <c r="BH289"/>
      <c r="BI289"/>
      <c r="BJ289"/>
      <c r="BK289" s="6"/>
      <c r="BL289" s="15"/>
      <c r="BM289"/>
      <c r="BN289"/>
      <c r="BO289"/>
      <c r="BP289"/>
      <c r="BQ289"/>
      <c r="BR289"/>
      <c r="BS289"/>
      <c r="BT289"/>
      <c r="BU289"/>
      <c r="BV289"/>
      <c r="BW289" s="6"/>
      <c r="BX289" s="15"/>
      <c r="BY289"/>
      <c r="BZ289"/>
      <c r="CA289"/>
      <c r="CB289"/>
      <c r="CC289"/>
      <c r="CD289"/>
      <c r="CE289"/>
      <c r="CF289"/>
      <c r="CG289"/>
      <c r="CH289"/>
      <c r="CI289" s="6"/>
      <c r="CJ289" s="16">
        <f t="shared" si="80"/>
        <v>5.7534246575342458E-2</v>
      </c>
      <c r="CK289" s="16" t="str">
        <f t="shared" si="81"/>
        <v/>
      </c>
      <c r="CL289" s="16" t="str">
        <f t="shared" si="82"/>
        <v/>
      </c>
      <c r="CM289" s="16" t="str">
        <f t="shared" si="83"/>
        <v/>
      </c>
      <c r="CN289" s="16" t="str">
        <f t="shared" si="84"/>
        <v/>
      </c>
      <c r="CO289" s="18"/>
      <c r="CP289" s="15"/>
      <c r="CQ289"/>
      <c r="CR289"/>
      <c r="CS289"/>
      <c r="CT289"/>
      <c r="CU289"/>
      <c r="CV289"/>
      <c r="CW289"/>
      <c r="CX289">
        <v>192</v>
      </c>
      <c r="CY289"/>
      <c r="CZ289"/>
      <c r="DA289" s="6"/>
      <c r="DB289" s="15"/>
      <c r="DC289"/>
      <c r="DD289"/>
      <c r="DE289"/>
      <c r="DF289"/>
      <c r="DG289"/>
      <c r="DH289"/>
      <c r="DI289"/>
      <c r="DJ289"/>
      <c r="DK289"/>
      <c r="DL289"/>
      <c r="DM289" s="6"/>
      <c r="DN289" s="15"/>
      <c r="DO289"/>
      <c r="DP289"/>
      <c r="DQ289"/>
      <c r="DR289"/>
      <c r="DS289"/>
      <c r="DT289"/>
      <c r="DU289"/>
      <c r="DV289"/>
      <c r="DW289"/>
      <c r="DX289"/>
      <c r="DY289" s="6"/>
      <c r="DZ289" s="15"/>
      <c r="EA289"/>
      <c r="EB289"/>
      <c r="EC289"/>
      <c r="ED289"/>
      <c r="EE289"/>
      <c r="EF289"/>
      <c r="EG289"/>
      <c r="EH289"/>
      <c r="EI289"/>
      <c r="EJ289"/>
      <c r="EK289" s="6"/>
      <c r="EL289" s="15"/>
      <c r="EM289"/>
      <c r="EN289"/>
      <c r="EO289"/>
      <c r="EP289"/>
      <c r="EQ289"/>
      <c r="ER289"/>
      <c r="ES289"/>
      <c r="ET289"/>
      <c r="EU289"/>
      <c r="EV289"/>
      <c r="EW289" s="6"/>
      <c r="EX289" s="16">
        <f t="shared" si="85"/>
        <v>15.780821917808218</v>
      </c>
      <c r="EY289" s="16" t="str">
        <f t="shared" si="86"/>
        <v/>
      </c>
      <c r="EZ289" s="16" t="str">
        <f t="shared" si="87"/>
        <v/>
      </c>
      <c r="FA289" s="16" t="str">
        <f t="shared" si="88"/>
        <v/>
      </c>
      <c r="FB289" s="160" t="str">
        <f t="shared" si="89"/>
        <v/>
      </c>
      <c r="FC289" t="s">
        <v>204</v>
      </c>
      <c r="FD289" s="20" t="s">
        <v>147</v>
      </c>
      <c r="FF289" s="84" t="s">
        <v>206</v>
      </c>
      <c r="FH289" s="284">
        <f t="shared" ca="1" si="90"/>
        <v>0</v>
      </c>
      <c r="FI289" s="208">
        <f t="shared" si="91"/>
        <v>0.96666666666666667</v>
      </c>
      <c r="FJ289"/>
      <c r="FK289" t="str">
        <f t="shared" si="92"/>
        <v>Portfólio</v>
      </c>
      <c r="FL289" s="201">
        <f t="shared" ca="1" si="93"/>
        <v>55439.999999999993</v>
      </c>
      <c r="FM289" s="201">
        <f t="shared" ca="1" si="94"/>
        <v>0</v>
      </c>
      <c r="FN289" s="200">
        <f>AB289*AB$2*IF($FC289="V",1,-1)*IF($Q289="Fixo",(CP289-INDEX('Curva Forward'!$C$5:$AN$13,MATCH(CONCATENATE(BD_COMERCIAL!$K289," ",BD_COMERCIAL!$L289),'Curva Forward'!$B$5:$B$13,0),MATCH(FN$4,'Curva Forward'!$C$4:$AN$4,0))),CP289)</f>
        <v>0</v>
      </c>
      <c r="FO289" s="200">
        <f>AC289*AC$2*IF($FC289="V",1,-1)*IF($Q289="Fixo",(CQ289-INDEX('Curva Forward'!$C$5:$AN$13,MATCH(CONCATENATE(BD_COMERCIAL!$K289," ",BD_COMERCIAL!$L289),'Curva Forward'!$B$5:$B$13,0),MATCH(FO$4,'Curva Forward'!$C$4:$AN$4,0))),CQ289)</f>
        <v>0</v>
      </c>
      <c r="FP289" s="200">
        <f>AD289*AD$2*IF($FC289="V",1,-1)*IF($Q289="Fixo",(CR289-INDEX('Curva Forward'!$C$5:$AN$13,MATCH(CONCATENATE(BD_COMERCIAL!$K289," ",BD_COMERCIAL!$L289),'Curva Forward'!$B$5:$B$13,0),MATCH(FP$4,'Curva Forward'!$C$4:$AN$4,0))),CR289)</f>
        <v>0</v>
      </c>
      <c r="FQ289" s="200">
        <f>AE289*AE$2*IF($FC289="V",1,-1)*IF($Q289="Fixo",(CS289-INDEX('Curva Forward'!$C$5:$AN$13,MATCH(CONCATENATE(BD_COMERCIAL!$K289," ",BD_COMERCIAL!$L289),'Curva Forward'!$B$5:$B$13,0),MATCH(FQ$4,'Curva Forward'!$C$4:$AN$4,0))),CS289)</f>
        <v>0</v>
      </c>
      <c r="FR289" s="200">
        <f>AF289*AF$2*IF($FC289="V",1,-1)*IF($Q289="Fixo",(CT289-INDEX('Curva Forward'!$C$5:$AN$13,MATCH(CONCATENATE(BD_COMERCIAL!$K289," ",BD_COMERCIAL!$L289),'Curva Forward'!$B$5:$B$13,0),MATCH(FR$4,'Curva Forward'!$C$4:$AN$4,0))),CT289)</f>
        <v>0</v>
      </c>
      <c r="FS289" s="200">
        <f>AG289*AG$2*IF($FC289="V",1,-1)*IF($Q289="Fixo",(CU289-INDEX('Curva Forward'!$C$5:$AN$13,MATCH(CONCATENATE(BD_COMERCIAL!$K289," ",BD_COMERCIAL!$L289),'Curva Forward'!$B$5:$B$13,0),MATCH(FS$4,'Curva Forward'!$C$4:$AN$4,0))),CU289)</f>
        <v>0</v>
      </c>
      <c r="FT289" s="200">
        <f>AH289*AH$2*IF($FC289="V",1,-1)*IF($Q289="Fixo",(CV289-INDEX('Curva Forward'!$C$5:$AN$13,MATCH(CONCATENATE(BD_COMERCIAL!$K289," ",BD_COMERCIAL!$L289),'Curva Forward'!$B$5:$B$13,0),MATCH(FT$4,'Curva Forward'!$C$4:$AN$4,0))),CV289)</f>
        <v>0</v>
      </c>
      <c r="FU289" s="200">
        <f>AI289*AI$2*IF($FC289="V",1,-1)*IF($Q289="Fixo",(CW289-INDEX('Curva Forward'!$C$5:$AN$13,MATCH(CONCATENATE(BD_COMERCIAL!$K289," ",BD_COMERCIAL!$L289),'Curva Forward'!$B$5:$B$13,0),MATCH(FU$4,'Curva Forward'!$C$4:$AN$4,0))),CW289)</f>
        <v>0</v>
      </c>
      <c r="FV289" s="200">
        <f>AJ289*AJ$2*IF($FC289="V",1,-1)*IF($Q289="Fixo",(CX289-INDEX('Curva Forward'!$C$5:$AN$13,MATCH(CONCATENATE(BD_COMERCIAL!$K289," ",BD_COMERCIAL!$L289),'Curva Forward'!$B$5:$B$13,0),MATCH(FV$4,'Curva Forward'!$C$4:$AN$4,0))),CX289)</f>
        <v>55439.999999999993</v>
      </c>
      <c r="FW289" s="200">
        <f>AK289*AK$2*IF($FC289="V",1,-1)*IF($Q289="Fixo",(CY289-INDEX('Curva Forward'!$C$5:$AN$13,MATCH(CONCATENATE(BD_COMERCIAL!$K289," ",BD_COMERCIAL!$L289),'Curva Forward'!$B$5:$B$13,0),MATCH(FW$4,'Curva Forward'!$C$4:$AN$4,0))),CY289)</f>
        <v>0</v>
      </c>
      <c r="FX289" s="200">
        <f>AL289*AL$2*IF($FC289="V",1,-1)*IF($Q289="Fixo",(CZ289-INDEX('Curva Forward'!$C$5:$AN$13,MATCH(CONCATENATE(BD_COMERCIAL!$K289," ",BD_COMERCIAL!$L289),'Curva Forward'!$B$5:$B$13,0),MATCH(FX$4,'Curva Forward'!$C$4:$AN$4,0))),CZ289)</f>
        <v>0</v>
      </c>
      <c r="FY289" s="200">
        <f>AM289*AM$2*IF($FC289="V",1,-1)*IF($Q289="Fixo",(DA289-INDEX('Curva Forward'!$C$5:$AN$13,MATCH(CONCATENATE(BD_COMERCIAL!$K289," ",BD_COMERCIAL!$L289),'Curva Forward'!$B$5:$B$13,0),MATCH(FY$4,'Curva Forward'!$C$4:$AN$4,0))),DA289)</f>
        <v>0</v>
      </c>
      <c r="FZ289" s="200">
        <f>AN289*AN$2*IF($FC289="V",1,-1)*IF($Q289="Fixo",(DB289-INDEX('Curva Forward'!$C$5:$AN$13,MATCH(CONCATENATE(BD_COMERCIAL!$K289," ",BD_COMERCIAL!$L289),'Curva Forward'!$B$5:$B$13,0),MATCH(FZ$4,'Curva Forward'!$C$4:$AN$4,0))),DB289)</f>
        <v>0</v>
      </c>
      <c r="GA289" s="200">
        <f>AO289*AO$2*IF($FC289="V",1,-1)*IF($Q289="Fixo",(DC289-INDEX('Curva Forward'!$C$5:$AN$13,MATCH(CONCATENATE(BD_COMERCIAL!$K289," ",BD_COMERCIAL!$L289),'Curva Forward'!$B$5:$B$13,0),MATCH(GA$4,'Curva Forward'!$C$4:$AN$4,0))),DC289)</f>
        <v>0</v>
      </c>
      <c r="GB289" s="200">
        <f>AP289*AP$2*IF($FC289="V",1,-1)*IF($Q289="Fixo",(DD289-INDEX('Curva Forward'!$C$5:$AN$13,MATCH(CONCATENATE(BD_COMERCIAL!$K289," ",BD_COMERCIAL!$L289),'Curva Forward'!$B$5:$B$13,0),MATCH(GB$4,'Curva Forward'!$C$4:$AN$4,0))),DD289)</f>
        <v>0</v>
      </c>
      <c r="GC289" s="200">
        <f>AQ289*AQ$2*IF($FC289="V",1,-1)*IF($Q289="Fixo",(DE289-INDEX('Curva Forward'!$C$5:$AN$13,MATCH(CONCATENATE(BD_COMERCIAL!$K289," ",BD_COMERCIAL!$L289),'Curva Forward'!$B$5:$B$13,0),MATCH(GC$4,'Curva Forward'!$C$4:$AN$4,0))),DE289)</f>
        <v>0</v>
      </c>
      <c r="GD289" s="200">
        <f>AR289*AR$2*IF($FC289="V",1,-1)*IF($Q289="Fixo",(DF289-INDEX('Curva Forward'!$C$5:$AN$13,MATCH(CONCATENATE(BD_COMERCIAL!$K289," ",BD_COMERCIAL!$L289),'Curva Forward'!$B$5:$B$13,0),MATCH(GD$4,'Curva Forward'!$C$4:$AN$4,0))),DF289)</f>
        <v>0</v>
      </c>
      <c r="GE289" s="200">
        <f>AS289*AS$2*IF($FC289="V",1,-1)*IF($Q289="Fixo",(DG289-INDEX('Curva Forward'!$C$5:$AN$13,MATCH(CONCATENATE(BD_COMERCIAL!$K289," ",BD_COMERCIAL!$L289),'Curva Forward'!$B$5:$B$13,0),MATCH(GE$4,'Curva Forward'!$C$4:$AN$4,0))),DG289)</f>
        <v>0</v>
      </c>
      <c r="GF289" s="200">
        <f>AT289*AT$2*IF($FC289="V",1,-1)*IF($Q289="Fixo",(DH289-INDEX('Curva Forward'!$C$5:$AN$13,MATCH(CONCATENATE(BD_COMERCIAL!$K289," ",BD_COMERCIAL!$L289),'Curva Forward'!$B$5:$B$13,0),MATCH(GF$4,'Curva Forward'!$C$4:$AN$4,0))),DH289)</f>
        <v>0</v>
      </c>
      <c r="GG289" s="200">
        <f>AU289*AU$2*IF($FC289="V",1,-1)*IF($Q289="Fixo",(DI289-INDEX('Curva Forward'!$C$5:$AN$13,MATCH(CONCATENATE(BD_COMERCIAL!$K289," ",BD_COMERCIAL!$L289),'Curva Forward'!$B$5:$B$13,0),MATCH(GG$4,'Curva Forward'!$C$4:$AN$4,0))),DI289)</f>
        <v>0</v>
      </c>
      <c r="GH289" s="200">
        <f>AV289*AV$2*IF($FC289="V",1,-1)*IF($Q289="Fixo",(DJ289-INDEX('Curva Forward'!$C$5:$AN$13,MATCH(CONCATENATE(BD_COMERCIAL!$K289," ",BD_COMERCIAL!$L289),'Curva Forward'!$B$5:$B$13,0),MATCH(GH$4,'Curva Forward'!$C$4:$AN$4,0))),DJ289)</f>
        <v>0</v>
      </c>
      <c r="GI289" s="200">
        <f>AW289*AW$2*IF($FC289="V",1,-1)*IF($Q289="Fixo",(DK289-INDEX('Curva Forward'!$C$5:$AN$13,MATCH(CONCATENATE(BD_COMERCIAL!$K289," ",BD_COMERCIAL!$L289),'Curva Forward'!$B$5:$B$13,0),MATCH(GI$4,'Curva Forward'!$C$4:$AN$4,0))),DK289)</f>
        <v>0</v>
      </c>
      <c r="GJ289" s="200">
        <f>AX289*AX$2*IF($FC289="V",1,-1)*IF($Q289="Fixo",(DL289-INDEX('Curva Forward'!$C$5:$AN$13,MATCH(CONCATENATE(BD_COMERCIAL!$K289," ",BD_COMERCIAL!$L289),'Curva Forward'!$B$5:$B$13,0),MATCH(GJ$4,'Curva Forward'!$C$4:$AN$4,0))),DL289)</f>
        <v>0</v>
      </c>
      <c r="GK289" s="200">
        <f>AY289*AY$2*IF($FC289="V",1,-1)*IF($Q289="Fixo",(DM289-INDEX('Curva Forward'!$C$5:$AN$13,MATCH(CONCATENATE(BD_COMERCIAL!$K289," ",BD_COMERCIAL!$L289),'Curva Forward'!$B$5:$B$13,0),MATCH(GK$4,'Curva Forward'!$C$4:$AN$4,0))),DM289)</f>
        <v>0</v>
      </c>
      <c r="GL289" s="200">
        <f>IF(EZ289="",0,CL289*CL$2*IF($FC289="V",1,-1)*IF($Q289="Fixo",(EZ289-INDEX('Curva Forward'!$C$5:$AN$13,MATCH(CONCATENATE(BD_COMERCIAL!$K289," ",BD_COMERCIAL!$L289),'Curva Forward'!$B$5:$B$13,0),MATCH(GL$4,'Curva Forward'!$C$4:$AN$4,0))),EZ289))</f>
        <v>0</v>
      </c>
      <c r="GM289" s="200">
        <f>IF(FA289="",0,CM289*CM$2*IF($FC289="V",1,-1)*IF($Q289="Fixo",(FA289-INDEX('Curva Forward'!$C$5:$AN$13,MATCH(CONCATENATE(BD_COMERCIAL!$K289," ",BD_COMERCIAL!$L289),'Curva Forward'!$B$5:$B$13,0),MATCH(GM$4,'Curva Forward'!$C$4:$AN$4,0))),FA289))</f>
        <v>0</v>
      </c>
      <c r="GN289" s="200">
        <f>IF(FB289="",0,CN289*CN$2*IF($FC289="V",1,-1)*IF($Q289="Fixo",(FB289-INDEX('Curva Forward'!$C$5:$AN$13,MATCH(CONCATENATE(BD_COMERCIAL!$K289," ",BD_COMERCIAL!$L289),'Curva Forward'!$B$5:$B$13,0),MATCH(GN$4,'Curva Forward'!$C$4:$AN$4,0))),FB289))</f>
        <v>0</v>
      </c>
      <c r="GO289" s="201">
        <f t="shared" ca="1" si="95"/>
        <v>0</v>
      </c>
      <c r="GP289" s="201">
        <f t="shared" ca="1" si="96"/>
        <v>0</v>
      </c>
    </row>
    <row r="290" spans="1:198" s="117" customFormat="1" x14ac:dyDescent="0.25">
      <c r="A290" s="6"/>
      <c r="B290" s="7" t="s">
        <v>644</v>
      </c>
      <c r="C290" s="8">
        <v>44624</v>
      </c>
      <c r="D290" s="9" t="s">
        <v>131</v>
      </c>
      <c r="E290" s="9" t="s">
        <v>147</v>
      </c>
      <c r="F290" s="113" t="e">
        <v>#VALUE!</v>
      </c>
      <c r="G290" s="10" t="s">
        <v>125</v>
      </c>
      <c r="H290" s="113">
        <v>3780401000108</v>
      </c>
      <c r="I290" s="9" t="s">
        <v>139</v>
      </c>
      <c r="J290" s="166" t="s">
        <v>626</v>
      </c>
      <c r="K290" s="10" t="s">
        <v>127</v>
      </c>
      <c r="L290" s="84" t="s">
        <v>22</v>
      </c>
      <c r="M290" s="11">
        <v>44805</v>
      </c>
      <c r="N290" s="12">
        <v>44834</v>
      </c>
      <c r="O290" s="10">
        <v>0.7</v>
      </c>
      <c r="P290" s="84">
        <v>192</v>
      </c>
      <c r="Q290" s="84" t="s">
        <v>128</v>
      </c>
      <c r="R290" s="10" t="s">
        <v>129</v>
      </c>
      <c r="S290" s="14" t="s">
        <v>135</v>
      </c>
      <c r="T290" s="11"/>
      <c r="U290" s="12"/>
      <c r="V290" s="257" t="str">
        <f ca="1">IF(U290="","",
IF(U290="NA","",
IFERROR(VLOOKUP(EOMONTH(M290,-2)+1,IPCA!$A:$B,2,0),
VLOOKUP(EOMONTH(TODAY(),-2)+1,IPCA!$A:$B,2,0))/
VLOOKUP(EOMONTH(U290,-2)+1,IPCA!$A:$B,2,0)*
P290))</f>
        <v/>
      </c>
      <c r="W290" s="84"/>
      <c r="X290" s="13"/>
      <c r="Y290" s="166"/>
      <c r="Z290" s="107" t="s">
        <v>148</v>
      </c>
      <c r="AA290" s="108" t="s">
        <v>148</v>
      </c>
      <c r="AB290" s="15"/>
      <c r="AC290"/>
      <c r="AD290"/>
      <c r="AE290"/>
      <c r="AF290"/>
      <c r="AG290"/>
      <c r="AH290"/>
      <c r="AI290"/>
      <c r="AJ290">
        <v>0.7</v>
      </c>
      <c r="AK290"/>
      <c r="AL290"/>
      <c r="AM290" s="6"/>
      <c r="AN290" s="15"/>
      <c r="AO290"/>
      <c r="AP290"/>
      <c r="AQ290"/>
      <c r="AR290"/>
      <c r="AS290"/>
      <c r="AT290"/>
      <c r="AU290"/>
      <c r="AV290"/>
      <c r="AW290"/>
      <c r="AX290"/>
      <c r="AY290" s="6"/>
      <c r="AZ290" s="15"/>
      <c r="BA290"/>
      <c r="BB290"/>
      <c r="BC290"/>
      <c r="BD290"/>
      <c r="BE290"/>
      <c r="BF290"/>
      <c r="BG290"/>
      <c r="BH290"/>
      <c r="BI290"/>
      <c r="BJ290"/>
      <c r="BK290" s="6"/>
      <c r="BL290" s="15"/>
      <c r="BM290"/>
      <c r="BN290"/>
      <c r="BO290"/>
      <c r="BP290"/>
      <c r="BQ290"/>
      <c r="BR290"/>
      <c r="BS290"/>
      <c r="BT290"/>
      <c r="BU290"/>
      <c r="BV290"/>
      <c r="BW290" s="6"/>
      <c r="BX290" s="15"/>
      <c r="BY290"/>
      <c r="BZ290"/>
      <c r="CA290"/>
      <c r="CB290"/>
      <c r="CC290"/>
      <c r="CD290"/>
      <c r="CE290"/>
      <c r="CF290"/>
      <c r="CG290"/>
      <c r="CH290"/>
      <c r="CI290" s="6"/>
      <c r="CJ290" s="16">
        <f t="shared" si="80"/>
        <v>5.7534246575342458E-2</v>
      </c>
      <c r="CK290" s="16" t="str">
        <f t="shared" si="81"/>
        <v/>
      </c>
      <c r="CL290" s="16" t="str">
        <f t="shared" si="82"/>
        <v/>
      </c>
      <c r="CM290" s="16" t="str">
        <f t="shared" si="83"/>
        <v/>
      </c>
      <c r="CN290" s="16" t="str">
        <f t="shared" si="84"/>
        <v/>
      </c>
      <c r="CO290" s="18"/>
      <c r="CP290" s="15"/>
      <c r="CQ290"/>
      <c r="CR290"/>
      <c r="CS290"/>
      <c r="CT290"/>
      <c r="CU290"/>
      <c r="CV290"/>
      <c r="CW290"/>
      <c r="CX290">
        <v>192</v>
      </c>
      <c r="CY290"/>
      <c r="CZ290"/>
      <c r="DA290" s="6"/>
      <c r="DB290" s="15"/>
      <c r="DC290"/>
      <c r="DD290"/>
      <c r="DE290"/>
      <c r="DF290"/>
      <c r="DG290"/>
      <c r="DH290"/>
      <c r="DI290"/>
      <c r="DJ290"/>
      <c r="DK290"/>
      <c r="DL290"/>
      <c r="DM290" s="6"/>
      <c r="DN290" s="15"/>
      <c r="DO290"/>
      <c r="DP290"/>
      <c r="DQ290"/>
      <c r="DR290"/>
      <c r="DS290"/>
      <c r="DT290"/>
      <c r="DU290"/>
      <c r="DV290"/>
      <c r="DW290"/>
      <c r="DX290"/>
      <c r="DY290" s="6"/>
      <c r="DZ290" s="15"/>
      <c r="EA290"/>
      <c r="EB290"/>
      <c r="EC290"/>
      <c r="ED290"/>
      <c r="EE290"/>
      <c r="EF290"/>
      <c r="EG290"/>
      <c r="EH290"/>
      <c r="EI290"/>
      <c r="EJ290"/>
      <c r="EK290" s="6"/>
      <c r="EL290" s="15"/>
      <c r="EM290"/>
      <c r="EN290"/>
      <c r="EO290"/>
      <c r="EP290"/>
      <c r="EQ290"/>
      <c r="ER290"/>
      <c r="ES290"/>
      <c r="ET290"/>
      <c r="EU290"/>
      <c r="EV290"/>
      <c r="EW290" s="6"/>
      <c r="EX290" s="16">
        <f t="shared" si="85"/>
        <v>15.780821917808218</v>
      </c>
      <c r="EY290" s="16" t="str">
        <f t="shared" si="86"/>
        <v/>
      </c>
      <c r="EZ290" s="16" t="str">
        <f t="shared" si="87"/>
        <v/>
      </c>
      <c r="FA290" s="16" t="str">
        <f t="shared" si="88"/>
        <v/>
      </c>
      <c r="FB290" s="160" t="str">
        <f t="shared" si="89"/>
        <v/>
      </c>
      <c r="FC290" t="s">
        <v>205</v>
      </c>
      <c r="FD290" s="20" t="s">
        <v>147</v>
      </c>
      <c r="FF290" s="84" t="s">
        <v>206</v>
      </c>
      <c r="FH290" s="284">
        <f t="shared" ca="1" si="90"/>
        <v>0</v>
      </c>
      <c r="FI290" s="208">
        <f t="shared" si="91"/>
        <v>0.96666666666666667</v>
      </c>
      <c r="FJ290"/>
      <c r="FK290" t="str">
        <f t="shared" si="92"/>
        <v>Portfólio</v>
      </c>
      <c r="FL290" s="201">
        <f t="shared" ca="1" si="93"/>
        <v>-55439.999999999993</v>
      </c>
      <c r="FM290" s="201">
        <f t="shared" ca="1" si="94"/>
        <v>0</v>
      </c>
      <c r="FN290" s="200">
        <f>AB290*AB$2*IF($FC290="V",1,-1)*IF($Q290="Fixo",(CP290-INDEX('Curva Forward'!$C$5:$AN$13,MATCH(CONCATENATE(BD_COMERCIAL!$K290," ",BD_COMERCIAL!$L290),'Curva Forward'!$B$5:$B$13,0),MATCH(FN$4,'Curva Forward'!$C$4:$AN$4,0))),CP290)</f>
        <v>0</v>
      </c>
      <c r="FO290" s="200">
        <f>AC290*AC$2*IF($FC290="V",1,-1)*IF($Q290="Fixo",(CQ290-INDEX('Curva Forward'!$C$5:$AN$13,MATCH(CONCATENATE(BD_COMERCIAL!$K290," ",BD_COMERCIAL!$L290),'Curva Forward'!$B$5:$B$13,0),MATCH(FO$4,'Curva Forward'!$C$4:$AN$4,0))),CQ290)</f>
        <v>0</v>
      </c>
      <c r="FP290" s="200">
        <f>AD290*AD$2*IF($FC290="V",1,-1)*IF($Q290="Fixo",(CR290-INDEX('Curva Forward'!$C$5:$AN$13,MATCH(CONCATENATE(BD_COMERCIAL!$K290," ",BD_COMERCIAL!$L290),'Curva Forward'!$B$5:$B$13,0),MATCH(FP$4,'Curva Forward'!$C$4:$AN$4,0))),CR290)</f>
        <v>0</v>
      </c>
      <c r="FQ290" s="200">
        <f>AE290*AE$2*IF($FC290="V",1,-1)*IF($Q290="Fixo",(CS290-INDEX('Curva Forward'!$C$5:$AN$13,MATCH(CONCATENATE(BD_COMERCIAL!$K290," ",BD_COMERCIAL!$L290),'Curva Forward'!$B$5:$B$13,0),MATCH(FQ$4,'Curva Forward'!$C$4:$AN$4,0))),CS290)</f>
        <v>0</v>
      </c>
      <c r="FR290" s="200">
        <f>AF290*AF$2*IF($FC290="V",1,-1)*IF($Q290="Fixo",(CT290-INDEX('Curva Forward'!$C$5:$AN$13,MATCH(CONCATENATE(BD_COMERCIAL!$K290," ",BD_COMERCIAL!$L290),'Curva Forward'!$B$5:$B$13,0),MATCH(FR$4,'Curva Forward'!$C$4:$AN$4,0))),CT290)</f>
        <v>0</v>
      </c>
      <c r="FS290" s="200">
        <f>AG290*AG$2*IF($FC290="V",1,-1)*IF($Q290="Fixo",(CU290-INDEX('Curva Forward'!$C$5:$AN$13,MATCH(CONCATENATE(BD_COMERCIAL!$K290," ",BD_COMERCIAL!$L290),'Curva Forward'!$B$5:$B$13,0),MATCH(FS$4,'Curva Forward'!$C$4:$AN$4,0))),CU290)</f>
        <v>0</v>
      </c>
      <c r="FT290" s="200">
        <f>AH290*AH$2*IF($FC290="V",1,-1)*IF($Q290="Fixo",(CV290-INDEX('Curva Forward'!$C$5:$AN$13,MATCH(CONCATENATE(BD_COMERCIAL!$K290," ",BD_COMERCIAL!$L290),'Curva Forward'!$B$5:$B$13,0),MATCH(FT$4,'Curva Forward'!$C$4:$AN$4,0))),CV290)</f>
        <v>0</v>
      </c>
      <c r="FU290" s="200">
        <f>AI290*AI$2*IF($FC290="V",1,-1)*IF($Q290="Fixo",(CW290-INDEX('Curva Forward'!$C$5:$AN$13,MATCH(CONCATENATE(BD_COMERCIAL!$K290," ",BD_COMERCIAL!$L290),'Curva Forward'!$B$5:$B$13,0),MATCH(FU$4,'Curva Forward'!$C$4:$AN$4,0))),CW290)</f>
        <v>0</v>
      </c>
      <c r="FV290" s="200">
        <f>AJ290*AJ$2*IF($FC290="V",1,-1)*IF($Q290="Fixo",(CX290-INDEX('Curva Forward'!$C$5:$AN$13,MATCH(CONCATENATE(BD_COMERCIAL!$K290," ",BD_COMERCIAL!$L290),'Curva Forward'!$B$5:$B$13,0),MATCH(FV$4,'Curva Forward'!$C$4:$AN$4,0))),CX290)</f>
        <v>-55439.999999999993</v>
      </c>
      <c r="FW290" s="200">
        <f>AK290*AK$2*IF($FC290="V",1,-1)*IF($Q290="Fixo",(CY290-INDEX('Curva Forward'!$C$5:$AN$13,MATCH(CONCATENATE(BD_COMERCIAL!$K290," ",BD_COMERCIAL!$L290),'Curva Forward'!$B$5:$B$13,0),MATCH(FW$4,'Curva Forward'!$C$4:$AN$4,0))),CY290)</f>
        <v>0</v>
      </c>
      <c r="FX290" s="200">
        <f>AL290*AL$2*IF($FC290="V",1,-1)*IF($Q290="Fixo",(CZ290-INDEX('Curva Forward'!$C$5:$AN$13,MATCH(CONCATENATE(BD_COMERCIAL!$K290," ",BD_COMERCIAL!$L290),'Curva Forward'!$B$5:$B$13,0),MATCH(FX$4,'Curva Forward'!$C$4:$AN$4,0))),CZ290)</f>
        <v>0</v>
      </c>
      <c r="FY290" s="200">
        <f>AM290*AM$2*IF($FC290="V",1,-1)*IF($Q290="Fixo",(DA290-INDEX('Curva Forward'!$C$5:$AN$13,MATCH(CONCATENATE(BD_COMERCIAL!$K290," ",BD_COMERCIAL!$L290),'Curva Forward'!$B$5:$B$13,0),MATCH(FY$4,'Curva Forward'!$C$4:$AN$4,0))),DA290)</f>
        <v>0</v>
      </c>
      <c r="FZ290" s="200">
        <f>AN290*AN$2*IF($FC290="V",1,-1)*IF($Q290="Fixo",(DB290-INDEX('Curva Forward'!$C$5:$AN$13,MATCH(CONCATENATE(BD_COMERCIAL!$K290," ",BD_COMERCIAL!$L290),'Curva Forward'!$B$5:$B$13,0),MATCH(FZ$4,'Curva Forward'!$C$4:$AN$4,0))),DB290)</f>
        <v>0</v>
      </c>
      <c r="GA290" s="200">
        <f>AO290*AO$2*IF($FC290="V",1,-1)*IF($Q290="Fixo",(DC290-INDEX('Curva Forward'!$C$5:$AN$13,MATCH(CONCATENATE(BD_COMERCIAL!$K290," ",BD_COMERCIAL!$L290),'Curva Forward'!$B$5:$B$13,0),MATCH(GA$4,'Curva Forward'!$C$4:$AN$4,0))),DC290)</f>
        <v>0</v>
      </c>
      <c r="GB290" s="200">
        <f>AP290*AP$2*IF($FC290="V",1,-1)*IF($Q290="Fixo",(DD290-INDEX('Curva Forward'!$C$5:$AN$13,MATCH(CONCATENATE(BD_COMERCIAL!$K290," ",BD_COMERCIAL!$L290),'Curva Forward'!$B$5:$B$13,0),MATCH(GB$4,'Curva Forward'!$C$4:$AN$4,0))),DD290)</f>
        <v>0</v>
      </c>
      <c r="GC290" s="200">
        <f>AQ290*AQ$2*IF($FC290="V",1,-1)*IF($Q290="Fixo",(DE290-INDEX('Curva Forward'!$C$5:$AN$13,MATCH(CONCATENATE(BD_COMERCIAL!$K290," ",BD_COMERCIAL!$L290),'Curva Forward'!$B$5:$B$13,0),MATCH(GC$4,'Curva Forward'!$C$4:$AN$4,0))),DE290)</f>
        <v>0</v>
      </c>
      <c r="GD290" s="200">
        <f>AR290*AR$2*IF($FC290="V",1,-1)*IF($Q290="Fixo",(DF290-INDEX('Curva Forward'!$C$5:$AN$13,MATCH(CONCATENATE(BD_COMERCIAL!$K290," ",BD_COMERCIAL!$L290),'Curva Forward'!$B$5:$B$13,0),MATCH(GD$4,'Curva Forward'!$C$4:$AN$4,0))),DF290)</f>
        <v>0</v>
      </c>
      <c r="GE290" s="200">
        <f>AS290*AS$2*IF($FC290="V",1,-1)*IF($Q290="Fixo",(DG290-INDEX('Curva Forward'!$C$5:$AN$13,MATCH(CONCATENATE(BD_COMERCIAL!$K290," ",BD_COMERCIAL!$L290),'Curva Forward'!$B$5:$B$13,0),MATCH(GE$4,'Curva Forward'!$C$4:$AN$4,0))),DG290)</f>
        <v>0</v>
      </c>
      <c r="GF290" s="200">
        <f>AT290*AT$2*IF($FC290="V",1,-1)*IF($Q290="Fixo",(DH290-INDEX('Curva Forward'!$C$5:$AN$13,MATCH(CONCATENATE(BD_COMERCIAL!$K290," ",BD_COMERCIAL!$L290),'Curva Forward'!$B$5:$B$13,0),MATCH(GF$4,'Curva Forward'!$C$4:$AN$4,0))),DH290)</f>
        <v>0</v>
      </c>
      <c r="GG290" s="200">
        <f>AU290*AU$2*IF($FC290="V",1,-1)*IF($Q290="Fixo",(DI290-INDEX('Curva Forward'!$C$5:$AN$13,MATCH(CONCATENATE(BD_COMERCIAL!$K290," ",BD_COMERCIAL!$L290),'Curva Forward'!$B$5:$B$13,0),MATCH(GG$4,'Curva Forward'!$C$4:$AN$4,0))),DI290)</f>
        <v>0</v>
      </c>
      <c r="GH290" s="200">
        <f>AV290*AV$2*IF($FC290="V",1,-1)*IF($Q290="Fixo",(DJ290-INDEX('Curva Forward'!$C$5:$AN$13,MATCH(CONCATENATE(BD_COMERCIAL!$K290," ",BD_COMERCIAL!$L290),'Curva Forward'!$B$5:$B$13,0),MATCH(GH$4,'Curva Forward'!$C$4:$AN$4,0))),DJ290)</f>
        <v>0</v>
      </c>
      <c r="GI290" s="200">
        <f>AW290*AW$2*IF($FC290="V",1,-1)*IF($Q290="Fixo",(DK290-INDEX('Curva Forward'!$C$5:$AN$13,MATCH(CONCATENATE(BD_COMERCIAL!$K290," ",BD_COMERCIAL!$L290),'Curva Forward'!$B$5:$B$13,0),MATCH(GI$4,'Curva Forward'!$C$4:$AN$4,0))),DK290)</f>
        <v>0</v>
      </c>
      <c r="GJ290" s="200">
        <f>AX290*AX$2*IF($FC290="V",1,-1)*IF($Q290="Fixo",(DL290-INDEX('Curva Forward'!$C$5:$AN$13,MATCH(CONCATENATE(BD_COMERCIAL!$K290," ",BD_COMERCIAL!$L290),'Curva Forward'!$B$5:$B$13,0),MATCH(GJ$4,'Curva Forward'!$C$4:$AN$4,0))),DL290)</f>
        <v>0</v>
      </c>
      <c r="GK290" s="200">
        <f>AY290*AY$2*IF($FC290="V",1,-1)*IF($Q290="Fixo",(DM290-INDEX('Curva Forward'!$C$5:$AN$13,MATCH(CONCATENATE(BD_COMERCIAL!$K290," ",BD_COMERCIAL!$L290),'Curva Forward'!$B$5:$B$13,0),MATCH(GK$4,'Curva Forward'!$C$4:$AN$4,0))),DM290)</f>
        <v>0</v>
      </c>
      <c r="GL290" s="200">
        <f>IF(EZ290="",0,CL290*CL$2*IF($FC290="V",1,-1)*IF($Q290="Fixo",(EZ290-INDEX('Curva Forward'!$C$5:$AN$13,MATCH(CONCATENATE(BD_COMERCIAL!$K290," ",BD_COMERCIAL!$L290),'Curva Forward'!$B$5:$B$13,0),MATCH(GL$4,'Curva Forward'!$C$4:$AN$4,0))),EZ290))</f>
        <v>0</v>
      </c>
      <c r="GM290" s="200">
        <f>IF(FA290="",0,CM290*CM$2*IF($FC290="V",1,-1)*IF($Q290="Fixo",(FA290-INDEX('Curva Forward'!$C$5:$AN$13,MATCH(CONCATENATE(BD_COMERCIAL!$K290," ",BD_COMERCIAL!$L290),'Curva Forward'!$B$5:$B$13,0),MATCH(GM$4,'Curva Forward'!$C$4:$AN$4,0))),FA290))</f>
        <v>0</v>
      </c>
      <c r="GN290" s="200">
        <f>IF(FB290="",0,CN290*CN$2*IF($FC290="V",1,-1)*IF($Q290="Fixo",(FB290-INDEX('Curva Forward'!$C$5:$AN$13,MATCH(CONCATENATE(BD_COMERCIAL!$K290," ",BD_COMERCIAL!$L290),'Curva Forward'!$B$5:$B$13,0),MATCH(GN$4,'Curva Forward'!$C$4:$AN$4,0))),FB290))</f>
        <v>0</v>
      </c>
      <c r="GO290" s="201">
        <f t="shared" ca="1" si="95"/>
        <v>0</v>
      </c>
      <c r="GP290" s="201">
        <f t="shared" ca="1" si="96"/>
        <v>0</v>
      </c>
    </row>
    <row r="291" spans="1:198" s="117" customFormat="1" x14ac:dyDescent="0.25">
      <c r="A291" s="6"/>
      <c r="B291" s="7" t="s">
        <v>645</v>
      </c>
      <c r="C291" s="8">
        <v>44624</v>
      </c>
      <c r="D291" s="9" t="s">
        <v>124</v>
      </c>
      <c r="E291" s="9" t="s">
        <v>125</v>
      </c>
      <c r="F291" s="113">
        <v>3780401000108</v>
      </c>
      <c r="G291" s="10" t="s">
        <v>147</v>
      </c>
      <c r="H291" s="113" t="e">
        <v>#VALUE!</v>
      </c>
      <c r="I291" s="9" t="s">
        <v>139</v>
      </c>
      <c r="J291" s="166" t="s">
        <v>467</v>
      </c>
      <c r="K291" s="10" t="s">
        <v>127</v>
      </c>
      <c r="L291" s="84" t="s">
        <v>22</v>
      </c>
      <c r="M291" s="11">
        <v>44774</v>
      </c>
      <c r="N291" s="12">
        <v>44804</v>
      </c>
      <c r="O291" s="10">
        <v>1.1000000000000001</v>
      </c>
      <c r="P291" s="84">
        <v>192</v>
      </c>
      <c r="Q291" s="84" t="s">
        <v>128</v>
      </c>
      <c r="R291" s="10" t="s">
        <v>129</v>
      </c>
      <c r="S291" s="14" t="s">
        <v>135</v>
      </c>
      <c r="T291" s="11"/>
      <c r="U291" s="12"/>
      <c r="V291" s="257" t="str">
        <f ca="1">IF(U291="","",
IF(U291="NA","",
IFERROR(VLOOKUP(EOMONTH(M291,-2)+1,IPCA!$A:$B,2,0),
VLOOKUP(EOMONTH(TODAY(),-2)+1,IPCA!$A:$B,2,0))/
VLOOKUP(EOMONTH(U291,-2)+1,IPCA!$A:$B,2,0)*
P291))</f>
        <v/>
      </c>
      <c r="W291" s="84"/>
      <c r="X291" s="13"/>
      <c r="Y291" s="166"/>
      <c r="Z291" s="107" t="s">
        <v>148</v>
      </c>
      <c r="AA291" s="108" t="s">
        <v>148</v>
      </c>
      <c r="AB291" s="15"/>
      <c r="AC291"/>
      <c r="AD291"/>
      <c r="AE291"/>
      <c r="AF291"/>
      <c r="AG291"/>
      <c r="AH291"/>
      <c r="AI291">
        <v>1.1000000000000001</v>
      </c>
      <c r="AJ291"/>
      <c r="AK291"/>
      <c r="AL291"/>
      <c r="AM291" s="6"/>
      <c r="AN291" s="15"/>
      <c r="AO291"/>
      <c r="AP291"/>
      <c r="AQ291"/>
      <c r="AR291"/>
      <c r="AS291"/>
      <c r="AT291"/>
      <c r="AU291"/>
      <c r="AV291"/>
      <c r="AW291"/>
      <c r="AX291"/>
      <c r="AY291" s="6"/>
      <c r="AZ291" s="15"/>
      <c r="BA291"/>
      <c r="BB291"/>
      <c r="BC291"/>
      <c r="BD291"/>
      <c r="BE291"/>
      <c r="BF291"/>
      <c r="BG291"/>
      <c r="BH291"/>
      <c r="BI291"/>
      <c r="BJ291"/>
      <c r="BK291" s="6"/>
      <c r="BL291" s="15"/>
      <c r="BM291"/>
      <c r="BN291"/>
      <c r="BO291"/>
      <c r="BP291"/>
      <c r="BQ291"/>
      <c r="BR291"/>
      <c r="BS291"/>
      <c r="BT291"/>
      <c r="BU291"/>
      <c r="BV291"/>
      <c r="BW291" s="6"/>
      <c r="BX291" s="15"/>
      <c r="BY291"/>
      <c r="BZ291"/>
      <c r="CA291"/>
      <c r="CB291"/>
      <c r="CC291"/>
      <c r="CD291"/>
      <c r="CE291"/>
      <c r="CF291"/>
      <c r="CG291"/>
      <c r="CH291"/>
      <c r="CI291" s="6"/>
      <c r="CJ291" s="16">
        <f t="shared" si="80"/>
        <v>9.3424657534246586E-2</v>
      </c>
      <c r="CK291" s="16" t="str">
        <f t="shared" si="81"/>
        <v/>
      </c>
      <c r="CL291" s="16" t="str">
        <f t="shared" si="82"/>
        <v/>
      </c>
      <c r="CM291" s="16" t="str">
        <f t="shared" si="83"/>
        <v/>
      </c>
      <c r="CN291" s="16" t="str">
        <f t="shared" si="84"/>
        <v/>
      </c>
      <c r="CO291" s="18"/>
      <c r="CP291" s="15"/>
      <c r="CQ291"/>
      <c r="CR291"/>
      <c r="CS291"/>
      <c r="CT291"/>
      <c r="CU291"/>
      <c r="CV291"/>
      <c r="CW291">
        <v>192</v>
      </c>
      <c r="CX291"/>
      <c r="CY291"/>
      <c r="CZ291"/>
      <c r="DA291" s="6"/>
      <c r="DB291" s="15"/>
      <c r="DC291"/>
      <c r="DD291"/>
      <c r="DE291"/>
      <c r="DF291"/>
      <c r="DG291"/>
      <c r="DH291"/>
      <c r="DI291"/>
      <c r="DJ291"/>
      <c r="DK291"/>
      <c r="DL291"/>
      <c r="DM291" s="6"/>
      <c r="DN291" s="15"/>
      <c r="DO291"/>
      <c r="DP291"/>
      <c r="DQ291"/>
      <c r="DR291"/>
      <c r="DS291"/>
      <c r="DT291"/>
      <c r="DU291"/>
      <c r="DV291"/>
      <c r="DW291"/>
      <c r="DX291"/>
      <c r="DY291" s="6"/>
      <c r="DZ291" s="15"/>
      <c r="EA291"/>
      <c r="EB291"/>
      <c r="EC291"/>
      <c r="ED291"/>
      <c r="EE291"/>
      <c r="EF291"/>
      <c r="EG291"/>
      <c r="EH291"/>
      <c r="EI291"/>
      <c r="EJ291"/>
      <c r="EK291" s="6"/>
      <c r="EL291" s="15"/>
      <c r="EM291"/>
      <c r="EN291"/>
      <c r="EO291"/>
      <c r="EP291"/>
      <c r="EQ291"/>
      <c r="ER291"/>
      <c r="ES291"/>
      <c r="ET291"/>
      <c r="EU291"/>
      <c r="EV291"/>
      <c r="EW291" s="6"/>
      <c r="EX291" s="16">
        <f t="shared" si="85"/>
        <v>16.306849315068494</v>
      </c>
      <c r="EY291" s="16" t="str">
        <f t="shared" si="86"/>
        <v/>
      </c>
      <c r="EZ291" s="16" t="str">
        <f t="shared" si="87"/>
        <v/>
      </c>
      <c r="FA291" s="16" t="str">
        <f t="shared" si="88"/>
        <v/>
      </c>
      <c r="FB291" s="160" t="str">
        <f t="shared" si="89"/>
        <v/>
      </c>
      <c r="FC291" t="s">
        <v>204</v>
      </c>
      <c r="FD291" s="20" t="s">
        <v>147</v>
      </c>
      <c r="FF291" s="84" t="s">
        <v>206</v>
      </c>
      <c r="FH291" s="284">
        <f t="shared" ca="1" si="90"/>
        <v>0</v>
      </c>
      <c r="FI291" s="208">
        <f t="shared" si="91"/>
        <v>1</v>
      </c>
      <c r="FJ291"/>
      <c r="FK291" t="str">
        <f t="shared" si="92"/>
        <v>Portfólio</v>
      </c>
      <c r="FL291" s="201">
        <f t="shared" ca="1" si="93"/>
        <v>87568.8</v>
      </c>
      <c r="FM291" s="201">
        <f t="shared" ca="1" si="94"/>
        <v>0</v>
      </c>
      <c r="FN291" s="200">
        <f>AB291*AB$2*IF($FC291="V",1,-1)*IF($Q291="Fixo",(CP291-INDEX('Curva Forward'!$C$5:$AN$13,MATCH(CONCATENATE(BD_COMERCIAL!$K291," ",BD_COMERCIAL!$L291),'Curva Forward'!$B$5:$B$13,0),MATCH(FN$4,'Curva Forward'!$C$4:$AN$4,0))),CP291)</f>
        <v>0</v>
      </c>
      <c r="FO291" s="200">
        <f>AC291*AC$2*IF($FC291="V",1,-1)*IF($Q291="Fixo",(CQ291-INDEX('Curva Forward'!$C$5:$AN$13,MATCH(CONCATENATE(BD_COMERCIAL!$K291," ",BD_COMERCIAL!$L291),'Curva Forward'!$B$5:$B$13,0),MATCH(FO$4,'Curva Forward'!$C$4:$AN$4,0))),CQ291)</f>
        <v>0</v>
      </c>
      <c r="FP291" s="200">
        <f>AD291*AD$2*IF($FC291="V",1,-1)*IF($Q291="Fixo",(CR291-INDEX('Curva Forward'!$C$5:$AN$13,MATCH(CONCATENATE(BD_COMERCIAL!$K291," ",BD_COMERCIAL!$L291),'Curva Forward'!$B$5:$B$13,0),MATCH(FP$4,'Curva Forward'!$C$4:$AN$4,0))),CR291)</f>
        <v>0</v>
      </c>
      <c r="FQ291" s="200">
        <f>AE291*AE$2*IF($FC291="V",1,-1)*IF($Q291="Fixo",(CS291-INDEX('Curva Forward'!$C$5:$AN$13,MATCH(CONCATENATE(BD_COMERCIAL!$K291," ",BD_COMERCIAL!$L291),'Curva Forward'!$B$5:$B$13,0),MATCH(FQ$4,'Curva Forward'!$C$4:$AN$4,0))),CS291)</f>
        <v>0</v>
      </c>
      <c r="FR291" s="200">
        <f>AF291*AF$2*IF($FC291="V",1,-1)*IF($Q291="Fixo",(CT291-INDEX('Curva Forward'!$C$5:$AN$13,MATCH(CONCATENATE(BD_COMERCIAL!$K291," ",BD_COMERCIAL!$L291),'Curva Forward'!$B$5:$B$13,0),MATCH(FR$4,'Curva Forward'!$C$4:$AN$4,0))),CT291)</f>
        <v>0</v>
      </c>
      <c r="FS291" s="200">
        <f>AG291*AG$2*IF($FC291="V",1,-1)*IF($Q291="Fixo",(CU291-INDEX('Curva Forward'!$C$5:$AN$13,MATCH(CONCATENATE(BD_COMERCIAL!$K291," ",BD_COMERCIAL!$L291),'Curva Forward'!$B$5:$B$13,0),MATCH(FS$4,'Curva Forward'!$C$4:$AN$4,0))),CU291)</f>
        <v>0</v>
      </c>
      <c r="FT291" s="200">
        <f>AH291*AH$2*IF($FC291="V",1,-1)*IF($Q291="Fixo",(CV291-INDEX('Curva Forward'!$C$5:$AN$13,MATCH(CONCATENATE(BD_COMERCIAL!$K291," ",BD_COMERCIAL!$L291),'Curva Forward'!$B$5:$B$13,0),MATCH(FT$4,'Curva Forward'!$C$4:$AN$4,0))),CV291)</f>
        <v>0</v>
      </c>
      <c r="FU291" s="200">
        <f>AI291*AI$2*IF($FC291="V",1,-1)*IF($Q291="Fixo",(CW291-INDEX('Curva Forward'!$C$5:$AN$13,MATCH(CONCATENATE(BD_COMERCIAL!$K291," ",BD_COMERCIAL!$L291),'Curva Forward'!$B$5:$B$13,0),MATCH(FU$4,'Curva Forward'!$C$4:$AN$4,0))),CW291)</f>
        <v>87568.8</v>
      </c>
      <c r="FV291" s="200">
        <f>AJ291*AJ$2*IF($FC291="V",1,-1)*IF($Q291="Fixo",(CX291-INDEX('Curva Forward'!$C$5:$AN$13,MATCH(CONCATENATE(BD_COMERCIAL!$K291," ",BD_COMERCIAL!$L291),'Curva Forward'!$B$5:$B$13,0),MATCH(FV$4,'Curva Forward'!$C$4:$AN$4,0))),CX291)</f>
        <v>0</v>
      </c>
      <c r="FW291" s="200">
        <f>AK291*AK$2*IF($FC291="V",1,-1)*IF($Q291="Fixo",(CY291-INDEX('Curva Forward'!$C$5:$AN$13,MATCH(CONCATENATE(BD_COMERCIAL!$K291," ",BD_COMERCIAL!$L291),'Curva Forward'!$B$5:$B$13,0),MATCH(FW$4,'Curva Forward'!$C$4:$AN$4,0))),CY291)</f>
        <v>0</v>
      </c>
      <c r="FX291" s="200">
        <f>AL291*AL$2*IF($FC291="V",1,-1)*IF($Q291="Fixo",(CZ291-INDEX('Curva Forward'!$C$5:$AN$13,MATCH(CONCATENATE(BD_COMERCIAL!$K291," ",BD_COMERCIAL!$L291),'Curva Forward'!$B$5:$B$13,0),MATCH(FX$4,'Curva Forward'!$C$4:$AN$4,0))),CZ291)</f>
        <v>0</v>
      </c>
      <c r="FY291" s="200">
        <f>AM291*AM$2*IF($FC291="V",1,-1)*IF($Q291="Fixo",(DA291-INDEX('Curva Forward'!$C$5:$AN$13,MATCH(CONCATENATE(BD_COMERCIAL!$K291," ",BD_COMERCIAL!$L291),'Curva Forward'!$B$5:$B$13,0),MATCH(FY$4,'Curva Forward'!$C$4:$AN$4,0))),DA291)</f>
        <v>0</v>
      </c>
      <c r="FZ291" s="200">
        <f>AN291*AN$2*IF($FC291="V",1,-1)*IF($Q291="Fixo",(DB291-INDEX('Curva Forward'!$C$5:$AN$13,MATCH(CONCATENATE(BD_COMERCIAL!$K291," ",BD_COMERCIAL!$L291),'Curva Forward'!$B$5:$B$13,0),MATCH(FZ$4,'Curva Forward'!$C$4:$AN$4,0))),DB291)</f>
        <v>0</v>
      </c>
      <c r="GA291" s="200">
        <f>AO291*AO$2*IF($FC291="V",1,-1)*IF($Q291="Fixo",(DC291-INDEX('Curva Forward'!$C$5:$AN$13,MATCH(CONCATENATE(BD_COMERCIAL!$K291," ",BD_COMERCIAL!$L291),'Curva Forward'!$B$5:$B$13,0),MATCH(GA$4,'Curva Forward'!$C$4:$AN$4,0))),DC291)</f>
        <v>0</v>
      </c>
      <c r="GB291" s="200">
        <f>AP291*AP$2*IF($FC291="V",1,-1)*IF($Q291="Fixo",(DD291-INDEX('Curva Forward'!$C$5:$AN$13,MATCH(CONCATENATE(BD_COMERCIAL!$K291," ",BD_COMERCIAL!$L291),'Curva Forward'!$B$5:$B$13,0),MATCH(GB$4,'Curva Forward'!$C$4:$AN$4,0))),DD291)</f>
        <v>0</v>
      </c>
      <c r="GC291" s="200">
        <f>AQ291*AQ$2*IF($FC291="V",1,-1)*IF($Q291="Fixo",(DE291-INDEX('Curva Forward'!$C$5:$AN$13,MATCH(CONCATENATE(BD_COMERCIAL!$K291," ",BD_COMERCIAL!$L291),'Curva Forward'!$B$5:$B$13,0),MATCH(GC$4,'Curva Forward'!$C$4:$AN$4,0))),DE291)</f>
        <v>0</v>
      </c>
      <c r="GD291" s="200">
        <f>AR291*AR$2*IF($FC291="V",1,-1)*IF($Q291="Fixo",(DF291-INDEX('Curva Forward'!$C$5:$AN$13,MATCH(CONCATENATE(BD_COMERCIAL!$K291," ",BD_COMERCIAL!$L291),'Curva Forward'!$B$5:$B$13,0),MATCH(GD$4,'Curva Forward'!$C$4:$AN$4,0))),DF291)</f>
        <v>0</v>
      </c>
      <c r="GE291" s="200">
        <f>AS291*AS$2*IF($FC291="V",1,-1)*IF($Q291="Fixo",(DG291-INDEX('Curva Forward'!$C$5:$AN$13,MATCH(CONCATENATE(BD_COMERCIAL!$K291," ",BD_COMERCIAL!$L291),'Curva Forward'!$B$5:$B$13,0),MATCH(GE$4,'Curva Forward'!$C$4:$AN$4,0))),DG291)</f>
        <v>0</v>
      </c>
      <c r="GF291" s="200">
        <f>AT291*AT$2*IF($FC291="V",1,-1)*IF($Q291="Fixo",(DH291-INDEX('Curva Forward'!$C$5:$AN$13,MATCH(CONCATENATE(BD_COMERCIAL!$K291," ",BD_COMERCIAL!$L291),'Curva Forward'!$B$5:$B$13,0),MATCH(GF$4,'Curva Forward'!$C$4:$AN$4,0))),DH291)</f>
        <v>0</v>
      </c>
      <c r="GG291" s="200">
        <f>AU291*AU$2*IF($FC291="V",1,-1)*IF($Q291="Fixo",(DI291-INDEX('Curva Forward'!$C$5:$AN$13,MATCH(CONCATENATE(BD_COMERCIAL!$K291," ",BD_COMERCIAL!$L291),'Curva Forward'!$B$5:$B$13,0),MATCH(GG$4,'Curva Forward'!$C$4:$AN$4,0))),DI291)</f>
        <v>0</v>
      </c>
      <c r="GH291" s="200">
        <f>AV291*AV$2*IF($FC291="V",1,-1)*IF($Q291="Fixo",(DJ291-INDEX('Curva Forward'!$C$5:$AN$13,MATCH(CONCATENATE(BD_COMERCIAL!$K291," ",BD_COMERCIAL!$L291),'Curva Forward'!$B$5:$B$13,0),MATCH(GH$4,'Curva Forward'!$C$4:$AN$4,0))),DJ291)</f>
        <v>0</v>
      </c>
      <c r="GI291" s="200">
        <f>AW291*AW$2*IF($FC291="V",1,-1)*IF($Q291="Fixo",(DK291-INDEX('Curva Forward'!$C$5:$AN$13,MATCH(CONCATENATE(BD_COMERCIAL!$K291," ",BD_COMERCIAL!$L291),'Curva Forward'!$B$5:$B$13,0),MATCH(GI$4,'Curva Forward'!$C$4:$AN$4,0))),DK291)</f>
        <v>0</v>
      </c>
      <c r="GJ291" s="200">
        <f>AX291*AX$2*IF($FC291="V",1,-1)*IF($Q291="Fixo",(DL291-INDEX('Curva Forward'!$C$5:$AN$13,MATCH(CONCATENATE(BD_COMERCIAL!$K291," ",BD_COMERCIAL!$L291),'Curva Forward'!$B$5:$B$13,0),MATCH(GJ$4,'Curva Forward'!$C$4:$AN$4,0))),DL291)</f>
        <v>0</v>
      </c>
      <c r="GK291" s="200">
        <f>AY291*AY$2*IF($FC291="V",1,-1)*IF($Q291="Fixo",(DM291-INDEX('Curva Forward'!$C$5:$AN$13,MATCH(CONCATENATE(BD_COMERCIAL!$K291," ",BD_COMERCIAL!$L291),'Curva Forward'!$B$5:$B$13,0),MATCH(GK$4,'Curva Forward'!$C$4:$AN$4,0))),DM291)</f>
        <v>0</v>
      </c>
      <c r="GL291" s="200">
        <f>IF(EZ291="",0,CL291*CL$2*IF($FC291="V",1,-1)*IF($Q291="Fixo",(EZ291-INDEX('Curva Forward'!$C$5:$AN$13,MATCH(CONCATENATE(BD_COMERCIAL!$K291," ",BD_COMERCIAL!$L291),'Curva Forward'!$B$5:$B$13,0),MATCH(GL$4,'Curva Forward'!$C$4:$AN$4,0))),EZ291))</f>
        <v>0</v>
      </c>
      <c r="GM291" s="200">
        <f>IF(FA291="",0,CM291*CM$2*IF($FC291="V",1,-1)*IF($Q291="Fixo",(FA291-INDEX('Curva Forward'!$C$5:$AN$13,MATCH(CONCATENATE(BD_COMERCIAL!$K291," ",BD_COMERCIAL!$L291),'Curva Forward'!$B$5:$B$13,0),MATCH(GM$4,'Curva Forward'!$C$4:$AN$4,0))),FA291))</f>
        <v>0</v>
      </c>
      <c r="GN291" s="200">
        <f>IF(FB291="",0,CN291*CN$2*IF($FC291="V",1,-1)*IF($Q291="Fixo",(FB291-INDEX('Curva Forward'!$C$5:$AN$13,MATCH(CONCATENATE(BD_COMERCIAL!$K291," ",BD_COMERCIAL!$L291),'Curva Forward'!$B$5:$B$13,0),MATCH(GN$4,'Curva Forward'!$C$4:$AN$4,0))),FB291))</f>
        <v>0</v>
      </c>
      <c r="GO291" s="201">
        <f t="shared" ca="1" si="95"/>
        <v>0</v>
      </c>
      <c r="GP291" s="201">
        <f t="shared" ca="1" si="96"/>
        <v>0</v>
      </c>
    </row>
    <row r="292" spans="1:198" s="117" customFormat="1" x14ac:dyDescent="0.25">
      <c r="A292" s="6"/>
      <c r="B292" s="7" t="s">
        <v>646</v>
      </c>
      <c r="C292" s="8">
        <v>44624</v>
      </c>
      <c r="D292" s="9" t="s">
        <v>131</v>
      </c>
      <c r="E292" s="9" t="s">
        <v>147</v>
      </c>
      <c r="F292" s="113" t="e">
        <v>#VALUE!</v>
      </c>
      <c r="G292" s="10" t="s">
        <v>125</v>
      </c>
      <c r="H292" s="113">
        <v>3780401000108</v>
      </c>
      <c r="I292" s="9" t="s">
        <v>139</v>
      </c>
      <c r="J292" s="166" t="s">
        <v>626</v>
      </c>
      <c r="K292" s="10" t="s">
        <v>127</v>
      </c>
      <c r="L292" s="84" t="s">
        <v>22</v>
      </c>
      <c r="M292" s="11">
        <v>44774</v>
      </c>
      <c r="N292" s="12">
        <v>44804</v>
      </c>
      <c r="O292" s="10">
        <v>1.1000000000000001</v>
      </c>
      <c r="P292" s="84">
        <v>192</v>
      </c>
      <c r="Q292" s="84" t="s">
        <v>128</v>
      </c>
      <c r="R292" s="10" t="s">
        <v>129</v>
      </c>
      <c r="S292" s="14" t="s">
        <v>135</v>
      </c>
      <c r="T292" s="11"/>
      <c r="U292" s="12"/>
      <c r="V292" s="257" t="str">
        <f ca="1">IF(U292="","",
IF(U292="NA","",
IFERROR(VLOOKUP(EOMONTH(M292,-2)+1,IPCA!$A:$B,2,0),
VLOOKUP(EOMONTH(TODAY(),-2)+1,IPCA!$A:$B,2,0))/
VLOOKUP(EOMONTH(U292,-2)+1,IPCA!$A:$B,2,0)*
P292))</f>
        <v/>
      </c>
      <c r="W292" s="84"/>
      <c r="X292" s="13"/>
      <c r="Y292" s="166"/>
      <c r="Z292" s="107" t="s">
        <v>148</v>
      </c>
      <c r="AA292" s="108" t="s">
        <v>148</v>
      </c>
      <c r="AB292" s="15"/>
      <c r="AC292"/>
      <c r="AD292"/>
      <c r="AE292"/>
      <c r="AF292"/>
      <c r="AG292"/>
      <c r="AH292"/>
      <c r="AI292">
        <v>1.1000000000000001</v>
      </c>
      <c r="AJ292"/>
      <c r="AK292"/>
      <c r="AL292"/>
      <c r="AM292" s="6"/>
      <c r="AN292" s="15"/>
      <c r="AO292"/>
      <c r="AP292"/>
      <c r="AQ292"/>
      <c r="AR292"/>
      <c r="AS292"/>
      <c r="AT292"/>
      <c r="AU292"/>
      <c r="AV292"/>
      <c r="AW292"/>
      <c r="AX292"/>
      <c r="AY292" s="6"/>
      <c r="AZ292" s="15"/>
      <c r="BA292"/>
      <c r="BB292"/>
      <c r="BC292"/>
      <c r="BD292"/>
      <c r="BE292"/>
      <c r="BF292"/>
      <c r="BG292"/>
      <c r="BH292"/>
      <c r="BI292"/>
      <c r="BJ292"/>
      <c r="BK292" s="6"/>
      <c r="BL292" s="15"/>
      <c r="BM292"/>
      <c r="BN292"/>
      <c r="BO292"/>
      <c r="BP292"/>
      <c r="BQ292"/>
      <c r="BR292"/>
      <c r="BS292"/>
      <c r="BT292"/>
      <c r="BU292"/>
      <c r="BV292"/>
      <c r="BW292" s="6"/>
      <c r="BX292" s="15"/>
      <c r="BY292"/>
      <c r="BZ292"/>
      <c r="CA292"/>
      <c r="CB292"/>
      <c r="CC292"/>
      <c r="CD292"/>
      <c r="CE292"/>
      <c r="CF292"/>
      <c r="CG292"/>
      <c r="CH292"/>
      <c r="CI292" s="6"/>
      <c r="CJ292" s="16">
        <f t="shared" si="80"/>
        <v>9.3424657534246586E-2</v>
      </c>
      <c r="CK292" s="16" t="str">
        <f t="shared" si="81"/>
        <v/>
      </c>
      <c r="CL292" s="16" t="str">
        <f t="shared" si="82"/>
        <v/>
      </c>
      <c r="CM292" s="16" t="str">
        <f t="shared" si="83"/>
        <v/>
      </c>
      <c r="CN292" s="16" t="str">
        <f t="shared" si="84"/>
        <v/>
      </c>
      <c r="CO292" s="18"/>
      <c r="CP292" s="15"/>
      <c r="CQ292"/>
      <c r="CR292"/>
      <c r="CS292"/>
      <c r="CT292"/>
      <c r="CU292"/>
      <c r="CV292"/>
      <c r="CW292">
        <v>192</v>
      </c>
      <c r="CX292"/>
      <c r="CY292"/>
      <c r="CZ292"/>
      <c r="DA292" s="6"/>
      <c r="DB292" s="15"/>
      <c r="DC292"/>
      <c r="DD292"/>
      <c r="DE292"/>
      <c r="DF292"/>
      <c r="DG292"/>
      <c r="DH292"/>
      <c r="DI292"/>
      <c r="DJ292"/>
      <c r="DK292"/>
      <c r="DL292"/>
      <c r="DM292" s="6"/>
      <c r="DN292" s="15"/>
      <c r="DO292"/>
      <c r="DP292"/>
      <c r="DQ292"/>
      <c r="DR292"/>
      <c r="DS292"/>
      <c r="DT292"/>
      <c r="DU292"/>
      <c r="DV292"/>
      <c r="DW292"/>
      <c r="DX292"/>
      <c r="DY292" s="6"/>
      <c r="DZ292" s="15"/>
      <c r="EA292"/>
      <c r="EB292"/>
      <c r="EC292"/>
      <c r="ED292"/>
      <c r="EE292"/>
      <c r="EF292"/>
      <c r="EG292"/>
      <c r="EH292"/>
      <c r="EI292"/>
      <c r="EJ292"/>
      <c r="EK292" s="6"/>
      <c r="EL292" s="15"/>
      <c r="EM292"/>
      <c r="EN292"/>
      <c r="EO292"/>
      <c r="EP292"/>
      <c r="EQ292"/>
      <c r="ER292"/>
      <c r="ES292"/>
      <c r="ET292"/>
      <c r="EU292"/>
      <c r="EV292"/>
      <c r="EW292" s="6"/>
      <c r="EX292" s="16">
        <f t="shared" si="85"/>
        <v>16.306849315068494</v>
      </c>
      <c r="EY292" s="16" t="str">
        <f t="shared" si="86"/>
        <v/>
      </c>
      <c r="EZ292" s="16" t="str">
        <f t="shared" si="87"/>
        <v/>
      </c>
      <c r="FA292" s="16" t="str">
        <f t="shared" si="88"/>
        <v/>
      </c>
      <c r="FB292" s="160" t="str">
        <f t="shared" si="89"/>
        <v/>
      </c>
      <c r="FC292" t="s">
        <v>205</v>
      </c>
      <c r="FD292" s="20" t="s">
        <v>147</v>
      </c>
      <c r="FF292" s="84" t="s">
        <v>206</v>
      </c>
      <c r="FH292" s="284">
        <f t="shared" ca="1" si="90"/>
        <v>0</v>
      </c>
      <c r="FI292" s="208">
        <f t="shared" si="91"/>
        <v>1</v>
      </c>
      <c r="FJ292"/>
      <c r="FK292" t="str">
        <f t="shared" si="92"/>
        <v>Portfólio</v>
      </c>
      <c r="FL292" s="201">
        <f t="shared" ca="1" si="93"/>
        <v>-87568.8</v>
      </c>
      <c r="FM292" s="201">
        <f t="shared" ca="1" si="94"/>
        <v>0</v>
      </c>
      <c r="FN292" s="200">
        <f>AB292*AB$2*IF($FC292="V",1,-1)*IF($Q292="Fixo",(CP292-INDEX('Curva Forward'!$C$5:$AN$13,MATCH(CONCATENATE(BD_COMERCIAL!$K292," ",BD_COMERCIAL!$L292),'Curva Forward'!$B$5:$B$13,0),MATCH(FN$4,'Curva Forward'!$C$4:$AN$4,0))),CP292)</f>
        <v>0</v>
      </c>
      <c r="FO292" s="200">
        <f>AC292*AC$2*IF($FC292="V",1,-1)*IF($Q292="Fixo",(CQ292-INDEX('Curva Forward'!$C$5:$AN$13,MATCH(CONCATENATE(BD_COMERCIAL!$K292," ",BD_COMERCIAL!$L292),'Curva Forward'!$B$5:$B$13,0),MATCH(FO$4,'Curva Forward'!$C$4:$AN$4,0))),CQ292)</f>
        <v>0</v>
      </c>
      <c r="FP292" s="200">
        <f>AD292*AD$2*IF($FC292="V",1,-1)*IF($Q292="Fixo",(CR292-INDEX('Curva Forward'!$C$5:$AN$13,MATCH(CONCATENATE(BD_COMERCIAL!$K292," ",BD_COMERCIAL!$L292),'Curva Forward'!$B$5:$B$13,0),MATCH(FP$4,'Curva Forward'!$C$4:$AN$4,0))),CR292)</f>
        <v>0</v>
      </c>
      <c r="FQ292" s="200">
        <f>AE292*AE$2*IF($FC292="V",1,-1)*IF($Q292="Fixo",(CS292-INDEX('Curva Forward'!$C$5:$AN$13,MATCH(CONCATENATE(BD_COMERCIAL!$K292," ",BD_COMERCIAL!$L292),'Curva Forward'!$B$5:$B$13,0),MATCH(FQ$4,'Curva Forward'!$C$4:$AN$4,0))),CS292)</f>
        <v>0</v>
      </c>
      <c r="FR292" s="200">
        <f>AF292*AF$2*IF($FC292="V",1,-1)*IF($Q292="Fixo",(CT292-INDEX('Curva Forward'!$C$5:$AN$13,MATCH(CONCATENATE(BD_COMERCIAL!$K292," ",BD_COMERCIAL!$L292),'Curva Forward'!$B$5:$B$13,0),MATCH(FR$4,'Curva Forward'!$C$4:$AN$4,0))),CT292)</f>
        <v>0</v>
      </c>
      <c r="FS292" s="200">
        <f>AG292*AG$2*IF($FC292="V",1,-1)*IF($Q292="Fixo",(CU292-INDEX('Curva Forward'!$C$5:$AN$13,MATCH(CONCATENATE(BD_COMERCIAL!$K292," ",BD_COMERCIAL!$L292),'Curva Forward'!$B$5:$B$13,0),MATCH(FS$4,'Curva Forward'!$C$4:$AN$4,0))),CU292)</f>
        <v>0</v>
      </c>
      <c r="FT292" s="200">
        <f>AH292*AH$2*IF($FC292="V",1,-1)*IF($Q292="Fixo",(CV292-INDEX('Curva Forward'!$C$5:$AN$13,MATCH(CONCATENATE(BD_COMERCIAL!$K292," ",BD_COMERCIAL!$L292),'Curva Forward'!$B$5:$B$13,0),MATCH(FT$4,'Curva Forward'!$C$4:$AN$4,0))),CV292)</f>
        <v>0</v>
      </c>
      <c r="FU292" s="200">
        <f>AI292*AI$2*IF($FC292="V",1,-1)*IF($Q292="Fixo",(CW292-INDEX('Curva Forward'!$C$5:$AN$13,MATCH(CONCATENATE(BD_COMERCIAL!$K292," ",BD_COMERCIAL!$L292),'Curva Forward'!$B$5:$B$13,0),MATCH(FU$4,'Curva Forward'!$C$4:$AN$4,0))),CW292)</f>
        <v>-87568.8</v>
      </c>
      <c r="FV292" s="200">
        <f>AJ292*AJ$2*IF($FC292="V",1,-1)*IF($Q292="Fixo",(CX292-INDEX('Curva Forward'!$C$5:$AN$13,MATCH(CONCATENATE(BD_COMERCIAL!$K292," ",BD_COMERCIAL!$L292),'Curva Forward'!$B$5:$B$13,0),MATCH(FV$4,'Curva Forward'!$C$4:$AN$4,0))),CX292)</f>
        <v>0</v>
      </c>
      <c r="FW292" s="200">
        <f>AK292*AK$2*IF($FC292="V",1,-1)*IF($Q292="Fixo",(CY292-INDEX('Curva Forward'!$C$5:$AN$13,MATCH(CONCATENATE(BD_COMERCIAL!$K292," ",BD_COMERCIAL!$L292),'Curva Forward'!$B$5:$B$13,0),MATCH(FW$4,'Curva Forward'!$C$4:$AN$4,0))),CY292)</f>
        <v>0</v>
      </c>
      <c r="FX292" s="200">
        <f>AL292*AL$2*IF($FC292="V",1,-1)*IF($Q292="Fixo",(CZ292-INDEX('Curva Forward'!$C$5:$AN$13,MATCH(CONCATENATE(BD_COMERCIAL!$K292," ",BD_COMERCIAL!$L292),'Curva Forward'!$B$5:$B$13,0),MATCH(FX$4,'Curva Forward'!$C$4:$AN$4,0))),CZ292)</f>
        <v>0</v>
      </c>
      <c r="FY292" s="200">
        <f>AM292*AM$2*IF($FC292="V",1,-1)*IF($Q292="Fixo",(DA292-INDEX('Curva Forward'!$C$5:$AN$13,MATCH(CONCATENATE(BD_COMERCIAL!$K292," ",BD_COMERCIAL!$L292),'Curva Forward'!$B$5:$B$13,0),MATCH(FY$4,'Curva Forward'!$C$4:$AN$4,0))),DA292)</f>
        <v>0</v>
      </c>
      <c r="FZ292" s="200">
        <f>AN292*AN$2*IF($FC292="V",1,-1)*IF($Q292="Fixo",(DB292-INDEX('Curva Forward'!$C$5:$AN$13,MATCH(CONCATENATE(BD_COMERCIAL!$K292," ",BD_COMERCIAL!$L292),'Curva Forward'!$B$5:$B$13,0),MATCH(FZ$4,'Curva Forward'!$C$4:$AN$4,0))),DB292)</f>
        <v>0</v>
      </c>
      <c r="GA292" s="200">
        <f>AO292*AO$2*IF($FC292="V",1,-1)*IF($Q292="Fixo",(DC292-INDEX('Curva Forward'!$C$5:$AN$13,MATCH(CONCATENATE(BD_COMERCIAL!$K292," ",BD_COMERCIAL!$L292),'Curva Forward'!$B$5:$B$13,0),MATCH(GA$4,'Curva Forward'!$C$4:$AN$4,0))),DC292)</f>
        <v>0</v>
      </c>
      <c r="GB292" s="200">
        <f>AP292*AP$2*IF($FC292="V",1,-1)*IF($Q292="Fixo",(DD292-INDEX('Curva Forward'!$C$5:$AN$13,MATCH(CONCATENATE(BD_COMERCIAL!$K292," ",BD_COMERCIAL!$L292),'Curva Forward'!$B$5:$B$13,0),MATCH(GB$4,'Curva Forward'!$C$4:$AN$4,0))),DD292)</f>
        <v>0</v>
      </c>
      <c r="GC292" s="200">
        <f>AQ292*AQ$2*IF($FC292="V",1,-1)*IF($Q292="Fixo",(DE292-INDEX('Curva Forward'!$C$5:$AN$13,MATCH(CONCATENATE(BD_COMERCIAL!$K292," ",BD_COMERCIAL!$L292),'Curva Forward'!$B$5:$B$13,0),MATCH(GC$4,'Curva Forward'!$C$4:$AN$4,0))),DE292)</f>
        <v>0</v>
      </c>
      <c r="GD292" s="200">
        <f>AR292*AR$2*IF($FC292="V",1,-1)*IF($Q292="Fixo",(DF292-INDEX('Curva Forward'!$C$5:$AN$13,MATCH(CONCATENATE(BD_COMERCIAL!$K292," ",BD_COMERCIAL!$L292),'Curva Forward'!$B$5:$B$13,0),MATCH(GD$4,'Curva Forward'!$C$4:$AN$4,0))),DF292)</f>
        <v>0</v>
      </c>
      <c r="GE292" s="200">
        <f>AS292*AS$2*IF($FC292="V",1,-1)*IF($Q292="Fixo",(DG292-INDEX('Curva Forward'!$C$5:$AN$13,MATCH(CONCATENATE(BD_COMERCIAL!$K292," ",BD_COMERCIAL!$L292),'Curva Forward'!$B$5:$B$13,0),MATCH(GE$4,'Curva Forward'!$C$4:$AN$4,0))),DG292)</f>
        <v>0</v>
      </c>
      <c r="GF292" s="200">
        <f>AT292*AT$2*IF($FC292="V",1,-1)*IF($Q292="Fixo",(DH292-INDEX('Curva Forward'!$C$5:$AN$13,MATCH(CONCATENATE(BD_COMERCIAL!$K292," ",BD_COMERCIAL!$L292),'Curva Forward'!$B$5:$B$13,0),MATCH(GF$4,'Curva Forward'!$C$4:$AN$4,0))),DH292)</f>
        <v>0</v>
      </c>
      <c r="GG292" s="200">
        <f>AU292*AU$2*IF($FC292="V",1,-1)*IF($Q292="Fixo",(DI292-INDEX('Curva Forward'!$C$5:$AN$13,MATCH(CONCATENATE(BD_COMERCIAL!$K292," ",BD_COMERCIAL!$L292),'Curva Forward'!$B$5:$B$13,0),MATCH(GG$4,'Curva Forward'!$C$4:$AN$4,0))),DI292)</f>
        <v>0</v>
      </c>
      <c r="GH292" s="200">
        <f>AV292*AV$2*IF($FC292="V",1,-1)*IF($Q292="Fixo",(DJ292-INDEX('Curva Forward'!$C$5:$AN$13,MATCH(CONCATENATE(BD_COMERCIAL!$K292," ",BD_COMERCIAL!$L292),'Curva Forward'!$B$5:$B$13,0),MATCH(GH$4,'Curva Forward'!$C$4:$AN$4,0))),DJ292)</f>
        <v>0</v>
      </c>
      <c r="GI292" s="200">
        <f>AW292*AW$2*IF($FC292="V",1,-1)*IF($Q292="Fixo",(DK292-INDEX('Curva Forward'!$C$5:$AN$13,MATCH(CONCATENATE(BD_COMERCIAL!$K292," ",BD_COMERCIAL!$L292),'Curva Forward'!$B$5:$B$13,0),MATCH(GI$4,'Curva Forward'!$C$4:$AN$4,0))),DK292)</f>
        <v>0</v>
      </c>
      <c r="GJ292" s="200">
        <f>AX292*AX$2*IF($FC292="V",1,-1)*IF($Q292="Fixo",(DL292-INDEX('Curva Forward'!$C$5:$AN$13,MATCH(CONCATENATE(BD_COMERCIAL!$K292," ",BD_COMERCIAL!$L292),'Curva Forward'!$B$5:$B$13,0),MATCH(GJ$4,'Curva Forward'!$C$4:$AN$4,0))),DL292)</f>
        <v>0</v>
      </c>
      <c r="GK292" s="200">
        <f>AY292*AY$2*IF($FC292="V",1,-1)*IF($Q292="Fixo",(DM292-INDEX('Curva Forward'!$C$5:$AN$13,MATCH(CONCATENATE(BD_COMERCIAL!$K292," ",BD_COMERCIAL!$L292),'Curva Forward'!$B$5:$B$13,0),MATCH(GK$4,'Curva Forward'!$C$4:$AN$4,0))),DM292)</f>
        <v>0</v>
      </c>
      <c r="GL292" s="200">
        <f>IF(EZ292="",0,CL292*CL$2*IF($FC292="V",1,-1)*IF($Q292="Fixo",(EZ292-INDEX('Curva Forward'!$C$5:$AN$13,MATCH(CONCATENATE(BD_COMERCIAL!$K292," ",BD_COMERCIAL!$L292),'Curva Forward'!$B$5:$B$13,0),MATCH(GL$4,'Curva Forward'!$C$4:$AN$4,0))),EZ292))</f>
        <v>0</v>
      </c>
      <c r="GM292" s="200">
        <f>IF(FA292="",0,CM292*CM$2*IF($FC292="V",1,-1)*IF($Q292="Fixo",(FA292-INDEX('Curva Forward'!$C$5:$AN$13,MATCH(CONCATENATE(BD_COMERCIAL!$K292," ",BD_COMERCIAL!$L292),'Curva Forward'!$B$5:$B$13,0),MATCH(GM$4,'Curva Forward'!$C$4:$AN$4,0))),FA292))</f>
        <v>0</v>
      </c>
      <c r="GN292" s="200">
        <f>IF(FB292="",0,CN292*CN$2*IF($FC292="V",1,-1)*IF($Q292="Fixo",(FB292-INDEX('Curva Forward'!$C$5:$AN$13,MATCH(CONCATENATE(BD_COMERCIAL!$K292," ",BD_COMERCIAL!$L292),'Curva Forward'!$B$5:$B$13,0),MATCH(GN$4,'Curva Forward'!$C$4:$AN$4,0))),FB292))</f>
        <v>0</v>
      </c>
      <c r="GO292" s="201">
        <f t="shared" ca="1" si="95"/>
        <v>0</v>
      </c>
      <c r="GP292" s="201">
        <f t="shared" ca="1" si="96"/>
        <v>0</v>
      </c>
    </row>
    <row r="293" spans="1:198" s="117" customFormat="1" x14ac:dyDescent="0.25">
      <c r="A293" s="6"/>
      <c r="B293" s="7">
        <v>22420</v>
      </c>
      <c r="C293" s="8">
        <v>44624</v>
      </c>
      <c r="D293" s="9" t="s">
        <v>124</v>
      </c>
      <c r="E293" s="9" t="s">
        <v>125</v>
      </c>
      <c r="F293" s="113">
        <v>3780401000108</v>
      </c>
      <c r="G293" s="10" t="s">
        <v>167</v>
      </c>
      <c r="H293" s="113">
        <v>30306294000226</v>
      </c>
      <c r="I293" s="9" t="s">
        <v>126</v>
      </c>
      <c r="J293" s="166" t="s">
        <v>626</v>
      </c>
      <c r="K293" s="10" t="s">
        <v>127</v>
      </c>
      <c r="L293" s="84" t="s">
        <v>22</v>
      </c>
      <c r="M293" s="11">
        <v>44805</v>
      </c>
      <c r="N293" s="12">
        <v>44834</v>
      </c>
      <c r="O293" s="10">
        <v>3</v>
      </c>
      <c r="P293" s="84">
        <v>192</v>
      </c>
      <c r="Q293" s="84" t="s">
        <v>128</v>
      </c>
      <c r="R293" s="10" t="s">
        <v>129</v>
      </c>
      <c r="S293" s="14" t="s">
        <v>135</v>
      </c>
      <c r="T293" s="11"/>
      <c r="U293" s="12"/>
      <c r="V293" s="257" t="str">
        <f ca="1">IF(U293="","",
IF(U293="NA","",
IFERROR(VLOOKUP(EOMONTH(M293,-2)+1,IPCA!$A:$B,2,0),
VLOOKUP(EOMONTH(TODAY(),-2)+1,IPCA!$A:$B,2,0))/
VLOOKUP(EOMONTH(U293,-2)+1,IPCA!$A:$B,2,0)*
P293))</f>
        <v/>
      </c>
      <c r="W293" s="84"/>
      <c r="X293" s="13"/>
      <c r="Y293" s="166" t="s">
        <v>980</v>
      </c>
      <c r="Z293" s="107" t="s">
        <v>136</v>
      </c>
      <c r="AA293" s="108">
        <v>44789</v>
      </c>
      <c r="AB293" s="15"/>
      <c r="AC293"/>
      <c r="AD293"/>
      <c r="AE293"/>
      <c r="AF293"/>
      <c r="AG293"/>
      <c r="AH293"/>
      <c r="AI293"/>
      <c r="AJ293">
        <v>3</v>
      </c>
      <c r="AK293"/>
      <c r="AL293"/>
      <c r="AM293" s="6"/>
      <c r="AN293" s="15"/>
      <c r="AO293"/>
      <c r="AP293"/>
      <c r="AQ293"/>
      <c r="AR293"/>
      <c r="AS293"/>
      <c r="AT293"/>
      <c r="AU293"/>
      <c r="AV293"/>
      <c r="AW293"/>
      <c r="AX293"/>
      <c r="AY293" s="6"/>
      <c r="AZ293" s="15"/>
      <c r="BA293"/>
      <c r="BB293"/>
      <c r="BC293"/>
      <c r="BD293"/>
      <c r="BE293"/>
      <c r="BF293"/>
      <c r="BG293"/>
      <c r="BH293"/>
      <c r="BI293"/>
      <c r="BJ293"/>
      <c r="BK293" s="6"/>
      <c r="BL293" s="15"/>
      <c r="BM293"/>
      <c r="BN293"/>
      <c r="BO293"/>
      <c r="BP293"/>
      <c r="BQ293"/>
      <c r="BR293"/>
      <c r="BS293"/>
      <c r="BT293"/>
      <c r="BU293"/>
      <c r="BV293"/>
      <c r="BW293" s="6"/>
      <c r="BX293" s="15"/>
      <c r="BY293"/>
      <c r="BZ293"/>
      <c r="CA293"/>
      <c r="CB293"/>
      <c r="CC293"/>
      <c r="CD293"/>
      <c r="CE293"/>
      <c r="CF293"/>
      <c r="CG293"/>
      <c r="CH293"/>
      <c r="CI293" s="6"/>
      <c r="CJ293" s="16">
        <f t="shared" si="80"/>
        <v>0.24657534246575341</v>
      </c>
      <c r="CK293" s="16" t="str">
        <f t="shared" si="81"/>
        <v/>
      </c>
      <c r="CL293" s="16" t="str">
        <f t="shared" si="82"/>
        <v/>
      </c>
      <c r="CM293" s="16" t="str">
        <f t="shared" si="83"/>
        <v/>
      </c>
      <c r="CN293" s="16" t="str">
        <f t="shared" si="84"/>
        <v/>
      </c>
      <c r="CO293" s="18"/>
      <c r="CP293" s="15"/>
      <c r="CQ293"/>
      <c r="CR293"/>
      <c r="CS293"/>
      <c r="CT293"/>
      <c r="CU293"/>
      <c r="CV293"/>
      <c r="CW293"/>
      <c r="CX293">
        <v>192</v>
      </c>
      <c r="CY293"/>
      <c r="CZ293"/>
      <c r="DA293" s="6"/>
      <c r="DB293" s="15"/>
      <c r="DC293"/>
      <c r="DD293"/>
      <c r="DE293"/>
      <c r="DF293"/>
      <c r="DG293"/>
      <c r="DH293"/>
      <c r="DI293"/>
      <c r="DJ293"/>
      <c r="DK293"/>
      <c r="DL293"/>
      <c r="DM293" s="6"/>
      <c r="DN293" s="15"/>
      <c r="DO293"/>
      <c r="DP293"/>
      <c r="DQ293"/>
      <c r="DR293"/>
      <c r="DS293"/>
      <c r="DT293"/>
      <c r="DU293"/>
      <c r="DV293"/>
      <c r="DW293"/>
      <c r="DX293"/>
      <c r="DY293" s="6"/>
      <c r="DZ293" s="15"/>
      <c r="EA293"/>
      <c r="EB293"/>
      <c r="EC293"/>
      <c r="ED293"/>
      <c r="EE293"/>
      <c r="EF293"/>
      <c r="EG293"/>
      <c r="EH293"/>
      <c r="EI293"/>
      <c r="EJ293"/>
      <c r="EK293" s="6"/>
      <c r="EL293" s="15"/>
      <c r="EM293"/>
      <c r="EN293"/>
      <c r="EO293"/>
      <c r="EP293"/>
      <c r="EQ293"/>
      <c r="ER293"/>
      <c r="ES293"/>
      <c r="ET293"/>
      <c r="EU293"/>
      <c r="EV293"/>
      <c r="EW293" s="6"/>
      <c r="EX293" s="16">
        <f t="shared" si="85"/>
        <v>15.780821917808218</v>
      </c>
      <c r="EY293" s="16" t="str">
        <f t="shared" si="86"/>
        <v/>
      </c>
      <c r="EZ293" s="16" t="str">
        <f t="shared" si="87"/>
        <v/>
      </c>
      <c r="FA293" s="16" t="str">
        <f t="shared" si="88"/>
        <v/>
      </c>
      <c r="FB293" s="160" t="str">
        <f t="shared" si="89"/>
        <v/>
      </c>
      <c r="FC293" t="s">
        <v>204</v>
      </c>
      <c r="FD293" s="20" t="s">
        <v>126</v>
      </c>
      <c r="FF293" s="84" t="s">
        <v>206</v>
      </c>
      <c r="FH293" s="284">
        <f t="shared" ca="1" si="90"/>
        <v>0</v>
      </c>
      <c r="FI293" s="208">
        <f t="shared" si="91"/>
        <v>0.96666666666666667</v>
      </c>
      <c r="FJ293"/>
      <c r="FK293" t="str">
        <f t="shared" si="92"/>
        <v>Banco BTG Pactual S.A.</v>
      </c>
      <c r="FL293" s="201">
        <f t="shared" ca="1" si="93"/>
        <v>237600</v>
      </c>
      <c r="FM293" s="201">
        <f t="shared" ca="1" si="94"/>
        <v>0</v>
      </c>
      <c r="FN293" s="200">
        <f>AB293*AB$2*IF($FC293="V",1,-1)*IF($Q293="Fixo",(CP293-INDEX('Curva Forward'!$C$5:$AN$13,MATCH(CONCATENATE(BD_COMERCIAL!$K293," ",BD_COMERCIAL!$L293),'Curva Forward'!$B$5:$B$13,0),MATCH(FN$4,'Curva Forward'!$C$4:$AN$4,0))),CP293)</f>
        <v>0</v>
      </c>
      <c r="FO293" s="200">
        <f>AC293*AC$2*IF($FC293="V",1,-1)*IF($Q293="Fixo",(CQ293-INDEX('Curva Forward'!$C$5:$AN$13,MATCH(CONCATENATE(BD_COMERCIAL!$K293," ",BD_COMERCIAL!$L293),'Curva Forward'!$B$5:$B$13,0),MATCH(FO$4,'Curva Forward'!$C$4:$AN$4,0))),CQ293)</f>
        <v>0</v>
      </c>
      <c r="FP293" s="200">
        <f>AD293*AD$2*IF($FC293="V",1,-1)*IF($Q293="Fixo",(CR293-INDEX('Curva Forward'!$C$5:$AN$13,MATCH(CONCATENATE(BD_COMERCIAL!$K293," ",BD_COMERCIAL!$L293),'Curva Forward'!$B$5:$B$13,0),MATCH(FP$4,'Curva Forward'!$C$4:$AN$4,0))),CR293)</f>
        <v>0</v>
      </c>
      <c r="FQ293" s="200">
        <f>AE293*AE$2*IF($FC293="V",1,-1)*IF($Q293="Fixo",(CS293-INDEX('Curva Forward'!$C$5:$AN$13,MATCH(CONCATENATE(BD_COMERCIAL!$K293," ",BD_COMERCIAL!$L293),'Curva Forward'!$B$5:$B$13,0),MATCH(FQ$4,'Curva Forward'!$C$4:$AN$4,0))),CS293)</f>
        <v>0</v>
      </c>
      <c r="FR293" s="200">
        <f>AF293*AF$2*IF($FC293="V",1,-1)*IF($Q293="Fixo",(CT293-INDEX('Curva Forward'!$C$5:$AN$13,MATCH(CONCATENATE(BD_COMERCIAL!$K293," ",BD_COMERCIAL!$L293),'Curva Forward'!$B$5:$B$13,0),MATCH(FR$4,'Curva Forward'!$C$4:$AN$4,0))),CT293)</f>
        <v>0</v>
      </c>
      <c r="FS293" s="200">
        <f>AG293*AG$2*IF($FC293="V",1,-1)*IF($Q293="Fixo",(CU293-INDEX('Curva Forward'!$C$5:$AN$13,MATCH(CONCATENATE(BD_COMERCIAL!$K293," ",BD_COMERCIAL!$L293),'Curva Forward'!$B$5:$B$13,0),MATCH(FS$4,'Curva Forward'!$C$4:$AN$4,0))),CU293)</f>
        <v>0</v>
      </c>
      <c r="FT293" s="200">
        <f>AH293*AH$2*IF($FC293="V",1,-1)*IF($Q293="Fixo",(CV293-INDEX('Curva Forward'!$C$5:$AN$13,MATCH(CONCATENATE(BD_COMERCIAL!$K293," ",BD_COMERCIAL!$L293),'Curva Forward'!$B$5:$B$13,0),MATCH(FT$4,'Curva Forward'!$C$4:$AN$4,0))),CV293)</f>
        <v>0</v>
      </c>
      <c r="FU293" s="200">
        <f>AI293*AI$2*IF($FC293="V",1,-1)*IF($Q293="Fixo",(CW293-INDEX('Curva Forward'!$C$5:$AN$13,MATCH(CONCATENATE(BD_COMERCIAL!$K293," ",BD_COMERCIAL!$L293),'Curva Forward'!$B$5:$B$13,0),MATCH(FU$4,'Curva Forward'!$C$4:$AN$4,0))),CW293)</f>
        <v>0</v>
      </c>
      <c r="FV293" s="200">
        <f>AJ293*AJ$2*IF($FC293="V",1,-1)*IF($Q293="Fixo",(CX293-INDEX('Curva Forward'!$C$5:$AN$13,MATCH(CONCATENATE(BD_COMERCIAL!$K293," ",BD_COMERCIAL!$L293),'Curva Forward'!$B$5:$B$13,0),MATCH(FV$4,'Curva Forward'!$C$4:$AN$4,0))),CX293)</f>
        <v>237600</v>
      </c>
      <c r="FW293" s="200">
        <f>AK293*AK$2*IF($FC293="V",1,-1)*IF($Q293="Fixo",(CY293-INDEX('Curva Forward'!$C$5:$AN$13,MATCH(CONCATENATE(BD_COMERCIAL!$K293," ",BD_COMERCIAL!$L293),'Curva Forward'!$B$5:$B$13,0),MATCH(FW$4,'Curva Forward'!$C$4:$AN$4,0))),CY293)</f>
        <v>0</v>
      </c>
      <c r="FX293" s="200">
        <f>AL293*AL$2*IF($FC293="V",1,-1)*IF($Q293="Fixo",(CZ293-INDEX('Curva Forward'!$C$5:$AN$13,MATCH(CONCATENATE(BD_COMERCIAL!$K293," ",BD_COMERCIAL!$L293),'Curva Forward'!$B$5:$B$13,0),MATCH(FX$4,'Curva Forward'!$C$4:$AN$4,0))),CZ293)</f>
        <v>0</v>
      </c>
      <c r="FY293" s="200">
        <f>AM293*AM$2*IF($FC293="V",1,-1)*IF($Q293="Fixo",(DA293-INDEX('Curva Forward'!$C$5:$AN$13,MATCH(CONCATENATE(BD_COMERCIAL!$K293," ",BD_COMERCIAL!$L293),'Curva Forward'!$B$5:$B$13,0),MATCH(FY$4,'Curva Forward'!$C$4:$AN$4,0))),DA293)</f>
        <v>0</v>
      </c>
      <c r="FZ293" s="200">
        <f>AN293*AN$2*IF($FC293="V",1,-1)*IF($Q293="Fixo",(DB293-INDEX('Curva Forward'!$C$5:$AN$13,MATCH(CONCATENATE(BD_COMERCIAL!$K293," ",BD_COMERCIAL!$L293),'Curva Forward'!$B$5:$B$13,0),MATCH(FZ$4,'Curva Forward'!$C$4:$AN$4,0))),DB293)</f>
        <v>0</v>
      </c>
      <c r="GA293" s="200">
        <f>AO293*AO$2*IF($FC293="V",1,-1)*IF($Q293="Fixo",(DC293-INDEX('Curva Forward'!$C$5:$AN$13,MATCH(CONCATENATE(BD_COMERCIAL!$K293," ",BD_COMERCIAL!$L293),'Curva Forward'!$B$5:$B$13,0),MATCH(GA$4,'Curva Forward'!$C$4:$AN$4,0))),DC293)</f>
        <v>0</v>
      </c>
      <c r="GB293" s="200">
        <f>AP293*AP$2*IF($FC293="V",1,-1)*IF($Q293="Fixo",(DD293-INDEX('Curva Forward'!$C$5:$AN$13,MATCH(CONCATENATE(BD_COMERCIAL!$K293," ",BD_COMERCIAL!$L293),'Curva Forward'!$B$5:$B$13,0),MATCH(GB$4,'Curva Forward'!$C$4:$AN$4,0))),DD293)</f>
        <v>0</v>
      </c>
      <c r="GC293" s="200">
        <f>AQ293*AQ$2*IF($FC293="V",1,-1)*IF($Q293="Fixo",(DE293-INDEX('Curva Forward'!$C$5:$AN$13,MATCH(CONCATENATE(BD_COMERCIAL!$K293," ",BD_COMERCIAL!$L293),'Curva Forward'!$B$5:$B$13,0),MATCH(GC$4,'Curva Forward'!$C$4:$AN$4,0))),DE293)</f>
        <v>0</v>
      </c>
      <c r="GD293" s="200">
        <f>AR293*AR$2*IF($FC293="V",1,-1)*IF($Q293="Fixo",(DF293-INDEX('Curva Forward'!$C$5:$AN$13,MATCH(CONCATENATE(BD_COMERCIAL!$K293," ",BD_COMERCIAL!$L293),'Curva Forward'!$B$5:$B$13,0),MATCH(GD$4,'Curva Forward'!$C$4:$AN$4,0))),DF293)</f>
        <v>0</v>
      </c>
      <c r="GE293" s="200">
        <f>AS293*AS$2*IF($FC293="V",1,-1)*IF($Q293="Fixo",(DG293-INDEX('Curva Forward'!$C$5:$AN$13,MATCH(CONCATENATE(BD_COMERCIAL!$K293," ",BD_COMERCIAL!$L293),'Curva Forward'!$B$5:$B$13,0),MATCH(GE$4,'Curva Forward'!$C$4:$AN$4,0))),DG293)</f>
        <v>0</v>
      </c>
      <c r="GF293" s="200">
        <f>AT293*AT$2*IF($FC293="V",1,-1)*IF($Q293="Fixo",(DH293-INDEX('Curva Forward'!$C$5:$AN$13,MATCH(CONCATENATE(BD_COMERCIAL!$K293," ",BD_COMERCIAL!$L293),'Curva Forward'!$B$5:$B$13,0),MATCH(GF$4,'Curva Forward'!$C$4:$AN$4,0))),DH293)</f>
        <v>0</v>
      </c>
      <c r="GG293" s="200">
        <f>AU293*AU$2*IF($FC293="V",1,-1)*IF($Q293="Fixo",(DI293-INDEX('Curva Forward'!$C$5:$AN$13,MATCH(CONCATENATE(BD_COMERCIAL!$K293," ",BD_COMERCIAL!$L293),'Curva Forward'!$B$5:$B$13,0),MATCH(GG$4,'Curva Forward'!$C$4:$AN$4,0))),DI293)</f>
        <v>0</v>
      </c>
      <c r="GH293" s="200">
        <f>AV293*AV$2*IF($FC293="V",1,-1)*IF($Q293="Fixo",(DJ293-INDEX('Curva Forward'!$C$5:$AN$13,MATCH(CONCATENATE(BD_COMERCIAL!$K293," ",BD_COMERCIAL!$L293),'Curva Forward'!$B$5:$B$13,0),MATCH(GH$4,'Curva Forward'!$C$4:$AN$4,0))),DJ293)</f>
        <v>0</v>
      </c>
      <c r="GI293" s="200">
        <f>AW293*AW$2*IF($FC293="V",1,-1)*IF($Q293="Fixo",(DK293-INDEX('Curva Forward'!$C$5:$AN$13,MATCH(CONCATENATE(BD_COMERCIAL!$K293," ",BD_COMERCIAL!$L293),'Curva Forward'!$B$5:$B$13,0),MATCH(GI$4,'Curva Forward'!$C$4:$AN$4,0))),DK293)</f>
        <v>0</v>
      </c>
      <c r="GJ293" s="200">
        <f>AX293*AX$2*IF($FC293="V",1,-1)*IF($Q293="Fixo",(DL293-INDEX('Curva Forward'!$C$5:$AN$13,MATCH(CONCATENATE(BD_COMERCIAL!$K293," ",BD_COMERCIAL!$L293),'Curva Forward'!$B$5:$B$13,0),MATCH(GJ$4,'Curva Forward'!$C$4:$AN$4,0))),DL293)</f>
        <v>0</v>
      </c>
      <c r="GK293" s="200">
        <f>AY293*AY$2*IF($FC293="V",1,-1)*IF($Q293="Fixo",(DM293-INDEX('Curva Forward'!$C$5:$AN$13,MATCH(CONCATENATE(BD_COMERCIAL!$K293," ",BD_COMERCIAL!$L293),'Curva Forward'!$B$5:$B$13,0),MATCH(GK$4,'Curva Forward'!$C$4:$AN$4,0))),DM293)</f>
        <v>0</v>
      </c>
      <c r="GL293" s="200">
        <f>IF(EZ293="",0,CL293*CL$2*IF($FC293="V",1,-1)*IF($Q293="Fixo",(EZ293-INDEX('Curva Forward'!$C$5:$AN$13,MATCH(CONCATENATE(BD_COMERCIAL!$K293," ",BD_COMERCIAL!$L293),'Curva Forward'!$B$5:$B$13,0),MATCH(GL$4,'Curva Forward'!$C$4:$AN$4,0))),EZ293))</f>
        <v>0</v>
      </c>
      <c r="GM293" s="200">
        <f>IF(FA293="",0,CM293*CM$2*IF($FC293="V",1,-1)*IF($Q293="Fixo",(FA293-INDEX('Curva Forward'!$C$5:$AN$13,MATCH(CONCATENATE(BD_COMERCIAL!$K293," ",BD_COMERCIAL!$L293),'Curva Forward'!$B$5:$B$13,0),MATCH(GM$4,'Curva Forward'!$C$4:$AN$4,0))),FA293))</f>
        <v>0</v>
      </c>
      <c r="GN293" s="200">
        <f>IF(FB293="",0,CN293*CN$2*IF($FC293="V",1,-1)*IF($Q293="Fixo",(FB293-INDEX('Curva Forward'!$C$5:$AN$13,MATCH(CONCATENATE(BD_COMERCIAL!$K293," ",BD_COMERCIAL!$L293),'Curva Forward'!$B$5:$B$13,0),MATCH(GN$4,'Curva Forward'!$C$4:$AN$4,0))),FB293))</f>
        <v>0</v>
      </c>
      <c r="GO293" s="201">
        <f t="shared" ca="1" si="95"/>
        <v>0</v>
      </c>
      <c r="GP293" s="201">
        <f t="shared" ca="1" si="96"/>
        <v>0</v>
      </c>
    </row>
    <row r="294" spans="1:198" s="117" customFormat="1" x14ac:dyDescent="0.25">
      <c r="A294" s="6"/>
      <c r="B294" s="7">
        <v>21700</v>
      </c>
      <c r="C294" s="8">
        <v>44624</v>
      </c>
      <c r="D294" s="9" t="s">
        <v>124</v>
      </c>
      <c r="E294" s="9" t="s">
        <v>125</v>
      </c>
      <c r="F294" s="113">
        <v>3780401000108</v>
      </c>
      <c r="G294" s="10" t="s">
        <v>550</v>
      </c>
      <c r="H294" s="113">
        <v>19125927000186</v>
      </c>
      <c r="I294" s="9" t="s">
        <v>584</v>
      </c>
      <c r="J294" s="166"/>
      <c r="K294" s="10" t="s">
        <v>30</v>
      </c>
      <c r="L294" s="84" t="s">
        <v>22</v>
      </c>
      <c r="M294" s="11">
        <v>44593</v>
      </c>
      <c r="N294" s="12">
        <v>44620</v>
      </c>
      <c r="O294" s="10">
        <v>10</v>
      </c>
      <c r="P294" s="84">
        <v>42</v>
      </c>
      <c r="Q294" s="84" t="s">
        <v>586</v>
      </c>
      <c r="R294" s="10" t="s">
        <v>129</v>
      </c>
      <c r="S294" s="14" t="s">
        <v>135</v>
      </c>
      <c r="T294" s="11"/>
      <c r="U294" s="12"/>
      <c r="V294" s="257" t="str">
        <f ca="1">IF(U294="","",
IF(U294="NA","",
IFERROR(VLOOKUP(EOMONTH(M294,-2)+1,IPCA!$A:$B,2,0),
VLOOKUP(EOMONTH(TODAY(),-2)+1,IPCA!$A:$B,2,0))/
VLOOKUP(EOMONTH(U294,-2)+1,IPCA!$A:$B,2,0)*
P294))</f>
        <v/>
      </c>
      <c r="W294" s="84"/>
      <c r="X294" s="13"/>
      <c r="Y294" s="166" t="s">
        <v>7</v>
      </c>
      <c r="Z294" s="107" t="s">
        <v>136</v>
      </c>
      <c r="AA294" s="108">
        <v>44750</v>
      </c>
      <c r="AB294" s="15"/>
      <c r="AC294">
        <v>10</v>
      </c>
      <c r="AD294"/>
      <c r="AE294"/>
      <c r="AF294"/>
      <c r="AG294"/>
      <c r="AH294"/>
      <c r="AI294"/>
      <c r="AJ294"/>
      <c r="AK294"/>
      <c r="AL294"/>
      <c r="AM294" s="6"/>
      <c r="AN294" s="15"/>
      <c r="AO294"/>
      <c r="AP294"/>
      <c r="AQ294"/>
      <c r="AR294"/>
      <c r="AS294"/>
      <c r="AT294"/>
      <c r="AU294"/>
      <c r="AV294"/>
      <c r="AW294"/>
      <c r="AX294"/>
      <c r="AY294" s="6"/>
      <c r="AZ294" s="15"/>
      <c r="BA294"/>
      <c r="BB294"/>
      <c r="BC294"/>
      <c r="BD294"/>
      <c r="BE294"/>
      <c r="BF294"/>
      <c r="BG294"/>
      <c r="BH294"/>
      <c r="BI294"/>
      <c r="BJ294"/>
      <c r="BK294" s="6"/>
      <c r="BL294" s="15"/>
      <c r="BM294"/>
      <c r="BN294"/>
      <c r="BO294"/>
      <c r="BP294"/>
      <c r="BQ294"/>
      <c r="BR294"/>
      <c r="BS294"/>
      <c r="BT294"/>
      <c r="BU294"/>
      <c r="BV294"/>
      <c r="BW294" s="6"/>
      <c r="BX294" s="15"/>
      <c r="BY294"/>
      <c r="BZ294"/>
      <c r="CA294"/>
      <c r="CB294"/>
      <c r="CC294"/>
      <c r="CD294"/>
      <c r="CE294"/>
      <c r="CF294"/>
      <c r="CG294"/>
      <c r="CH294"/>
      <c r="CI294" s="6"/>
      <c r="CJ294" s="16">
        <f t="shared" si="80"/>
        <v>0.76712328767123283</v>
      </c>
      <c r="CK294" s="16" t="str">
        <f t="shared" si="81"/>
        <v/>
      </c>
      <c r="CL294" s="16" t="str">
        <f t="shared" si="82"/>
        <v/>
      </c>
      <c r="CM294" s="16" t="str">
        <f t="shared" si="83"/>
        <v/>
      </c>
      <c r="CN294" s="16" t="str">
        <f t="shared" si="84"/>
        <v/>
      </c>
      <c r="CO294" s="18"/>
      <c r="CP294" s="15"/>
      <c r="CQ294">
        <v>42</v>
      </c>
      <c r="CR294"/>
      <c r="CS294"/>
      <c r="CT294"/>
      <c r="CU294"/>
      <c r="CV294"/>
      <c r="CW294"/>
      <c r="CX294"/>
      <c r="CY294"/>
      <c r="CZ294"/>
      <c r="DA294" s="6"/>
      <c r="DB294" s="15"/>
      <c r="DC294"/>
      <c r="DD294"/>
      <c r="DE294"/>
      <c r="DF294"/>
      <c r="DG294"/>
      <c r="DH294"/>
      <c r="DI294"/>
      <c r="DJ294"/>
      <c r="DK294"/>
      <c r="DL294"/>
      <c r="DM294" s="6"/>
      <c r="DN294" s="15"/>
      <c r="DO294"/>
      <c r="DP294"/>
      <c r="DQ294"/>
      <c r="DR294"/>
      <c r="DS294"/>
      <c r="DT294"/>
      <c r="DU294"/>
      <c r="DV294"/>
      <c r="DW294"/>
      <c r="DX294"/>
      <c r="DY294" s="6"/>
      <c r="DZ294" s="15"/>
      <c r="EA294"/>
      <c r="EB294"/>
      <c r="EC294"/>
      <c r="ED294"/>
      <c r="EE294"/>
      <c r="EF294"/>
      <c r="EG294"/>
      <c r="EH294"/>
      <c r="EI294"/>
      <c r="EJ294"/>
      <c r="EK294" s="6"/>
      <c r="EL294" s="15"/>
      <c r="EM294"/>
      <c r="EN294"/>
      <c r="EO294"/>
      <c r="EP294"/>
      <c r="EQ294"/>
      <c r="ER294"/>
      <c r="ES294"/>
      <c r="ET294"/>
      <c r="EU294"/>
      <c r="EV294"/>
      <c r="EW294" s="6"/>
      <c r="EX294" s="16">
        <f t="shared" si="85"/>
        <v>3.2219178082191782</v>
      </c>
      <c r="EY294" s="16" t="str">
        <f t="shared" si="86"/>
        <v/>
      </c>
      <c r="EZ294" s="16" t="str">
        <f t="shared" si="87"/>
        <v/>
      </c>
      <c r="FA294" s="16" t="str">
        <f t="shared" si="88"/>
        <v/>
      </c>
      <c r="FB294" s="160" t="str">
        <f t="shared" si="89"/>
        <v/>
      </c>
      <c r="FC294" t="s">
        <v>204</v>
      </c>
      <c r="FD294" s="20" t="s">
        <v>584</v>
      </c>
      <c r="FF294" s="84" t="s">
        <v>206</v>
      </c>
      <c r="FH294" s="284">
        <f t="shared" ca="1" si="90"/>
        <v>0</v>
      </c>
      <c r="FI294" s="208">
        <f t="shared" si="91"/>
        <v>0.9</v>
      </c>
      <c r="FJ294"/>
      <c r="FK294" t="str">
        <f t="shared" si="92"/>
        <v>COPEL Comercialização S.A.</v>
      </c>
      <c r="FL294" s="201">
        <f t="shared" ca="1" si="93"/>
        <v>282240</v>
      </c>
      <c r="FM294" s="201">
        <f t="shared" ca="1" si="94"/>
        <v>0</v>
      </c>
      <c r="FN294" s="200">
        <f>AB294*AB$2*IF($FC294="V",1,-1)*IF($Q294="Fixo",(CP294-INDEX('Curva Forward'!$C$5:$AN$13,MATCH(CONCATENATE(BD_COMERCIAL!$K294," ",BD_COMERCIAL!$L294),'Curva Forward'!$B$5:$B$13,0),MATCH(FN$4,'Curva Forward'!$C$4:$AN$4,0))),CP294)</f>
        <v>0</v>
      </c>
      <c r="FO294" s="200">
        <f>AC294*AC$2*IF($FC294="V",1,-1)*IF($Q294="Fixo",(CQ294-INDEX('Curva Forward'!$C$5:$AN$13,MATCH(CONCATENATE(BD_COMERCIAL!$K294," ",BD_COMERCIAL!$L294),'Curva Forward'!$B$5:$B$13,0),MATCH(FO$4,'Curva Forward'!$C$4:$AN$4,0))),CQ294)</f>
        <v>282240</v>
      </c>
      <c r="FP294" s="200">
        <f>AD294*AD$2*IF($FC294="V",1,-1)*IF($Q294="Fixo",(CR294-INDEX('Curva Forward'!$C$5:$AN$13,MATCH(CONCATENATE(BD_COMERCIAL!$K294," ",BD_COMERCIAL!$L294),'Curva Forward'!$B$5:$B$13,0),MATCH(FP$4,'Curva Forward'!$C$4:$AN$4,0))),CR294)</f>
        <v>0</v>
      </c>
      <c r="FQ294" s="200">
        <f>AE294*AE$2*IF($FC294="V",1,-1)*IF($Q294="Fixo",(CS294-INDEX('Curva Forward'!$C$5:$AN$13,MATCH(CONCATENATE(BD_COMERCIAL!$K294," ",BD_COMERCIAL!$L294),'Curva Forward'!$B$5:$B$13,0),MATCH(FQ$4,'Curva Forward'!$C$4:$AN$4,0))),CS294)</f>
        <v>0</v>
      </c>
      <c r="FR294" s="200">
        <f>AF294*AF$2*IF($FC294="V",1,-1)*IF($Q294="Fixo",(CT294-INDEX('Curva Forward'!$C$5:$AN$13,MATCH(CONCATENATE(BD_COMERCIAL!$K294," ",BD_COMERCIAL!$L294),'Curva Forward'!$B$5:$B$13,0),MATCH(FR$4,'Curva Forward'!$C$4:$AN$4,0))),CT294)</f>
        <v>0</v>
      </c>
      <c r="FS294" s="200">
        <f>AG294*AG$2*IF($FC294="V",1,-1)*IF($Q294="Fixo",(CU294-INDEX('Curva Forward'!$C$5:$AN$13,MATCH(CONCATENATE(BD_COMERCIAL!$K294," ",BD_COMERCIAL!$L294),'Curva Forward'!$B$5:$B$13,0),MATCH(FS$4,'Curva Forward'!$C$4:$AN$4,0))),CU294)</f>
        <v>0</v>
      </c>
      <c r="FT294" s="200">
        <f>AH294*AH$2*IF($FC294="V",1,-1)*IF($Q294="Fixo",(CV294-INDEX('Curva Forward'!$C$5:$AN$13,MATCH(CONCATENATE(BD_COMERCIAL!$K294," ",BD_COMERCIAL!$L294),'Curva Forward'!$B$5:$B$13,0),MATCH(FT$4,'Curva Forward'!$C$4:$AN$4,0))),CV294)</f>
        <v>0</v>
      </c>
      <c r="FU294" s="200">
        <f>AI294*AI$2*IF($FC294="V",1,-1)*IF($Q294="Fixo",(CW294-INDEX('Curva Forward'!$C$5:$AN$13,MATCH(CONCATENATE(BD_COMERCIAL!$K294," ",BD_COMERCIAL!$L294),'Curva Forward'!$B$5:$B$13,0),MATCH(FU$4,'Curva Forward'!$C$4:$AN$4,0))),CW294)</f>
        <v>0</v>
      </c>
      <c r="FV294" s="200">
        <f>AJ294*AJ$2*IF($FC294="V",1,-1)*IF($Q294="Fixo",(CX294-INDEX('Curva Forward'!$C$5:$AN$13,MATCH(CONCATENATE(BD_COMERCIAL!$K294," ",BD_COMERCIAL!$L294),'Curva Forward'!$B$5:$B$13,0),MATCH(FV$4,'Curva Forward'!$C$4:$AN$4,0))),CX294)</f>
        <v>0</v>
      </c>
      <c r="FW294" s="200">
        <f>AK294*AK$2*IF($FC294="V",1,-1)*IF($Q294="Fixo",(CY294-INDEX('Curva Forward'!$C$5:$AN$13,MATCH(CONCATENATE(BD_COMERCIAL!$K294," ",BD_COMERCIAL!$L294),'Curva Forward'!$B$5:$B$13,0),MATCH(FW$4,'Curva Forward'!$C$4:$AN$4,0))),CY294)</f>
        <v>0</v>
      </c>
      <c r="FX294" s="200">
        <f>AL294*AL$2*IF($FC294="V",1,-1)*IF($Q294="Fixo",(CZ294-INDEX('Curva Forward'!$C$5:$AN$13,MATCH(CONCATENATE(BD_COMERCIAL!$K294," ",BD_COMERCIAL!$L294),'Curva Forward'!$B$5:$B$13,0),MATCH(FX$4,'Curva Forward'!$C$4:$AN$4,0))),CZ294)</f>
        <v>0</v>
      </c>
      <c r="FY294" s="200">
        <f>AM294*AM$2*IF($FC294="V",1,-1)*IF($Q294="Fixo",(DA294-INDEX('Curva Forward'!$C$5:$AN$13,MATCH(CONCATENATE(BD_COMERCIAL!$K294," ",BD_COMERCIAL!$L294),'Curva Forward'!$B$5:$B$13,0),MATCH(FY$4,'Curva Forward'!$C$4:$AN$4,0))),DA294)</f>
        <v>0</v>
      </c>
      <c r="FZ294" s="200">
        <f>AN294*AN$2*IF($FC294="V",1,-1)*IF($Q294="Fixo",(DB294-INDEX('Curva Forward'!$C$5:$AN$13,MATCH(CONCATENATE(BD_COMERCIAL!$K294," ",BD_COMERCIAL!$L294),'Curva Forward'!$B$5:$B$13,0),MATCH(FZ$4,'Curva Forward'!$C$4:$AN$4,0))),DB294)</f>
        <v>0</v>
      </c>
      <c r="GA294" s="200">
        <f>AO294*AO$2*IF($FC294="V",1,-1)*IF($Q294="Fixo",(DC294-INDEX('Curva Forward'!$C$5:$AN$13,MATCH(CONCATENATE(BD_COMERCIAL!$K294," ",BD_COMERCIAL!$L294),'Curva Forward'!$B$5:$B$13,0),MATCH(GA$4,'Curva Forward'!$C$4:$AN$4,0))),DC294)</f>
        <v>0</v>
      </c>
      <c r="GB294" s="200">
        <f>AP294*AP$2*IF($FC294="V",1,-1)*IF($Q294="Fixo",(DD294-INDEX('Curva Forward'!$C$5:$AN$13,MATCH(CONCATENATE(BD_COMERCIAL!$K294," ",BD_COMERCIAL!$L294),'Curva Forward'!$B$5:$B$13,0),MATCH(GB$4,'Curva Forward'!$C$4:$AN$4,0))),DD294)</f>
        <v>0</v>
      </c>
      <c r="GC294" s="200">
        <f>AQ294*AQ$2*IF($FC294="V",1,-1)*IF($Q294="Fixo",(DE294-INDEX('Curva Forward'!$C$5:$AN$13,MATCH(CONCATENATE(BD_COMERCIAL!$K294," ",BD_COMERCIAL!$L294),'Curva Forward'!$B$5:$B$13,0),MATCH(GC$4,'Curva Forward'!$C$4:$AN$4,0))),DE294)</f>
        <v>0</v>
      </c>
      <c r="GD294" s="200">
        <f>AR294*AR$2*IF($FC294="V",1,-1)*IF($Q294="Fixo",(DF294-INDEX('Curva Forward'!$C$5:$AN$13,MATCH(CONCATENATE(BD_COMERCIAL!$K294," ",BD_COMERCIAL!$L294),'Curva Forward'!$B$5:$B$13,0),MATCH(GD$4,'Curva Forward'!$C$4:$AN$4,0))),DF294)</f>
        <v>0</v>
      </c>
      <c r="GE294" s="200">
        <f>AS294*AS$2*IF($FC294="V",1,-1)*IF($Q294="Fixo",(DG294-INDEX('Curva Forward'!$C$5:$AN$13,MATCH(CONCATENATE(BD_COMERCIAL!$K294," ",BD_COMERCIAL!$L294),'Curva Forward'!$B$5:$B$13,0),MATCH(GE$4,'Curva Forward'!$C$4:$AN$4,0))),DG294)</f>
        <v>0</v>
      </c>
      <c r="GF294" s="200">
        <f>AT294*AT$2*IF($FC294="V",1,-1)*IF($Q294="Fixo",(DH294-INDEX('Curva Forward'!$C$5:$AN$13,MATCH(CONCATENATE(BD_COMERCIAL!$K294," ",BD_COMERCIAL!$L294),'Curva Forward'!$B$5:$B$13,0),MATCH(GF$4,'Curva Forward'!$C$4:$AN$4,0))),DH294)</f>
        <v>0</v>
      </c>
      <c r="GG294" s="200">
        <f>AU294*AU$2*IF($FC294="V",1,-1)*IF($Q294="Fixo",(DI294-INDEX('Curva Forward'!$C$5:$AN$13,MATCH(CONCATENATE(BD_COMERCIAL!$K294," ",BD_COMERCIAL!$L294),'Curva Forward'!$B$5:$B$13,0),MATCH(GG$4,'Curva Forward'!$C$4:$AN$4,0))),DI294)</f>
        <v>0</v>
      </c>
      <c r="GH294" s="200">
        <f>AV294*AV$2*IF($FC294="V",1,-1)*IF($Q294="Fixo",(DJ294-INDEX('Curva Forward'!$C$5:$AN$13,MATCH(CONCATENATE(BD_COMERCIAL!$K294," ",BD_COMERCIAL!$L294),'Curva Forward'!$B$5:$B$13,0),MATCH(GH$4,'Curva Forward'!$C$4:$AN$4,0))),DJ294)</f>
        <v>0</v>
      </c>
      <c r="GI294" s="200">
        <f>AW294*AW$2*IF($FC294="V",1,-1)*IF($Q294="Fixo",(DK294-INDEX('Curva Forward'!$C$5:$AN$13,MATCH(CONCATENATE(BD_COMERCIAL!$K294," ",BD_COMERCIAL!$L294),'Curva Forward'!$B$5:$B$13,0),MATCH(GI$4,'Curva Forward'!$C$4:$AN$4,0))),DK294)</f>
        <v>0</v>
      </c>
      <c r="GJ294" s="200">
        <f>AX294*AX$2*IF($FC294="V",1,-1)*IF($Q294="Fixo",(DL294-INDEX('Curva Forward'!$C$5:$AN$13,MATCH(CONCATENATE(BD_COMERCIAL!$K294," ",BD_COMERCIAL!$L294),'Curva Forward'!$B$5:$B$13,0),MATCH(GJ$4,'Curva Forward'!$C$4:$AN$4,0))),DL294)</f>
        <v>0</v>
      </c>
      <c r="GK294" s="200">
        <f>AY294*AY$2*IF($FC294="V",1,-1)*IF($Q294="Fixo",(DM294-INDEX('Curva Forward'!$C$5:$AN$13,MATCH(CONCATENATE(BD_COMERCIAL!$K294," ",BD_COMERCIAL!$L294),'Curva Forward'!$B$5:$B$13,0),MATCH(GK$4,'Curva Forward'!$C$4:$AN$4,0))),DM294)</f>
        <v>0</v>
      </c>
      <c r="GL294" s="200">
        <f>IF(EZ294="",0,CL294*CL$2*IF($FC294="V",1,-1)*IF($Q294="Fixo",(EZ294-INDEX('Curva Forward'!$C$5:$AN$13,MATCH(CONCATENATE(BD_COMERCIAL!$K294," ",BD_COMERCIAL!$L294),'Curva Forward'!$B$5:$B$13,0),MATCH(GL$4,'Curva Forward'!$C$4:$AN$4,0))),EZ294))</f>
        <v>0</v>
      </c>
      <c r="GM294" s="200">
        <f>IF(FA294="",0,CM294*CM$2*IF($FC294="V",1,-1)*IF($Q294="Fixo",(FA294-INDEX('Curva Forward'!$C$5:$AN$13,MATCH(CONCATENATE(BD_COMERCIAL!$K294," ",BD_COMERCIAL!$L294),'Curva Forward'!$B$5:$B$13,0),MATCH(GM$4,'Curva Forward'!$C$4:$AN$4,0))),FA294))</f>
        <v>0</v>
      </c>
      <c r="GN294" s="200">
        <f>IF(FB294="",0,CN294*CN$2*IF($FC294="V",1,-1)*IF($Q294="Fixo",(FB294-INDEX('Curva Forward'!$C$5:$AN$13,MATCH(CONCATENATE(BD_COMERCIAL!$K294," ",BD_COMERCIAL!$L294),'Curva Forward'!$B$5:$B$13,0),MATCH(GN$4,'Curva Forward'!$C$4:$AN$4,0))),FB294))</f>
        <v>0</v>
      </c>
      <c r="GO294" s="201">
        <f t="shared" ca="1" si="95"/>
        <v>0</v>
      </c>
      <c r="GP294" s="201">
        <f t="shared" ca="1" si="96"/>
        <v>0</v>
      </c>
    </row>
    <row r="295" spans="1:198" s="117" customFormat="1" x14ac:dyDescent="0.25">
      <c r="A295" s="6"/>
      <c r="B295" s="7" t="s">
        <v>647</v>
      </c>
      <c r="C295" s="8">
        <v>44627</v>
      </c>
      <c r="D295" s="9" t="s">
        <v>124</v>
      </c>
      <c r="E295" s="9" t="s">
        <v>125</v>
      </c>
      <c r="F295" s="113">
        <v>3780401000108</v>
      </c>
      <c r="G295" s="10" t="s">
        <v>184</v>
      </c>
      <c r="H295" s="113">
        <v>27796415000170</v>
      </c>
      <c r="I295" s="9" t="s">
        <v>584</v>
      </c>
      <c r="J295" s="166"/>
      <c r="K295" s="10" t="s">
        <v>30</v>
      </c>
      <c r="L295" s="84" t="s">
        <v>22</v>
      </c>
      <c r="M295" s="11">
        <v>44593</v>
      </c>
      <c r="N295" s="12">
        <v>44620</v>
      </c>
      <c r="O295" s="10">
        <v>0.6</v>
      </c>
      <c r="P295" s="84">
        <v>43</v>
      </c>
      <c r="Q295" s="84" t="s">
        <v>586</v>
      </c>
      <c r="R295" s="10" t="s">
        <v>129</v>
      </c>
      <c r="S295" s="14" t="s">
        <v>135</v>
      </c>
      <c r="T295" s="11"/>
      <c r="U295" s="12"/>
      <c r="V295" s="257" t="str">
        <f ca="1">IF(U295="","",
IF(U295="NA","",
IFERROR(VLOOKUP(EOMONTH(M295,-2)+1,IPCA!$A:$B,2,0),
VLOOKUP(EOMONTH(TODAY(),-2)+1,IPCA!$A:$B,2,0))/
VLOOKUP(EOMONTH(U295,-2)+1,IPCA!$A:$B,2,0)*
P295))</f>
        <v/>
      </c>
      <c r="W295" s="84"/>
      <c r="X295" s="13" t="s">
        <v>6</v>
      </c>
      <c r="Y295" s="166"/>
      <c r="Z295" s="107"/>
      <c r="AA295" s="108"/>
      <c r="AB295" s="15"/>
      <c r="AC295">
        <v>0.6</v>
      </c>
      <c r="AD295"/>
      <c r="AE295"/>
      <c r="AF295"/>
      <c r="AG295"/>
      <c r="AH295"/>
      <c r="AI295"/>
      <c r="AJ295"/>
      <c r="AK295"/>
      <c r="AL295"/>
      <c r="AM295" s="6"/>
      <c r="AN295" s="15"/>
      <c r="AO295"/>
      <c r="AP295"/>
      <c r="AQ295"/>
      <c r="AR295"/>
      <c r="AS295"/>
      <c r="AT295"/>
      <c r="AU295"/>
      <c r="AV295"/>
      <c r="AW295"/>
      <c r="AX295"/>
      <c r="AY295" s="6"/>
      <c r="AZ295" s="15"/>
      <c r="BA295"/>
      <c r="BB295"/>
      <c r="BC295"/>
      <c r="BD295"/>
      <c r="BE295"/>
      <c r="BF295"/>
      <c r="BG295"/>
      <c r="BH295"/>
      <c r="BI295"/>
      <c r="BJ295"/>
      <c r="BK295" s="6"/>
      <c r="BL295" s="15"/>
      <c r="BM295"/>
      <c r="BN295"/>
      <c r="BO295"/>
      <c r="BP295"/>
      <c r="BQ295"/>
      <c r="BR295"/>
      <c r="BS295"/>
      <c r="BT295"/>
      <c r="BU295"/>
      <c r="BV295"/>
      <c r="BW295" s="6"/>
      <c r="BX295" s="15"/>
      <c r="BY295"/>
      <c r="BZ295"/>
      <c r="CA295"/>
      <c r="CB295"/>
      <c r="CC295"/>
      <c r="CD295"/>
      <c r="CE295"/>
      <c r="CF295"/>
      <c r="CG295"/>
      <c r="CH295"/>
      <c r="CI295" s="6"/>
      <c r="CJ295" s="16">
        <f t="shared" si="80"/>
        <v>4.6027397260273974E-2</v>
      </c>
      <c r="CK295" s="16" t="str">
        <f t="shared" si="81"/>
        <v/>
      </c>
      <c r="CL295" s="16" t="str">
        <f t="shared" si="82"/>
        <v/>
      </c>
      <c r="CM295" s="16" t="str">
        <f t="shared" si="83"/>
        <v/>
      </c>
      <c r="CN295" s="16" t="str">
        <f t="shared" si="84"/>
        <v/>
      </c>
      <c r="CO295" s="18"/>
      <c r="CP295" s="15"/>
      <c r="CQ295">
        <v>43</v>
      </c>
      <c r="CR295"/>
      <c r="CS295"/>
      <c r="CT295"/>
      <c r="CU295"/>
      <c r="CV295"/>
      <c r="CW295"/>
      <c r="CX295"/>
      <c r="CY295"/>
      <c r="CZ295"/>
      <c r="DA295" s="6"/>
      <c r="DB295" s="15"/>
      <c r="DC295"/>
      <c r="DD295"/>
      <c r="DE295"/>
      <c r="DF295"/>
      <c r="DG295"/>
      <c r="DH295"/>
      <c r="DI295"/>
      <c r="DJ295"/>
      <c r="DK295"/>
      <c r="DL295"/>
      <c r="DM295" s="6"/>
      <c r="DN295" s="15"/>
      <c r="DO295"/>
      <c r="DP295"/>
      <c r="DQ295"/>
      <c r="DR295"/>
      <c r="DS295"/>
      <c r="DT295"/>
      <c r="DU295"/>
      <c r="DV295"/>
      <c r="DW295"/>
      <c r="DX295"/>
      <c r="DY295" s="6"/>
      <c r="DZ295" s="15"/>
      <c r="EA295"/>
      <c r="EB295"/>
      <c r="EC295"/>
      <c r="ED295"/>
      <c r="EE295"/>
      <c r="EF295"/>
      <c r="EG295"/>
      <c r="EH295"/>
      <c r="EI295"/>
      <c r="EJ295"/>
      <c r="EK295" s="6"/>
      <c r="EL295" s="15"/>
      <c r="EM295"/>
      <c r="EN295"/>
      <c r="EO295"/>
      <c r="EP295"/>
      <c r="EQ295"/>
      <c r="ER295"/>
      <c r="ES295"/>
      <c r="ET295"/>
      <c r="EU295"/>
      <c r="EV295"/>
      <c r="EW295" s="6"/>
      <c r="EX295" s="16">
        <f t="shared" si="85"/>
        <v>3.2986301369863016</v>
      </c>
      <c r="EY295" s="16" t="str">
        <f t="shared" si="86"/>
        <v/>
      </c>
      <c r="EZ295" s="16" t="str">
        <f t="shared" si="87"/>
        <v/>
      </c>
      <c r="FA295" s="16" t="str">
        <f t="shared" si="88"/>
        <v/>
      </c>
      <c r="FB295" s="160" t="str">
        <f t="shared" si="89"/>
        <v/>
      </c>
      <c r="FC295" t="s">
        <v>204</v>
      </c>
      <c r="FD295" s="20" t="s">
        <v>584</v>
      </c>
      <c r="FF295" s="84" t="s">
        <v>206</v>
      </c>
      <c r="FH295" s="284">
        <f t="shared" ca="1" si="90"/>
        <v>0</v>
      </c>
      <c r="FI295" s="208">
        <f t="shared" si="91"/>
        <v>0.9</v>
      </c>
      <c r="FJ295"/>
      <c r="FK295" t="str">
        <f t="shared" si="92"/>
        <v>SHELL ENERGY DO BRASIL LTDA</v>
      </c>
      <c r="FL295" s="201">
        <f t="shared" ca="1" si="93"/>
        <v>17337.599999999999</v>
      </c>
      <c r="FM295" s="201">
        <f t="shared" ca="1" si="94"/>
        <v>0</v>
      </c>
      <c r="FN295" s="200">
        <f>AB295*AB$2*IF($FC295="V",1,-1)*IF($Q295="Fixo",(CP295-INDEX('Curva Forward'!$C$5:$AN$13,MATCH(CONCATENATE(BD_COMERCIAL!$K295," ",BD_COMERCIAL!$L295),'Curva Forward'!$B$5:$B$13,0),MATCH(FN$4,'Curva Forward'!$C$4:$AN$4,0))),CP295)</f>
        <v>0</v>
      </c>
      <c r="FO295" s="200">
        <f>AC295*AC$2*IF($FC295="V",1,-1)*IF($Q295="Fixo",(CQ295-INDEX('Curva Forward'!$C$5:$AN$13,MATCH(CONCATENATE(BD_COMERCIAL!$K295," ",BD_COMERCIAL!$L295),'Curva Forward'!$B$5:$B$13,0),MATCH(FO$4,'Curva Forward'!$C$4:$AN$4,0))),CQ295)</f>
        <v>17337.599999999999</v>
      </c>
      <c r="FP295" s="200">
        <f>AD295*AD$2*IF($FC295="V",1,-1)*IF($Q295="Fixo",(CR295-INDEX('Curva Forward'!$C$5:$AN$13,MATCH(CONCATENATE(BD_COMERCIAL!$K295," ",BD_COMERCIAL!$L295),'Curva Forward'!$B$5:$B$13,0),MATCH(FP$4,'Curva Forward'!$C$4:$AN$4,0))),CR295)</f>
        <v>0</v>
      </c>
      <c r="FQ295" s="200">
        <f>AE295*AE$2*IF($FC295="V",1,-1)*IF($Q295="Fixo",(CS295-INDEX('Curva Forward'!$C$5:$AN$13,MATCH(CONCATENATE(BD_COMERCIAL!$K295," ",BD_COMERCIAL!$L295),'Curva Forward'!$B$5:$B$13,0),MATCH(FQ$4,'Curva Forward'!$C$4:$AN$4,0))),CS295)</f>
        <v>0</v>
      </c>
      <c r="FR295" s="200">
        <f>AF295*AF$2*IF($FC295="V",1,-1)*IF($Q295="Fixo",(CT295-INDEX('Curva Forward'!$C$5:$AN$13,MATCH(CONCATENATE(BD_COMERCIAL!$K295," ",BD_COMERCIAL!$L295),'Curva Forward'!$B$5:$B$13,0),MATCH(FR$4,'Curva Forward'!$C$4:$AN$4,0))),CT295)</f>
        <v>0</v>
      </c>
      <c r="FS295" s="200">
        <f>AG295*AG$2*IF($FC295="V",1,-1)*IF($Q295="Fixo",(CU295-INDEX('Curva Forward'!$C$5:$AN$13,MATCH(CONCATENATE(BD_COMERCIAL!$K295," ",BD_COMERCIAL!$L295),'Curva Forward'!$B$5:$B$13,0),MATCH(FS$4,'Curva Forward'!$C$4:$AN$4,0))),CU295)</f>
        <v>0</v>
      </c>
      <c r="FT295" s="200">
        <f>AH295*AH$2*IF($FC295="V",1,-1)*IF($Q295="Fixo",(CV295-INDEX('Curva Forward'!$C$5:$AN$13,MATCH(CONCATENATE(BD_COMERCIAL!$K295," ",BD_COMERCIAL!$L295),'Curva Forward'!$B$5:$B$13,0),MATCH(FT$4,'Curva Forward'!$C$4:$AN$4,0))),CV295)</f>
        <v>0</v>
      </c>
      <c r="FU295" s="200">
        <f>AI295*AI$2*IF($FC295="V",1,-1)*IF($Q295="Fixo",(CW295-INDEX('Curva Forward'!$C$5:$AN$13,MATCH(CONCATENATE(BD_COMERCIAL!$K295," ",BD_COMERCIAL!$L295),'Curva Forward'!$B$5:$B$13,0),MATCH(FU$4,'Curva Forward'!$C$4:$AN$4,0))),CW295)</f>
        <v>0</v>
      </c>
      <c r="FV295" s="200">
        <f>AJ295*AJ$2*IF($FC295="V",1,-1)*IF($Q295="Fixo",(CX295-INDEX('Curva Forward'!$C$5:$AN$13,MATCH(CONCATENATE(BD_COMERCIAL!$K295," ",BD_COMERCIAL!$L295),'Curva Forward'!$B$5:$B$13,0),MATCH(FV$4,'Curva Forward'!$C$4:$AN$4,0))),CX295)</f>
        <v>0</v>
      </c>
      <c r="FW295" s="200">
        <f>AK295*AK$2*IF($FC295="V",1,-1)*IF($Q295="Fixo",(CY295-INDEX('Curva Forward'!$C$5:$AN$13,MATCH(CONCATENATE(BD_COMERCIAL!$K295," ",BD_COMERCIAL!$L295),'Curva Forward'!$B$5:$B$13,0),MATCH(FW$4,'Curva Forward'!$C$4:$AN$4,0))),CY295)</f>
        <v>0</v>
      </c>
      <c r="FX295" s="200">
        <f>AL295*AL$2*IF($FC295="V",1,-1)*IF($Q295="Fixo",(CZ295-INDEX('Curva Forward'!$C$5:$AN$13,MATCH(CONCATENATE(BD_COMERCIAL!$K295," ",BD_COMERCIAL!$L295),'Curva Forward'!$B$5:$B$13,0),MATCH(FX$4,'Curva Forward'!$C$4:$AN$4,0))),CZ295)</f>
        <v>0</v>
      </c>
      <c r="FY295" s="200">
        <f>AM295*AM$2*IF($FC295="V",1,-1)*IF($Q295="Fixo",(DA295-INDEX('Curva Forward'!$C$5:$AN$13,MATCH(CONCATENATE(BD_COMERCIAL!$K295," ",BD_COMERCIAL!$L295),'Curva Forward'!$B$5:$B$13,0),MATCH(FY$4,'Curva Forward'!$C$4:$AN$4,0))),DA295)</f>
        <v>0</v>
      </c>
      <c r="FZ295" s="200">
        <f>AN295*AN$2*IF($FC295="V",1,-1)*IF($Q295="Fixo",(DB295-INDEX('Curva Forward'!$C$5:$AN$13,MATCH(CONCATENATE(BD_COMERCIAL!$K295," ",BD_COMERCIAL!$L295),'Curva Forward'!$B$5:$B$13,0),MATCH(FZ$4,'Curva Forward'!$C$4:$AN$4,0))),DB295)</f>
        <v>0</v>
      </c>
      <c r="GA295" s="200">
        <f>AO295*AO$2*IF($FC295="V",1,-1)*IF($Q295="Fixo",(DC295-INDEX('Curva Forward'!$C$5:$AN$13,MATCH(CONCATENATE(BD_COMERCIAL!$K295," ",BD_COMERCIAL!$L295),'Curva Forward'!$B$5:$B$13,0),MATCH(GA$4,'Curva Forward'!$C$4:$AN$4,0))),DC295)</f>
        <v>0</v>
      </c>
      <c r="GB295" s="200">
        <f>AP295*AP$2*IF($FC295="V",1,-1)*IF($Q295="Fixo",(DD295-INDEX('Curva Forward'!$C$5:$AN$13,MATCH(CONCATENATE(BD_COMERCIAL!$K295," ",BD_COMERCIAL!$L295),'Curva Forward'!$B$5:$B$13,0),MATCH(GB$4,'Curva Forward'!$C$4:$AN$4,0))),DD295)</f>
        <v>0</v>
      </c>
      <c r="GC295" s="200">
        <f>AQ295*AQ$2*IF($FC295="V",1,-1)*IF($Q295="Fixo",(DE295-INDEX('Curva Forward'!$C$5:$AN$13,MATCH(CONCATENATE(BD_COMERCIAL!$K295," ",BD_COMERCIAL!$L295),'Curva Forward'!$B$5:$B$13,0),MATCH(GC$4,'Curva Forward'!$C$4:$AN$4,0))),DE295)</f>
        <v>0</v>
      </c>
      <c r="GD295" s="200">
        <f>AR295*AR$2*IF($FC295="V",1,-1)*IF($Q295="Fixo",(DF295-INDEX('Curva Forward'!$C$5:$AN$13,MATCH(CONCATENATE(BD_COMERCIAL!$K295," ",BD_COMERCIAL!$L295),'Curva Forward'!$B$5:$B$13,0),MATCH(GD$4,'Curva Forward'!$C$4:$AN$4,0))),DF295)</f>
        <v>0</v>
      </c>
      <c r="GE295" s="200">
        <f>AS295*AS$2*IF($FC295="V",1,-1)*IF($Q295="Fixo",(DG295-INDEX('Curva Forward'!$C$5:$AN$13,MATCH(CONCATENATE(BD_COMERCIAL!$K295," ",BD_COMERCIAL!$L295),'Curva Forward'!$B$5:$B$13,0),MATCH(GE$4,'Curva Forward'!$C$4:$AN$4,0))),DG295)</f>
        <v>0</v>
      </c>
      <c r="GF295" s="200">
        <f>AT295*AT$2*IF($FC295="V",1,-1)*IF($Q295="Fixo",(DH295-INDEX('Curva Forward'!$C$5:$AN$13,MATCH(CONCATENATE(BD_COMERCIAL!$K295," ",BD_COMERCIAL!$L295),'Curva Forward'!$B$5:$B$13,0),MATCH(GF$4,'Curva Forward'!$C$4:$AN$4,0))),DH295)</f>
        <v>0</v>
      </c>
      <c r="GG295" s="200">
        <f>AU295*AU$2*IF($FC295="V",1,-1)*IF($Q295="Fixo",(DI295-INDEX('Curva Forward'!$C$5:$AN$13,MATCH(CONCATENATE(BD_COMERCIAL!$K295," ",BD_COMERCIAL!$L295),'Curva Forward'!$B$5:$B$13,0),MATCH(GG$4,'Curva Forward'!$C$4:$AN$4,0))),DI295)</f>
        <v>0</v>
      </c>
      <c r="GH295" s="200">
        <f>AV295*AV$2*IF($FC295="V",1,-1)*IF($Q295="Fixo",(DJ295-INDEX('Curva Forward'!$C$5:$AN$13,MATCH(CONCATENATE(BD_COMERCIAL!$K295," ",BD_COMERCIAL!$L295),'Curva Forward'!$B$5:$B$13,0),MATCH(GH$4,'Curva Forward'!$C$4:$AN$4,0))),DJ295)</f>
        <v>0</v>
      </c>
      <c r="GI295" s="200">
        <f>AW295*AW$2*IF($FC295="V",1,-1)*IF($Q295="Fixo",(DK295-INDEX('Curva Forward'!$C$5:$AN$13,MATCH(CONCATENATE(BD_COMERCIAL!$K295," ",BD_COMERCIAL!$L295),'Curva Forward'!$B$5:$B$13,0),MATCH(GI$4,'Curva Forward'!$C$4:$AN$4,0))),DK295)</f>
        <v>0</v>
      </c>
      <c r="GJ295" s="200">
        <f>AX295*AX$2*IF($FC295="V",1,-1)*IF($Q295="Fixo",(DL295-INDEX('Curva Forward'!$C$5:$AN$13,MATCH(CONCATENATE(BD_COMERCIAL!$K295," ",BD_COMERCIAL!$L295),'Curva Forward'!$B$5:$B$13,0),MATCH(GJ$4,'Curva Forward'!$C$4:$AN$4,0))),DL295)</f>
        <v>0</v>
      </c>
      <c r="GK295" s="200">
        <f>AY295*AY$2*IF($FC295="V",1,-1)*IF($Q295="Fixo",(DM295-INDEX('Curva Forward'!$C$5:$AN$13,MATCH(CONCATENATE(BD_COMERCIAL!$K295," ",BD_COMERCIAL!$L295),'Curva Forward'!$B$5:$B$13,0),MATCH(GK$4,'Curva Forward'!$C$4:$AN$4,0))),DM295)</f>
        <v>0</v>
      </c>
      <c r="GL295" s="200">
        <f>IF(EZ295="",0,CL295*CL$2*IF($FC295="V",1,-1)*IF($Q295="Fixo",(EZ295-INDEX('Curva Forward'!$C$5:$AN$13,MATCH(CONCATENATE(BD_COMERCIAL!$K295," ",BD_COMERCIAL!$L295),'Curva Forward'!$B$5:$B$13,0),MATCH(GL$4,'Curva Forward'!$C$4:$AN$4,0))),EZ295))</f>
        <v>0</v>
      </c>
      <c r="GM295" s="200">
        <f>IF(FA295="",0,CM295*CM$2*IF($FC295="V",1,-1)*IF($Q295="Fixo",(FA295-INDEX('Curva Forward'!$C$5:$AN$13,MATCH(CONCATENATE(BD_COMERCIAL!$K295," ",BD_COMERCIAL!$L295),'Curva Forward'!$B$5:$B$13,0),MATCH(GM$4,'Curva Forward'!$C$4:$AN$4,0))),FA295))</f>
        <v>0</v>
      </c>
      <c r="GN295" s="200">
        <f>IF(FB295="",0,CN295*CN$2*IF($FC295="V",1,-1)*IF($Q295="Fixo",(FB295-INDEX('Curva Forward'!$C$5:$AN$13,MATCH(CONCATENATE(BD_COMERCIAL!$K295," ",BD_COMERCIAL!$L295),'Curva Forward'!$B$5:$B$13,0),MATCH(GN$4,'Curva Forward'!$C$4:$AN$4,0))),FB295))</f>
        <v>0</v>
      </c>
      <c r="GO295" s="201">
        <f t="shared" ca="1" si="95"/>
        <v>0</v>
      </c>
      <c r="GP295" s="201">
        <f t="shared" ca="1" si="96"/>
        <v>0</v>
      </c>
    </row>
    <row r="296" spans="1:198" s="117" customFormat="1" x14ac:dyDescent="0.25">
      <c r="A296" s="6"/>
      <c r="B296" s="7" t="s">
        <v>648</v>
      </c>
      <c r="C296" s="8">
        <v>44627</v>
      </c>
      <c r="D296" s="9" t="s">
        <v>124</v>
      </c>
      <c r="E296" s="9" t="s">
        <v>125</v>
      </c>
      <c r="F296" s="113">
        <v>3780401000108</v>
      </c>
      <c r="G296" s="10" t="s">
        <v>427</v>
      </c>
      <c r="H296" s="113">
        <v>4149295000113</v>
      </c>
      <c r="I296" s="9" t="s">
        <v>584</v>
      </c>
      <c r="J296" s="166" t="s">
        <v>607</v>
      </c>
      <c r="K296" s="10" t="s">
        <v>127</v>
      </c>
      <c r="L296" s="84" t="s">
        <v>22</v>
      </c>
      <c r="M296" s="11">
        <v>44593</v>
      </c>
      <c r="N296" s="12">
        <v>44620</v>
      </c>
      <c r="O296" s="10">
        <v>2.9</v>
      </c>
      <c r="P296" s="84">
        <v>1.3</v>
      </c>
      <c r="Q296" s="84" t="s">
        <v>586</v>
      </c>
      <c r="R296" s="10" t="s">
        <v>129</v>
      </c>
      <c r="S296" s="14" t="s">
        <v>135</v>
      </c>
      <c r="T296" s="11"/>
      <c r="U296" s="12"/>
      <c r="V296" s="257" t="str">
        <f ca="1">IF(U296="","",
IF(U296="NA","",
IFERROR(VLOOKUP(EOMONTH(M296,-2)+1,IPCA!$A:$B,2,0),
VLOOKUP(EOMONTH(TODAY(),-2)+1,IPCA!$A:$B,2,0))/
VLOOKUP(EOMONTH(U296,-2)+1,IPCA!$A:$B,2,0)*
P296))</f>
        <v/>
      </c>
      <c r="W296" s="84"/>
      <c r="X296" s="13" t="s">
        <v>133</v>
      </c>
      <c r="Y296" s="166"/>
      <c r="Z296" s="107"/>
      <c r="AA296" s="108"/>
      <c r="AB296" s="15"/>
      <c r="AC296">
        <v>2.9</v>
      </c>
      <c r="AD296"/>
      <c r="AE296"/>
      <c r="AF296"/>
      <c r="AG296"/>
      <c r="AH296"/>
      <c r="AI296"/>
      <c r="AJ296"/>
      <c r="AK296"/>
      <c r="AL296"/>
      <c r="AM296" s="6"/>
      <c r="AN296" s="15"/>
      <c r="AO296"/>
      <c r="AP296"/>
      <c r="AQ296"/>
      <c r="AR296"/>
      <c r="AS296"/>
      <c r="AT296"/>
      <c r="AU296"/>
      <c r="AV296"/>
      <c r="AW296"/>
      <c r="AX296"/>
      <c r="AY296" s="6"/>
      <c r="AZ296" s="15"/>
      <c r="BA296"/>
      <c r="BB296"/>
      <c r="BC296"/>
      <c r="BD296"/>
      <c r="BE296"/>
      <c r="BF296"/>
      <c r="BG296"/>
      <c r="BH296"/>
      <c r="BI296"/>
      <c r="BJ296"/>
      <c r="BK296" s="6"/>
      <c r="BL296" s="15"/>
      <c r="BM296"/>
      <c r="BN296"/>
      <c r="BO296"/>
      <c r="BP296"/>
      <c r="BQ296"/>
      <c r="BR296"/>
      <c r="BS296"/>
      <c r="BT296"/>
      <c r="BU296"/>
      <c r="BV296"/>
      <c r="BW296" s="6"/>
      <c r="BX296" s="15"/>
      <c r="BY296"/>
      <c r="BZ296"/>
      <c r="CA296"/>
      <c r="CB296"/>
      <c r="CC296"/>
      <c r="CD296"/>
      <c r="CE296"/>
      <c r="CF296"/>
      <c r="CG296"/>
      <c r="CH296"/>
      <c r="CI296" s="6"/>
      <c r="CJ296" s="16">
        <f t="shared" si="80"/>
        <v>0.22246575342465752</v>
      </c>
      <c r="CK296" s="16" t="str">
        <f t="shared" si="81"/>
        <v/>
      </c>
      <c r="CL296" s="16" t="str">
        <f t="shared" si="82"/>
        <v/>
      </c>
      <c r="CM296" s="16" t="str">
        <f t="shared" si="83"/>
        <v/>
      </c>
      <c r="CN296" s="16" t="str">
        <f t="shared" si="84"/>
        <v/>
      </c>
      <c r="CO296" s="18"/>
      <c r="CP296" s="15"/>
      <c r="CQ296">
        <v>1.3</v>
      </c>
      <c r="CR296"/>
      <c r="CS296"/>
      <c r="CT296"/>
      <c r="CU296"/>
      <c r="CV296"/>
      <c r="CW296"/>
      <c r="CX296"/>
      <c r="CY296"/>
      <c r="CZ296"/>
      <c r="DA296" s="6"/>
      <c r="DB296" s="15"/>
      <c r="DC296"/>
      <c r="DD296"/>
      <c r="DE296"/>
      <c r="DF296"/>
      <c r="DG296"/>
      <c r="DH296"/>
      <c r="DI296"/>
      <c r="DJ296"/>
      <c r="DK296"/>
      <c r="DL296"/>
      <c r="DM296" s="6"/>
      <c r="DN296" s="15"/>
      <c r="DO296"/>
      <c r="DP296"/>
      <c r="DQ296"/>
      <c r="DR296"/>
      <c r="DS296"/>
      <c r="DT296"/>
      <c r="DU296"/>
      <c r="DV296"/>
      <c r="DW296"/>
      <c r="DX296"/>
      <c r="DY296" s="6"/>
      <c r="DZ296" s="15"/>
      <c r="EA296"/>
      <c r="EB296"/>
      <c r="EC296"/>
      <c r="ED296"/>
      <c r="EE296"/>
      <c r="EF296"/>
      <c r="EG296"/>
      <c r="EH296"/>
      <c r="EI296"/>
      <c r="EJ296"/>
      <c r="EK296" s="6"/>
      <c r="EL296" s="15"/>
      <c r="EM296"/>
      <c r="EN296"/>
      <c r="EO296"/>
      <c r="EP296"/>
      <c r="EQ296"/>
      <c r="ER296"/>
      <c r="ES296"/>
      <c r="ET296"/>
      <c r="EU296"/>
      <c r="EV296"/>
      <c r="EW296" s="6"/>
      <c r="EX296" s="16">
        <f t="shared" si="85"/>
        <v>9.9726027397260275E-2</v>
      </c>
      <c r="EY296" s="16" t="str">
        <f t="shared" si="86"/>
        <v/>
      </c>
      <c r="EZ296" s="16" t="str">
        <f t="shared" si="87"/>
        <v/>
      </c>
      <c r="FA296" s="16" t="str">
        <f t="shared" si="88"/>
        <v/>
      </c>
      <c r="FB296" s="160" t="str">
        <f t="shared" si="89"/>
        <v/>
      </c>
      <c r="FC296" t="s">
        <v>204</v>
      </c>
      <c r="FD296" s="20" t="s">
        <v>584</v>
      </c>
      <c r="FF296" s="84" t="s">
        <v>206</v>
      </c>
      <c r="FH296" s="284">
        <f t="shared" ca="1" si="90"/>
        <v>0</v>
      </c>
      <c r="FI296" s="208">
        <f t="shared" si="91"/>
        <v>0.9</v>
      </c>
      <c r="FJ296"/>
      <c r="FK296" t="str">
        <f t="shared" si="92"/>
        <v>EDP Trading Comercialização e Serviços De Energia S.A</v>
      </c>
      <c r="FL296" s="201">
        <f t="shared" ca="1" si="93"/>
        <v>2533.44</v>
      </c>
      <c r="FM296" s="201">
        <f t="shared" ca="1" si="94"/>
        <v>0</v>
      </c>
      <c r="FN296" s="200">
        <f>AB296*AB$2*IF($FC296="V",1,-1)*IF($Q296="Fixo",(CP296-INDEX('Curva Forward'!$C$5:$AN$13,MATCH(CONCATENATE(BD_COMERCIAL!$K296," ",BD_COMERCIAL!$L296),'Curva Forward'!$B$5:$B$13,0),MATCH(FN$4,'Curva Forward'!$C$4:$AN$4,0))),CP296)</f>
        <v>0</v>
      </c>
      <c r="FO296" s="200">
        <f>AC296*AC$2*IF($FC296="V",1,-1)*IF($Q296="Fixo",(CQ296-INDEX('Curva Forward'!$C$5:$AN$13,MATCH(CONCATENATE(BD_COMERCIAL!$K296," ",BD_COMERCIAL!$L296),'Curva Forward'!$B$5:$B$13,0),MATCH(FO$4,'Curva Forward'!$C$4:$AN$4,0))),CQ296)</f>
        <v>2533.44</v>
      </c>
      <c r="FP296" s="200">
        <f>AD296*AD$2*IF($FC296="V",1,-1)*IF($Q296="Fixo",(CR296-INDEX('Curva Forward'!$C$5:$AN$13,MATCH(CONCATENATE(BD_COMERCIAL!$K296," ",BD_COMERCIAL!$L296),'Curva Forward'!$B$5:$B$13,0),MATCH(FP$4,'Curva Forward'!$C$4:$AN$4,0))),CR296)</f>
        <v>0</v>
      </c>
      <c r="FQ296" s="200">
        <f>AE296*AE$2*IF($FC296="V",1,-1)*IF($Q296="Fixo",(CS296-INDEX('Curva Forward'!$C$5:$AN$13,MATCH(CONCATENATE(BD_COMERCIAL!$K296," ",BD_COMERCIAL!$L296),'Curva Forward'!$B$5:$B$13,0),MATCH(FQ$4,'Curva Forward'!$C$4:$AN$4,0))),CS296)</f>
        <v>0</v>
      </c>
      <c r="FR296" s="200">
        <f>AF296*AF$2*IF($FC296="V",1,-1)*IF($Q296="Fixo",(CT296-INDEX('Curva Forward'!$C$5:$AN$13,MATCH(CONCATENATE(BD_COMERCIAL!$K296," ",BD_COMERCIAL!$L296),'Curva Forward'!$B$5:$B$13,0),MATCH(FR$4,'Curva Forward'!$C$4:$AN$4,0))),CT296)</f>
        <v>0</v>
      </c>
      <c r="FS296" s="200">
        <f>AG296*AG$2*IF($FC296="V",1,-1)*IF($Q296="Fixo",(CU296-INDEX('Curva Forward'!$C$5:$AN$13,MATCH(CONCATENATE(BD_COMERCIAL!$K296," ",BD_COMERCIAL!$L296),'Curva Forward'!$B$5:$B$13,0),MATCH(FS$4,'Curva Forward'!$C$4:$AN$4,0))),CU296)</f>
        <v>0</v>
      </c>
      <c r="FT296" s="200">
        <f>AH296*AH$2*IF($FC296="V",1,-1)*IF($Q296="Fixo",(CV296-INDEX('Curva Forward'!$C$5:$AN$13,MATCH(CONCATENATE(BD_COMERCIAL!$K296," ",BD_COMERCIAL!$L296),'Curva Forward'!$B$5:$B$13,0),MATCH(FT$4,'Curva Forward'!$C$4:$AN$4,0))),CV296)</f>
        <v>0</v>
      </c>
      <c r="FU296" s="200">
        <f>AI296*AI$2*IF($FC296="V",1,-1)*IF($Q296="Fixo",(CW296-INDEX('Curva Forward'!$C$5:$AN$13,MATCH(CONCATENATE(BD_COMERCIAL!$K296," ",BD_COMERCIAL!$L296),'Curva Forward'!$B$5:$B$13,0),MATCH(FU$4,'Curva Forward'!$C$4:$AN$4,0))),CW296)</f>
        <v>0</v>
      </c>
      <c r="FV296" s="200">
        <f>AJ296*AJ$2*IF($FC296="V",1,-1)*IF($Q296="Fixo",(CX296-INDEX('Curva Forward'!$C$5:$AN$13,MATCH(CONCATENATE(BD_COMERCIAL!$K296," ",BD_COMERCIAL!$L296),'Curva Forward'!$B$5:$B$13,0),MATCH(FV$4,'Curva Forward'!$C$4:$AN$4,0))),CX296)</f>
        <v>0</v>
      </c>
      <c r="FW296" s="200">
        <f>AK296*AK$2*IF($FC296="V",1,-1)*IF($Q296="Fixo",(CY296-INDEX('Curva Forward'!$C$5:$AN$13,MATCH(CONCATENATE(BD_COMERCIAL!$K296," ",BD_COMERCIAL!$L296),'Curva Forward'!$B$5:$B$13,0),MATCH(FW$4,'Curva Forward'!$C$4:$AN$4,0))),CY296)</f>
        <v>0</v>
      </c>
      <c r="FX296" s="200">
        <f>AL296*AL$2*IF($FC296="V",1,-1)*IF($Q296="Fixo",(CZ296-INDEX('Curva Forward'!$C$5:$AN$13,MATCH(CONCATENATE(BD_COMERCIAL!$K296," ",BD_COMERCIAL!$L296),'Curva Forward'!$B$5:$B$13,0),MATCH(FX$4,'Curva Forward'!$C$4:$AN$4,0))),CZ296)</f>
        <v>0</v>
      </c>
      <c r="FY296" s="200">
        <f>AM296*AM$2*IF($FC296="V",1,-1)*IF($Q296="Fixo",(DA296-INDEX('Curva Forward'!$C$5:$AN$13,MATCH(CONCATENATE(BD_COMERCIAL!$K296," ",BD_COMERCIAL!$L296),'Curva Forward'!$B$5:$B$13,0),MATCH(FY$4,'Curva Forward'!$C$4:$AN$4,0))),DA296)</f>
        <v>0</v>
      </c>
      <c r="FZ296" s="200">
        <f>AN296*AN$2*IF($FC296="V",1,-1)*IF($Q296="Fixo",(DB296-INDEX('Curva Forward'!$C$5:$AN$13,MATCH(CONCATENATE(BD_COMERCIAL!$K296," ",BD_COMERCIAL!$L296),'Curva Forward'!$B$5:$B$13,0),MATCH(FZ$4,'Curva Forward'!$C$4:$AN$4,0))),DB296)</f>
        <v>0</v>
      </c>
      <c r="GA296" s="200">
        <f>AO296*AO$2*IF($FC296="V",1,-1)*IF($Q296="Fixo",(DC296-INDEX('Curva Forward'!$C$5:$AN$13,MATCH(CONCATENATE(BD_COMERCIAL!$K296," ",BD_COMERCIAL!$L296),'Curva Forward'!$B$5:$B$13,0),MATCH(GA$4,'Curva Forward'!$C$4:$AN$4,0))),DC296)</f>
        <v>0</v>
      </c>
      <c r="GB296" s="200">
        <f>AP296*AP$2*IF($FC296="V",1,-1)*IF($Q296="Fixo",(DD296-INDEX('Curva Forward'!$C$5:$AN$13,MATCH(CONCATENATE(BD_COMERCIAL!$K296," ",BD_COMERCIAL!$L296),'Curva Forward'!$B$5:$B$13,0),MATCH(GB$4,'Curva Forward'!$C$4:$AN$4,0))),DD296)</f>
        <v>0</v>
      </c>
      <c r="GC296" s="200">
        <f>AQ296*AQ$2*IF($FC296="V",1,-1)*IF($Q296="Fixo",(DE296-INDEX('Curva Forward'!$C$5:$AN$13,MATCH(CONCATENATE(BD_COMERCIAL!$K296," ",BD_COMERCIAL!$L296),'Curva Forward'!$B$5:$B$13,0),MATCH(GC$4,'Curva Forward'!$C$4:$AN$4,0))),DE296)</f>
        <v>0</v>
      </c>
      <c r="GD296" s="200">
        <f>AR296*AR$2*IF($FC296="V",1,-1)*IF($Q296="Fixo",(DF296-INDEX('Curva Forward'!$C$5:$AN$13,MATCH(CONCATENATE(BD_COMERCIAL!$K296," ",BD_COMERCIAL!$L296),'Curva Forward'!$B$5:$B$13,0),MATCH(GD$4,'Curva Forward'!$C$4:$AN$4,0))),DF296)</f>
        <v>0</v>
      </c>
      <c r="GE296" s="200">
        <f>AS296*AS$2*IF($FC296="V",1,-1)*IF($Q296="Fixo",(DG296-INDEX('Curva Forward'!$C$5:$AN$13,MATCH(CONCATENATE(BD_COMERCIAL!$K296," ",BD_COMERCIAL!$L296),'Curva Forward'!$B$5:$B$13,0),MATCH(GE$4,'Curva Forward'!$C$4:$AN$4,0))),DG296)</f>
        <v>0</v>
      </c>
      <c r="GF296" s="200">
        <f>AT296*AT$2*IF($FC296="V",1,-1)*IF($Q296="Fixo",(DH296-INDEX('Curva Forward'!$C$5:$AN$13,MATCH(CONCATENATE(BD_COMERCIAL!$K296," ",BD_COMERCIAL!$L296),'Curva Forward'!$B$5:$B$13,0),MATCH(GF$4,'Curva Forward'!$C$4:$AN$4,0))),DH296)</f>
        <v>0</v>
      </c>
      <c r="GG296" s="200">
        <f>AU296*AU$2*IF($FC296="V",1,-1)*IF($Q296="Fixo",(DI296-INDEX('Curva Forward'!$C$5:$AN$13,MATCH(CONCATENATE(BD_COMERCIAL!$K296," ",BD_COMERCIAL!$L296),'Curva Forward'!$B$5:$B$13,0),MATCH(GG$4,'Curva Forward'!$C$4:$AN$4,0))),DI296)</f>
        <v>0</v>
      </c>
      <c r="GH296" s="200">
        <f>AV296*AV$2*IF($FC296="V",1,-1)*IF($Q296="Fixo",(DJ296-INDEX('Curva Forward'!$C$5:$AN$13,MATCH(CONCATENATE(BD_COMERCIAL!$K296," ",BD_COMERCIAL!$L296),'Curva Forward'!$B$5:$B$13,0),MATCH(GH$4,'Curva Forward'!$C$4:$AN$4,0))),DJ296)</f>
        <v>0</v>
      </c>
      <c r="GI296" s="200">
        <f>AW296*AW$2*IF($FC296="V",1,-1)*IF($Q296="Fixo",(DK296-INDEX('Curva Forward'!$C$5:$AN$13,MATCH(CONCATENATE(BD_COMERCIAL!$K296," ",BD_COMERCIAL!$L296),'Curva Forward'!$B$5:$B$13,0),MATCH(GI$4,'Curva Forward'!$C$4:$AN$4,0))),DK296)</f>
        <v>0</v>
      </c>
      <c r="GJ296" s="200">
        <f>AX296*AX$2*IF($FC296="V",1,-1)*IF($Q296="Fixo",(DL296-INDEX('Curva Forward'!$C$5:$AN$13,MATCH(CONCATENATE(BD_COMERCIAL!$K296," ",BD_COMERCIAL!$L296),'Curva Forward'!$B$5:$B$13,0),MATCH(GJ$4,'Curva Forward'!$C$4:$AN$4,0))),DL296)</f>
        <v>0</v>
      </c>
      <c r="GK296" s="200">
        <f>AY296*AY$2*IF($FC296="V",1,-1)*IF($Q296="Fixo",(DM296-INDEX('Curva Forward'!$C$5:$AN$13,MATCH(CONCATENATE(BD_COMERCIAL!$K296," ",BD_COMERCIAL!$L296),'Curva Forward'!$B$5:$B$13,0),MATCH(GK$4,'Curva Forward'!$C$4:$AN$4,0))),DM296)</f>
        <v>0</v>
      </c>
      <c r="GL296" s="200">
        <f>IF(EZ296="",0,CL296*CL$2*IF($FC296="V",1,-1)*IF($Q296="Fixo",(EZ296-INDEX('Curva Forward'!$C$5:$AN$13,MATCH(CONCATENATE(BD_COMERCIAL!$K296," ",BD_COMERCIAL!$L296),'Curva Forward'!$B$5:$B$13,0),MATCH(GL$4,'Curva Forward'!$C$4:$AN$4,0))),EZ296))</f>
        <v>0</v>
      </c>
      <c r="GM296" s="200">
        <f>IF(FA296="",0,CM296*CM$2*IF($FC296="V",1,-1)*IF($Q296="Fixo",(FA296-INDEX('Curva Forward'!$C$5:$AN$13,MATCH(CONCATENATE(BD_COMERCIAL!$K296," ",BD_COMERCIAL!$L296),'Curva Forward'!$B$5:$B$13,0),MATCH(GM$4,'Curva Forward'!$C$4:$AN$4,0))),FA296))</f>
        <v>0</v>
      </c>
      <c r="GN296" s="200">
        <f>IF(FB296="",0,CN296*CN$2*IF($FC296="V",1,-1)*IF($Q296="Fixo",(FB296-INDEX('Curva Forward'!$C$5:$AN$13,MATCH(CONCATENATE(BD_COMERCIAL!$K296," ",BD_COMERCIAL!$L296),'Curva Forward'!$B$5:$B$13,0),MATCH(GN$4,'Curva Forward'!$C$4:$AN$4,0))),FB296))</f>
        <v>0</v>
      </c>
      <c r="GO296" s="201">
        <f t="shared" ca="1" si="95"/>
        <v>0</v>
      </c>
      <c r="GP296" s="201">
        <f t="shared" ca="1" si="96"/>
        <v>0</v>
      </c>
    </row>
    <row r="297" spans="1:198" s="117" customFormat="1" x14ac:dyDescent="0.25">
      <c r="A297" s="6"/>
      <c r="B297" s="7" t="s">
        <v>649</v>
      </c>
      <c r="C297" s="8">
        <v>44627</v>
      </c>
      <c r="D297" s="9" t="s">
        <v>124</v>
      </c>
      <c r="E297" s="9" t="s">
        <v>125</v>
      </c>
      <c r="F297" s="113">
        <v>3780401000108</v>
      </c>
      <c r="G297" s="10" t="s">
        <v>203</v>
      </c>
      <c r="H297" s="113">
        <v>15087610000141</v>
      </c>
      <c r="I297" s="9" t="s">
        <v>584</v>
      </c>
      <c r="J297" s="166"/>
      <c r="K297" s="10" t="s">
        <v>30</v>
      </c>
      <c r="L297" s="84" t="s">
        <v>22</v>
      </c>
      <c r="M297" s="11">
        <v>44593</v>
      </c>
      <c r="N297" s="12">
        <v>44620</v>
      </c>
      <c r="O297" s="10">
        <v>6.48</v>
      </c>
      <c r="P297" s="84">
        <v>42.5</v>
      </c>
      <c r="Q297" s="84" t="s">
        <v>586</v>
      </c>
      <c r="R297" s="10" t="s">
        <v>129</v>
      </c>
      <c r="S297" s="14" t="s">
        <v>135</v>
      </c>
      <c r="T297" s="11"/>
      <c r="U297" s="12"/>
      <c r="V297" s="257" t="str">
        <f ca="1">IF(U297="","",
IF(U297="NA","",
IFERROR(VLOOKUP(EOMONTH(M297,-2)+1,IPCA!$A:$B,2,0),
VLOOKUP(EOMONTH(TODAY(),-2)+1,IPCA!$A:$B,2,0))/
VLOOKUP(EOMONTH(U297,-2)+1,IPCA!$A:$B,2,0)*
P297))</f>
        <v/>
      </c>
      <c r="W297" s="84"/>
      <c r="X297" s="13" t="s">
        <v>133</v>
      </c>
      <c r="Y297" s="166"/>
      <c r="Z297" s="107"/>
      <c r="AA297" s="108"/>
      <c r="AB297" s="15"/>
      <c r="AC297">
        <v>6.48</v>
      </c>
      <c r="AD297"/>
      <c r="AE297"/>
      <c r="AF297"/>
      <c r="AG297"/>
      <c r="AH297"/>
      <c r="AI297"/>
      <c r="AJ297"/>
      <c r="AK297"/>
      <c r="AL297"/>
      <c r="AM297" s="6"/>
      <c r="AN297" s="15"/>
      <c r="AO297"/>
      <c r="AP297"/>
      <c r="AQ297"/>
      <c r="AR297"/>
      <c r="AS297"/>
      <c r="AT297"/>
      <c r="AU297"/>
      <c r="AV297"/>
      <c r="AW297"/>
      <c r="AX297"/>
      <c r="AY297" s="6"/>
      <c r="AZ297" s="15"/>
      <c r="BA297"/>
      <c r="BB297"/>
      <c r="BC297"/>
      <c r="BD297"/>
      <c r="BE297"/>
      <c r="BF297"/>
      <c r="BG297"/>
      <c r="BH297"/>
      <c r="BI297"/>
      <c r="BJ297"/>
      <c r="BK297" s="6"/>
      <c r="BL297" s="15"/>
      <c r="BM297"/>
      <c r="BN297"/>
      <c r="BO297"/>
      <c r="BP297"/>
      <c r="BQ297"/>
      <c r="BR297"/>
      <c r="BS297"/>
      <c r="BT297"/>
      <c r="BU297"/>
      <c r="BV297"/>
      <c r="BW297" s="6"/>
      <c r="BX297" s="15"/>
      <c r="BY297"/>
      <c r="BZ297"/>
      <c r="CA297"/>
      <c r="CB297"/>
      <c r="CC297"/>
      <c r="CD297"/>
      <c r="CE297"/>
      <c r="CF297"/>
      <c r="CG297"/>
      <c r="CH297"/>
      <c r="CI297" s="6"/>
      <c r="CJ297" s="16">
        <f t="shared" si="80"/>
        <v>0.49709589041095897</v>
      </c>
      <c r="CK297" s="16" t="str">
        <f t="shared" si="81"/>
        <v/>
      </c>
      <c r="CL297" s="16" t="str">
        <f t="shared" si="82"/>
        <v/>
      </c>
      <c r="CM297" s="16" t="str">
        <f t="shared" si="83"/>
        <v/>
      </c>
      <c r="CN297" s="16" t="str">
        <f t="shared" si="84"/>
        <v/>
      </c>
      <c r="CO297" s="18"/>
      <c r="CP297" s="15"/>
      <c r="CQ297">
        <v>42.5</v>
      </c>
      <c r="CR297"/>
      <c r="CS297"/>
      <c r="CT297"/>
      <c r="CU297"/>
      <c r="CV297"/>
      <c r="CW297"/>
      <c r="CX297"/>
      <c r="CY297"/>
      <c r="CZ297"/>
      <c r="DA297" s="6"/>
      <c r="DB297" s="15"/>
      <c r="DC297"/>
      <c r="DD297"/>
      <c r="DE297"/>
      <c r="DF297"/>
      <c r="DG297"/>
      <c r="DH297"/>
      <c r="DI297"/>
      <c r="DJ297"/>
      <c r="DK297"/>
      <c r="DL297"/>
      <c r="DM297" s="6"/>
      <c r="DN297" s="15"/>
      <c r="DO297"/>
      <c r="DP297"/>
      <c r="DQ297"/>
      <c r="DR297"/>
      <c r="DS297"/>
      <c r="DT297"/>
      <c r="DU297"/>
      <c r="DV297"/>
      <c r="DW297"/>
      <c r="DX297"/>
      <c r="DY297" s="6"/>
      <c r="DZ297" s="15"/>
      <c r="EA297"/>
      <c r="EB297"/>
      <c r="EC297"/>
      <c r="ED297"/>
      <c r="EE297"/>
      <c r="EF297"/>
      <c r="EG297"/>
      <c r="EH297"/>
      <c r="EI297"/>
      <c r="EJ297"/>
      <c r="EK297" s="6"/>
      <c r="EL297" s="15"/>
      <c r="EM297"/>
      <c r="EN297"/>
      <c r="EO297"/>
      <c r="EP297"/>
      <c r="EQ297"/>
      <c r="ER297"/>
      <c r="ES297"/>
      <c r="ET297"/>
      <c r="EU297"/>
      <c r="EV297"/>
      <c r="EW297" s="6"/>
      <c r="EX297" s="16">
        <f t="shared" si="85"/>
        <v>3.2602739726027399</v>
      </c>
      <c r="EY297" s="16" t="str">
        <f t="shared" si="86"/>
        <v/>
      </c>
      <c r="EZ297" s="16" t="str">
        <f t="shared" si="87"/>
        <v/>
      </c>
      <c r="FA297" s="16" t="str">
        <f t="shared" si="88"/>
        <v/>
      </c>
      <c r="FB297" s="160" t="str">
        <f t="shared" si="89"/>
        <v/>
      </c>
      <c r="FC297" t="s">
        <v>204</v>
      </c>
      <c r="FD297" s="20" t="s">
        <v>584</v>
      </c>
      <c r="FF297" s="84" t="s">
        <v>206</v>
      </c>
      <c r="FH297" s="284">
        <f t="shared" ca="1" si="90"/>
        <v>0</v>
      </c>
      <c r="FI297" s="208">
        <f t="shared" si="91"/>
        <v>0.9</v>
      </c>
      <c r="FJ297"/>
      <c r="FK297" t="str">
        <f t="shared" si="92"/>
        <v>ECEL - Elétron Comercializadora de Energia Ltda</v>
      </c>
      <c r="FL297" s="201">
        <f t="shared" ca="1" si="93"/>
        <v>185068.80000000002</v>
      </c>
      <c r="FM297" s="201">
        <f t="shared" ca="1" si="94"/>
        <v>0</v>
      </c>
      <c r="FN297" s="200">
        <f>AB297*AB$2*IF($FC297="V",1,-1)*IF($Q297="Fixo",(CP297-INDEX('Curva Forward'!$C$5:$AN$13,MATCH(CONCATENATE(BD_COMERCIAL!$K297," ",BD_COMERCIAL!$L297),'Curva Forward'!$B$5:$B$13,0),MATCH(FN$4,'Curva Forward'!$C$4:$AN$4,0))),CP297)</f>
        <v>0</v>
      </c>
      <c r="FO297" s="200">
        <f>AC297*AC$2*IF($FC297="V",1,-1)*IF($Q297="Fixo",(CQ297-INDEX('Curva Forward'!$C$5:$AN$13,MATCH(CONCATENATE(BD_COMERCIAL!$K297," ",BD_COMERCIAL!$L297),'Curva Forward'!$B$5:$B$13,0),MATCH(FO$4,'Curva Forward'!$C$4:$AN$4,0))),CQ297)</f>
        <v>185068.80000000002</v>
      </c>
      <c r="FP297" s="200">
        <f>AD297*AD$2*IF($FC297="V",1,-1)*IF($Q297="Fixo",(CR297-INDEX('Curva Forward'!$C$5:$AN$13,MATCH(CONCATENATE(BD_COMERCIAL!$K297," ",BD_COMERCIAL!$L297),'Curva Forward'!$B$5:$B$13,0),MATCH(FP$4,'Curva Forward'!$C$4:$AN$4,0))),CR297)</f>
        <v>0</v>
      </c>
      <c r="FQ297" s="200">
        <f>AE297*AE$2*IF($FC297="V",1,-1)*IF($Q297="Fixo",(CS297-INDEX('Curva Forward'!$C$5:$AN$13,MATCH(CONCATENATE(BD_COMERCIAL!$K297," ",BD_COMERCIAL!$L297),'Curva Forward'!$B$5:$B$13,0),MATCH(FQ$4,'Curva Forward'!$C$4:$AN$4,0))),CS297)</f>
        <v>0</v>
      </c>
      <c r="FR297" s="200">
        <f>AF297*AF$2*IF($FC297="V",1,-1)*IF($Q297="Fixo",(CT297-INDEX('Curva Forward'!$C$5:$AN$13,MATCH(CONCATENATE(BD_COMERCIAL!$K297," ",BD_COMERCIAL!$L297),'Curva Forward'!$B$5:$B$13,0),MATCH(FR$4,'Curva Forward'!$C$4:$AN$4,0))),CT297)</f>
        <v>0</v>
      </c>
      <c r="FS297" s="200">
        <f>AG297*AG$2*IF($FC297="V",1,-1)*IF($Q297="Fixo",(CU297-INDEX('Curva Forward'!$C$5:$AN$13,MATCH(CONCATENATE(BD_COMERCIAL!$K297," ",BD_COMERCIAL!$L297),'Curva Forward'!$B$5:$B$13,0),MATCH(FS$4,'Curva Forward'!$C$4:$AN$4,0))),CU297)</f>
        <v>0</v>
      </c>
      <c r="FT297" s="200">
        <f>AH297*AH$2*IF($FC297="V",1,-1)*IF($Q297="Fixo",(CV297-INDEX('Curva Forward'!$C$5:$AN$13,MATCH(CONCATENATE(BD_COMERCIAL!$K297," ",BD_COMERCIAL!$L297),'Curva Forward'!$B$5:$B$13,0),MATCH(FT$4,'Curva Forward'!$C$4:$AN$4,0))),CV297)</f>
        <v>0</v>
      </c>
      <c r="FU297" s="200">
        <f>AI297*AI$2*IF($FC297="V",1,-1)*IF($Q297="Fixo",(CW297-INDEX('Curva Forward'!$C$5:$AN$13,MATCH(CONCATENATE(BD_COMERCIAL!$K297," ",BD_COMERCIAL!$L297),'Curva Forward'!$B$5:$B$13,0),MATCH(FU$4,'Curva Forward'!$C$4:$AN$4,0))),CW297)</f>
        <v>0</v>
      </c>
      <c r="FV297" s="200">
        <f>AJ297*AJ$2*IF($FC297="V",1,-1)*IF($Q297="Fixo",(CX297-INDEX('Curva Forward'!$C$5:$AN$13,MATCH(CONCATENATE(BD_COMERCIAL!$K297," ",BD_COMERCIAL!$L297),'Curva Forward'!$B$5:$B$13,0),MATCH(FV$4,'Curva Forward'!$C$4:$AN$4,0))),CX297)</f>
        <v>0</v>
      </c>
      <c r="FW297" s="200">
        <f>AK297*AK$2*IF($FC297="V",1,-1)*IF($Q297="Fixo",(CY297-INDEX('Curva Forward'!$C$5:$AN$13,MATCH(CONCATENATE(BD_COMERCIAL!$K297," ",BD_COMERCIAL!$L297),'Curva Forward'!$B$5:$B$13,0),MATCH(FW$4,'Curva Forward'!$C$4:$AN$4,0))),CY297)</f>
        <v>0</v>
      </c>
      <c r="FX297" s="200">
        <f>AL297*AL$2*IF($FC297="V",1,-1)*IF($Q297="Fixo",(CZ297-INDEX('Curva Forward'!$C$5:$AN$13,MATCH(CONCATENATE(BD_COMERCIAL!$K297," ",BD_COMERCIAL!$L297),'Curva Forward'!$B$5:$B$13,0),MATCH(FX$4,'Curva Forward'!$C$4:$AN$4,0))),CZ297)</f>
        <v>0</v>
      </c>
      <c r="FY297" s="200">
        <f>AM297*AM$2*IF($FC297="V",1,-1)*IF($Q297="Fixo",(DA297-INDEX('Curva Forward'!$C$5:$AN$13,MATCH(CONCATENATE(BD_COMERCIAL!$K297," ",BD_COMERCIAL!$L297),'Curva Forward'!$B$5:$B$13,0),MATCH(FY$4,'Curva Forward'!$C$4:$AN$4,0))),DA297)</f>
        <v>0</v>
      </c>
      <c r="FZ297" s="200">
        <f>AN297*AN$2*IF($FC297="V",1,-1)*IF($Q297="Fixo",(DB297-INDEX('Curva Forward'!$C$5:$AN$13,MATCH(CONCATENATE(BD_COMERCIAL!$K297," ",BD_COMERCIAL!$L297),'Curva Forward'!$B$5:$B$13,0),MATCH(FZ$4,'Curva Forward'!$C$4:$AN$4,0))),DB297)</f>
        <v>0</v>
      </c>
      <c r="GA297" s="200">
        <f>AO297*AO$2*IF($FC297="V",1,-1)*IF($Q297="Fixo",(DC297-INDEX('Curva Forward'!$C$5:$AN$13,MATCH(CONCATENATE(BD_COMERCIAL!$K297," ",BD_COMERCIAL!$L297),'Curva Forward'!$B$5:$B$13,0),MATCH(GA$4,'Curva Forward'!$C$4:$AN$4,0))),DC297)</f>
        <v>0</v>
      </c>
      <c r="GB297" s="200">
        <f>AP297*AP$2*IF($FC297="V",1,-1)*IF($Q297="Fixo",(DD297-INDEX('Curva Forward'!$C$5:$AN$13,MATCH(CONCATENATE(BD_COMERCIAL!$K297," ",BD_COMERCIAL!$L297),'Curva Forward'!$B$5:$B$13,0),MATCH(GB$4,'Curva Forward'!$C$4:$AN$4,0))),DD297)</f>
        <v>0</v>
      </c>
      <c r="GC297" s="200">
        <f>AQ297*AQ$2*IF($FC297="V",1,-1)*IF($Q297="Fixo",(DE297-INDEX('Curva Forward'!$C$5:$AN$13,MATCH(CONCATENATE(BD_COMERCIAL!$K297," ",BD_COMERCIAL!$L297),'Curva Forward'!$B$5:$B$13,0),MATCH(GC$4,'Curva Forward'!$C$4:$AN$4,0))),DE297)</f>
        <v>0</v>
      </c>
      <c r="GD297" s="200">
        <f>AR297*AR$2*IF($FC297="V",1,-1)*IF($Q297="Fixo",(DF297-INDEX('Curva Forward'!$C$5:$AN$13,MATCH(CONCATENATE(BD_COMERCIAL!$K297," ",BD_COMERCIAL!$L297),'Curva Forward'!$B$5:$B$13,0),MATCH(GD$4,'Curva Forward'!$C$4:$AN$4,0))),DF297)</f>
        <v>0</v>
      </c>
      <c r="GE297" s="200">
        <f>AS297*AS$2*IF($FC297="V",1,-1)*IF($Q297="Fixo",(DG297-INDEX('Curva Forward'!$C$5:$AN$13,MATCH(CONCATENATE(BD_COMERCIAL!$K297," ",BD_COMERCIAL!$L297),'Curva Forward'!$B$5:$B$13,0),MATCH(GE$4,'Curva Forward'!$C$4:$AN$4,0))),DG297)</f>
        <v>0</v>
      </c>
      <c r="GF297" s="200">
        <f>AT297*AT$2*IF($FC297="V",1,-1)*IF($Q297="Fixo",(DH297-INDEX('Curva Forward'!$C$5:$AN$13,MATCH(CONCATENATE(BD_COMERCIAL!$K297," ",BD_COMERCIAL!$L297),'Curva Forward'!$B$5:$B$13,0),MATCH(GF$4,'Curva Forward'!$C$4:$AN$4,0))),DH297)</f>
        <v>0</v>
      </c>
      <c r="GG297" s="200">
        <f>AU297*AU$2*IF($FC297="V",1,-1)*IF($Q297="Fixo",(DI297-INDEX('Curva Forward'!$C$5:$AN$13,MATCH(CONCATENATE(BD_COMERCIAL!$K297," ",BD_COMERCIAL!$L297),'Curva Forward'!$B$5:$B$13,0),MATCH(GG$4,'Curva Forward'!$C$4:$AN$4,0))),DI297)</f>
        <v>0</v>
      </c>
      <c r="GH297" s="200">
        <f>AV297*AV$2*IF($FC297="V",1,-1)*IF($Q297="Fixo",(DJ297-INDEX('Curva Forward'!$C$5:$AN$13,MATCH(CONCATENATE(BD_COMERCIAL!$K297," ",BD_COMERCIAL!$L297),'Curva Forward'!$B$5:$B$13,0),MATCH(GH$4,'Curva Forward'!$C$4:$AN$4,0))),DJ297)</f>
        <v>0</v>
      </c>
      <c r="GI297" s="200">
        <f>AW297*AW$2*IF($FC297="V",1,-1)*IF($Q297="Fixo",(DK297-INDEX('Curva Forward'!$C$5:$AN$13,MATCH(CONCATENATE(BD_COMERCIAL!$K297," ",BD_COMERCIAL!$L297),'Curva Forward'!$B$5:$B$13,0),MATCH(GI$4,'Curva Forward'!$C$4:$AN$4,0))),DK297)</f>
        <v>0</v>
      </c>
      <c r="GJ297" s="200">
        <f>AX297*AX$2*IF($FC297="V",1,-1)*IF($Q297="Fixo",(DL297-INDEX('Curva Forward'!$C$5:$AN$13,MATCH(CONCATENATE(BD_COMERCIAL!$K297," ",BD_COMERCIAL!$L297),'Curva Forward'!$B$5:$B$13,0),MATCH(GJ$4,'Curva Forward'!$C$4:$AN$4,0))),DL297)</f>
        <v>0</v>
      </c>
      <c r="GK297" s="200">
        <f>AY297*AY$2*IF($FC297="V",1,-1)*IF($Q297="Fixo",(DM297-INDEX('Curva Forward'!$C$5:$AN$13,MATCH(CONCATENATE(BD_COMERCIAL!$K297," ",BD_COMERCIAL!$L297),'Curva Forward'!$B$5:$B$13,0),MATCH(GK$4,'Curva Forward'!$C$4:$AN$4,0))),DM297)</f>
        <v>0</v>
      </c>
      <c r="GL297" s="200">
        <f>IF(EZ297="",0,CL297*CL$2*IF($FC297="V",1,-1)*IF($Q297="Fixo",(EZ297-INDEX('Curva Forward'!$C$5:$AN$13,MATCH(CONCATENATE(BD_COMERCIAL!$K297," ",BD_COMERCIAL!$L297),'Curva Forward'!$B$5:$B$13,0),MATCH(GL$4,'Curva Forward'!$C$4:$AN$4,0))),EZ297))</f>
        <v>0</v>
      </c>
      <c r="GM297" s="200">
        <f>IF(FA297="",0,CM297*CM$2*IF($FC297="V",1,-1)*IF($Q297="Fixo",(FA297-INDEX('Curva Forward'!$C$5:$AN$13,MATCH(CONCATENATE(BD_COMERCIAL!$K297," ",BD_COMERCIAL!$L297),'Curva Forward'!$B$5:$B$13,0),MATCH(GM$4,'Curva Forward'!$C$4:$AN$4,0))),FA297))</f>
        <v>0</v>
      </c>
      <c r="GN297" s="200">
        <f>IF(FB297="",0,CN297*CN$2*IF($FC297="V",1,-1)*IF($Q297="Fixo",(FB297-INDEX('Curva Forward'!$C$5:$AN$13,MATCH(CONCATENATE(BD_COMERCIAL!$K297," ",BD_COMERCIAL!$L297),'Curva Forward'!$B$5:$B$13,0),MATCH(GN$4,'Curva Forward'!$C$4:$AN$4,0))),FB297))</f>
        <v>0</v>
      </c>
      <c r="GO297" s="201">
        <f t="shared" ca="1" si="95"/>
        <v>0</v>
      </c>
      <c r="GP297" s="201">
        <f t="shared" ca="1" si="96"/>
        <v>0</v>
      </c>
    </row>
    <row r="298" spans="1:198" s="117" customFormat="1" x14ac:dyDescent="0.25">
      <c r="A298" s="6"/>
      <c r="B298" s="7" t="s">
        <v>650</v>
      </c>
      <c r="C298" s="8">
        <v>44627</v>
      </c>
      <c r="D298" s="9" t="s">
        <v>124</v>
      </c>
      <c r="E298" s="9" t="s">
        <v>125</v>
      </c>
      <c r="F298" s="113">
        <v>3780401000108</v>
      </c>
      <c r="G298" s="10" t="s">
        <v>203</v>
      </c>
      <c r="H298" s="113">
        <v>15087610000141</v>
      </c>
      <c r="I298" s="9" t="s">
        <v>584</v>
      </c>
      <c r="J298" s="166"/>
      <c r="K298" s="10" t="s">
        <v>30</v>
      </c>
      <c r="L298" s="84" t="s">
        <v>22</v>
      </c>
      <c r="M298" s="11">
        <v>44593</v>
      </c>
      <c r="N298" s="12">
        <v>44620</v>
      </c>
      <c r="O298" s="10">
        <v>5</v>
      </c>
      <c r="P298" s="84">
        <v>42.5</v>
      </c>
      <c r="Q298" s="84" t="s">
        <v>586</v>
      </c>
      <c r="R298" s="10" t="s">
        <v>129</v>
      </c>
      <c r="S298" s="14" t="s">
        <v>135</v>
      </c>
      <c r="T298" s="11"/>
      <c r="U298" s="12"/>
      <c r="V298" s="257" t="str">
        <f ca="1">IF(U298="","",
IF(U298="NA","",
IFERROR(VLOOKUP(EOMONTH(M298,-2)+1,IPCA!$A:$B,2,0),
VLOOKUP(EOMONTH(TODAY(),-2)+1,IPCA!$A:$B,2,0))/
VLOOKUP(EOMONTH(U298,-2)+1,IPCA!$A:$B,2,0)*
P298))</f>
        <v/>
      </c>
      <c r="W298" s="84"/>
      <c r="X298" s="13" t="s">
        <v>6</v>
      </c>
      <c r="Y298" s="166"/>
      <c r="Z298" s="107"/>
      <c r="AA298" s="108"/>
      <c r="AB298" s="15"/>
      <c r="AC298">
        <v>5</v>
      </c>
      <c r="AD298"/>
      <c r="AE298"/>
      <c r="AF298"/>
      <c r="AG298"/>
      <c r="AH298"/>
      <c r="AI298"/>
      <c r="AJ298"/>
      <c r="AK298"/>
      <c r="AL298"/>
      <c r="AM298" s="6"/>
      <c r="AN298" s="15"/>
      <c r="AO298"/>
      <c r="AP298"/>
      <c r="AQ298"/>
      <c r="AR298"/>
      <c r="AS298"/>
      <c r="AT298"/>
      <c r="AU298"/>
      <c r="AV298"/>
      <c r="AW298"/>
      <c r="AX298"/>
      <c r="AY298" s="6"/>
      <c r="AZ298" s="15"/>
      <c r="BA298"/>
      <c r="BB298"/>
      <c r="BC298"/>
      <c r="BD298"/>
      <c r="BE298"/>
      <c r="BF298"/>
      <c r="BG298"/>
      <c r="BH298"/>
      <c r="BI298"/>
      <c r="BJ298"/>
      <c r="BK298" s="6"/>
      <c r="BL298" s="15"/>
      <c r="BM298"/>
      <c r="BN298"/>
      <c r="BO298"/>
      <c r="BP298"/>
      <c r="BQ298"/>
      <c r="BR298"/>
      <c r="BS298"/>
      <c r="BT298"/>
      <c r="BU298"/>
      <c r="BV298"/>
      <c r="BW298" s="6"/>
      <c r="BX298" s="15"/>
      <c r="BY298"/>
      <c r="BZ298"/>
      <c r="CA298"/>
      <c r="CB298"/>
      <c r="CC298"/>
      <c r="CD298"/>
      <c r="CE298"/>
      <c r="CF298"/>
      <c r="CG298"/>
      <c r="CH298"/>
      <c r="CI298" s="6"/>
      <c r="CJ298" s="16">
        <f t="shared" si="80"/>
        <v>0.38356164383561642</v>
      </c>
      <c r="CK298" s="16" t="str">
        <f t="shared" si="81"/>
        <v/>
      </c>
      <c r="CL298" s="16" t="str">
        <f t="shared" si="82"/>
        <v/>
      </c>
      <c r="CM298" s="16" t="str">
        <f t="shared" si="83"/>
        <v/>
      </c>
      <c r="CN298" s="16" t="str">
        <f t="shared" si="84"/>
        <v/>
      </c>
      <c r="CO298" s="18"/>
      <c r="CP298" s="15"/>
      <c r="CQ298">
        <v>42.5</v>
      </c>
      <c r="CR298"/>
      <c r="CS298"/>
      <c r="CT298"/>
      <c r="CU298"/>
      <c r="CV298"/>
      <c r="CW298"/>
      <c r="CX298"/>
      <c r="CY298"/>
      <c r="CZ298"/>
      <c r="DA298" s="6"/>
      <c r="DB298" s="15"/>
      <c r="DC298"/>
      <c r="DD298"/>
      <c r="DE298"/>
      <c r="DF298"/>
      <c r="DG298"/>
      <c r="DH298"/>
      <c r="DI298"/>
      <c r="DJ298"/>
      <c r="DK298"/>
      <c r="DL298"/>
      <c r="DM298" s="6"/>
      <c r="DN298" s="15"/>
      <c r="DO298"/>
      <c r="DP298"/>
      <c r="DQ298"/>
      <c r="DR298"/>
      <c r="DS298"/>
      <c r="DT298"/>
      <c r="DU298"/>
      <c r="DV298"/>
      <c r="DW298"/>
      <c r="DX298"/>
      <c r="DY298" s="6"/>
      <c r="DZ298" s="15"/>
      <c r="EA298"/>
      <c r="EB298"/>
      <c r="EC298"/>
      <c r="ED298"/>
      <c r="EE298"/>
      <c r="EF298"/>
      <c r="EG298"/>
      <c r="EH298"/>
      <c r="EI298"/>
      <c r="EJ298"/>
      <c r="EK298" s="6"/>
      <c r="EL298" s="15"/>
      <c r="EM298"/>
      <c r="EN298"/>
      <c r="EO298"/>
      <c r="EP298"/>
      <c r="EQ298"/>
      <c r="ER298"/>
      <c r="ES298"/>
      <c r="ET298"/>
      <c r="EU298"/>
      <c r="EV298"/>
      <c r="EW298" s="6"/>
      <c r="EX298" s="16">
        <f t="shared" si="85"/>
        <v>3.2602739726027399</v>
      </c>
      <c r="EY298" s="16" t="str">
        <f t="shared" si="86"/>
        <v/>
      </c>
      <c r="EZ298" s="16" t="str">
        <f t="shared" si="87"/>
        <v/>
      </c>
      <c r="FA298" s="16" t="str">
        <f t="shared" si="88"/>
        <v/>
      </c>
      <c r="FB298" s="160" t="str">
        <f t="shared" si="89"/>
        <v/>
      </c>
      <c r="FC298" t="s">
        <v>204</v>
      </c>
      <c r="FD298" s="20" t="s">
        <v>584</v>
      </c>
      <c r="FF298" s="84" t="s">
        <v>206</v>
      </c>
      <c r="FH298" s="284">
        <f t="shared" ca="1" si="90"/>
        <v>0</v>
      </c>
      <c r="FI298" s="208">
        <f t="shared" si="91"/>
        <v>0.9</v>
      </c>
      <c r="FJ298"/>
      <c r="FK298" t="str">
        <f t="shared" si="92"/>
        <v>ECEL - Elétron Comercializadora de Energia Ltda</v>
      </c>
      <c r="FL298" s="201">
        <f t="shared" ca="1" si="93"/>
        <v>142800</v>
      </c>
      <c r="FM298" s="201">
        <f t="shared" ca="1" si="94"/>
        <v>0</v>
      </c>
      <c r="FN298" s="200">
        <f>AB298*AB$2*IF($FC298="V",1,-1)*IF($Q298="Fixo",(CP298-INDEX('Curva Forward'!$C$5:$AN$13,MATCH(CONCATENATE(BD_COMERCIAL!$K298," ",BD_COMERCIAL!$L298),'Curva Forward'!$B$5:$B$13,0),MATCH(FN$4,'Curva Forward'!$C$4:$AN$4,0))),CP298)</f>
        <v>0</v>
      </c>
      <c r="FO298" s="200">
        <f>AC298*AC$2*IF($FC298="V",1,-1)*IF($Q298="Fixo",(CQ298-INDEX('Curva Forward'!$C$5:$AN$13,MATCH(CONCATENATE(BD_COMERCIAL!$K298," ",BD_COMERCIAL!$L298),'Curva Forward'!$B$5:$B$13,0),MATCH(FO$4,'Curva Forward'!$C$4:$AN$4,0))),CQ298)</f>
        <v>142800</v>
      </c>
      <c r="FP298" s="200">
        <f>AD298*AD$2*IF($FC298="V",1,-1)*IF($Q298="Fixo",(CR298-INDEX('Curva Forward'!$C$5:$AN$13,MATCH(CONCATENATE(BD_COMERCIAL!$K298," ",BD_COMERCIAL!$L298),'Curva Forward'!$B$5:$B$13,0),MATCH(FP$4,'Curva Forward'!$C$4:$AN$4,0))),CR298)</f>
        <v>0</v>
      </c>
      <c r="FQ298" s="200">
        <f>AE298*AE$2*IF($FC298="V",1,-1)*IF($Q298="Fixo",(CS298-INDEX('Curva Forward'!$C$5:$AN$13,MATCH(CONCATENATE(BD_COMERCIAL!$K298," ",BD_COMERCIAL!$L298),'Curva Forward'!$B$5:$B$13,0),MATCH(FQ$4,'Curva Forward'!$C$4:$AN$4,0))),CS298)</f>
        <v>0</v>
      </c>
      <c r="FR298" s="200">
        <f>AF298*AF$2*IF($FC298="V",1,-1)*IF($Q298="Fixo",(CT298-INDEX('Curva Forward'!$C$5:$AN$13,MATCH(CONCATENATE(BD_COMERCIAL!$K298," ",BD_COMERCIAL!$L298),'Curva Forward'!$B$5:$B$13,0),MATCH(FR$4,'Curva Forward'!$C$4:$AN$4,0))),CT298)</f>
        <v>0</v>
      </c>
      <c r="FS298" s="200">
        <f>AG298*AG$2*IF($FC298="V",1,-1)*IF($Q298="Fixo",(CU298-INDEX('Curva Forward'!$C$5:$AN$13,MATCH(CONCATENATE(BD_COMERCIAL!$K298," ",BD_COMERCIAL!$L298),'Curva Forward'!$B$5:$B$13,0),MATCH(FS$4,'Curva Forward'!$C$4:$AN$4,0))),CU298)</f>
        <v>0</v>
      </c>
      <c r="FT298" s="200">
        <f>AH298*AH$2*IF($FC298="V",1,-1)*IF($Q298="Fixo",(CV298-INDEX('Curva Forward'!$C$5:$AN$13,MATCH(CONCATENATE(BD_COMERCIAL!$K298," ",BD_COMERCIAL!$L298),'Curva Forward'!$B$5:$B$13,0),MATCH(FT$4,'Curva Forward'!$C$4:$AN$4,0))),CV298)</f>
        <v>0</v>
      </c>
      <c r="FU298" s="200">
        <f>AI298*AI$2*IF($FC298="V",1,-1)*IF($Q298="Fixo",(CW298-INDEX('Curva Forward'!$C$5:$AN$13,MATCH(CONCATENATE(BD_COMERCIAL!$K298," ",BD_COMERCIAL!$L298),'Curva Forward'!$B$5:$B$13,0),MATCH(FU$4,'Curva Forward'!$C$4:$AN$4,0))),CW298)</f>
        <v>0</v>
      </c>
      <c r="FV298" s="200">
        <f>AJ298*AJ$2*IF($FC298="V",1,-1)*IF($Q298="Fixo",(CX298-INDEX('Curva Forward'!$C$5:$AN$13,MATCH(CONCATENATE(BD_COMERCIAL!$K298," ",BD_COMERCIAL!$L298),'Curva Forward'!$B$5:$B$13,0),MATCH(FV$4,'Curva Forward'!$C$4:$AN$4,0))),CX298)</f>
        <v>0</v>
      </c>
      <c r="FW298" s="200">
        <f>AK298*AK$2*IF($FC298="V",1,-1)*IF($Q298="Fixo",(CY298-INDEX('Curva Forward'!$C$5:$AN$13,MATCH(CONCATENATE(BD_COMERCIAL!$K298," ",BD_COMERCIAL!$L298),'Curva Forward'!$B$5:$B$13,0),MATCH(FW$4,'Curva Forward'!$C$4:$AN$4,0))),CY298)</f>
        <v>0</v>
      </c>
      <c r="FX298" s="200">
        <f>AL298*AL$2*IF($FC298="V",1,-1)*IF($Q298="Fixo",(CZ298-INDEX('Curva Forward'!$C$5:$AN$13,MATCH(CONCATENATE(BD_COMERCIAL!$K298," ",BD_COMERCIAL!$L298),'Curva Forward'!$B$5:$B$13,0),MATCH(FX$4,'Curva Forward'!$C$4:$AN$4,0))),CZ298)</f>
        <v>0</v>
      </c>
      <c r="FY298" s="200">
        <f>AM298*AM$2*IF($FC298="V",1,-1)*IF($Q298="Fixo",(DA298-INDEX('Curva Forward'!$C$5:$AN$13,MATCH(CONCATENATE(BD_COMERCIAL!$K298," ",BD_COMERCIAL!$L298),'Curva Forward'!$B$5:$B$13,0),MATCH(FY$4,'Curva Forward'!$C$4:$AN$4,0))),DA298)</f>
        <v>0</v>
      </c>
      <c r="FZ298" s="200">
        <f>AN298*AN$2*IF($FC298="V",1,-1)*IF($Q298="Fixo",(DB298-INDEX('Curva Forward'!$C$5:$AN$13,MATCH(CONCATENATE(BD_COMERCIAL!$K298," ",BD_COMERCIAL!$L298),'Curva Forward'!$B$5:$B$13,0),MATCH(FZ$4,'Curva Forward'!$C$4:$AN$4,0))),DB298)</f>
        <v>0</v>
      </c>
      <c r="GA298" s="200">
        <f>AO298*AO$2*IF($FC298="V",1,-1)*IF($Q298="Fixo",(DC298-INDEX('Curva Forward'!$C$5:$AN$13,MATCH(CONCATENATE(BD_COMERCIAL!$K298," ",BD_COMERCIAL!$L298),'Curva Forward'!$B$5:$B$13,0),MATCH(GA$4,'Curva Forward'!$C$4:$AN$4,0))),DC298)</f>
        <v>0</v>
      </c>
      <c r="GB298" s="200">
        <f>AP298*AP$2*IF($FC298="V",1,-1)*IF($Q298="Fixo",(DD298-INDEX('Curva Forward'!$C$5:$AN$13,MATCH(CONCATENATE(BD_COMERCIAL!$K298," ",BD_COMERCIAL!$L298),'Curva Forward'!$B$5:$B$13,0),MATCH(GB$4,'Curva Forward'!$C$4:$AN$4,0))),DD298)</f>
        <v>0</v>
      </c>
      <c r="GC298" s="200">
        <f>AQ298*AQ$2*IF($FC298="V",1,-1)*IF($Q298="Fixo",(DE298-INDEX('Curva Forward'!$C$5:$AN$13,MATCH(CONCATENATE(BD_COMERCIAL!$K298," ",BD_COMERCIAL!$L298),'Curva Forward'!$B$5:$B$13,0),MATCH(GC$4,'Curva Forward'!$C$4:$AN$4,0))),DE298)</f>
        <v>0</v>
      </c>
      <c r="GD298" s="200">
        <f>AR298*AR$2*IF($FC298="V",1,-1)*IF($Q298="Fixo",(DF298-INDEX('Curva Forward'!$C$5:$AN$13,MATCH(CONCATENATE(BD_COMERCIAL!$K298," ",BD_COMERCIAL!$L298),'Curva Forward'!$B$5:$B$13,0),MATCH(GD$4,'Curva Forward'!$C$4:$AN$4,0))),DF298)</f>
        <v>0</v>
      </c>
      <c r="GE298" s="200">
        <f>AS298*AS$2*IF($FC298="V",1,-1)*IF($Q298="Fixo",(DG298-INDEX('Curva Forward'!$C$5:$AN$13,MATCH(CONCATENATE(BD_COMERCIAL!$K298," ",BD_COMERCIAL!$L298),'Curva Forward'!$B$5:$B$13,0),MATCH(GE$4,'Curva Forward'!$C$4:$AN$4,0))),DG298)</f>
        <v>0</v>
      </c>
      <c r="GF298" s="200">
        <f>AT298*AT$2*IF($FC298="V",1,-1)*IF($Q298="Fixo",(DH298-INDEX('Curva Forward'!$C$5:$AN$13,MATCH(CONCATENATE(BD_COMERCIAL!$K298," ",BD_COMERCIAL!$L298),'Curva Forward'!$B$5:$B$13,0),MATCH(GF$4,'Curva Forward'!$C$4:$AN$4,0))),DH298)</f>
        <v>0</v>
      </c>
      <c r="GG298" s="200">
        <f>AU298*AU$2*IF($FC298="V",1,-1)*IF($Q298="Fixo",(DI298-INDEX('Curva Forward'!$C$5:$AN$13,MATCH(CONCATENATE(BD_COMERCIAL!$K298," ",BD_COMERCIAL!$L298),'Curva Forward'!$B$5:$B$13,0),MATCH(GG$4,'Curva Forward'!$C$4:$AN$4,0))),DI298)</f>
        <v>0</v>
      </c>
      <c r="GH298" s="200">
        <f>AV298*AV$2*IF($FC298="V",1,-1)*IF($Q298="Fixo",(DJ298-INDEX('Curva Forward'!$C$5:$AN$13,MATCH(CONCATENATE(BD_COMERCIAL!$K298," ",BD_COMERCIAL!$L298),'Curva Forward'!$B$5:$B$13,0),MATCH(GH$4,'Curva Forward'!$C$4:$AN$4,0))),DJ298)</f>
        <v>0</v>
      </c>
      <c r="GI298" s="200">
        <f>AW298*AW$2*IF($FC298="V",1,-1)*IF($Q298="Fixo",(DK298-INDEX('Curva Forward'!$C$5:$AN$13,MATCH(CONCATENATE(BD_COMERCIAL!$K298," ",BD_COMERCIAL!$L298),'Curva Forward'!$B$5:$B$13,0),MATCH(GI$4,'Curva Forward'!$C$4:$AN$4,0))),DK298)</f>
        <v>0</v>
      </c>
      <c r="GJ298" s="200">
        <f>AX298*AX$2*IF($FC298="V",1,-1)*IF($Q298="Fixo",(DL298-INDEX('Curva Forward'!$C$5:$AN$13,MATCH(CONCATENATE(BD_COMERCIAL!$K298," ",BD_COMERCIAL!$L298),'Curva Forward'!$B$5:$B$13,0),MATCH(GJ$4,'Curva Forward'!$C$4:$AN$4,0))),DL298)</f>
        <v>0</v>
      </c>
      <c r="GK298" s="200">
        <f>AY298*AY$2*IF($FC298="V",1,-1)*IF($Q298="Fixo",(DM298-INDEX('Curva Forward'!$C$5:$AN$13,MATCH(CONCATENATE(BD_COMERCIAL!$K298," ",BD_COMERCIAL!$L298),'Curva Forward'!$B$5:$B$13,0),MATCH(GK$4,'Curva Forward'!$C$4:$AN$4,0))),DM298)</f>
        <v>0</v>
      </c>
      <c r="GL298" s="200">
        <f>IF(EZ298="",0,CL298*CL$2*IF($FC298="V",1,-1)*IF($Q298="Fixo",(EZ298-INDEX('Curva Forward'!$C$5:$AN$13,MATCH(CONCATENATE(BD_COMERCIAL!$K298," ",BD_COMERCIAL!$L298),'Curva Forward'!$B$5:$B$13,0),MATCH(GL$4,'Curva Forward'!$C$4:$AN$4,0))),EZ298))</f>
        <v>0</v>
      </c>
      <c r="GM298" s="200">
        <f>IF(FA298="",0,CM298*CM$2*IF($FC298="V",1,-1)*IF($Q298="Fixo",(FA298-INDEX('Curva Forward'!$C$5:$AN$13,MATCH(CONCATENATE(BD_COMERCIAL!$K298," ",BD_COMERCIAL!$L298),'Curva Forward'!$B$5:$B$13,0),MATCH(GM$4,'Curva Forward'!$C$4:$AN$4,0))),FA298))</f>
        <v>0</v>
      </c>
      <c r="GN298" s="200">
        <f>IF(FB298="",0,CN298*CN$2*IF($FC298="V",1,-1)*IF($Q298="Fixo",(FB298-INDEX('Curva Forward'!$C$5:$AN$13,MATCH(CONCATENATE(BD_COMERCIAL!$K298," ",BD_COMERCIAL!$L298),'Curva Forward'!$B$5:$B$13,0),MATCH(GN$4,'Curva Forward'!$C$4:$AN$4,0))),FB298))</f>
        <v>0</v>
      </c>
      <c r="GO298" s="201">
        <f t="shared" ca="1" si="95"/>
        <v>0</v>
      </c>
      <c r="GP298" s="201">
        <f t="shared" ca="1" si="96"/>
        <v>0</v>
      </c>
    </row>
    <row r="299" spans="1:198" s="117" customFormat="1" x14ac:dyDescent="0.25">
      <c r="A299" s="6"/>
      <c r="B299" s="7" t="s">
        <v>651</v>
      </c>
      <c r="C299" s="8">
        <v>44627</v>
      </c>
      <c r="D299" s="9" t="s">
        <v>124</v>
      </c>
      <c r="E299" s="9" t="s">
        <v>125</v>
      </c>
      <c r="F299" s="113">
        <v>3780401000108</v>
      </c>
      <c r="G299" s="10" t="s">
        <v>202</v>
      </c>
      <c r="H299" s="113">
        <v>18483400000160</v>
      </c>
      <c r="I299" s="9" t="s">
        <v>126</v>
      </c>
      <c r="J299" s="166" t="s">
        <v>607</v>
      </c>
      <c r="K299" s="10" t="s">
        <v>127</v>
      </c>
      <c r="L299" s="84" t="s">
        <v>22</v>
      </c>
      <c r="M299" s="11">
        <v>44621</v>
      </c>
      <c r="N299" s="12">
        <v>44651</v>
      </c>
      <c r="O299" s="10">
        <v>1.8</v>
      </c>
      <c r="P299" s="84">
        <v>58</v>
      </c>
      <c r="Q299" s="84" t="s">
        <v>128</v>
      </c>
      <c r="R299" s="10" t="s">
        <v>129</v>
      </c>
      <c r="S299" s="14" t="s">
        <v>135</v>
      </c>
      <c r="T299" s="11"/>
      <c r="U299" s="12"/>
      <c r="V299" s="257" t="str">
        <f ca="1">IF(U299="","",
IF(U299="NA","",
IFERROR(VLOOKUP(EOMONTH(M299,-2)+1,IPCA!$A:$B,2,0),
VLOOKUP(EOMONTH(TODAY(),-2)+1,IPCA!$A:$B,2,0))/
VLOOKUP(EOMONTH(U299,-2)+1,IPCA!$A:$B,2,0)*
P299))</f>
        <v/>
      </c>
      <c r="W299" s="84"/>
      <c r="X299" s="13" t="s">
        <v>133</v>
      </c>
      <c r="Y299" s="166"/>
      <c r="Z299" s="107"/>
      <c r="AA299" s="108"/>
      <c r="AB299" s="15"/>
      <c r="AC299"/>
      <c r="AD299">
        <v>1.8</v>
      </c>
      <c r="AE299"/>
      <c r="AF299"/>
      <c r="AG299"/>
      <c r="AH299"/>
      <c r="AI299"/>
      <c r="AJ299"/>
      <c r="AK299"/>
      <c r="AL299"/>
      <c r="AM299" s="6"/>
      <c r="AN299" s="15"/>
      <c r="AO299"/>
      <c r="AP299"/>
      <c r="AQ299"/>
      <c r="AR299"/>
      <c r="AS299"/>
      <c r="AT299"/>
      <c r="AU299"/>
      <c r="AV299"/>
      <c r="AW299"/>
      <c r="AX299"/>
      <c r="AY299" s="6"/>
      <c r="AZ299" s="15"/>
      <c r="BA299"/>
      <c r="BB299"/>
      <c r="BC299"/>
      <c r="BD299"/>
      <c r="BE299"/>
      <c r="BF299"/>
      <c r="BG299"/>
      <c r="BH299"/>
      <c r="BI299"/>
      <c r="BJ299"/>
      <c r="BK299" s="6"/>
      <c r="BL299" s="15"/>
      <c r="BM299"/>
      <c r="BN299"/>
      <c r="BO299"/>
      <c r="BP299"/>
      <c r="BQ299"/>
      <c r="BR299"/>
      <c r="BS299"/>
      <c r="BT299"/>
      <c r="BU299"/>
      <c r="BV299"/>
      <c r="BW299" s="6"/>
      <c r="BX299" s="15"/>
      <c r="BY299"/>
      <c r="BZ299"/>
      <c r="CA299"/>
      <c r="CB299"/>
      <c r="CC299"/>
      <c r="CD299"/>
      <c r="CE299"/>
      <c r="CF299"/>
      <c r="CG299"/>
      <c r="CH299"/>
      <c r="CI299" s="6"/>
      <c r="CJ299" s="16">
        <f t="shared" si="80"/>
        <v>0.15287671232876712</v>
      </c>
      <c r="CK299" s="16" t="str">
        <f t="shared" si="81"/>
        <v/>
      </c>
      <c r="CL299" s="16" t="str">
        <f t="shared" si="82"/>
        <v/>
      </c>
      <c r="CM299" s="16" t="str">
        <f t="shared" si="83"/>
        <v/>
      </c>
      <c r="CN299" s="16" t="str">
        <f t="shared" si="84"/>
        <v/>
      </c>
      <c r="CO299" s="18"/>
      <c r="CP299" s="15"/>
      <c r="CQ299"/>
      <c r="CR299">
        <v>58</v>
      </c>
      <c r="CS299"/>
      <c r="CT299"/>
      <c r="CU299"/>
      <c r="CV299"/>
      <c r="CW299"/>
      <c r="CX299"/>
      <c r="CY299"/>
      <c r="CZ299"/>
      <c r="DA299" s="6"/>
      <c r="DB299" s="15"/>
      <c r="DC299"/>
      <c r="DD299"/>
      <c r="DE299"/>
      <c r="DF299"/>
      <c r="DG299"/>
      <c r="DH299"/>
      <c r="DI299"/>
      <c r="DJ299"/>
      <c r="DK299"/>
      <c r="DL299"/>
      <c r="DM299" s="6"/>
      <c r="DN299" s="15"/>
      <c r="DO299"/>
      <c r="DP299"/>
      <c r="DQ299"/>
      <c r="DR299"/>
      <c r="DS299"/>
      <c r="DT299"/>
      <c r="DU299"/>
      <c r="DV299"/>
      <c r="DW299"/>
      <c r="DX299"/>
      <c r="DY299" s="6"/>
      <c r="DZ299" s="15"/>
      <c r="EA299"/>
      <c r="EB299"/>
      <c r="EC299"/>
      <c r="ED299"/>
      <c r="EE299"/>
      <c r="EF299"/>
      <c r="EG299"/>
      <c r="EH299"/>
      <c r="EI299"/>
      <c r="EJ299"/>
      <c r="EK299" s="6"/>
      <c r="EL299" s="15"/>
      <c r="EM299"/>
      <c r="EN299"/>
      <c r="EO299"/>
      <c r="EP299"/>
      <c r="EQ299"/>
      <c r="ER299"/>
      <c r="ES299"/>
      <c r="ET299"/>
      <c r="EU299"/>
      <c r="EV299"/>
      <c r="EW299" s="6"/>
      <c r="EX299" s="16">
        <f t="shared" si="85"/>
        <v>4.9260273972602739</v>
      </c>
      <c r="EY299" s="16" t="str">
        <f t="shared" si="86"/>
        <v/>
      </c>
      <c r="EZ299" s="16" t="str">
        <f t="shared" si="87"/>
        <v/>
      </c>
      <c r="FA299" s="16" t="str">
        <f t="shared" si="88"/>
        <v/>
      </c>
      <c r="FB299" s="160" t="str">
        <f t="shared" si="89"/>
        <v/>
      </c>
      <c r="FC299" t="s">
        <v>204</v>
      </c>
      <c r="FD299" s="20" t="s">
        <v>126</v>
      </c>
      <c r="FF299" s="84" t="s">
        <v>206</v>
      </c>
      <c r="FH299" s="284">
        <f t="shared" ca="1" si="90"/>
        <v>0</v>
      </c>
      <c r="FI299" s="208">
        <f t="shared" si="91"/>
        <v>1</v>
      </c>
      <c r="FJ299"/>
      <c r="FK299" t="str">
        <f t="shared" si="92"/>
        <v>Genial Energy Comercializadora de Energia Elétrica Ltda</v>
      </c>
      <c r="FL299" s="201">
        <f t="shared" ca="1" si="93"/>
        <v>1339.2</v>
      </c>
      <c r="FM299" s="201">
        <f t="shared" ca="1" si="94"/>
        <v>0</v>
      </c>
      <c r="FN299" s="200">
        <f>AB299*AB$2*IF($FC299="V",1,-1)*IF($Q299="Fixo",(CP299-INDEX('Curva Forward'!$C$5:$AN$13,MATCH(CONCATENATE(BD_COMERCIAL!$K299," ",BD_COMERCIAL!$L299),'Curva Forward'!$B$5:$B$13,0),MATCH(FN$4,'Curva Forward'!$C$4:$AN$4,0))),CP299)</f>
        <v>0</v>
      </c>
      <c r="FO299" s="200">
        <f>AC299*AC$2*IF($FC299="V",1,-1)*IF($Q299="Fixo",(CQ299-INDEX('Curva Forward'!$C$5:$AN$13,MATCH(CONCATENATE(BD_COMERCIAL!$K299," ",BD_COMERCIAL!$L299),'Curva Forward'!$B$5:$B$13,0),MATCH(FO$4,'Curva Forward'!$C$4:$AN$4,0))),CQ299)</f>
        <v>0</v>
      </c>
      <c r="FP299" s="200">
        <f>AD299*AD$2*IF($FC299="V",1,-1)*IF($Q299="Fixo",(CR299-INDEX('Curva Forward'!$C$5:$AN$13,MATCH(CONCATENATE(BD_COMERCIAL!$K299," ",BD_COMERCIAL!$L299),'Curva Forward'!$B$5:$B$13,0),MATCH(FP$4,'Curva Forward'!$C$4:$AN$4,0))),CR299)</f>
        <v>1339.2</v>
      </c>
      <c r="FQ299" s="200">
        <f>AE299*AE$2*IF($FC299="V",1,-1)*IF($Q299="Fixo",(CS299-INDEX('Curva Forward'!$C$5:$AN$13,MATCH(CONCATENATE(BD_COMERCIAL!$K299," ",BD_COMERCIAL!$L299),'Curva Forward'!$B$5:$B$13,0),MATCH(FQ$4,'Curva Forward'!$C$4:$AN$4,0))),CS299)</f>
        <v>0</v>
      </c>
      <c r="FR299" s="200">
        <f>AF299*AF$2*IF($FC299="V",1,-1)*IF($Q299="Fixo",(CT299-INDEX('Curva Forward'!$C$5:$AN$13,MATCH(CONCATENATE(BD_COMERCIAL!$K299," ",BD_COMERCIAL!$L299),'Curva Forward'!$B$5:$B$13,0),MATCH(FR$4,'Curva Forward'!$C$4:$AN$4,0))),CT299)</f>
        <v>0</v>
      </c>
      <c r="FS299" s="200">
        <f>AG299*AG$2*IF($FC299="V",1,-1)*IF($Q299="Fixo",(CU299-INDEX('Curva Forward'!$C$5:$AN$13,MATCH(CONCATENATE(BD_COMERCIAL!$K299," ",BD_COMERCIAL!$L299),'Curva Forward'!$B$5:$B$13,0),MATCH(FS$4,'Curva Forward'!$C$4:$AN$4,0))),CU299)</f>
        <v>0</v>
      </c>
      <c r="FT299" s="200">
        <f>AH299*AH$2*IF($FC299="V",1,-1)*IF($Q299="Fixo",(CV299-INDEX('Curva Forward'!$C$5:$AN$13,MATCH(CONCATENATE(BD_COMERCIAL!$K299," ",BD_COMERCIAL!$L299),'Curva Forward'!$B$5:$B$13,0),MATCH(FT$4,'Curva Forward'!$C$4:$AN$4,0))),CV299)</f>
        <v>0</v>
      </c>
      <c r="FU299" s="200">
        <f>AI299*AI$2*IF($FC299="V",1,-1)*IF($Q299="Fixo",(CW299-INDEX('Curva Forward'!$C$5:$AN$13,MATCH(CONCATENATE(BD_COMERCIAL!$K299," ",BD_COMERCIAL!$L299),'Curva Forward'!$B$5:$B$13,0),MATCH(FU$4,'Curva Forward'!$C$4:$AN$4,0))),CW299)</f>
        <v>0</v>
      </c>
      <c r="FV299" s="200">
        <f>AJ299*AJ$2*IF($FC299="V",1,-1)*IF($Q299="Fixo",(CX299-INDEX('Curva Forward'!$C$5:$AN$13,MATCH(CONCATENATE(BD_COMERCIAL!$K299," ",BD_COMERCIAL!$L299),'Curva Forward'!$B$5:$B$13,0),MATCH(FV$4,'Curva Forward'!$C$4:$AN$4,0))),CX299)</f>
        <v>0</v>
      </c>
      <c r="FW299" s="200">
        <f>AK299*AK$2*IF($FC299="V",1,-1)*IF($Q299="Fixo",(CY299-INDEX('Curva Forward'!$C$5:$AN$13,MATCH(CONCATENATE(BD_COMERCIAL!$K299," ",BD_COMERCIAL!$L299),'Curva Forward'!$B$5:$B$13,0),MATCH(FW$4,'Curva Forward'!$C$4:$AN$4,0))),CY299)</f>
        <v>0</v>
      </c>
      <c r="FX299" s="200">
        <f>AL299*AL$2*IF($FC299="V",1,-1)*IF($Q299="Fixo",(CZ299-INDEX('Curva Forward'!$C$5:$AN$13,MATCH(CONCATENATE(BD_COMERCIAL!$K299," ",BD_COMERCIAL!$L299),'Curva Forward'!$B$5:$B$13,0),MATCH(FX$4,'Curva Forward'!$C$4:$AN$4,0))),CZ299)</f>
        <v>0</v>
      </c>
      <c r="FY299" s="200">
        <f>AM299*AM$2*IF($FC299="V",1,-1)*IF($Q299="Fixo",(DA299-INDEX('Curva Forward'!$C$5:$AN$13,MATCH(CONCATENATE(BD_COMERCIAL!$K299," ",BD_COMERCIAL!$L299),'Curva Forward'!$B$5:$B$13,0),MATCH(FY$4,'Curva Forward'!$C$4:$AN$4,0))),DA299)</f>
        <v>0</v>
      </c>
      <c r="FZ299" s="200">
        <f>AN299*AN$2*IF($FC299="V",1,-1)*IF($Q299="Fixo",(DB299-INDEX('Curva Forward'!$C$5:$AN$13,MATCH(CONCATENATE(BD_COMERCIAL!$K299," ",BD_COMERCIAL!$L299),'Curva Forward'!$B$5:$B$13,0),MATCH(FZ$4,'Curva Forward'!$C$4:$AN$4,0))),DB299)</f>
        <v>0</v>
      </c>
      <c r="GA299" s="200">
        <f>AO299*AO$2*IF($FC299="V",1,-1)*IF($Q299="Fixo",(DC299-INDEX('Curva Forward'!$C$5:$AN$13,MATCH(CONCATENATE(BD_COMERCIAL!$K299," ",BD_COMERCIAL!$L299),'Curva Forward'!$B$5:$B$13,0),MATCH(GA$4,'Curva Forward'!$C$4:$AN$4,0))),DC299)</f>
        <v>0</v>
      </c>
      <c r="GB299" s="200">
        <f>AP299*AP$2*IF($FC299="V",1,-1)*IF($Q299="Fixo",(DD299-INDEX('Curva Forward'!$C$5:$AN$13,MATCH(CONCATENATE(BD_COMERCIAL!$K299," ",BD_COMERCIAL!$L299),'Curva Forward'!$B$5:$B$13,0),MATCH(GB$4,'Curva Forward'!$C$4:$AN$4,0))),DD299)</f>
        <v>0</v>
      </c>
      <c r="GC299" s="200">
        <f>AQ299*AQ$2*IF($FC299="V",1,-1)*IF($Q299="Fixo",(DE299-INDEX('Curva Forward'!$C$5:$AN$13,MATCH(CONCATENATE(BD_COMERCIAL!$K299," ",BD_COMERCIAL!$L299),'Curva Forward'!$B$5:$B$13,0),MATCH(GC$4,'Curva Forward'!$C$4:$AN$4,0))),DE299)</f>
        <v>0</v>
      </c>
      <c r="GD299" s="200">
        <f>AR299*AR$2*IF($FC299="V",1,-1)*IF($Q299="Fixo",(DF299-INDEX('Curva Forward'!$C$5:$AN$13,MATCH(CONCATENATE(BD_COMERCIAL!$K299," ",BD_COMERCIAL!$L299),'Curva Forward'!$B$5:$B$13,0),MATCH(GD$4,'Curva Forward'!$C$4:$AN$4,0))),DF299)</f>
        <v>0</v>
      </c>
      <c r="GE299" s="200">
        <f>AS299*AS$2*IF($FC299="V",1,-1)*IF($Q299="Fixo",(DG299-INDEX('Curva Forward'!$C$5:$AN$13,MATCH(CONCATENATE(BD_COMERCIAL!$K299," ",BD_COMERCIAL!$L299),'Curva Forward'!$B$5:$B$13,0),MATCH(GE$4,'Curva Forward'!$C$4:$AN$4,0))),DG299)</f>
        <v>0</v>
      </c>
      <c r="GF299" s="200">
        <f>AT299*AT$2*IF($FC299="V",1,-1)*IF($Q299="Fixo",(DH299-INDEX('Curva Forward'!$C$5:$AN$13,MATCH(CONCATENATE(BD_COMERCIAL!$K299," ",BD_COMERCIAL!$L299),'Curva Forward'!$B$5:$B$13,0),MATCH(GF$4,'Curva Forward'!$C$4:$AN$4,0))),DH299)</f>
        <v>0</v>
      </c>
      <c r="GG299" s="200">
        <f>AU299*AU$2*IF($FC299="V",1,-1)*IF($Q299="Fixo",(DI299-INDEX('Curva Forward'!$C$5:$AN$13,MATCH(CONCATENATE(BD_COMERCIAL!$K299," ",BD_COMERCIAL!$L299),'Curva Forward'!$B$5:$B$13,0),MATCH(GG$4,'Curva Forward'!$C$4:$AN$4,0))),DI299)</f>
        <v>0</v>
      </c>
      <c r="GH299" s="200">
        <f>AV299*AV$2*IF($FC299="V",1,-1)*IF($Q299="Fixo",(DJ299-INDEX('Curva Forward'!$C$5:$AN$13,MATCH(CONCATENATE(BD_COMERCIAL!$K299," ",BD_COMERCIAL!$L299),'Curva Forward'!$B$5:$B$13,0),MATCH(GH$4,'Curva Forward'!$C$4:$AN$4,0))),DJ299)</f>
        <v>0</v>
      </c>
      <c r="GI299" s="200">
        <f>AW299*AW$2*IF($FC299="V",1,-1)*IF($Q299="Fixo",(DK299-INDEX('Curva Forward'!$C$5:$AN$13,MATCH(CONCATENATE(BD_COMERCIAL!$K299," ",BD_COMERCIAL!$L299),'Curva Forward'!$B$5:$B$13,0),MATCH(GI$4,'Curva Forward'!$C$4:$AN$4,0))),DK299)</f>
        <v>0</v>
      </c>
      <c r="GJ299" s="200">
        <f>AX299*AX$2*IF($FC299="V",1,-1)*IF($Q299="Fixo",(DL299-INDEX('Curva Forward'!$C$5:$AN$13,MATCH(CONCATENATE(BD_COMERCIAL!$K299," ",BD_COMERCIAL!$L299),'Curva Forward'!$B$5:$B$13,0),MATCH(GJ$4,'Curva Forward'!$C$4:$AN$4,0))),DL299)</f>
        <v>0</v>
      </c>
      <c r="GK299" s="200">
        <f>AY299*AY$2*IF($FC299="V",1,-1)*IF($Q299="Fixo",(DM299-INDEX('Curva Forward'!$C$5:$AN$13,MATCH(CONCATENATE(BD_COMERCIAL!$K299," ",BD_COMERCIAL!$L299),'Curva Forward'!$B$5:$B$13,0),MATCH(GK$4,'Curva Forward'!$C$4:$AN$4,0))),DM299)</f>
        <v>0</v>
      </c>
      <c r="GL299" s="200">
        <f>IF(EZ299="",0,CL299*CL$2*IF($FC299="V",1,-1)*IF($Q299="Fixo",(EZ299-INDEX('Curva Forward'!$C$5:$AN$13,MATCH(CONCATENATE(BD_COMERCIAL!$K299," ",BD_COMERCIAL!$L299),'Curva Forward'!$B$5:$B$13,0),MATCH(GL$4,'Curva Forward'!$C$4:$AN$4,0))),EZ299))</f>
        <v>0</v>
      </c>
      <c r="GM299" s="200">
        <f>IF(FA299="",0,CM299*CM$2*IF($FC299="V",1,-1)*IF($Q299="Fixo",(FA299-INDEX('Curva Forward'!$C$5:$AN$13,MATCH(CONCATENATE(BD_COMERCIAL!$K299," ",BD_COMERCIAL!$L299),'Curva Forward'!$B$5:$B$13,0),MATCH(GM$4,'Curva Forward'!$C$4:$AN$4,0))),FA299))</f>
        <v>0</v>
      </c>
      <c r="GN299" s="200">
        <f>IF(FB299="",0,CN299*CN$2*IF($FC299="V",1,-1)*IF($Q299="Fixo",(FB299-INDEX('Curva Forward'!$C$5:$AN$13,MATCH(CONCATENATE(BD_COMERCIAL!$K299," ",BD_COMERCIAL!$L299),'Curva Forward'!$B$5:$B$13,0),MATCH(GN$4,'Curva Forward'!$C$4:$AN$4,0))),FB299))</f>
        <v>0</v>
      </c>
      <c r="GO299" s="201">
        <f t="shared" ca="1" si="95"/>
        <v>0</v>
      </c>
      <c r="GP299" s="201">
        <f t="shared" ca="1" si="96"/>
        <v>0</v>
      </c>
    </row>
    <row r="300" spans="1:198" s="117" customFormat="1" x14ac:dyDescent="0.25">
      <c r="A300" s="6"/>
      <c r="B300" s="7" t="s">
        <v>652</v>
      </c>
      <c r="C300" s="8">
        <v>44627</v>
      </c>
      <c r="D300" s="9" t="s">
        <v>124</v>
      </c>
      <c r="E300" s="9" t="s">
        <v>125</v>
      </c>
      <c r="F300" s="113">
        <v>3780401000108</v>
      </c>
      <c r="G300" s="10" t="s">
        <v>231</v>
      </c>
      <c r="H300" s="113">
        <v>11315117000180</v>
      </c>
      <c r="I300" s="9" t="s">
        <v>584</v>
      </c>
      <c r="J300" s="166"/>
      <c r="K300" s="10" t="s">
        <v>30</v>
      </c>
      <c r="L300" s="84" t="s">
        <v>22</v>
      </c>
      <c r="M300" s="11">
        <v>44593</v>
      </c>
      <c r="N300" s="12">
        <v>44620</v>
      </c>
      <c r="O300" s="10">
        <v>0.3</v>
      </c>
      <c r="P300" s="84">
        <v>43</v>
      </c>
      <c r="Q300" s="84" t="s">
        <v>586</v>
      </c>
      <c r="R300" s="10" t="s">
        <v>129</v>
      </c>
      <c r="S300" s="14" t="s">
        <v>135</v>
      </c>
      <c r="T300" s="11"/>
      <c r="U300" s="12"/>
      <c r="V300" s="257" t="str">
        <f ca="1">IF(U300="","",
IF(U300="NA","",
IFERROR(VLOOKUP(EOMONTH(M300,-2)+1,IPCA!$A:$B,2,0),
VLOOKUP(EOMONTH(TODAY(),-2)+1,IPCA!$A:$B,2,0))/
VLOOKUP(EOMONTH(U300,-2)+1,IPCA!$A:$B,2,0)*
P300))</f>
        <v/>
      </c>
      <c r="W300" s="84"/>
      <c r="X300" s="13" t="s">
        <v>6</v>
      </c>
      <c r="Y300" s="166"/>
      <c r="Z300" s="107"/>
      <c r="AA300" s="108"/>
      <c r="AB300" s="15"/>
      <c r="AC300">
        <v>0.3</v>
      </c>
      <c r="AD300"/>
      <c r="AE300"/>
      <c r="AF300"/>
      <c r="AG300"/>
      <c r="AH300"/>
      <c r="AI300"/>
      <c r="AJ300"/>
      <c r="AK300"/>
      <c r="AL300"/>
      <c r="AM300" s="6"/>
      <c r="AN300" s="15"/>
      <c r="AO300"/>
      <c r="AP300"/>
      <c r="AQ300"/>
      <c r="AR300"/>
      <c r="AS300"/>
      <c r="AT300"/>
      <c r="AU300"/>
      <c r="AV300"/>
      <c r="AW300"/>
      <c r="AX300"/>
      <c r="AY300" s="6"/>
      <c r="AZ300" s="15"/>
      <c r="BA300"/>
      <c r="BB300"/>
      <c r="BC300"/>
      <c r="BD300"/>
      <c r="BE300"/>
      <c r="BF300"/>
      <c r="BG300"/>
      <c r="BH300"/>
      <c r="BI300"/>
      <c r="BJ300"/>
      <c r="BK300" s="6"/>
      <c r="BL300" s="15"/>
      <c r="BM300"/>
      <c r="BN300"/>
      <c r="BO300"/>
      <c r="BP300"/>
      <c r="BQ300"/>
      <c r="BR300"/>
      <c r="BS300"/>
      <c r="BT300"/>
      <c r="BU300"/>
      <c r="BV300"/>
      <c r="BW300" s="6"/>
      <c r="BX300" s="15"/>
      <c r="BY300"/>
      <c r="BZ300"/>
      <c r="CA300"/>
      <c r="CB300"/>
      <c r="CC300"/>
      <c r="CD300"/>
      <c r="CE300"/>
      <c r="CF300"/>
      <c r="CG300"/>
      <c r="CH300"/>
      <c r="CI300" s="6"/>
      <c r="CJ300" s="16">
        <f t="shared" si="80"/>
        <v>2.3013698630136987E-2</v>
      </c>
      <c r="CK300" s="16" t="str">
        <f t="shared" si="81"/>
        <v/>
      </c>
      <c r="CL300" s="16" t="str">
        <f t="shared" si="82"/>
        <v/>
      </c>
      <c r="CM300" s="16" t="str">
        <f t="shared" si="83"/>
        <v/>
      </c>
      <c r="CN300" s="16" t="str">
        <f t="shared" si="84"/>
        <v/>
      </c>
      <c r="CO300" s="18"/>
      <c r="CP300" s="15"/>
      <c r="CQ300">
        <v>43</v>
      </c>
      <c r="CR300"/>
      <c r="CS300"/>
      <c r="CT300"/>
      <c r="CU300"/>
      <c r="CV300"/>
      <c r="CW300"/>
      <c r="CX300"/>
      <c r="CY300"/>
      <c r="CZ300"/>
      <c r="DA300" s="6"/>
      <c r="DB300" s="15"/>
      <c r="DC300"/>
      <c r="DD300"/>
      <c r="DE300"/>
      <c r="DF300"/>
      <c r="DG300"/>
      <c r="DH300"/>
      <c r="DI300"/>
      <c r="DJ300"/>
      <c r="DK300"/>
      <c r="DL300"/>
      <c r="DM300" s="6"/>
      <c r="DN300" s="15"/>
      <c r="DO300"/>
      <c r="DP300"/>
      <c r="DQ300"/>
      <c r="DR300"/>
      <c r="DS300"/>
      <c r="DT300"/>
      <c r="DU300"/>
      <c r="DV300"/>
      <c r="DW300"/>
      <c r="DX300"/>
      <c r="DY300" s="6"/>
      <c r="DZ300" s="15"/>
      <c r="EA300"/>
      <c r="EB300"/>
      <c r="EC300"/>
      <c r="ED300"/>
      <c r="EE300"/>
      <c r="EF300"/>
      <c r="EG300"/>
      <c r="EH300"/>
      <c r="EI300"/>
      <c r="EJ300"/>
      <c r="EK300" s="6"/>
      <c r="EL300" s="15"/>
      <c r="EM300"/>
      <c r="EN300"/>
      <c r="EO300"/>
      <c r="EP300"/>
      <c r="EQ300"/>
      <c r="ER300"/>
      <c r="ES300"/>
      <c r="ET300"/>
      <c r="EU300"/>
      <c r="EV300"/>
      <c r="EW300" s="6"/>
      <c r="EX300" s="16">
        <f t="shared" si="85"/>
        <v>3.2986301369863016</v>
      </c>
      <c r="EY300" s="16" t="str">
        <f t="shared" si="86"/>
        <v/>
      </c>
      <c r="EZ300" s="16" t="str">
        <f t="shared" si="87"/>
        <v/>
      </c>
      <c r="FA300" s="16" t="str">
        <f t="shared" si="88"/>
        <v/>
      </c>
      <c r="FB300" s="160" t="str">
        <f t="shared" si="89"/>
        <v/>
      </c>
      <c r="FC300" t="s">
        <v>204</v>
      </c>
      <c r="FD300" s="20" t="s">
        <v>584</v>
      </c>
      <c r="FF300" s="84" t="s">
        <v>206</v>
      </c>
      <c r="FH300" s="284">
        <f t="shared" ca="1" si="90"/>
        <v>0</v>
      </c>
      <c r="FI300" s="208">
        <f t="shared" si="91"/>
        <v>0.9</v>
      </c>
      <c r="FJ300"/>
      <c r="FK300" t="str">
        <f t="shared" si="92"/>
        <v>Lightcom Comercializadora de Energia S/A</v>
      </c>
      <c r="FL300" s="201">
        <f t="shared" ca="1" si="93"/>
        <v>8668.7999999999993</v>
      </c>
      <c r="FM300" s="201">
        <f t="shared" ca="1" si="94"/>
        <v>0</v>
      </c>
      <c r="FN300" s="200">
        <f>AB300*AB$2*IF($FC300="V",1,-1)*IF($Q300="Fixo",(CP300-INDEX('Curva Forward'!$C$5:$AN$13,MATCH(CONCATENATE(BD_COMERCIAL!$K300," ",BD_COMERCIAL!$L300),'Curva Forward'!$B$5:$B$13,0),MATCH(FN$4,'Curva Forward'!$C$4:$AN$4,0))),CP300)</f>
        <v>0</v>
      </c>
      <c r="FO300" s="200">
        <f>AC300*AC$2*IF($FC300="V",1,-1)*IF($Q300="Fixo",(CQ300-INDEX('Curva Forward'!$C$5:$AN$13,MATCH(CONCATENATE(BD_COMERCIAL!$K300," ",BD_COMERCIAL!$L300),'Curva Forward'!$B$5:$B$13,0),MATCH(FO$4,'Curva Forward'!$C$4:$AN$4,0))),CQ300)</f>
        <v>8668.7999999999993</v>
      </c>
      <c r="FP300" s="200">
        <f>AD300*AD$2*IF($FC300="V",1,-1)*IF($Q300="Fixo",(CR300-INDEX('Curva Forward'!$C$5:$AN$13,MATCH(CONCATENATE(BD_COMERCIAL!$K300," ",BD_COMERCIAL!$L300),'Curva Forward'!$B$5:$B$13,0),MATCH(FP$4,'Curva Forward'!$C$4:$AN$4,0))),CR300)</f>
        <v>0</v>
      </c>
      <c r="FQ300" s="200">
        <f>AE300*AE$2*IF($FC300="V",1,-1)*IF($Q300="Fixo",(CS300-INDEX('Curva Forward'!$C$5:$AN$13,MATCH(CONCATENATE(BD_COMERCIAL!$K300," ",BD_COMERCIAL!$L300),'Curva Forward'!$B$5:$B$13,0),MATCH(FQ$4,'Curva Forward'!$C$4:$AN$4,0))),CS300)</f>
        <v>0</v>
      </c>
      <c r="FR300" s="200">
        <f>AF300*AF$2*IF($FC300="V",1,-1)*IF($Q300="Fixo",(CT300-INDEX('Curva Forward'!$C$5:$AN$13,MATCH(CONCATENATE(BD_COMERCIAL!$K300," ",BD_COMERCIAL!$L300),'Curva Forward'!$B$5:$B$13,0),MATCH(FR$4,'Curva Forward'!$C$4:$AN$4,0))),CT300)</f>
        <v>0</v>
      </c>
      <c r="FS300" s="200">
        <f>AG300*AG$2*IF($FC300="V",1,-1)*IF($Q300="Fixo",(CU300-INDEX('Curva Forward'!$C$5:$AN$13,MATCH(CONCATENATE(BD_COMERCIAL!$K300," ",BD_COMERCIAL!$L300),'Curva Forward'!$B$5:$B$13,0),MATCH(FS$4,'Curva Forward'!$C$4:$AN$4,0))),CU300)</f>
        <v>0</v>
      </c>
      <c r="FT300" s="200">
        <f>AH300*AH$2*IF($FC300="V",1,-1)*IF($Q300="Fixo",(CV300-INDEX('Curva Forward'!$C$5:$AN$13,MATCH(CONCATENATE(BD_COMERCIAL!$K300," ",BD_COMERCIAL!$L300),'Curva Forward'!$B$5:$B$13,0),MATCH(FT$4,'Curva Forward'!$C$4:$AN$4,0))),CV300)</f>
        <v>0</v>
      </c>
      <c r="FU300" s="200">
        <f>AI300*AI$2*IF($FC300="V",1,-1)*IF($Q300="Fixo",(CW300-INDEX('Curva Forward'!$C$5:$AN$13,MATCH(CONCATENATE(BD_COMERCIAL!$K300," ",BD_COMERCIAL!$L300),'Curva Forward'!$B$5:$B$13,0),MATCH(FU$4,'Curva Forward'!$C$4:$AN$4,0))),CW300)</f>
        <v>0</v>
      </c>
      <c r="FV300" s="200">
        <f>AJ300*AJ$2*IF($FC300="V",1,-1)*IF($Q300="Fixo",(CX300-INDEX('Curva Forward'!$C$5:$AN$13,MATCH(CONCATENATE(BD_COMERCIAL!$K300," ",BD_COMERCIAL!$L300),'Curva Forward'!$B$5:$B$13,0),MATCH(FV$4,'Curva Forward'!$C$4:$AN$4,0))),CX300)</f>
        <v>0</v>
      </c>
      <c r="FW300" s="200">
        <f>AK300*AK$2*IF($FC300="V",1,-1)*IF($Q300="Fixo",(CY300-INDEX('Curva Forward'!$C$5:$AN$13,MATCH(CONCATENATE(BD_COMERCIAL!$K300," ",BD_COMERCIAL!$L300),'Curva Forward'!$B$5:$B$13,0),MATCH(FW$4,'Curva Forward'!$C$4:$AN$4,0))),CY300)</f>
        <v>0</v>
      </c>
      <c r="FX300" s="200">
        <f>AL300*AL$2*IF($FC300="V",1,-1)*IF($Q300="Fixo",(CZ300-INDEX('Curva Forward'!$C$5:$AN$13,MATCH(CONCATENATE(BD_COMERCIAL!$K300," ",BD_COMERCIAL!$L300),'Curva Forward'!$B$5:$B$13,0),MATCH(FX$4,'Curva Forward'!$C$4:$AN$4,0))),CZ300)</f>
        <v>0</v>
      </c>
      <c r="FY300" s="200">
        <f>AM300*AM$2*IF($FC300="V",1,-1)*IF($Q300="Fixo",(DA300-INDEX('Curva Forward'!$C$5:$AN$13,MATCH(CONCATENATE(BD_COMERCIAL!$K300," ",BD_COMERCIAL!$L300),'Curva Forward'!$B$5:$B$13,0),MATCH(FY$4,'Curva Forward'!$C$4:$AN$4,0))),DA300)</f>
        <v>0</v>
      </c>
      <c r="FZ300" s="200">
        <f>AN300*AN$2*IF($FC300="V",1,-1)*IF($Q300="Fixo",(DB300-INDEX('Curva Forward'!$C$5:$AN$13,MATCH(CONCATENATE(BD_COMERCIAL!$K300," ",BD_COMERCIAL!$L300),'Curva Forward'!$B$5:$B$13,0),MATCH(FZ$4,'Curva Forward'!$C$4:$AN$4,0))),DB300)</f>
        <v>0</v>
      </c>
      <c r="GA300" s="200">
        <f>AO300*AO$2*IF($FC300="V",1,-1)*IF($Q300="Fixo",(DC300-INDEX('Curva Forward'!$C$5:$AN$13,MATCH(CONCATENATE(BD_COMERCIAL!$K300," ",BD_COMERCIAL!$L300),'Curva Forward'!$B$5:$B$13,0),MATCH(GA$4,'Curva Forward'!$C$4:$AN$4,0))),DC300)</f>
        <v>0</v>
      </c>
      <c r="GB300" s="200">
        <f>AP300*AP$2*IF($FC300="V",1,-1)*IF($Q300="Fixo",(DD300-INDEX('Curva Forward'!$C$5:$AN$13,MATCH(CONCATENATE(BD_COMERCIAL!$K300," ",BD_COMERCIAL!$L300),'Curva Forward'!$B$5:$B$13,0),MATCH(GB$4,'Curva Forward'!$C$4:$AN$4,0))),DD300)</f>
        <v>0</v>
      </c>
      <c r="GC300" s="200">
        <f>AQ300*AQ$2*IF($FC300="V",1,-1)*IF($Q300="Fixo",(DE300-INDEX('Curva Forward'!$C$5:$AN$13,MATCH(CONCATENATE(BD_COMERCIAL!$K300," ",BD_COMERCIAL!$L300),'Curva Forward'!$B$5:$B$13,0),MATCH(GC$4,'Curva Forward'!$C$4:$AN$4,0))),DE300)</f>
        <v>0</v>
      </c>
      <c r="GD300" s="200">
        <f>AR300*AR$2*IF($FC300="V",1,-1)*IF($Q300="Fixo",(DF300-INDEX('Curva Forward'!$C$5:$AN$13,MATCH(CONCATENATE(BD_COMERCIAL!$K300," ",BD_COMERCIAL!$L300),'Curva Forward'!$B$5:$B$13,0),MATCH(GD$4,'Curva Forward'!$C$4:$AN$4,0))),DF300)</f>
        <v>0</v>
      </c>
      <c r="GE300" s="200">
        <f>AS300*AS$2*IF($FC300="V",1,-1)*IF($Q300="Fixo",(DG300-INDEX('Curva Forward'!$C$5:$AN$13,MATCH(CONCATENATE(BD_COMERCIAL!$K300," ",BD_COMERCIAL!$L300),'Curva Forward'!$B$5:$B$13,0),MATCH(GE$4,'Curva Forward'!$C$4:$AN$4,0))),DG300)</f>
        <v>0</v>
      </c>
      <c r="GF300" s="200">
        <f>AT300*AT$2*IF($FC300="V",1,-1)*IF($Q300="Fixo",(DH300-INDEX('Curva Forward'!$C$5:$AN$13,MATCH(CONCATENATE(BD_COMERCIAL!$K300," ",BD_COMERCIAL!$L300),'Curva Forward'!$B$5:$B$13,0),MATCH(GF$4,'Curva Forward'!$C$4:$AN$4,0))),DH300)</f>
        <v>0</v>
      </c>
      <c r="GG300" s="200">
        <f>AU300*AU$2*IF($FC300="V",1,-1)*IF($Q300="Fixo",(DI300-INDEX('Curva Forward'!$C$5:$AN$13,MATCH(CONCATENATE(BD_COMERCIAL!$K300," ",BD_COMERCIAL!$L300),'Curva Forward'!$B$5:$B$13,0),MATCH(GG$4,'Curva Forward'!$C$4:$AN$4,0))),DI300)</f>
        <v>0</v>
      </c>
      <c r="GH300" s="200">
        <f>AV300*AV$2*IF($FC300="V",1,-1)*IF($Q300="Fixo",(DJ300-INDEX('Curva Forward'!$C$5:$AN$13,MATCH(CONCATENATE(BD_COMERCIAL!$K300," ",BD_COMERCIAL!$L300),'Curva Forward'!$B$5:$B$13,0),MATCH(GH$4,'Curva Forward'!$C$4:$AN$4,0))),DJ300)</f>
        <v>0</v>
      </c>
      <c r="GI300" s="200">
        <f>AW300*AW$2*IF($FC300="V",1,-1)*IF($Q300="Fixo",(DK300-INDEX('Curva Forward'!$C$5:$AN$13,MATCH(CONCATENATE(BD_COMERCIAL!$K300," ",BD_COMERCIAL!$L300),'Curva Forward'!$B$5:$B$13,0),MATCH(GI$4,'Curva Forward'!$C$4:$AN$4,0))),DK300)</f>
        <v>0</v>
      </c>
      <c r="GJ300" s="200">
        <f>AX300*AX$2*IF($FC300="V",1,-1)*IF($Q300="Fixo",(DL300-INDEX('Curva Forward'!$C$5:$AN$13,MATCH(CONCATENATE(BD_COMERCIAL!$K300," ",BD_COMERCIAL!$L300),'Curva Forward'!$B$5:$B$13,0),MATCH(GJ$4,'Curva Forward'!$C$4:$AN$4,0))),DL300)</f>
        <v>0</v>
      </c>
      <c r="GK300" s="200">
        <f>AY300*AY$2*IF($FC300="V",1,-1)*IF($Q300="Fixo",(DM300-INDEX('Curva Forward'!$C$5:$AN$13,MATCH(CONCATENATE(BD_COMERCIAL!$K300," ",BD_COMERCIAL!$L300),'Curva Forward'!$B$5:$B$13,0),MATCH(GK$4,'Curva Forward'!$C$4:$AN$4,0))),DM300)</f>
        <v>0</v>
      </c>
      <c r="GL300" s="200">
        <f>IF(EZ300="",0,CL300*CL$2*IF($FC300="V",1,-1)*IF($Q300="Fixo",(EZ300-INDEX('Curva Forward'!$C$5:$AN$13,MATCH(CONCATENATE(BD_COMERCIAL!$K300," ",BD_COMERCIAL!$L300),'Curva Forward'!$B$5:$B$13,0),MATCH(GL$4,'Curva Forward'!$C$4:$AN$4,0))),EZ300))</f>
        <v>0</v>
      </c>
      <c r="GM300" s="200">
        <f>IF(FA300="",0,CM300*CM$2*IF($FC300="V",1,-1)*IF($Q300="Fixo",(FA300-INDEX('Curva Forward'!$C$5:$AN$13,MATCH(CONCATENATE(BD_COMERCIAL!$K300," ",BD_COMERCIAL!$L300),'Curva Forward'!$B$5:$B$13,0),MATCH(GM$4,'Curva Forward'!$C$4:$AN$4,0))),FA300))</f>
        <v>0</v>
      </c>
      <c r="GN300" s="200">
        <f>IF(FB300="",0,CN300*CN$2*IF($FC300="V",1,-1)*IF($Q300="Fixo",(FB300-INDEX('Curva Forward'!$C$5:$AN$13,MATCH(CONCATENATE(BD_COMERCIAL!$K300," ",BD_COMERCIAL!$L300),'Curva Forward'!$B$5:$B$13,0),MATCH(GN$4,'Curva Forward'!$C$4:$AN$4,0))),FB300))</f>
        <v>0</v>
      </c>
      <c r="GO300" s="201">
        <f t="shared" ca="1" si="95"/>
        <v>0</v>
      </c>
      <c r="GP300" s="201">
        <f t="shared" ca="1" si="96"/>
        <v>0</v>
      </c>
    </row>
    <row r="301" spans="1:198" s="117" customFormat="1" x14ac:dyDescent="0.25">
      <c r="A301" s="6"/>
      <c r="B301" s="7" t="s">
        <v>653</v>
      </c>
      <c r="C301" s="8">
        <v>44627</v>
      </c>
      <c r="D301" s="9" t="s">
        <v>124</v>
      </c>
      <c r="E301" s="9" t="s">
        <v>125</v>
      </c>
      <c r="F301" s="113">
        <v>3780401000108</v>
      </c>
      <c r="G301" s="10" t="s">
        <v>231</v>
      </c>
      <c r="H301" s="113">
        <v>11315117000180</v>
      </c>
      <c r="I301" s="9" t="s">
        <v>584</v>
      </c>
      <c r="J301" s="166" t="s">
        <v>607</v>
      </c>
      <c r="K301" s="10" t="s">
        <v>127</v>
      </c>
      <c r="L301" s="84" t="s">
        <v>22</v>
      </c>
      <c r="M301" s="11">
        <v>44593</v>
      </c>
      <c r="N301" s="12">
        <v>44620</v>
      </c>
      <c r="O301" s="10">
        <v>3</v>
      </c>
      <c r="P301" s="84">
        <v>1.3</v>
      </c>
      <c r="Q301" s="84" t="s">
        <v>586</v>
      </c>
      <c r="R301" s="10" t="s">
        <v>129</v>
      </c>
      <c r="S301" s="14" t="s">
        <v>135</v>
      </c>
      <c r="T301" s="11"/>
      <c r="U301" s="12"/>
      <c r="V301" s="257" t="str">
        <f ca="1">IF(U301="","",
IF(U301="NA","",
IFERROR(VLOOKUP(EOMONTH(M301,-2)+1,IPCA!$A:$B,2,0),
VLOOKUP(EOMONTH(TODAY(),-2)+1,IPCA!$A:$B,2,0))/
VLOOKUP(EOMONTH(U301,-2)+1,IPCA!$A:$B,2,0)*
P301))</f>
        <v/>
      </c>
      <c r="W301" s="84"/>
      <c r="X301" s="13" t="s">
        <v>6</v>
      </c>
      <c r="Y301" s="166"/>
      <c r="Z301" s="107"/>
      <c r="AA301" s="108"/>
      <c r="AB301" s="15"/>
      <c r="AC301">
        <v>3</v>
      </c>
      <c r="AD301"/>
      <c r="AE301"/>
      <c r="AF301"/>
      <c r="AG301"/>
      <c r="AH301"/>
      <c r="AI301"/>
      <c r="AJ301"/>
      <c r="AK301"/>
      <c r="AL301"/>
      <c r="AM301" s="6"/>
      <c r="AN301" s="15"/>
      <c r="AO301"/>
      <c r="AP301"/>
      <c r="AQ301"/>
      <c r="AR301"/>
      <c r="AS301"/>
      <c r="AT301"/>
      <c r="AU301"/>
      <c r="AV301"/>
      <c r="AW301"/>
      <c r="AX301"/>
      <c r="AY301" s="6"/>
      <c r="AZ301" s="15"/>
      <c r="BA301"/>
      <c r="BB301"/>
      <c r="BC301"/>
      <c r="BD301"/>
      <c r="BE301"/>
      <c r="BF301"/>
      <c r="BG301"/>
      <c r="BH301"/>
      <c r="BI301"/>
      <c r="BJ301"/>
      <c r="BK301" s="6"/>
      <c r="BL301" s="15"/>
      <c r="BM301"/>
      <c r="BN301"/>
      <c r="BO301"/>
      <c r="BP301"/>
      <c r="BQ301"/>
      <c r="BR301"/>
      <c r="BS301"/>
      <c r="BT301"/>
      <c r="BU301"/>
      <c r="BV301"/>
      <c r="BW301" s="6"/>
      <c r="BX301" s="15"/>
      <c r="BY301"/>
      <c r="BZ301"/>
      <c r="CA301"/>
      <c r="CB301"/>
      <c r="CC301"/>
      <c r="CD301"/>
      <c r="CE301"/>
      <c r="CF301"/>
      <c r="CG301"/>
      <c r="CH301"/>
      <c r="CI301" s="6"/>
      <c r="CJ301" s="16">
        <f t="shared" si="80"/>
        <v>0.23013698630136986</v>
      </c>
      <c r="CK301" s="16" t="str">
        <f t="shared" si="81"/>
        <v/>
      </c>
      <c r="CL301" s="16" t="str">
        <f t="shared" si="82"/>
        <v/>
      </c>
      <c r="CM301" s="16" t="str">
        <f t="shared" si="83"/>
        <v/>
      </c>
      <c r="CN301" s="16" t="str">
        <f t="shared" si="84"/>
        <v/>
      </c>
      <c r="CO301" s="18"/>
      <c r="CP301" s="15"/>
      <c r="CQ301">
        <v>1.3</v>
      </c>
      <c r="CR301"/>
      <c r="CS301"/>
      <c r="CT301"/>
      <c r="CU301"/>
      <c r="CV301"/>
      <c r="CW301"/>
      <c r="CX301"/>
      <c r="CY301"/>
      <c r="CZ301"/>
      <c r="DA301" s="6"/>
      <c r="DB301" s="15"/>
      <c r="DC301"/>
      <c r="DD301"/>
      <c r="DE301"/>
      <c r="DF301"/>
      <c r="DG301"/>
      <c r="DH301"/>
      <c r="DI301"/>
      <c r="DJ301"/>
      <c r="DK301"/>
      <c r="DL301"/>
      <c r="DM301" s="6"/>
      <c r="DN301" s="15"/>
      <c r="DO301"/>
      <c r="DP301"/>
      <c r="DQ301"/>
      <c r="DR301"/>
      <c r="DS301"/>
      <c r="DT301"/>
      <c r="DU301"/>
      <c r="DV301"/>
      <c r="DW301"/>
      <c r="DX301"/>
      <c r="DY301" s="6"/>
      <c r="DZ301" s="15"/>
      <c r="EA301"/>
      <c r="EB301"/>
      <c r="EC301"/>
      <c r="ED301"/>
      <c r="EE301"/>
      <c r="EF301"/>
      <c r="EG301"/>
      <c r="EH301"/>
      <c r="EI301"/>
      <c r="EJ301"/>
      <c r="EK301" s="6"/>
      <c r="EL301" s="15"/>
      <c r="EM301"/>
      <c r="EN301"/>
      <c r="EO301"/>
      <c r="EP301"/>
      <c r="EQ301"/>
      <c r="ER301"/>
      <c r="ES301"/>
      <c r="ET301"/>
      <c r="EU301"/>
      <c r="EV301"/>
      <c r="EW301" s="6"/>
      <c r="EX301" s="16">
        <f t="shared" si="85"/>
        <v>9.9726027397260275E-2</v>
      </c>
      <c r="EY301" s="16" t="str">
        <f t="shared" si="86"/>
        <v/>
      </c>
      <c r="EZ301" s="16" t="str">
        <f t="shared" si="87"/>
        <v/>
      </c>
      <c r="FA301" s="16" t="str">
        <f t="shared" si="88"/>
        <v/>
      </c>
      <c r="FB301" s="160" t="str">
        <f t="shared" si="89"/>
        <v/>
      </c>
      <c r="FC301" t="s">
        <v>204</v>
      </c>
      <c r="FD301" s="20" t="s">
        <v>584</v>
      </c>
      <c r="FF301" s="84" t="s">
        <v>206</v>
      </c>
      <c r="FH301" s="284">
        <f t="shared" ca="1" si="90"/>
        <v>0</v>
      </c>
      <c r="FI301" s="208">
        <f t="shared" si="91"/>
        <v>0.9</v>
      </c>
      <c r="FJ301"/>
      <c r="FK301" t="str">
        <f t="shared" si="92"/>
        <v>Lightcom Comercializadora de Energia S/A</v>
      </c>
      <c r="FL301" s="201">
        <f t="shared" ca="1" si="93"/>
        <v>2620.8000000000002</v>
      </c>
      <c r="FM301" s="201">
        <f t="shared" ca="1" si="94"/>
        <v>0</v>
      </c>
      <c r="FN301" s="200">
        <f>AB301*AB$2*IF($FC301="V",1,-1)*IF($Q301="Fixo",(CP301-INDEX('Curva Forward'!$C$5:$AN$13,MATCH(CONCATENATE(BD_COMERCIAL!$K301," ",BD_COMERCIAL!$L301),'Curva Forward'!$B$5:$B$13,0),MATCH(FN$4,'Curva Forward'!$C$4:$AN$4,0))),CP301)</f>
        <v>0</v>
      </c>
      <c r="FO301" s="200">
        <f>AC301*AC$2*IF($FC301="V",1,-1)*IF($Q301="Fixo",(CQ301-INDEX('Curva Forward'!$C$5:$AN$13,MATCH(CONCATENATE(BD_COMERCIAL!$K301," ",BD_COMERCIAL!$L301),'Curva Forward'!$B$5:$B$13,0),MATCH(FO$4,'Curva Forward'!$C$4:$AN$4,0))),CQ301)</f>
        <v>2620.8000000000002</v>
      </c>
      <c r="FP301" s="200">
        <f>AD301*AD$2*IF($FC301="V",1,-1)*IF($Q301="Fixo",(CR301-INDEX('Curva Forward'!$C$5:$AN$13,MATCH(CONCATENATE(BD_COMERCIAL!$K301," ",BD_COMERCIAL!$L301),'Curva Forward'!$B$5:$B$13,0),MATCH(FP$4,'Curva Forward'!$C$4:$AN$4,0))),CR301)</f>
        <v>0</v>
      </c>
      <c r="FQ301" s="200">
        <f>AE301*AE$2*IF($FC301="V",1,-1)*IF($Q301="Fixo",(CS301-INDEX('Curva Forward'!$C$5:$AN$13,MATCH(CONCATENATE(BD_COMERCIAL!$K301," ",BD_COMERCIAL!$L301),'Curva Forward'!$B$5:$B$13,0),MATCH(FQ$4,'Curva Forward'!$C$4:$AN$4,0))),CS301)</f>
        <v>0</v>
      </c>
      <c r="FR301" s="200">
        <f>AF301*AF$2*IF($FC301="V",1,-1)*IF($Q301="Fixo",(CT301-INDEX('Curva Forward'!$C$5:$AN$13,MATCH(CONCATENATE(BD_COMERCIAL!$K301," ",BD_COMERCIAL!$L301),'Curva Forward'!$B$5:$B$13,0),MATCH(FR$4,'Curva Forward'!$C$4:$AN$4,0))),CT301)</f>
        <v>0</v>
      </c>
      <c r="FS301" s="200">
        <f>AG301*AG$2*IF($FC301="V",1,-1)*IF($Q301="Fixo",(CU301-INDEX('Curva Forward'!$C$5:$AN$13,MATCH(CONCATENATE(BD_COMERCIAL!$K301," ",BD_COMERCIAL!$L301),'Curva Forward'!$B$5:$B$13,0),MATCH(FS$4,'Curva Forward'!$C$4:$AN$4,0))),CU301)</f>
        <v>0</v>
      </c>
      <c r="FT301" s="200">
        <f>AH301*AH$2*IF($FC301="V",1,-1)*IF($Q301="Fixo",(CV301-INDEX('Curva Forward'!$C$5:$AN$13,MATCH(CONCATENATE(BD_COMERCIAL!$K301," ",BD_COMERCIAL!$L301),'Curva Forward'!$B$5:$B$13,0),MATCH(FT$4,'Curva Forward'!$C$4:$AN$4,0))),CV301)</f>
        <v>0</v>
      </c>
      <c r="FU301" s="200">
        <f>AI301*AI$2*IF($FC301="V",1,-1)*IF($Q301="Fixo",(CW301-INDEX('Curva Forward'!$C$5:$AN$13,MATCH(CONCATENATE(BD_COMERCIAL!$K301," ",BD_COMERCIAL!$L301),'Curva Forward'!$B$5:$B$13,0),MATCH(FU$4,'Curva Forward'!$C$4:$AN$4,0))),CW301)</f>
        <v>0</v>
      </c>
      <c r="FV301" s="200">
        <f>AJ301*AJ$2*IF($FC301="V",1,-1)*IF($Q301="Fixo",(CX301-INDEX('Curva Forward'!$C$5:$AN$13,MATCH(CONCATENATE(BD_COMERCIAL!$K301," ",BD_COMERCIAL!$L301),'Curva Forward'!$B$5:$B$13,0),MATCH(FV$4,'Curva Forward'!$C$4:$AN$4,0))),CX301)</f>
        <v>0</v>
      </c>
      <c r="FW301" s="200">
        <f>AK301*AK$2*IF($FC301="V",1,-1)*IF($Q301="Fixo",(CY301-INDEX('Curva Forward'!$C$5:$AN$13,MATCH(CONCATENATE(BD_COMERCIAL!$K301," ",BD_COMERCIAL!$L301),'Curva Forward'!$B$5:$B$13,0),MATCH(FW$4,'Curva Forward'!$C$4:$AN$4,0))),CY301)</f>
        <v>0</v>
      </c>
      <c r="FX301" s="200">
        <f>AL301*AL$2*IF($FC301="V",1,-1)*IF($Q301="Fixo",(CZ301-INDEX('Curva Forward'!$C$5:$AN$13,MATCH(CONCATENATE(BD_COMERCIAL!$K301," ",BD_COMERCIAL!$L301),'Curva Forward'!$B$5:$B$13,0),MATCH(FX$4,'Curva Forward'!$C$4:$AN$4,0))),CZ301)</f>
        <v>0</v>
      </c>
      <c r="FY301" s="200">
        <f>AM301*AM$2*IF($FC301="V",1,-1)*IF($Q301="Fixo",(DA301-INDEX('Curva Forward'!$C$5:$AN$13,MATCH(CONCATENATE(BD_COMERCIAL!$K301," ",BD_COMERCIAL!$L301),'Curva Forward'!$B$5:$B$13,0),MATCH(FY$4,'Curva Forward'!$C$4:$AN$4,0))),DA301)</f>
        <v>0</v>
      </c>
      <c r="FZ301" s="200">
        <f>AN301*AN$2*IF($FC301="V",1,-1)*IF($Q301="Fixo",(DB301-INDEX('Curva Forward'!$C$5:$AN$13,MATCH(CONCATENATE(BD_COMERCIAL!$K301," ",BD_COMERCIAL!$L301),'Curva Forward'!$B$5:$B$13,0),MATCH(FZ$4,'Curva Forward'!$C$4:$AN$4,0))),DB301)</f>
        <v>0</v>
      </c>
      <c r="GA301" s="200">
        <f>AO301*AO$2*IF($FC301="V",1,-1)*IF($Q301="Fixo",(DC301-INDEX('Curva Forward'!$C$5:$AN$13,MATCH(CONCATENATE(BD_COMERCIAL!$K301," ",BD_COMERCIAL!$L301),'Curva Forward'!$B$5:$B$13,0),MATCH(GA$4,'Curva Forward'!$C$4:$AN$4,0))),DC301)</f>
        <v>0</v>
      </c>
      <c r="GB301" s="200">
        <f>AP301*AP$2*IF($FC301="V",1,-1)*IF($Q301="Fixo",(DD301-INDEX('Curva Forward'!$C$5:$AN$13,MATCH(CONCATENATE(BD_COMERCIAL!$K301," ",BD_COMERCIAL!$L301),'Curva Forward'!$B$5:$B$13,0),MATCH(GB$4,'Curva Forward'!$C$4:$AN$4,0))),DD301)</f>
        <v>0</v>
      </c>
      <c r="GC301" s="200">
        <f>AQ301*AQ$2*IF($FC301="V",1,-1)*IF($Q301="Fixo",(DE301-INDEX('Curva Forward'!$C$5:$AN$13,MATCH(CONCATENATE(BD_COMERCIAL!$K301," ",BD_COMERCIAL!$L301),'Curva Forward'!$B$5:$B$13,0),MATCH(GC$4,'Curva Forward'!$C$4:$AN$4,0))),DE301)</f>
        <v>0</v>
      </c>
      <c r="GD301" s="200">
        <f>AR301*AR$2*IF($FC301="V",1,-1)*IF($Q301="Fixo",(DF301-INDEX('Curva Forward'!$C$5:$AN$13,MATCH(CONCATENATE(BD_COMERCIAL!$K301," ",BD_COMERCIAL!$L301),'Curva Forward'!$B$5:$B$13,0),MATCH(GD$4,'Curva Forward'!$C$4:$AN$4,0))),DF301)</f>
        <v>0</v>
      </c>
      <c r="GE301" s="200">
        <f>AS301*AS$2*IF($FC301="V",1,-1)*IF($Q301="Fixo",(DG301-INDEX('Curva Forward'!$C$5:$AN$13,MATCH(CONCATENATE(BD_COMERCIAL!$K301," ",BD_COMERCIAL!$L301),'Curva Forward'!$B$5:$B$13,0),MATCH(GE$4,'Curva Forward'!$C$4:$AN$4,0))),DG301)</f>
        <v>0</v>
      </c>
      <c r="GF301" s="200">
        <f>AT301*AT$2*IF($FC301="V",1,-1)*IF($Q301="Fixo",(DH301-INDEX('Curva Forward'!$C$5:$AN$13,MATCH(CONCATENATE(BD_COMERCIAL!$K301," ",BD_COMERCIAL!$L301),'Curva Forward'!$B$5:$B$13,0),MATCH(GF$4,'Curva Forward'!$C$4:$AN$4,0))),DH301)</f>
        <v>0</v>
      </c>
      <c r="GG301" s="200">
        <f>AU301*AU$2*IF($FC301="V",1,-1)*IF($Q301="Fixo",(DI301-INDEX('Curva Forward'!$C$5:$AN$13,MATCH(CONCATENATE(BD_COMERCIAL!$K301," ",BD_COMERCIAL!$L301),'Curva Forward'!$B$5:$B$13,0),MATCH(GG$4,'Curva Forward'!$C$4:$AN$4,0))),DI301)</f>
        <v>0</v>
      </c>
      <c r="GH301" s="200">
        <f>AV301*AV$2*IF($FC301="V",1,-1)*IF($Q301="Fixo",(DJ301-INDEX('Curva Forward'!$C$5:$AN$13,MATCH(CONCATENATE(BD_COMERCIAL!$K301," ",BD_COMERCIAL!$L301),'Curva Forward'!$B$5:$B$13,0),MATCH(GH$4,'Curva Forward'!$C$4:$AN$4,0))),DJ301)</f>
        <v>0</v>
      </c>
      <c r="GI301" s="200">
        <f>AW301*AW$2*IF($FC301="V",1,-1)*IF($Q301="Fixo",(DK301-INDEX('Curva Forward'!$C$5:$AN$13,MATCH(CONCATENATE(BD_COMERCIAL!$K301," ",BD_COMERCIAL!$L301),'Curva Forward'!$B$5:$B$13,0),MATCH(GI$4,'Curva Forward'!$C$4:$AN$4,0))),DK301)</f>
        <v>0</v>
      </c>
      <c r="GJ301" s="200">
        <f>AX301*AX$2*IF($FC301="V",1,-1)*IF($Q301="Fixo",(DL301-INDEX('Curva Forward'!$C$5:$AN$13,MATCH(CONCATENATE(BD_COMERCIAL!$K301," ",BD_COMERCIAL!$L301),'Curva Forward'!$B$5:$B$13,0),MATCH(GJ$4,'Curva Forward'!$C$4:$AN$4,0))),DL301)</f>
        <v>0</v>
      </c>
      <c r="GK301" s="200">
        <f>AY301*AY$2*IF($FC301="V",1,-1)*IF($Q301="Fixo",(DM301-INDEX('Curva Forward'!$C$5:$AN$13,MATCH(CONCATENATE(BD_COMERCIAL!$K301," ",BD_COMERCIAL!$L301),'Curva Forward'!$B$5:$B$13,0),MATCH(GK$4,'Curva Forward'!$C$4:$AN$4,0))),DM301)</f>
        <v>0</v>
      </c>
      <c r="GL301" s="200">
        <f>IF(EZ301="",0,CL301*CL$2*IF($FC301="V",1,-1)*IF($Q301="Fixo",(EZ301-INDEX('Curva Forward'!$C$5:$AN$13,MATCH(CONCATENATE(BD_COMERCIAL!$K301," ",BD_COMERCIAL!$L301),'Curva Forward'!$B$5:$B$13,0),MATCH(GL$4,'Curva Forward'!$C$4:$AN$4,0))),EZ301))</f>
        <v>0</v>
      </c>
      <c r="GM301" s="200">
        <f>IF(FA301="",0,CM301*CM$2*IF($FC301="V",1,-1)*IF($Q301="Fixo",(FA301-INDEX('Curva Forward'!$C$5:$AN$13,MATCH(CONCATENATE(BD_COMERCIAL!$K301," ",BD_COMERCIAL!$L301),'Curva Forward'!$B$5:$B$13,0),MATCH(GM$4,'Curva Forward'!$C$4:$AN$4,0))),FA301))</f>
        <v>0</v>
      </c>
      <c r="GN301" s="200">
        <f>IF(FB301="",0,CN301*CN$2*IF($FC301="V",1,-1)*IF($Q301="Fixo",(FB301-INDEX('Curva Forward'!$C$5:$AN$13,MATCH(CONCATENATE(BD_COMERCIAL!$K301," ",BD_COMERCIAL!$L301),'Curva Forward'!$B$5:$B$13,0),MATCH(GN$4,'Curva Forward'!$C$4:$AN$4,0))),FB301))</f>
        <v>0</v>
      </c>
      <c r="GO301" s="201">
        <f t="shared" ca="1" si="95"/>
        <v>0</v>
      </c>
      <c r="GP301" s="201">
        <f t="shared" ca="1" si="96"/>
        <v>0</v>
      </c>
    </row>
    <row r="302" spans="1:198" s="117" customFormat="1" x14ac:dyDescent="0.25">
      <c r="A302" s="6"/>
      <c r="B302" s="7" t="s">
        <v>654</v>
      </c>
      <c r="C302" s="8">
        <v>44628</v>
      </c>
      <c r="D302" s="9" t="s">
        <v>124</v>
      </c>
      <c r="E302" s="9" t="s">
        <v>125</v>
      </c>
      <c r="F302" s="113">
        <v>3780401000108</v>
      </c>
      <c r="G302" s="10" t="s">
        <v>196</v>
      </c>
      <c r="H302" s="113">
        <v>26940979000171</v>
      </c>
      <c r="I302" s="9" t="s">
        <v>126</v>
      </c>
      <c r="J302" s="166" t="s">
        <v>607</v>
      </c>
      <c r="K302" s="10" t="s">
        <v>127</v>
      </c>
      <c r="L302" s="84" t="s">
        <v>22</v>
      </c>
      <c r="M302" s="11">
        <v>44713</v>
      </c>
      <c r="N302" s="12">
        <v>44742</v>
      </c>
      <c r="O302" s="10">
        <v>2</v>
      </c>
      <c r="P302" s="84">
        <v>125</v>
      </c>
      <c r="Q302" s="84" t="s">
        <v>128</v>
      </c>
      <c r="R302" s="10" t="s">
        <v>129</v>
      </c>
      <c r="S302" s="14" t="s">
        <v>135</v>
      </c>
      <c r="T302" s="11"/>
      <c r="U302" s="12"/>
      <c r="V302" s="257" t="str">
        <f ca="1">IF(U302="","",
IF(U302="NA","",
IFERROR(VLOOKUP(EOMONTH(M302,-2)+1,IPCA!$A:$B,2,0),
VLOOKUP(EOMONTH(TODAY(),-2)+1,IPCA!$A:$B,2,0))/
VLOOKUP(EOMONTH(U302,-2)+1,IPCA!$A:$B,2,0)*
P302))</f>
        <v/>
      </c>
      <c r="W302" s="84"/>
      <c r="X302" s="13" t="s">
        <v>133</v>
      </c>
      <c r="Y302" s="166"/>
      <c r="Z302" s="107"/>
      <c r="AA302" s="108"/>
      <c r="AB302" s="15"/>
      <c r="AC302"/>
      <c r="AD302"/>
      <c r="AE302"/>
      <c r="AF302"/>
      <c r="AG302">
        <v>2</v>
      </c>
      <c r="AH302"/>
      <c r="AI302"/>
      <c r="AJ302"/>
      <c r="AK302"/>
      <c r="AL302"/>
      <c r="AM302" s="6"/>
      <c r="AN302" s="15"/>
      <c r="AO302"/>
      <c r="AP302"/>
      <c r="AQ302"/>
      <c r="AR302"/>
      <c r="AS302"/>
      <c r="AT302"/>
      <c r="AU302"/>
      <c r="AV302"/>
      <c r="AW302"/>
      <c r="AX302"/>
      <c r="AY302" s="6"/>
      <c r="AZ302" s="15"/>
      <c r="BA302"/>
      <c r="BB302"/>
      <c r="BC302"/>
      <c r="BD302"/>
      <c r="BE302"/>
      <c r="BF302"/>
      <c r="BG302"/>
      <c r="BH302"/>
      <c r="BI302"/>
      <c r="BJ302"/>
      <c r="BK302" s="6"/>
      <c r="BL302" s="15"/>
      <c r="BM302"/>
      <c r="BN302"/>
      <c r="BO302"/>
      <c r="BP302"/>
      <c r="BQ302"/>
      <c r="BR302"/>
      <c r="BS302"/>
      <c r="BT302"/>
      <c r="BU302"/>
      <c r="BV302"/>
      <c r="BW302" s="6"/>
      <c r="BX302" s="15"/>
      <c r="BY302"/>
      <c r="BZ302"/>
      <c r="CA302"/>
      <c r="CB302"/>
      <c r="CC302"/>
      <c r="CD302"/>
      <c r="CE302"/>
      <c r="CF302"/>
      <c r="CG302"/>
      <c r="CH302"/>
      <c r="CI302" s="6"/>
      <c r="CJ302" s="16">
        <f t="shared" si="80"/>
        <v>0.16438356164383561</v>
      </c>
      <c r="CK302" s="16" t="str">
        <f t="shared" si="81"/>
        <v/>
      </c>
      <c r="CL302" s="16" t="str">
        <f t="shared" si="82"/>
        <v/>
      </c>
      <c r="CM302" s="16" t="str">
        <f t="shared" si="83"/>
        <v/>
      </c>
      <c r="CN302" s="16" t="str">
        <f t="shared" si="84"/>
        <v/>
      </c>
      <c r="CO302" s="18"/>
      <c r="CP302" s="15"/>
      <c r="CQ302"/>
      <c r="CR302"/>
      <c r="CS302"/>
      <c r="CT302"/>
      <c r="CU302">
        <v>125</v>
      </c>
      <c r="CV302"/>
      <c r="CW302"/>
      <c r="CX302"/>
      <c r="CY302"/>
      <c r="CZ302"/>
      <c r="DA302" s="6"/>
      <c r="DB302" s="15"/>
      <c r="DC302"/>
      <c r="DD302"/>
      <c r="DE302"/>
      <c r="DF302"/>
      <c r="DG302"/>
      <c r="DH302"/>
      <c r="DI302"/>
      <c r="DJ302"/>
      <c r="DK302"/>
      <c r="DL302"/>
      <c r="DM302" s="6"/>
      <c r="DN302" s="15"/>
      <c r="DO302"/>
      <c r="DP302"/>
      <c r="DQ302"/>
      <c r="DR302"/>
      <c r="DS302"/>
      <c r="DT302"/>
      <c r="DU302"/>
      <c r="DV302"/>
      <c r="DW302"/>
      <c r="DX302"/>
      <c r="DY302" s="6"/>
      <c r="DZ302" s="15"/>
      <c r="EA302"/>
      <c r="EB302"/>
      <c r="EC302"/>
      <c r="ED302"/>
      <c r="EE302"/>
      <c r="EF302"/>
      <c r="EG302"/>
      <c r="EH302"/>
      <c r="EI302"/>
      <c r="EJ302"/>
      <c r="EK302" s="6"/>
      <c r="EL302" s="15"/>
      <c r="EM302"/>
      <c r="EN302"/>
      <c r="EO302"/>
      <c r="EP302"/>
      <c r="EQ302"/>
      <c r="ER302"/>
      <c r="ES302"/>
      <c r="ET302"/>
      <c r="EU302"/>
      <c r="EV302"/>
      <c r="EW302" s="6"/>
      <c r="EX302" s="16">
        <f t="shared" si="85"/>
        <v>10.273972602739725</v>
      </c>
      <c r="EY302" s="16" t="str">
        <f t="shared" si="86"/>
        <v/>
      </c>
      <c r="EZ302" s="16" t="str">
        <f t="shared" si="87"/>
        <v/>
      </c>
      <c r="FA302" s="16" t="str">
        <f t="shared" si="88"/>
        <v/>
      </c>
      <c r="FB302" s="160" t="str">
        <f t="shared" si="89"/>
        <v/>
      </c>
      <c r="FC302" t="s">
        <v>204</v>
      </c>
      <c r="FD302" s="20" t="s">
        <v>584</v>
      </c>
      <c r="FF302" s="84" t="s">
        <v>206</v>
      </c>
      <c r="FH302" s="284">
        <f t="shared" ca="1" si="90"/>
        <v>0</v>
      </c>
      <c r="FI302" s="208">
        <f t="shared" si="91"/>
        <v>0.96666666666666667</v>
      </c>
      <c r="FJ302"/>
      <c r="FK302" t="str">
        <f t="shared" si="92"/>
        <v>Esfera Comercializadora de Energia Ltda</v>
      </c>
      <c r="FL302" s="201">
        <f t="shared" ca="1" si="93"/>
        <v>99432</v>
      </c>
      <c r="FM302" s="201">
        <f t="shared" ca="1" si="94"/>
        <v>0</v>
      </c>
      <c r="FN302" s="200">
        <f>AB302*AB$2*IF($FC302="V",1,-1)*IF($Q302="Fixo",(CP302-INDEX('Curva Forward'!$C$5:$AN$13,MATCH(CONCATENATE(BD_COMERCIAL!$K302," ",BD_COMERCIAL!$L302),'Curva Forward'!$B$5:$B$13,0),MATCH(FN$4,'Curva Forward'!$C$4:$AN$4,0))),CP302)</f>
        <v>0</v>
      </c>
      <c r="FO302" s="200">
        <f>AC302*AC$2*IF($FC302="V",1,-1)*IF($Q302="Fixo",(CQ302-INDEX('Curva Forward'!$C$5:$AN$13,MATCH(CONCATENATE(BD_COMERCIAL!$K302," ",BD_COMERCIAL!$L302),'Curva Forward'!$B$5:$B$13,0),MATCH(FO$4,'Curva Forward'!$C$4:$AN$4,0))),CQ302)</f>
        <v>0</v>
      </c>
      <c r="FP302" s="200">
        <f>AD302*AD$2*IF($FC302="V",1,-1)*IF($Q302="Fixo",(CR302-INDEX('Curva Forward'!$C$5:$AN$13,MATCH(CONCATENATE(BD_COMERCIAL!$K302," ",BD_COMERCIAL!$L302),'Curva Forward'!$B$5:$B$13,0),MATCH(FP$4,'Curva Forward'!$C$4:$AN$4,0))),CR302)</f>
        <v>0</v>
      </c>
      <c r="FQ302" s="200">
        <f>AE302*AE$2*IF($FC302="V",1,-1)*IF($Q302="Fixo",(CS302-INDEX('Curva Forward'!$C$5:$AN$13,MATCH(CONCATENATE(BD_COMERCIAL!$K302," ",BD_COMERCIAL!$L302),'Curva Forward'!$B$5:$B$13,0),MATCH(FQ$4,'Curva Forward'!$C$4:$AN$4,0))),CS302)</f>
        <v>0</v>
      </c>
      <c r="FR302" s="200">
        <f>AF302*AF$2*IF($FC302="V",1,-1)*IF($Q302="Fixo",(CT302-INDEX('Curva Forward'!$C$5:$AN$13,MATCH(CONCATENATE(BD_COMERCIAL!$K302," ",BD_COMERCIAL!$L302),'Curva Forward'!$B$5:$B$13,0),MATCH(FR$4,'Curva Forward'!$C$4:$AN$4,0))),CT302)</f>
        <v>0</v>
      </c>
      <c r="FS302" s="200">
        <f>AG302*AG$2*IF($FC302="V",1,-1)*IF($Q302="Fixo",(CU302-INDEX('Curva Forward'!$C$5:$AN$13,MATCH(CONCATENATE(BD_COMERCIAL!$K302," ",BD_COMERCIAL!$L302),'Curva Forward'!$B$5:$B$13,0),MATCH(FS$4,'Curva Forward'!$C$4:$AN$4,0))),CU302)</f>
        <v>99432</v>
      </c>
      <c r="FT302" s="200">
        <f>AH302*AH$2*IF($FC302="V",1,-1)*IF($Q302="Fixo",(CV302-INDEX('Curva Forward'!$C$5:$AN$13,MATCH(CONCATENATE(BD_COMERCIAL!$K302," ",BD_COMERCIAL!$L302),'Curva Forward'!$B$5:$B$13,0),MATCH(FT$4,'Curva Forward'!$C$4:$AN$4,0))),CV302)</f>
        <v>0</v>
      </c>
      <c r="FU302" s="200">
        <f>AI302*AI$2*IF($FC302="V",1,-1)*IF($Q302="Fixo",(CW302-INDEX('Curva Forward'!$C$5:$AN$13,MATCH(CONCATENATE(BD_COMERCIAL!$K302," ",BD_COMERCIAL!$L302),'Curva Forward'!$B$5:$B$13,0),MATCH(FU$4,'Curva Forward'!$C$4:$AN$4,0))),CW302)</f>
        <v>0</v>
      </c>
      <c r="FV302" s="200">
        <f>AJ302*AJ$2*IF($FC302="V",1,-1)*IF($Q302="Fixo",(CX302-INDEX('Curva Forward'!$C$5:$AN$13,MATCH(CONCATENATE(BD_COMERCIAL!$K302," ",BD_COMERCIAL!$L302),'Curva Forward'!$B$5:$B$13,0),MATCH(FV$4,'Curva Forward'!$C$4:$AN$4,0))),CX302)</f>
        <v>0</v>
      </c>
      <c r="FW302" s="200">
        <f>AK302*AK$2*IF($FC302="V",1,-1)*IF($Q302="Fixo",(CY302-INDEX('Curva Forward'!$C$5:$AN$13,MATCH(CONCATENATE(BD_COMERCIAL!$K302," ",BD_COMERCIAL!$L302),'Curva Forward'!$B$5:$B$13,0),MATCH(FW$4,'Curva Forward'!$C$4:$AN$4,0))),CY302)</f>
        <v>0</v>
      </c>
      <c r="FX302" s="200">
        <f>AL302*AL$2*IF($FC302="V",1,-1)*IF($Q302="Fixo",(CZ302-INDEX('Curva Forward'!$C$5:$AN$13,MATCH(CONCATENATE(BD_COMERCIAL!$K302," ",BD_COMERCIAL!$L302),'Curva Forward'!$B$5:$B$13,0),MATCH(FX$4,'Curva Forward'!$C$4:$AN$4,0))),CZ302)</f>
        <v>0</v>
      </c>
      <c r="FY302" s="200">
        <f>AM302*AM$2*IF($FC302="V",1,-1)*IF($Q302="Fixo",(DA302-INDEX('Curva Forward'!$C$5:$AN$13,MATCH(CONCATENATE(BD_COMERCIAL!$K302," ",BD_COMERCIAL!$L302),'Curva Forward'!$B$5:$B$13,0),MATCH(FY$4,'Curva Forward'!$C$4:$AN$4,0))),DA302)</f>
        <v>0</v>
      </c>
      <c r="FZ302" s="200">
        <f>AN302*AN$2*IF($FC302="V",1,-1)*IF($Q302="Fixo",(DB302-INDEX('Curva Forward'!$C$5:$AN$13,MATCH(CONCATENATE(BD_COMERCIAL!$K302," ",BD_COMERCIAL!$L302),'Curva Forward'!$B$5:$B$13,0),MATCH(FZ$4,'Curva Forward'!$C$4:$AN$4,0))),DB302)</f>
        <v>0</v>
      </c>
      <c r="GA302" s="200">
        <f>AO302*AO$2*IF($FC302="V",1,-1)*IF($Q302="Fixo",(DC302-INDEX('Curva Forward'!$C$5:$AN$13,MATCH(CONCATENATE(BD_COMERCIAL!$K302," ",BD_COMERCIAL!$L302),'Curva Forward'!$B$5:$B$13,0),MATCH(GA$4,'Curva Forward'!$C$4:$AN$4,0))),DC302)</f>
        <v>0</v>
      </c>
      <c r="GB302" s="200">
        <f>AP302*AP$2*IF($FC302="V",1,-1)*IF($Q302="Fixo",(DD302-INDEX('Curva Forward'!$C$5:$AN$13,MATCH(CONCATENATE(BD_COMERCIAL!$K302," ",BD_COMERCIAL!$L302),'Curva Forward'!$B$5:$B$13,0),MATCH(GB$4,'Curva Forward'!$C$4:$AN$4,0))),DD302)</f>
        <v>0</v>
      </c>
      <c r="GC302" s="200">
        <f>AQ302*AQ$2*IF($FC302="V",1,-1)*IF($Q302="Fixo",(DE302-INDEX('Curva Forward'!$C$5:$AN$13,MATCH(CONCATENATE(BD_COMERCIAL!$K302," ",BD_COMERCIAL!$L302),'Curva Forward'!$B$5:$B$13,0),MATCH(GC$4,'Curva Forward'!$C$4:$AN$4,0))),DE302)</f>
        <v>0</v>
      </c>
      <c r="GD302" s="200">
        <f>AR302*AR$2*IF($FC302="V",1,-1)*IF($Q302="Fixo",(DF302-INDEX('Curva Forward'!$C$5:$AN$13,MATCH(CONCATENATE(BD_COMERCIAL!$K302," ",BD_COMERCIAL!$L302),'Curva Forward'!$B$5:$B$13,0),MATCH(GD$4,'Curva Forward'!$C$4:$AN$4,0))),DF302)</f>
        <v>0</v>
      </c>
      <c r="GE302" s="200">
        <f>AS302*AS$2*IF($FC302="V",1,-1)*IF($Q302="Fixo",(DG302-INDEX('Curva Forward'!$C$5:$AN$13,MATCH(CONCATENATE(BD_COMERCIAL!$K302," ",BD_COMERCIAL!$L302),'Curva Forward'!$B$5:$B$13,0),MATCH(GE$4,'Curva Forward'!$C$4:$AN$4,0))),DG302)</f>
        <v>0</v>
      </c>
      <c r="GF302" s="200">
        <f>AT302*AT$2*IF($FC302="V",1,-1)*IF($Q302="Fixo",(DH302-INDEX('Curva Forward'!$C$5:$AN$13,MATCH(CONCATENATE(BD_COMERCIAL!$K302," ",BD_COMERCIAL!$L302),'Curva Forward'!$B$5:$B$13,0),MATCH(GF$4,'Curva Forward'!$C$4:$AN$4,0))),DH302)</f>
        <v>0</v>
      </c>
      <c r="GG302" s="200">
        <f>AU302*AU$2*IF($FC302="V",1,-1)*IF($Q302="Fixo",(DI302-INDEX('Curva Forward'!$C$5:$AN$13,MATCH(CONCATENATE(BD_COMERCIAL!$K302," ",BD_COMERCIAL!$L302),'Curva Forward'!$B$5:$B$13,0),MATCH(GG$4,'Curva Forward'!$C$4:$AN$4,0))),DI302)</f>
        <v>0</v>
      </c>
      <c r="GH302" s="200">
        <f>AV302*AV$2*IF($FC302="V",1,-1)*IF($Q302="Fixo",(DJ302-INDEX('Curva Forward'!$C$5:$AN$13,MATCH(CONCATENATE(BD_COMERCIAL!$K302," ",BD_COMERCIAL!$L302),'Curva Forward'!$B$5:$B$13,0),MATCH(GH$4,'Curva Forward'!$C$4:$AN$4,0))),DJ302)</f>
        <v>0</v>
      </c>
      <c r="GI302" s="200">
        <f>AW302*AW$2*IF($FC302="V",1,-1)*IF($Q302="Fixo",(DK302-INDEX('Curva Forward'!$C$5:$AN$13,MATCH(CONCATENATE(BD_COMERCIAL!$K302," ",BD_COMERCIAL!$L302),'Curva Forward'!$B$5:$B$13,0),MATCH(GI$4,'Curva Forward'!$C$4:$AN$4,0))),DK302)</f>
        <v>0</v>
      </c>
      <c r="GJ302" s="200">
        <f>AX302*AX$2*IF($FC302="V",1,-1)*IF($Q302="Fixo",(DL302-INDEX('Curva Forward'!$C$5:$AN$13,MATCH(CONCATENATE(BD_COMERCIAL!$K302," ",BD_COMERCIAL!$L302),'Curva Forward'!$B$5:$B$13,0),MATCH(GJ$4,'Curva Forward'!$C$4:$AN$4,0))),DL302)</f>
        <v>0</v>
      </c>
      <c r="GK302" s="200">
        <f>AY302*AY$2*IF($FC302="V",1,-1)*IF($Q302="Fixo",(DM302-INDEX('Curva Forward'!$C$5:$AN$13,MATCH(CONCATENATE(BD_COMERCIAL!$K302," ",BD_COMERCIAL!$L302),'Curva Forward'!$B$5:$B$13,0),MATCH(GK$4,'Curva Forward'!$C$4:$AN$4,0))),DM302)</f>
        <v>0</v>
      </c>
      <c r="GL302" s="200">
        <f>IF(EZ302="",0,CL302*CL$2*IF($FC302="V",1,-1)*IF($Q302="Fixo",(EZ302-INDEX('Curva Forward'!$C$5:$AN$13,MATCH(CONCATENATE(BD_COMERCIAL!$K302," ",BD_COMERCIAL!$L302),'Curva Forward'!$B$5:$B$13,0),MATCH(GL$4,'Curva Forward'!$C$4:$AN$4,0))),EZ302))</f>
        <v>0</v>
      </c>
      <c r="GM302" s="200">
        <f>IF(FA302="",0,CM302*CM$2*IF($FC302="V",1,-1)*IF($Q302="Fixo",(FA302-INDEX('Curva Forward'!$C$5:$AN$13,MATCH(CONCATENATE(BD_COMERCIAL!$K302," ",BD_COMERCIAL!$L302),'Curva Forward'!$B$5:$B$13,0),MATCH(GM$4,'Curva Forward'!$C$4:$AN$4,0))),FA302))</f>
        <v>0</v>
      </c>
      <c r="GN302" s="200">
        <f>IF(FB302="",0,CN302*CN$2*IF($FC302="V",1,-1)*IF($Q302="Fixo",(FB302-INDEX('Curva Forward'!$C$5:$AN$13,MATCH(CONCATENATE(BD_COMERCIAL!$K302," ",BD_COMERCIAL!$L302),'Curva Forward'!$B$5:$B$13,0),MATCH(GN$4,'Curva Forward'!$C$4:$AN$4,0))),FB302))</f>
        <v>0</v>
      </c>
      <c r="GO302" s="201">
        <f t="shared" ca="1" si="95"/>
        <v>0</v>
      </c>
      <c r="GP302" s="201">
        <f t="shared" ca="1" si="96"/>
        <v>0</v>
      </c>
    </row>
    <row r="303" spans="1:198" s="117" customFormat="1" x14ac:dyDescent="0.25">
      <c r="A303" s="6"/>
      <c r="B303" s="7" t="s">
        <v>655</v>
      </c>
      <c r="C303" s="8">
        <v>44630</v>
      </c>
      <c r="D303" s="9" t="s">
        <v>124</v>
      </c>
      <c r="E303" s="9" t="s">
        <v>125</v>
      </c>
      <c r="F303" s="113">
        <v>3780401000108</v>
      </c>
      <c r="G303" s="10" t="s">
        <v>132</v>
      </c>
      <c r="H303" s="113">
        <v>4973790000142</v>
      </c>
      <c r="I303" s="9" t="s">
        <v>139</v>
      </c>
      <c r="J303" s="166"/>
      <c r="K303" s="10" t="s">
        <v>127</v>
      </c>
      <c r="L303" s="84" t="s">
        <v>22</v>
      </c>
      <c r="M303" s="11">
        <v>44652</v>
      </c>
      <c r="N303" s="12">
        <v>44681</v>
      </c>
      <c r="O303" s="10">
        <v>5</v>
      </c>
      <c r="P303" s="84">
        <v>68</v>
      </c>
      <c r="Q303" s="84" t="s">
        <v>128</v>
      </c>
      <c r="R303" s="10" t="s">
        <v>129</v>
      </c>
      <c r="S303" s="14" t="s">
        <v>135</v>
      </c>
      <c r="T303" s="11"/>
      <c r="U303" s="12"/>
      <c r="V303" s="257" t="str">
        <f ca="1">IF(U303="","",
IF(U303="NA","",
IFERROR(VLOOKUP(EOMONTH(M303,-2)+1,IPCA!$A:$B,2,0),
VLOOKUP(EOMONTH(TODAY(),-2)+1,IPCA!$A:$B,2,0))/
VLOOKUP(EOMONTH(U303,-2)+1,IPCA!$A:$B,2,0)*
P303))</f>
        <v/>
      </c>
      <c r="W303" s="84"/>
      <c r="X303" s="13" t="s">
        <v>133</v>
      </c>
      <c r="Y303" s="166"/>
      <c r="Z303" s="107"/>
      <c r="AA303" s="108"/>
      <c r="AB303" s="15"/>
      <c r="AC303"/>
      <c r="AD303"/>
      <c r="AE303">
        <v>5</v>
      </c>
      <c r="AF303"/>
      <c r="AG303"/>
      <c r="AH303"/>
      <c r="AI303"/>
      <c r="AJ303"/>
      <c r="AK303"/>
      <c r="AL303"/>
      <c r="AM303" s="6"/>
      <c r="AN303" s="15"/>
      <c r="AO303"/>
      <c r="AP303"/>
      <c r="AQ303"/>
      <c r="AR303"/>
      <c r="AS303"/>
      <c r="AT303"/>
      <c r="AU303"/>
      <c r="AV303"/>
      <c r="AW303"/>
      <c r="AX303"/>
      <c r="AY303" s="6"/>
      <c r="AZ303" s="15"/>
      <c r="BA303"/>
      <c r="BB303"/>
      <c r="BC303"/>
      <c r="BD303"/>
      <c r="BE303"/>
      <c r="BF303"/>
      <c r="BG303"/>
      <c r="BH303"/>
      <c r="BI303"/>
      <c r="BJ303"/>
      <c r="BK303" s="6"/>
      <c r="BL303" s="15"/>
      <c r="BM303"/>
      <c r="BN303"/>
      <c r="BO303"/>
      <c r="BP303"/>
      <c r="BQ303"/>
      <c r="BR303"/>
      <c r="BS303"/>
      <c r="BT303"/>
      <c r="BU303"/>
      <c r="BV303"/>
      <c r="BW303" s="6"/>
      <c r="BX303" s="15"/>
      <c r="BY303"/>
      <c r="BZ303"/>
      <c r="CA303"/>
      <c r="CB303"/>
      <c r="CC303"/>
      <c r="CD303"/>
      <c r="CE303"/>
      <c r="CF303"/>
      <c r="CG303"/>
      <c r="CH303"/>
      <c r="CI303" s="6"/>
      <c r="CJ303" s="16">
        <f t="shared" si="80"/>
        <v>0.41095890410958902</v>
      </c>
      <c r="CK303" s="16" t="str">
        <f t="shared" si="81"/>
        <v/>
      </c>
      <c r="CL303" s="16" t="str">
        <f t="shared" si="82"/>
        <v/>
      </c>
      <c r="CM303" s="16" t="str">
        <f t="shared" si="83"/>
        <v/>
      </c>
      <c r="CN303" s="16" t="str">
        <f t="shared" si="84"/>
        <v/>
      </c>
      <c r="CO303" s="18"/>
      <c r="CP303" s="15"/>
      <c r="CQ303"/>
      <c r="CR303"/>
      <c r="CS303">
        <v>68</v>
      </c>
      <c r="CT303"/>
      <c r="CU303"/>
      <c r="CV303"/>
      <c r="CW303"/>
      <c r="CX303"/>
      <c r="CY303"/>
      <c r="CZ303"/>
      <c r="DA303" s="6"/>
      <c r="DB303" s="15"/>
      <c r="DC303"/>
      <c r="DD303"/>
      <c r="DE303"/>
      <c r="DF303"/>
      <c r="DG303"/>
      <c r="DH303"/>
      <c r="DI303"/>
      <c r="DJ303"/>
      <c r="DK303"/>
      <c r="DL303"/>
      <c r="DM303" s="6"/>
      <c r="DN303" s="15"/>
      <c r="DO303"/>
      <c r="DP303"/>
      <c r="DQ303"/>
      <c r="DR303"/>
      <c r="DS303"/>
      <c r="DT303"/>
      <c r="DU303"/>
      <c r="DV303"/>
      <c r="DW303"/>
      <c r="DX303"/>
      <c r="DY303" s="6"/>
      <c r="DZ303" s="15"/>
      <c r="EA303"/>
      <c r="EB303"/>
      <c r="EC303"/>
      <c r="ED303"/>
      <c r="EE303"/>
      <c r="EF303"/>
      <c r="EG303"/>
      <c r="EH303"/>
      <c r="EI303"/>
      <c r="EJ303"/>
      <c r="EK303" s="6"/>
      <c r="EL303" s="15"/>
      <c r="EM303"/>
      <c r="EN303"/>
      <c r="EO303"/>
      <c r="EP303"/>
      <c r="EQ303"/>
      <c r="ER303"/>
      <c r="ES303"/>
      <c r="ET303"/>
      <c r="EU303"/>
      <c r="EV303"/>
      <c r="EW303" s="6"/>
      <c r="EX303" s="16">
        <f t="shared" si="85"/>
        <v>5.5890410958904111</v>
      </c>
      <c r="EY303" s="16" t="str">
        <f t="shared" si="86"/>
        <v/>
      </c>
      <c r="EZ303" s="16" t="str">
        <f t="shared" si="87"/>
        <v/>
      </c>
      <c r="FA303" s="16" t="str">
        <f t="shared" si="88"/>
        <v/>
      </c>
      <c r="FB303" s="160" t="str">
        <f t="shared" si="89"/>
        <v/>
      </c>
      <c r="FC303" t="s">
        <v>204</v>
      </c>
      <c r="FD303" s="20" t="s">
        <v>139</v>
      </c>
      <c r="FF303" s="84" t="s">
        <v>206</v>
      </c>
      <c r="FH303" s="284">
        <f t="shared" ca="1" si="90"/>
        <v>0</v>
      </c>
      <c r="FI303" s="208">
        <f t="shared" si="91"/>
        <v>0.96666666666666667</v>
      </c>
      <c r="FJ303"/>
      <c r="FK303" t="str">
        <f t="shared" si="92"/>
        <v>CPFL Comercialização Brasil S.A.</v>
      </c>
      <c r="FL303" s="201">
        <f t="shared" ca="1" si="93"/>
        <v>39600</v>
      </c>
      <c r="FM303" s="201">
        <f t="shared" ca="1" si="94"/>
        <v>0</v>
      </c>
      <c r="FN303" s="200">
        <f>AB303*AB$2*IF($FC303="V",1,-1)*IF($Q303="Fixo",(CP303-INDEX('Curva Forward'!$C$5:$AN$13,MATCH(CONCATENATE(BD_COMERCIAL!$K303," ",BD_COMERCIAL!$L303),'Curva Forward'!$B$5:$B$13,0),MATCH(FN$4,'Curva Forward'!$C$4:$AN$4,0))),CP303)</f>
        <v>0</v>
      </c>
      <c r="FO303" s="200">
        <f>AC303*AC$2*IF($FC303="V",1,-1)*IF($Q303="Fixo",(CQ303-INDEX('Curva Forward'!$C$5:$AN$13,MATCH(CONCATENATE(BD_COMERCIAL!$K303," ",BD_COMERCIAL!$L303),'Curva Forward'!$B$5:$B$13,0),MATCH(FO$4,'Curva Forward'!$C$4:$AN$4,0))),CQ303)</f>
        <v>0</v>
      </c>
      <c r="FP303" s="200">
        <f>AD303*AD$2*IF($FC303="V",1,-1)*IF($Q303="Fixo",(CR303-INDEX('Curva Forward'!$C$5:$AN$13,MATCH(CONCATENATE(BD_COMERCIAL!$K303," ",BD_COMERCIAL!$L303),'Curva Forward'!$B$5:$B$13,0),MATCH(FP$4,'Curva Forward'!$C$4:$AN$4,0))),CR303)</f>
        <v>0</v>
      </c>
      <c r="FQ303" s="200">
        <f>AE303*AE$2*IF($FC303="V",1,-1)*IF($Q303="Fixo",(CS303-INDEX('Curva Forward'!$C$5:$AN$13,MATCH(CONCATENATE(BD_COMERCIAL!$K303," ",BD_COMERCIAL!$L303),'Curva Forward'!$B$5:$B$13,0),MATCH(FQ$4,'Curva Forward'!$C$4:$AN$4,0))),CS303)</f>
        <v>39600</v>
      </c>
      <c r="FR303" s="200">
        <f>AF303*AF$2*IF($FC303="V",1,-1)*IF($Q303="Fixo",(CT303-INDEX('Curva Forward'!$C$5:$AN$13,MATCH(CONCATENATE(BD_COMERCIAL!$K303," ",BD_COMERCIAL!$L303),'Curva Forward'!$B$5:$B$13,0),MATCH(FR$4,'Curva Forward'!$C$4:$AN$4,0))),CT303)</f>
        <v>0</v>
      </c>
      <c r="FS303" s="200">
        <f>AG303*AG$2*IF($FC303="V",1,-1)*IF($Q303="Fixo",(CU303-INDEX('Curva Forward'!$C$5:$AN$13,MATCH(CONCATENATE(BD_COMERCIAL!$K303," ",BD_COMERCIAL!$L303),'Curva Forward'!$B$5:$B$13,0),MATCH(FS$4,'Curva Forward'!$C$4:$AN$4,0))),CU303)</f>
        <v>0</v>
      </c>
      <c r="FT303" s="200">
        <f>AH303*AH$2*IF($FC303="V",1,-1)*IF($Q303="Fixo",(CV303-INDEX('Curva Forward'!$C$5:$AN$13,MATCH(CONCATENATE(BD_COMERCIAL!$K303," ",BD_COMERCIAL!$L303),'Curva Forward'!$B$5:$B$13,0),MATCH(FT$4,'Curva Forward'!$C$4:$AN$4,0))),CV303)</f>
        <v>0</v>
      </c>
      <c r="FU303" s="200">
        <f>AI303*AI$2*IF($FC303="V",1,-1)*IF($Q303="Fixo",(CW303-INDEX('Curva Forward'!$C$5:$AN$13,MATCH(CONCATENATE(BD_COMERCIAL!$K303," ",BD_COMERCIAL!$L303),'Curva Forward'!$B$5:$B$13,0),MATCH(FU$4,'Curva Forward'!$C$4:$AN$4,0))),CW303)</f>
        <v>0</v>
      </c>
      <c r="FV303" s="200">
        <f>AJ303*AJ$2*IF($FC303="V",1,-1)*IF($Q303="Fixo",(CX303-INDEX('Curva Forward'!$C$5:$AN$13,MATCH(CONCATENATE(BD_COMERCIAL!$K303," ",BD_COMERCIAL!$L303),'Curva Forward'!$B$5:$B$13,0),MATCH(FV$4,'Curva Forward'!$C$4:$AN$4,0))),CX303)</f>
        <v>0</v>
      </c>
      <c r="FW303" s="200">
        <f>AK303*AK$2*IF($FC303="V",1,-1)*IF($Q303="Fixo",(CY303-INDEX('Curva Forward'!$C$5:$AN$13,MATCH(CONCATENATE(BD_COMERCIAL!$K303," ",BD_COMERCIAL!$L303),'Curva Forward'!$B$5:$B$13,0),MATCH(FW$4,'Curva Forward'!$C$4:$AN$4,0))),CY303)</f>
        <v>0</v>
      </c>
      <c r="FX303" s="200">
        <f>AL303*AL$2*IF($FC303="V",1,-1)*IF($Q303="Fixo",(CZ303-INDEX('Curva Forward'!$C$5:$AN$13,MATCH(CONCATENATE(BD_COMERCIAL!$K303," ",BD_COMERCIAL!$L303),'Curva Forward'!$B$5:$B$13,0),MATCH(FX$4,'Curva Forward'!$C$4:$AN$4,0))),CZ303)</f>
        <v>0</v>
      </c>
      <c r="FY303" s="200">
        <f>AM303*AM$2*IF($FC303="V",1,-1)*IF($Q303="Fixo",(DA303-INDEX('Curva Forward'!$C$5:$AN$13,MATCH(CONCATENATE(BD_COMERCIAL!$K303," ",BD_COMERCIAL!$L303),'Curva Forward'!$B$5:$B$13,0),MATCH(FY$4,'Curva Forward'!$C$4:$AN$4,0))),DA303)</f>
        <v>0</v>
      </c>
      <c r="FZ303" s="200">
        <f>AN303*AN$2*IF($FC303="V",1,-1)*IF($Q303="Fixo",(DB303-INDEX('Curva Forward'!$C$5:$AN$13,MATCH(CONCATENATE(BD_COMERCIAL!$K303," ",BD_COMERCIAL!$L303),'Curva Forward'!$B$5:$B$13,0),MATCH(FZ$4,'Curva Forward'!$C$4:$AN$4,0))),DB303)</f>
        <v>0</v>
      </c>
      <c r="GA303" s="200">
        <f>AO303*AO$2*IF($FC303="V",1,-1)*IF($Q303="Fixo",(DC303-INDEX('Curva Forward'!$C$5:$AN$13,MATCH(CONCATENATE(BD_COMERCIAL!$K303," ",BD_COMERCIAL!$L303),'Curva Forward'!$B$5:$B$13,0),MATCH(GA$4,'Curva Forward'!$C$4:$AN$4,0))),DC303)</f>
        <v>0</v>
      </c>
      <c r="GB303" s="200">
        <f>AP303*AP$2*IF($FC303="V",1,-1)*IF($Q303="Fixo",(DD303-INDEX('Curva Forward'!$C$5:$AN$13,MATCH(CONCATENATE(BD_COMERCIAL!$K303," ",BD_COMERCIAL!$L303),'Curva Forward'!$B$5:$B$13,0),MATCH(GB$4,'Curva Forward'!$C$4:$AN$4,0))),DD303)</f>
        <v>0</v>
      </c>
      <c r="GC303" s="200">
        <f>AQ303*AQ$2*IF($FC303="V",1,-1)*IF($Q303="Fixo",(DE303-INDEX('Curva Forward'!$C$5:$AN$13,MATCH(CONCATENATE(BD_COMERCIAL!$K303," ",BD_COMERCIAL!$L303),'Curva Forward'!$B$5:$B$13,0),MATCH(GC$4,'Curva Forward'!$C$4:$AN$4,0))),DE303)</f>
        <v>0</v>
      </c>
      <c r="GD303" s="200">
        <f>AR303*AR$2*IF($FC303="V",1,-1)*IF($Q303="Fixo",(DF303-INDEX('Curva Forward'!$C$5:$AN$13,MATCH(CONCATENATE(BD_COMERCIAL!$K303," ",BD_COMERCIAL!$L303),'Curva Forward'!$B$5:$B$13,0),MATCH(GD$4,'Curva Forward'!$C$4:$AN$4,0))),DF303)</f>
        <v>0</v>
      </c>
      <c r="GE303" s="200">
        <f>AS303*AS$2*IF($FC303="V",1,-1)*IF($Q303="Fixo",(DG303-INDEX('Curva Forward'!$C$5:$AN$13,MATCH(CONCATENATE(BD_COMERCIAL!$K303," ",BD_COMERCIAL!$L303),'Curva Forward'!$B$5:$B$13,0),MATCH(GE$4,'Curva Forward'!$C$4:$AN$4,0))),DG303)</f>
        <v>0</v>
      </c>
      <c r="GF303" s="200">
        <f>AT303*AT$2*IF($FC303="V",1,-1)*IF($Q303="Fixo",(DH303-INDEX('Curva Forward'!$C$5:$AN$13,MATCH(CONCATENATE(BD_COMERCIAL!$K303," ",BD_COMERCIAL!$L303),'Curva Forward'!$B$5:$B$13,0),MATCH(GF$4,'Curva Forward'!$C$4:$AN$4,0))),DH303)</f>
        <v>0</v>
      </c>
      <c r="GG303" s="200">
        <f>AU303*AU$2*IF($FC303="V",1,-1)*IF($Q303="Fixo",(DI303-INDEX('Curva Forward'!$C$5:$AN$13,MATCH(CONCATENATE(BD_COMERCIAL!$K303," ",BD_COMERCIAL!$L303),'Curva Forward'!$B$5:$B$13,0),MATCH(GG$4,'Curva Forward'!$C$4:$AN$4,0))),DI303)</f>
        <v>0</v>
      </c>
      <c r="GH303" s="200">
        <f>AV303*AV$2*IF($FC303="V",1,-1)*IF($Q303="Fixo",(DJ303-INDEX('Curva Forward'!$C$5:$AN$13,MATCH(CONCATENATE(BD_COMERCIAL!$K303," ",BD_COMERCIAL!$L303),'Curva Forward'!$B$5:$B$13,0),MATCH(GH$4,'Curva Forward'!$C$4:$AN$4,0))),DJ303)</f>
        <v>0</v>
      </c>
      <c r="GI303" s="200">
        <f>AW303*AW$2*IF($FC303="V",1,-1)*IF($Q303="Fixo",(DK303-INDEX('Curva Forward'!$C$5:$AN$13,MATCH(CONCATENATE(BD_COMERCIAL!$K303," ",BD_COMERCIAL!$L303),'Curva Forward'!$B$5:$B$13,0),MATCH(GI$4,'Curva Forward'!$C$4:$AN$4,0))),DK303)</f>
        <v>0</v>
      </c>
      <c r="GJ303" s="200">
        <f>AX303*AX$2*IF($FC303="V",1,-1)*IF($Q303="Fixo",(DL303-INDEX('Curva Forward'!$C$5:$AN$13,MATCH(CONCATENATE(BD_COMERCIAL!$K303," ",BD_COMERCIAL!$L303),'Curva Forward'!$B$5:$B$13,0),MATCH(GJ$4,'Curva Forward'!$C$4:$AN$4,0))),DL303)</f>
        <v>0</v>
      </c>
      <c r="GK303" s="200">
        <f>AY303*AY$2*IF($FC303="V",1,-1)*IF($Q303="Fixo",(DM303-INDEX('Curva Forward'!$C$5:$AN$13,MATCH(CONCATENATE(BD_COMERCIAL!$K303," ",BD_COMERCIAL!$L303),'Curva Forward'!$B$5:$B$13,0),MATCH(GK$4,'Curva Forward'!$C$4:$AN$4,0))),DM303)</f>
        <v>0</v>
      </c>
      <c r="GL303" s="200">
        <f>IF(EZ303="",0,CL303*CL$2*IF($FC303="V",1,-1)*IF($Q303="Fixo",(EZ303-INDEX('Curva Forward'!$C$5:$AN$13,MATCH(CONCATENATE(BD_COMERCIAL!$K303," ",BD_COMERCIAL!$L303),'Curva Forward'!$B$5:$B$13,0),MATCH(GL$4,'Curva Forward'!$C$4:$AN$4,0))),EZ303))</f>
        <v>0</v>
      </c>
      <c r="GM303" s="200">
        <f>IF(FA303="",0,CM303*CM$2*IF($FC303="V",1,-1)*IF($Q303="Fixo",(FA303-INDEX('Curva Forward'!$C$5:$AN$13,MATCH(CONCATENATE(BD_COMERCIAL!$K303," ",BD_COMERCIAL!$L303),'Curva Forward'!$B$5:$B$13,0),MATCH(GM$4,'Curva Forward'!$C$4:$AN$4,0))),FA303))</f>
        <v>0</v>
      </c>
      <c r="GN303" s="200">
        <f>IF(FB303="",0,CN303*CN$2*IF($FC303="V",1,-1)*IF($Q303="Fixo",(FB303-INDEX('Curva Forward'!$C$5:$AN$13,MATCH(CONCATENATE(BD_COMERCIAL!$K303," ",BD_COMERCIAL!$L303),'Curva Forward'!$B$5:$B$13,0),MATCH(GN$4,'Curva Forward'!$C$4:$AN$4,0))),FB303))</f>
        <v>0</v>
      </c>
      <c r="GO303" s="201">
        <f t="shared" ca="1" si="95"/>
        <v>0</v>
      </c>
      <c r="GP303" s="201">
        <f t="shared" ca="1" si="96"/>
        <v>0</v>
      </c>
    </row>
    <row r="304" spans="1:198" s="117" customFormat="1" x14ac:dyDescent="0.25">
      <c r="A304" s="6"/>
      <c r="B304" s="7" t="s">
        <v>656</v>
      </c>
      <c r="C304" s="8">
        <v>44630</v>
      </c>
      <c r="D304" s="9" t="s">
        <v>124</v>
      </c>
      <c r="E304" s="9" t="s">
        <v>125</v>
      </c>
      <c r="F304" s="113">
        <v>3780401000108</v>
      </c>
      <c r="G304" s="10" t="s">
        <v>186</v>
      </c>
      <c r="H304" s="113">
        <v>25099255000184</v>
      </c>
      <c r="I304" s="9" t="s">
        <v>139</v>
      </c>
      <c r="J304" s="166"/>
      <c r="K304" s="10" t="s">
        <v>127</v>
      </c>
      <c r="L304" s="84" t="s">
        <v>22</v>
      </c>
      <c r="M304" s="11">
        <v>44652</v>
      </c>
      <c r="N304" s="12">
        <v>44681</v>
      </c>
      <c r="O304" s="10">
        <v>5</v>
      </c>
      <c r="P304" s="84">
        <v>68.5</v>
      </c>
      <c r="Q304" s="84" t="s">
        <v>128</v>
      </c>
      <c r="R304" s="10" t="s">
        <v>129</v>
      </c>
      <c r="S304" s="14" t="s">
        <v>135</v>
      </c>
      <c r="T304" s="11"/>
      <c r="U304" s="12"/>
      <c r="V304" s="257" t="str">
        <f ca="1">IF(U304="","",
IF(U304="NA","",
IFERROR(VLOOKUP(EOMONTH(M304,-2)+1,IPCA!$A:$B,2,0),
VLOOKUP(EOMONTH(TODAY(),-2)+1,IPCA!$A:$B,2,0))/
VLOOKUP(EOMONTH(U304,-2)+1,IPCA!$A:$B,2,0)*
P304))</f>
        <v/>
      </c>
      <c r="W304" s="84"/>
      <c r="X304" s="13" t="s">
        <v>6</v>
      </c>
      <c r="Y304" s="166"/>
      <c r="Z304" s="107"/>
      <c r="AA304" s="108"/>
      <c r="AB304" s="15"/>
      <c r="AC304"/>
      <c r="AD304"/>
      <c r="AE304">
        <v>5</v>
      </c>
      <c r="AF304"/>
      <c r="AG304"/>
      <c r="AH304"/>
      <c r="AI304"/>
      <c r="AJ304"/>
      <c r="AK304"/>
      <c r="AL304"/>
      <c r="AM304" s="6"/>
      <c r="AN304" s="15"/>
      <c r="AO304"/>
      <c r="AP304"/>
      <c r="AQ304"/>
      <c r="AR304"/>
      <c r="AS304"/>
      <c r="AT304"/>
      <c r="AU304"/>
      <c r="AV304"/>
      <c r="AW304"/>
      <c r="AX304"/>
      <c r="AY304" s="6"/>
      <c r="AZ304" s="15"/>
      <c r="BA304"/>
      <c r="BB304"/>
      <c r="BC304"/>
      <c r="BD304"/>
      <c r="BE304"/>
      <c r="BF304"/>
      <c r="BG304"/>
      <c r="BH304"/>
      <c r="BI304"/>
      <c r="BJ304"/>
      <c r="BK304" s="6"/>
      <c r="BL304" s="15"/>
      <c r="BM304"/>
      <c r="BN304"/>
      <c r="BO304"/>
      <c r="BP304"/>
      <c r="BQ304"/>
      <c r="BR304"/>
      <c r="BS304"/>
      <c r="BT304"/>
      <c r="BU304"/>
      <c r="BV304"/>
      <c r="BW304" s="6"/>
      <c r="BX304" s="15"/>
      <c r="BY304"/>
      <c r="BZ304"/>
      <c r="CA304"/>
      <c r="CB304"/>
      <c r="CC304"/>
      <c r="CD304"/>
      <c r="CE304"/>
      <c r="CF304"/>
      <c r="CG304"/>
      <c r="CH304"/>
      <c r="CI304" s="6"/>
      <c r="CJ304" s="16">
        <f t="shared" si="80"/>
        <v>0.41095890410958902</v>
      </c>
      <c r="CK304" s="16" t="str">
        <f t="shared" si="81"/>
        <v/>
      </c>
      <c r="CL304" s="16" t="str">
        <f t="shared" si="82"/>
        <v/>
      </c>
      <c r="CM304" s="16" t="str">
        <f t="shared" si="83"/>
        <v/>
      </c>
      <c r="CN304" s="16" t="str">
        <f t="shared" si="84"/>
        <v/>
      </c>
      <c r="CO304" s="18"/>
      <c r="CP304" s="15"/>
      <c r="CQ304"/>
      <c r="CR304"/>
      <c r="CS304">
        <v>68.5</v>
      </c>
      <c r="CT304"/>
      <c r="CU304"/>
      <c r="CV304"/>
      <c r="CW304"/>
      <c r="CX304"/>
      <c r="CY304"/>
      <c r="CZ304"/>
      <c r="DA304" s="6"/>
      <c r="DB304" s="15"/>
      <c r="DC304"/>
      <c r="DD304"/>
      <c r="DE304"/>
      <c r="DF304"/>
      <c r="DG304"/>
      <c r="DH304"/>
      <c r="DI304"/>
      <c r="DJ304"/>
      <c r="DK304"/>
      <c r="DL304"/>
      <c r="DM304" s="6"/>
      <c r="DN304" s="15"/>
      <c r="DO304"/>
      <c r="DP304"/>
      <c r="DQ304"/>
      <c r="DR304"/>
      <c r="DS304"/>
      <c r="DT304"/>
      <c r="DU304"/>
      <c r="DV304"/>
      <c r="DW304"/>
      <c r="DX304"/>
      <c r="DY304" s="6"/>
      <c r="DZ304" s="15"/>
      <c r="EA304"/>
      <c r="EB304"/>
      <c r="EC304"/>
      <c r="ED304"/>
      <c r="EE304"/>
      <c r="EF304"/>
      <c r="EG304"/>
      <c r="EH304"/>
      <c r="EI304"/>
      <c r="EJ304"/>
      <c r="EK304" s="6"/>
      <c r="EL304" s="15"/>
      <c r="EM304"/>
      <c r="EN304"/>
      <c r="EO304"/>
      <c r="EP304"/>
      <c r="EQ304"/>
      <c r="ER304"/>
      <c r="ES304"/>
      <c r="ET304"/>
      <c r="EU304"/>
      <c r="EV304"/>
      <c r="EW304" s="6"/>
      <c r="EX304" s="16">
        <f t="shared" si="85"/>
        <v>5.6301369863013697</v>
      </c>
      <c r="EY304" s="16" t="str">
        <f t="shared" si="86"/>
        <v/>
      </c>
      <c r="EZ304" s="16" t="str">
        <f t="shared" si="87"/>
        <v/>
      </c>
      <c r="FA304" s="16" t="str">
        <f t="shared" si="88"/>
        <v/>
      </c>
      <c r="FB304" s="160" t="str">
        <f t="shared" si="89"/>
        <v/>
      </c>
      <c r="FC304" t="s">
        <v>204</v>
      </c>
      <c r="FD304" s="20" t="s">
        <v>139</v>
      </c>
      <c r="FF304" s="84" t="s">
        <v>206</v>
      </c>
      <c r="FH304" s="284">
        <f t="shared" ca="1" si="90"/>
        <v>0</v>
      </c>
      <c r="FI304" s="208">
        <f t="shared" si="91"/>
        <v>0.96666666666666667</v>
      </c>
      <c r="FJ304"/>
      <c r="FK304" t="str">
        <f t="shared" si="92"/>
        <v>Stima Energia Ltda</v>
      </c>
      <c r="FL304" s="201">
        <f t="shared" ca="1" si="93"/>
        <v>41400</v>
      </c>
      <c r="FM304" s="201">
        <f t="shared" ca="1" si="94"/>
        <v>0</v>
      </c>
      <c r="FN304" s="200">
        <f>AB304*AB$2*IF($FC304="V",1,-1)*IF($Q304="Fixo",(CP304-INDEX('Curva Forward'!$C$5:$AN$13,MATCH(CONCATENATE(BD_COMERCIAL!$K304," ",BD_COMERCIAL!$L304),'Curva Forward'!$B$5:$B$13,0),MATCH(FN$4,'Curva Forward'!$C$4:$AN$4,0))),CP304)</f>
        <v>0</v>
      </c>
      <c r="FO304" s="200">
        <f>AC304*AC$2*IF($FC304="V",1,-1)*IF($Q304="Fixo",(CQ304-INDEX('Curva Forward'!$C$5:$AN$13,MATCH(CONCATENATE(BD_COMERCIAL!$K304," ",BD_COMERCIAL!$L304),'Curva Forward'!$B$5:$B$13,0),MATCH(FO$4,'Curva Forward'!$C$4:$AN$4,0))),CQ304)</f>
        <v>0</v>
      </c>
      <c r="FP304" s="200">
        <f>AD304*AD$2*IF($FC304="V",1,-1)*IF($Q304="Fixo",(CR304-INDEX('Curva Forward'!$C$5:$AN$13,MATCH(CONCATENATE(BD_COMERCIAL!$K304," ",BD_COMERCIAL!$L304),'Curva Forward'!$B$5:$B$13,0),MATCH(FP$4,'Curva Forward'!$C$4:$AN$4,0))),CR304)</f>
        <v>0</v>
      </c>
      <c r="FQ304" s="200">
        <f>AE304*AE$2*IF($FC304="V",1,-1)*IF($Q304="Fixo",(CS304-INDEX('Curva Forward'!$C$5:$AN$13,MATCH(CONCATENATE(BD_COMERCIAL!$K304," ",BD_COMERCIAL!$L304),'Curva Forward'!$B$5:$B$13,0),MATCH(FQ$4,'Curva Forward'!$C$4:$AN$4,0))),CS304)</f>
        <v>41400</v>
      </c>
      <c r="FR304" s="200">
        <f>AF304*AF$2*IF($FC304="V",1,-1)*IF($Q304="Fixo",(CT304-INDEX('Curva Forward'!$C$5:$AN$13,MATCH(CONCATENATE(BD_COMERCIAL!$K304," ",BD_COMERCIAL!$L304),'Curva Forward'!$B$5:$B$13,0),MATCH(FR$4,'Curva Forward'!$C$4:$AN$4,0))),CT304)</f>
        <v>0</v>
      </c>
      <c r="FS304" s="200">
        <f>AG304*AG$2*IF($FC304="V",1,-1)*IF($Q304="Fixo",(CU304-INDEX('Curva Forward'!$C$5:$AN$13,MATCH(CONCATENATE(BD_COMERCIAL!$K304," ",BD_COMERCIAL!$L304),'Curva Forward'!$B$5:$B$13,0),MATCH(FS$4,'Curva Forward'!$C$4:$AN$4,0))),CU304)</f>
        <v>0</v>
      </c>
      <c r="FT304" s="200">
        <f>AH304*AH$2*IF($FC304="V",1,-1)*IF($Q304="Fixo",(CV304-INDEX('Curva Forward'!$C$5:$AN$13,MATCH(CONCATENATE(BD_COMERCIAL!$K304," ",BD_COMERCIAL!$L304),'Curva Forward'!$B$5:$B$13,0),MATCH(FT$4,'Curva Forward'!$C$4:$AN$4,0))),CV304)</f>
        <v>0</v>
      </c>
      <c r="FU304" s="200">
        <f>AI304*AI$2*IF($FC304="V",1,-1)*IF($Q304="Fixo",(CW304-INDEX('Curva Forward'!$C$5:$AN$13,MATCH(CONCATENATE(BD_COMERCIAL!$K304," ",BD_COMERCIAL!$L304),'Curva Forward'!$B$5:$B$13,0),MATCH(FU$4,'Curva Forward'!$C$4:$AN$4,0))),CW304)</f>
        <v>0</v>
      </c>
      <c r="FV304" s="200">
        <f>AJ304*AJ$2*IF($FC304="V",1,-1)*IF($Q304="Fixo",(CX304-INDEX('Curva Forward'!$C$5:$AN$13,MATCH(CONCATENATE(BD_COMERCIAL!$K304," ",BD_COMERCIAL!$L304),'Curva Forward'!$B$5:$B$13,0),MATCH(FV$4,'Curva Forward'!$C$4:$AN$4,0))),CX304)</f>
        <v>0</v>
      </c>
      <c r="FW304" s="200">
        <f>AK304*AK$2*IF($FC304="V",1,-1)*IF($Q304="Fixo",(CY304-INDEX('Curva Forward'!$C$5:$AN$13,MATCH(CONCATENATE(BD_COMERCIAL!$K304," ",BD_COMERCIAL!$L304),'Curva Forward'!$B$5:$B$13,0),MATCH(FW$4,'Curva Forward'!$C$4:$AN$4,0))),CY304)</f>
        <v>0</v>
      </c>
      <c r="FX304" s="200">
        <f>AL304*AL$2*IF($FC304="V",1,-1)*IF($Q304="Fixo",(CZ304-INDEX('Curva Forward'!$C$5:$AN$13,MATCH(CONCATENATE(BD_COMERCIAL!$K304," ",BD_COMERCIAL!$L304),'Curva Forward'!$B$5:$B$13,0),MATCH(FX$4,'Curva Forward'!$C$4:$AN$4,0))),CZ304)</f>
        <v>0</v>
      </c>
      <c r="FY304" s="200">
        <f>AM304*AM$2*IF($FC304="V",1,-1)*IF($Q304="Fixo",(DA304-INDEX('Curva Forward'!$C$5:$AN$13,MATCH(CONCATENATE(BD_COMERCIAL!$K304," ",BD_COMERCIAL!$L304),'Curva Forward'!$B$5:$B$13,0),MATCH(FY$4,'Curva Forward'!$C$4:$AN$4,0))),DA304)</f>
        <v>0</v>
      </c>
      <c r="FZ304" s="200">
        <f>AN304*AN$2*IF($FC304="V",1,-1)*IF($Q304="Fixo",(DB304-INDEX('Curva Forward'!$C$5:$AN$13,MATCH(CONCATENATE(BD_COMERCIAL!$K304," ",BD_COMERCIAL!$L304),'Curva Forward'!$B$5:$B$13,0),MATCH(FZ$4,'Curva Forward'!$C$4:$AN$4,0))),DB304)</f>
        <v>0</v>
      </c>
      <c r="GA304" s="200">
        <f>AO304*AO$2*IF($FC304="V",1,-1)*IF($Q304="Fixo",(DC304-INDEX('Curva Forward'!$C$5:$AN$13,MATCH(CONCATENATE(BD_COMERCIAL!$K304," ",BD_COMERCIAL!$L304),'Curva Forward'!$B$5:$B$13,0),MATCH(GA$4,'Curva Forward'!$C$4:$AN$4,0))),DC304)</f>
        <v>0</v>
      </c>
      <c r="GB304" s="200">
        <f>AP304*AP$2*IF($FC304="V",1,-1)*IF($Q304="Fixo",(DD304-INDEX('Curva Forward'!$C$5:$AN$13,MATCH(CONCATENATE(BD_COMERCIAL!$K304," ",BD_COMERCIAL!$L304),'Curva Forward'!$B$5:$B$13,0),MATCH(GB$4,'Curva Forward'!$C$4:$AN$4,0))),DD304)</f>
        <v>0</v>
      </c>
      <c r="GC304" s="200">
        <f>AQ304*AQ$2*IF($FC304="V",1,-1)*IF($Q304="Fixo",(DE304-INDEX('Curva Forward'!$C$5:$AN$13,MATCH(CONCATENATE(BD_COMERCIAL!$K304," ",BD_COMERCIAL!$L304),'Curva Forward'!$B$5:$B$13,0),MATCH(GC$4,'Curva Forward'!$C$4:$AN$4,0))),DE304)</f>
        <v>0</v>
      </c>
      <c r="GD304" s="200">
        <f>AR304*AR$2*IF($FC304="V",1,-1)*IF($Q304="Fixo",(DF304-INDEX('Curva Forward'!$C$5:$AN$13,MATCH(CONCATENATE(BD_COMERCIAL!$K304," ",BD_COMERCIAL!$L304),'Curva Forward'!$B$5:$B$13,0),MATCH(GD$4,'Curva Forward'!$C$4:$AN$4,0))),DF304)</f>
        <v>0</v>
      </c>
      <c r="GE304" s="200">
        <f>AS304*AS$2*IF($FC304="V",1,-1)*IF($Q304="Fixo",(DG304-INDEX('Curva Forward'!$C$5:$AN$13,MATCH(CONCATENATE(BD_COMERCIAL!$K304," ",BD_COMERCIAL!$L304),'Curva Forward'!$B$5:$B$13,0),MATCH(GE$4,'Curva Forward'!$C$4:$AN$4,0))),DG304)</f>
        <v>0</v>
      </c>
      <c r="GF304" s="200">
        <f>AT304*AT$2*IF($FC304="V",1,-1)*IF($Q304="Fixo",(DH304-INDEX('Curva Forward'!$C$5:$AN$13,MATCH(CONCATENATE(BD_COMERCIAL!$K304," ",BD_COMERCIAL!$L304),'Curva Forward'!$B$5:$B$13,0),MATCH(GF$4,'Curva Forward'!$C$4:$AN$4,0))),DH304)</f>
        <v>0</v>
      </c>
      <c r="GG304" s="200">
        <f>AU304*AU$2*IF($FC304="V",1,-1)*IF($Q304="Fixo",(DI304-INDEX('Curva Forward'!$C$5:$AN$13,MATCH(CONCATENATE(BD_COMERCIAL!$K304," ",BD_COMERCIAL!$L304),'Curva Forward'!$B$5:$B$13,0),MATCH(GG$4,'Curva Forward'!$C$4:$AN$4,0))),DI304)</f>
        <v>0</v>
      </c>
      <c r="GH304" s="200">
        <f>AV304*AV$2*IF($FC304="V",1,-1)*IF($Q304="Fixo",(DJ304-INDEX('Curva Forward'!$C$5:$AN$13,MATCH(CONCATENATE(BD_COMERCIAL!$K304," ",BD_COMERCIAL!$L304),'Curva Forward'!$B$5:$B$13,0),MATCH(GH$4,'Curva Forward'!$C$4:$AN$4,0))),DJ304)</f>
        <v>0</v>
      </c>
      <c r="GI304" s="200">
        <f>AW304*AW$2*IF($FC304="V",1,-1)*IF($Q304="Fixo",(DK304-INDEX('Curva Forward'!$C$5:$AN$13,MATCH(CONCATENATE(BD_COMERCIAL!$K304," ",BD_COMERCIAL!$L304),'Curva Forward'!$B$5:$B$13,0),MATCH(GI$4,'Curva Forward'!$C$4:$AN$4,0))),DK304)</f>
        <v>0</v>
      </c>
      <c r="GJ304" s="200">
        <f>AX304*AX$2*IF($FC304="V",1,-1)*IF($Q304="Fixo",(DL304-INDEX('Curva Forward'!$C$5:$AN$13,MATCH(CONCATENATE(BD_COMERCIAL!$K304," ",BD_COMERCIAL!$L304),'Curva Forward'!$B$5:$B$13,0),MATCH(GJ$4,'Curva Forward'!$C$4:$AN$4,0))),DL304)</f>
        <v>0</v>
      </c>
      <c r="GK304" s="200">
        <f>AY304*AY$2*IF($FC304="V",1,-1)*IF($Q304="Fixo",(DM304-INDEX('Curva Forward'!$C$5:$AN$13,MATCH(CONCATENATE(BD_COMERCIAL!$K304," ",BD_COMERCIAL!$L304),'Curva Forward'!$B$5:$B$13,0),MATCH(GK$4,'Curva Forward'!$C$4:$AN$4,0))),DM304)</f>
        <v>0</v>
      </c>
      <c r="GL304" s="200">
        <f>IF(EZ304="",0,CL304*CL$2*IF($FC304="V",1,-1)*IF($Q304="Fixo",(EZ304-INDEX('Curva Forward'!$C$5:$AN$13,MATCH(CONCATENATE(BD_COMERCIAL!$K304," ",BD_COMERCIAL!$L304),'Curva Forward'!$B$5:$B$13,0),MATCH(GL$4,'Curva Forward'!$C$4:$AN$4,0))),EZ304))</f>
        <v>0</v>
      </c>
      <c r="GM304" s="200">
        <f>IF(FA304="",0,CM304*CM$2*IF($FC304="V",1,-1)*IF($Q304="Fixo",(FA304-INDEX('Curva Forward'!$C$5:$AN$13,MATCH(CONCATENATE(BD_COMERCIAL!$K304," ",BD_COMERCIAL!$L304),'Curva Forward'!$B$5:$B$13,0),MATCH(GM$4,'Curva Forward'!$C$4:$AN$4,0))),FA304))</f>
        <v>0</v>
      </c>
      <c r="GN304" s="200">
        <f>IF(FB304="",0,CN304*CN$2*IF($FC304="V",1,-1)*IF($Q304="Fixo",(FB304-INDEX('Curva Forward'!$C$5:$AN$13,MATCH(CONCATENATE(BD_COMERCIAL!$K304," ",BD_COMERCIAL!$L304),'Curva Forward'!$B$5:$B$13,0),MATCH(GN$4,'Curva Forward'!$C$4:$AN$4,0))),FB304))</f>
        <v>0</v>
      </c>
      <c r="GO304" s="201">
        <f t="shared" ca="1" si="95"/>
        <v>0</v>
      </c>
      <c r="GP304" s="201">
        <f t="shared" ca="1" si="96"/>
        <v>0</v>
      </c>
    </row>
    <row r="305" spans="1:198" s="117" customFormat="1" x14ac:dyDescent="0.25">
      <c r="A305" s="6"/>
      <c r="B305" s="7" t="s">
        <v>657</v>
      </c>
      <c r="C305" s="8">
        <v>44630</v>
      </c>
      <c r="D305" s="9" t="s">
        <v>124</v>
      </c>
      <c r="E305" s="9" t="s">
        <v>125</v>
      </c>
      <c r="F305" s="113">
        <v>3780401000108</v>
      </c>
      <c r="G305" s="10" t="s">
        <v>132</v>
      </c>
      <c r="H305" s="113">
        <v>4973790000142</v>
      </c>
      <c r="I305" s="9" t="s">
        <v>139</v>
      </c>
      <c r="J305" s="166"/>
      <c r="K305" s="10" t="s">
        <v>127</v>
      </c>
      <c r="L305" s="84" t="s">
        <v>22</v>
      </c>
      <c r="M305" s="11">
        <v>44652</v>
      </c>
      <c r="N305" s="12">
        <v>44681</v>
      </c>
      <c r="O305" s="10">
        <v>20</v>
      </c>
      <c r="P305" s="84">
        <v>68</v>
      </c>
      <c r="Q305" s="84" t="s">
        <v>128</v>
      </c>
      <c r="R305" s="10" t="s">
        <v>129</v>
      </c>
      <c r="S305" s="14" t="s">
        <v>135</v>
      </c>
      <c r="T305" s="11"/>
      <c r="U305" s="12"/>
      <c r="V305" s="257" t="str">
        <f ca="1">IF(U305="","",
IF(U305="NA","",
IFERROR(VLOOKUP(EOMONTH(M305,-2)+1,IPCA!$A:$B,2,0),
VLOOKUP(EOMONTH(TODAY(),-2)+1,IPCA!$A:$B,2,0))/
VLOOKUP(EOMONTH(U305,-2)+1,IPCA!$A:$B,2,0)*
P305))</f>
        <v/>
      </c>
      <c r="W305" s="84"/>
      <c r="X305" s="13" t="s">
        <v>133</v>
      </c>
      <c r="Y305" s="166"/>
      <c r="Z305" s="107"/>
      <c r="AA305" s="108"/>
      <c r="AB305" s="15"/>
      <c r="AC305"/>
      <c r="AD305"/>
      <c r="AE305">
        <v>20</v>
      </c>
      <c r="AF305"/>
      <c r="AG305"/>
      <c r="AH305"/>
      <c r="AI305"/>
      <c r="AJ305"/>
      <c r="AK305"/>
      <c r="AL305"/>
      <c r="AM305" s="6"/>
      <c r="AN305" s="15"/>
      <c r="AO305"/>
      <c r="AP305"/>
      <c r="AQ305"/>
      <c r="AR305"/>
      <c r="AS305"/>
      <c r="AT305"/>
      <c r="AU305"/>
      <c r="AV305"/>
      <c r="AW305"/>
      <c r="AX305"/>
      <c r="AY305" s="6"/>
      <c r="AZ305" s="15"/>
      <c r="BA305"/>
      <c r="BB305"/>
      <c r="BC305"/>
      <c r="BD305"/>
      <c r="BE305"/>
      <c r="BF305"/>
      <c r="BG305"/>
      <c r="BH305"/>
      <c r="BI305"/>
      <c r="BJ305"/>
      <c r="BK305" s="6"/>
      <c r="BL305" s="15"/>
      <c r="BM305"/>
      <c r="BN305"/>
      <c r="BO305"/>
      <c r="BP305"/>
      <c r="BQ305"/>
      <c r="BR305"/>
      <c r="BS305"/>
      <c r="BT305"/>
      <c r="BU305"/>
      <c r="BV305"/>
      <c r="BW305" s="6"/>
      <c r="BX305" s="15"/>
      <c r="BY305"/>
      <c r="BZ305"/>
      <c r="CA305"/>
      <c r="CB305"/>
      <c r="CC305"/>
      <c r="CD305"/>
      <c r="CE305"/>
      <c r="CF305"/>
      <c r="CG305"/>
      <c r="CH305"/>
      <c r="CI305" s="6"/>
      <c r="CJ305" s="16">
        <f t="shared" si="80"/>
        <v>1.6438356164383561</v>
      </c>
      <c r="CK305" s="16" t="str">
        <f t="shared" si="81"/>
        <v/>
      </c>
      <c r="CL305" s="16" t="str">
        <f t="shared" si="82"/>
        <v/>
      </c>
      <c r="CM305" s="16" t="str">
        <f t="shared" si="83"/>
        <v/>
      </c>
      <c r="CN305" s="16" t="str">
        <f t="shared" si="84"/>
        <v/>
      </c>
      <c r="CO305" s="18"/>
      <c r="CP305" s="15"/>
      <c r="CQ305"/>
      <c r="CR305"/>
      <c r="CS305">
        <v>68</v>
      </c>
      <c r="CT305"/>
      <c r="CU305"/>
      <c r="CV305"/>
      <c r="CW305"/>
      <c r="CX305"/>
      <c r="CY305"/>
      <c r="CZ305"/>
      <c r="DA305" s="6"/>
      <c r="DB305" s="15"/>
      <c r="DC305"/>
      <c r="DD305"/>
      <c r="DE305"/>
      <c r="DF305"/>
      <c r="DG305"/>
      <c r="DH305"/>
      <c r="DI305"/>
      <c r="DJ305"/>
      <c r="DK305"/>
      <c r="DL305"/>
      <c r="DM305" s="6"/>
      <c r="DN305" s="15"/>
      <c r="DO305"/>
      <c r="DP305"/>
      <c r="DQ305"/>
      <c r="DR305"/>
      <c r="DS305"/>
      <c r="DT305"/>
      <c r="DU305"/>
      <c r="DV305"/>
      <c r="DW305"/>
      <c r="DX305"/>
      <c r="DY305" s="6"/>
      <c r="DZ305" s="15"/>
      <c r="EA305"/>
      <c r="EB305"/>
      <c r="EC305"/>
      <c r="ED305"/>
      <c r="EE305"/>
      <c r="EF305"/>
      <c r="EG305"/>
      <c r="EH305"/>
      <c r="EI305"/>
      <c r="EJ305"/>
      <c r="EK305" s="6"/>
      <c r="EL305" s="15"/>
      <c r="EM305"/>
      <c r="EN305"/>
      <c r="EO305"/>
      <c r="EP305"/>
      <c r="EQ305"/>
      <c r="ER305"/>
      <c r="ES305"/>
      <c r="ET305"/>
      <c r="EU305"/>
      <c r="EV305"/>
      <c r="EW305" s="6"/>
      <c r="EX305" s="16">
        <f t="shared" si="85"/>
        <v>5.5890410958904111</v>
      </c>
      <c r="EY305" s="16" t="str">
        <f t="shared" si="86"/>
        <v/>
      </c>
      <c r="EZ305" s="16" t="str">
        <f t="shared" si="87"/>
        <v/>
      </c>
      <c r="FA305" s="16" t="str">
        <f t="shared" si="88"/>
        <v/>
      </c>
      <c r="FB305" s="160" t="str">
        <f t="shared" si="89"/>
        <v/>
      </c>
      <c r="FC305" t="s">
        <v>204</v>
      </c>
      <c r="FD305" s="20" t="s">
        <v>139</v>
      </c>
      <c r="FF305" s="84" t="s">
        <v>206</v>
      </c>
      <c r="FH305" s="284">
        <f t="shared" ca="1" si="90"/>
        <v>0</v>
      </c>
      <c r="FI305" s="208">
        <f t="shared" si="91"/>
        <v>0.96666666666666667</v>
      </c>
      <c r="FJ305"/>
      <c r="FK305" t="str">
        <f t="shared" si="92"/>
        <v>CPFL Comercialização Brasil S.A.</v>
      </c>
      <c r="FL305" s="201">
        <f t="shared" ca="1" si="93"/>
        <v>158400</v>
      </c>
      <c r="FM305" s="201">
        <f t="shared" ca="1" si="94"/>
        <v>0</v>
      </c>
      <c r="FN305" s="200">
        <f>AB305*AB$2*IF($FC305="V",1,-1)*IF($Q305="Fixo",(CP305-INDEX('Curva Forward'!$C$5:$AN$13,MATCH(CONCATENATE(BD_COMERCIAL!$K305," ",BD_COMERCIAL!$L305),'Curva Forward'!$B$5:$B$13,0),MATCH(FN$4,'Curva Forward'!$C$4:$AN$4,0))),CP305)</f>
        <v>0</v>
      </c>
      <c r="FO305" s="200">
        <f>AC305*AC$2*IF($FC305="V",1,-1)*IF($Q305="Fixo",(CQ305-INDEX('Curva Forward'!$C$5:$AN$13,MATCH(CONCATENATE(BD_COMERCIAL!$K305," ",BD_COMERCIAL!$L305),'Curva Forward'!$B$5:$B$13,0),MATCH(FO$4,'Curva Forward'!$C$4:$AN$4,0))),CQ305)</f>
        <v>0</v>
      </c>
      <c r="FP305" s="200">
        <f>AD305*AD$2*IF($FC305="V",1,-1)*IF($Q305="Fixo",(CR305-INDEX('Curva Forward'!$C$5:$AN$13,MATCH(CONCATENATE(BD_COMERCIAL!$K305," ",BD_COMERCIAL!$L305),'Curva Forward'!$B$5:$B$13,0),MATCH(FP$4,'Curva Forward'!$C$4:$AN$4,0))),CR305)</f>
        <v>0</v>
      </c>
      <c r="FQ305" s="200">
        <f>AE305*AE$2*IF($FC305="V",1,-1)*IF($Q305="Fixo",(CS305-INDEX('Curva Forward'!$C$5:$AN$13,MATCH(CONCATENATE(BD_COMERCIAL!$K305," ",BD_COMERCIAL!$L305),'Curva Forward'!$B$5:$B$13,0),MATCH(FQ$4,'Curva Forward'!$C$4:$AN$4,0))),CS305)</f>
        <v>158400</v>
      </c>
      <c r="FR305" s="200">
        <f>AF305*AF$2*IF($FC305="V",1,-1)*IF($Q305="Fixo",(CT305-INDEX('Curva Forward'!$C$5:$AN$13,MATCH(CONCATENATE(BD_COMERCIAL!$K305," ",BD_COMERCIAL!$L305),'Curva Forward'!$B$5:$B$13,0),MATCH(FR$4,'Curva Forward'!$C$4:$AN$4,0))),CT305)</f>
        <v>0</v>
      </c>
      <c r="FS305" s="200">
        <f>AG305*AG$2*IF($FC305="V",1,-1)*IF($Q305="Fixo",(CU305-INDEX('Curva Forward'!$C$5:$AN$13,MATCH(CONCATENATE(BD_COMERCIAL!$K305," ",BD_COMERCIAL!$L305),'Curva Forward'!$B$5:$B$13,0),MATCH(FS$4,'Curva Forward'!$C$4:$AN$4,0))),CU305)</f>
        <v>0</v>
      </c>
      <c r="FT305" s="200">
        <f>AH305*AH$2*IF($FC305="V",1,-1)*IF($Q305="Fixo",(CV305-INDEX('Curva Forward'!$C$5:$AN$13,MATCH(CONCATENATE(BD_COMERCIAL!$K305," ",BD_COMERCIAL!$L305),'Curva Forward'!$B$5:$B$13,0),MATCH(FT$4,'Curva Forward'!$C$4:$AN$4,0))),CV305)</f>
        <v>0</v>
      </c>
      <c r="FU305" s="200">
        <f>AI305*AI$2*IF($FC305="V",1,-1)*IF($Q305="Fixo",(CW305-INDEX('Curva Forward'!$C$5:$AN$13,MATCH(CONCATENATE(BD_COMERCIAL!$K305," ",BD_COMERCIAL!$L305),'Curva Forward'!$B$5:$B$13,0),MATCH(FU$4,'Curva Forward'!$C$4:$AN$4,0))),CW305)</f>
        <v>0</v>
      </c>
      <c r="FV305" s="200">
        <f>AJ305*AJ$2*IF($FC305="V",1,-1)*IF($Q305="Fixo",(CX305-INDEX('Curva Forward'!$C$5:$AN$13,MATCH(CONCATENATE(BD_COMERCIAL!$K305," ",BD_COMERCIAL!$L305),'Curva Forward'!$B$5:$B$13,0),MATCH(FV$4,'Curva Forward'!$C$4:$AN$4,0))),CX305)</f>
        <v>0</v>
      </c>
      <c r="FW305" s="200">
        <f>AK305*AK$2*IF($FC305="V",1,-1)*IF($Q305="Fixo",(CY305-INDEX('Curva Forward'!$C$5:$AN$13,MATCH(CONCATENATE(BD_COMERCIAL!$K305," ",BD_COMERCIAL!$L305),'Curva Forward'!$B$5:$B$13,0),MATCH(FW$4,'Curva Forward'!$C$4:$AN$4,0))),CY305)</f>
        <v>0</v>
      </c>
      <c r="FX305" s="200">
        <f>AL305*AL$2*IF($FC305="V",1,-1)*IF($Q305="Fixo",(CZ305-INDEX('Curva Forward'!$C$5:$AN$13,MATCH(CONCATENATE(BD_COMERCIAL!$K305," ",BD_COMERCIAL!$L305),'Curva Forward'!$B$5:$B$13,0),MATCH(FX$4,'Curva Forward'!$C$4:$AN$4,0))),CZ305)</f>
        <v>0</v>
      </c>
      <c r="FY305" s="200">
        <f>AM305*AM$2*IF($FC305="V",1,-1)*IF($Q305="Fixo",(DA305-INDEX('Curva Forward'!$C$5:$AN$13,MATCH(CONCATENATE(BD_COMERCIAL!$K305," ",BD_COMERCIAL!$L305),'Curva Forward'!$B$5:$B$13,0),MATCH(FY$4,'Curva Forward'!$C$4:$AN$4,0))),DA305)</f>
        <v>0</v>
      </c>
      <c r="FZ305" s="200">
        <f>AN305*AN$2*IF($FC305="V",1,-1)*IF($Q305="Fixo",(DB305-INDEX('Curva Forward'!$C$5:$AN$13,MATCH(CONCATENATE(BD_COMERCIAL!$K305," ",BD_COMERCIAL!$L305),'Curva Forward'!$B$5:$B$13,0),MATCH(FZ$4,'Curva Forward'!$C$4:$AN$4,0))),DB305)</f>
        <v>0</v>
      </c>
      <c r="GA305" s="200">
        <f>AO305*AO$2*IF($FC305="V",1,-1)*IF($Q305="Fixo",(DC305-INDEX('Curva Forward'!$C$5:$AN$13,MATCH(CONCATENATE(BD_COMERCIAL!$K305," ",BD_COMERCIAL!$L305),'Curva Forward'!$B$5:$B$13,0),MATCH(GA$4,'Curva Forward'!$C$4:$AN$4,0))),DC305)</f>
        <v>0</v>
      </c>
      <c r="GB305" s="200">
        <f>AP305*AP$2*IF($FC305="V",1,-1)*IF($Q305="Fixo",(DD305-INDEX('Curva Forward'!$C$5:$AN$13,MATCH(CONCATENATE(BD_COMERCIAL!$K305," ",BD_COMERCIAL!$L305),'Curva Forward'!$B$5:$B$13,0),MATCH(GB$4,'Curva Forward'!$C$4:$AN$4,0))),DD305)</f>
        <v>0</v>
      </c>
      <c r="GC305" s="200">
        <f>AQ305*AQ$2*IF($FC305="V",1,-1)*IF($Q305="Fixo",(DE305-INDEX('Curva Forward'!$C$5:$AN$13,MATCH(CONCATENATE(BD_COMERCIAL!$K305," ",BD_COMERCIAL!$L305),'Curva Forward'!$B$5:$B$13,0),MATCH(GC$4,'Curva Forward'!$C$4:$AN$4,0))),DE305)</f>
        <v>0</v>
      </c>
      <c r="GD305" s="200">
        <f>AR305*AR$2*IF($FC305="V",1,-1)*IF($Q305="Fixo",(DF305-INDEX('Curva Forward'!$C$5:$AN$13,MATCH(CONCATENATE(BD_COMERCIAL!$K305," ",BD_COMERCIAL!$L305),'Curva Forward'!$B$5:$B$13,0),MATCH(GD$4,'Curva Forward'!$C$4:$AN$4,0))),DF305)</f>
        <v>0</v>
      </c>
      <c r="GE305" s="200">
        <f>AS305*AS$2*IF($FC305="V",1,-1)*IF($Q305="Fixo",(DG305-INDEX('Curva Forward'!$C$5:$AN$13,MATCH(CONCATENATE(BD_COMERCIAL!$K305," ",BD_COMERCIAL!$L305),'Curva Forward'!$B$5:$B$13,0),MATCH(GE$4,'Curva Forward'!$C$4:$AN$4,0))),DG305)</f>
        <v>0</v>
      </c>
      <c r="GF305" s="200">
        <f>AT305*AT$2*IF($FC305="V",1,-1)*IF($Q305="Fixo",(DH305-INDEX('Curva Forward'!$C$5:$AN$13,MATCH(CONCATENATE(BD_COMERCIAL!$K305," ",BD_COMERCIAL!$L305),'Curva Forward'!$B$5:$B$13,0),MATCH(GF$4,'Curva Forward'!$C$4:$AN$4,0))),DH305)</f>
        <v>0</v>
      </c>
      <c r="GG305" s="200">
        <f>AU305*AU$2*IF($FC305="V",1,-1)*IF($Q305="Fixo",(DI305-INDEX('Curva Forward'!$C$5:$AN$13,MATCH(CONCATENATE(BD_COMERCIAL!$K305," ",BD_COMERCIAL!$L305),'Curva Forward'!$B$5:$B$13,0),MATCH(GG$4,'Curva Forward'!$C$4:$AN$4,0))),DI305)</f>
        <v>0</v>
      </c>
      <c r="GH305" s="200">
        <f>AV305*AV$2*IF($FC305="V",1,-1)*IF($Q305="Fixo",(DJ305-INDEX('Curva Forward'!$C$5:$AN$13,MATCH(CONCATENATE(BD_COMERCIAL!$K305," ",BD_COMERCIAL!$L305),'Curva Forward'!$B$5:$B$13,0),MATCH(GH$4,'Curva Forward'!$C$4:$AN$4,0))),DJ305)</f>
        <v>0</v>
      </c>
      <c r="GI305" s="200">
        <f>AW305*AW$2*IF($FC305="V",1,-1)*IF($Q305="Fixo",(DK305-INDEX('Curva Forward'!$C$5:$AN$13,MATCH(CONCATENATE(BD_COMERCIAL!$K305," ",BD_COMERCIAL!$L305),'Curva Forward'!$B$5:$B$13,0),MATCH(GI$4,'Curva Forward'!$C$4:$AN$4,0))),DK305)</f>
        <v>0</v>
      </c>
      <c r="GJ305" s="200">
        <f>AX305*AX$2*IF($FC305="V",1,-1)*IF($Q305="Fixo",(DL305-INDEX('Curva Forward'!$C$5:$AN$13,MATCH(CONCATENATE(BD_COMERCIAL!$K305," ",BD_COMERCIAL!$L305),'Curva Forward'!$B$5:$B$13,0),MATCH(GJ$4,'Curva Forward'!$C$4:$AN$4,0))),DL305)</f>
        <v>0</v>
      </c>
      <c r="GK305" s="200">
        <f>AY305*AY$2*IF($FC305="V",1,-1)*IF($Q305="Fixo",(DM305-INDEX('Curva Forward'!$C$5:$AN$13,MATCH(CONCATENATE(BD_COMERCIAL!$K305," ",BD_COMERCIAL!$L305),'Curva Forward'!$B$5:$B$13,0),MATCH(GK$4,'Curva Forward'!$C$4:$AN$4,0))),DM305)</f>
        <v>0</v>
      </c>
      <c r="GL305" s="200">
        <f>IF(EZ305="",0,CL305*CL$2*IF($FC305="V",1,-1)*IF($Q305="Fixo",(EZ305-INDEX('Curva Forward'!$C$5:$AN$13,MATCH(CONCATENATE(BD_COMERCIAL!$K305," ",BD_COMERCIAL!$L305),'Curva Forward'!$B$5:$B$13,0),MATCH(GL$4,'Curva Forward'!$C$4:$AN$4,0))),EZ305))</f>
        <v>0</v>
      </c>
      <c r="GM305" s="200">
        <f>IF(FA305="",0,CM305*CM$2*IF($FC305="V",1,-1)*IF($Q305="Fixo",(FA305-INDEX('Curva Forward'!$C$5:$AN$13,MATCH(CONCATENATE(BD_COMERCIAL!$K305," ",BD_COMERCIAL!$L305),'Curva Forward'!$B$5:$B$13,0),MATCH(GM$4,'Curva Forward'!$C$4:$AN$4,0))),FA305))</f>
        <v>0</v>
      </c>
      <c r="GN305" s="200">
        <f>IF(FB305="",0,CN305*CN$2*IF($FC305="V",1,-1)*IF($Q305="Fixo",(FB305-INDEX('Curva Forward'!$C$5:$AN$13,MATCH(CONCATENATE(BD_COMERCIAL!$K305," ",BD_COMERCIAL!$L305),'Curva Forward'!$B$5:$B$13,0),MATCH(GN$4,'Curva Forward'!$C$4:$AN$4,0))),FB305))</f>
        <v>0</v>
      </c>
      <c r="GO305" s="201">
        <f t="shared" ca="1" si="95"/>
        <v>0</v>
      </c>
      <c r="GP305" s="201">
        <f t="shared" ca="1" si="96"/>
        <v>0</v>
      </c>
    </row>
    <row r="306" spans="1:198" s="117" customFormat="1" x14ac:dyDescent="0.25">
      <c r="A306" s="6"/>
      <c r="B306" s="7" t="s">
        <v>658</v>
      </c>
      <c r="C306" s="8">
        <v>44631</v>
      </c>
      <c r="D306" s="9" t="s">
        <v>131</v>
      </c>
      <c r="E306" s="9" t="s">
        <v>146</v>
      </c>
      <c r="F306" s="113">
        <v>3984862000194</v>
      </c>
      <c r="G306" s="10" t="s">
        <v>125</v>
      </c>
      <c r="H306" s="113">
        <v>3780401000108</v>
      </c>
      <c r="I306" s="9" t="s">
        <v>126</v>
      </c>
      <c r="J306" s="166" t="s">
        <v>555</v>
      </c>
      <c r="K306" s="10" t="s">
        <v>127</v>
      </c>
      <c r="L306" s="84" t="s">
        <v>22</v>
      </c>
      <c r="M306" s="11">
        <v>44835</v>
      </c>
      <c r="N306" s="12">
        <v>44865</v>
      </c>
      <c r="O306" s="10">
        <v>6.4</v>
      </c>
      <c r="P306" s="84">
        <v>194</v>
      </c>
      <c r="Q306" s="84" t="s">
        <v>128</v>
      </c>
      <c r="R306" s="10" t="s">
        <v>129</v>
      </c>
      <c r="S306" s="14" t="s">
        <v>135</v>
      </c>
      <c r="T306" s="11"/>
      <c r="U306" s="12"/>
      <c r="V306" s="257" t="str">
        <f ca="1">IF(U306="","",
IF(U306="NA","",
IFERROR(VLOOKUP(EOMONTH(M306,-2)+1,IPCA!$A:$B,2,0),
VLOOKUP(EOMONTH(TODAY(),-2)+1,IPCA!$A:$B,2,0))/
VLOOKUP(EOMONTH(U306,-2)+1,IPCA!$A:$B,2,0)*
P306))</f>
        <v/>
      </c>
      <c r="W306" s="84"/>
      <c r="X306" s="13" t="s">
        <v>133</v>
      </c>
      <c r="Y306" s="166"/>
      <c r="Z306" s="107"/>
      <c r="AA306" s="108"/>
      <c r="AB306" s="15"/>
      <c r="AC306"/>
      <c r="AD306"/>
      <c r="AE306"/>
      <c r="AF306"/>
      <c r="AG306"/>
      <c r="AH306"/>
      <c r="AI306"/>
      <c r="AJ306"/>
      <c r="AK306">
        <v>6.4</v>
      </c>
      <c r="AL306"/>
      <c r="AM306" s="6"/>
      <c r="AN306" s="15"/>
      <c r="AO306"/>
      <c r="AP306"/>
      <c r="AQ306"/>
      <c r="AR306"/>
      <c r="AS306"/>
      <c r="AT306"/>
      <c r="AU306"/>
      <c r="AV306"/>
      <c r="AW306"/>
      <c r="AX306"/>
      <c r="AY306" s="6"/>
      <c r="AZ306" s="15"/>
      <c r="BA306"/>
      <c r="BB306"/>
      <c r="BC306"/>
      <c r="BD306"/>
      <c r="BE306"/>
      <c r="BF306"/>
      <c r="BG306"/>
      <c r="BH306"/>
      <c r="BI306"/>
      <c r="BJ306"/>
      <c r="BK306" s="6"/>
      <c r="BL306" s="15"/>
      <c r="BM306"/>
      <c r="BN306"/>
      <c r="BO306"/>
      <c r="BP306"/>
      <c r="BQ306"/>
      <c r="BR306"/>
      <c r="BS306"/>
      <c r="BT306"/>
      <c r="BU306"/>
      <c r="BV306"/>
      <c r="BW306" s="6"/>
      <c r="BX306" s="15"/>
      <c r="BY306"/>
      <c r="BZ306"/>
      <c r="CA306"/>
      <c r="CB306"/>
      <c r="CC306"/>
      <c r="CD306"/>
      <c r="CE306"/>
      <c r="CF306"/>
      <c r="CG306"/>
      <c r="CH306"/>
      <c r="CI306" s="6"/>
      <c r="CJ306" s="16">
        <f t="shared" si="80"/>
        <v>0.54356164383561645</v>
      </c>
      <c r="CK306" s="16" t="str">
        <f t="shared" si="81"/>
        <v/>
      </c>
      <c r="CL306" s="16" t="str">
        <f t="shared" si="82"/>
        <v/>
      </c>
      <c r="CM306" s="16" t="str">
        <f t="shared" si="83"/>
        <v/>
      </c>
      <c r="CN306" s="16" t="str">
        <f t="shared" si="84"/>
        <v/>
      </c>
      <c r="CO306" s="18"/>
      <c r="CP306" s="15"/>
      <c r="CQ306"/>
      <c r="CR306"/>
      <c r="CS306"/>
      <c r="CT306"/>
      <c r="CU306"/>
      <c r="CV306"/>
      <c r="CW306"/>
      <c r="CX306"/>
      <c r="CY306">
        <v>194</v>
      </c>
      <c r="CZ306"/>
      <c r="DA306" s="6"/>
      <c r="DB306" s="15"/>
      <c r="DC306"/>
      <c r="DD306"/>
      <c r="DE306"/>
      <c r="DF306"/>
      <c r="DG306"/>
      <c r="DH306"/>
      <c r="DI306"/>
      <c r="DJ306"/>
      <c r="DK306"/>
      <c r="DL306"/>
      <c r="DM306" s="6"/>
      <c r="DN306" s="15"/>
      <c r="DO306"/>
      <c r="DP306"/>
      <c r="DQ306"/>
      <c r="DR306"/>
      <c r="DS306"/>
      <c r="DT306"/>
      <c r="DU306"/>
      <c r="DV306"/>
      <c r="DW306"/>
      <c r="DX306"/>
      <c r="DY306" s="6"/>
      <c r="DZ306" s="15"/>
      <c r="EA306"/>
      <c r="EB306"/>
      <c r="EC306"/>
      <c r="ED306"/>
      <c r="EE306"/>
      <c r="EF306"/>
      <c r="EG306"/>
      <c r="EH306"/>
      <c r="EI306"/>
      <c r="EJ306"/>
      <c r="EK306" s="6"/>
      <c r="EL306" s="15"/>
      <c r="EM306"/>
      <c r="EN306"/>
      <c r="EO306"/>
      <c r="EP306"/>
      <c r="EQ306"/>
      <c r="ER306"/>
      <c r="ES306"/>
      <c r="ET306"/>
      <c r="EU306"/>
      <c r="EV306"/>
      <c r="EW306" s="6"/>
      <c r="EX306" s="16">
        <f t="shared" si="85"/>
        <v>16.476712328767125</v>
      </c>
      <c r="EY306" s="16" t="str">
        <f t="shared" si="86"/>
        <v/>
      </c>
      <c r="EZ306" s="16" t="str">
        <f t="shared" si="87"/>
        <v/>
      </c>
      <c r="FA306" s="16" t="str">
        <f t="shared" si="88"/>
        <v/>
      </c>
      <c r="FB306" s="160" t="str">
        <f t="shared" si="89"/>
        <v/>
      </c>
      <c r="FC306" t="s">
        <v>205</v>
      </c>
      <c r="FD306" s="20" t="s">
        <v>126</v>
      </c>
      <c r="FF306" s="84" t="s">
        <v>206</v>
      </c>
      <c r="FH306" s="284">
        <f t="shared" ca="1" si="90"/>
        <v>0</v>
      </c>
      <c r="FI306" s="208">
        <f t="shared" si="91"/>
        <v>1</v>
      </c>
      <c r="FJ306"/>
      <c r="FK306" t="str">
        <f t="shared" si="92"/>
        <v>Votener - Votorantim Comercializadora de Energia Ltda</v>
      </c>
      <c r="FL306" s="201">
        <f t="shared" ca="1" si="93"/>
        <v>-447590.40000000002</v>
      </c>
      <c r="FM306" s="201">
        <f t="shared" ca="1" si="94"/>
        <v>0</v>
      </c>
      <c r="FN306" s="200">
        <f>AB306*AB$2*IF($FC306="V",1,-1)*IF($Q306="Fixo",(CP306-INDEX('Curva Forward'!$C$5:$AN$13,MATCH(CONCATENATE(BD_COMERCIAL!$K306," ",BD_COMERCIAL!$L306),'Curva Forward'!$B$5:$B$13,0),MATCH(FN$4,'Curva Forward'!$C$4:$AN$4,0))),CP306)</f>
        <v>0</v>
      </c>
      <c r="FO306" s="200">
        <f>AC306*AC$2*IF($FC306="V",1,-1)*IF($Q306="Fixo",(CQ306-INDEX('Curva Forward'!$C$5:$AN$13,MATCH(CONCATENATE(BD_COMERCIAL!$K306," ",BD_COMERCIAL!$L306),'Curva Forward'!$B$5:$B$13,0),MATCH(FO$4,'Curva Forward'!$C$4:$AN$4,0))),CQ306)</f>
        <v>0</v>
      </c>
      <c r="FP306" s="200">
        <f>AD306*AD$2*IF($FC306="V",1,-1)*IF($Q306="Fixo",(CR306-INDEX('Curva Forward'!$C$5:$AN$13,MATCH(CONCATENATE(BD_COMERCIAL!$K306," ",BD_COMERCIAL!$L306),'Curva Forward'!$B$5:$B$13,0),MATCH(FP$4,'Curva Forward'!$C$4:$AN$4,0))),CR306)</f>
        <v>0</v>
      </c>
      <c r="FQ306" s="200">
        <f>AE306*AE$2*IF($FC306="V",1,-1)*IF($Q306="Fixo",(CS306-INDEX('Curva Forward'!$C$5:$AN$13,MATCH(CONCATENATE(BD_COMERCIAL!$K306," ",BD_COMERCIAL!$L306),'Curva Forward'!$B$5:$B$13,0),MATCH(FQ$4,'Curva Forward'!$C$4:$AN$4,0))),CS306)</f>
        <v>0</v>
      </c>
      <c r="FR306" s="200">
        <f>AF306*AF$2*IF($FC306="V",1,-1)*IF($Q306="Fixo",(CT306-INDEX('Curva Forward'!$C$5:$AN$13,MATCH(CONCATENATE(BD_COMERCIAL!$K306," ",BD_COMERCIAL!$L306),'Curva Forward'!$B$5:$B$13,0),MATCH(FR$4,'Curva Forward'!$C$4:$AN$4,0))),CT306)</f>
        <v>0</v>
      </c>
      <c r="FS306" s="200">
        <f>AG306*AG$2*IF($FC306="V",1,-1)*IF($Q306="Fixo",(CU306-INDEX('Curva Forward'!$C$5:$AN$13,MATCH(CONCATENATE(BD_COMERCIAL!$K306," ",BD_COMERCIAL!$L306),'Curva Forward'!$B$5:$B$13,0),MATCH(FS$4,'Curva Forward'!$C$4:$AN$4,0))),CU306)</f>
        <v>0</v>
      </c>
      <c r="FT306" s="200">
        <f>AH306*AH$2*IF($FC306="V",1,-1)*IF($Q306="Fixo",(CV306-INDEX('Curva Forward'!$C$5:$AN$13,MATCH(CONCATENATE(BD_COMERCIAL!$K306," ",BD_COMERCIAL!$L306),'Curva Forward'!$B$5:$B$13,0),MATCH(FT$4,'Curva Forward'!$C$4:$AN$4,0))),CV306)</f>
        <v>0</v>
      </c>
      <c r="FU306" s="200">
        <f>AI306*AI$2*IF($FC306="V",1,-1)*IF($Q306="Fixo",(CW306-INDEX('Curva Forward'!$C$5:$AN$13,MATCH(CONCATENATE(BD_COMERCIAL!$K306," ",BD_COMERCIAL!$L306),'Curva Forward'!$B$5:$B$13,0),MATCH(FU$4,'Curva Forward'!$C$4:$AN$4,0))),CW306)</f>
        <v>0</v>
      </c>
      <c r="FV306" s="200">
        <f>AJ306*AJ$2*IF($FC306="V",1,-1)*IF($Q306="Fixo",(CX306-INDEX('Curva Forward'!$C$5:$AN$13,MATCH(CONCATENATE(BD_COMERCIAL!$K306," ",BD_COMERCIAL!$L306),'Curva Forward'!$B$5:$B$13,0),MATCH(FV$4,'Curva Forward'!$C$4:$AN$4,0))),CX306)</f>
        <v>0</v>
      </c>
      <c r="FW306" s="200">
        <f>AK306*AK$2*IF($FC306="V",1,-1)*IF($Q306="Fixo",(CY306-INDEX('Curva Forward'!$C$5:$AN$13,MATCH(CONCATENATE(BD_COMERCIAL!$K306," ",BD_COMERCIAL!$L306),'Curva Forward'!$B$5:$B$13,0),MATCH(FW$4,'Curva Forward'!$C$4:$AN$4,0))),CY306)</f>
        <v>-447590.40000000002</v>
      </c>
      <c r="FX306" s="200">
        <f>AL306*AL$2*IF($FC306="V",1,-1)*IF($Q306="Fixo",(CZ306-INDEX('Curva Forward'!$C$5:$AN$13,MATCH(CONCATENATE(BD_COMERCIAL!$K306," ",BD_COMERCIAL!$L306),'Curva Forward'!$B$5:$B$13,0),MATCH(FX$4,'Curva Forward'!$C$4:$AN$4,0))),CZ306)</f>
        <v>0</v>
      </c>
      <c r="FY306" s="200">
        <f>AM306*AM$2*IF($FC306="V",1,-1)*IF($Q306="Fixo",(DA306-INDEX('Curva Forward'!$C$5:$AN$13,MATCH(CONCATENATE(BD_COMERCIAL!$K306," ",BD_COMERCIAL!$L306),'Curva Forward'!$B$5:$B$13,0),MATCH(FY$4,'Curva Forward'!$C$4:$AN$4,0))),DA306)</f>
        <v>0</v>
      </c>
      <c r="FZ306" s="200">
        <f>AN306*AN$2*IF($FC306="V",1,-1)*IF($Q306="Fixo",(DB306-INDEX('Curva Forward'!$C$5:$AN$13,MATCH(CONCATENATE(BD_COMERCIAL!$K306," ",BD_COMERCIAL!$L306),'Curva Forward'!$B$5:$B$13,0),MATCH(FZ$4,'Curva Forward'!$C$4:$AN$4,0))),DB306)</f>
        <v>0</v>
      </c>
      <c r="GA306" s="200">
        <f>AO306*AO$2*IF($FC306="V",1,-1)*IF($Q306="Fixo",(DC306-INDEX('Curva Forward'!$C$5:$AN$13,MATCH(CONCATENATE(BD_COMERCIAL!$K306," ",BD_COMERCIAL!$L306),'Curva Forward'!$B$5:$B$13,0),MATCH(GA$4,'Curva Forward'!$C$4:$AN$4,0))),DC306)</f>
        <v>0</v>
      </c>
      <c r="GB306" s="200">
        <f>AP306*AP$2*IF($FC306="V",1,-1)*IF($Q306="Fixo",(DD306-INDEX('Curva Forward'!$C$5:$AN$13,MATCH(CONCATENATE(BD_COMERCIAL!$K306," ",BD_COMERCIAL!$L306),'Curva Forward'!$B$5:$B$13,0),MATCH(GB$4,'Curva Forward'!$C$4:$AN$4,0))),DD306)</f>
        <v>0</v>
      </c>
      <c r="GC306" s="200">
        <f>AQ306*AQ$2*IF($FC306="V",1,-1)*IF($Q306="Fixo",(DE306-INDEX('Curva Forward'!$C$5:$AN$13,MATCH(CONCATENATE(BD_COMERCIAL!$K306," ",BD_COMERCIAL!$L306),'Curva Forward'!$B$5:$B$13,0),MATCH(GC$4,'Curva Forward'!$C$4:$AN$4,0))),DE306)</f>
        <v>0</v>
      </c>
      <c r="GD306" s="200">
        <f>AR306*AR$2*IF($FC306="V",1,-1)*IF($Q306="Fixo",(DF306-INDEX('Curva Forward'!$C$5:$AN$13,MATCH(CONCATENATE(BD_COMERCIAL!$K306," ",BD_COMERCIAL!$L306),'Curva Forward'!$B$5:$B$13,0),MATCH(GD$4,'Curva Forward'!$C$4:$AN$4,0))),DF306)</f>
        <v>0</v>
      </c>
      <c r="GE306" s="200">
        <f>AS306*AS$2*IF($FC306="V",1,-1)*IF($Q306="Fixo",(DG306-INDEX('Curva Forward'!$C$5:$AN$13,MATCH(CONCATENATE(BD_COMERCIAL!$K306," ",BD_COMERCIAL!$L306),'Curva Forward'!$B$5:$B$13,0),MATCH(GE$4,'Curva Forward'!$C$4:$AN$4,0))),DG306)</f>
        <v>0</v>
      </c>
      <c r="GF306" s="200">
        <f>AT306*AT$2*IF($FC306="V",1,-1)*IF($Q306="Fixo",(DH306-INDEX('Curva Forward'!$C$5:$AN$13,MATCH(CONCATENATE(BD_COMERCIAL!$K306," ",BD_COMERCIAL!$L306),'Curva Forward'!$B$5:$B$13,0),MATCH(GF$4,'Curva Forward'!$C$4:$AN$4,0))),DH306)</f>
        <v>0</v>
      </c>
      <c r="GG306" s="200">
        <f>AU306*AU$2*IF($FC306="V",1,-1)*IF($Q306="Fixo",(DI306-INDEX('Curva Forward'!$C$5:$AN$13,MATCH(CONCATENATE(BD_COMERCIAL!$K306," ",BD_COMERCIAL!$L306),'Curva Forward'!$B$5:$B$13,0),MATCH(GG$4,'Curva Forward'!$C$4:$AN$4,0))),DI306)</f>
        <v>0</v>
      </c>
      <c r="GH306" s="200">
        <f>AV306*AV$2*IF($FC306="V",1,-1)*IF($Q306="Fixo",(DJ306-INDEX('Curva Forward'!$C$5:$AN$13,MATCH(CONCATENATE(BD_COMERCIAL!$K306," ",BD_COMERCIAL!$L306),'Curva Forward'!$B$5:$B$13,0),MATCH(GH$4,'Curva Forward'!$C$4:$AN$4,0))),DJ306)</f>
        <v>0</v>
      </c>
      <c r="GI306" s="200">
        <f>AW306*AW$2*IF($FC306="V",1,-1)*IF($Q306="Fixo",(DK306-INDEX('Curva Forward'!$C$5:$AN$13,MATCH(CONCATENATE(BD_COMERCIAL!$K306," ",BD_COMERCIAL!$L306),'Curva Forward'!$B$5:$B$13,0),MATCH(GI$4,'Curva Forward'!$C$4:$AN$4,0))),DK306)</f>
        <v>0</v>
      </c>
      <c r="GJ306" s="200">
        <f>AX306*AX$2*IF($FC306="V",1,-1)*IF($Q306="Fixo",(DL306-INDEX('Curva Forward'!$C$5:$AN$13,MATCH(CONCATENATE(BD_COMERCIAL!$K306," ",BD_COMERCIAL!$L306),'Curva Forward'!$B$5:$B$13,0),MATCH(GJ$4,'Curva Forward'!$C$4:$AN$4,0))),DL306)</f>
        <v>0</v>
      </c>
      <c r="GK306" s="200">
        <f>AY306*AY$2*IF($FC306="V",1,-1)*IF($Q306="Fixo",(DM306-INDEX('Curva Forward'!$C$5:$AN$13,MATCH(CONCATENATE(BD_COMERCIAL!$K306," ",BD_COMERCIAL!$L306),'Curva Forward'!$B$5:$B$13,0),MATCH(GK$4,'Curva Forward'!$C$4:$AN$4,0))),DM306)</f>
        <v>0</v>
      </c>
      <c r="GL306" s="200">
        <f>IF(EZ306="",0,CL306*CL$2*IF($FC306="V",1,-1)*IF($Q306="Fixo",(EZ306-INDEX('Curva Forward'!$C$5:$AN$13,MATCH(CONCATENATE(BD_COMERCIAL!$K306," ",BD_COMERCIAL!$L306),'Curva Forward'!$B$5:$B$13,0),MATCH(GL$4,'Curva Forward'!$C$4:$AN$4,0))),EZ306))</f>
        <v>0</v>
      </c>
      <c r="GM306" s="200">
        <f>IF(FA306="",0,CM306*CM$2*IF($FC306="V",1,-1)*IF($Q306="Fixo",(FA306-INDEX('Curva Forward'!$C$5:$AN$13,MATCH(CONCATENATE(BD_COMERCIAL!$K306," ",BD_COMERCIAL!$L306),'Curva Forward'!$B$5:$B$13,0),MATCH(GM$4,'Curva Forward'!$C$4:$AN$4,0))),FA306))</f>
        <v>0</v>
      </c>
      <c r="GN306" s="200">
        <f>IF(FB306="",0,CN306*CN$2*IF($FC306="V",1,-1)*IF($Q306="Fixo",(FB306-INDEX('Curva Forward'!$C$5:$AN$13,MATCH(CONCATENATE(BD_COMERCIAL!$K306," ",BD_COMERCIAL!$L306),'Curva Forward'!$B$5:$B$13,0),MATCH(GN$4,'Curva Forward'!$C$4:$AN$4,0))),FB306))</f>
        <v>0</v>
      </c>
      <c r="GO306" s="201">
        <f t="shared" ca="1" si="95"/>
        <v>0</v>
      </c>
      <c r="GP306" s="201">
        <f t="shared" ca="1" si="96"/>
        <v>0</v>
      </c>
    </row>
    <row r="307" spans="1:198" s="117" customFormat="1" x14ac:dyDescent="0.25">
      <c r="A307" s="6"/>
      <c r="B307" s="7" t="s">
        <v>659</v>
      </c>
      <c r="C307" s="8">
        <v>44631</v>
      </c>
      <c r="D307" s="9" t="s">
        <v>124</v>
      </c>
      <c r="E307" s="9" t="s">
        <v>125</v>
      </c>
      <c r="F307" s="113">
        <v>3780401000108</v>
      </c>
      <c r="G307" s="10" t="s">
        <v>146</v>
      </c>
      <c r="H307" s="113">
        <v>3984862000194</v>
      </c>
      <c r="I307" s="9" t="s">
        <v>126</v>
      </c>
      <c r="J307" s="166" t="s">
        <v>555</v>
      </c>
      <c r="K307" s="10" t="s">
        <v>127</v>
      </c>
      <c r="L307" s="84" t="s">
        <v>22</v>
      </c>
      <c r="M307" s="11">
        <v>44896</v>
      </c>
      <c r="N307" s="12">
        <v>44926</v>
      </c>
      <c r="O307" s="10">
        <v>6.4</v>
      </c>
      <c r="P307" s="84">
        <v>167</v>
      </c>
      <c r="Q307" s="84" t="s">
        <v>128</v>
      </c>
      <c r="R307" s="10" t="s">
        <v>129</v>
      </c>
      <c r="S307" s="14" t="s">
        <v>135</v>
      </c>
      <c r="T307" s="11"/>
      <c r="U307" s="12"/>
      <c r="V307" s="257" t="str">
        <f ca="1">IF(U307="","",
IF(U307="NA","",
IFERROR(VLOOKUP(EOMONTH(M307,-2)+1,IPCA!$A:$B,2,0),
VLOOKUP(EOMONTH(TODAY(),-2)+1,IPCA!$A:$B,2,0))/
VLOOKUP(EOMONTH(U307,-2)+1,IPCA!$A:$B,2,0)*
P307))</f>
        <v/>
      </c>
      <c r="W307" s="84"/>
      <c r="X307" s="13" t="s">
        <v>133</v>
      </c>
      <c r="Y307" s="166"/>
      <c r="Z307" s="107"/>
      <c r="AA307" s="108"/>
      <c r="AB307" s="15"/>
      <c r="AC307"/>
      <c r="AD307"/>
      <c r="AE307"/>
      <c r="AF307"/>
      <c r="AG307"/>
      <c r="AH307"/>
      <c r="AI307"/>
      <c r="AJ307"/>
      <c r="AK307"/>
      <c r="AL307"/>
      <c r="AM307" s="6">
        <v>6.4</v>
      </c>
      <c r="AN307" s="15"/>
      <c r="AO307"/>
      <c r="AP307"/>
      <c r="AQ307"/>
      <c r="AR307"/>
      <c r="AS307"/>
      <c r="AT307"/>
      <c r="AU307"/>
      <c r="AV307"/>
      <c r="AW307"/>
      <c r="AX307"/>
      <c r="AY307" s="6"/>
      <c r="AZ307" s="15"/>
      <c r="BA307"/>
      <c r="BB307"/>
      <c r="BC307"/>
      <c r="BD307"/>
      <c r="BE307"/>
      <c r="BF307"/>
      <c r="BG307"/>
      <c r="BH307"/>
      <c r="BI307"/>
      <c r="BJ307"/>
      <c r="BK307" s="6"/>
      <c r="BL307" s="15"/>
      <c r="BM307"/>
      <c r="BN307"/>
      <c r="BO307"/>
      <c r="BP307"/>
      <c r="BQ307"/>
      <c r="BR307"/>
      <c r="BS307"/>
      <c r="BT307"/>
      <c r="BU307"/>
      <c r="BV307"/>
      <c r="BW307" s="6"/>
      <c r="BX307" s="15"/>
      <c r="BY307"/>
      <c r="BZ307"/>
      <c r="CA307"/>
      <c r="CB307"/>
      <c r="CC307"/>
      <c r="CD307"/>
      <c r="CE307"/>
      <c r="CF307"/>
      <c r="CG307"/>
      <c r="CH307"/>
      <c r="CI307" s="6"/>
      <c r="CJ307" s="16">
        <f t="shared" si="80"/>
        <v>0.54356164383561645</v>
      </c>
      <c r="CK307" s="16" t="str">
        <f t="shared" si="81"/>
        <v/>
      </c>
      <c r="CL307" s="16" t="str">
        <f t="shared" si="82"/>
        <v/>
      </c>
      <c r="CM307" s="16" t="str">
        <f t="shared" si="83"/>
        <v/>
      </c>
      <c r="CN307" s="16" t="str">
        <f t="shared" si="84"/>
        <v/>
      </c>
      <c r="CO307" s="18"/>
      <c r="CP307" s="15"/>
      <c r="CQ307"/>
      <c r="CR307"/>
      <c r="CS307"/>
      <c r="CT307"/>
      <c r="CU307"/>
      <c r="CV307"/>
      <c r="CW307"/>
      <c r="CX307"/>
      <c r="CY307"/>
      <c r="CZ307"/>
      <c r="DA307" s="6">
        <v>167</v>
      </c>
      <c r="DB307" s="15"/>
      <c r="DC307"/>
      <c r="DD307"/>
      <c r="DE307"/>
      <c r="DF307"/>
      <c r="DG307"/>
      <c r="DH307"/>
      <c r="DI307"/>
      <c r="DJ307"/>
      <c r="DK307"/>
      <c r="DL307"/>
      <c r="DM307" s="6"/>
      <c r="DN307" s="15"/>
      <c r="DO307"/>
      <c r="DP307"/>
      <c r="DQ307"/>
      <c r="DR307"/>
      <c r="DS307"/>
      <c r="DT307"/>
      <c r="DU307"/>
      <c r="DV307"/>
      <c r="DW307"/>
      <c r="DX307"/>
      <c r="DY307" s="6"/>
      <c r="DZ307" s="15"/>
      <c r="EA307"/>
      <c r="EB307"/>
      <c r="EC307"/>
      <c r="ED307"/>
      <c r="EE307"/>
      <c r="EF307"/>
      <c r="EG307"/>
      <c r="EH307"/>
      <c r="EI307"/>
      <c r="EJ307"/>
      <c r="EK307" s="6"/>
      <c r="EL307" s="15"/>
      <c r="EM307"/>
      <c r="EN307"/>
      <c r="EO307"/>
      <c r="EP307"/>
      <c r="EQ307"/>
      <c r="ER307"/>
      <c r="ES307"/>
      <c r="ET307"/>
      <c r="EU307"/>
      <c r="EV307"/>
      <c r="EW307" s="6"/>
      <c r="EX307" s="16">
        <f t="shared" si="85"/>
        <v>14.183561643835617</v>
      </c>
      <c r="EY307" s="16" t="str">
        <f t="shared" si="86"/>
        <v/>
      </c>
      <c r="EZ307" s="16" t="str">
        <f t="shared" si="87"/>
        <v/>
      </c>
      <c r="FA307" s="16" t="str">
        <f t="shared" si="88"/>
        <v/>
      </c>
      <c r="FB307" s="160" t="str">
        <f t="shared" si="89"/>
        <v/>
      </c>
      <c r="FC307" t="s">
        <v>204</v>
      </c>
      <c r="FD307" s="20" t="s">
        <v>584</v>
      </c>
      <c r="FF307" s="84" t="s">
        <v>206</v>
      </c>
      <c r="FH307" s="284">
        <f t="shared" ca="1" si="90"/>
        <v>0</v>
      </c>
      <c r="FI307" s="208">
        <f t="shared" si="91"/>
        <v>1</v>
      </c>
      <c r="FJ307"/>
      <c r="FK307" t="str">
        <f t="shared" si="92"/>
        <v>Votener - Votorantim Comercializadora de Energia Ltda</v>
      </c>
      <c r="FL307" s="201">
        <f t="shared" ca="1" si="93"/>
        <v>333312</v>
      </c>
      <c r="FM307" s="201">
        <f t="shared" ca="1" si="94"/>
        <v>0</v>
      </c>
      <c r="FN307" s="200">
        <f>AB307*AB$2*IF($FC307="V",1,-1)*IF($Q307="Fixo",(CP307-INDEX('Curva Forward'!$C$5:$AN$13,MATCH(CONCATENATE(BD_COMERCIAL!$K307," ",BD_COMERCIAL!$L307),'Curva Forward'!$B$5:$B$13,0),MATCH(FN$4,'Curva Forward'!$C$4:$AN$4,0))),CP307)</f>
        <v>0</v>
      </c>
      <c r="FO307" s="200">
        <f>AC307*AC$2*IF($FC307="V",1,-1)*IF($Q307="Fixo",(CQ307-INDEX('Curva Forward'!$C$5:$AN$13,MATCH(CONCATENATE(BD_COMERCIAL!$K307," ",BD_COMERCIAL!$L307),'Curva Forward'!$B$5:$B$13,0),MATCH(FO$4,'Curva Forward'!$C$4:$AN$4,0))),CQ307)</f>
        <v>0</v>
      </c>
      <c r="FP307" s="200">
        <f>AD307*AD$2*IF($FC307="V",1,-1)*IF($Q307="Fixo",(CR307-INDEX('Curva Forward'!$C$5:$AN$13,MATCH(CONCATENATE(BD_COMERCIAL!$K307," ",BD_COMERCIAL!$L307),'Curva Forward'!$B$5:$B$13,0),MATCH(FP$4,'Curva Forward'!$C$4:$AN$4,0))),CR307)</f>
        <v>0</v>
      </c>
      <c r="FQ307" s="200">
        <f>AE307*AE$2*IF($FC307="V",1,-1)*IF($Q307="Fixo",(CS307-INDEX('Curva Forward'!$C$5:$AN$13,MATCH(CONCATENATE(BD_COMERCIAL!$K307," ",BD_COMERCIAL!$L307),'Curva Forward'!$B$5:$B$13,0),MATCH(FQ$4,'Curva Forward'!$C$4:$AN$4,0))),CS307)</f>
        <v>0</v>
      </c>
      <c r="FR307" s="200">
        <f>AF307*AF$2*IF($FC307="V",1,-1)*IF($Q307="Fixo",(CT307-INDEX('Curva Forward'!$C$5:$AN$13,MATCH(CONCATENATE(BD_COMERCIAL!$K307," ",BD_COMERCIAL!$L307),'Curva Forward'!$B$5:$B$13,0),MATCH(FR$4,'Curva Forward'!$C$4:$AN$4,0))),CT307)</f>
        <v>0</v>
      </c>
      <c r="FS307" s="200">
        <f>AG307*AG$2*IF($FC307="V",1,-1)*IF($Q307="Fixo",(CU307-INDEX('Curva Forward'!$C$5:$AN$13,MATCH(CONCATENATE(BD_COMERCIAL!$K307," ",BD_COMERCIAL!$L307),'Curva Forward'!$B$5:$B$13,0),MATCH(FS$4,'Curva Forward'!$C$4:$AN$4,0))),CU307)</f>
        <v>0</v>
      </c>
      <c r="FT307" s="200">
        <f>AH307*AH$2*IF($FC307="V",1,-1)*IF($Q307="Fixo",(CV307-INDEX('Curva Forward'!$C$5:$AN$13,MATCH(CONCATENATE(BD_COMERCIAL!$K307," ",BD_COMERCIAL!$L307),'Curva Forward'!$B$5:$B$13,0),MATCH(FT$4,'Curva Forward'!$C$4:$AN$4,0))),CV307)</f>
        <v>0</v>
      </c>
      <c r="FU307" s="200">
        <f>AI307*AI$2*IF($FC307="V",1,-1)*IF($Q307="Fixo",(CW307-INDEX('Curva Forward'!$C$5:$AN$13,MATCH(CONCATENATE(BD_COMERCIAL!$K307," ",BD_COMERCIAL!$L307),'Curva Forward'!$B$5:$B$13,0),MATCH(FU$4,'Curva Forward'!$C$4:$AN$4,0))),CW307)</f>
        <v>0</v>
      </c>
      <c r="FV307" s="200">
        <f>AJ307*AJ$2*IF($FC307="V",1,-1)*IF($Q307="Fixo",(CX307-INDEX('Curva Forward'!$C$5:$AN$13,MATCH(CONCATENATE(BD_COMERCIAL!$K307," ",BD_COMERCIAL!$L307),'Curva Forward'!$B$5:$B$13,0),MATCH(FV$4,'Curva Forward'!$C$4:$AN$4,0))),CX307)</f>
        <v>0</v>
      </c>
      <c r="FW307" s="200">
        <f>AK307*AK$2*IF($FC307="V",1,-1)*IF($Q307="Fixo",(CY307-INDEX('Curva Forward'!$C$5:$AN$13,MATCH(CONCATENATE(BD_COMERCIAL!$K307," ",BD_COMERCIAL!$L307),'Curva Forward'!$B$5:$B$13,0),MATCH(FW$4,'Curva Forward'!$C$4:$AN$4,0))),CY307)</f>
        <v>0</v>
      </c>
      <c r="FX307" s="200">
        <f>AL307*AL$2*IF($FC307="V",1,-1)*IF($Q307="Fixo",(CZ307-INDEX('Curva Forward'!$C$5:$AN$13,MATCH(CONCATENATE(BD_COMERCIAL!$K307," ",BD_COMERCIAL!$L307),'Curva Forward'!$B$5:$B$13,0),MATCH(FX$4,'Curva Forward'!$C$4:$AN$4,0))),CZ307)</f>
        <v>0</v>
      </c>
      <c r="FY307" s="200">
        <f>AM307*AM$2*IF($FC307="V",1,-1)*IF($Q307="Fixo",(DA307-INDEX('Curva Forward'!$C$5:$AN$13,MATCH(CONCATENATE(BD_COMERCIAL!$K307," ",BD_COMERCIAL!$L307),'Curva Forward'!$B$5:$B$13,0),MATCH(FY$4,'Curva Forward'!$C$4:$AN$4,0))),DA307)</f>
        <v>333312</v>
      </c>
      <c r="FZ307" s="200">
        <f>AN307*AN$2*IF($FC307="V",1,-1)*IF($Q307="Fixo",(DB307-INDEX('Curva Forward'!$C$5:$AN$13,MATCH(CONCATENATE(BD_COMERCIAL!$K307," ",BD_COMERCIAL!$L307),'Curva Forward'!$B$5:$B$13,0),MATCH(FZ$4,'Curva Forward'!$C$4:$AN$4,0))),DB307)</f>
        <v>0</v>
      </c>
      <c r="GA307" s="200">
        <f>AO307*AO$2*IF($FC307="V",1,-1)*IF($Q307="Fixo",(DC307-INDEX('Curva Forward'!$C$5:$AN$13,MATCH(CONCATENATE(BD_COMERCIAL!$K307," ",BD_COMERCIAL!$L307),'Curva Forward'!$B$5:$B$13,0),MATCH(GA$4,'Curva Forward'!$C$4:$AN$4,0))),DC307)</f>
        <v>0</v>
      </c>
      <c r="GB307" s="200">
        <f>AP307*AP$2*IF($FC307="V",1,-1)*IF($Q307="Fixo",(DD307-INDEX('Curva Forward'!$C$5:$AN$13,MATCH(CONCATENATE(BD_COMERCIAL!$K307," ",BD_COMERCIAL!$L307),'Curva Forward'!$B$5:$B$13,0),MATCH(GB$4,'Curva Forward'!$C$4:$AN$4,0))),DD307)</f>
        <v>0</v>
      </c>
      <c r="GC307" s="200">
        <f>AQ307*AQ$2*IF($FC307="V",1,-1)*IF($Q307="Fixo",(DE307-INDEX('Curva Forward'!$C$5:$AN$13,MATCH(CONCATENATE(BD_COMERCIAL!$K307," ",BD_COMERCIAL!$L307),'Curva Forward'!$B$5:$B$13,0),MATCH(GC$4,'Curva Forward'!$C$4:$AN$4,0))),DE307)</f>
        <v>0</v>
      </c>
      <c r="GD307" s="200">
        <f>AR307*AR$2*IF($FC307="V",1,-1)*IF($Q307="Fixo",(DF307-INDEX('Curva Forward'!$C$5:$AN$13,MATCH(CONCATENATE(BD_COMERCIAL!$K307," ",BD_COMERCIAL!$L307),'Curva Forward'!$B$5:$B$13,0),MATCH(GD$4,'Curva Forward'!$C$4:$AN$4,0))),DF307)</f>
        <v>0</v>
      </c>
      <c r="GE307" s="200">
        <f>AS307*AS$2*IF($FC307="V",1,-1)*IF($Q307="Fixo",(DG307-INDEX('Curva Forward'!$C$5:$AN$13,MATCH(CONCATENATE(BD_COMERCIAL!$K307," ",BD_COMERCIAL!$L307),'Curva Forward'!$B$5:$B$13,0),MATCH(GE$4,'Curva Forward'!$C$4:$AN$4,0))),DG307)</f>
        <v>0</v>
      </c>
      <c r="GF307" s="200">
        <f>AT307*AT$2*IF($FC307="V",1,-1)*IF($Q307="Fixo",(DH307-INDEX('Curva Forward'!$C$5:$AN$13,MATCH(CONCATENATE(BD_COMERCIAL!$K307," ",BD_COMERCIAL!$L307),'Curva Forward'!$B$5:$B$13,0),MATCH(GF$4,'Curva Forward'!$C$4:$AN$4,0))),DH307)</f>
        <v>0</v>
      </c>
      <c r="GG307" s="200">
        <f>AU307*AU$2*IF($FC307="V",1,-1)*IF($Q307="Fixo",(DI307-INDEX('Curva Forward'!$C$5:$AN$13,MATCH(CONCATENATE(BD_COMERCIAL!$K307," ",BD_COMERCIAL!$L307),'Curva Forward'!$B$5:$B$13,0),MATCH(GG$4,'Curva Forward'!$C$4:$AN$4,0))),DI307)</f>
        <v>0</v>
      </c>
      <c r="GH307" s="200">
        <f>AV307*AV$2*IF($FC307="V",1,-1)*IF($Q307="Fixo",(DJ307-INDEX('Curva Forward'!$C$5:$AN$13,MATCH(CONCATENATE(BD_COMERCIAL!$K307," ",BD_COMERCIAL!$L307),'Curva Forward'!$B$5:$B$13,0),MATCH(GH$4,'Curva Forward'!$C$4:$AN$4,0))),DJ307)</f>
        <v>0</v>
      </c>
      <c r="GI307" s="200">
        <f>AW307*AW$2*IF($FC307="V",1,-1)*IF($Q307="Fixo",(DK307-INDEX('Curva Forward'!$C$5:$AN$13,MATCH(CONCATENATE(BD_COMERCIAL!$K307," ",BD_COMERCIAL!$L307),'Curva Forward'!$B$5:$B$13,0),MATCH(GI$4,'Curva Forward'!$C$4:$AN$4,0))),DK307)</f>
        <v>0</v>
      </c>
      <c r="GJ307" s="200">
        <f>AX307*AX$2*IF($FC307="V",1,-1)*IF($Q307="Fixo",(DL307-INDEX('Curva Forward'!$C$5:$AN$13,MATCH(CONCATENATE(BD_COMERCIAL!$K307," ",BD_COMERCIAL!$L307),'Curva Forward'!$B$5:$B$13,0),MATCH(GJ$4,'Curva Forward'!$C$4:$AN$4,0))),DL307)</f>
        <v>0</v>
      </c>
      <c r="GK307" s="200">
        <f>AY307*AY$2*IF($FC307="V",1,-1)*IF($Q307="Fixo",(DM307-INDEX('Curva Forward'!$C$5:$AN$13,MATCH(CONCATENATE(BD_COMERCIAL!$K307," ",BD_COMERCIAL!$L307),'Curva Forward'!$B$5:$B$13,0),MATCH(GK$4,'Curva Forward'!$C$4:$AN$4,0))),DM307)</f>
        <v>0</v>
      </c>
      <c r="GL307" s="200">
        <f>IF(EZ307="",0,CL307*CL$2*IF($FC307="V",1,-1)*IF($Q307="Fixo",(EZ307-INDEX('Curva Forward'!$C$5:$AN$13,MATCH(CONCATENATE(BD_COMERCIAL!$K307," ",BD_COMERCIAL!$L307),'Curva Forward'!$B$5:$B$13,0),MATCH(GL$4,'Curva Forward'!$C$4:$AN$4,0))),EZ307))</f>
        <v>0</v>
      </c>
      <c r="GM307" s="200">
        <f>IF(FA307="",0,CM307*CM$2*IF($FC307="V",1,-1)*IF($Q307="Fixo",(FA307-INDEX('Curva Forward'!$C$5:$AN$13,MATCH(CONCATENATE(BD_COMERCIAL!$K307," ",BD_COMERCIAL!$L307),'Curva Forward'!$B$5:$B$13,0),MATCH(GM$4,'Curva Forward'!$C$4:$AN$4,0))),FA307))</f>
        <v>0</v>
      </c>
      <c r="GN307" s="200">
        <f>IF(FB307="",0,CN307*CN$2*IF($FC307="V",1,-1)*IF($Q307="Fixo",(FB307-INDEX('Curva Forward'!$C$5:$AN$13,MATCH(CONCATENATE(BD_COMERCIAL!$K307," ",BD_COMERCIAL!$L307),'Curva Forward'!$B$5:$B$13,0),MATCH(GN$4,'Curva Forward'!$C$4:$AN$4,0))),FB307))</f>
        <v>0</v>
      </c>
      <c r="GO307" s="201">
        <f t="shared" ca="1" si="95"/>
        <v>0</v>
      </c>
      <c r="GP307" s="201">
        <f t="shared" ca="1" si="96"/>
        <v>0</v>
      </c>
    </row>
    <row r="308" spans="1:198" s="117" customFormat="1" x14ac:dyDescent="0.25">
      <c r="A308" s="6"/>
      <c r="B308" s="7" t="s">
        <v>661</v>
      </c>
      <c r="C308" s="8">
        <v>44635</v>
      </c>
      <c r="D308" s="9" t="s">
        <v>131</v>
      </c>
      <c r="E308" s="9" t="s">
        <v>225</v>
      </c>
      <c r="F308" s="113">
        <v>9185485000100</v>
      </c>
      <c r="G308" s="10" t="s">
        <v>125</v>
      </c>
      <c r="H308" s="113">
        <v>3780401000108</v>
      </c>
      <c r="I308" s="9" t="s">
        <v>126</v>
      </c>
      <c r="J308" s="166" t="s">
        <v>678</v>
      </c>
      <c r="K308" s="10" t="s">
        <v>127</v>
      </c>
      <c r="L308" s="84" t="s">
        <v>22</v>
      </c>
      <c r="M308" s="11">
        <v>44743</v>
      </c>
      <c r="N308" s="12">
        <v>44834</v>
      </c>
      <c r="O308" s="10">
        <v>10</v>
      </c>
      <c r="P308" s="84">
        <v>163</v>
      </c>
      <c r="Q308" s="84" t="s">
        <v>128</v>
      </c>
      <c r="R308" s="10" t="s">
        <v>129</v>
      </c>
      <c r="S308" s="14" t="s">
        <v>135</v>
      </c>
      <c r="T308" s="11"/>
      <c r="U308" s="12"/>
      <c r="V308" s="257" t="str">
        <f ca="1">IF(U308="","",
IF(U308="NA","",
IFERROR(VLOOKUP(EOMONTH(M308,-2)+1,IPCA!$A:$B,2,0),
VLOOKUP(EOMONTH(TODAY(),-2)+1,IPCA!$A:$B,2,0))/
VLOOKUP(EOMONTH(U308,-2)+1,IPCA!$A:$B,2,0)*
P308))</f>
        <v/>
      </c>
      <c r="W308" s="84"/>
      <c r="X308" s="13" t="s">
        <v>133</v>
      </c>
      <c r="Y308" s="166"/>
      <c r="Z308" s="107"/>
      <c r="AA308" s="108"/>
      <c r="AB308" s="15"/>
      <c r="AC308"/>
      <c r="AD308"/>
      <c r="AE308"/>
      <c r="AF308"/>
      <c r="AG308"/>
      <c r="AH308">
        <v>10</v>
      </c>
      <c r="AI308">
        <v>10</v>
      </c>
      <c r="AJ308">
        <v>10</v>
      </c>
      <c r="AK308"/>
      <c r="AL308"/>
      <c r="AM308" s="6"/>
      <c r="AN308" s="15"/>
      <c r="AO308"/>
      <c r="AP308"/>
      <c r="AQ308"/>
      <c r="AR308"/>
      <c r="AS308"/>
      <c r="AT308"/>
      <c r="AU308"/>
      <c r="AV308"/>
      <c r="AW308"/>
      <c r="AX308"/>
      <c r="AY308" s="6"/>
      <c r="AZ308" s="15"/>
      <c r="BA308"/>
      <c r="BB308"/>
      <c r="BC308"/>
      <c r="BD308"/>
      <c r="BE308"/>
      <c r="BF308"/>
      <c r="BG308"/>
      <c r="BH308"/>
      <c r="BI308"/>
      <c r="BJ308"/>
      <c r="BK308" s="6"/>
      <c r="BL308" s="15"/>
      <c r="BM308"/>
      <c r="BN308"/>
      <c r="BO308"/>
      <c r="BP308"/>
      <c r="BQ308"/>
      <c r="BR308"/>
      <c r="BS308"/>
      <c r="BT308"/>
      <c r="BU308"/>
      <c r="BV308"/>
      <c r="BW308" s="6"/>
      <c r="BX308" s="15"/>
      <c r="BY308"/>
      <c r="BZ308"/>
      <c r="CA308"/>
      <c r="CB308"/>
      <c r="CC308"/>
      <c r="CD308"/>
      <c r="CE308"/>
      <c r="CF308"/>
      <c r="CG308"/>
      <c r="CH308"/>
      <c r="CI308" s="6"/>
      <c r="CJ308" s="16">
        <f t="shared" si="80"/>
        <v>2.5205479452054793</v>
      </c>
      <c r="CK308" s="16" t="str">
        <f t="shared" si="81"/>
        <v/>
      </c>
      <c r="CL308" s="16" t="str">
        <f t="shared" si="82"/>
        <v/>
      </c>
      <c r="CM308" s="16" t="str">
        <f t="shared" si="83"/>
        <v/>
      </c>
      <c r="CN308" s="16" t="str">
        <f t="shared" si="84"/>
        <v/>
      </c>
      <c r="CO308" s="18"/>
      <c r="CP308" s="15"/>
      <c r="CQ308"/>
      <c r="CR308"/>
      <c r="CS308"/>
      <c r="CT308"/>
      <c r="CU308"/>
      <c r="CV308">
        <v>163</v>
      </c>
      <c r="CW308">
        <v>163</v>
      </c>
      <c r="CX308">
        <v>163</v>
      </c>
      <c r="CY308"/>
      <c r="CZ308"/>
      <c r="DA308" s="6"/>
      <c r="DB308" s="15"/>
      <c r="DC308"/>
      <c r="DD308"/>
      <c r="DE308"/>
      <c r="DF308"/>
      <c r="DG308"/>
      <c r="DH308"/>
      <c r="DI308"/>
      <c r="DJ308"/>
      <c r="DK308"/>
      <c r="DL308"/>
      <c r="DM308" s="6"/>
      <c r="DN308" s="15"/>
      <c r="DO308"/>
      <c r="DP308"/>
      <c r="DQ308"/>
      <c r="DR308"/>
      <c r="DS308"/>
      <c r="DT308"/>
      <c r="DU308"/>
      <c r="DV308"/>
      <c r="DW308"/>
      <c r="DX308"/>
      <c r="DY308" s="6"/>
      <c r="DZ308" s="15"/>
      <c r="EA308"/>
      <c r="EB308"/>
      <c r="EC308"/>
      <c r="ED308"/>
      <c r="EE308"/>
      <c r="EF308"/>
      <c r="EG308"/>
      <c r="EH308"/>
      <c r="EI308"/>
      <c r="EJ308"/>
      <c r="EK308" s="6"/>
      <c r="EL308" s="15"/>
      <c r="EM308"/>
      <c r="EN308"/>
      <c r="EO308"/>
      <c r="EP308"/>
      <c r="EQ308"/>
      <c r="ER308"/>
      <c r="ES308"/>
      <c r="ET308"/>
      <c r="EU308"/>
      <c r="EV308"/>
      <c r="EW308" s="6"/>
      <c r="EX308" s="16">
        <f t="shared" si="85"/>
        <v>41.084931506849315</v>
      </c>
      <c r="EY308" s="16" t="str">
        <f t="shared" si="86"/>
        <v/>
      </c>
      <c r="EZ308" s="16" t="str">
        <f t="shared" si="87"/>
        <v/>
      </c>
      <c r="FA308" s="16" t="str">
        <f t="shared" si="88"/>
        <v/>
      </c>
      <c r="FB308" s="160" t="str">
        <f t="shared" si="89"/>
        <v/>
      </c>
      <c r="FC308" t="s">
        <v>205</v>
      </c>
      <c r="FD308" s="20" t="s">
        <v>126</v>
      </c>
      <c r="FF308" s="209" t="s">
        <v>206</v>
      </c>
      <c r="FH308" s="284">
        <f t="shared" ca="1" si="90"/>
        <v>0</v>
      </c>
      <c r="FI308" s="208">
        <f t="shared" si="91"/>
        <v>3.0333333333333332</v>
      </c>
      <c r="FJ308"/>
      <c r="FK308" t="str">
        <f t="shared" si="92"/>
        <v>Eneva Comercializadora de Energia Ltda</v>
      </c>
      <c r="FL308" s="201">
        <f t="shared" ca="1" si="93"/>
        <v>-1880364</v>
      </c>
      <c r="FM308" s="201">
        <f t="shared" ca="1" si="94"/>
        <v>0</v>
      </c>
      <c r="FN308" s="200">
        <f>AB308*AB$2*IF($FC308="V",1,-1)*IF($Q308="Fixo",(CP308-INDEX('Curva Forward'!$C$5:$AN$13,MATCH(CONCATENATE(BD_COMERCIAL!$K308," ",BD_COMERCIAL!$L308),'Curva Forward'!$B$5:$B$13,0),MATCH(FN$4,'Curva Forward'!$C$4:$AN$4,0))),CP308)</f>
        <v>0</v>
      </c>
      <c r="FO308" s="200">
        <f>AC308*AC$2*IF($FC308="V",1,-1)*IF($Q308="Fixo",(CQ308-INDEX('Curva Forward'!$C$5:$AN$13,MATCH(CONCATENATE(BD_COMERCIAL!$K308," ",BD_COMERCIAL!$L308),'Curva Forward'!$B$5:$B$13,0),MATCH(FO$4,'Curva Forward'!$C$4:$AN$4,0))),CQ308)</f>
        <v>0</v>
      </c>
      <c r="FP308" s="200">
        <f>AD308*AD$2*IF($FC308="V",1,-1)*IF($Q308="Fixo",(CR308-INDEX('Curva Forward'!$C$5:$AN$13,MATCH(CONCATENATE(BD_COMERCIAL!$K308," ",BD_COMERCIAL!$L308),'Curva Forward'!$B$5:$B$13,0),MATCH(FP$4,'Curva Forward'!$C$4:$AN$4,0))),CR308)</f>
        <v>0</v>
      </c>
      <c r="FQ308" s="200">
        <f>AE308*AE$2*IF($FC308="V",1,-1)*IF($Q308="Fixo",(CS308-INDEX('Curva Forward'!$C$5:$AN$13,MATCH(CONCATENATE(BD_COMERCIAL!$K308," ",BD_COMERCIAL!$L308),'Curva Forward'!$B$5:$B$13,0),MATCH(FQ$4,'Curva Forward'!$C$4:$AN$4,0))),CS308)</f>
        <v>0</v>
      </c>
      <c r="FR308" s="200">
        <f>AF308*AF$2*IF($FC308="V",1,-1)*IF($Q308="Fixo",(CT308-INDEX('Curva Forward'!$C$5:$AN$13,MATCH(CONCATENATE(BD_COMERCIAL!$K308," ",BD_COMERCIAL!$L308),'Curva Forward'!$B$5:$B$13,0),MATCH(FR$4,'Curva Forward'!$C$4:$AN$4,0))),CT308)</f>
        <v>0</v>
      </c>
      <c r="FS308" s="200">
        <f>AG308*AG$2*IF($FC308="V",1,-1)*IF($Q308="Fixo",(CU308-INDEX('Curva Forward'!$C$5:$AN$13,MATCH(CONCATENATE(BD_COMERCIAL!$K308," ",BD_COMERCIAL!$L308),'Curva Forward'!$B$5:$B$13,0),MATCH(FS$4,'Curva Forward'!$C$4:$AN$4,0))),CU308)</f>
        <v>0</v>
      </c>
      <c r="FT308" s="200">
        <f>AH308*AH$2*IF($FC308="V",1,-1)*IF($Q308="Fixo",(CV308-INDEX('Curva Forward'!$C$5:$AN$13,MATCH(CONCATENATE(BD_COMERCIAL!$K308," ",BD_COMERCIAL!$L308),'Curva Forward'!$B$5:$B$13,0),MATCH(FT$4,'Curva Forward'!$C$4:$AN$4,0))),CV308)</f>
        <v>-716844</v>
      </c>
      <c r="FU308" s="200">
        <f>AI308*AI$2*IF($FC308="V",1,-1)*IF($Q308="Fixo",(CW308-INDEX('Curva Forward'!$C$5:$AN$13,MATCH(CONCATENATE(BD_COMERCIAL!$K308," ",BD_COMERCIAL!$L308),'Curva Forward'!$B$5:$B$13,0),MATCH(FU$4,'Curva Forward'!$C$4:$AN$4,0))),CW308)</f>
        <v>-580320</v>
      </c>
      <c r="FV308" s="200">
        <f>AJ308*AJ$2*IF($FC308="V",1,-1)*IF($Q308="Fixo",(CX308-INDEX('Curva Forward'!$C$5:$AN$13,MATCH(CONCATENATE(BD_COMERCIAL!$K308," ",BD_COMERCIAL!$L308),'Curva Forward'!$B$5:$B$13,0),MATCH(FV$4,'Curva Forward'!$C$4:$AN$4,0))),CX308)</f>
        <v>-583200</v>
      </c>
      <c r="FW308" s="200">
        <f>AK308*AK$2*IF($FC308="V",1,-1)*IF($Q308="Fixo",(CY308-INDEX('Curva Forward'!$C$5:$AN$13,MATCH(CONCATENATE(BD_COMERCIAL!$K308," ",BD_COMERCIAL!$L308),'Curva Forward'!$B$5:$B$13,0),MATCH(FW$4,'Curva Forward'!$C$4:$AN$4,0))),CY308)</f>
        <v>0</v>
      </c>
      <c r="FX308" s="200">
        <f>AL308*AL$2*IF($FC308="V",1,-1)*IF($Q308="Fixo",(CZ308-INDEX('Curva Forward'!$C$5:$AN$13,MATCH(CONCATENATE(BD_COMERCIAL!$K308," ",BD_COMERCIAL!$L308),'Curva Forward'!$B$5:$B$13,0),MATCH(FX$4,'Curva Forward'!$C$4:$AN$4,0))),CZ308)</f>
        <v>0</v>
      </c>
      <c r="FY308" s="200">
        <f>AM308*AM$2*IF($FC308="V",1,-1)*IF($Q308="Fixo",(DA308-INDEX('Curva Forward'!$C$5:$AN$13,MATCH(CONCATENATE(BD_COMERCIAL!$K308," ",BD_COMERCIAL!$L308),'Curva Forward'!$B$5:$B$13,0),MATCH(FY$4,'Curva Forward'!$C$4:$AN$4,0))),DA308)</f>
        <v>0</v>
      </c>
      <c r="FZ308" s="200">
        <f>AN308*AN$2*IF($FC308="V",1,-1)*IF($Q308="Fixo",(DB308-INDEX('Curva Forward'!$C$5:$AN$13,MATCH(CONCATENATE(BD_COMERCIAL!$K308," ",BD_COMERCIAL!$L308),'Curva Forward'!$B$5:$B$13,0),MATCH(FZ$4,'Curva Forward'!$C$4:$AN$4,0))),DB308)</f>
        <v>0</v>
      </c>
      <c r="GA308" s="200">
        <f>AO308*AO$2*IF($FC308="V",1,-1)*IF($Q308="Fixo",(DC308-INDEX('Curva Forward'!$C$5:$AN$13,MATCH(CONCATENATE(BD_COMERCIAL!$K308," ",BD_COMERCIAL!$L308),'Curva Forward'!$B$5:$B$13,0),MATCH(GA$4,'Curva Forward'!$C$4:$AN$4,0))),DC308)</f>
        <v>0</v>
      </c>
      <c r="GB308" s="200">
        <f>AP308*AP$2*IF($FC308="V",1,-1)*IF($Q308="Fixo",(DD308-INDEX('Curva Forward'!$C$5:$AN$13,MATCH(CONCATENATE(BD_COMERCIAL!$K308," ",BD_COMERCIAL!$L308),'Curva Forward'!$B$5:$B$13,0),MATCH(GB$4,'Curva Forward'!$C$4:$AN$4,0))),DD308)</f>
        <v>0</v>
      </c>
      <c r="GC308" s="200">
        <f>AQ308*AQ$2*IF($FC308="V",1,-1)*IF($Q308="Fixo",(DE308-INDEX('Curva Forward'!$C$5:$AN$13,MATCH(CONCATENATE(BD_COMERCIAL!$K308," ",BD_COMERCIAL!$L308),'Curva Forward'!$B$5:$B$13,0),MATCH(GC$4,'Curva Forward'!$C$4:$AN$4,0))),DE308)</f>
        <v>0</v>
      </c>
      <c r="GD308" s="200">
        <f>AR308*AR$2*IF($FC308="V",1,-1)*IF($Q308="Fixo",(DF308-INDEX('Curva Forward'!$C$5:$AN$13,MATCH(CONCATENATE(BD_COMERCIAL!$K308," ",BD_COMERCIAL!$L308),'Curva Forward'!$B$5:$B$13,0),MATCH(GD$4,'Curva Forward'!$C$4:$AN$4,0))),DF308)</f>
        <v>0</v>
      </c>
      <c r="GE308" s="200">
        <f>AS308*AS$2*IF($FC308="V",1,-1)*IF($Q308="Fixo",(DG308-INDEX('Curva Forward'!$C$5:$AN$13,MATCH(CONCATENATE(BD_COMERCIAL!$K308," ",BD_COMERCIAL!$L308),'Curva Forward'!$B$5:$B$13,0),MATCH(GE$4,'Curva Forward'!$C$4:$AN$4,0))),DG308)</f>
        <v>0</v>
      </c>
      <c r="GF308" s="200">
        <f>AT308*AT$2*IF($FC308="V",1,-1)*IF($Q308="Fixo",(DH308-INDEX('Curva Forward'!$C$5:$AN$13,MATCH(CONCATENATE(BD_COMERCIAL!$K308," ",BD_COMERCIAL!$L308),'Curva Forward'!$B$5:$B$13,0),MATCH(GF$4,'Curva Forward'!$C$4:$AN$4,0))),DH308)</f>
        <v>0</v>
      </c>
      <c r="GG308" s="200">
        <f>AU308*AU$2*IF($FC308="V",1,-1)*IF($Q308="Fixo",(DI308-INDEX('Curva Forward'!$C$5:$AN$13,MATCH(CONCATENATE(BD_COMERCIAL!$K308," ",BD_COMERCIAL!$L308),'Curva Forward'!$B$5:$B$13,0),MATCH(GG$4,'Curva Forward'!$C$4:$AN$4,0))),DI308)</f>
        <v>0</v>
      </c>
      <c r="GH308" s="200">
        <f>AV308*AV$2*IF($FC308="V",1,-1)*IF($Q308="Fixo",(DJ308-INDEX('Curva Forward'!$C$5:$AN$13,MATCH(CONCATENATE(BD_COMERCIAL!$K308," ",BD_COMERCIAL!$L308),'Curva Forward'!$B$5:$B$13,0),MATCH(GH$4,'Curva Forward'!$C$4:$AN$4,0))),DJ308)</f>
        <v>0</v>
      </c>
      <c r="GI308" s="200">
        <f>AW308*AW$2*IF($FC308="V",1,-1)*IF($Q308="Fixo",(DK308-INDEX('Curva Forward'!$C$5:$AN$13,MATCH(CONCATENATE(BD_COMERCIAL!$K308," ",BD_COMERCIAL!$L308),'Curva Forward'!$B$5:$B$13,0),MATCH(GI$4,'Curva Forward'!$C$4:$AN$4,0))),DK308)</f>
        <v>0</v>
      </c>
      <c r="GJ308" s="200">
        <f>AX308*AX$2*IF($FC308="V",1,-1)*IF($Q308="Fixo",(DL308-INDEX('Curva Forward'!$C$5:$AN$13,MATCH(CONCATENATE(BD_COMERCIAL!$K308," ",BD_COMERCIAL!$L308),'Curva Forward'!$B$5:$B$13,0),MATCH(GJ$4,'Curva Forward'!$C$4:$AN$4,0))),DL308)</f>
        <v>0</v>
      </c>
      <c r="GK308" s="200">
        <f>AY308*AY$2*IF($FC308="V",1,-1)*IF($Q308="Fixo",(DM308-INDEX('Curva Forward'!$C$5:$AN$13,MATCH(CONCATENATE(BD_COMERCIAL!$K308," ",BD_COMERCIAL!$L308),'Curva Forward'!$B$5:$B$13,0),MATCH(GK$4,'Curva Forward'!$C$4:$AN$4,0))),DM308)</f>
        <v>0</v>
      </c>
      <c r="GL308" s="200">
        <f>IF(EZ308="",0,CL308*CL$2*IF($FC308="V",1,-1)*IF($Q308="Fixo",(EZ308-INDEX('Curva Forward'!$C$5:$AN$13,MATCH(CONCATENATE(BD_COMERCIAL!$K308," ",BD_COMERCIAL!$L308),'Curva Forward'!$B$5:$B$13,0),MATCH(GL$4,'Curva Forward'!$C$4:$AN$4,0))),EZ308))</f>
        <v>0</v>
      </c>
      <c r="GM308" s="200">
        <f>IF(FA308="",0,CM308*CM$2*IF($FC308="V",1,-1)*IF($Q308="Fixo",(FA308-INDEX('Curva Forward'!$C$5:$AN$13,MATCH(CONCATENATE(BD_COMERCIAL!$K308," ",BD_COMERCIAL!$L308),'Curva Forward'!$B$5:$B$13,0),MATCH(GM$4,'Curva Forward'!$C$4:$AN$4,0))),FA308))</f>
        <v>0</v>
      </c>
      <c r="GN308" s="200">
        <f>IF(FB308="",0,CN308*CN$2*IF($FC308="V",1,-1)*IF($Q308="Fixo",(FB308-INDEX('Curva Forward'!$C$5:$AN$13,MATCH(CONCATENATE(BD_COMERCIAL!$K308," ",BD_COMERCIAL!$L308),'Curva Forward'!$B$5:$B$13,0),MATCH(GN$4,'Curva Forward'!$C$4:$AN$4,0))),FB308))</f>
        <v>0</v>
      </c>
      <c r="GO308" s="201">
        <f t="shared" ca="1" si="95"/>
        <v>0</v>
      </c>
      <c r="GP308" s="201">
        <f t="shared" ca="1" si="96"/>
        <v>0</v>
      </c>
    </row>
    <row r="309" spans="1:198" s="117" customFormat="1" x14ac:dyDescent="0.25">
      <c r="A309" s="6"/>
      <c r="B309" s="7" t="s">
        <v>662</v>
      </c>
      <c r="C309" s="8">
        <v>44635</v>
      </c>
      <c r="D309" s="9" t="s">
        <v>124</v>
      </c>
      <c r="E309" s="9" t="s">
        <v>125</v>
      </c>
      <c r="F309" s="113">
        <v>3780401000108</v>
      </c>
      <c r="G309" s="10" t="s">
        <v>225</v>
      </c>
      <c r="H309" s="113">
        <v>9185485000100</v>
      </c>
      <c r="I309" s="9" t="s">
        <v>126</v>
      </c>
      <c r="J309" s="166" t="s">
        <v>678</v>
      </c>
      <c r="K309" s="10" t="s">
        <v>127</v>
      </c>
      <c r="L309" s="84" t="s">
        <v>22</v>
      </c>
      <c r="M309" s="11">
        <v>44835</v>
      </c>
      <c r="N309" s="12">
        <v>44926</v>
      </c>
      <c r="O309" s="10">
        <v>10</v>
      </c>
      <c r="P309" s="84">
        <v>183</v>
      </c>
      <c r="Q309" s="84" t="s">
        <v>128</v>
      </c>
      <c r="R309" s="10" t="s">
        <v>129</v>
      </c>
      <c r="S309" s="14" t="s">
        <v>135</v>
      </c>
      <c r="T309" s="11"/>
      <c r="U309" s="12"/>
      <c r="V309" s="257" t="str">
        <f ca="1">IF(U309="","",
IF(U309="NA","",
IFERROR(VLOOKUP(EOMONTH(M309,-2)+1,IPCA!$A:$B,2,0),
VLOOKUP(EOMONTH(TODAY(),-2)+1,IPCA!$A:$B,2,0))/
VLOOKUP(EOMONTH(U309,-2)+1,IPCA!$A:$B,2,0)*
P309))</f>
        <v/>
      </c>
      <c r="W309" s="84"/>
      <c r="X309" s="13" t="s">
        <v>133</v>
      </c>
      <c r="Y309" s="166"/>
      <c r="Z309" s="107"/>
      <c r="AA309" s="108"/>
      <c r="AB309" s="15"/>
      <c r="AC309"/>
      <c r="AD309"/>
      <c r="AE309"/>
      <c r="AF309"/>
      <c r="AG309"/>
      <c r="AH309"/>
      <c r="AI309"/>
      <c r="AJ309"/>
      <c r="AK309">
        <v>10</v>
      </c>
      <c r="AL309">
        <v>10</v>
      </c>
      <c r="AM309" s="6">
        <v>10</v>
      </c>
      <c r="AN309" s="15"/>
      <c r="AO309"/>
      <c r="AP309"/>
      <c r="AQ309"/>
      <c r="AR309"/>
      <c r="AS309"/>
      <c r="AT309"/>
      <c r="AU309"/>
      <c r="AV309"/>
      <c r="AW309"/>
      <c r="AX309"/>
      <c r="AY309" s="6"/>
      <c r="AZ309" s="15"/>
      <c r="BA309"/>
      <c r="BB309"/>
      <c r="BC309"/>
      <c r="BD309"/>
      <c r="BE309"/>
      <c r="BF309"/>
      <c r="BG309"/>
      <c r="BH309"/>
      <c r="BI309"/>
      <c r="BJ309"/>
      <c r="BK309" s="6"/>
      <c r="BL309" s="15"/>
      <c r="BM309"/>
      <c r="BN309"/>
      <c r="BO309"/>
      <c r="BP309"/>
      <c r="BQ309"/>
      <c r="BR309"/>
      <c r="BS309"/>
      <c r="BT309"/>
      <c r="BU309"/>
      <c r="BV309"/>
      <c r="BW309" s="6"/>
      <c r="BX309" s="15"/>
      <c r="BY309"/>
      <c r="BZ309"/>
      <c r="CA309"/>
      <c r="CB309"/>
      <c r="CC309"/>
      <c r="CD309"/>
      <c r="CE309"/>
      <c r="CF309"/>
      <c r="CG309"/>
      <c r="CH309"/>
      <c r="CI309" s="6"/>
      <c r="CJ309" s="16">
        <f t="shared" si="80"/>
        <v>2.5205479452054793</v>
      </c>
      <c r="CK309" s="16" t="str">
        <f t="shared" si="81"/>
        <v/>
      </c>
      <c r="CL309" s="16" t="str">
        <f t="shared" si="82"/>
        <v/>
      </c>
      <c r="CM309" s="16" t="str">
        <f t="shared" si="83"/>
        <v/>
      </c>
      <c r="CN309" s="16" t="str">
        <f t="shared" si="84"/>
        <v/>
      </c>
      <c r="CO309" s="18"/>
      <c r="CP309" s="15"/>
      <c r="CQ309"/>
      <c r="CR309"/>
      <c r="CS309"/>
      <c r="CT309"/>
      <c r="CU309"/>
      <c r="CV309"/>
      <c r="CW309"/>
      <c r="CX309"/>
      <c r="CY309">
        <v>183</v>
      </c>
      <c r="CZ309">
        <v>183</v>
      </c>
      <c r="DA309" s="6">
        <v>183</v>
      </c>
      <c r="DB309" s="15"/>
      <c r="DC309"/>
      <c r="DD309"/>
      <c r="DE309"/>
      <c r="DF309"/>
      <c r="DG309"/>
      <c r="DH309"/>
      <c r="DI309"/>
      <c r="DJ309"/>
      <c r="DK309"/>
      <c r="DL309"/>
      <c r="DM309" s="6"/>
      <c r="DN309" s="15"/>
      <c r="DO309"/>
      <c r="DP309"/>
      <c r="DQ309"/>
      <c r="DR309"/>
      <c r="DS309"/>
      <c r="DT309"/>
      <c r="DU309"/>
      <c r="DV309"/>
      <c r="DW309"/>
      <c r="DX309"/>
      <c r="DY309" s="6"/>
      <c r="DZ309" s="15"/>
      <c r="EA309"/>
      <c r="EB309"/>
      <c r="EC309"/>
      <c r="ED309"/>
      <c r="EE309"/>
      <c r="EF309"/>
      <c r="EG309"/>
      <c r="EH309"/>
      <c r="EI309"/>
      <c r="EJ309"/>
      <c r="EK309" s="6"/>
      <c r="EL309" s="15"/>
      <c r="EM309"/>
      <c r="EN309"/>
      <c r="EO309"/>
      <c r="EP309"/>
      <c r="EQ309"/>
      <c r="ER309"/>
      <c r="ES309"/>
      <c r="ET309"/>
      <c r="EU309"/>
      <c r="EV309"/>
      <c r="EW309" s="6"/>
      <c r="EX309" s="16">
        <f t="shared" si="85"/>
        <v>46.126027397260273</v>
      </c>
      <c r="EY309" s="16" t="str">
        <f t="shared" si="86"/>
        <v/>
      </c>
      <c r="EZ309" s="16" t="str">
        <f t="shared" si="87"/>
        <v/>
      </c>
      <c r="FA309" s="16" t="str">
        <f t="shared" si="88"/>
        <v/>
      </c>
      <c r="FB309" s="160" t="str">
        <f t="shared" si="89"/>
        <v/>
      </c>
      <c r="FC309" t="s">
        <v>204</v>
      </c>
      <c r="FD309" s="20" t="s">
        <v>126</v>
      </c>
      <c r="FF309" s="209" t="s">
        <v>206</v>
      </c>
      <c r="FH309" s="284">
        <f t="shared" ca="1" si="90"/>
        <v>0</v>
      </c>
      <c r="FI309" s="208">
        <f t="shared" si="91"/>
        <v>3.0333333333333332</v>
      </c>
      <c r="FJ309"/>
      <c r="FK309" t="str">
        <f t="shared" si="92"/>
        <v>Eneva Comercializadora de Energia Ltda</v>
      </c>
      <c r="FL309" s="201">
        <f t="shared" ca="1" si="93"/>
        <v>1826160</v>
      </c>
      <c r="FM309" s="201">
        <f t="shared" ca="1" si="94"/>
        <v>0</v>
      </c>
      <c r="FN309" s="200">
        <f>AB309*AB$2*IF($FC309="V",1,-1)*IF($Q309="Fixo",(CP309-INDEX('Curva Forward'!$C$5:$AN$13,MATCH(CONCATENATE(BD_COMERCIAL!$K309," ",BD_COMERCIAL!$L309),'Curva Forward'!$B$5:$B$13,0),MATCH(FN$4,'Curva Forward'!$C$4:$AN$4,0))),CP309)</f>
        <v>0</v>
      </c>
      <c r="FO309" s="200">
        <f>AC309*AC$2*IF($FC309="V",1,-1)*IF($Q309="Fixo",(CQ309-INDEX('Curva Forward'!$C$5:$AN$13,MATCH(CONCATENATE(BD_COMERCIAL!$K309," ",BD_COMERCIAL!$L309),'Curva Forward'!$B$5:$B$13,0),MATCH(FO$4,'Curva Forward'!$C$4:$AN$4,0))),CQ309)</f>
        <v>0</v>
      </c>
      <c r="FP309" s="200">
        <f>AD309*AD$2*IF($FC309="V",1,-1)*IF($Q309="Fixo",(CR309-INDEX('Curva Forward'!$C$5:$AN$13,MATCH(CONCATENATE(BD_COMERCIAL!$K309," ",BD_COMERCIAL!$L309),'Curva Forward'!$B$5:$B$13,0),MATCH(FP$4,'Curva Forward'!$C$4:$AN$4,0))),CR309)</f>
        <v>0</v>
      </c>
      <c r="FQ309" s="200">
        <f>AE309*AE$2*IF($FC309="V",1,-1)*IF($Q309="Fixo",(CS309-INDEX('Curva Forward'!$C$5:$AN$13,MATCH(CONCATENATE(BD_COMERCIAL!$K309," ",BD_COMERCIAL!$L309),'Curva Forward'!$B$5:$B$13,0),MATCH(FQ$4,'Curva Forward'!$C$4:$AN$4,0))),CS309)</f>
        <v>0</v>
      </c>
      <c r="FR309" s="200">
        <f>AF309*AF$2*IF($FC309="V",1,-1)*IF($Q309="Fixo",(CT309-INDEX('Curva Forward'!$C$5:$AN$13,MATCH(CONCATENATE(BD_COMERCIAL!$K309," ",BD_COMERCIAL!$L309),'Curva Forward'!$B$5:$B$13,0),MATCH(FR$4,'Curva Forward'!$C$4:$AN$4,0))),CT309)</f>
        <v>0</v>
      </c>
      <c r="FS309" s="200">
        <f>AG309*AG$2*IF($FC309="V",1,-1)*IF($Q309="Fixo",(CU309-INDEX('Curva Forward'!$C$5:$AN$13,MATCH(CONCATENATE(BD_COMERCIAL!$K309," ",BD_COMERCIAL!$L309),'Curva Forward'!$B$5:$B$13,0),MATCH(FS$4,'Curva Forward'!$C$4:$AN$4,0))),CU309)</f>
        <v>0</v>
      </c>
      <c r="FT309" s="200">
        <f>AH309*AH$2*IF($FC309="V",1,-1)*IF($Q309="Fixo",(CV309-INDEX('Curva Forward'!$C$5:$AN$13,MATCH(CONCATENATE(BD_COMERCIAL!$K309," ",BD_COMERCIAL!$L309),'Curva Forward'!$B$5:$B$13,0),MATCH(FT$4,'Curva Forward'!$C$4:$AN$4,0))),CV309)</f>
        <v>0</v>
      </c>
      <c r="FU309" s="200">
        <f>AI309*AI$2*IF($FC309="V",1,-1)*IF($Q309="Fixo",(CW309-INDEX('Curva Forward'!$C$5:$AN$13,MATCH(CONCATENATE(BD_COMERCIAL!$K309," ",BD_COMERCIAL!$L309),'Curva Forward'!$B$5:$B$13,0),MATCH(FU$4,'Curva Forward'!$C$4:$AN$4,0))),CW309)</f>
        <v>0</v>
      </c>
      <c r="FV309" s="200">
        <f>AJ309*AJ$2*IF($FC309="V",1,-1)*IF($Q309="Fixo",(CX309-INDEX('Curva Forward'!$C$5:$AN$13,MATCH(CONCATENATE(BD_COMERCIAL!$K309," ",BD_COMERCIAL!$L309),'Curva Forward'!$B$5:$B$13,0),MATCH(FV$4,'Curva Forward'!$C$4:$AN$4,0))),CX309)</f>
        <v>0</v>
      </c>
      <c r="FW309" s="200">
        <f>AK309*AK$2*IF($FC309="V",1,-1)*IF($Q309="Fixo",(CY309-INDEX('Curva Forward'!$C$5:$AN$13,MATCH(CONCATENATE(BD_COMERCIAL!$K309," ",BD_COMERCIAL!$L309),'Curva Forward'!$B$5:$B$13,0),MATCH(FW$4,'Curva Forward'!$C$4:$AN$4,0))),CY309)</f>
        <v>617520</v>
      </c>
      <c r="FX309" s="200">
        <f>AL309*AL$2*IF($FC309="V",1,-1)*IF($Q309="Fixo",(CZ309-INDEX('Curva Forward'!$C$5:$AN$13,MATCH(CONCATENATE(BD_COMERCIAL!$K309," ",BD_COMERCIAL!$L309),'Curva Forward'!$B$5:$B$13,0),MATCH(FX$4,'Curva Forward'!$C$4:$AN$4,0))),CZ309)</f>
        <v>568800</v>
      </c>
      <c r="FY309" s="200">
        <f>AM309*AM$2*IF($FC309="V",1,-1)*IF($Q309="Fixo",(DA309-INDEX('Curva Forward'!$C$5:$AN$13,MATCH(CONCATENATE(BD_COMERCIAL!$K309," ",BD_COMERCIAL!$L309),'Curva Forward'!$B$5:$B$13,0),MATCH(FY$4,'Curva Forward'!$C$4:$AN$4,0))),DA309)</f>
        <v>639840</v>
      </c>
      <c r="FZ309" s="200">
        <f>AN309*AN$2*IF($FC309="V",1,-1)*IF($Q309="Fixo",(DB309-INDEX('Curva Forward'!$C$5:$AN$13,MATCH(CONCATENATE(BD_COMERCIAL!$K309," ",BD_COMERCIAL!$L309),'Curva Forward'!$B$5:$B$13,0),MATCH(FZ$4,'Curva Forward'!$C$4:$AN$4,0))),DB309)</f>
        <v>0</v>
      </c>
      <c r="GA309" s="200">
        <f>AO309*AO$2*IF($FC309="V",1,-1)*IF($Q309="Fixo",(DC309-INDEX('Curva Forward'!$C$5:$AN$13,MATCH(CONCATENATE(BD_COMERCIAL!$K309," ",BD_COMERCIAL!$L309),'Curva Forward'!$B$5:$B$13,0),MATCH(GA$4,'Curva Forward'!$C$4:$AN$4,0))),DC309)</f>
        <v>0</v>
      </c>
      <c r="GB309" s="200">
        <f>AP309*AP$2*IF($FC309="V",1,-1)*IF($Q309="Fixo",(DD309-INDEX('Curva Forward'!$C$5:$AN$13,MATCH(CONCATENATE(BD_COMERCIAL!$K309," ",BD_COMERCIAL!$L309),'Curva Forward'!$B$5:$B$13,0),MATCH(GB$4,'Curva Forward'!$C$4:$AN$4,0))),DD309)</f>
        <v>0</v>
      </c>
      <c r="GC309" s="200">
        <f>AQ309*AQ$2*IF($FC309="V",1,-1)*IF($Q309="Fixo",(DE309-INDEX('Curva Forward'!$C$5:$AN$13,MATCH(CONCATENATE(BD_COMERCIAL!$K309," ",BD_COMERCIAL!$L309),'Curva Forward'!$B$5:$B$13,0),MATCH(GC$4,'Curva Forward'!$C$4:$AN$4,0))),DE309)</f>
        <v>0</v>
      </c>
      <c r="GD309" s="200">
        <f>AR309*AR$2*IF($FC309="V",1,-1)*IF($Q309="Fixo",(DF309-INDEX('Curva Forward'!$C$5:$AN$13,MATCH(CONCATENATE(BD_COMERCIAL!$K309," ",BD_COMERCIAL!$L309),'Curva Forward'!$B$5:$B$13,0),MATCH(GD$4,'Curva Forward'!$C$4:$AN$4,0))),DF309)</f>
        <v>0</v>
      </c>
      <c r="GE309" s="200">
        <f>AS309*AS$2*IF($FC309="V",1,-1)*IF($Q309="Fixo",(DG309-INDEX('Curva Forward'!$C$5:$AN$13,MATCH(CONCATENATE(BD_COMERCIAL!$K309," ",BD_COMERCIAL!$L309),'Curva Forward'!$B$5:$B$13,0),MATCH(GE$4,'Curva Forward'!$C$4:$AN$4,0))),DG309)</f>
        <v>0</v>
      </c>
      <c r="GF309" s="200">
        <f>AT309*AT$2*IF($FC309="V",1,-1)*IF($Q309="Fixo",(DH309-INDEX('Curva Forward'!$C$5:$AN$13,MATCH(CONCATENATE(BD_COMERCIAL!$K309," ",BD_COMERCIAL!$L309),'Curva Forward'!$B$5:$B$13,0),MATCH(GF$4,'Curva Forward'!$C$4:$AN$4,0))),DH309)</f>
        <v>0</v>
      </c>
      <c r="GG309" s="200">
        <f>AU309*AU$2*IF($FC309="V",1,-1)*IF($Q309="Fixo",(DI309-INDEX('Curva Forward'!$C$5:$AN$13,MATCH(CONCATENATE(BD_COMERCIAL!$K309," ",BD_COMERCIAL!$L309),'Curva Forward'!$B$5:$B$13,0),MATCH(GG$4,'Curva Forward'!$C$4:$AN$4,0))),DI309)</f>
        <v>0</v>
      </c>
      <c r="GH309" s="200">
        <f>AV309*AV$2*IF($FC309="V",1,-1)*IF($Q309="Fixo",(DJ309-INDEX('Curva Forward'!$C$5:$AN$13,MATCH(CONCATENATE(BD_COMERCIAL!$K309," ",BD_COMERCIAL!$L309),'Curva Forward'!$B$5:$B$13,0),MATCH(GH$4,'Curva Forward'!$C$4:$AN$4,0))),DJ309)</f>
        <v>0</v>
      </c>
      <c r="GI309" s="200">
        <f>AW309*AW$2*IF($FC309="V",1,-1)*IF($Q309="Fixo",(DK309-INDEX('Curva Forward'!$C$5:$AN$13,MATCH(CONCATENATE(BD_COMERCIAL!$K309," ",BD_COMERCIAL!$L309),'Curva Forward'!$B$5:$B$13,0),MATCH(GI$4,'Curva Forward'!$C$4:$AN$4,0))),DK309)</f>
        <v>0</v>
      </c>
      <c r="GJ309" s="200">
        <f>AX309*AX$2*IF($FC309="V",1,-1)*IF($Q309="Fixo",(DL309-INDEX('Curva Forward'!$C$5:$AN$13,MATCH(CONCATENATE(BD_COMERCIAL!$K309," ",BD_COMERCIAL!$L309),'Curva Forward'!$B$5:$B$13,0),MATCH(GJ$4,'Curva Forward'!$C$4:$AN$4,0))),DL309)</f>
        <v>0</v>
      </c>
      <c r="GK309" s="200">
        <f>AY309*AY$2*IF($FC309="V",1,-1)*IF($Q309="Fixo",(DM309-INDEX('Curva Forward'!$C$5:$AN$13,MATCH(CONCATENATE(BD_COMERCIAL!$K309," ",BD_COMERCIAL!$L309),'Curva Forward'!$B$5:$B$13,0),MATCH(GK$4,'Curva Forward'!$C$4:$AN$4,0))),DM309)</f>
        <v>0</v>
      </c>
      <c r="GL309" s="200">
        <f>IF(EZ309="",0,CL309*CL$2*IF($FC309="V",1,-1)*IF($Q309="Fixo",(EZ309-INDEX('Curva Forward'!$C$5:$AN$13,MATCH(CONCATENATE(BD_COMERCIAL!$K309," ",BD_COMERCIAL!$L309),'Curva Forward'!$B$5:$B$13,0),MATCH(GL$4,'Curva Forward'!$C$4:$AN$4,0))),EZ309))</f>
        <v>0</v>
      </c>
      <c r="GM309" s="200">
        <f>IF(FA309="",0,CM309*CM$2*IF($FC309="V",1,-1)*IF($Q309="Fixo",(FA309-INDEX('Curva Forward'!$C$5:$AN$13,MATCH(CONCATENATE(BD_COMERCIAL!$K309," ",BD_COMERCIAL!$L309),'Curva Forward'!$B$5:$B$13,0),MATCH(GM$4,'Curva Forward'!$C$4:$AN$4,0))),FA309))</f>
        <v>0</v>
      </c>
      <c r="GN309" s="200">
        <f>IF(FB309="",0,CN309*CN$2*IF($FC309="V",1,-1)*IF($Q309="Fixo",(FB309-INDEX('Curva Forward'!$C$5:$AN$13,MATCH(CONCATENATE(BD_COMERCIAL!$K309," ",BD_COMERCIAL!$L309),'Curva Forward'!$B$5:$B$13,0),MATCH(GN$4,'Curva Forward'!$C$4:$AN$4,0))),FB309))</f>
        <v>0</v>
      </c>
      <c r="GO309" s="201">
        <f t="shared" ca="1" si="95"/>
        <v>0</v>
      </c>
      <c r="GP309" s="201">
        <f t="shared" ca="1" si="96"/>
        <v>0</v>
      </c>
    </row>
    <row r="310" spans="1:198" s="117" customFormat="1" x14ac:dyDescent="0.25">
      <c r="A310" s="6"/>
      <c r="B310" s="7" t="s">
        <v>663</v>
      </c>
      <c r="C310" s="8">
        <v>44635</v>
      </c>
      <c r="D310" s="9" t="s">
        <v>131</v>
      </c>
      <c r="E310" s="9" t="s">
        <v>238</v>
      </c>
      <c r="F310" s="113">
        <v>17112981000161</v>
      </c>
      <c r="G310" s="10" t="s">
        <v>125</v>
      </c>
      <c r="H310" s="113">
        <v>3780401000108</v>
      </c>
      <c r="I310" s="9" t="s">
        <v>126</v>
      </c>
      <c r="J310" s="166" t="s">
        <v>678</v>
      </c>
      <c r="K310" s="10" t="s">
        <v>127</v>
      </c>
      <c r="L310" s="84" t="s">
        <v>22</v>
      </c>
      <c r="M310" s="11">
        <v>44743</v>
      </c>
      <c r="N310" s="12">
        <v>44834</v>
      </c>
      <c r="O310" s="10">
        <v>5</v>
      </c>
      <c r="P310" s="84">
        <v>164</v>
      </c>
      <c r="Q310" s="84" t="s">
        <v>128</v>
      </c>
      <c r="R310" s="10" t="s">
        <v>129</v>
      </c>
      <c r="S310" s="14" t="s">
        <v>135</v>
      </c>
      <c r="T310" s="11"/>
      <c r="U310" s="12"/>
      <c r="V310" s="257" t="str">
        <f ca="1">IF(U310="","",
IF(U310="NA","",
IFERROR(VLOOKUP(EOMONTH(M310,-2)+1,IPCA!$A:$B,2,0),
VLOOKUP(EOMONTH(TODAY(),-2)+1,IPCA!$A:$B,2,0))/
VLOOKUP(EOMONTH(U310,-2)+1,IPCA!$A:$B,2,0)*
P310))</f>
        <v/>
      </c>
      <c r="W310" s="84"/>
      <c r="X310" s="13" t="s">
        <v>133</v>
      </c>
      <c r="Y310" s="166"/>
      <c r="Z310" s="107"/>
      <c r="AA310" s="108"/>
      <c r="AB310" s="15"/>
      <c r="AC310"/>
      <c r="AD310"/>
      <c r="AE310"/>
      <c r="AF310"/>
      <c r="AG310"/>
      <c r="AH310">
        <v>5</v>
      </c>
      <c r="AI310">
        <v>5</v>
      </c>
      <c r="AJ310">
        <v>5</v>
      </c>
      <c r="AK310"/>
      <c r="AL310"/>
      <c r="AM310" s="6"/>
      <c r="AN310" s="15"/>
      <c r="AO310"/>
      <c r="AP310"/>
      <c r="AQ310"/>
      <c r="AR310"/>
      <c r="AS310"/>
      <c r="AT310"/>
      <c r="AU310"/>
      <c r="AV310"/>
      <c r="AW310"/>
      <c r="AX310"/>
      <c r="AY310" s="6"/>
      <c r="AZ310" s="15"/>
      <c r="BA310"/>
      <c r="BB310"/>
      <c r="BC310"/>
      <c r="BD310"/>
      <c r="BE310"/>
      <c r="BF310"/>
      <c r="BG310"/>
      <c r="BH310"/>
      <c r="BI310"/>
      <c r="BJ310"/>
      <c r="BK310" s="6"/>
      <c r="BL310" s="15"/>
      <c r="BM310"/>
      <c r="BN310"/>
      <c r="BO310"/>
      <c r="BP310"/>
      <c r="BQ310"/>
      <c r="BR310"/>
      <c r="BS310"/>
      <c r="BT310"/>
      <c r="BU310"/>
      <c r="BV310"/>
      <c r="BW310" s="6"/>
      <c r="BX310" s="15"/>
      <c r="BY310"/>
      <c r="BZ310"/>
      <c r="CA310"/>
      <c r="CB310"/>
      <c r="CC310"/>
      <c r="CD310"/>
      <c r="CE310"/>
      <c r="CF310"/>
      <c r="CG310"/>
      <c r="CH310"/>
      <c r="CI310" s="6"/>
      <c r="CJ310" s="16">
        <f t="shared" si="80"/>
        <v>1.2602739726027397</v>
      </c>
      <c r="CK310" s="16" t="str">
        <f t="shared" si="81"/>
        <v/>
      </c>
      <c r="CL310" s="16" t="str">
        <f t="shared" si="82"/>
        <v/>
      </c>
      <c r="CM310" s="16" t="str">
        <f t="shared" si="83"/>
        <v/>
      </c>
      <c r="CN310" s="16" t="str">
        <f t="shared" si="84"/>
        <v/>
      </c>
      <c r="CO310" s="18"/>
      <c r="CP310" s="15"/>
      <c r="CQ310"/>
      <c r="CR310"/>
      <c r="CS310"/>
      <c r="CT310"/>
      <c r="CU310"/>
      <c r="CV310">
        <v>164</v>
      </c>
      <c r="CW310">
        <v>164</v>
      </c>
      <c r="CX310">
        <v>164</v>
      </c>
      <c r="CY310"/>
      <c r="CZ310"/>
      <c r="DA310" s="6"/>
      <c r="DB310" s="15"/>
      <c r="DC310"/>
      <c r="DD310"/>
      <c r="DE310"/>
      <c r="DF310"/>
      <c r="DG310"/>
      <c r="DH310"/>
      <c r="DI310"/>
      <c r="DJ310"/>
      <c r="DK310"/>
      <c r="DL310"/>
      <c r="DM310" s="6"/>
      <c r="DN310" s="15"/>
      <c r="DO310"/>
      <c r="DP310"/>
      <c r="DQ310"/>
      <c r="DR310"/>
      <c r="DS310"/>
      <c r="DT310"/>
      <c r="DU310"/>
      <c r="DV310"/>
      <c r="DW310"/>
      <c r="DX310"/>
      <c r="DY310" s="6"/>
      <c r="DZ310" s="15"/>
      <c r="EA310"/>
      <c r="EB310"/>
      <c r="EC310"/>
      <c r="ED310"/>
      <c r="EE310"/>
      <c r="EF310"/>
      <c r="EG310"/>
      <c r="EH310"/>
      <c r="EI310"/>
      <c r="EJ310"/>
      <c r="EK310" s="6"/>
      <c r="EL310" s="15"/>
      <c r="EM310"/>
      <c r="EN310"/>
      <c r="EO310"/>
      <c r="EP310"/>
      <c r="EQ310"/>
      <c r="ER310"/>
      <c r="ES310"/>
      <c r="ET310"/>
      <c r="EU310"/>
      <c r="EV310"/>
      <c r="EW310" s="6"/>
      <c r="EX310" s="16">
        <f t="shared" si="85"/>
        <v>41.336986301369862</v>
      </c>
      <c r="EY310" s="16" t="str">
        <f t="shared" si="86"/>
        <v/>
      </c>
      <c r="EZ310" s="16" t="str">
        <f t="shared" si="87"/>
        <v/>
      </c>
      <c r="FA310" s="16" t="str">
        <f t="shared" si="88"/>
        <v/>
      </c>
      <c r="FB310" s="160" t="str">
        <f t="shared" si="89"/>
        <v/>
      </c>
      <c r="FC310" t="s">
        <v>205</v>
      </c>
      <c r="FD310" s="20" t="s">
        <v>126</v>
      </c>
      <c r="FF310" s="209" t="s">
        <v>206</v>
      </c>
      <c r="FH310" s="284">
        <f t="shared" ca="1" si="90"/>
        <v>0</v>
      </c>
      <c r="FI310" s="208">
        <f t="shared" si="91"/>
        <v>3.0333333333333332</v>
      </c>
      <c r="FJ310"/>
      <c r="FK310" t="str">
        <f t="shared" si="92"/>
        <v>Simple Energy Comercializadora de Energia Ltda</v>
      </c>
      <c r="FL310" s="201">
        <f t="shared" ca="1" si="93"/>
        <v>-951222</v>
      </c>
      <c r="FM310" s="201">
        <f t="shared" ca="1" si="94"/>
        <v>0</v>
      </c>
      <c r="FN310" s="200">
        <f>AB310*AB$2*IF($FC310="V",1,-1)*IF($Q310="Fixo",(CP310-INDEX('Curva Forward'!$C$5:$AN$13,MATCH(CONCATENATE(BD_COMERCIAL!$K310," ",BD_COMERCIAL!$L310),'Curva Forward'!$B$5:$B$13,0),MATCH(FN$4,'Curva Forward'!$C$4:$AN$4,0))),CP310)</f>
        <v>0</v>
      </c>
      <c r="FO310" s="200">
        <f>AC310*AC$2*IF($FC310="V",1,-1)*IF($Q310="Fixo",(CQ310-INDEX('Curva Forward'!$C$5:$AN$13,MATCH(CONCATENATE(BD_COMERCIAL!$K310," ",BD_COMERCIAL!$L310),'Curva Forward'!$B$5:$B$13,0),MATCH(FO$4,'Curva Forward'!$C$4:$AN$4,0))),CQ310)</f>
        <v>0</v>
      </c>
      <c r="FP310" s="200">
        <f>AD310*AD$2*IF($FC310="V",1,-1)*IF($Q310="Fixo",(CR310-INDEX('Curva Forward'!$C$5:$AN$13,MATCH(CONCATENATE(BD_COMERCIAL!$K310," ",BD_COMERCIAL!$L310),'Curva Forward'!$B$5:$B$13,0),MATCH(FP$4,'Curva Forward'!$C$4:$AN$4,0))),CR310)</f>
        <v>0</v>
      </c>
      <c r="FQ310" s="200">
        <f>AE310*AE$2*IF($FC310="V",1,-1)*IF($Q310="Fixo",(CS310-INDEX('Curva Forward'!$C$5:$AN$13,MATCH(CONCATENATE(BD_COMERCIAL!$K310," ",BD_COMERCIAL!$L310),'Curva Forward'!$B$5:$B$13,0),MATCH(FQ$4,'Curva Forward'!$C$4:$AN$4,0))),CS310)</f>
        <v>0</v>
      </c>
      <c r="FR310" s="200">
        <f>AF310*AF$2*IF($FC310="V",1,-1)*IF($Q310="Fixo",(CT310-INDEX('Curva Forward'!$C$5:$AN$13,MATCH(CONCATENATE(BD_COMERCIAL!$K310," ",BD_COMERCIAL!$L310),'Curva Forward'!$B$5:$B$13,0),MATCH(FR$4,'Curva Forward'!$C$4:$AN$4,0))),CT310)</f>
        <v>0</v>
      </c>
      <c r="FS310" s="200">
        <f>AG310*AG$2*IF($FC310="V",1,-1)*IF($Q310="Fixo",(CU310-INDEX('Curva Forward'!$C$5:$AN$13,MATCH(CONCATENATE(BD_COMERCIAL!$K310," ",BD_COMERCIAL!$L310),'Curva Forward'!$B$5:$B$13,0),MATCH(FS$4,'Curva Forward'!$C$4:$AN$4,0))),CU310)</f>
        <v>0</v>
      </c>
      <c r="FT310" s="200">
        <f>AH310*AH$2*IF($FC310="V",1,-1)*IF($Q310="Fixo",(CV310-INDEX('Curva Forward'!$C$5:$AN$13,MATCH(CONCATENATE(BD_COMERCIAL!$K310," ",BD_COMERCIAL!$L310),'Curva Forward'!$B$5:$B$13,0),MATCH(FT$4,'Curva Forward'!$C$4:$AN$4,0))),CV310)</f>
        <v>-362142</v>
      </c>
      <c r="FU310" s="200">
        <f>AI310*AI$2*IF($FC310="V",1,-1)*IF($Q310="Fixo",(CW310-INDEX('Curva Forward'!$C$5:$AN$13,MATCH(CONCATENATE(BD_COMERCIAL!$K310," ",BD_COMERCIAL!$L310),'Curva Forward'!$B$5:$B$13,0),MATCH(FU$4,'Curva Forward'!$C$4:$AN$4,0))),CW310)</f>
        <v>-293880</v>
      </c>
      <c r="FV310" s="200">
        <f>AJ310*AJ$2*IF($FC310="V",1,-1)*IF($Q310="Fixo",(CX310-INDEX('Curva Forward'!$C$5:$AN$13,MATCH(CONCATENATE(BD_COMERCIAL!$K310," ",BD_COMERCIAL!$L310),'Curva Forward'!$B$5:$B$13,0),MATCH(FV$4,'Curva Forward'!$C$4:$AN$4,0))),CX310)</f>
        <v>-295200</v>
      </c>
      <c r="FW310" s="200">
        <f>AK310*AK$2*IF($FC310="V",1,-1)*IF($Q310="Fixo",(CY310-INDEX('Curva Forward'!$C$5:$AN$13,MATCH(CONCATENATE(BD_COMERCIAL!$K310," ",BD_COMERCIAL!$L310),'Curva Forward'!$B$5:$B$13,0),MATCH(FW$4,'Curva Forward'!$C$4:$AN$4,0))),CY310)</f>
        <v>0</v>
      </c>
      <c r="FX310" s="200">
        <f>AL310*AL$2*IF($FC310="V",1,-1)*IF($Q310="Fixo",(CZ310-INDEX('Curva Forward'!$C$5:$AN$13,MATCH(CONCATENATE(BD_COMERCIAL!$K310," ",BD_COMERCIAL!$L310),'Curva Forward'!$B$5:$B$13,0),MATCH(FX$4,'Curva Forward'!$C$4:$AN$4,0))),CZ310)</f>
        <v>0</v>
      </c>
      <c r="FY310" s="200">
        <f>AM310*AM$2*IF($FC310="V",1,-1)*IF($Q310="Fixo",(DA310-INDEX('Curva Forward'!$C$5:$AN$13,MATCH(CONCATENATE(BD_COMERCIAL!$K310," ",BD_COMERCIAL!$L310),'Curva Forward'!$B$5:$B$13,0),MATCH(FY$4,'Curva Forward'!$C$4:$AN$4,0))),DA310)</f>
        <v>0</v>
      </c>
      <c r="FZ310" s="200">
        <f>AN310*AN$2*IF($FC310="V",1,-1)*IF($Q310="Fixo",(DB310-INDEX('Curva Forward'!$C$5:$AN$13,MATCH(CONCATENATE(BD_COMERCIAL!$K310," ",BD_COMERCIAL!$L310),'Curva Forward'!$B$5:$B$13,0),MATCH(FZ$4,'Curva Forward'!$C$4:$AN$4,0))),DB310)</f>
        <v>0</v>
      </c>
      <c r="GA310" s="200">
        <f>AO310*AO$2*IF($FC310="V",1,-1)*IF($Q310="Fixo",(DC310-INDEX('Curva Forward'!$C$5:$AN$13,MATCH(CONCATENATE(BD_COMERCIAL!$K310," ",BD_COMERCIAL!$L310),'Curva Forward'!$B$5:$B$13,0),MATCH(GA$4,'Curva Forward'!$C$4:$AN$4,0))),DC310)</f>
        <v>0</v>
      </c>
      <c r="GB310" s="200">
        <f>AP310*AP$2*IF($FC310="V",1,-1)*IF($Q310="Fixo",(DD310-INDEX('Curva Forward'!$C$5:$AN$13,MATCH(CONCATENATE(BD_COMERCIAL!$K310," ",BD_COMERCIAL!$L310),'Curva Forward'!$B$5:$B$13,0),MATCH(GB$4,'Curva Forward'!$C$4:$AN$4,0))),DD310)</f>
        <v>0</v>
      </c>
      <c r="GC310" s="200">
        <f>AQ310*AQ$2*IF($FC310="V",1,-1)*IF($Q310="Fixo",(DE310-INDEX('Curva Forward'!$C$5:$AN$13,MATCH(CONCATENATE(BD_COMERCIAL!$K310," ",BD_COMERCIAL!$L310),'Curva Forward'!$B$5:$B$13,0),MATCH(GC$4,'Curva Forward'!$C$4:$AN$4,0))),DE310)</f>
        <v>0</v>
      </c>
      <c r="GD310" s="200">
        <f>AR310*AR$2*IF($FC310="V",1,-1)*IF($Q310="Fixo",(DF310-INDEX('Curva Forward'!$C$5:$AN$13,MATCH(CONCATENATE(BD_COMERCIAL!$K310," ",BD_COMERCIAL!$L310),'Curva Forward'!$B$5:$B$13,0),MATCH(GD$4,'Curva Forward'!$C$4:$AN$4,0))),DF310)</f>
        <v>0</v>
      </c>
      <c r="GE310" s="200">
        <f>AS310*AS$2*IF($FC310="V",1,-1)*IF($Q310="Fixo",(DG310-INDEX('Curva Forward'!$C$5:$AN$13,MATCH(CONCATENATE(BD_COMERCIAL!$K310," ",BD_COMERCIAL!$L310),'Curva Forward'!$B$5:$B$13,0),MATCH(GE$4,'Curva Forward'!$C$4:$AN$4,0))),DG310)</f>
        <v>0</v>
      </c>
      <c r="GF310" s="200">
        <f>AT310*AT$2*IF($FC310="V",1,-1)*IF($Q310="Fixo",(DH310-INDEX('Curva Forward'!$C$5:$AN$13,MATCH(CONCATENATE(BD_COMERCIAL!$K310," ",BD_COMERCIAL!$L310),'Curva Forward'!$B$5:$B$13,0),MATCH(GF$4,'Curva Forward'!$C$4:$AN$4,0))),DH310)</f>
        <v>0</v>
      </c>
      <c r="GG310" s="200">
        <f>AU310*AU$2*IF($FC310="V",1,-1)*IF($Q310="Fixo",(DI310-INDEX('Curva Forward'!$C$5:$AN$13,MATCH(CONCATENATE(BD_COMERCIAL!$K310," ",BD_COMERCIAL!$L310),'Curva Forward'!$B$5:$B$13,0),MATCH(GG$4,'Curva Forward'!$C$4:$AN$4,0))),DI310)</f>
        <v>0</v>
      </c>
      <c r="GH310" s="200">
        <f>AV310*AV$2*IF($FC310="V",1,-1)*IF($Q310="Fixo",(DJ310-INDEX('Curva Forward'!$C$5:$AN$13,MATCH(CONCATENATE(BD_COMERCIAL!$K310," ",BD_COMERCIAL!$L310),'Curva Forward'!$B$5:$B$13,0),MATCH(GH$4,'Curva Forward'!$C$4:$AN$4,0))),DJ310)</f>
        <v>0</v>
      </c>
      <c r="GI310" s="200">
        <f>AW310*AW$2*IF($FC310="V",1,-1)*IF($Q310="Fixo",(DK310-INDEX('Curva Forward'!$C$5:$AN$13,MATCH(CONCATENATE(BD_COMERCIAL!$K310," ",BD_COMERCIAL!$L310),'Curva Forward'!$B$5:$B$13,0),MATCH(GI$4,'Curva Forward'!$C$4:$AN$4,0))),DK310)</f>
        <v>0</v>
      </c>
      <c r="GJ310" s="200">
        <f>AX310*AX$2*IF($FC310="V",1,-1)*IF($Q310="Fixo",(DL310-INDEX('Curva Forward'!$C$5:$AN$13,MATCH(CONCATENATE(BD_COMERCIAL!$K310," ",BD_COMERCIAL!$L310),'Curva Forward'!$B$5:$B$13,0),MATCH(GJ$4,'Curva Forward'!$C$4:$AN$4,0))),DL310)</f>
        <v>0</v>
      </c>
      <c r="GK310" s="200">
        <f>AY310*AY$2*IF($FC310="V",1,-1)*IF($Q310="Fixo",(DM310-INDEX('Curva Forward'!$C$5:$AN$13,MATCH(CONCATENATE(BD_COMERCIAL!$K310," ",BD_COMERCIAL!$L310),'Curva Forward'!$B$5:$B$13,0),MATCH(GK$4,'Curva Forward'!$C$4:$AN$4,0))),DM310)</f>
        <v>0</v>
      </c>
      <c r="GL310" s="200">
        <f>IF(EZ310="",0,CL310*CL$2*IF($FC310="V",1,-1)*IF($Q310="Fixo",(EZ310-INDEX('Curva Forward'!$C$5:$AN$13,MATCH(CONCATENATE(BD_COMERCIAL!$K310," ",BD_COMERCIAL!$L310),'Curva Forward'!$B$5:$B$13,0),MATCH(GL$4,'Curva Forward'!$C$4:$AN$4,0))),EZ310))</f>
        <v>0</v>
      </c>
      <c r="GM310" s="200">
        <f>IF(FA310="",0,CM310*CM$2*IF($FC310="V",1,-1)*IF($Q310="Fixo",(FA310-INDEX('Curva Forward'!$C$5:$AN$13,MATCH(CONCATENATE(BD_COMERCIAL!$K310," ",BD_COMERCIAL!$L310),'Curva Forward'!$B$5:$B$13,0),MATCH(GM$4,'Curva Forward'!$C$4:$AN$4,0))),FA310))</f>
        <v>0</v>
      </c>
      <c r="GN310" s="200">
        <f>IF(FB310="",0,CN310*CN$2*IF($FC310="V",1,-1)*IF($Q310="Fixo",(FB310-INDEX('Curva Forward'!$C$5:$AN$13,MATCH(CONCATENATE(BD_COMERCIAL!$K310," ",BD_COMERCIAL!$L310),'Curva Forward'!$B$5:$B$13,0),MATCH(GN$4,'Curva Forward'!$C$4:$AN$4,0))),FB310))</f>
        <v>0</v>
      </c>
      <c r="GO310" s="201">
        <f t="shared" ca="1" si="95"/>
        <v>0</v>
      </c>
      <c r="GP310" s="201">
        <f t="shared" ca="1" si="96"/>
        <v>0</v>
      </c>
    </row>
    <row r="311" spans="1:198" s="117" customFormat="1" x14ac:dyDescent="0.25">
      <c r="A311" s="6"/>
      <c r="B311" s="7" t="s">
        <v>664</v>
      </c>
      <c r="C311" s="8">
        <v>44635</v>
      </c>
      <c r="D311" s="9" t="s">
        <v>124</v>
      </c>
      <c r="E311" s="9" t="s">
        <v>125</v>
      </c>
      <c r="F311" s="113">
        <v>3780401000108</v>
      </c>
      <c r="G311" s="10" t="s">
        <v>238</v>
      </c>
      <c r="H311" s="113">
        <v>17112981000161</v>
      </c>
      <c r="I311" s="9" t="s">
        <v>126</v>
      </c>
      <c r="J311" s="166" t="s">
        <v>678</v>
      </c>
      <c r="K311" s="10" t="s">
        <v>127</v>
      </c>
      <c r="L311" s="84" t="s">
        <v>22</v>
      </c>
      <c r="M311" s="11">
        <v>44835</v>
      </c>
      <c r="N311" s="12">
        <v>44926</v>
      </c>
      <c r="O311" s="10">
        <v>5</v>
      </c>
      <c r="P311" s="84">
        <v>184</v>
      </c>
      <c r="Q311" s="84" t="s">
        <v>128</v>
      </c>
      <c r="R311" s="10" t="s">
        <v>129</v>
      </c>
      <c r="S311" s="14" t="s">
        <v>135</v>
      </c>
      <c r="T311" s="11"/>
      <c r="U311" s="12"/>
      <c r="V311" s="257" t="str">
        <f ca="1">IF(U311="","",
IF(U311="NA","",
IFERROR(VLOOKUP(EOMONTH(M311,-2)+1,IPCA!$A:$B,2,0),
VLOOKUP(EOMONTH(TODAY(),-2)+1,IPCA!$A:$B,2,0))/
VLOOKUP(EOMONTH(U311,-2)+1,IPCA!$A:$B,2,0)*
P311))</f>
        <v/>
      </c>
      <c r="W311" s="84"/>
      <c r="X311" s="13" t="s">
        <v>133</v>
      </c>
      <c r="Y311" s="166"/>
      <c r="Z311" s="107"/>
      <c r="AA311" s="108"/>
      <c r="AB311" s="15"/>
      <c r="AC311"/>
      <c r="AD311"/>
      <c r="AE311"/>
      <c r="AF311"/>
      <c r="AG311"/>
      <c r="AH311"/>
      <c r="AI311"/>
      <c r="AJ311"/>
      <c r="AK311">
        <v>5</v>
      </c>
      <c r="AL311">
        <v>5</v>
      </c>
      <c r="AM311" s="6">
        <v>5</v>
      </c>
      <c r="AN311" s="15"/>
      <c r="AO311"/>
      <c r="AP311"/>
      <c r="AQ311"/>
      <c r="AR311"/>
      <c r="AS311"/>
      <c r="AT311"/>
      <c r="AU311"/>
      <c r="AV311"/>
      <c r="AW311"/>
      <c r="AX311"/>
      <c r="AY311" s="6"/>
      <c r="AZ311" s="15"/>
      <c r="BA311"/>
      <c r="BB311"/>
      <c r="BC311"/>
      <c r="BD311"/>
      <c r="BE311"/>
      <c r="BF311"/>
      <c r="BG311"/>
      <c r="BH311"/>
      <c r="BI311"/>
      <c r="BJ311"/>
      <c r="BK311" s="6"/>
      <c r="BL311" s="15"/>
      <c r="BM311"/>
      <c r="BN311"/>
      <c r="BO311"/>
      <c r="BP311"/>
      <c r="BQ311"/>
      <c r="BR311"/>
      <c r="BS311"/>
      <c r="BT311"/>
      <c r="BU311"/>
      <c r="BV311"/>
      <c r="BW311" s="6"/>
      <c r="BX311" s="15"/>
      <c r="BY311"/>
      <c r="BZ311"/>
      <c r="CA311"/>
      <c r="CB311"/>
      <c r="CC311"/>
      <c r="CD311"/>
      <c r="CE311"/>
      <c r="CF311"/>
      <c r="CG311"/>
      <c r="CH311"/>
      <c r="CI311" s="6"/>
      <c r="CJ311" s="16">
        <f t="shared" si="80"/>
        <v>1.2602739726027397</v>
      </c>
      <c r="CK311" s="16" t="str">
        <f t="shared" si="81"/>
        <v/>
      </c>
      <c r="CL311" s="16" t="str">
        <f t="shared" si="82"/>
        <v/>
      </c>
      <c r="CM311" s="16" t="str">
        <f t="shared" si="83"/>
        <v/>
      </c>
      <c r="CN311" s="16" t="str">
        <f t="shared" si="84"/>
        <v/>
      </c>
      <c r="CO311" s="18"/>
      <c r="CP311" s="15"/>
      <c r="CQ311"/>
      <c r="CR311"/>
      <c r="CS311"/>
      <c r="CT311"/>
      <c r="CU311"/>
      <c r="CV311"/>
      <c r="CW311"/>
      <c r="CX311"/>
      <c r="CY311">
        <v>184</v>
      </c>
      <c r="CZ311">
        <v>184</v>
      </c>
      <c r="DA311" s="6">
        <v>184</v>
      </c>
      <c r="DB311" s="15"/>
      <c r="DC311"/>
      <c r="DD311"/>
      <c r="DE311"/>
      <c r="DF311"/>
      <c r="DG311"/>
      <c r="DH311"/>
      <c r="DI311"/>
      <c r="DJ311"/>
      <c r="DK311"/>
      <c r="DL311"/>
      <c r="DM311" s="6"/>
      <c r="DN311" s="15"/>
      <c r="DO311"/>
      <c r="DP311"/>
      <c r="DQ311"/>
      <c r="DR311"/>
      <c r="DS311"/>
      <c r="DT311"/>
      <c r="DU311"/>
      <c r="DV311"/>
      <c r="DW311"/>
      <c r="DX311"/>
      <c r="DY311" s="6"/>
      <c r="DZ311" s="15"/>
      <c r="EA311"/>
      <c r="EB311"/>
      <c r="EC311"/>
      <c r="ED311"/>
      <c r="EE311"/>
      <c r="EF311"/>
      <c r="EG311"/>
      <c r="EH311"/>
      <c r="EI311"/>
      <c r="EJ311"/>
      <c r="EK311" s="6"/>
      <c r="EL311" s="15"/>
      <c r="EM311"/>
      <c r="EN311"/>
      <c r="EO311"/>
      <c r="EP311"/>
      <c r="EQ311"/>
      <c r="ER311"/>
      <c r="ES311"/>
      <c r="ET311"/>
      <c r="EU311"/>
      <c r="EV311"/>
      <c r="EW311" s="6"/>
      <c r="EX311" s="16">
        <f t="shared" si="85"/>
        <v>46.37808219178082</v>
      </c>
      <c r="EY311" s="16" t="str">
        <f t="shared" si="86"/>
        <v/>
      </c>
      <c r="EZ311" s="16" t="str">
        <f t="shared" si="87"/>
        <v/>
      </c>
      <c r="FA311" s="16" t="str">
        <f t="shared" si="88"/>
        <v/>
      </c>
      <c r="FB311" s="160" t="str">
        <f t="shared" si="89"/>
        <v/>
      </c>
      <c r="FC311" t="s">
        <v>204</v>
      </c>
      <c r="FD311" s="20" t="s">
        <v>126</v>
      </c>
      <c r="FF311" s="209" t="s">
        <v>206</v>
      </c>
      <c r="FH311" s="284">
        <f t="shared" ca="1" si="90"/>
        <v>0</v>
      </c>
      <c r="FI311" s="208">
        <f t="shared" si="91"/>
        <v>3.0333333333333332</v>
      </c>
      <c r="FJ311"/>
      <c r="FK311" t="str">
        <f t="shared" si="92"/>
        <v>Simple Energy Comercializadora de Energia Ltda</v>
      </c>
      <c r="FL311" s="201">
        <f t="shared" ca="1" si="93"/>
        <v>924120</v>
      </c>
      <c r="FM311" s="201">
        <f t="shared" ca="1" si="94"/>
        <v>0</v>
      </c>
      <c r="FN311" s="200">
        <f>AB311*AB$2*IF($FC311="V",1,-1)*IF($Q311="Fixo",(CP311-INDEX('Curva Forward'!$C$5:$AN$13,MATCH(CONCATENATE(BD_COMERCIAL!$K311," ",BD_COMERCIAL!$L311),'Curva Forward'!$B$5:$B$13,0),MATCH(FN$4,'Curva Forward'!$C$4:$AN$4,0))),CP311)</f>
        <v>0</v>
      </c>
      <c r="FO311" s="200">
        <f>AC311*AC$2*IF($FC311="V",1,-1)*IF($Q311="Fixo",(CQ311-INDEX('Curva Forward'!$C$5:$AN$13,MATCH(CONCATENATE(BD_COMERCIAL!$K311," ",BD_COMERCIAL!$L311),'Curva Forward'!$B$5:$B$13,0),MATCH(FO$4,'Curva Forward'!$C$4:$AN$4,0))),CQ311)</f>
        <v>0</v>
      </c>
      <c r="FP311" s="200">
        <f>AD311*AD$2*IF($FC311="V",1,-1)*IF($Q311="Fixo",(CR311-INDEX('Curva Forward'!$C$5:$AN$13,MATCH(CONCATENATE(BD_COMERCIAL!$K311," ",BD_COMERCIAL!$L311),'Curva Forward'!$B$5:$B$13,0),MATCH(FP$4,'Curva Forward'!$C$4:$AN$4,0))),CR311)</f>
        <v>0</v>
      </c>
      <c r="FQ311" s="200">
        <f>AE311*AE$2*IF($FC311="V",1,-1)*IF($Q311="Fixo",(CS311-INDEX('Curva Forward'!$C$5:$AN$13,MATCH(CONCATENATE(BD_COMERCIAL!$K311," ",BD_COMERCIAL!$L311),'Curva Forward'!$B$5:$B$13,0),MATCH(FQ$4,'Curva Forward'!$C$4:$AN$4,0))),CS311)</f>
        <v>0</v>
      </c>
      <c r="FR311" s="200">
        <f>AF311*AF$2*IF($FC311="V",1,-1)*IF($Q311="Fixo",(CT311-INDEX('Curva Forward'!$C$5:$AN$13,MATCH(CONCATENATE(BD_COMERCIAL!$K311," ",BD_COMERCIAL!$L311),'Curva Forward'!$B$5:$B$13,0),MATCH(FR$4,'Curva Forward'!$C$4:$AN$4,0))),CT311)</f>
        <v>0</v>
      </c>
      <c r="FS311" s="200">
        <f>AG311*AG$2*IF($FC311="V",1,-1)*IF($Q311="Fixo",(CU311-INDEX('Curva Forward'!$C$5:$AN$13,MATCH(CONCATENATE(BD_COMERCIAL!$K311," ",BD_COMERCIAL!$L311),'Curva Forward'!$B$5:$B$13,0),MATCH(FS$4,'Curva Forward'!$C$4:$AN$4,0))),CU311)</f>
        <v>0</v>
      </c>
      <c r="FT311" s="200">
        <f>AH311*AH$2*IF($FC311="V",1,-1)*IF($Q311="Fixo",(CV311-INDEX('Curva Forward'!$C$5:$AN$13,MATCH(CONCATENATE(BD_COMERCIAL!$K311," ",BD_COMERCIAL!$L311),'Curva Forward'!$B$5:$B$13,0),MATCH(FT$4,'Curva Forward'!$C$4:$AN$4,0))),CV311)</f>
        <v>0</v>
      </c>
      <c r="FU311" s="200">
        <f>AI311*AI$2*IF($FC311="V",1,-1)*IF($Q311="Fixo",(CW311-INDEX('Curva Forward'!$C$5:$AN$13,MATCH(CONCATENATE(BD_COMERCIAL!$K311," ",BD_COMERCIAL!$L311),'Curva Forward'!$B$5:$B$13,0),MATCH(FU$4,'Curva Forward'!$C$4:$AN$4,0))),CW311)</f>
        <v>0</v>
      </c>
      <c r="FV311" s="200">
        <f>AJ311*AJ$2*IF($FC311="V",1,-1)*IF($Q311="Fixo",(CX311-INDEX('Curva Forward'!$C$5:$AN$13,MATCH(CONCATENATE(BD_COMERCIAL!$K311," ",BD_COMERCIAL!$L311),'Curva Forward'!$B$5:$B$13,0),MATCH(FV$4,'Curva Forward'!$C$4:$AN$4,0))),CX311)</f>
        <v>0</v>
      </c>
      <c r="FW311" s="200">
        <f>AK311*AK$2*IF($FC311="V",1,-1)*IF($Q311="Fixo",(CY311-INDEX('Curva Forward'!$C$5:$AN$13,MATCH(CONCATENATE(BD_COMERCIAL!$K311," ",BD_COMERCIAL!$L311),'Curva Forward'!$B$5:$B$13,0),MATCH(FW$4,'Curva Forward'!$C$4:$AN$4,0))),CY311)</f>
        <v>312480</v>
      </c>
      <c r="FX311" s="200">
        <f>AL311*AL$2*IF($FC311="V",1,-1)*IF($Q311="Fixo",(CZ311-INDEX('Curva Forward'!$C$5:$AN$13,MATCH(CONCATENATE(BD_COMERCIAL!$K311," ",BD_COMERCIAL!$L311),'Curva Forward'!$B$5:$B$13,0),MATCH(FX$4,'Curva Forward'!$C$4:$AN$4,0))),CZ311)</f>
        <v>288000</v>
      </c>
      <c r="FY311" s="200">
        <f>AM311*AM$2*IF($FC311="V",1,-1)*IF($Q311="Fixo",(DA311-INDEX('Curva Forward'!$C$5:$AN$13,MATCH(CONCATENATE(BD_COMERCIAL!$K311," ",BD_COMERCIAL!$L311),'Curva Forward'!$B$5:$B$13,0),MATCH(FY$4,'Curva Forward'!$C$4:$AN$4,0))),DA311)</f>
        <v>323640</v>
      </c>
      <c r="FZ311" s="200">
        <f>AN311*AN$2*IF($FC311="V",1,-1)*IF($Q311="Fixo",(DB311-INDEX('Curva Forward'!$C$5:$AN$13,MATCH(CONCATENATE(BD_COMERCIAL!$K311," ",BD_COMERCIAL!$L311),'Curva Forward'!$B$5:$B$13,0),MATCH(FZ$4,'Curva Forward'!$C$4:$AN$4,0))),DB311)</f>
        <v>0</v>
      </c>
      <c r="GA311" s="200">
        <f>AO311*AO$2*IF($FC311="V",1,-1)*IF($Q311="Fixo",(DC311-INDEX('Curva Forward'!$C$5:$AN$13,MATCH(CONCATENATE(BD_COMERCIAL!$K311," ",BD_COMERCIAL!$L311),'Curva Forward'!$B$5:$B$13,0),MATCH(GA$4,'Curva Forward'!$C$4:$AN$4,0))),DC311)</f>
        <v>0</v>
      </c>
      <c r="GB311" s="200">
        <f>AP311*AP$2*IF($FC311="V",1,-1)*IF($Q311="Fixo",(DD311-INDEX('Curva Forward'!$C$5:$AN$13,MATCH(CONCATENATE(BD_COMERCIAL!$K311," ",BD_COMERCIAL!$L311),'Curva Forward'!$B$5:$B$13,0),MATCH(GB$4,'Curva Forward'!$C$4:$AN$4,0))),DD311)</f>
        <v>0</v>
      </c>
      <c r="GC311" s="200">
        <f>AQ311*AQ$2*IF($FC311="V",1,-1)*IF($Q311="Fixo",(DE311-INDEX('Curva Forward'!$C$5:$AN$13,MATCH(CONCATENATE(BD_COMERCIAL!$K311," ",BD_COMERCIAL!$L311),'Curva Forward'!$B$5:$B$13,0),MATCH(GC$4,'Curva Forward'!$C$4:$AN$4,0))),DE311)</f>
        <v>0</v>
      </c>
      <c r="GD311" s="200">
        <f>AR311*AR$2*IF($FC311="V",1,-1)*IF($Q311="Fixo",(DF311-INDEX('Curva Forward'!$C$5:$AN$13,MATCH(CONCATENATE(BD_COMERCIAL!$K311," ",BD_COMERCIAL!$L311),'Curva Forward'!$B$5:$B$13,0),MATCH(GD$4,'Curva Forward'!$C$4:$AN$4,0))),DF311)</f>
        <v>0</v>
      </c>
      <c r="GE311" s="200">
        <f>AS311*AS$2*IF($FC311="V",1,-1)*IF($Q311="Fixo",(DG311-INDEX('Curva Forward'!$C$5:$AN$13,MATCH(CONCATENATE(BD_COMERCIAL!$K311," ",BD_COMERCIAL!$L311),'Curva Forward'!$B$5:$B$13,0),MATCH(GE$4,'Curva Forward'!$C$4:$AN$4,0))),DG311)</f>
        <v>0</v>
      </c>
      <c r="GF311" s="200">
        <f>AT311*AT$2*IF($FC311="V",1,-1)*IF($Q311="Fixo",(DH311-INDEX('Curva Forward'!$C$5:$AN$13,MATCH(CONCATENATE(BD_COMERCIAL!$K311," ",BD_COMERCIAL!$L311),'Curva Forward'!$B$5:$B$13,0),MATCH(GF$4,'Curva Forward'!$C$4:$AN$4,0))),DH311)</f>
        <v>0</v>
      </c>
      <c r="GG311" s="200">
        <f>AU311*AU$2*IF($FC311="V",1,-1)*IF($Q311="Fixo",(DI311-INDEX('Curva Forward'!$C$5:$AN$13,MATCH(CONCATENATE(BD_COMERCIAL!$K311," ",BD_COMERCIAL!$L311),'Curva Forward'!$B$5:$B$13,0),MATCH(GG$4,'Curva Forward'!$C$4:$AN$4,0))),DI311)</f>
        <v>0</v>
      </c>
      <c r="GH311" s="200">
        <f>AV311*AV$2*IF($FC311="V",1,-1)*IF($Q311="Fixo",(DJ311-INDEX('Curva Forward'!$C$5:$AN$13,MATCH(CONCATENATE(BD_COMERCIAL!$K311," ",BD_COMERCIAL!$L311),'Curva Forward'!$B$5:$B$13,0),MATCH(GH$4,'Curva Forward'!$C$4:$AN$4,0))),DJ311)</f>
        <v>0</v>
      </c>
      <c r="GI311" s="200">
        <f>AW311*AW$2*IF($FC311="V",1,-1)*IF($Q311="Fixo",(DK311-INDEX('Curva Forward'!$C$5:$AN$13,MATCH(CONCATENATE(BD_COMERCIAL!$K311," ",BD_COMERCIAL!$L311),'Curva Forward'!$B$5:$B$13,0),MATCH(GI$4,'Curva Forward'!$C$4:$AN$4,0))),DK311)</f>
        <v>0</v>
      </c>
      <c r="GJ311" s="200">
        <f>AX311*AX$2*IF($FC311="V",1,-1)*IF($Q311="Fixo",(DL311-INDEX('Curva Forward'!$C$5:$AN$13,MATCH(CONCATENATE(BD_COMERCIAL!$K311," ",BD_COMERCIAL!$L311),'Curva Forward'!$B$5:$B$13,0),MATCH(GJ$4,'Curva Forward'!$C$4:$AN$4,0))),DL311)</f>
        <v>0</v>
      </c>
      <c r="GK311" s="200">
        <f>AY311*AY$2*IF($FC311="V",1,-1)*IF($Q311="Fixo",(DM311-INDEX('Curva Forward'!$C$5:$AN$13,MATCH(CONCATENATE(BD_COMERCIAL!$K311," ",BD_COMERCIAL!$L311),'Curva Forward'!$B$5:$B$13,0),MATCH(GK$4,'Curva Forward'!$C$4:$AN$4,0))),DM311)</f>
        <v>0</v>
      </c>
      <c r="GL311" s="200">
        <f>IF(EZ311="",0,CL311*CL$2*IF($FC311="V",1,-1)*IF($Q311="Fixo",(EZ311-INDEX('Curva Forward'!$C$5:$AN$13,MATCH(CONCATENATE(BD_COMERCIAL!$K311," ",BD_COMERCIAL!$L311),'Curva Forward'!$B$5:$B$13,0),MATCH(GL$4,'Curva Forward'!$C$4:$AN$4,0))),EZ311))</f>
        <v>0</v>
      </c>
      <c r="GM311" s="200">
        <f>IF(FA311="",0,CM311*CM$2*IF($FC311="V",1,-1)*IF($Q311="Fixo",(FA311-INDEX('Curva Forward'!$C$5:$AN$13,MATCH(CONCATENATE(BD_COMERCIAL!$K311," ",BD_COMERCIAL!$L311),'Curva Forward'!$B$5:$B$13,0),MATCH(GM$4,'Curva Forward'!$C$4:$AN$4,0))),FA311))</f>
        <v>0</v>
      </c>
      <c r="GN311" s="200">
        <f>IF(FB311="",0,CN311*CN$2*IF($FC311="V",1,-1)*IF($Q311="Fixo",(FB311-INDEX('Curva Forward'!$C$5:$AN$13,MATCH(CONCATENATE(BD_COMERCIAL!$K311," ",BD_COMERCIAL!$L311),'Curva Forward'!$B$5:$B$13,0),MATCH(GN$4,'Curva Forward'!$C$4:$AN$4,0))),FB311))</f>
        <v>0</v>
      </c>
      <c r="GO311" s="201">
        <f t="shared" ca="1" si="95"/>
        <v>0</v>
      </c>
      <c r="GP311" s="201">
        <f t="shared" ca="1" si="96"/>
        <v>0</v>
      </c>
    </row>
    <row r="312" spans="1:198" s="117" customFormat="1" x14ac:dyDescent="0.25">
      <c r="A312" s="6"/>
      <c r="B312" s="7" t="s">
        <v>665</v>
      </c>
      <c r="C312" s="8">
        <v>44635</v>
      </c>
      <c r="D312" s="9" t="s">
        <v>124</v>
      </c>
      <c r="E312" s="9" t="s">
        <v>125</v>
      </c>
      <c r="F312" s="113">
        <v>3780401000108</v>
      </c>
      <c r="G312" s="10" t="s">
        <v>178</v>
      </c>
      <c r="H312" s="113">
        <v>4802543000183</v>
      </c>
      <c r="I312" s="9" t="s">
        <v>126</v>
      </c>
      <c r="J312" s="166" t="s">
        <v>678</v>
      </c>
      <c r="K312" s="10" t="s">
        <v>127</v>
      </c>
      <c r="L312" s="84" t="s">
        <v>22</v>
      </c>
      <c r="M312" s="11">
        <v>44835</v>
      </c>
      <c r="N312" s="12">
        <v>44926</v>
      </c>
      <c r="O312" s="10">
        <v>5</v>
      </c>
      <c r="P312" s="84">
        <v>184</v>
      </c>
      <c r="Q312" s="84" t="s">
        <v>128</v>
      </c>
      <c r="R312" s="10" t="s">
        <v>129</v>
      </c>
      <c r="S312" s="14" t="s">
        <v>135</v>
      </c>
      <c r="T312" s="11"/>
      <c r="U312" s="12"/>
      <c r="V312" s="257" t="str">
        <f ca="1">IF(U312="","",
IF(U312="NA","",
IFERROR(VLOOKUP(EOMONTH(M312,-2)+1,IPCA!$A:$B,2,0),
VLOOKUP(EOMONTH(TODAY(),-2)+1,IPCA!$A:$B,2,0))/
VLOOKUP(EOMONTH(U312,-2)+1,IPCA!$A:$B,2,0)*
P312))</f>
        <v/>
      </c>
      <c r="W312" s="84"/>
      <c r="X312" s="13" t="s">
        <v>133</v>
      </c>
      <c r="Y312" s="166"/>
      <c r="Z312" s="107"/>
      <c r="AA312" s="108"/>
      <c r="AB312" s="15"/>
      <c r="AC312"/>
      <c r="AD312"/>
      <c r="AE312"/>
      <c r="AF312"/>
      <c r="AG312"/>
      <c r="AH312"/>
      <c r="AI312"/>
      <c r="AJ312"/>
      <c r="AK312">
        <v>5</v>
      </c>
      <c r="AL312">
        <v>5</v>
      </c>
      <c r="AM312" s="6">
        <v>5</v>
      </c>
      <c r="AN312" s="15"/>
      <c r="AO312"/>
      <c r="AP312"/>
      <c r="AQ312"/>
      <c r="AR312"/>
      <c r="AS312"/>
      <c r="AT312"/>
      <c r="AU312"/>
      <c r="AV312"/>
      <c r="AW312"/>
      <c r="AX312"/>
      <c r="AY312" s="6"/>
      <c r="AZ312" s="15"/>
      <c r="BA312"/>
      <c r="BB312"/>
      <c r="BC312"/>
      <c r="BD312"/>
      <c r="BE312"/>
      <c r="BF312"/>
      <c r="BG312"/>
      <c r="BH312"/>
      <c r="BI312"/>
      <c r="BJ312"/>
      <c r="BK312" s="6"/>
      <c r="BL312" s="15"/>
      <c r="BM312"/>
      <c r="BN312"/>
      <c r="BO312"/>
      <c r="BP312"/>
      <c r="BQ312"/>
      <c r="BR312"/>
      <c r="BS312"/>
      <c r="BT312"/>
      <c r="BU312"/>
      <c r="BV312"/>
      <c r="BW312" s="6"/>
      <c r="BX312" s="15"/>
      <c r="BY312"/>
      <c r="BZ312"/>
      <c r="CA312"/>
      <c r="CB312"/>
      <c r="CC312"/>
      <c r="CD312"/>
      <c r="CE312"/>
      <c r="CF312"/>
      <c r="CG312"/>
      <c r="CH312"/>
      <c r="CI312" s="6"/>
      <c r="CJ312" s="16">
        <f t="shared" si="80"/>
        <v>1.2602739726027397</v>
      </c>
      <c r="CK312" s="16" t="str">
        <f t="shared" si="81"/>
        <v/>
      </c>
      <c r="CL312" s="16" t="str">
        <f t="shared" si="82"/>
        <v/>
      </c>
      <c r="CM312" s="16" t="str">
        <f t="shared" si="83"/>
        <v/>
      </c>
      <c r="CN312" s="16" t="str">
        <f t="shared" si="84"/>
        <v/>
      </c>
      <c r="CO312" s="18"/>
      <c r="CP312" s="15"/>
      <c r="CQ312"/>
      <c r="CR312"/>
      <c r="CS312"/>
      <c r="CT312"/>
      <c r="CU312"/>
      <c r="CV312"/>
      <c r="CW312"/>
      <c r="CX312"/>
      <c r="CY312">
        <v>184</v>
      </c>
      <c r="CZ312">
        <v>184</v>
      </c>
      <c r="DA312" s="6">
        <v>184</v>
      </c>
      <c r="DB312" s="15"/>
      <c r="DC312"/>
      <c r="DD312"/>
      <c r="DE312"/>
      <c r="DF312"/>
      <c r="DG312"/>
      <c r="DH312"/>
      <c r="DI312"/>
      <c r="DJ312"/>
      <c r="DK312"/>
      <c r="DL312"/>
      <c r="DM312" s="6"/>
      <c r="DN312" s="15"/>
      <c r="DO312"/>
      <c r="DP312"/>
      <c r="DQ312"/>
      <c r="DR312"/>
      <c r="DS312"/>
      <c r="DT312"/>
      <c r="DU312"/>
      <c r="DV312"/>
      <c r="DW312"/>
      <c r="DX312"/>
      <c r="DY312" s="6"/>
      <c r="DZ312" s="15"/>
      <c r="EA312"/>
      <c r="EB312"/>
      <c r="EC312"/>
      <c r="ED312"/>
      <c r="EE312"/>
      <c r="EF312"/>
      <c r="EG312"/>
      <c r="EH312"/>
      <c r="EI312"/>
      <c r="EJ312"/>
      <c r="EK312" s="6"/>
      <c r="EL312" s="15"/>
      <c r="EM312"/>
      <c r="EN312"/>
      <c r="EO312"/>
      <c r="EP312"/>
      <c r="EQ312"/>
      <c r="ER312"/>
      <c r="ES312"/>
      <c r="ET312"/>
      <c r="EU312"/>
      <c r="EV312"/>
      <c r="EW312" s="6"/>
      <c r="EX312" s="16">
        <f t="shared" si="85"/>
        <v>46.37808219178082</v>
      </c>
      <c r="EY312" s="16" t="str">
        <f t="shared" si="86"/>
        <v/>
      </c>
      <c r="EZ312" s="16" t="str">
        <f t="shared" si="87"/>
        <v/>
      </c>
      <c r="FA312" s="16" t="str">
        <f t="shared" si="88"/>
        <v/>
      </c>
      <c r="FB312" s="160" t="str">
        <f t="shared" si="89"/>
        <v/>
      </c>
      <c r="FC312" t="s">
        <v>204</v>
      </c>
      <c r="FD312" s="20" t="s">
        <v>126</v>
      </c>
      <c r="FF312" s="209" t="s">
        <v>206</v>
      </c>
      <c r="FH312" s="284">
        <f t="shared" ca="1" si="90"/>
        <v>0</v>
      </c>
      <c r="FI312" s="208">
        <f t="shared" si="91"/>
        <v>3.0333333333333332</v>
      </c>
      <c r="FJ312"/>
      <c r="FK312" t="str">
        <f t="shared" si="92"/>
        <v>Delta Comercializadora de Energia Ltda</v>
      </c>
      <c r="FL312" s="201">
        <f t="shared" ca="1" si="93"/>
        <v>924120</v>
      </c>
      <c r="FM312" s="201">
        <f t="shared" ca="1" si="94"/>
        <v>0</v>
      </c>
      <c r="FN312" s="200">
        <f>AB312*AB$2*IF($FC312="V",1,-1)*IF($Q312="Fixo",(CP312-INDEX('Curva Forward'!$C$5:$AN$13,MATCH(CONCATENATE(BD_COMERCIAL!$K312," ",BD_COMERCIAL!$L312),'Curva Forward'!$B$5:$B$13,0),MATCH(FN$4,'Curva Forward'!$C$4:$AN$4,0))),CP312)</f>
        <v>0</v>
      </c>
      <c r="FO312" s="200">
        <f>AC312*AC$2*IF($FC312="V",1,-1)*IF($Q312="Fixo",(CQ312-INDEX('Curva Forward'!$C$5:$AN$13,MATCH(CONCATENATE(BD_COMERCIAL!$K312," ",BD_COMERCIAL!$L312),'Curva Forward'!$B$5:$B$13,0),MATCH(FO$4,'Curva Forward'!$C$4:$AN$4,0))),CQ312)</f>
        <v>0</v>
      </c>
      <c r="FP312" s="200">
        <f>AD312*AD$2*IF($FC312="V",1,-1)*IF($Q312="Fixo",(CR312-INDEX('Curva Forward'!$C$5:$AN$13,MATCH(CONCATENATE(BD_COMERCIAL!$K312," ",BD_COMERCIAL!$L312),'Curva Forward'!$B$5:$B$13,0),MATCH(FP$4,'Curva Forward'!$C$4:$AN$4,0))),CR312)</f>
        <v>0</v>
      </c>
      <c r="FQ312" s="200">
        <f>AE312*AE$2*IF($FC312="V",1,-1)*IF($Q312="Fixo",(CS312-INDEX('Curva Forward'!$C$5:$AN$13,MATCH(CONCATENATE(BD_COMERCIAL!$K312," ",BD_COMERCIAL!$L312),'Curva Forward'!$B$5:$B$13,0),MATCH(FQ$4,'Curva Forward'!$C$4:$AN$4,0))),CS312)</f>
        <v>0</v>
      </c>
      <c r="FR312" s="200">
        <f>AF312*AF$2*IF($FC312="V",1,-1)*IF($Q312="Fixo",(CT312-INDEX('Curva Forward'!$C$5:$AN$13,MATCH(CONCATENATE(BD_COMERCIAL!$K312," ",BD_COMERCIAL!$L312),'Curva Forward'!$B$5:$B$13,0),MATCH(FR$4,'Curva Forward'!$C$4:$AN$4,0))),CT312)</f>
        <v>0</v>
      </c>
      <c r="FS312" s="200">
        <f>AG312*AG$2*IF($FC312="V",1,-1)*IF($Q312="Fixo",(CU312-INDEX('Curva Forward'!$C$5:$AN$13,MATCH(CONCATENATE(BD_COMERCIAL!$K312," ",BD_COMERCIAL!$L312),'Curva Forward'!$B$5:$B$13,0),MATCH(FS$4,'Curva Forward'!$C$4:$AN$4,0))),CU312)</f>
        <v>0</v>
      </c>
      <c r="FT312" s="200">
        <f>AH312*AH$2*IF($FC312="V",1,-1)*IF($Q312="Fixo",(CV312-INDEX('Curva Forward'!$C$5:$AN$13,MATCH(CONCATENATE(BD_COMERCIAL!$K312," ",BD_COMERCIAL!$L312),'Curva Forward'!$B$5:$B$13,0),MATCH(FT$4,'Curva Forward'!$C$4:$AN$4,0))),CV312)</f>
        <v>0</v>
      </c>
      <c r="FU312" s="200">
        <f>AI312*AI$2*IF($FC312="V",1,-1)*IF($Q312="Fixo",(CW312-INDEX('Curva Forward'!$C$5:$AN$13,MATCH(CONCATENATE(BD_COMERCIAL!$K312," ",BD_COMERCIAL!$L312),'Curva Forward'!$B$5:$B$13,0),MATCH(FU$4,'Curva Forward'!$C$4:$AN$4,0))),CW312)</f>
        <v>0</v>
      </c>
      <c r="FV312" s="200">
        <f>AJ312*AJ$2*IF($FC312="V",1,-1)*IF($Q312="Fixo",(CX312-INDEX('Curva Forward'!$C$5:$AN$13,MATCH(CONCATENATE(BD_COMERCIAL!$K312," ",BD_COMERCIAL!$L312),'Curva Forward'!$B$5:$B$13,0),MATCH(FV$4,'Curva Forward'!$C$4:$AN$4,0))),CX312)</f>
        <v>0</v>
      </c>
      <c r="FW312" s="200">
        <f>AK312*AK$2*IF($FC312="V",1,-1)*IF($Q312="Fixo",(CY312-INDEX('Curva Forward'!$C$5:$AN$13,MATCH(CONCATENATE(BD_COMERCIAL!$K312," ",BD_COMERCIAL!$L312),'Curva Forward'!$B$5:$B$13,0),MATCH(FW$4,'Curva Forward'!$C$4:$AN$4,0))),CY312)</f>
        <v>312480</v>
      </c>
      <c r="FX312" s="200">
        <f>AL312*AL$2*IF($FC312="V",1,-1)*IF($Q312="Fixo",(CZ312-INDEX('Curva Forward'!$C$5:$AN$13,MATCH(CONCATENATE(BD_COMERCIAL!$K312," ",BD_COMERCIAL!$L312),'Curva Forward'!$B$5:$B$13,0),MATCH(FX$4,'Curva Forward'!$C$4:$AN$4,0))),CZ312)</f>
        <v>288000</v>
      </c>
      <c r="FY312" s="200">
        <f>AM312*AM$2*IF($FC312="V",1,-1)*IF($Q312="Fixo",(DA312-INDEX('Curva Forward'!$C$5:$AN$13,MATCH(CONCATENATE(BD_COMERCIAL!$K312," ",BD_COMERCIAL!$L312),'Curva Forward'!$B$5:$B$13,0),MATCH(FY$4,'Curva Forward'!$C$4:$AN$4,0))),DA312)</f>
        <v>323640</v>
      </c>
      <c r="FZ312" s="200">
        <f>AN312*AN$2*IF($FC312="V",1,-1)*IF($Q312="Fixo",(DB312-INDEX('Curva Forward'!$C$5:$AN$13,MATCH(CONCATENATE(BD_COMERCIAL!$K312," ",BD_COMERCIAL!$L312),'Curva Forward'!$B$5:$B$13,0),MATCH(FZ$4,'Curva Forward'!$C$4:$AN$4,0))),DB312)</f>
        <v>0</v>
      </c>
      <c r="GA312" s="200">
        <f>AO312*AO$2*IF($FC312="V",1,-1)*IF($Q312="Fixo",(DC312-INDEX('Curva Forward'!$C$5:$AN$13,MATCH(CONCATENATE(BD_COMERCIAL!$K312," ",BD_COMERCIAL!$L312),'Curva Forward'!$B$5:$B$13,0),MATCH(GA$4,'Curva Forward'!$C$4:$AN$4,0))),DC312)</f>
        <v>0</v>
      </c>
      <c r="GB312" s="200">
        <f>AP312*AP$2*IF($FC312="V",1,-1)*IF($Q312="Fixo",(DD312-INDEX('Curva Forward'!$C$5:$AN$13,MATCH(CONCATENATE(BD_COMERCIAL!$K312," ",BD_COMERCIAL!$L312),'Curva Forward'!$B$5:$B$13,0),MATCH(GB$4,'Curva Forward'!$C$4:$AN$4,0))),DD312)</f>
        <v>0</v>
      </c>
      <c r="GC312" s="200">
        <f>AQ312*AQ$2*IF($FC312="V",1,-1)*IF($Q312="Fixo",(DE312-INDEX('Curva Forward'!$C$5:$AN$13,MATCH(CONCATENATE(BD_COMERCIAL!$K312," ",BD_COMERCIAL!$L312),'Curva Forward'!$B$5:$B$13,0),MATCH(GC$4,'Curva Forward'!$C$4:$AN$4,0))),DE312)</f>
        <v>0</v>
      </c>
      <c r="GD312" s="200">
        <f>AR312*AR$2*IF($FC312="V",1,-1)*IF($Q312="Fixo",(DF312-INDEX('Curva Forward'!$C$5:$AN$13,MATCH(CONCATENATE(BD_COMERCIAL!$K312," ",BD_COMERCIAL!$L312),'Curva Forward'!$B$5:$B$13,0),MATCH(GD$4,'Curva Forward'!$C$4:$AN$4,0))),DF312)</f>
        <v>0</v>
      </c>
      <c r="GE312" s="200">
        <f>AS312*AS$2*IF($FC312="V",1,-1)*IF($Q312="Fixo",(DG312-INDEX('Curva Forward'!$C$5:$AN$13,MATCH(CONCATENATE(BD_COMERCIAL!$K312," ",BD_COMERCIAL!$L312),'Curva Forward'!$B$5:$B$13,0),MATCH(GE$4,'Curva Forward'!$C$4:$AN$4,0))),DG312)</f>
        <v>0</v>
      </c>
      <c r="GF312" s="200">
        <f>AT312*AT$2*IF($FC312="V",1,-1)*IF($Q312="Fixo",(DH312-INDEX('Curva Forward'!$C$5:$AN$13,MATCH(CONCATENATE(BD_COMERCIAL!$K312," ",BD_COMERCIAL!$L312),'Curva Forward'!$B$5:$B$13,0),MATCH(GF$4,'Curva Forward'!$C$4:$AN$4,0))),DH312)</f>
        <v>0</v>
      </c>
      <c r="GG312" s="200">
        <f>AU312*AU$2*IF($FC312="V",1,-1)*IF($Q312="Fixo",(DI312-INDEX('Curva Forward'!$C$5:$AN$13,MATCH(CONCATENATE(BD_COMERCIAL!$K312," ",BD_COMERCIAL!$L312),'Curva Forward'!$B$5:$B$13,0),MATCH(GG$4,'Curva Forward'!$C$4:$AN$4,0))),DI312)</f>
        <v>0</v>
      </c>
      <c r="GH312" s="200">
        <f>AV312*AV$2*IF($FC312="V",1,-1)*IF($Q312="Fixo",(DJ312-INDEX('Curva Forward'!$C$5:$AN$13,MATCH(CONCATENATE(BD_COMERCIAL!$K312," ",BD_COMERCIAL!$L312),'Curva Forward'!$B$5:$B$13,0),MATCH(GH$4,'Curva Forward'!$C$4:$AN$4,0))),DJ312)</f>
        <v>0</v>
      </c>
      <c r="GI312" s="200">
        <f>AW312*AW$2*IF($FC312="V",1,-1)*IF($Q312="Fixo",(DK312-INDEX('Curva Forward'!$C$5:$AN$13,MATCH(CONCATENATE(BD_COMERCIAL!$K312," ",BD_COMERCIAL!$L312),'Curva Forward'!$B$5:$B$13,0),MATCH(GI$4,'Curva Forward'!$C$4:$AN$4,0))),DK312)</f>
        <v>0</v>
      </c>
      <c r="GJ312" s="200">
        <f>AX312*AX$2*IF($FC312="V",1,-1)*IF($Q312="Fixo",(DL312-INDEX('Curva Forward'!$C$5:$AN$13,MATCH(CONCATENATE(BD_COMERCIAL!$K312," ",BD_COMERCIAL!$L312),'Curva Forward'!$B$5:$B$13,0),MATCH(GJ$4,'Curva Forward'!$C$4:$AN$4,0))),DL312)</f>
        <v>0</v>
      </c>
      <c r="GK312" s="200">
        <f>AY312*AY$2*IF($FC312="V",1,-1)*IF($Q312="Fixo",(DM312-INDEX('Curva Forward'!$C$5:$AN$13,MATCH(CONCATENATE(BD_COMERCIAL!$K312," ",BD_COMERCIAL!$L312),'Curva Forward'!$B$5:$B$13,0),MATCH(GK$4,'Curva Forward'!$C$4:$AN$4,0))),DM312)</f>
        <v>0</v>
      </c>
      <c r="GL312" s="200">
        <f>IF(EZ312="",0,CL312*CL$2*IF($FC312="V",1,-1)*IF($Q312="Fixo",(EZ312-INDEX('Curva Forward'!$C$5:$AN$13,MATCH(CONCATENATE(BD_COMERCIAL!$K312," ",BD_COMERCIAL!$L312),'Curva Forward'!$B$5:$B$13,0),MATCH(GL$4,'Curva Forward'!$C$4:$AN$4,0))),EZ312))</f>
        <v>0</v>
      </c>
      <c r="GM312" s="200">
        <f>IF(FA312="",0,CM312*CM$2*IF($FC312="V",1,-1)*IF($Q312="Fixo",(FA312-INDEX('Curva Forward'!$C$5:$AN$13,MATCH(CONCATENATE(BD_COMERCIAL!$K312," ",BD_COMERCIAL!$L312),'Curva Forward'!$B$5:$B$13,0),MATCH(GM$4,'Curva Forward'!$C$4:$AN$4,0))),FA312))</f>
        <v>0</v>
      </c>
      <c r="GN312" s="200">
        <f>IF(FB312="",0,CN312*CN$2*IF($FC312="V",1,-1)*IF($Q312="Fixo",(FB312-INDEX('Curva Forward'!$C$5:$AN$13,MATCH(CONCATENATE(BD_COMERCIAL!$K312," ",BD_COMERCIAL!$L312),'Curva Forward'!$B$5:$B$13,0),MATCH(GN$4,'Curva Forward'!$C$4:$AN$4,0))),FB312))</f>
        <v>0</v>
      </c>
      <c r="GO312" s="201">
        <f t="shared" ca="1" si="95"/>
        <v>0</v>
      </c>
      <c r="GP312" s="201">
        <f t="shared" ca="1" si="96"/>
        <v>0</v>
      </c>
    </row>
    <row r="313" spans="1:198" s="117" customFormat="1" x14ac:dyDescent="0.25">
      <c r="A313" s="6"/>
      <c r="B313" s="7" t="s">
        <v>666</v>
      </c>
      <c r="C313" s="8">
        <v>44635</v>
      </c>
      <c r="D313" s="9" t="s">
        <v>131</v>
      </c>
      <c r="E313" s="9" t="s">
        <v>178</v>
      </c>
      <c r="F313" s="113">
        <v>4802543000183</v>
      </c>
      <c r="G313" s="10" t="s">
        <v>125</v>
      </c>
      <c r="H313" s="113">
        <v>3780401000108</v>
      </c>
      <c r="I313" s="9" t="s">
        <v>126</v>
      </c>
      <c r="J313" s="166" t="s">
        <v>678</v>
      </c>
      <c r="K313" s="10" t="s">
        <v>127</v>
      </c>
      <c r="L313" s="84" t="s">
        <v>22</v>
      </c>
      <c r="M313" s="11">
        <v>44743</v>
      </c>
      <c r="N313" s="12">
        <v>44834</v>
      </c>
      <c r="O313" s="10">
        <v>5</v>
      </c>
      <c r="P313" s="84">
        <v>164</v>
      </c>
      <c r="Q313" s="84" t="s">
        <v>128</v>
      </c>
      <c r="R313" s="10" t="s">
        <v>129</v>
      </c>
      <c r="S313" s="14" t="s">
        <v>135</v>
      </c>
      <c r="T313" s="11"/>
      <c r="U313" s="12"/>
      <c r="V313" s="257" t="str">
        <f ca="1">IF(U313="","",
IF(U313="NA","",
IFERROR(VLOOKUP(EOMONTH(M313,-2)+1,IPCA!$A:$B,2,0),
VLOOKUP(EOMONTH(TODAY(),-2)+1,IPCA!$A:$B,2,0))/
VLOOKUP(EOMONTH(U313,-2)+1,IPCA!$A:$B,2,0)*
P313))</f>
        <v/>
      </c>
      <c r="W313" s="84"/>
      <c r="X313" s="13" t="s">
        <v>133</v>
      </c>
      <c r="Y313" s="166"/>
      <c r="Z313" s="107"/>
      <c r="AA313" s="108"/>
      <c r="AB313" s="15"/>
      <c r="AC313"/>
      <c r="AD313"/>
      <c r="AE313"/>
      <c r="AF313"/>
      <c r="AG313"/>
      <c r="AH313">
        <v>5</v>
      </c>
      <c r="AI313">
        <v>5</v>
      </c>
      <c r="AJ313">
        <v>5</v>
      </c>
      <c r="AK313"/>
      <c r="AL313"/>
      <c r="AM313" s="6"/>
      <c r="AN313" s="15"/>
      <c r="AO313"/>
      <c r="AP313"/>
      <c r="AQ313"/>
      <c r="AR313"/>
      <c r="AS313"/>
      <c r="AT313"/>
      <c r="AU313"/>
      <c r="AV313"/>
      <c r="AW313"/>
      <c r="AX313"/>
      <c r="AY313" s="6"/>
      <c r="AZ313" s="15"/>
      <c r="BA313"/>
      <c r="BB313"/>
      <c r="BC313"/>
      <c r="BD313"/>
      <c r="BE313"/>
      <c r="BF313"/>
      <c r="BG313"/>
      <c r="BH313"/>
      <c r="BI313"/>
      <c r="BJ313"/>
      <c r="BK313" s="6"/>
      <c r="BL313" s="15"/>
      <c r="BM313"/>
      <c r="BN313"/>
      <c r="BO313"/>
      <c r="BP313"/>
      <c r="BQ313"/>
      <c r="BR313"/>
      <c r="BS313"/>
      <c r="BT313"/>
      <c r="BU313"/>
      <c r="BV313"/>
      <c r="BW313" s="6"/>
      <c r="BX313" s="15"/>
      <c r="BY313"/>
      <c r="BZ313"/>
      <c r="CA313"/>
      <c r="CB313"/>
      <c r="CC313"/>
      <c r="CD313"/>
      <c r="CE313"/>
      <c r="CF313"/>
      <c r="CG313"/>
      <c r="CH313"/>
      <c r="CI313" s="6"/>
      <c r="CJ313" s="16">
        <f t="shared" si="80"/>
        <v>1.2602739726027397</v>
      </c>
      <c r="CK313" s="16" t="str">
        <f t="shared" si="81"/>
        <v/>
      </c>
      <c r="CL313" s="16" t="str">
        <f t="shared" si="82"/>
        <v/>
      </c>
      <c r="CM313" s="16" t="str">
        <f t="shared" si="83"/>
        <v/>
      </c>
      <c r="CN313" s="16" t="str">
        <f t="shared" si="84"/>
        <v/>
      </c>
      <c r="CO313" s="18"/>
      <c r="CP313" s="15"/>
      <c r="CQ313"/>
      <c r="CR313"/>
      <c r="CS313"/>
      <c r="CT313"/>
      <c r="CU313"/>
      <c r="CV313">
        <v>164</v>
      </c>
      <c r="CW313">
        <v>164</v>
      </c>
      <c r="CX313">
        <v>164</v>
      </c>
      <c r="CY313"/>
      <c r="CZ313"/>
      <c r="DA313" s="6"/>
      <c r="DB313" s="15"/>
      <c r="DC313"/>
      <c r="DD313"/>
      <c r="DE313"/>
      <c r="DF313"/>
      <c r="DG313"/>
      <c r="DH313"/>
      <c r="DI313"/>
      <c r="DJ313"/>
      <c r="DK313"/>
      <c r="DL313"/>
      <c r="DM313" s="6"/>
      <c r="DN313" s="15"/>
      <c r="DO313"/>
      <c r="DP313"/>
      <c r="DQ313"/>
      <c r="DR313"/>
      <c r="DS313"/>
      <c r="DT313"/>
      <c r="DU313"/>
      <c r="DV313"/>
      <c r="DW313"/>
      <c r="DX313"/>
      <c r="DY313" s="6"/>
      <c r="DZ313" s="15"/>
      <c r="EA313"/>
      <c r="EB313"/>
      <c r="EC313"/>
      <c r="ED313"/>
      <c r="EE313"/>
      <c r="EF313"/>
      <c r="EG313"/>
      <c r="EH313"/>
      <c r="EI313"/>
      <c r="EJ313"/>
      <c r="EK313" s="6"/>
      <c r="EL313" s="15"/>
      <c r="EM313"/>
      <c r="EN313"/>
      <c r="EO313"/>
      <c r="EP313"/>
      <c r="EQ313"/>
      <c r="ER313"/>
      <c r="ES313"/>
      <c r="ET313"/>
      <c r="EU313"/>
      <c r="EV313"/>
      <c r="EW313" s="6"/>
      <c r="EX313" s="16">
        <f t="shared" si="85"/>
        <v>41.336986301369862</v>
      </c>
      <c r="EY313" s="16" t="str">
        <f t="shared" si="86"/>
        <v/>
      </c>
      <c r="EZ313" s="16" t="str">
        <f t="shared" si="87"/>
        <v/>
      </c>
      <c r="FA313" s="16" t="str">
        <f t="shared" si="88"/>
        <v/>
      </c>
      <c r="FB313" s="160" t="str">
        <f t="shared" si="89"/>
        <v/>
      </c>
      <c r="FC313" t="s">
        <v>205</v>
      </c>
      <c r="FD313" s="20" t="s">
        <v>126</v>
      </c>
      <c r="FF313" s="209" t="s">
        <v>206</v>
      </c>
      <c r="FH313" s="284">
        <f t="shared" ca="1" si="90"/>
        <v>0</v>
      </c>
      <c r="FI313" s="208">
        <f t="shared" si="91"/>
        <v>3.0333333333333332</v>
      </c>
      <c r="FJ313"/>
      <c r="FK313" t="str">
        <f t="shared" si="92"/>
        <v>Delta Comercializadora de Energia Ltda</v>
      </c>
      <c r="FL313" s="201">
        <f t="shared" ca="1" si="93"/>
        <v>-951222</v>
      </c>
      <c r="FM313" s="201">
        <f t="shared" ca="1" si="94"/>
        <v>0</v>
      </c>
      <c r="FN313" s="200">
        <f>AB313*AB$2*IF($FC313="V",1,-1)*IF($Q313="Fixo",(CP313-INDEX('Curva Forward'!$C$5:$AN$13,MATCH(CONCATENATE(BD_COMERCIAL!$K313," ",BD_COMERCIAL!$L313),'Curva Forward'!$B$5:$B$13,0),MATCH(FN$4,'Curva Forward'!$C$4:$AN$4,0))),CP313)</f>
        <v>0</v>
      </c>
      <c r="FO313" s="200">
        <f>AC313*AC$2*IF($FC313="V",1,-1)*IF($Q313="Fixo",(CQ313-INDEX('Curva Forward'!$C$5:$AN$13,MATCH(CONCATENATE(BD_COMERCIAL!$K313," ",BD_COMERCIAL!$L313),'Curva Forward'!$B$5:$B$13,0),MATCH(FO$4,'Curva Forward'!$C$4:$AN$4,0))),CQ313)</f>
        <v>0</v>
      </c>
      <c r="FP313" s="200">
        <f>AD313*AD$2*IF($FC313="V",1,-1)*IF($Q313="Fixo",(CR313-INDEX('Curva Forward'!$C$5:$AN$13,MATCH(CONCATENATE(BD_COMERCIAL!$K313," ",BD_COMERCIAL!$L313),'Curva Forward'!$B$5:$B$13,0),MATCH(FP$4,'Curva Forward'!$C$4:$AN$4,0))),CR313)</f>
        <v>0</v>
      </c>
      <c r="FQ313" s="200">
        <f>AE313*AE$2*IF($FC313="V",1,-1)*IF($Q313="Fixo",(CS313-INDEX('Curva Forward'!$C$5:$AN$13,MATCH(CONCATENATE(BD_COMERCIAL!$K313," ",BD_COMERCIAL!$L313),'Curva Forward'!$B$5:$B$13,0),MATCH(FQ$4,'Curva Forward'!$C$4:$AN$4,0))),CS313)</f>
        <v>0</v>
      </c>
      <c r="FR313" s="200">
        <f>AF313*AF$2*IF($FC313="V",1,-1)*IF($Q313="Fixo",(CT313-INDEX('Curva Forward'!$C$5:$AN$13,MATCH(CONCATENATE(BD_COMERCIAL!$K313," ",BD_COMERCIAL!$L313),'Curva Forward'!$B$5:$B$13,0),MATCH(FR$4,'Curva Forward'!$C$4:$AN$4,0))),CT313)</f>
        <v>0</v>
      </c>
      <c r="FS313" s="200">
        <f>AG313*AG$2*IF($FC313="V",1,-1)*IF($Q313="Fixo",(CU313-INDEX('Curva Forward'!$C$5:$AN$13,MATCH(CONCATENATE(BD_COMERCIAL!$K313," ",BD_COMERCIAL!$L313),'Curva Forward'!$B$5:$B$13,0),MATCH(FS$4,'Curva Forward'!$C$4:$AN$4,0))),CU313)</f>
        <v>0</v>
      </c>
      <c r="FT313" s="200">
        <f>AH313*AH$2*IF($FC313="V",1,-1)*IF($Q313="Fixo",(CV313-INDEX('Curva Forward'!$C$5:$AN$13,MATCH(CONCATENATE(BD_COMERCIAL!$K313," ",BD_COMERCIAL!$L313),'Curva Forward'!$B$5:$B$13,0),MATCH(FT$4,'Curva Forward'!$C$4:$AN$4,0))),CV313)</f>
        <v>-362142</v>
      </c>
      <c r="FU313" s="200">
        <f>AI313*AI$2*IF($FC313="V",1,-1)*IF($Q313="Fixo",(CW313-INDEX('Curva Forward'!$C$5:$AN$13,MATCH(CONCATENATE(BD_COMERCIAL!$K313," ",BD_COMERCIAL!$L313),'Curva Forward'!$B$5:$B$13,0),MATCH(FU$4,'Curva Forward'!$C$4:$AN$4,0))),CW313)</f>
        <v>-293880</v>
      </c>
      <c r="FV313" s="200">
        <f>AJ313*AJ$2*IF($FC313="V",1,-1)*IF($Q313="Fixo",(CX313-INDEX('Curva Forward'!$C$5:$AN$13,MATCH(CONCATENATE(BD_COMERCIAL!$K313," ",BD_COMERCIAL!$L313),'Curva Forward'!$B$5:$B$13,0),MATCH(FV$4,'Curva Forward'!$C$4:$AN$4,0))),CX313)</f>
        <v>-295200</v>
      </c>
      <c r="FW313" s="200">
        <f>AK313*AK$2*IF($FC313="V",1,-1)*IF($Q313="Fixo",(CY313-INDEX('Curva Forward'!$C$5:$AN$13,MATCH(CONCATENATE(BD_COMERCIAL!$K313," ",BD_COMERCIAL!$L313),'Curva Forward'!$B$5:$B$13,0),MATCH(FW$4,'Curva Forward'!$C$4:$AN$4,0))),CY313)</f>
        <v>0</v>
      </c>
      <c r="FX313" s="200">
        <f>AL313*AL$2*IF($FC313="V",1,-1)*IF($Q313="Fixo",(CZ313-INDEX('Curva Forward'!$C$5:$AN$13,MATCH(CONCATENATE(BD_COMERCIAL!$K313," ",BD_COMERCIAL!$L313),'Curva Forward'!$B$5:$B$13,0),MATCH(FX$4,'Curva Forward'!$C$4:$AN$4,0))),CZ313)</f>
        <v>0</v>
      </c>
      <c r="FY313" s="200">
        <f>AM313*AM$2*IF($FC313="V",1,-1)*IF($Q313="Fixo",(DA313-INDEX('Curva Forward'!$C$5:$AN$13,MATCH(CONCATENATE(BD_COMERCIAL!$K313," ",BD_COMERCIAL!$L313),'Curva Forward'!$B$5:$B$13,0),MATCH(FY$4,'Curva Forward'!$C$4:$AN$4,0))),DA313)</f>
        <v>0</v>
      </c>
      <c r="FZ313" s="200">
        <f>AN313*AN$2*IF($FC313="V",1,-1)*IF($Q313="Fixo",(DB313-INDEX('Curva Forward'!$C$5:$AN$13,MATCH(CONCATENATE(BD_COMERCIAL!$K313," ",BD_COMERCIAL!$L313),'Curva Forward'!$B$5:$B$13,0),MATCH(FZ$4,'Curva Forward'!$C$4:$AN$4,0))),DB313)</f>
        <v>0</v>
      </c>
      <c r="GA313" s="200">
        <f>AO313*AO$2*IF($FC313="V",1,-1)*IF($Q313="Fixo",(DC313-INDEX('Curva Forward'!$C$5:$AN$13,MATCH(CONCATENATE(BD_COMERCIAL!$K313," ",BD_COMERCIAL!$L313),'Curva Forward'!$B$5:$B$13,0),MATCH(GA$4,'Curva Forward'!$C$4:$AN$4,0))),DC313)</f>
        <v>0</v>
      </c>
      <c r="GB313" s="200">
        <f>AP313*AP$2*IF($FC313="V",1,-1)*IF($Q313="Fixo",(DD313-INDEX('Curva Forward'!$C$5:$AN$13,MATCH(CONCATENATE(BD_COMERCIAL!$K313," ",BD_COMERCIAL!$L313),'Curva Forward'!$B$5:$B$13,0),MATCH(GB$4,'Curva Forward'!$C$4:$AN$4,0))),DD313)</f>
        <v>0</v>
      </c>
      <c r="GC313" s="200">
        <f>AQ313*AQ$2*IF($FC313="V",1,-1)*IF($Q313="Fixo",(DE313-INDEX('Curva Forward'!$C$5:$AN$13,MATCH(CONCATENATE(BD_COMERCIAL!$K313," ",BD_COMERCIAL!$L313),'Curva Forward'!$B$5:$B$13,0),MATCH(GC$4,'Curva Forward'!$C$4:$AN$4,0))),DE313)</f>
        <v>0</v>
      </c>
      <c r="GD313" s="200">
        <f>AR313*AR$2*IF($FC313="V",1,-1)*IF($Q313="Fixo",(DF313-INDEX('Curva Forward'!$C$5:$AN$13,MATCH(CONCATENATE(BD_COMERCIAL!$K313," ",BD_COMERCIAL!$L313),'Curva Forward'!$B$5:$B$13,0),MATCH(GD$4,'Curva Forward'!$C$4:$AN$4,0))),DF313)</f>
        <v>0</v>
      </c>
      <c r="GE313" s="200">
        <f>AS313*AS$2*IF($FC313="V",1,-1)*IF($Q313="Fixo",(DG313-INDEX('Curva Forward'!$C$5:$AN$13,MATCH(CONCATENATE(BD_COMERCIAL!$K313," ",BD_COMERCIAL!$L313),'Curva Forward'!$B$5:$B$13,0),MATCH(GE$4,'Curva Forward'!$C$4:$AN$4,0))),DG313)</f>
        <v>0</v>
      </c>
      <c r="GF313" s="200">
        <f>AT313*AT$2*IF($FC313="V",1,-1)*IF($Q313="Fixo",(DH313-INDEX('Curva Forward'!$C$5:$AN$13,MATCH(CONCATENATE(BD_COMERCIAL!$K313," ",BD_COMERCIAL!$L313),'Curva Forward'!$B$5:$B$13,0),MATCH(GF$4,'Curva Forward'!$C$4:$AN$4,0))),DH313)</f>
        <v>0</v>
      </c>
      <c r="GG313" s="200">
        <f>AU313*AU$2*IF($FC313="V",1,-1)*IF($Q313="Fixo",(DI313-INDEX('Curva Forward'!$C$5:$AN$13,MATCH(CONCATENATE(BD_COMERCIAL!$K313," ",BD_COMERCIAL!$L313),'Curva Forward'!$B$5:$B$13,0),MATCH(GG$4,'Curva Forward'!$C$4:$AN$4,0))),DI313)</f>
        <v>0</v>
      </c>
      <c r="GH313" s="200">
        <f>AV313*AV$2*IF($FC313="V",1,-1)*IF($Q313="Fixo",(DJ313-INDEX('Curva Forward'!$C$5:$AN$13,MATCH(CONCATENATE(BD_COMERCIAL!$K313," ",BD_COMERCIAL!$L313),'Curva Forward'!$B$5:$B$13,0),MATCH(GH$4,'Curva Forward'!$C$4:$AN$4,0))),DJ313)</f>
        <v>0</v>
      </c>
      <c r="GI313" s="200">
        <f>AW313*AW$2*IF($FC313="V",1,-1)*IF($Q313="Fixo",(DK313-INDEX('Curva Forward'!$C$5:$AN$13,MATCH(CONCATENATE(BD_COMERCIAL!$K313," ",BD_COMERCIAL!$L313),'Curva Forward'!$B$5:$B$13,0),MATCH(GI$4,'Curva Forward'!$C$4:$AN$4,0))),DK313)</f>
        <v>0</v>
      </c>
      <c r="GJ313" s="200">
        <f>AX313*AX$2*IF($FC313="V",1,-1)*IF($Q313="Fixo",(DL313-INDEX('Curva Forward'!$C$5:$AN$13,MATCH(CONCATENATE(BD_COMERCIAL!$K313," ",BD_COMERCIAL!$L313),'Curva Forward'!$B$5:$B$13,0),MATCH(GJ$4,'Curva Forward'!$C$4:$AN$4,0))),DL313)</f>
        <v>0</v>
      </c>
      <c r="GK313" s="200">
        <f>AY313*AY$2*IF($FC313="V",1,-1)*IF($Q313="Fixo",(DM313-INDEX('Curva Forward'!$C$5:$AN$13,MATCH(CONCATENATE(BD_COMERCIAL!$K313," ",BD_COMERCIAL!$L313),'Curva Forward'!$B$5:$B$13,0),MATCH(GK$4,'Curva Forward'!$C$4:$AN$4,0))),DM313)</f>
        <v>0</v>
      </c>
      <c r="GL313" s="200">
        <f>IF(EZ313="",0,CL313*CL$2*IF($FC313="V",1,-1)*IF($Q313="Fixo",(EZ313-INDEX('Curva Forward'!$C$5:$AN$13,MATCH(CONCATENATE(BD_COMERCIAL!$K313," ",BD_COMERCIAL!$L313),'Curva Forward'!$B$5:$B$13,0),MATCH(GL$4,'Curva Forward'!$C$4:$AN$4,0))),EZ313))</f>
        <v>0</v>
      </c>
      <c r="GM313" s="200">
        <f>IF(FA313="",0,CM313*CM$2*IF($FC313="V",1,-1)*IF($Q313="Fixo",(FA313-INDEX('Curva Forward'!$C$5:$AN$13,MATCH(CONCATENATE(BD_COMERCIAL!$K313," ",BD_COMERCIAL!$L313),'Curva Forward'!$B$5:$B$13,0),MATCH(GM$4,'Curva Forward'!$C$4:$AN$4,0))),FA313))</f>
        <v>0</v>
      </c>
      <c r="GN313" s="200">
        <f>IF(FB313="",0,CN313*CN$2*IF($FC313="V",1,-1)*IF($Q313="Fixo",(FB313-INDEX('Curva Forward'!$C$5:$AN$13,MATCH(CONCATENATE(BD_COMERCIAL!$K313," ",BD_COMERCIAL!$L313),'Curva Forward'!$B$5:$B$13,0),MATCH(GN$4,'Curva Forward'!$C$4:$AN$4,0))),FB313))</f>
        <v>0</v>
      </c>
      <c r="GO313" s="201">
        <f t="shared" ca="1" si="95"/>
        <v>0</v>
      </c>
      <c r="GP313" s="201">
        <f t="shared" ca="1" si="96"/>
        <v>0</v>
      </c>
    </row>
    <row r="314" spans="1:198" s="117" customFormat="1" x14ac:dyDescent="0.25">
      <c r="A314" s="6"/>
      <c r="B314" s="7" t="s">
        <v>667</v>
      </c>
      <c r="C314" s="8">
        <v>44636</v>
      </c>
      <c r="D314" s="9" t="s">
        <v>131</v>
      </c>
      <c r="E314" s="9" t="s">
        <v>225</v>
      </c>
      <c r="F314" s="113">
        <v>9185485000100</v>
      </c>
      <c r="G314" s="10" t="s">
        <v>125</v>
      </c>
      <c r="H314" s="113">
        <v>3780401000108</v>
      </c>
      <c r="I314" s="9" t="s">
        <v>126</v>
      </c>
      <c r="J314" s="166" t="s">
        <v>678</v>
      </c>
      <c r="K314" s="10" t="s">
        <v>127</v>
      </c>
      <c r="L314" s="84" t="s">
        <v>22</v>
      </c>
      <c r="M314" s="11">
        <v>44743</v>
      </c>
      <c r="N314" s="12">
        <v>44834</v>
      </c>
      <c r="O314" s="10">
        <v>15</v>
      </c>
      <c r="P314" s="84">
        <v>163</v>
      </c>
      <c r="Q314" s="84" t="s">
        <v>128</v>
      </c>
      <c r="R314" s="10" t="s">
        <v>129</v>
      </c>
      <c r="S314" s="14" t="s">
        <v>135</v>
      </c>
      <c r="T314" s="11"/>
      <c r="U314" s="12"/>
      <c r="V314" s="257" t="str">
        <f ca="1">IF(U314="","",
IF(U314="NA","",
IFERROR(VLOOKUP(EOMONTH(M314,-2)+1,IPCA!$A:$B,2,0),
VLOOKUP(EOMONTH(TODAY(),-2)+1,IPCA!$A:$B,2,0))/
VLOOKUP(EOMONTH(U314,-2)+1,IPCA!$A:$B,2,0)*
P314))</f>
        <v/>
      </c>
      <c r="W314" s="84"/>
      <c r="X314" s="13" t="s">
        <v>133</v>
      </c>
      <c r="Y314" s="166"/>
      <c r="Z314" s="107"/>
      <c r="AA314" s="108"/>
      <c r="AB314" s="15"/>
      <c r="AC314"/>
      <c r="AD314"/>
      <c r="AE314"/>
      <c r="AF314"/>
      <c r="AG314"/>
      <c r="AH314">
        <v>15</v>
      </c>
      <c r="AI314">
        <v>15</v>
      </c>
      <c r="AJ314">
        <v>15</v>
      </c>
      <c r="AK314"/>
      <c r="AL314"/>
      <c r="AM314" s="6"/>
      <c r="AN314" s="15"/>
      <c r="AO314"/>
      <c r="AP314"/>
      <c r="AQ314"/>
      <c r="AR314"/>
      <c r="AS314"/>
      <c r="AT314"/>
      <c r="AU314"/>
      <c r="AV314"/>
      <c r="AW314"/>
      <c r="AX314"/>
      <c r="AY314" s="6"/>
      <c r="AZ314" s="15"/>
      <c r="BA314"/>
      <c r="BB314"/>
      <c r="BC314"/>
      <c r="BD314"/>
      <c r="BE314"/>
      <c r="BF314"/>
      <c r="BG314"/>
      <c r="BH314"/>
      <c r="BI314"/>
      <c r="BJ314"/>
      <c r="BK314" s="6"/>
      <c r="BL314" s="15"/>
      <c r="BM314"/>
      <c r="BN314"/>
      <c r="BO314"/>
      <c r="BP314"/>
      <c r="BQ314"/>
      <c r="BR314"/>
      <c r="BS314"/>
      <c r="BT314"/>
      <c r="BU314"/>
      <c r="BV314"/>
      <c r="BW314" s="6"/>
      <c r="BX314" s="15"/>
      <c r="BY314"/>
      <c r="BZ314"/>
      <c r="CA314"/>
      <c r="CB314"/>
      <c r="CC314"/>
      <c r="CD314"/>
      <c r="CE314"/>
      <c r="CF314"/>
      <c r="CG314"/>
      <c r="CH314"/>
      <c r="CI314" s="6"/>
      <c r="CJ314" s="16">
        <f t="shared" si="80"/>
        <v>3.7808219178082192</v>
      </c>
      <c r="CK314" s="16" t="str">
        <f t="shared" si="81"/>
        <v/>
      </c>
      <c r="CL314" s="16" t="str">
        <f t="shared" si="82"/>
        <v/>
      </c>
      <c r="CM314" s="16" t="str">
        <f t="shared" si="83"/>
        <v/>
      </c>
      <c r="CN314" s="16" t="str">
        <f t="shared" si="84"/>
        <v/>
      </c>
      <c r="CO314" s="18"/>
      <c r="CP314" s="15"/>
      <c r="CQ314"/>
      <c r="CR314"/>
      <c r="CS314"/>
      <c r="CT314"/>
      <c r="CU314"/>
      <c r="CV314">
        <v>163</v>
      </c>
      <c r="CW314">
        <v>163</v>
      </c>
      <c r="CX314">
        <v>163</v>
      </c>
      <c r="CY314"/>
      <c r="CZ314"/>
      <c r="DA314" s="6"/>
      <c r="DB314" s="15"/>
      <c r="DC314"/>
      <c r="DD314"/>
      <c r="DE314"/>
      <c r="DF314"/>
      <c r="DG314"/>
      <c r="DH314"/>
      <c r="DI314"/>
      <c r="DJ314"/>
      <c r="DK314"/>
      <c r="DL314"/>
      <c r="DM314" s="6"/>
      <c r="DN314" s="15"/>
      <c r="DO314"/>
      <c r="DP314"/>
      <c r="DQ314"/>
      <c r="DR314"/>
      <c r="DS314"/>
      <c r="DT314"/>
      <c r="DU314"/>
      <c r="DV314"/>
      <c r="DW314"/>
      <c r="DX314"/>
      <c r="DY314" s="6"/>
      <c r="DZ314" s="15"/>
      <c r="EA314"/>
      <c r="EB314"/>
      <c r="EC314"/>
      <c r="ED314"/>
      <c r="EE314"/>
      <c r="EF314"/>
      <c r="EG314"/>
      <c r="EH314"/>
      <c r="EI314"/>
      <c r="EJ314"/>
      <c r="EK314" s="6"/>
      <c r="EL314" s="15"/>
      <c r="EM314"/>
      <c r="EN314"/>
      <c r="EO314"/>
      <c r="EP314"/>
      <c r="EQ314"/>
      <c r="ER314"/>
      <c r="ES314"/>
      <c r="ET314"/>
      <c r="EU314"/>
      <c r="EV314"/>
      <c r="EW314" s="6"/>
      <c r="EX314" s="16">
        <f t="shared" si="85"/>
        <v>41.084931506849315</v>
      </c>
      <c r="EY314" s="16" t="str">
        <f t="shared" si="86"/>
        <v/>
      </c>
      <c r="EZ314" s="16" t="str">
        <f t="shared" si="87"/>
        <v/>
      </c>
      <c r="FA314" s="16" t="str">
        <f t="shared" si="88"/>
        <v/>
      </c>
      <c r="FB314" s="160" t="str">
        <f t="shared" si="89"/>
        <v/>
      </c>
      <c r="FC314" t="s">
        <v>205</v>
      </c>
      <c r="FD314" s="20" t="s">
        <v>126</v>
      </c>
      <c r="FF314" s="209" t="s">
        <v>206</v>
      </c>
      <c r="FH314" s="284">
        <f t="shared" ca="1" si="90"/>
        <v>0</v>
      </c>
      <c r="FI314" s="208">
        <f t="shared" si="91"/>
        <v>3.0333333333333332</v>
      </c>
      <c r="FJ314"/>
      <c r="FK314" t="str">
        <f t="shared" si="92"/>
        <v>Eneva Comercializadora de Energia Ltda</v>
      </c>
      <c r="FL314" s="201">
        <f t="shared" ca="1" si="93"/>
        <v>-2820546</v>
      </c>
      <c r="FM314" s="201">
        <f t="shared" ca="1" si="94"/>
        <v>0</v>
      </c>
      <c r="FN314" s="200">
        <f>AB314*AB$2*IF($FC314="V",1,-1)*IF($Q314="Fixo",(CP314-INDEX('Curva Forward'!$C$5:$AN$13,MATCH(CONCATENATE(BD_COMERCIAL!$K314," ",BD_COMERCIAL!$L314),'Curva Forward'!$B$5:$B$13,0),MATCH(FN$4,'Curva Forward'!$C$4:$AN$4,0))),CP314)</f>
        <v>0</v>
      </c>
      <c r="FO314" s="200">
        <f>AC314*AC$2*IF($FC314="V",1,-1)*IF($Q314="Fixo",(CQ314-INDEX('Curva Forward'!$C$5:$AN$13,MATCH(CONCATENATE(BD_COMERCIAL!$K314," ",BD_COMERCIAL!$L314),'Curva Forward'!$B$5:$B$13,0),MATCH(FO$4,'Curva Forward'!$C$4:$AN$4,0))),CQ314)</f>
        <v>0</v>
      </c>
      <c r="FP314" s="200">
        <f>AD314*AD$2*IF($FC314="V",1,-1)*IF($Q314="Fixo",(CR314-INDEX('Curva Forward'!$C$5:$AN$13,MATCH(CONCATENATE(BD_COMERCIAL!$K314," ",BD_COMERCIAL!$L314),'Curva Forward'!$B$5:$B$13,0),MATCH(FP$4,'Curva Forward'!$C$4:$AN$4,0))),CR314)</f>
        <v>0</v>
      </c>
      <c r="FQ314" s="200">
        <f>AE314*AE$2*IF($FC314="V",1,-1)*IF($Q314="Fixo",(CS314-INDEX('Curva Forward'!$C$5:$AN$13,MATCH(CONCATENATE(BD_COMERCIAL!$K314," ",BD_COMERCIAL!$L314),'Curva Forward'!$B$5:$B$13,0),MATCH(FQ$4,'Curva Forward'!$C$4:$AN$4,0))),CS314)</f>
        <v>0</v>
      </c>
      <c r="FR314" s="200">
        <f>AF314*AF$2*IF($FC314="V",1,-1)*IF($Q314="Fixo",(CT314-INDEX('Curva Forward'!$C$5:$AN$13,MATCH(CONCATENATE(BD_COMERCIAL!$K314," ",BD_COMERCIAL!$L314),'Curva Forward'!$B$5:$B$13,0),MATCH(FR$4,'Curva Forward'!$C$4:$AN$4,0))),CT314)</f>
        <v>0</v>
      </c>
      <c r="FS314" s="200">
        <f>AG314*AG$2*IF($FC314="V",1,-1)*IF($Q314="Fixo",(CU314-INDEX('Curva Forward'!$C$5:$AN$13,MATCH(CONCATENATE(BD_COMERCIAL!$K314," ",BD_COMERCIAL!$L314),'Curva Forward'!$B$5:$B$13,0),MATCH(FS$4,'Curva Forward'!$C$4:$AN$4,0))),CU314)</f>
        <v>0</v>
      </c>
      <c r="FT314" s="200">
        <f>AH314*AH$2*IF($FC314="V",1,-1)*IF($Q314="Fixo",(CV314-INDEX('Curva Forward'!$C$5:$AN$13,MATCH(CONCATENATE(BD_COMERCIAL!$K314," ",BD_COMERCIAL!$L314),'Curva Forward'!$B$5:$B$13,0),MATCH(FT$4,'Curva Forward'!$C$4:$AN$4,0))),CV314)</f>
        <v>-1075266</v>
      </c>
      <c r="FU314" s="200">
        <f>AI314*AI$2*IF($FC314="V",1,-1)*IF($Q314="Fixo",(CW314-INDEX('Curva Forward'!$C$5:$AN$13,MATCH(CONCATENATE(BD_COMERCIAL!$K314," ",BD_COMERCIAL!$L314),'Curva Forward'!$B$5:$B$13,0),MATCH(FU$4,'Curva Forward'!$C$4:$AN$4,0))),CW314)</f>
        <v>-870480</v>
      </c>
      <c r="FV314" s="200">
        <f>AJ314*AJ$2*IF($FC314="V",1,-1)*IF($Q314="Fixo",(CX314-INDEX('Curva Forward'!$C$5:$AN$13,MATCH(CONCATENATE(BD_COMERCIAL!$K314," ",BD_COMERCIAL!$L314),'Curva Forward'!$B$5:$B$13,0),MATCH(FV$4,'Curva Forward'!$C$4:$AN$4,0))),CX314)</f>
        <v>-874800</v>
      </c>
      <c r="FW314" s="200">
        <f>AK314*AK$2*IF($FC314="V",1,-1)*IF($Q314="Fixo",(CY314-INDEX('Curva Forward'!$C$5:$AN$13,MATCH(CONCATENATE(BD_COMERCIAL!$K314," ",BD_COMERCIAL!$L314),'Curva Forward'!$B$5:$B$13,0),MATCH(FW$4,'Curva Forward'!$C$4:$AN$4,0))),CY314)</f>
        <v>0</v>
      </c>
      <c r="FX314" s="200">
        <f>AL314*AL$2*IF($FC314="V",1,-1)*IF($Q314="Fixo",(CZ314-INDEX('Curva Forward'!$C$5:$AN$13,MATCH(CONCATENATE(BD_COMERCIAL!$K314," ",BD_COMERCIAL!$L314),'Curva Forward'!$B$5:$B$13,0),MATCH(FX$4,'Curva Forward'!$C$4:$AN$4,0))),CZ314)</f>
        <v>0</v>
      </c>
      <c r="FY314" s="200">
        <f>AM314*AM$2*IF($FC314="V",1,-1)*IF($Q314="Fixo",(DA314-INDEX('Curva Forward'!$C$5:$AN$13,MATCH(CONCATENATE(BD_COMERCIAL!$K314," ",BD_COMERCIAL!$L314),'Curva Forward'!$B$5:$B$13,0),MATCH(FY$4,'Curva Forward'!$C$4:$AN$4,0))),DA314)</f>
        <v>0</v>
      </c>
      <c r="FZ314" s="200">
        <f>AN314*AN$2*IF($FC314="V",1,-1)*IF($Q314="Fixo",(DB314-INDEX('Curva Forward'!$C$5:$AN$13,MATCH(CONCATENATE(BD_COMERCIAL!$K314," ",BD_COMERCIAL!$L314),'Curva Forward'!$B$5:$B$13,0),MATCH(FZ$4,'Curva Forward'!$C$4:$AN$4,0))),DB314)</f>
        <v>0</v>
      </c>
      <c r="GA314" s="200">
        <f>AO314*AO$2*IF($FC314="V",1,-1)*IF($Q314="Fixo",(DC314-INDEX('Curva Forward'!$C$5:$AN$13,MATCH(CONCATENATE(BD_COMERCIAL!$K314," ",BD_COMERCIAL!$L314),'Curva Forward'!$B$5:$B$13,0),MATCH(GA$4,'Curva Forward'!$C$4:$AN$4,0))),DC314)</f>
        <v>0</v>
      </c>
      <c r="GB314" s="200">
        <f>AP314*AP$2*IF($FC314="V",1,-1)*IF($Q314="Fixo",(DD314-INDEX('Curva Forward'!$C$5:$AN$13,MATCH(CONCATENATE(BD_COMERCIAL!$K314," ",BD_COMERCIAL!$L314),'Curva Forward'!$B$5:$B$13,0),MATCH(GB$4,'Curva Forward'!$C$4:$AN$4,0))),DD314)</f>
        <v>0</v>
      </c>
      <c r="GC314" s="200">
        <f>AQ314*AQ$2*IF($FC314="V",1,-1)*IF($Q314="Fixo",(DE314-INDEX('Curva Forward'!$C$5:$AN$13,MATCH(CONCATENATE(BD_COMERCIAL!$K314," ",BD_COMERCIAL!$L314),'Curva Forward'!$B$5:$B$13,0),MATCH(GC$4,'Curva Forward'!$C$4:$AN$4,0))),DE314)</f>
        <v>0</v>
      </c>
      <c r="GD314" s="200">
        <f>AR314*AR$2*IF($FC314="V",1,-1)*IF($Q314="Fixo",(DF314-INDEX('Curva Forward'!$C$5:$AN$13,MATCH(CONCATENATE(BD_COMERCIAL!$K314," ",BD_COMERCIAL!$L314),'Curva Forward'!$B$5:$B$13,0),MATCH(GD$4,'Curva Forward'!$C$4:$AN$4,0))),DF314)</f>
        <v>0</v>
      </c>
      <c r="GE314" s="200">
        <f>AS314*AS$2*IF($FC314="V",1,-1)*IF($Q314="Fixo",(DG314-INDEX('Curva Forward'!$C$5:$AN$13,MATCH(CONCATENATE(BD_COMERCIAL!$K314," ",BD_COMERCIAL!$L314),'Curva Forward'!$B$5:$B$13,0),MATCH(GE$4,'Curva Forward'!$C$4:$AN$4,0))),DG314)</f>
        <v>0</v>
      </c>
      <c r="GF314" s="200">
        <f>AT314*AT$2*IF($FC314="V",1,-1)*IF($Q314="Fixo",(DH314-INDEX('Curva Forward'!$C$5:$AN$13,MATCH(CONCATENATE(BD_COMERCIAL!$K314," ",BD_COMERCIAL!$L314),'Curva Forward'!$B$5:$B$13,0),MATCH(GF$4,'Curva Forward'!$C$4:$AN$4,0))),DH314)</f>
        <v>0</v>
      </c>
      <c r="GG314" s="200">
        <f>AU314*AU$2*IF($FC314="V",1,-1)*IF($Q314="Fixo",(DI314-INDEX('Curva Forward'!$C$5:$AN$13,MATCH(CONCATENATE(BD_COMERCIAL!$K314," ",BD_COMERCIAL!$L314),'Curva Forward'!$B$5:$B$13,0),MATCH(GG$4,'Curva Forward'!$C$4:$AN$4,0))),DI314)</f>
        <v>0</v>
      </c>
      <c r="GH314" s="200">
        <f>AV314*AV$2*IF($FC314="V",1,-1)*IF($Q314="Fixo",(DJ314-INDEX('Curva Forward'!$C$5:$AN$13,MATCH(CONCATENATE(BD_COMERCIAL!$K314," ",BD_COMERCIAL!$L314),'Curva Forward'!$B$5:$B$13,0),MATCH(GH$4,'Curva Forward'!$C$4:$AN$4,0))),DJ314)</f>
        <v>0</v>
      </c>
      <c r="GI314" s="200">
        <f>AW314*AW$2*IF($FC314="V",1,-1)*IF($Q314="Fixo",(DK314-INDEX('Curva Forward'!$C$5:$AN$13,MATCH(CONCATENATE(BD_COMERCIAL!$K314," ",BD_COMERCIAL!$L314),'Curva Forward'!$B$5:$B$13,0),MATCH(GI$4,'Curva Forward'!$C$4:$AN$4,0))),DK314)</f>
        <v>0</v>
      </c>
      <c r="GJ314" s="200">
        <f>AX314*AX$2*IF($FC314="V",1,-1)*IF($Q314="Fixo",(DL314-INDEX('Curva Forward'!$C$5:$AN$13,MATCH(CONCATENATE(BD_COMERCIAL!$K314," ",BD_COMERCIAL!$L314),'Curva Forward'!$B$5:$B$13,0),MATCH(GJ$4,'Curva Forward'!$C$4:$AN$4,0))),DL314)</f>
        <v>0</v>
      </c>
      <c r="GK314" s="200">
        <f>AY314*AY$2*IF($FC314="V",1,-1)*IF($Q314="Fixo",(DM314-INDEX('Curva Forward'!$C$5:$AN$13,MATCH(CONCATENATE(BD_COMERCIAL!$K314," ",BD_COMERCIAL!$L314),'Curva Forward'!$B$5:$B$13,0),MATCH(GK$4,'Curva Forward'!$C$4:$AN$4,0))),DM314)</f>
        <v>0</v>
      </c>
      <c r="GL314" s="200">
        <f>IF(EZ314="",0,CL314*CL$2*IF($FC314="V",1,-1)*IF($Q314="Fixo",(EZ314-INDEX('Curva Forward'!$C$5:$AN$13,MATCH(CONCATENATE(BD_COMERCIAL!$K314," ",BD_COMERCIAL!$L314),'Curva Forward'!$B$5:$B$13,0),MATCH(GL$4,'Curva Forward'!$C$4:$AN$4,0))),EZ314))</f>
        <v>0</v>
      </c>
      <c r="GM314" s="200">
        <f>IF(FA314="",0,CM314*CM$2*IF($FC314="V",1,-1)*IF($Q314="Fixo",(FA314-INDEX('Curva Forward'!$C$5:$AN$13,MATCH(CONCATENATE(BD_COMERCIAL!$K314," ",BD_COMERCIAL!$L314),'Curva Forward'!$B$5:$B$13,0),MATCH(GM$4,'Curva Forward'!$C$4:$AN$4,0))),FA314))</f>
        <v>0</v>
      </c>
      <c r="GN314" s="200">
        <f>IF(FB314="",0,CN314*CN$2*IF($FC314="V",1,-1)*IF($Q314="Fixo",(FB314-INDEX('Curva Forward'!$C$5:$AN$13,MATCH(CONCATENATE(BD_COMERCIAL!$K314," ",BD_COMERCIAL!$L314),'Curva Forward'!$B$5:$B$13,0),MATCH(GN$4,'Curva Forward'!$C$4:$AN$4,0))),FB314))</f>
        <v>0</v>
      </c>
      <c r="GO314" s="201">
        <f t="shared" ca="1" si="95"/>
        <v>0</v>
      </c>
      <c r="GP314" s="201">
        <f t="shared" ca="1" si="96"/>
        <v>0</v>
      </c>
    </row>
    <row r="315" spans="1:198" s="117" customFormat="1" x14ac:dyDescent="0.25">
      <c r="A315" s="6"/>
      <c r="B315" s="7" t="s">
        <v>668</v>
      </c>
      <c r="C315" s="8">
        <v>44636</v>
      </c>
      <c r="D315" s="9" t="s">
        <v>124</v>
      </c>
      <c r="E315" s="9" t="s">
        <v>125</v>
      </c>
      <c r="F315" s="113">
        <v>3780401000108</v>
      </c>
      <c r="G315" s="10" t="s">
        <v>225</v>
      </c>
      <c r="H315" s="113">
        <v>9185485000100</v>
      </c>
      <c r="I315" s="9" t="s">
        <v>126</v>
      </c>
      <c r="J315" s="166" t="s">
        <v>678</v>
      </c>
      <c r="K315" s="10" t="s">
        <v>127</v>
      </c>
      <c r="L315" s="84" t="s">
        <v>22</v>
      </c>
      <c r="M315" s="11">
        <v>44835</v>
      </c>
      <c r="N315" s="12">
        <v>44926</v>
      </c>
      <c r="O315" s="10">
        <v>15</v>
      </c>
      <c r="P315" s="84">
        <v>183</v>
      </c>
      <c r="Q315" s="84" t="s">
        <v>128</v>
      </c>
      <c r="R315" s="10" t="s">
        <v>129</v>
      </c>
      <c r="S315" s="14" t="s">
        <v>135</v>
      </c>
      <c r="T315" s="11"/>
      <c r="U315" s="12"/>
      <c r="V315" s="257" t="str">
        <f ca="1">IF(U315="","",
IF(U315="NA","",
IFERROR(VLOOKUP(EOMONTH(M315,-2)+1,IPCA!$A:$B,2,0),
VLOOKUP(EOMONTH(TODAY(),-2)+1,IPCA!$A:$B,2,0))/
VLOOKUP(EOMONTH(U315,-2)+1,IPCA!$A:$B,2,0)*
P315))</f>
        <v/>
      </c>
      <c r="W315" s="84"/>
      <c r="X315" s="13" t="s">
        <v>133</v>
      </c>
      <c r="Y315" s="166"/>
      <c r="Z315" s="107"/>
      <c r="AA315" s="108"/>
      <c r="AB315" s="15"/>
      <c r="AC315"/>
      <c r="AD315"/>
      <c r="AE315"/>
      <c r="AF315"/>
      <c r="AG315"/>
      <c r="AH315"/>
      <c r="AI315"/>
      <c r="AJ315"/>
      <c r="AK315">
        <v>15</v>
      </c>
      <c r="AL315">
        <v>15</v>
      </c>
      <c r="AM315" s="6">
        <v>15</v>
      </c>
      <c r="AN315" s="15"/>
      <c r="AO315"/>
      <c r="AP315"/>
      <c r="AQ315"/>
      <c r="AR315"/>
      <c r="AS315"/>
      <c r="AT315"/>
      <c r="AU315"/>
      <c r="AV315"/>
      <c r="AW315"/>
      <c r="AX315"/>
      <c r="AY315" s="6"/>
      <c r="AZ315" s="15"/>
      <c r="BA315"/>
      <c r="BB315"/>
      <c r="BC315"/>
      <c r="BD315"/>
      <c r="BE315"/>
      <c r="BF315"/>
      <c r="BG315"/>
      <c r="BH315"/>
      <c r="BI315"/>
      <c r="BJ315"/>
      <c r="BK315" s="6"/>
      <c r="BL315" s="15"/>
      <c r="BM315"/>
      <c r="BN315"/>
      <c r="BO315"/>
      <c r="BP315"/>
      <c r="BQ315"/>
      <c r="BR315"/>
      <c r="BS315"/>
      <c r="BT315"/>
      <c r="BU315"/>
      <c r="BV315"/>
      <c r="BW315" s="6"/>
      <c r="BX315" s="15"/>
      <c r="BY315"/>
      <c r="BZ315"/>
      <c r="CA315"/>
      <c r="CB315"/>
      <c r="CC315"/>
      <c r="CD315"/>
      <c r="CE315"/>
      <c r="CF315"/>
      <c r="CG315"/>
      <c r="CH315"/>
      <c r="CI315" s="6"/>
      <c r="CJ315" s="16">
        <f t="shared" si="80"/>
        <v>3.7808219178082192</v>
      </c>
      <c r="CK315" s="16" t="str">
        <f t="shared" si="81"/>
        <v/>
      </c>
      <c r="CL315" s="16" t="str">
        <f t="shared" si="82"/>
        <v/>
      </c>
      <c r="CM315" s="16" t="str">
        <f t="shared" si="83"/>
        <v/>
      </c>
      <c r="CN315" s="16" t="str">
        <f t="shared" si="84"/>
        <v/>
      </c>
      <c r="CO315" s="18"/>
      <c r="CP315" s="15"/>
      <c r="CQ315"/>
      <c r="CR315"/>
      <c r="CS315"/>
      <c r="CT315"/>
      <c r="CU315"/>
      <c r="CV315"/>
      <c r="CW315"/>
      <c r="CX315"/>
      <c r="CY315">
        <v>183</v>
      </c>
      <c r="CZ315">
        <v>183</v>
      </c>
      <c r="DA315" s="6">
        <v>183</v>
      </c>
      <c r="DB315" s="15"/>
      <c r="DC315"/>
      <c r="DD315"/>
      <c r="DE315"/>
      <c r="DF315"/>
      <c r="DG315"/>
      <c r="DH315"/>
      <c r="DI315"/>
      <c r="DJ315"/>
      <c r="DK315"/>
      <c r="DL315"/>
      <c r="DM315" s="6"/>
      <c r="DN315" s="15"/>
      <c r="DO315"/>
      <c r="DP315"/>
      <c r="DQ315"/>
      <c r="DR315"/>
      <c r="DS315"/>
      <c r="DT315"/>
      <c r="DU315"/>
      <c r="DV315"/>
      <c r="DW315"/>
      <c r="DX315"/>
      <c r="DY315" s="6"/>
      <c r="DZ315" s="15"/>
      <c r="EA315"/>
      <c r="EB315"/>
      <c r="EC315"/>
      <c r="ED315"/>
      <c r="EE315"/>
      <c r="EF315"/>
      <c r="EG315"/>
      <c r="EH315"/>
      <c r="EI315"/>
      <c r="EJ315"/>
      <c r="EK315" s="6"/>
      <c r="EL315" s="15"/>
      <c r="EM315"/>
      <c r="EN315"/>
      <c r="EO315"/>
      <c r="EP315"/>
      <c r="EQ315"/>
      <c r="ER315"/>
      <c r="ES315"/>
      <c r="ET315"/>
      <c r="EU315"/>
      <c r="EV315"/>
      <c r="EW315" s="6"/>
      <c r="EX315" s="16">
        <f t="shared" si="85"/>
        <v>46.126027397260273</v>
      </c>
      <c r="EY315" s="16" t="str">
        <f t="shared" si="86"/>
        <v/>
      </c>
      <c r="EZ315" s="16" t="str">
        <f t="shared" si="87"/>
        <v/>
      </c>
      <c r="FA315" s="16" t="str">
        <f t="shared" si="88"/>
        <v/>
      </c>
      <c r="FB315" s="160" t="str">
        <f t="shared" si="89"/>
        <v/>
      </c>
      <c r="FC315" t="s">
        <v>204</v>
      </c>
      <c r="FD315" s="20" t="s">
        <v>126</v>
      </c>
      <c r="FF315" s="209" t="s">
        <v>206</v>
      </c>
      <c r="FH315" s="284">
        <f t="shared" ca="1" si="90"/>
        <v>0</v>
      </c>
      <c r="FI315" s="208">
        <f t="shared" si="91"/>
        <v>3.0333333333333332</v>
      </c>
      <c r="FJ315"/>
      <c r="FK315" t="str">
        <f t="shared" si="92"/>
        <v>Eneva Comercializadora de Energia Ltda</v>
      </c>
      <c r="FL315" s="201">
        <f t="shared" ca="1" si="93"/>
        <v>2739240</v>
      </c>
      <c r="FM315" s="201">
        <f t="shared" ca="1" si="94"/>
        <v>0</v>
      </c>
      <c r="FN315" s="200">
        <f>AB315*AB$2*IF($FC315="V",1,-1)*IF($Q315="Fixo",(CP315-INDEX('Curva Forward'!$C$5:$AN$13,MATCH(CONCATENATE(BD_COMERCIAL!$K315," ",BD_COMERCIAL!$L315),'Curva Forward'!$B$5:$B$13,0),MATCH(FN$4,'Curva Forward'!$C$4:$AN$4,0))),CP315)</f>
        <v>0</v>
      </c>
      <c r="FO315" s="200">
        <f>AC315*AC$2*IF($FC315="V",1,-1)*IF($Q315="Fixo",(CQ315-INDEX('Curva Forward'!$C$5:$AN$13,MATCH(CONCATENATE(BD_COMERCIAL!$K315," ",BD_COMERCIAL!$L315),'Curva Forward'!$B$5:$B$13,0),MATCH(FO$4,'Curva Forward'!$C$4:$AN$4,0))),CQ315)</f>
        <v>0</v>
      </c>
      <c r="FP315" s="200">
        <f>AD315*AD$2*IF($FC315="V",1,-1)*IF($Q315="Fixo",(CR315-INDEX('Curva Forward'!$C$5:$AN$13,MATCH(CONCATENATE(BD_COMERCIAL!$K315," ",BD_COMERCIAL!$L315),'Curva Forward'!$B$5:$B$13,0),MATCH(FP$4,'Curva Forward'!$C$4:$AN$4,0))),CR315)</f>
        <v>0</v>
      </c>
      <c r="FQ315" s="200">
        <f>AE315*AE$2*IF($FC315="V",1,-1)*IF($Q315="Fixo",(CS315-INDEX('Curva Forward'!$C$5:$AN$13,MATCH(CONCATENATE(BD_COMERCIAL!$K315," ",BD_COMERCIAL!$L315),'Curva Forward'!$B$5:$B$13,0),MATCH(FQ$4,'Curva Forward'!$C$4:$AN$4,0))),CS315)</f>
        <v>0</v>
      </c>
      <c r="FR315" s="200">
        <f>AF315*AF$2*IF($FC315="V",1,-1)*IF($Q315="Fixo",(CT315-INDEX('Curva Forward'!$C$5:$AN$13,MATCH(CONCATENATE(BD_COMERCIAL!$K315," ",BD_COMERCIAL!$L315),'Curva Forward'!$B$5:$B$13,0),MATCH(FR$4,'Curva Forward'!$C$4:$AN$4,0))),CT315)</f>
        <v>0</v>
      </c>
      <c r="FS315" s="200">
        <f>AG315*AG$2*IF($FC315="V",1,-1)*IF($Q315="Fixo",(CU315-INDEX('Curva Forward'!$C$5:$AN$13,MATCH(CONCATENATE(BD_COMERCIAL!$K315," ",BD_COMERCIAL!$L315),'Curva Forward'!$B$5:$B$13,0),MATCH(FS$4,'Curva Forward'!$C$4:$AN$4,0))),CU315)</f>
        <v>0</v>
      </c>
      <c r="FT315" s="200">
        <f>AH315*AH$2*IF($FC315="V",1,-1)*IF($Q315="Fixo",(CV315-INDEX('Curva Forward'!$C$5:$AN$13,MATCH(CONCATENATE(BD_COMERCIAL!$K315," ",BD_COMERCIAL!$L315),'Curva Forward'!$B$5:$B$13,0),MATCH(FT$4,'Curva Forward'!$C$4:$AN$4,0))),CV315)</f>
        <v>0</v>
      </c>
      <c r="FU315" s="200">
        <f>AI315*AI$2*IF($FC315="V",1,-1)*IF($Q315="Fixo",(CW315-INDEX('Curva Forward'!$C$5:$AN$13,MATCH(CONCATENATE(BD_COMERCIAL!$K315," ",BD_COMERCIAL!$L315),'Curva Forward'!$B$5:$B$13,0),MATCH(FU$4,'Curva Forward'!$C$4:$AN$4,0))),CW315)</f>
        <v>0</v>
      </c>
      <c r="FV315" s="200">
        <f>AJ315*AJ$2*IF($FC315="V",1,-1)*IF($Q315="Fixo",(CX315-INDEX('Curva Forward'!$C$5:$AN$13,MATCH(CONCATENATE(BD_COMERCIAL!$K315," ",BD_COMERCIAL!$L315),'Curva Forward'!$B$5:$B$13,0),MATCH(FV$4,'Curva Forward'!$C$4:$AN$4,0))),CX315)</f>
        <v>0</v>
      </c>
      <c r="FW315" s="200">
        <f>AK315*AK$2*IF($FC315="V",1,-1)*IF($Q315="Fixo",(CY315-INDEX('Curva Forward'!$C$5:$AN$13,MATCH(CONCATENATE(BD_COMERCIAL!$K315," ",BD_COMERCIAL!$L315),'Curva Forward'!$B$5:$B$13,0),MATCH(FW$4,'Curva Forward'!$C$4:$AN$4,0))),CY315)</f>
        <v>926280</v>
      </c>
      <c r="FX315" s="200">
        <f>AL315*AL$2*IF($FC315="V",1,-1)*IF($Q315="Fixo",(CZ315-INDEX('Curva Forward'!$C$5:$AN$13,MATCH(CONCATENATE(BD_COMERCIAL!$K315," ",BD_COMERCIAL!$L315),'Curva Forward'!$B$5:$B$13,0),MATCH(FX$4,'Curva Forward'!$C$4:$AN$4,0))),CZ315)</f>
        <v>853200</v>
      </c>
      <c r="FY315" s="200">
        <f>AM315*AM$2*IF($FC315="V",1,-1)*IF($Q315="Fixo",(DA315-INDEX('Curva Forward'!$C$5:$AN$13,MATCH(CONCATENATE(BD_COMERCIAL!$K315," ",BD_COMERCIAL!$L315),'Curva Forward'!$B$5:$B$13,0),MATCH(FY$4,'Curva Forward'!$C$4:$AN$4,0))),DA315)</f>
        <v>959760</v>
      </c>
      <c r="FZ315" s="200">
        <f>AN315*AN$2*IF($FC315="V",1,-1)*IF($Q315="Fixo",(DB315-INDEX('Curva Forward'!$C$5:$AN$13,MATCH(CONCATENATE(BD_COMERCIAL!$K315," ",BD_COMERCIAL!$L315),'Curva Forward'!$B$5:$B$13,0),MATCH(FZ$4,'Curva Forward'!$C$4:$AN$4,0))),DB315)</f>
        <v>0</v>
      </c>
      <c r="GA315" s="200">
        <f>AO315*AO$2*IF($FC315="V",1,-1)*IF($Q315="Fixo",(DC315-INDEX('Curva Forward'!$C$5:$AN$13,MATCH(CONCATENATE(BD_COMERCIAL!$K315," ",BD_COMERCIAL!$L315),'Curva Forward'!$B$5:$B$13,0),MATCH(GA$4,'Curva Forward'!$C$4:$AN$4,0))),DC315)</f>
        <v>0</v>
      </c>
      <c r="GB315" s="200">
        <f>AP315*AP$2*IF($FC315="V",1,-1)*IF($Q315="Fixo",(DD315-INDEX('Curva Forward'!$C$5:$AN$13,MATCH(CONCATENATE(BD_COMERCIAL!$K315," ",BD_COMERCIAL!$L315),'Curva Forward'!$B$5:$B$13,0),MATCH(GB$4,'Curva Forward'!$C$4:$AN$4,0))),DD315)</f>
        <v>0</v>
      </c>
      <c r="GC315" s="200">
        <f>AQ315*AQ$2*IF($FC315="V",1,-1)*IF($Q315="Fixo",(DE315-INDEX('Curva Forward'!$C$5:$AN$13,MATCH(CONCATENATE(BD_COMERCIAL!$K315," ",BD_COMERCIAL!$L315),'Curva Forward'!$B$5:$B$13,0),MATCH(GC$4,'Curva Forward'!$C$4:$AN$4,0))),DE315)</f>
        <v>0</v>
      </c>
      <c r="GD315" s="200">
        <f>AR315*AR$2*IF($FC315="V",1,-1)*IF($Q315="Fixo",(DF315-INDEX('Curva Forward'!$C$5:$AN$13,MATCH(CONCATENATE(BD_COMERCIAL!$K315," ",BD_COMERCIAL!$L315),'Curva Forward'!$B$5:$B$13,0),MATCH(GD$4,'Curva Forward'!$C$4:$AN$4,0))),DF315)</f>
        <v>0</v>
      </c>
      <c r="GE315" s="200">
        <f>AS315*AS$2*IF($FC315="V",1,-1)*IF($Q315="Fixo",(DG315-INDEX('Curva Forward'!$C$5:$AN$13,MATCH(CONCATENATE(BD_COMERCIAL!$K315," ",BD_COMERCIAL!$L315),'Curva Forward'!$B$5:$B$13,0),MATCH(GE$4,'Curva Forward'!$C$4:$AN$4,0))),DG315)</f>
        <v>0</v>
      </c>
      <c r="GF315" s="200">
        <f>AT315*AT$2*IF($FC315="V",1,-1)*IF($Q315="Fixo",(DH315-INDEX('Curva Forward'!$C$5:$AN$13,MATCH(CONCATENATE(BD_COMERCIAL!$K315," ",BD_COMERCIAL!$L315),'Curva Forward'!$B$5:$B$13,0),MATCH(GF$4,'Curva Forward'!$C$4:$AN$4,0))),DH315)</f>
        <v>0</v>
      </c>
      <c r="GG315" s="200">
        <f>AU315*AU$2*IF($FC315="V",1,-1)*IF($Q315="Fixo",(DI315-INDEX('Curva Forward'!$C$5:$AN$13,MATCH(CONCATENATE(BD_COMERCIAL!$K315," ",BD_COMERCIAL!$L315),'Curva Forward'!$B$5:$B$13,0),MATCH(GG$4,'Curva Forward'!$C$4:$AN$4,0))),DI315)</f>
        <v>0</v>
      </c>
      <c r="GH315" s="200">
        <f>AV315*AV$2*IF($FC315="V",1,-1)*IF($Q315="Fixo",(DJ315-INDEX('Curva Forward'!$C$5:$AN$13,MATCH(CONCATENATE(BD_COMERCIAL!$K315," ",BD_COMERCIAL!$L315),'Curva Forward'!$B$5:$B$13,0),MATCH(GH$4,'Curva Forward'!$C$4:$AN$4,0))),DJ315)</f>
        <v>0</v>
      </c>
      <c r="GI315" s="200">
        <f>AW315*AW$2*IF($FC315="V",1,-1)*IF($Q315="Fixo",(DK315-INDEX('Curva Forward'!$C$5:$AN$13,MATCH(CONCATENATE(BD_COMERCIAL!$K315," ",BD_COMERCIAL!$L315),'Curva Forward'!$B$5:$B$13,0),MATCH(GI$4,'Curva Forward'!$C$4:$AN$4,0))),DK315)</f>
        <v>0</v>
      </c>
      <c r="GJ315" s="200">
        <f>AX315*AX$2*IF($FC315="V",1,-1)*IF($Q315="Fixo",(DL315-INDEX('Curva Forward'!$C$5:$AN$13,MATCH(CONCATENATE(BD_COMERCIAL!$K315," ",BD_COMERCIAL!$L315),'Curva Forward'!$B$5:$B$13,0),MATCH(GJ$4,'Curva Forward'!$C$4:$AN$4,0))),DL315)</f>
        <v>0</v>
      </c>
      <c r="GK315" s="200">
        <f>AY315*AY$2*IF($FC315="V",1,-1)*IF($Q315="Fixo",(DM315-INDEX('Curva Forward'!$C$5:$AN$13,MATCH(CONCATENATE(BD_COMERCIAL!$K315," ",BD_COMERCIAL!$L315),'Curva Forward'!$B$5:$B$13,0),MATCH(GK$4,'Curva Forward'!$C$4:$AN$4,0))),DM315)</f>
        <v>0</v>
      </c>
      <c r="GL315" s="200">
        <f>IF(EZ315="",0,CL315*CL$2*IF($FC315="V",1,-1)*IF($Q315="Fixo",(EZ315-INDEX('Curva Forward'!$C$5:$AN$13,MATCH(CONCATENATE(BD_COMERCIAL!$K315," ",BD_COMERCIAL!$L315),'Curva Forward'!$B$5:$B$13,0),MATCH(GL$4,'Curva Forward'!$C$4:$AN$4,0))),EZ315))</f>
        <v>0</v>
      </c>
      <c r="GM315" s="200">
        <f>IF(FA315="",0,CM315*CM$2*IF($FC315="V",1,-1)*IF($Q315="Fixo",(FA315-INDEX('Curva Forward'!$C$5:$AN$13,MATCH(CONCATENATE(BD_COMERCIAL!$K315," ",BD_COMERCIAL!$L315),'Curva Forward'!$B$5:$B$13,0),MATCH(GM$4,'Curva Forward'!$C$4:$AN$4,0))),FA315))</f>
        <v>0</v>
      </c>
      <c r="GN315" s="200">
        <f>IF(FB315="",0,CN315*CN$2*IF($FC315="V",1,-1)*IF($Q315="Fixo",(FB315-INDEX('Curva Forward'!$C$5:$AN$13,MATCH(CONCATENATE(BD_COMERCIAL!$K315," ",BD_COMERCIAL!$L315),'Curva Forward'!$B$5:$B$13,0),MATCH(GN$4,'Curva Forward'!$C$4:$AN$4,0))),FB315))</f>
        <v>0</v>
      </c>
      <c r="GO315" s="201">
        <f t="shared" ca="1" si="95"/>
        <v>0</v>
      </c>
      <c r="GP315" s="201">
        <f t="shared" ca="1" si="96"/>
        <v>0</v>
      </c>
    </row>
    <row r="316" spans="1:198" s="117" customFormat="1" x14ac:dyDescent="0.25">
      <c r="A316" s="6"/>
      <c r="B316" s="7" t="s">
        <v>669</v>
      </c>
      <c r="C316" s="8">
        <v>44638</v>
      </c>
      <c r="D316" s="9" t="s">
        <v>124</v>
      </c>
      <c r="E316" s="9" t="s">
        <v>125</v>
      </c>
      <c r="F316" s="113">
        <v>3780401000108</v>
      </c>
      <c r="G316" s="10" t="s">
        <v>224</v>
      </c>
      <c r="H316" s="113">
        <v>33652516000170</v>
      </c>
      <c r="I316" s="9" t="s">
        <v>139</v>
      </c>
      <c r="J316" s="166"/>
      <c r="K316" s="10" t="s">
        <v>127</v>
      </c>
      <c r="L316" s="84" t="s">
        <v>22</v>
      </c>
      <c r="M316" s="11">
        <v>44743</v>
      </c>
      <c r="N316" s="12">
        <v>44926</v>
      </c>
      <c r="O316" s="10">
        <v>5</v>
      </c>
      <c r="P316" s="84">
        <v>165</v>
      </c>
      <c r="Q316" s="84" t="s">
        <v>128</v>
      </c>
      <c r="R316" s="10" t="s">
        <v>129</v>
      </c>
      <c r="S316" s="14" t="s">
        <v>135</v>
      </c>
      <c r="T316" s="11"/>
      <c r="U316" s="12"/>
      <c r="V316" s="257" t="str">
        <f ca="1">IF(U316="","",
IF(U316="NA","",
IFERROR(VLOOKUP(EOMONTH(M316,-2)+1,IPCA!$A:$B,2,0),
VLOOKUP(EOMONTH(TODAY(),-2)+1,IPCA!$A:$B,2,0))/
VLOOKUP(EOMONTH(U316,-2)+1,IPCA!$A:$B,2,0)*
P316))</f>
        <v/>
      </c>
      <c r="W316" s="84"/>
      <c r="X316" s="13" t="s">
        <v>133</v>
      </c>
      <c r="Y316" s="166"/>
      <c r="Z316" s="107"/>
      <c r="AA316" s="108"/>
      <c r="AB316" s="15"/>
      <c r="AC316"/>
      <c r="AD316"/>
      <c r="AE316"/>
      <c r="AF316"/>
      <c r="AG316"/>
      <c r="AH316">
        <v>5</v>
      </c>
      <c r="AI316">
        <v>5</v>
      </c>
      <c r="AJ316">
        <v>5</v>
      </c>
      <c r="AK316">
        <v>5</v>
      </c>
      <c r="AL316">
        <v>5</v>
      </c>
      <c r="AM316" s="6">
        <v>5</v>
      </c>
      <c r="AN316" s="15"/>
      <c r="AO316"/>
      <c r="AP316"/>
      <c r="AQ316"/>
      <c r="AR316"/>
      <c r="AS316"/>
      <c r="AT316"/>
      <c r="AU316"/>
      <c r="AV316"/>
      <c r="AW316"/>
      <c r="AX316"/>
      <c r="AY316" s="6"/>
      <c r="AZ316" s="15"/>
      <c r="BA316"/>
      <c r="BB316"/>
      <c r="BC316"/>
      <c r="BD316"/>
      <c r="BE316"/>
      <c r="BF316"/>
      <c r="BG316"/>
      <c r="BH316"/>
      <c r="BI316"/>
      <c r="BJ316"/>
      <c r="BK316" s="6"/>
      <c r="BL316" s="15"/>
      <c r="BM316"/>
      <c r="BN316"/>
      <c r="BO316"/>
      <c r="BP316"/>
      <c r="BQ316"/>
      <c r="BR316"/>
      <c r="BS316"/>
      <c r="BT316"/>
      <c r="BU316"/>
      <c r="BV316"/>
      <c r="BW316" s="6"/>
      <c r="BX316" s="15"/>
      <c r="BY316"/>
      <c r="BZ316"/>
      <c r="CA316"/>
      <c r="CB316"/>
      <c r="CC316"/>
      <c r="CD316"/>
      <c r="CE316"/>
      <c r="CF316"/>
      <c r="CG316"/>
      <c r="CH316"/>
      <c r="CI316" s="6"/>
      <c r="CJ316" s="16">
        <f t="shared" si="80"/>
        <v>2.5205479452054793</v>
      </c>
      <c r="CK316" s="16" t="str">
        <f t="shared" si="81"/>
        <v/>
      </c>
      <c r="CL316" s="16" t="str">
        <f t="shared" si="82"/>
        <v/>
      </c>
      <c r="CM316" s="16" t="str">
        <f t="shared" si="83"/>
        <v/>
      </c>
      <c r="CN316" s="16" t="str">
        <f t="shared" si="84"/>
        <v/>
      </c>
      <c r="CO316" s="18"/>
      <c r="CP316" s="15"/>
      <c r="CQ316"/>
      <c r="CR316"/>
      <c r="CS316"/>
      <c r="CT316"/>
      <c r="CU316"/>
      <c r="CV316">
        <v>165</v>
      </c>
      <c r="CW316">
        <v>165</v>
      </c>
      <c r="CX316">
        <v>165</v>
      </c>
      <c r="CY316">
        <v>165</v>
      </c>
      <c r="CZ316">
        <v>165</v>
      </c>
      <c r="DA316" s="6">
        <v>165</v>
      </c>
      <c r="DB316" s="15"/>
      <c r="DC316"/>
      <c r="DD316"/>
      <c r="DE316"/>
      <c r="DF316"/>
      <c r="DG316"/>
      <c r="DH316"/>
      <c r="DI316"/>
      <c r="DJ316"/>
      <c r="DK316"/>
      <c r="DL316"/>
      <c r="DM316" s="6"/>
      <c r="DN316" s="15"/>
      <c r="DO316"/>
      <c r="DP316"/>
      <c r="DQ316"/>
      <c r="DR316"/>
      <c r="DS316"/>
      <c r="DT316"/>
      <c r="DU316"/>
      <c r="DV316"/>
      <c r="DW316"/>
      <c r="DX316"/>
      <c r="DY316" s="6"/>
      <c r="DZ316" s="15"/>
      <c r="EA316"/>
      <c r="EB316"/>
      <c r="EC316"/>
      <c r="ED316"/>
      <c r="EE316"/>
      <c r="EF316"/>
      <c r="EG316"/>
      <c r="EH316"/>
      <c r="EI316"/>
      <c r="EJ316"/>
      <c r="EK316" s="6"/>
      <c r="EL316" s="15"/>
      <c r="EM316"/>
      <c r="EN316"/>
      <c r="EO316"/>
      <c r="EP316"/>
      <c r="EQ316"/>
      <c r="ER316"/>
      <c r="ES316"/>
      <c r="ET316"/>
      <c r="EU316"/>
      <c r="EV316"/>
      <c r="EW316" s="6"/>
      <c r="EX316" s="16">
        <f t="shared" si="85"/>
        <v>83.178082191780817</v>
      </c>
      <c r="EY316" s="16" t="str">
        <f t="shared" si="86"/>
        <v/>
      </c>
      <c r="EZ316" s="16" t="str">
        <f t="shared" si="87"/>
        <v/>
      </c>
      <c r="FA316" s="16" t="str">
        <f t="shared" si="88"/>
        <v/>
      </c>
      <c r="FB316" s="160" t="str">
        <f t="shared" si="89"/>
        <v/>
      </c>
      <c r="FC316" t="s">
        <v>204</v>
      </c>
      <c r="FD316" s="20" t="s">
        <v>139</v>
      </c>
      <c r="FF316" s="209" t="s">
        <v>206</v>
      </c>
      <c r="FH316" s="284">
        <f t="shared" ca="1" si="90"/>
        <v>0</v>
      </c>
      <c r="FI316" s="208">
        <f t="shared" si="91"/>
        <v>6.1</v>
      </c>
      <c r="FJ316"/>
      <c r="FK316" t="str">
        <f t="shared" si="92"/>
        <v>CESP Comercializadora de Energia S.A.</v>
      </c>
      <c r="FL316" s="201">
        <f t="shared" ca="1" si="93"/>
        <v>1676622</v>
      </c>
      <c r="FM316" s="201">
        <f t="shared" ca="1" si="94"/>
        <v>0</v>
      </c>
      <c r="FN316" s="200">
        <f>AB316*AB$2*IF($FC316="V",1,-1)*IF($Q316="Fixo",(CP316-INDEX('Curva Forward'!$C$5:$AN$13,MATCH(CONCATENATE(BD_COMERCIAL!$K316," ",BD_COMERCIAL!$L316),'Curva Forward'!$B$5:$B$13,0),MATCH(FN$4,'Curva Forward'!$C$4:$AN$4,0))),CP316)</f>
        <v>0</v>
      </c>
      <c r="FO316" s="200">
        <f>AC316*AC$2*IF($FC316="V",1,-1)*IF($Q316="Fixo",(CQ316-INDEX('Curva Forward'!$C$5:$AN$13,MATCH(CONCATENATE(BD_COMERCIAL!$K316," ",BD_COMERCIAL!$L316),'Curva Forward'!$B$5:$B$13,0),MATCH(FO$4,'Curva Forward'!$C$4:$AN$4,0))),CQ316)</f>
        <v>0</v>
      </c>
      <c r="FP316" s="200">
        <f>AD316*AD$2*IF($FC316="V",1,-1)*IF($Q316="Fixo",(CR316-INDEX('Curva Forward'!$C$5:$AN$13,MATCH(CONCATENATE(BD_COMERCIAL!$K316," ",BD_COMERCIAL!$L316),'Curva Forward'!$B$5:$B$13,0),MATCH(FP$4,'Curva Forward'!$C$4:$AN$4,0))),CR316)</f>
        <v>0</v>
      </c>
      <c r="FQ316" s="200">
        <f>AE316*AE$2*IF($FC316="V",1,-1)*IF($Q316="Fixo",(CS316-INDEX('Curva Forward'!$C$5:$AN$13,MATCH(CONCATENATE(BD_COMERCIAL!$K316," ",BD_COMERCIAL!$L316),'Curva Forward'!$B$5:$B$13,0),MATCH(FQ$4,'Curva Forward'!$C$4:$AN$4,0))),CS316)</f>
        <v>0</v>
      </c>
      <c r="FR316" s="200">
        <f>AF316*AF$2*IF($FC316="V",1,-1)*IF($Q316="Fixo",(CT316-INDEX('Curva Forward'!$C$5:$AN$13,MATCH(CONCATENATE(BD_COMERCIAL!$K316," ",BD_COMERCIAL!$L316),'Curva Forward'!$B$5:$B$13,0),MATCH(FR$4,'Curva Forward'!$C$4:$AN$4,0))),CT316)</f>
        <v>0</v>
      </c>
      <c r="FS316" s="200">
        <f>AG316*AG$2*IF($FC316="V",1,-1)*IF($Q316="Fixo",(CU316-INDEX('Curva Forward'!$C$5:$AN$13,MATCH(CONCATENATE(BD_COMERCIAL!$K316," ",BD_COMERCIAL!$L316),'Curva Forward'!$B$5:$B$13,0),MATCH(FS$4,'Curva Forward'!$C$4:$AN$4,0))),CU316)</f>
        <v>0</v>
      </c>
      <c r="FT316" s="200">
        <f>AH316*AH$2*IF($FC316="V",1,-1)*IF($Q316="Fixo",(CV316-INDEX('Curva Forward'!$C$5:$AN$13,MATCH(CONCATENATE(BD_COMERCIAL!$K316," ",BD_COMERCIAL!$L316),'Curva Forward'!$B$5:$B$13,0),MATCH(FT$4,'Curva Forward'!$C$4:$AN$4,0))),CV316)</f>
        <v>365862</v>
      </c>
      <c r="FU316" s="200">
        <f>AI316*AI$2*IF($FC316="V",1,-1)*IF($Q316="Fixo",(CW316-INDEX('Curva Forward'!$C$5:$AN$13,MATCH(CONCATENATE(BD_COMERCIAL!$K316," ",BD_COMERCIAL!$L316),'Curva Forward'!$B$5:$B$13,0),MATCH(FU$4,'Curva Forward'!$C$4:$AN$4,0))),CW316)</f>
        <v>297600</v>
      </c>
      <c r="FV316" s="200">
        <f>AJ316*AJ$2*IF($FC316="V",1,-1)*IF($Q316="Fixo",(CX316-INDEX('Curva Forward'!$C$5:$AN$13,MATCH(CONCATENATE(BD_COMERCIAL!$K316," ",BD_COMERCIAL!$L316),'Curva Forward'!$B$5:$B$13,0),MATCH(FV$4,'Curva Forward'!$C$4:$AN$4,0))),CX316)</f>
        <v>298800</v>
      </c>
      <c r="FW316" s="200">
        <f>AK316*AK$2*IF($FC316="V",1,-1)*IF($Q316="Fixo",(CY316-INDEX('Curva Forward'!$C$5:$AN$13,MATCH(CONCATENATE(BD_COMERCIAL!$K316," ",BD_COMERCIAL!$L316),'Curva Forward'!$B$5:$B$13,0),MATCH(FW$4,'Curva Forward'!$C$4:$AN$4,0))),CY316)</f>
        <v>241800</v>
      </c>
      <c r="FX316" s="200">
        <f>AL316*AL$2*IF($FC316="V",1,-1)*IF($Q316="Fixo",(CZ316-INDEX('Curva Forward'!$C$5:$AN$13,MATCH(CONCATENATE(BD_COMERCIAL!$K316," ",BD_COMERCIAL!$L316),'Curva Forward'!$B$5:$B$13,0),MATCH(FX$4,'Curva Forward'!$C$4:$AN$4,0))),CZ316)</f>
        <v>219600</v>
      </c>
      <c r="FY316" s="200">
        <f>AM316*AM$2*IF($FC316="V",1,-1)*IF($Q316="Fixo",(DA316-INDEX('Curva Forward'!$C$5:$AN$13,MATCH(CONCATENATE(BD_COMERCIAL!$K316," ",BD_COMERCIAL!$L316),'Curva Forward'!$B$5:$B$13,0),MATCH(FY$4,'Curva Forward'!$C$4:$AN$4,0))),DA316)</f>
        <v>252960</v>
      </c>
      <c r="FZ316" s="200">
        <f>AN316*AN$2*IF($FC316="V",1,-1)*IF($Q316="Fixo",(DB316-INDEX('Curva Forward'!$C$5:$AN$13,MATCH(CONCATENATE(BD_COMERCIAL!$K316," ",BD_COMERCIAL!$L316),'Curva Forward'!$B$5:$B$13,0),MATCH(FZ$4,'Curva Forward'!$C$4:$AN$4,0))),DB316)</f>
        <v>0</v>
      </c>
      <c r="GA316" s="200">
        <f>AO316*AO$2*IF($FC316="V",1,-1)*IF($Q316="Fixo",(DC316-INDEX('Curva Forward'!$C$5:$AN$13,MATCH(CONCATENATE(BD_COMERCIAL!$K316," ",BD_COMERCIAL!$L316),'Curva Forward'!$B$5:$B$13,0),MATCH(GA$4,'Curva Forward'!$C$4:$AN$4,0))),DC316)</f>
        <v>0</v>
      </c>
      <c r="GB316" s="200">
        <f>AP316*AP$2*IF($FC316="V",1,-1)*IF($Q316="Fixo",(DD316-INDEX('Curva Forward'!$C$5:$AN$13,MATCH(CONCATENATE(BD_COMERCIAL!$K316," ",BD_COMERCIAL!$L316),'Curva Forward'!$B$5:$B$13,0),MATCH(GB$4,'Curva Forward'!$C$4:$AN$4,0))),DD316)</f>
        <v>0</v>
      </c>
      <c r="GC316" s="200">
        <f>AQ316*AQ$2*IF($FC316="V",1,-1)*IF($Q316="Fixo",(DE316-INDEX('Curva Forward'!$C$5:$AN$13,MATCH(CONCATENATE(BD_COMERCIAL!$K316," ",BD_COMERCIAL!$L316),'Curva Forward'!$B$5:$B$13,0),MATCH(GC$4,'Curva Forward'!$C$4:$AN$4,0))),DE316)</f>
        <v>0</v>
      </c>
      <c r="GD316" s="200">
        <f>AR316*AR$2*IF($FC316="V",1,-1)*IF($Q316="Fixo",(DF316-INDEX('Curva Forward'!$C$5:$AN$13,MATCH(CONCATENATE(BD_COMERCIAL!$K316," ",BD_COMERCIAL!$L316),'Curva Forward'!$B$5:$B$13,0),MATCH(GD$4,'Curva Forward'!$C$4:$AN$4,0))),DF316)</f>
        <v>0</v>
      </c>
      <c r="GE316" s="200">
        <f>AS316*AS$2*IF($FC316="V",1,-1)*IF($Q316="Fixo",(DG316-INDEX('Curva Forward'!$C$5:$AN$13,MATCH(CONCATENATE(BD_COMERCIAL!$K316," ",BD_COMERCIAL!$L316),'Curva Forward'!$B$5:$B$13,0),MATCH(GE$4,'Curva Forward'!$C$4:$AN$4,0))),DG316)</f>
        <v>0</v>
      </c>
      <c r="GF316" s="200">
        <f>AT316*AT$2*IF($FC316="V",1,-1)*IF($Q316="Fixo",(DH316-INDEX('Curva Forward'!$C$5:$AN$13,MATCH(CONCATENATE(BD_COMERCIAL!$K316," ",BD_COMERCIAL!$L316),'Curva Forward'!$B$5:$B$13,0),MATCH(GF$4,'Curva Forward'!$C$4:$AN$4,0))),DH316)</f>
        <v>0</v>
      </c>
      <c r="GG316" s="200">
        <f>AU316*AU$2*IF($FC316="V",1,-1)*IF($Q316="Fixo",(DI316-INDEX('Curva Forward'!$C$5:$AN$13,MATCH(CONCATENATE(BD_COMERCIAL!$K316," ",BD_COMERCIAL!$L316),'Curva Forward'!$B$5:$B$13,0),MATCH(GG$4,'Curva Forward'!$C$4:$AN$4,0))),DI316)</f>
        <v>0</v>
      </c>
      <c r="GH316" s="200">
        <f>AV316*AV$2*IF($FC316="V",1,-1)*IF($Q316="Fixo",(DJ316-INDEX('Curva Forward'!$C$5:$AN$13,MATCH(CONCATENATE(BD_COMERCIAL!$K316," ",BD_COMERCIAL!$L316),'Curva Forward'!$B$5:$B$13,0),MATCH(GH$4,'Curva Forward'!$C$4:$AN$4,0))),DJ316)</f>
        <v>0</v>
      </c>
      <c r="GI316" s="200">
        <f>AW316*AW$2*IF($FC316="V",1,-1)*IF($Q316="Fixo",(DK316-INDEX('Curva Forward'!$C$5:$AN$13,MATCH(CONCATENATE(BD_COMERCIAL!$K316," ",BD_COMERCIAL!$L316),'Curva Forward'!$B$5:$B$13,0),MATCH(GI$4,'Curva Forward'!$C$4:$AN$4,0))),DK316)</f>
        <v>0</v>
      </c>
      <c r="GJ316" s="200">
        <f>AX316*AX$2*IF($FC316="V",1,-1)*IF($Q316="Fixo",(DL316-INDEX('Curva Forward'!$C$5:$AN$13,MATCH(CONCATENATE(BD_COMERCIAL!$K316," ",BD_COMERCIAL!$L316),'Curva Forward'!$B$5:$B$13,0),MATCH(GJ$4,'Curva Forward'!$C$4:$AN$4,0))),DL316)</f>
        <v>0</v>
      </c>
      <c r="GK316" s="200">
        <f>AY316*AY$2*IF($FC316="V",1,-1)*IF($Q316="Fixo",(DM316-INDEX('Curva Forward'!$C$5:$AN$13,MATCH(CONCATENATE(BD_COMERCIAL!$K316," ",BD_COMERCIAL!$L316),'Curva Forward'!$B$5:$B$13,0),MATCH(GK$4,'Curva Forward'!$C$4:$AN$4,0))),DM316)</f>
        <v>0</v>
      </c>
      <c r="GL316" s="200">
        <f>IF(EZ316="",0,CL316*CL$2*IF($FC316="V",1,-1)*IF($Q316="Fixo",(EZ316-INDEX('Curva Forward'!$C$5:$AN$13,MATCH(CONCATENATE(BD_COMERCIAL!$K316," ",BD_COMERCIAL!$L316),'Curva Forward'!$B$5:$B$13,0),MATCH(GL$4,'Curva Forward'!$C$4:$AN$4,0))),EZ316))</f>
        <v>0</v>
      </c>
      <c r="GM316" s="200">
        <f>IF(FA316="",0,CM316*CM$2*IF($FC316="V",1,-1)*IF($Q316="Fixo",(FA316-INDEX('Curva Forward'!$C$5:$AN$13,MATCH(CONCATENATE(BD_COMERCIAL!$K316," ",BD_COMERCIAL!$L316),'Curva Forward'!$B$5:$B$13,0),MATCH(GM$4,'Curva Forward'!$C$4:$AN$4,0))),FA316))</f>
        <v>0</v>
      </c>
      <c r="GN316" s="200">
        <f>IF(FB316="",0,CN316*CN$2*IF($FC316="V",1,-1)*IF($Q316="Fixo",(FB316-INDEX('Curva Forward'!$C$5:$AN$13,MATCH(CONCATENATE(BD_COMERCIAL!$K316," ",BD_COMERCIAL!$L316),'Curva Forward'!$B$5:$B$13,0),MATCH(GN$4,'Curva Forward'!$C$4:$AN$4,0))),FB316))</f>
        <v>0</v>
      </c>
      <c r="GO316" s="201">
        <f t="shared" ca="1" si="95"/>
        <v>0</v>
      </c>
      <c r="GP316" s="201">
        <f t="shared" ca="1" si="96"/>
        <v>0</v>
      </c>
    </row>
    <row r="317" spans="1:198" s="117" customFormat="1" x14ac:dyDescent="0.25">
      <c r="A317" s="6"/>
      <c r="B317" s="7" t="s">
        <v>670</v>
      </c>
      <c r="C317" s="8">
        <v>44638</v>
      </c>
      <c r="D317" s="9" t="s">
        <v>124</v>
      </c>
      <c r="E317" s="9" t="s">
        <v>125</v>
      </c>
      <c r="F317" s="113">
        <v>3780401000108</v>
      </c>
      <c r="G317" s="10" t="s">
        <v>201</v>
      </c>
      <c r="H317" s="113">
        <v>11182210000164</v>
      </c>
      <c r="I317" s="9" t="s">
        <v>139</v>
      </c>
      <c r="J317" s="166"/>
      <c r="K317" s="10" t="s">
        <v>127</v>
      </c>
      <c r="L317" s="84" t="s">
        <v>22</v>
      </c>
      <c r="M317" s="11">
        <v>44743</v>
      </c>
      <c r="N317" s="12">
        <v>44926</v>
      </c>
      <c r="O317" s="10">
        <v>2</v>
      </c>
      <c r="P317" s="84">
        <v>165</v>
      </c>
      <c r="Q317" s="84" t="s">
        <v>128</v>
      </c>
      <c r="R317" s="10" t="s">
        <v>129</v>
      </c>
      <c r="S317" s="14" t="s">
        <v>135</v>
      </c>
      <c r="T317" s="11"/>
      <c r="U317" s="12"/>
      <c r="V317" s="257" t="str">
        <f ca="1">IF(U317="","",
IF(U317="NA","",
IFERROR(VLOOKUP(EOMONTH(M317,-2)+1,IPCA!$A:$B,2,0),
VLOOKUP(EOMONTH(TODAY(),-2)+1,IPCA!$A:$B,2,0))/
VLOOKUP(EOMONTH(U317,-2)+1,IPCA!$A:$B,2,0)*
P317))</f>
        <v/>
      </c>
      <c r="W317" s="84"/>
      <c r="X317" s="13" t="s">
        <v>133</v>
      </c>
      <c r="Y317" s="166"/>
      <c r="Z317" s="107"/>
      <c r="AA317" s="108"/>
      <c r="AB317" s="15"/>
      <c r="AC317"/>
      <c r="AD317"/>
      <c r="AE317"/>
      <c r="AF317"/>
      <c r="AG317"/>
      <c r="AH317">
        <v>2</v>
      </c>
      <c r="AI317">
        <v>2</v>
      </c>
      <c r="AJ317">
        <v>2</v>
      </c>
      <c r="AK317">
        <v>2</v>
      </c>
      <c r="AL317">
        <v>2</v>
      </c>
      <c r="AM317" s="6">
        <v>2</v>
      </c>
      <c r="AN317" s="15"/>
      <c r="AO317"/>
      <c r="AP317"/>
      <c r="AQ317"/>
      <c r="AR317"/>
      <c r="AS317"/>
      <c r="AT317"/>
      <c r="AU317"/>
      <c r="AV317"/>
      <c r="AW317"/>
      <c r="AX317"/>
      <c r="AY317" s="6"/>
      <c r="AZ317" s="15"/>
      <c r="BA317"/>
      <c r="BB317"/>
      <c r="BC317"/>
      <c r="BD317"/>
      <c r="BE317"/>
      <c r="BF317"/>
      <c r="BG317"/>
      <c r="BH317"/>
      <c r="BI317"/>
      <c r="BJ317"/>
      <c r="BK317" s="6"/>
      <c r="BL317" s="15"/>
      <c r="BM317"/>
      <c r="BN317"/>
      <c r="BO317"/>
      <c r="BP317"/>
      <c r="BQ317"/>
      <c r="BR317"/>
      <c r="BS317"/>
      <c r="BT317"/>
      <c r="BU317"/>
      <c r="BV317"/>
      <c r="BW317" s="6"/>
      <c r="BX317" s="15"/>
      <c r="BY317"/>
      <c r="BZ317"/>
      <c r="CA317"/>
      <c r="CB317"/>
      <c r="CC317"/>
      <c r="CD317"/>
      <c r="CE317"/>
      <c r="CF317"/>
      <c r="CG317"/>
      <c r="CH317"/>
      <c r="CI317" s="6"/>
      <c r="CJ317" s="16">
        <f t="shared" si="80"/>
        <v>1.0082191780821919</v>
      </c>
      <c r="CK317" s="16" t="str">
        <f t="shared" si="81"/>
        <v/>
      </c>
      <c r="CL317" s="16" t="str">
        <f t="shared" si="82"/>
        <v/>
      </c>
      <c r="CM317" s="16" t="str">
        <f t="shared" si="83"/>
        <v/>
      </c>
      <c r="CN317" s="16" t="str">
        <f t="shared" si="84"/>
        <v/>
      </c>
      <c r="CO317" s="18"/>
      <c r="CP317" s="15"/>
      <c r="CQ317"/>
      <c r="CR317"/>
      <c r="CS317"/>
      <c r="CT317"/>
      <c r="CU317"/>
      <c r="CV317">
        <v>165</v>
      </c>
      <c r="CW317">
        <v>165</v>
      </c>
      <c r="CX317">
        <v>165</v>
      </c>
      <c r="CY317">
        <v>165</v>
      </c>
      <c r="CZ317">
        <v>165</v>
      </c>
      <c r="DA317" s="6">
        <v>165</v>
      </c>
      <c r="DB317" s="15"/>
      <c r="DC317"/>
      <c r="DD317"/>
      <c r="DE317"/>
      <c r="DF317"/>
      <c r="DG317"/>
      <c r="DH317"/>
      <c r="DI317"/>
      <c r="DJ317"/>
      <c r="DK317"/>
      <c r="DL317"/>
      <c r="DM317" s="6"/>
      <c r="DN317" s="15"/>
      <c r="DO317"/>
      <c r="DP317"/>
      <c r="DQ317"/>
      <c r="DR317"/>
      <c r="DS317"/>
      <c r="DT317"/>
      <c r="DU317"/>
      <c r="DV317"/>
      <c r="DW317"/>
      <c r="DX317"/>
      <c r="DY317" s="6"/>
      <c r="DZ317" s="15"/>
      <c r="EA317"/>
      <c r="EB317"/>
      <c r="EC317"/>
      <c r="ED317"/>
      <c r="EE317"/>
      <c r="EF317"/>
      <c r="EG317"/>
      <c r="EH317"/>
      <c r="EI317"/>
      <c r="EJ317"/>
      <c r="EK317" s="6"/>
      <c r="EL317" s="15"/>
      <c r="EM317"/>
      <c r="EN317"/>
      <c r="EO317"/>
      <c r="EP317"/>
      <c r="EQ317"/>
      <c r="ER317"/>
      <c r="ES317"/>
      <c r="ET317"/>
      <c r="EU317"/>
      <c r="EV317"/>
      <c r="EW317" s="6"/>
      <c r="EX317" s="16">
        <f t="shared" si="85"/>
        <v>83.178082191780817</v>
      </c>
      <c r="EY317" s="16" t="str">
        <f t="shared" si="86"/>
        <v/>
      </c>
      <c r="EZ317" s="16" t="str">
        <f t="shared" si="87"/>
        <v/>
      </c>
      <c r="FA317" s="16" t="str">
        <f t="shared" si="88"/>
        <v/>
      </c>
      <c r="FB317" s="160" t="str">
        <f t="shared" si="89"/>
        <v/>
      </c>
      <c r="FC317" t="s">
        <v>204</v>
      </c>
      <c r="FD317" s="20" t="s">
        <v>139</v>
      </c>
      <c r="FF317" s="209" t="s">
        <v>206</v>
      </c>
      <c r="FH317" s="284">
        <f t="shared" ca="1" si="90"/>
        <v>0</v>
      </c>
      <c r="FI317" s="208">
        <f t="shared" si="91"/>
        <v>6.1</v>
      </c>
      <c r="FJ317"/>
      <c r="FK317" t="str">
        <f t="shared" si="92"/>
        <v>Nova Energia Comercializadora S.A.</v>
      </c>
      <c r="FL317" s="201">
        <f t="shared" ca="1" si="93"/>
        <v>670648.80000000005</v>
      </c>
      <c r="FM317" s="201">
        <f t="shared" ca="1" si="94"/>
        <v>0</v>
      </c>
      <c r="FN317" s="200">
        <f>AB317*AB$2*IF($FC317="V",1,-1)*IF($Q317="Fixo",(CP317-INDEX('Curva Forward'!$C$5:$AN$13,MATCH(CONCATENATE(BD_COMERCIAL!$K317," ",BD_COMERCIAL!$L317),'Curva Forward'!$B$5:$B$13,0),MATCH(FN$4,'Curva Forward'!$C$4:$AN$4,0))),CP317)</f>
        <v>0</v>
      </c>
      <c r="FO317" s="200">
        <f>AC317*AC$2*IF($FC317="V",1,-1)*IF($Q317="Fixo",(CQ317-INDEX('Curva Forward'!$C$5:$AN$13,MATCH(CONCATENATE(BD_COMERCIAL!$K317," ",BD_COMERCIAL!$L317),'Curva Forward'!$B$5:$B$13,0),MATCH(FO$4,'Curva Forward'!$C$4:$AN$4,0))),CQ317)</f>
        <v>0</v>
      </c>
      <c r="FP317" s="200">
        <f>AD317*AD$2*IF($FC317="V",1,-1)*IF($Q317="Fixo",(CR317-INDEX('Curva Forward'!$C$5:$AN$13,MATCH(CONCATENATE(BD_COMERCIAL!$K317," ",BD_COMERCIAL!$L317),'Curva Forward'!$B$5:$B$13,0),MATCH(FP$4,'Curva Forward'!$C$4:$AN$4,0))),CR317)</f>
        <v>0</v>
      </c>
      <c r="FQ317" s="200">
        <f>AE317*AE$2*IF($FC317="V",1,-1)*IF($Q317="Fixo",(CS317-INDEX('Curva Forward'!$C$5:$AN$13,MATCH(CONCATENATE(BD_COMERCIAL!$K317," ",BD_COMERCIAL!$L317),'Curva Forward'!$B$5:$B$13,0),MATCH(FQ$4,'Curva Forward'!$C$4:$AN$4,0))),CS317)</f>
        <v>0</v>
      </c>
      <c r="FR317" s="200">
        <f>AF317*AF$2*IF($FC317="V",1,-1)*IF($Q317="Fixo",(CT317-INDEX('Curva Forward'!$C$5:$AN$13,MATCH(CONCATENATE(BD_COMERCIAL!$K317," ",BD_COMERCIAL!$L317),'Curva Forward'!$B$5:$B$13,0),MATCH(FR$4,'Curva Forward'!$C$4:$AN$4,0))),CT317)</f>
        <v>0</v>
      </c>
      <c r="FS317" s="200">
        <f>AG317*AG$2*IF($FC317="V",1,-1)*IF($Q317="Fixo",(CU317-INDEX('Curva Forward'!$C$5:$AN$13,MATCH(CONCATENATE(BD_COMERCIAL!$K317," ",BD_COMERCIAL!$L317),'Curva Forward'!$B$5:$B$13,0),MATCH(FS$4,'Curva Forward'!$C$4:$AN$4,0))),CU317)</f>
        <v>0</v>
      </c>
      <c r="FT317" s="200">
        <f>AH317*AH$2*IF($FC317="V",1,-1)*IF($Q317="Fixo",(CV317-INDEX('Curva Forward'!$C$5:$AN$13,MATCH(CONCATENATE(BD_COMERCIAL!$K317," ",BD_COMERCIAL!$L317),'Curva Forward'!$B$5:$B$13,0),MATCH(FT$4,'Curva Forward'!$C$4:$AN$4,0))),CV317)</f>
        <v>146344.79999999999</v>
      </c>
      <c r="FU317" s="200">
        <f>AI317*AI$2*IF($FC317="V",1,-1)*IF($Q317="Fixo",(CW317-INDEX('Curva Forward'!$C$5:$AN$13,MATCH(CONCATENATE(BD_COMERCIAL!$K317," ",BD_COMERCIAL!$L317),'Curva Forward'!$B$5:$B$13,0),MATCH(FU$4,'Curva Forward'!$C$4:$AN$4,0))),CW317)</f>
        <v>119040</v>
      </c>
      <c r="FV317" s="200">
        <f>AJ317*AJ$2*IF($FC317="V",1,-1)*IF($Q317="Fixo",(CX317-INDEX('Curva Forward'!$C$5:$AN$13,MATCH(CONCATENATE(BD_COMERCIAL!$K317," ",BD_COMERCIAL!$L317),'Curva Forward'!$B$5:$B$13,0),MATCH(FV$4,'Curva Forward'!$C$4:$AN$4,0))),CX317)</f>
        <v>119520</v>
      </c>
      <c r="FW317" s="200">
        <f>AK317*AK$2*IF($FC317="V",1,-1)*IF($Q317="Fixo",(CY317-INDEX('Curva Forward'!$C$5:$AN$13,MATCH(CONCATENATE(BD_COMERCIAL!$K317," ",BD_COMERCIAL!$L317),'Curva Forward'!$B$5:$B$13,0),MATCH(FW$4,'Curva Forward'!$C$4:$AN$4,0))),CY317)</f>
        <v>96720</v>
      </c>
      <c r="FX317" s="200">
        <f>AL317*AL$2*IF($FC317="V",1,-1)*IF($Q317="Fixo",(CZ317-INDEX('Curva Forward'!$C$5:$AN$13,MATCH(CONCATENATE(BD_COMERCIAL!$K317," ",BD_COMERCIAL!$L317),'Curva Forward'!$B$5:$B$13,0),MATCH(FX$4,'Curva Forward'!$C$4:$AN$4,0))),CZ317)</f>
        <v>87840</v>
      </c>
      <c r="FY317" s="200">
        <f>AM317*AM$2*IF($FC317="V",1,-1)*IF($Q317="Fixo",(DA317-INDEX('Curva Forward'!$C$5:$AN$13,MATCH(CONCATENATE(BD_COMERCIAL!$K317," ",BD_COMERCIAL!$L317),'Curva Forward'!$B$5:$B$13,0),MATCH(FY$4,'Curva Forward'!$C$4:$AN$4,0))),DA317)</f>
        <v>101184</v>
      </c>
      <c r="FZ317" s="200">
        <f>AN317*AN$2*IF($FC317="V",1,-1)*IF($Q317="Fixo",(DB317-INDEX('Curva Forward'!$C$5:$AN$13,MATCH(CONCATENATE(BD_COMERCIAL!$K317," ",BD_COMERCIAL!$L317),'Curva Forward'!$B$5:$B$13,0),MATCH(FZ$4,'Curva Forward'!$C$4:$AN$4,0))),DB317)</f>
        <v>0</v>
      </c>
      <c r="GA317" s="200">
        <f>AO317*AO$2*IF($FC317="V",1,-1)*IF($Q317="Fixo",(DC317-INDEX('Curva Forward'!$C$5:$AN$13,MATCH(CONCATENATE(BD_COMERCIAL!$K317," ",BD_COMERCIAL!$L317),'Curva Forward'!$B$5:$B$13,0),MATCH(GA$4,'Curva Forward'!$C$4:$AN$4,0))),DC317)</f>
        <v>0</v>
      </c>
      <c r="GB317" s="200">
        <f>AP317*AP$2*IF($FC317="V",1,-1)*IF($Q317="Fixo",(DD317-INDEX('Curva Forward'!$C$5:$AN$13,MATCH(CONCATENATE(BD_COMERCIAL!$K317," ",BD_COMERCIAL!$L317),'Curva Forward'!$B$5:$B$13,0),MATCH(GB$4,'Curva Forward'!$C$4:$AN$4,0))),DD317)</f>
        <v>0</v>
      </c>
      <c r="GC317" s="200">
        <f>AQ317*AQ$2*IF($FC317="V",1,-1)*IF($Q317="Fixo",(DE317-INDEX('Curva Forward'!$C$5:$AN$13,MATCH(CONCATENATE(BD_COMERCIAL!$K317," ",BD_COMERCIAL!$L317),'Curva Forward'!$B$5:$B$13,0),MATCH(GC$4,'Curva Forward'!$C$4:$AN$4,0))),DE317)</f>
        <v>0</v>
      </c>
      <c r="GD317" s="200">
        <f>AR317*AR$2*IF($FC317="V",1,-1)*IF($Q317="Fixo",(DF317-INDEX('Curva Forward'!$C$5:$AN$13,MATCH(CONCATENATE(BD_COMERCIAL!$K317," ",BD_COMERCIAL!$L317),'Curva Forward'!$B$5:$B$13,0),MATCH(GD$4,'Curva Forward'!$C$4:$AN$4,0))),DF317)</f>
        <v>0</v>
      </c>
      <c r="GE317" s="200">
        <f>AS317*AS$2*IF($FC317="V",1,-1)*IF($Q317="Fixo",(DG317-INDEX('Curva Forward'!$C$5:$AN$13,MATCH(CONCATENATE(BD_COMERCIAL!$K317," ",BD_COMERCIAL!$L317),'Curva Forward'!$B$5:$B$13,0),MATCH(GE$4,'Curva Forward'!$C$4:$AN$4,0))),DG317)</f>
        <v>0</v>
      </c>
      <c r="GF317" s="200">
        <f>AT317*AT$2*IF($FC317="V",1,-1)*IF($Q317="Fixo",(DH317-INDEX('Curva Forward'!$C$5:$AN$13,MATCH(CONCATENATE(BD_COMERCIAL!$K317," ",BD_COMERCIAL!$L317),'Curva Forward'!$B$5:$B$13,0),MATCH(GF$4,'Curva Forward'!$C$4:$AN$4,0))),DH317)</f>
        <v>0</v>
      </c>
      <c r="GG317" s="200">
        <f>AU317*AU$2*IF($FC317="V",1,-1)*IF($Q317="Fixo",(DI317-INDEX('Curva Forward'!$C$5:$AN$13,MATCH(CONCATENATE(BD_COMERCIAL!$K317," ",BD_COMERCIAL!$L317),'Curva Forward'!$B$5:$B$13,0),MATCH(GG$4,'Curva Forward'!$C$4:$AN$4,0))),DI317)</f>
        <v>0</v>
      </c>
      <c r="GH317" s="200">
        <f>AV317*AV$2*IF($FC317="V",1,-1)*IF($Q317="Fixo",(DJ317-INDEX('Curva Forward'!$C$5:$AN$13,MATCH(CONCATENATE(BD_COMERCIAL!$K317," ",BD_COMERCIAL!$L317),'Curva Forward'!$B$5:$B$13,0),MATCH(GH$4,'Curva Forward'!$C$4:$AN$4,0))),DJ317)</f>
        <v>0</v>
      </c>
      <c r="GI317" s="200">
        <f>AW317*AW$2*IF($FC317="V",1,-1)*IF($Q317="Fixo",(DK317-INDEX('Curva Forward'!$C$5:$AN$13,MATCH(CONCATENATE(BD_COMERCIAL!$K317," ",BD_COMERCIAL!$L317),'Curva Forward'!$B$5:$B$13,0),MATCH(GI$4,'Curva Forward'!$C$4:$AN$4,0))),DK317)</f>
        <v>0</v>
      </c>
      <c r="GJ317" s="200">
        <f>AX317*AX$2*IF($FC317="V",1,-1)*IF($Q317="Fixo",(DL317-INDEX('Curva Forward'!$C$5:$AN$13,MATCH(CONCATENATE(BD_COMERCIAL!$K317," ",BD_COMERCIAL!$L317),'Curva Forward'!$B$5:$B$13,0),MATCH(GJ$4,'Curva Forward'!$C$4:$AN$4,0))),DL317)</f>
        <v>0</v>
      </c>
      <c r="GK317" s="200">
        <f>AY317*AY$2*IF($FC317="V",1,-1)*IF($Q317="Fixo",(DM317-INDEX('Curva Forward'!$C$5:$AN$13,MATCH(CONCATENATE(BD_COMERCIAL!$K317," ",BD_COMERCIAL!$L317),'Curva Forward'!$B$5:$B$13,0),MATCH(GK$4,'Curva Forward'!$C$4:$AN$4,0))),DM317)</f>
        <v>0</v>
      </c>
      <c r="GL317" s="200">
        <f>IF(EZ317="",0,CL317*CL$2*IF($FC317="V",1,-1)*IF($Q317="Fixo",(EZ317-INDEX('Curva Forward'!$C$5:$AN$13,MATCH(CONCATENATE(BD_COMERCIAL!$K317," ",BD_COMERCIAL!$L317),'Curva Forward'!$B$5:$B$13,0),MATCH(GL$4,'Curva Forward'!$C$4:$AN$4,0))),EZ317))</f>
        <v>0</v>
      </c>
      <c r="GM317" s="200">
        <f>IF(FA317="",0,CM317*CM$2*IF($FC317="V",1,-1)*IF($Q317="Fixo",(FA317-INDEX('Curva Forward'!$C$5:$AN$13,MATCH(CONCATENATE(BD_COMERCIAL!$K317," ",BD_COMERCIAL!$L317),'Curva Forward'!$B$5:$B$13,0),MATCH(GM$4,'Curva Forward'!$C$4:$AN$4,0))),FA317))</f>
        <v>0</v>
      </c>
      <c r="GN317" s="200">
        <f>IF(FB317="",0,CN317*CN$2*IF($FC317="V",1,-1)*IF($Q317="Fixo",(FB317-INDEX('Curva Forward'!$C$5:$AN$13,MATCH(CONCATENATE(BD_COMERCIAL!$K317," ",BD_COMERCIAL!$L317),'Curva Forward'!$B$5:$B$13,0),MATCH(GN$4,'Curva Forward'!$C$4:$AN$4,0))),FB317))</f>
        <v>0</v>
      </c>
      <c r="GO317" s="201">
        <f t="shared" ca="1" si="95"/>
        <v>0</v>
      </c>
      <c r="GP317" s="201">
        <f t="shared" ca="1" si="96"/>
        <v>0</v>
      </c>
    </row>
    <row r="318" spans="1:198" s="117" customFormat="1" x14ac:dyDescent="0.25">
      <c r="A318" s="6"/>
      <c r="B318" s="7" t="s">
        <v>671</v>
      </c>
      <c r="C318" s="8">
        <v>44638</v>
      </c>
      <c r="D318" s="9" t="s">
        <v>131</v>
      </c>
      <c r="E318" s="9" t="s">
        <v>242</v>
      </c>
      <c r="F318" s="113">
        <v>28397998000129</v>
      </c>
      <c r="G318" s="10" t="s">
        <v>125</v>
      </c>
      <c r="H318" s="113">
        <v>3780401000108</v>
      </c>
      <c r="I318" s="9" t="s">
        <v>139</v>
      </c>
      <c r="J318" s="166"/>
      <c r="K318" s="10" t="s">
        <v>127</v>
      </c>
      <c r="L318" s="84" t="s">
        <v>22</v>
      </c>
      <c r="M318" s="11">
        <v>44927</v>
      </c>
      <c r="N318" s="12">
        <v>45016</v>
      </c>
      <c r="O318" s="10">
        <v>4</v>
      </c>
      <c r="P318" s="84">
        <v>215</v>
      </c>
      <c r="Q318" s="84" t="s">
        <v>128</v>
      </c>
      <c r="R318" s="10" t="s">
        <v>129</v>
      </c>
      <c r="S318" s="14" t="s">
        <v>135</v>
      </c>
      <c r="T318" s="11" t="s">
        <v>130</v>
      </c>
      <c r="U318" s="12">
        <v>44638</v>
      </c>
      <c r="V318" s="257" t="e">
        <f ca="1">IF(U318="","",
IF(U318="NA","",
IFERROR(VLOOKUP(EOMONTH(M318,-2)+1,IPCA!$A:$B,2,0),
VLOOKUP(EOMONTH(TODAY(),-2)+1,IPCA!$A:$B,2,0))/
VLOOKUP(EOMONTH(U318,-2)+1,IPCA!$A:$B,2,0)*
P318))</f>
        <v>#N/A</v>
      </c>
      <c r="W318" s="84"/>
      <c r="X318" s="13" t="s">
        <v>133</v>
      </c>
      <c r="Y318" s="166"/>
      <c r="Z318" s="107"/>
      <c r="AA318" s="108"/>
      <c r="AB318" s="15"/>
      <c r="AC318"/>
      <c r="AD318"/>
      <c r="AE318"/>
      <c r="AF318"/>
      <c r="AG318"/>
      <c r="AH318"/>
      <c r="AI318"/>
      <c r="AJ318"/>
      <c r="AK318"/>
      <c r="AL318"/>
      <c r="AM318" s="6"/>
      <c r="AN318" s="15">
        <v>4</v>
      </c>
      <c r="AO318">
        <v>4</v>
      </c>
      <c r="AP318">
        <v>4</v>
      </c>
      <c r="AQ318"/>
      <c r="AR318"/>
      <c r="AS318"/>
      <c r="AT318"/>
      <c r="AU318"/>
      <c r="AV318"/>
      <c r="AW318"/>
      <c r="AX318"/>
      <c r="AY318" s="6"/>
      <c r="AZ318" s="15"/>
      <c r="BA318"/>
      <c r="BB318"/>
      <c r="BC318"/>
      <c r="BD318"/>
      <c r="BE318"/>
      <c r="BF318"/>
      <c r="BG318"/>
      <c r="BH318"/>
      <c r="BI318"/>
      <c r="BJ318"/>
      <c r="BK318" s="6"/>
      <c r="BL318" s="15"/>
      <c r="BM318"/>
      <c r="BN318"/>
      <c r="BO318"/>
      <c r="BP318"/>
      <c r="BQ318"/>
      <c r="BR318"/>
      <c r="BS318"/>
      <c r="BT318"/>
      <c r="BU318"/>
      <c r="BV318"/>
      <c r="BW318" s="6"/>
      <c r="BX318" s="15"/>
      <c r="BY318"/>
      <c r="BZ318"/>
      <c r="CA318"/>
      <c r="CB318"/>
      <c r="CC318"/>
      <c r="CD318"/>
      <c r="CE318"/>
      <c r="CF318"/>
      <c r="CG318"/>
      <c r="CH318"/>
      <c r="CI318" s="6"/>
      <c r="CJ318" s="16" t="str">
        <f t="shared" si="80"/>
        <v/>
      </c>
      <c r="CK318" s="16">
        <f t="shared" si="81"/>
        <v>0.98630136986301364</v>
      </c>
      <c r="CL318" s="16" t="str">
        <f t="shared" si="82"/>
        <v/>
      </c>
      <c r="CM318" s="16" t="str">
        <f t="shared" si="83"/>
        <v/>
      </c>
      <c r="CN318" s="16" t="str">
        <f t="shared" si="84"/>
        <v/>
      </c>
      <c r="CO318" s="18"/>
      <c r="CP318" s="15"/>
      <c r="CQ318"/>
      <c r="CR318"/>
      <c r="CS318"/>
      <c r="CT318"/>
      <c r="CU318"/>
      <c r="CV318"/>
      <c r="CW318"/>
      <c r="CX318"/>
      <c r="CY318"/>
      <c r="CZ318"/>
      <c r="DA318" s="6"/>
      <c r="DB318" s="15">
        <v>215</v>
      </c>
      <c r="DC318">
        <v>215</v>
      </c>
      <c r="DD318">
        <v>215</v>
      </c>
      <c r="DE318"/>
      <c r="DF318"/>
      <c r="DG318"/>
      <c r="DH318"/>
      <c r="DI318"/>
      <c r="DJ318"/>
      <c r="DK318"/>
      <c r="DL318"/>
      <c r="DM318" s="6"/>
      <c r="DN318" s="15"/>
      <c r="DO318"/>
      <c r="DP318"/>
      <c r="DQ318"/>
      <c r="DR318"/>
      <c r="DS318"/>
      <c r="DT318"/>
      <c r="DU318"/>
      <c r="DV318"/>
      <c r="DW318"/>
      <c r="DX318"/>
      <c r="DY318" s="6"/>
      <c r="DZ318" s="15"/>
      <c r="EA318"/>
      <c r="EB318"/>
      <c r="EC318"/>
      <c r="ED318"/>
      <c r="EE318"/>
      <c r="EF318"/>
      <c r="EG318"/>
      <c r="EH318"/>
      <c r="EI318"/>
      <c r="EJ318"/>
      <c r="EK318" s="6"/>
      <c r="EL318" s="15"/>
      <c r="EM318"/>
      <c r="EN318"/>
      <c r="EO318"/>
      <c r="EP318"/>
      <c r="EQ318"/>
      <c r="ER318"/>
      <c r="ES318"/>
      <c r="ET318"/>
      <c r="EU318"/>
      <c r="EV318"/>
      <c r="EW318" s="6"/>
      <c r="EX318" s="16" t="str">
        <f t="shared" si="85"/>
        <v/>
      </c>
      <c r="EY318" s="16">
        <f t="shared" si="86"/>
        <v>53.013698630136986</v>
      </c>
      <c r="EZ318" s="16" t="str">
        <f t="shared" si="87"/>
        <v/>
      </c>
      <c r="FA318" s="16" t="str">
        <f t="shared" si="88"/>
        <v/>
      </c>
      <c r="FB318" s="160" t="str">
        <f t="shared" si="89"/>
        <v/>
      </c>
      <c r="FC318" t="s">
        <v>205</v>
      </c>
      <c r="FD318" s="20" t="s">
        <v>139</v>
      </c>
      <c r="FF318" s="209" t="s">
        <v>206</v>
      </c>
      <c r="FH318" s="284" t="e">
        <f t="shared" ca="1" si="90"/>
        <v>#N/A</v>
      </c>
      <c r="FI318" s="208">
        <f t="shared" si="91"/>
        <v>2.9666666666666668</v>
      </c>
      <c r="FJ318"/>
      <c r="FK318" t="str">
        <f t="shared" si="92"/>
        <v>Lux Energy Comercializadora de Energia LTDA.</v>
      </c>
      <c r="FL318" s="201">
        <f t="shared" ca="1" si="93"/>
        <v>0</v>
      </c>
      <c r="FM318" s="201">
        <f t="shared" ca="1" si="94"/>
        <v>-561600</v>
      </c>
      <c r="FN318" s="200">
        <f>AB318*AB$2*IF($FC318="V",1,-1)*IF($Q318="Fixo",(CP318-INDEX('Curva Forward'!$C$5:$AN$13,MATCH(CONCATENATE(BD_COMERCIAL!$K318," ",BD_COMERCIAL!$L318),'Curva Forward'!$B$5:$B$13,0),MATCH(FN$4,'Curva Forward'!$C$4:$AN$4,0))),CP318)</f>
        <v>0</v>
      </c>
      <c r="FO318" s="200">
        <f>AC318*AC$2*IF($FC318="V",1,-1)*IF($Q318="Fixo",(CQ318-INDEX('Curva Forward'!$C$5:$AN$13,MATCH(CONCATENATE(BD_COMERCIAL!$K318," ",BD_COMERCIAL!$L318),'Curva Forward'!$B$5:$B$13,0),MATCH(FO$4,'Curva Forward'!$C$4:$AN$4,0))),CQ318)</f>
        <v>0</v>
      </c>
      <c r="FP318" s="200">
        <f>AD318*AD$2*IF($FC318="V",1,-1)*IF($Q318="Fixo",(CR318-INDEX('Curva Forward'!$C$5:$AN$13,MATCH(CONCATENATE(BD_COMERCIAL!$K318," ",BD_COMERCIAL!$L318),'Curva Forward'!$B$5:$B$13,0),MATCH(FP$4,'Curva Forward'!$C$4:$AN$4,0))),CR318)</f>
        <v>0</v>
      </c>
      <c r="FQ318" s="200">
        <f>AE318*AE$2*IF($FC318="V",1,-1)*IF($Q318="Fixo",(CS318-INDEX('Curva Forward'!$C$5:$AN$13,MATCH(CONCATENATE(BD_COMERCIAL!$K318," ",BD_COMERCIAL!$L318),'Curva Forward'!$B$5:$B$13,0),MATCH(FQ$4,'Curva Forward'!$C$4:$AN$4,0))),CS318)</f>
        <v>0</v>
      </c>
      <c r="FR318" s="200">
        <f>AF318*AF$2*IF($FC318="V",1,-1)*IF($Q318="Fixo",(CT318-INDEX('Curva Forward'!$C$5:$AN$13,MATCH(CONCATENATE(BD_COMERCIAL!$K318," ",BD_COMERCIAL!$L318),'Curva Forward'!$B$5:$B$13,0),MATCH(FR$4,'Curva Forward'!$C$4:$AN$4,0))),CT318)</f>
        <v>0</v>
      </c>
      <c r="FS318" s="200">
        <f>AG318*AG$2*IF($FC318="V",1,-1)*IF($Q318="Fixo",(CU318-INDEX('Curva Forward'!$C$5:$AN$13,MATCH(CONCATENATE(BD_COMERCIAL!$K318," ",BD_COMERCIAL!$L318),'Curva Forward'!$B$5:$B$13,0),MATCH(FS$4,'Curva Forward'!$C$4:$AN$4,0))),CU318)</f>
        <v>0</v>
      </c>
      <c r="FT318" s="200">
        <f>AH318*AH$2*IF($FC318="V",1,-1)*IF($Q318="Fixo",(CV318-INDEX('Curva Forward'!$C$5:$AN$13,MATCH(CONCATENATE(BD_COMERCIAL!$K318," ",BD_COMERCIAL!$L318),'Curva Forward'!$B$5:$B$13,0),MATCH(FT$4,'Curva Forward'!$C$4:$AN$4,0))),CV318)</f>
        <v>0</v>
      </c>
      <c r="FU318" s="200">
        <f>AI318*AI$2*IF($FC318="V",1,-1)*IF($Q318="Fixo",(CW318-INDEX('Curva Forward'!$C$5:$AN$13,MATCH(CONCATENATE(BD_COMERCIAL!$K318," ",BD_COMERCIAL!$L318),'Curva Forward'!$B$5:$B$13,0),MATCH(FU$4,'Curva Forward'!$C$4:$AN$4,0))),CW318)</f>
        <v>0</v>
      </c>
      <c r="FV318" s="200">
        <f>AJ318*AJ$2*IF($FC318="V",1,-1)*IF($Q318="Fixo",(CX318-INDEX('Curva Forward'!$C$5:$AN$13,MATCH(CONCATENATE(BD_COMERCIAL!$K318," ",BD_COMERCIAL!$L318),'Curva Forward'!$B$5:$B$13,0),MATCH(FV$4,'Curva Forward'!$C$4:$AN$4,0))),CX318)</f>
        <v>0</v>
      </c>
      <c r="FW318" s="200">
        <f>AK318*AK$2*IF($FC318="V",1,-1)*IF($Q318="Fixo",(CY318-INDEX('Curva Forward'!$C$5:$AN$13,MATCH(CONCATENATE(BD_COMERCIAL!$K318," ",BD_COMERCIAL!$L318),'Curva Forward'!$B$5:$B$13,0),MATCH(FW$4,'Curva Forward'!$C$4:$AN$4,0))),CY318)</f>
        <v>0</v>
      </c>
      <c r="FX318" s="200">
        <f>AL318*AL$2*IF($FC318="V",1,-1)*IF($Q318="Fixo",(CZ318-INDEX('Curva Forward'!$C$5:$AN$13,MATCH(CONCATENATE(BD_COMERCIAL!$K318," ",BD_COMERCIAL!$L318),'Curva Forward'!$B$5:$B$13,0),MATCH(FX$4,'Curva Forward'!$C$4:$AN$4,0))),CZ318)</f>
        <v>0</v>
      </c>
      <c r="FY318" s="200">
        <f>AM318*AM$2*IF($FC318="V",1,-1)*IF($Q318="Fixo",(DA318-INDEX('Curva Forward'!$C$5:$AN$13,MATCH(CONCATENATE(BD_COMERCIAL!$K318," ",BD_COMERCIAL!$L318),'Curva Forward'!$B$5:$B$13,0),MATCH(FY$4,'Curva Forward'!$C$4:$AN$4,0))),DA318)</f>
        <v>0</v>
      </c>
      <c r="FZ318" s="200">
        <f>AN318*AN$2*IF($FC318="V",1,-1)*IF($Q318="Fixo",(DB318-INDEX('Curva Forward'!$C$5:$AN$13,MATCH(CONCATENATE(BD_COMERCIAL!$K318," ",BD_COMERCIAL!$L318),'Curva Forward'!$B$5:$B$13,0),MATCH(FZ$4,'Curva Forward'!$C$4:$AN$4,0))),DB318)</f>
        <v>-193440</v>
      </c>
      <c r="GA318" s="200">
        <f>AO318*AO$2*IF($FC318="V",1,-1)*IF($Q318="Fixo",(DC318-INDEX('Curva Forward'!$C$5:$AN$13,MATCH(CONCATENATE(BD_COMERCIAL!$K318," ",BD_COMERCIAL!$L318),'Curva Forward'!$B$5:$B$13,0),MATCH(GA$4,'Curva Forward'!$C$4:$AN$4,0))),DC318)</f>
        <v>-174720</v>
      </c>
      <c r="GB318" s="200">
        <f>AP318*AP$2*IF($FC318="V",1,-1)*IF($Q318="Fixo",(DD318-INDEX('Curva Forward'!$C$5:$AN$13,MATCH(CONCATENATE(BD_COMERCIAL!$K318," ",BD_COMERCIAL!$L318),'Curva Forward'!$B$5:$B$13,0),MATCH(GB$4,'Curva Forward'!$C$4:$AN$4,0))),DD318)</f>
        <v>-193440</v>
      </c>
      <c r="GC318" s="200">
        <f>AQ318*AQ$2*IF($FC318="V",1,-1)*IF($Q318="Fixo",(DE318-INDEX('Curva Forward'!$C$5:$AN$13,MATCH(CONCATENATE(BD_COMERCIAL!$K318," ",BD_COMERCIAL!$L318),'Curva Forward'!$B$5:$B$13,0),MATCH(GC$4,'Curva Forward'!$C$4:$AN$4,0))),DE318)</f>
        <v>0</v>
      </c>
      <c r="GD318" s="200">
        <f>AR318*AR$2*IF($FC318="V",1,-1)*IF($Q318="Fixo",(DF318-INDEX('Curva Forward'!$C$5:$AN$13,MATCH(CONCATENATE(BD_COMERCIAL!$K318," ",BD_COMERCIAL!$L318),'Curva Forward'!$B$5:$B$13,0),MATCH(GD$4,'Curva Forward'!$C$4:$AN$4,0))),DF318)</f>
        <v>0</v>
      </c>
      <c r="GE318" s="200">
        <f>AS318*AS$2*IF($FC318="V",1,-1)*IF($Q318="Fixo",(DG318-INDEX('Curva Forward'!$C$5:$AN$13,MATCH(CONCATENATE(BD_COMERCIAL!$K318," ",BD_COMERCIAL!$L318),'Curva Forward'!$B$5:$B$13,0),MATCH(GE$4,'Curva Forward'!$C$4:$AN$4,0))),DG318)</f>
        <v>0</v>
      </c>
      <c r="GF318" s="200">
        <f>AT318*AT$2*IF($FC318="V",1,-1)*IF($Q318="Fixo",(DH318-INDEX('Curva Forward'!$C$5:$AN$13,MATCH(CONCATENATE(BD_COMERCIAL!$K318," ",BD_COMERCIAL!$L318),'Curva Forward'!$B$5:$B$13,0),MATCH(GF$4,'Curva Forward'!$C$4:$AN$4,0))),DH318)</f>
        <v>0</v>
      </c>
      <c r="GG318" s="200">
        <f>AU318*AU$2*IF($FC318="V",1,-1)*IF($Q318="Fixo",(DI318-INDEX('Curva Forward'!$C$5:$AN$13,MATCH(CONCATENATE(BD_COMERCIAL!$K318," ",BD_COMERCIAL!$L318),'Curva Forward'!$B$5:$B$13,0),MATCH(GG$4,'Curva Forward'!$C$4:$AN$4,0))),DI318)</f>
        <v>0</v>
      </c>
      <c r="GH318" s="200">
        <f>AV318*AV$2*IF($FC318="V",1,-1)*IF($Q318="Fixo",(DJ318-INDEX('Curva Forward'!$C$5:$AN$13,MATCH(CONCATENATE(BD_COMERCIAL!$K318," ",BD_COMERCIAL!$L318),'Curva Forward'!$B$5:$B$13,0),MATCH(GH$4,'Curva Forward'!$C$4:$AN$4,0))),DJ318)</f>
        <v>0</v>
      </c>
      <c r="GI318" s="200">
        <f>AW318*AW$2*IF($FC318="V",1,-1)*IF($Q318="Fixo",(DK318-INDEX('Curva Forward'!$C$5:$AN$13,MATCH(CONCATENATE(BD_COMERCIAL!$K318," ",BD_COMERCIAL!$L318),'Curva Forward'!$B$5:$B$13,0),MATCH(GI$4,'Curva Forward'!$C$4:$AN$4,0))),DK318)</f>
        <v>0</v>
      </c>
      <c r="GJ318" s="200">
        <f>AX318*AX$2*IF($FC318="V",1,-1)*IF($Q318="Fixo",(DL318-INDEX('Curva Forward'!$C$5:$AN$13,MATCH(CONCATENATE(BD_COMERCIAL!$K318," ",BD_COMERCIAL!$L318),'Curva Forward'!$B$5:$B$13,0),MATCH(GJ$4,'Curva Forward'!$C$4:$AN$4,0))),DL318)</f>
        <v>0</v>
      </c>
      <c r="GK318" s="200">
        <f>AY318*AY$2*IF($FC318="V",1,-1)*IF($Q318="Fixo",(DM318-INDEX('Curva Forward'!$C$5:$AN$13,MATCH(CONCATENATE(BD_COMERCIAL!$K318," ",BD_COMERCIAL!$L318),'Curva Forward'!$B$5:$B$13,0),MATCH(GK$4,'Curva Forward'!$C$4:$AN$4,0))),DM318)</f>
        <v>0</v>
      </c>
      <c r="GL318" s="200">
        <f>IF(EZ318="",0,CL318*CL$2*IF($FC318="V",1,-1)*IF($Q318="Fixo",(EZ318-INDEX('Curva Forward'!$C$5:$AN$13,MATCH(CONCATENATE(BD_COMERCIAL!$K318," ",BD_COMERCIAL!$L318),'Curva Forward'!$B$5:$B$13,0),MATCH(GL$4,'Curva Forward'!$C$4:$AN$4,0))),EZ318))</f>
        <v>0</v>
      </c>
      <c r="GM318" s="200">
        <f>IF(FA318="",0,CM318*CM$2*IF($FC318="V",1,-1)*IF($Q318="Fixo",(FA318-INDEX('Curva Forward'!$C$5:$AN$13,MATCH(CONCATENATE(BD_COMERCIAL!$K318," ",BD_COMERCIAL!$L318),'Curva Forward'!$B$5:$B$13,0),MATCH(GM$4,'Curva Forward'!$C$4:$AN$4,0))),FA318))</f>
        <v>0</v>
      </c>
      <c r="GN318" s="200">
        <f>IF(FB318="",0,CN318*CN$2*IF($FC318="V",1,-1)*IF($Q318="Fixo",(FB318-INDEX('Curva Forward'!$C$5:$AN$13,MATCH(CONCATENATE(BD_COMERCIAL!$K318," ",BD_COMERCIAL!$L318),'Curva Forward'!$B$5:$B$13,0),MATCH(GN$4,'Curva Forward'!$C$4:$AN$4,0))),FB318))</f>
        <v>0</v>
      </c>
      <c r="GO318" s="201">
        <f t="shared" ca="1" si="95"/>
        <v>0</v>
      </c>
      <c r="GP318" s="201">
        <f t="shared" ca="1" si="96"/>
        <v>-561600</v>
      </c>
    </row>
    <row r="319" spans="1:198" s="117" customFormat="1" x14ac:dyDescent="0.25">
      <c r="A319" s="6"/>
      <c r="B319" s="7" t="s">
        <v>672</v>
      </c>
      <c r="C319" s="8">
        <v>44638</v>
      </c>
      <c r="D319" s="9" t="s">
        <v>131</v>
      </c>
      <c r="E319" s="9" t="s">
        <v>178</v>
      </c>
      <c r="F319" s="113">
        <v>4802543000183</v>
      </c>
      <c r="G319" s="10" t="s">
        <v>125</v>
      </c>
      <c r="H319" s="113">
        <v>3780401000108</v>
      </c>
      <c r="I319" s="9" t="s">
        <v>126</v>
      </c>
      <c r="J319" s="166" t="s">
        <v>678</v>
      </c>
      <c r="K319" s="10" t="s">
        <v>127</v>
      </c>
      <c r="L319" s="84" t="s">
        <v>22</v>
      </c>
      <c r="M319" s="11">
        <v>44743</v>
      </c>
      <c r="N319" s="12">
        <v>44834</v>
      </c>
      <c r="O319" s="10">
        <v>5</v>
      </c>
      <c r="P319" s="84">
        <v>155</v>
      </c>
      <c r="Q319" s="84" t="s">
        <v>128</v>
      </c>
      <c r="R319" s="10" t="s">
        <v>129</v>
      </c>
      <c r="S319" s="14" t="s">
        <v>135</v>
      </c>
      <c r="T319" s="11"/>
      <c r="U319" s="12"/>
      <c r="V319" s="257" t="str">
        <f ca="1">IF(U319="","",
IF(U319="NA","",
IFERROR(VLOOKUP(EOMONTH(M319,-2)+1,IPCA!$A:$B,2,0),
VLOOKUP(EOMONTH(TODAY(),-2)+1,IPCA!$A:$B,2,0))/
VLOOKUP(EOMONTH(U319,-2)+1,IPCA!$A:$B,2,0)*
P319))</f>
        <v/>
      </c>
      <c r="W319" s="84"/>
      <c r="X319" s="13" t="s">
        <v>133</v>
      </c>
      <c r="Y319" s="166"/>
      <c r="Z319" s="107"/>
      <c r="AA319" s="108"/>
      <c r="AB319" s="15"/>
      <c r="AC319"/>
      <c r="AD319"/>
      <c r="AE319"/>
      <c r="AF319"/>
      <c r="AG319"/>
      <c r="AH319">
        <v>5</v>
      </c>
      <c r="AI319">
        <v>5</v>
      </c>
      <c r="AJ319">
        <v>5</v>
      </c>
      <c r="AK319"/>
      <c r="AL319"/>
      <c r="AM319" s="6"/>
      <c r="AN319" s="15"/>
      <c r="AO319"/>
      <c r="AP319"/>
      <c r="AQ319"/>
      <c r="AR319"/>
      <c r="AS319"/>
      <c r="AT319"/>
      <c r="AU319"/>
      <c r="AV319"/>
      <c r="AW319"/>
      <c r="AX319"/>
      <c r="AY319" s="6"/>
      <c r="AZ319" s="15"/>
      <c r="BA319"/>
      <c r="BB319"/>
      <c r="BC319"/>
      <c r="BD319"/>
      <c r="BE319"/>
      <c r="BF319"/>
      <c r="BG319"/>
      <c r="BH319"/>
      <c r="BI319"/>
      <c r="BJ319"/>
      <c r="BK319" s="6"/>
      <c r="BL319" s="15"/>
      <c r="BM319"/>
      <c r="BN319"/>
      <c r="BO319"/>
      <c r="BP319"/>
      <c r="BQ319"/>
      <c r="BR319"/>
      <c r="BS319"/>
      <c r="BT319"/>
      <c r="BU319"/>
      <c r="BV319"/>
      <c r="BW319" s="6"/>
      <c r="BX319" s="15"/>
      <c r="BY319"/>
      <c r="BZ319"/>
      <c r="CA319"/>
      <c r="CB319"/>
      <c r="CC319"/>
      <c r="CD319"/>
      <c r="CE319"/>
      <c r="CF319"/>
      <c r="CG319"/>
      <c r="CH319"/>
      <c r="CI319" s="6"/>
      <c r="CJ319" s="16">
        <f t="shared" si="80"/>
        <v>1.2602739726027397</v>
      </c>
      <c r="CK319" s="16" t="str">
        <f t="shared" si="81"/>
        <v/>
      </c>
      <c r="CL319" s="16" t="str">
        <f t="shared" si="82"/>
        <v/>
      </c>
      <c r="CM319" s="16" t="str">
        <f t="shared" si="83"/>
        <v/>
      </c>
      <c r="CN319" s="16" t="str">
        <f t="shared" si="84"/>
        <v/>
      </c>
      <c r="CO319" s="18"/>
      <c r="CP319" s="15"/>
      <c r="CQ319"/>
      <c r="CR319"/>
      <c r="CS319"/>
      <c r="CT319"/>
      <c r="CU319"/>
      <c r="CV319">
        <v>155</v>
      </c>
      <c r="CW319">
        <v>155</v>
      </c>
      <c r="CX319">
        <v>155</v>
      </c>
      <c r="CY319"/>
      <c r="CZ319"/>
      <c r="DA319" s="6"/>
      <c r="DB319" s="15"/>
      <c r="DC319"/>
      <c r="DD319"/>
      <c r="DE319"/>
      <c r="DF319"/>
      <c r="DG319"/>
      <c r="DH319"/>
      <c r="DI319"/>
      <c r="DJ319"/>
      <c r="DK319"/>
      <c r="DL319"/>
      <c r="DM319" s="6"/>
      <c r="DN319" s="15"/>
      <c r="DO319"/>
      <c r="DP319"/>
      <c r="DQ319"/>
      <c r="DR319"/>
      <c r="DS319"/>
      <c r="DT319"/>
      <c r="DU319"/>
      <c r="DV319"/>
      <c r="DW319"/>
      <c r="DX319"/>
      <c r="DY319" s="6"/>
      <c r="DZ319" s="15"/>
      <c r="EA319"/>
      <c r="EB319"/>
      <c r="EC319"/>
      <c r="ED319"/>
      <c r="EE319"/>
      <c r="EF319"/>
      <c r="EG319"/>
      <c r="EH319"/>
      <c r="EI319"/>
      <c r="EJ319"/>
      <c r="EK319" s="6"/>
      <c r="EL319" s="15"/>
      <c r="EM319"/>
      <c r="EN319"/>
      <c r="EO319"/>
      <c r="EP319"/>
      <c r="EQ319"/>
      <c r="ER319"/>
      <c r="ES319"/>
      <c r="ET319"/>
      <c r="EU319"/>
      <c r="EV319"/>
      <c r="EW319" s="6"/>
      <c r="EX319" s="16">
        <f t="shared" si="85"/>
        <v>39.06849315068493</v>
      </c>
      <c r="EY319" s="16" t="str">
        <f t="shared" si="86"/>
        <v/>
      </c>
      <c r="EZ319" s="16" t="str">
        <f t="shared" si="87"/>
        <v/>
      </c>
      <c r="FA319" s="16" t="str">
        <f t="shared" si="88"/>
        <v/>
      </c>
      <c r="FB319" s="160" t="str">
        <f t="shared" si="89"/>
        <v/>
      </c>
      <c r="FC319" t="s">
        <v>205</v>
      </c>
      <c r="FD319" s="20" t="s">
        <v>126</v>
      </c>
      <c r="FF319" s="209" t="s">
        <v>206</v>
      </c>
      <c r="FH319" s="284">
        <f t="shared" ca="1" si="90"/>
        <v>0</v>
      </c>
      <c r="FI319" s="208">
        <f t="shared" si="91"/>
        <v>3.0333333333333332</v>
      </c>
      <c r="FJ319"/>
      <c r="FK319" t="str">
        <f t="shared" si="92"/>
        <v>Delta Comercializadora de Energia Ltda</v>
      </c>
      <c r="FL319" s="201">
        <f t="shared" ca="1" si="93"/>
        <v>-851862</v>
      </c>
      <c r="FM319" s="201">
        <f t="shared" ca="1" si="94"/>
        <v>0</v>
      </c>
      <c r="FN319" s="200">
        <f>AB319*AB$2*IF($FC319="V",1,-1)*IF($Q319="Fixo",(CP319-INDEX('Curva Forward'!$C$5:$AN$13,MATCH(CONCATENATE(BD_COMERCIAL!$K319," ",BD_COMERCIAL!$L319),'Curva Forward'!$B$5:$B$13,0),MATCH(FN$4,'Curva Forward'!$C$4:$AN$4,0))),CP319)</f>
        <v>0</v>
      </c>
      <c r="FO319" s="200">
        <f>AC319*AC$2*IF($FC319="V",1,-1)*IF($Q319="Fixo",(CQ319-INDEX('Curva Forward'!$C$5:$AN$13,MATCH(CONCATENATE(BD_COMERCIAL!$K319," ",BD_COMERCIAL!$L319),'Curva Forward'!$B$5:$B$13,0),MATCH(FO$4,'Curva Forward'!$C$4:$AN$4,0))),CQ319)</f>
        <v>0</v>
      </c>
      <c r="FP319" s="200">
        <f>AD319*AD$2*IF($FC319="V",1,-1)*IF($Q319="Fixo",(CR319-INDEX('Curva Forward'!$C$5:$AN$13,MATCH(CONCATENATE(BD_COMERCIAL!$K319," ",BD_COMERCIAL!$L319),'Curva Forward'!$B$5:$B$13,0),MATCH(FP$4,'Curva Forward'!$C$4:$AN$4,0))),CR319)</f>
        <v>0</v>
      </c>
      <c r="FQ319" s="200">
        <f>AE319*AE$2*IF($FC319="V",1,-1)*IF($Q319="Fixo",(CS319-INDEX('Curva Forward'!$C$5:$AN$13,MATCH(CONCATENATE(BD_COMERCIAL!$K319," ",BD_COMERCIAL!$L319),'Curva Forward'!$B$5:$B$13,0),MATCH(FQ$4,'Curva Forward'!$C$4:$AN$4,0))),CS319)</f>
        <v>0</v>
      </c>
      <c r="FR319" s="200">
        <f>AF319*AF$2*IF($FC319="V",1,-1)*IF($Q319="Fixo",(CT319-INDEX('Curva Forward'!$C$5:$AN$13,MATCH(CONCATENATE(BD_COMERCIAL!$K319," ",BD_COMERCIAL!$L319),'Curva Forward'!$B$5:$B$13,0),MATCH(FR$4,'Curva Forward'!$C$4:$AN$4,0))),CT319)</f>
        <v>0</v>
      </c>
      <c r="FS319" s="200">
        <f>AG319*AG$2*IF($FC319="V",1,-1)*IF($Q319="Fixo",(CU319-INDEX('Curva Forward'!$C$5:$AN$13,MATCH(CONCATENATE(BD_COMERCIAL!$K319," ",BD_COMERCIAL!$L319),'Curva Forward'!$B$5:$B$13,0),MATCH(FS$4,'Curva Forward'!$C$4:$AN$4,0))),CU319)</f>
        <v>0</v>
      </c>
      <c r="FT319" s="200">
        <f>AH319*AH$2*IF($FC319="V",1,-1)*IF($Q319="Fixo",(CV319-INDEX('Curva Forward'!$C$5:$AN$13,MATCH(CONCATENATE(BD_COMERCIAL!$K319," ",BD_COMERCIAL!$L319),'Curva Forward'!$B$5:$B$13,0),MATCH(FT$4,'Curva Forward'!$C$4:$AN$4,0))),CV319)</f>
        <v>-328662</v>
      </c>
      <c r="FU319" s="200">
        <f>AI319*AI$2*IF($FC319="V",1,-1)*IF($Q319="Fixo",(CW319-INDEX('Curva Forward'!$C$5:$AN$13,MATCH(CONCATENATE(BD_COMERCIAL!$K319," ",BD_COMERCIAL!$L319),'Curva Forward'!$B$5:$B$13,0),MATCH(FU$4,'Curva Forward'!$C$4:$AN$4,0))),CW319)</f>
        <v>-260400</v>
      </c>
      <c r="FV319" s="200">
        <f>AJ319*AJ$2*IF($FC319="V",1,-1)*IF($Q319="Fixo",(CX319-INDEX('Curva Forward'!$C$5:$AN$13,MATCH(CONCATENATE(BD_COMERCIAL!$K319," ",BD_COMERCIAL!$L319),'Curva Forward'!$B$5:$B$13,0),MATCH(FV$4,'Curva Forward'!$C$4:$AN$4,0))),CX319)</f>
        <v>-262800</v>
      </c>
      <c r="FW319" s="200">
        <f>AK319*AK$2*IF($FC319="V",1,-1)*IF($Q319="Fixo",(CY319-INDEX('Curva Forward'!$C$5:$AN$13,MATCH(CONCATENATE(BD_COMERCIAL!$K319," ",BD_COMERCIAL!$L319),'Curva Forward'!$B$5:$B$13,0),MATCH(FW$4,'Curva Forward'!$C$4:$AN$4,0))),CY319)</f>
        <v>0</v>
      </c>
      <c r="FX319" s="200">
        <f>AL319*AL$2*IF($FC319="V",1,-1)*IF($Q319="Fixo",(CZ319-INDEX('Curva Forward'!$C$5:$AN$13,MATCH(CONCATENATE(BD_COMERCIAL!$K319," ",BD_COMERCIAL!$L319),'Curva Forward'!$B$5:$B$13,0),MATCH(FX$4,'Curva Forward'!$C$4:$AN$4,0))),CZ319)</f>
        <v>0</v>
      </c>
      <c r="FY319" s="200">
        <f>AM319*AM$2*IF($FC319="V",1,-1)*IF($Q319="Fixo",(DA319-INDEX('Curva Forward'!$C$5:$AN$13,MATCH(CONCATENATE(BD_COMERCIAL!$K319," ",BD_COMERCIAL!$L319),'Curva Forward'!$B$5:$B$13,0),MATCH(FY$4,'Curva Forward'!$C$4:$AN$4,0))),DA319)</f>
        <v>0</v>
      </c>
      <c r="FZ319" s="200">
        <f>AN319*AN$2*IF($FC319="V",1,-1)*IF($Q319="Fixo",(DB319-INDEX('Curva Forward'!$C$5:$AN$13,MATCH(CONCATENATE(BD_COMERCIAL!$K319," ",BD_COMERCIAL!$L319),'Curva Forward'!$B$5:$B$13,0),MATCH(FZ$4,'Curva Forward'!$C$4:$AN$4,0))),DB319)</f>
        <v>0</v>
      </c>
      <c r="GA319" s="200">
        <f>AO319*AO$2*IF($FC319="V",1,-1)*IF($Q319="Fixo",(DC319-INDEX('Curva Forward'!$C$5:$AN$13,MATCH(CONCATENATE(BD_COMERCIAL!$K319," ",BD_COMERCIAL!$L319),'Curva Forward'!$B$5:$B$13,0),MATCH(GA$4,'Curva Forward'!$C$4:$AN$4,0))),DC319)</f>
        <v>0</v>
      </c>
      <c r="GB319" s="200">
        <f>AP319*AP$2*IF($FC319="V",1,-1)*IF($Q319="Fixo",(DD319-INDEX('Curva Forward'!$C$5:$AN$13,MATCH(CONCATENATE(BD_COMERCIAL!$K319," ",BD_COMERCIAL!$L319),'Curva Forward'!$B$5:$B$13,0),MATCH(GB$4,'Curva Forward'!$C$4:$AN$4,0))),DD319)</f>
        <v>0</v>
      </c>
      <c r="GC319" s="200">
        <f>AQ319*AQ$2*IF($FC319="V",1,-1)*IF($Q319="Fixo",(DE319-INDEX('Curva Forward'!$C$5:$AN$13,MATCH(CONCATENATE(BD_COMERCIAL!$K319," ",BD_COMERCIAL!$L319),'Curva Forward'!$B$5:$B$13,0),MATCH(GC$4,'Curva Forward'!$C$4:$AN$4,0))),DE319)</f>
        <v>0</v>
      </c>
      <c r="GD319" s="200">
        <f>AR319*AR$2*IF($FC319="V",1,-1)*IF($Q319="Fixo",(DF319-INDEX('Curva Forward'!$C$5:$AN$13,MATCH(CONCATENATE(BD_COMERCIAL!$K319," ",BD_COMERCIAL!$L319),'Curva Forward'!$B$5:$B$13,0),MATCH(GD$4,'Curva Forward'!$C$4:$AN$4,0))),DF319)</f>
        <v>0</v>
      </c>
      <c r="GE319" s="200">
        <f>AS319*AS$2*IF($FC319="V",1,-1)*IF($Q319="Fixo",(DG319-INDEX('Curva Forward'!$C$5:$AN$13,MATCH(CONCATENATE(BD_COMERCIAL!$K319," ",BD_COMERCIAL!$L319),'Curva Forward'!$B$5:$B$13,0),MATCH(GE$4,'Curva Forward'!$C$4:$AN$4,0))),DG319)</f>
        <v>0</v>
      </c>
      <c r="GF319" s="200">
        <f>AT319*AT$2*IF($FC319="V",1,-1)*IF($Q319="Fixo",(DH319-INDEX('Curva Forward'!$C$5:$AN$13,MATCH(CONCATENATE(BD_COMERCIAL!$K319," ",BD_COMERCIAL!$L319),'Curva Forward'!$B$5:$B$13,0),MATCH(GF$4,'Curva Forward'!$C$4:$AN$4,0))),DH319)</f>
        <v>0</v>
      </c>
      <c r="GG319" s="200">
        <f>AU319*AU$2*IF($FC319="V",1,-1)*IF($Q319="Fixo",(DI319-INDEX('Curva Forward'!$C$5:$AN$13,MATCH(CONCATENATE(BD_COMERCIAL!$K319," ",BD_COMERCIAL!$L319),'Curva Forward'!$B$5:$B$13,0),MATCH(GG$4,'Curva Forward'!$C$4:$AN$4,0))),DI319)</f>
        <v>0</v>
      </c>
      <c r="GH319" s="200">
        <f>AV319*AV$2*IF($FC319="V",1,-1)*IF($Q319="Fixo",(DJ319-INDEX('Curva Forward'!$C$5:$AN$13,MATCH(CONCATENATE(BD_COMERCIAL!$K319," ",BD_COMERCIAL!$L319),'Curva Forward'!$B$5:$B$13,0),MATCH(GH$4,'Curva Forward'!$C$4:$AN$4,0))),DJ319)</f>
        <v>0</v>
      </c>
      <c r="GI319" s="200">
        <f>AW319*AW$2*IF($FC319="V",1,-1)*IF($Q319="Fixo",(DK319-INDEX('Curva Forward'!$C$5:$AN$13,MATCH(CONCATENATE(BD_COMERCIAL!$K319," ",BD_COMERCIAL!$L319),'Curva Forward'!$B$5:$B$13,0),MATCH(GI$4,'Curva Forward'!$C$4:$AN$4,0))),DK319)</f>
        <v>0</v>
      </c>
      <c r="GJ319" s="200">
        <f>AX319*AX$2*IF($FC319="V",1,-1)*IF($Q319="Fixo",(DL319-INDEX('Curva Forward'!$C$5:$AN$13,MATCH(CONCATENATE(BD_COMERCIAL!$K319," ",BD_COMERCIAL!$L319),'Curva Forward'!$B$5:$B$13,0),MATCH(GJ$4,'Curva Forward'!$C$4:$AN$4,0))),DL319)</f>
        <v>0</v>
      </c>
      <c r="GK319" s="200">
        <f>AY319*AY$2*IF($FC319="V",1,-1)*IF($Q319="Fixo",(DM319-INDEX('Curva Forward'!$C$5:$AN$13,MATCH(CONCATENATE(BD_COMERCIAL!$K319," ",BD_COMERCIAL!$L319),'Curva Forward'!$B$5:$B$13,0),MATCH(GK$4,'Curva Forward'!$C$4:$AN$4,0))),DM319)</f>
        <v>0</v>
      </c>
      <c r="GL319" s="200">
        <f>IF(EZ319="",0,CL319*CL$2*IF($FC319="V",1,-1)*IF($Q319="Fixo",(EZ319-INDEX('Curva Forward'!$C$5:$AN$13,MATCH(CONCATENATE(BD_COMERCIAL!$K319," ",BD_COMERCIAL!$L319),'Curva Forward'!$B$5:$B$13,0),MATCH(GL$4,'Curva Forward'!$C$4:$AN$4,0))),EZ319))</f>
        <v>0</v>
      </c>
      <c r="GM319" s="200">
        <f>IF(FA319="",0,CM319*CM$2*IF($FC319="V",1,-1)*IF($Q319="Fixo",(FA319-INDEX('Curva Forward'!$C$5:$AN$13,MATCH(CONCATENATE(BD_COMERCIAL!$K319," ",BD_COMERCIAL!$L319),'Curva Forward'!$B$5:$B$13,0),MATCH(GM$4,'Curva Forward'!$C$4:$AN$4,0))),FA319))</f>
        <v>0</v>
      </c>
      <c r="GN319" s="200">
        <f>IF(FB319="",0,CN319*CN$2*IF($FC319="V",1,-1)*IF($Q319="Fixo",(FB319-INDEX('Curva Forward'!$C$5:$AN$13,MATCH(CONCATENATE(BD_COMERCIAL!$K319," ",BD_COMERCIAL!$L319),'Curva Forward'!$B$5:$B$13,0),MATCH(GN$4,'Curva Forward'!$C$4:$AN$4,0))),FB319))</f>
        <v>0</v>
      </c>
      <c r="GO319" s="201">
        <f t="shared" ca="1" si="95"/>
        <v>0</v>
      </c>
      <c r="GP319" s="201">
        <f t="shared" ca="1" si="96"/>
        <v>0</v>
      </c>
    </row>
    <row r="320" spans="1:198" s="117" customFormat="1" x14ac:dyDescent="0.25">
      <c r="A320" s="6"/>
      <c r="B320" s="7">
        <v>23085</v>
      </c>
      <c r="C320" s="8">
        <v>44638</v>
      </c>
      <c r="D320" s="9" t="s">
        <v>124</v>
      </c>
      <c r="E320" s="9" t="s">
        <v>125</v>
      </c>
      <c r="F320" s="113">
        <v>3780401000108</v>
      </c>
      <c r="G320" s="10" t="s">
        <v>230</v>
      </c>
      <c r="H320" s="113">
        <v>31781135000165</v>
      </c>
      <c r="I320" s="9" t="s">
        <v>126</v>
      </c>
      <c r="J320" s="166" t="s">
        <v>678</v>
      </c>
      <c r="K320" s="10" t="s">
        <v>127</v>
      </c>
      <c r="L320" s="84" t="s">
        <v>22</v>
      </c>
      <c r="M320" s="11">
        <v>44835</v>
      </c>
      <c r="N320" s="12">
        <v>44926</v>
      </c>
      <c r="O320" s="10">
        <v>5</v>
      </c>
      <c r="P320" s="84">
        <v>175</v>
      </c>
      <c r="Q320" s="84" t="s">
        <v>128</v>
      </c>
      <c r="R320" s="10" t="s">
        <v>129</v>
      </c>
      <c r="S320" s="14" t="s">
        <v>135</v>
      </c>
      <c r="T320" s="11"/>
      <c r="U320" s="12"/>
      <c r="V320" s="257" t="str">
        <f ca="1">IF(U320="","",
IF(U320="NA","",
IFERROR(VLOOKUP(EOMONTH(M320,-2)+1,IPCA!$A:$B,2,0),
VLOOKUP(EOMONTH(TODAY(),-2)+1,IPCA!$A:$B,2,0))/
VLOOKUP(EOMONTH(U320,-2)+1,IPCA!$A:$B,2,0)*
P320))</f>
        <v/>
      </c>
      <c r="W320" s="84"/>
      <c r="X320" s="13"/>
      <c r="Y320" s="166" t="s">
        <v>789</v>
      </c>
      <c r="Z320" s="107" t="s">
        <v>136</v>
      </c>
      <c r="AA320" s="108">
        <v>44803</v>
      </c>
      <c r="AB320" s="15"/>
      <c r="AC320"/>
      <c r="AD320"/>
      <c r="AE320"/>
      <c r="AF320"/>
      <c r="AG320"/>
      <c r="AH320"/>
      <c r="AI320"/>
      <c r="AJ320"/>
      <c r="AK320">
        <v>5</v>
      </c>
      <c r="AL320">
        <v>5</v>
      </c>
      <c r="AM320" s="6">
        <v>5</v>
      </c>
      <c r="AN320" s="15"/>
      <c r="AO320"/>
      <c r="AP320"/>
      <c r="AQ320"/>
      <c r="AR320"/>
      <c r="AS320"/>
      <c r="AT320"/>
      <c r="AU320"/>
      <c r="AV320"/>
      <c r="AW320"/>
      <c r="AX320"/>
      <c r="AY320" s="6"/>
      <c r="AZ320" s="15"/>
      <c r="BA320"/>
      <c r="BB320"/>
      <c r="BC320"/>
      <c r="BD320"/>
      <c r="BE320"/>
      <c r="BF320"/>
      <c r="BG320"/>
      <c r="BH320"/>
      <c r="BI320"/>
      <c r="BJ320"/>
      <c r="BK320" s="6"/>
      <c r="BL320" s="15"/>
      <c r="BM320"/>
      <c r="BN320"/>
      <c r="BO320"/>
      <c r="BP320"/>
      <c r="BQ320"/>
      <c r="BR320"/>
      <c r="BS320"/>
      <c r="BT320"/>
      <c r="BU320"/>
      <c r="BV320"/>
      <c r="BW320" s="6"/>
      <c r="BX320" s="15"/>
      <c r="BY320"/>
      <c r="BZ320"/>
      <c r="CA320"/>
      <c r="CB320"/>
      <c r="CC320"/>
      <c r="CD320"/>
      <c r="CE320"/>
      <c r="CF320"/>
      <c r="CG320"/>
      <c r="CH320"/>
      <c r="CI320" s="6"/>
      <c r="CJ320" s="16">
        <f t="shared" si="80"/>
        <v>1.2602739726027397</v>
      </c>
      <c r="CK320" s="16" t="str">
        <f t="shared" si="81"/>
        <v/>
      </c>
      <c r="CL320" s="16" t="str">
        <f t="shared" si="82"/>
        <v/>
      </c>
      <c r="CM320" s="16" t="str">
        <f t="shared" si="83"/>
        <v/>
      </c>
      <c r="CN320" s="16" t="str">
        <f t="shared" si="84"/>
        <v/>
      </c>
      <c r="CO320" s="18"/>
      <c r="CP320" s="15"/>
      <c r="CQ320"/>
      <c r="CR320"/>
      <c r="CS320"/>
      <c r="CT320"/>
      <c r="CU320"/>
      <c r="CV320"/>
      <c r="CW320"/>
      <c r="CX320"/>
      <c r="CY320">
        <v>175</v>
      </c>
      <c r="CZ320">
        <v>175</v>
      </c>
      <c r="DA320" s="6">
        <v>175</v>
      </c>
      <c r="DB320" s="15"/>
      <c r="DC320"/>
      <c r="DD320"/>
      <c r="DE320"/>
      <c r="DF320"/>
      <c r="DG320"/>
      <c r="DH320"/>
      <c r="DI320"/>
      <c r="DJ320"/>
      <c r="DK320"/>
      <c r="DL320"/>
      <c r="DM320" s="6"/>
      <c r="DN320" s="15"/>
      <c r="DO320"/>
      <c r="DP320"/>
      <c r="DQ320"/>
      <c r="DR320"/>
      <c r="DS320"/>
      <c r="DT320"/>
      <c r="DU320"/>
      <c r="DV320"/>
      <c r="DW320"/>
      <c r="DX320"/>
      <c r="DY320" s="6"/>
      <c r="DZ320" s="15"/>
      <c r="EA320"/>
      <c r="EB320"/>
      <c r="EC320"/>
      <c r="ED320"/>
      <c r="EE320"/>
      <c r="EF320"/>
      <c r="EG320"/>
      <c r="EH320"/>
      <c r="EI320"/>
      <c r="EJ320"/>
      <c r="EK320" s="6"/>
      <c r="EL320" s="15"/>
      <c r="EM320"/>
      <c r="EN320"/>
      <c r="EO320"/>
      <c r="EP320"/>
      <c r="EQ320"/>
      <c r="ER320"/>
      <c r="ES320"/>
      <c r="ET320"/>
      <c r="EU320"/>
      <c r="EV320"/>
      <c r="EW320" s="6"/>
      <c r="EX320" s="16">
        <f t="shared" si="85"/>
        <v>44.109589041095887</v>
      </c>
      <c r="EY320" s="16" t="str">
        <f t="shared" si="86"/>
        <v/>
      </c>
      <c r="EZ320" s="16" t="str">
        <f t="shared" si="87"/>
        <v/>
      </c>
      <c r="FA320" s="16" t="str">
        <f t="shared" si="88"/>
        <v/>
      </c>
      <c r="FB320" s="160" t="str">
        <f t="shared" si="89"/>
        <v/>
      </c>
      <c r="FC320" t="s">
        <v>204</v>
      </c>
      <c r="FD320" s="20" t="s">
        <v>126</v>
      </c>
      <c r="FF320" s="209" t="s">
        <v>206</v>
      </c>
      <c r="FH320" s="284">
        <f t="shared" ca="1" si="90"/>
        <v>0</v>
      </c>
      <c r="FI320" s="208">
        <f t="shared" si="91"/>
        <v>3.0333333333333332</v>
      </c>
      <c r="FJ320"/>
      <c r="FK320" t="str">
        <f t="shared" si="92"/>
        <v>ITAU UNIBANCO COMERCIALIZADORA DE ENERGIA LTDA</v>
      </c>
      <c r="FL320" s="201">
        <f t="shared" ca="1" si="93"/>
        <v>824760</v>
      </c>
      <c r="FM320" s="201">
        <f t="shared" ca="1" si="94"/>
        <v>0</v>
      </c>
      <c r="FN320" s="200">
        <f>AB320*AB$2*IF($FC320="V",1,-1)*IF($Q320="Fixo",(CP320-INDEX('Curva Forward'!$C$5:$AN$13,MATCH(CONCATENATE(BD_COMERCIAL!$K320," ",BD_COMERCIAL!$L320),'Curva Forward'!$B$5:$B$13,0),MATCH(FN$4,'Curva Forward'!$C$4:$AN$4,0))),CP320)</f>
        <v>0</v>
      </c>
      <c r="FO320" s="200">
        <f>AC320*AC$2*IF($FC320="V",1,-1)*IF($Q320="Fixo",(CQ320-INDEX('Curva Forward'!$C$5:$AN$13,MATCH(CONCATENATE(BD_COMERCIAL!$K320," ",BD_COMERCIAL!$L320),'Curva Forward'!$B$5:$B$13,0),MATCH(FO$4,'Curva Forward'!$C$4:$AN$4,0))),CQ320)</f>
        <v>0</v>
      </c>
      <c r="FP320" s="200">
        <f>AD320*AD$2*IF($FC320="V",1,-1)*IF($Q320="Fixo",(CR320-INDEX('Curva Forward'!$C$5:$AN$13,MATCH(CONCATENATE(BD_COMERCIAL!$K320," ",BD_COMERCIAL!$L320),'Curva Forward'!$B$5:$B$13,0),MATCH(FP$4,'Curva Forward'!$C$4:$AN$4,0))),CR320)</f>
        <v>0</v>
      </c>
      <c r="FQ320" s="200">
        <f>AE320*AE$2*IF($FC320="V",1,-1)*IF($Q320="Fixo",(CS320-INDEX('Curva Forward'!$C$5:$AN$13,MATCH(CONCATENATE(BD_COMERCIAL!$K320," ",BD_COMERCIAL!$L320),'Curva Forward'!$B$5:$B$13,0),MATCH(FQ$4,'Curva Forward'!$C$4:$AN$4,0))),CS320)</f>
        <v>0</v>
      </c>
      <c r="FR320" s="200">
        <f>AF320*AF$2*IF($FC320="V",1,-1)*IF($Q320="Fixo",(CT320-INDEX('Curva Forward'!$C$5:$AN$13,MATCH(CONCATENATE(BD_COMERCIAL!$K320," ",BD_COMERCIAL!$L320),'Curva Forward'!$B$5:$B$13,0),MATCH(FR$4,'Curva Forward'!$C$4:$AN$4,0))),CT320)</f>
        <v>0</v>
      </c>
      <c r="FS320" s="200">
        <f>AG320*AG$2*IF($FC320="V",1,-1)*IF($Q320="Fixo",(CU320-INDEX('Curva Forward'!$C$5:$AN$13,MATCH(CONCATENATE(BD_COMERCIAL!$K320," ",BD_COMERCIAL!$L320),'Curva Forward'!$B$5:$B$13,0),MATCH(FS$4,'Curva Forward'!$C$4:$AN$4,0))),CU320)</f>
        <v>0</v>
      </c>
      <c r="FT320" s="200">
        <f>AH320*AH$2*IF($FC320="V",1,-1)*IF($Q320="Fixo",(CV320-INDEX('Curva Forward'!$C$5:$AN$13,MATCH(CONCATENATE(BD_COMERCIAL!$K320," ",BD_COMERCIAL!$L320),'Curva Forward'!$B$5:$B$13,0),MATCH(FT$4,'Curva Forward'!$C$4:$AN$4,0))),CV320)</f>
        <v>0</v>
      </c>
      <c r="FU320" s="200">
        <f>AI320*AI$2*IF($FC320="V",1,-1)*IF($Q320="Fixo",(CW320-INDEX('Curva Forward'!$C$5:$AN$13,MATCH(CONCATENATE(BD_COMERCIAL!$K320," ",BD_COMERCIAL!$L320),'Curva Forward'!$B$5:$B$13,0),MATCH(FU$4,'Curva Forward'!$C$4:$AN$4,0))),CW320)</f>
        <v>0</v>
      </c>
      <c r="FV320" s="200">
        <f>AJ320*AJ$2*IF($FC320="V",1,-1)*IF($Q320="Fixo",(CX320-INDEX('Curva Forward'!$C$5:$AN$13,MATCH(CONCATENATE(BD_COMERCIAL!$K320," ",BD_COMERCIAL!$L320),'Curva Forward'!$B$5:$B$13,0),MATCH(FV$4,'Curva Forward'!$C$4:$AN$4,0))),CX320)</f>
        <v>0</v>
      </c>
      <c r="FW320" s="200">
        <f>AK320*AK$2*IF($FC320="V",1,-1)*IF($Q320="Fixo",(CY320-INDEX('Curva Forward'!$C$5:$AN$13,MATCH(CONCATENATE(BD_COMERCIAL!$K320," ",BD_COMERCIAL!$L320),'Curva Forward'!$B$5:$B$13,0),MATCH(FW$4,'Curva Forward'!$C$4:$AN$4,0))),CY320)</f>
        <v>279000</v>
      </c>
      <c r="FX320" s="200">
        <f>AL320*AL$2*IF($FC320="V",1,-1)*IF($Q320="Fixo",(CZ320-INDEX('Curva Forward'!$C$5:$AN$13,MATCH(CONCATENATE(BD_COMERCIAL!$K320," ",BD_COMERCIAL!$L320),'Curva Forward'!$B$5:$B$13,0),MATCH(FX$4,'Curva Forward'!$C$4:$AN$4,0))),CZ320)</f>
        <v>255600</v>
      </c>
      <c r="FY320" s="200">
        <f>AM320*AM$2*IF($FC320="V",1,-1)*IF($Q320="Fixo",(DA320-INDEX('Curva Forward'!$C$5:$AN$13,MATCH(CONCATENATE(BD_COMERCIAL!$K320," ",BD_COMERCIAL!$L320),'Curva Forward'!$B$5:$B$13,0),MATCH(FY$4,'Curva Forward'!$C$4:$AN$4,0))),DA320)</f>
        <v>290160</v>
      </c>
      <c r="FZ320" s="200">
        <f>AN320*AN$2*IF($FC320="V",1,-1)*IF($Q320="Fixo",(DB320-INDEX('Curva Forward'!$C$5:$AN$13,MATCH(CONCATENATE(BD_COMERCIAL!$K320," ",BD_COMERCIAL!$L320),'Curva Forward'!$B$5:$B$13,0),MATCH(FZ$4,'Curva Forward'!$C$4:$AN$4,0))),DB320)</f>
        <v>0</v>
      </c>
      <c r="GA320" s="200">
        <f>AO320*AO$2*IF($FC320="V",1,-1)*IF($Q320="Fixo",(DC320-INDEX('Curva Forward'!$C$5:$AN$13,MATCH(CONCATENATE(BD_COMERCIAL!$K320," ",BD_COMERCIAL!$L320),'Curva Forward'!$B$5:$B$13,0),MATCH(GA$4,'Curva Forward'!$C$4:$AN$4,0))),DC320)</f>
        <v>0</v>
      </c>
      <c r="GB320" s="200">
        <f>AP320*AP$2*IF($FC320="V",1,-1)*IF($Q320="Fixo",(DD320-INDEX('Curva Forward'!$C$5:$AN$13,MATCH(CONCATENATE(BD_COMERCIAL!$K320," ",BD_COMERCIAL!$L320),'Curva Forward'!$B$5:$B$13,0),MATCH(GB$4,'Curva Forward'!$C$4:$AN$4,0))),DD320)</f>
        <v>0</v>
      </c>
      <c r="GC320" s="200">
        <f>AQ320*AQ$2*IF($FC320="V",1,-1)*IF($Q320="Fixo",(DE320-INDEX('Curva Forward'!$C$5:$AN$13,MATCH(CONCATENATE(BD_COMERCIAL!$K320," ",BD_COMERCIAL!$L320),'Curva Forward'!$B$5:$B$13,0),MATCH(GC$4,'Curva Forward'!$C$4:$AN$4,0))),DE320)</f>
        <v>0</v>
      </c>
      <c r="GD320" s="200">
        <f>AR320*AR$2*IF($FC320="V",1,-1)*IF($Q320="Fixo",(DF320-INDEX('Curva Forward'!$C$5:$AN$13,MATCH(CONCATENATE(BD_COMERCIAL!$K320," ",BD_COMERCIAL!$L320),'Curva Forward'!$B$5:$B$13,0),MATCH(GD$4,'Curva Forward'!$C$4:$AN$4,0))),DF320)</f>
        <v>0</v>
      </c>
      <c r="GE320" s="200">
        <f>AS320*AS$2*IF($FC320="V",1,-1)*IF($Q320="Fixo",(DG320-INDEX('Curva Forward'!$C$5:$AN$13,MATCH(CONCATENATE(BD_COMERCIAL!$K320," ",BD_COMERCIAL!$L320),'Curva Forward'!$B$5:$B$13,0),MATCH(GE$4,'Curva Forward'!$C$4:$AN$4,0))),DG320)</f>
        <v>0</v>
      </c>
      <c r="GF320" s="200">
        <f>AT320*AT$2*IF($FC320="V",1,-1)*IF($Q320="Fixo",(DH320-INDEX('Curva Forward'!$C$5:$AN$13,MATCH(CONCATENATE(BD_COMERCIAL!$K320," ",BD_COMERCIAL!$L320),'Curva Forward'!$B$5:$B$13,0),MATCH(GF$4,'Curva Forward'!$C$4:$AN$4,0))),DH320)</f>
        <v>0</v>
      </c>
      <c r="GG320" s="200">
        <f>AU320*AU$2*IF($FC320="V",1,-1)*IF($Q320="Fixo",(DI320-INDEX('Curva Forward'!$C$5:$AN$13,MATCH(CONCATENATE(BD_COMERCIAL!$K320," ",BD_COMERCIAL!$L320),'Curva Forward'!$B$5:$B$13,0),MATCH(GG$4,'Curva Forward'!$C$4:$AN$4,0))),DI320)</f>
        <v>0</v>
      </c>
      <c r="GH320" s="200">
        <f>AV320*AV$2*IF($FC320="V",1,-1)*IF($Q320="Fixo",(DJ320-INDEX('Curva Forward'!$C$5:$AN$13,MATCH(CONCATENATE(BD_COMERCIAL!$K320," ",BD_COMERCIAL!$L320),'Curva Forward'!$B$5:$B$13,0),MATCH(GH$4,'Curva Forward'!$C$4:$AN$4,0))),DJ320)</f>
        <v>0</v>
      </c>
      <c r="GI320" s="200">
        <f>AW320*AW$2*IF($FC320="V",1,-1)*IF($Q320="Fixo",(DK320-INDEX('Curva Forward'!$C$5:$AN$13,MATCH(CONCATENATE(BD_COMERCIAL!$K320," ",BD_COMERCIAL!$L320),'Curva Forward'!$B$5:$B$13,0),MATCH(GI$4,'Curva Forward'!$C$4:$AN$4,0))),DK320)</f>
        <v>0</v>
      </c>
      <c r="GJ320" s="200">
        <f>AX320*AX$2*IF($FC320="V",1,-1)*IF($Q320="Fixo",(DL320-INDEX('Curva Forward'!$C$5:$AN$13,MATCH(CONCATENATE(BD_COMERCIAL!$K320," ",BD_COMERCIAL!$L320),'Curva Forward'!$B$5:$B$13,0),MATCH(GJ$4,'Curva Forward'!$C$4:$AN$4,0))),DL320)</f>
        <v>0</v>
      </c>
      <c r="GK320" s="200">
        <f>AY320*AY$2*IF($FC320="V",1,-1)*IF($Q320="Fixo",(DM320-INDEX('Curva Forward'!$C$5:$AN$13,MATCH(CONCATENATE(BD_COMERCIAL!$K320," ",BD_COMERCIAL!$L320),'Curva Forward'!$B$5:$B$13,0),MATCH(GK$4,'Curva Forward'!$C$4:$AN$4,0))),DM320)</f>
        <v>0</v>
      </c>
      <c r="GL320" s="200">
        <f>IF(EZ320="",0,CL320*CL$2*IF($FC320="V",1,-1)*IF($Q320="Fixo",(EZ320-INDEX('Curva Forward'!$C$5:$AN$13,MATCH(CONCATENATE(BD_COMERCIAL!$K320," ",BD_COMERCIAL!$L320),'Curva Forward'!$B$5:$B$13,0),MATCH(GL$4,'Curva Forward'!$C$4:$AN$4,0))),EZ320))</f>
        <v>0</v>
      </c>
      <c r="GM320" s="200">
        <f>IF(FA320="",0,CM320*CM$2*IF($FC320="V",1,-1)*IF($Q320="Fixo",(FA320-INDEX('Curva Forward'!$C$5:$AN$13,MATCH(CONCATENATE(BD_COMERCIAL!$K320," ",BD_COMERCIAL!$L320),'Curva Forward'!$B$5:$B$13,0),MATCH(GM$4,'Curva Forward'!$C$4:$AN$4,0))),FA320))</f>
        <v>0</v>
      </c>
      <c r="GN320" s="200">
        <f>IF(FB320="",0,CN320*CN$2*IF($FC320="V",1,-1)*IF($Q320="Fixo",(FB320-INDEX('Curva Forward'!$C$5:$AN$13,MATCH(CONCATENATE(BD_COMERCIAL!$K320," ",BD_COMERCIAL!$L320),'Curva Forward'!$B$5:$B$13,0),MATCH(GN$4,'Curva Forward'!$C$4:$AN$4,0))),FB320))</f>
        <v>0</v>
      </c>
      <c r="GO320" s="201">
        <f t="shared" ca="1" si="95"/>
        <v>0</v>
      </c>
      <c r="GP320" s="201">
        <f t="shared" ca="1" si="96"/>
        <v>0</v>
      </c>
    </row>
    <row r="321" spans="1:198" s="117" customFormat="1" x14ac:dyDescent="0.25">
      <c r="A321" s="6"/>
      <c r="B321" s="7">
        <v>23087</v>
      </c>
      <c r="C321" s="8">
        <v>44638</v>
      </c>
      <c r="D321" s="9" t="s">
        <v>131</v>
      </c>
      <c r="E321" s="9" t="s">
        <v>227</v>
      </c>
      <c r="F321" s="113">
        <v>19125927000186</v>
      </c>
      <c r="G321" s="10" t="s">
        <v>125</v>
      </c>
      <c r="H321" s="113">
        <v>3780401000108</v>
      </c>
      <c r="I321" s="9" t="s">
        <v>139</v>
      </c>
      <c r="J321" s="166"/>
      <c r="K321" s="10" t="s">
        <v>127</v>
      </c>
      <c r="L321" s="84" t="s">
        <v>22</v>
      </c>
      <c r="M321" s="11">
        <v>44927</v>
      </c>
      <c r="N321" s="12">
        <v>45016</v>
      </c>
      <c r="O321" s="10">
        <v>10</v>
      </c>
      <c r="P321" s="84">
        <v>212</v>
      </c>
      <c r="Q321" s="84" t="s">
        <v>128</v>
      </c>
      <c r="R321" s="10" t="s">
        <v>129</v>
      </c>
      <c r="S321" s="14" t="s">
        <v>135</v>
      </c>
      <c r="T321" s="11" t="s">
        <v>130</v>
      </c>
      <c r="U321" s="12">
        <v>44638</v>
      </c>
      <c r="V321" s="257" t="e">
        <f ca="1">IF(U321="","",
IF(U321="NA","",
IFERROR(VLOOKUP(EOMONTH(M321,-2)+1,IPCA!$A:$B,2,0),
VLOOKUP(EOMONTH(TODAY(),-2)+1,IPCA!$A:$B,2,0))/
VLOOKUP(EOMONTH(U321,-2)+1,IPCA!$A:$B,2,0)*
P321))</f>
        <v>#N/A</v>
      </c>
      <c r="W321" s="84"/>
      <c r="X321" s="13"/>
      <c r="Y321" s="166" t="s">
        <v>7</v>
      </c>
      <c r="Z321" s="107" t="s">
        <v>136</v>
      </c>
      <c r="AA321" s="108">
        <v>44750</v>
      </c>
      <c r="AB321" s="15"/>
      <c r="AC321"/>
      <c r="AD321"/>
      <c r="AE321"/>
      <c r="AF321"/>
      <c r="AG321"/>
      <c r="AH321"/>
      <c r="AI321"/>
      <c r="AJ321"/>
      <c r="AK321"/>
      <c r="AL321"/>
      <c r="AM321" s="6"/>
      <c r="AN321" s="15">
        <v>10</v>
      </c>
      <c r="AO321">
        <v>10</v>
      </c>
      <c r="AP321">
        <v>10</v>
      </c>
      <c r="AQ321"/>
      <c r="AR321"/>
      <c r="AS321"/>
      <c r="AT321"/>
      <c r="AU321"/>
      <c r="AV321"/>
      <c r="AW321"/>
      <c r="AX321"/>
      <c r="AY321" s="6"/>
      <c r="AZ321" s="15"/>
      <c r="BA321"/>
      <c r="BB321"/>
      <c r="BC321"/>
      <c r="BD321"/>
      <c r="BE321"/>
      <c r="BF321"/>
      <c r="BG321"/>
      <c r="BH321"/>
      <c r="BI321"/>
      <c r="BJ321"/>
      <c r="BK321" s="6"/>
      <c r="BL321" s="15"/>
      <c r="BM321"/>
      <c r="BN321"/>
      <c r="BO321"/>
      <c r="BP321"/>
      <c r="BQ321"/>
      <c r="BR321"/>
      <c r="BS321"/>
      <c r="BT321"/>
      <c r="BU321"/>
      <c r="BV321"/>
      <c r="BW321" s="6"/>
      <c r="BX321" s="15"/>
      <c r="BY321"/>
      <c r="BZ321"/>
      <c r="CA321"/>
      <c r="CB321"/>
      <c r="CC321"/>
      <c r="CD321"/>
      <c r="CE321"/>
      <c r="CF321"/>
      <c r="CG321"/>
      <c r="CH321"/>
      <c r="CI321" s="6"/>
      <c r="CJ321" s="16" t="str">
        <f t="shared" si="80"/>
        <v/>
      </c>
      <c r="CK321" s="16">
        <f t="shared" si="81"/>
        <v>2.4657534246575343</v>
      </c>
      <c r="CL321" s="16" t="str">
        <f t="shared" si="82"/>
        <v/>
      </c>
      <c r="CM321" s="16" t="str">
        <f t="shared" si="83"/>
        <v/>
      </c>
      <c r="CN321" s="16" t="str">
        <f t="shared" si="84"/>
        <v/>
      </c>
      <c r="CO321" s="18"/>
      <c r="CP321" s="15"/>
      <c r="CQ321"/>
      <c r="CR321"/>
      <c r="CS321"/>
      <c r="CT321"/>
      <c r="CU321"/>
      <c r="CV321"/>
      <c r="CW321"/>
      <c r="CX321"/>
      <c r="CY321"/>
      <c r="CZ321"/>
      <c r="DA321" s="6"/>
      <c r="DB321" s="15">
        <v>212</v>
      </c>
      <c r="DC321">
        <v>212</v>
      </c>
      <c r="DD321">
        <v>212</v>
      </c>
      <c r="DE321"/>
      <c r="DF321"/>
      <c r="DG321"/>
      <c r="DH321"/>
      <c r="DI321"/>
      <c r="DJ321"/>
      <c r="DK321"/>
      <c r="DL321"/>
      <c r="DM321" s="6"/>
      <c r="DN321" s="15"/>
      <c r="DO321"/>
      <c r="DP321"/>
      <c r="DQ321"/>
      <c r="DR321"/>
      <c r="DS321"/>
      <c r="DT321"/>
      <c r="DU321"/>
      <c r="DV321"/>
      <c r="DW321"/>
      <c r="DX321"/>
      <c r="DY321" s="6"/>
      <c r="DZ321" s="15"/>
      <c r="EA321"/>
      <c r="EB321"/>
      <c r="EC321"/>
      <c r="ED321"/>
      <c r="EE321"/>
      <c r="EF321"/>
      <c r="EG321"/>
      <c r="EH321"/>
      <c r="EI321"/>
      <c r="EJ321"/>
      <c r="EK321" s="6"/>
      <c r="EL321" s="15"/>
      <c r="EM321"/>
      <c r="EN321"/>
      <c r="EO321"/>
      <c r="EP321"/>
      <c r="EQ321"/>
      <c r="ER321"/>
      <c r="ES321"/>
      <c r="ET321"/>
      <c r="EU321"/>
      <c r="EV321"/>
      <c r="EW321" s="6"/>
      <c r="EX321" s="16" t="str">
        <f t="shared" si="85"/>
        <v/>
      </c>
      <c r="EY321" s="16">
        <f t="shared" si="86"/>
        <v>52.273972602739725</v>
      </c>
      <c r="EZ321" s="16" t="str">
        <f t="shared" si="87"/>
        <v/>
      </c>
      <c r="FA321" s="16" t="str">
        <f t="shared" si="88"/>
        <v/>
      </c>
      <c r="FB321" s="160" t="str">
        <f t="shared" si="89"/>
        <v/>
      </c>
      <c r="FC321" t="s">
        <v>205</v>
      </c>
      <c r="FD321" s="20" t="s">
        <v>139</v>
      </c>
      <c r="FF321" s="209" t="s">
        <v>206</v>
      </c>
      <c r="FH321" s="284" t="e">
        <f t="shared" ca="1" si="90"/>
        <v>#N/A</v>
      </c>
      <c r="FI321" s="208">
        <f t="shared" si="91"/>
        <v>2.9666666666666668</v>
      </c>
      <c r="FJ321"/>
      <c r="FK321" t="str">
        <f t="shared" si="92"/>
        <v>COPEL COMERCIALIZAÇÃO S.A.</v>
      </c>
      <c r="FL321" s="201">
        <f t="shared" ca="1" si="93"/>
        <v>0</v>
      </c>
      <c r="FM321" s="201">
        <f t="shared" ca="1" si="94"/>
        <v>-1339200</v>
      </c>
      <c r="FN321" s="200">
        <f>AB321*AB$2*IF($FC321="V",1,-1)*IF($Q321="Fixo",(CP321-INDEX('Curva Forward'!$C$5:$AN$13,MATCH(CONCATENATE(BD_COMERCIAL!$K321," ",BD_COMERCIAL!$L321),'Curva Forward'!$B$5:$B$13,0),MATCH(FN$4,'Curva Forward'!$C$4:$AN$4,0))),CP321)</f>
        <v>0</v>
      </c>
      <c r="FO321" s="200">
        <f>AC321*AC$2*IF($FC321="V",1,-1)*IF($Q321="Fixo",(CQ321-INDEX('Curva Forward'!$C$5:$AN$13,MATCH(CONCATENATE(BD_COMERCIAL!$K321," ",BD_COMERCIAL!$L321),'Curva Forward'!$B$5:$B$13,0),MATCH(FO$4,'Curva Forward'!$C$4:$AN$4,0))),CQ321)</f>
        <v>0</v>
      </c>
      <c r="FP321" s="200">
        <f>AD321*AD$2*IF($FC321="V",1,-1)*IF($Q321="Fixo",(CR321-INDEX('Curva Forward'!$C$5:$AN$13,MATCH(CONCATENATE(BD_COMERCIAL!$K321," ",BD_COMERCIAL!$L321),'Curva Forward'!$B$5:$B$13,0),MATCH(FP$4,'Curva Forward'!$C$4:$AN$4,0))),CR321)</f>
        <v>0</v>
      </c>
      <c r="FQ321" s="200">
        <f>AE321*AE$2*IF($FC321="V",1,-1)*IF($Q321="Fixo",(CS321-INDEX('Curva Forward'!$C$5:$AN$13,MATCH(CONCATENATE(BD_COMERCIAL!$K321," ",BD_COMERCIAL!$L321),'Curva Forward'!$B$5:$B$13,0),MATCH(FQ$4,'Curva Forward'!$C$4:$AN$4,0))),CS321)</f>
        <v>0</v>
      </c>
      <c r="FR321" s="200">
        <f>AF321*AF$2*IF($FC321="V",1,-1)*IF($Q321="Fixo",(CT321-INDEX('Curva Forward'!$C$5:$AN$13,MATCH(CONCATENATE(BD_COMERCIAL!$K321," ",BD_COMERCIAL!$L321),'Curva Forward'!$B$5:$B$13,0),MATCH(FR$4,'Curva Forward'!$C$4:$AN$4,0))),CT321)</f>
        <v>0</v>
      </c>
      <c r="FS321" s="200">
        <f>AG321*AG$2*IF($FC321="V",1,-1)*IF($Q321="Fixo",(CU321-INDEX('Curva Forward'!$C$5:$AN$13,MATCH(CONCATENATE(BD_COMERCIAL!$K321," ",BD_COMERCIAL!$L321),'Curva Forward'!$B$5:$B$13,0),MATCH(FS$4,'Curva Forward'!$C$4:$AN$4,0))),CU321)</f>
        <v>0</v>
      </c>
      <c r="FT321" s="200">
        <f>AH321*AH$2*IF($FC321="V",1,-1)*IF($Q321="Fixo",(CV321-INDEX('Curva Forward'!$C$5:$AN$13,MATCH(CONCATENATE(BD_COMERCIAL!$K321," ",BD_COMERCIAL!$L321),'Curva Forward'!$B$5:$B$13,0),MATCH(FT$4,'Curva Forward'!$C$4:$AN$4,0))),CV321)</f>
        <v>0</v>
      </c>
      <c r="FU321" s="200">
        <f>AI321*AI$2*IF($FC321="V",1,-1)*IF($Q321="Fixo",(CW321-INDEX('Curva Forward'!$C$5:$AN$13,MATCH(CONCATENATE(BD_COMERCIAL!$K321," ",BD_COMERCIAL!$L321),'Curva Forward'!$B$5:$B$13,0),MATCH(FU$4,'Curva Forward'!$C$4:$AN$4,0))),CW321)</f>
        <v>0</v>
      </c>
      <c r="FV321" s="200">
        <f>AJ321*AJ$2*IF($FC321="V",1,-1)*IF($Q321="Fixo",(CX321-INDEX('Curva Forward'!$C$5:$AN$13,MATCH(CONCATENATE(BD_COMERCIAL!$K321," ",BD_COMERCIAL!$L321),'Curva Forward'!$B$5:$B$13,0),MATCH(FV$4,'Curva Forward'!$C$4:$AN$4,0))),CX321)</f>
        <v>0</v>
      </c>
      <c r="FW321" s="200">
        <f>AK321*AK$2*IF($FC321="V",1,-1)*IF($Q321="Fixo",(CY321-INDEX('Curva Forward'!$C$5:$AN$13,MATCH(CONCATENATE(BD_COMERCIAL!$K321," ",BD_COMERCIAL!$L321),'Curva Forward'!$B$5:$B$13,0),MATCH(FW$4,'Curva Forward'!$C$4:$AN$4,0))),CY321)</f>
        <v>0</v>
      </c>
      <c r="FX321" s="200">
        <f>AL321*AL$2*IF($FC321="V",1,-1)*IF($Q321="Fixo",(CZ321-INDEX('Curva Forward'!$C$5:$AN$13,MATCH(CONCATENATE(BD_COMERCIAL!$K321," ",BD_COMERCIAL!$L321),'Curva Forward'!$B$5:$B$13,0),MATCH(FX$4,'Curva Forward'!$C$4:$AN$4,0))),CZ321)</f>
        <v>0</v>
      </c>
      <c r="FY321" s="200">
        <f>AM321*AM$2*IF($FC321="V",1,-1)*IF($Q321="Fixo",(DA321-INDEX('Curva Forward'!$C$5:$AN$13,MATCH(CONCATENATE(BD_COMERCIAL!$K321," ",BD_COMERCIAL!$L321),'Curva Forward'!$B$5:$B$13,0),MATCH(FY$4,'Curva Forward'!$C$4:$AN$4,0))),DA321)</f>
        <v>0</v>
      </c>
      <c r="FZ321" s="200">
        <f>AN321*AN$2*IF($FC321="V",1,-1)*IF($Q321="Fixo",(DB321-INDEX('Curva Forward'!$C$5:$AN$13,MATCH(CONCATENATE(BD_COMERCIAL!$K321," ",BD_COMERCIAL!$L321),'Curva Forward'!$B$5:$B$13,0),MATCH(FZ$4,'Curva Forward'!$C$4:$AN$4,0))),DB321)</f>
        <v>-461280</v>
      </c>
      <c r="GA321" s="200">
        <f>AO321*AO$2*IF($FC321="V",1,-1)*IF($Q321="Fixo",(DC321-INDEX('Curva Forward'!$C$5:$AN$13,MATCH(CONCATENATE(BD_COMERCIAL!$K321," ",BD_COMERCIAL!$L321),'Curva Forward'!$B$5:$B$13,0),MATCH(GA$4,'Curva Forward'!$C$4:$AN$4,0))),DC321)</f>
        <v>-416640</v>
      </c>
      <c r="GB321" s="200">
        <f>AP321*AP$2*IF($FC321="V",1,-1)*IF($Q321="Fixo",(DD321-INDEX('Curva Forward'!$C$5:$AN$13,MATCH(CONCATENATE(BD_COMERCIAL!$K321," ",BD_COMERCIAL!$L321),'Curva Forward'!$B$5:$B$13,0),MATCH(GB$4,'Curva Forward'!$C$4:$AN$4,0))),DD321)</f>
        <v>-461280</v>
      </c>
      <c r="GC321" s="200">
        <f>AQ321*AQ$2*IF($FC321="V",1,-1)*IF($Q321="Fixo",(DE321-INDEX('Curva Forward'!$C$5:$AN$13,MATCH(CONCATENATE(BD_COMERCIAL!$K321," ",BD_COMERCIAL!$L321),'Curva Forward'!$B$5:$B$13,0),MATCH(GC$4,'Curva Forward'!$C$4:$AN$4,0))),DE321)</f>
        <v>0</v>
      </c>
      <c r="GD321" s="200">
        <f>AR321*AR$2*IF($FC321="V",1,-1)*IF($Q321="Fixo",(DF321-INDEX('Curva Forward'!$C$5:$AN$13,MATCH(CONCATENATE(BD_COMERCIAL!$K321," ",BD_COMERCIAL!$L321),'Curva Forward'!$B$5:$B$13,0),MATCH(GD$4,'Curva Forward'!$C$4:$AN$4,0))),DF321)</f>
        <v>0</v>
      </c>
      <c r="GE321" s="200">
        <f>AS321*AS$2*IF($FC321="V",1,-1)*IF($Q321="Fixo",(DG321-INDEX('Curva Forward'!$C$5:$AN$13,MATCH(CONCATENATE(BD_COMERCIAL!$K321," ",BD_COMERCIAL!$L321),'Curva Forward'!$B$5:$B$13,0),MATCH(GE$4,'Curva Forward'!$C$4:$AN$4,0))),DG321)</f>
        <v>0</v>
      </c>
      <c r="GF321" s="200">
        <f>AT321*AT$2*IF($FC321="V",1,-1)*IF($Q321="Fixo",(DH321-INDEX('Curva Forward'!$C$5:$AN$13,MATCH(CONCATENATE(BD_COMERCIAL!$K321," ",BD_COMERCIAL!$L321),'Curva Forward'!$B$5:$B$13,0),MATCH(GF$4,'Curva Forward'!$C$4:$AN$4,0))),DH321)</f>
        <v>0</v>
      </c>
      <c r="GG321" s="200">
        <f>AU321*AU$2*IF($FC321="V",1,-1)*IF($Q321="Fixo",(DI321-INDEX('Curva Forward'!$C$5:$AN$13,MATCH(CONCATENATE(BD_COMERCIAL!$K321," ",BD_COMERCIAL!$L321),'Curva Forward'!$B$5:$B$13,0),MATCH(GG$4,'Curva Forward'!$C$4:$AN$4,0))),DI321)</f>
        <v>0</v>
      </c>
      <c r="GH321" s="200">
        <f>AV321*AV$2*IF($FC321="V",1,-1)*IF($Q321="Fixo",(DJ321-INDEX('Curva Forward'!$C$5:$AN$13,MATCH(CONCATENATE(BD_COMERCIAL!$K321," ",BD_COMERCIAL!$L321),'Curva Forward'!$B$5:$B$13,0),MATCH(GH$4,'Curva Forward'!$C$4:$AN$4,0))),DJ321)</f>
        <v>0</v>
      </c>
      <c r="GI321" s="200">
        <f>AW321*AW$2*IF($FC321="V",1,-1)*IF($Q321="Fixo",(DK321-INDEX('Curva Forward'!$C$5:$AN$13,MATCH(CONCATENATE(BD_COMERCIAL!$K321," ",BD_COMERCIAL!$L321),'Curva Forward'!$B$5:$B$13,0),MATCH(GI$4,'Curva Forward'!$C$4:$AN$4,0))),DK321)</f>
        <v>0</v>
      </c>
      <c r="GJ321" s="200">
        <f>AX321*AX$2*IF($FC321="V",1,-1)*IF($Q321="Fixo",(DL321-INDEX('Curva Forward'!$C$5:$AN$13,MATCH(CONCATENATE(BD_COMERCIAL!$K321," ",BD_COMERCIAL!$L321),'Curva Forward'!$B$5:$B$13,0),MATCH(GJ$4,'Curva Forward'!$C$4:$AN$4,0))),DL321)</f>
        <v>0</v>
      </c>
      <c r="GK321" s="200">
        <f>AY321*AY$2*IF($FC321="V",1,-1)*IF($Q321="Fixo",(DM321-INDEX('Curva Forward'!$C$5:$AN$13,MATCH(CONCATENATE(BD_COMERCIAL!$K321," ",BD_COMERCIAL!$L321),'Curva Forward'!$B$5:$B$13,0),MATCH(GK$4,'Curva Forward'!$C$4:$AN$4,0))),DM321)</f>
        <v>0</v>
      </c>
      <c r="GL321" s="200">
        <f>IF(EZ321="",0,CL321*CL$2*IF($FC321="V",1,-1)*IF($Q321="Fixo",(EZ321-INDEX('Curva Forward'!$C$5:$AN$13,MATCH(CONCATENATE(BD_COMERCIAL!$K321," ",BD_COMERCIAL!$L321),'Curva Forward'!$B$5:$B$13,0),MATCH(GL$4,'Curva Forward'!$C$4:$AN$4,0))),EZ321))</f>
        <v>0</v>
      </c>
      <c r="GM321" s="200">
        <f>IF(FA321="",0,CM321*CM$2*IF($FC321="V",1,-1)*IF($Q321="Fixo",(FA321-INDEX('Curva Forward'!$C$5:$AN$13,MATCH(CONCATENATE(BD_COMERCIAL!$K321," ",BD_COMERCIAL!$L321),'Curva Forward'!$B$5:$B$13,0),MATCH(GM$4,'Curva Forward'!$C$4:$AN$4,0))),FA321))</f>
        <v>0</v>
      </c>
      <c r="GN321" s="200">
        <f>IF(FB321="",0,CN321*CN$2*IF($FC321="V",1,-1)*IF($Q321="Fixo",(FB321-INDEX('Curva Forward'!$C$5:$AN$13,MATCH(CONCATENATE(BD_COMERCIAL!$K321," ",BD_COMERCIAL!$L321),'Curva Forward'!$B$5:$B$13,0),MATCH(GN$4,'Curva Forward'!$C$4:$AN$4,0))),FB321))</f>
        <v>0</v>
      </c>
      <c r="GO321" s="201">
        <f t="shared" ca="1" si="95"/>
        <v>0</v>
      </c>
      <c r="GP321" s="201">
        <f t="shared" ca="1" si="96"/>
        <v>-1339200</v>
      </c>
    </row>
    <row r="322" spans="1:198" s="117" customFormat="1" x14ac:dyDescent="0.25">
      <c r="A322" s="6"/>
      <c r="B322" s="7" t="s">
        <v>673</v>
      </c>
      <c r="C322" s="8">
        <v>44641</v>
      </c>
      <c r="D322" s="9" t="s">
        <v>124</v>
      </c>
      <c r="E322" s="9" t="s">
        <v>125</v>
      </c>
      <c r="F322" s="113">
        <v>3780401000108</v>
      </c>
      <c r="G322" s="10" t="s">
        <v>184</v>
      </c>
      <c r="H322" s="113">
        <v>27796415000170</v>
      </c>
      <c r="I322" s="9" t="s">
        <v>126</v>
      </c>
      <c r="J322" s="166" t="s">
        <v>677</v>
      </c>
      <c r="K322" s="10" t="s">
        <v>127</v>
      </c>
      <c r="L322" s="84" t="s">
        <v>22</v>
      </c>
      <c r="M322" s="11">
        <v>44805</v>
      </c>
      <c r="N322" s="12">
        <v>44834</v>
      </c>
      <c r="O322" s="10">
        <v>7</v>
      </c>
      <c r="P322" s="84">
        <v>160</v>
      </c>
      <c r="Q322" s="84" t="s">
        <v>128</v>
      </c>
      <c r="R322" s="10" t="s">
        <v>129</v>
      </c>
      <c r="S322" s="14" t="s">
        <v>135</v>
      </c>
      <c r="T322" s="11"/>
      <c r="U322" s="12"/>
      <c r="V322" s="257" t="str">
        <f ca="1">IF(U322="","",
IF(U322="NA","",
IFERROR(VLOOKUP(EOMONTH(M322,-2)+1,IPCA!$A:$B,2,0),
VLOOKUP(EOMONTH(TODAY(),-2)+1,IPCA!$A:$B,2,0))/
VLOOKUP(EOMONTH(U322,-2)+1,IPCA!$A:$B,2,0)*
P322))</f>
        <v/>
      </c>
      <c r="W322" s="84"/>
      <c r="X322" s="13" t="s">
        <v>133</v>
      </c>
      <c r="Y322" s="166"/>
      <c r="Z322" s="107"/>
      <c r="AA322" s="108"/>
      <c r="AB322" s="15"/>
      <c r="AC322"/>
      <c r="AD322"/>
      <c r="AE322"/>
      <c r="AF322"/>
      <c r="AG322"/>
      <c r="AH322"/>
      <c r="AI322"/>
      <c r="AJ322">
        <v>7</v>
      </c>
      <c r="AK322"/>
      <c r="AL322"/>
      <c r="AM322" s="6"/>
      <c r="AN322" s="15"/>
      <c r="AO322"/>
      <c r="AP322"/>
      <c r="AQ322"/>
      <c r="AR322"/>
      <c r="AS322"/>
      <c r="AT322"/>
      <c r="AU322"/>
      <c r="AV322"/>
      <c r="AW322"/>
      <c r="AX322"/>
      <c r="AY322" s="6"/>
      <c r="AZ322" s="15"/>
      <c r="BA322"/>
      <c r="BB322"/>
      <c r="BC322"/>
      <c r="BD322"/>
      <c r="BE322"/>
      <c r="BF322"/>
      <c r="BG322"/>
      <c r="BH322"/>
      <c r="BI322"/>
      <c r="BJ322"/>
      <c r="BK322" s="6"/>
      <c r="BL322" s="15"/>
      <c r="BM322"/>
      <c r="BN322"/>
      <c r="BO322"/>
      <c r="BP322"/>
      <c r="BQ322"/>
      <c r="BR322"/>
      <c r="BS322"/>
      <c r="BT322"/>
      <c r="BU322"/>
      <c r="BV322"/>
      <c r="BW322" s="6"/>
      <c r="BX322" s="15"/>
      <c r="BY322"/>
      <c r="BZ322"/>
      <c r="CA322"/>
      <c r="CB322"/>
      <c r="CC322"/>
      <c r="CD322"/>
      <c r="CE322"/>
      <c r="CF322"/>
      <c r="CG322"/>
      <c r="CH322"/>
      <c r="CI322" s="6"/>
      <c r="CJ322" s="16">
        <f t="shared" si="80"/>
        <v>0.57534246575342463</v>
      </c>
      <c r="CK322" s="16" t="str">
        <f t="shared" si="81"/>
        <v/>
      </c>
      <c r="CL322" s="16" t="str">
        <f t="shared" si="82"/>
        <v/>
      </c>
      <c r="CM322" s="16" t="str">
        <f t="shared" si="83"/>
        <v/>
      </c>
      <c r="CN322" s="16" t="str">
        <f t="shared" si="84"/>
        <v/>
      </c>
      <c r="CO322" s="18"/>
      <c r="CP322" s="15"/>
      <c r="CQ322"/>
      <c r="CR322"/>
      <c r="CS322"/>
      <c r="CT322"/>
      <c r="CU322"/>
      <c r="CV322"/>
      <c r="CW322"/>
      <c r="CX322">
        <v>160</v>
      </c>
      <c r="CY322"/>
      <c r="CZ322"/>
      <c r="DA322" s="6"/>
      <c r="DB322" s="15"/>
      <c r="DC322"/>
      <c r="DD322"/>
      <c r="DE322"/>
      <c r="DF322"/>
      <c r="DG322"/>
      <c r="DH322"/>
      <c r="DI322"/>
      <c r="DJ322"/>
      <c r="DK322"/>
      <c r="DL322"/>
      <c r="DM322" s="6"/>
      <c r="DN322" s="15"/>
      <c r="DO322"/>
      <c r="DP322"/>
      <c r="DQ322"/>
      <c r="DR322"/>
      <c r="DS322"/>
      <c r="DT322"/>
      <c r="DU322"/>
      <c r="DV322"/>
      <c r="DW322"/>
      <c r="DX322"/>
      <c r="DY322" s="6"/>
      <c r="DZ322" s="15"/>
      <c r="EA322"/>
      <c r="EB322"/>
      <c r="EC322"/>
      <c r="ED322"/>
      <c r="EE322"/>
      <c r="EF322"/>
      <c r="EG322"/>
      <c r="EH322"/>
      <c r="EI322"/>
      <c r="EJ322"/>
      <c r="EK322" s="6"/>
      <c r="EL322" s="15"/>
      <c r="EM322"/>
      <c r="EN322"/>
      <c r="EO322"/>
      <c r="EP322"/>
      <c r="EQ322"/>
      <c r="ER322"/>
      <c r="ES322"/>
      <c r="ET322"/>
      <c r="EU322"/>
      <c r="EV322"/>
      <c r="EW322" s="6"/>
      <c r="EX322" s="16">
        <f t="shared" si="85"/>
        <v>13.150684931506849</v>
      </c>
      <c r="EY322" s="16" t="str">
        <f t="shared" si="86"/>
        <v/>
      </c>
      <c r="EZ322" s="16" t="str">
        <f t="shared" si="87"/>
        <v/>
      </c>
      <c r="FA322" s="16" t="str">
        <f t="shared" si="88"/>
        <v/>
      </c>
      <c r="FB322" s="160" t="str">
        <f t="shared" si="89"/>
        <v/>
      </c>
      <c r="FC322" t="s">
        <v>204</v>
      </c>
      <c r="FD322" s="20" t="s">
        <v>126</v>
      </c>
      <c r="FF322" s="209" t="s">
        <v>206</v>
      </c>
      <c r="FH322" s="284">
        <f t="shared" ca="1" si="90"/>
        <v>0</v>
      </c>
      <c r="FI322" s="208">
        <f t="shared" si="91"/>
        <v>0.96666666666666667</v>
      </c>
      <c r="FJ322"/>
      <c r="FK322" t="str">
        <f t="shared" si="92"/>
        <v>SHELL ENERGY DO BRASIL LTDA</v>
      </c>
      <c r="FL322" s="201">
        <f t="shared" ca="1" si="93"/>
        <v>393120</v>
      </c>
      <c r="FM322" s="201">
        <f t="shared" ca="1" si="94"/>
        <v>0</v>
      </c>
      <c r="FN322" s="200">
        <f>AB322*AB$2*IF($FC322="V",1,-1)*IF($Q322="Fixo",(CP322-INDEX('Curva Forward'!$C$5:$AN$13,MATCH(CONCATENATE(BD_COMERCIAL!$K322," ",BD_COMERCIAL!$L322),'Curva Forward'!$B$5:$B$13,0),MATCH(FN$4,'Curva Forward'!$C$4:$AN$4,0))),CP322)</f>
        <v>0</v>
      </c>
      <c r="FO322" s="200">
        <f>AC322*AC$2*IF($FC322="V",1,-1)*IF($Q322="Fixo",(CQ322-INDEX('Curva Forward'!$C$5:$AN$13,MATCH(CONCATENATE(BD_COMERCIAL!$K322," ",BD_COMERCIAL!$L322),'Curva Forward'!$B$5:$B$13,0),MATCH(FO$4,'Curva Forward'!$C$4:$AN$4,0))),CQ322)</f>
        <v>0</v>
      </c>
      <c r="FP322" s="200">
        <f>AD322*AD$2*IF($FC322="V",1,-1)*IF($Q322="Fixo",(CR322-INDEX('Curva Forward'!$C$5:$AN$13,MATCH(CONCATENATE(BD_COMERCIAL!$K322," ",BD_COMERCIAL!$L322),'Curva Forward'!$B$5:$B$13,0),MATCH(FP$4,'Curva Forward'!$C$4:$AN$4,0))),CR322)</f>
        <v>0</v>
      </c>
      <c r="FQ322" s="200">
        <f>AE322*AE$2*IF($FC322="V",1,-1)*IF($Q322="Fixo",(CS322-INDEX('Curva Forward'!$C$5:$AN$13,MATCH(CONCATENATE(BD_COMERCIAL!$K322," ",BD_COMERCIAL!$L322),'Curva Forward'!$B$5:$B$13,0),MATCH(FQ$4,'Curva Forward'!$C$4:$AN$4,0))),CS322)</f>
        <v>0</v>
      </c>
      <c r="FR322" s="200">
        <f>AF322*AF$2*IF($FC322="V",1,-1)*IF($Q322="Fixo",(CT322-INDEX('Curva Forward'!$C$5:$AN$13,MATCH(CONCATENATE(BD_COMERCIAL!$K322," ",BD_COMERCIAL!$L322),'Curva Forward'!$B$5:$B$13,0),MATCH(FR$4,'Curva Forward'!$C$4:$AN$4,0))),CT322)</f>
        <v>0</v>
      </c>
      <c r="FS322" s="200">
        <f>AG322*AG$2*IF($FC322="V",1,-1)*IF($Q322="Fixo",(CU322-INDEX('Curva Forward'!$C$5:$AN$13,MATCH(CONCATENATE(BD_COMERCIAL!$K322," ",BD_COMERCIAL!$L322),'Curva Forward'!$B$5:$B$13,0),MATCH(FS$4,'Curva Forward'!$C$4:$AN$4,0))),CU322)</f>
        <v>0</v>
      </c>
      <c r="FT322" s="200">
        <f>AH322*AH$2*IF($FC322="V",1,-1)*IF($Q322="Fixo",(CV322-INDEX('Curva Forward'!$C$5:$AN$13,MATCH(CONCATENATE(BD_COMERCIAL!$K322," ",BD_COMERCIAL!$L322),'Curva Forward'!$B$5:$B$13,0),MATCH(FT$4,'Curva Forward'!$C$4:$AN$4,0))),CV322)</f>
        <v>0</v>
      </c>
      <c r="FU322" s="200">
        <f>AI322*AI$2*IF($FC322="V",1,-1)*IF($Q322="Fixo",(CW322-INDEX('Curva Forward'!$C$5:$AN$13,MATCH(CONCATENATE(BD_COMERCIAL!$K322," ",BD_COMERCIAL!$L322),'Curva Forward'!$B$5:$B$13,0),MATCH(FU$4,'Curva Forward'!$C$4:$AN$4,0))),CW322)</f>
        <v>0</v>
      </c>
      <c r="FV322" s="200">
        <f>AJ322*AJ$2*IF($FC322="V",1,-1)*IF($Q322="Fixo",(CX322-INDEX('Curva Forward'!$C$5:$AN$13,MATCH(CONCATENATE(BD_COMERCIAL!$K322," ",BD_COMERCIAL!$L322),'Curva Forward'!$B$5:$B$13,0),MATCH(FV$4,'Curva Forward'!$C$4:$AN$4,0))),CX322)</f>
        <v>393120</v>
      </c>
      <c r="FW322" s="200">
        <f>AK322*AK$2*IF($FC322="V",1,-1)*IF($Q322="Fixo",(CY322-INDEX('Curva Forward'!$C$5:$AN$13,MATCH(CONCATENATE(BD_COMERCIAL!$K322," ",BD_COMERCIAL!$L322),'Curva Forward'!$B$5:$B$13,0),MATCH(FW$4,'Curva Forward'!$C$4:$AN$4,0))),CY322)</f>
        <v>0</v>
      </c>
      <c r="FX322" s="200">
        <f>AL322*AL$2*IF($FC322="V",1,-1)*IF($Q322="Fixo",(CZ322-INDEX('Curva Forward'!$C$5:$AN$13,MATCH(CONCATENATE(BD_COMERCIAL!$K322," ",BD_COMERCIAL!$L322),'Curva Forward'!$B$5:$B$13,0),MATCH(FX$4,'Curva Forward'!$C$4:$AN$4,0))),CZ322)</f>
        <v>0</v>
      </c>
      <c r="FY322" s="200">
        <f>AM322*AM$2*IF($FC322="V",1,-1)*IF($Q322="Fixo",(DA322-INDEX('Curva Forward'!$C$5:$AN$13,MATCH(CONCATENATE(BD_COMERCIAL!$K322," ",BD_COMERCIAL!$L322),'Curva Forward'!$B$5:$B$13,0),MATCH(FY$4,'Curva Forward'!$C$4:$AN$4,0))),DA322)</f>
        <v>0</v>
      </c>
      <c r="FZ322" s="200">
        <f>AN322*AN$2*IF($FC322="V",1,-1)*IF($Q322="Fixo",(DB322-INDEX('Curva Forward'!$C$5:$AN$13,MATCH(CONCATENATE(BD_COMERCIAL!$K322," ",BD_COMERCIAL!$L322),'Curva Forward'!$B$5:$B$13,0),MATCH(FZ$4,'Curva Forward'!$C$4:$AN$4,0))),DB322)</f>
        <v>0</v>
      </c>
      <c r="GA322" s="200">
        <f>AO322*AO$2*IF($FC322="V",1,-1)*IF($Q322="Fixo",(DC322-INDEX('Curva Forward'!$C$5:$AN$13,MATCH(CONCATENATE(BD_COMERCIAL!$K322," ",BD_COMERCIAL!$L322),'Curva Forward'!$B$5:$B$13,0),MATCH(GA$4,'Curva Forward'!$C$4:$AN$4,0))),DC322)</f>
        <v>0</v>
      </c>
      <c r="GB322" s="200">
        <f>AP322*AP$2*IF($FC322="V",1,-1)*IF($Q322="Fixo",(DD322-INDEX('Curva Forward'!$C$5:$AN$13,MATCH(CONCATENATE(BD_COMERCIAL!$K322," ",BD_COMERCIAL!$L322),'Curva Forward'!$B$5:$B$13,0),MATCH(GB$4,'Curva Forward'!$C$4:$AN$4,0))),DD322)</f>
        <v>0</v>
      </c>
      <c r="GC322" s="200">
        <f>AQ322*AQ$2*IF($FC322="V",1,-1)*IF($Q322="Fixo",(DE322-INDEX('Curva Forward'!$C$5:$AN$13,MATCH(CONCATENATE(BD_COMERCIAL!$K322," ",BD_COMERCIAL!$L322),'Curva Forward'!$B$5:$B$13,0),MATCH(GC$4,'Curva Forward'!$C$4:$AN$4,0))),DE322)</f>
        <v>0</v>
      </c>
      <c r="GD322" s="200">
        <f>AR322*AR$2*IF($FC322="V",1,-1)*IF($Q322="Fixo",(DF322-INDEX('Curva Forward'!$C$5:$AN$13,MATCH(CONCATENATE(BD_COMERCIAL!$K322," ",BD_COMERCIAL!$L322),'Curva Forward'!$B$5:$B$13,0),MATCH(GD$4,'Curva Forward'!$C$4:$AN$4,0))),DF322)</f>
        <v>0</v>
      </c>
      <c r="GE322" s="200">
        <f>AS322*AS$2*IF($FC322="V",1,-1)*IF($Q322="Fixo",(DG322-INDEX('Curva Forward'!$C$5:$AN$13,MATCH(CONCATENATE(BD_COMERCIAL!$K322," ",BD_COMERCIAL!$L322),'Curva Forward'!$B$5:$B$13,0),MATCH(GE$4,'Curva Forward'!$C$4:$AN$4,0))),DG322)</f>
        <v>0</v>
      </c>
      <c r="GF322" s="200">
        <f>AT322*AT$2*IF($FC322="V",1,-1)*IF($Q322="Fixo",(DH322-INDEX('Curva Forward'!$C$5:$AN$13,MATCH(CONCATENATE(BD_COMERCIAL!$K322," ",BD_COMERCIAL!$L322),'Curva Forward'!$B$5:$B$13,0),MATCH(GF$4,'Curva Forward'!$C$4:$AN$4,0))),DH322)</f>
        <v>0</v>
      </c>
      <c r="GG322" s="200">
        <f>AU322*AU$2*IF($FC322="V",1,-1)*IF($Q322="Fixo",(DI322-INDEX('Curva Forward'!$C$5:$AN$13,MATCH(CONCATENATE(BD_COMERCIAL!$K322," ",BD_COMERCIAL!$L322),'Curva Forward'!$B$5:$B$13,0),MATCH(GG$4,'Curva Forward'!$C$4:$AN$4,0))),DI322)</f>
        <v>0</v>
      </c>
      <c r="GH322" s="200">
        <f>AV322*AV$2*IF($FC322="V",1,-1)*IF($Q322="Fixo",(DJ322-INDEX('Curva Forward'!$C$5:$AN$13,MATCH(CONCATENATE(BD_COMERCIAL!$K322," ",BD_COMERCIAL!$L322),'Curva Forward'!$B$5:$B$13,0),MATCH(GH$4,'Curva Forward'!$C$4:$AN$4,0))),DJ322)</f>
        <v>0</v>
      </c>
      <c r="GI322" s="200">
        <f>AW322*AW$2*IF($FC322="V",1,-1)*IF($Q322="Fixo",(DK322-INDEX('Curva Forward'!$C$5:$AN$13,MATCH(CONCATENATE(BD_COMERCIAL!$K322," ",BD_COMERCIAL!$L322),'Curva Forward'!$B$5:$B$13,0),MATCH(GI$4,'Curva Forward'!$C$4:$AN$4,0))),DK322)</f>
        <v>0</v>
      </c>
      <c r="GJ322" s="200">
        <f>AX322*AX$2*IF($FC322="V",1,-1)*IF($Q322="Fixo",(DL322-INDEX('Curva Forward'!$C$5:$AN$13,MATCH(CONCATENATE(BD_COMERCIAL!$K322," ",BD_COMERCIAL!$L322),'Curva Forward'!$B$5:$B$13,0),MATCH(GJ$4,'Curva Forward'!$C$4:$AN$4,0))),DL322)</f>
        <v>0</v>
      </c>
      <c r="GK322" s="200">
        <f>AY322*AY$2*IF($FC322="V",1,-1)*IF($Q322="Fixo",(DM322-INDEX('Curva Forward'!$C$5:$AN$13,MATCH(CONCATENATE(BD_COMERCIAL!$K322," ",BD_COMERCIAL!$L322),'Curva Forward'!$B$5:$B$13,0),MATCH(GK$4,'Curva Forward'!$C$4:$AN$4,0))),DM322)</f>
        <v>0</v>
      </c>
      <c r="GL322" s="200">
        <f>IF(EZ322="",0,CL322*CL$2*IF($FC322="V",1,-1)*IF($Q322="Fixo",(EZ322-INDEX('Curva Forward'!$C$5:$AN$13,MATCH(CONCATENATE(BD_COMERCIAL!$K322," ",BD_COMERCIAL!$L322),'Curva Forward'!$B$5:$B$13,0),MATCH(GL$4,'Curva Forward'!$C$4:$AN$4,0))),EZ322))</f>
        <v>0</v>
      </c>
      <c r="GM322" s="200">
        <f>IF(FA322="",0,CM322*CM$2*IF($FC322="V",1,-1)*IF($Q322="Fixo",(FA322-INDEX('Curva Forward'!$C$5:$AN$13,MATCH(CONCATENATE(BD_COMERCIAL!$K322," ",BD_COMERCIAL!$L322),'Curva Forward'!$B$5:$B$13,0),MATCH(GM$4,'Curva Forward'!$C$4:$AN$4,0))),FA322))</f>
        <v>0</v>
      </c>
      <c r="GN322" s="200">
        <f>IF(FB322="",0,CN322*CN$2*IF($FC322="V",1,-1)*IF($Q322="Fixo",(FB322-INDEX('Curva Forward'!$C$5:$AN$13,MATCH(CONCATENATE(BD_COMERCIAL!$K322," ",BD_COMERCIAL!$L322),'Curva Forward'!$B$5:$B$13,0),MATCH(GN$4,'Curva Forward'!$C$4:$AN$4,0))),FB322))</f>
        <v>0</v>
      </c>
      <c r="GO322" s="201">
        <f t="shared" ca="1" si="95"/>
        <v>0</v>
      </c>
      <c r="GP322" s="201">
        <f t="shared" ca="1" si="96"/>
        <v>0</v>
      </c>
    </row>
    <row r="323" spans="1:198" s="117" customFormat="1" x14ac:dyDescent="0.25">
      <c r="A323" s="6"/>
      <c r="B323" s="7" t="s">
        <v>674</v>
      </c>
      <c r="C323" s="8">
        <v>44641</v>
      </c>
      <c r="D323" s="9" t="s">
        <v>131</v>
      </c>
      <c r="E323" s="9" t="s">
        <v>184</v>
      </c>
      <c r="F323" s="113">
        <v>27796415000170</v>
      </c>
      <c r="G323" s="10" t="s">
        <v>125</v>
      </c>
      <c r="H323" s="113">
        <v>3780401000108</v>
      </c>
      <c r="I323" s="9" t="s">
        <v>126</v>
      </c>
      <c r="J323" s="166" t="s">
        <v>677</v>
      </c>
      <c r="K323" s="10" t="s">
        <v>127</v>
      </c>
      <c r="L323" s="84" t="s">
        <v>22</v>
      </c>
      <c r="M323" s="11">
        <v>44774</v>
      </c>
      <c r="N323" s="12">
        <v>44804</v>
      </c>
      <c r="O323" s="10">
        <v>7</v>
      </c>
      <c r="P323" s="84">
        <v>149</v>
      </c>
      <c r="Q323" s="84" t="s">
        <v>128</v>
      </c>
      <c r="R323" s="10" t="s">
        <v>129</v>
      </c>
      <c r="S323" s="14" t="s">
        <v>135</v>
      </c>
      <c r="T323" s="11"/>
      <c r="U323" s="12"/>
      <c r="V323" s="257" t="str">
        <f ca="1">IF(U323="","",
IF(U323="NA","",
IFERROR(VLOOKUP(EOMONTH(M323,-2)+1,IPCA!$A:$B,2,0),
VLOOKUP(EOMONTH(TODAY(),-2)+1,IPCA!$A:$B,2,0))/
VLOOKUP(EOMONTH(U323,-2)+1,IPCA!$A:$B,2,0)*
P323))</f>
        <v/>
      </c>
      <c r="W323" s="84"/>
      <c r="X323" s="13" t="s">
        <v>133</v>
      </c>
      <c r="Y323" s="166"/>
      <c r="Z323" s="107"/>
      <c r="AA323" s="108"/>
      <c r="AB323" s="15"/>
      <c r="AC323"/>
      <c r="AD323"/>
      <c r="AE323"/>
      <c r="AF323"/>
      <c r="AG323"/>
      <c r="AH323"/>
      <c r="AI323">
        <v>7</v>
      </c>
      <c r="AJ323"/>
      <c r="AK323"/>
      <c r="AL323"/>
      <c r="AM323" s="6"/>
      <c r="AN323" s="15"/>
      <c r="AO323"/>
      <c r="AP323"/>
      <c r="AQ323"/>
      <c r="AR323"/>
      <c r="AS323"/>
      <c r="AT323"/>
      <c r="AU323"/>
      <c r="AV323"/>
      <c r="AW323"/>
      <c r="AX323"/>
      <c r="AY323" s="6"/>
      <c r="AZ323" s="15"/>
      <c r="BA323"/>
      <c r="BB323"/>
      <c r="BC323"/>
      <c r="BD323"/>
      <c r="BE323"/>
      <c r="BF323"/>
      <c r="BG323"/>
      <c r="BH323"/>
      <c r="BI323"/>
      <c r="BJ323"/>
      <c r="BK323" s="6"/>
      <c r="BL323" s="15"/>
      <c r="BM323"/>
      <c r="BN323"/>
      <c r="BO323"/>
      <c r="BP323"/>
      <c r="BQ323"/>
      <c r="BR323"/>
      <c r="BS323"/>
      <c r="BT323"/>
      <c r="BU323"/>
      <c r="BV323"/>
      <c r="BW323" s="6"/>
      <c r="BX323" s="15"/>
      <c r="BY323"/>
      <c r="BZ323"/>
      <c r="CA323"/>
      <c r="CB323"/>
      <c r="CC323"/>
      <c r="CD323"/>
      <c r="CE323"/>
      <c r="CF323"/>
      <c r="CG323"/>
      <c r="CH323"/>
      <c r="CI323" s="6"/>
      <c r="CJ323" s="16">
        <f t="shared" si="80"/>
        <v>0.59452054794520548</v>
      </c>
      <c r="CK323" s="16" t="str">
        <f t="shared" si="81"/>
        <v/>
      </c>
      <c r="CL323" s="16" t="str">
        <f t="shared" si="82"/>
        <v/>
      </c>
      <c r="CM323" s="16" t="str">
        <f t="shared" si="83"/>
        <v/>
      </c>
      <c r="CN323" s="16" t="str">
        <f t="shared" si="84"/>
        <v/>
      </c>
      <c r="CO323" s="18"/>
      <c r="CP323" s="15"/>
      <c r="CQ323"/>
      <c r="CR323"/>
      <c r="CS323"/>
      <c r="CT323"/>
      <c r="CU323"/>
      <c r="CV323"/>
      <c r="CW323">
        <v>149</v>
      </c>
      <c r="CX323"/>
      <c r="CY323"/>
      <c r="CZ323"/>
      <c r="DA323" s="6"/>
      <c r="DB323" s="15"/>
      <c r="DC323"/>
      <c r="DD323"/>
      <c r="DE323"/>
      <c r="DF323"/>
      <c r="DG323"/>
      <c r="DH323"/>
      <c r="DI323"/>
      <c r="DJ323"/>
      <c r="DK323"/>
      <c r="DL323"/>
      <c r="DM323" s="6"/>
      <c r="DN323" s="15"/>
      <c r="DO323"/>
      <c r="DP323"/>
      <c r="DQ323"/>
      <c r="DR323"/>
      <c r="DS323"/>
      <c r="DT323"/>
      <c r="DU323"/>
      <c r="DV323"/>
      <c r="DW323"/>
      <c r="DX323"/>
      <c r="DY323" s="6"/>
      <c r="DZ323" s="15"/>
      <c r="EA323"/>
      <c r="EB323"/>
      <c r="EC323"/>
      <c r="ED323"/>
      <c r="EE323"/>
      <c r="EF323"/>
      <c r="EG323"/>
      <c r="EH323"/>
      <c r="EI323"/>
      <c r="EJ323"/>
      <c r="EK323" s="6"/>
      <c r="EL323" s="15"/>
      <c r="EM323"/>
      <c r="EN323"/>
      <c r="EO323"/>
      <c r="EP323"/>
      <c r="EQ323"/>
      <c r="ER323"/>
      <c r="ES323"/>
      <c r="ET323"/>
      <c r="EU323"/>
      <c r="EV323"/>
      <c r="EW323" s="6"/>
      <c r="EX323" s="16">
        <f t="shared" si="85"/>
        <v>12.654794520547945</v>
      </c>
      <c r="EY323" s="16" t="str">
        <f t="shared" si="86"/>
        <v/>
      </c>
      <c r="EZ323" s="16" t="str">
        <f t="shared" si="87"/>
        <v/>
      </c>
      <c r="FA323" s="16" t="str">
        <f t="shared" si="88"/>
        <v/>
      </c>
      <c r="FB323" s="160" t="str">
        <f t="shared" si="89"/>
        <v/>
      </c>
      <c r="FC323" t="s">
        <v>205</v>
      </c>
      <c r="FD323" s="20" t="s">
        <v>126</v>
      </c>
      <c r="FF323" s="209" t="s">
        <v>206</v>
      </c>
      <c r="FH323" s="284">
        <f t="shared" ca="1" si="90"/>
        <v>0</v>
      </c>
      <c r="FI323" s="208">
        <f t="shared" si="91"/>
        <v>1</v>
      </c>
      <c r="FJ323"/>
      <c r="FK323" t="str">
        <f t="shared" si="92"/>
        <v>SHELL ENERGY DO BRASIL LTDA</v>
      </c>
      <c r="FL323" s="201">
        <f t="shared" ca="1" si="93"/>
        <v>-333312</v>
      </c>
      <c r="FM323" s="201">
        <f t="shared" ca="1" si="94"/>
        <v>0</v>
      </c>
      <c r="FN323" s="200">
        <f>AB323*AB$2*IF($FC323="V",1,-1)*IF($Q323="Fixo",(CP323-INDEX('Curva Forward'!$C$5:$AN$13,MATCH(CONCATENATE(BD_COMERCIAL!$K323," ",BD_COMERCIAL!$L323),'Curva Forward'!$B$5:$B$13,0),MATCH(FN$4,'Curva Forward'!$C$4:$AN$4,0))),CP323)</f>
        <v>0</v>
      </c>
      <c r="FO323" s="200">
        <f>AC323*AC$2*IF($FC323="V",1,-1)*IF($Q323="Fixo",(CQ323-INDEX('Curva Forward'!$C$5:$AN$13,MATCH(CONCATENATE(BD_COMERCIAL!$K323," ",BD_COMERCIAL!$L323),'Curva Forward'!$B$5:$B$13,0),MATCH(FO$4,'Curva Forward'!$C$4:$AN$4,0))),CQ323)</f>
        <v>0</v>
      </c>
      <c r="FP323" s="200">
        <f>AD323*AD$2*IF($FC323="V",1,-1)*IF($Q323="Fixo",(CR323-INDEX('Curva Forward'!$C$5:$AN$13,MATCH(CONCATENATE(BD_COMERCIAL!$K323," ",BD_COMERCIAL!$L323),'Curva Forward'!$B$5:$B$13,0),MATCH(FP$4,'Curva Forward'!$C$4:$AN$4,0))),CR323)</f>
        <v>0</v>
      </c>
      <c r="FQ323" s="200">
        <f>AE323*AE$2*IF($FC323="V",1,-1)*IF($Q323="Fixo",(CS323-INDEX('Curva Forward'!$C$5:$AN$13,MATCH(CONCATENATE(BD_COMERCIAL!$K323," ",BD_COMERCIAL!$L323),'Curva Forward'!$B$5:$B$13,0),MATCH(FQ$4,'Curva Forward'!$C$4:$AN$4,0))),CS323)</f>
        <v>0</v>
      </c>
      <c r="FR323" s="200">
        <f>AF323*AF$2*IF($FC323="V",1,-1)*IF($Q323="Fixo",(CT323-INDEX('Curva Forward'!$C$5:$AN$13,MATCH(CONCATENATE(BD_COMERCIAL!$K323," ",BD_COMERCIAL!$L323),'Curva Forward'!$B$5:$B$13,0),MATCH(FR$4,'Curva Forward'!$C$4:$AN$4,0))),CT323)</f>
        <v>0</v>
      </c>
      <c r="FS323" s="200">
        <f>AG323*AG$2*IF($FC323="V",1,-1)*IF($Q323="Fixo",(CU323-INDEX('Curva Forward'!$C$5:$AN$13,MATCH(CONCATENATE(BD_COMERCIAL!$K323," ",BD_COMERCIAL!$L323),'Curva Forward'!$B$5:$B$13,0),MATCH(FS$4,'Curva Forward'!$C$4:$AN$4,0))),CU323)</f>
        <v>0</v>
      </c>
      <c r="FT323" s="200">
        <f>AH323*AH$2*IF($FC323="V",1,-1)*IF($Q323="Fixo",(CV323-INDEX('Curva Forward'!$C$5:$AN$13,MATCH(CONCATENATE(BD_COMERCIAL!$K323," ",BD_COMERCIAL!$L323),'Curva Forward'!$B$5:$B$13,0),MATCH(FT$4,'Curva Forward'!$C$4:$AN$4,0))),CV323)</f>
        <v>0</v>
      </c>
      <c r="FU323" s="200">
        <f>AI323*AI$2*IF($FC323="V",1,-1)*IF($Q323="Fixo",(CW323-INDEX('Curva Forward'!$C$5:$AN$13,MATCH(CONCATENATE(BD_COMERCIAL!$K323," ",BD_COMERCIAL!$L323),'Curva Forward'!$B$5:$B$13,0),MATCH(FU$4,'Curva Forward'!$C$4:$AN$4,0))),CW323)</f>
        <v>-333312</v>
      </c>
      <c r="FV323" s="200">
        <f>AJ323*AJ$2*IF($FC323="V",1,-1)*IF($Q323="Fixo",(CX323-INDEX('Curva Forward'!$C$5:$AN$13,MATCH(CONCATENATE(BD_COMERCIAL!$K323," ",BD_COMERCIAL!$L323),'Curva Forward'!$B$5:$B$13,0),MATCH(FV$4,'Curva Forward'!$C$4:$AN$4,0))),CX323)</f>
        <v>0</v>
      </c>
      <c r="FW323" s="200">
        <f>AK323*AK$2*IF($FC323="V",1,-1)*IF($Q323="Fixo",(CY323-INDEX('Curva Forward'!$C$5:$AN$13,MATCH(CONCATENATE(BD_COMERCIAL!$K323," ",BD_COMERCIAL!$L323),'Curva Forward'!$B$5:$B$13,0),MATCH(FW$4,'Curva Forward'!$C$4:$AN$4,0))),CY323)</f>
        <v>0</v>
      </c>
      <c r="FX323" s="200">
        <f>AL323*AL$2*IF($FC323="V",1,-1)*IF($Q323="Fixo",(CZ323-INDEX('Curva Forward'!$C$5:$AN$13,MATCH(CONCATENATE(BD_COMERCIAL!$K323," ",BD_COMERCIAL!$L323),'Curva Forward'!$B$5:$B$13,0),MATCH(FX$4,'Curva Forward'!$C$4:$AN$4,0))),CZ323)</f>
        <v>0</v>
      </c>
      <c r="FY323" s="200">
        <f>AM323*AM$2*IF($FC323="V",1,-1)*IF($Q323="Fixo",(DA323-INDEX('Curva Forward'!$C$5:$AN$13,MATCH(CONCATENATE(BD_COMERCIAL!$K323," ",BD_COMERCIAL!$L323),'Curva Forward'!$B$5:$B$13,0),MATCH(FY$4,'Curva Forward'!$C$4:$AN$4,0))),DA323)</f>
        <v>0</v>
      </c>
      <c r="FZ323" s="200">
        <f>AN323*AN$2*IF($FC323="V",1,-1)*IF($Q323="Fixo",(DB323-INDEX('Curva Forward'!$C$5:$AN$13,MATCH(CONCATENATE(BD_COMERCIAL!$K323," ",BD_COMERCIAL!$L323),'Curva Forward'!$B$5:$B$13,0),MATCH(FZ$4,'Curva Forward'!$C$4:$AN$4,0))),DB323)</f>
        <v>0</v>
      </c>
      <c r="GA323" s="200">
        <f>AO323*AO$2*IF($FC323="V",1,-1)*IF($Q323="Fixo",(DC323-INDEX('Curva Forward'!$C$5:$AN$13,MATCH(CONCATENATE(BD_COMERCIAL!$K323," ",BD_COMERCIAL!$L323),'Curva Forward'!$B$5:$B$13,0),MATCH(GA$4,'Curva Forward'!$C$4:$AN$4,0))),DC323)</f>
        <v>0</v>
      </c>
      <c r="GB323" s="200">
        <f>AP323*AP$2*IF($FC323="V",1,-1)*IF($Q323="Fixo",(DD323-INDEX('Curva Forward'!$C$5:$AN$13,MATCH(CONCATENATE(BD_COMERCIAL!$K323," ",BD_COMERCIAL!$L323),'Curva Forward'!$B$5:$B$13,0),MATCH(GB$4,'Curva Forward'!$C$4:$AN$4,0))),DD323)</f>
        <v>0</v>
      </c>
      <c r="GC323" s="200">
        <f>AQ323*AQ$2*IF($FC323="V",1,-1)*IF($Q323="Fixo",(DE323-INDEX('Curva Forward'!$C$5:$AN$13,MATCH(CONCATENATE(BD_COMERCIAL!$K323," ",BD_COMERCIAL!$L323),'Curva Forward'!$B$5:$B$13,0),MATCH(GC$4,'Curva Forward'!$C$4:$AN$4,0))),DE323)</f>
        <v>0</v>
      </c>
      <c r="GD323" s="200">
        <f>AR323*AR$2*IF($FC323="V",1,-1)*IF($Q323="Fixo",(DF323-INDEX('Curva Forward'!$C$5:$AN$13,MATCH(CONCATENATE(BD_COMERCIAL!$K323," ",BD_COMERCIAL!$L323),'Curva Forward'!$B$5:$B$13,0),MATCH(GD$4,'Curva Forward'!$C$4:$AN$4,0))),DF323)</f>
        <v>0</v>
      </c>
      <c r="GE323" s="200">
        <f>AS323*AS$2*IF($FC323="V",1,-1)*IF($Q323="Fixo",(DG323-INDEX('Curva Forward'!$C$5:$AN$13,MATCH(CONCATENATE(BD_COMERCIAL!$K323," ",BD_COMERCIAL!$L323),'Curva Forward'!$B$5:$B$13,0),MATCH(GE$4,'Curva Forward'!$C$4:$AN$4,0))),DG323)</f>
        <v>0</v>
      </c>
      <c r="GF323" s="200">
        <f>AT323*AT$2*IF($FC323="V",1,-1)*IF($Q323="Fixo",(DH323-INDEX('Curva Forward'!$C$5:$AN$13,MATCH(CONCATENATE(BD_COMERCIAL!$K323," ",BD_COMERCIAL!$L323),'Curva Forward'!$B$5:$B$13,0),MATCH(GF$4,'Curva Forward'!$C$4:$AN$4,0))),DH323)</f>
        <v>0</v>
      </c>
      <c r="GG323" s="200">
        <f>AU323*AU$2*IF($FC323="V",1,-1)*IF($Q323="Fixo",(DI323-INDEX('Curva Forward'!$C$5:$AN$13,MATCH(CONCATENATE(BD_COMERCIAL!$K323," ",BD_COMERCIAL!$L323),'Curva Forward'!$B$5:$B$13,0),MATCH(GG$4,'Curva Forward'!$C$4:$AN$4,0))),DI323)</f>
        <v>0</v>
      </c>
      <c r="GH323" s="200">
        <f>AV323*AV$2*IF($FC323="V",1,-1)*IF($Q323="Fixo",(DJ323-INDEX('Curva Forward'!$C$5:$AN$13,MATCH(CONCATENATE(BD_COMERCIAL!$K323," ",BD_COMERCIAL!$L323),'Curva Forward'!$B$5:$B$13,0),MATCH(GH$4,'Curva Forward'!$C$4:$AN$4,0))),DJ323)</f>
        <v>0</v>
      </c>
      <c r="GI323" s="200">
        <f>AW323*AW$2*IF($FC323="V",1,-1)*IF($Q323="Fixo",(DK323-INDEX('Curva Forward'!$C$5:$AN$13,MATCH(CONCATENATE(BD_COMERCIAL!$K323," ",BD_COMERCIAL!$L323),'Curva Forward'!$B$5:$B$13,0),MATCH(GI$4,'Curva Forward'!$C$4:$AN$4,0))),DK323)</f>
        <v>0</v>
      </c>
      <c r="GJ323" s="200">
        <f>AX323*AX$2*IF($FC323="V",1,-1)*IF($Q323="Fixo",(DL323-INDEX('Curva Forward'!$C$5:$AN$13,MATCH(CONCATENATE(BD_COMERCIAL!$K323," ",BD_COMERCIAL!$L323),'Curva Forward'!$B$5:$B$13,0),MATCH(GJ$4,'Curva Forward'!$C$4:$AN$4,0))),DL323)</f>
        <v>0</v>
      </c>
      <c r="GK323" s="200">
        <f>AY323*AY$2*IF($FC323="V",1,-1)*IF($Q323="Fixo",(DM323-INDEX('Curva Forward'!$C$5:$AN$13,MATCH(CONCATENATE(BD_COMERCIAL!$K323," ",BD_COMERCIAL!$L323),'Curva Forward'!$B$5:$B$13,0),MATCH(GK$4,'Curva Forward'!$C$4:$AN$4,0))),DM323)</f>
        <v>0</v>
      </c>
      <c r="GL323" s="200">
        <f>IF(EZ323="",0,CL323*CL$2*IF($FC323="V",1,-1)*IF($Q323="Fixo",(EZ323-INDEX('Curva Forward'!$C$5:$AN$13,MATCH(CONCATENATE(BD_COMERCIAL!$K323," ",BD_COMERCIAL!$L323),'Curva Forward'!$B$5:$B$13,0),MATCH(GL$4,'Curva Forward'!$C$4:$AN$4,0))),EZ323))</f>
        <v>0</v>
      </c>
      <c r="GM323" s="200">
        <f>IF(FA323="",0,CM323*CM$2*IF($FC323="V",1,-1)*IF($Q323="Fixo",(FA323-INDEX('Curva Forward'!$C$5:$AN$13,MATCH(CONCATENATE(BD_COMERCIAL!$K323," ",BD_COMERCIAL!$L323),'Curva Forward'!$B$5:$B$13,0),MATCH(GM$4,'Curva Forward'!$C$4:$AN$4,0))),FA323))</f>
        <v>0</v>
      </c>
      <c r="GN323" s="200">
        <f>IF(FB323="",0,CN323*CN$2*IF($FC323="V",1,-1)*IF($Q323="Fixo",(FB323-INDEX('Curva Forward'!$C$5:$AN$13,MATCH(CONCATENATE(BD_COMERCIAL!$K323," ",BD_COMERCIAL!$L323),'Curva Forward'!$B$5:$B$13,0),MATCH(GN$4,'Curva Forward'!$C$4:$AN$4,0))),FB323))</f>
        <v>0</v>
      </c>
      <c r="GO323" s="201">
        <f t="shared" ca="1" si="95"/>
        <v>0</v>
      </c>
      <c r="GP323" s="201">
        <f t="shared" ca="1" si="96"/>
        <v>0</v>
      </c>
    </row>
    <row r="324" spans="1:198" s="117" customFormat="1" x14ac:dyDescent="0.25">
      <c r="A324" s="6"/>
      <c r="B324" s="7" t="s">
        <v>675</v>
      </c>
      <c r="C324" s="8">
        <v>44641</v>
      </c>
      <c r="D324" s="9" t="s">
        <v>124</v>
      </c>
      <c r="E324" s="9" t="s">
        <v>125</v>
      </c>
      <c r="F324" s="113">
        <v>3780401000108</v>
      </c>
      <c r="G324" s="10" t="s">
        <v>145</v>
      </c>
      <c r="H324" s="113">
        <v>28758086000135</v>
      </c>
      <c r="I324" s="9" t="s">
        <v>126</v>
      </c>
      <c r="J324" s="166" t="s">
        <v>677</v>
      </c>
      <c r="K324" s="10" t="s">
        <v>127</v>
      </c>
      <c r="L324" s="84" t="s">
        <v>22</v>
      </c>
      <c r="M324" s="11">
        <v>44805</v>
      </c>
      <c r="N324" s="12">
        <v>44834</v>
      </c>
      <c r="O324" s="10">
        <v>3</v>
      </c>
      <c r="P324" s="84">
        <v>162</v>
      </c>
      <c r="Q324" s="84" t="s">
        <v>128</v>
      </c>
      <c r="R324" s="10" t="s">
        <v>129</v>
      </c>
      <c r="S324" s="14" t="s">
        <v>135</v>
      </c>
      <c r="T324" s="11"/>
      <c r="U324" s="12"/>
      <c r="V324" s="257" t="str">
        <f ca="1">IF(U324="","",
IF(U324="NA","",
IFERROR(VLOOKUP(EOMONTH(M324,-2)+1,IPCA!$A:$B,2,0),
VLOOKUP(EOMONTH(TODAY(),-2)+1,IPCA!$A:$B,2,0))/
VLOOKUP(EOMONTH(U324,-2)+1,IPCA!$A:$B,2,0)*
P324))</f>
        <v/>
      </c>
      <c r="W324" s="84"/>
      <c r="X324" s="13" t="s">
        <v>133</v>
      </c>
      <c r="Y324" s="166"/>
      <c r="Z324" s="107"/>
      <c r="AA324" s="108"/>
      <c r="AB324" s="15"/>
      <c r="AC324"/>
      <c r="AD324"/>
      <c r="AE324"/>
      <c r="AF324"/>
      <c r="AG324"/>
      <c r="AH324"/>
      <c r="AI324"/>
      <c r="AJ324">
        <v>3</v>
      </c>
      <c r="AK324"/>
      <c r="AL324"/>
      <c r="AM324" s="6"/>
      <c r="AN324" s="15"/>
      <c r="AO324"/>
      <c r="AP324"/>
      <c r="AQ324"/>
      <c r="AR324"/>
      <c r="AS324"/>
      <c r="AT324"/>
      <c r="AU324"/>
      <c r="AV324"/>
      <c r="AW324"/>
      <c r="AX324"/>
      <c r="AY324" s="6"/>
      <c r="AZ324" s="15"/>
      <c r="BA324"/>
      <c r="BB324"/>
      <c r="BC324"/>
      <c r="BD324"/>
      <c r="BE324"/>
      <c r="BF324"/>
      <c r="BG324"/>
      <c r="BH324"/>
      <c r="BI324"/>
      <c r="BJ324"/>
      <c r="BK324" s="6"/>
      <c r="BL324" s="15"/>
      <c r="BM324"/>
      <c r="BN324"/>
      <c r="BO324"/>
      <c r="BP324"/>
      <c r="BQ324"/>
      <c r="BR324"/>
      <c r="BS324"/>
      <c r="BT324"/>
      <c r="BU324"/>
      <c r="BV324"/>
      <c r="BW324" s="6"/>
      <c r="BX324" s="15"/>
      <c r="BY324"/>
      <c r="BZ324"/>
      <c r="CA324"/>
      <c r="CB324"/>
      <c r="CC324"/>
      <c r="CD324"/>
      <c r="CE324"/>
      <c r="CF324"/>
      <c r="CG324"/>
      <c r="CH324"/>
      <c r="CI324" s="6"/>
      <c r="CJ324" s="16">
        <f t="shared" si="80"/>
        <v>0.24657534246575341</v>
      </c>
      <c r="CK324" s="16" t="str">
        <f t="shared" si="81"/>
        <v/>
      </c>
      <c r="CL324" s="16" t="str">
        <f t="shared" si="82"/>
        <v/>
      </c>
      <c r="CM324" s="16" t="str">
        <f t="shared" si="83"/>
        <v/>
      </c>
      <c r="CN324" s="16" t="str">
        <f t="shared" si="84"/>
        <v/>
      </c>
      <c r="CO324" s="18"/>
      <c r="CP324" s="15"/>
      <c r="CQ324"/>
      <c r="CR324"/>
      <c r="CS324"/>
      <c r="CT324"/>
      <c r="CU324"/>
      <c r="CV324"/>
      <c r="CW324"/>
      <c r="CX324">
        <v>162</v>
      </c>
      <c r="CY324"/>
      <c r="CZ324"/>
      <c r="DA324" s="6"/>
      <c r="DB324" s="15"/>
      <c r="DC324"/>
      <c r="DD324"/>
      <c r="DE324"/>
      <c r="DF324"/>
      <c r="DG324"/>
      <c r="DH324"/>
      <c r="DI324"/>
      <c r="DJ324"/>
      <c r="DK324"/>
      <c r="DL324"/>
      <c r="DM324" s="6"/>
      <c r="DN324" s="15"/>
      <c r="DO324"/>
      <c r="DP324"/>
      <c r="DQ324"/>
      <c r="DR324"/>
      <c r="DS324"/>
      <c r="DT324"/>
      <c r="DU324"/>
      <c r="DV324"/>
      <c r="DW324"/>
      <c r="DX324"/>
      <c r="DY324" s="6"/>
      <c r="DZ324" s="15"/>
      <c r="EA324"/>
      <c r="EB324"/>
      <c r="EC324"/>
      <c r="ED324"/>
      <c r="EE324"/>
      <c r="EF324"/>
      <c r="EG324"/>
      <c r="EH324"/>
      <c r="EI324"/>
      <c r="EJ324"/>
      <c r="EK324" s="6"/>
      <c r="EL324" s="15"/>
      <c r="EM324"/>
      <c r="EN324"/>
      <c r="EO324"/>
      <c r="EP324"/>
      <c r="EQ324"/>
      <c r="ER324"/>
      <c r="ES324"/>
      <c r="ET324"/>
      <c r="EU324"/>
      <c r="EV324"/>
      <c r="EW324" s="6"/>
      <c r="EX324" s="16">
        <f t="shared" si="85"/>
        <v>13.315068493150685</v>
      </c>
      <c r="EY324" s="16" t="str">
        <f t="shared" si="86"/>
        <v/>
      </c>
      <c r="EZ324" s="16" t="str">
        <f t="shared" si="87"/>
        <v/>
      </c>
      <c r="FA324" s="16" t="str">
        <f t="shared" si="88"/>
        <v/>
      </c>
      <c r="FB324" s="160" t="str">
        <f t="shared" si="89"/>
        <v/>
      </c>
      <c r="FC324" t="s">
        <v>204</v>
      </c>
      <c r="FD324" s="20" t="s">
        <v>126</v>
      </c>
      <c r="FF324" s="209" t="s">
        <v>206</v>
      </c>
      <c r="FH324" s="284">
        <f t="shared" ca="1" si="90"/>
        <v>0</v>
      </c>
      <c r="FI324" s="208">
        <f t="shared" si="91"/>
        <v>0.96666666666666667</v>
      </c>
      <c r="FJ324"/>
      <c r="FK324" t="str">
        <f t="shared" si="92"/>
        <v>Newcom Comercializadora de Energia Elétrica Ltda</v>
      </c>
      <c r="FL324" s="201">
        <f t="shared" ca="1" si="93"/>
        <v>172800</v>
      </c>
      <c r="FM324" s="201">
        <f t="shared" ca="1" si="94"/>
        <v>0</v>
      </c>
      <c r="FN324" s="200">
        <f>AB324*AB$2*IF($FC324="V",1,-1)*IF($Q324="Fixo",(CP324-INDEX('Curva Forward'!$C$5:$AN$13,MATCH(CONCATENATE(BD_COMERCIAL!$K324," ",BD_COMERCIAL!$L324),'Curva Forward'!$B$5:$B$13,0),MATCH(FN$4,'Curva Forward'!$C$4:$AN$4,0))),CP324)</f>
        <v>0</v>
      </c>
      <c r="FO324" s="200">
        <f>AC324*AC$2*IF($FC324="V",1,-1)*IF($Q324="Fixo",(CQ324-INDEX('Curva Forward'!$C$5:$AN$13,MATCH(CONCATENATE(BD_COMERCIAL!$K324," ",BD_COMERCIAL!$L324),'Curva Forward'!$B$5:$B$13,0),MATCH(FO$4,'Curva Forward'!$C$4:$AN$4,0))),CQ324)</f>
        <v>0</v>
      </c>
      <c r="FP324" s="200">
        <f>AD324*AD$2*IF($FC324="V",1,-1)*IF($Q324="Fixo",(CR324-INDEX('Curva Forward'!$C$5:$AN$13,MATCH(CONCATENATE(BD_COMERCIAL!$K324," ",BD_COMERCIAL!$L324),'Curva Forward'!$B$5:$B$13,0),MATCH(FP$4,'Curva Forward'!$C$4:$AN$4,0))),CR324)</f>
        <v>0</v>
      </c>
      <c r="FQ324" s="200">
        <f>AE324*AE$2*IF($FC324="V",1,-1)*IF($Q324="Fixo",(CS324-INDEX('Curva Forward'!$C$5:$AN$13,MATCH(CONCATENATE(BD_COMERCIAL!$K324," ",BD_COMERCIAL!$L324),'Curva Forward'!$B$5:$B$13,0),MATCH(FQ$4,'Curva Forward'!$C$4:$AN$4,0))),CS324)</f>
        <v>0</v>
      </c>
      <c r="FR324" s="200">
        <f>AF324*AF$2*IF($FC324="V",1,-1)*IF($Q324="Fixo",(CT324-INDEX('Curva Forward'!$C$5:$AN$13,MATCH(CONCATENATE(BD_COMERCIAL!$K324," ",BD_COMERCIAL!$L324),'Curva Forward'!$B$5:$B$13,0),MATCH(FR$4,'Curva Forward'!$C$4:$AN$4,0))),CT324)</f>
        <v>0</v>
      </c>
      <c r="FS324" s="200">
        <f>AG324*AG$2*IF($FC324="V",1,-1)*IF($Q324="Fixo",(CU324-INDEX('Curva Forward'!$C$5:$AN$13,MATCH(CONCATENATE(BD_COMERCIAL!$K324," ",BD_COMERCIAL!$L324),'Curva Forward'!$B$5:$B$13,0),MATCH(FS$4,'Curva Forward'!$C$4:$AN$4,0))),CU324)</f>
        <v>0</v>
      </c>
      <c r="FT324" s="200">
        <f>AH324*AH$2*IF($FC324="V",1,-1)*IF($Q324="Fixo",(CV324-INDEX('Curva Forward'!$C$5:$AN$13,MATCH(CONCATENATE(BD_COMERCIAL!$K324," ",BD_COMERCIAL!$L324),'Curva Forward'!$B$5:$B$13,0),MATCH(FT$4,'Curva Forward'!$C$4:$AN$4,0))),CV324)</f>
        <v>0</v>
      </c>
      <c r="FU324" s="200">
        <f>AI324*AI$2*IF($FC324="V",1,-1)*IF($Q324="Fixo",(CW324-INDEX('Curva Forward'!$C$5:$AN$13,MATCH(CONCATENATE(BD_COMERCIAL!$K324," ",BD_COMERCIAL!$L324),'Curva Forward'!$B$5:$B$13,0),MATCH(FU$4,'Curva Forward'!$C$4:$AN$4,0))),CW324)</f>
        <v>0</v>
      </c>
      <c r="FV324" s="200">
        <f>AJ324*AJ$2*IF($FC324="V",1,-1)*IF($Q324="Fixo",(CX324-INDEX('Curva Forward'!$C$5:$AN$13,MATCH(CONCATENATE(BD_COMERCIAL!$K324," ",BD_COMERCIAL!$L324),'Curva Forward'!$B$5:$B$13,0),MATCH(FV$4,'Curva Forward'!$C$4:$AN$4,0))),CX324)</f>
        <v>172800</v>
      </c>
      <c r="FW324" s="200">
        <f>AK324*AK$2*IF($FC324="V",1,-1)*IF($Q324="Fixo",(CY324-INDEX('Curva Forward'!$C$5:$AN$13,MATCH(CONCATENATE(BD_COMERCIAL!$K324," ",BD_COMERCIAL!$L324),'Curva Forward'!$B$5:$B$13,0),MATCH(FW$4,'Curva Forward'!$C$4:$AN$4,0))),CY324)</f>
        <v>0</v>
      </c>
      <c r="FX324" s="200">
        <f>AL324*AL$2*IF($FC324="V",1,-1)*IF($Q324="Fixo",(CZ324-INDEX('Curva Forward'!$C$5:$AN$13,MATCH(CONCATENATE(BD_COMERCIAL!$K324," ",BD_COMERCIAL!$L324),'Curva Forward'!$B$5:$B$13,0),MATCH(FX$4,'Curva Forward'!$C$4:$AN$4,0))),CZ324)</f>
        <v>0</v>
      </c>
      <c r="FY324" s="200">
        <f>AM324*AM$2*IF($FC324="V",1,-1)*IF($Q324="Fixo",(DA324-INDEX('Curva Forward'!$C$5:$AN$13,MATCH(CONCATENATE(BD_COMERCIAL!$K324," ",BD_COMERCIAL!$L324),'Curva Forward'!$B$5:$B$13,0),MATCH(FY$4,'Curva Forward'!$C$4:$AN$4,0))),DA324)</f>
        <v>0</v>
      </c>
      <c r="FZ324" s="200">
        <f>AN324*AN$2*IF($FC324="V",1,-1)*IF($Q324="Fixo",(DB324-INDEX('Curva Forward'!$C$5:$AN$13,MATCH(CONCATENATE(BD_COMERCIAL!$K324," ",BD_COMERCIAL!$L324),'Curva Forward'!$B$5:$B$13,0),MATCH(FZ$4,'Curva Forward'!$C$4:$AN$4,0))),DB324)</f>
        <v>0</v>
      </c>
      <c r="GA324" s="200">
        <f>AO324*AO$2*IF($FC324="V",1,-1)*IF($Q324="Fixo",(DC324-INDEX('Curva Forward'!$C$5:$AN$13,MATCH(CONCATENATE(BD_COMERCIAL!$K324," ",BD_COMERCIAL!$L324),'Curva Forward'!$B$5:$B$13,0),MATCH(GA$4,'Curva Forward'!$C$4:$AN$4,0))),DC324)</f>
        <v>0</v>
      </c>
      <c r="GB324" s="200">
        <f>AP324*AP$2*IF($FC324="V",1,-1)*IF($Q324="Fixo",(DD324-INDEX('Curva Forward'!$C$5:$AN$13,MATCH(CONCATENATE(BD_COMERCIAL!$K324," ",BD_COMERCIAL!$L324),'Curva Forward'!$B$5:$B$13,0),MATCH(GB$4,'Curva Forward'!$C$4:$AN$4,0))),DD324)</f>
        <v>0</v>
      </c>
      <c r="GC324" s="200">
        <f>AQ324*AQ$2*IF($FC324="V",1,-1)*IF($Q324="Fixo",(DE324-INDEX('Curva Forward'!$C$5:$AN$13,MATCH(CONCATENATE(BD_COMERCIAL!$K324," ",BD_COMERCIAL!$L324),'Curva Forward'!$B$5:$B$13,0),MATCH(GC$4,'Curva Forward'!$C$4:$AN$4,0))),DE324)</f>
        <v>0</v>
      </c>
      <c r="GD324" s="200">
        <f>AR324*AR$2*IF($FC324="V",1,-1)*IF($Q324="Fixo",(DF324-INDEX('Curva Forward'!$C$5:$AN$13,MATCH(CONCATENATE(BD_COMERCIAL!$K324," ",BD_COMERCIAL!$L324),'Curva Forward'!$B$5:$B$13,0),MATCH(GD$4,'Curva Forward'!$C$4:$AN$4,0))),DF324)</f>
        <v>0</v>
      </c>
      <c r="GE324" s="200">
        <f>AS324*AS$2*IF($FC324="V",1,-1)*IF($Q324="Fixo",(DG324-INDEX('Curva Forward'!$C$5:$AN$13,MATCH(CONCATENATE(BD_COMERCIAL!$K324," ",BD_COMERCIAL!$L324),'Curva Forward'!$B$5:$B$13,0),MATCH(GE$4,'Curva Forward'!$C$4:$AN$4,0))),DG324)</f>
        <v>0</v>
      </c>
      <c r="GF324" s="200">
        <f>AT324*AT$2*IF($FC324="V",1,-1)*IF($Q324="Fixo",(DH324-INDEX('Curva Forward'!$C$5:$AN$13,MATCH(CONCATENATE(BD_COMERCIAL!$K324," ",BD_COMERCIAL!$L324),'Curva Forward'!$B$5:$B$13,0),MATCH(GF$4,'Curva Forward'!$C$4:$AN$4,0))),DH324)</f>
        <v>0</v>
      </c>
      <c r="GG324" s="200">
        <f>AU324*AU$2*IF($FC324="V",1,-1)*IF($Q324="Fixo",(DI324-INDEX('Curva Forward'!$C$5:$AN$13,MATCH(CONCATENATE(BD_COMERCIAL!$K324," ",BD_COMERCIAL!$L324),'Curva Forward'!$B$5:$B$13,0),MATCH(GG$4,'Curva Forward'!$C$4:$AN$4,0))),DI324)</f>
        <v>0</v>
      </c>
      <c r="GH324" s="200">
        <f>AV324*AV$2*IF($FC324="V",1,-1)*IF($Q324="Fixo",(DJ324-INDEX('Curva Forward'!$C$5:$AN$13,MATCH(CONCATENATE(BD_COMERCIAL!$K324," ",BD_COMERCIAL!$L324),'Curva Forward'!$B$5:$B$13,0),MATCH(GH$4,'Curva Forward'!$C$4:$AN$4,0))),DJ324)</f>
        <v>0</v>
      </c>
      <c r="GI324" s="200">
        <f>AW324*AW$2*IF($FC324="V",1,-1)*IF($Q324="Fixo",(DK324-INDEX('Curva Forward'!$C$5:$AN$13,MATCH(CONCATENATE(BD_COMERCIAL!$K324," ",BD_COMERCIAL!$L324),'Curva Forward'!$B$5:$B$13,0),MATCH(GI$4,'Curva Forward'!$C$4:$AN$4,0))),DK324)</f>
        <v>0</v>
      </c>
      <c r="GJ324" s="200">
        <f>AX324*AX$2*IF($FC324="V",1,-1)*IF($Q324="Fixo",(DL324-INDEX('Curva Forward'!$C$5:$AN$13,MATCH(CONCATENATE(BD_COMERCIAL!$K324," ",BD_COMERCIAL!$L324),'Curva Forward'!$B$5:$B$13,0),MATCH(GJ$4,'Curva Forward'!$C$4:$AN$4,0))),DL324)</f>
        <v>0</v>
      </c>
      <c r="GK324" s="200">
        <f>AY324*AY$2*IF($FC324="V",1,-1)*IF($Q324="Fixo",(DM324-INDEX('Curva Forward'!$C$5:$AN$13,MATCH(CONCATENATE(BD_COMERCIAL!$K324," ",BD_COMERCIAL!$L324),'Curva Forward'!$B$5:$B$13,0),MATCH(GK$4,'Curva Forward'!$C$4:$AN$4,0))),DM324)</f>
        <v>0</v>
      </c>
      <c r="GL324" s="200">
        <f>IF(EZ324="",0,CL324*CL$2*IF($FC324="V",1,-1)*IF($Q324="Fixo",(EZ324-INDEX('Curva Forward'!$C$5:$AN$13,MATCH(CONCATENATE(BD_COMERCIAL!$K324," ",BD_COMERCIAL!$L324),'Curva Forward'!$B$5:$B$13,0),MATCH(GL$4,'Curva Forward'!$C$4:$AN$4,0))),EZ324))</f>
        <v>0</v>
      </c>
      <c r="GM324" s="200">
        <f>IF(FA324="",0,CM324*CM$2*IF($FC324="V",1,-1)*IF($Q324="Fixo",(FA324-INDEX('Curva Forward'!$C$5:$AN$13,MATCH(CONCATENATE(BD_COMERCIAL!$K324," ",BD_COMERCIAL!$L324),'Curva Forward'!$B$5:$B$13,0),MATCH(GM$4,'Curva Forward'!$C$4:$AN$4,0))),FA324))</f>
        <v>0</v>
      </c>
      <c r="GN324" s="200">
        <f>IF(FB324="",0,CN324*CN$2*IF($FC324="V",1,-1)*IF($Q324="Fixo",(FB324-INDEX('Curva Forward'!$C$5:$AN$13,MATCH(CONCATENATE(BD_COMERCIAL!$K324," ",BD_COMERCIAL!$L324),'Curva Forward'!$B$5:$B$13,0),MATCH(GN$4,'Curva Forward'!$C$4:$AN$4,0))),FB324))</f>
        <v>0</v>
      </c>
      <c r="GO324" s="201">
        <f t="shared" ca="1" si="95"/>
        <v>0</v>
      </c>
      <c r="GP324" s="201">
        <f t="shared" ca="1" si="96"/>
        <v>0</v>
      </c>
    </row>
    <row r="325" spans="1:198" s="117" customFormat="1" x14ac:dyDescent="0.25">
      <c r="A325" s="6"/>
      <c r="B325" s="7" t="s">
        <v>676</v>
      </c>
      <c r="C325" s="8">
        <v>44641</v>
      </c>
      <c r="D325" s="9" t="s">
        <v>131</v>
      </c>
      <c r="E325" s="9" t="s">
        <v>145</v>
      </c>
      <c r="F325" s="113">
        <v>28758086000135</v>
      </c>
      <c r="G325" s="10" t="s">
        <v>125</v>
      </c>
      <c r="H325" s="113">
        <v>3780401000108</v>
      </c>
      <c r="I325" s="9" t="s">
        <v>126</v>
      </c>
      <c r="J325" s="166" t="s">
        <v>677</v>
      </c>
      <c r="K325" s="10" t="s">
        <v>127</v>
      </c>
      <c r="L325" s="84" t="s">
        <v>22</v>
      </c>
      <c r="M325" s="11">
        <v>44743</v>
      </c>
      <c r="N325" s="12">
        <v>44773</v>
      </c>
      <c r="O325" s="10">
        <v>3</v>
      </c>
      <c r="P325" s="84">
        <v>125</v>
      </c>
      <c r="Q325" s="84" t="s">
        <v>128</v>
      </c>
      <c r="R325" s="10" t="s">
        <v>129</v>
      </c>
      <c r="S325" s="14" t="s">
        <v>135</v>
      </c>
      <c r="T325" s="11"/>
      <c r="U325" s="12"/>
      <c r="V325" s="257" t="str">
        <f ca="1">IF(U325="","",
IF(U325="NA","",
IFERROR(VLOOKUP(EOMONTH(M325,-2)+1,IPCA!$A:$B,2,0),
VLOOKUP(EOMONTH(TODAY(),-2)+1,IPCA!$A:$B,2,0))/
VLOOKUP(EOMONTH(U325,-2)+1,IPCA!$A:$B,2,0)*
P325))</f>
        <v/>
      </c>
      <c r="W325" s="84"/>
      <c r="X325" s="13" t="s">
        <v>133</v>
      </c>
      <c r="Y325" s="166"/>
      <c r="Z325" s="107"/>
      <c r="AA325" s="108"/>
      <c r="AB325" s="15"/>
      <c r="AC325"/>
      <c r="AD325"/>
      <c r="AE325"/>
      <c r="AF325"/>
      <c r="AG325"/>
      <c r="AH325">
        <v>3</v>
      </c>
      <c r="AI325"/>
      <c r="AJ325"/>
      <c r="AK325"/>
      <c r="AL325"/>
      <c r="AM325" s="6"/>
      <c r="AN325" s="15"/>
      <c r="AO325"/>
      <c r="AP325"/>
      <c r="AQ325"/>
      <c r="AR325"/>
      <c r="AS325"/>
      <c r="AT325"/>
      <c r="AU325"/>
      <c r="AV325"/>
      <c r="AW325"/>
      <c r="AX325"/>
      <c r="AY325" s="6"/>
      <c r="AZ325" s="15"/>
      <c r="BA325"/>
      <c r="BB325"/>
      <c r="BC325"/>
      <c r="BD325"/>
      <c r="BE325"/>
      <c r="BF325"/>
      <c r="BG325"/>
      <c r="BH325"/>
      <c r="BI325"/>
      <c r="BJ325"/>
      <c r="BK325" s="6"/>
      <c r="BL325" s="15"/>
      <c r="BM325"/>
      <c r="BN325"/>
      <c r="BO325"/>
      <c r="BP325"/>
      <c r="BQ325"/>
      <c r="BR325"/>
      <c r="BS325"/>
      <c r="BT325"/>
      <c r="BU325"/>
      <c r="BV325"/>
      <c r="BW325" s="6"/>
      <c r="BX325" s="15"/>
      <c r="BY325"/>
      <c r="BZ325"/>
      <c r="CA325"/>
      <c r="CB325"/>
      <c r="CC325"/>
      <c r="CD325"/>
      <c r="CE325"/>
      <c r="CF325"/>
      <c r="CG325"/>
      <c r="CH325"/>
      <c r="CI325" s="6"/>
      <c r="CJ325" s="16">
        <f t="shared" si="80"/>
        <v>0.25479452054794521</v>
      </c>
      <c r="CK325" s="16" t="str">
        <f t="shared" si="81"/>
        <v/>
      </c>
      <c r="CL325" s="16" t="str">
        <f t="shared" si="82"/>
        <v/>
      </c>
      <c r="CM325" s="16" t="str">
        <f t="shared" si="83"/>
        <v/>
      </c>
      <c r="CN325" s="16" t="str">
        <f t="shared" si="84"/>
        <v/>
      </c>
      <c r="CO325" s="18"/>
      <c r="CP325" s="15"/>
      <c r="CQ325"/>
      <c r="CR325"/>
      <c r="CS325"/>
      <c r="CT325"/>
      <c r="CU325"/>
      <c r="CV325">
        <v>125</v>
      </c>
      <c r="CW325"/>
      <c r="CX325"/>
      <c r="CY325"/>
      <c r="CZ325"/>
      <c r="DA325" s="6"/>
      <c r="DB325" s="15"/>
      <c r="DC325"/>
      <c r="DD325"/>
      <c r="DE325"/>
      <c r="DF325"/>
      <c r="DG325"/>
      <c r="DH325"/>
      <c r="DI325"/>
      <c r="DJ325"/>
      <c r="DK325"/>
      <c r="DL325"/>
      <c r="DM325" s="6"/>
      <c r="DN325" s="15"/>
      <c r="DO325"/>
      <c r="DP325"/>
      <c r="DQ325"/>
      <c r="DR325"/>
      <c r="DS325"/>
      <c r="DT325"/>
      <c r="DU325"/>
      <c r="DV325"/>
      <c r="DW325"/>
      <c r="DX325"/>
      <c r="DY325" s="6"/>
      <c r="DZ325" s="15"/>
      <c r="EA325"/>
      <c r="EB325"/>
      <c r="EC325"/>
      <c r="ED325"/>
      <c r="EE325"/>
      <c r="EF325"/>
      <c r="EG325"/>
      <c r="EH325"/>
      <c r="EI325"/>
      <c r="EJ325"/>
      <c r="EK325" s="6"/>
      <c r="EL325" s="15"/>
      <c r="EM325"/>
      <c r="EN325"/>
      <c r="EO325"/>
      <c r="EP325"/>
      <c r="EQ325"/>
      <c r="ER325"/>
      <c r="ES325"/>
      <c r="ET325"/>
      <c r="EU325"/>
      <c r="EV325"/>
      <c r="EW325" s="6"/>
      <c r="EX325" s="16">
        <f t="shared" si="85"/>
        <v>10.616438356164384</v>
      </c>
      <c r="EY325" s="16" t="str">
        <f t="shared" si="86"/>
        <v/>
      </c>
      <c r="EZ325" s="16" t="str">
        <f t="shared" si="87"/>
        <v/>
      </c>
      <c r="FA325" s="16" t="str">
        <f t="shared" si="88"/>
        <v/>
      </c>
      <c r="FB325" s="160" t="str">
        <f t="shared" si="89"/>
        <v/>
      </c>
      <c r="FC325" t="s">
        <v>205</v>
      </c>
      <c r="FD325" s="20" t="s">
        <v>126</v>
      </c>
      <c r="FF325" s="209" t="s">
        <v>206</v>
      </c>
      <c r="FH325" s="284">
        <f t="shared" ca="1" si="90"/>
        <v>0</v>
      </c>
      <c r="FI325" s="208">
        <f t="shared" si="91"/>
        <v>1</v>
      </c>
      <c r="FJ325"/>
      <c r="FK325" t="str">
        <f t="shared" si="92"/>
        <v>Newcom Comercializadora de Energia Elétrica Ltda</v>
      </c>
      <c r="FL325" s="201">
        <f t="shared" ca="1" si="93"/>
        <v>-130237.19999999998</v>
      </c>
      <c r="FM325" s="201">
        <f t="shared" ca="1" si="94"/>
        <v>0</v>
      </c>
      <c r="FN325" s="200">
        <f>AB325*AB$2*IF($FC325="V",1,-1)*IF($Q325="Fixo",(CP325-INDEX('Curva Forward'!$C$5:$AN$13,MATCH(CONCATENATE(BD_COMERCIAL!$K325," ",BD_COMERCIAL!$L325),'Curva Forward'!$B$5:$B$13,0),MATCH(FN$4,'Curva Forward'!$C$4:$AN$4,0))),CP325)</f>
        <v>0</v>
      </c>
      <c r="FO325" s="200">
        <f>AC325*AC$2*IF($FC325="V",1,-1)*IF($Q325="Fixo",(CQ325-INDEX('Curva Forward'!$C$5:$AN$13,MATCH(CONCATENATE(BD_COMERCIAL!$K325," ",BD_COMERCIAL!$L325),'Curva Forward'!$B$5:$B$13,0),MATCH(FO$4,'Curva Forward'!$C$4:$AN$4,0))),CQ325)</f>
        <v>0</v>
      </c>
      <c r="FP325" s="200">
        <f>AD325*AD$2*IF($FC325="V",1,-1)*IF($Q325="Fixo",(CR325-INDEX('Curva Forward'!$C$5:$AN$13,MATCH(CONCATENATE(BD_COMERCIAL!$K325," ",BD_COMERCIAL!$L325),'Curva Forward'!$B$5:$B$13,0),MATCH(FP$4,'Curva Forward'!$C$4:$AN$4,0))),CR325)</f>
        <v>0</v>
      </c>
      <c r="FQ325" s="200">
        <f>AE325*AE$2*IF($FC325="V",1,-1)*IF($Q325="Fixo",(CS325-INDEX('Curva Forward'!$C$5:$AN$13,MATCH(CONCATENATE(BD_COMERCIAL!$K325," ",BD_COMERCIAL!$L325),'Curva Forward'!$B$5:$B$13,0),MATCH(FQ$4,'Curva Forward'!$C$4:$AN$4,0))),CS325)</f>
        <v>0</v>
      </c>
      <c r="FR325" s="200">
        <f>AF325*AF$2*IF($FC325="V",1,-1)*IF($Q325="Fixo",(CT325-INDEX('Curva Forward'!$C$5:$AN$13,MATCH(CONCATENATE(BD_COMERCIAL!$K325," ",BD_COMERCIAL!$L325),'Curva Forward'!$B$5:$B$13,0),MATCH(FR$4,'Curva Forward'!$C$4:$AN$4,0))),CT325)</f>
        <v>0</v>
      </c>
      <c r="FS325" s="200">
        <f>AG325*AG$2*IF($FC325="V",1,-1)*IF($Q325="Fixo",(CU325-INDEX('Curva Forward'!$C$5:$AN$13,MATCH(CONCATENATE(BD_COMERCIAL!$K325," ",BD_COMERCIAL!$L325),'Curva Forward'!$B$5:$B$13,0),MATCH(FS$4,'Curva Forward'!$C$4:$AN$4,0))),CU325)</f>
        <v>0</v>
      </c>
      <c r="FT325" s="200">
        <f>AH325*AH$2*IF($FC325="V",1,-1)*IF($Q325="Fixo",(CV325-INDEX('Curva Forward'!$C$5:$AN$13,MATCH(CONCATENATE(BD_COMERCIAL!$K325," ",BD_COMERCIAL!$L325),'Curva Forward'!$B$5:$B$13,0),MATCH(FT$4,'Curva Forward'!$C$4:$AN$4,0))),CV325)</f>
        <v>-130237.19999999998</v>
      </c>
      <c r="FU325" s="200">
        <f>AI325*AI$2*IF($FC325="V",1,-1)*IF($Q325="Fixo",(CW325-INDEX('Curva Forward'!$C$5:$AN$13,MATCH(CONCATENATE(BD_COMERCIAL!$K325," ",BD_COMERCIAL!$L325),'Curva Forward'!$B$5:$B$13,0),MATCH(FU$4,'Curva Forward'!$C$4:$AN$4,0))),CW325)</f>
        <v>0</v>
      </c>
      <c r="FV325" s="200">
        <f>AJ325*AJ$2*IF($FC325="V",1,-1)*IF($Q325="Fixo",(CX325-INDEX('Curva Forward'!$C$5:$AN$13,MATCH(CONCATENATE(BD_COMERCIAL!$K325," ",BD_COMERCIAL!$L325),'Curva Forward'!$B$5:$B$13,0),MATCH(FV$4,'Curva Forward'!$C$4:$AN$4,0))),CX325)</f>
        <v>0</v>
      </c>
      <c r="FW325" s="200">
        <f>AK325*AK$2*IF($FC325="V",1,-1)*IF($Q325="Fixo",(CY325-INDEX('Curva Forward'!$C$5:$AN$13,MATCH(CONCATENATE(BD_COMERCIAL!$K325," ",BD_COMERCIAL!$L325),'Curva Forward'!$B$5:$B$13,0),MATCH(FW$4,'Curva Forward'!$C$4:$AN$4,0))),CY325)</f>
        <v>0</v>
      </c>
      <c r="FX325" s="200">
        <f>AL325*AL$2*IF($FC325="V",1,-1)*IF($Q325="Fixo",(CZ325-INDEX('Curva Forward'!$C$5:$AN$13,MATCH(CONCATENATE(BD_COMERCIAL!$K325," ",BD_COMERCIAL!$L325),'Curva Forward'!$B$5:$B$13,0),MATCH(FX$4,'Curva Forward'!$C$4:$AN$4,0))),CZ325)</f>
        <v>0</v>
      </c>
      <c r="FY325" s="200">
        <f>AM325*AM$2*IF($FC325="V",1,-1)*IF($Q325="Fixo",(DA325-INDEX('Curva Forward'!$C$5:$AN$13,MATCH(CONCATENATE(BD_COMERCIAL!$K325," ",BD_COMERCIAL!$L325),'Curva Forward'!$B$5:$B$13,0),MATCH(FY$4,'Curva Forward'!$C$4:$AN$4,0))),DA325)</f>
        <v>0</v>
      </c>
      <c r="FZ325" s="200">
        <f>AN325*AN$2*IF($FC325="V",1,-1)*IF($Q325="Fixo",(DB325-INDEX('Curva Forward'!$C$5:$AN$13,MATCH(CONCATENATE(BD_COMERCIAL!$K325," ",BD_COMERCIAL!$L325),'Curva Forward'!$B$5:$B$13,0),MATCH(FZ$4,'Curva Forward'!$C$4:$AN$4,0))),DB325)</f>
        <v>0</v>
      </c>
      <c r="GA325" s="200">
        <f>AO325*AO$2*IF($FC325="V",1,-1)*IF($Q325="Fixo",(DC325-INDEX('Curva Forward'!$C$5:$AN$13,MATCH(CONCATENATE(BD_COMERCIAL!$K325," ",BD_COMERCIAL!$L325),'Curva Forward'!$B$5:$B$13,0),MATCH(GA$4,'Curva Forward'!$C$4:$AN$4,0))),DC325)</f>
        <v>0</v>
      </c>
      <c r="GB325" s="200">
        <f>AP325*AP$2*IF($FC325="V",1,-1)*IF($Q325="Fixo",(DD325-INDEX('Curva Forward'!$C$5:$AN$13,MATCH(CONCATENATE(BD_COMERCIAL!$K325," ",BD_COMERCIAL!$L325),'Curva Forward'!$B$5:$B$13,0),MATCH(GB$4,'Curva Forward'!$C$4:$AN$4,0))),DD325)</f>
        <v>0</v>
      </c>
      <c r="GC325" s="200">
        <f>AQ325*AQ$2*IF($FC325="V",1,-1)*IF($Q325="Fixo",(DE325-INDEX('Curva Forward'!$C$5:$AN$13,MATCH(CONCATENATE(BD_COMERCIAL!$K325," ",BD_COMERCIAL!$L325),'Curva Forward'!$B$5:$B$13,0),MATCH(GC$4,'Curva Forward'!$C$4:$AN$4,0))),DE325)</f>
        <v>0</v>
      </c>
      <c r="GD325" s="200">
        <f>AR325*AR$2*IF($FC325="V",1,-1)*IF($Q325="Fixo",(DF325-INDEX('Curva Forward'!$C$5:$AN$13,MATCH(CONCATENATE(BD_COMERCIAL!$K325," ",BD_COMERCIAL!$L325),'Curva Forward'!$B$5:$B$13,0),MATCH(GD$4,'Curva Forward'!$C$4:$AN$4,0))),DF325)</f>
        <v>0</v>
      </c>
      <c r="GE325" s="200">
        <f>AS325*AS$2*IF($FC325="V",1,-1)*IF($Q325="Fixo",(DG325-INDEX('Curva Forward'!$C$5:$AN$13,MATCH(CONCATENATE(BD_COMERCIAL!$K325," ",BD_COMERCIAL!$L325),'Curva Forward'!$B$5:$B$13,0),MATCH(GE$4,'Curva Forward'!$C$4:$AN$4,0))),DG325)</f>
        <v>0</v>
      </c>
      <c r="GF325" s="200">
        <f>AT325*AT$2*IF($FC325="V",1,-1)*IF($Q325="Fixo",(DH325-INDEX('Curva Forward'!$C$5:$AN$13,MATCH(CONCATENATE(BD_COMERCIAL!$K325," ",BD_COMERCIAL!$L325),'Curva Forward'!$B$5:$B$13,0),MATCH(GF$4,'Curva Forward'!$C$4:$AN$4,0))),DH325)</f>
        <v>0</v>
      </c>
      <c r="GG325" s="200">
        <f>AU325*AU$2*IF($FC325="V",1,-1)*IF($Q325="Fixo",(DI325-INDEX('Curva Forward'!$C$5:$AN$13,MATCH(CONCATENATE(BD_COMERCIAL!$K325," ",BD_COMERCIAL!$L325),'Curva Forward'!$B$5:$B$13,0),MATCH(GG$4,'Curva Forward'!$C$4:$AN$4,0))),DI325)</f>
        <v>0</v>
      </c>
      <c r="GH325" s="200">
        <f>AV325*AV$2*IF($FC325="V",1,-1)*IF($Q325="Fixo",(DJ325-INDEX('Curva Forward'!$C$5:$AN$13,MATCH(CONCATENATE(BD_COMERCIAL!$K325," ",BD_COMERCIAL!$L325),'Curva Forward'!$B$5:$B$13,0),MATCH(GH$4,'Curva Forward'!$C$4:$AN$4,0))),DJ325)</f>
        <v>0</v>
      </c>
      <c r="GI325" s="200">
        <f>AW325*AW$2*IF($FC325="V",1,-1)*IF($Q325="Fixo",(DK325-INDEX('Curva Forward'!$C$5:$AN$13,MATCH(CONCATENATE(BD_COMERCIAL!$K325," ",BD_COMERCIAL!$L325),'Curva Forward'!$B$5:$B$13,0),MATCH(GI$4,'Curva Forward'!$C$4:$AN$4,0))),DK325)</f>
        <v>0</v>
      </c>
      <c r="GJ325" s="200">
        <f>AX325*AX$2*IF($FC325="V",1,-1)*IF($Q325="Fixo",(DL325-INDEX('Curva Forward'!$C$5:$AN$13,MATCH(CONCATENATE(BD_COMERCIAL!$K325," ",BD_COMERCIAL!$L325),'Curva Forward'!$B$5:$B$13,0),MATCH(GJ$4,'Curva Forward'!$C$4:$AN$4,0))),DL325)</f>
        <v>0</v>
      </c>
      <c r="GK325" s="200">
        <f>AY325*AY$2*IF($FC325="V",1,-1)*IF($Q325="Fixo",(DM325-INDEX('Curva Forward'!$C$5:$AN$13,MATCH(CONCATENATE(BD_COMERCIAL!$K325," ",BD_COMERCIAL!$L325),'Curva Forward'!$B$5:$B$13,0),MATCH(GK$4,'Curva Forward'!$C$4:$AN$4,0))),DM325)</f>
        <v>0</v>
      </c>
      <c r="GL325" s="200">
        <f>IF(EZ325="",0,CL325*CL$2*IF($FC325="V",1,-1)*IF($Q325="Fixo",(EZ325-INDEX('Curva Forward'!$C$5:$AN$13,MATCH(CONCATENATE(BD_COMERCIAL!$K325," ",BD_COMERCIAL!$L325),'Curva Forward'!$B$5:$B$13,0),MATCH(GL$4,'Curva Forward'!$C$4:$AN$4,0))),EZ325))</f>
        <v>0</v>
      </c>
      <c r="GM325" s="200">
        <f>IF(FA325="",0,CM325*CM$2*IF($FC325="V",1,-1)*IF($Q325="Fixo",(FA325-INDEX('Curva Forward'!$C$5:$AN$13,MATCH(CONCATENATE(BD_COMERCIAL!$K325," ",BD_COMERCIAL!$L325),'Curva Forward'!$B$5:$B$13,0),MATCH(GM$4,'Curva Forward'!$C$4:$AN$4,0))),FA325))</f>
        <v>0</v>
      </c>
      <c r="GN325" s="200">
        <f>IF(FB325="",0,CN325*CN$2*IF($FC325="V",1,-1)*IF($Q325="Fixo",(FB325-INDEX('Curva Forward'!$C$5:$AN$13,MATCH(CONCATENATE(BD_COMERCIAL!$K325," ",BD_COMERCIAL!$L325),'Curva Forward'!$B$5:$B$13,0),MATCH(GN$4,'Curva Forward'!$C$4:$AN$4,0))),FB325))</f>
        <v>0</v>
      </c>
      <c r="GO325" s="201">
        <f t="shared" ca="1" si="95"/>
        <v>0</v>
      </c>
      <c r="GP325" s="201">
        <f t="shared" ca="1" si="96"/>
        <v>0</v>
      </c>
    </row>
    <row r="326" spans="1:198" s="117" customFormat="1" x14ac:dyDescent="0.25">
      <c r="A326" s="6"/>
      <c r="B326" s="7" t="s">
        <v>679</v>
      </c>
      <c r="C326" s="8">
        <v>44642</v>
      </c>
      <c r="D326" s="9" t="s">
        <v>124</v>
      </c>
      <c r="E326" s="9" t="s">
        <v>125</v>
      </c>
      <c r="F326" s="113">
        <v>3780401000108</v>
      </c>
      <c r="G326" s="10" t="s">
        <v>184</v>
      </c>
      <c r="H326" s="113">
        <v>27796415000170</v>
      </c>
      <c r="I326" s="9" t="s">
        <v>126</v>
      </c>
      <c r="J326" s="166" t="s">
        <v>677</v>
      </c>
      <c r="K326" s="10" t="s">
        <v>127</v>
      </c>
      <c r="L326" s="84" t="s">
        <v>22</v>
      </c>
      <c r="M326" s="11">
        <v>44805</v>
      </c>
      <c r="N326" s="12">
        <v>44834</v>
      </c>
      <c r="O326" s="10">
        <v>10</v>
      </c>
      <c r="P326" s="84">
        <v>165</v>
      </c>
      <c r="Q326" s="84" t="s">
        <v>128</v>
      </c>
      <c r="R326" s="10" t="s">
        <v>129</v>
      </c>
      <c r="S326" s="14" t="s">
        <v>135</v>
      </c>
      <c r="T326" s="11"/>
      <c r="U326" s="12"/>
      <c r="V326" s="257" t="str">
        <f ca="1">IF(U326="","",
IF(U326="NA","",
IFERROR(VLOOKUP(EOMONTH(M326,-2)+1,IPCA!$A:$B,2,0),
VLOOKUP(EOMONTH(TODAY(),-2)+1,IPCA!$A:$B,2,0))/
VLOOKUP(EOMONTH(U326,-2)+1,IPCA!$A:$B,2,0)*
P326))</f>
        <v/>
      </c>
      <c r="W326" s="84"/>
      <c r="X326" s="13" t="s">
        <v>133</v>
      </c>
      <c r="Y326" s="166"/>
      <c r="Z326" s="107"/>
      <c r="AA326" s="108"/>
      <c r="AB326" s="15"/>
      <c r="AC326"/>
      <c r="AD326"/>
      <c r="AE326"/>
      <c r="AF326"/>
      <c r="AG326"/>
      <c r="AH326"/>
      <c r="AI326"/>
      <c r="AJ326">
        <v>10</v>
      </c>
      <c r="AK326"/>
      <c r="AL326"/>
      <c r="AM326" s="6"/>
      <c r="AN326" s="15"/>
      <c r="AO326"/>
      <c r="AP326"/>
      <c r="AQ326"/>
      <c r="AR326"/>
      <c r="AS326"/>
      <c r="AT326"/>
      <c r="AU326"/>
      <c r="AV326"/>
      <c r="AW326"/>
      <c r="AX326"/>
      <c r="AY326" s="6"/>
      <c r="AZ326" s="15"/>
      <c r="BA326"/>
      <c r="BB326"/>
      <c r="BC326"/>
      <c r="BD326"/>
      <c r="BE326"/>
      <c r="BF326"/>
      <c r="BG326"/>
      <c r="BH326"/>
      <c r="BI326"/>
      <c r="BJ326"/>
      <c r="BK326" s="6"/>
      <c r="BL326" s="15"/>
      <c r="BM326"/>
      <c r="BN326"/>
      <c r="BO326"/>
      <c r="BP326"/>
      <c r="BQ326"/>
      <c r="BR326"/>
      <c r="BS326"/>
      <c r="BT326"/>
      <c r="BU326"/>
      <c r="BV326"/>
      <c r="BW326" s="6"/>
      <c r="BX326" s="15"/>
      <c r="BY326"/>
      <c r="BZ326"/>
      <c r="CA326"/>
      <c r="CB326"/>
      <c r="CC326"/>
      <c r="CD326"/>
      <c r="CE326"/>
      <c r="CF326"/>
      <c r="CG326"/>
      <c r="CH326"/>
      <c r="CI326" s="6"/>
      <c r="CJ326" s="16">
        <f t="shared" ref="CJ326:CJ389" si="97">IF(SUM(AB326:AM326)=0,"",SUMPRODUCT(AB326:AM326,$AB$2:$AM$2)/SUM($AB$2:$AM$2))</f>
        <v>0.82191780821917804</v>
      </c>
      <c r="CK326" s="16" t="str">
        <f t="shared" ref="CK326:CK389" si="98">IF(SUM(AN326:AY326)=0,"",SUMPRODUCT(AN326:AY326,$AN$2:$AY$2)/SUM($AN$2:$AY$2))</f>
        <v/>
      </c>
      <c r="CL326" s="16" t="str">
        <f t="shared" ref="CL326:CL389" si="99">IF(SUM(AZ326:BK326)=0,"",SUMPRODUCT(AZ326:BK326,$AZ$2:$BK$2)/SUM($AZ$2:$BK$2))</f>
        <v/>
      </c>
      <c r="CM326" s="16" t="str">
        <f t="shared" ref="CM326:CM389" si="100">IF(SUM(BL326:BW326)=0,"",SUMPRODUCT(BL326:BW326,$BL$2:$BW$2)/SUM($BL$2:$BW$2))</f>
        <v/>
      </c>
      <c r="CN326" s="16" t="str">
        <f t="shared" ref="CN326:CN389" si="101">IF(SUM(BX326:CI326)=0,"",SUMPRODUCT(BX326:CI326,$BX$2:$CI$2)/SUM($BX$2:$CI$2))</f>
        <v/>
      </c>
      <c r="CO326" s="18"/>
      <c r="CP326" s="15"/>
      <c r="CQ326"/>
      <c r="CR326"/>
      <c r="CS326"/>
      <c r="CT326"/>
      <c r="CU326"/>
      <c r="CV326"/>
      <c r="CW326"/>
      <c r="CX326">
        <v>165</v>
      </c>
      <c r="CY326"/>
      <c r="CZ326"/>
      <c r="DA326" s="6"/>
      <c r="DB326" s="15"/>
      <c r="DC326"/>
      <c r="DD326"/>
      <c r="DE326"/>
      <c r="DF326"/>
      <c r="DG326"/>
      <c r="DH326"/>
      <c r="DI326"/>
      <c r="DJ326"/>
      <c r="DK326"/>
      <c r="DL326"/>
      <c r="DM326" s="6"/>
      <c r="DN326" s="15"/>
      <c r="DO326"/>
      <c r="DP326"/>
      <c r="DQ326"/>
      <c r="DR326"/>
      <c r="DS326"/>
      <c r="DT326"/>
      <c r="DU326"/>
      <c r="DV326"/>
      <c r="DW326"/>
      <c r="DX326"/>
      <c r="DY326" s="6"/>
      <c r="DZ326" s="15"/>
      <c r="EA326"/>
      <c r="EB326"/>
      <c r="EC326"/>
      <c r="ED326"/>
      <c r="EE326"/>
      <c r="EF326"/>
      <c r="EG326"/>
      <c r="EH326"/>
      <c r="EI326"/>
      <c r="EJ326"/>
      <c r="EK326" s="6"/>
      <c r="EL326" s="15"/>
      <c r="EM326"/>
      <c r="EN326"/>
      <c r="EO326"/>
      <c r="EP326"/>
      <c r="EQ326"/>
      <c r="ER326"/>
      <c r="ES326"/>
      <c r="ET326"/>
      <c r="EU326"/>
      <c r="EV326"/>
      <c r="EW326" s="6"/>
      <c r="EX326" s="16">
        <f t="shared" ref="EX326:EX389" si="102">IF(SUM(CP326:DA326)=0,"",SUMPRODUCT(CP326:DA326,$AB$2:$AM$2)/SUM($AB$2:$AM$2))</f>
        <v>13.561643835616438</v>
      </c>
      <c r="EY326" s="16" t="str">
        <f t="shared" ref="EY326:EY389" si="103">IF(SUM(DB326:DM326)=0,"",SUMPRODUCT(DB326:DM326,$AN$2:$AY$2)/SUM($AN$2:$AY$2))</f>
        <v/>
      </c>
      <c r="EZ326" s="16" t="str">
        <f t="shared" ref="EZ326:EZ389" si="104">IF(SUM(DN326:DY326)=0,"",SUMPRODUCT(DN326:DY326,$AZ$2:$BK$2)/SUM($AZ$2:$BK$2))</f>
        <v/>
      </c>
      <c r="FA326" s="16" t="str">
        <f t="shared" ref="FA326:FA389" si="105">IF(SUM(DZ326:EK326)=0,"",SUMPRODUCT(DZ326:EK326,$BL$2:$BW$2)/SUM($BL$2:$BW$2))</f>
        <v/>
      </c>
      <c r="FB326" s="160" t="str">
        <f t="shared" ref="FB326:FB389" si="106">IF(SUM(EL326:EW326)=0,"",SUMPRODUCT(EL326:EW326,$BX$2:$CI$2)/SUM($BX$2:$CI$2))</f>
        <v/>
      </c>
      <c r="FC326" t="s">
        <v>204</v>
      </c>
      <c r="FD326" s="20" t="s">
        <v>126</v>
      </c>
      <c r="FF326" s="209" t="s">
        <v>206</v>
      </c>
      <c r="FH326" s="284">
        <f t="shared" ref="FH326:FH389" ca="1" si="107">IF(V326="",0,V326-P326)</f>
        <v>0</v>
      </c>
      <c r="FI326" s="208">
        <f t="shared" ref="FI326:FI389" si="108">(N326-M326)/30</f>
        <v>0.96666666666666667</v>
      </c>
      <c r="FJ326"/>
      <c r="FK326" t="str">
        <f t="shared" ref="FK326:FK389" si="109">IF($FC326="V",G326,E326)</f>
        <v>SHELL ENERGY DO BRASIL LTDA</v>
      </c>
      <c r="FL326" s="201">
        <f t="shared" ref="FL326:FL389" ca="1" si="110">SUMIF($FN$4:$GK$4,"&lt;"&amp;EOMONTH(TODAY(),-1),FN326:GK326)</f>
        <v>597600</v>
      </c>
      <c r="FM326" s="201">
        <f t="shared" ref="FM326:FM389" ca="1" si="111">SUM(FN326:GN326)-FL326</f>
        <v>0</v>
      </c>
      <c r="FN326" s="200">
        <f>AB326*AB$2*IF($FC326="V",1,-1)*IF($Q326="Fixo",(CP326-INDEX('Curva Forward'!$C$5:$AN$13,MATCH(CONCATENATE(BD_COMERCIAL!$K326," ",BD_COMERCIAL!$L326),'Curva Forward'!$B$5:$B$13,0),MATCH(FN$4,'Curva Forward'!$C$4:$AN$4,0))),CP326)</f>
        <v>0</v>
      </c>
      <c r="FO326" s="200">
        <f>AC326*AC$2*IF($FC326="V",1,-1)*IF($Q326="Fixo",(CQ326-INDEX('Curva Forward'!$C$5:$AN$13,MATCH(CONCATENATE(BD_COMERCIAL!$K326," ",BD_COMERCIAL!$L326),'Curva Forward'!$B$5:$B$13,0),MATCH(FO$4,'Curva Forward'!$C$4:$AN$4,0))),CQ326)</f>
        <v>0</v>
      </c>
      <c r="FP326" s="200">
        <f>AD326*AD$2*IF($FC326="V",1,-1)*IF($Q326="Fixo",(CR326-INDEX('Curva Forward'!$C$5:$AN$13,MATCH(CONCATENATE(BD_COMERCIAL!$K326," ",BD_COMERCIAL!$L326),'Curva Forward'!$B$5:$B$13,0),MATCH(FP$4,'Curva Forward'!$C$4:$AN$4,0))),CR326)</f>
        <v>0</v>
      </c>
      <c r="FQ326" s="200">
        <f>AE326*AE$2*IF($FC326="V",1,-1)*IF($Q326="Fixo",(CS326-INDEX('Curva Forward'!$C$5:$AN$13,MATCH(CONCATENATE(BD_COMERCIAL!$K326," ",BD_COMERCIAL!$L326),'Curva Forward'!$B$5:$B$13,0),MATCH(FQ$4,'Curva Forward'!$C$4:$AN$4,0))),CS326)</f>
        <v>0</v>
      </c>
      <c r="FR326" s="200">
        <f>AF326*AF$2*IF($FC326="V",1,-1)*IF($Q326="Fixo",(CT326-INDEX('Curva Forward'!$C$5:$AN$13,MATCH(CONCATENATE(BD_COMERCIAL!$K326," ",BD_COMERCIAL!$L326),'Curva Forward'!$B$5:$B$13,0),MATCH(FR$4,'Curva Forward'!$C$4:$AN$4,0))),CT326)</f>
        <v>0</v>
      </c>
      <c r="FS326" s="200">
        <f>AG326*AG$2*IF($FC326="V",1,-1)*IF($Q326="Fixo",(CU326-INDEX('Curva Forward'!$C$5:$AN$13,MATCH(CONCATENATE(BD_COMERCIAL!$K326," ",BD_COMERCIAL!$L326),'Curva Forward'!$B$5:$B$13,0),MATCH(FS$4,'Curva Forward'!$C$4:$AN$4,0))),CU326)</f>
        <v>0</v>
      </c>
      <c r="FT326" s="200">
        <f>AH326*AH$2*IF($FC326="V",1,-1)*IF($Q326="Fixo",(CV326-INDEX('Curva Forward'!$C$5:$AN$13,MATCH(CONCATENATE(BD_COMERCIAL!$K326," ",BD_COMERCIAL!$L326),'Curva Forward'!$B$5:$B$13,0),MATCH(FT$4,'Curva Forward'!$C$4:$AN$4,0))),CV326)</f>
        <v>0</v>
      </c>
      <c r="FU326" s="200">
        <f>AI326*AI$2*IF($FC326="V",1,-1)*IF($Q326="Fixo",(CW326-INDEX('Curva Forward'!$C$5:$AN$13,MATCH(CONCATENATE(BD_COMERCIAL!$K326," ",BD_COMERCIAL!$L326),'Curva Forward'!$B$5:$B$13,0),MATCH(FU$4,'Curva Forward'!$C$4:$AN$4,0))),CW326)</f>
        <v>0</v>
      </c>
      <c r="FV326" s="200">
        <f>AJ326*AJ$2*IF($FC326="V",1,-1)*IF($Q326="Fixo",(CX326-INDEX('Curva Forward'!$C$5:$AN$13,MATCH(CONCATENATE(BD_COMERCIAL!$K326," ",BD_COMERCIAL!$L326),'Curva Forward'!$B$5:$B$13,0),MATCH(FV$4,'Curva Forward'!$C$4:$AN$4,0))),CX326)</f>
        <v>597600</v>
      </c>
      <c r="FW326" s="200">
        <f>AK326*AK$2*IF($FC326="V",1,-1)*IF($Q326="Fixo",(CY326-INDEX('Curva Forward'!$C$5:$AN$13,MATCH(CONCATENATE(BD_COMERCIAL!$K326," ",BD_COMERCIAL!$L326),'Curva Forward'!$B$5:$B$13,0),MATCH(FW$4,'Curva Forward'!$C$4:$AN$4,0))),CY326)</f>
        <v>0</v>
      </c>
      <c r="FX326" s="200">
        <f>AL326*AL$2*IF($FC326="V",1,-1)*IF($Q326="Fixo",(CZ326-INDEX('Curva Forward'!$C$5:$AN$13,MATCH(CONCATENATE(BD_COMERCIAL!$K326," ",BD_COMERCIAL!$L326),'Curva Forward'!$B$5:$B$13,0),MATCH(FX$4,'Curva Forward'!$C$4:$AN$4,0))),CZ326)</f>
        <v>0</v>
      </c>
      <c r="FY326" s="200">
        <f>AM326*AM$2*IF($FC326="V",1,-1)*IF($Q326="Fixo",(DA326-INDEX('Curva Forward'!$C$5:$AN$13,MATCH(CONCATENATE(BD_COMERCIAL!$K326," ",BD_COMERCIAL!$L326),'Curva Forward'!$B$5:$B$13,0),MATCH(FY$4,'Curva Forward'!$C$4:$AN$4,0))),DA326)</f>
        <v>0</v>
      </c>
      <c r="FZ326" s="200">
        <f>AN326*AN$2*IF($FC326="V",1,-1)*IF($Q326="Fixo",(DB326-INDEX('Curva Forward'!$C$5:$AN$13,MATCH(CONCATENATE(BD_COMERCIAL!$K326," ",BD_COMERCIAL!$L326),'Curva Forward'!$B$5:$B$13,0),MATCH(FZ$4,'Curva Forward'!$C$4:$AN$4,0))),DB326)</f>
        <v>0</v>
      </c>
      <c r="GA326" s="200">
        <f>AO326*AO$2*IF($FC326="V",1,-1)*IF($Q326="Fixo",(DC326-INDEX('Curva Forward'!$C$5:$AN$13,MATCH(CONCATENATE(BD_COMERCIAL!$K326," ",BD_COMERCIAL!$L326),'Curva Forward'!$B$5:$B$13,0),MATCH(GA$4,'Curva Forward'!$C$4:$AN$4,0))),DC326)</f>
        <v>0</v>
      </c>
      <c r="GB326" s="200">
        <f>AP326*AP$2*IF($FC326="V",1,-1)*IF($Q326="Fixo",(DD326-INDEX('Curva Forward'!$C$5:$AN$13,MATCH(CONCATENATE(BD_COMERCIAL!$K326," ",BD_COMERCIAL!$L326),'Curva Forward'!$B$5:$B$13,0),MATCH(GB$4,'Curva Forward'!$C$4:$AN$4,0))),DD326)</f>
        <v>0</v>
      </c>
      <c r="GC326" s="200">
        <f>AQ326*AQ$2*IF($FC326="V",1,-1)*IF($Q326="Fixo",(DE326-INDEX('Curva Forward'!$C$5:$AN$13,MATCH(CONCATENATE(BD_COMERCIAL!$K326," ",BD_COMERCIAL!$L326),'Curva Forward'!$B$5:$B$13,0),MATCH(GC$4,'Curva Forward'!$C$4:$AN$4,0))),DE326)</f>
        <v>0</v>
      </c>
      <c r="GD326" s="200">
        <f>AR326*AR$2*IF($FC326="V",1,-1)*IF($Q326="Fixo",(DF326-INDEX('Curva Forward'!$C$5:$AN$13,MATCH(CONCATENATE(BD_COMERCIAL!$K326," ",BD_COMERCIAL!$L326),'Curva Forward'!$B$5:$B$13,0),MATCH(GD$4,'Curva Forward'!$C$4:$AN$4,0))),DF326)</f>
        <v>0</v>
      </c>
      <c r="GE326" s="200">
        <f>AS326*AS$2*IF($FC326="V",1,-1)*IF($Q326="Fixo",(DG326-INDEX('Curva Forward'!$C$5:$AN$13,MATCH(CONCATENATE(BD_COMERCIAL!$K326," ",BD_COMERCIAL!$L326),'Curva Forward'!$B$5:$B$13,0),MATCH(GE$4,'Curva Forward'!$C$4:$AN$4,0))),DG326)</f>
        <v>0</v>
      </c>
      <c r="GF326" s="200">
        <f>AT326*AT$2*IF($FC326="V",1,-1)*IF($Q326="Fixo",(DH326-INDEX('Curva Forward'!$C$5:$AN$13,MATCH(CONCATENATE(BD_COMERCIAL!$K326," ",BD_COMERCIAL!$L326),'Curva Forward'!$B$5:$B$13,0),MATCH(GF$4,'Curva Forward'!$C$4:$AN$4,0))),DH326)</f>
        <v>0</v>
      </c>
      <c r="GG326" s="200">
        <f>AU326*AU$2*IF($FC326="V",1,-1)*IF($Q326="Fixo",(DI326-INDEX('Curva Forward'!$C$5:$AN$13,MATCH(CONCATENATE(BD_COMERCIAL!$K326," ",BD_COMERCIAL!$L326),'Curva Forward'!$B$5:$B$13,0),MATCH(GG$4,'Curva Forward'!$C$4:$AN$4,0))),DI326)</f>
        <v>0</v>
      </c>
      <c r="GH326" s="200">
        <f>AV326*AV$2*IF($FC326="V",1,-1)*IF($Q326="Fixo",(DJ326-INDEX('Curva Forward'!$C$5:$AN$13,MATCH(CONCATENATE(BD_COMERCIAL!$K326," ",BD_COMERCIAL!$L326),'Curva Forward'!$B$5:$B$13,0),MATCH(GH$4,'Curva Forward'!$C$4:$AN$4,0))),DJ326)</f>
        <v>0</v>
      </c>
      <c r="GI326" s="200">
        <f>AW326*AW$2*IF($FC326="V",1,-1)*IF($Q326="Fixo",(DK326-INDEX('Curva Forward'!$C$5:$AN$13,MATCH(CONCATENATE(BD_COMERCIAL!$K326," ",BD_COMERCIAL!$L326),'Curva Forward'!$B$5:$B$13,0),MATCH(GI$4,'Curva Forward'!$C$4:$AN$4,0))),DK326)</f>
        <v>0</v>
      </c>
      <c r="GJ326" s="200">
        <f>AX326*AX$2*IF($FC326="V",1,-1)*IF($Q326="Fixo",(DL326-INDEX('Curva Forward'!$C$5:$AN$13,MATCH(CONCATENATE(BD_COMERCIAL!$K326," ",BD_COMERCIAL!$L326),'Curva Forward'!$B$5:$B$13,0),MATCH(GJ$4,'Curva Forward'!$C$4:$AN$4,0))),DL326)</f>
        <v>0</v>
      </c>
      <c r="GK326" s="200">
        <f>AY326*AY$2*IF($FC326="V",1,-1)*IF($Q326="Fixo",(DM326-INDEX('Curva Forward'!$C$5:$AN$13,MATCH(CONCATENATE(BD_COMERCIAL!$K326," ",BD_COMERCIAL!$L326),'Curva Forward'!$B$5:$B$13,0),MATCH(GK$4,'Curva Forward'!$C$4:$AN$4,0))),DM326)</f>
        <v>0</v>
      </c>
      <c r="GL326" s="200">
        <f>IF(EZ326="",0,CL326*CL$2*IF($FC326="V",1,-1)*IF($Q326="Fixo",(EZ326-INDEX('Curva Forward'!$C$5:$AN$13,MATCH(CONCATENATE(BD_COMERCIAL!$K326," ",BD_COMERCIAL!$L326),'Curva Forward'!$B$5:$B$13,0),MATCH(GL$4,'Curva Forward'!$C$4:$AN$4,0))),EZ326))</f>
        <v>0</v>
      </c>
      <c r="GM326" s="200">
        <f>IF(FA326="",0,CM326*CM$2*IF($FC326="V",1,-1)*IF($Q326="Fixo",(FA326-INDEX('Curva Forward'!$C$5:$AN$13,MATCH(CONCATENATE(BD_COMERCIAL!$K326," ",BD_COMERCIAL!$L326),'Curva Forward'!$B$5:$B$13,0),MATCH(GM$4,'Curva Forward'!$C$4:$AN$4,0))),FA326))</f>
        <v>0</v>
      </c>
      <c r="GN326" s="200">
        <f>IF(FB326="",0,CN326*CN$2*IF($FC326="V",1,-1)*IF($Q326="Fixo",(FB326-INDEX('Curva Forward'!$C$5:$AN$13,MATCH(CONCATENATE(BD_COMERCIAL!$K326," ",BD_COMERCIAL!$L326),'Curva Forward'!$B$5:$B$13,0),MATCH(GN$4,'Curva Forward'!$C$4:$AN$4,0))),FB326))</f>
        <v>0</v>
      </c>
      <c r="GO326" s="201">
        <f t="shared" ref="GO326:GO389" ca="1" si="112">IF(FM326&gt;0,FM326,0)</f>
        <v>0</v>
      </c>
      <c r="GP326" s="201">
        <f t="shared" ref="GP326:GP389" ca="1" si="113">IF(FM326&lt;0,FM326,0)</f>
        <v>0</v>
      </c>
    </row>
    <row r="327" spans="1:198" s="117" customFormat="1" x14ac:dyDescent="0.25">
      <c r="A327" s="6"/>
      <c r="B327" s="7" t="s">
        <v>680</v>
      </c>
      <c r="C327" s="8">
        <v>44642</v>
      </c>
      <c r="D327" s="9" t="s">
        <v>131</v>
      </c>
      <c r="E327" s="9" t="s">
        <v>184</v>
      </c>
      <c r="F327" s="113">
        <v>27796415000170</v>
      </c>
      <c r="G327" s="10" t="s">
        <v>125</v>
      </c>
      <c r="H327" s="113">
        <v>3780401000108</v>
      </c>
      <c r="I327" s="9" t="s">
        <v>126</v>
      </c>
      <c r="J327" s="166" t="s">
        <v>677</v>
      </c>
      <c r="K327" s="10" t="s">
        <v>127</v>
      </c>
      <c r="L327" s="84" t="s">
        <v>22</v>
      </c>
      <c r="M327" s="11">
        <v>44743</v>
      </c>
      <c r="N327" s="12">
        <v>44773</v>
      </c>
      <c r="O327" s="10">
        <v>10</v>
      </c>
      <c r="P327" s="84">
        <v>128</v>
      </c>
      <c r="Q327" s="84" t="s">
        <v>128</v>
      </c>
      <c r="R327" s="10" t="s">
        <v>129</v>
      </c>
      <c r="S327" s="14" t="s">
        <v>135</v>
      </c>
      <c r="T327" s="11"/>
      <c r="U327" s="12"/>
      <c r="V327" s="257" t="str">
        <f ca="1">IF(U327="","",
IF(U327="NA","",
IFERROR(VLOOKUP(EOMONTH(M327,-2)+1,IPCA!$A:$B,2,0),
VLOOKUP(EOMONTH(TODAY(),-2)+1,IPCA!$A:$B,2,0))/
VLOOKUP(EOMONTH(U327,-2)+1,IPCA!$A:$B,2,0)*
P327))</f>
        <v/>
      </c>
      <c r="W327" s="84"/>
      <c r="X327" s="13" t="s">
        <v>133</v>
      </c>
      <c r="Y327" s="166"/>
      <c r="Z327" s="107"/>
      <c r="AA327" s="108"/>
      <c r="AB327" s="15"/>
      <c r="AC327"/>
      <c r="AD327"/>
      <c r="AE327"/>
      <c r="AF327"/>
      <c r="AG327"/>
      <c r="AH327">
        <v>10</v>
      </c>
      <c r="AI327"/>
      <c r="AJ327"/>
      <c r="AK327"/>
      <c r="AL327"/>
      <c r="AM327" s="6"/>
      <c r="AN327" s="15"/>
      <c r="AO327"/>
      <c r="AP327"/>
      <c r="AQ327"/>
      <c r="AR327"/>
      <c r="AS327"/>
      <c r="AT327"/>
      <c r="AU327"/>
      <c r="AV327"/>
      <c r="AW327"/>
      <c r="AX327"/>
      <c r="AY327" s="6"/>
      <c r="AZ327" s="15"/>
      <c r="BA327"/>
      <c r="BB327"/>
      <c r="BC327"/>
      <c r="BD327"/>
      <c r="BE327"/>
      <c r="BF327"/>
      <c r="BG327"/>
      <c r="BH327"/>
      <c r="BI327"/>
      <c r="BJ327"/>
      <c r="BK327" s="6"/>
      <c r="BL327" s="15"/>
      <c r="BM327"/>
      <c r="BN327"/>
      <c r="BO327"/>
      <c r="BP327"/>
      <c r="BQ327"/>
      <c r="BR327"/>
      <c r="BS327"/>
      <c r="BT327"/>
      <c r="BU327"/>
      <c r="BV327"/>
      <c r="BW327" s="6"/>
      <c r="BX327" s="15"/>
      <c r="BY327"/>
      <c r="BZ327"/>
      <c r="CA327"/>
      <c r="CB327"/>
      <c r="CC327"/>
      <c r="CD327"/>
      <c r="CE327"/>
      <c r="CF327"/>
      <c r="CG327"/>
      <c r="CH327"/>
      <c r="CI327" s="6"/>
      <c r="CJ327" s="16">
        <f t="shared" si="97"/>
        <v>0.84931506849315064</v>
      </c>
      <c r="CK327" s="16" t="str">
        <f t="shared" si="98"/>
        <v/>
      </c>
      <c r="CL327" s="16" t="str">
        <f t="shared" si="99"/>
        <v/>
      </c>
      <c r="CM327" s="16" t="str">
        <f t="shared" si="100"/>
        <v/>
      </c>
      <c r="CN327" s="16" t="str">
        <f t="shared" si="101"/>
        <v/>
      </c>
      <c r="CO327" s="18"/>
      <c r="CP327" s="15"/>
      <c r="CQ327"/>
      <c r="CR327"/>
      <c r="CS327"/>
      <c r="CT327"/>
      <c r="CU327"/>
      <c r="CV327">
        <v>128</v>
      </c>
      <c r="CW327"/>
      <c r="CX327"/>
      <c r="CY327"/>
      <c r="CZ327"/>
      <c r="DA327" s="6"/>
      <c r="DB327" s="15"/>
      <c r="DC327"/>
      <c r="DD327"/>
      <c r="DE327"/>
      <c r="DF327"/>
      <c r="DG327"/>
      <c r="DH327"/>
      <c r="DI327"/>
      <c r="DJ327"/>
      <c r="DK327"/>
      <c r="DL327"/>
      <c r="DM327" s="6"/>
      <c r="DN327" s="15"/>
      <c r="DO327"/>
      <c r="DP327"/>
      <c r="DQ327"/>
      <c r="DR327"/>
      <c r="DS327"/>
      <c r="DT327"/>
      <c r="DU327"/>
      <c r="DV327"/>
      <c r="DW327"/>
      <c r="DX327"/>
      <c r="DY327" s="6"/>
      <c r="DZ327" s="15"/>
      <c r="EA327"/>
      <c r="EB327"/>
      <c r="EC327"/>
      <c r="ED327"/>
      <c r="EE327"/>
      <c r="EF327"/>
      <c r="EG327"/>
      <c r="EH327"/>
      <c r="EI327"/>
      <c r="EJ327"/>
      <c r="EK327" s="6"/>
      <c r="EL327" s="15"/>
      <c r="EM327"/>
      <c r="EN327"/>
      <c r="EO327"/>
      <c r="EP327"/>
      <c r="EQ327"/>
      <c r="ER327"/>
      <c r="ES327"/>
      <c r="ET327"/>
      <c r="EU327"/>
      <c r="EV327"/>
      <c r="EW327" s="6"/>
      <c r="EX327" s="16">
        <f t="shared" si="102"/>
        <v>10.871232876712329</v>
      </c>
      <c r="EY327" s="16" t="str">
        <f t="shared" si="103"/>
        <v/>
      </c>
      <c r="EZ327" s="16" t="str">
        <f t="shared" si="104"/>
        <v/>
      </c>
      <c r="FA327" s="16" t="str">
        <f t="shared" si="105"/>
        <v/>
      </c>
      <c r="FB327" s="160" t="str">
        <f t="shared" si="106"/>
        <v/>
      </c>
      <c r="FC327" t="s">
        <v>205</v>
      </c>
      <c r="FD327" s="20" t="s">
        <v>126</v>
      </c>
      <c r="FF327" s="209" t="s">
        <v>206</v>
      </c>
      <c r="FH327" s="284">
        <f t="shared" ca="1" si="107"/>
        <v>0</v>
      </c>
      <c r="FI327" s="208">
        <f t="shared" si="108"/>
        <v>1</v>
      </c>
      <c r="FJ327"/>
      <c r="FK327" t="str">
        <f t="shared" si="109"/>
        <v>SHELL ENERGY DO BRASIL LTDA</v>
      </c>
      <c r="FL327" s="201">
        <f t="shared" ca="1" si="110"/>
        <v>-456443.99999999994</v>
      </c>
      <c r="FM327" s="201">
        <f t="shared" ca="1" si="111"/>
        <v>0</v>
      </c>
      <c r="FN327" s="200">
        <f>AB327*AB$2*IF($FC327="V",1,-1)*IF($Q327="Fixo",(CP327-INDEX('Curva Forward'!$C$5:$AN$13,MATCH(CONCATENATE(BD_COMERCIAL!$K327," ",BD_COMERCIAL!$L327),'Curva Forward'!$B$5:$B$13,0),MATCH(FN$4,'Curva Forward'!$C$4:$AN$4,0))),CP327)</f>
        <v>0</v>
      </c>
      <c r="FO327" s="200">
        <f>AC327*AC$2*IF($FC327="V",1,-1)*IF($Q327="Fixo",(CQ327-INDEX('Curva Forward'!$C$5:$AN$13,MATCH(CONCATENATE(BD_COMERCIAL!$K327," ",BD_COMERCIAL!$L327),'Curva Forward'!$B$5:$B$13,0),MATCH(FO$4,'Curva Forward'!$C$4:$AN$4,0))),CQ327)</f>
        <v>0</v>
      </c>
      <c r="FP327" s="200">
        <f>AD327*AD$2*IF($FC327="V",1,-1)*IF($Q327="Fixo",(CR327-INDEX('Curva Forward'!$C$5:$AN$13,MATCH(CONCATENATE(BD_COMERCIAL!$K327," ",BD_COMERCIAL!$L327),'Curva Forward'!$B$5:$B$13,0),MATCH(FP$4,'Curva Forward'!$C$4:$AN$4,0))),CR327)</f>
        <v>0</v>
      </c>
      <c r="FQ327" s="200">
        <f>AE327*AE$2*IF($FC327="V",1,-1)*IF($Q327="Fixo",(CS327-INDEX('Curva Forward'!$C$5:$AN$13,MATCH(CONCATENATE(BD_COMERCIAL!$K327," ",BD_COMERCIAL!$L327),'Curva Forward'!$B$5:$B$13,0),MATCH(FQ$4,'Curva Forward'!$C$4:$AN$4,0))),CS327)</f>
        <v>0</v>
      </c>
      <c r="FR327" s="200">
        <f>AF327*AF$2*IF($FC327="V",1,-1)*IF($Q327="Fixo",(CT327-INDEX('Curva Forward'!$C$5:$AN$13,MATCH(CONCATENATE(BD_COMERCIAL!$K327," ",BD_COMERCIAL!$L327),'Curva Forward'!$B$5:$B$13,0),MATCH(FR$4,'Curva Forward'!$C$4:$AN$4,0))),CT327)</f>
        <v>0</v>
      </c>
      <c r="FS327" s="200">
        <f>AG327*AG$2*IF($FC327="V",1,-1)*IF($Q327="Fixo",(CU327-INDEX('Curva Forward'!$C$5:$AN$13,MATCH(CONCATENATE(BD_COMERCIAL!$K327," ",BD_COMERCIAL!$L327),'Curva Forward'!$B$5:$B$13,0),MATCH(FS$4,'Curva Forward'!$C$4:$AN$4,0))),CU327)</f>
        <v>0</v>
      </c>
      <c r="FT327" s="200">
        <f>AH327*AH$2*IF($FC327="V",1,-1)*IF($Q327="Fixo",(CV327-INDEX('Curva Forward'!$C$5:$AN$13,MATCH(CONCATENATE(BD_COMERCIAL!$K327," ",BD_COMERCIAL!$L327),'Curva Forward'!$B$5:$B$13,0),MATCH(FT$4,'Curva Forward'!$C$4:$AN$4,0))),CV327)</f>
        <v>-456443.99999999994</v>
      </c>
      <c r="FU327" s="200">
        <f>AI327*AI$2*IF($FC327="V",1,-1)*IF($Q327="Fixo",(CW327-INDEX('Curva Forward'!$C$5:$AN$13,MATCH(CONCATENATE(BD_COMERCIAL!$K327," ",BD_COMERCIAL!$L327),'Curva Forward'!$B$5:$B$13,0),MATCH(FU$4,'Curva Forward'!$C$4:$AN$4,0))),CW327)</f>
        <v>0</v>
      </c>
      <c r="FV327" s="200">
        <f>AJ327*AJ$2*IF($FC327="V",1,-1)*IF($Q327="Fixo",(CX327-INDEX('Curva Forward'!$C$5:$AN$13,MATCH(CONCATENATE(BD_COMERCIAL!$K327," ",BD_COMERCIAL!$L327),'Curva Forward'!$B$5:$B$13,0),MATCH(FV$4,'Curva Forward'!$C$4:$AN$4,0))),CX327)</f>
        <v>0</v>
      </c>
      <c r="FW327" s="200">
        <f>AK327*AK$2*IF($FC327="V",1,-1)*IF($Q327="Fixo",(CY327-INDEX('Curva Forward'!$C$5:$AN$13,MATCH(CONCATENATE(BD_COMERCIAL!$K327," ",BD_COMERCIAL!$L327),'Curva Forward'!$B$5:$B$13,0),MATCH(FW$4,'Curva Forward'!$C$4:$AN$4,0))),CY327)</f>
        <v>0</v>
      </c>
      <c r="FX327" s="200">
        <f>AL327*AL$2*IF($FC327="V",1,-1)*IF($Q327="Fixo",(CZ327-INDEX('Curva Forward'!$C$5:$AN$13,MATCH(CONCATENATE(BD_COMERCIAL!$K327," ",BD_COMERCIAL!$L327),'Curva Forward'!$B$5:$B$13,0),MATCH(FX$4,'Curva Forward'!$C$4:$AN$4,0))),CZ327)</f>
        <v>0</v>
      </c>
      <c r="FY327" s="200">
        <f>AM327*AM$2*IF($FC327="V",1,-1)*IF($Q327="Fixo",(DA327-INDEX('Curva Forward'!$C$5:$AN$13,MATCH(CONCATENATE(BD_COMERCIAL!$K327," ",BD_COMERCIAL!$L327),'Curva Forward'!$B$5:$B$13,0),MATCH(FY$4,'Curva Forward'!$C$4:$AN$4,0))),DA327)</f>
        <v>0</v>
      </c>
      <c r="FZ327" s="200">
        <f>AN327*AN$2*IF($FC327="V",1,-1)*IF($Q327="Fixo",(DB327-INDEX('Curva Forward'!$C$5:$AN$13,MATCH(CONCATENATE(BD_COMERCIAL!$K327," ",BD_COMERCIAL!$L327),'Curva Forward'!$B$5:$B$13,0),MATCH(FZ$4,'Curva Forward'!$C$4:$AN$4,0))),DB327)</f>
        <v>0</v>
      </c>
      <c r="GA327" s="200">
        <f>AO327*AO$2*IF($FC327="V",1,-1)*IF($Q327="Fixo",(DC327-INDEX('Curva Forward'!$C$5:$AN$13,MATCH(CONCATENATE(BD_COMERCIAL!$K327," ",BD_COMERCIAL!$L327),'Curva Forward'!$B$5:$B$13,0),MATCH(GA$4,'Curva Forward'!$C$4:$AN$4,0))),DC327)</f>
        <v>0</v>
      </c>
      <c r="GB327" s="200">
        <f>AP327*AP$2*IF($FC327="V",1,-1)*IF($Q327="Fixo",(DD327-INDEX('Curva Forward'!$C$5:$AN$13,MATCH(CONCATENATE(BD_COMERCIAL!$K327," ",BD_COMERCIAL!$L327),'Curva Forward'!$B$5:$B$13,0),MATCH(GB$4,'Curva Forward'!$C$4:$AN$4,0))),DD327)</f>
        <v>0</v>
      </c>
      <c r="GC327" s="200">
        <f>AQ327*AQ$2*IF($FC327="V",1,-1)*IF($Q327="Fixo",(DE327-INDEX('Curva Forward'!$C$5:$AN$13,MATCH(CONCATENATE(BD_COMERCIAL!$K327," ",BD_COMERCIAL!$L327),'Curva Forward'!$B$5:$B$13,0),MATCH(GC$4,'Curva Forward'!$C$4:$AN$4,0))),DE327)</f>
        <v>0</v>
      </c>
      <c r="GD327" s="200">
        <f>AR327*AR$2*IF($FC327="V",1,-1)*IF($Q327="Fixo",(DF327-INDEX('Curva Forward'!$C$5:$AN$13,MATCH(CONCATENATE(BD_COMERCIAL!$K327," ",BD_COMERCIAL!$L327),'Curva Forward'!$B$5:$B$13,0),MATCH(GD$4,'Curva Forward'!$C$4:$AN$4,0))),DF327)</f>
        <v>0</v>
      </c>
      <c r="GE327" s="200">
        <f>AS327*AS$2*IF($FC327="V",1,-1)*IF($Q327="Fixo",(DG327-INDEX('Curva Forward'!$C$5:$AN$13,MATCH(CONCATENATE(BD_COMERCIAL!$K327," ",BD_COMERCIAL!$L327),'Curva Forward'!$B$5:$B$13,0),MATCH(GE$4,'Curva Forward'!$C$4:$AN$4,0))),DG327)</f>
        <v>0</v>
      </c>
      <c r="GF327" s="200">
        <f>AT327*AT$2*IF($FC327="V",1,-1)*IF($Q327="Fixo",(DH327-INDEX('Curva Forward'!$C$5:$AN$13,MATCH(CONCATENATE(BD_COMERCIAL!$K327," ",BD_COMERCIAL!$L327),'Curva Forward'!$B$5:$B$13,0),MATCH(GF$4,'Curva Forward'!$C$4:$AN$4,0))),DH327)</f>
        <v>0</v>
      </c>
      <c r="GG327" s="200">
        <f>AU327*AU$2*IF($FC327="V",1,-1)*IF($Q327="Fixo",(DI327-INDEX('Curva Forward'!$C$5:$AN$13,MATCH(CONCATENATE(BD_COMERCIAL!$K327," ",BD_COMERCIAL!$L327),'Curva Forward'!$B$5:$B$13,0),MATCH(GG$4,'Curva Forward'!$C$4:$AN$4,0))),DI327)</f>
        <v>0</v>
      </c>
      <c r="GH327" s="200">
        <f>AV327*AV$2*IF($FC327="V",1,-1)*IF($Q327="Fixo",(DJ327-INDEX('Curva Forward'!$C$5:$AN$13,MATCH(CONCATENATE(BD_COMERCIAL!$K327," ",BD_COMERCIAL!$L327),'Curva Forward'!$B$5:$B$13,0),MATCH(GH$4,'Curva Forward'!$C$4:$AN$4,0))),DJ327)</f>
        <v>0</v>
      </c>
      <c r="GI327" s="200">
        <f>AW327*AW$2*IF($FC327="V",1,-1)*IF($Q327="Fixo",(DK327-INDEX('Curva Forward'!$C$5:$AN$13,MATCH(CONCATENATE(BD_COMERCIAL!$K327," ",BD_COMERCIAL!$L327),'Curva Forward'!$B$5:$B$13,0),MATCH(GI$4,'Curva Forward'!$C$4:$AN$4,0))),DK327)</f>
        <v>0</v>
      </c>
      <c r="GJ327" s="200">
        <f>AX327*AX$2*IF($FC327="V",1,-1)*IF($Q327="Fixo",(DL327-INDEX('Curva Forward'!$C$5:$AN$13,MATCH(CONCATENATE(BD_COMERCIAL!$K327," ",BD_COMERCIAL!$L327),'Curva Forward'!$B$5:$B$13,0),MATCH(GJ$4,'Curva Forward'!$C$4:$AN$4,0))),DL327)</f>
        <v>0</v>
      </c>
      <c r="GK327" s="200">
        <f>AY327*AY$2*IF($FC327="V",1,-1)*IF($Q327="Fixo",(DM327-INDEX('Curva Forward'!$C$5:$AN$13,MATCH(CONCATENATE(BD_COMERCIAL!$K327," ",BD_COMERCIAL!$L327),'Curva Forward'!$B$5:$B$13,0),MATCH(GK$4,'Curva Forward'!$C$4:$AN$4,0))),DM327)</f>
        <v>0</v>
      </c>
      <c r="GL327" s="200">
        <f>IF(EZ327="",0,CL327*CL$2*IF($FC327="V",1,-1)*IF($Q327="Fixo",(EZ327-INDEX('Curva Forward'!$C$5:$AN$13,MATCH(CONCATENATE(BD_COMERCIAL!$K327," ",BD_COMERCIAL!$L327),'Curva Forward'!$B$5:$B$13,0),MATCH(GL$4,'Curva Forward'!$C$4:$AN$4,0))),EZ327))</f>
        <v>0</v>
      </c>
      <c r="GM327" s="200">
        <f>IF(FA327="",0,CM327*CM$2*IF($FC327="V",1,-1)*IF($Q327="Fixo",(FA327-INDEX('Curva Forward'!$C$5:$AN$13,MATCH(CONCATENATE(BD_COMERCIAL!$K327," ",BD_COMERCIAL!$L327),'Curva Forward'!$B$5:$B$13,0),MATCH(GM$4,'Curva Forward'!$C$4:$AN$4,0))),FA327))</f>
        <v>0</v>
      </c>
      <c r="GN327" s="200">
        <f>IF(FB327="",0,CN327*CN$2*IF($FC327="V",1,-1)*IF($Q327="Fixo",(FB327-INDEX('Curva Forward'!$C$5:$AN$13,MATCH(CONCATENATE(BD_COMERCIAL!$K327," ",BD_COMERCIAL!$L327),'Curva Forward'!$B$5:$B$13,0),MATCH(GN$4,'Curva Forward'!$C$4:$AN$4,0))),FB327))</f>
        <v>0</v>
      </c>
      <c r="GO327" s="201">
        <f t="shared" ca="1" si="112"/>
        <v>0</v>
      </c>
      <c r="GP327" s="201">
        <f t="shared" ca="1" si="113"/>
        <v>0</v>
      </c>
    </row>
    <row r="328" spans="1:198" s="117" customFormat="1" x14ac:dyDescent="0.25">
      <c r="A328" s="6"/>
      <c r="B328" s="7" t="s">
        <v>681</v>
      </c>
      <c r="C328" s="8">
        <v>44642</v>
      </c>
      <c r="D328" s="9" t="s">
        <v>124</v>
      </c>
      <c r="E328" s="9" t="s">
        <v>125</v>
      </c>
      <c r="F328" s="113">
        <v>3780401000108</v>
      </c>
      <c r="G328" s="10" t="s">
        <v>173</v>
      </c>
      <c r="H328" s="113">
        <v>12630054000110</v>
      </c>
      <c r="I328" s="9" t="s">
        <v>126</v>
      </c>
      <c r="J328" s="166" t="s">
        <v>677</v>
      </c>
      <c r="K328" s="10" t="s">
        <v>127</v>
      </c>
      <c r="L328" s="84" t="s">
        <v>22</v>
      </c>
      <c r="M328" s="11">
        <v>44805</v>
      </c>
      <c r="N328" s="12">
        <v>44834</v>
      </c>
      <c r="O328" s="10">
        <v>5</v>
      </c>
      <c r="P328" s="84">
        <v>165</v>
      </c>
      <c r="Q328" s="84" t="s">
        <v>128</v>
      </c>
      <c r="R328" s="10" t="s">
        <v>129</v>
      </c>
      <c r="S328" s="14" t="s">
        <v>135</v>
      </c>
      <c r="T328" s="11"/>
      <c r="U328" s="12"/>
      <c r="V328" s="257" t="str">
        <f ca="1">IF(U328="","",
IF(U328="NA","",
IFERROR(VLOOKUP(EOMONTH(M328,-2)+1,IPCA!$A:$B,2,0),
VLOOKUP(EOMONTH(TODAY(),-2)+1,IPCA!$A:$B,2,0))/
VLOOKUP(EOMONTH(U328,-2)+1,IPCA!$A:$B,2,0)*
P328))</f>
        <v/>
      </c>
      <c r="W328" s="84"/>
      <c r="X328" s="13" t="s">
        <v>133</v>
      </c>
      <c r="Y328" s="166"/>
      <c r="Z328" s="107"/>
      <c r="AA328" s="108"/>
      <c r="AB328" s="15"/>
      <c r="AC328"/>
      <c r="AD328"/>
      <c r="AE328"/>
      <c r="AF328"/>
      <c r="AG328"/>
      <c r="AH328"/>
      <c r="AI328"/>
      <c r="AJ328">
        <v>5</v>
      </c>
      <c r="AK328"/>
      <c r="AL328"/>
      <c r="AM328" s="6"/>
      <c r="AN328" s="15"/>
      <c r="AO328"/>
      <c r="AP328"/>
      <c r="AQ328"/>
      <c r="AR328"/>
      <c r="AS328"/>
      <c r="AT328"/>
      <c r="AU328"/>
      <c r="AV328"/>
      <c r="AW328"/>
      <c r="AX328"/>
      <c r="AY328" s="6"/>
      <c r="AZ328" s="15"/>
      <c r="BA328"/>
      <c r="BB328"/>
      <c r="BC328"/>
      <c r="BD328"/>
      <c r="BE328"/>
      <c r="BF328"/>
      <c r="BG328"/>
      <c r="BH328"/>
      <c r="BI328"/>
      <c r="BJ328"/>
      <c r="BK328" s="6"/>
      <c r="BL328" s="15"/>
      <c r="BM328"/>
      <c r="BN328"/>
      <c r="BO328"/>
      <c r="BP328"/>
      <c r="BQ328"/>
      <c r="BR328"/>
      <c r="BS328"/>
      <c r="BT328"/>
      <c r="BU328"/>
      <c r="BV328"/>
      <c r="BW328" s="6"/>
      <c r="BX328" s="15"/>
      <c r="BY328"/>
      <c r="BZ328"/>
      <c r="CA328"/>
      <c r="CB328"/>
      <c r="CC328"/>
      <c r="CD328"/>
      <c r="CE328"/>
      <c r="CF328"/>
      <c r="CG328"/>
      <c r="CH328"/>
      <c r="CI328" s="6"/>
      <c r="CJ328" s="16">
        <f t="shared" si="97"/>
        <v>0.41095890410958902</v>
      </c>
      <c r="CK328" s="16" t="str">
        <f t="shared" si="98"/>
        <v/>
      </c>
      <c r="CL328" s="16" t="str">
        <f t="shared" si="99"/>
        <v/>
      </c>
      <c r="CM328" s="16" t="str">
        <f t="shared" si="100"/>
        <v/>
      </c>
      <c r="CN328" s="16" t="str">
        <f t="shared" si="101"/>
        <v/>
      </c>
      <c r="CO328" s="18"/>
      <c r="CP328" s="15"/>
      <c r="CQ328"/>
      <c r="CR328"/>
      <c r="CS328"/>
      <c r="CT328"/>
      <c r="CU328"/>
      <c r="CV328"/>
      <c r="CW328"/>
      <c r="CX328">
        <v>165</v>
      </c>
      <c r="CY328"/>
      <c r="CZ328"/>
      <c r="DA328" s="6"/>
      <c r="DB328" s="15"/>
      <c r="DC328"/>
      <c r="DD328"/>
      <c r="DE328"/>
      <c r="DF328"/>
      <c r="DG328"/>
      <c r="DH328"/>
      <c r="DI328"/>
      <c r="DJ328"/>
      <c r="DK328"/>
      <c r="DL328"/>
      <c r="DM328" s="6"/>
      <c r="DN328" s="15"/>
      <c r="DO328"/>
      <c r="DP328"/>
      <c r="DQ328"/>
      <c r="DR328"/>
      <c r="DS328"/>
      <c r="DT328"/>
      <c r="DU328"/>
      <c r="DV328"/>
      <c r="DW328"/>
      <c r="DX328"/>
      <c r="DY328" s="6"/>
      <c r="DZ328" s="15"/>
      <c r="EA328"/>
      <c r="EB328"/>
      <c r="EC328"/>
      <c r="ED328"/>
      <c r="EE328"/>
      <c r="EF328"/>
      <c r="EG328"/>
      <c r="EH328"/>
      <c r="EI328"/>
      <c r="EJ328"/>
      <c r="EK328" s="6"/>
      <c r="EL328" s="15"/>
      <c r="EM328"/>
      <c r="EN328"/>
      <c r="EO328"/>
      <c r="EP328"/>
      <c r="EQ328"/>
      <c r="ER328"/>
      <c r="ES328"/>
      <c r="ET328"/>
      <c r="EU328"/>
      <c r="EV328"/>
      <c r="EW328" s="6"/>
      <c r="EX328" s="16">
        <f t="shared" si="102"/>
        <v>13.561643835616438</v>
      </c>
      <c r="EY328" s="16" t="str">
        <f t="shared" si="103"/>
        <v/>
      </c>
      <c r="EZ328" s="16" t="str">
        <f t="shared" si="104"/>
        <v/>
      </c>
      <c r="FA328" s="16" t="str">
        <f t="shared" si="105"/>
        <v/>
      </c>
      <c r="FB328" s="160" t="str">
        <f t="shared" si="106"/>
        <v/>
      </c>
      <c r="FC328" t="s">
        <v>204</v>
      </c>
      <c r="FD328" s="20" t="s">
        <v>126</v>
      </c>
      <c r="FF328" s="209" t="s">
        <v>206</v>
      </c>
      <c r="FH328" s="284">
        <f t="shared" ca="1" si="107"/>
        <v>0</v>
      </c>
      <c r="FI328" s="208">
        <f t="shared" si="108"/>
        <v>0.96666666666666667</v>
      </c>
      <c r="FJ328"/>
      <c r="FK328" t="str">
        <f t="shared" si="109"/>
        <v>MAXIMA ENERGIA COMERCIALIZADORA LTDA.</v>
      </c>
      <c r="FL328" s="201">
        <f t="shared" ca="1" si="110"/>
        <v>298800</v>
      </c>
      <c r="FM328" s="201">
        <f t="shared" ca="1" si="111"/>
        <v>0</v>
      </c>
      <c r="FN328" s="200">
        <f>AB328*AB$2*IF($FC328="V",1,-1)*IF($Q328="Fixo",(CP328-INDEX('Curva Forward'!$C$5:$AN$13,MATCH(CONCATENATE(BD_COMERCIAL!$K328," ",BD_COMERCIAL!$L328),'Curva Forward'!$B$5:$B$13,0),MATCH(FN$4,'Curva Forward'!$C$4:$AN$4,0))),CP328)</f>
        <v>0</v>
      </c>
      <c r="FO328" s="200">
        <f>AC328*AC$2*IF($FC328="V",1,-1)*IF($Q328="Fixo",(CQ328-INDEX('Curva Forward'!$C$5:$AN$13,MATCH(CONCATENATE(BD_COMERCIAL!$K328," ",BD_COMERCIAL!$L328),'Curva Forward'!$B$5:$B$13,0),MATCH(FO$4,'Curva Forward'!$C$4:$AN$4,0))),CQ328)</f>
        <v>0</v>
      </c>
      <c r="FP328" s="200">
        <f>AD328*AD$2*IF($FC328="V",1,-1)*IF($Q328="Fixo",(CR328-INDEX('Curva Forward'!$C$5:$AN$13,MATCH(CONCATENATE(BD_COMERCIAL!$K328," ",BD_COMERCIAL!$L328),'Curva Forward'!$B$5:$B$13,0),MATCH(FP$4,'Curva Forward'!$C$4:$AN$4,0))),CR328)</f>
        <v>0</v>
      </c>
      <c r="FQ328" s="200">
        <f>AE328*AE$2*IF($FC328="V",1,-1)*IF($Q328="Fixo",(CS328-INDEX('Curva Forward'!$C$5:$AN$13,MATCH(CONCATENATE(BD_COMERCIAL!$K328," ",BD_COMERCIAL!$L328),'Curva Forward'!$B$5:$B$13,0),MATCH(FQ$4,'Curva Forward'!$C$4:$AN$4,0))),CS328)</f>
        <v>0</v>
      </c>
      <c r="FR328" s="200">
        <f>AF328*AF$2*IF($FC328="V",1,-1)*IF($Q328="Fixo",(CT328-INDEX('Curva Forward'!$C$5:$AN$13,MATCH(CONCATENATE(BD_COMERCIAL!$K328," ",BD_COMERCIAL!$L328),'Curva Forward'!$B$5:$B$13,0),MATCH(FR$4,'Curva Forward'!$C$4:$AN$4,0))),CT328)</f>
        <v>0</v>
      </c>
      <c r="FS328" s="200">
        <f>AG328*AG$2*IF($FC328="V",1,-1)*IF($Q328="Fixo",(CU328-INDEX('Curva Forward'!$C$5:$AN$13,MATCH(CONCATENATE(BD_COMERCIAL!$K328," ",BD_COMERCIAL!$L328),'Curva Forward'!$B$5:$B$13,0),MATCH(FS$4,'Curva Forward'!$C$4:$AN$4,0))),CU328)</f>
        <v>0</v>
      </c>
      <c r="FT328" s="200">
        <f>AH328*AH$2*IF($FC328="V",1,-1)*IF($Q328="Fixo",(CV328-INDEX('Curva Forward'!$C$5:$AN$13,MATCH(CONCATENATE(BD_COMERCIAL!$K328," ",BD_COMERCIAL!$L328),'Curva Forward'!$B$5:$B$13,0),MATCH(FT$4,'Curva Forward'!$C$4:$AN$4,0))),CV328)</f>
        <v>0</v>
      </c>
      <c r="FU328" s="200">
        <f>AI328*AI$2*IF($FC328="V",1,-1)*IF($Q328="Fixo",(CW328-INDEX('Curva Forward'!$C$5:$AN$13,MATCH(CONCATENATE(BD_COMERCIAL!$K328," ",BD_COMERCIAL!$L328),'Curva Forward'!$B$5:$B$13,0),MATCH(FU$4,'Curva Forward'!$C$4:$AN$4,0))),CW328)</f>
        <v>0</v>
      </c>
      <c r="FV328" s="200">
        <f>AJ328*AJ$2*IF($FC328="V",1,-1)*IF($Q328="Fixo",(CX328-INDEX('Curva Forward'!$C$5:$AN$13,MATCH(CONCATENATE(BD_COMERCIAL!$K328," ",BD_COMERCIAL!$L328),'Curva Forward'!$B$5:$B$13,0),MATCH(FV$4,'Curva Forward'!$C$4:$AN$4,0))),CX328)</f>
        <v>298800</v>
      </c>
      <c r="FW328" s="200">
        <f>AK328*AK$2*IF($FC328="V",1,-1)*IF($Q328="Fixo",(CY328-INDEX('Curva Forward'!$C$5:$AN$13,MATCH(CONCATENATE(BD_COMERCIAL!$K328," ",BD_COMERCIAL!$L328),'Curva Forward'!$B$5:$B$13,0),MATCH(FW$4,'Curva Forward'!$C$4:$AN$4,0))),CY328)</f>
        <v>0</v>
      </c>
      <c r="FX328" s="200">
        <f>AL328*AL$2*IF($FC328="V",1,-1)*IF($Q328="Fixo",(CZ328-INDEX('Curva Forward'!$C$5:$AN$13,MATCH(CONCATENATE(BD_COMERCIAL!$K328," ",BD_COMERCIAL!$L328),'Curva Forward'!$B$5:$B$13,0),MATCH(FX$4,'Curva Forward'!$C$4:$AN$4,0))),CZ328)</f>
        <v>0</v>
      </c>
      <c r="FY328" s="200">
        <f>AM328*AM$2*IF($FC328="V",1,-1)*IF($Q328="Fixo",(DA328-INDEX('Curva Forward'!$C$5:$AN$13,MATCH(CONCATENATE(BD_COMERCIAL!$K328," ",BD_COMERCIAL!$L328),'Curva Forward'!$B$5:$B$13,0),MATCH(FY$4,'Curva Forward'!$C$4:$AN$4,0))),DA328)</f>
        <v>0</v>
      </c>
      <c r="FZ328" s="200">
        <f>AN328*AN$2*IF($FC328="V",1,-1)*IF($Q328="Fixo",(DB328-INDEX('Curva Forward'!$C$5:$AN$13,MATCH(CONCATENATE(BD_COMERCIAL!$K328," ",BD_COMERCIAL!$L328),'Curva Forward'!$B$5:$B$13,0),MATCH(FZ$4,'Curva Forward'!$C$4:$AN$4,0))),DB328)</f>
        <v>0</v>
      </c>
      <c r="GA328" s="200">
        <f>AO328*AO$2*IF($FC328="V",1,-1)*IF($Q328="Fixo",(DC328-INDEX('Curva Forward'!$C$5:$AN$13,MATCH(CONCATENATE(BD_COMERCIAL!$K328," ",BD_COMERCIAL!$L328),'Curva Forward'!$B$5:$B$13,0),MATCH(GA$4,'Curva Forward'!$C$4:$AN$4,0))),DC328)</f>
        <v>0</v>
      </c>
      <c r="GB328" s="200">
        <f>AP328*AP$2*IF($FC328="V",1,-1)*IF($Q328="Fixo",(DD328-INDEX('Curva Forward'!$C$5:$AN$13,MATCH(CONCATENATE(BD_COMERCIAL!$K328," ",BD_COMERCIAL!$L328),'Curva Forward'!$B$5:$B$13,0),MATCH(GB$4,'Curva Forward'!$C$4:$AN$4,0))),DD328)</f>
        <v>0</v>
      </c>
      <c r="GC328" s="200">
        <f>AQ328*AQ$2*IF($FC328="V",1,-1)*IF($Q328="Fixo",(DE328-INDEX('Curva Forward'!$C$5:$AN$13,MATCH(CONCATENATE(BD_COMERCIAL!$K328," ",BD_COMERCIAL!$L328),'Curva Forward'!$B$5:$B$13,0),MATCH(GC$4,'Curva Forward'!$C$4:$AN$4,0))),DE328)</f>
        <v>0</v>
      </c>
      <c r="GD328" s="200">
        <f>AR328*AR$2*IF($FC328="V",1,-1)*IF($Q328="Fixo",(DF328-INDEX('Curva Forward'!$C$5:$AN$13,MATCH(CONCATENATE(BD_COMERCIAL!$K328," ",BD_COMERCIAL!$L328),'Curva Forward'!$B$5:$B$13,0),MATCH(GD$4,'Curva Forward'!$C$4:$AN$4,0))),DF328)</f>
        <v>0</v>
      </c>
      <c r="GE328" s="200">
        <f>AS328*AS$2*IF($FC328="V",1,-1)*IF($Q328="Fixo",(DG328-INDEX('Curva Forward'!$C$5:$AN$13,MATCH(CONCATENATE(BD_COMERCIAL!$K328," ",BD_COMERCIAL!$L328),'Curva Forward'!$B$5:$B$13,0),MATCH(GE$4,'Curva Forward'!$C$4:$AN$4,0))),DG328)</f>
        <v>0</v>
      </c>
      <c r="GF328" s="200">
        <f>AT328*AT$2*IF($FC328="V",1,-1)*IF($Q328="Fixo",(DH328-INDEX('Curva Forward'!$C$5:$AN$13,MATCH(CONCATENATE(BD_COMERCIAL!$K328," ",BD_COMERCIAL!$L328),'Curva Forward'!$B$5:$B$13,0),MATCH(GF$4,'Curva Forward'!$C$4:$AN$4,0))),DH328)</f>
        <v>0</v>
      </c>
      <c r="GG328" s="200">
        <f>AU328*AU$2*IF($FC328="V",1,-1)*IF($Q328="Fixo",(DI328-INDEX('Curva Forward'!$C$5:$AN$13,MATCH(CONCATENATE(BD_COMERCIAL!$K328," ",BD_COMERCIAL!$L328),'Curva Forward'!$B$5:$B$13,0),MATCH(GG$4,'Curva Forward'!$C$4:$AN$4,0))),DI328)</f>
        <v>0</v>
      </c>
      <c r="GH328" s="200">
        <f>AV328*AV$2*IF($FC328="V",1,-1)*IF($Q328="Fixo",(DJ328-INDEX('Curva Forward'!$C$5:$AN$13,MATCH(CONCATENATE(BD_COMERCIAL!$K328," ",BD_COMERCIAL!$L328),'Curva Forward'!$B$5:$B$13,0),MATCH(GH$4,'Curva Forward'!$C$4:$AN$4,0))),DJ328)</f>
        <v>0</v>
      </c>
      <c r="GI328" s="200">
        <f>AW328*AW$2*IF($FC328="V",1,-1)*IF($Q328="Fixo",(DK328-INDEX('Curva Forward'!$C$5:$AN$13,MATCH(CONCATENATE(BD_COMERCIAL!$K328," ",BD_COMERCIAL!$L328),'Curva Forward'!$B$5:$B$13,0),MATCH(GI$4,'Curva Forward'!$C$4:$AN$4,0))),DK328)</f>
        <v>0</v>
      </c>
      <c r="GJ328" s="200">
        <f>AX328*AX$2*IF($FC328="V",1,-1)*IF($Q328="Fixo",(DL328-INDEX('Curva Forward'!$C$5:$AN$13,MATCH(CONCATENATE(BD_COMERCIAL!$K328," ",BD_COMERCIAL!$L328),'Curva Forward'!$B$5:$B$13,0),MATCH(GJ$4,'Curva Forward'!$C$4:$AN$4,0))),DL328)</f>
        <v>0</v>
      </c>
      <c r="GK328" s="200">
        <f>AY328*AY$2*IF($FC328="V",1,-1)*IF($Q328="Fixo",(DM328-INDEX('Curva Forward'!$C$5:$AN$13,MATCH(CONCATENATE(BD_COMERCIAL!$K328," ",BD_COMERCIAL!$L328),'Curva Forward'!$B$5:$B$13,0),MATCH(GK$4,'Curva Forward'!$C$4:$AN$4,0))),DM328)</f>
        <v>0</v>
      </c>
      <c r="GL328" s="200">
        <f>IF(EZ328="",0,CL328*CL$2*IF($FC328="V",1,-1)*IF($Q328="Fixo",(EZ328-INDEX('Curva Forward'!$C$5:$AN$13,MATCH(CONCATENATE(BD_COMERCIAL!$K328," ",BD_COMERCIAL!$L328),'Curva Forward'!$B$5:$B$13,0),MATCH(GL$4,'Curva Forward'!$C$4:$AN$4,0))),EZ328))</f>
        <v>0</v>
      </c>
      <c r="GM328" s="200">
        <f>IF(FA328="",0,CM328*CM$2*IF($FC328="V",1,-1)*IF($Q328="Fixo",(FA328-INDEX('Curva Forward'!$C$5:$AN$13,MATCH(CONCATENATE(BD_COMERCIAL!$K328," ",BD_COMERCIAL!$L328),'Curva Forward'!$B$5:$B$13,0),MATCH(GM$4,'Curva Forward'!$C$4:$AN$4,0))),FA328))</f>
        <v>0</v>
      </c>
      <c r="GN328" s="200">
        <f>IF(FB328="",0,CN328*CN$2*IF($FC328="V",1,-1)*IF($Q328="Fixo",(FB328-INDEX('Curva Forward'!$C$5:$AN$13,MATCH(CONCATENATE(BD_COMERCIAL!$K328," ",BD_COMERCIAL!$L328),'Curva Forward'!$B$5:$B$13,0),MATCH(GN$4,'Curva Forward'!$C$4:$AN$4,0))),FB328))</f>
        <v>0</v>
      </c>
      <c r="GO328" s="201">
        <f t="shared" ca="1" si="112"/>
        <v>0</v>
      </c>
      <c r="GP328" s="201">
        <f t="shared" ca="1" si="113"/>
        <v>0</v>
      </c>
    </row>
    <row r="329" spans="1:198" s="117" customFormat="1" x14ac:dyDescent="0.25">
      <c r="A329" s="6"/>
      <c r="B329" s="7" t="s">
        <v>682</v>
      </c>
      <c r="C329" s="8">
        <v>44642</v>
      </c>
      <c r="D329" s="9" t="s">
        <v>131</v>
      </c>
      <c r="E329" s="9" t="s">
        <v>197</v>
      </c>
      <c r="F329" s="113">
        <v>11322550000224</v>
      </c>
      <c r="G329" s="10" t="s">
        <v>125</v>
      </c>
      <c r="H329" s="113">
        <v>3780401000108</v>
      </c>
      <c r="I329" s="9" t="s">
        <v>126</v>
      </c>
      <c r="J329" s="166" t="s">
        <v>677</v>
      </c>
      <c r="K329" s="10" t="s">
        <v>127</v>
      </c>
      <c r="L329" s="84" t="s">
        <v>22</v>
      </c>
      <c r="M329" s="11">
        <v>44743</v>
      </c>
      <c r="N329" s="12">
        <v>44773</v>
      </c>
      <c r="O329" s="10">
        <v>2</v>
      </c>
      <c r="P329" s="84">
        <v>127</v>
      </c>
      <c r="Q329" s="84" t="s">
        <v>128</v>
      </c>
      <c r="R329" s="10" t="s">
        <v>129</v>
      </c>
      <c r="S329" s="14" t="s">
        <v>135</v>
      </c>
      <c r="T329" s="11"/>
      <c r="U329" s="12"/>
      <c r="V329" s="257" t="str">
        <f ca="1">IF(U329="","",
IF(U329="NA","",
IFERROR(VLOOKUP(EOMONTH(M329,-2)+1,IPCA!$A:$B,2,0),
VLOOKUP(EOMONTH(TODAY(),-2)+1,IPCA!$A:$B,2,0))/
VLOOKUP(EOMONTH(U329,-2)+1,IPCA!$A:$B,2,0)*
P329))</f>
        <v/>
      </c>
      <c r="W329" s="84"/>
      <c r="X329" s="13" t="s">
        <v>133</v>
      </c>
      <c r="Y329" s="166"/>
      <c r="Z329" s="107"/>
      <c r="AA329" s="108"/>
      <c r="AB329" s="15"/>
      <c r="AC329"/>
      <c r="AD329"/>
      <c r="AE329"/>
      <c r="AF329"/>
      <c r="AG329"/>
      <c r="AH329">
        <v>2</v>
      </c>
      <c r="AI329"/>
      <c r="AJ329"/>
      <c r="AK329"/>
      <c r="AL329"/>
      <c r="AM329" s="6"/>
      <c r="AN329" s="15"/>
      <c r="AO329"/>
      <c r="AP329"/>
      <c r="AQ329"/>
      <c r="AR329"/>
      <c r="AS329"/>
      <c r="AT329"/>
      <c r="AU329"/>
      <c r="AV329"/>
      <c r="AW329"/>
      <c r="AX329"/>
      <c r="AY329" s="6"/>
      <c r="AZ329" s="15"/>
      <c r="BA329"/>
      <c r="BB329"/>
      <c r="BC329"/>
      <c r="BD329"/>
      <c r="BE329"/>
      <c r="BF329"/>
      <c r="BG329"/>
      <c r="BH329"/>
      <c r="BI329"/>
      <c r="BJ329"/>
      <c r="BK329" s="6"/>
      <c r="BL329" s="15"/>
      <c r="BM329"/>
      <c r="BN329"/>
      <c r="BO329"/>
      <c r="BP329"/>
      <c r="BQ329"/>
      <c r="BR329"/>
      <c r="BS329"/>
      <c r="BT329"/>
      <c r="BU329"/>
      <c r="BV329"/>
      <c r="BW329" s="6"/>
      <c r="BX329" s="15"/>
      <c r="BY329"/>
      <c r="BZ329"/>
      <c r="CA329"/>
      <c r="CB329"/>
      <c r="CC329"/>
      <c r="CD329"/>
      <c r="CE329"/>
      <c r="CF329"/>
      <c r="CG329"/>
      <c r="CH329"/>
      <c r="CI329" s="6"/>
      <c r="CJ329" s="16">
        <f t="shared" si="97"/>
        <v>0.16986301369863013</v>
      </c>
      <c r="CK329" s="16" t="str">
        <f t="shared" si="98"/>
        <v/>
      </c>
      <c r="CL329" s="16" t="str">
        <f t="shared" si="99"/>
        <v/>
      </c>
      <c r="CM329" s="16" t="str">
        <f t="shared" si="100"/>
        <v/>
      </c>
      <c r="CN329" s="16" t="str">
        <f t="shared" si="101"/>
        <v/>
      </c>
      <c r="CO329" s="18"/>
      <c r="CP329" s="15"/>
      <c r="CQ329"/>
      <c r="CR329"/>
      <c r="CS329"/>
      <c r="CT329"/>
      <c r="CU329"/>
      <c r="CV329">
        <v>127</v>
      </c>
      <c r="CW329"/>
      <c r="CX329"/>
      <c r="CY329"/>
      <c r="CZ329"/>
      <c r="DA329" s="6"/>
      <c r="DB329" s="15"/>
      <c r="DC329"/>
      <c r="DD329"/>
      <c r="DE329"/>
      <c r="DF329"/>
      <c r="DG329"/>
      <c r="DH329"/>
      <c r="DI329"/>
      <c r="DJ329"/>
      <c r="DK329"/>
      <c r="DL329"/>
      <c r="DM329" s="6"/>
      <c r="DN329" s="15"/>
      <c r="DO329"/>
      <c r="DP329"/>
      <c r="DQ329"/>
      <c r="DR329"/>
      <c r="DS329"/>
      <c r="DT329"/>
      <c r="DU329"/>
      <c r="DV329"/>
      <c r="DW329"/>
      <c r="DX329"/>
      <c r="DY329" s="6"/>
      <c r="DZ329" s="15"/>
      <c r="EA329"/>
      <c r="EB329"/>
      <c r="EC329"/>
      <c r="ED329"/>
      <c r="EE329"/>
      <c r="EF329"/>
      <c r="EG329"/>
      <c r="EH329"/>
      <c r="EI329"/>
      <c r="EJ329"/>
      <c r="EK329" s="6"/>
      <c r="EL329" s="15"/>
      <c r="EM329"/>
      <c r="EN329"/>
      <c r="EO329"/>
      <c r="EP329"/>
      <c r="EQ329"/>
      <c r="ER329"/>
      <c r="ES329"/>
      <c r="ET329"/>
      <c r="EU329"/>
      <c r="EV329"/>
      <c r="EW329" s="6"/>
      <c r="EX329" s="16">
        <f t="shared" si="102"/>
        <v>10.786301369863013</v>
      </c>
      <c r="EY329" s="16" t="str">
        <f t="shared" si="103"/>
        <v/>
      </c>
      <c r="EZ329" s="16" t="str">
        <f t="shared" si="104"/>
        <v/>
      </c>
      <c r="FA329" s="16" t="str">
        <f t="shared" si="105"/>
        <v/>
      </c>
      <c r="FB329" s="160" t="str">
        <f t="shared" si="106"/>
        <v/>
      </c>
      <c r="FC329" t="s">
        <v>205</v>
      </c>
      <c r="FD329" s="20" t="s">
        <v>126</v>
      </c>
      <c r="FF329" s="209" t="s">
        <v>206</v>
      </c>
      <c r="FH329" s="284">
        <f t="shared" ca="1" si="107"/>
        <v>0</v>
      </c>
      <c r="FI329" s="208">
        <f t="shared" si="108"/>
        <v>1</v>
      </c>
      <c r="FJ329"/>
      <c r="FK329" t="str">
        <f t="shared" si="109"/>
        <v>Atmo Comercializadora de Energia Ltda</v>
      </c>
      <c r="FL329" s="201">
        <f t="shared" ca="1" si="110"/>
        <v>-89800.799999999988</v>
      </c>
      <c r="FM329" s="201">
        <f t="shared" ca="1" si="111"/>
        <v>0</v>
      </c>
      <c r="FN329" s="200">
        <f>AB329*AB$2*IF($FC329="V",1,-1)*IF($Q329="Fixo",(CP329-INDEX('Curva Forward'!$C$5:$AN$13,MATCH(CONCATENATE(BD_COMERCIAL!$K329," ",BD_COMERCIAL!$L329),'Curva Forward'!$B$5:$B$13,0),MATCH(FN$4,'Curva Forward'!$C$4:$AN$4,0))),CP329)</f>
        <v>0</v>
      </c>
      <c r="FO329" s="200">
        <f>AC329*AC$2*IF($FC329="V",1,-1)*IF($Q329="Fixo",(CQ329-INDEX('Curva Forward'!$C$5:$AN$13,MATCH(CONCATENATE(BD_COMERCIAL!$K329," ",BD_COMERCIAL!$L329),'Curva Forward'!$B$5:$B$13,0),MATCH(FO$4,'Curva Forward'!$C$4:$AN$4,0))),CQ329)</f>
        <v>0</v>
      </c>
      <c r="FP329" s="200">
        <f>AD329*AD$2*IF($FC329="V",1,-1)*IF($Q329="Fixo",(CR329-INDEX('Curva Forward'!$C$5:$AN$13,MATCH(CONCATENATE(BD_COMERCIAL!$K329," ",BD_COMERCIAL!$L329),'Curva Forward'!$B$5:$B$13,0),MATCH(FP$4,'Curva Forward'!$C$4:$AN$4,0))),CR329)</f>
        <v>0</v>
      </c>
      <c r="FQ329" s="200">
        <f>AE329*AE$2*IF($FC329="V",1,-1)*IF($Q329="Fixo",(CS329-INDEX('Curva Forward'!$C$5:$AN$13,MATCH(CONCATENATE(BD_COMERCIAL!$K329," ",BD_COMERCIAL!$L329),'Curva Forward'!$B$5:$B$13,0),MATCH(FQ$4,'Curva Forward'!$C$4:$AN$4,0))),CS329)</f>
        <v>0</v>
      </c>
      <c r="FR329" s="200">
        <f>AF329*AF$2*IF($FC329="V",1,-1)*IF($Q329="Fixo",(CT329-INDEX('Curva Forward'!$C$5:$AN$13,MATCH(CONCATENATE(BD_COMERCIAL!$K329," ",BD_COMERCIAL!$L329),'Curva Forward'!$B$5:$B$13,0),MATCH(FR$4,'Curva Forward'!$C$4:$AN$4,0))),CT329)</f>
        <v>0</v>
      </c>
      <c r="FS329" s="200">
        <f>AG329*AG$2*IF($FC329="V",1,-1)*IF($Q329="Fixo",(CU329-INDEX('Curva Forward'!$C$5:$AN$13,MATCH(CONCATENATE(BD_COMERCIAL!$K329," ",BD_COMERCIAL!$L329),'Curva Forward'!$B$5:$B$13,0),MATCH(FS$4,'Curva Forward'!$C$4:$AN$4,0))),CU329)</f>
        <v>0</v>
      </c>
      <c r="FT329" s="200">
        <f>AH329*AH$2*IF($FC329="V",1,-1)*IF($Q329="Fixo",(CV329-INDEX('Curva Forward'!$C$5:$AN$13,MATCH(CONCATENATE(BD_COMERCIAL!$K329," ",BD_COMERCIAL!$L329),'Curva Forward'!$B$5:$B$13,0),MATCH(FT$4,'Curva Forward'!$C$4:$AN$4,0))),CV329)</f>
        <v>-89800.799999999988</v>
      </c>
      <c r="FU329" s="200">
        <f>AI329*AI$2*IF($FC329="V",1,-1)*IF($Q329="Fixo",(CW329-INDEX('Curva Forward'!$C$5:$AN$13,MATCH(CONCATENATE(BD_COMERCIAL!$K329," ",BD_COMERCIAL!$L329),'Curva Forward'!$B$5:$B$13,0),MATCH(FU$4,'Curva Forward'!$C$4:$AN$4,0))),CW329)</f>
        <v>0</v>
      </c>
      <c r="FV329" s="200">
        <f>AJ329*AJ$2*IF($FC329="V",1,-1)*IF($Q329="Fixo",(CX329-INDEX('Curva Forward'!$C$5:$AN$13,MATCH(CONCATENATE(BD_COMERCIAL!$K329," ",BD_COMERCIAL!$L329),'Curva Forward'!$B$5:$B$13,0),MATCH(FV$4,'Curva Forward'!$C$4:$AN$4,0))),CX329)</f>
        <v>0</v>
      </c>
      <c r="FW329" s="200">
        <f>AK329*AK$2*IF($FC329="V",1,-1)*IF($Q329="Fixo",(CY329-INDEX('Curva Forward'!$C$5:$AN$13,MATCH(CONCATENATE(BD_COMERCIAL!$K329," ",BD_COMERCIAL!$L329),'Curva Forward'!$B$5:$B$13,0),MATCH(FW$4,'Curva Forward'!$C$4:$AN$4,0))),CY329)</f>
        <v>0</v>
      </c>
      <c r="FX329" s="200">
        <f>AL329*AL$2*IF($FC329="V",1,-1)*IF($Q329="Fixo",(CZ329-INDEX('Curva Forward'!$C$5:$AN$13,MATCH(CONCATENATE(BD_COMERCIAL!$K329," ",BD_COMERCIAL!$L329),'Curva Forward'!$B$5:$B$13,0),MATCH(FX$4,'Curva Forward'!$C$4:$AN$4,0))),CZ329)</f>
        <v>0</v>
      </c>
      <c r="FY329" s="200">
        <f>AM329*AM$2*IF($FC329="V",1,-1)*IF($Q329="Fixo",(DA329-INDEX('Curva Forward'!$C$5:$AN$13,MATCH(CONCATENATE(BD_COMERCIAL!$K329," ",BD_COMERCIAL!$L329),'Curva Forward'!$B$5:$B$13,0),MATCH(FY$4,'Curva Forward'!$C$4:$AN$4,0))),DA329)</f>
        <v>0</v>
      </c>
      <c r="FZ329" s="200">
        <f>AN329*AN$2*IF($FC329="V",1,-1)*IF($Q329="Fixo",(DB329-INDEX('Curva Forward'!$C$5:$AN$13,MATCH(CONCATENATE(BD_COMERCIAL!$K329," ",BD_COMERCIAL!$L329),'Curva Forward'!$B$5:$B$13,0),MATCH(FZ$4,'Curva Forward'!$C$4:$AN$4,0))),DB329)</f>
        <v>0</v>
      </c>
      <c r="GA329" s="200">
        <f>AO329*AO$2*IF($FC329="V",1,-1)*IF($Q329="Fixo",(DC329-INDEX('Curva Forward'!$C$5:$AN$13,MATCH(CONCATENATE(BD_COMERCIAL!$K329," ",BD_COMERCIAL!$L329),'Curva Forward'!$B$5:$B$13,0),MATCH(GA$4,'Curva Forward'!$C$4:$AN$4,0))),DC329)</f>
        <v>0</v>
      </c>
      <c r="GB329" s="200">
        <f>AP329*AP$2*IF($FC329="V",1,-1)*IF($Q329="Fixo",(DD329-INDEX('Curva Forward'!$C$5:$AN$13,MATCH(CONCATENATE(BD_COMERCIAL!$K329," ",BD_COMERCIAL!$L329),'Curva Forward'!$B$5:$B$13,0),MATCH(GB$4,'Curva Forward'!$C$4:$AN$4,0))),DD329)</f>
        <v>0</v>
      </c>
      <c r="GC329" s="200">
        <f>AQ329*AQ$2*IF($FC329="V",1,-1)*IF($Q329="Fixo",(DE329-INDEX('Curva Forward'!$C$5:$AN$13,MATCH(CONCATENATE(BD_COMERCIAL!$K329," ",BD_COMERCIAL!$L329),'Curva Forward'!$B$5:$B$13,0),MATCH(GC$4,'Curva Forward'!$C$4:$AN$4,0))),DE329)</f>
        <v>0</v>
      </c>
      <c r="GD329" s="200">
        <f>AR329*AR$2*IF($FC329="V",1,-1)*IF($Q329="Fixo",(DF329-INDEX('Curva Forward'!$C$5:$AN$13,MATCH(CONCATENATE(BD_COMERCIAL!$K329," ",BD_COMERCIAL!$L329),'Curva Forward'!$B$5:$B$13,0),MATCH(GD$4,'Curva Forward'!$C$4:$AN$4,0))),DF329)</f>
        <v>0</v>
      </c>
      <c r="GE329" s="200">
        <f>AS329*AS$2*IF($FC329="V",1,-1)*IF($Q329="Fixo",(DG329-INDEX('Curva Forward'!$C$5:$AN$13,MATCH(CONCATENATE(BD_COMERCIAL!$K329," ",BD_COMERCIAL!$L329),'Curva Forward'!$B$5:$B$13,0),MATCH(GE$4,'Curva Forward'!$C$4:$AN$4,0))),DG329)</f>
        <v>0</v>
      </c>
      <c r="GF329" s="200">
        <f>AT329*AT$2*IF($FC329="V",1,-1)*IF($Q329="Fixo",(DH329-INDEX('Curva Forward'!$C$5:$AN$13,MATCH(CONCATENATE(BD_COMERCIAL!$K329," ",BD_COMERCIAL!$L329),'Curva Forward'!$B$5:$B$13,0),MATCH(GF$4,'Curva Forward'!$C$4:$AN$4,0))),DH329)</f>
        <v>0</v>
      </c>
      <c r="GG329" s="200">
        <f>AU329*AU$2*IF($FC329="V",1,-1)*IF($Q329="Fixo",(DI329-INDEX('Curva Forward'!$C$5:$AN$13,MATCH(CONCATENATE(BD_COMERCIAL!$K329," ",BD_COMERCIAL!$L329),'Curva Forward'!$B$5:$B$13,0),MATCH(GG$4,'Curva Forward'!$C$4:$AN$4,0))),DI329)</f>
        <v>0</v>
      </c>
      <c r="GH329" s="200">
        <f>AV329*AV$2*IF($FC329="V",1,-1)*IF($Q329="Fixo",(DJ329-INDEX('Curva Forward'!$C$5:$AN$13,MATCH(CONCATENATE(BD_COMERCIAL!$K329," ",BD_COMERCIAL!$L329),'Curva Forward'!$B$5:$B$13,0),MATCH(GH$4,'Curva Forward'!$C$4:$AN$4,0))),DJ329)</f>
        <v>0</v>
      </c>
      <c r="GI329" s="200">
        <f>AW329*AW$2*IF($FC329="V",1,-1)*IF($Q329="Fixo",(DK329-INDEX('Curva Forward'!$C$5:$AN$13,MATCH(CONCATENATE(BD_COMERCIAL!$K329," ",BD_COMERCIAL!$L329),'Curva Forward'!$B$5:$B$13,0),MATCH(GI$4,'Curva Forward'!$C$4:$AN$4,0))),DK329)</f>
        <v>0</v>
      </c>
      <c r="GJ329" s="200">
        <f>AX329*AX$2*IF($FC329="V",1,-1)*IF($Q329="Fixo",(DL329-INDEX('Curva Forward'!$C$5:$AN$13,MATCH(CONCATENATE(BD_COMERCIAL!$K329," ",BD_COMERCIAL!$L329),'Curva Forward'!$B$5:$B$13,0),MATCH(GJ$4,'Curva Forward'!$C$4:$AN$4,0))),DL329)</f>
        <v>0</v>
      </c>
      <c r="GK329" s="200">
        <f>AY329*AY$2*IF($FC329="V",1,-1)*IF($Q329="Fixo",(DM329-INDEX('Curva Forward'!$C$5:$AN$13,MATCH(CONCATENATE(BD_COMERCIAL!$K329," ",BD_COMERCIAL!$L329),'Curva Forward'!$B$5:$B$13,0),MATCH(GK$4,'Curva Forward'!$C$4:$AN$4,0))),DM329)</f>
        <v>0</v>
      </c>
      <c r="GL329" s="200">
        <f>IF(EZ329="",0,CL329*CL$2*IF($FC329="V",1,-1)*IF($Q329="Fixo",(EZ329-INDEX('Curva Forward'!$C$5:$AN$13,MATCH(CONCATENATE(BD_COMERCIAL!$K329," ",BD_COMERCIAL!$L329),'Curva Forward'!$B$5:$B$13,0),MATCH(GL$4,'Curva Forward'!$C$4:$AN$4,0))),EZ329))</f>
        <v>0</v>
      </c>
      <c r="GM329" s="200">
        <f>IF(FA329="",0,CM329*CM$2*IF($FC329="V",1,-1)*IF($Q329="Fixo",(FA329-INDEX('Curva Forward'!$C$5:$AN$13,MATCH(CONCATENATE(BD_COMERCIAL!$K329," ",BD_COMERCIAL!$L329),'Curva Forward'!$B$5:$B$13,0),MATCH(GM$4,'Curva Forward'!$C$4:$AN$4,0))),FA329))</f>
        <v>0</v>
      </c>
      <c r="GN329" s="200">
        <f>IF(FB329="",0,CN329*CN$2*IF($FC329="V",1,-1)*IF($Q329="Fixo",(FB329-INDEX('Curva Forward'!$C$5:$AN$13,MATCH(CONCATENATE(BD_COMERCIAL!$K329," ",BD_COMERCIAL!$L329),'Curva Forward'!$B$5:$B$13,0),MATCH(GN$4,'Curva Forward'!$C$4:$AN$4,0))),FB329))</f>
        <v>0</v>
      </c>
      <c r="GO329" s="201">
        <f t="shared" ca="1" si="112"/>
        <v>0</v>
      </c>
      <c r="GP329" s="201">
        <f t="shared" ca="1" si="113"/>
        <v>0</v>
      </c>
    </row>
    <row r="330" spans="1:198" s="117" customFormat="1" x14ac:dyDescent="0.25">
      <c r="A330" s="6"/>
      <c r="B330" s="7" t="s">
        <v>683</v>
      </c>
      <c r="C330" s="8">
        <v>44642</v>
      </c>
      <c r="D330" s="9" t="s">
        <v>124</v>
      </c>
      <c r="E330" s="9" t="s">
        <v>125</v>
      </c>
      <c r="F330" s="113">
        <v>3780401000108</v>
      </c>
      <c r="G330" s="10" t="s">
        <v>235</v>
      </c>
      <c r="H330" s="113">
        <v>9149503000360</v>
      </c>
      <c r="I330" s="9" t="s">
        <v>126</v>
      </c>
      <c r="J330" s="166" t="s">
        <v>677</v>
      </c>
      <c r="K330" s="10" t="s">
        <v>127</v>
      </c>
      <c r="L330" s="84" t="s">
        <v>22</v>
      </c>
      <c r="M330" s="11">
        <v>44896</v>
      </c>
      <c r="N330" s="12">
        <v>44926</v>
      </c>
      <c r="O330" s="10">
        <v>10</v>
      </c>
      <c r="P330" s="84">
        <v>160</v>
      </c>
      <c r="Q330" s="84" t="s">
        <v>128</v>
      </c>
      <c r="R330" s="10" t="s">
        <v>129</v>
      </c>
      <c r="S330" s="14" t="s">
        <v>135</v>
      </c>
      <c r="T330" s="11"/>
      <c r="U330" s="12"/>
      <c r="V330" s="257" t="str">
        <f ca="1">IF(U330="","",
IF(U330="NA","",
IFERROR(VLOOKUP(EOMONTH(M330,-2)+1,IPCA!$A:$B,2,0),
VLOOKUP(EOMONTH(TODAY(),-2)+1,IPCA!$A:$B,2,0))/
VLOOKUP(EOMONTH(U330,-2)+1,IPCA!$A:$B,2,0)*
P330))</f>
        <v/>
      </c>
      <c r="W330" s="84"/>
      <c r="X330" s="13" t="s">
        <v>133</v>
      </c>
      <c r="Y330" s="166"/>
      <c r="Z330" s="107"/>
      <c r="AA330" s="108"/>
      <c r="AB330" s="15"/>
      <c r="AC330"/>
      <c r="AD330"/>
      <c r="AE330"/>
      <c r="AF330"/>
      <c r="AG330"/>
      <c r="AH330"/>
      <c r="AI330"/>
      <c r="AJ330"/>
      <c r="AK330"/>
      <c r="AL330"/>
      <c r="AM330" s="6">
        <v>10</v>
      </c>
      <c r="AN330" s="15"/>
      <c r="AO330"/>
      <c r="AP330"/>
      <c r="AQ330"/>
      <c r="AR330"/>
      <c r="AS330"/>
      <c r="AT330"/>
      <c r="AU330"/>
      <c r="AV330"/>
      <c r="AW330"/>
      <c r="AX330"/>
      <c r="AY330" s="6"/>
      <c r="AZ330" s="15"/>
      <c r="BA330"/>
      <c r="BB330"/>
      <c r="BC330"/>
      <c r="BD330"/>
      <c r="BE330"/>
      <c r="BF330"/>
      <c r="BG330"/>
      <c r="BH330"/>
      <c r="BI330"/>
      <c r="BJ330"/>
      <c r="BK330" s="6"/>
      <c r="BL330" s="15"/>
      <c r="BM330"/>
      <c r="BN330"/>
      <c r="BO330"/>
      <c r="BP330"/>
      <c r="BQ330"/>
      <c r="BR330"/>
      <c r="BS330"/>
      <c r="BT330"/>
      <c r="BU330"/>
      <c r="BV330"/>
      <c r="BW330" s="6"/>
      <c r="BX330" s="15"/>
      <c r="BY330"/>
      <c r="BZ330"/>
      <c r="CA330"/>
      <c r="CB330"/>
      <c r="CC330"/>
      <c r="CD330"/>
      <c r="CE330"/>
      <c r="CF330"/>
      <c r="CG330"/>
      <c r="CH330"/>
      <c r="CI330" s="6"/>
      <c r="CJ330" s="16">
        <f t="shared" si="97"/>
        <v>0.84931506849315064</v>
      </c>
      <c r="CK330" s="16" t="str">
        <f t="shared" si="98"/>
        <v/>
      </c>
      <c r="CL330" s="16" t="str">
        <f t="shared" si="99"/>
        <v/>
      </c>
      <c r="CM330" s="16" t="str">
        <f t="shared" si="100"/>
        <v/>
      </c>
      <c r="CN330" s="16" t="str">
        <f t="shared" si="101"/>
        <v/>
      </c>
      <c r="CO330" s="18"/>
      <c r="CP330" s="15"/>
      <c r="CQ330"/>
      <c r="CR330"/>
      <c r="CS330"/>
      <c r="CT330"/>
      <c r="CU330"/>
      <c r="CV330"/>
      <c r="CW330"/>
      <c r="CX330"/>
      <c r="CY330"/>
      <c r="CZ330"/>
      <c r="DA330" s="6">
        <v>160</v>
      </c>
      <c r="DB330" s="15"/>
      <c r="DC330"/>
      <c r="DD330"/>
      <c r="DE330"/>
      <c r="DF330"/>
      <c r="DG330"/>
      <c r="DH330"/>
      <c r="DI330"/>
      <c r="DJ330"/>
      <c r="DK330"/>
      <c r="DL330"/>
      <c r="DM330" s="6"/>
      <c r="DN330" s="15"/>
      <c r="DO330"/>
      <c r="DP330"/>
      <c r="DQ330"/>
      <c r="DR330"/>
      <c r="DS330"/>
      <c r="DT330"/>
      <c r="DU330"/>
      <c r="DV330"/>
      <c r="DW330"/>
      <c r="DX330"/>
      <c r="DY330" s="6"/>
      <c r="DZ330" s="15"/>
      <c r="EA330"/>
      <c r="EB330"/>
      <c r="EC330"/>
      <c r="ED330"/>
      <c r="EE330"/>
      <c r="EF330"/>
      <c r="EG330"/>
      <c r="EH330"/>
      <c r="EI330"/>
      <c r="EJ330"/>
      <c r="EK330" s="6"/>
      <c r="EL330" s="15"/>
      <c r="EM330"/>
      <c r="EN330"/>
      <c r="EO330"/>
      <c r="EP330"/>
      <c r="EQ330"/>
      <c r="ER330"/>
      <c r="ES330"/>
      <c r="ET330"/>
      <c r="EU330"/>
      <c r="EV330"/>
      <c r="EW330" s="6"/>
      <c r="EX330" s="16">
        <f t="shared" si="102"/>
        <v>13.58904109589041</v>
      </c>
      <c r="EY330" s="16" t="str">
        <f t="shared" si="103"/>
        <v/>
      </c>
      <c r="EZ330" s="16" t="str">
        <f t="shared" si="104"/>
        <v/>
      </c>
      <c r="FA330" s="16" t="str">
        <f t="shared" si="105"/>
        <v/>
      </c>
      <c r="FB330" s="160" t="str">
        <f t="shared" si="106"/>
        <v/>
      </c>
      <c r="FC330" t="s">
        <v>204</v>
      </c>
      <c r="FD330" s="20" t="s">
        <v>126</v>
      </c>
      <c r="FF330" s="209" t="s">
        <v>206</v>
      </c>
      <c r="FH330" s="284">
        <f t="shared" ca="1" si="107"/>
        <v>0</v>
      </c>
      <c r="FI330" s="208">
        <f t="shared" si="108"/>
        <v>1</v>
      </c>
      <c r="FJ330"/>
      <c r="FK330" t="str">
        <f t="shared" si="109"/>
        <v>OMEGA GERACAO S.A.</v>
      </c>
      <c r="FL330" s="201">
        <f t="shared" ca="1" si="110"/>
        <v>468720</v>
      </c>
      <c r="FM330" s="201">
        <f t="shared" ca="1" si="111"/>
        <v>0</v>
      </c>
      <c r="FN330" s="200">
        <f>AB330*AB$2*IF($FC330="V",1,-1)*IF($Q330="Fixo",(CP330-INDEX('Curva Forward'!$C$5:$AN$13,MATCH(CONCATENATE(BD_COMERCIAL!$K330," ",BD_COMERCIAL!$L330),'Curva Forward'!$B$5:$B$13,0),MATCH(FN$4,'Curva Forward'!$C$4:$AN$4,0))),CP330)</f>
        <v>0</v>
      </c>
      <c r="FO330" s="200">
        <f>AC330*AC$2*IF($FC330="V",1,-1)*IF($Q330="Fixo",(CQ330-INDEX('Curva Forward'!$C$5:$AN$13,MATCH(CONCATENATE(BD_COMERCIAL!$K330," ",BD_COMERCIAL!$L330),'Curva Forward'!$B$5:$B$13,0),MATCH(FO$4,'Curva Forward'!$C$4:$AN$4,0))),CQ330)</f>
        <v>0</v>
      </c>
      <c r="FP330" s="200">
        <f>AD330*AD$2*IF($FC330="V",1,-1)*IF($Q330="Fixo",(CR330-INDEX('Curva Forward'!$C$5:$AN$13,MATCH(CONCATENATE(BD_COMERCIAL!$K330," ",BD_COMERCIAL!$L330),'Curva Forward'!$B$5:$B$13,0),MATCH(FP$4,'Curva Forward'!$C$4:$AN$4,0))),CR330)</f>
        <v>0</v>
      </c>
      <c r="FQ330" s="200">
        <f>AE330*AE$2*IF($FC330="V",1,-1)*IF($Q330="Fixo",(CS330-INDEX('Curva Forward'!$C$5:$AN$13,MATCH(CONCATENATE(BD_COMERCIAL!$K330," ",BD_COMERCIAL!$L330),'Curva Forward'!$B$5:$B$13,0),MATCH(FQ$4,'Curva Forward'!$C$4:$AN$4,0))),CS330)</f>
        <v>0</v>
      </c>
      <c r="FR330" s="200">
        <f>AF330*AF$2*IF($FC330="V",1,-1)*IF($Q330="Fixo",(CT330-INDEX('Curva Forward'!$C$5:$AN$13,MATCH(CONCATENATE(BD_COMERCIAL!$K330," ",BD_COMERCIAL!$L330),'Curva Forward'!$B$5:$B$13,0),MATCH(FR$4,'Curva Forward'!$C$4:$AN$4,0))),CT330)</f>
        <v>0</v>
      </c>
      <c r="FS330" s="200">
        <f>AG330*AG$2*IF($FC330="V",1,-1)*IF($Q330="Fixo",(CU330-INDEX('Curva Forward'!$C$5:$AN$13,MATCH(CONCATENATE(BD_COMERCIAL!$K330," ",BD_COMERCIAL!$L330),'Curva Forward'!$B$5:$B$13,0),MATCH(FS$4,'Curva Forward'!$C$4:$AN$4,0))),CU330)</f>
        <v>0</v>
      </c>
      <c r="FT330" s="200">
        <f>AH330*AH$2*IF($FC330="V",1,-1)*IF($Q330="Fixo",(CV330-INDEX('Curva Forward'!$C$5:$AN$13,MATCH(CONCATENATE(BD_COMERCIAL!$K330," ",BD_COMERCIAL!$L330),'Curva Forward'!$B$5:$B$13,0),MATCH(FT$4,'Curva Forward'!$C$4:$AN$4,0))),CV330)</f>
        <v>0</v>
      </c>
      <c r="FU330" s="200">
        <f>AI330*AI$2*IF($FC330="V",1,-1)*IF($Q330="Fixo",(CW330-INDEX('Curva Forward'!$C$5:$AN$13,MATCH(CONCATENATE(BD_COMERCIAL!$K330," ",BD_COMERCIAL!$L330),'Curva Forward'!$B$5:$B$13,0),MATCH(FU$4,'Curva Forward'!$C$4:$AN$4,0))),CW330)</f>
        <v>0</v>
      </c>
      <c r="FV330" s="200">
        <f>AJ330*AJ$2*IF($FC330="V",1,-1)*IF($Q330="Fixo",(CX330-INDEX('Curva Forward'!$C$5:$AN$13,MATCH(CONCATENATE(BD_COMERCIAL!$K330," ",BD_COMERCIAL!$L330),'Curva Forward'!$B$5:$B$13,0),MATCH(FV$4,'Curva Forward'!$C$4:$AN$4,0))),CX330)</f>
        <v>0</v>
      </c>
      <c r="FW330" s="200">
        <f>AK330*AK$2*IF($FC330="V",1,-1)*IF($Q330="Fixo",(CY330-INDEX('Curva Forward'!$C$5:$AN$13,MATCH(CONCATENATE(BD_COMERCIAL!$K330," ",BD_COMERCIAL!$L330),'Curva Forward'!$B$5:$B$13,0),MATCH(FW$4,'Curva Forward'!$C$4:$AN$4,0))),CY330)</f>
        <v>0</v>
      </c>
      <c r="FX330" s="200">
        <f>AL330*AL$2*IF($FC330="V",1,-1)*IF($Q330="Fixo",(CZ330-INDEX('Curva Forward'!$C$5:$AN$13,MATCH(CONCATENATE(BD_COMERCIAL!$K330," ",BD_COMERCIAL!$L330),'Curva Forward'!$B$5:$B$13,0),MATCH(FX$4,'Curva Forward'!$C$4:$AN$4,0))),CZ330)</f>
        <v>0</v>
      </c>
      <c r="FY330" s="200">
        <f>AM330*AM$2*IF($FC330="V",1,-1)*IF($Q330="Fixo",(DA330-INDEX('Curva Forward'!$C$5:$AN$13,MATCH(CONCATENATE(BD_COMERCIAL!$K330," ",BD_COMERCIAL!$L330),'Curva Forward'!$B$5:$B$13,0),MATCH(FY$4,'Curva Forward'!$C$4:$AN$4,0))),DA330)</f>
        <v>468720</v>
      </c>
      <c r="FZ330" s="200">
        <f>AN330*AN$2*IF($FC330="V",1,-1)*IF($Q330="Fixo",(DB330-INDEX('Curva Forward'!$C$5:$AN$13,MATCH(CONCATENATE(BD_COMERCIAL!$K330," ",BD_COMERCIAL!$L330),'Curva Forward'!$B$5:$B$13,0),MATCH(FZ$4,'Curva Forward'!$C$4:$AN$4,0))),DB330)</f>
        <v>0</v>
      </c>
      <c r="GA330" s="200">
        <f>AO330*AO$2*IF($FC330="V",1,-1)*IF($Q330="Fixo",(DC330-INDEX('Curva Forward'!$C$5:$AN$13,MATCH(CONCATENATE(BD_COMERCIAL!$K330," ",BD_COMERCIAL!$L330),'Curva Forward'!$B$5:$B$13,0),MATCH(GA$4,'Curva Forward'!$C$4:$AN$4,0))),DC330)</f>
        <v>0</v>
      </c>
      <c r="GB330" s="200">
        <f>AP330*AP$2*IF($FC330="V",1,-1)*IF($Q330="Fixo",(DD330-INDEX('Curva Forward'!$C$5:$AN$13,MATCH(CONCATENATE(BD_COMERCIAL!$K330," ",BD_COMERCIAL!$L330),'Curva Forward'!$B$5:$B$13,0),MATCH(GB$4,'Curva Forward'!$C$4:$AN$4,0))),DD330)</f>
        <v>0</v>
      </c>
      <c r="GC330" s="200">
        <f>AQ330*AQ$2*IF($FC330="V",1,-1)*IF($Q330="Fixo",(DE330-INDEX('Curva Forward'!$C$5:$AN$13,MATCH(CONCATENATE(BD_COMERCIAL!$K330," ",BD_COMERCIAL!$L330),'Curva Forward'!$B$5:$B$13,0),MATCH(GC$4,'Curva Forward'!$C$4:$AN$4,0))),DE330)</f>
        <v>0</v>
      </c>
      <c r="GD330" s="200">
        <f>AR330*AR$2*IF($FC330="V",1,-1)*IF($Q330="Fixo",(DF330-INDEX('Curva Forward'!$C$5:$AN$13,MATCH(CONCATENATE(BD_COMERCIAL!$K330," ",BD_COMERCIAL!$L330),'Curva Forward'!$B$5:$B$13,0),MATCH(GD$4,'Curva Forward'!$C$4:$AN$4,0))),DF330)</f>
        <v>0</v>
      </c>
      <c r="GE330" s="200">
        <f>AS330*AS$2*IF($FC330="V",1,-1)*IF($Q330="Fixo",(DG330-INDEX('Curva Forward'!$C$5:$AN$13,MATCH(CONCATENATE(BD_COMERCIAL!$K330," ",BD_COMERCIAL!$L330),'Curva Forward'!$B$5:$B$13,0),MATCH(GE$4,'Curva Forward'!$C$4:$AN$4,0))),DG330)</f>
        <v>0</v>
      </c>
      <c r="GF330" s="200">
        <f>AT330*AT$2*IF($FC330="V",1,-1)*IF($Q330="Fixo",(DH330-INDEX('Curva Forward'!$C$5:$AN$13,MATCH(CONCATENATE(BD_COMERCIAL!$K330," ",BD_COMERCIAL!$L330),'Curva Forward'!$B$5:$B$13,0),MATCH(GF$4,'Curva Forward'!$C$4:$AN$4,0))),DH330)</f>
        <v>0</v>
      </c>
      <c r="GG330" s="200">
        <f>AU330*AU$2*IF($FC330="V",1,-1)*IF($Q330="Fixo",(DI330-INDEX('Curva Forward'!$C$5:$AN$13,MATCH(CONCATENATE(BD_COMERCIAL!$K330," ",BD_COMERCIAL!$L330),'Curva Forward'!$B$5:$B$13,0),MATCH(GG$4,'Curva Forward'!$C$4:$AN$4,0))),DI330)</f>
        <v>0</v>
      </c>
      <c r="GH330" s="200">
        <f>AV330*AV$2*IF($FC330="V",1,-1)*IF($Q330="Fixo",(DJ330-INDEX('Curva Forward'!$C$5:$AN$13,MATCH(CONCATENATE(BD_COMERCIAL!$K330," ",BD_COMERCIAL!$L330),'Curva Forward'!$B$5:$B$13,0),MATCH(GH$4,'Curva Forward'!$C$4:$AN$4,0))),DJ330)</f>
        <v>0</v>
      </c>
      <c r="GI330" s="200">
        <f>AW330*AW$2*IF($FC330="V",1,-1)*IF($Q330="Fixo",(DK330-INDEX('Curva Forward'!$C$5:$AN$13,MATCH(CONCATENATE(BD_COMERCIAL!$K330," ",BD_COMERCIAL!$L330),'Curva Forward'!$B$5:$B$13,0),MATCH(GI$4,'Curva Forward'!$C$4:$AN$4,0))),DK330)</f>
        <v>0</v>
      </c>
      <c r="GJ330" s="200">
        <f>AX330*AX$2*IF($FC330="V",1,-1)*IF($Q330="Fixo",(DL330-INDEX('Curva Forward'!$C$5:$AN$13,MATCH(CONCATENATE(BD_COMERCIAL!$K330," ",BD_COMERCIAL!$L330),'Curva Forward'!$B$5:$B$13,0),MATCH(GJ$4,'Curva Forward'!$C$4:$AN$4,0))),DL330)</f>
        <v>0</v>
      </c>
      <c r="GK330" s="200">
        <f>AY330*AY$2*IF($FC330="V",1,-1)*IF($Q330="Fixo",(DM330-INDEX('Curva Forward'!$C$5:$AN$13,MATCH(CONCATENATE(BD_COMERCIAL!$K330," ",BD_COMERCIAL!$L330),'Curva Forward'!$B$5:$B$13,0),MATCH(GK$4,'Curva Forward'!$C$4:$AN$4,0))),DM330)</f>
        <v>0</v>
      </c>
      <c r="GL330" s="200">
        <f>IF(EZ330="",0,CL330*CL$2*IF($FC330="V",1,-1)*IF($Q330="Fixo",(EZ330-INDEX('Curva Forward'!$C$5:$AN$13,MATCH(CONCATENATE(BD_COMERCIAL!$K330," ",BD_COMERCIAL!$L330),'Curva Forward'!$B$5:$B$13,0),MATCH(GL$4,'Curva Forward'!$C$4:$AN$4,0))),EZ330))</f>
        <v>0</v>
      </c>
      <c r="GM330" s="200">
        <f>IF(FA330="",0,CM330*CM$2*IF($FC330="V",1,-1)*IF($Q330="Fixo",(FA330-INDEX('Curva Forward'!$C$5:$AN$13,MATCH(CONCATENATE(BD_COMERCIAL!$K330," ",BD_COMERCIAL!$L330),'Curva Forward'!$B$5:$B$13,0),MATCH(GM$4,'Curva Forward'!$C$4:$AN$4,0))),FA330))</f>
        <v>0</v>
      </c>
      <c r="GN330" s="200">
        <f>IF(FB330="",0,CN330*CN$2*IF($FC330="V",1,-1)*IF($Q330="Fixo",(FB330-INDEX('Curva Forward'!$C$5:$AN$13,MATCH(CONCATENATE(BD_COMERCIAL!$K330," ",BD_COMERCIAL!$L330),'Curva Forward'!$B$5:$B$13,0),MATCH(GN$4,'Curva Forward'!$C$4:$AN$4,0))),FB330))</f>
        <v>0</v>
      </c>
      <c r="GO330" s="201">
        <f t="shared" ca="1" si="112"/>
        <v>0</v>
      </c>
      <c r="GP330" s="201">
        <f t="shared" ca="1" si="113"/>
        <v>0</v>
      </c>
    </row>
    <row r="331" spans="1:198" s="117" customFormat="1" x14ac:dyDescent="0.25">
      <c r="A331" s="6"/>
      <c r="B331" s="7" t="s">
        <v>684</v>
      </c>
      <c r="C331" s="8">
        <v>44642</v>
      </c>
      <c r="D331" s="9" t="s">
        <v>131</v>
      </c>
      <c r="E331" s="9" t="s">
        <v>178</v>
      </c>
      <c r="F331" s="113">
        <v>4802543000183</v>
      </c>
      <c r="G331" s="10" t="s">
        <v>125</v>
      </c>
      <c r="H331" s="113">
        <v>3780401000108</v>
      </c>
      <c r="I331" s="9" t="s">
        <v>126</v>
      </c>
      <c r="J331" s="166" t="s">
        <v>677</v>
      </c>
      <c r="K331" s="10" t="s">
        <v>127</v>
      </c>
      <c r="L331" s="84" t="s">
        <v>22</v>
      </c>
      <c r="M331" s="11">
        <v>44743</v>
      </c>
      <c r="N331" s="12">
        <v>44773</v>
      </c>
      <c r="O331" s="10">
        <v>15</v>
      </c>
      <c r="P331" s="84">
        <v>127</v>
      </c>
      <c r="Q331" s="84" t="s">
        <v>128</v>
      </c>
      <c r="R331" s="10" t="s">
        <v>129</v>
      </c>
      <c r="S331" s="14" t="s">
        <v>135</v>
      </c>
      <c r="T331" s="11"/>
      <c r="U331" s="12"/>
      <c r="V331" s="257" t="str">
        <f ca="1">IF(U331="","",
IF(U331="NA","",
IFERROR(VLOOKUP(EOMONTH(M331,-2)+1,IPCA!$A:$B,2,0),
VLOOKUP(EOMONTH(TODAY(),-2)+1,IPCA!$A:$B,2,0))/
VLOOKUP(EOMONTH(U331,-2)+1,IPCA!$A:$B,2,0)*
P331))</f>
        <v/>
      </c>
      <c r="W331" s="84"/>
      <c r="X331" s="13" t="s">
        <v>133</v>
      </c>
      <c r="Y331" s="166"/>
      <c r="Z331" s="107"/>
      <c r="AA331" s="108"/>
      <c r="AB331" s="15"/>
      <c r="AC331"/>
      <c r="AD331"/>
      <c r="AE331"/>
      <c r="AF331"/>
      <c r="AG331"/>
      <c r="AH331">
        <v>15</v>
      </c>
      <c r="AI331"/>
      <c r="AJ331"/>
      <c r="AK331"/>
      <c r="AL331"/>
      <c r="AM331" s="6"/>
      <c r="AN331" s="15"/>
      <c r="AO331"/>
      <c r="AP331"/>
      <c r="AQ331"/>
      <c r="AR331"/>
      <c r="AS331"/>
      <c r="AT331"/>
      <c r="AU331"/>
      <c r="AV331"/>
      <c r="AW331"/>
      <c r="AX331"/>
      <c r="AY331" s="6"/>
      <c r="AZ331" s="15"/>
      <c r="BA331"/>
      <c r="BB331"/>
      <c r="BC331"/>
      <c r="BD331"/>
      <c r="BE331"/>
      <c r="BF331"/>
      <c r="BG331"/>
      <c r="BH331"/>
      <c r="BI331"/>
      <c r="BJ331"/>
      <c r="BK331" s="6"/>
      <c r="BL331" s="15"/>
      <c r="BM331"/>
      <c r="BN331"/>
      <c r="BO331"/>
      <c r="BP331"/>
      <c r="BQ331"/>
      <c r="BR331"/>
      <c r="BS331"/>
      <c r="BT331"/>
      <c r="BU331"/>
      <c r="BV331"/>
      <c r="BW331" s="6"/>
      <c r="BX331" s="15"/>
      <c r="BY331"/>
      <c r="BZ331"/>
      <c r="CA331"/>
      <c r="CB331"/>
      <c r="CC331"/>
      <c r="CD331"/>
      <c r="CE331"/>
      <c r="CF331"/>
      <c r="CG331"/>
      <c r="CH331"/>
      <c r="CI331" s="6"/>
      <c r="CJ331" s="16">
        <f t="shared" si="97"/>
        <v>1.273972602739726</v>
      </c>
      <c r="CK331" s="16" t="str">
        <f t="shared" si="98"/>
        <v/>
      </c>
      <c r="CL331" s="16" t="str">
        <f t="shared" si="99"/>
        <v/>
      </c>
      <c r="CM331" s="16" t="str">
        <f t="shared" si="100"/>
        <v/>
      </c>
      <c r="CN331" s="16" t="str">
        <f t="shared" si="101"/>
        <v/>
      </c>
      <c r="CO331" s="18"/>
      <c r="CP331" s="15"/>
      <c r="CQ331"/>
      <c r="CR331"/>
      <c r="CS331"/>
      <c r="CT331"/>
      <c r="CU331"/>
      <c r="CV331">
        <v>127</v>
      </c>
      <c r="CW331"/>
      <c r="CX331"/>
      <c r="CY331"/>
      <c r="CZ331"/>
      <c r="DA331" s="6"/>
      <c r="DB331" s="15"/>
      <c r="DC331"/>
      <c r="DD331"/>
      <c r="DE331"/>
      <c r="DF331"/>
      <c r="DG331"/>
      <c r="DH331"/>
      <c r="DI331"/>
      <c r="DJ331"/>
      <c r="DK331"/>
      <c r="DL331"/>
      <c r="DM331" s="6"/>
      <c r="DN331" s="15"/>
      <c r="DO331"/>
      <c r="DP331"/>
      <c r="DQ331"/>
      <c r="DR331"/>
      <c r="DS331"/>
      <c r="DT331"/>
      <c r="DU331"/>
      <c r="DV331"/>
      <c r="DW331"/>
      <c r="DX331"/>
      <c r="DY331" s="6"/>
      <c r="DZ331" s="15"/>
      <c r="EA331"/>
      <c r="EB331"/>
      <c r="EC331"/>
      <c r="ED331"/>
      <c r="EE331"/>
      <c r="EF331"/>
      <c r="EG331"/>
      <c r="EH331"/>
      <c r="EI331"/>
      <c r="EJ331"/>
      <c r="EK331" s="6"/>
      <c r="EL331" s="15"/>
      <c r="EM331"/>
      <c r="EN331"/>
      <c r="EO331"/>
      <c r="EP331"/>
      <c r="EQ331"/>
      <c r="ER331"/>
      <c r="ES331"/>
      <c r="ET331"/>
      <c r="EU331"/>
      <c r="EV331"/>
      <c r="EW331" s="6"/>
      <c r="EX331" s="16">
        <f t="shared" si="102"/>
        <v>10.786301369863013</v>
      </c>
      <c r="EY331" s="16" t="str">
        <f t="shared" si="103"/>
        <v/>
      </c>
      <c r="EZ331" s="16" t="str">
        <f t="shared" si="104"/>
        <v/>
      </c>
      <c r="FA331" s="16" t="str">
        <f t="shared" si="105"/>
        <v/>
      </c>
      <c r="FB331" s="160" t="str">
        <f t="shared" si="106"/>
        <v/>
      </c>
      <c r="FC331" t="s">
        <v>205</v>
      </c>
      <c r="FD331" s="20" t="s">
        <v>126</v>
      </c>
      <c r="FF331" s="209" t="s">
        <v>206</v>
      </c>
      <c r="FH331" s="284">
        <f t="shared" ca="1" si="107"/>
        <v>0</v>
      </c>
      <c r="FI331" s="208">
        <f t="shared" si="108"/>
        <v>1</v>
      </c>
      <c r="FJ331"/>
      <c r="FK331" t="str">
        <f t="shared" si="109"/>
        <v>Delta Comercializadora de Energia Ltda</v>
      </c>
      <c r="FL331" s="201">
        <f t="shared" ca="1" si="110"/>
        <v>-673505.99999999988</v>
      </c>
      <c r="FM331" s="201">
        <f t="shared" ca="1" si="111"/>
        <v>0</v>
      </c>
      <c r="FN331" s="200">
        <f>AB331*AB$2*IF($FC331="V",1,-1)*IF($Q331="Fixo",(CP331-INDEX('Curva Forward'!$C$5:$AN$13,MATCH(CONCATENATE(BD_COMERCIAL!$K331," ",BD_COMERCIAL!$L331),'Curva Forward'!$B$5:$B$13,0),MATCH(FN$4,'Curva Forward'!$C$4:$AN$4,0))),CP331)</f>
        <v>0</v>
      </c>
      <c r="FO331" s="200">
        <f>AC331*AC$2*IF($FC331="V",1,-1)*IF($Q331="Fixo",(CQ331-INDEX('Curva Forward'!$C$5:$AN$13,MATCH(CONCATENATE(BD_COMERCIAL!$K331," ",BD_COMERCIAL!$L331),'Curva Forward'!$B$5:$B$13,0),MATCH(FO$4,'Curva Forward'!$C$4:$AN$4,0))),CQ331)</f>
        <v>0</v>
      </c>
      <c r="FP331" s="200">
        <f>AD331*AD$2*IF($FC331="V",1,-1)*IF($Q331="Fixo",(CR331-INDEX('Curva Forward'!$C$5:$AN$13,MATCH(CONCATENATE(BD_COMERCIAL!$K331," ",BD_COMERCIAL!$L331),'Curva Forward'!$B$5:$B$13,0),MATCH(FP$4,'Curva Forward'!$C$4:$AN$4,0))),CR331)</f>
        <v>0</v>
      </c>
      <c r="FQ331" s="200">
        <f>AE331*AE$2*IF($FC331="V",1,-1)*IF($Q331="Fixo",(CS331-INDEX('Curva Forward'!$C$5:$AN$13,MATCH(CONCATENATE(BD_COMERCIAL!$K331," ",BD_COMERCIAL!$L331),'Curva Forward'!$B$5:$B$13,0),MATCH(FQ$4,'Curva Forward'!$C$4:$AN$4,0))),CS331)</f>
        <v>0</v>
      </c>
      <c r="FR331" s="200">
        <f>AF331*AF$2*IF($FC331="V",1,-1)*IF($Q331="Fixo",(CT331-INDEX('Curva Forward'!$C$5:$AN$13,MATCH(CONCATENATE(BD_COMERCIAL!$K331," ",BD_COMERCIAL!$L331),'Curva Forward'!$B$5:$B$13,0),MATCH(FR$4,'Curva Forward'!$C$4:$AN$4,0))),CT331)</f>
        <v>0</v>
      </c>
      <c r="FS331" s="200">
        <f>AG331*AG$2*IF($FC331="V",1,-1)*IF($Q331="Fixo",(CU331-INDEX('Curva Forward'!$C$5:$AN$13,MATCH(CONCATENATE(BD_COMERCIAL!$K331," ",BD_COMERCIAL!$L331),'Curva Forward'!$B$5:$B$13,0),MATCH(FS$4,'Curva Forward'!$C$4:$AN$4,0))),CU331)</f>
        <v>0</v>
      </c>
      <c r="FT331" s="200">
        <f>AH331*AH$2*IF($FC331="V",1,-1)*IF($Q331="Fixo",(CV331-INDEX('Curva Forward'!$C$5:$AN$13,MATCH(CONCATENATE(BD_COMERCIAL!$K331," ",BD_COMERCIAL!$L331),'Curva Forward'!$B$5:$B$13,0),MATCH(FT$4,'Curva Forward'!$C$4:$AN$4,0))),CV331)</f>
        <v>-673505.99999999988</v>
      </c>
      <c r="FU331" s="200">
        <f>AI331*AI$2*IF($FC331="V",1,-1)*IF($Q331="Fixo",(CW331-INDEX('Curva Forward'!$C$5:$AN$13,MATCH(CONCATENATE(BD_COMERCIAL!$K331," ",BD_COMERCIAL!$L331),'Curva Forward'!$B$5:$B$13,0),MATCH(FU$4,'Curva Forward'!$C$4:$AN$4,0))),CW331)</f>
        <v>0</v>
      </c>
      <c r="FV331" s="200">
        <f>AJ331*AJ$2*IF($FC331="V",1,-1)*IF($Q331="Fixo",(CX331-INDEX('Curva Forward'!$C$5:$AN$13,MATCH(CONCATENATE(BD_COMERCIAL!$K331," ",BD_COMERCIAL!$L331),'Curva Forward'!$B$5:$B$13,0),MATCH(FV$4,'Curva Forward'!$C$4:$AN$4,0))),CX331)</f>
        <v>0</v>
      </c>
      <c r="FW331" s="200">
        <f>AK331*AK$2*IF($FC331="V",1,-1)*IF($Q331="Fixo",(CY331-INDEX('Curva Forward'!$C$5:$AN$13,MATCH(CONCATENATE(BD_COMERCIAL!$K331," ",BD_COMERCIAL!$L331),'Curva Forward'!$B$5:$B$13,0),MATCH(FW$4,'Curva Forward'!$C$4:$AN$4,0))),CY331)</f>
        <v>0</v>
      </c>
      <c r="FX331" s="200">
        <f>AL331*AL$2*IF($FC331="V",1,-1)*IF($Q331="Fixo",(CZ331-INDEX('Curva Forward'!$C$5:$AN$13,MATCH(CONCATENATE(BD_COMERCIAL!$K331," ",BD_COMERCIAL!$L331),'Curva Forward'!$B$5:$B$13,0),MATCH(FX$4,'Curva Forward'!$C$4:$AN$4,0))),CZ331)</f>
        <v>0</v>
      </c>
      <c r="FY331" s="200">
        <f>AM331*AM$2*IF($FC331="V",1,-1)*IF($Q331="Fixo",(DA331-INDEX('Curva Forward'!$C$5:$AN$13,MATCH(CONCATENATE(BD_COMERCIAL!$K331," ",BD_COMERCIAL!$L331),'Curva Forward'!$B$5:$B$13,0),MATCH(FY$4,'Curva Forward'!$C$4:$AN$4,0))),DA331)</f>
        <v>0</v>
      </c>
      <c r="FZ331" s="200">
        <f>AN331*AN$2*IF($FC331="V",1,-1)*IF($Q331="Fixo",(DB331-INDEX('Curva Forward'!$C$5:$AN$13,MATCH(CONCATENATE(BD_COMERCIAL!$K331," ",BD_COMERCIAL!$L331),'Curva Forward'!$B$5:$B$13,0),MATCH(FZ$4,'Curva Forward'!$C$4:$AN$4,0))),DB331)</f>
        <v>0</v>
      </c>
      <c r="GA331" s="200">
        <f>AO331*AO$2*IF($FC331="V",1,-1)*IF($Q331="Fixo",(DC331-INDEX('Curva Forward'!$C$5:$AN$13,MATCH(CONCATENATE(BD_COMERCIAL!$K331," ",BD_COMERCIAL!$L331),'Curva Forward'!$B$5:$B$13,0),MATCH(GA$4,'Curva Forward'!$C$4:$AN$4,0))),DC331)</f>
        <v>0</v>
      </c>
      <c r="GB331" s="200">
        <f>AP331*AP$2*IF($FC331="V",1,-1)*IF($Q331="Fixo",(DD331-INDEX('Curva Forward'!$C$5:$AN$13,MATCH(CONCATENATE(BD_COMERCIAL!$K331," ",BD_COMERCIAL!$L331),'Curva Forward'!$B$5:$B$13,0),MATCH(GB$4,'Curva Forward'!$C$4:$AN$4,0))),DD331)</f>
        <v>0</v>
      </c>
      <c r="GC331" s="200">
        <f>AQ331*AQ$2*IF($FC331="V",1,-1)*IF($Q331="Fixo",(DE331-INDEX('Curva Forward'!$C$5:$AN$13,MATCH(CONCATENATE(BD_COMERCIAL!$K331," ",BD_COMERCIAL!$L331),'Curva Forward'!$B$5:$B$13,0),MATCH(GC$4,'Curva Forward'!$C$4:$AN$4,0))),DE331)</f>
        <v>0</v>
      </c>
      <c r="GD331" s="200">
        <f>AR331*AR$2*IF($FC331="V",1,-1)*IF($Q331="Fixo",(DF331-INDEX('Curva Forward'!$C$5:$AN$13,MATCH(CONCATENATE(BD_COMERCIAL!$K331," ",BD_COMERCIAL!$L331),'Curva Forward'!$B$5:$B$13,0),MATCH(GD$4,'Curva Forward'!$C$4:$AN$4,0))),DF331)</f>
        <v>0</v>
      </c>
      <c r="GE331" s="200">
        <f>AS331*AS$2*IF($FC331="V",1,-1)*IF($Q331="Fixo",(DG331-INDEX('Curva Forward'!$C$5:$AN$13,MATCH(CONCATENATE(BD_COMERCIAL!$K331," ",BD_COMERCIAL!$L331),'Curva Forward'!$B$5:$B$13,0),MATCH(GE$4,'Curva Forward'!$C$4:$AN$4,0))),DG331)</f>
        <v>0</v>
      </c>
      <c r="GF331" s="200">
        <f>AT331*AT$2*IF($FC331="V",1,-1)*IF($Q331="Fixo",(DH331-INDEX('Curva Forward'!$C$5:$AN$13,MATCH(CONCATENATE(BD_COMERCIAL!$K331," ",BD_COMERCIAL!$L331),'Curva Forward'!$B$5:$B$13,0),MATCH(GF$4,'Curva Forward'!$C$4:$AN$4,0))),DH331)</f>
        <v>0</v>
      </c>
      <c r="GG331" s="200">
        <f>AU331*AU$2*IF($FC331="V",1,-1)*IF($Q331="Fixo",(DI331-INDEX('Curva Forward'!$C$5:$AN$13,MATCH(CONCATENATE(BD_COMERCIAL!$K331," ",BD_COMERCIAL!$L331),'Curva Forward'!$B$5:$B$13,0),MATCH(GG$4,'Curva Forward'!$C$4:$AN$4,0))),DI331)</f>
        <v>0</v>
      </c>
      <c r="GH331" s="200">
        <f>AV331*AV$2*IF($FC331="V",1,-1)*IF($Q331="Fixo",(DJ331-INDEX('Curva Forward'!$C$5:$AN$13,MATCH(CONCATENATE(BD_COMERCIAL!$K331," ",BD_COMERCIAL!$L331),'Curva Forward'!$B$5:$B$13,0),MATCH(GH$4,'Curva Forward'!$C$4:$AN$4,0))),DJ331)</f>
        <v>0</v>
      </c>
      <c r="GI331" s="200">
        <f>AW331*AW$2*IF($FC331="V",1,-1)*IF($Q331="Fixo",(DK331-INDEX('Curva Forward'!$C$5:$AN$13,MATCH(CONCATENATE(BD_COMERCIAL!$K331," ",BD_COMERCIAL!$L331),'Curva Forward'!$B$5:$B$13,0),MATCH(GI$4,'Curva Forward'!$C$4:$AN$4,0))),DK331)</f>
        <v>0</v>
      </c>
      <c r="GJ331" s="200">
        <f>AX331*AX$2*IF($FC331="V",1,-1)*IF($Q331="Fixo",(DL331-INDEX('Curva Forward'!$C$5:$AN$13,MATCH(CONCATENATE(BD_COMERCIAL!$K331," ",BD_COMERCIAL!$L331),'Curva Forward'!$B$5:$B$13,0),MATCH(GJ$4,'Curva Forward'!$C$4:$AN$4,0))),DL331)</f>
        <v>0</v>
      </c>
      <c r="GK331" s="200">
        <f>AY331*AY$2*IF($FC331="V",1,-1)*IF($Q331="Fixo",(DM331-INDEX('Curva Forward'!$C$5:$AN$13,MATCH(CONCATENATE(BD_COMERCIAL!$K331," ",BD_COMERCIAL!$L331),'Curva Forward'!$B$5:$B$13,0),MATCH(GK$4,'Curva Forward'!$C$4:$AN$4,0))),DM331)</f>
        <v>0</v>
      </c>
      <c r="GL331" s="200">
        <f>IF(EZ331="",0,CL331*CL$2*IF($FC331="V",1,-1)*IF($Q331="Fixo",(EZ331-INDEX('Curva Forward'!$C$5:$AN$13,MATCH(CONCATENATE(BD_COMERCIAL!$K331," ",BD_COMERCIAL!$L331),'Curva Forward'!$B$5:$B$13,0),MATCH(GL$4,'Curva Forward'!$C$4:$AN$4,0))),EZ331))</f>
        <v>0</v>
      </c>
      <c r="GM331" s="200">
        <f>IF(FA331="",0,CM331*CM$2*IF($FC331="V",1,-1)*IF($Q331="Fixo",(FA331-INDEX('Curva Forward'!$C$5:$AN$13,MATCH(CONCATENATE(BD_COMERCIAL!$K331," ",BD_COMERCIAL!$L331),'Curva Forward'!$B$5:$B$13,0),MATCH(GM$4,'Curva Forward'!$C$4:$AN$4,0))),FA331))</f>
        <v>0</v>
      </c>
      <c r="GN331" s="200">
        <f>IF(FB331="",0,CN331*CN$2*IF($FC331="V",1,-1)*IF($Q331="Fixo",(FB331-INDEX('Curva Forward'!$C$5:$AN$13,MATCH(CONCATENATE(BD_COMERCIAL!$K331," ",BD_COMERCIAL!$L331),'Curva Forward'!$B$5:$B$13,0),MATCH(GN$4,'Curva Forward'!$C$4:$AN$4,0))),FB331))</f>
        <v>0</v>
      </c>
      <c r="GO331" s="201">
        <f t="shared" ca="1" si="112"/>
        <v>0</v>
      </c>
      <c r="GP331" s="201">
        <f t="shared" ca="1" si="113"/>
        <v>0</v>
      </c>
    </row>
    <row r="332" spans="1:198" s="117" customFormat="1" x14ac:dyDescent="0.25">
      <c r="A332" s="6"/>
      <c r="B332" s="7" t="s">
        <v>685</v>
      </c>
      <c r="C332" s="8">
        <v>44642</v>
      </c>
      <c r="D332" s="9" t="s">
        <v>131</v>
      </c>
      <c r="E332" s="9" t="s">
        <v>147</v>
      </c>
      <c r="F332" s="113" t="e">
        <v>#VALUE!</v>
      </c>
      <c r="G332" s="10" t="s">
        <v>125</v>
      </c>
      <c r="H332" s="113">
        <v>3780401000108</v>
      </c>
      <c r="I332" s="9" t="s">
        <v>139</v>
      </c>
      <c r="J332" s="166" t="s">
        <v>677</v>
      </c>
      <c r="K332" s="10" t="s">
        <v>127</v>
      </c>
      <c r="L332" s="84" t="s">
        <v>22</v>
      </c>
      <c r="M332" s="11">
        <v>44896</v>
      </c>
      <c r="N332" s="12">
        <v>44926</v>
      </c>
      <c r="O332" s="10">
        <v>2</v>
      </c>
      <c r="P332" s="84">
        <v>160</v>
      </c>
      <c r="Q332" s="84" t="s">
        <v>128</v>
      </c>
      <c r="R332" s="10" t="s">
        <v>129</v>
      </c>
      <c r="S332" s="14" t="s">
        <v>135</v>
      </c>
      <c r="T332" s="11"/>
      <c r="U332" s="12"/>
      <c r="V332" s="257" t="str">
        <f ca="1">IF(U332="","",
IF(U332="NA","",
IFERROR(VLOOKUP(EOMONTH(M332,-2)+1,IPCA!$A:$B,2,0),
VLOOKUP(EOMONTH(TODAY(),-2)+1,IPCA!$A:$B,2,0))/
VLOOKUP(EOMONTH(U332,-2)+1,IPCA!$A:$B,2,0)*
P332))</f>
        <v/>
      </c>
      <c r="W332" s="84"/>
      <c r="X332" s="13"/>
      <c r="Y332" s="166"/>
      <c r="Z332" s="107" t="s">
        <v>148</v>
      </c>
      <c r="AA332" s="108" t="s">
        <v>148</v>
      </c>
      <c r="AB332" s="15"/>
      <c r="AC332"/>
      <c r="AD332"/>
      <c r="AE332"/>
      <c r="AF332"/>
      <c r="AG332"/>
      <c r="AH332"/>
      <c r="AI332"/>
      <c r="AJ332"/>
      <c r="AK332"/>
      <c r="AL332"/>
      <c r="AM332" s="6">
        <v>2</v>
      </c>
      <c r="AN332" s="15"/>
      <c r="AO332"/>
      <c r="AP332"/>
      <c r="AQ332"/>
      <c r="AR332"/>
      <c r="AS332"/>
      <c r="AT332"/>
      <c r="AU332"/>
      <c r="AV332"/>
      <c r="AW332"/>
      <c r="AX332"/>
      <c r="AY332" s="6"/>
      <c r="AZ332" s="15"/>
      <c r="BA332"/>
      <c r="BB332"/>
      <c r="BC332"/>
      <c r="BD332"/>
      <c r="BE332"/>
      <c r="BF332"/>
      <c r="BG332"/>
      <c r="BH332"/>
      <c r="BI332"/>
      <c r="BJ332"/>
      <c r="BK332" s="6"/>
      <c r="BL332" s="15"/>
      <c r="BM332"/>
      <c r="BN332"/>
      <c r="BO332"/>
      <c r="BP332"/>
      <c r="BQ332"/>
      <c r="BR332"/>
      <c r="BS332"/>
      <c r="BT332"/>
      <c r="BU332"/>
      <c r="BV332"/>
      <c r="BW332" s="6"/>
      <c r="BX332" s="15"/>
      <c r="BY332"/>
      <c r="BZ332"/>
      <c r="CA332"/>
      <c r="CB332"/>
      <c r="CC332"/>
      <c r="CD332"/>
      <c r="CE332"/>
      <c r="CF332"/>
      <c r="CG332"/>
      <c r="CH332"/>
      <c r="CI332" s="6"/>
      <c r="CJ332" s="16">
        <f t="shared" si="97"/>
        <v>0.16986301369863013</v>
      </c>
      <c r="CK332" s="16" t="str">
        <f t="shared" si="98"/>
        <v/>
      </c>
      <c r="CL332" s="16" t="str">
        <f t="shared" si="99"/>
        <v/>
      </c>
      <c r="CM332" s="16" t="str">
        <f t="shared" si="100"/>
        <v/>
      </c>
      <c r="CN332" s="16" t="str">
        <f t="shared" si="101"/>
        <v/>
      </c>
      <c r="CO332" s="18"/>
      <c r="CP332" s="15"/>
      <c r="CQ332"/>
      <c r="CR332"/>
      <c r="CS332"/>
      <c r="CT332"/>
      <c r="CU332"/>
      <c r="CV332"/>
      <c r="CW332"/>
      <c r="CX332"/>
      <c r="CY332"/>
      <c r="CZ332"/>
      <c r="DA332" s="6">
        <v>160</v>
      </c>
      <c r="DB332" s="15"/>
      <c r="DC332"/>
      <c r="DD332"/>
      <c r="DE332"/>
      <c r="DF332"/>
      <c r="DG332"/>
      <c r="DH332"/>
      <c r="DI332"/>
      <c r="DJ332"/>
      <c r="DK332"/>
      <c r="DL332"/>
      <c r="DM332" s="6"/>
      <c r="DN332" s="15"/>
      <c r="DO332"/>
      <c r="DP332"/>
      <c r="DQ332"/>
      <c r="DR332"/>
      <c r="DS332"/>
      <c r="DT332"/>
      <c r="DU332"/>
      <c r="DV332"/>
      <c r="DW332"/>
      <c r="DX332"/>
      <c r="DY332" s="6"/>
      <c r="DZ332" s="15"/>
      <c r="EA332"/>
      <c r="EB332"/>
      <c r="EC332"/>
      <c r="ED332"/>
      <c r="EE332"/>
      <c r="EF332"/>
      <c r="EG332"/>
      <c r="EH332"/>
      <c r="EI332"/>
      <c r="EJ332"/>
      <c r="EK332" s="6"/>
      <c r="EL332" s="15"/>
      <c r="EM332"/>
      <c r="EN332"/>
      <c r="EO332"/>
      <c r="EP332"/>
      <c r="EQ332"/>
      <c r="ER332"/>
      <c r="ES332"/>
      <c r="ET332"/>
      <c r="EU332"/>
      <c r="EV332"/>
      <c r="EW332" s="6"/>
      <c r="EX332" s="16">
        <f t="shared" si="102"/>
        <v>13.58904109589041</v>
      </c>
      <c r="EY332" s="16" t="str">
        <f t="shared" si="103"/>
        <v/>
      </c>
      <c r="EZ332" s="16" t="str">
        <f t="shared" si="104"/>
        <v/>
      </c>
      <c r="FA332" s="16" t="str">
        <f t="shared" si="105"/>
        <v/>
      </c>
      <c r="FB332" s="160" t="str">
        <f t="shared" si="106"/>
        <v/>
      </c>
      <c r="FC332" t="s">
        <v>205</v>
      </c>
      <c r="FD332" s="20" t="s">
        <v>147</v>
      </c>
      <c r="FF332" s="209" t="s">
        <v>206</v>
      </c>
      <c r="FH332" s="284">
        <f t="shared" ca="1" si="107"/>
        <v>0</v>
      </c>
      <c r="FI332" s="208">
        <f t="shared" si="108"/>
        <v>1</v>
      </c>
      <c r="FJ332"/>
      <c r="FK332" t="str">
        <f t="shared" si="109"/>
        <v>Portfólio</v>
      </c>
      <c r="FL332" s="201">
        <f t="shared" ca="1" si="110"/>
        <v>-93744</v>
      </c>
      <c r="FM332" s="201">
        <f t="shared" ca="1" si="111"/>
        <v>0</v>
      </c>
      <c r="FN332" s="200">
        <f>AB332*AB$2*IF($FC332="V",1,-1)*IF($Q332="Fixo",(CP332-INDEX('Curva Forward'!$C$5:$AN$13,MATCH(CONCATENATE(BD_COMERCIAL!$K332," ",BD_COMERCIAL!$L332),'Curva Forward'!$B$5:$B$13,0),MATCH(FN$4,'Curva Forward'!$C$4:$AN$4,0))),CP332)</f>
        <v>0</v>
      </c>
      <c r="FO332" s="200">
        <f>AC332*AC$2*IF($FC332="V",1,-1)*IF($Q332="Fixo",(CQ332-INDEX('Curva Forward'!$C$5:$AN$13,MATCH(CONCATENATE(BD_COMERCIAL!$K332," ",BD_COMERCIAL!$L332),'Curva Forward'!$B$5:$B$13,0),MATCH(FO$4,'Curva Forward'!$C$4:$AN$4,0))),CQ332)</f>
        <v>0</v>
      </c>
      <c r="FP332" s="200">
        <f>AD332*AD$2*IF($FC332="V",1,-1)*IF($Q332="Fixo",(CR332-INDEX('Curva Forward'!$C$5:$AN$13,MATCH(CONCATENATE(BD_COMERCIAL!$K332," ",BD_COMERCIAL!$L332),'Curva Forward'!$B$5:$B$13,0),MATCH(FP$4,'Curva Forward'!$C$4:$AN$4,0))),CR332)</f>
        <v>0</v>
      </c>
      <c r="FQ332" s="200">
        <f>AE332*AE$2*IF($FC332="V",1,-1)*IF($Q332="Fixo",(CS332-INDEX('Curva Forward'!$C$5:$AN$13,MATCH(CONCATENATE(BD_COMERCIAL!$K332," ",BD_COMERCIAL!$L332),'Curva Forward'!$B$5:$B$13,0),MATCH(FQ$4,'Curva Forward'!$C$4:$AN$4,0))),CS332)</f>
        <v>0</v>
      </c>
      <c r="FR332" s="200">
        <f>AF332*AF$2*IF($FC332="V",1,-1)*IF($Q332="Fixo",(CT332-INDEX('Curva Forward'!$C$5:$AN$13,MATCH(CONCATENATE(BD_COMERCIAL!$K332," ",BD_COMERCIAL!$L332),'Curva Forward'!$B$5:$B$13,0),MATCH(FR$4,'Curva Forward'!$C$4:$AN$4,0))),CT332)</f>
        <v>0</v>
      </c>
      <c r="FS332" s="200">
        <f>AG332*AG$2*IF($FC332="V",1,-1)*IF($Q332="Fixo",(CU332-INDEX('Curva Forward'!$C$5:$AN$13,MATCH(CONCATENATE(BD_COMERCIAL!$K332," ",BD_COMERCIAL!$L332),'Curva Forward'!$B$5:$B$13,0),MATCH(FS$4,'Curva Forward'!$C$4:$AN$4,0))),CU332)</f>
        <v>0</v>
      </c>
      <c r="FT332" s="200">
        <f>AH332*AH$2*IF($FC332="V",1,-1)*IF($Q332="Fixo",(CV332-INDEX('Curva Forward'!$C$5:$AN$13,MATCH(CONCATENATE(BD_COMERCIAL!$K332," ",BD_COMERCIAL!$L332),'Curva Forward'!$B$5:$B$13,0),MATCH(FT$4,'Curva Forward'!$C$4:$AN$4,0))),CV332)</f>
        <v>0</v>
      </c>
      <c r="FU332" s="200">
        <f>AI332*AI$2*IF($FC332="V",1,-1)*IF($Q332="Fixo",(CW332-INDEX('Curva Forward'!$C$5:$AN$13,MATCH(CONCATENATE(BD_COMERCIAL!$K332," ",BD_COMERCIAL!$L332),'Curva Forward'!$B$5:$B$13,0),MATCH(FU$4,'Curva Forward'!$C$4:$AN$4,0))),CW332)</f>
        <v>0</v>
      </c>
      <c r="FV332" s="200">
        <f>AJ332*AJ$2*IF($FC332="V",1,-1)*IF($Q332="Fixo",(CX332-INDEX('Curva Forward'!$C$5:$AN$13,MATCH(CONCATENATE(BD_COMERCIAL!$K332," ",BD_COMERCIAL!$L332),'Curva Forward'!$B$5:$B$13,0),MATCH(FV$4,'Curva Forward'!$C$4:$AN$4,0))),CX332)</f>
        <v>0</v>
      </c>
      <c r="FW332" s="200">
        <f>AK332*AK$2*IF($FC332="V",1,-1)*IF($Q332="Fixo",(CY332-INDEX('Curva Forward'!$C$5:$AN$13,MATCH(CONCATENATE(BD_COMERCIAL!$K332," ",BD_COMERCIAL!$L332),'Curva Forward'!$B$5:$B$13,0),MATCH(FW$4,'Curva Forward'!$C$4:$AN$4,0))),CY332)</f>
        <v>0</v>
      </c>
      <c r="FX332" s="200">
        <f>AL332*AL$2*IF($FC332="V",1,-1)*IF($Q332="Fixo",(CZ332-INDEX('Curva Forward'!$C$5:$AN$13,MATCH(CONCATENATE(BD_COMERCIAL!$K332," ",BD_COMERCIAL!$L332),'Curva Forward'!$B$5:$B$13,0),MATCH(FX$4,'Curva Forward'!$C$4:$AN$4,0))),CZ332)</f>
        <v>0</v>
      </c>
      <c r="FY332" s="200">
        <f>AM332*AM$2*IF($FC332="V",1,-1)*IF($Q332="Fixo",(DA332-INDEX('Curva Forward'!$C$5:$AN$13,MATCH(CONCATENATE(BD_COMERCIAL!$K332," ",BD_COMERCIAL!$L332),'Curva Forward'!$B$5:$B$13,0),MATCH(FY$4,'Curva Forward'!$C$4:$AN$4,0))),DA332)</f>
        <v>-93744</v>
      </c>
      <c r="FZ332" s="200">
        <f>AN332*AN$2*IF($FC332="V",1,-1)*IF($Q332="Fixo",(DB332-INDEX('Curva Forward'!$C$5:$AN$13,MATCH(CONCATENATE(BD_COMERCIAL!$K332," ",BD_COMERCIAL!$L332),'Curva Forward'!$B$5:$B$13,0),MATCH(FZ$4,'Curva Forward'!$C$4:$AN$4,0))),DB332)</f>
        <v>0</v>
      </c>
      <c r="GA332" s="200">
        <f>AO332*AO$2*IF($FC332="V",1,-1)*IF($Q332="Fixo",(DC332-INDEX('Curva Forward'!$C$5:$AN$13,MATCH(CONCATENATE(BD_COMERCIAL!$K332," ",BD_COMERCIAL!$L332),'Curva Forward'!$B$5:$B$13,0),MATCH(GA$4,'Curva Forward'!$C$4:$AN$4,0))),DC332)</f>
        <v>0</v>
      </c>
      <c r="GB332" s="200">
        <f>AP332*AP$2*IF($FC332="V",1,-1)*IF($Q332="Fixo",(DD332-INDEX('Curva Forward'!$C$5:$AN$13,MATCH(CONCATENATE(BD_COMERCIAL!$K332," ",BD_COMERCIAL!$L332),'Curva Forward'!$B$5:$B$13,0),MATCH(GB$4,'Curva Forward'!$C$4:$AN$4,0))),DD332)</f>
        <v>0</v>
      </c>
      <c r="GC332" s="200">
        <f>AQ332*AQ$2*IF($FC332="V",1,-1)*IF($Q332="Fixo",(DE332-INDEX('Curva Forward'!$C$5:$AN$13,MATCH(CONCATENATE(BD_COMERCIAL!$K332," ",BD_COMERCIAL!$L332),'Curva Forward'!$B$5:$B$13,0),MATCH(GC$4,'Curva Forward'!$C$4:$AN$4,0))),DE332)</f>
        <v>0</v>
      </c>
      <c r="GD332" s="200">
        <f>AR332*AR$2*IF($FC332="V",1,-1)*IF($Q332="Fixo",(DF332-INDEX('Curva Forward'!$C$5:$AN$13,MATCH(CONCATENATE(BD_COMERCIAL!$K332," ",BD_COMERCIAL!$L332),'Curva Forward'!$B$5:$B$13,0),MATCH(GD$4,'Curva Forward'!$C$4:$AN$4,0))),DF332)</f>
        <v>0</v>
      </c>
      <c r="GE332" s="200">
        <f>AS332*AS$2*IF($FC332="V",1,-1)*IF($Q332="Fixo",(DG332-INDEX('Curva Forward'!$C$5:$AN$13,MATCH(CONCATENATE(BD_COMERCIAL!$K332," ",BD_COMERCIAL!$L332),'Curva Forward'!$B$5:$B$13,0),MATCH(GE$4,'Curva Forward'!$C$4:$AN$4,0))),DG332)</f>
        <v>0</v>
      </c>
      <c r="GF332" s="200">
        <f>AT332*AT$2*IF($FC332="V",1,-1)*IF($Q332="Fixo",(DH332-INDEX('Curva Forward'!$C$5:$AN$13,MATCH(CONCATENATE(BD_COMERCIAL!$K332," ",BD_COMERCIAL!$L332),'Curva Forward'!$B$5:$B$13,0),MATCH(GF$4,'Curva Forward'!$C$4:$AN$4,0))),DH332)</f>
        <v>0</v>
      </c>
      <c r="GG332" s="200">
        <f>AU332*AU$2*IF($FC332="V",1,-1)*IF($Q332="Fixo",(DI332-INDEX('Curva Forward'!$C$5:$AN$13,MATCH(CONCATENATE(BD_COMERCIAL!$K332," ",BD_COMERCIAL!$L332),'Curva Forward'!$B$5:$B$13,0),MATCH(GG$4,'Curva Forward'!$C$4:$AN$4,0))),DI332)</f>
        <v>0</v>
      </c>
      <c r="GH332" s="200">
        <f>AV332*AV$2*IF($FC332="V",1,-1)*IF($Q332="Fixo",(DJ332-INDEX('Curva Forward'!$C$5:$AN$13,MATCH(CONCATENATE(BD_COMERCIAL!$K332," ",BD_COMERCIAL!$L332),'Curva Forward'!$B$5:$B$13,0),MATCH(GH$4,'Curva Forward'!$C$4:$AN$4,0))),DJ332)</f>
        <v>0</v>
      </c>
      <c r="GI332" s="200">
        <f>AW332*AW$2*IF($FC332="V",1,-1)*IF($Q332="Fixo",(DK332-INDEX('Curva Forward'!$C$5:$AN$13,MATCH(CONCATENATE(BD_COMERCIAL!$K332," ",BD_COMERCIAL!$L332),'Curva Forward'!$B$5:$B$13,0),MATCH(GI$4,'Curva Forward'!$C$4:$AN$4,0))),DK332)</f>
        <v>0</v>
      </c>
      <c r="GJ332" s="200">
        <f>AX332*AX$2*IF($FC332="V",1,-1)*IF($Q332="Fixo",(DL332-INDEX('Curva Forward'!$C$5:$AN$13,MATCH(CONCATENATE(BD_COMERCIAL!$K332," ",BD_COMERCIAL!$L332),'Curva Forward'!$B$5:$B$13,0),MATCH(GJ$4,'Curva Forward'!$C$4:$AN$4,0))),DL332)</f>
        <v>0</v>
      </c>
      <c r="GK332" s="200">
        <f>AY332*AY$2*IF($FC332="V",1,-1)*IF($Q332="Fixo",(DM332-INDEX('Curva Forward'!$C$5:$AN$13,MATCH(CONCATENATE(BD_COMERCIAL!$K332," ",BD_COMERCIAL!$L332),'Curva Forward'!$B$5:$B$13,0),MATCH(GK$4,'Curva Forward'!$C$4:$AN$4,0))),DM332)</f>
        <v>0</v>
      </c>
      <c r="GL332" s="200">
        <f>IF(EZ332="",0,CL332*CL$2*IF($FC332="V",1,-1)*IF($Q332="Fixo",(EZ332-INDEX('Curva Forward'!$C$5:$AN$13,MATCH(CONCATENATE(BD_COMERCIAL!$K332," ",BD_COMERCIAL!$L332),'Curva Forward'!$B$5:$B$13,0),MATCH(GL$4,'Curva Forward'!$C$4:$AN$4,0))),EZ332))</f>
        <v>0</v>
      </c>
      <c r="GM332" s="200">
        <f>IF(FA332="",0,CM332*CM$2*IF($FC332="V",1,-1)*IF($Q332="Fixo",(FA332-INDEX('Curva Forward'!$C$5:$AN$13,MATCH(CONCATENATE(BD_COMERCIAL!$K332," ",BD_COMERCIAL!$L332),'Curva Forward'!$B$5:$B$13,0),MATCH(GM$4,'Curva Forward'!$C$4:$AN$4,0))),FA332))</f>
        <v>0</v>
      </c>
      <c r="GN332" s="200">
        <f>IF(FB332="",0,CN332*CN$2*IF($FC332="V",1,-1)*IF($Q332="Fixo",(FB332-INDEX('Curva Forward'!$C$5:$AN$13,MATCH(CONCATENATE(BD_COMERCIAL!$K332," ",BD_COMERCIAL!$L332),'Curva Forward'!$B$5:$B$13,0),MATCH(GN$4,'Curva Forward'!$C$4:$AN$4,0))),FB332))</f>
        <v>0</v>
      </c>
      <c r="GO332" s="201">
        <f t="shared" ca="1" si="112"/>
        <v>0</v>
      </c>
      <c r="GP332" s="201">
        <f t="shared" ca="1" si="113"/>
        <v>0</v>
      </c>
    </row>
    <row r="333" spans="1:198" s="117" customFormat="1" x14ac:dyDescent="0.25">
      <c r="A333" s="6"/>
      <c r="B333" s="7" t="s">
        <v>686</v>
      </c>
      <c r="C333" s="8">
        <v>44642</v>
      </c>
      <c r="D333" s="9" t="s">
        <v>124</v>
      </c>
      <c r="E333" s="9" t="s">
        <v>125</v>
      </c>
      <c r="F333" s="113">
        <v>3780401000108</v>
      </c>
      <c r="G333" s="10" t="s">
        <v>147</v>
      </c>
      <c r="H333" s="113" t="e">
        <v>#VALUE!</v>
      </c>
      <c r="I333" s="9" t="s">
        <v>139</v>
      </c>
      <c r="J333" s="166" t="s">
        <v>555</v>
      </c>
      <c r="K333" s="10" t="s">
        <v>127</v>
      </c>
      <c r="L333" s="84" t="s">
        <v>22</v>
      </c>
      <c r="M333" s="11">
        <v>44896</v>
      </c>
      <c r="N333" s="12">
        <v>44926</v>
      </c>
      <c r="O333" s="10">
        <v>2</v>
      </c>
      <c r="P333" s="84">
        <v>160</v>
      </c>
      <c r="Q333" s="84" t="s">
        <v>128</v>
      </c>
      <c r="R333" s="10" t="s">
        <v>129</v>
      </c>
      <c r="S333" s="14" t="s">
        <v>135</v>
      </c>
      <c r="T333" s="11"/>
      <c r="U333" s="12"/>
      <c r="V333" s="257" t="str">
        <f ca="1">IF(U333="","",
IF(U333="NA","",
IFERROR(VLOOKUP(EOMONTH(M333,-2)+1,IPCA!$A:$B,2,0),
VLOOKUP(EOMONTH(TODAY(),-2)+1,IPCA!$A:$B,2,0))/
VLOOKUP(EOMONTH(U333,-2)+1,IPCA!$A:$B,2,0)*
P333))</f>
        <v/>
      </c>
      <c r="W333" s="84"/>
      <c r="X333" s="13"/>
      <c r="Y333" s="166"/>
      <c r="Z333" s="107" t="s">
        <v>148</v>
      </c>
      <c r="AA333" s="108" t="s">
        <v>148</v>
      </c>
      <c r="AB333" s="15"/>
      <c r="AC333"/>
      <c r="AD333"/>
      <c r="AE333"/>
      <c r="AF333"/>
      <c r="AG333"/>
      <c r="AH333"/>
      <c r="AI333"/>
      <c r="AJ333"/>
      <c r="AK333"/>
      <c r="AL333"/>
      <c r="AM333" s="6">
        <v>2</v>
      </c>
      <c r="AN333" s="15"/>
      <c r="AO333"/>
      <c r="AP333"/>
      <c r="AQ333"/>
      <c r="AR333"/>
      <c r="AS333"/>
      <c r="AT333"/>
      <c r="AU333"/>
      <c r="AV333"/>
      <c r="AW333"/>
      <c r="AX333"/>
      <c r="AY333" s="6"/>
      <c r="AZ333" s="15"/>
      <c r="BA333"/>
      <c r="BB333"/>
      <c r="BC333"/>
      <c r="BD333"/>
      <c r="BE333"/>
      <c r="BF333"/>
      <c r="BG333"/>
      <c r="BH333"/>
      <c r="BI333"/>
      <c r="BJ333"/>
      <c r="BK333" s="6"/>
      <c r="BL333" s="15"/>
      <c r="BM333"/>
      <c r="BN333"/>
      <c r="BO333"/>
      <c r="BP333"/>
      <c r="BQ333"/>
      <c r="BR333"/>
      <c r="BS333"/>
      <c r="BT333"/>
      <c r="BU333"/>
      <c r="BV333"/>
      <c r="BW333" s="6"/>
      <c r="BX333" s="15"/>
      <c r="BY333"/>
      <c r="BZ333"/>
      <c r="CA333"/>
      <c r="CB333"/>
      <c r="CC333"/>
      <c r="CD333"/>
      <c r="CE333"/>
      <c r="CF333"/>
      <c r="CG333"/>
      <c r="CH333"/>
      <c r="CI333" s="6"/>
      <c r="CJ333" s="16">
        <f t="shared" si="97"/>
        <v>0.16986301369863013</v>
      </c>
      <c r="CK333" s="16" t="str">
        <f t="shared" si="98"/>
        <v/>
      </c>
      <c r="CL333" s="16" t="str">
        <f t="shared" si="99"/>
        <v/>
      </c>
      <c r="CM333" s="16" t="str">
        <f t="shared" si="100"/>
        <v/>
      </c>
      <c r="CN333" s="16" t="str">
        <f t="shared" si="101"/>
        <v/>
      </c>
      <c r="CO333" s="18"/>
      <c r="CP333" s="15"/>
      <c r="CQ333"/>
      <c r="CR333"/>
      <c r="CS333"/>
      <c r="CT333"/>
      <c r="CU333"/>
      <c r="CV333"/>
      <c r="CW333"/>
      <c r="CX333"/>
      <c r="CY333"/>
      <c r="CZ333"/>
      <c r="DA333" s="6">
        <v>160</v>
      </c>
      <c r="DB333" s="15"/>
      <c r="DC333"/>
      <c r="DD333"/>
      <c r="DE333"/>
      <c r="DF333"/>
      <c r="DG333"/>
      <c r="DH333"/>
      <c r="DI333"/>
      <c r="DJ333"/>
      <c r="DK333"/>
      <c r="DL333"/>
      <c r="DM333" s="6"/>
      <c r="DN333" s="15"/>
      <c r="DO333"/>
      <c r="DP333"/>
      <c r="DQ333"/>
      <c r="DR333"/>
      <c r="DS333"/>
      <c r="DT333"/>
      <c r="DU333"/>
      <c r="DV333"/>
      <c r="DW333"/>
      <c r="DX333"/>
      <c r="DY333" s="6"/>
      <c r="DZ333" s="15"/>
      <c r="EA333"/>
      <c r="EB333"/>
      <c r="EC333"/>
      <c r="ED333"/>
      <c r="EE333"/>
      <c r="EF333"/>
      <c r="EG333"/>
      <c r="EH333"/>
      <c r="EI333"/>
      <c r="EJ333"/>
      <c r="EK333" s="6"/>
      <c r="EL333" s="15"/>
      <c r="EM333"/>
      <c r="EN333"/>
      <c r="EO333"/>
      <c r="EP333"/>
      <c r="EQ333"/>
      <c r="ER333"/>
      <c r="ES333"/>
      <c r="ET333"/>
      <c r="EU333"/>
      <c r="EV333"/>
      <c r="EW333" s="6"/>
      <c r="EX333" s="16">
        <f t="shared" si="102"/>
        <v>13.58904109589041</v>
      </c>
      <c r="EY333" s="16" t="str">
        <f t="shared" si="103"/>
        <v/>
      </c>
      <c r="EZ333" s="16" t="str">
        <f t="shared" si="104"/>
        <v/>
      </c>
      <c r="FA333" s="16" t="str">
        <f t="shared" si="105"/>
        <v/>
      </c>
      <c r="FB333" s="160" t="str">
        <f t="shared" si="106"/>
        <v/>
      </c>
      <c r="FC333" t="s">
        <v>204</v>
      </c>
      <c r="FD333" s="20" t="s">
        <v>147</v>
      </c>
      <c r="FF333" s="209" t="s">
        <v>206</v>
      </c>
      <c r="FH333" s="284">
        <f t="shared" ca="1" si="107"/>
        <v>0</v>
      </c>
      <c r="FI333" s="208">
        <f t="shared" si="108"/>
        <v>1</v>
      </c>
      <c r="FJ333"/>
      <c r="FK333" t="str">
        <f t="shared" si="109"/>
        <v>Portfólio</v>
      </c>
      <c r="FL333" s="201">
        <f t="shared" ca="1" si="110"/>
        <v>93744</v>
      </c>
      <c r="FM333" s="201">
        <f t="shared" ca="1" si="111"/>
        <v>0</v>
      </c>
      <c r="FN333" s="200">
        <f>AB333*AB$2*IF($FC333="V",1,-1)*IF($Q333="Fixo",(CP333-INDEX('Curva Forward'!$C$5:$AN$13,MATCH(CONCATENATE(BD_COMERCIAL!$K333," ",BD_COMERCIAL!$L333),'Curva Forward'!$B$5:$B$13,0),MATCH(FN$4,'Curva Forward'!$C$4:$AN$4,0))),CP333)</f>
        <v>0</v>
      </c>
      <c r="FO333" s="200">
        <f>AC333*AC$2*IF($FC333="V",1,-1)*IF($Q333="Fixo",(CQ333-INDEX('Curva Forward'!$C$5:$AN$13,MATCH(CONCATENATE(BD_COMERCIAL!$K333," ",BD_COMERCIAL!$L333),'Curva Forward'!$B$5:$B$13,0),MATCH(FO$4,'Curva Forward'!$C$4:$AN$4,0))),CQ333)</f>
        <v>0</v>
      </c>
      <c r="FP333" s="200">
        <f>AD333*AD$2*IF($FC333="V",1,-1)*IF($Q333="Fixo",(CR333-INDEX('Curva Forward'!$C$5:$AN$13,MATCH(CONCATENATE(BD_COMERCIAL!$K333," ",BD_COMERCIAL!$L333),'Curva Forward'!$B$5:$B$13,0),MATCH(FP$4,'Curva Forward'!$C$4:$AN$4,0))),CR333)</f>
        <v>0</v>
      </c>
      <c r="FQ333" s="200">
        <f>AE333*AE$2*IF($FC333="V",1,-1)*IF($Q333="Fixo",(CS333-INDEX('Curva Forward'!$C$5:$AN$13,MATCH(CONCATENATE(BD_COMERCIAL!$K333," ",BD_COMERCIAL!$L333),'Curva Forward'!$B$5:$B$13,0),MATCH(FQ$4,'Curva Forward'!$C$4:$AN$4,0))),CS333)</f>
        <v>0</v>
      </c>
      <c r="FR333" s="200">
        <f>AF333*AF$2*IF($FC333="V",1,-1)*IF($Q333="Fixo",(CT333-INDEX('Curva Forward'!$C$5:$AN$13,MATCH(CONCATENATE(BD_COMERCIAL!$K333," ",BD_COMERCIAL!$L333),'Curva Forward'!$B$5:$B$13,0),MATCH(FR$4,'Curva Forward'!$C$4:$AN$4,0))),CT333)</f>
        <v>0</v>
      </c>
      <c r="FS333" s="200">
        <f>AG333*AG$2*IF($FC333="V",1,-1)*IF($Q333="Fixo",(CU333-INDEX('Curva Forward'!$C$5:$AN$13,MATCH(CONCATENATE(BD_COMERCIAL!$K333," ",BD_COMERCIAL!$L333),'Curva Forward'!$B$5:$B$13,0),MATCH(FS$4,'Curva Forward'!$C$4:$AN$4,0))),CU333)</f>
        <v>0</v>
      </c>
      <c r="FT333" s="200">
        <f>AH333*AH$2*IF($FC333="V",1,-1)*IF($Q333="Fixo",(CV333-INDEX('Curva Forward'!$C$5:$AN$13,MATCH(CONCATENATE(BD_COMERCIAL!$K333," ",BD_COMERCIAL!$L333),'Curva Forward'!$B$5:$B$13,0),MATCH(FT$4,'Curva Forward'!$C$4:$AN$4,0))),CV333)</f>
        <v>0</v>
      </c>
      <c r="FU333" s="200">
        <f>AI333*AI$2*IF($FC333="V",1,-1)*IF($Q333="Fixo",(CW333-INDEX('Curva Forward'!$C$5:$AN$13,MATCH(CONCATENATE(BD_COMERCIAL!$K333," ",BD_COMERCIAL!$L333),'Curva Forward'!$B$5:$B$13,0),MATCH(FU$4,'Curva Forward'!$C$4:$AN$4,0))),CW333)</f>
        <v>0</v>
      </c>
      <c r="FV333" s="200">
        <f>AJ333*AJ$2*IF($FC333="V",1,-1)*IF($Q333="Fixo",(CX333-INDEX('Curva Forward'!$C$5:$AN$13,MATCH(CONCATENATE(BD_COMERCIAL!$K333," ",BD_COMERCIAL!$L333),'Curva Forward'!$B$5:$B$13,0),MATCH(FV$4,'Curva Forward'!$C$4:$AN$4,0))),CX333)</f>
        <v>0</v>
      </c>
      <c r="FW333" s="200">
        <f>AK333*AK$2*IF($FC333="V",1,-1)*IF($Q333="Fixo",(CY333-INDEX('Curva Forward'!$C$5:$AN$13,MATCH(CONCATENATE(BD_COMERCIAL!$K333," ",BD_COMERCIAL!$L333),'Curva Forward'!$B$5:$B$13,0),MATCH(FW$4,'Curva Forward'!$C$4:$AN$4,0))),CY333)</f>
        <v>0</v>
      </c>
      <c r="FX333" s="200">
        <f>AL333*AL$2*IF($FC333="V",1,-1)*IF($Q333="Fixo",(CZ333-INDEX('Curva Forward'!$C$5:$AN$13,MATCH(CONCATENATE(BD_COMERCIAL!$K333," ",BD_COMERCIAL!$L333),'Curva Forward'!$B$5:$B$13,0),MATCH(FX$4,'Curva Forward'!$C$4:$AN$4,0))),CZ333)</f>
        <v>0</v>
      </c>
      <c r="FY333" s="200">
        <f>AM333*AM$2*IF($FC333="V",1,-1)*IF($Q333="Fixo",(DA333-INDEX('Curva Forward'!$C$5:$AN$13,MATCH(CONCATENATE(BD_COMERCIAL!$K333," ",BD_COMERCIAL!$L333),'Curva Forward'!$B$5:$B$13,0),MATCH(FY$4,'Curva Forward'!$C$4:$AN$4,0))),DA333)</f>
        <v>93744</v>
      </c>
      <c r="FZ333" s="200">
        <f>AN333*AN$2*IF($FC333="V",1,-1)*IF($Q333="Fixo",(DB333-INDEX('Curva Forward'!$C$5:$AN$13,MATCH(CONCATENATE(BD_COMERCIAL!$K333," ",BD_COMERCIAL!$L333),'Curva Forward'!$B$5:$B$13,0),MATCH(FZ$4,'Curva Forward'!$C$4:$AN$4,0))),DB333)</f>
        <v>0</v>
      </c>
      <c r="GA333" s="200">
        <f>AO333*AO$2*IF($FC333="V",1,-1)*IF($Q333="Fixo",(DC333-INDEX('Curva Forward'!$C$5:$AN$13,MATCH(CONCATENATE(BD_COMERCIAL!$K333," ",BD_COMERCIAL!$L333),'Curva Forward'!$B$5:$B$13,0),MATCH(GA$4,'Curva Forward'!$C$4:$AN$4,0))),DC333)</f>
        <v>0</v>
      </c>
      <c r="GB333" s="200">
        <f>AP333*AP$2*IF($FC333="V",1,-1)*IF($Q333="Fixo",(DD333-INDEX('Curva Forward'!$C$5:$AN$13,MATCH(CONCATENATE(BD_COMERCIAL!$K333," ",BD_COMERCIAL!$L333),'Curva Forward'!$B$5:$B$13,0),MATCH(GB$4,'Curva Forward'!$C$4:$AN$4,0))),DD333)</f>
        <v>0</v>
      </c>
      <c r="GC333" s="200">
        <f>AQ333*AQ$2*IF($FC333="V",1,-1)*IF($Q333="Fixo",(DE333-INDEX('Curva Forward'!$C$5:$AN$13,MATCH(CONCATENATE(BD_COMERCIAL!$K333," ",BD_COMERCIAL!$L333),'Curva Forward'!$B$5:$B$13,0),MATCH(GC$4,'Curva Forward'!$C$4:$AN$4,0))),DE333)</f>
        <v>0</v>
      </c>
      <c r="GD333" s="200">
        <f>AR333*AR$2*IF($FC333="V",1,-1)*IF($Q333="Fixo",(DF333-INDEX('Curva Forward'!$C$5:$AN$13,MATCH(CONCATENATE(BD_COMERCIAL!$K333," ",BD_COMERCIAL!$L333),'Curva Forward'!$B$5:$B$13,0),MATCH(GD$4,'Curva Forward'!$C$4:$AN$4,0))),DF333)</f>
        <v>0</v>
      </c>
      <c r="GE333" s="200">
        <f>AS333*AS$2*IF($FC333="V",1,-1)*IF($Q333="Fixo",(DG333-INDEX('Curva Forward'!$C$5:$AN$13,MATCH(CONCATENATE(BD_COMERCIAL!$K333," ",BD_COMERCIAL!$L333),'Curva Forward'!$B$5:$B$13,0),MATCH(GE$4,'Curva Forward'!$C$4:$AN$4,0))),DG333)</f>
        <v>0</v>
      </c>
      <c r="GF333" s="200">
        <f>AT333*AT$2*IF($FC333="V",1,-1)*IF($Q333="Fixo",(DH333-INDEX('Curva Forward'!$C$5:$AN$13,MATCH(CONCATENATE(BD_COMERCIAL!$K333," ",BD_COMERCIAL!$L333),'Curva Forward'!$B$5:$B$13,0),MATCH(GF$4,'Curva Forward'!$C$4:$AN$4,0))),DH333)</f>
        <v>0</v>
      </c>
      <c r="GG333" s="200">
        <f>AU333*AU$2*IF($FC333="V",1,-1)*IF($Q333="Fixo",(DI333-INDEX('Curva Forward'!$C$5:$AN$13,MATCH(CONCATENATE(BD_COMERCIAL!$K333," ",BD_COMERCIAL!$L333),'Curva Forward'!$B$5:$B$13,0),MATCH(GG$4,'Curva Forward'!$C$4:$AN$4,0))),DI333)</f>
        <v>0</v>
      </c>
      <c r="GH333" s="200">
        <f>AV333*AV$2*IF($FC333="V",1,-1)*IF($Q333="Fixo",(DJ333-INDEX('Curva Forward'!$C$5:$AN$13,MATCH(CONCATENATE(BD_COMERCIAL!$K333," ",BD_COMERCIAL!$L333),'Curva Forward'!$B$5:$B$13,0),MATCH(GH$4,'Curva Forward'!$C$4:$AN$4,0))),DJ333)</f>
        <v>0</v>
      </c>
      <c r="GI333" s="200">
        <f>AW333*AW$2*IF($FC333="V",1,-1)*IF($Q333="Fixo",(DK333-INDEX('Curva Forward'!$C$5:$AN$13,MATCH(CONCATENATE(BD_COMERCIAL!$K333," ",BD_COMERCIAL!$L333),'Curva Forward'!$B$5:$B$13,0),MATCH(GI$4,'Curva Forward'!$C$4:$AN$4,0))),DK333)</f>
        <v>0</v>
      </c>
      <c r="GJ333" s="200">
        <f>AX333*AX$2*IF($FC333="V",1,-1)*IF($Q333="Fixo",(DL333-INDEX('Curva Forward'!$C$5:$AN$13,MATCH(CONCATENATE(BD_COMERCIAL!$K333," ",BD_COMERCIAL!$L333),'Curva Forward'!$B$5:$B$13,0),MATCH(GJ$4,'Curva Forward'!$C$4:$AN$4,0))),DL333)</f>
        <v>0</v>
      </c>
      <c r="GK333" s="200">
        <f>AY333*AY$2*IF($FC333="V",1,-1)*IF($Q333="Fixo",(DM333-INDEX('Curva Forward'!$C$5:$AN$13,MATCH(CONCATENATE(BD_COMERCIAL!$K333," ",BD_COMERCIAL!$L333),'Curva Forward'!$B$5:$B$13,0),MATCH(GK$4,'Curva Forward'!$C$4:$AN$4,0))),DM333)</f>
        <v>0</v>
      </c>
      <c r="GL333" s="200">
        <f>IF(EZ333="",0,CL333*CL$2*IF($FC333="V",1,-1)*IF($Q333="Fixo",(EZ333-INDEX('Curva Forward'!$C$5:$AN$13,MATCH(CONCATENATE(BD_COMERCIAL!$K333," ",BD_COMERCIAL!$L333),'Curva Forward'!$B$5:$B$13,0),MATCH(GL$4,'Curva Forward'!$C$4:$AN$4,0))),EZ333))</f>
        <v>0</v>
      </c>
      <c r="GM333" s="200">
        <f>IF(FA333="",0,CM333*CM$2*IF($FC333="V",1,-1)*IF($Q333="Fixo",(FA333-INDEX('Curva Forward'!$C$5:$AN$13,MATCH(CONCATENATE(BD_COMERCIAL!$K333," ",BD_COMERCIAL!$L333),'Curva Forward'!$B$5:$B$13,0),MATCH(GM$4,'Curva Forward'!$C$4:$AN$4,0))),FA333))</f>
        <v>0</v>
      </c>
      <c r="GN333" s="200">
        <f>IF(FB333="",0,CN333*CN$2*IF($FC333="V",1,-1)*IF($Q333="Fixo",(FB333-INDEX('Curva Forward'!$C$5:$AN$13,MATCH(CONCATENATE(BD_COMERCIAL!$K333," ",BD_COMERCIAL!$L333),'Curva Forward'!$B$5:$B$13,0),MATCH(GN$4,'Curva Forward'!$C$4:$AN$4,0))),FB333))</f>
        <v>0</v>
      </c>
      <c r="GO333" s="201">
        <f t="shared" ca="1" si="112"/>
        <v>0</v>
      </c>
      <c r="GP333" s="201">
        <f t="shared" ca="1" si="113"/>
        <v>0</v>
      </c>
    </row>
    <row r="334" spans="1:198" s="117" customFormat="1" x14ac:dyDescent="0.25">
      <c r="A334" s="6"/>
      <c r="B334" s="7" t="s">
        <v>687</v>
      </c>
      <c r="C334" s="8">
        <v>44644</v>
      </c>
      <c r="D334" s="9" t="s">
        <v>124</v>
      </c>
      <c r="E334" s="9" t="s">
        <v>125</v>
      </c>
      <c r="F334" s="113">
        <v>3780401000108</v>
      </c>
      <c r="G334" s="10" t="s">
        <v>160</v>
      </c>
      <c r="H334" s="113">
        <v>58177643000195</v>
      </c>
      <c r="I334" s="9" t="s">
        <v>139</v>
      </c>
      <c r="J334" s="166"/>
      <c r="K334" s="10" t="s">
        <v>127</v>
      </c>
      <c r="L334" s="84" t="s">
        <v>22</v>
      </c>
      <c r="M334" s="11">
        <v>44927</v>
      </c>
      <c r="N334" s="12">
        <v>45291</v>
      </c>
      <c r="O334" s="10">
        <v>3</v>
      </c>
      <c r="P334" s="84">
        <v>215</v>
      </c>
      <c r="Q334" s="84" t="s">
        <v>128</v>
      </c>
      <c r="R334" s="10" t="s">
        <v>129</v>
      </c>
      <c r="S334" s="14" t="s">
        <v>135</v>
      </c>
      <c r="T334" s="11" t="s">
        <v>130</v>
      </c>
      <c r="U334" s="12">
        <v>44644</v>
      </c>
      <c r="V334" s="257" t="e">
        <f ca="1">IF(U334="","",
IF(U334="NA","",
IFERROR(VLOOKUP(EOMONTH(M334,-2)+1,IPCA!$A:$B,2,0),
VLOOKUP(EOMONTH(TODAY(),-2)+1,IPCA!$A:$B,2,0))/
VLOOKUP(EOMONTH(U334,-2)+1,IPCA!$A:$B,2,0)*
P334))</f>
        <v>#N/A</v>
      </c>
      <c r="W334" s="84"/>
      <c r="X334" s="13" t="s">
        <v>133</v>
      </c>
      <c r="Y334" s="166" t="s">
        <v>1092</v>
      </c>
      <c r="Z334" s="107"/>
      <c r="AA334" s="108"/>
      <c r="AB334" s="15"/>
      <c r="AC334"/>
      <c r="AD334"/>
      <c r="AE334"/>
      <c r="AF334"/>
      <c r="AG334"/>
      <c r="AH334"/>
      <c r="AI334"/>
      <c r="AJ334"/>
      <c r="AK334"/>
      <c r="AL334"/>
      <c r="AM334" s="6"/>
      <c r="AN334" s="15">
        <v>3</v>
      </c>
      <c r="AO334">
        <v>3</v>
      </c>
      <c r="AP334">
        <v>3</v>
      </c>
      <c r="AQ334">
        <v>3</v>
      </c>
      <c r="AR334">
        <v>3</v>
      </c>
      <c r="AS334">
        <v>3</v>
      </c>
      <c r="AT334">
        <v>3</v>
      </c>
      <c r="AU334">
        <v>3</v>
      </c>
      <c r="AV334">
        <v>3</v>
      </c>
      <c r="AW334">
        <v>3</v>
      </c>
      <c r="AX334">
        <v>3</v>
      </c>
      <c r="AY334" s="6">
        <v>3</v>
      </c>
      <c r="AZ334" s="15"/>
      <c r="BA334"/>
      <c r="BB334"/>
      <c r="BC334"/>
      <c r="BD334"/>
      <c r="BE334"/>
      <c r="BF334"/>
      <c r="BG334"/>
      <c r="BH334"/>
      <c r="BI334"/>
      <c r="BJ334"/>
      <c r="BK334" s="6"/>
      <c r="BL334" s="15"/>
      <c r="BM334"/>
      <c r="BN334"/>
      <c r="BO334"/>
      <c r="BP334"/>
      <c r="BQ334"/>
      <c r="BR334"/>
      <c r="BS334"/>
      <c r="BT334"/>
      <c r="BU334"/>
      <c r="BV334"/>
      <c r="BW334" s="6"/>
      <c r="BX334" s="15"/>
      <c r="BY334"/>
      <c r="BZ334"/>
      <c r="CA334"/>
      <c r="CB334"/>
      <c r="CC334"/>
      <c r="CD334"/>
      <c r="CE334"/>
      <c r="CF334"/>
      <c r="CG334"/>
      <c r="CH334"/>
      <c r="CI334" s="6"/>
      <c r="CJ334" s="16" t="str">
        <f t="shared" si="97"/>
        <v/>
      </c>
      <c r="CK334" s="16">
        <f t="shared" si="98"/>
        <v>3</v>
      </c>
      <c r="CL334" s="16" t="str">
        <f t="shared" si="99"/>
        <v/>
      </c>
      <c r="CM334" s="16" t="str">
        <f t="shared" si="100"/>
        <v/>
      </c>
      <c r="CN334" s="16" t="str">
        <f t="shared" si="101"/>
        <v/>
      </c>
      <c r="CO334" s="18"/>
      <c r="CP334" s="15"/>
      <c r="CQ334"/>
      <c r="CR334"/>
      <c r="CS334"/>
      <c r="CT334"/>
      <c r="CU334"/>
      <c r="CV334"/>
      <c r="CW334"/>
      <c r="CX334"/>
      <c r="CY334"/>
      <c r="CZ334"/>
      <c r="DA334" s="6"/>
      <c r="DB334" s="15">
        <v>215</v>
      </c>
      <c r="DC334">
        <v>215</v>
      </c>
      <c r="DD334">
        <v>215</v>
      </c>
      <c r="DE334">
        <v>215</v>
      </c>
      <c r="DF334">
        <v>215</v>
      </c>
      <c r="DG334">
        <v>215</v>
      </c>
      <c r="DH334">
        <v>215</v>
      </c>
      <c r="DI334">
        <v>215</v>
      </c>
      <c r="DJ334">
        <v>215</v>
      </c>
      <c r="DK334">
        <v>215</v>
      </c>
      <c r="DL334">
        <v>215</v>
      </c>
      <c r="DM334" s="6">
        <v>215</v>
      </c>
      <c r="DN334" s="15"/>
      <c r="DO334"/>
      <c r="DP334"/>
      <c r="DQ334"/>
      <c r="DR334"/>
      <c r="DS334"/>
      <c r="DT334"/>
      <c r="DU334"/>
      <c r="DV334"/>
      <c r="DW334"/>
      <c r="DX334"/>
      <c r="DY334" s="6"/>
      <c r="DZ334" s="15"/>
      <c r="EA334"/>
      <c r="EB334"/>
      <c r="EC334"/>
      <c r="ED334"/>
      <c r="EE334"/>
      <c r="EF334"/>
      <c r="EG334"/>
      <c r="EH334"/>
      <c r="EI334"/>
      <c r="EJ334"/>
      <c r="EK334" s="6"/>
      <c r="EL334" s="15"/>
      <c r="EM334"/>
      <c r="EN334"/>
      <c r="EO334"/>
      <c r="EP334"/>
      <c r="EQ334"/>
      <c r="ER334"/>
      <c r="ES334"/>
      <c r="ET334"/>
      <c r="EU334"/>
      <c r="EV334"/>
      <c r="EW334" s="6"/>
      <c r="EX334" s="16" t="str">
        <f t="shared" si="102"/>
        <v/>
      </c>
      <c r="EY334" s="16">
        <f t="shared" si="103"/>
        <v>215</v>
      </c>
      <c r="EZ334" s="16" t="str">
        <f t="shared" si="104"/>
        <v/>
      </c>
      <c r="FA334" s="16" t="str">
        <f t="shared" si="105"/>
        <v/>
      </c>
      <c r="FB334" s="160" t="str">
        <f t="shared" si="106"/>
        <v/>
      </c>
      <c r="FC334" t="s">
        <v>204</v>
      </c>
      <c r="FD334" s="20" t="s">
        <v>139</v>
      </c>
      <c r="FF334" s="209" t="s">
        <v>206</v>
      </c>
      <c r="FH334" s="284" t="e">
        <f t="shared" ca="1" si="107"/>
        <v>#N/A</v>
      </c>
      <c r="FI334" s="208">
        <f t="shared" si="108"/>
        <v>12.133333333333333</v>
      </c>
      <c r="FJ334"/>
      <c r="FK334" t="str">
        <f t="shared" si="109"/>
        <v>COMERC Comercializadora de Energia Elétrica Ltda.</v>
      </c>
      <c r="FL334" s="201">
        <f t="shared" ca="1" si="110"/>
        <v>0</v>
      </c>
      <c r="FM334" s="201">
        <f t="shared" ca="1" si="111"/>
        <v>1401768</v>
      </c>
      <c r="FN334" s="200">
        <f>AB334*AB$2*IF($FC334="V",1,-1)*IF($Q334="Fixo",(CP334-INDEX('Curva Forward'!$C$5:$AN$13,MATCH(CONCATENATE(BD_COMERCIAL!$K334," ",BD_COMERCIAL!$L334),'Curva Forward'!$B$5:$B$13,0),MATCH(FN$4,'Curva Forward'!$C$4:$AN$4,0))),CP334)</f>
        <v>0</v>
      </c>
      <c r="FO334" s="200">
        <f>AC334*AC$2*IF($FC334="V",1,-1)*IF($Q334="Fixo",(CQ334-INDEX('Curva Forward'!$C$5:$AN$13,MATCH(CONCATENATE(BD_COMERCIAL!$K334," ",BD_COMERCIAL!$L334),'Curva Forward'!$B$5:$B$13,0),MATCH(FO$4,'Curva Forward'!$C$4:$AN$4,0))),CQ334)</f>
        <v>0</v>
      </c>
      <c r="FP334" s="200">
        <f>AD334*AD$2*IF($FC334="V",1,-1)*IF($Q334="Fixo",(CR334-INDEX('Curva Forward'!$C$5:$AN$13,MATCH(CONCATENATE(BD_COMERCIAL!$K334," ",BD_COMERCIAL!$L334),'Curva Forward'!$B$5:$B$13,0),MATCH(FP$4,'Curva Forward'!$C$4:$AN$4,0))),CR334)</f>
        <v>0</v>
      </c>
      <c r="FQ334" s="200">
        <f>AE334*AE$2*IF($FC334="V",1,-1)*IF($Q334="Fixo",(CS334-INDEX('Curva Forward'!$C$5:$AN$13,MATCH(CONCATENATE(BD_COMERCIAL!$K334," ",BD_COMERCIAL!$L334),'Curva Forward'!$B$5:$B$13,0),MATCH(FQ$4,'Curva Forward'!$C$4:$AN$4,0))),CS334)</f>
        <v>0</v>
      </c>
      <c r="FR334" s="200">
        <f>AF334*AF$2*IF($FC334="V",1,-1)*IF($Q334="Fixo",(CT334-INDEX('Curva Forward'!$C$5:$AN$13,MATCH(CONCATENATE(BD_COMERCIAL!$K334," ",BD_COMERCIAL!$L334),'Curva Forward'!$B$5:$B$13,0),MATCH(FR$4,'Curva Forward'!$C$4:$AN$4,0))),CT334)</f>
        <v>0</v>
      </c>
      <c r="FS334" s="200">
        <f>AG334*AG$2*IF($FC334="V",1,-1)*IF($Q334="Fixo",(CU334-INDEX('Curva Forward'!$C$5:$AN$13,MATCH(CONCATENATE(BD_COMERCIAL!$K334," ",BD_COMERCIAL!$L334),'Curva Forward'!$B$5:$B$13,0),MATCH(FS$4,'Curva Forward'!$C$4:$AN$4,0))),CU334)</f>
        <v>0</v>
      </c>
      <c r="FT334" s="200">
        <f>AH334*AH$2*IF($FC334="V",1,-1)*IF($Q334="Fixo",(CV334-INDEX('Curva Forward'!$C$5:$AN$13,MATCH(CONCATENATE(BD_COMERCIAL!$K334," ",BD_COMERCIAL!$L334),'Curva Forward'!$B$5:$B$13,0),MATCH(FT$4,'Curva Forward'!$C$4:$AN$4,0))),CV334)</f>
        <v>0</v>
      </c>
      <c r="FU334" s="200">
        <f>AI334*AI$2*IF($FC334="V",1,-1)*IF($Q334="Fixo",(CW334-INDEX('Curva Forward'!$C$5:$AN$13,MATCH(CONCATENATE(BD_COMERCIAL!$K334," ",BD_COMERCIAL!$L334),'Curva Forward'!$B$5:$B$13,0),MATCH(FU$4,'Curva Forward'!$C$4:$AN$4,0))),CW334)</f>
        <v>0</v>
      </c>
      <c r="FV334" s="200">
        <f>AJ334*AJ$2*IF($FC334="V",1,-1)*IF($Q334="Fixo",(CX334-INDEX('Curva Forward'!$C$5:$AN$13,MATCH(CONCATENATE(BD_COMERCIAL!$K334," ",BD_COMERCIAL!$L334),'Curva Forward'!$B$5:$B$13,0),MATCH(FV$4,'Curva Forward'!$C$4:$AN$4,0))),CX334)</f>
        <v>0</v>
      </c>
      <c r="FW334" s="200">
        <f>AK334*AK$2*IF($FC334="V",1,-1)*IF($Q334="Fixo",(CY334-INDEX('Curva Forward'!$C$5:$AN$13,MATCH(CONCATENATE(BD_COMERCIAL!$K334," ",BD_COMERCIAL!$L334),'Curva Forward'!$B$5:$B$13,0),MATCH(FW$4,'Curva Forward'!$C$4:$AN$4,0))),CY334)</f>
        <v>0</v>
      </c>
      <c r="FX334" s="200">
        <f>AL334*AL$2*IF($FC334="V",1,-1)*IF($Q334="Fixo",(CZ334-INDEX('Curva Forward'!$C$5:$AN$13,MATCH(CONCATENATE(BD_COMERCIAL!$K334," ",BD_COMERCIAL!$L334),'Curva Forward'!$B$5:$B$13,0),MATCH(FX$4,'Curva Forward'!$C$4:$AN$4,0))),CZ334)</f>
        <v>0</v>
      </c>
      <c r="FY334" s="200">
        <f>AM334*AM$2*IF($FC334="V",1,-1)*IF($Q334="Fixo",(DA334-INDEX('Curva Forward'!$C$5:$AN$13,MATCH(CONCATENATE(BD_COMERCIAL!$K334," ",BD_COMERCIAL!$L334),'Curva Forward'!$B$5:$B$13,0),MATCH(FY$4,'Curva Forward'!$C$4:$AN$4,0))),DA334)</f>
        <v>0</v>
      </c>
      <c r="FZ334" s="200">
        <f>AN334*AN$2*IF($FC334="V",1,-1)*IF($Q334="Fixo",(DB334-INDEX('Curva Forward'!$C$5:$AN$13,MATCH(CONCATENATE(BD_COMERCIAL!$K334," ",BD_COMERCIAL!$L334),'Curva Forward'!$B$5:$B$13,0),MATCH(FZ$4,'Curva Forward'!$C$4:$AN$4,0))),DB334)</f>
        <v>145080</v>
      </c>
      <c r="GA334" s="200">
        <f>AO334*AO$2*IF($FC334="V",1,-1)*IF($Q334="Fixo",(DC334-INDEX('Curva Forward'!$C$5:$AN$13,MATCH(CONCATENATE(BD_COMERCIAL!$K334," ",BD_COMERCIAL!$L334),'Curva Forward'!$B$5:$B$13,0),MATCH(GA$4,'Curva Forward'!$C$4:$AN$4,0))),DC334)</f>
        <v>131040</v>
      </c>
      <c r="GB334" s="200">
        <f>AP334*AP$2*IF($FC334="V",1,-1)*IF($Q334="Fixo",(DD334-INDEX('Curva Forward'!$C$5:$AN$13,MATCH(CONCATENATE(BD_COMERCIAL!$K334," ",BD_COMERCIAL!$L334),'Curva Forward'!$B$5:$B$13,0),MATCH(GB$4,'Curva Forward'!$C$4:$AN$4,0))),DD334)</f>
        <v>145080</v>
      </c>
      <c r="GC334" s="200">
        <f>AQ334*AQ$2*IF($FC334="V",1,-1)*IF($Q334="Fixo",(DE334-INDEX('Curva Forward'!$C$5:$AN$13,MATCH(CONCATENATE(BD_COMERCIAL!$K334," ",BD_COMERCIAL!$L334),'Curva Forward'!$B$5:$B$13,0),MATCH(GC$4,'Curva Forward'!$C$4:$AN$4,0))),DE334)</f>
        <v>192240</v>
      </c>
      <c r="GD334" s="200">
        <f>AR334*AR$2*IF($FC334="V",1,-1)*IF($Q334="Fixo",(DF334-INDEX('Curva Forward'!$C$5:$AN$13,MATCH(CONCATENATE(BD_COMERCIAL!$K334," ",BD_COMERCIAL!$L334),'Curva Forward'!$B$5:$B$13,0),MATCH(GD$4,'Curva Forward'!$C$4:$AN$4,0))),DF334)</f>
        <v>198648</v>
      </c>
      <c r="GE334" s="200">
        <f>AS334*AS$2*IF($FC334="V",1,-1)*IF($Q334="Fixo",(DG334-INDEX('Curva Forward'!$C$5:$AN$13,MATCH(CONCATENATE(BD_COMERCIAL!$K334," ",BD_COMERCIAL!$L334),'Curva Forward'!$B$5:$B$13,0),MATCH(GE$4,'Curva Forward'!$C$4:$AN$4,0))),DG334)</f>
        <v>192240</v>
      </c>
      <c r="GF334" s="200">
        <f>AT334*AT$2*IF($FC334="V",1,-1)*IF($Q334="Fixo",(DH334-INDEX('Curva Forward'!$C$5:$AN$13,MATCH(CONCATENATE(BD_COMERCIAL!$K334," ",BD_COMERCIAL!$L334),'Curva Forward'!$B$5:$B$13,0),MATCH(GF$4,'Curva Forward'!$C$4:$AN$4,0))),DH334)</f>
        <v>66960</v>
      </c>
      <c r="GG334" s="200">
        <f>AU334*AU$2*IF($FC334="V",1,-1)*IF($Q334="Fixo",(DI334-INDEX('Curva Forward'!$C$5:$AN$13,MATCH(CONCATENATE(BD_COMERCIAL!$K334," ",BD_COMERCIAL!$L334),'Curva Forward'!$B$5:$B$13,0),MATCH(GG$4,'Curva Forward'!$C$4:$AN$4,0))),DI334)</f>
        <v>66960</v>
      </c>
      <c r="GH334" s="200">
        <f>AV334*AV$2*IF($FC334="V",1,-1)*IF($Q334="Fixo",(DJ334-INDEX('Curva Forward'!$C$5:$AN$13,MATCH(CONCATENATE(BD_COMERCIAL!$K334," ",BD_COMERCIAL!$L334),'Curva Forward'!$B$5:$B$13,0),MATCH(GH$4,'Curva Forward'!$C$4:$AN$4,0))),DJ334)</f>
        <v>64800</v>
      </c>
      <c r="GI334" s="200">
        <f>AW334*AW$2*IF($FC334="V",1,-1)*IF($Q334="Fixo",(DK334-INDEX('Curva Forward'!$C$5:$AN$13,MATCH(CONCATENATE(BD_COMERCIAL!$K334," ",BD_COMERCIAL!$L334),'Curva Forward'!$B$5:$B$13,0),MATCH(GI$4,'Curva Forward'!$C$4:$AN$4,0))),DK334)</f>
        <v>66960</v>
      </c>
      <c r="GJ334" s="200">
        <f>AX334*AX$2*IF($FC334="V",1,-1)*IF($Q334="Fixo",(DL334-INDEX('Curva Forward'!$C$5:$AN$13,MATCH(CONCATENATE(BD_COMERCIAL!$K334," ",BD_COMERCIAL!$L334),'Curva Forward'!$B$5:$B$13,0),MATCH(GJ$4,'Curva Forward'!$C$4:$AN$4,0))),DL334)</f>
        <v>64800</v>
      </c>
      <c r="GK334" s="200">
        <f>AY334*AY$2*IF($FC334="V",1,-1)*IF($Q334="Fixo",(DM334-INDEX('Curva Forward'!$C$5:$AN$13,MATCH(CONCATENATE(BD_COMERCIAL!$K334," ",BD_COMERCIAL!$L334),'Curva Forward'!$B$5:$B$13,0),MATCH(GK$4,'Curva Forward'!$C$4:$AN$4,0))),DM334)</f>
        <v>66960</v>
      </c>
      <c r="GL334" s="200">
        <f>IF(EZ334="",0,CL334*CL$2*IF($FC334="V",1,-1)*IF($Q334="Fixo",(EZ334-INDEX('Curva Forward'!$C$5:$AN$13,MATCH(CONCATENATE(BD_COMERCIAL!$K334," ",BD_COMERCIAL!$L334),'Curva Forward'!$B$5:$B$13,0),MATCH(GL$4,'Curva Forward'!$C$4:$AN$4,0))),EZ334))</f>
        <v>0</v>
      </c>
      <c r="GM334" s="200">
        <f>IF(FA334="",0,CM334*CM$2*IF($FC334="V",1,-1)*IF($Q334="Fixo",(FA334-INDEX('Curva Forward'!$C$5:$AN$13,MATCH(CONCATENATE(BD_COMERCIAL!$K334," ",BD_COMERCIAL!$L334),'Curva Forward'!$B$5:$B$13,0),MATCH(GM$4,'Curva Forward'!$C$4:$AN$4,0))),FA334))</f>
        <v>0</v>
      </c>
      <c r="GN334" s="200">
        <f>IF(FB334="",0,CN334*CN$2*IF($FC334="V",1,-1)*IF($Q334="Fixo",(FB334-INDEX('Curva Forward'!$C$5:$AN$13,MATCH(CONCATENATE(BD_COMERCIAL!$K334," ",BD_COMERCIAL!$L334),'Curva Forward'!$B$5:$B$13,0),MATCH(GN$4,'Curva Forward'!$C$4:$AN$4,0))),FB334))</f>
        <v>0</v>
      </c>
      <c r="GO334" s="201">
        <f t="shared" ca="1" si="112"/>
        <v>1401768</v>
      </c>
      <c r="GP334" s="201">
        <f t="shared" ca="1" si="113"/>
        <v>0</v>
      </c>
    </row>
    <row r="335" spans="1:198" s="117" customFormat="1" x14ac:dyDescent="0.25">
      <c r="A335" s="6"/>
      <c r="B335" s="7" t="s">
        <v>688</v>
      </c>
      <c r="C335" s="8">
        <v>44644</v>
      </c>
      <c r="D335" s="9" t="s">
        <v>124</v>
      </c>
      <c r="E335" s="9" t="s">
        <v>125</v>
      </c>
      <c r="F335" s="113">
        <v>3780401000108</v>
      </c>
      <c r="G335" s="10" t="s">
        <v>144</v>
      </c>
      <c r="H335" s="113">
        <v>13777004000122</v>
      </c>
      <c r="I335" s="9" t="s">
        <v>126</v>
      </c>
      <c r="J335" s="166" t="s">
        <v>677</v>
      </c>
      <c r="K335" s="10" t="s">
        <v>127</v>
      </c>
      <c r="L335" s="84" t="s">
        <v>22</v>
      </c>
      <c r="M335" s="11">
        <v>44805</v>
      </c>
      <c r="N335" s="12">
        <v>44834</v>
      </c>
      <c r="O335" s="10">
        <v>7</v>
      </c>
      <c r="P335" s="84">
        <v>156</v>
      </c>
      <c r="Q335" s="84" t="s">
        <v>128</v>
      </c>
      <c r="R335" s="10" t="s">
        <v>129</v>
      </c>
      <c r="S335" s="14" t="s">
        <v>135</v>
      </c>
      <c r="T335" s="11"/>
      <c r="U335" s="12"/>
      <c r="V335" s="257" t="str">
        <f ca="1">IF(U335="","",
IF(U335="NA","",
IFERROR(VLOOKUP(EOMONTH(M335,-2)+1,IPCA!$A:$B,2,0),
VLOOKUP(EOMONTH(TODAY(),-2)+1,IPCA!$A:$B,2,0))/
VLOOKUP(EOMONTH(U335,-2)+1,IPCA!$A:$B,2,0)*
P335))</f>
        <v/>
      </c>
      <c r="W335" s="84"/>
      <c r="X335" s="13" t="s">
        <v>133</v>
      </c>
      <c r="Y335" s="166"/>
      <c r="Z335" s="107"/>
      <c r="AA335" s="108"/>
      <c r="AB335"/>
      <c r="AC335"/>
      <c r="AD335"/>
      <c r="AE335"/>
      <c r="AF335"/>
      <c r="AG335"/>
      <c r="AH335"/>
      <c r="AI335"/>
      <c r="AJ335">
        <v>7</v>
      </c>
      <c r="AK335"/>
      <c r="AL335"/>
      <c r="AM335" s="6"/>
      <c r="AN335" s="15"/>
      <c r="AO335"/>
      <c r="AP335"/>
      <c r="AQ335"/>
      <c r="AR335"/>
      <c r="AS335"/>
      <c r="AT335"/>
      <c r="AU335"/>
      <c r="AV335"/>
      <c r="AW335"/>
      <c r="AX335"/>
      <c r="AY335" s="6"/>
      <c r="AZ335" s="15"/>
      <c r="BA335"/>
      <c r="BB335"/>
      <c r="BC335"/>
      <c r="BD335"/>
      <c r="BE335"/>
      <c r="BF335"/>
      <c r="BG335"/>
      <c r="BH335"/>
      <c r="BI335"/>
      <c r="BJ335"/>
      <c r="BK335" s="6"/>
      <c r="BL335" s="15"/>
      <c r="BM335"/>
      <c r="BN335"/>
      <c r="BO335"/>
      <c r="BP335"/>
      <c r="BQ335"/>
      <c r="BR335"/>
      <c r="BS335"/>
      <c r="BT335"/>
      <c r="BU335"/>
      <c r="BV335"/>
      <c r="BW335" s="6"/>
      <c r="BX335" s="15"/>
      <c r="BY335"/>
      <c r="BZ335"/>
      <c r="CA335"/>
      <c r="CB335"/>
      <c r="CC335"/>
      <c r="CD335"/>
      <c r="CE335"/>
      <c r="CF335"/>
      <c r="CG335"/>
      <c r="CH335"/>
      <c r="CI335" s="6"/>
      <c r="CJ335" s="16">
        <f t="shared" si="97"/>
        <v>0.57534246575342463</v>
      </c>
      <c r="CK335" s="16" t="str">
        <f t="shared" si="98"/>
        <v/>
      </c>
      <c r="CL335" s="16" t="str">
        <f t="shared" si="99"/>
        <v/>
      </c>
      <c r="CM335" s="16" t="str">
        <f t="shared" si="100"/>
        <v/>
      </c>
      <c r="CN335" s="16" t="str">
        <f t="shared" si="101"/>
        <v/>
      </c>
      <c r="CO335" s="18"/>
      <c r="CP335" s="15"/>
      <c r="CQ335"/>
      <c r="CR335"/>
      <c r="CS335"/>
      <c r="CT335"/>
      <c r="CU335"/>
      <c r="CV335"/>
      <c r="CW335"/>
      <c r="CX335">
        <v>156</v>
      </c>
      <c r="CY335"/>
      <c r="CZ335"/>
      <c r="DA335" s="6"/>
      <c r="DB335" s="15"/>
      <c r="DC335"/>
      <c r="DD335"/>
      <c r="DE335"/>
      <c r="DF335"/>
      <c r="DG335"/>
      <c r="DH335"/>
      <c r="DI335"/>
      <c r="DJ335"/>
      <c r="DK335"/>
      <c r="DL335"/>
      <c r="DM335" s="6"/>
      <c r="DN335" s="15"/>
      <c r="DO335"/>
      <c r="DP335"/>
      <c r="DQ335"/>
      <c r="DR335"/>
      <c r="DS335"/>
      <c r="DT335"/>
      <c r="DU335"/>
      <c r="DV335"/>
      <c r="DW335"/>
      <c r="DX335"/>
      <c r="DY335" s="6"/>
      <c r="DZ335" s="15"/>
      <c r="EA335"/>
      <c r="EB335"/>
      <c r="EC335"/>
      <c r="ED335"/>
      <c r="EE335"/>
      <c r="EF335"/>
      <c r="EG335"/>
      <c r="EH335"/>
      <c r="EI335"/>
      <c r="EJ335"/>
      <c r="EK335" s="6"/>
      <c r="EL335" s="15"/>
      <c r="EM335"/>
      <c r="EN335"/>
      <c r="EO335"/>
      <c r="EP335"/>
      <c r="EQ335"/>
      <c r="ER335"/>
      <c r="ES335"/>
      <c r="ET335"/>
      <c r="EU335"/>
      <c r="EV335"/>
      <c r="EW335" s="6"/>
      <c r="EX335" s="16">
        <f t="shared" si="102"/>
        <v>12.821917808219178</v>
      </c>
      <c r="EY335" s="16" t="str">
        <f t="shared" si="103"/>
        <v/>
      </c>
      <c r="EZ335" s="16" t="str">
        <f t="shared" si="104"/>
        <v/>
      </c>
      <c r="FA335" s="16" t="str">
        <f t="shared" si="105"/>
        <v/>
      </c>
      <c r="FB335" s="160" t="str">
        <f t="shared" si="106"/>
        <v/>
      </c>
      <c r="FC335" t="s">
        <v>204</v>
      </c>
      <c r="FD335" s="20" t="s">
        <v>126</v>
      </c>
      <c r="FF335" s="209" t="s">
        <v>206</v>
      </c>
      <c r="FH335" s="284">
        <f t="shared" ca="1" si="107"/>
        <v>0</v>
      </c>
      <c r="FI335" s="208">
        <f t="shared" si="108"/>
        <v>0.96666666666666667</v>
      </c>
      <c r="FJ335"/>
      <c r="FK335" t="str">
        <f t="shared" si="109"/>
        <v>WX Energy Comercializadora de Energia Ltda</v>
      </c>
      <c r="FL335" s="201">
        <f t="shared" ca="1" si="110"/>
        <v>372960</v>
      </c>
      <c r="FM335" s="201">
        <f t="shared" ca="1" si="111"/>
        <v>0</v>
      </c>
      <c r="FN335" s="200">
        <f>AB335*AB$2*IF($FC335="V",1,-1)*IF($Q335="Fixo",(CP335-INDEX('Curva Forward'!$C$5:$AN$13,MATCH(CONCATENATE(BD_COMERCIAL!$K335," ",BD_COMERCIAL!$L335),'Curva Forward'!$B$5:$B$13,0),MATCH(FN$4,'Curva Forward'!$C$4:$AN$4,0))),CP335)</f>
        <v>0</v>
      </c>
      <c r="FO335" s="200">
        <f>AC335*AC$2*IF($FC335="V",1,-1)*IF($Q335="Fixo",(CQ335-INDEX('Curva Forward'!$C$5:$AN$13,MATCH(CONCATENATE(BD_COMERCIAL!$K335," ",BD_COMERCIAL!$L335),'Curva Forward'!$B$5:$B$13,0),MATCH(FO$4,'Curva Forward'!$C$4:$AN$4,0))),CQ335)</f>
        <v>0</v>
      </c>
      <c r="FP335" s="200">
        <f>AD335*AD$2*IF($FC335="V",1,-1)*IF($Q335="Fixo",(CR335-INDEX('Curva Forward'!$C$5:$AN$13,MATCH(CONCATENATE(BD_COMERCIAL!$K335," ",BD_COMERCIAL!$L335),'Curva Forward'!$B$5:$B$13,0),MATCH(FP$4,'Curva Forward'!$C$4:$AN$4,0))),CR335)</f>
        <v>0</v>
      </c>
      <c r="FQ335" s="200">
        <f>AE335*AE$2*IF($FC335="V",1,-1)*IF($Q335="Fixo",(CS335-INDEX('Curva Forward'!$C$5:$AN$13,MATCH(CONCATENATE(BD_COMERCIAL!$K335," ",BD_COMERCIAL!$L335),'Curva Forward'!$B$5:$B$13,0),MATCH(FQ$4,'Curva Forward'!$C$4:$AN$4,0))),CS335)</f>
        <v>0</v>
      </c>
      <c r="FR335" s="200">
        <f>AF335*AF$2*IF($FC335="V",1,-1)*IF($Q335="Fixo",(CT335-INDEX('Curva Forward'!$C$5:$AN$13,MATCH(CONCATENATE(BD_COMERCIAL!$K335," ",BD_COMERCIAL!$L335),'Curva Forward'!$B$5:$B$13,0),MATCH(FR$4,'Curva Forward'!$C$4:$AN$4,0))),CT335)</f>
        <v>0</v>
      </c>
      <c r="FS335" s="200">
        <f>AG335*AG$2*IF($FC335="V",1,-1)*IF($Q335="Fixo",(CU335-INDEX('Curva Forward'!$C$5:$AN$13,MATCH(CONCATENATE(BD_COMERCIAL!$K335," ",BD_COMERCIAL!$L335),'Curva Forward'!$B$5:$B$13,0),MATCH(FS$4,'Curva Forward'!$C$4:$AN$4,0))),CU335)</f>
        <v>0</v>
      </c>
      <c r="FT335" s="200">
        <f>AH335*AH$2*IF($FC335="V",1,-1)*IF($Q335="Fixo",(CV335-INDEX('Curva Forward'!$C$5:$AN$13,MATCH(CONCATENATE(BD_COMERCIAL!$K335," ",BD_COMERCIAL!$L335),'Curva Forward'!$B$5:$B$13,0),MATCH(FT$4,'Curva Forward'!$C$4:$AN$4,0))),CV335)</f>
        <v>0</v>
      </c>
      <c r="FU335" s="200">
        <f>AI335*AI$2*IF($FC335="V",1,-1)*IF($Q335="Fixo",(CW335-INDEX('Curva Forward'!$C$5:$AN$13,MATCH(CONCATENATE(BD_COMERCIAL!$K335," ",BD_COMERCIAL!$L335),'Curva Forward'!$B$5:$B$13,0),MATCH(FU$4,'Curva Forward'!$C$4:$AN$4,0))),CW335)</f>
        <v>0</v>
      </c>
      <c r="FV335" s="200">
        <f>AJ335*AJ$2*IF($FC335="V",1,-1)*IF($Q335="Fixo",(CX335-INDEX('Curva Forward'!$C$5:$AN$13,MATCH(CONCATENATE(BD_COMERCIAL!$K335," ",BD_COMERCIAL!$L335),'Curva Forward'!$B$5:$B$13,0),MATCH(FV$4,'Curva Forward'!$C$4:$AN$4,0))),CX335)</f>
        <v>372960</v>
      </c>
      <c r="FW335" s="200">
        <f>AK335*AK$2*IF($FC335="V",1,-1)*IF($Q335="Fixo",(CY335-INDEX('Curva Forward'!$C$5:$AN$13,MATCH(CONCATENATE(BD_COMERCIAL!$K335," ",BD_COMERCIAL!$L335),'Curva Forward'!$B$5:$B$13,0),MATCH(FW$4,'Curva Forward'!$C$4:$AN$4,0))),CY335)</f>
        <v>0</v>
      </c>
      <c r="FX335" s="200">
        <f>AL335*AL$2*IF($FC335="V",1,-1)*IF($Q335="Fixo",(CZ335-INDEX('Curva Forward'!$C$5:$AN$13,MATCH(CONCATENATE(BD_COMERCIAL!$K335," ",BD_COMERCIAL!$L335),'Curva Forward'!$B$5:$B$13,0),MATCH(FX$4,'Curva Forward'!$C$4:$AN$4,0))),CZ335)</f>
        <v>0</v>
      </c>
      <c r="FY335" s="200">
        <f>AM335*AM$2*IF($FC335="V",1,-1)*IF($Q335="Fixo",(DA335-INDEX('Curva Forward'!$C$5:$AN$13,MATCH(CONCATENATE(BD_COMERCIAL!$K335," ",BD_COMERCIAL!$L335),'Curva Forward'!$B$5:$B$13,0),MATCH(FY$4,'Curva Forward'!$C$4:$AN$4,0))),DA335)</f>
        <v>0</v>
      </c>
      <c r="FZ335" s="200">
        <f>AN335*AN$2*IF($FC335="V",1,-1)*IF($Q335="Fixo",(DB335-INDEX('Curva Forward'!$C$5:$AN$13,MATCH(CONCATENATE(BD_COMERCIAL!$K335," ",BD_COMERCIAL!$L335),'Curva Forward'!$B$5:$B$13,0),MATCH(FZ$4,'Curva Forward'!$C$4:$AN$4,0))),DB335)</f>
        <v>0</v>
      </c>
      <c r="GA335" s="200">
        <f>AO335*AO$2*IF($FC335="V",1,-1)*IF($Q335="Fixo",(DC335-INDEX('Curva Forward'!$C$5:$AN$13,MATCH(CONCATENATE(BD_COMERCIAL!$K335," ",BD_COMERCIAL!$L335),'Curva Forward'!$B$5:$B$13,0),MATCH(GA$4,'Curva Forward'!$C$4:$AN$4,0))),DC335)</f>
        <v>0</v>
      </c>
      <c r="GB335" s="200">
        <f>AP335*AP$2*IF($FC335="V",1,-1)*IF($Q335="Fixo",(DD335-INDEX('Curva Forward'!$C$5:$AN$13,MATCH(CONCATENATE(BD_COMERCIAL!$K335," ",BD_COMERCIAL!$L335),'Curva Forward'!$B$5:$B$13,0),MATCH(GB$4,'Curva Forward'!$C$4:$AN$4,0))),DD335)</f>
        <v>0</v>
      </c>
      <c r="GC335" s="200">
        <f>AQ335*AQ$2*IF($FC335="V",1,-1)*IF($Q335="Fixo",(DE335-INDEX('Curva Forward'!$C$5:$AN$13,MATCH(CONCATENATE(BD_COMERCIAL!$K335," ",BD_COMERCIAL!$L335),'Curva Forward'!$B$5:$B$13,0),MATCH(GC$4,'Curva Forward'!$C$4:$AN$4,0))),DE335)</f>
        <v>0</v>
      </c>
      <c r="GD335" s="200">
        <f>AR335*AR$2*IF($FC335="V",1,-1)*IF($Q335="Fixo",(DF335-INDEX('Curva Forward'!$C$5:$AN$13,MATCH(CONCATENATE(BD_COMERCIAL!$K335," ",BD_COMERCIAL!$L335),'Curva Forward'!$B$5:$B$13,0),MATCH(GD$4,'Curva Forward'!$C$4:$AN$4,0))),DF335)</f>
        <v>0</v>
      </c>
      <c r="GE335" s="200">
        <f>AS335*AS$2*IF($FC335="V",1,-1)*IF($Q335="Fixo",(DG335-INDEX('Curva Forward'!$C$5:$AN$13,MATCH(CONCATENATE(BD_COMERCIAL!$K335," ",BD_COMERCIAL!$L335),'Curva Forward'!$B$5:$B$13,0),MATCH(GE$4,'Curva Forward'!$C$4:$AN$4,0))),DG335)</f>
        <v>0</v>
      </c>
      <c r="GF335" s="200">
        <f>AT335*AT$2*IF($FC335="V",1,-1)*IF($Q335="Fixo",(DH335-INDEX('Curva Forward'!$C$5:$AN$13,MATCH(CONCATENATE(BD_COMERCIAL!$K335," ",BD_COMERCIAL!$L335),'Curva Forward'!$B$5:$B$13,0),MATCH(GF$4,'Curva Forward'!$C$4:$AN$4,0))),DH335)</f>
        <v>0</v>
      </c>
      <c r="GG335" s="200">
        <f>AU335*AU$2*IF($FC335="V",1,-1)*IF($Q335="Fixo",(DI335-INDEX('Curva Forward'!$C$5:$AN$13,MATCH(CONCATENATE(BD_COMERCIAL!$K335," ",BD_COMERCIAL!$L335),'Curva Forward'!$B$5:$B$13,0),MATCH(GG$4,'Curva Forward'!$C$4:$AN$4,0))),DI335)</f>
        <v>0</v>
      </c>
      <c r="GH335" s="200">
        <f>AV335*AV$2*IF($FC335="V",1,-1)*IF($Q335="Fixo",(DJ335-INDEX('Curva Forward'!$C$5:$AN$13,MATCH(CONCATENATE(BD_COMERCIAL!$K335," ",BD_COMERCIAL!$L335),'Curva Forward'!$B$5:$B$13,0),MATCH(GH$4,'Curva Forward'!$C$4:$AN$4,0))),DJ335)</f>
        <v>0</v>
      </c>
      <c r="GI335" s="200">
        <f>AW335*AW$2*IF($FC335="V",1,-1)*IF($Q335="Fixo",(DK335-INDEX('Curva Forward'!$C$5:$AN$13,MATCH(CONCATENATE(BD_COMERCIAL!$K335," ",BD_COMERCIAL!$L335),'Curva Forward'!$B$5:$B$13,0),MATCH(GI$4,'Curva Forward'!$C$4:$AN$4,0))),DK335)</f>
        <v>0</v>
      </c>
      <c r="GJ335" s="200">
        <f>AX335*AX$2*IF($FC335="V",1,-1)*IF($Q335="Fixo",(DL335-INDEX('Curva Forward'!$C$5:$AN$13,MATCH(CONCATENATE(BD_COMERCIAL!$K335," ",BD_COMERCIAL!$L335),'Curva Forward'!$B$5:$B$13,0),MATCH(GJ$4,'Curva Forward'!$C$4:$AN$4,0))),DL335)</f>
        <v>0</v>
      </c>
      <c r="GK335" s="200">
        <f>AY335*AY$2*IF($FC335="V",1,-1)*IF($Q335="Fixo",(DM335-INDEX('Curva Forward'!$C$5:$AN$13,MATCH(CONCATENATE(BD_COMERCIAL!$K335," ",BD_COMERCIAL!$L335),'Curva Forward'!$B$5:$B$13,0),MATCH(GK$4,'Curva Forward'!$C$4:$AN$4,0))),DM335)</f>
        <v>0</v>
      </c>
      <c r="GL335" s="200">
        <f>IF(EZ335="",0,CL335*CL$2*IF($FC335="V",1,-1)*IF($Q335="Fixo",(EZ335-INDEX('Curva Forward'!$C$5:$AN$13,MATCH(CONCATENATE(BD_COMERCIAL!$K335," ",BD_COMERCIAL!$L335),'Curva Forward'!$B$5:$B$13,0),MATCH(GL$4,'Curva Forward'!$C$4:$AN$4,0))),EZ335))</f>
        <v>0</v>
      </c>
      <c r="GM335" s="200">
        <f>IF(FA335="",0,CM335*CM$2*IF($FC335="V",1,-1)*IF($Q335="Fixo",(FA335-INDEX('Curva Forward'!$C$5:$AN$13,MATCH(CONCATENATE(BD_COMERCIAL!$K335," ",BD_COMERCIAL!$L335),'Curva Forward'!$B$5:$B$13,0),MATCH(GM$4,'Curva Forward'!$C$4:$AN$4,0))),FA335))</f>
        <v>0</v>
      </c>
      <c r="GN335" s="200">
        <f>IF(FB335="",0,CN335*CN$2*IF($FC335="V",1,-1)*IF($Q335="Fixo",(FB335-INDEX('Curva Forward'!$C$5:$AN$13,MATCH(CONCATENATE(BD_COMERCIAL!$K335," ",BD_COMERCIAL!$L335),'Curva Forward'!$B$5:$B$13,0),MATCH(GN$4,'Curva Forward'!$C$4:$AN$4,0))),FB335))</f>
        <v>0</v>
      </c>
      <c r="GO335" s="201">
        <f t="shared" ca="1" si="112"/>
        <v>0</v>
      </c>
      <c r="GP335" s="201">
        <f t="shared" ca="1" si="113"/>
        <v>0</v>
      </c>
    </row>
    <row r="336" spans="1:198" s="117" customFormat="1" x14ac:dyDescent="0.25">
      <c r="A336" s="6"/>
      <c r="B336" s="7" t="s">
        <v>689</v>
      </c>
      <c r="C336" s="8">
        <v>44644</v>
      </c>
      <c r="D336" s="9" t="s">
        <v>131</v>
      </c>
      <c r="E336" s="9" t="s">
        <v>144</v>
      </c>
      <c r="F336" s="113">
        <v>13777004000122</v>
      </c>
      <c r="G336" s="10" t="s">
        <v>125</v>
      </c>
      <c r="H336" s="113">
        <v>3780401000108</v>
      </c>
      <c r="I336" s="9" t="s">
        <v>126</v>
      </c>
      <c r="J336" s="166" t="s">
        <v>677</v>
      </c>
      <c r="K336" s="10" t="s">
        <v>127</v>
      </c>
      <c r="L336" s="84" t="s">
        <v>22</v>
      </c>
      <c r="M336" s="11">
        <v>44743</v>
      </c>
      <c r="N336" s="12">
        <v>44773</v>
      </c>
      <c r="O336" s="10">
        <v>7</v>
      </c>
      <c r="P336" s="84">
        <v>120</v>
      </c>
      <c r="Q336" s="84" t="s">
        <v>128</v>
      </c>
      <c r="R336" s="10" t="s">
        <v>129</v>
      </c>
      <c r="S336" s="14" t="s">
        <v>135</v>
      </c>
      <c r="T336" s="11"/>
      <c r="U336" s="12"/>
      <c r="V336" s="257" t="str">
        <f ca="1">IF(U336="","",
IF(U336="NA","",
IFERROR(VLOOKUP(EOMONTH(M336,-2)+1,IPCA!$A:$B,2,0),
VLOOKUP(EOMONTH(TODAY(),-2)+1,IPCA!$A:$B,2,0))/
VLOOKUP(EOMONTH(U336,-2)+1,IPCA!$A:$B,2,0)*
P336))</f>
        <v/>
      </c>
      <c r="W336" s="84"/>
      <c r="X336" s="13" t="s">
        <v>133</v>
      </c>
      <c r="Y336" s="166"/>
      <c r="Z336" s="107"/>
      <c r="AA336" s="108"/>
      <c r="AB336" s="15"/>
      <c r="AC336"/>
      <c r="AD336"/>
      <c r="AE336"/>
      <c r="AF336"/>
      <c r="AG336"/>
      <c r="AH336">
        <v>7</v>
      </c>
      <c r="AI336"/>
      <c r="AJ336"/>
      <c r="AK336"/>
      <c r="AL336"/>
      <c r="AM336" s="6"/>
      <c r="AN336" s="15"/>
      <c r="AO336"/>
      <c r="AP336"/>
      <c r="AQ336"/>
      <c r="AR336"/>
      <c r="AS336"/>
      <c r="AT336"/>
      <c r="AU336"/>
      <c r="AV336"/>
      <c r="AW336"/>
      <c r="AX336"/>
      <c r="AY336" s="6"/>
      <c r="AZ336" s="15"/>
      <c r="BA336"/>
      <c r="BB336"/>
      <c r="BC336"/>
      <c r="BD336"/>
      <c r="BE336"/>
      <c r="BF336"/>
      <c r="BG336"/>
      <c r="BH336"/>
      <c r="BI336"/>
      <c r="BJ336"/>
      <c r="BK336" s="6"/>
      <c r="BL336" s="15"/>
      <c r="BM336"/>
      <c r="BN336"/>
      <c r="BO336"/>
      <c r="BP336"/>
      <c r="BQ336"/>
      <c r="BR336"/>
      <c r="BS336"/>
      <c r="BT336"/>
      <c r="BU336"/>
      <c r="BV336"/>
      <c r="BW336" s="6"/>
      <c r="BX336" s="15"/>
      <c r="BY336"/>
      <c r="BZ336"/>
      <c r="CA336"/>
      <c r="CB336"/>
      <c r="CC336"/>
      <c r="CD336"/>
      <c r="CE336"/>
      <c r="CF336"/>
      <c r="CG336"/>
      <c r="CH336"/>
      <c r="CI336" s="6"/>
      <c r="CJ336" s="16">
        <f t="shared" si="97"/>
        <v>0.59452054794520548</v>
      </c>
      <c r="CK336" s="16" t="str">
        <f t="shared" si="98"/>
        <v/>
      </c>
      <c r="CL336" s="16" t="str">
        <f t="shared" si="99"/>
        <v/>
      </c>
      <c r="CM336" s="16" t="str">
        <f t="shared" si="100"/>
        <v/>
      </c>
      <c r="CN336" s="16" t="str">
        <f t="shared" si="101"/>
        <v/>
      </c>
      <c r="CO336" s="18"/>
      <c r="CP336" s="15"/>
      <c r="CQ336"/>
      <c r="CR336"/>
      <c r="CS336"/>
      <c r="CT336"/>
      <c r="CU336"/>
      <c r="CV336">
        <v>120</v>
      </c>
      <c r="CW336"/>
      <c r="CX336"/>
      <c r="CY336"/>
      <c r="CZ336"/>
      <c r="DA336" s="6"/>
      <c r="DB336" s="15"/>
      <c r="DC336"/>
      <c r="DD336"/>
      <c r="DE336"/>
      <c r="DF336"/>
      <c r="DG336"/>
      <c r="DH336"/>
      <c r="DI336"/>
      <c r="DJ336"/>
      <c r="DK336"/>
      <c r="DL336"/>
      <c r="DM336" s="6"/>
      <c r="DN336" s="15"/>
      <c r="DO336"/>
      <c r="DP336"/>
      <c r="DQ336"/>
      <c r="DR336"/>
      <c r="DS336"/>
      <c r="DT336"/>
      <c r="DU336"/>
      <c r="DV336"/>
      <c r="DW336"/>
      <c r="DX336"/>
      <c r="DY336" s="6"/>
      <c r="DZ336" s="15"/>
      <c r="EA336"/>
      <c r="EB336"/>
      <c r="EC336"/>
      <c r="ED336"/>
      <c r="EE336"/>
      <c r="EF336"/>
      <c r="EG336"/>
      <c r="EH336"/>
      <c r="EI336"/>
      <c r="EJ336"/>
      <c r="EK336" s="6"/>
      <c r="EL336" s="15"/>
      <c r="EM336"/>
      <c r="EN336"/>
      <c r="EO336"/>
      <c r="EP336"/>
      <c r="EQ336"/>
      <c r="ER336"/>
      <c r="ES336"/>
      <c r="ET336"/>
      <c r="EU336"/>
      <c r="EV336"/>
      <c r="EW336" s="6"/>
      <c r="EX336" s="16">
        <f t="shared" si="102"/>
        <v>10.191780821917808</v>
      </c>
      <c r="EY336" s="16" t="str">
        <f t="shared" si="103"/>
        <v/>
      </c>
      <c r="EZ336" s="16" t="str">
        <f t="shared" si="104"/>
        <v/>
      </c>
      <c r="FA336" s="16" t="str">
        <f t="shared" si="105"/>
        <v/>
      </c>
      <c r="FB336" s="160" t="str">
        <f t="shared" si="106"/>
        <v/>
      </c>
      <c r="FC336" t="s">
        <v>205</v>
      </c>
      <c r="FD336" s="20" t="s">
        <v>126</v>
      </c>
      <c r="FF336" s="209" t="s">
        <v>206</v>
      </c>
      <c r="FH336" s="284">
        <f t="shared" ca="1" si="107"/>
        <v>0</v>
      </c>
      <c r="FI336" s="208">
        <f t="shared" si="108"/>
        <v>1</v>
      </c>
      <c r="FJ336"/>
      <c r="FK336" t="str">
        <f t="shared" si="109"/>
        <v>WX Energy Comercializadora de Energia Ltda</v>
      </c>
      <c r="FL336" s="201">
        <f t="shared" ca="1" si="110"/>
        <v>-277846.8</v>
      </c>
      <c r="FM336" s="201">
        <f t="shared" ca="1" si="111"/>
        <v>0</v>
      </c>
      <c r="FN336" s="200">
        <f>AB336*AB$2*IF($FC336="V",1,-1)*IF($Q336="Fixo",(CP336-INDEX('Curva Forward'!$C$5:$AN$13,MATCH(CONCATENATE(BD_COMERCIAL!$K336," ",BD_COMERCIAL!$L336),'Curva Forward'!$B$5:$B$13,0),MATCH(FN$4,'Curva Forward'!$C$4:$AN$4,0))),CP336)</f>
        <v>0</v>
      </c>
      <c r="FO336" s="200">
        <f>AC336*AC$2*IF($FC336="V",1,-1)*IF($Q336="Fixo",(CQ336-INDEX('Curva Forward'!$C$5:$AN$13,MATCH(CONCATENATE(BD_COMERCIAL!$K336," ",BD_COMERCIAL!$L336),'Curva Forward'!$B$5:$B$13,0),MATCH(FO$4,'Curva Forward'!$C$4:$AN$4,0))),CQ336)</f>
        <v>0</v>
      </c>
      <c r="FP336" s="200">
        <f>AD336*AD$2*IF($FC336="V",1,-1)*IF($Q336="Fixo",(CR336-INDEX('Curva Forward'!$C$5:$AN$13,MATCH(CONCATENATE(BD_COMERCIAL!$K336," ",BD_COMERCIAL!$L336),'Curva Forward'!$B$5:$B$13,0),MATCH(FP$4,'Curva Forward'!$C$4:$AN$4,0))),CR336)</f>
        <v>0</v>
      </c>
      <c r="FQ336" s="200">
        <f>AE336*AE$2*IF($FC336="V",1,-1)*IF($Q336="Fixo",(CS336-INDEX('Curva Forward'!$C$5:$AN$13,MATCH(CONCATENATE(BD_COMERCIAL!$K336," ",BD_COMERCIAL!$L336),'Curva Forward'!$B$5:$B$13,0),MATCH(FQ$4,'Curva Forward'!$C$4:$AN$4,0))),CS336)</f>
        <v>0</v>
      </c>
      <c r="FR336" s="200">
        <f>AF336*AF$2*IF($FC336="V",1,-1)*IF($Q336="Fixo",(CT336-INDEX('Curva Forward'!$C$5:$AN$13,MATCH(CONCATENATE(BD_COMERCIAL!$K336," ",BD_COMERCIAL!$L336),'Curva Forward'!$B$5:$B$13,0),MATCH(FR$4,'Curva Forward'!$C$4:$AN$4,0))),CT336)</f>
        <v>0</v>
      </c>
      <c r="FS336" s="200">
        <f>AG336*AG$2*IF($FC336="V",1,-1)*IF($Q336="Fixo",(CU336-INDEX('Curva Forward'!$C$5:$AN$13,MATCH(CONCATENATE(BD_COMERCIAL!$K336," ",BD_COMERCIAL!$L336),'Curva Forward'!$B$5:$B$13,0),MATCH(FS$4,'Curva Forward'!$C$4:$AN$4,0))),CU336)</f>
        <v>0</v>
      </c>
      <c r="FT336" s="200">
        <f>AH336*AH$2*IF($FC336="V",1,-1)*IF($Q336="Fixo",(CV336-INDEX('Curva Forward'!$C$5:$AN$13,MATCH(CONCATENATE(BD_COMERCIAL!$K336," ",BD_COMERCIAL!$L336),'Curva Forward'!$B$5:$B$13,0),MATCH(FT$4,'Curva Forward'!$C$4:$AN$4,0))),CV336)</f>
        <v>-277846.8</v>
      </c>
      <c r="FU336" s="200">
        <f>AI336*AI$2*IF($FC336="V",1,-1)*IF($Q336="Fixo",(CW336-INDEX('Curva Forward'!$C$5:$AN$13,MATCH(CONCATENATE(BD_COMERCIAL!$K336," ",BD_COMERCIAL!$L336),'Curva Forward'!$B$5:$B$13,0),MATCH(FU$4,'Curva Forward'!$C$4:$AN$4,0))),CW336)</f>
        <v>0</v>
      </c>
      <c r="FV336" s="200">
        <f>AJ336*AJ$2*IF($FC336="V",1,-1)*IF($Q336="Fixo",(CX336-INDEX('Curva Forward'!$C$5:$AN$13,MATCH(CONCATENATE(BD_COMERCIAL!$K336," ",BD_COMERCIAL!$L336),'Curva Forward'!$B$5:$B$13,0),MATCH(FV$4,'Curva Forward'!$C$4:$AN$4,0))),CX336)</f>
        <v>0</v>
      </c>
      <c r="FW336" s="200">
        <f>AK336*AK$2*IF($FC336="V",1,-1)*IF($Q336="Fixo",(CY336-INDEX('Curva Forward'!$C$5:$AN$13,MATCH(CONCATENATE(BD_COMERCIAL!$K336," ",BD_COMERCIAL!$L336),'Curva Forward'!$B$5:$B$13,0),MATCH(FW$4,'Curva Forward'!$C$4:$AN$4,0))),CY336)</f>
        <v>0</v>
      </c>
      <c r="FX336" s="200">
        <f>AL336*AL$2*IF($FC336="V",1,-1)*IF($Q336="Fixo",(CZ336-INDEX('Curva Forward'!$C$5:$AN$13,MATCH(CONCATENATE(BD_COMERCIAL!$K336," ",BD_COMERCIAL!$L336),'Curva Forward'!$B$5:$B$13,0),MATCH(FX$4,'Curva Forward'!$C$4:$AN$4,0))),CZ336)</f>
        <v>0</v>
      </c>
      <c r="FY336" s="200">
        <f>AM336*AM$2*IF($FC336="V",1,-1)*IF($Q336="Fixo",(DA336-INDEX('Curva Forward'!$C$5:$AN$13,MATCH(CONCATENATE(BD_COMERCIAL!$K336," ",BD_COMERCIAL!$L336),'Curva Forward'!$B$5:$B$13,0),MATCH(FY$4,'Curva Forward'!$C$4:$AN$4,0))),DA336)</f>
        <v>0</v>
      </c>
      <c r="FZ336" s="200">
        <f>AN336*AN$2*IF($FC336="V",1,-1)*IF($Q336="Fixo",(DB336-INDEX('Curva Forward'!$C$5:$AN$13,MATCH(CONCATENATE(BD_COMERCIAL!$K336," ",BD_COMERCIAL!$L336),'Curva Forward'!$B$5:$B$13,0),MATCH(FZ$4,'Curva Forward'!$C$4:$AN$4,0))),DB336)</f>
        <v>0</v>
      </c>
      <c r="GA336" s="200">
        <f>AO336*AO$2*IF($FC336="V",1,-1)*IF($Q336="Fixo",(DC336-INDEX('Curva Forward'!$C$5:$AN$13,MATCH(CONCATENATE(BD_COMERCIAL!$K336," ",BD_COMERCIAL!$L336),'Curva Forward'!$B$5:$B$13,0),MATCH(GA$4,'Curva Forward'!$C$4:$AN$4,0))),DC336)</f>
        <v>0</v>
      </c>
      <c r="GB336" s="200">
        <f>AP336*AP$2*IF($FC336="V",1,-1)*IF($Q336="Fixo",(DD336-INDEX('Curva Forward'!$C$5:$AN$13,MATCH(CONCATENATE(BD_COMERCIAL!$K336," ",BD_COMERCIAL!$L336),'Curva Forward'!$B$5:$B$13,0),MATCH(GB$4,'Curva Forward'!$C$4:$AN$4,0))),DD336)</f>
        <v>0</v>
      </c>
      <c r="GC336" s="200">
        <f>AQ336*AQ$2*IF($FC336="V",1,-1)*IF($Q336="Fixo",(DE336-INDEX('Curva Forward'!$C$5:$AN$13,MATCH(CONCATENATE(BD_COMERCIAL!$K336," ",BD_COMERCIAL!$L336),'Curva Forward'!$B$5:$B$13,0),MATCH(GC$4,'Curva Forward'!$C$4:$AN$4,0))),DE336)</f>
        <v>0</v>
      </c>
      <c r="GD336" s="200">
        <f>AR336*AR$2*IF($FC336="V",1,-1)*IF($Q336="Fixo",(DF336-INDEX('Curva Forward'!$C$5:$AN$13,MATCH(CONCATENATE(BD_COMERCIAL!$K336," ",BD_COMERCIAL!$L336),'Curva Forward'!$B$5:$B$13,0),MATCH(GD$4,'Curva Forward'!$C$4:$AN$4,0))),DF336)</f>
        <v>0</v>
      </c>
      <c r="GE336" s="200">
        <f>AS336*AS$2*IF($FC336="V",1,-1)*IF($Q336="Fixo",(DG336-INDEX('Curva Forward'!$C$5:$AN$13,MATCH(CONCATENATE(BD_COMERCIAL!$K336," ",BD_COMERCIAL!$L336),'Curva Forward'!$B$5:$B$13,0),MATCH(GE$4,'Curva Forward'!$C$4:$AN$4,0))),DG336)</f>
        <v>0</v>
      </c>
      <c r="GF336" s="200">
        <f>AT336*AT$2*IF($FC336="V",1,-1)*IF($Q336="Fixo",(DH336-INDEX('Curva Forward'!$C$5:$AN$13,MATCH(CONCATENATE(BD_COMERCIAL!$K336," ",BD_COMERCIAL!$L336),'Curva Forward'!$B$5:$B$13,0),MATCH(GF$4,'Curva Forward'!$C$4:$AN$4,0))),DH336)</f>
        <v>0</v>
      </c>
      <c r="GG336" s="200">
        <f>AU336*AU$2*IF($FC336="V",1,-1)*IF($Q336="Fixo",(DI336-INDEX('Curva Forward'!$C$5:$AN$13,MATCH(CONCATENATE(BD_COMERCIAL!$K336," ",BD_COMERCIAL!$L336),'Curva Forward'!$B$5:$B$13,0),MATCH(GG$4,'Curva Forward'!$C$4:$AN$4,0))),DI336)</f>
        <v>0</v>
      </c>
      <c r="GH336" s="200">
        <f>AV336*AV$2*IF($FC336="V",1,-1)*IF($Q336="Fixo",(DJ336-INDEX('Curva Forward'!$C$5:$AN$13,MATCH(CONCATENATE(BD_COMERCIAL!$K336," ",BD_COMERCIAL!$L336),'Curva Forward'!$B$5:$B$13,0),MATCH(GH$4,'Curva Forward'!$C$4:$AN$4,0))),DJ336)</f>
        <v>0</v>
      </c>
      <c r="GI336" s="200">
        <f>AW336*AW$2*IF($FC336="V",1,-1)*IF($Q336="Fixo",(DK336-INDEX('Curva Forward'!$C$5:$AN$13,MATCH(CONCATENATE(BD_COMERCIAL!$K336," ",BD_COMERCIAL!$L336),'Curva Forward'!$B$5:$B$13,0),MATCH(GI$4,'Curva Forward'!$C$4:$AN$4,0))),DK336)</f>
        <v>0</v>
      </c>
      <c r="GJ336" s="200">
        <f>AX336*AX$2*IF($FC336="V",1,-1)*IF($Q336="Fixo",(DL336-INDEX('Curva Forward'!$C$5:$AN$13,MATCH(CONCATENATE(BD_COMERCIAL!$K336," ",BD_COMERCIAL!$L336),'Curva Forward'!$B$5:$B$13,0),MATCH(GJ$4,'Curva Forward'!$C$4:$AN$4,0))),DL336)</f>
        <v>0</v>
      </c>
      <c r="GK336" s="200">
        <f>AY336*AY$2*IF($FC336="V",1,-1)*IF($Q336="Fixo",(DM336-INDEX('Curva Forward'!$C$5:$AN$13,MATCH(CONCATENATE(BD_COMERCIAL!$K336," ",BD_COMERCIAL!$L336),'Curva Forward'!$B$5:$B$13,0),MATCH(GK$4,'Curva Forward'!$C$4:$AN$4,0))),DM336)</f>
        <v>0</v>
      </c>
      <c r="GL336" s="200">
        <f>IF(EZ336="",0,CL336*CL$2*IF($FC336="V",1,-1)*IF($Q336="Fixo",(EZ336-INDEX('Curva Forward'!$C$5:$AN$13,MATCH(CONCATENATE(BD_COMERCIAL!$K336," ",BD_COMERCIAL!$L336),'Curva Forward'!$B$5:$B$13,0),MATCH(GL$4,'Curva Forward'!$C$4:$AN$4,0))),EZ336))</f>
        <v>0</v>
      </c>
      <c r="GM336" s="200">
        <f>IF(FA336="",0,CM336*CM$2*IF($FC336="V",1,-1)*IF($Q336="Fixo",(FA336-INDEX('Curva Forward'!$C$5:$AN$13,MATCH(CONCATENATE(BD_COMERCIAL!$K336," ",BD_COMERCIAL!$L336),'Curva Forward'!$B$5:$B$13,0),MATCH(GM$4,'Curva Forward'!$C$4:$AN$4,0))),FA336))</f>
        <v>0</v>
      </c>
      <c r="GN336" s="200">
        <f>IF(FB336="",0,CN336*CN$2*IF($FC336="V",1,-1)*IF($Q336="Fixo",(FB336-INDEX('Curva Forward'!$C$5:$AN$13,MATCH(CONCATENATE(BD_COMERCIAL!$K336," ",BD_COMERCIAL!$L336),'Curva Forward'!$B$5:$B$13,0),MATCH(GN$4,'Curva Forward'!$C$4:$AN$4,0))),FB336))</f>
        <v>0</v>
      </c>
      <c r="GO336" s="201">
        <f t="shared" ca="1" si="112"/>
        <v>0</v>
      </c>
      <c r="GP336" s="201">
        <f t="shared" ca="1" si="113"/>
        <v>0</v>
      </c>
    </row>
    <row r="337" spans="1:198" ht="15" customHeight="1" x14ac:dyDescent="0.25">
      <c r="A337" s="6"/>
      <c r="B337" s="7" t="s">
        <v>690</v>
      </c>
      <c r="C337" s="8">
        <v>44644</v>
      </c>
      <c r="D337" s="9" t="s">
        <v>131</v>
      </c>
      <c r="E337" s="9" t="s">
        <v>144</v>
      </c>
      <c r="F337" s="113">
        <v>13777004000122</v>
      </c>
      <c r="G337" s="10" t="s">
        <v>125</v>
      </c>
      <c r="H337" s="113">
        <v>3780401000108</v>
      </c>
      <c r="I337" s="9" t="s">
        <v>126</v>
      </c>
      <c r="J337" s="166" t="s">
        <v>677</v>
      </c>
      <c r="K337" s="10" t="s">
        <v>127</v>
      </c>
      <c r="L337" s="84" t="s">
        <v>22</v>
      </c>
      <c r="M337" s="11">
        <v>44743</v>
      </c>
      <c r="N337" s="12">
        <v>44773</v>
      </c>
      <c r="O337" s="10">
        <v>1</v>
      </c>
      <c r="P337" s="84">
        <v>120</v>
      </c>
      <c r="Q337" s="84" t="s">
        <v>128</v>
      </c>
      <c r="R337" s="10" t="s">
        <v>129</v>
      </c>
      <c r="S337" s="14" t="s">
        <v>135</v>
      </c>
      <c r="T337" s="11"/>
      <c r="U337" s="12"/>
      <c r="V337" s="257" t="str">
        <f ca="1">IF(U337="","",
IF(U337="NA","",
IFERROR(VLOOKUP(EOMONTH(M337,-2)+1,IPCA!$A:$B,2,0),
VLOOKUP(EOMONTH(TODAY(),-2)+1,IPCA!$A:$B,2,0))/
VLOOKUP(EOMONTH(U337,-2)+1,IPCA!$A:$B,2,0)*
P337))</f>
        <v/>
      </c>
      <c r="W337" s="84"/>
      <c r="X337" s="13" t="s">
        <v>133</v>
      </c>
      <c r="Y337" s="166"/>
      <c r="AA337" s="108"/>
      <c r="AB337" s="15"/>
      <c r="AH337">
        <v>1</v>
      </c>
      <c r="AM337" s="6"/>
      <c r="AN337" s="15"/>
      <c r="AY337" s="6"/>
      <c r="AZ337" s="15"/>
      <c r="BK337" s="6"/>
      <c r="BL337" s="15"/>
      <c r="BW337" s="6"/>
      <c r="BX337" s="15"/>
      <c r="CI337" s="6"/>
      <c r="CJ337" s="16">
        <f t="shared" si="97"/>
        <v>8.4931506849315067E-2</v>
      </c>
      <c r="CK337" s="16" t="str">
        <f t="shared" si="98"/>
        <v/>
      </c>
      <c r="CL337" s="16" t="str">
        <f t="shared" si="99"/>
        <v/>
      </c>
      <c r="CM337" s="16" t="str">
        <f t="shared" si="100"/>
        <v/>
      </c>
      <c r="CN337" s="16" t="str">
        <f t="shared" si="101"/>
        <v/>
      </c>
      <c r="CO337" s="18"/>
      <c r="CP337" s="15"/>
      <c r="CV337">
        <v>120</v>
      </c>
      <c r="DA337" s="6"/>
      <c r="DB337" s="15"/>
      <c r="DM337" s="6"/>
      <c r="DN337" s="15"/>
      <c r="DY337" s="6"/>
      <c r="DZ337" s="15"/>
      <c r="EK337" s="6"/>
      <c r="EL337" s="15"/>
      <c r="EW337" s="6"/>
      <c r="EX337" s="16">
        <f t="shared" si="102"/>
        <v>10.191780821917808</v>
      </c>
      <c r="EY337" s="16" t="str">
        <f t="shared" si="103"/>
        <v/>
      </c>
      <c r="EZ337" s="16" t="str">
        <f t="shared" si="104"/>
        <v/>
      </c>
      <c r="FA337" s="16" t="str">
        <f t="shared" si="105"/>
        <v/>
      </c>
      <c r="FB337" s="160" t="str">
        <f t="shared" si="106"/>
        <v/>
      </c>
      <c r="FC337" t="s">
        <v>205</v>
      </c>
      <c r="FD337" s="20" t="s">
        <v>126</v>
      </c>
      <c r="FE337"/>
      <c r="FF337" s="209" t="s">
        <v>206</v>
      </c>
      <c r="FH337" s="284">
        <f t="shared" ca="1" si="107"/>
        <v>0</v>
      </c>
      <c r="FI337" s="208">
        <f t="shared" si="108"/>
        <v>1</v>
      </c>
      <c r="FK337" t="str">
        <f t="shared" si="109"/>
        <v>WX Energy Comercializadora de Energia Ltda</v>
      </c>
      <c r="FL337" s="201">
        <f t="shared" ca="1" si="110"/>
        <v>-39692.399999999994</v>
      </c>
      <c r="FM337" s="201">
        <f t="shared" ca="1" si="111"/>
        <v>0</v>
      </c>
      <c r="FN337" s="200">
        <f>AB337*AB$2*IF($FC337="V",1,-1)*IF($Q337="Fixo",(CP337-INDEX('Curva Forward'!$C$5:$AN$13,MATCH(CONCATENATE(BD_COMERCIAL!$K337," ",BD_COMERCIAL!$L337),'Curva Forward'!$B$5:$B$13,0),MATCH(FN$4,'Curva Forward'!$C$4:$AN$4,0))),CP337)</f>
        <v>0</v>
      </c>
      <c r="FO337" s="200">
        <f>AC337*AC$2*IF($FC337="V",1,-1)*IF($Q337="Fixo",(CQ337-INDEX('Curva Forward'!$C$5:$AN$13,MATCH(CONCATENATE(BD_COMERCIAL!$K337," ",BD_COMERCIAL!$L337),'Curva Forward'!$B$5:$B$13,0),MATCH(FO$4,'Curva Forward'!$C$4:$AN$4,0))),CQ337)</f>
        <v>0</v>
      </c>
      <c r="FP337" s="200">
        <f>AD337*AD$2*IF($FC337="V",1,-1)*IF($Q337="Fixo",(CR337-INDEX('Curva Forward'!$C$5:$AN$13,MATCH(CONCATENATE(BD_COMERCIAL!$K337," ",BD_COMERCIAL!$L337),'Curva Forward'!$B$5:$B$13,0),MATCH(FP$4,'Curva Forward'!$C$4:$AN$4,0))),CR337)</f>
        <v>0</v>
      </c>
      <c r="FQ337" s="200">
        <f>AE337*AE$2*IF($FC337="V",1,-1)*IF($Q337="Fixo",(CS337-INDEX('Curva Forward'!$C$5:$AN$13,MATCH(CONCATENATE(BD_COMERCIAL!$K337," ",BD_COMERCIAL!$L337),'Curva Forward'!$B$5:$B$13,0),MATCH(FQ$4,'Curva Forward'!$C$4:$AN$4,0))),CS337)</f>
        <v>0</v>
      </c>
      <c r="FR337" s="200">
        <f>AF337*AF$2*IF($FC337="V",1,-1)*IF($Q337="Fixo",(CT337-INDEX('Curva Forward'!$C$5:$AN$13,MATCH(CONCATENATE(BD_COMERCIAL!$K337," ",BD_COMERCIAL!$L337),'Curva Forward'!$B$5:$B$13,0),MATCH(FR$4,'Curva Forward'!$C$4:$AN$4,0))),CT337)</f>
        <v>0</v>
      </c>
      <c r="FS337" s="200">
        <f>AG337*AG$2*IF($FC337="V",1,-1)*IF($Q337="Fixo",(CU337-INDEX('Curva Forward'!$C$5:$AN$13,MATCH(CONCATENATE(BD_COMERCIAL!$K337," ",BD_COMERCIAL!$L337),'Curva Forward'!$B$5:$B$13,0),MATCH(FS$4,'Curva Forward'!$C$4:$AN$4,0))),CU337)</f>
        <v>0</v>
      </c>
      <c r="FT337" s="200">
        <f>AH337*AH$2*IF($FC337="V",1,-1)*IF($Q337="Fixo",(CV337-INDEX('Curva Forward'!$C$5:$AN$13,MATCH(CONCATENATE(BD_COMERCIAL!$K337," ",BD_COMERCIAL!$L337),'Curva Forward'!$B$5:$B$13,0),MATCH(FT$4,'Curva Forward'!$C$4:$AN$4,0))),CV337)</f>
        <v>-39692.399999999994</v>
      </c>
      <c r="FU337" s="200">
        <f>AI337*AI$2*IF($FC337="V",1,-1)*IF($Q337="Fixo",(CW337-INDEX('Curva Forward'!$C$5:$AN$13,MATCH(CONCATENATE(BD_COMERCIAL!$K337," ",BD_COMERCIAL!$L337),'Curva Forward'!$B$5:$B$13,0),MATCH(FU$4,'Curva Forward'!$C$4:$AN$4,0))),CW337)</f>
        <v>0</v>
      </c>
      <c r="FV337" s="200">
        <f>AJ337*AJ$2*IF($FC337="V",1,-1)*IF($Q337="Fixo",(CX337-INDEX('Curva Forward'!$C$5:$AN$13,MATCH(CONCATENATE(BD_COMERCIAL!$K337," ",BD_COMERCIAL!$L337),'Curva Forward'!$B$5:$B$13,0),MATCH(FV$4,'Curva Forward'!$C$4:$AN$4,0))),CX337)</f>
        <v>0</v>
      </c>
      <c r="FW337" s="200">
        <f>AK337*AK$2*IF($FC337="V",1,-1)*IF($Q337="Fixo",(CY337-INDEX('Curva Forward'!$C$5:$AN$13,MATCH(CONCATENATE(BD_COMERCIAL!$K337," ",BD_COMERCIAL!$L337),'Curva Forward'!$B$5:$B$13,0),MATCH(FW$4,'Curva Forward'!$C$4:$AN$4,0))),CY337)</f>
        <v>0</v>
      </c>
      <c r="FX337" s="200">
        <f>AL337*AL$2*IF($FC337="V",1,-1)*IF($Q337="Fixo",(CZ337-INDEX('Curva Forward'!$C$5:$AN$13,MATCH(CONCATENATE(BD_COMERCIAL!$K337," ",BD_COMERCIAL!$L337),'Curva Forward'!$B$5:$B$13,0),MATCH(FX$4,'Curva Forward'!$C$4:$AN$4,0))),CZ337)</f>
        <v>0</v>
      </c>
      <c r="FY337" s="200">
        <f>AM337*AM$2*IF($FC337="V",1,-1)*IF($Q337="Fixo",(DA337-INDEX('Curva Forward'!$C$5:$AN$13,MATCH(CONCATENATE(BD_COMERCIAL!$K337," ",BD_COMERCIAL!$L337),'Curva Forward'!$B$5:$B$13,0),MATCH(FY$4,'Curva Forward'!$C$4:$AN$4,0))),DA337)</f>
        <v>0</v>
      </c>
      <c r="FZ337" s="200">
        <f>AN337*AN$2*IF($FC337="V",1,-1)*IF($Q337="Fixo",(DB337-INDEX('Curva Forward'!$C$5:$AN$13,MATCH(CONCATENATE(BD_COMERCIAL!$K337," ",BD_COMERCIAL!$L337),'Curva Forward'!$B$5:$B$13,0),MATCH(FZ$4,'Curva Forward'!$C$4:$AN$4,0))),DB337)</f>
        <v>0</v>
      </c>
      <c r="GA337" s="200">
        <f>AO337*AO$2*IF($FC337="V",1,-1)*IF($Q337="Fixo",(DC337-INDEX('Curva Forward'!$C$5:$AN$13,MATCH(CONCATENATE(BD_COMERCIAL!$K337," ",BD_COMERCIAL!$L337),'Curva Forward'!$B$5:$B$13,0),MATCH(GA$4,'Curva Forward'!$C$4:$AN$4,0))),DC337)</f>
        <v>0</v>
      </c>
      <c r="GB337" s="200">
        <f>AP337*AP$2*IF($FC337="V",1,-1)*IF($Q337="Fixo",(DD337-INDEX('Curva Forward'!$C$5:$AN$13,MATCH(CONCATENATE(BD_COMERCIAL!$K337," ",BD_COMERCIAL!$L337),'Curva Forward'!$B$5:$B$13,0),MATCH(GB$4,'Curva Forward'!$C$4:$AN$4,0))),DD337)</f>
        <v>0</v>
      </c>
      <c r="GC337" s="200">
        <f>AQ337*AQ$2*IF($FC337="V",1,-1)*IF($Q337="Fixo",(DE337-INDEX('Curva Forward'!$C$5:$AN$13,MATCH(CONCATENATE(BD_COMERCIAL!$K337," ",BD_COMERCIAL!$L337),'Curva Forward'!$B$5:$B$13,0),MATCH(GC$4,'Curva Forward'!$C$4:$AN$4,0))),DE337)</f>
        <v>0</v>
      </c>
      <c r="GD337" s="200">
        <f>AR337*AR$2*IF($FC337="V",1,-1)*IF($Q337="Fixo",(DF337-INDEX('Curva Forward'!$C$5:$AN$13,MATCH(CONCATENATE(BD_COMERCIAL!$K337," ",BD_COMERCIAL!$L337),'Curva Forward'!$B$5:$B$13,0),MATCH(GD$4,'Curva Forward'!$C$4:$AN$4,0))),DF337)</f>
        <v>0</v>
      </c>
      <c r="GE337" s="200">
        <f>AS337*AS$2*IF($FC337="V",1,-1)*IF($Q337="Fixo",(DG337-INDEX('Curva Forward'!$C$5:$AN$13,MATCH(CONCATENATE(BD_COMERCIAL!$K337," ",BD_COMERCIAL!$L337),'Curva Forward'!$B$5:$B$13,0),MATCH(GE$4,'Curva Forward'!$C$4:$AN$4,0))),DG337)</f>
        <v>0</v>
      </c>
      <c r="GF337" s="200">
        <f>AT337*AT$2*IF($FC337="V",1,-1)*IF($Q337="Fixo",(DH337-INDEX('Curva Forward'!$C$5:$AN$13,MATCH(CONCATENATE(BD_COMERCIAL!$K337," ",BD_COMERCIAL!$L337),'Curva Forward'!$B$5:$B$13,0),MATCH(GF$4,'Curva Forward'!$C$4:$AN$4,0))),DH337)</f>
        <v>0</v>
      </c>
      <c r="GG337" s="200">
        <f>AU337*AU$2*IF($FC337="V",1,-1)*IF($Q337="Fixo",(DI337-INDEX('Curva Forward'!$C$5:$AN$13,MATCH(CONCATENATE(BD_COMERCIAL!$K337," ",BD_COMERCIAL!$L337),'Curva Forward'!$B$5:$B$13,0),MATCH(GG$4,'Curva Forward'!$C$4:$AN$4,0))),DI337)</f>
        <v>0</v>
      </c>
      <c r="GH337" s="200">
        <f>AV337*AV$2*IF($FC337="V",1,-1)*IF($Q337="Fixo",(DJ337-INDEX('Curva Forward'!$C$5:$AN$13,MATCH(CONCATENATE(BD_COMERCIAL!$K337," ",BD_COMERCIAL!$L337),'Curva Forward'!$B$5:$B$13,0),MATCH(GH$4,'Curva Forward'!$C$4:$AN$4,0))),DJ337)</f>
        <v>0</v>
      </c>
      <c r="GI337" s="200">
        <f>AW337*AW$2*IF($FC337="V",1,-1)*IF($Q337="Fixo",(DK337-INDEX('Curva Forward'!$C$5:$AN$13,MATCH(CONCATENATE(BD_COMERCIAL!$K337," ",BD_COMERCIAL!$L337),'Curva Forward'!$B$5:$B$13,0),MATCH(GI$4,'Curva Forward'!$C$4:$AN$4,0))),DK337)</f>
        <v>0</v>
      </c>
      <c r="GJ337" s="200">
        <f>AX337*AX$2*IF($FC337="V",1,-1)*IF($Q337="Fixo",(DL337-INDEX('Curva Forward'!$C$5:$AN$13,MATCH(CONCATENATE(BD_COMERCIAL!$K337," ",BD_COMERCIAL!$L337),'Curva Forward'!$B$5:$B$13,0),MATCH(GJ$4,'Curva Forward'!$C$4:$AN$4,0))),DL337)</f>
        <v>0</v>
      </c>
      <c r="GK337" s="200">
        <f>AY337*AY$2*IF($FC337="V",1,-1)*IF($Q337="Fixo",(DM337-INDEX('Curva Forward'!$C$5:$AN$13,MATCH(CONCATENATE(BD_COMERCIAL!$K337," ",BD_COMERCIAL!$L337),'Curva Forward'!$B$5:$B$13,0),MATCH(GK$4,'Curva Forward'!$C$4:$AN$4,0))),DM337)</f>
        <v>0</v>
      </c>
      <c r="GL337" s="200">
        <f>IF(EZ337="",0,CL337*CL$2*IF($FC337="V",1,-1)*IF($Q337="Fixo",(EZ337-INDEX('Curva Forward'!$C$5:$AN$13,MATCH(CONCATENATE(BD_COMERCIAL!$K337," ",BD_COMERCIAL!$L337),'Curva Forward'!$B$5:$B$13,0),MATCH(GL$4,'Curva Forward'!$C$4:$AN$4,0))),EZ337))</f>
        <v>0</v>
      </c>
      <c r="GM337" s="200">
        <f>IF(FA337="",0,CM337*CM$2*IF($FC337="V",1,-1)*IF($Q337="Fixo",(FA337-INDEX('Curva Forward'!$C$5:$AN$13,MATCH(CONCATENATE(BD_COMERCIAL!$K337," ",BD_COMERCIAL!$L337),'Curva Forward'!$B$5:$B$13,0),MATCH(GM$4,'Curva Forward'!$C$4:$AN$4,0))),FA337))</f>
        <v>0</v>
      </c>
      <c r="GN337" s="200">
        <f>IF(FB337="",0,CN337*CN$2*IF($FC337="V",1,-1)*IF($Q337="Fixo",(FB337-INDEX('Curva Forward'!$C$5:$AN$13,MATCH(CONCATENATE(BD_COMERCIAL!$K337," ",BD_COMERCIAL!$L337),'Curva Forward'!$B$5:$B$13,0),MATCH(GN$4,'Curva Forward'!$C$4:$AN$4,0))),FB337))</f>
        <v>0</v>
      </c>
      <c r="GO337" s="201">
        <f t="shared" ca="1" si="112"/>
        <v>0</v>
      </c>
      <c r="GP337" s="201">
        <f t="shared" ca="1" si="113"/>
        <v>0</v>
      </c>
    </row>
    <row r="338" spans="1:198" ht="15" customHeight="1" x14ac:dyDescent="0.25">
      <c r="A338" s="6"/>
      <c r="B338" s="7" t="s">
        <v>691</v>
      </c>
      <c r="C338" s="8">
        <v>44644</v>
      </c>
      <c r="D338" s="9" t="s">
        <v>131</v>
      </c>
      <c r="E338" s="9" t="s">
        <v>215</v>
      </c>
      <c r="F338" s="113">
        <v>15732189000184</v>
      </c>
      <c r="G338" s="10" t="s">
        <v>125</v>
      </c>
      <c r="H338" s="113">
        <v>3780401000108</v>
      </c>
      <c r="I338" s="9" t="s">
        <v>126</v>
      </c>
      <c r="J338" s="166" t="s">
        <v>677</v>
      </c>
      <c r="K338" s="10" t="s">
        <v>127</v>
      </c>
      <c r="L338" s="84" t="s">
        <v>22</v>
      </c>
      <c r="M338" s="11">
        <v>44743</v>
      </c>
      <c r="N338" s="12">
        <v>44773</v>
      </c>
      <c r="O338" s="10">
        <v>2</v>
      </c>
      <c r="P338" s="84">
        <v>120</v>
      </c>
      <c r="Q338" s="84" t="s">
        <v>128</v>
      </c>
      <c r="R338" s="10" t="s">
        <v>129</v>
      </c>
      <c r="S338" s="14" t="s">
        <v>135</v>
      </c>
      <c r="T338" s="11"/>
      <c r="U338" s="12"/>
      <c r="V338" s="257" t="str">
        <f ca="1">IF(U338="","",
IF(U338="NA","",
IFERROR(VLOOKUP(EOMONTH(M338,-2)+1,IPCA!$A:$B,2,0),
VLOOKUP(EOMONTH(TODAY(),-2)+1,IPCA!$A:$B,2,0))/
VLOOKUP(EOMONTH(U338,-2)+1,IPCA!$A:$B,2,0)*
P338))</f>
        <v/>
      </c>
      <c r="W338" s="84"/>
      <c r="X338" s="13" t="s">
        <v>133</v>
      </c>
      <c r="Y338" s="166"/>
      <c r="AA338" s="108"/>
      <c r="AB338" s="15"/>
      <c r="AH338">
        <v>2</v>
      </c>
      <c r="AM338" s="6"/>
      <c r="AN338" s="15"/>
      <c r="AY338" s="6"/>
      <c r="AZ338" s="15"/>
      <c r="BK338" s="6"/>
      <c r="BL338" s="15"/>
      <c r="BW338" s="6"/>
      <c r="BX338" s="15"/>
      <c r="CI338" s="6"/>
      <c r="CJ338" s="16">
        <f t="shared" si="97"/>
        <v>0.16986301369863013</v>
      </c>
      <c r="CK338" s="16" t="str">
        <f t="shared" si="98"/>
        <v/>
      </c>
      <c r="CL338" s="16" t="str">
        <f t="shared" si="99"/>
        <v/>
      </c>
      <c r="CM338" s="16" t="str">
        <f t="shared" si="100"/>
        <v/>
      </c>
      <c r="CN338" s="16" t="str">
        <f t="shared" si="101"/>
        <v/>
      </c>
      <c r="CO338" s="18"/>
      <c r="CP338" s="15"/>
      <c r="CV338">
        <v>120</v>
      </c>
      <c r="DA338" s="6"/>
      <c r="DB338" s="15"/>
      <c r="DM338" s="6"/>
      <c r="DN338" s="15"/>
      <c r="DY338" s="6"/>
      <c r="DZ338" s="15"/>
      <c r="EK338" s="6"/>
      <c r="EL338" s="15"/>
      <c r="EW338" s="6"/>
      <c r="EX338" s="16">
        <f t="shared" si="102"/>
        <v>10.191780821917808</v>
      </c>
      <c r="EY338" s="16" t="str">
        <f t="shared" si="103"/>
        <v/>
      </c>
      <c r="EZ338" s="16" t="str">
        <f t="shared" si="104"/>
        <v/>
      </c>
      <c r="FA338" s="16" t="str">
        <f t="shared" si="105"/>
        <v/>
      </c>
      <c r="FB338" s="160" t="str">
        <f t="shared" si="106"/>
        <v/>
      </c>
      <c r="FC338" t="s">
        <v>205</v>
      </c>
      <c r="FD338" s="20" t="s">
        <v>126</v>
      </c>
      <c r="FE338"/>
      <c r="FF338" s="209" t="s">
        <v>206</v>
      </c>
      <c r="FH338" s="284">
        <f t="shared" ca="1" si="107"/>
        <v>0</v>
      </c>
      <c r="FI338" s="208">
        <f t="shared" si="108"/>
        <v>1</v>
      </c>
      <c r="FK338" t="str">
        <f t="shared" si="109"/>
        <v>INFINITY TRADING COMERCIALIZADORA DE ENERGIA LTDA</v>
      </c>
      <c r="FL338" s="201">
        <f t="shared" ca="1" si="110"/>
        <v>-79384.799999999988</v>
      </c>
      <c r="FM338" s="201">
        <f t="shared" ca="1" si="111"/>
        <v>0</v>
      </c>
      <c r="FN338" s="200">
        <f>AB338*AB$2*IF($FC338="V",1,-1)*IF($Q338="Fixo",(CP338-INDEX('Curva Forward'!$C$5:$AN$13,MATCH(CONCATENATE(BD_COMERCIAL!$K338," ",BD_COMERCIAL!$L338),'Curva Forward'!$B$5:$B$13,0),MATCH(FN$4,'Curva Forward'!$C$4:$AN$4,0))),CP338)</f>
        <v>0</v>
      </c>
      <c r="FO338" s="200">
        <f>AC338*AC$2*IF($FC338="V",1,-1)*IF($Q338="Fixo",(CQ338-INDEX('Curva Forward'!$C$5:$AN$13,MATCH(CONCATENATE(BD_COMERCIAL!$K338," ",BD_COMERCIAL!$L338),'Curva Forward'!$B$5:$B$13,0),MATCH(FO$4,'Curva Forward'!$C$4:$AN$4,0))),CQ338)</f>
        <v>0</v>
      </c>
      <c r="FP338" s="200">
        <f>AD338*AD$2*IF($FC338="V",1,-1)*IF($Q338="Fixo",(CR338-INDEX('Curva Forward'!$C$5:$AN$13,MATCH(CONCATENATE(BD_COMERCIAL!$K338," ",BD_COMERCIAL!$L338),'Curva Forward'!$B$5:$B$13,0),MATCH(FP$4,'Curva Forward'!$C$4:$AN$4,0))),CR338)</f>
        <v>0</v>
      </c>
      <c r="FQ338" s="200">
        <f>AE338*AE$2*IF($FC338="V",1,-1)*IF($Q338="Fixo",(CS338-INDEX('Curva Forward'!$C$5:$AN$13,MATCH(CONCATENATE(BD_COMERCIAL!$K338," ",BD_COMERCIAL!$L338),'Curva Forward'!$B$5:$B$13,0),MATCH(FQ$4,'Curva Forward'!$C$4:$AN$4,0))),CS338)</f>
        <v>0</v>
      </c>
      <c r="FR338" s="200">
        <f>AF338*AF$2*IF($FC338="V",1,-1)*IF($Q338="Fixo",(CT338-INDEX('Curva Forward'!$C$5:$AN$13,MATCH(CONCATENATE(BD_COMERCIAL!$K338," ",BD_COMERCIAL!$L338),'Curva Forward'!$B$5:$B$13,0),MATCH(FR$4,'Curva Forward'!$C$4:$AN$4,0))),CT338)</f>
        <v>0</v>
      </c>
      <c r="FS338" s="200">
        <f>AG338*AG$2*IF($FC338="V",1,-1)*IF($Q338="Fixo",(CU338-INDEX('Curva Forward'!$C$5:$AN$13,MATCH(CONCATENATE(BD_COMERCIAL!$K338," ",BD_COMERCIAL!$L338),'Curva Forward'!$B$5:$B$13,0),MATCH(FS$4,'Curva Forward'!$C$4:$AN$4,0))),CU338)</f>
        <v>0</v>
      </c>
      <c r="FT338" s="200">
        <f>AH338*AH$2*IF($FC338="V",1,-1)*IF($Q338="Fixo",(CV338-INDEX('Curva Forward'!$C$5:$AN$13,MATCH(CONCATENATE(BD_COMERCIAL!$K338," ",BD_COMERCIAL!$L338),'Curva Forward'!$B$5:$B$13,0),MATCH(FT$4,'Curva Forward'!$C$4:$AN$4,0))),CV338)</f>
        <v>-79384.799999999988</v>
      </c>
      <c r="FU338" s="200">
        <f>AI338*AI$2*IF($FC338="V",1,-1)*IF($Q338="Fixo",(CW338-INDEX('Curva Forward'!$C$5:$AN$13,MATCH(CONCATENATE(BD_COMERCIAL!$K338," ",BD_COMERCIAL!$L338),'Curva Forward'!$B$5:$B$13,0),MATCH(FU$4,'Curva Forward'!$C$4:$AN$4,0))),CW338)</f>
        <v>0</v>
      </c>
      <c r="FV338" s="200">
        <f>AJ338*AJ$2*IF($FC338="V",1,-1)*IF($Q338="Fixo",(CX338-INDEX('Curva Forward'!$C$5:$AN$13,MATCH(CONCATENATE(BD_COMERCIAL!$K338," ",BD_COMERCIAL!$L338),'Curva Forward'!$B$5:$B$13,0),MATCH(FV$4,'Curva Forward'!$C$4:$AN$4,0))),CX338)</f>
        <v>0</v>
      </c>
      <c r="FW338" s="200">
        <f>AK338*AK$2*IF($FC338="V",1,-1)*IF($Q338="Fixo",(CY338-INDEX('Curva Forward'!$C$5:$AN$13,MATCH(CONCATENATE(BD_COMERCIAL!$K338," ",BD_COMERCIAL!$L338),'Curva Forward'!$B$5:$B$13,0),MATCH(FW$4,'Curva Forward'!$C$4:$AN$4,0))),CY338)</f>
        <v>0</v>
      </c>
      <c r="FX338" s="200">
        <f>AL338*AL$2*IF($FC338="V",1,-1)*IF($Q338="Fixo",(CZ338-INDEX('Curva Forward'!$C$5:$AN$13,MATCH(CONCATENATE(BD_COMERCIAL!$K338," ",BD_COMERCIAL!$L338),'Curva Forward'!$B$5:$B$13,0),MATCH(FX$4,'Curva Forward'!$C$4:$AN$4,0))),CZ338)</f>
        <v>0</v>
      </c>
      <c r="FY338" s="200">
        <f>AM338*AM$2*IF($FC338="V",1,-1)*IF($Q338="Fixo",(DA338-INDEX('Curva Forward'!$C$5:$AN$13,MATCH(CONCATENATE(BD_COMERCIAL!$K338," ",BD_COMERCIAL!$L338),'Curva Forward'!$B$5:$B$13,0),MATCH(FY$4,'Curva Forward'!$C$4:$AN$4,0))),DA338)</f>
        <v>0</v>
      </c>
      <c r="FZ338" s="200">
        <f>AN338*AN$2*IF($FC338="V",1,-1)*IF($Q338="Fixo",(DB338-INDEX('Curva Forward'!$C$5:$AN$13,MATCH(CONCATENATE(BD_COMERCIAL!$K338," ",BD_COMERCIAL!$L338),'Curva Forward'!$B$5:$B$13,0),MATCH(FZ$4,'Curva Forward'!$C$4:$AN$4,0))),DB338)</f>
        <v>0</v>
      </c>
      <c r="GA338" s="200">
        <f>AO338*AO$2*IF($FC338="V",1,-1)*IF($Q338="Fixo",(DC338-INDEX('Curva Forward'!$C$5:$AN$13,MATCH(CONCATENATE(BD_COMERCIAL!$K338," ",BD_COMERCIAL!$L338),'Curva Forward'!$B$5:$B$13,0),MATCH(GA$4,'Curva Forward'!$C$4:$AN$4,0))),DC338)</f>
        <v>0</v>
      </c>
      <c r="GB338" s="200">
        <f>AP338*AP$2*IF($FC338="V",1,-1)*IF($Q338="Fixo",(DD338-INDEX('Curva Forward'!$C$5:$AN$13,MATCH(CONCATENATE(BD_COMERCIAL!$K338," ",BD_COMERCIAL!$L338),'Curva Forward'!$B$5:$B$13,0),MATCH(GB$4,'Curva Forward'!$C$4:$AN$4,0))),DD338)</f>
        <v>0</v>
      </c>
      <c r="GC338" s="200">
        <f>AQ338*AQ$2*IF($FC338="V",1,-1)*IF($Q338="Fixo",(DE338-INDEX('Curva Forward'!$C$5:$AN$13,MATCH(CONCATENATE(BD_COMERCIAL!$K338," ",BD_COMERCIAL!$L338),'Curva Forward'!$B$5:$B$13,0),MATCH(GC$4,'Curva Forward'!$C$4:$AN$4,0))),DE338)</f>
        <v>0</v>
      </c>
      <c r="GD338" s="200">
        <f>AR338*AR$2*IF($FC338="V",1,-1)*IF($Q338="Fixo",(DF338-INDEX('Curva Forward'!$C$5:$AN$13,MATCH(CONCATENATE(BD_COMERCIAL!$K338," ",BD_COMERCIAL!$L338),'Curva Forward'!$B$5:$B$13,0),MATCH(GD$4,'Curva Forward'!$C$4:$AN$4,0))),DF338)</f>
        <v>0</v>
      </c>
      <c r="GE338" s="200">
        <f>AS338*AS$2*IF($FC338="V",1,-1)*IF($Q338="Fixo",(DG338-INDEX('Curva Forward'!$C$5:$AN$13,MATCH(CONCATENATE(BD_COMERCIAL!$K338," ",BD_COMERCIAL!$L338),'Curva Forward'!$B$5:$B$13,0),MATCH(GE$4,'Curva Forward'!$C$4:$AN$4,0))),DG338)</f>
        <v>0</v>
      </c>
      <c r="GF338" s="200">
        <f>AT338*AT$2*IF($FC338="V",1,-1)*IF($Q338="Fixo",(DH338-INDEX('Curva Forward'!$C$5:$AN$13,MATCH(CONCATENATE(BD_COMERCIAL!$K338," ",BD_COMERCIAL!$L338),'Curva Forward'!$B$5:$B$13,0),MATCH(GF$4,'Curva Forward'!$C$4:$AN$4,0))),DH338)</f>
        <v>0</v>
      </c>
      <c r="GG338" s="200">
        <f>AU338*AU$2*IF($FC338="V",1,-1)*IF($Q338="Fixo",(DI338-INDEX('Curva Forward'!$C$5:$AN$13,MATCH(CONCATENATE(BD_COMERCIAL!$K338," ",BD_COMERCIAL!$L338),'Curva Forward'!$B$5:$B$13,0),MATCH(GG$4,'Curva Forward'!$C$4:$AN$4,0))),DI338)</f>
        <v>0</v>
      </c>
      <c r="GH338" s="200">
        <f>AV338*AV$2*IF($FC338="V",1,-1)*IF($Q338="Fixo",(DJ338-INDEX('Curva Forward'!$C$5:$AN$13,MATCH(CONCATENATE(BD_COMERCIAL!$K338," ",BD_COMERCIAL!$L338),'Curva Forward'!$B$5:$B$13,0),MATCH(GH$4,'Curva Forward'!$C$4:$AN$4,0))),DJ338)</f>
        <v>0</v>
      </c>
      <c r="GI338" s="200">
        <f>AW338*AW$2*IF($FC338="V",1,-1)*IF($Q338="Fixo",(DK338-INDEX('Curva Forward'!$C$5:$AN$13,MATCH(CONCATENATE(BD_COMERCIAL!$K338," ",BD_COMERCIAL!$L338),'Curva Forward'!$B$5:$B$13,0),MATCH(GI$4,'Curva Forward'!$C$4:$AN$4,0))),DK338)</f>
        <v>0</v>
      </c>
      <c r="GJ338" s="200">
        <f>AX338*AX$2*IF($FC338="V",1,-1)*IF($Q338="Fixo",(DL338-INDEX('Curva Forward'!$C$5:$AN$13,MATCH(CONCATENATE(BD_COMERCIAL!$K338," ",BD_COMERCIAL!$L338),'Curva Forward'!$B$5:$B$13,0),MATCH(GJ$4,'Curva Forward'!$C$4:$AN$4,0))),DL338)</f>
        <v>0</v>
      </c>
      <c r="GK338" s="200">
        <f>AY338*AY$2*IF($FC338="V",1,-1)*IF($Q338="Fixo",(DM338-INDEX('Curva Forward'!$C$5:$AN$13,MATCH(CONCATENATE(BD_COMERCIAL!$K338," ",BD_COMERCIAL!$L338),'Curva Forward'!$B$5:$B$13,0),MATCH(GK$4,'Curva Forward'!$C$4:$AN$4,0))),DM338)</f>
        <v>0</v>
      </c>
      <c r="GL338" s="200">
        <f>IF(EZ338="",0,CL338*CL$2*IF($FC338="V",1,-1)*IF($Q338="Fixo",(EZ338-INDEX('Curva Forward'!$C$5:$AN$13,MATCH(CONCATENATE(BD_COMERCIAL!$K338," ",BD_COMERCIAL!$L338),'Curva Forward'!$B$5:$B$13,0),MATCH(GL$4,'Curva Forward'!$C$4:$AN$4,0))),EZ338))</f>
        <v>0</v>
      </c>
      <c r="GM338" s="200">
        <f>IF(FA338="",0,CM338*CM$2*IF($FC338="V",1,-1)*IF($Q338="Fixo",(FA338-INDEX('Curva Forward'!$C$5:$AN$13,MATCH(CONCATENATE(BD_COMERCIAL!$K338," ",BD_COMERCIAL!$L338),'Curva Forward'!$B$5:$B$13,0),MATCH(GM$4,'Curva Forward'!$C$4:$AN$4,0))),FA338))</f>
        <v>0</v>
      </c>
      <c r="GN338" s="200">
        <f>IF(FB338="",0,CN338*CN$2*IF($FC338="V",1,-1)*IF($Q338="Fixo",(FB338-INDEX('Curva Forward'!$C$5:$AN$13,MATCH(CONCATENATE(BD_COMERCIAL!$K338," ",BD_COMERCIAL!$L338),'Curva Forward'!$B$5:$B$13,0),MATCH(GN$4,'Curva Forward'!$C$4:$AN$4,0))),FB338))</f>
        <v>0</v>
      </c>
      <c r="GO338" s="201">
        <f t="shared" ca="1" si="112"/>
        <v>0</v>
      </c>
      <c r="GP338" s="201">
        <f t="shared" ca="1" si="113"/>
        <v>0</v>
      </c>
    </row>
    <row r="339" spans="1:198" ht="15" customHeight="1" x14ac:dyDescent="0.25">
      <c r="A339" s="6"/>
      <c r="B339" s="7" t="s">
        <v>692</v>
      </c>
      <c r="C339" s="8">
        <v>44644</v>
      </c>
      <c r="D339" s="9" t="s">
        <v>124</v>
      </c>
      <c r="E339" s="9" t="s">
        <v>125</v>
      </c>
      <c r="F339" s="113">
        <v>3780401000108</v>
      </c>
      <c r="G339" s="10" t="s">
        <v>427</v>
      </c>
      <c r="H339" s="113">
        <v>4149295000113</v>
      </c>
      <c r="I339" s="9" t="s">
        <v>126</v>
      </c>
      <c r="J339" s="166" t="s">
        <v>677</v>
      </c>
      <c r="K339" s="10" t="s">
        <v>127</v>
      </c>
      <c r="L339" s="84" t="s">
        <v>22</v>
      </c>
      <c r="M339" s="11">
        <v>44805</v>
      </c>
      <c r="N339" s="12">
        <v>44834</v>
      </c>
      <c r="O339" s="10">
        <v>3</v>
      </c>
      <c r="P339" s="84">
        <v>156</v>
      </c>
      <c r="Q339" s="84" t="s">
        <v>128</v>
      </c>
      <c r="R339" s="10" t="s">
        <v>129</v>
      </c>
      <c r="S339" s="14" t="s">
        <v>135</v>
      </c>
      <c r="T339" s="11"/>
      <c r="U339" s="12"/>
      <c r="V339" s="257" t="str">
        <f ca="1">IF(U339="","",
IF(U339="NA","",
IFERROR(VLOOKUP(EOMONTH(M339,-2)+1,IPCA!$A:$B,2,0),
VLOOKUP(EOMONTH(TODAY(),-2)+1,IPCA!$A:$B,2,0))/
VLOOKUP(EOMONTH(U339,-2)+1,IPCA!$A:$B,2,0)*
P339))</f>
        <v/>
      </c>
      <c r="W339" s="84"/>
      <c r="X339" s="13" t="s">
        <v>133</v>
      </c>
      <c r="Y339" s="166"/>
      <c r="AA339" s="108"/>
      <c r="AB339" s="15"/>
      <c r="AJ339">
        <v>3</v>
      </c>
      <c r="AM339" s="6"/>
      <c r="AN339" s="15"/>
      <c r="AY339" s="6"/>
      <c r="AZ339" s="15"/>
      <c r="BK339" s="6"/>
      <c r="BL339" s="15"/>
      <c r="BW339" s="6"/>
      <c r="BX339" s="15"/>
      <c r="CI339" s="6"/>
      <c r="CJ339" s="16">
        <f t="shared" si="97"/>
        <v>0.24657534246575341</v>
      </c>
      <c r="CK339" s="16" t="str">
        <f t="shared" si="98"/>
        <v/>
      </c>
      <c r="CL339" s="16" t="str">
        <f t="shared" si="99"/>
        <v/>
      </c>
      <c r="CM339" s="16" t="str">
        <f t="shared" si="100"/>
        <v/>
      </c>
      <c r="CN339" s="16" t="str">
        <f t="shared" si="101"/>
        <v/>
      </c>
      <c r="CO339" s="18"/>
      <c r="CP339" s="15"/>
      <c r="CX339">
        <v>156</v>
      </c>
      <c r="DA339" s="6"/>
      <c r="DB339" s="15"/>
      <c r="DM339" s="6"/>
      <c r="DN339" s="15"/>
      <c r="DY339" s="6"/>
      <c r="DZ339" s="15"/>
      <c r="EK339" s="6"/>
      <c r="EL339" s="15"/>
      <c r="EW339" s="6"/>
      <c r="EX339" s="16">
        <f t="shared" si="102"/>
        <v>12.821917808219178</v>
      </c>
      <c r="EY339" s="16" t="str">
        <f t="shared" si="103"/>
        <v/>
      </c>
      <c r="EZ339" s="16" t="str">
        <f t="shared" si="104"/>
        <v/>
      </c>
      <c r="FA339" s="16" t="str">
        <f t="shared" si="105"/>
        <v/>
      </c>
      <c r="FB339" s="160" t="str">
        <f t="shared" si="106"/>
        <v/>
      </c>
      <c r="FC339" t="s">
        <v>204</v>
      </c>
      <c r="FD339" s="20" t="s">
        <v>126</v>
      </c>
      <c r="FE339"/>
      <c r="FF339" s="209" t="s">
        <v>206</v>
      </c>
      <c r="FH339" s="284">
        <f t="shared" ca="1" si="107"/>
        <v>0</v>
      </c>
      <c r="FI339" s="208">
        <f t="shared" si="108"/>
        <v>0.96666666666666667</v>
      </c>
      <c r="FK339" t="str">
        <f t="shared" si="109"/>
        <v>EDP Trading Comercialização e Serviços De Energia S.A</v>
      </c>
      <c r="FL339" s="201">
        <f t="shared" ca="1" si="110"/>
        <v>159840</v>
      </c>
      <c r="FM339" s="201">
        <f t="shared" ca="1" si="111"/>
        <v>0</v>
      </c>
      <c r="FN339" s="200">
        <f>AB339*AB$2*IF($FC339="V",1,-1)*IF($Q339="Fixo",(CP339-INDEX('Curva Forward'!$C$5:$AN$13,MATCH(CONCATENATE(BD_COMERCIAL!$K339," ",BD_COMERCIAL!$L339),'Curva Forward'!$B$5:$B$13,0),MATCH(FN$4,'Curva Forward'!$C$4:$AN$4,0))),CP339)</f>
        <v>0</v>
      </c>
      <c r="FO339" s="200">
        <f>AC339*AC$2*IF($FC339="V",1,-1)*IF($Q339="Fixo",(CQ339-INDEX('Curva Forward'!$C$5:$AN$13,MATCH(CONCATENATE(BD_COMERCIAL!$K339," ",BD_COMERCIAL!$L339),'Curva Forward'!$B$5:$B$13,0),MATCH(FO$4,'Curva Forward'!$C$4:$AN$4,0))),CQ339)</f>
        <v>0</v>
      </c>
      <c r="FP339" s="200">
        <f>AD339*AD$2*IF($FC339="V",1,-1)*IF($Q339="Fixo",(CR339-INDEX('Curva Forward'!$C$5:$AN$13,MATCH(CONCATENATE(BD_COMERCIAL!$K339," ",BD_COMERCIAL!$L339),'Curva Forward'!$B$5:$B$13,0),MATCH(FP$4,'Curva Forward'!$C$4:$AN$4,0))),CR339)</f>
        <v>0</v>
      </c>
      <c r="FQ339" s="200">
        <f>AE339*AE$2*IF($FC339="V",1,-1)*IF($Q339="Fixo",(CS339-INDEX('Curva Forward'!$C$5:$AN$13,MATCH(CONCATENATE(BD_COMERCIAL!$K339," ",BD_COMERCIAL!$L339),'Curva Forward'!$B$5:$B$13,0),MATCH(FQ$4,'Curva Forward'!$C$4:$AN$4,0))),CS339)</f>
        <v>0</v>
      </c>
      <c r="FR339" s="200">
        <f>AF339*AF$2*IF($FC339="V",1,-1)*IF($Q339="Fixo",(CT339-INDEX('Curva Forward'!$C$5:$AN$13,MATCH(CONCATENATE(BD_COMERCIAL!$K339," ",BD_COMERCIAL!$L339),'Curva Forward'!$B$5:$B$13,0),MATCH(FR$4,'Curva Forward'!$C$4:$AN$4,0))),CT339)</f>
        <v>0</v>
      </c>
      <c r="FS339" s="200">
        <f>AG339*AG$2*IF($FC339="V",1,-1)*IF($Q339="Fixo",(CU339-INDEX('Curva Forward'!$C$5:$AN$13,MATCH(CONCATENATE(BD_COMERCIAL!$K339," ",BD_COMERCIAL!$L339),'Curva Forward'!$B$5:$B$13,0),MATCH(FS$4,'Curva Forward'!$C$4:$AN$4,0))),CU339)</f>
        <v>0</v>
      </c>
      <c r="FT339" s="200">
        <f>AH339*AH$2*IF($FC339="V",1,-1)*IF($Q339="Fixo",(CV339-INDEX('Curva Forward'!$C$5:$AN$13,MATCH(CONCATENATE(BD_COMERCIAL!$K339," ",BD_COMERCIAL!$L339),'Curva Forward'!$B$5:$B$13,0),MATCH(FT$4,'Curva Forward'!$C$4:$AN$4,0))),CV339)</f>
        <v>0</v>
      </c>
      <c r="FU339" s="200">
        <f>AI339*AI$2*IF($FC339="V",1,-1)*IF($Q339="Fixo",(CW339-INDEX('Curva Forward'!$C$5:$AN$13,MATCH(CONCATENATE(BD_COMERCIAL!$K339," ",BD_COMERCIAL!$L339),'Curva Forward'!$B$5:$B$13,0),MATCH(FU$4,'Curva Forward'!$C$4:$AN$4,0))),CW339)</f>
        <v>0</v>
      </c>
      <c r="FV339" s="200">
        <f>AJ339*AJ$2*IF($FC339="V",1,-1)*IF($Q339="Fixo",(CX339-INDEX('Curva Forward'!$C$5:$AN$13,MATCH(CONCATENATE(BD_COMERCIAL!$K339," ",BD_COMERCIAL!$L339),'Curva Forward'!$B$5:$B$13,0),MATCH(FV$4,'Curva Forward'!$C$4:$AN$4,0))),CX339)</f>
        <v>159840</v>
      </c>
      <c r="FW339" s="200">
        <f>AK339*AK$2*IF($FC339="V",1,-1)*IF($Q339="Fixo",(CY339-INDEX('Curva Forward'!$C$5:$AN$13,MATCH(CONCATENATE(BD_COMERCIAL!$K339," ",BD_COMERCIAL!$L339),'Curva Forward'!$B$5:$B$13,0),MATCH(FW$4,'Curva Forward'!$C$4:$AN$4,0))),CY339)</f>
        <v>0</v>
      </c>
      <c r="FX339" s="200">
        <f>AL339*AL$2*IF($FC339="V",1,-1)*IF($Q339="Fixo",(CZ339-INDEX('Curva Forward'!$C$5:$AN$13,MATCH(CONCATENATE(BD_COMERCIAL!$K339," ",BD_COMERCIAL!$L339),'Curva Forward'!$B$5:$B$13,0),MATCH(FX$4,'Curva Forward'!$C$4:$AN$4,0))),CZ339)</f>
        <v>0</v>
      </c>
      <c r="FY339" s="200">
        <f>AM339*AM$2*IF($FC339="V",1,-1)*IF($Q339="Fixo",(DA339-INDEX('Curva Forward'!$C$5:$AN$13,MATCH(CONCATENATE(BD_COMERCIAL!$K339," ",BD_COMERCIAL!$L339),'Curva Forward'!$B$5:$B$13,0),MATCH(FY$4,'Curva Forward'!$C$4:$AN$4,0))),DA339)</f>
        <v>0</v>
      </c>
      <c r="FZ339" s="200">
        <f>AN339*AN$2*IF($FC339="V",1,-1)*IF($Q339="Fixo",(DB339-INDEX('Curva Forward'!$C$5:$AN$13,MATCH(CONCATENATE(BD_COMERCIAL!$K339," ",BD_COMERCIAL!$L339),'Curva Forward'!$B$5:$B$13,0),MATCH(FZ$4,'Curva Forward'!$C$4:$AN$4,0))),DB339)</f>
        <v>0</v>
      </c>
      <c r="GA339" s="200">
        <f>AO339*AO$2*IF($FC339="V",1,-1)*IF($Q339="Fixo",(DC339-INDEX('Curva Forward'!$C$5:$AN$13,MATCH(CONCATENATE(BD_COMERCIAL!$K339," ",BD_COMERCIAL!$L339),'Curva Forward'!$B$5:$B$13,0),MATCH(GA$4,'Curva Forward'!$C$4:$AN$4,0))),DC339)</f>
        <v>0</v>
      </c>
      <c r="GB339" s="200">
        <f>AP339*AP$2*IF($FC339="V",1,-1)*IF($Q339="Fixo",(DD339-INDEX('Curva Forward'!$C$5:$AN$13,MATCH(CONCATENATE(BD_COMERCIAL!$K339," ",BD_COMERCIAL!$L339),'Curva Forward'!$B$5:$B$13,0),MATCH(GB$4,'Curva Forward'!$C$4:$AN$4,0))),DD339)</f>
        <v>0</v>
      </c>
      <c r="GC339" s="200">
        <f>AQ339*AQ$2*IF($FC339="V",1,-1)*IF($Q339="Fixo",(DE339-INDEX('Curva Forward'!$C$5:$AN$13,MATCH(CONCATENATE(BD_COMERCIAL!$K339," ",BD_COMERCIAL!$L339),'Curva Forward'!$B$5:$B$13,0),MATCH(GC$4,'Curva Forward'!$C$4:$AN$4,0))),DE339)</f>
        <v>0</v>
      </c>
      <c r="GD339" s="200">
        <f>AR339*AR$2*IF($FC339="V",1,-1)*IF($Q339="Fixo",(DF339-INDEX('Curva Forward'!$C$5:$AN$13,MATCH(CONCATENATE(BD_COMERCIAL!$K339," ",BD_COMERCIAL!$L339),'Curva Forward'!$B$5:$B$13,0),MATCH(GD$4,'Curva Forward'!$C$4:$AN$4,0))),DF339)</f>
        <v>0</v>
      </c>
      <c r="GE339" s="200">
        <f>AS339*AS$2*IF($FC339="V",1,-1)*IF($Q339="Fixo",(DG339-INDEX('Curva Forward'!$C$5:$AN$13,MATCH(CONCATENATE(BD_COMERCIAL!$K339," ",BD_COMERCIAL!$L339),'Curva Forward'!$B$5:$B$13,0),MATCH(GE$4,'Curva Forward'!$C$4:$AN$4,0))),DG339)</f>
        <v>0</v>
      </c>
      <c r="GF339" s="200">
        <f>AT339*AT$2*IF($FC339="V",1,-1)*IF($Q339="Fixo",(DH339-INDEX('Curva Forward'!$C$5:$AN$13,MATCH(CONCATENATE(BD_COMERCIAL!$K339," ",BD_COMERCIAL!$L339),'Curva Forward'!$B$5:$B$13,0),MATCH(GF$4,'Curva Forward'!$C$4:$AN$4,0))),DH339)</f>
        <v>0</v>
      </c>
      <c r="GG339" s="200">
        <f>AU339*AU$2*IF($FC339="V",1,-1)*IF($Q339="Fixo",(DI339-INDEX('Curva Forward'!$C$5:$AN$13,MATCH(CONCATENATE(BD_COMERCIAL!$K339," ",BD_COMERCIAL!$L339),'Curva Forward'!$B$5:$B$13,0),MATCH(GG$4,'Curva Forward'!$C$4:$AN$4,0))),DI339)</f>
        <v>0</v>
      </c>
      <c r="GH339" s="200">
        <f>AV339*AV$2*IF($FC339="V",1,-1)*IF($Q339="Fixo",(DJ339-INDEX('Curva Forward'!$C$5:$AN$13,MATCH(CONCATENATE(BD_COMERCIAL!$K339," ",BD_COMERCIAL!$L339),'Curva Forward'!$B$5:$B$13,0),MATCH(GH$4,'Curva Forward'!$C$4:$AN$4,0))),DJ339)</f>
        <v>0</v>
      </c>
      <c r="GI339" s="200">
        <f>AW339*AW$2*IF($FC339="V",1,-1)*IF($Q339="Fixo",(DK339-INDEX('Curva Forward'!$C$5:$AN$13,MATCH(CONCATENATE(BD_COMERCIAL!$K339," ",BD_COMERCIAL!$L339),'Curva Forward'!$B$5:$B$13,0),MATCH(GI$4,'Curva Forward'!$C$4:$AN$4,0))),DK339)</f>
        <v>0</v>
      </c>
      <c r="GJ339" s="200">
        <f>AX339*AX$2*IF($FC339="V",1,-1)*IF($Q339="Fixo",(DL339-INDEX('Curva Forward'!$C$5:$AN$13,MATCH(CONCATENATE(BD_COMERCIAL!$K339," ",BD_COMERCIAL!$L339),'Curva Forward'!$B$5:$B$13,0),MATCH(GJ$4,'Curva Forward'!$C$4:$AN$4,0))),DL339)</f>
        <v>0</v>
      </c>
      <c r="GK339" s="200">
        <f>AY339*AY$2*IF($FC339="V",1,-1)*IF($Q339="Fixo",(DM339-INDEX('Curva Forward'!$C$5:$AN$13,MATCH(CONCATENATE(BD_COMERCIAL!$K339," ",BD_COMERCIAL!$L339),'Curva Forward'!$B$5:$B$13,0),MATCH(GK$4,'Curva Forward'!$C$4:$AN$4,0))),DM339)</f>
        <v>0</v>
      </c>
      <c r="GL339" s="200">
        <f>IF(EZ339="",0,CL339*CL$2*IF($FC339="V",1,-1)*IF($Q339="Fixo",(EZ339-INDEX('Curva Forward'!$C$5:$AN$13,MATCH(CONCATENATE(BD_COMERCIAL!$K339," ",BD_COMERCIAL!$L339),'Curva Forward'!$B$5:$B$13,0),MATCH(GL$4,'Curva Forward'!$C$4:$AN$4,0))),EZ339))</f>
        <v>0</v>
      </c>
      <c r="GM339" s="200">
        <f>IF(FA339="",0,CM339*CM$2*IF($FC339="V",1,-1)*IF($Q339="Fixo",(FA339-INDEX('Curva Forward'!$C$5:$AN$13,MATCH(CONCATENATE(BD_COMERCIAL!$K339," ",BD_COMERCIAL!$L339),'Curva Forward'!$B$5:$B$13,0),MATCH(GM$4,'Curva Forward'!$C$4:$AN$4,0))),FA339))</f>
        <v>0</v>
      </c>
      <c r="GN339" s="200">
        <f>IF(FB339="",0,CN339*CN$2*IF($FC339="V",1,-1)*IF($Q339="Fixo",(FB339-INDEX('Curva Forward'!$C$5:$AN$13,MATCH(CONCATENATE(BD_COMERCIAL!$K339," ",BD_COMERCIAL!$L339),'Curva Forward'!$B$5:$B$13,0),MATCH(GN$4,'Curva Forward'!$C$4:$AN$4,0))),FB339))</f>
        <v>0</v>
      </c>
      <c r="GO339" s="201">
        <f t="shared" ca="1" si="112"/>
        <v>0</v>
      </c>
      <c r="GP339" s="201">
        <f t="shared" ca="1" si="113"/>
        <v>0</v>
      </c>
    </row>
    <row r="340" spans="1:198" ht="15" customHeight="1" x14ac:dyDescent="0.25">
      <c r="A340" s="6"/>
      <c r="B340" s="7" t="s">
        <v>694</v>
      </c>
      <c r="C340" s="8">
        <v>44645</v>
      </c>
      <c r="D340" s="9" t="s">
        <v>124</v>
      </c>
      <c r="E340" s="9" t="s">
        <v>125</v>
      </c>
      <c r="F340" s="113">
        <v>3780401000108</v>
      </c>
      <c r="G340" s="10" t="s">
        <v>695</v>
      </c>
      <c r="H340" s="113">
        <v>32783106000103</v>
      </c>
      <c r="I340" s="9" t="s">
        <v>584</v>
      </c>
      <c r="J340" s="166"/>
      <c r="K340" s="10" t="s">
        <v>29</v>
      </c>
      <c r="L340" s="84" t="s">
        <v>22</v>
      </c>
      <c r="M340" s="11">
        <v>44621</v>
      </c>
      <c r="N340" s="12">
        <v>44651</v>
      </c>
      <c r="O340" s="10">
        <v>3</v>
      </c>
      <c r="P340" s="84">
        <v>200</v>
      </c>
      <c r="Q340" s="84" t="s">
        <v>586</v>
      </c>
      <c r="R340" s="10" t="s">
        <v>129</v>
      </c>
      <c r="S340" s="14" t="s">
        <v>135</v>
      </c>
      <c r="T340" s="11"/>
      <c r="U340" s="12"/>
      <c r="V340" s="257" t="str">
        <f ca="1">IF(U340="","",
IF(U340="NA","",
IFERROR(VLOOKUP(EOMONTH(M340,-2)+1,IPCA!$A:$B,2,0),
VLOOKUP(EOMONTH(TODAY(),-2)+1,IPCA!$A:$B,2,0))/
VLOOKUP(EOMONTH(U340,-2)+1,IPCA!$A:$B,2,0)*
P340))</f>
        <v/>
      </c>
      <c r="W340" s="84"/>
      <c r="X340" s="13" t="s">
        <v>133</v>
      </c>
      <c r="Y340" s="166"/>
      <c r="AA340" s="108"/>
      <c r="AB340" s="15"/>
      <c r="AD340">
        <v>3</v>
      </c>
      <c r="AM340" s="6"/>
      <c r="AN340" s="15"/>
      <c r="AY340" s="6"/>
      <c r="AZ340" s="15"/>
      <c r="BK340" s="6"/>
      <c r="BL340" s="15"/>
      <c r="BW340" s="6"/>
      <c r="BX340" s="15"/>
      <c r="CI340" s="6"/>
      <c r="CJ340" s="16">
        <f t="shared" si="97"/>
        <v>0.25479452054794521</v>
      </c>
      <c r="CK340" s="16" t="str">
        <f t="shared" si="98"/>
        <v/>
      </c>
      <c r="CL340" s="16" t="str">
        <f t="shared" si="99"/>
        <v/>
      </c>
      <c r="CM340" s="16" t="str">
        <f t="shared" si="100"/>
        <v/>
      </c>
      <c r="CN340" s="16" t="str">
        <f t="shared" si="101"/>
        <v/>
      </c>
      <c r="CO340" s="18"/>
      <c r="CP340" s="15"/>
      <c r="CR340">
        <v>200</v>
      </c>
      <c r="DA340" s="6"/>
      <c r="DB340" s="15"/>
      <c r="DM340" s="6"/>
      <c r="DN340" s="15"/>
      <c r="DY340" s="6"/>
      <c r="DZ340" s="15"/>
      <c r="EK340" s="6"/>
      <c r="EL340" s="15"/>
      <c r="EW340" s="6"/>
      <c r="EX340" s="16">
        <f t="shared" si="102"/>
        <v>16.986301369863014</v>
      </c>
      <c r="EY340" s="16" t="str">
        <f t="shared" si="103"/>
        <v/>
      </c>
      <c r="EZ340" s="16" t="str">
        <f t="shared" si="104"/>
        <v/>
      </c>
      <c r="FA340" s="16" t="str">
        <f t="shared" si="105"/>
        <v/>
      </c>
      <c r="FB340" s="160" t="str">
        <f t="shared" si="106"/>
        <v/>
      </c>
      <c r="FC340" t="s">
        <v>204</v>
      </c>
      <c r="FD340" s="20" t="s">
        <v>584</v>
      </c>
      <c r="FE340"/>
      <c r="FF340" s="209" t="s">
        <v>206</v>
      </c>
      <c r="FH340" s="284">
        <f t="shared" ca="1" si="107"/>
        <v>0</v>
      </c>
      <c r="FI340" s="208">
        <f t="shared" si="108"/>
        <v>1</v>
      </c>
      <c r="FK340" t="str">
        <f t="shared" si="109"/>
        <v>W7 ENERGIA S.A</v>
      </c>
      <c r="FL340" s="201">
        <f t="shared" ca="1" si="110"/>
        <v>446400</v>
      </c>
      <c r="FM340" s="201">
        <f t="shared" ca="1" si="111"/>
        <v>0</v>
      </c>
      <c r="FN340" s="200">
        <f>AB340*AB$2*IF($FC340="V",1,-1)*IF($Q340="Fixo",(CP340-INDEX('Curva Forward'!$C$5:$AN$13,MATCH(CONCATENATE(BD_COMERCIAL!$K340," ",BD_COMERCIAL!$L340),'Curva Forward'!$B$5:$B$13,0),MATCH(FN$4,'Curva Forward'!$C$4:$AN$4,0))),CP340)</f>
        <v>0</v>
      </c>
      <c r="FO340" s="200">
        <f>AC340*AC$2*IF($FC340="V",1,-1)*IF($Q340="Fixo",(CQ340-INDEX('Curva Forward'!$C$5:$AN$13,MATCH(CONCATENATE(BD_COMERCIAL!$K340," ",BD_COMERCIAL!$L340),'Curva Forward'!$B$5:$B$13,0),MATCH(FO$4,'Curva Forward'!$C$4:$AN$4,0))),CQ340)</f>
        <v>0</v>
      </c>
      <c r="FP340" s="200">
        <f>AD340*AD$2*IF($FC340="V",1,-1)*IF($Q340="Fixo",(CR340-INDEX('Curva Forward'!$C$5:$AN$13,MATCH(CONCATENATE(BD_COMERCIAL!$K340," ",BD_COMERCIAL!$L340),'Curva Forward'!$B$5:$B$13,0),MATCH(FP$4,'Curva Forward'!$C$4:$AN$4,0))),CR340)</f>
        <v>446400</v>
      </c>
      <c r="FQ340" s="200">
        <f>AE340*AE$2*IF($FC340="V",1,-1)*IF($Q340="Fixo",(CS340-INDEX('Curva Forward'!$C$5:$AN$13,MATCH(CONCATENATE(BD_COMERCIAL!$K340," ",BD_COMERCIAL!$L340),'Curva Forward'!$B$5:$B$13,0),MATCH(FQ$4,'Curva Forward'!$C$4:$AN$4,0))),CS340)</f>
        <v>0</v>
      </c>
      <c r="FR340" s="200">
        <f>AF340*AF$2*IF($FC340="V",1,-1)*IF($Q340="Fixo",(CT340-INDEX('Curva Forward'!$C$5:$AN$13,MATCH(CONCATENATE(BD_COMERCIAL!$K340," ",BD_COMERCIAL!$L340),'Curva Forward'!$B$5:$B$13,0),MATCH(FR$4,'Curva Forward'!$C$4:$AN$4,0))),CT340)</f>
        <v>0</v>
      </c>
      <c r="FS340" s="200">
        <f>AG340*AG$2*IF($FC340="V",1,-1)*IF($Q340="Fixo",(CU340-INDEX('Curva Forward'!$C$5:$AN$13,MATCH(CONCATENATE(BD_COMERCIAL!$K340," ",BD_COMERCIAL!$L340),'Curva Forward'!$B$5:$B$13,0),MATCH(FS$4,'Curva Forward'!$C$4:$AN$4,0))),CU340)</f>
        <v>0</v>
      </c>
      <c r="FT340" s="200">
        <f>AH340*AH$2*IF($FC340="V",1,-1)*IF($Q340="Fixo",(CV340-INDEX('Curva Forward'!$C$5:$AN$13,MATCH(CONCATENATE(BD_COMERCIAL!$K340," ",BD_COMERCIAL!$L340),'Curva Forward'!$B$5:$B$13,0),MATCH(FT$4,'Curva Forward'!$C$4:$AN$4,0))),CV340)</f>
        <v>0</v>
      </c>
      <c r="FU340" s="200">
        <f>AI340*AI$2*IF($FC340="V",1,-1)*IF($Q340="Fixo",(CW340-INDEX('Curva Forward'!$C$5:$AN$13,MATCH(CONCATENATE(BD_COMERCIAL!$K340," ",BD_COMERCIAL!$L340),'Curva Forward'!$B$5:$B$13,0),MATCH(FU$4,'Curva Forward'!$C$4:$AN$4,0))),CW340)</f>
        <v>0</v>
      </c>
      <c r="FV340" s="200">
        <f>AJ340*AJ$2*IF($FC340="V",1,-1)*IF($Q340="Fixo",(CX340-INDEX('Curva Forward'!$C$5:$AN$13,MATCH(CONCATENATE(BD_COMERCIAL!$K340," ",BD_COMERCIAL!$L340),'Curva Forward'!$B$5:$B$13,0),MATCH(FV$4,'Curva Forward'!$C$4:$AN$4,0))),CX340)</f>
        <v>0</v>
      </c>
      <c r="FW340" s="200">
        <f>AK340*AK$2*IF($FC340="V",1,-1)*IF($Q340="Fixo",(CY340-INDEX('Curva Forward'!$C$5:$AN$13,MATCH(CONCATENATE(BD_COMERCIAL!$K340," ",BD_COMERCIAL!$L340),'Curva Forward'!$B$5:$B$13,0),MATCH(FW$4,'Curva Forward'!$C$4:$AN$4,0))),CY340)</f>
        <v>0</v>
      </c>
      <c r="FX340" s="200">
        <f>AL340*AL$2*IF($FC340="V",1,-1)*IF($Q340="Fixo",(CZ340-INDEX('Curva Forward'!$C$5:$AN$13,MATCH(CONCATENATE(BD_COMERCIAL!$K340," ",BD_COMERCIAL!$L340),'Curva Forward'!$B$5:$B$13,0),MATCH(FX$4,'Curva Forward'!$C$4:$AN$4,0))),CZ340)</f>
        <v>0</v>
      </c>
      <c r="FY340" s="200">
        <f>AM340*AM$2*IF($FC340="V",1,-1)*IF($Q340="Fixo",(DA340-INDEX('Curva Forward'!$C$5:$AN$13,MATCH(CONCATENATE(BD_COMERCIAL!$K340," ",BD_COMERCIAL!$L340),'Curva Forward'!$B$5:$B$13,0),MATCH(FY$4,'Curva Forward'!$C$4:$AN$4,0))),DA340)</f>
        <v>0</v>
      </c>
      <c r="FZ340" s="200">
        <f>AN340*AN$2*IF($FC340="V",1,-1)*IF($Q340="Fixo",(DB340-INDEX('Curva Forward'!$C$5:$AN$13,MATCH(CONCATENATE(BD_COMERCIAL!$K340," ",BD_COMERCIAL!$L340),'Curva Forward'!$B$5:$B$13,0),MATCH(FZ$4,'Curva Forward'!$C$4:$AN$4,0))),DB340)</f>
        <v>0</v>
      </c>
      <c r="GA340" s="200">
        <f>AO340*AO$2*IF($FC340="V",1,-1)*IF($Q340="Fixo",(DC340-INDEX('Curva Forward'!$C$5:$AN$13,MATCH(CONCATENATE(BD_COMERCIAL!$K340," ",BD_COMERCIAL!$L340),'Curva Forward'!$B$5:$B$13,0),MATCH(GA$4,'Curva Forward'!$C$4:$AN$4,0))),DC340)</f>
        <v>0</v>
      </c>
      <c r="GB340" s="200">
        <f>AP340*AP$2*IF($FC340="V",1,-1)*IF($Q340="Fixo",(DD340-INDEX('Curva Forward'!$C$5:$AN$13,MATCH(CONCATENATE(BD_COMERCIAL!$K340," ",BD_COMERCIAL!$L340),'Curva Forward'!$B$5:$B$13,0),MATCH(GB$4,'Curva Forward'!$C$4:$AN$4,0))),DD340)</f>
        <v>0</v>
      </c>
      <c r="GC340" s="200">
        <f>AQ340*AQ$2*IF($FC340="V",1,-1)*IF($Q340="Fixo",(DE340-INDEX('Curva Forward'!$C$5:$AN$13,MATCH(CONCATENATE(BD_COMERCIAL!$K340," ",BD_COMERCIAL!$L340),'Curva Forward'!$B$5:$B$13,0),MATCH(GC$4,'Curva Forward'!$C$4:$AN$4,0))),DE340)</f>
        <v>0</v>
      </c>
      <c r="GD340" s="200">
        <f>AR340*AR$2*IF($FC340="V",1,-1)*IF($Q340="Fixo",(DF340-INDEX('Curva Forward'!$C$5:$AN$13,MATCH(CONCATENATE(BD_COMERCIAL!$K340," ",BD_COMERCIAL!$L340),'Curva Forward'!$B$5:$B$13,0),MATCH(GD$4,'Curva Forward'!$C$4:$AN$4,0))),DF340)</f>
        <v>0</v>
      </c>
      <c r="GE340" s="200">
        <f>AS340*AS$2*IF($FC340="V",1,-1)*IF($Q340="Fixo",(DG340-INDEX('Curva Forward'!$C$5:$AN$13,MATCH(CONCATENATE(BD_COMERCIAL!$K340," ",BD_COMERCIAL!$L340),'Curva Forward'!$B$5:$B$13,0),MATCH(GE$4,'Curva Forward'!$C$4:$AN$4,0))),DG340)</f>
        <v>0</v>
      </c>
      <c r="GF340" s="200">
        <f>AT340*AT$2*IF($FC340="V",1,-1)*IF($Q340="Fixo",(DH340-INDEX('Curva Forward'!$C$5:$AN$13,MATCH(CONCATENATE(BD_COMERCIAL!$K340," ",BD_COMERCIAL!$L340),'Curva Forward'!$B$5:$B$13,0),MATCH(GF$4,'Curva Forward'!$C$4:$AN$4,0))),DH340)</f>
        <v>0</v>
      </c>
      <c r="GG340" s="200">
        <f>AU340*AU$2*IF($FC340="V",1,-1)*IF($Q340="Fixo",(DI340-INDEX('Curva Forward'!$C$5:$AN$13,MATCH(CONCATENATE(BD_COMERCIAL!$K340," ",BD_COMERCIAL!$L340),'Curva Forward'!$B$5:$B$13,0),MATCH(GG$4,'Curva Forward'!$C$4:$AN$4,0))),DI340)</f>
        <v>0</v>
      </c>
      <c r="GH340" s="200">
        <f>AV340*AV$2*IF($FC340="V",1,-1)*IF($Q340="Fixo",(DJ340-INDEX('Curva Forward'!$C$5:$AN$13,MATCH(CONCATENATE(BD_COMERCIAL!$K340," ",BD_COMERCIAL!$L340),'Curva Forward'!$B$5:$B$13,0),MATCH(GH$4,'Curva Forward'!$C$4:$AN$4,0))),DJ340)</f>
        <v>0</v>
      </c>
      <c r="GI340" s="200">
        <f>AW340*AW$2*IF($FC340="V",1,-1)*IF($Q340="Fixo",(DK340-INDEX('Curva Forward'!$C$5:$AN$13,MATCH(CONCATENATE(BD_COMERCIAL!$K340," ",BD_COMERCIAL!$L340),'Curva Forward'!$B$5:$B$13,0),MATCH(GI$4,'Curva Forward'!$C$4:$AN$4,0))),DK340)</f>
        <v>0</v>
      </c>
      <c r="GJ340" s="200">
        <f>AX340*AX$2*IF($FC340="V",1,-1)*IF($Q340="Fixo",(DL340-INDEX('Curva Forward'!$C$5:$AN$13,MATCH(CONCATENATE(BD_COMERCIAL!$K340," ",BD_COMERCIAL!$L340),'Curva Forward'!$B$5:$B$13,0),MATCH(GJ$4,'Curva Forward'!$C$4:$AN$4,0))),DL340)</f>
        <v>0</v>
      </c>
      <c r="GK340" s="200">
        <f>AY340*AY$2*IF($FC340="V",1,-1)*IF($Q340="Fixo",(DM340-INDEX('Curva Forward'!$C$5:$AN$13,MATCH(CONCATENATE(BD_COMERCIAL!$K340," ",BD_COMERCIAL!$L340),'Curva Forward'!$B$5:$B$13,0),MATCH(GK$4,'Curva Forward'!$C$4:$AN$4,0))),DM340)</f>
        <v>0</v>
      </c>
      <c r="GL340" s="200">
        <f>IF(EZ340="",0,CL340*CL$2*IF($FC340="V",1,-1)*IF($Q340="Fixo",(EZ340-INDEX('Curva Forward'!$C$5:$AN$13,MATCH(CONCATENATE(BD_COMERCIAL!$K340," ",BD_COMERCIAL!$L340),'Curva Forward'!$B$5:$B$13,0),MATCH(GL$4,'Curva Forward'!$C$4:$AN$4,0))),EZ340))</f>
        <v>0</v>
      </c>
      <c r="GM340" s="200">
        <f>IF(FA340="",0,CM340*CM$2*IF($FC340="V",1,-1)*IF($Q340="Fixo",(FA340-INDEX('Curva Forward'!$C$5:$AN$13,MATCH(CONCATENATE(BD_COMERCIAL!$K340," ",BD_COMERCIAL!$L340),'Curva Forward'!$B$5:$B$13,0),MATCH(GM$4,'Curva Forward'!$C$4:$AN$4,0))),FA340))</f>
        <v>0</v>
      </c>
      <c r="GN340" s="200">
        <f>IF(FB340="",0,CN340*CN$2*IF($FC340="V",1,-1)*IF($Q340="Fixo",(FB340-INDEX('Curva Forward'!$C$5:$AN$13,MATCH(CONCATENATE(BD_COMERCIAL!$K340," ",BD_COMERCIAL!$L340),'Curva Forward'!$B$5:$B$13,0),MATCH(GN$4,'Curva Forward'!$C$4:$AN$4,0))),FB340))</f>
        <v>0</v>
      </c>
      <c r="GO340" s="201">
        <f t="shared" ca="1" si="112"/>
        <v>0</v>
      </c>
      <c r="GP340" s="201">
        <f t="shared" ca="1" si="113"/>
        <v>0</v>
      </c>
    </row>
    <row r="341" spans="1:198" ht="15" customHeight="1" x14ac:dyDescent="0.25">
      <c r="A341" s="6"/>
      <c r="B341" s="7" t="s">
        <v>699</v>
      </c>
      <c r="C341" s="8">
        <v>44648</v>
      </c>
      <c r="D341" s="9" t="s">
        <v>124</v>
      </c>
      <c r="E341" s="9" t="s">
        <v>125</v>
      </c>
      <c r="F341" s="113">
        <v>3780401000108</v>
      </c>
      <c r="G341" s="10" t="s">
        <v>179</v>
      </c>
      <c r="H341" s="113">
        <v>30483222000173</v>
      </c>
      <c r="I341" s="9" t="s">
        <v>584</v>
      </c>
      <c r="J341" s="166"/>
      <c r="K341" s="10" t="s">
        <v>30</v>
      </c>
      <c r="L341" s="84" t="s">
        <v>22</v>
      </c>
      <c r="M341" s="11">
        <v>44621</v>
      </c>
      <c r="N341" s="12">
        <v>44651</v>
      </c>
      <c r="O341" s="10">
        <v>10</v>
      </c>
      <c r="P341" s="84">
        <v>43.5</v>
      </c>
      <c r="Q341" s="84" t="s">
        <v>586</v>
      </c>
      <c r="R341" s="10" t="s">
        <v>129</v>
      </c>
      <c r="S341" s="14" t="s">
        <v>135</v>
      </c>
      <c r="T341" s="11"/>
      <c r="U341" s="12"/>
      <c r="V341" s="257" t="str">
        <f ca="1">IF(U341="","",
IF(U341="NA","",
IFERROR(VLOOKUP(EOMONTH(M341,-2)+1,IPCA!$A:$B,2,0),
VLOOKUP(EOMONTH(TODAY(),-2)+1,IPCA!$A:$B,2,0))/
VLOOKUP(EOMONTH(U341,-2)+1,IPCA!$A:$B,2,0)*
P341))</f>
        <v/>
      </c>
      <c r="W341" s="84"/>
      <c r="X341" s="13" t="s">
        <v>133</v>
      </c>
      <c r="Y341" s="166"/>
      <c r="AA341" s="108"/>
      <c r="AB341" s="15"/>
      <c r="AD341">
        <v>10</v>
      </c>
      <c r="AM341" s="6"/>
      <c r="AN341" s="15"/>
      <c r="AY341" s="6"/>
      <c r="AZ341" s="15"/>
      <c r="BK341" s="6"/>
      <c r="BL341" s="15"/>
      <c r="BW341" s="6"/>
      <c r="BX341" s="15"/>
      <c r="CI341" s="6"/>
      <c r="CJ341" s="16">
        <f t="shared" si="97"/>
        <v>0.84931506849315064</v>
      </c>
      <c r="CK341" s="16" t="str">
        <f t="shared" si="98"/>
        <v/>
      </c>
      <c r="CL341" s="16" t="str">
        <f t="shared" si="99"/>
        <v/>
      </c>
      <c r="CM341" s="16" t="str">
        <f t="shared" si="100"/>
        <v/>
      </c>
      <c r="CN341" s="16" t="str">
        <f t="shared" si="101"/>
        <v/>
      </c>
      <c r="CO341" s="18"/>
      <c r="CP341" s="15"/>
      <c r="CR341">
        <v>43.5</v>
      </c>
      <c r="DA341" s="6"/>
      <c r="DB341" s="15"/>
      <c r="DM341" s="6"/>
      <c r="DN341" s="15"/>
      <c r="DY341" s="6"/>
      <c r="DZ341" s="15"/>
      <c r="EK341" s="6"/>
      <c r="EL341" s="15"/>
      <c r="EW341" s="6"/>
      <c r="EX341" s="16">
        <f t="shared" si="102"/>
        <v>3.6945205479452055</v>
      </c>
      <c r="EY341" s="16" t="str">
        <f t="shared" si="103"/>
        <v/>
      </c>
      <c r="EZ341" s="16" t="str">
        <f t="shared" si="104"/>
        <v/>
      </c>
      <c r="FA341" s="16" t="str">
        <f t="shared" si="105"/>
        <v/>
      </c>
      <c r="FB341" s="160" t="str">
        <f t="shared" si="106"/>
        <v/>
      </c>
      <c r="FC341" t="s">
        <v>204</v>
      </c>
      <c r="FD341" s="20" t="s">
        <v>584</v>
      </c>
      <c r="FE341"/>
      <c r="FF341" s="209" t="s">
        <v>206</v>
      </c>
      <c r="FH341" s="284">
        <f t="shared" ca="1" si="107"/>
        <v>0</v>
      </c>
      <c r="FI341" s="208">
        <f t="shared" si="108"/>
        <v>1</v>
      </c>
      <c r="FK341" t="str">
        <f t="shared" si="109"/>
        <v>Gold Comercializadora de Energia Ltda</v>
      </c>
      <c r="FL341" s="201">
        <f t="shared" ca="1" si="110"/>
        <v>323640</v>
      </c>
      <c r="FM341" s="201">
        <f t="shared" ca="1" si="111"/>
        <v>0</v>
      </c>
      <c r="FN341" s="200">
        <f>AB341*AB$2*IF($FC341="V",1,-1)*IF($Q341="Fixo",(CP341-INDEX('Curva Forward'!$C$5:$AN$13,MATCH(CONCATENATE(BD_COMERCIAL!$K341," ",BD_COMERCIAL!$L341),'Curva Forward'!$B$5:$B$13,0),MATCH(FN$4,'Curva Forward'!$C$4:$AN$4,0))),CP341)</f>
        <v>0</v>
      </c>
      <c r="FO341" s="200">
        <f>AC341*AC$2*IF($FC341="V",1,-1)*IF($Q341="Fixo",(CQ341-INDEX('Curva Forward'!$C$5:$AN$13,MATCH(CONCATENATE(BD_COMERCIAL!$K341," ",BD_COMERCIAL!$L341),'Curva Forward'!$B$5:$B$13,0),MATCH(FO$4,'Curva Forward'!$C$4:$AN$4,0))),CQ341)</f>
        <v>0</v>
      </c>
      <c r="FP341" s="200">
        <f>AD341*AD$2*IF($FC341="V",1,-1)*IF($Q341="Fixo",(CR341-INDEX('Curva Forward'!$C$5:$AN$13,MATCH(CONCATENATE(BD_COMERCIAL!$K341," ",BD_COMERCIAL!$L341),'Curva Forward'!$B$5:$B$13,0),MATCH(FP$4,'Curva Forward'!$C$4:$AN$4,0))),CR341)</f>
        <v>323640</v>
      </c>
      <c r="FQ341" s="200">
        <f>AE341*AE$2*IF($FC341="V",1,-1)*IF($Q341="Fixo",(CS341-INDEX('Curva Forward'!$C$5:$AN$13,MATCH(CONCATENATE(BD_COMERCIAL!$K341," ",BD_COMERCIAL!$L341),'Curva Forward'!$B$5:$B$13,0),MATCH(FQ$4,'Curva Forward'!$C$4:$AN$4,0))),CS341)</f>
        <v>0</v>
      </c>
      <c r="FR341" s="200">
        <f>AF341*AF$2*IF($FC341="V",1,-1)*IF($Q341="Fixo",(CT341-INDEX('Curva Forward'!$C$5:$AN$13,MATCH(CONCATENATE(BD_COMERCIAL!$K341," ",BD_COMERCIAL!$L341),'Curva Forward'!$B$5:$B$13,0),MATCH(FR$4,'Curva Forward'!$C$4:$AN$4,0))),CT341)</f>
        <v>0</v>
      </c>
      <c r="FS341" s="200">
        <f>AG341*AG$2*IF($FC341="V",1,-1)*IF($Q341="Fixo",(CU341-INDEX('Curva Forward'!$C$5:$AN$13,MATCH(CONCATENATE(BD_COMERCIAL!$K341," ",BD_COMERCIAL!$L341),'Curva Forward'!$B$5:$B$13,0),MATCH(FS$4,'Curva Forward'!$C$4:$AN$4,0))),CU341)</f>
        <v>0</v>
      </c>
      <c r="FT341" s="200">
        <f>AH341*AH$2*IF($FC341="V",1,-1)*IF($Q341="Fixo",(CV341-INDEX('Curva Forward'!$C$5:$AN$13,MATCH(CONCATENATE(BD_COMERCIAL!$K341," ",BD_COMERCIAL!$L341),'Curva Forward'!$B$5:$B$13,0),MATCH(FT$4,'Curva Forward'!$C$4:$AN$4,0))),CV341)</f>
        <v>0</v>
      </c>
      <c r="FU341" s="200">
        <f>AI341*AI$2*IF($FC341="V",1,-1)*IF($Q341="Fixo",(CW341-INDEX('Curva Forward'!$C$5:$AN$13,MATCH(CONCATENATE(BD_COMERCIAL!$K341," ",BD_COMERCIAL!$L341),'Curva Forward'!$B$5:$B$13,0),MATCH(FU$4,'Curva Forward'!$C$4:$AN$4,0))),CW341)</f>
        <v>0</v>
      </c>
      <c r="FV341" s="200">
        <f>AJ341*AJ$2*IF($FC341="V",1,-1)*IF($Q341="Fixo",(CX341-INDEX('Curva Forward'!$C$5:$AN$13,MATCH(CONCATENATE(BD_COMERCIAL!$K341," ",BD_COMERCIAL!$L341),'Curva Forward'!$B$5:$B$13,0),MATCH(FV$4,'Curva Forward'!$C$4:$AN$4,0))),CX341)</f>
        <v>0</v>
      </c>
      <c r="FW341" s="200">
        <f>AK341*AK$2*IF($FC341="V",1,-1)*IF($Q341="Fixo",(CY341-INDEX('Curva Forward'!$C$5:$AN$13,MATCH(CONCATENATE(BD_COMERCIAL!$K341," ",BD_COMERCIAL!$L341),'Curva Forward'!$B$5:$B$13,0),MATCH(FW$4,'Curva Forward'!$C$4:$AN$4,0))),CY341)</f>
        <v>0</v>
      </c>
      <c r="FX341" s="200">
        <f>AL341*AL$2*IF($FC341="V",1,-1)*IF($Q341="Fixo",(CZ341-INDEX('Curva Forward'!$C$5:$AN$13,MATCH(CONCATENATE(BD_COMERCIAL!$K341," ",BD_COMERCIAL!$L341),'Curva Forward'!$B$5:$B$13,0),MATCH(FX$4,'Curva Forward'!$C$4:$AN$4,0))),CZ341)</f>
        <v>0</v>
      </c>
      <c r="FY341" s="200">
        <f>AM341*AM$2*IF($FC341="V",1,-1)*IF($Q341="Fixo",(DA341-INDEX('Curva Forward'!$C$5:$AN$13,MATCH(CONCATENATE(BD_COMERCIAL!$K341," ",BD_COMERCIAL!$L341),'Curva Forward'!$B$5:$B$13,0),MATCH(FY$4,'Curva Forward'!$C$4:$AN$4,0))),DA341)</f>
        <v>0</v>
      </c>
      <c r="FZ341" s="200">
        <f>AN341*AN$2*IF($FC341="V",1,-1)*IF($Q341="Fixo",(DB341-INDEX('Curva Forward'!$C$5:$AN$13,MATCH(CONCATENATE(BD_COMERCIAL!$K341," ",BD_COMERCIAL!$L341),'Curva Forward'!$B$5:$B$13,0),MATCH(FZ$4,'Curva Forward'!$C$4:$AN$4,0))),DB341)</f>
        <v>0</v>
      </c>
      <c r="GA341" s="200">
        <f>AO341*AO$2*IF($FC341="V",1,-1)*IF($Q341="Fixo",(DC341-INDEX('Curva Forward'!$C$5:$AN$13,MATCH(CONCATENATE(BD_COMERCIAL!$K341," ",BD_COMERCIAL!$L341),'Curva Forward'!$B$5:$B$13,0),MATCH(GA$4,'Curva Forward'!$C$4:$AN$4,0))),DC341)</f>
        <v>0</v>
      </c>
      <c r="GB341" s="200">
        <f>AP341*AP$2*IF($FC341="V",1,-1)*IF($Q341="Fixo",(DD341-INDEX('Curva Forward'!$C$5:$AN$13,MATCH(CONCATENATE(BD_COMERCIAL!$K341," ",BD_COMERCIAL!$L341),'Curva Forward'!$B$5:$B$13,0),MATCH(GB$4,'Curva Forward'!$C$4:$AN$4,0))),DD341)</f>
        <v>0</v>
      </c>
      <c r="GC341" s="200">
        <f>AQ341*AQ$2*IF($FC341="V",1,-1)*IF($Q341="Fixo",(DE341-INDEX('Curva Forward'!$C$5:$AN$13,MATCH(CONCATENATE(BD_COMERCIAL!$K341," ",BD_COMERCIAL!$L341),'Curva Forward'!$B$5:$B$13,0),MATCH(GC$4,'Curva Forward'!$C$4:$AN$4,0))),DE341)</f>
        <v>0</v>
      </c>
      <c r="GD341" s="200">
        <f>AR341*AR$2*IF($FC341="V",1,-1)*IF($Q341="Fixo",(DF341-INDEX('Curva Forward'!$C$5:$AN$13,MATCH(CONCATENATE(BD_COMERCIAL!$K341," ",BD_COMERCIAL!$L341),'Curva Forward'!$B$5:$B$13,0),MATCH(GD$4,'Curva Forward'!$C$4:$AN$4,0))),DF341)</f>
        <v>0</v>
      </c>
      <c r="GE341" s="200">
        <f>AS341*AS$2*IF($FC341="V",1,-1)*IF($Q341="Fixo",(DG341-INDEX('Curva Forward'!$C$5:$AN$13,MATCH(CONCATENATE(BD_COMERCIAL!$K341," ",BD_COMERCIAL!$L341),'Curva Forward'!$B$5:$B$13,0),MATCH(GE$4,'Curva Forward'!$C$4:$AN$4,0))),DG341)</f>
        <v>0</v>
      </c>
      <c r="GF341" s="200">
        <f>AT341*AT$2*IF($FC341="V",1,-1)*IF($Q341="Fixo",(DH341-INDEX('Curva Forward'!$C$5:$AN$13,MATCH(CONCATENATE(BD_COMERCIAL!$K341," ",BD_COMERCIAL!$L341),'Curva Forward'!$B$5:$B$13,0),MATCH(GF$4,'Curva Forward'!$C$4:$AN$4,0))),DH341)</f>
        <v>0</v>
      </c>
      <c r="GG341" s="200">
        <f>AU341*AU$2*IF($FC341="V",1,-1)*IF($Q341="Fixo",(DI341-INDEX('Curva Forward'!$C$5:$AN$13,MATCH(CONCATENATE(BD_COMERCIAL!$K341," ",BD_COMERCIAL!$L341),'Curva Forward'!$B$5:$B$13,0),MATCH(GG$4,'Curva Forward'!$C$4:$AN$4,0))),DI341)</f>
        <v>0</v>
      </c>
      <c r="GH341" s="200">
        <f>AV341*AV$2*IF($FC341="V",1,-1)*IF($Q341="Fixo",(DJ341-INDEX('Curva Forward'!$C$5:$AN$13,MATCH(CONCATENATE(BD_COMERCIAL!$K341," ",BD_COMERCIAL!$L341),'Curva Forward'!$B$5:$B$13,0),MATCH(GH$4,'Curva Forward'!$C$4:$AN$4,0))),DJ341)</f>
        <v>0</v>
      </c>
      <c r="GI341" s="200">
        <f>AW341*AW$2*IF($FC341="V",1,-1)*IF($Q341="Fixo",(DK341-INDEX('Curva Forward'!$C$5:$AN$13,MATCH(CONCATENATE(BD_COMERCIAL!$K341," ",BD_COMERCIAL!$L341),'Curva Forward'!$B$5:$B$13,0),MATCH(GI$4,'Curva Forward'!$C$4:$AN$4,0))),DK341)</f>
        <v>0</v>
      </c>
      <c r="GJ341" s="200">
        <f>AX341*AX$2*IF($FC341="V",1,-1)*IF($Q341="Fixo",(DL341-INDEX('Curva Forward'!$C$5:$AN$13,MATCH(CONCATENATE(BD_COMERCIAL!$K341," ",BD_COMERCIAL!$L341),'Curva Forward'!$B$5:$B$13,0),MATCH(GJ$4,'Curva Forward'!$C$4:$AN$4,0))),DL341)</f>
        <v>0</v>
      </c>
      <c r="GK341" s="200">
        <f>AY341*AY$2*IF($FC341="V",1,-1)*IF($Q341="Fixo",(DM341-INDEX('Curva Forward'!$C$5:$AN$13,MATCH(CONCATENATE(BD_COMERCIAL!$K341," ",BD_COMERCIAL!$L341),'Curva Forward'!$B$5:$B$13,0),MATCH(GK$4,'Curva Forward'!$C$4:$AN$4,0))),DM341)</f>
        <v>0</v>
      </c>
      <c r="GL341" s="200">
        <f>IF(EZ341="",0,CL341*CL$2*IF($FC341="V",1,-1)*IF($Q341="Fixo",(EZ341-INDEX('Curva Forward'!$C$5:$AN$13,MATCH(CONCATENATE(BD_COMERCIAL!$K341," ",BD_COMERCIAL!$L341),'Curva Forward'!$B$5:$B$13,0),MATCH(GL$4,'Curva Forward'!$C$4:$AN$4,0))),EZ341))</f>
        <v>0</v>
      </c>
      <c r="GM341" s="200">
        <f>IF(FA341="",0,CM341*CM$2*IF($FC341="V",1,-1)*IF($Q341="Fixo",(FA341-INDEX('Curva Forward'!$C$5:$AN$13,MATCH(CONCATENATE(BD_COMERCIAL!$K341," ",BD_COMERCIAL!$L341),'Curva Forward'!$B$5:$B$13,0),MATCH(GM$4,'Curva Forward'!$C$4:$AN$4,0))),FA341))</f>
        <v>0</v>
      </c>
      <c r="GN341" s="200">
        <f>IF(FB341="",0,CN341*CN$2*IF($FC341="V",1,-1)*IF($Q341="Fixo",(FB341-INDEX('Curva Forward'!$C$5:$AN$13,MATCH(CONCATENATE(BD_COMERCIAL!$K341," ",BD_COMERCIAL!$L341),'Curva Forward'!$B$5:$B$13,0),MATCH(GN$4,'Curva Forward'!$C$4:$AN$4,0))),FB341))</f>
        <v>0</v>
      </c>
      <c r="GO341" s="201">
        <f t="shared" ca="1" si="112"/>
        <v>0</v>
      </c>
      <c r="GP341" s="201">
        <f t="shared" ca="1" si="113"/>
        <v>0</v>
      </c>
    </row>
    <row r="342" spans="1:198" ht="15" customHeight="1" x14ac:dyDescent="0.25">
      <c r="A342" s="6"/>
      <c r="B342" s="7" t="s">
        <v>700</v>
      </c>
      <c r="C342" s="8">
        <v>44648</v>
      </c>
      <c r="D342" s="9" t="s">
        <v>124</v>
      </c>
      <c r="E342" s="9" t="s">
        <v>125</v>
      </c>
      <c r="F342" s="113">
        <v>3780401000108</v>
      </c>
      <c r="G342" s="10" t="s">
        <v>458</v>
      </c>
      <c r="H342" s="113">
        <v>11820864000176</v>
      </c>
      <c r="I342" s="9" t="s">
        <v>584</v>
      </c>
      <c r="J342" s="166"/>
      <c r="K342" s="10" t="s">
        <v>30</v>
      </c>
      <c r="L342" s="84" t="s">
        <v>22</v>
      </c>
      <c r="M342" s="11">
        <v>44621</v>
      </c>
      <c r="N342" s="12">
        <v>44651</v>
      </c>
      <c r="O342" s="10">
        <v>10</v>
      </c>
      <c r="P342" s="84">
        <v>43</v>
      </c>
      <c r="Q342" s="84" t="s">
        <v>586</v>
      </c>
      <c r="R342" s="10" t="s">
        <v>129</v>
      </c>
      <c r="S342" s="14" t="s">
        <v>135</v>
      </c>
      <c r="T342" s="11"/>
      <c r="U342" s="12"/>
      <c r="V342" s="257" t="str">
        <f ca="1">IF(U342="","",
IF(U342="NA","",
IFERROR(VLOOKUP(EOMONTH(M342,-2)+1,IPCA!$A:$B,2,0),
VLOOKUP(EOMONTH(TODAY(),-2)+1,IPCA!$A:$B,2,0))/
VLOOKUP(EOMONTH(U342,-2)+1,IPCA!$A:$B,2,0)*
P342))</f>
        <v/>
      </c>
      <c r="W342" s="84"/>
      <c r="X342" s="13" t="s">
        <v>133</v>
      </c>
      <c r="Y342" s="166"/>
      <c r="AA342" s="108"/>
      <c r="AB342" s="15"/>
      <c r="AD342">
        <v>10</v>
      </c>
      <c r="AM342" s="6"/>
      <c r="AN342" s="15"/>
      <c r="AY342" s="6"/>
      <c r="AZ342" s="15"/>
      <c r="BK342" s="6"/>
      <c r="BL342" s="15"/>
      <c r="BW342" s="6"/>
      <c r="BX342" s="15"/>
      <c r="CI342" s="6"/>
      <c r="CJ342" s="16">
        <f t="shared" si="97"/>
        <v>0.84931506849315064</v>
      </c>
      <c r="CK342" s="16" t="str">
        <f t="shared" si="98"/>
        <v/>
      </c>
      <c r="CL342" s="16" t="str">
        <f t="shared" si="99"/>
        <v/>
      </c>
      <c r="CM342" s="16" t="str">
        <f t="shared" si="100"/>
        <v/>
      </c>
      <c r="CN342" s="16" t="str">
        <f t="shared" si="101"/>
        <v/>
      </c>
      <c r="CO342" s="18"/>
      <c r="CP342" s="15"/>
      <c r="CR342">
        <v>43</v>
      </c>
      <c r="DA342" s="6"/>
      <c r="DB342" s="15"/>
      <c r="DM342" s="6"/>
      <c r="DN342" s="15"/>
      <c r="DY342" s="6"/>
      <c r="DZ342" s="15"/>
      <c r="EK342" s="6"/>
      <c r="EL342" s="15"/>
      <c r="EW342" s="6"/>
      <c r="EX342" s="16">
        <f t="shared" si="102"/>
        <v>3.6520547945205482</v>
      </c>
      <c r="EY342" s="16" t="str">
        <f t="shared" si="103"/>
        <v/>
      </c>
      <c r="EZ342" s="16" t="str">
        <f t="shared" si="104"/>
        <v/>
      </c>
      <c r="FA342" s="16" t="str">
        <f t="shared" si="105"/>
        <v/>
      </c>
      <c r="FB342" s="160" t="str">
        <f t="shared" si="106"/>
        <v/>
      </c>
      <c r="FC342" t="s">
        <v>204</v>
      </c>
      <c r="FD342" s="20" t="s">
        <v>584</v>
      </c>
      <c r="FE342"/>
      <c r="FF342" s="209" t="s">
        <v>206</v>
      </c>
      <c r="FH342" s="284">
        <f t="shared" ca="1" si="107"/>
        <v>0</v>
      </c>
      <c r="FI342" s="208">
        <f t="shared" si="108"/>
        <v>1</v>
      </c>
      <c r="FK342" t="str">
        <f t="shared" si="109"/>
        <v>IBITU COMERCIALIZADORA DE ENERGIA LTDA</v>
      </c>
      <c r="FL342" s="201">
        <f t="shared" ca="1" si="110"/>
        <v>319920</v>
      </c>
      <c r="FM342" s="201">
        <f t="shared" ca="1" si="111"/>
        <v>0</v>
      </c>
      <c r="FN342" s="200">
        <f>AB342*AB$2*IF($FC342="V",1,-1)*IF($Q342="Fixo",(CP342-INDEX('Curva Forward'!$C$5:$AN$13,MATCH(CONCATENATE(BD_COMERCIAL!$K342," ",BD_COMERCIAL!$L342),'Curva Forward'!$B$5:$B$13,0),MATCH(FN$4,'Curva Forward'!$C$4:$AN$4,0))),CP342)</f>
        <v>0</v>
      </c>
      <c r="FO342" s="200">
        <f>AC342*AC$2*IF($FC342="V",1,-1)*IF($Q342="Fixo",(CQ342-INDEX('Curva Forward'!$C$5:$AN$13,MATCH(CONCATENATE(BD_COMERCIAL!$K342," ",BD_COMERCIAL!$L342),'Curva Forward'!$B$5:$B$13,0),MATCH(FO$4,'Curva Forward'!$C$4:$AN$4,0))),CQ342)</f>
        <v>0</v>
      </c>
      <c r="FP342" s="200">
        <f>AD342*AD$2*IF($FC342="V",1,-1)*IF($Q342="Fixo",(CR342-INDEX('Curva Forward'!$C$5:$AN$13,MATCH(CONCATENATE(BD_COMERCIAL!$K342," ",BD_COMERCIAL!$L342),'Curva Forward'!$B$5:$B$13,0),MATCH(FP$4,'Curva Forward'!$C$4:$AN$4,0))),CR342)</f>
        <v>319920</v>
      </c>
      <c r="FQ342" s="200">
        <f>AE342*AE$2*IF($FC342="V",1,-1)*IF($Q342="Fixo",(CS342-INDEX('Curva Forward'!$C$5:$AN$13,MATCH(CONCATENATE(BD_COMERCIAL!$K342," ",BD_COMERCIAL!$L342),'Curva Forward'!$B$5:$B$13,0),MATCH(FQ$4,'Curva Forward'!$C$4:$AN$4,0))),CS342)</f>
        <v>0</v>
      </c>
      <c r="FR342" s="200">
        <f>AF342*AF$2*IF($FC342="V",1,-1)*IF($Q342="Fixo",(CT342-INDEX('Curva Forward'!$C$5:$AN$13,MATCH(CONCATENATE(BD_COMERCIAL!$K342," ",BD_COMERCIAL!$L342),'Curva Forward'!$B$5:$B$13,0),MATCH(FR$4,'Curva Forward'!$C$4:$AN$4,0))),CT342)</f>
        <v>0</v>
      </c>
      <c r="FS342" s="200">
        <f>AG342*AG$2*IF($FC342="V",1,-1)*IF($Q342="Fixo",(CU342-INDEX('Curva Forward'!$C$5:$AN$13,MATCH(CONCATENATE(BD_COMERCIAL!$K342," ",BD_COMERCIAL!$L342),'Curva Forward'!$B$5:$B$13,0),MATCH(FS$4,'Curva Forward'!$C$4:$AN$4,0))),CU342)</f>
        <v>0</v>
      </c>
      <c r="FT342" s="200">
        <f>AH342*AH$2*IF($FC342="V",1,-1)*IF($Q342="Fixo",(CV342-INDEX('Curva Forward'!$C$5:$AN$13,MATCH(CONCATENATE(BD_COMERCIAL!$K342," ",BD_COMERCIAL!$L342),'Curva Forward'!$B$5:$B$13,0),MATCH(FT$4,'Curva Forward'!$C$4:$AN$4,0))),CV342)</f>
        <v>0</v>
      </c>
      <c r="FU342" s="200">
        <f>AI342*AI$2*IF($FC342="V",1,-1)*IF($Q342="Fixo",(CW342-INDEX('Curva Forward'!$C$5:$AN$13,MATCH(CONCATENATE(BD_COMERCIAL!$K342," ",BD_COMERCIAL!$L342),'Curva Forward'!$B$5:$B$13,0),MATCH(FU$4,'Curva Forward'!$C$4:$AN$4,0))),CW342)</f>
        <v>0</v>
      </c>
      <c r="FV342" s="200">
        <f>AJ342*AJ$2*IF($FC342="V",1,-1)*IF($Q342="Fixo",(CX342-INDEX('Curva Forward'!$C$5:$AN$13,MATCH(CONCATENATE(BD_COMERCIAL!$K342," ",BD_COMERCIAL!$L342),'Curva Forward'!$B$5:$B$13,0),MATCH(FV$4,'Curva Forward'!$C$4:$AN$4,0))),CX342)</f>
        <v>0</v>
      </c>
      <c r="FW342" s="200">
        <f>AK342*AK$2*IF($FC342="V",1,-1)*IF($Q342="Fixo",(CY342-INDEX('Curva Forward'!$C$5:$AN$13,MATCH(CONCATENATE(BD_COMERCIAL!$K342," ",BD_COMERCIAL!$L342),'Curva Forward'!$B$5:$B$13,0),MATCH(FW$4,'Curva Forward'!$C$4:$AN$4,0))),CY342)</f>
        <v>0</v>
      </c>
      <c r="FX342" s="200">
        <f>AL342*AL$2*IF($FC342="V",1,-1)*IF($Q342="Fixo",(CZ342-INDEX('Curva Forward'!$C$5:$AN$13,MATCH(CONCATENATE(BD_COMERCIAL!$K342," ",BD_COMERCIAL!$L342),'Curva Forward'!$B$5:$B$13,0),MATCH(FX$4,'Curva Forward'!$C$4:$AN$4,0))),CZ342)</f>
        <v>0</v>
      </c>
      <c r="FY342" s="200">
        <f>AM342*AM$2*IF($FC342="V",1,-1)*IF($Q342="Fixo",(DA342-INDEX('Curva Forward'!$C$5:$AN$13,MATCH(CONCATENATE(BD_COMERCIAL!$K342," ",BD_COMERCIAL!$L342),'Curva Forward'!$B$5:$B$13,0),MATCH(FY$4,'Curva Forward'!$C$4:$AN$4,0))),DA342)</f>
        <v>0</v>
      </c>
      <c r="FZ342" s="200">
        <f>AN342*AN$2*IF($FC342="V",1,-1)*IF($Q342="Fixo",(DB342-INDEX('Curva Forward'!$C$5:$AN$13,MATCH(CONCATENATE(BD_COMERCIAL!$K342," ",BD_COMERCIAL!$L342),'Curva Forward'!$B$5:$B$13,0),MATCH(FZ$4,'Curva Forward'!$C$4:$AN$4,0))),DB342)</f>
        <v>0</v>
      </c>
      <c r="GA342" s="200">
        <f>AO342*AO$2*IF($FC342="V",1,-1)*IF($Q342="Fixo",(DC342-INDEX('Curva Forward'!$C$5:$AN$13,MATCH(CONCATENATE(BD_COMERCIAL!$K342," ",BD_COMERCIAL!$L342),'Curva Forward'!$B$5:$B$13,0),MATCH(GA$4,'Curva Forward'!$C$4:$AN$4,0))),DC342)</f>
        <v>0</v>
      </c>
      <c r="GB342" s="200">
        <f>AP342*AP$2*IF($FC342="V",1,-1)*IF($Q342="Fixo",(DD342-INDEX('Curva Forward'!$C$5:$AN$13,MATCH(CONCATENATE(BD_COMERCIAL!$K342," ",BD_COMERCIAL!$L342),'Curva Forward'!$B$5:$B$13,0),MATCH(GB$4,'Curva Forward'!$C$4:$AN$4,0))),DD342)</f>
        <v>0</v>
      </c>
      <c r="GC342" s="200">
        <f>AQ342*AQ$2*IF($FC342="V",1,-1)*IF($Q342="Fixo",(DE342-INDEX('Curva Forward'!$C$5:$AN$13,MATCH(CONCATENATE(BD_COMERCIAL!$K342," ",BD_COMERCIAL!$L342),'Curva Forward'!$B$5:$B$13,0),MATCH(GC$4,'Curva Forward'!$C$4:$AN$4,0))),DE342)</f>
        <v>0</v>
      </c>
      <c r="GD342" s="200">
        <f>AR342*AR$2*IF($FC342="V",1,-1)*IF($Q342="Fixo",(DF342-INDEX('Curva Forward'!$C$5:$AN$13,MATCH(CONCATENATE(BD_COMERCIAL!$K342," ",BD_COMERCIAL!$L342),'Curva Forward'!$B$5:$B$13,0),MATCH(GD$4,'Curva Forward'!$C$4:$AN$4,0))),DF342)</f>
        <v>0</v>
      </c>
      <c r="GE342" s="200">
        <f>AS342*AS$2*IF($FC342="V",1,-1)*IF($Q342="Fixo",(DG342-INDEX('Curva Forward'!$C$5:$AN$13,MATCH(CONCATENATE(BD_COMERCIAL!$K342," ",BD_COMERCIAL!$L342),'Curva Forward'!$B$5:$B$13,0),MATCH(GE$4,'Curva Forward'!$C$4:$AN$4,0))),DG342)</f>
        <v>0</v>
      </c>
      <c r="GF342" s="200">
        <f>AT342*AT$2*IF($FC342="V",1,-1)*IF($Q342="Fixo",(DH342-INDEX('Curva Forward'!$C$5:$AN$13,MATCH(CONCATENATE(BD_COMERCIAL!$K342," ",BD_COMERCIAL!$L342),'Curva Forward'!$B$5:$B$13,0),MATCH(GF$4,'Curva Forward'!$C$4:$AN$4,0))),DH342)</f>
        <v>0</v>
      </c>
      <c r="GG342" s="200">
        <f>AU342*AU$2*IF($FC342="V",1,-1)*IF($Q342="Fixo",(DI342-INDEX('Curva Forward'!$C$5:$AN$13,MATCH(CONCATENATE(BD_COMERCIAL!$K342," ",BD_COMERCIAL!$L342),'Curva Forward'!$B$5:$B$13,0),MATCH(GG$4,'Curva Forward'!$C$4:$AN$4,0))),DI342)</f>
        <v>0</v>
      </c>
      <c r="GH342" s="200">
        <f>AV342*AV$2*IF($FC342="V",1,-1)*IF($Q342="Fixo",(DJ342-INDEX('Curva Forward'!$C$5:$AN$13,MATCH(CONCATENATE(BD_COMERCIAL!$K342," ",BD_COMERCIAL!$L342),'Curva Forward'!$B$5:$B$13,0),MATCH(GH$4,'Curva Forward'!$C$4:$AN$4,0))),DJ342)</f>
        <v>0</v>
      </c>
      <c r="GI342" s="200">
        <f>AW342*AW$2*IF($FC342="V",1,-1)*IF($Q342="Fixo",(DK342-INDEX('Curva Forward'!$C$5:$AN$13,MATCH(CONCATENATE(BD_COMERCIAL!$K342," ",BD_COMERCIAL!$L342),'Curva Forward'!$B$5:$B$13,0),MATCH(GI$4,'Curva Forward'!$C$4:$AN$4,0))),DK342)</f>
        <v>0</v>
      </c>
      <c r="GJ342" s="200">
        <f>AX342*AX$2*IF($FC342="V",1,-1)*IF($Q342="Fixo",(DL342-INDEX('Curva Forward'!$C$5:$AN$13,MATCH(CONCATENATE(BD_COMERCIAL!$K342," ",BD_COMERCIAL!$L342),'Curva Forward'!$B$5:$B$13,0),MATCH(GJ$4,'Curva Forward'!$C$4:$AN$4,0))),DL342)</f>
        <v>0</v>
      </c>
      <c r="GK342" s="200">
        <f>AY342*AY$2*IF($FC342="V",1,-1)*IF($Q342="Fixo",(DM342-INDEX('Curva Forward'!$C$5:$AN$13,MATCH(CONCATENATE(BD_COMERCIAL!$K342," ",BD_COMERCIAL!$L342),'Curva Forward'!$B$5:$B$13,0),MATCH(GK$4,'Curva Forward'!$C$4:$AN$4,0))),DM342)</f>
        <v>0</v>
      </c>
      <c r="GL342" s="200">
        <f>IF(EZ342="",0,CL342*CL$2*IF($FC342="V",1,-1)*IF($Q342="Fixo",(EZ342-INDEX('Curva Forward'!$C$5:$AN$13,MATCH(CONCATENATE(BD_COMERCIAL!$K342," ",BD_COMERCIAL!$L342),'Curva Forward'!$B$5:$B$13,0),MATCH(GL$4,'Curva Forward'!$C$4:$AN$4,0))),EZ342))</f>
        <v>0</v>
      </c>
      <c r="GM342" s="200">
        <f>IF(FA342="",0,CM342*CM$2*IF($FC342="V",1,-1)*IF($Q342="Fixo",(FA342-INDEX('Curva Forward'!$C$5:$AN$13,MATCH(CONCATENATE(BD_COMERCIAL!$K342," ",BD_COMERCIAL!$L342),'Curva Forward'!$B$5:$B$13,0),MATCH(GM$4,'Curva Forward'!$C$4:$AN$4,0))),FA342))</f>
        <v>0</v>
      </c>
      <c r="GN342" s="200">
        <f>IF(FB342="",0,CN342*CN$2*IF($FC342="V",1,-1)*IF($Q342="Fixo",(FB342-INDEX('Curva Forward'!$C$5:$AN$13,MATCH(CONCATENATE(BD_COMERCIAL!$K342," ",BD_COMERCIAL!$L342),'Curva Forward'!$B$5:$B$13,0),MATCH(GN$4,'Curva Forward'!$C$4:$AN$4,0))),FB342))</f>
        <v>0</v>
      </c>
      <c r="GO342" s="201">
        <f t="shared" ca="1" si="112"/>
        <v>0</v>
      </c>
      <c r="GP342" s="201">
        <f t="shared" ca="1" si="113"/>
        <v>0</v>
      </c>
    </row>
    <row r="343" spans="1:198" ht="15" customHeight="1" x14ac:dyDescent="0.25">
      <c r="A343" s="6"/>
      <c r="B343" s="7" t="s">
        <v>701</v>
      </c>
      <c r="C343" s="8">
        <v>44648</v>
      </c>
      <c r="D343" s="9" t="s">
        <v>124</v>
      </c>
      <c r="E343" s="9" t="s">
        <v>125</v>
      </c>
      <c r="F343" s="113">
        <v>3780401000108</v>
      </c>
      <c r="G343" s="10" t="s">
        <v>211</v>
      </c>
      <c r="H343" s="113">
        <v>27690671000188</v>
      </c>
      <c r="I343" s="9" t="s">
        <v>584</v>
      </c>
      <c r="J343" s="166"/>
      <c r="K343" s="10" t="s">
        <v>30</v>
      </c>
      <c r="L343" s="84" t="s">
        <v>22</v>
      </c>
      <c r="M343" s="11">
        <v>44621</v>
      </c>
      <c r="N343" s="12">
        <v>44651</v>
      </c>
      <c r="O343" s="10">
        <v>2</v>
      </c>
      <c r="P343" s="84">
        <v>45</v>
      </c>
      <c r="Q343" s="84" t="s">
        <v>586</v>
      </c>
      <c r="R343" s="10" t="s">
        <v>129</v>
      </c>
      <c r="S343" s="14" t="s">
        <v>135</v>
      </c>
      <c r="T343" s="11"/>
      <c r="U343" s="12"/>
      <c r="V343" s="257" t="str">
        <f ca="1">IF(U343="","",
IF(U343="NA","",
IFERROR(VLOOKUP(EOMONTH(M343,-2)+1,IPCA!$A:$B,2,0),
VLOOKUP(EOMONTH(TODAY(),-2)+1,IPCA!$A:$B,2,0))/
VLOOKUP(EOMONTH(U343,-2)+1,IPCA!$A:$B,2,0)*
P343))</f>
        <v/>
      </c>
      <c r="W343" s="84"/>
      <c r="X343" s="13" t="s">
        <v>133</v>
      </c>
      <c r="Y343" s="166"/>
      <c r="AA343" s="108"/>
      <c r="AB343" s="15"/>
      <c r="AD343">
        <v>2</v>
      </c>
      <c r="AM343" s="6"/>
      <c r="AN343" s="15"/>
      <c r="AY343" s="6"/>
      <c r="AZ343" s="15"/>
      <c r="BK343" s="6"/>
      <c r="BL343" s="15"/>
      <c r="BW343" s="6"/>
      <c r="BX343" s="15"/>
      <c r="CI343" s="6"/>
      <c r="CJ343" s="16">
        <f t="shared" si="97"/>
        <v>0.16986301369863013</v>
      </c>
      <c r="CK343" s="16" t="str">
        <f t="shared" si="98"/>
        <v/>
      </c>
      <c r="CL343" s="16" t="str">
        <f t="shared" si="99"/>
        <v/>
      </c>
      <c r="CM343" s="16" t="str">
        <f t="shared" si="100"/>
        <v/>
      </c>
      <c r="CN343" s="16" t="str">
        <f t="shared" si="101"/>
        <v/>
      </c>
      <c r="CO343" s="18"/>
      <c r="CP343" s="15"/>
      <c r="CR343">
        <v>45</v>
      </c>
      <c r="DA343" s="6"/>
      <c r="DB343" s="15"/>
      <c r="DM343" s="6"/>
      <c r="DN343" s="15"/>
      <c r="DY343" s="6"/>
      <c r="DZ343" s="15"/>
      <c r="EK343" s="6"/>
      <c r="EL343" s="15"/>
      <c r="EW343" s="6"/>
      <c r="EX343" s="16">
        <f t="shared" si="102"/>
        <v>3.8219178082191783</v>
      </c>
      <c r="EY343" s="16" t="str">
        <f t="shared" si="103"/>
        <v/>
      </c>
      <c r="EZ343" s="16" t="str">
        <f t="shared" si="104"/>
        <v/>
      </c>
      <c r="FA343" s="16" t="str">
        <f t="shared" si="105"/>
        <v/>
      </c>
      <c r="FB343" s="160" t="str">
        <f t="shared" si="106"/>
        <v/>
      </c>
      <c r="FC343" t="s">
        <v>204</v>
      </c>
      <c r="FD343" s="20" t="s">
        <v>584</v>
      </c>
      <c r="FE343"/>
      <c r="FF343" s="209" t="s">
        <v>206</v>
      </c>
      <c r="FH343" s="284">
        <f t="shared" ca="1" si="107"/>
        <v>0</v>
      </c>
      <c r="FI343" s="208">
        <f t="shared" si="108"/>
        <v>1</v>
      </c>
      <c r="FK343" t="str">
        <f t="shared" si="109"/>
        <v>THERA TRADING COMERCIALIZADORA DE ENERGIA LTDA</v>
      </c>
      <c r="FL343" s="201">
        <f t="shared" ca="1" si="110"/>
        <v>66960</v>
      </c>
      <c r="FM343" s="201">
        <f t="shared" ca="1" si="111"/>
        <v>0</v>
      </c>
      <c r="FN343" s="200">
        <f>AB343*AB$2*IF($FC343="V",1,-1)*IF($Q343="Fixo",(CP343-INDEX('Curva Forward'!$C$5:$AN$13,MATCH(CONCATENATE(BD_COMERCIAL!$K343," ",BD_COMERCIAL!$L343),'Curva Forward'!$B$5:$B$13,0),MATCH(FN$4,'Curva Forward'!$C$4:$AN$4,0))),CP343)</f>
        <v>0</v>
      </c>
      <c r="FO343" s="200">
        <f>AC343*AC$2*IF($FC343="V",1,-1)*IF($Q343="Fixo",(CQ343-INDEX('Curva Forward'!$C$5:$AN$13,MATCH(CONCATENATE(BD_COMERCIAL!$K343," ",BD_COMERCIAL!$L343),'Curva Forward'!$B$5:$B$13,0),MATCH(FO$4,'Curva Forward'!$C$4:$AN$4,0))),CQ343)</f>
        <v>0</v>
      </c>
      <c r="FP343" s="200">
        <f>AD343*AD$2*IF($FC343="V",1,-1)*IF($Q343="Fixo",(CR343-INDEX('Curva Forward'!$C$5:$AN$13,MATCH(CONCATENATE(BD_COMERCIAL!$K343," ",BD_COMERCIAL!$L343),'Curva Forward'!$B$5:$B$13,0),MATCH(FP$4,'Curva Forward'!$C$4:$AN$4,0))),CR343)</f>
        <v>66960</v>
      </c>
      <c r="FQ343" s="200">
        <f>AE343*AE$2*IF($FC343="V",1,-1)*IF($Q343="Fixo",(CS343-INDEX('Curva Forward'!$C$5:$AN$13,MATCH(CONCATENATE(BD_COMERCIAL!$K343," ",BD_COMERCIAL!$L343),'Curva Forward'!$B$5:$B$13,0),MATCH(FQ$4,'Curva Forward'!$C$4:$AN$4,0))),CS343)</f>
        <v>0</v>
      </c>
      <c r="FR343" s="200">
        <f>AF343*AF$2*IF($FC343="V",1,-1)*IF($Q343="Fixo",(CT343-INDEX('Curva Forward'!$C$5:$AN$13,MATCH(CONCATENATE(BD_COMERCIAL!$K343," ",BD_COMERCIAL!$L343),'Curva Forward'!$B$5:$B$13,0),MATCH(FR$4,'Curva Forward'!$C$4:$AN$4,0))),CT343)</f>
        <v>0</v>
      </c>
      <c r="FS343" s="200">
        <f>AG343*AG$2*IF($FC343="V",1,-1)*IF($Q343="Fixo",(CU343-INDEX('Curva Forward'!$C$5:$AN$13,MATCH(CONCATENATE(BD_COMERCIAL!$K343," ",BD_COMERCIAL!$L343),'Curva Forward'!$B$5:$B$13,0),MATCH(FS$4,'Curva Forward'!$C$4:$AN$4,0))),CU343)</f>
        <v>0</v>
      </c>
      <c r="FT343" s="200">
        <f>AH343*AH$2*IF($FC343="V",1,-1)*IF($Q343="Fixo",(CV343-INDEX('Curva Forward'!$C$5:$AN$13,MATCH(CONCATENATE(BD_COMERCIAL!$K343," ",BD_COMERCIAL!$L343),'Curva Forward'!$B$5:$B$13,0),MATCH(FT$4,'Curva Forward'!$C$4:$AN$4,0))),CV343)</f>
        <v>0</v>
      </c>
      <c r="FU343" s="200">
        <f>AI343*AI$2*IF($FC343="V",1,-1)*IF($Q343="Fixo",(CW343-INDEX('Curva Forward'!$C$5:$AN$13,MATCH(CONCATENATE(BD_COMERCIAL!$K343," ",BD_COMERCIAL!$L343),'Curva Forward'!$B$5:$B$13,0),MATCH(FU$4,'Curva Forward'!$C$4:$AN$4,0))),CW343)</f>
        <v>0</v>
      </c>
      <c r="FV343" s="200">
        <f>AJ343*AJ$2*IF($FC343="V",1,-1)*IF($Q343="Fixo",(CX343-INDEX('Curva Forward'!$C$5:$AN$13,MATCH(CONCATENATE(BD_COMERCIAL!$K343," ",BD_COMERCIAL!$L343),'Curva Forward'!$B$5:$B$13,0),MATCH(FV$4,'Curva Forward'!$C$4:$AN$4,0))),CX343)</f>
        <v>0</v>
      </c>
      <c r="FW343" s="200">
        <f>AK343*AK$2*IF($FC343="V",1,-1)*IF($Q343="Fixo",(CY343-INDEX('Curva Forward'!$C$5:$AN$13,MATCH(CONCATENATE(BD_COMERCIAL!$K343," ",BD_COMERCIAL!$L343),'Curva Forward'!$B$5:$B$13,0),MATCH(FW$4,'Curva Forward'!$C$4:$AN$4,0))),CY343)</f>
        <v>0</v>
      </c>
      <c r="FX343" s="200">
        <f>AL343*AL$2*IF($FC343="V",1,-1)*IF($Q343="Fixo",(CZ343-INDEX('Curva Forward'!$C$5:$AN$13,MATCH(CONCATENATE(BD_COMERCIAL!$K343," ",BD_COMERCIAL!$L343),'Curva Forward'!$B$5:$B$13,0),MATCH(FX$4,'Curva Forward'!$C$4:$AN$4,0))),CZ343)</f>
        <v>0</v>
      </c>
      <c r="FY343" s="200">
        <f>AM343*AM$2*IF($FC343="V",1,-1)*IF($Q343="Fixo",(DA343-INDEX('Curva Forward'!$C$5:$AN$13,MATCH(CONCATENATE(BD_COMERCIAL!$K343," ",BD_COMERCIAL!$L343),'Curva Forward'!$B$5:$B$13,0),MATCH(FY$4,'Curva Forward'!$C$4:$AN$4,0))),DA343)</f>
        <v>0</v>
      </c>
      <c r="FZ343" s="200">
        <f>AN343*AN$2*IF($FC343="V",1,-1)*IF($Q343="Fixo",(DB343-INDEX('Curva Forward'!$C$5:$AN$13,MATCH(CONCATENATE(BD_COMERCIAL!$K343," ",BD_COMERCIAL!$L343),'Curva Forward'!$B$5:$B$13,0),MATCH(FZ$4,'Curva Forward'!$C$4:$AN$4,0))),DB343)</f>
        <v>0</v>
      </c>
      <c r="GA343" s="200">
        <f>AO343*AO$2*IF($FC343="V",1,-1)*IF($Q343="Fixo",(DC343-INDEX('Curva Forward'!$C$5:$AN$13,MATCH(CONCATENATE(BD_COMERCIAL!$K343," ",BD_COMERCIAL!$L343),'Curva Forward'!$B$5:$B$13,0),MATCH(GA$4,'Curva Forward'!$C$4:$AN$4,0))),DC343)</f>
        <v>0</v>
      </c>
      <c r="GB343" s="200">
        <f>AP343*AP$2*IF($FC343="V",1,-1)*IF($Q343="Fixo",(DD343-INDEX('Curva Forward'!$C$5:$AN$13,MATCH(CONCATENATE(BD_COMERCIAL!$K343," ",BD_COMERCIAL!$L343),'Curva Forward'!$B$5:$B$13,0),MATCH(GB$4,'Curva Forward'!$C$4:$AN$4,0))),DD343)</f>
        <v>0</v>
      </c>
      <c r="GC343" s="200">
        <f>AQ343*AQ$2*IF($FC343="V",1,-1)*IF($Q343="Fixo",(DE343-INDEX('Curva Forward'!$C$5:$AN$13,MATCH(CONCATENATE(BD_COMERCIAL!$K343," ",BD_COMERCIAL!$L343),'Curva Forward'!$B$5:$B$13,0),MATCH(GC$4,'Curva Forward'!$C$4:$AN$4,0))),DE343)</f>
        <v>0</v>
      </c>
      <c r="GD343" s="200">
        <f>AR343*AR$2*IF($FC343="V",1,-1)*IF($Q343="Fixo",(DF343-INDEX('Curva Forward'!$C$5:$AN$13,MATCH(CONCATENATE(BD_COMERCIAL!$K343," ",BD_COMERCIAL!$L343),'Curva Forward'!$B$5:$B$13,0),MATCH(GD$4,'Curva Forward'!$C$4:$AN$4,0))),DF343)</f>
        <v>0</v>
      </c>
      <c r="GE343" s="200">
        <f>AS343*AS$2*IF($FC343="V",1,-1)*IF($Q343="Fixo",(DG343-INDEX('Curva Forward'!$C$5:$AN$13,MATCH(CONCATENATE(BD_COMERCIAL!$K343," ",BD_COMERCIAL!$L343),'Curva Forward'!$B$5:$B$13,0),MATCH(GE$4,'Curva Forward'!$C$4:$AN$4,0))),DG343)</f>
        <v>0</v>
      </c>
      <c r="GF343" s="200">
        <f>AT343*AT$2*IF($FC343="V",1,-1)*IF($Q343="Fixo",(DH343-INDEX('Curva Forward'!$C$5:$AN$13,MATCH(CONCATENATE(BD_COMERCIAL!$K343," ",BD_COMERCIAL!$L343),'Curva Forward'!$B$5:$B$13,0),MATCH(GF$4,'Curva Forward'!$C$4:$AN$4,0))),DH343)</f>
        <v>0</v>
      </c>
      <c r="GG343" s="200">
        <f>AU343*AU$2*IF($FC343="V",1,-1)*IF($Q343="Fixo",(DI343-INDEX('Curva Forward'!$C$5:$AN$13,MATCH(CONCATENATE(BD_COMERCIAL!$K343," ",BD_COMERCIAL!$L343),'Curva Forward'!$B$5:$B$13,0),MATCH(GG$4,'Curva Forward'!$C$4:$AN$4,0))),DI343)</f>
        <v>0</v>
      </c>
      <c r="GH343" s="200">
        <f>AV343*AV$2*IF($FC343="V",1,-1)*IF($Q343="Fixo",(DJ343-INDEX('Curva Forward'!$C$5:$AN$13,MATCH(CONCATENATE(BD_COMERCIAL!$K343," ",BD_COMERCIAL!$L343),'Curva Forward'!$B$5:$B$13,0),MATCH(GH$4,'Curva Forward'!$C$4:$AN$4,0))),DJ343)</f>
        <v>0</v>
      </c>
      <c r="GI343" s="200">
        <f>AW343*AW$2*IF($FC343="V",1,-1)*IF($Q343="Fixo",(DK343-INDEX('Curva Forward'!$C$5:$AN$13,MATCH(CONCATENATE(BD_COMERCIAL!$K343," ",BD_COMERCIAL!$L343),'Curva Forward'!$B$5:$B$13,0),MATCH(GI$4,'Curva Forward'!$C$4:$AN$4,0))),DK343)</f>
        <v>0</v>
      </c>
      <c r="GJ343" s="200">
        <f>AX343*AX$2*IF($FC343="V",1,-1)*IF($Q343="Fixo",(DL343-INDEX('Curva Forward'!$C$5:$AN$13,MATCH(CONCATENATE(BD_COMERCIAL!$K343," ",BD_COMERCIAL!$L343),'Curva Forward'!$B$5:$B$13,0),MATCH(GJ$4,'Curva Forward'!$C$4:$AN$4,0))),DL343)</f>
        <v>0</v>
      </c>
      <c r="GK343" s="200">
        <f>AY343*AY$2*IF($FC343="V",1,-1)*IF($Q343="Fixo",(DM343-INDEX('Curva Forward'!$C$5:$AN$13,MATCH(CONCATENATE(BD_COMERCIAL!$K343," ",BD_COMERCIAL!$L343),'Curva Forward'!$B$5:$B$13,0),MATCH(GK$4,'Curva Forward'!$C$4:$AN$4,0))),DM343)</f>
        <v>0</v>
      </c>
      <c r="GL343" s="200">
        <f>IF(EZ343="",0,CL343*CL$2*IF($FC343="V",1,-1)*IF($Q343="Fixo",(EZ343-INDEX('Curva Forward'!$C$5:$AN$13,MATCH(CONCATENATE(BD_COMERCIAL!$K343," ",BD_COMERCIAL!$L343),'Curva Forward'!$B$5:$B$13,0),MATCH(GL$4,'Curva Forward'!$C$4:$AN$4,0))),EZ343))</f>
        <v>0</v>
      </c>
      <c r="GM343" s="200">
        <f>IF(FA343="",0,CM343*CM$2*IF($FC343="V",1,-1)*IF($Q343="Fixo",(FA343-INDEX('Curva Forward'!$C$5:$AN$13,MATCH(CONCATENATE(BD_COMERCIAL!$K343," ",BD_COMERCIAL!$L343),'Curva Forward'!$B$5:$B$13,0),MATCH(GM$4,'Curva Forward'!$C$4:$AN$4,0))),FA343))</f>
        <v>0</v>
      </c>
      <c r="GN343" s="200">
        <f>IF(FB343="",0,CN343*CN$2*IF($FC343="V",1,-1)*IF($Q343="Fixo",(FB343-INDEX('Curva Forward'!$C$5:$AN$13,MATCH(CONCATENATE(BD_COMERCIAL!$K343," ",BD_COMERCIAL!$L343),'Curva Forward'!$B$5:$B$13,0),MATCH(GN$4,'Curva Forward'!$C$4:$AN$4,0))),FB343))</f>
        <v>0</v>
      </c>
      <c r="GO343" s="201">
        <f t="shared" ca="1" si="112"/>
        <v>0</v>
      </c>
      <c r="GP343" s="201">
        <f t="shared" ca="1" si="113"/>
        <v>0</v>
      </c>
    </row>
    <row r="344" spans="1:198" ht="15" customHeight="1" x14ac:dyDescent="0.25">
      <c r="A344" s="6"/>
      <c r="B344" s="7">
        <v>23535</v>
      </c>
      <c r="C344" s="8">
        <v>44649</v>
      </c>
      <c r="D344" s="9" t="s">
        <v>124</v>
      </c>
      <c r="E344" s="9" t="s">
        <v>125</v>
      </c>
      <c r="F344" s="113">
        <v>3780401000108</v>
      </c>
      <c r="G344" s="10" t="s">
        <v>598</v>
      </c>
      <c r="H344" s="113">
        <v>17155730000164</v>
      </c>
      <c r="I344" s="9" t="s">
        <v>584</v>
      </c>
      <c r="J344" s="166"/>
      <c r="K344" s="10" t="s">
        <v>30</v>
      </c>
      <c r="L344" s="84" t="s">
        <v>22</v>
      </c>
      <c r="M344" s="11">
        <v>44621</v>
      </c>
      <c r="N344" s="12">
        <v>44651</v>
      </c>
      <c r="O344" s="10">
        <v>15</v>
      </c>
      <c r="P344" s="84">
        <v>44</v>
      </c>
      <c r="Q344" s="84" t="s">
        <v>586</v>
      </c>
      <c r="R344" s="10" t="s">
        <v>129</v>
      </c>
      <c r="S344" s="14" t="s">
        <v>135</v>
      </c>
      <c r="T344" s="11"/>
      <c r="U344" s="12"/>
      <c r="V344" s="257" t="str">
        <f ca="1">IF(U344="","",
IF(U344="NA","",
IFERROR(VLOOKUP(EOMONTH(M344,-2)+1,IPCA!$A:$B,2,0),
VLOOKUP(EOMONTH(TODAY(),-2)+1,IPCA!$A:$B,2,0))/
VLOOKUP(EOMONTH(U344,-2)+1,IPCA!$A:$B,2,0)*
P344))</f>
        <v/>
      </c>
      <c r="W344" s="84"/>
      <c r="X344" s="13"/>
      <c r="Y344" s="166" t="s">
        <v>787</v>
      </c>
      <c r="Z344" s="107" t="s">
        <v>136</v>
      </c>
      <c r="AA344" s="108">
        <v>44705</v>
      </c>
      <c r="AB344" s="15"/>
      <c r="AD344">
        <v>15</v>
      </c>
      <c r="AM344" s="6"/>
      <c r="AN344" s="15"/>
      <c r="AY344" s="6"/>
      <c r="AZ344" s="15"/>
      <c r="BK344" s="6"/>
      <c r="BL344" s="15"/>
      <c r="BW344" s="6"/>
      <c r="BX344" s="15"/>
      <c r="CI344" s="6"/>
      <c r="CJ344" s="16">
        <f t="shared" si="97"/>
        <v>1.273972602739726</v>
      </c>
      <c r="CK344" s="16" t="str">
        <f t="shared" si="98"/>
        <v/>
      </c>
      <c r="CL344" s="16" t="str">
        <f t="shared" si="99"/>
        <v/>
      </c>
      <c r="CM344" s="16" t="str">
        <f t="shared" si="100"/>
        <v/>
      </c>
      <c r="CN344" s="16" t="str">
        <f t="shared" si="101"/>
        <v/>
      </c>
      <c r="CO344" s="18"/>
      <c r="CP344" s="15"/>
      <c r="CR344">
        <v>44</v>
      </c>
      <c r="DA344" s="6"/>
      <c r="DB344" s="15"/>
      <c r="DM344" s="6"/>
      <c r="DN344" s="15"/>
      <c r="DY344" s="6"/>
      <c r="DZ344" s="15"/>
      <c r="EK344" s="6"/>
      <c r="EL344" s="15"/>
      <c r="EW344" s="6"/>
      <c r="EX344" s="16">
        <f t="shared" si="102"/>
        <v>3.7369863013698632</v>
      </c>
      <c r="EY344" s="16" t="str">
        <f t="shared" si="103"/>
        <v/>
      </c>
      <c r="EZ344" s="16" t="str">
        <f t="shared" si="104"/>
        <v/>
      </c>
      <c r="FA344" s="16" t="str">
        <f t="shared" si="105"/>
        <v/>
      </c>
      <c r="FB344" s="160" t="str">
        <f t="shared" si="106"/>
        <v/>
      </c>
      <c r="FC344" t="s">
        <v>204</v>
      </c>
      <c r="FD344" s="20" t="s">
        <v>584</v>
      </c>
      <c r="FE344"/>
      <c r="FF344" s="209" t="s">
        <v>206</v>
      </c>
      <c r="FH344" s="284">
        <f t="shared" ca="1" si="107"/>
        <v>0</v>
      </c>
      <c r="FI344" s="208">
        <f t="shared" si="108"/>
        <v>1</v>
      </c>
      <c r="FK344" t="str">
        <f t="shared" si="109"/>
        <v>CEMIG H</v>
      </c>
      <c r="FL344" s="201">
        <f t="shared" ca="1" si="110"/>
        <v>491040</v>
      </c>
      <c r="FM344" s="201">
        <f t="shared" ca="1" si="111"/>
        <v>0</v>
      </c>
      <c r="FN344" s="200">
        <f>AB344*AB$2*IF($FC344="V",1,-1)*IF($Q344="Fixo",(CP344-INDEX('Curva Forward'!$C$5:$AN$13,MATCH(CONCATENATE(BD_COMERCIAL!$K344," ",BD_COMERCIAL!$L344),'Curva Forward'!$B$5:$B$13,0),MATCH(FN$4,'Curva Forward'!$C$4:$AN$4,0))),CP344)</f>
        <v>0</v>
      </c>
      <c r="FO344" s="200">
        <f>AC344*AC$2*IF($FC344="V",1,-1)*IF($Q344="Fixo",(CQ344-INDEX('Curva Forward'!$C$5:$AN$13,MATCH(CONCATENATE(BD_COMERCIAL!$K344," ",BD_COMERCIAL!$L344),'Curva Forward'!$B$5:$B$13,0),MATCH(FO$4,'Curva Forward'!$C$4:$AN$4,0))),CQ344)</f>
        <v>0</v>
      </c>
      <c r="FP344" s="200">
        <f>AD344*AD$2*IF($FC344="V",1,-1)*IF($Q344="Fixo",(CR344-INDEX('Curva Forward'!$C$5:$AN$13,MATCH(CONCATENATE(BD_COMERCIAL!$K344," ",BD_COMERCIAL!$L344),'Curva Forward'!$B$5:$B$13,0),MATCH(FP$4,'Curva Forward'!$C$4:$AN$4,0))),CR344)</f>
        <v>491040</v>
      </c>
      <c r="FQ344" s="200">
        <f>AE344*AE$2*IF($FC344="V",1,-1)*IF($Q344="Fixo",(CS344-INDEX('Curva Forward'!$C$5:$AN$13,MATCH(CONCATENATE(BD_COMERCIAL!$K344," ",BD_COMERCIAL!$L344),'Curva Forward'!$B$5:$B$13,0),MATCH(FQ$4,'Curva Forward'!$C$4:$AN$4,0))),CS344)</f>
        <v>0</v>
      </c>
      <c r="FR344" s="200">
        <f>AF344*AF$2*IF($FC344="V",1,-1)*IF($Q344="Fixo",(CT344-INDEX('Curva Forward'!$C$5:$AN$13,MATCH(CONCATENATE(BD_COMERCIAL!$K344," ",BD_COMERCIAL!$L344),'Curva Forward'!$B$5:$B$13,0),MATCH(FR$4,'Curva Forward'!$C$4:$AN$4,0))),CT344)</f>
        <v>0</v>
      </c>
      <c r="FS344" s="200">
        <f>AG344*AG$2*IF($FC344="V",1,-1)*IF($Q344="Fixo",(CU344-INDEX('Curva Forward'!$C$5:$AN$13,MATCH(CONCATENATE(BD_COMERCIAL!$K344," ",BD_COMERCIAL!$L344),'Curva Forward'!$B$5:$B$13,0),MATCH(FS$4,'Curva Forward'!$C$4:$AN$4,0))),CU344)</f>
        <v>0</v>
      </c>
      <c r="FT344" s="200">
        <f>AH344*AH$2*IF($FC344="V",1,-1)*IF($Q344="Fixo",(CV344-INDEX('Curva Forward'!$C$5:$AN$13,MATCH(CONCATENATE(BD_COMERCIAL!$K344," ",BD_COMERCIAL!$L344),'Curva Forward'!$B$5:$B$13,0),MATCH(FT$4,'Curva Forward'!$C$4:$AN$4,0))),CV344)</f>
        <v>0</v>
      </c>
      <c r="FU344" s="200">
        <f>AI344*AI$2*IF($FC344="V",1,-1)*IF($Q344="Fixo",(CW344-INDEX('Curva Forward'!$C$5:$AN$13,MATCH(CONCATENATE(BD_COMERCIAL!$K344," ",BD_COMERCIAL!$L344),'Curva Forward'!$B$5:$B$13,0),MATCH(FU$4,'Curva Forward'!$C$4:$AN$4,0))),CW344)</f>
        <v>0</v>
      </c>
      <c r="FV344" s="200">
        <f>AJ344*AJ$2*IF($FC344="V",1,-1)*IF($Q344="Fixo",(CX344-INDEX('Curva Forward'!$C$5:$AN$13,MATCH(CONCATENATE(BD_COMERCIAL!$K344," ",BD_COMERCIAL!$L344),'Curva Forward'!$B$5:$B$13,0),MATCH(FV$4,'Curva Forward'!$C$4:$AN$4,0))),CX344)</f>
        <v>0</v>
      </c>
      <c r="FW344" s="200">
        <f>AK344*AK$2*IF($FC344="V",1,-1)*IF($Q344="Fixo",(CY344-INDEX('Curva Forward'!$C$5:$AN$13,MATCH(CONCATENATE(BD_COMERCIAL!$K344," ",BD_COMERCIAL!$L344),'Curva Forward'!$B$5:$B$13,0),MATCH(FW$4,'Curva Forward'!$C$4:$AN$4,0))),CY344)</f>
        <v>0</v>
      </c>
      <c r="FX344" s="200">
        <f>AL344*AL$2*IF($FC344="V",1,-1)*IF($Q344="Fixo",(CZ344-INDEX('Curva Forward'!$C$5:$AN$13,MATCH(CONCATENATE(BD_COMERCIAL!$K344," ",BD_COMERCIAL!$L344),'Curva Forward'!$B$5:$B$13,0),MATCH(FX$4,'Curva Forward'!$C$4:$AN$4,0))),CZ344)</f>
        <v>0</v>
      </c>
      <c r="FY344" s="200">
        <f>AM344*AM$2*IF($FC344="V",1,-1)*IF($Q344="Fixo",(DA344-INDEX('Curva Forward'!$C$5:$AN$13,MATCH(CONCATENATE(BD_COMERCIAL!$K344," ",BD_COMERCIAL!$L344),'Curva Forward'!$B$5:$B$13,0),MATCH(FY$4,'Curva Forward'!$C$4:$AN$4,0))),DA344)</f>
        <v>0</v>
      </c>
      <c r="FZ344" s="200">
        <f>AN344*AN$2*IF($FC344="V",1,-1)*IF($Q344="Fixo",(DB344-INDEX('Curva Forward'!$C$5:$AN$13,MATCH(CONCATENATE(BD_COMERCIAL!$K344," ",BD_COMERCIAL!$L344),'Curva Forward'!$B$5:$B$13,0),MATCH(FZ$4,'Curva Forward'!$C$4:$AN$4,0))),DB344)</f>
        <v>0</v>
      </c>
      <c r="GA344" s="200">
        <f>AO344*AO$2*IF($FC344="V",1,-1)*IF($Q344="Fixo",(DC344-INDEX('Curva Forward'!$C$5:$AN$13,MATCH(CONCATENATE(BD_COMERCIAL!$K344," ",BD_COMERCIAL!$L344),'Curva Forward'!$B$5:$B$13,0),MATCH(GA$4,'Curva Forward'!$C$4:$AN$4,0))),DC344)</f>
        <v>0</v>
      </c>
      <c r="GB344" s="200">
        <f>AP344*AP$2*IF($FC344="V",1,-1)*IF($Q344="Fixo",(DD344-INDEX('Curva Forward'!$C$5:$AN$13,MATCH(CONCATENATE(BD_COMERCIAL!$K344," ",BD_COMERCIAL!$L344),'Curva Forward'!$B$5:$B$13,0),MATCH(GB$4,'Curva Forward'!$C$4:$AN$4,0))),DD344)</f>
        <v>0</v>
      </c>
      <c r="GC344" s="200">
        <f>AQ344*AQ$2*IF($FC344="V",1,-1)*IF($Q344="Fixo",(DE344-INDEX('Curva Forward'!$C$5:$AN$13,MATCH(CONCATENATE(BD_COMERCIAL!$K344," ",BD_COMERCIAL!$L344),'Curva Forward'!$B$5:$B$13,0),MATCH(GC$4,'Curva Forward'!$C$4:$AN$4,0))),DE344)</f>
        <v>0</v>
      </c>
      <c r="GD344" s="200">
        <f>AR344*AR$2*IF($FC344="V",1,-1)*IF($Q344="Fixo",(DF344-INDEX('Curva Forward'!$C$5:$AN$13,MATCH(CONCATENATE(BD_COMERCIAL!$K344," ",BD_COMERCIAL!$L344),'Curva Forward'!$B$5:$B$13,0),MATCH(GD$4,'Curva Forward'!$C$4:$AN$4,0))),DF344)</f>
        <v>0</v>
      </c>
      <c r="GE344" s="200">
        <f>AS344*AS$2*IF($FC344="V",1,-1)*IF($Q344="Fixo",(DG344-INDEX('Curva Forward'!$C$5:$AN$13,MATCH(CONCATENATE(BD_COMERCIAL!$K344," ",BD_COMERCIAL!$L344),'Curva Forward'!$B$5:$B$13,0),MATCH(GE$4,'Curva Forward'!$C$4:$AN$4,0))),DG344)</f>
        <v>0</v>
      </c>
      <c r="GF344" s="200">
        <f>AT344*AT$2*IF($FC344="V",1,-1)*IF($Q344="Fixo",(DH344-INDEX('Curva Forward'!$C$5:$AN$13,MATCH(CONCATENATE(BD_COMERCIAL!$K344," ",BD_COMERCIAL!$L344),'Curva Forward'!$B$5:$B$13,0),MATCH(GF$4,'Curva Forward'!$C$4:$AN$4,0))),DH344)</f>
        <v>0</v>
      </c>
      <c r="GG344" s="200">
        <f>AU344*AU$2*IF($FC344="V",1,-1)*IF($Q344="Fixo",(DI344-INDEX('Curva Forward'!$C$5:$AN$13,MATCH(CONCATENATE(BD_COMERCIAL!$K344," ",BD_COMERCIAL!$L344),'Curva Forward'!$B$5:$B$13,0),MATCH(GG$4,'Curva Forward'!$C$4:$AN$4,0))),DI344)</f>
        <v>0</v>
      </c>
      <c r="GH344" s="200">
        <f>AV344*AV$2*IF($FC344="V",1,-1)*IF($Q344="Fixo",(DJ344-INDEX('Curva Forward'!$C$5:$AN$13,MATCH(CONCATENATE(BD_COMERCIAL!$K344," ",BD_COMERCIAL!$L344),'Curva Forward'!$B$5:$B$13,0),MATCH(GH$4,'Curva Forward'!$C$4:$AN$4,0))),DJ344)</f>
        <v>0</v>
      </c>
      <c r="GI344" s="200">
        <f>AW344*AW$2*IF($FC344="V",1,-1)*IF($Q344="Fixo",(DK344-INDEX('Curva Forward'!$C$5:$AN$13,MATCH(CONCATENATE(BD_COMERCIAL!$K344," ",BD_COMERCIAL!$L344),'Curva Forward'!$B$5:$B$13,0),MATCH(GI$4,'Curva Forward'!$C$4:$AN$4,0))),DK344)</f>
        <v>0</v>
      </c>
      <c r="GJ344" s="200">
        <f>AX344*AX$2*IF($FC344="V",1,-1)*IF($Q344="Fixo",(DL344-INDEX('Curva Forward'!$C$5:$AN$13,MATCH(CONCATENATE(BD_COMERCIAL!$K344," ",BD_COMERCIAL!$L344),'Curva Forward'!$B$5:$B$13,0),MATCH(GJ$4,'Curva Forward'!$C$4:$AN$4,0))),DL344)</f>
        <v>0</v>
      </c>
      <c r="GK344" s="200">
        <f>AY344*AY$2*IF($FC344="V",1,-1)*IF($Q344="Fixo",(DM344-INDEX('Curva Forward'!$C$5:$AN$13,MATCH(CONCATENATE(BD_COMERCIAL!$K344," ",BD_COMERCIAL!$L344),'Curva Forward'!$B$5:$B$13,0),MATCH(GK$4,'Curva Forward'!$C$4:$AN$4,0))),DM344)</f>
        <v>0</v>
      </c>
      <c r="GL344" s="200">
        <f>IF(EZ344="",0,CL344*CL$2*IF($FC344="V",1,-1)*IF($Q344="Fixo",(EZ344-INDEX('Curva Forward'!$C$5:$AN$13,MATCH(CONCATENATE(BD_COMERCIAL!$K344," ",BD_COMERCIAL!$L344),'Curva Forward'!$B$5:$B$13,0),MATCH(GL$4,'Curva Forward'!$C$4:$AN$4,0))),EZ344))</f>
        <v>0</v>
      </c>
      <c r="GM344" s="200">
        <f>IF(FA344="",0,CM344*CM$2*IF($FC344="V",1,-1)*IF($Q344="Fixo",(FA344-INDEX('Curva Forward'!$C$5:$AN$13,MATCH(CONCATENATE(BD_COMERCIAL!$K344," ",BD_COMERCIAL!$L344),'Curva Forward'!$B$5:$B$13,0),MATCH(GM$4,'Curva Forward'!$C$4:$AN$4,0))),FA344))</f>
        <v>0</v>
      </c>
      <c r="GN344" s="200">
        <f>IF(FB344="",0,CN344*CN$2*IF($FC344="V",1,-1)*IF($Q344="Fixo",(FB344-INDEX('Curva Forward'!$C$5:$AN$13,MATCH(CONCATENATE(BD_COMERCIAL!$K344," ",BD_COMERCIAL!$L344),'Curva Forward'!$B$5:$B$13,0),MATCH(GN$4,'Curva Forward'!$C$4:$AN$4,0))),FB344))</f>
        <v>0</v>
      </c>
      <c r="GO344" s="201">
        <f t="shared" ca="1" si="112"/>
        <v>0</v>
      </c>
      <c r="GP344" s="201">
        <f t="shared" ca="1" si="113"/>
        <v>0</v>
      </c>
    </row>
    <row r="345" spans="1:198" ht="15" customHeight="1" x14ac:dyDescent="0.25">
      <c r="A345" s="6"/>
      <c r="B345" s="7">
        <v>23569</v>
      </c>
      <c r="C345" s="8">
        <v>44649</v>
      </c>
      <c r="D345" s="9" t="s">
        <v>124</v>
      </c>
      <c r="E345" s="9" t="s">
        <v>125</v>
      </c>
      <c r="F345" s="113">
        <v>3780401000108</v>
      </c>
      <c r="G345" s="10" t="s">
        <v>184</v>
      </c>
      <c r="H345" s="113">
        <v>27796415000170</v>
      </c>
      <c r="I345" s="9" t="s">
        <v>139</v>
      </c>
      <c r="J345" s="166"/>
      <c r="K345" s="10" t="s">
        <v>127</v>
      </c>
      <c r="L345" s="84" t="s">
        <v>22</v>
      </c>
      <c r="M345" s="11">
        <v>44927</v>
      </c>
      <c r="N345" s="12">
        <v>45016</v>
      </c>
      <c r="O345" s="10">
        <v>9.1666670000000003</v>
      </c>
      <c r="P345" s="84">
        <v>210</v>
      </c>
      <c r="Q345" s="84" t="s">
        <v>128</v>
      </c>
      <c r="R345" s="10" t="s">
        <v>129</v>
      </c>
      <c r="S345" s="14" t="s">
        <v>135</v>
      </c>
      <c r="T345" s="11" t="s">
        <v>130</v>
      </c>
      <c r="U345" s="12">
        <v>44652</v>
      </c>
      <c r="V345" s="257" t="e">
        <f ca="1">IF(U345="","",
IF(U345="NA","",
IFERROR(VLOOKUP(EOMONTH(M345,-2)+1,IPCA!$A:$B,2,0),
VLOOKUP(EOMONTH(TODAY(),-2)+1,IPCA!$A:$B,2,0))/
VLOOKUP(EOMONTH(U345,-2)+1,IPCA!$A:$B,2,0)*
P345))</f>
        <v>#N/A</v>
      </c>
      <c r="W345" s="84"/>
      <c r="X345" s="13"/>
      <c r="Y345" s="166" t="s">
        <v>788</v>
      </c>
      <c r="Z345" s="107" t="s">
        <v>136</v>
      </c>
      <c r="AA345" s="108">
        <v>44848</v>
      </c>
      <c r="AB345" s="15"/>
      <c r="AM345" s="6"/>
      <c r="AN345" s="15">
        <v>9.1666670000000003</v>
      </c>
      <c r="AO345">
        <v>9.1666670000000003</v>
      </c>
      <c r="AP345">
        <v>9.1666670000000003</v>
      </c>
      <c r="AY345" s="6"/>
      <c r="AZ345" s="15"/>
      <c r="BK345" s="6"/>
      <c r="BL345" s="15"/>
      <c r="BW345" s="6"/>
      <c r="BX345" s="15"/>
      <c r="CI345" s="6"/>
      <c r="CJ345" s="16" t="str">
        <f t="shared" si="97"/>
        <v/>
      </c>
      <c r="CK345" s="16">
        <f t="shared" si="98"/>
        <v>2.2602740547945204</v>
      </c>
      <c r="CL345" s="16" t="str">
        <f t="shared" si="99"/>
        <v/>
      </c>
      <c r="CM345" s="16" t="str">
        <f t="shared" si="100"/>
        <v/>
      </c>
      <c r="CN345" s="16" t="str">
        <f t="shared" si="101"/>
        <v/>
      </c>
      <c r="CO345" s="18"/>
      <c r="CP345" s="15"/>
      <c r="DA345" s="6"/>
      <c r="DB345" s="15">
        <v>210</v>
      </c>
      <c r="DC345">
        <v>210</v>
      </c>
      <c r="DD345">
        <v>210</v>
      </c>
      <c r="DM345" s="6"/>
      <c r="DN345" s="15"/>
      <c r="DY345" s="6"/>
      <c r="DZ345" s="15"/>
      <c r="EK345" s="6"/>
      <c r="EL345" s="15"/>
      <c r="EW345" s="6"/>
      <c r="EX345" s="16" t="str">
        <f t="shared" si="102"/>
        <v/>
      </c>
      <c r="EY345" s="16">
        <f t="shared" si="103"/>
        <v>51.780821917808218</v>
      </c>
      <c r="EZ345" s="16" t="str">
        <f t="shared" si="104"/>
        <v/>
      </c>
      <c r="FA345" s="16" t="str">
        <f t="shared" si="105"/>
        <v/>
      </c>
      <c r="FB345" s="160" t="str">
        <f t="shared" si="106"/>
        <v/>
      </c>
      <c r="FC345" t="s">
        <v>204</v>
      </c>
      <c r="FD345" s="20" t="s">
        <v>139</v>
      </c>
      <c r="FE345"/>
      <c r="FF345" s="209" t="s">
        <v>206</v>
      </c>
      <c r="FH345" s="284" t="e">
        <f t="shared" ca="1" si="107"/>
        <v>#N/A</v>
      </c>
      <c r="FI345" s="208">
        <f t="shared" si="108"/>
        <v>2.9666666666666668</v>
      </c>
      <c r="FK345" t="str">
        <f t="shared" si="109"/>
        <v>SHELL ENERGY DO BRASIL LTDA</v>
      </c>
      <c r="FL345" s="201">
        <f t="shared" ca="1" si="110"/>
        <v>0</v>
      </c>
      <c r="FM345" s="201">
        <f t="shared" ca="1" si="111"/>
        <v>1188000.0432000002</v>
      </c>
      <c r="FN345" s="200">
        <f>AB345*AB$2*IF($FC345="V",1,-1)*IF($Q345="Fixo",(CP345-INDEX('Curva Forward'!$C$5:$AN$13,MATCH(CONCATENATE(BD_COMERCIAL!$K345," ",BD_COMERCIAL!$L345),'Curva Forward'!$B$5:$B$13,0),MATCH(FN$4,'Curva Forward'!$C$4:$AN$4,0))),CP345)</f>
        <v>0</v>
      </c>
      <c r="FO345" s="200">
        <f>AC345*AC$2*IF($FC345="V",1,-1)*IF($Q345="Fixo",(CQ345-INDEX('Curva Forward'!$C$5:$AN$13,MATCH(CONCATENATE(BD_COMERCIAL!$K345," ",BD_COMERCIAL!$L345),'Curva Forward'!$B$5:$B$13,0),MATCH(FO$4,'Curva Forward'!$C$4:$AN$4,0))),CQ345)</f>
        <v>0</v>
      </c>
      <c r="FP345" s="200">
        <f>AD345*AD$2*IF($FC345="V",1,-1)*IF($Q345="Fixo",(CR345-INDEX('Curva Forward'!$C$5:$AN$13,MATCH(CONCATENATE(BD_COMERCIAL!$K345," ",BD_COMERCIAL!$L345),'Curva Forward'!$B$5:$B$13,0),MATCH(FP$4,'Curva Forward'!$C$4:$AN$4,0))),CR345)</f>
        <v>0</v>
      </c>
      <c r="FQ345" s="200">
        <f>AE345*AE$2*IF($FC345="V",1,-1)*IF($Q345="Fixo",(CS345-INDEX('Curva Forward'!$C$5:$AN$13,MATCH(CONCATENATE(BD_COMERCIAL!$K345," ",BD_COMERCIAL!$L345),'Curva Forward'!$B$5:$B$13,0),MATCH(FQ$4,'Curva Forward'!$C$4:$AN$4,0))),CS345)</f>
        <v>0</v>
      </c>
      <c r="FR345" s="200">
        <f>AF345*AF$2*IF($FC345="V",1,-1)*IF($Q345="Fixo",(CT345-INDEX('Curva Forward'!$C$5:$AN$13,MATCH(CONCATENATE(BD_COMERCIAL!$K345," ",BD_COMERCIAL!$L345),'Curva Forward'!$B$5:$B$13,0),MATCH(FR$4,'Curva Forward'!$C$4:$AN$4,0))),CT345)</f>
        <v>0</v>
      </c>
      <c r="FS345" s="200">
        <f>AG345*AG$2*IF($FC345="V",1,-1)*IF($Q345="Fixo",(CU345-INDEX('Curva Forward'!$C$5:$AN$13,MATCH(CONCATENATE(BD_COMERCIAL!$K345," ",BD_COMERCIAL!$L345),'Curva Forward'!$B$5:$B$13,0),MATCH(FS$4,'Curva Forward'!$C$4:$AN$4,0))),CU345)</f>
        <v>0</v>
      </c>
      <c r="FT345" s="200">
        <f>AH345*AH$2*IF($FC345="V",1,-1)*IF($Q345="Fixo",(CV345-INDEX('Curva Forward'!$C$5:$AN$13,MATCH(CONCATENATE(BD_COMERCIAL!$K345," ",BD_COMERCIAL!$L345),'Curva Forward'!$B$5:$B$13,0),MATCH(FT$4,'Curva Forward'!$C$4:$AN$4,0))),CV345)</f>
        <v>0</v>
      </c>
      <c r="FU345" s="200">
        <f>AI345*AI$2*IF($FC345="V",1,-1)*IF($Q345="Fixo",(CW345-INDEX('Curva Forward'!$C$5:$AN$13,MATCH(CONCATENATE(BD_COMERCIAL!$K345," ",BD_COMERCIAL!$L345),'Curva Forward'!$B$5:$B$13,0),MATCH(FU$4,'Curva Forward'!$C$4:$AN$4,0))),CW345)</f>
        <v>0</v>
      </c>
      <c r="FV345" s="200">
        <f>AJ345*AJ$2*IF($FC345="V",1,-1)*IF($Q345="Fixo",(CX345-INDEX('Curva Forward'!$C$5:$AN$13,MATCH(CONCATENATE(BD_COMERCIAL!$K345," ",BD_COMERCIAL!$L345),'Curva Forward'!$B$5:$B$13,0),MATCH(FV$4,'Curva Forward'!$C$4:$AN$4,0))),CX345)</f>
        <v>0</v>
      </c>
      <c r="FW345" s="200">
        <f>AK345*AK$2*IF($FC345="V",1,-1)*IF($Q345="Fixo",(CY345-INDEX('Curva Forward'!$C$5:$AN$13,MATCH(CONCATENATE(BD_COMERCIAL!$K345," ",BD_COMERCIAL!$L345),'Curva Forward'!$B$5:$B$13,0),MATCH(FW$4,'Curva Forward'!$C$4:$AN$4,0))),CY345)</f>
        <v>0</v>
      </c>
      <c r="FX345" s="200">
        <f>AL345*AL$2*IF($FC345="V",1,-1)*IF($Q345="Fixo",(CZ345-INDEX('Curva Forward'!$C$5:$AN$13,MATCH(CONCATENATE(BD_COMERCIAL!$K345," ",BD_COMERCIAL!$L345),'Curva Forward'!$B$5:$B$13,0),MATCH(FX$4,'Curva Forward'!$C$4:$AN$4,0))),CZ345)</f>
        <v>0</v>
      </c>
      <c r="FY345" s="200">
        <f>AM345*AM$2*IF($FC345="V",1,-1)*IF($Q345="Fixo",(DA345-INDEX('Curva Forward'!$C$5:$AN$13,MATCH(CONCATENATE(BD_COMERCIAL!$K345," ",BD_COMERCIAL!$L345),'Curva Forward'!$B$5:$B$13,0),MATCH(FY$4,'Curva Forward'!$C$4:$AN$4,0))),DA345)</f>
        <v>0</v>
      </c>
      <c r="FZ345" s="200">
        <f>AN345*AN$2*IF($FC345="V",1,-1)*IF($Q345="Fixo",(DB345-INDEX('Curva Forward'!$C$5:$AN$13,MATCH(CONCATENATE(BD_COMERCIAL!$K345," ",BD_COMERCIAL!$L345),'Curva Forward'!$B$5:$B$13,0),MATCH(FZ$4,'Curva Forward'!$C$4:$AN$4,0))),DB345)</f>
        <v>409200.01488000003</v>
      </c>
      <c r="GA345" s="200">
        <f>AO345*AO$2*IF($FC345="V",1,-1)*IF($Q345="Fixo",(DC345-INDEX('Curva Forward'!$C$5:$AN$13,MATCH(CONCATENATE(BD_COMERCIAL!$K345," ",BD_COMERCIAL!$L345),'Curva Forward'!$B$5:$B$13,0),MATCH(GA$4,'Curva Forward'!$C$4:$AN$4,0))),DC345)</f>
        <v>369600.01344000001</v>
      </c>
      <c r="GB345" s="200">
        <f>AP345*AP$2*IF($FC345="V",1,-1)*IF($Q345="Fixo",(DD345-INDEX('Curva Forward'!$C$5:$AN$13,MATCH(CONCATENATE(BD_COMERCIAL!$K345," ",BD_COMERCIAL!$L345),'Curva Forward'!$B$5:$B$13,0),MATCH(GB$4,'Curva Forward'!$C$4:$AN$4,0))),DD345)</f>
        <v>409200.01488000003</v>
      </c>
      <c r="GC345" s="200">
        <f>AQ345*AQ$2*IF($FC345="V",1,-1)*IF($Q345="Fixo",(DE345-INDEX('Curva Forward'!$C$5:$AN$13,MATCH(CONCATENATE(BD_COMERCIAL!$K345," ",BD_COMERCIAL!$L345),'Curva Forward'!$B$5:$B$13,0),MATCH(GC$4,'Curva Forward'!$C$4:$AN$4,0))),DE345)</f>
        <v>0</v>
      </c>
      <c r="GD345" s="200">
        <f>AR345*AR$2*IF($FC345="V",1,-1)*IF($Q345="Fixo",(DF345-INDEX('Curva Forward'!$C$5:$AN$13,MATCH(CONCATENATE(BD_COMERCIAL!$K345," ",BD_COMERCIAL!$L345),'Curva Forward'!$B$5:$B$13,0),MATCH(GD$4,'Curva Forward'!$C$4:$AN$4,0))),DF345)</f>
        <v>0</v>
      </c>
      <c r="GE345" s="200">
        <f>AS345*AS$2*IF($FC345="V",1,-1)*IF($Q345="Fixo",(DG345-INDEX('Curva Forward'!$C$5:$AN$13,MATCH(CONCATENATE(BD_COMERCIAL!$K345," ",BD_COMERCIAL!$L345),'Curva Forward'!$B$5:$B$13,0),MATCH(GE$4,'Curva Forward'!$C$4:$AN$4,0))),DG345)</f>
        <v>0</v>
      </c>
      <c r="GF345" s="200">
        <f>AT345*AT$2*IF($FC345="V",1,-1)*IF($Q345="Fixo",(DH345-INDEX('Curva Forward'!$C$5:$AN$13,MATCH(CONCATENATE(BD_COMERCIAL!$K345," ",BD_COMERCIAL!$L345),'Curva Forward'!$B$5:$B$13,0),MATCH(GF$4,'Curva Forward'!$C$4:$AN$4,0))),DH345)</f>
        <v>0</v>
      </c>
      <c r="GG345" s="200">
        <f>AU345*AU$2*IF($FC345="V",1,-1)*IF($Q345="Fixo",(DI345-INDEX('Curva Forward'!$C$5:$AN$13,MATCH(CONCATENATE(BD_COMERCIAL!$K345," ",BD_COMERCIAL!$L345),'Curva Forward'!$B$5:$B$13,0),MATCH(GG$4,'Curva Forward'!$C$4:$AN$4,0))),DI345)</f>
        <v>0</v>
      </c>
      <c r="GH345" s="200">
        <f>AV345*AV$2*IF($FC345="V",1,-1)*IF($Q345="Fixo",(DJ345-INDEX('Curva Forward'!$C$5:$AN$13,MATCH(CONCATENATE(BD_COMERCIAL!$K345," ",BD_COMERCIAL!$L345),'Curva Forward'!$B$5:$B$13,0),MATCH(GH$4,'Curva Forward'!$C$4:$AN$4,0))),DJ345)</f>
        <v>0</v>
      </c>
      <c r="GI345" s="200">
        <f>AW345*AW$2*IF($FC345="V",1,-1)*IF($Q345="Fixo",(DK345-INDEX('Curva Forward'!$C$5:$AN$13,MATCH(CONCATENATE(BD_COMERCIAL!$K345," ",BD_COMERCIAL!$L345),'Curva Forward'!$B$5:$B$13,0),MATCH(GI$4,'Curva Forward'!$C$4:$AN$4,0))),DK345)</f>
        <v>0</v>
      </c>
      <c r="GJ345" s="200">
        <f>AX345*AX$2*IF($FC345="V",1,-1)*IF($Q345="Fixo",(DL345-INDEX('Curva Forward'!$C$5:$AN$13,MATCH(CONCATENATE(BD_COMERCIAL!$K345," ",BD_COMERCIAL!$L345),'Curva Forward'!$B$5:$B$13,0),MATCH(GJ$4,'Curva Forward'!$C$4:$AN$4,0))),DL345)</f>
        <v>0</v>
      </c>
      <c r="GK345" s="200">
        <f>AY345*AY$2*IF($FC345="V",1,-1)*IF($Q345="Fixo",(DM345-INDEX('Curva Forward'!$C$5:$AN$13,MATCH(CONCATENATE(BD_COMERCIAL!$K345," ",BD_COMERCIAL!$L345),'Curva Forward'!$B$5:$B$13,0),MATCH(GK$4,'Curva Forward'!$C$4:$AN$4,0))),DM345)</f>
        <v>0</v>
      </c>
      <c r="GL345" s="200">
        <f>IF(EZ345="",0,CL345*CL$2*IF($FC345="V",1,-1)*IF($Q345="Fixo",(EZ345-INDEX('Curva Forward'!$C$5:$AN$13,MATCH(CONCATENATE(BD_COMERCIAL!$K345," ",BD_COMERCIAL!$L345),'Curva Forward'!$B$5:$B$13,0),MATCH(GL$4,'Curva Forward'!$C$4:$AN$4,0))),EZ345))</f>
        <v>0</v>
      </c>
      <c r="GM345" s="200">
        <f>IF(FA345="",0,CM345*CM$2*IF($FC345="V",1,-1)*IF($Q345="Fixo",(FA345-INDEX('Curva Forward'!$C$5:$AN$13,MATCH(CONCATENATE(BD_COMERCIAL!$K345," ",BD_COMERCIAL!$L345),'Curva Forward'!$B$5:$B$13,0),MATCH(GM$4,'Curva Forward'!$C$4:$AN$4,0))),FA345))</f>
        <v>0</v>
      </c>
      <c r="GN345" s="200">
        <f>IF(FB345="",0,CN345*CN$2*IF($FC345="V",1,-1)*IF($Q345="Fixo",(FB345-INDEX('Curva Forward'!$C$5:$AN$13,MATCH(CONCATENATE(BD_COMERCIAL!$K345," ",BD_COMERCIAL!$L345),'Curva Forward'!$B$5:$B$13,0),MATCH(GN$4,'Curva Forward'!$C$4:$AN$4,0))),FB345))</f>
        <v>0</v>
      </c>
      <c r="GO345" s="201">
        <f t="shared" ca="1" si="112"/>
        <v>1188000.0432000002</v>
      </c>
      <c r="GP345" s="201">
        <f t="shared" ca="1" si="113"/>
        <v>0</v>
      </c>
    </row>
    <row r="346" spans="1:198" ht="15" customHeight="1" x14ac:dyDescent="0.25">
      <c r="A346" s="6"/>
      <c r="B346" s="7">
        <v>23567</v>
      </c>
      <c r="C346" s="8">
        <v>44649</v>
      </c>
      <c r="D346" s="9" t="s">
        <v>131</v>
      </c>
      <c r="E346" s="9" t="s">
        <v>184</v>
      </c>
      <c r="F346" s="113">
        <v>27796415000170</v>
      </c>
      <c r="G346" s="10" t="s">
        <v>125</v>
      </c>
      <c r="H346" s="113">
        <v>3780401000108</v>
      </c>
      <c r="I346" s="9" t="s">
        <v>139</v>
      </c>
      <c r="J346" s="166"/>
      <c r="K346" s="10" t="s">
        <v>127</v>
      </c>
      <c r="L346" s="84" t="s">
        <v>22</v>
      </c>
      <c r="M346" s="11">
        <v>45017</v>
      </c>
      <c r="N346" s="12">
        <v>45291</v>
      </c>
      <c r="O346" s="10">
        <v>3</v>
      </c>
      <c r="P346" s="84">
        <v>212</v>
      </c>
      <c r="Q346" s="84" t="s">
        <v>128</v>
      </c>
      <c r="R346" s="10" t="s">
        <v>129</v>
      </c>
      <c r="S346" s="14" t="s">
        <v>135</v>
      </c>
      <c r="T346" s="11" t="s">
        <v>130</v>
      </c>
      <c r="U346" s="12">
        <v>44652</v>
      </c>
      <c r="V346" s="257" t="e">
        <f ca="1">IF(U346="","",
IF(U346="NA","",
IFERROR(VLOOKUP(EOMONTH(M346,-2)+1,IPCA!$A:$B,2,0),
VLOOKUP(EOMONTH(TODAY(),-2)+1,IPCA!$A:$B,2,0))/
VLOOKUP(EOMONTH(U346,-2)+1,IPCA!$A:$B,2,0)*
P346))</f>
        <v>#N/A</v>
      </c>
      <c r="W346" s="84"/>
      <c r="X346" s="13"/>
      <c r="Y346" s="166" t="s">
        <v>788</v>
      </c>
      <c r="Z346" s="107" t="s">
        <v>136</v>
      </c>
      <c r="AA346" s="108">
        <v>44848</v>
      </c>
      <c r="AB346" s="15"/>
      <c r="AM346" s="6"/>
      <c r="AN346" s="15"/>
      <c r="AQ346">
        <v>3</v>
      </c>
      <c r="AR346">
        <v>3</v>
      </c>
      <c r="AS346">
        <v>3</v>
      </c>
      <c r="AT346">
        <v>3</v>
      </c>
      <c r="AU346">
        <v>3</v>
      </c>
      <c r="AV346">
        <v>3</v>
      </c>
      <c r="AW346">
        <v>3</v>
      </c>
      <c r="AX346">
        <v>3</v>
      </c>
      <c r="AY346" s="6">
        <v>3</v>
      </c>
      <c r="AZ346" s="15"/>
      <c r="BK346" s="6"/>
      <c r="BL346" s="15"/>
      <c r="BW346" s="6"/>
      <c r="BX346" s="15"/>
      <c r="CI346" s="6"/>
      <c r="CJ346" s="16" t="str">
        <f t="shared" si="97"/>
        <v/>
      </c>
      <c r="CK346" s="16">
        <f t="shared" si="98"/>
        <v>2.2602739726027399</v>
      </c>
      <c r="CL346" s="16" t="str">
        <f t="shared" si="99"/>
        <v/>
      </c>
      <c r="CM346" s="16" t="str">
        <f t="shared" si="100"/>
        <v/>
      </c>
      <c r="CN346" s="16" t="str">
        <f t="shared" si="101"/>
        <v/>
      </c>
      <c r="CO346" s="18"/>
      <c r="CP346" s="15"/>
      <c r="DA346" s="6"/>
      <c r="DB346" s="15"/>
      <c r="DE346">
        <v>212</v>
      </c>
      <c r="DF346">
        <v>212</v>
      </c>
      <c r="DG346">
        <v>212</v>
      </c>
      <c r="DH346">
        <v>212</v>
      </c>
      <c r="DI346">
        <v>212</v>
      </c>
      <c r="DJ346">
        <v>212</v>
      </c>
      <c r="DK346">
        <v>212</v>
      </c>
      <c r="DL346">
        <v>212</v>
      </c>
      <c r="DM346" s="6">
        <v>212</v>
      </c>
      <c r="DN346" s="15"/>
      <c r="DY346" s="6"/>
      <c r="DZ346" s="15"/>
      <c r="EK346" s="6"/>
      <c r="EL346" s="15"/>
      <c r="EW346" s="6"/>
      <c r="EX346" s="16" t="str">
        <f t="shared" si="102"/>
        <v/>
      </c>
      <c r="EY346" s="16">
        <f t="shared" si="103"/>
        <v>159.72602739726028</v>
      </c>
      <c r="EZ346" s="16" t="str">
        <f t="shared" si="104"/>
        <v/>
      </c>
      <c r="FA346" s="16" t="str">
        <f t="shared" si="105"/>
        <v/>
      </c>
      <c r="FB346" s="160" t="str">
        <f t="shared" si="106"/>
        <v/>
      </c>
      <c r="FC346" t="s">
        <v>205</v>
      </c>
      <c r="FD346" s="20" t="s">
        <v>139</v>
      </c>
      <c r="FE346"/>
      <c r="FF346" s="209" t="s">
        <v>206</v>
      </c>
      <c r="FH346" s="284" t="e">
        <f t="shared" ca="1" si="107"/>
        <v>#N/A</v>
      </c>
      <c r="FI346" s="208">
        <f t="shared" si="108"/>
        <v>9.1333333333333329</v>
      </c>
      <c r="FK346" t="str">
        <f t="shared" si="109"/>
        <v>SHELL ENERGY DO BRASIL LTDA</v>
      </c>
      <c r="FL346" s="201">
        <f t="shared" ca="1" si="110"/>
        <v>0</v>
      </c>
      <c r="FM346" s="201">
        <f t="shared" ca="1" si="111"/>
        <v>-921168</v>
      </c>
      <c r="FN346" s="200">
        <f>AB346*AB$2*IF($FC346="V",1,-1)*IF($Q346="Fixo",(CP346-INDEX('Curva Forward'!$C$5:$AN$13,MATCH(CONCATENATE(BD_COMERCIAL!$K346," ",BD_COMERCIAL!$L346),'Curva Forward'!$B$5:$B$13,0),MATCH(FN$4,'Curva Forward'!$C$4:$AN$4,0))),CP346)</f>
        <v>0</v>
      </c>
      <c r="FO346" s="200">
        <f>AC346*AC$2*IF($FC346="V",1,-1)*IF($Q346="Fixo",(CQ346-INDEX('Curva Forward'!$C$5:$AN$13,MATCH(CONCATENATE(BD_COMERCIAL!$K346," ",BD_COMERCIAL!$L346),'Curva Forward'!$B$5:$B$13,0),MATCH(FO$4,'Curva Forward'!$C$4:$AN$4,0))),CQ346)</f>
        <v>0</v>
      </c>
      <c r="FP346" s="200">
        <f>AD346*AD$2*IF($FC346="V",1,-1)*IF($Q346="Fixo",(CR346-INDEX('Curva Forward'!$C$5:$AN$13,MATCH(CONCATENATE(BD_COMERCIAL!$K346," ",BD_COMERCIAL!$L346),'Curva Forward'!$B$5:$B$13,0),MATCH(FP$4,'Curva Forward'!$C$4:$AN$4,0))),CR346)</f>
        <v>0</v>
      </c>
      <c r="FQ346" s="200">
        <f>AE346*AE$2*IF($FC346="V",1,-1)*IF($Q346="Fixo",(CS346-INDEX('Curva Forward'!$C$5:$AN$13,MATCH(CONCATENATE(BD_COMERCIAL!$K346," ",BD_COMERCIAL!$L346),'Curva Forward'!$B$5:$B$13,0),MATCH(FQ$4,'Curva Forward'!$C$4:$AN$4,0))),CS346)</f>
        <v>0</v>
      </c>
      <c r="FR346" s="200">
        <f>AF346*AF$2*IF($FC346="V",1,-1)*IF($Q346="Fixo",(CT346-INDEX('Curva Forward'!$C$5:$AN$13,MATCH(CONCATENATE(BD_COMERCIAL!$K346," ",BD_COMERCIAL!$L346),'Curva Forward'!$B$5:$B$13,0),MATCH(FR$4,'Curva Forward'!$C$4:$AN$4,0))),CT346)</f>
        <v>0</v>
      </c>
      <c r="FS346" s="200">
        <f>AG346*AG$2*IF($FC346="V",1,-1)*IF($Q346="Fixo",(CU346-INDEX('Curva Forward'!$C$5:$AN$13,MATCH(CONCATENATE(BD_COMERCIAL!$K346," ",BD_COMERCIAL!$L346),'Curva Forward'!$B$5:$B$13,0),MATCH(FS$4,'Curva Forward'!$C$4:$AN$4,0))),CU346)</f>
        <v>0</v>
      </c>
      <c r="FT346" s="200">
        <f>AH346*AH$2*IF($FC346="V",1,-1)*IF($Q346="Fixo",(CV346-INDEX('Curva Forward'!$C$5:$AN$13,MATCH(CONCATENATE(BD_COMERCIAL!$K346," ",BD_COMERCIAL!$L346),'Curva Forward'!$B$5:$B$13,0),MATCH(FT$4,'Curva Forward'!$C$4:$AN$4,0))),CV346)</f>
        <v>0</v>
      </c>
      <c r="FU346" s="200">
        <f>AI346*AI$2*IF($FC346="V",1,-1)*IF($Q346="Fixo",(CW346-INDEX('Curva Forward'!$C$5:$AN$13,MATCH(CONCATENATE(BD_COMERCIAL!$K346," ",BD_COMERCIAL!$L346),'Curva Forward'!$B$5:$B$13,0),MATCH(FU$4,'Curva Forward'!$C$4:$AN$4,0))),CW346)</f>
        <v>0</v>
      </c>
      <c r="FV346" s="200">
        <f>AJ346*AJ$2*IF($FC346="V",1,-1)*IF($Q346="Fixo",(CX346-INDEX('Curva Forward'!$C$5:$AN$13,MATCH(CONCATENATE(BD_COMERCIAL!$K346," ",BD_COMERCIAL!$L346),'Curva Forward'!$B$5:$B$13,0),MATCH(FV$4,'Curva Forward'!$C$4:$AN$4,0))),CX346)</f>
        <v>0</v>
      </c>
      <c r="FW346" s="200">
        <f>AK346*AK$2*IF($FC346="V",1,-1)*IF($Q346="Fixo",(CY346-INDEX('Curva Forward'!$C$5:$AN$13,MATCH(CONCATENATE(BD_COMERCIAL!$K346," ",BD_COMERCIAL!$L346),'Curva Forward'!$B$5:$B$13,0),MATCH(FW$4,'Curva Forward'!$C$4:$AN$4,0))),CY346)</f>
        <v>0</v>
      </c>
      <c r="FX346" s="200">
        <f>AL346*AL$2*IF($FC346="V",1,-1)*IF($Q346="Fixo",(CZ346-INDEX('Curva Forward'!$C$5:$AN$13,MATCH(CONCATENATE(BD_COMERCIAL!$K346," ",BD_COMERCIAL!$L346),'Curva Forward'!$B$5:$B$13,0),MATCH(FX$4,'Curva Forward'!$C$4:$AN$4,0))),CZ346)</f>
        <v>0</v>
      </c>
      <c r="FY346" s="200">
        <f>AM346*AM$2*IF($FC346="V",1,-1)*IF($Q346="Fixo",(DA346-INDEX('Curva Forward'!$C$5:$AN$13,MATCH(CONCATENATE(BD_COMERCIAL!$K346," ",BD_COMERCIAL!$L346),'Curva Forward'!$B$5:$B$13,0),MATCH(FY$4,'Curva Forward'!$C$4:$AN$4,0))),DA346)</f>
        <v>0</v>
      </c>
      <c r="FZ346" s="200">
        <f>AN346*AN$2*IF($FC346="V",1,-1)*IF($Q346="Fixo",(DB346-INDEX('Curva Forward'!$C$5:$AN$13,MATCH(CONCATENATE(BD_COMERCIAL!$K346," ",BD_COMERCIAL!$L346),'Curva Forward'!$B$5:$B$13,0),MATCH(FZ$4,'Curva Forward'!$C$4:$AN$4,0))),DB346)</f>
        <v>0</v>
      </c>
      <c r="GA346" s="200">
        <f>AO346*AO$2*IF($FC346="V",1,-1)*IF($Q346="Fixo",(DC346-INDEX('Curva Forward'!$C$5:$AN$13,MATCH(CONCATENATE(BD_COMERCIAL!$K346," ",BD_COMERCIAL!$L346),'Curva Forward'!$B$5:$B$13,0),MATCH(GA$4,'Curva Forward'!$C$4:$AN$4,0))),DC346)</f>
        <v>0</v>
      </c>
      <c r="GB346" s="200">
        <f>AP346*AP$2*IF($FC346="V",1,-1)*IF($Q346="Fixo",(DD346-INDEX('Curva Forward'!$C$5:$AN$13,MATCH(CONCATENATE(BD_COMERCIAL!$K346," ",BD_COMERCIAL!$L346),'Curva Forward'!$B$5:$B$13,0),MATCH(GB$4,'Curva Forward'!$C$4:$AN$4,0))),DD346)</f>
        <v>0</v>
      </c>
      <c r="GC346" s="200">
        <f>AQ346*AQ$2*IF($FC346="V",1,-1)*IF($Q346="Fixo",(DE346-INDEX('Curva Forward'!$C$5:$AN$13,MATCH(CONCATENATE(BD_COMERCIAL!$K346," ",BD_COMERCIAL!$L346),'Curva Forward'!$B$5:$B$13,0),MATCH(GC$4,'Curva Forward'!$C$4:$AN$4,0))),DE346)</f>
        <v>-185760</v>
      </c>
      <c r="GD346" s="200">
        <f>AR346*AR$2*IF($FC346="V",1,-1)*IF($Q346="Fixo",(DF346-INDEX('Curva Forward'!$C$5:$AN$13,MATCH(CONCATENATE(BD_COMERCIAL!$K346," ",BD_COMERCIAL!$L346),'Curva Forward'!$B$5:$B$13,0),MATCH(GD$4,'Curva Forward'!$C$4:$AN$4,0))),DF346)</f>
        <v>-191952</v>
      </c>
      <c r="GE346" s="200">
        <f>AS346*AS$2*IF($FC346="V",1,-1)*IF($Q346="Fixo",(DG346-INDEX('Curva Forward'!$C$5:$AN$13,MATCH(CONCATENATE(BD_COMERCIAL!$K346," ",BD_COMERCIAL!$L346),'Curva Forward'!$B$5:$B$13,0),MATCH(GE$4,'Curva Forward'!$C$4:$AN$4,0))),DG346)</f>
        <v>-185760</v>
      </c>
      <c r="GF346" s="200">
        <f>AT346*AT$2*IF($FC346="V",1,-1)*IF($Q346="Fixo",(DH346-INDEX('Curva Forward'!$C$5:$AN$13,MATCH(CONCATENATE(BD_COMERCIAL!$K346," ",BD_COMERCIAL!$L346),'Curva Forward'!$B$5:$B$13,0),MATCH(GF$4,'Curva Forward'!$C$4:$AN$4,0))),DH346)</f>
        <v>-60264</v>
      </c>
      <c r="GG346" s="200">
        <f>AU346*AU$2*IF($FC346="V",1,-1)*IF($Q346="Fixo",(DI346-INDEX('Curva Forward'!$C$5:$AN$13,MATCH(CONCATENATE(BD_COMERCIAL!$K346," ",BD_COMERCIAL!$L346),'Curva Forward'!$B$5:$B$13,0),MATCH(GG$4,'Curva Forward'!$C$4:$AN$4,0))),DI346)</f>
        <v>-60264</v>
      </c>
      <c r="GH346" s="200">
        <f>AV346*AV$2*IF($FC346="V",1,-1)*IF($Q346="Fixo",(DJ346-INDEX('Curva Forward'!$C$5:$AN$13,MATCH(CONCATENATE(BD_COMERCIAL!$K346," ",BD_COMERCIAL!$L346),'Curva Forward'!$B$5:$B$13,0),MATCH(GH$4,'Curva Forward'!$C$4:$AN$4,0))),DJ346)</f>
        <v>-58320</v>
      </c>
      <c r="GI346" s="200">
        <f>AW346*AW$2*IF($FC346="V",1,-1)*IF($Q346="Fixo",(DK346-INDEX('Curva Forward'!$C$5:$AN$13,MATCH(CONCATENATE(BD_COMERCIAL!$K346," ",BD_COMERCIAL!$L346),'Curva Forward'!$B$5:$B$13,0),MATCH(GI$4,'Curva Forward'!$C$4:$AN$4,0))),DK346)</f>
        <v>-60264</v>
      </c>
      <c r="GJ346" s="200">
        <f>AX346*AX$2*IF($FC346="V",1,-1)*IF($Q346="Fixo",(DL346-INDEX('Curva Forward'!$C$5:$AN$13,MATCH(CONCATENATE(BD_COMERCIAL!$K346," ",BD_COMERCIAL!$L346),'Curva Forward'!$B$5:$B$13,0),MATCH(GJ$4,'Curva Forward'!$C$4:$AN$4,0))),DL346)</f>
        <v>-58320</v>
      </c>
      <c r="GK346" s="200">
        <f>AY346*AY$2*IF($FC346="V",1,-1)*IF($Q346="Fixo",(DM346-INDEX('Curva Forward'!$C$5:$AN$13,MATCH(CONCATENATE(BD_COMERCIAL!$K346," ",BD_COMERCIAL!$L346),'Curva Forward'!$B$5:$B$13,0),MATCH(GK$4,'Curva Forward'!$C$4:$AN$4,0))),DM346)</f>
        <v>-60264</v>
      </c>
      <c r="GL346" s="200">
        <f>IF(EZ346="",0,CL346*CL$2*IF($FC346="V",1,-1)*IF($Q346="Fixo",(EZ346-INDEX('Curva Forward'!$C$5:$AN$13,MATCH(CONCATENATE(BD_COMERCIAL!$K346," ",BD_COMERCIAL!$L346),'Curva Forward'!$B$5:$B$13,0),MATCH(GL$4,'Curva Forward'!$C$4:$AN$4,0))),EZ346))</f>
        <v>0</v>
      </c>
      <c r="GM346" s="200">
        <f>IF(FA346="",0,CM346*CM$2*IF($FC346="V",1,-1)*IF($Q346="Fixo",(FA346-INDEX('Curva Forward'!$C$5:$AN$13,MATCH(CONCATENATE(BD_COMERCIAL!$K346," ",BD_COMERCIAL!$L346),'Curva Forward'!$B$5:$B$13,0),MATCH(GM$4,'Curva Forward'!$C$4:$AN$4,0))),FA346))</f>
        <v>0</v>
      </c>
      <c r="GN346" s="200">
        <f>IF(FB346="",0,CN346*CN$2*IF($FC346="V",1,-1)*IF($Q346="Fixo",(FB346-INDEX('Curva Forward'!$C$5:$AN$13,MATCH(CONCATENATE(BD_COMERCIAL!$K346," ",BD_COMERCIAL!$L346),'Curva Forward'!$B$5:$B$13,0),MATCH(GN$4,'Curva Forward'!$C$4:$AN$4,0))),FB346))</f>
        <v>0</v>
      </c>
      <c r="GO346" s="201">
        <f t="shared" ca="1" si="112"/>
        <v>0</v>
      </c>
      <c r="GP346" s="201">
        <f t="shared" ca="1" si="113"/>
        <v>-921168</v>
      </c>
    </row>
    <row r="347" spans="1:198" ht="15" customHeight="1" x14ac:dyDescent="0.25">
      <c r="A347" s="6"/>
      <c r="B347" s="7" t="s">
        <v>702</v>
      </c>
      <c r="C347" s="8">
        <v>44650</v>
      </c>
      <c r="D347" s="9" t="s">
        <v>124</v>
      </c>
      <c r="E347" s="9" t="s">
        <v>125</v>
      </c>
      <c r="F347" s="113">
        <v>3780401000108</v>
      </c>
      <c r="G347" s="10" t="s">
        <v>216</v>
      </c>
      <c r="H347" s="113">
        <v>4270778000171</v>
      </c>
      <c r="I347" s="9" t="s">
        <v>584</v>
      </c>
      <c r="J347" s="166"/>
      <c r="K347" s="10" t="s">
        <v>29</v>
      </c>
      <c r="L347" s="84" t="s">
        <v>22</v>
      </c>
      <c r="M347" s="11">
        <v>44621</v>
      </c>
      <c r="N347" s="12">
        <v>44651</v>
      </c>
      <c r="O347" s="10">
        <v>1</v>
      </c>
      <c r="P347" s="84">
        <v>198</v>
      </c>
      <c r="Q347" s="84" t="s">
        <v>586</v>
      </c>
      <c r="R347" s="10" t="s">
        <v>129</v>
      </c>
      <c r="S347" s="14" t="s">
        <v>135</v>
      </c>
      <c r="T347" s="11"/>
      <c r="U347" s="12"/>
      <c r="V347" s="257" t="str">
        <f ca="1">IF(U347="","",
IF(U347="NA","",
IFERROR(VLOOKUP(EOMONTH(M347,-2)+1,IPCA!$A:$B,2,0),
VLOOKUP(EOMONTH(TODAY(),-2)+1,IPCA!$A:$B,2,0))/
VLOOKUP(EOMONTH(U347,-2)+1,IPCA!$A:$B,2,0)*
P347))</f>
        <v/>
      </c>
      <c r="W347" s="84"/>
      <c r="X347" s="13" t="s">
        <v>133</v>
      </c>
      <c r="Y347" s="166"/>
      <c r="AA347" s="108"/>
      <c r="AB347" s="15"/>
      <c r="AD347">
        <v>1</v>
      </c>
      <c r="AM347" s="6"/>
      <c r="AN347" s="15"/>
      <c r="AY347" s="6"/>
      <c r="AZ347" s="15"/>
      <c r="BK347" s="6"/>
      <c r="BL347" s="15"/>
      <c r="BW347" s="6"/>
      <c r="BX347" s="15"/>
      <c r="CI347" s="6"/>
      <c r="CJ347" s="16">
        <f t="shared" si="97"/>
        <v>8.4931506849315067E-2</v>
      </c>
      <c r="CK347" s="16" t="str">
        <f t="shared" si="98"/>
        <v/>
      </c>
      <c r="CL347" s="16" t="str">
        <f t="shared" si="99"/>
        <v/>
      </c>
      <c r="CM347" s="16" t="str">
        <f t="shared" si="100"/>
        <v/>
      </c>
      <c r="CN347" s="16" t="str">
        <f t="shared" si="101"/>
        <v/>
      </c>
      <c r="CO347" s="18"/>
      <c r="CP347" s="15"/>
      <c r="CR347">
        <v>198</v>
      </c>
      <c r="DA347" s="6"/>
      <c r="DB347" s="15"/>
      <c r="DM347" s="6"/>
      <c r="DN347" s="15"/>
      <c r="DY347" s="6"/>
      <c r="DZ347" s="15"/>
      <c r="EK347" s="6"/>
      <c r="EL347" s="15"/>
      <c r="EW347" s="6"/>
      <c r="EX347" s="16">
        <f t="shared" si="102"/>
        <v>16.816438356164383</v>
      </c>
      <c r="EY347" s="16" t="str">
        <f t="shared" si="103"/>
        <v/>
      </c>
      <c r="EZ347" s="16" t="str">
        <f t="shared" si="104"/>
        <v/>
      </c>
      <c r="FA347" s="16" t="str">
        <f t="shared" si="105"/>
        <v/>
      </c>
      <c r="FB347" s="160" t="str">
        <f t="shared" si="106"/>
        <v/>
      </c>
      <c r="FC347" t="s">
        <v>204</v>
      </c>
      <c r="FD347" s="20" t="s">
        <v>584</v>
      </c>
      <c r="FE347"/>
      <c r="FF347" s="209" t="s">
        <v>206</v>
      </c>
      <c r="FH347" s="284">
        <f t="shared" ca="1" si="107"/>
        <v>0</v>
      </c>
      <c r="FI347" s="208">
        <f t="shared" si="108"/>
        <v>1</v>
      </c>
      <c r="FK347" t="str">
        <f t="shared" si="109"/>
        <v>Santander Corretora de Seguros, Investimentos e Serviços S.A.</v>
      </c>
      <c r="FL347" s="201">
        <f t="shared" ca="1" si="110"/>
        <v>147312</v>
      </c>
      <c r="FM347" s="201">
        <f t="shared" ca="1" si="111"/>
        <v>0</v>
      </c>
      <c r="FN347" s="200">
        <f>AB347*AB$2*IF($FC347="V",1,-1)*IF($Q347="Fixo",(CP347-INDEX('Curva Forward'!$C$5:$AN$13,MATCH(CONCATENATE(BD_COMERCIAL!$K347," ",BD_COMERCIAL!$L347),'Curva Forward'!$B$5:$B$13,0),MATCH(FN$4,'Curva Forward'!$C$4:$AN$4,0))),CP347)</f>
        <v>0</v>
      </c>
      <c r="FO347" s="200">
        <f>AC347*AC$2*IF($FC347="V",1,-1)*IF($Q347="Fixo",(CQ347-INDEX('Curva Forward'!$C$5:$AN$13,MATCH(CONCATENATE(BD_COMERCIAL!$K347," ",BD_COMERCIAL!$L347),'Curva Forward'!$B$5:$B$13,0),MATCH(FO$4,'Curva Forward'!$C$4:$AN$4,0))),CQ347)</f>
        <v>0</v>
      </c>
      <c r="FP347" s="200">
        <f>AD347*AD$2*IF($FC347="V",1,-1)*IF($Q347="Fixo",(CR347-INDEX('Curva Forward'!$C$5:$AN$13,MATCH(CONCATENATE(BD_COMERCIAL!$K347," ",BD_COMERCIAL!$L347),'Curva Forward'!$B$5:$B$13,0),MATCH(FP$4,'Curva Forward'!$C$4:$AN$4,0))),CR347)</f>
        <v>147312</v>
      </c>
      <c r="FQ347" s="200">
        <f>AE347*AE$2*IF($FC347="V",1,-1)*IF($Q347="Fixo",(CS347-INDEX('Curva Forward'!$C$5:$AN$13,MATCH(CONCATENATE(BD_COMERCIAL!$K347," ",BD_COMERCIAL!$L347),'Curva Forward'!$B$5:$B$13,0),MATCH(FQ$4,'Curva Forward'!$C$4:$AN$4,0))),CS347)</f>
        <v>0</v>
      </c>
      <c r="FR347" s="200">
        <f>AF347*AF$2*IF($FC347="V",1,-1)*IF($Q347="Fixo",(CT347-INDEX('Curva Forward'!$C$5:$AN$13,MATCH(CONCATENATE(BD_COMERCIAL!$K347," ",BD_COMERCIAL!$L347),'Curva Forward'!$B$5:$B$13,0),MATCH(FR$4,'Curva Forward'!$C$4:$AN$4,0))),CT347)</f>
        <v>0</v>
      </c>
      <c r="FS347" s="200">
        <f>AG347*AG$2*IF($FC347="V",1,-1)*IF($Q347="Fixo",(CU347-INDEX('Curva Forward'!$C$5:$AN$13,MATCH(CONCATENATE(BD_COMERCIAL!$K347," ",BD_COMERCIAL!$L347),'Curva Forward'!$B$5:$B$13,0),MATCH(FS$4,'Curva Forward'!$C$4:$AN$4,0))),CU347)</f>
        <v>0</v>
      </c>
      <c r="FT347" s="200">
        <f>AH347*AH$2*IF($FC347="V",1,-1)*IF($Q347="Fixo",(CV347-INDEX('Curva Forward'!$C$5:$AN$13,MATCH(CONCATENATE(BD_COMERCIAL!$K347," ",BD_COMERCIAL!$L347),'Curva Forward'!$B$5:$B$13,0),MATCH(FT$4,'Curva Forward'!$C$4:$AN$4,0))),CV347)</f>
        <v>0</v>
      </c>
      <c r="FU347" s="200">
        <f>AI347*AI$2*IF($FC347="V",1,-1)*IF($Q347="Fixo",(CW347-INDEX('Curva Forward'!$C$5:$AN$13,MATCH(CONCATENATE(BD_COMERCIAL!$K347," ",BD_COMERCIAL!$L347),'Curva Forward'!$B$5:$B$13,0),MATCH(FU$4,'Curva Forward'!$C$4:$AN$4,0))),CW347)</f>
        <v>0</v>
      </c>
      <c r="FV347" s="200">
        <f>AJ347*AJ$2*IF($FC347="V",1,-1)*IF($Q347="Fixo",(CX347-INDEX('Curva Forward'!$C$5:$AN$13,MATCH(CONCATENATE(BD_COMERCIAL!$K347," ",BD_COMERCIAL!$L347),'Curva Forward'!$B$5:$B$13,0),MATCH(FV$4,'Curva Forward'!$C$4:$AN$4,0))),CX347)</f>
        <v>0</v>
      </c>
      <c r="FW347" s="200">
        <f>AK347*AK$2*IF($FC347="V",1,-1)*IF($Q347="Fixo",(CY347-INDEX('Curva Forward'!$C$5:$AN$13,MATCH(CONCATENATE(BD_COMERCIAL!$K347," ",BD_COMERCIAL!$L347),'Curva Forward'!$B$5:$B$13,0),MATCH(FW$4,'Curva Forward'!$C$4:$AN$4,0))),CY347)</f>
        <v>0</v>
      </c>
      <c r="FX347" s="200">
        <f>AL347*AL$2*IF($FC347="V",1,-1)*IF($Q347="Fixo",(CZ347-INDEX('Curva Forward'!$C$5:$AN$13,MATCH(CONCATENATE(BD_COMERCIAL!$K347," ",BD_COMERCIAL!$L347),'Curva Forward'!$B$5:$B$13,0),MATCH(FX$4,'Curva Forward'!$C$4:$AN$4,0))),CZ347)</f>
        <v>0</v>
      </c>
      <c r="FY347" s="200">
        <f>AM347*AM$2*IF($FC347="V",1,-1)*IF($Q347="Fixo",(DA347-INDEX('Curva Forward'!$C$5:$AN$13,MATCH(CONCATENATE(BD_COMERCIAL!$K347," ",BD_COMERCIAL!$L347),'Curva Forward'!$B$5:$B$13,0),MATCH(FY$4,'Curva Forward'!$C$4:$AN$4,0))),DA347)</f>
        <v>0</v>
      </c>
      <c r="FZ347" s="200">
        <f>AN347*AN$2*IF($FC347="V",1,-1)*IF($Q347="Fixo",(DB347-INDEX('Curva Forward'!$C$5:$AN$13,MATCH(CONCATENATE(BD_COMERCIAL!$K347," ",BD_COMERCIAL!$L347),'Curva Forward'!$B$5:$B$13,0),MATCH(FZ$4,'Curva Forward'!$C$4:$AN$4,0))),DB347)</f>
        <v>0</v>
      </c>
      <c r="GA347" s="200">
        <f>AO347*AO$2*IF($FC347="V",1,-1)*IF($Q347="Fixo",(DC347-INDEX('Curva Forward'!$C$5:$AN$13,MATCH(CONCATENATE(BD_COMERCIAL!$K347," ",BD_COMERCIAL!$L347),'Curva Forward'!$B$5:$B$13,0),MATCH(GA$4,'Curva Forward'!$C$4:$AN$4,0))),DC347)</f>
        <v>0</v>
      </c>
      <c r="GB347" s="200">
        <f>AP347*AP$2*IF($FC347="V",1,-1)*IF($Q347="Fixo",(DD347-INDEX('Curva Forward'!$C$5:$AN$13,MATCH(CONCATENATE(BD_COMERCIAL!$K347," ",BD_COMERCIAL!$L347),'Curva Forward'!$B$5:$B$13,0),MATCH(GB$4,'Curva Forward'!$C$4:$AN$4,0))),DD347)</f>
        <v>0</v>
      </c>
      <c r="GC347" s="200">
        <f>AQ347*AQ$2*IF($FC347="V",1,-1)*IF($Q347="Fixo",(DE347-INDEX('Curva Forward'!$C$5:$AN$13,MATCH(CONCATENATE(BD_COMERCIAL!$K347," ",BD_COMERCIAL!$L347),'Curva Forward'!$B$5:$B$13,0),MATCH(GC$4,'Curva Forward'!$C$4:$AN$4,0))),DE347)</f>
        <v>0</v>
      </c>
      <c r="GD347" s="200">
        <f>AR347*AR$2*IF($FC347="V",1,-1)*IF($Q347="Fixo",(DF347-INDEX('Curva Forward'!$C$5:$AN$13,MATCH(CONCATENATE(BD_COMERCIAL!$K347," ",BD_COMERCIAL!$L347),'Curva Forward'!$B$5:$B$13,0),MATCH(GD$4,'Curva Forward'!$C$4:$AN$4,0))),DF347)</f>
        <v>0</v>
      </c>
      <c r="GE347" s="200">
        <f>AS347*AS$2*IF($FC347="V",1,-1)*IF($Q347="Fixo",(DG347-INDEX('Curva Forward'!$C$5:$AN$13,MATCH(CONCATENATE(BD_COMERCIAL!$K347," ",BD_COMERCIAL!$L347),'Curva Forward'!$B$5:$B$13,0),MATCH(GE$4,'Curva Forward'!$C$4:$AN$4,0))),DG347)</f>
        <v>0</v>
      </c>
      <c r="GF347" s="200">
        <f>AT347*AT$2*IF($FC347="V",1,-1)*IF($Q347="Fixo",(DH347-INDEX('Curva Forward'!$C$5:$AN$13,MATCH(CONCATENATE(BD_COMERCIAL!$K347," ",BD_COMERCIAL!$L347),'Curva Forward'!$B$5:$B$13,0),MATCH(GF$4,'Curva Forward'!$C$4:$AN$4,0))),DH347)</f>
        <v>0</v>
      </c>
      <c r="GG347" s="200">
        <f>AU347*AU$2*IF($FC347="V",1,-1)*IF($Q347="Fixo",(DI347-INDEX('Curva Forward'!$C$5:$AN$13,MATCH(CONCATENATE(BD_COMERCIAL!$K347," ",BD_COMERCIAL!$L347),'Curva Forward'!$B$5:$B$13,0),MATCH(GG$4,'Curva Forward'!$C$4:$AN$4,0))),DI347)</f>
        <v>0</v>
      </c>
      <c r="GH347" s="200">
        <f>AV347*AV$2*IF($FC347="V",1,-1)*IF($Q347="Fixo",(DJ347-INDEX('Curva Forward'!$C$5:$AN$13,MATCH(CONCATENATE(BD_COMERCIAL!$K347," ",BD_COMERCIAL!$L347),'Curva Forward'!$B$5:$B$13,0),MATCH(GH$4,'Curva Forward'!$C$4:$AN$4,0))),DJ347)</f>
        <v>0</v>
      </c>
      <c r="GI347" s="200">
        <f>AW347*AW$2*IF($FC347="V",1,-1)*IF($Q347="Fixo",(DK347-INDEX('Curva Forward'!$C$5:$AN$13,MATCH(CONCATENATE(BD_COMERCIAL!$K347," ",BD_COMERCIAL!$L347),'Curva Forward'!$B$5:$B$13,0),MATCH(GI$4,'Curva Forward'!$C$4:$AN$4,0))),DK347)</f>
        <v>0</v>
      </c>
      <c r="GJ347" s="200">
        <f>AX347*AX$2*IF($FC347="V",1,-1)*IF($Q347="Fixo",(DL347-INDEX('Curva Forward'!$C$5:$AN$13,MATCH(CONCATENATE(BD_COMERCIAL!$K347," ",BD_COMERCIAL!$L347),'Curva Forward'!$B$5:$B$13,0),MATCH(GJ$4,'Curva Forward'!$C$4:$AN$4,0))),DL347)</f>
        <v>0</v>
      </c>
      <c r="GK347" s="200">
        <f>AY347*AY$2*IF($FC347="V",1,-1)*IF($Q347="Fixo",(DM347-INDEX('Curva Forward'!$C$5:$AN$13,MATCH(CONCATENATE(BD_COMERCIAL!$K347," ",BD_COMERCIAL!$L347),'Curva Forward'!$B$5:$B$13,0),MATCH(GK$4,'Curva Forward'!$C$4:$AN$4,0))),DM347)</f>
        <v>0</v>
      </c>
      <c r="GL347" s="200">
        <f>IF(EZ347="",0,CL347*CL$2*IF($FC347="V",1,-1)*IF($Q347="Fixo",(EZ347-INDEX('Curva Forward'!$C$5:$AN$13,MATCH(CONCATENATE(BD_COMERCIAL!$K347," ",BD_COMERCIAL!$L347),'Curva Forward'!$B$5:$B$13,0),MATCH(GL$4,'Curva Forward'!$C$4:$AN$4,0))),EZ347))</f>
        <v>0</v>
      </c>
      <c r="GM347" s="200">
        <f>IF(FA347="",0,CM347*CM$2*IF($FC347="V",1,-1)*IF($Q347="Fixo",(FA347-INDEX('Curva Forward'!$C$5:$AN$13,MATCH(CONCATENATE(BD_COMERCIAL!$K347," ",BD_COMERCIAL!$L347),'Curva Forward'!$B$5:$B$13,0),MATCH(GM$4,'Curva Forward'!$C$4:$AN$4,0))),FA347))</f>
        <v>0</v>
      </c>
      <c r="GN347" s="200">
        <f>IF(FB347="",0,CN347*CN$2*IF($FC347="V",1,-1)*IF($Q347="Fixo",(FB347-INDEX('Curva Forward'!$C$5:$AN$13,MATCH(CONCATENATE(BD_COMERCIAL!$K347," ",BD_COMERCIAL!$L347),'Curva Forward'!$B$5:$B$13,0),MATCH(GN$4,'Curva Forward'!$C$4:$AN$4,0))),FB347))</f>
        <v>0</v>
      </c>
      <c r="GO347" s="201">
        <f t="shared" ca="1" si="112"/>
        <v>0</v>
      </c>
      <c r="GP347" s="201">
        <f t="shared" ca="1" si="113"/>
        <v>0</v>
      </c>
    </row>
    <row r="348" spans="1:198" ht="15" customHeight="1" x14ac:dyDescent="0.25">
      <c r="A348" s="6"/>
      <c r="B348" s="7" t="s">
        <v>703</v>
      </c>
      <c r="C348" s="8">
        <v>44650</v>
      </c>
      <c r="D348" s="9" t="s">
        <v>124</v>
      </c>
      <c r="E348" s="9" t="s">
        <v>125</v>
      </c>
      <c r="F348" s="113">
        <v>3780401000108</v>
      </c>
      <c r="G348" s="10" t="s">
        <v>178</v>
      </c>
      <c r="H348" s="113">
        <v>4802543000183</v>
      </c>
      <c r="I348" s="9" t="s">
        <v>584</v>
      </c>
      <c r="J348" s="166"/>
      <c r="K348" s="10" t="s">
        <v>29</v>
      </c>
      <c r="L348" s="84" t="s">
        <v>22</v>
      </c>
      <c r="M348" s="11">
        <v>44621</v>
      </c>
      <c r="N348" s="12">
        <v>44651</v>
      </c>
      <c r="O348" s="10">
        <v>3</v>
      </c>
      <c r="P348" s="84">
        <v>198</v>
      </c>
      <c r="Q348" s="84" t="s">
        <v>586</v>
      </c>
      <c r="R348" s="10" t="s">
        <v>129</v>
      </c>
      <c r="S348" s="14" t="s">
        <v>135</v>
      </c>
      <c r="T348" s="11"/>
      <c r="U348" s="12"/>
      <c r="V348" s="257" t="str">
        <f ca="1">IF(U348="","",
IF(U348="NA","",
IFERROR(VLOOKUP(EOMONTH(M348,-2)+1,IPCA!$A:$B,2,0),
VLOOKUP(EOMONTH(TODAY(),-2)+1,IPCA!$A:$B,2,0))/
VLOOKUP(EOMONTH(U348,-2)+1,IPCA!$A:$B,2,0)*
P348))</f>
        <v/>
      </c>
      <c r="W348" s="84"/>
      <c r="X348" s="13" t="s">
        <v>133</v>
      </c>
      <c r="Y348" s="166"/>
      <c r="AA348" s="108"/>
      <c r="AB348" s="15"/>
      <c r="AD348">
        <v>3</v>
      </c>
      <c r="AM348" s="6"/>
      <c r="AN348" s="15"/>
      <c r="AY348" s="6"/>
      <c r="AZ348" s="15"/>
      <c r="BK348" s="6"/>
      <c r="BL348" s="15"/>
      <c r="BW348" s="6"/>
      <c r="BX348" s="15"/>
      <c r="CI348" s="6"/>
      <c r="CJ348" s="16">
        <f t="shared" si="97"/>
        <v>0.25479452054794521</v>
      </c>
      <c r="CK348" s="16" t="str">
        <f t="shared" si="98"/>
        <v/>
      </c>
      <c r="CL348" s="16" t="str">
        <f t="shared" si="99"/>
        <v/>
      </c>
      <c r="CM348" s="16" t="str">
        <f t="shared" si="100"/>
        <v/>
      </c>
      <c r="CN348" s="16" t="str">
        <f t="shared" si="101"/>
        <v/>
      </c>
      <c r="CO348" s="18"/>
      <c r="CP348" s="15"/>
      <c r="CR348">
        <v>198</v>
      </c>
      <c r="DA348" s="6"/>
      <c r="DB348" s="15"/>
      <c r="DM348" s="6"/>
      <c r="DN348" s="15"/>
      <c r="DY348" s="6"/>
      <c r="DZ348" s="15"/>
      <c r="EK348" s="6"/>
      <c r="EL348" s="15"/>
      <c r="EW348" s="6"/>
      <c r="EX348" s="16">
        <f t="shared" si="102"/>
        <v>16.816438356164383</v>
      </c>
      <c r="EY348" s="16" t="str">
        <f t="shared" si="103"/>
        <v/>
      </c>
      <c r="EZ348" s="16" t="str">
        <f t="shared" si="104"/>
        <v/>
      </c>
      <c r="FA348" s="16" t="str">
        <f t="shared" si="105"/>
        <v/>
      </c>
      <c r="FB348" s="160" t="str">
        <f t="shared" si="106"/>
        <v/>
      </c>
      <c r="FC348" t="s">
        <v>204</v>
      </c>
      <c r="FD348" s="20" t="s">
        <v>584</v>
      </c>
      <c r="FE348"/>
      <c r="FF348" s="209" t="s">
        <v>206</v>
      </c>
      <c r="FH348" s="284">
        <f t="shared" ca="1" si="107"/>
        <v>0</v>
      </c>
      <c r="FI348" s="208">
        <f t="shared" si="108"/>
        <v>1</v>
      </c>
      <c r="FK348" t="str">
        <f t="shared" si="109"/>
        <v>Delta Comercializadora de Energia Ltda</v>
      </c>
      <c r="FL348" s="201">
        <f t="shared" ca="1" si="110"/>
        <v>441936</v>
      </c>
      <c r="FM348" s="201">
        <f t="shared" ca="1" si="111"/>
        <v>0</v>
      </c>
      <c r="FN348" s="200">
        <f>AB348*AB$2*IF($FC348="V",1,-1)*IF($Q348="Fixo",(CP348-INDEX('Curva Forward'!$C$5:$AN$13,MATCH(CONCATENATE(BD_COMERCIAL!$K348," ",BD_COMERCIAL!$L348),'Curva Forward'!$B$5:$B$13,0),MATCH(FN$4,'Curva Forward'!$C$4:$AN$4,0))),CP348)</f>
        <v>0</v>
      </c>
      <c r="FO348" s="200">
        <f>AC348*AC$2*IF($FC348="V",1,-1)*IF($Q348="Fixo",(CQ348-INDEX('Curva Forward'!$C$5:$AN$13,MATCH(CONCATENATE(BD_COMERCIAL!$K348," ",BD_COMERCIAL!$L348),'Curva Forward'!$B$5:$B$13,0),MATCH(FO$4,'Curva Forward'!$C$4:$AN$4,0))),CQ348)</f>
        <v>0</v>
      </c>
      <c r="FP348" s="200">
        <f>AD348*AD$2*IF($FC348="V",1,-1)*IF($Q348="Fixo",(CR348-INDEX('Curva Forward'!$C$5:$AN$13,MATCH(CONCATENATE(BD_COMERCIAL!$K348," ",BD_COMERCIAL!$L348),'Curva Forward'!$B$5:$B$13,0),MATCH(FP$4,'Curva Forward'!$C$4:$AN$4,0))),CR348)</f>
        <v>441936</v>
      </c>
      <c r="FQ348" s="200">
        <f>AE348*AE$2*IF($FC348="V",1,-1)*IF($Q348="Fixo",(CS348-INDEX('Curva Forward'!$C$5:$AN$13,MATCH(CONCATENATE(BD_COMERCIAL!$K348," ",BD_COMERCIAL!$L348),'Curva Forward'!$B$5:$B$13,0),MATCH(FQ$4,'Curva Forward'!$C$4:$AN$4,0))),CS348)</f>
        <v>0</v>
      </c>
      <c r="FR348" s="200">
        <f>AF348*AF$2*IF($FC348="V",1,-1)*IF($Q348="Fixo",(CT348-INDEX('Curva Forward'!$C$5:$AN$13,MATCH(CONCATENATE(BD_COMERCIAL!$K348," ",BD_COMERCIAL!$L348),'Curva Forward'!$B$5:$B$13,0),MATCH(FR$4,'Curva Forward'!$C$4:$AN$4,0))),CT348)</f>
        <v>0</v>
      </c>
      <c r="FS348" s="200">
        <f>AG348*AG$2*IF($FC348="V",1,-1)*IF($Q348="Fixo",(CU348-INDEX('Curva Forward'!$C$5:$AN$13,MATCH(CONCATENATE(BD_COMERCIAL!$K348," ",BD_COMERCIAL!$L348),'Curva Forward'!$B$5:$B$13,0),MATCH(FS$4,'Curva Forward'!$C$4:$AN$4,0))),CU348)</f>
        <v>0</v>
      </c>
      <c r="FT348" s="200">
        <f>AH348*AH$2*IF($FC348="V",1,-1)*IF($Q348="Fixo",(CV348-INDEX('Curva Forward'!$C$5:$AN$13,MATCH(CONCATENATE(BD_COMERCIAL!$K348," ",BD_COMERCIAL!$L348),'Curva Forward'!$B$5:$B$13,0),MATCH(FT$4,'Curva Forward'!$C$4:$AN$4,0))),CV348)</f>
        <v>0</v>
      </c>
      <c r="FU348" s="200">
        <f>AI348*AI$2*IF($FC348="V",1,-1)*IF($Q348="Fixo",(CW348-INDEX('Curva Forward'!$C$5:$AN$13,MATCH(CONCATENATE(BD_COMERCIAL!$K348," ",BD_COMERCIAL!$L348),'Curva Forward'!$B$5:$B$13,0),MATCH(FU$4,'Curva Forward'!$C$4:$AN$4,0))),CW348)</f>
        <v>0</v>
      </c>
      <c r="FV348" s="200">
        <f>AJ348*AJ$2*IF($FC348="V",1,-1)*IF($Q348="Fixo",(CX348-INDEX('Curva Forward'!$C$5:$AN$13,MATCH(CONCATENATE(BD_COMERCIAL!$K348," ",BD_COMERCIAL!$L348),'Curva Forward'!$B$5:$B$13,0),MATCH(FV$4,'Curva Forward'!$C$4:$AN$4,0))),CX348)</f>
        <v>0</v>
      </c>
      <c r="FW348" s="200">
        <f>AK348*AK$2*IF($FC348="V",1,-1)*IF($Q348="Fixo",(CY348-INDEX('Curva Forward'!$C$5:$AN$13,MATCH(CONCATENATE(BD_COMERCIAL!$K348," ",BD_COMERCIAL!$L348),'Curva Forward'!$B$5:$B$13,0),MATCH(FW$4,'Curva Forward'!$C$4:$AN$4,0))),CY348)</f>
        <v>0</v>
      </c>
      <c r="FX348" s="200">
        <f>AL348*AL$2*IF($FC348="V",1,-1)*IF($Q348="Fixo",(CZ348-INDEX('Curva Forward'!$C$5:$AN$13,MATCH(CONCATENATE(BD_COMERCIAL!$K348," ",BD_COMERCIAL!$L348),'Curva Forward'!$B$5:$B$13,0),MATCH(FX$4,'Curva Forward'!$C$4:$AN$4,0))),CZ348)</f>
        <v>0</v>
      </c>
      <c r="FY348" s="200">
        <f>AM348*AM$2*IF($FC348="V",1,-1)*IF($Q348="Fixo",(DA348-INDEX('Curva Forward'!$C$5:$AN$13,MATCH(CONCATENATE(BD_COMERCIAL!$K348," ",BD_COMERCIAL!$L348),'Curva Forward'!$B$5:$B$13,0),MATCH(FY$4,'Curva Forward'!$C$4:$AN$4,0))),DA348)</f>
        <v>0</v>
      </c>
      <c r="FZ348" s="200">
        <f>AN348*AN$2*IF($FC348="V",1,-1)*IF($Q348="Fixo",(DB348-INDEX('Curva Forward'!$C$5:$AN$13,MATCH(CONCATENATE(BD_COMERCIAL!$K348," ",BD_COMERCIAL!$L348),'Curva Forward'!$B$5:$B$13,0),MATCH(FZ$4,'Curva Forward'!$C$4:$AN$4,0))),DB348)</f>
        <v>0</v>
      </c>
      <c r="GA348" s="200">
        <f>AO348*AO$2*IF($FC348="V",1,-1)*IF($Q348="Fixo",(DC348-INDEX('Curva Forward'!$C$5:$AN$13,MATCH(CONCATENATE(BD_COMERCIAL!$K348," ",BD_COMERCIAL!$L348),'Curva Forward'!$B$5:$B$13,0),MATCH(GA$4,'Curva Forward'!$C$4:$AN$4,0))),DC348)</f>
        <v>0</v>
      </c>
      <c r="GB348" s="200">
        <f>AP348*AP$2*IF($FC348="V",1,-1)*IF($Q348="Fixo",(DD348-INDEX('Curva Forward'!$C$5:$AN$13,MATCH(CONCATENATE(BD_COMERCIAL!$K348," ",BD_COMERCIAL!$L348),'Curva Forward'!$B$5:$B$13,0),MATCH(GB$4,'Curva Forward'!$C$4:$AN$4,0))),DD348)</f>
        <v>0</v>
      </c>
      <c r="GC348" s="200">
        <f>AQ348*AQ$2*IF($FC348="V",1,-1)*IF($Q348="Fixo",(DE348-INDEX('Curva Forward'!$C$5:$AN$13,MATCH(CONCATENATE(BD_COMERCIAL!$K348," ",BD_COMERCIAL!$L348),'Curva Forward'!$B$5:$B$13,0),MATCH(GC$4,'Curva Forward'!$C$4:$AN$4,0))),DE348)</f>
        <v>0</v>
      </c>
      <c r="GD348" s="200">
        <f>AR348*AR$2*IF($FC348="V",1,-1)*IF($Q348="Fixo",(DF348-INDEX('Curva Forward'!$C$5:$AN$13,MATCH(CONCATENATE(BD_COMERCIAL!$K348," ",BD_COMERCIAL!$L348),'Curva Forward'!$B$5:$B$13,0),MATCH(GD$4,'Curva Forward'!$C$4:$AN$4,0))),DF348)</f>
        <v>0</v>
      </c>
      <c r="GE348" s="200">
        <f>AS348*AS$2*IF($FC348="V",1,-1)*IF($Q348="Fixo",(DG348-INDEX('Curva Forward'!$C$5:$AN$13,MATCH(CONCATENATE(BD_COMERCIAL!$K348," ",BD_COMERCIAL!$L348),'Curva Forward'!$B$5:$B$13,0),MATCH(GE$4,'Curva Forward'!$C$4:$AN$4,0))),DG348)</f>
        <v>0</v>
      </c>
      <c r="GF348" s="200">
        <f>AT348*AT$2*IF($FC348="V",1,-1)*IF($Q348="Fixo",(DH348-INDEX('Curva Forward'!$C$5:$AN$13,MATCH(CONCATENATE(BD_COMERCIAL!$K348," ",BD_COMERCIAL!$L348),'Curva Forward'!$B$5:$B$13,0),MATCH(GF$4,'Curva Forward'!$C$4:$AN$4,0))),DH348)</f>
        <v>0</v>
      </c>
      <c r="GG348" s="200">
        <f>AU348*AU$2*IF($FC348="V",1,-1)*IF($Q348="Fixo",(DI348-INDEX('Curva Forward'!$C$5:$AN$13,MATCH(CONCATENATE(BD_COMERCIAL!$K348," ",BD_COMERCIAL!$L348),'Curva Forward'!$B$5:$B$13,0),MATCH(GG$4,'Curva Forward'!$C$4:$AN$4,0))),DI348)</f>
        <v>0</v>
      </c>
      <c r="GH348" s="200">
        <f>AV348*AV$2*IF($FC348="V",1,-1)*IF($Q348="Fixo",(DJ348-INDEX('Curva Forward'!$C$5:$AN$13,MATCH(CONCATENATE(BD_COMERCIAL!$K348," ",BD_COMERCIAL!$L348),'Curva Forward'!$B$5:$B$13,0),MATCH(GH$4,'Curva Forward'!$C$4:$AN$4,0))),DJ348)</f>
        <v>0</v>
      </c>
      <c r="GI348" s="200">
        <f>AW348*AW$2*IF($FC348="V",1,-1)*IF($Q348="Fixo",(DK348-INDEX('Curva Forward'!$C$5:$AN$13,MATCH(CONCATENATE(BD_COMERCIAL!$K348," ",BD_COMERCIAL!$L348),'Curva Forward'!$B$5:$B$13,0),MATCH(GI$4,'Curva Forward'!$C$4:$AN$4,0))),DK348)</f>
        <v>0</v>
      </c>
      <c r="GJ348" s="200">
        <f>AX348*AX$2*IF($FC348="V",1,-1)*IF($Q348="Fixo",(DL348-INDEX('Curva Forward'!$C$5:$AN$13,MATCH(CONCATENATE(BD_COMERCIAL!$K348," ",BD_COMERCIAL!$L348),'Curva Forward'!$B$5:$B$13,0),MATCH(GJ$4,'Curva Forward'!$C$4:$AN$4,0))),DL348)</f>
        <v>0</v>
      </c>
      <c r="GK348" s="200">
        <f>AY348*AY$2*IF($FC348="V",1,-1)*IF($Q348="Fixo",(DM348-INDEX('Curva Forward'!$C$5:$AN$13,MATCH(CONCATENATE(BD_COMERCIAL!$K348," ",BD_COMERCIAL!$L348),'Curva Forward'!$B$5:$B$13,0),MATCH(GK$4,'Curva Forward'!$C$4:$AN$4,0))),DM348)</f>
        <v>0</v>
      </c>
      <c r="GL348" s="200">
        <f>IF(EZ348="",0,CL348*CL$2*IF($FC348="V",1,-1)*IF($Q348="Fixo",(EZ348-INDEX('Curva Forward'!$C$5:$AN$13,MATCH(CONCATENATE(BD_COMERCIAL!$K348," ",BD_COMERCIAL!$L348),'Curva Forward'!$B$5:$B$13,0),MATCH(GL$4,'Curva Forward'!$C$4:$AN$4,0))),EZ348))</f>
        <v>0</v>
      </c>
      <c r="GM348" s="200">
        <f>IF(FA348="",0,CM348*CM$2*IF($FC348="V",1,-1)*IF($Q348="Fixo",(FA348-INDEX('Curva Forward'!$C$5:$AN$13,MATCH(CONCATENATE(BD_COMERCIAL!$K348," ",BD_COMERCIAL!$L348),'Curva Forward'!$B$5:$B$13,0),MATCH(GM$4,'Curva Forward'!$C$4:$AN$4,0))),FA348))</f>
        <v>0</v>
      </c>
      <c r="GN348" s="200">
        <f>IF(FB348="",0,CN348*CN$2*IF($FC348="V",1,-1)*IF($Q348="Fixo",(FB348-INDEX('Curva Forward'!$C$5:$AN$13,MATCH(CONCATENATE(BD_COMERCIAL!$K348," ",BD_COMERCIAL!$L348),'Curva Forward'!$B$5:$B$13,0),MATCH(GN$4,'Curva Forward'!$C$4:$AN$4,0))),FB348))</f>
        <v>0</v>
      </c>
      <c r="GO348" s="201">
        <f t="shared" ca="1" si="112"/>
        <v>0</v>
      </c>
      <c r="GP348" s="201">
        <f t="shared" ca="1" si="113"/>
        <v>0</v>
      </c>
    </row>
    <row r="349" spans="1:198" ht="15" customHeight="1" x14ac:dyDescent="0.25">
      <c r="A349" s="6"/>
      <c r="B349" s="7" t="s">
        <v>704</v>
      </c>
      <c r="C349" s="8">
        <v>44650</v>
      </c>
      <c r="D349" s="9" t="s">
        <v>124</v>
      </c>
      <c r="E349" s="9" t="s">
        <v>125</v>
      </c>
      <c r="F349" s="113">
        <v>3780401000108</v>
      </c>
      <c r="G349" s="10" t="s">
        <v>158</v>
      </c>
      <c r="H349" s="113">
        <v>18384740000134</v>
      </c>
      <c r="I349" s="9" t="s">
        <v>584</v>
      </c>
      <c r="J349" s="166"/>
      <c r="K349" s="10" t="s">
        <v>29</v>
      </c>
      <c r="L349" s="84" t="s">
        <v>22</v>
      </c>
      <c r="M349" s="11">
        <v>44621</v>
      </c>
      <c r="N349" s="12">
        <v>44651</v>
      </c>
      <c r="O349" s="10">
        <v>1</v>
      </c>
      <c r="P349" s="84">
        <v>198</v>
      </c>
      <c r="Q349" s="84" t="s">
        <v>586</v>
      </c>
      <c r="R349" s="10" t="s">
        <v>129</v>
      </c>
      <c r="S349" s="14" t="s">
        <v>135</v>
      </c>
      <c r="T349" s="11"/>
      <c r="U349" s="12"/>
      <c r="V349" s="257" t="str">
        <f ca="1">IF(U349="","",
IF(U349="NA","",
IFERROR(VLOOKUP(EOMONTH(M349,-2)+1,IPCA!$A:$B,2,0),
VLOOKUP(EOMONTH(TODAY(),-2)+1,IPCA!$A:$B,2,0))/
VLOOKUP(EOMONTH(U349,-2)+1,IPCA!$A:$B,2,0)*
P349))</f>
        <v/>
      </c>
      <c r="W349" s="84"/>
      <c r="X349" s="13" t="s">
        <v>133</v>
      </c>
      <c r="Y349" s="166"/>
      <c r="AA349" s="108"/>
      <c r="AB349" s="15"/>
      <c r="AD349">
        <v>1</v>
      </c>
      <c r="AM349" s="6"/>
      <c r="AN349" s="15"/>
      <c r="AY349" s="6"/>
      <c r="AZ349" s="15"/>
      <c r="BK349" s="6"/>
      <c r="BL349" s="15"/>
      <c r="BW349" s="6"/>
      <c r="BX349" s="15"/>
      <c r="CI349" s="6"/>
      <c r="CJ349" s="16">
        <f t="shared" si="97"/>
        <v>8.4931506849315067E-2</v>
      </c>
      <c r="CK349" s="16" t="str">
        <f t="shared" si="98"/>
        <v/>
      </c>
      <c r="CL349" s="16" t="str">
        <f t="shared" si="99"/>
        <v/>
      </c>
      <c r="CM349" s="16" t="str">
        <f t="shared" si="100"/>
        <v/>
      </c>
      <c r="CN349" s="16" t="str">
        <f t="shared" si="101"/>
        <v/>
      </c>
      <c r="CO349" s="18"/>
      <c r="CP349" s="15"/>
      <c r="CR349">
        <v>198</v>
      </c>
      <c r="DA349" s="6"/>
      <c r="DB349" s="15"/>
      <c r="DM349" s="6"/>
      <c r="DN349" s="15"/>
      <c r="DY349" s="6"/>
      <c r="DZ349" s="15"/>
      <c r="EK349" s="6"/>
      <c r="EL349" s="15"/>
      <c r="EW349" s="6"/>
      <c r="EX349" s="16">
        <f t="shared" si="102"/>
        <v>16.816438356164383</v>
      </c>
      <c r="EY349" s="16" t="str">
        <f t="shared" si="103"/>
        <v/>
      </c>
      <c r="EZ349" s="16" t="str">
        <f t="shared" si="104"/>
        <v/>
      </c>
      <c r="FA349" s="16" t="str">
        <f t="shared" si="105"/>
        <v/>
      </c>
      <c r="FB349" s="160" t="str">
        <f t="shared" si="106"/>
        <v/>
      </c>
      <c r="FC349" t="s">
        <v>204</v>
      </c>
      <c r="FD349" s="20" t="s">
        <v>584</v>
      </c>
      <c r="FE349"/>
      <c r="FF349" s="209" t="s">
        <v>206</v>
      </c>
      <c r="FH349" s="284">
        <f t="shared" ca="1" si="107"/>
        <v>0</v>
      </c>
      <c r="FI349" s="208">
        <f t="shared" si="108"/>
        <v>1</v>
      </c>
      <c r="FK349" t="str">
        <f t="shared" si="109"/>
        <v>BC Comercializadora de Energia Ltda</v>
      </c>
      <c r="FL349" s="201">
        <f t="shared" ca="1" si="110"/>
        <v>147312</v>
      </c>
      <c r="FM349" s="201">
        <f t="shared" ca="1" si="111"/>
        <v>0</v>
      </c>
      <c r="FN349" s="200">
        <f>AB349*AB$2*IF($FC349="V",1,-1)*IF($Q349="Fixo",(CP349-INDEX('Curva Forward'!$C$5:$AN$13,MATCH(CONCATENATE(BD_COMERCIAL!$K349," ",BD_COMERCIAL!$L349),'Curva Forward'!$B$5:$B$13,0),MATCH(FN$4,'Curva Forward'!$C$4:$AN$4,0))),CP349)</f>
        <v>0</v>
      </c>
      <c r="FO349" s="200">
        <f>AC349*AC$2*IF($FC349="V",1,-1)*IF($Q349="Fixo",(CQ349-INDEX('Curva Forward'!$C$5:$AN$13,MATCH(CONCATENATE(BD_COMERCIAL!$K349," ",BD_COMERCIAL!$L349),'Curva Forward'!$B$5:$B$13,0),MATCH(FO$4,'Curva Forward'!$C$4:$AN$4,0))),CQ349)</f>
        <v>0</v>
      </c>
      <c r="FP349" s="200">
        <f>AD349*AD$2*IF($FC349="V",1,-1)*IF($Q349="Fixo",(CR349-INDEX('Curva Forward'!$C$5:$AN$13,MATCH(CONCATENATE(BD_COMERCIAL!$K349," ",BD_COMERCIAL!$L349),'Curva Forward'!$B$5:$B$13,0),MATCH(FP$4,'Curva Forward'!$C$4:$AN$4,0))),CR349)</f>
        <v>147312</v>
      </c>
      <c r="FQ349" s="200">
        <f>AE349*AE$2*IF($FC349="V",1,-1)*IF($Q349="Fixo",(CS349-INDEX('Curva Forward'!$C$5:$AN$13,MATCH(CONCATENATE(BD_COMERCIAL!$K349," ",BD_COMERCIAL!$L349),'Curva Forward'!$B$5:$B$13,0),MATCH(FQ$4,'Curva Forward'!$C$4:$AN$4,0))),CS349)</f>
        <v>0</v>
      </c>
      <c r="FR349" s="200">
        <f>AF349*AF$2*IF($FC349="V",1,-1)*IF($Q349="Fixo",(CT349-INDEX('Curva Forward'!$C$5:$AN$13,MATCH(CONCATENATE(BD_COMERCIAL!$K349," ",BD_COMERCIAL!$L349),'Curva Forward'!$B$5:$B$13,0),MATCH(FR$4,'Curva Forward'!$C$4:$AN$4,0))),CT349)</f>
        <v>0</v>
      </c>
      <c r="FS349" s="200">
        <f>AG349*AG$2*IF($FC349="V",1,-1)*IF($Q349="Fixo",(CU349-INDEX('Curva Forward'!$C$5:$AN$13,MATCH(CONCATENATE(BD_COMERCIAL!$K349," ",BD_COMERCIAL!$L349),'Curva Forward'!$B$5:$B$13,0),MATCH(FS$4,'Curva Forward'!$C$4:$AN$4,0))),CU349)</f>
        <v>0</v>
      </c>
      <c r="FT349" s="200">
        <f>AH349*AH$2*IF($FC349="V",1,-1)*IF($Q349="Fixo",(CV349-INDEX('Curva Forward'!$C$5:$AN$13,MATCH(CONCATENATE(BD_COMERCIAL!$K349," ",BD_COMERCIAL!$L349),'Curva Forward'!$B$5:$B$13,0),MATCH(FT$4,'Curva Forward'!$C$4:$AN$4,0))),CV349)</f>
        <v>0</v>
      </c>
      <c r="FU349" s="200">
        <f>AI349*AI$2*IF($FC349="V",1,-1)*IF($Q349="Fixo",(CW349-INDEX('Curva Forward'!$C$5:$AN$13,MATCH(CONCATENATE(BD_COMERCIAL!$K349," ",BD_COMERCIAL!$L349),'Curva Forward'!$B$5:$B$13,0),MATCH(FU$4,'Curva Forward'!$C$4:$AN$4,0))),CW349)</f>
        <v>0</v>
      </c>
      <c r="FV349" s="200">
        <f>AJ349*AJ$2*IF($FC349="V",1,-1)*IF($Q349="Fixo",(CX349-INDEX('Curva Forward'!$C$5:$AN$13,MATCH(CONCATENATE(BD_COMERCIAL!$K349," ",BD_COMERCIAL!$L349),'Curva Forward'!$B$5:$B$13,0),MATCH(FV$4,'Curva Forward'!$C$4:$AN$4,0))),CX349)</f>
        <v>0</v>
      </c>
      <c r="FW349" s="200">
        <f>AK349*AK$2*IF($FC349="V",1,-1)*IF($Q349="Fixo",(CY349-INDEX('Curva Forward'!$C$5:$AN$13,MATCH(CONCATENATE(BD_COMERCIAL!$K349," ",BD_COMERCIAL!$L349),'Curva Forward'!$B$5:$B$13,0),MATCH(FW$4,'Curva Forward'!$C$4:$AN$4,0))),CY349)</f>
        <v>0</v>
      </c>
      <c r="FX349" s="200">
        <f>AL349*AL$2*IF($FC349="V",1,-1)*IF($Q349="Fixo",(CZ349-INDEX('Curva Forward'!$C$5:$AN$13,MATCH(CONCATENATE(BD_COMERCIAL!$K349," ",BD_COMERCIAL!$L349),'Curva Forward'!$B$5:$B$13,0),MATCH(FX$4,'Curva Forward'!$C$4:$AN$4,0))),CZ349)</f>
        <v>0</v>
      </c>
      <c r="FY349" s="200">
        <f>AM349*AM$2*IF($FC349="V",1,-1)*IF($Q349="Fixo",(DA349-INDEX('Curva Forward'!$C$5:$AN$13,MATCH(CONCATENATE(BD_COMERCIAL!$K349," ",BD_COMERCIAL!$L349),'Curva Forward'!$B$5:$B$13,0),MATCH(FY$4,'Curva Forward'!$C$4:$AN$4,0))),DA349)</f>
        <v>0</v>
      </c>
      <c r="FZ349" s="200">
        <f>AN349*AN$2*IF($FC349="V",1,-1)*IF($Q349="Fixo",(DB349-INDEX('Curva Forward'!$C$5:$AN$13,MATCH(CONCATENATE(BD_COMERCIAL!$K349," ",BD_COMERCIAL!$L349),'Curva Forward'!$B$5:$B$13,0),MATCH(FZ$4,'Curva Forward'!$C$4:$AN$4,0))),DB349)</f>
        <v>0</v>
      </c>
      <c r="GA349" s="200">
        <f>AO349*AO$2*IF($FC349="V",1,-1)*IF($Q349="Fixo",(DC349-INDEX('Curva Forward'!$C$5:$AN$13,MATCH(CONCATENATE(BD_COMERCIAL!$K349," ",BD_COMERCIAL!$L349),'Curva Forward'!$B$5:$B$13,0),MATCH(GA$4,'Curva Forward'!$C$4:$AN$4,0))),DC349)</f>
        <v>0</v>
      </c>
      <c r="GB349" s="200">
        <f>AP349*AP$2*IF($FC349="V",1,-1)*IF($Q349="Fixo",(DD349-INDEX('Curva Forward'!$C$5:$AN$13,MATCH(CONCATENATE(BD_COMERCIAL!$K349," ",BD_COMERCIAL!$L349),'Curva Forward'!$B$5:$B$13,0),MATCH(GB$4,'Curva Forward'!$C$4:$AN$4,0))),DD349)</f>
        <v>0</v>
      </c>
      <c r="GC349" s="200">
        <f>AQ349*AQ$2*IF($FC349="V",1,-1)*IF($Q349="Fixo",(DE349-INDEX('Curva Forward'!$C$5:$AN$13,MATCH(CONCATENATE(BD_COMERCIAL!$K349," ",BD_COMERCIAL!$L349),'Curva Forward'!$B$5:$B$13,0),MATCH(GC$4,'Curva Forward'!$C$4:$AN$4,0))),DE349)</f>
        <v>0</v>
      </c>
      <c r="GD349" s="200">
        <f>AR349*AR$2*IF($FC349="V",1,-1)*IF($Q349="Fixo",(DF349-INDEX('Curva Forward'!$C$5:$AN$13,MATCH(CONCATENATE(BD_COMERCIAL!$K349," ",BD_COMERCIAL!$L349),'Curva Forward'!$B$5:$B$13,0),MATCH(GD$4,'Curva Forward'!$C$4:$AN$4,0))),DF349)</f>
        <v>0</v>
      </c>
      <c r="GE349" s="200">
        <f>AS349*AS$2*IF($FC349="V",1,-1)*IF($Q349="Fixo",(DG349-INDEX('Curva Forward'!$C$5:$AN$13,MATCH(CONCATENATE(BD_COMERCIAL!$K349," ",BD_COMERCIAL!$L349),'Curva Forward'!$B$5:$B$13,0),MATCH(GE$4,'Curva Forward'!$C$4:$AN$4,0))),DG349)</f>
        <v>0</v>
      </c>
      <c r="GF349" s="200">
        <f>AT349*AT$2*IF($FC349="V",1,-1)*IF($Q349="Fixo",(DH349-INDEX('Curva Forward'!$C$5:$AN$13,MATCH(CONCATENATE(BD_COMERCIAL!$K349," ",BD_COMERCIAL!$L349),'Curva Forward'!$B$5:$B$13,0),MATCH(GF$4,'Curva Forward'!$C$4:$AN$4,0))),DH349)</f>
        <v>0</v>
      </c>
      <c r="GG349" s="200">
        <f>AU349*AU$2*IF($FC349="V",1,-1)*IF($Q349="Fixo",(DI349-INDEX('Curva Forward'!$C$5:$AN$13,MATCH(CONCATENATE(BD_COMERCIAL!$K349," ",BD_COMERCIAL!$L349),'Curva Forward'!$B$5:$B$13,0),MATCH(GG$4,'Curva Forward'!$C$4:$AN$4,0))),DI349)</f>
        <v>0</v>
      </c>
      <c r="GH349" s="200">
        <f>AV349*AV$2*IF($FC349="V",1,-1)*IF($Q349="Fixo",(DJ349-INDEX('Curva Forward'!$C$5:$AN$13,MATCH(CONCATENATE(BD_COMERCIAL!$K349," ",BD_COMERCIAL!$L349),'Curva Forward'!$B$5:$B$13,0),MATCH(GH$4,'Curva Forward'!$C$4:$AN$4,0))),DJ349)</f>
        <v>0</v>
      </c>
      <c r="GI349" s="200">
        <f>AW349*AW$2*IF($FC349="V",1,-1)*IF($Q349="Fixo",(DK349-INDEX('Curva Forward'!$C$5:$AN$13,MATCH(CONCATENATE(BD_COMERCIAL!$K349," ",BD_COMERCIAL!$L349),'Curva Forward'!$B$5:$B$13,0),MATCH(GI$4,'Curva Forward'!$C$4:$AN$4,0))),DK349)</f>
        <v>0</v>
      </c>
      <c r="GJ349" s="200">
        <f>AX349*AX$2*IF($FC349="V",1,-1)*IF($Q349="Fixo",(DL349-INDEX('Curva Forward'!$C$5:$AN$13,MATCH(CONCATENATE(BD_COMERCIAL!$K349," ",BD_COMERCIAL!$L349),'Curva Forward'!$B$5:$B$13,0),MATCH(GJ$4,'Curva Forward'!$C$4:$AN$4,0))),DL349)</f>
        <v>0</v>
      </c>
      <c r="GK349" s="200">
        <f>AY349*AY$2*IF($FC349="V",1,-1)*IF($Q349="Fixo",(DM349-INDEX('Curva Forward'!$C$5:$AN$13,MATCH(CONCATENATE(BD_COMERCIAL!$K349," ",BD_COMERCIAL!$L349),'Curva Forward'!$B$5:$B$13,0),MATCH(GK$4,'Curva Forward'!$C$4:$AN$4,0))),DM349)</f>
        <v>0</v>
      </c>
      <c r="GL349" s="200">
        <f>IF(EZ349="",0,CL349*CL$2*IF($FC349="V",1,-1)*IF($Q349="Fixo",(EZ349-INDEX('Curva Forward'!$C$5:$AN$13,MATCH(CONCATENATE(BD_COMERCIAL!$K349," ",BD_COMERCIAL!$L349),'Curva Forward'!$B$5:$B$13,0),MATCH(GL$4,'Curva Forward'!$C$4:$AN$4,0))),EZ349))</f>
        <v>0</v>
      </c>
      <c r="GM349" s="200">
        <f>IF(FA349="",0,CM349*CM$2*IF($FC349="V",1,-1)*IF($Q349="Fixo",(FA349-INDEX('Curva Forward'!$C$5:$AN$13,MATCH(CONCATENATE(BD_COMERCIAL!$K349," ",BD_COMERCIAL!$L349),'Curva Forward'!$B$5:$B$13,0),MATCH(GM$4,'Curva Forward'!$C$4:$AN$4,0))),FA349))</f>
        <v>0</v>
      </c>
      <c r="GN349" s="200">
        <f>IF(FB349="",0,CN349*CN$2*IF($FC349="V",1,-1)*IF($Q349="Fixo",(FB349-INDEX('Curva Forward'!$C$5:$AN$13,MATCH(CONCATENATE(BD_COMERCIAL!$K349," ",BD_COMERCIAL!$L349),'Curva Forward'!$B$5:$B$13,0),MATCH(GN$4,'Curva Forward'!$C$4:$AN$4,0))),FB349))</f>
        <v>0</v>
      </c>
      <c r="GO349" s="201">
        <f t="shared" ca="1" si="112"/>
        <v>0</v>
      </c>
      <c r="GP349" s="201">
        <f t="shared" ca="1" si="113"/>
        <v>0</v>
      </c>
    </row>
    <row r="350" spans="1:198" ht="15" customHeight="1" x14ac:dyDescent="0.25">
      <c r="A350" s="6"/>
      <c r="B350" s="7" t="s">
        <v>705</v>
      </c>
      <c r="C350" s="8">
        <v>44650</v>
      </c>
      <c r="D350" s="9" t="s">
        <v>124</v>
      </c>
      <c r="E350" s="9" t="s">
        <v>125</v>
      </c>
      <c r="F350" s="113">
        <v>3780401000108</v>
      </c>
      <c r="G350" s="10" t="s">
        <v>198</v>
      </c>
      <c r="H350" s="113">
        <v>17077752000153</v>
      </c>
      <c r="I350" s="9" t="s">
        <v>584</v>
      </c>
      <c r="J350" s="166"/>
      <c r="K350" s="10" t="s">
        <v>29</v>
      </c>
      <c r="L350" s="84" t="s">
        <v>22</v>
      </c>
      <c r="M350" s="11">
        <v>44621</v>
      </c>
      <c r="N350" s="12">
        <v>44651</v>
      </c>
      <c r="O350" s="10">
        <v>1</v>
      </c>
      <c r="P350" s="84">
        <v>198</v>
      </c>
      <c r="Q350" s="84" t="s">
        <v>586</v>
      </c>
      <c r="R350" s="10" t="s">
        <v>129</v>
      </c>
      <c r="S350" s="14" t="s">
        <v>135</v>
      </c>
      <c r="T350" s="11"/>
      <c r="U350" s="12"/>
      <c r="V350" s="257" t="str">
        <f ca="1">IF(U350="","",
IF(U350="NA","",
IFERROR(VLOOKUP(EOMONTH(M350,-2)+1,IPCA!$A:$B,2,0),
VLOOKUP(EOMONTH(TODAY(),-2)+1,IPCA!$A:$B,2,0))/
VLOOKUP(EOMONTH(U350,-2)+1,IPCA!$A:$B,2,0)*
P350))</f>
        <v/>
      </c>
      <c r="W350" s="84"/>
      <c r="X350" s="13" t="s">
        <v>133</v>
      </c>
      <c r="Y350" s="166"/>
      <c r="AA350" s="108"/>
      <c r="AB350" s="15"/>
      <c r="AD350">
        <v>1</v>
      </c>
      <c r="AM350" s="6"/>
      <c r="AN350" s="15"/>
      <c r="AY350" s="6"/>
      <c r="AZ350" s="15"/>
      <c r="BK350" s="6"/>
      <c r="BL350" s="15"/>
      <c r="BW350" s="6"/>
      <c r="BX350" s="15"/>
      <c r="CI350" s="6"/>
      <c r="CJ350" s="16">
        <f t="shared" si="97"/>
        <v>8.4931506849315067E-2</v>
      </c>
      <c r="CK350" s="16" t="str">
        <f t="shared" si="98"/>
        <v/>
      </c>
      <c r="CL350" s="16" t="str">
        <f t="shared" si="99"/>
        <v/>
      </c>
      <c r="CM350" s="16" t="str">
        <f t="shared" si="100"/>
        <v/>
      </c>
      <c r="CN350" s="16" t="str">
        <f t="shared" si="101"/>
        <v/>
      </c>
      <c r="CO350" s="18"/>
      <c r="CP350" s="15"/>
      <c r="CR350">
        <v>198</v>
      </c>
      <c r="DA350" s="6"/>
      <c r="DB350" s="15"/>
      <c r="DM350" s="6"/>
      <c r="DN350" s="15"/>
      <c r="DY350" s="6"/>
      <c r="DZ350" s="15"/>
      <c r="EK350" s="6"/>
      <c r="EL350" s="15"/>
      <c r="EW350" s="6"/>
      <c r="EX350" s="16">
        <f t="shared" si="102"/>
        <v>16.816438356164383</v>
      </c>
      <c r="EY350" s="16" t="str">
        <f t="shared" si="103"/>
        <v/>
      </c>
      <c r="EZ350" s="16" t="str">
        <f t="shared" si="104"/>
        <v/>
      </c>
      <c r="FA350" s="16" t="str">
        <f t="shared" si="105"/>
        <v/>
      </c>
      <c r="FB350" s="160" t="str">
        <f t="shared" si="106"/>
        <v/>
      </c>
      <c r="FC350" t="s">
        <v>204</v>
      </c>
      <c r="FD350" s="20" t="s">
        <v>584</v>
      </c>
      <c r="FE350"/>
      <c r="FF350" s="209" t="s">
        <v>206</v>
      </c>
      <c r="FH350" s="284">
        <f t="shared" ca="1" si="107"/>
        <v>0</v>
      </c>
      <c r="FI350" s="208">
        <f t="shared" si="108"/>
        <v>1</v>
      </c>
      <c r="FK350" t="str">
        <f t="shared" si="109"/>
        <v>Trinity Comercializadora de Energia Elétrica Ltda</v>
      </c>
      <c r="FL350" s="201">
        <f t="shared" ca="1" si="110"/>
        <v>147312</v>
      </c>
      <c r="FM350" s="201">
        <f t="shared" ca="1" si="111"/>
        <v>0</v>
      </c>
      <c r="FN350" s="200">
        <f>AB350*AB$2*IF($FC350="V",1,-1)*IF($Q350="Fixo",(CP350-INDEX('Curva Forward'!$C$5:$AN$13,MATCH(CONCATENATE(BD_COMERCIAL!$K350," ",BD_COMERCIAL!$L350),'Curva Forward'!$B$5:$B$13,0),MATCH(FN$4,'Curva Forward'!$C$4:$AN$4,0))),CP350)</f>
        <v>0</v>
      </c>
      <c r="FO350" s="200">
        <f>AC350*AC$2*IF($FC350="V",1,-1)*IF($Q350="Fixo",(CQ350-INDEX('Curva Forward'!$C$5:$AN$13,MATCH(CONCATENATE(BD_COMERCIAL!$K350," ",BD_COMERCIAL!$L350),'Curva Forward'!$B$5:$B$13,0),MATCH(FO$4,'Curva Forward'!$C$4:$AN$4,0))),CQ350)</f>
        <v>0</v>
      </c>
      <c r="FP350" s="200">
        <f>AD350*AD$2*IF($FC350="V",1,-1)*IF($Q350="Fixo",(CR350-INDEX('Curva Forward'!$C$5:$AN$13,MATCH(CONCATENATE(BD_COMERCIAL!$K350," ",BD_COMERCIAL!$L350),'Curva Forward'!$B$5:$B$13,0),MATCH(FP$4,'Curva Forward'!$C$4:$AN$4,0))),CR350)</f>
        <v>147312</v>
      </c>
      <c r="FQ350" s="200">
        <f>AE350*AE$2*IF($FC350="V",1,-1)*IF($Q350="Fixo",(CS350-INDEX('Curva Forward'!$C$5:$AN$13,MATCH(CONCATENATE(BD_COMERCIAL!$K350," ",BD_COMERCIAL!$L350),'Curva Forward'!$B$5:$B$13,0),MATCH(FQ$4,'Curva Forward'!$C$4:$AN$4,0))),CS350)</f>
        <v>0</v>
      </c>
      <c r="FR350" s="200">
        <f>AF350*AF$2*IF($FC350="V",1,-1)*IF($Q350="Fixo",(CT350-INDEX('Curva Forward'!$C$5:$AN$13,MATCH(CONCATENATE(BD_COMERCIAL!$K350," ",BD_COMERCIAL!$L350),'Curva Forward'!$B$5:$B$13,0),MATCH(FR$4,'Curva Forward'!$C$4:$AN$4,0))),CT350)</f>
        <v>0</v>
      </c>
      <c r="FS350" s="200">
        <f>AG350*AG$2*IF($FC350="V",1,-1)*IF($Q350="Fixo",(CU350-INDEX('Curva Forward'!$C$5:$AN$13,MATCH(CONCATENATE(BD_COMERCIAL!$K350," ",BD_COMERCIAL!$L350),'Curva Forward'!$B$5:$B$13,0),MATCH(FS$4,'Curva Forward'!$C$4:$AN$4,0))),CU350)</f>
        <v>0</v>
      </c>
      <c r="FT350" s="200">
        <f>AH350*AH$2*IF($FC350="V",1,-1)*IF($Q350="Fixo",(CV350-INDEX('Curva Forward'!$C$5:$AN$13,MATCH(CONCATENATE(BD_COMERCIAL!$K350," ",BD_COMERCIAL!$L350),'Curva Forward'!$B$5:$B$13,0),MATCH(FT$4,'Curva Forward'!$C$4:$AN$4,0))),CV350)</f>
        <v>0</v>
      </c>
      <c r="FU350" s="200">
        <f>AI350*AI$2*IF($FC350="V",1,-1)*IF($Q350="Fixo",(CW350-INDEX('Curva Forward'!$C$5:$AN$13,MATCH(CONCATENATE(BD_COMERCIAL!$K350," ",BD_COMERCIAL!$L350),'Curva Forward'!$B$5:$B$13,0),MATCH(FU$4,'Curva Forward'!$C$4:$AN$4,0))),CW350)</f>
        <v>0</v>
      </c>
      <c r="FV350" s="200">
        <f>AJ350*AJ$2*IF($FC350="V",1,-1)*IF($Q350="Fixo",(CX350-INDEX('Curva Forward'!$C$5:$AN$13,MATCH(CONCATENATE(BD_COMERCIAL!$K350," ",BD_COMERCIAL!$L350),'Curva Forward'!$B$5:$B$13,0),MATCH(FV$4,'Curva Forward'!$C$4:$AN$4,0))),CX350)</f>
        <v>0</v>
      </c>
      <c r="FW350" s="200">
        <f>AK350*AK$2*IF($FC350="V",1,-1)*IF($Q350="Fixo",(CY350-INDEX('Curva Forward'!$C$5:$AN$13,MATCH(CONCATENATE(BD_COMERCIAL!$K350," ",BD_COMERCIAL!$L350),'Curva Forward'!$B$5:$B$13,0),MATCH(FW$4,'Curva Forward'!$C$4:$AN$4,0))),CY350)</f>
        <v>0</v>
      </c>
      <c r="FX350" s="200">
        <f>AL350*AL$2*IF($FC350="V",1,-1)*IF($Q350="Fixo",(CZ350-INDEX('Curva Forward'!$C$5:$AN$13,MATCH(CONCATENATE(BD_COMERCIAL!$K350," ",BD_COMERCIAL!$L350),'Curva Forward'!$B$5:$B$13,0),MATCH(FX$4,'Curva Forward'!$C$4:$AN$4,0))),CZ350)</f>
        <v>0</v>
      </c>
      <c r="FY350" s="200">
        <f>AM350*AM$2*IF($FC350="V",1,-1)*IF($Q350="Fixo",(DA350-INDEX('Curva Forward'!$C$5:$AN$13,MATCH(CONCATENATE(BD_COMERCIAL!$K350," ",BD_COMERCIAL!$L350),'Curva Forward'!$B$5:$B$13,0),MATCH(FY$4,'Curva Forward'!$C$4:$AN$4,0))),DA350)</f>
        <v>0</v>
      </c>
      <c r="FZ350" s="200">
        <f>AN350*AN$2*IF($FC350="V",1,-1)*IF($Q350="Fixo",(DB350-INDEX('Curva Forward'!$C$5:$AN$13,MATCH(CONCATENATE(BD_COMERCIAL!$K350," ",BD_COMERCIAL!$L350),'Curva Forward'!$B$5:$B$13,0),MATCH(FZ$4,'Curva Forward'!$C$4:$AN$4,0))),DB350)</f>
        <v>0</v>
      </c>
      <c r="GA350" s="200">
        <f>AO350*AO$2*IF($FC350="V",1,-1)*IF($Q350="Fixo",(DC350-INDEX('Curva Forward'!$C$5:$AN$13,MATCH(CONCATENATE(BD_COMERCIAL!$K350," ",BD_COMERCIAL!$L350),'Curva Forward'!$B$5:$B$13,0),MATCH(GA$4,'Curva Forward'!$C$4:$AN$4,0))),DC350)</f>
        <v>0</v>
      </c>
      <c r="GB350" s="200">
        <f>AP350*AP$2*IF($FC350="V",1,-1)*IF($Q350="Fixo",(DD350-INDEX('Curva Forward'!$C$5:$AN$13,MATCH(CONCATENATE(BD_COMERCIAL!$K350," ",BD_COMERCIAL!$L350),'Curva Forward'!$B$5:$B$13,0),MATCH(GB$4,'Curva Forward'!$C$4:$AN$4,0))),DD350)</f>
        <v>0</v>
      </c>
      <c r="GC350" s="200">
        <f>AQ350*AQ$2*IF($FC350="V",1,-1)*IF($Q350="Fixo",(DE350-INDEX('Curva Forward'!$C$5:$AN$13,MATCH(CONCATENATE(BD_COMERCIAL!$K350," ",BD_COMERCIAL!$L350),'Curva Forward'!$B$5:$B$13,0),MATCH(GC$4,'Curva Forward'!$C$4:$AN$4,0))),DE350)</f>
        <v>0</v>
      </c>
      <c r="GD350" s="200">
        <f>AR350*AR$2*IF($FC350="V",1,-1)*IF($Q350="Fixo",(DF350-INDEX('Curva Forward'!$C$5:$AN$13,MATCH(CONCATENATE(BD_COMERCIAL!$K350," ",BD_COMERCIAL!$L350),'Curva Forward'!$B$5:$B$13,0),MATCH(GD$4,'Curva Forward'!$C$4:$AN$4,0))),DF350)</f>
        <v>0</v>
      </c>
      <c r="GE350" s="200">
        <f>AS350*AS$2*IF($FC350="V",1,-1)*IF($Q350="Fixo",(DG350-INDEX('Curva Forward'!$C$5:$AN$13,MATCH(CONCATENATE(BD_COMERCIAL!$K350," ",BD_COMERCIAL!$L350),'Curva Forward'!$B$5:$B$13,0),MATCH(GE$4,'Curva Forward'!$C$4:$AN$4,0))),DG350)</f>
        <v>0</v>
      </c>
      <c r="GF350" s="200">
        <f>AT350*AT$2*IF($FC350="V",1,-1)*IF($Q350="Fixo",(DH350-INDEX('Curva Forward'!$C$5:$AN$13,MATCH(CONCATENATE(BD_COMERCIAL!$K350," ",BD_COMERCIAL!$L350),'Curva Forward'!$B$5:$B$13,0),MATCH(GF$4,'Curva Forward'!$C$4:$AN$4,0))),DH350)</f>
        <v>0</v>
      </c>
      <c r="GG350" s="200">
        <f>AU350*AU$2*IF($FC350="V",1,-1)*IF($Q350="Fixo",(DI350-INDEX('Curva Forward'!$C$5:$AN$13,MATCH(CONCATENATE(BD_COMERCIAL!$K350," ",BD_COMERCIAL!$L350),'Curva Forward'!$B$5:$B$13,0),MATCH(GG$4,'Curva Forward'!$C$4:$AN$4,0))),DI350)</f>
        <v>0</v>
      </c>
      <c r="GH350" s="200">
        <f>AV350*AV$2*IF($FC350="V",1,-1)*IF($Q350="Fixo",(DJ350-INDEX('Curva Forward'!$C$5:$AN$13,MATCH(CONCATENATE(BD_COMERCIAL!$K350," ",BD_COMERCIAL!$L350),'Curva Forward'!$B$5:$B$13,0),MATCH(GH$4,'Curva Forward'!$C$4:$AN$4,0))),DJ350)</f>
        <v>0</v>
      </c>
      <c r="GI350" s="200">
        <f>AW350*AW$2*IF($FC350="V",1,-1)*IF($Q350="Fixo",(DK350-INDEX('Curva Forward'!$C$5:$AN$13,MATCH(CONCATENATE(BD_COMERCIAL!$K350," ",BD_COMERCIAL!$L350),'Curva Forward'!$B$5:$B$13,0),MATCH(GI$4,'Curva Forward'!$C$4:$AN$4,0))),DK350)</f>
        <v>0</v>
      </c>
      <c r="GJ350" s="200">
        <f>AX350*AX$2*IF($FC350="V",1,-1)*IF($Q350="Fixo",(DL350-INDEX('Curva Forward'!$C$5:$AN$13,MATCH(CONCATENATE(BD_COMERCIAL!$K350," ",BD_COMERCIAL!$L350),'Curva Forward'!$B$5:$B$13,0),MATCH(GJ$4,'Curva Forward'!$C$4:$AN$4,0))),DL350)</f>
        <v>0</v>
      </c>
      <c r="GK350" s="200">
        <f>AY350*AY$2*IF($FC350="V",1,-1)*IF($Q350="Fixo",(DM350-INDEX('Curva Forward'!$C$5:$AN$13,MATCH(CONCATENATE(BD_COMERCIAL!$K350," ",BD_COMERCIAL!$L350),'Curva Forward'!$B$5:$B$13,0),MATCH(GK$4,'Curva Forward'!$C$4:$AN$4,0))),DM350)</f>
        <v>0</v>
      </c>
      <c r="GL350" s="200">
        <f>IF(EZ350="",0,CL350*CL$2*IF($FC350="V",1,-1)*IF($Q350="Fixo",(EZ350-INDEX('Curva Forward'!$C$5:$AN$13,MATCH(CONCATENATE(BD_COMERCIAL!$K350," ",BD_COMERCIAL!$L350),'Curva Forward'!$B$5:$B$13,0),MATCH(GL$4,'Curva Forward'!$C$4:$AN$4,0))),EZ350))</f>
        <v>0</v>
      </c>
      <c r="GM350" s="200">
        <f>IF(FA350="",0,CM350*CM$2*IF($FC350="V",1,-1)*IF($Q350="Fixo",(FA350-INDEX('Curva Forward'!$C$5:$AN$13,MATCH(CONCATENATE(BD_COMERCIAL!$K350," ",BD_COMERCIAL!$L350),'Curva Forward'!$B$5:$B$13,0),MATCH(GM$4,'Curva Forward'!$C$4:$AN$4,0))),FA350))</f>
        <v>0</v>
      </c>
      <c r="GN350" s="200">
        <f>IF(FB350="",0,CN350*CN$2*IF($FC350="V",1,-1)*IF($Q350="Fixo",(FB350-INDEX('Curva Forward'!$C$5:$AN$13,MATCH(CONCATENATE(BD_COMERCIAL!$K350," ",BD_COMERCIAL!$L350),'Curva Forward'!$B$5:$B$13,0),MATCH(GN$4,'Curva Forward'!$C$4:$AN$4,0))),FB350))</f>
        <v>0</v>
      </c>
      <c r="GO350" s="201">
        <f t="shared" ca="1" si="112"/>
        <v>0</v>
      </c>
      <c r="GP350" s="201">
        <f t="shared" ca="1" si="113"/>
        <v>0</v>
      </c>
    </row>
    <row r="351" spans="1:198" ht="15" customHeight="1" x14ac:dyDescent="0.25">
      <c r="A351" s="6"/>
      <c r="B351" s="7" t="s">
        <v>706</v>
      </c>
      <c r="C351" s="8">
        <v>44650</v>
      </c>
      <c r="D351" s="9" t="s">
        <v>124</v>
      </c>
      <c r="E351" s="9" t="s">
        <v>125</v>
      </c>
      <c r="F351" s="113">
        <v>3780401000108</v>
      </c>
      <c r="G351" s="10" t="s">
        <v>190</v>
      </c>
      <c r="H351" s="113">
        <v>9495582000107</v>
      </c>
      <c r="I351" s="9" t="s">
        <v>584</v>
      </c>
      <c r="J351" s="166"/>
      <c r="K351" s="10" t="s">
        <v>29</v>
      </c>
      <c r="L351" s="84" t="s">
        <v>22</v>
      </c>
      <c r="M351" s="11">
        <v>44621</v>
      </c>
      <c r="N351" s="12">
        <v>44651</v>
      </c>
      <c r="O351" s="10">
        <v>1</v>
      </c>
      <c r="P351" s="84">
        <v>198</v>
      </c>
      <c r="Q351" s="84" t="s">
        <v>586</v>
      </c>
      <c r="R351" s="10" t="s">
        <v>129</v>
      </c>
      <c r="S351" s="14" t="s">
        <v>135</v>
      </c>
      <c r="T351" s="11"/>
      <c r="U351" s="12"/>
      <c r="V351" s="257" t="str">
        <f ca="1">IF(U351="","",
IF(U351="NA","",
IFERROR(VLOOKUP(EOMONTH(M351,-2)+1,IPCA!$A:$B,2,0),
VLOOKUP(EOMONTH(TODAY(),-2)+1,IPCA!$A:$B,2,0))/
VLOOKUP(EOMONTH(U351,-2)+1,IPCA!$A:$B,2,0)*
P351))</f>
        <v/>
      </c>
      <c r="W351" s="84"/>
      <c r="X351" s="13" t="s">
        <v>133</v>
      </c>
      <c r="Y351" s="166"/>
      <c r="AA351" s="108"/>
      <c r="AB351" s="15"/>
      <c r="AD351">
        <v>1</v>
      </c>
      <c r="AM351" s="6"/>
      <c r="AN351" s="15"/>
      <c r="AY351" s="6"/>
      <c r="AZ351" s="15"/>
      <c r="BK351" s="6"/>
      <c r="BL351" s="15"/>
      <c r="BW351" s="6"/>
      <c r="BX351" s="15"/>
      <c r="CI351" s="6"/>
      <c r="CJ351" s="16">
        <f t="shared" si="97"/>
        <v>8.4931506849315067E-2</v>
      </c>
      <c r="CK351" s="16" t="str">
        <f t="shared" si="98"/>
        <v/>
      </c>
      <c r="CL351" s="16" t="str">
        <f t="shared" si="99"/>
        <v/>
      </c>
      <c r="CM351" s="16" t="str">
        <f t="shared" si="100"/>
        <v/>
      </c>
      <c r="CN351" s="16" t="str">
        <f t="shared" si="101"/>
        <v/>
      </c>
      <c r="CO351" s="18"/>
      <c r="CP351" s="15"/>
      <c r="CR351">
        <v>198</v>
      </c>
      <c r="DA351" s="6"/>
      <c r="DB351" s="15"/>
      <c r="DM351" s="6"/>
      <c r="DN351" s="15"/>
      <c r="DY351" s="6"/>
      <c r="DZ351" s="15"/>
      <c r="EK351" s="6"/>
      <c r="EL351" s="15"/>
      <c r="EW351" s="6"/>
      <c r="EX351" s="16">
        <f t="shared" si="102"/>
        <v>16.816438356164383</v>
      </c>
      <c r="EY351" s="16" t="str">
        <f t="shared" si="103"/>
        <v/>
      </c>
      <c r="EZ351" s="16" t="str">
        <f t="shared" si="104"/>
        <v/>
      </c>
      <c r="FA351" s="16" t="str">
        <f t="shared" si="105"/>
        <v/>
      </c>
      <c r="FB351" s="160" t="str">
        <f t="shared" si="106"/>
        <v/>
      </c>
      <c r="FC351" t="s">
        <v>204</v>
      </c>
      <c r="FD351" s="20" t="s">
        <v>584</v>
      </c>
      <c r="FE351"/>
      <c r="FF351" s="209" t="s">
        <v>206</v>
      </c>
      <c r="FH351" s="284">
        <f t="shared" ca="1" si="107"/>
        <v>0</v>
      </c>
      <c r="FI351" s="208">
        <f t="shared" si="108"/>
        <v>1</v>
      </c>
      <c r="FK351" t="str">
        <f t="shared" si="109"/>
        <v>Safira Administração e Comercialização de Energia Ltda</v>
      </c>
      <c r="FL351" s="201">
        <f t="shared" ca="1" si="110"/>
        <v>147312</v>
      </c>
      <c r="FM351" s="201">
        <f t="shared" ca="1" si="111"/>
        <v>0</v>
      </c>
      <c r="FN351" s="200">
        <f>AB351*AB$2*IF($FC351="V",1,-1)*IF($Q351="Fixo",(CP351-INDEX('Curva Forward'!$C$5:$AN$13,MATCH(CONCATENATE(BD_COMERCIAL!$K351," ",BD_COMERCIAL!$L351),'Curva Forward'!$B$5:$B$13,0),MATCH(FN$4,'Curva Forward'!$C$4:$AN$4,0))),CP351)</f>
        <v>0</v>
      </c>
      <c r="FO351" s="200">
        <f>AC351*AC$2*IF($FC351="V",1,-1)*IF($Q351="Fixo",(CQ351-INDEX('Curva Forward'!$C$5:$AN$13,MATCH(CONCATENATE(BD_COMERCIAL!$K351," ",BD_COMERCIAL!$L351),'Curva Forward'!$B$5:$B$13,0),MATCH(FO$4,'Curva Forward'!$C$4:$AN$4,0))),CQ351)</f>
        <v>0</v>
      </c>
      <c r="FP351" s="200">
        <f>AD351*AD$2*IF($FC351="V",1,-1)*IF($Q351="Fixo",(CR351-INDEX('Curva Forward'!$C$5:$AN$13,MATCH(CONCATENATE(BD_COMERCIAL!$K351," ",BD_COMERCIAL!$L351),'Curva Forward'!$B$5:$B$13,0),MATCH(FP$4,'Curva Forward'!$C$4:$AN$4,0))),CR351)</f>
        <v>147312</v>
      </c>
      <c r="FQ351" s="200">
        <f>AE351*AE$2*IF($FC351="V",1,-1)*IF($Q351="Fixo",(CS351-INDEX('Curva Forward'!$C$5:$AN$13,MATCH(CONCATENATE(BD_COMERCIAL!$K351," ",BD_COMERCIAL!$L351),'Curva Forward'!$B$5:$B$13,0),MATCH(FQ$4,'Curva Forward'!$C$4:$AN$4,0))),CS351)</f>
        <v>0</v>
      </c>
      <c r="FR351" s="200">
        <f>AF351*AF$2*IF($FC351="V",1,-1)*IF($Q351="Fixo",(CT351-INDEX('Curva Forward'!$C$5:$AN$13,MATCH(CONCATENATE(BD_COMERCIAL!$K351," ",BD_COMERCIAL!$L351),'Curva Forward'!$B$5:$B$13,0),MATCH(FR$4,'Curva Forward'!$C$4:$AN$4,0))),CT351)</f>
        <v>0</v>
      </c>
      <c r="FS351" s="200">
        <f>AG351*AG$2*IF($FC351="V",1,-1)*IF($Q351="Fixo",(CU351-INDEX('Curva Forward'!$C$5:$AN$13,MATCH(CONCATENATE(BD_COMERCIAL!$K351," ",BD_COMERCIAL!$L351),'Curva Forward'!$B$5:$B$13,0),MATCH(FS$4,'Curva Forward'!$C$4:$AN$4,0))),CU351)</f>
        <v>0</v>
      </c>
      <c r="FT351" s="200">
        <f>AH351*AH$2*IF($FC351="V",1,-1)*IF($Q351="Fixo",(CV351-INDEX('Curva Forward'!$C$5:$AN$13,MATCH(CONCATENATE(BD_COMERCIAL!$K351," ",BD_COMERCIAL!$L351),'Curva Forward'!$B$5:$B$13,0),MATCH(FT$4,'Curva Forward'!$C$4:$AN$4,0))),CV351)</f>
        <v>0</v>
      </c>
      <c r="FU351" s="200">
        <f>AI351*AI$2*IF($FC351="V",1,-1)*IF($Q351="Fixo",(CW351-INDEX('Curva Forward'!$C$5:$AN$13,MATCH(CONCATENATE(BD_COMERCIAL!$K351," ",BD_COMERCIAL!$L351),'Curva Forward'!$B$5:$B$13,0),MATCH(FU$4,'Curva Forward'!$C$4:$AN$4,0))),CW351)</f>
        <v>0</v>
      </c>
      <c r="FV351" s="200">
        <f>AJ351*AJ$2*IF($FC351="V",1,-1)*IF($Q351="Fixo",(CX351-INDEX('Curva Forward'!$C$5:$AN$13,MATCH(CONCATENATE(BD_COMERCIAL!$K351," ",BD_COMERCIAL!$L351),'Curva Forward'!$B$5:$B$13,0),MATCH(FV$4,'Curva Forward'!$C$4:$AN$4,0))),CX351)</f>
        <v>0</v>
      </c>
      <c r="FW351" s="200">
        <f>AK351*AK$2*IF($FC351="V",1,-1)*IF($Q351="Fixo",(CY351-INDEX('Curva Forward'!$C$5:$AN$13,MATCH(CONCATENATE(BD_COMERCIAL!$K351," ",BD_COMERCIAL!$L351),'Curva Forward'!$B$5:$B$13,0),MATCH(FW$4,'Curva Forward'!$C$4:$AN$4,0))),CY351)</f>
        <v>0</v>
      </c>
      <c r="FX351" s="200">
        <f>AL351*AL$2*IF($FC351="V",1,-1)*IF($Q351="Fixo",(CZ351-INDEX('Curva Forward'!$C$5:$AN$13,MATCH(CONCATENATE(BD_COMERCIAL!$K351," ",BD_COMERCIAL!$L351),'Curva Forward'!$B$5:$B$13,0),MATCH(FX$4,'Curva Forward'!$C$4:$AN$4,0))),CZ351)</f>
        <v>0</v>
      </c>
      <c r="FY351" s="200">
        <f>AM351*AM$2*IF($FC351="V",1,-1)*IF($Q351="Fixo",(DA351-INDEX('Curva Forward'!$C$5:$AN$13,MATCH(CONCATENATE(BD_COMERCIAL!$K351," ",BD_COMERCIAL!$L351),'Curva Forward'!$B$5:$B$13,0),MATCH(FY$4,'Curva Forward'!$C$4:$AN$4,0))),DA351)</f>
        <v>0</v>
      </c>
      <c r="FZ351" s="200">
        <f>AN351*AN$2*IF($FC351="V",1,-1)*IF($Q351="Fixo",(DB351-INDEX('Curva Forward'!$C$5:$AN$13,MATCH(CONCATENATE(BD_COMERCIAL!$K351," ",BD_COMERCIAL!$L351),'Curva Forward'!$B$5:$B$13,0),MATCH(FZ$4,'Curva Forward'!$C$4:$AN$4,0))),DB351)</f>
        <v>0</v>
      </c>
      <c r="GA351" s="200">
        <f>AO351*AO$2*IF($FC351="V",1,-1)*IF($Q351="Fixo",(DC351-INDEX('Curva Forward'!$C$5:$AN$13,MATCH(CONCATENATE(BD_COMERCIAL!$K351," ",BD_COMERCIAL!$L351),'Curva Forward'!$B$5:$B$13,0),MATCH(GA$4,'Curva Forward'!$C$4:$AN$4,0))),DC351)</f>
        <v>0</v>
      </c>
      <c r="GB351" s="200">
        <f>AP351*AP$2*IF($FC351="V",1,-1)*IF($Q351="Fixo",(DD351-INDEX('Curva Forward'!$C$5:$AN$13,MATCH(CONCATENATE(BD_COMERCIAL!$K351," ",BD_COMERCIAL!$L351),'Curva Forward'!$B$5:$B$13,0),MATCH(GB$4,'Curva Forward'!$C$4:$AN$4,0))),DD351)</f>
        <v>0</v>
      </c>
      <c r="GC351" s="200">
        <f>AQ351*AQ$2*IF($FC351="V",1,-1)*IF($Q351="Fixo",(DE351-INDEX('Curva Forward'!$C$5:$AN$13,MATCH(CONCATENATE(BD_COMERCIAL!$K351," ",BD_COMERCIAL!$L351),'Curva Forward'!$B$5:$B$13,0),MATCH(GC$4,'Curva Forward'!$C$4:$AN$4,0))),DE351)</f>
        <v>0</v>
      </c>
      <c r="GD351" s="200">
        <f>AR351*AR$2*IF($FC351="V",1,-1)*IF($Q351="Fixo",(DF351-INDEX('Curva Forward'!$C$5:$AN$13,MATCH(CONCATENATE(BD_COMERCIAL!$K351," ",BD_COMERCIAL!$L351),'Curva Forward'!$B$5:$B$13,0),MATCH(GD$4,'Curva Forward'!$C$4:$AN$4,0))),DF351)</f>
        <v>0</v>
      </c>
      <c r="GE351" s="200">
        <f>AS351*AS$2*IF($FC351="V",1,-1)*IF($Q351="Fixo",(DG351-INDEX('Curva Forward'!$C$5:$AN$13,MATCH(CONCATENATE(BD_COMERCIAL!$K351," ",BD_COMERCIAL!$L351),'Curva Forward'!$B$5:$B$13,0),MATCH(GE$4,'Curva Forward'!$C$4:$AN$4,0))),DG351)</f>
        <v>0</v>
      </c>
      <c r="GF351" s="200">
        <f>AT351*AT$2*IF($FC351="V",1,-1)*IF($Q351="Fixo",(DH351-INDEX('Curva Forward'!$C$5:$AN$13,MATCH(CONCATENATE(BD_COMERCIAL!$K351," ",BD_COMERCIAL!$L351),'Curva Forward'!$B$5:$B$13,0),MATCH(GF$4,'Curva Forward'!$C$4:$AN$4,0))),DH351)</f>
        <v>0</v>
      </c>
      <c r="GG351" s="200">
        <f>AU351*AU$2*IF($FC351="V",1,-1)*IF($Q351="Fixo",(DI351-INDEX('Curva Forward'!$C$5:$AN$13,MATCH(CONCATENATE(BD_COMERCIAL!$K351," ",BD_COMERCIAL!$L351),'Curva Forward'!$B$5:$B$13,0),MATCH(GG$4,'Curva Forward'!$C$4:$AN$4,0))),DI351)</f>
        <v>0</v>
      </c>
      <c r="GH351" s="200">
        <f>AV351*AV$2*IF($FC351="V",1,-1)*IF($Q351="Fixo",(DJ351-INDEX('Curva Forward'!$C$5:$AN$13,MATCH(CONCATENATE(BD_COMERCIAL!$K351," ",BD_COMERCIAL!$L351),'Curva Forward'!$B$5:$B$13,0),MATCH(GH$4,'Curva Forward'!$C$4:$AN$4,0))),DJ351)</f>
        <v>0</v>
      </c>
      <c r="GI351" s="200">
        <f>AW351*AW$2*IF($FC351="V",1,-1)*IF($Q351="Fixo",(DK351-INDEX('Curva Forward'!$C$5:$AN$13,MATCH(CONCATENATE(BD_COMERCIAL!$K351," ",BD_COMERCIAL!$L351),'Curva Forward'!$B$5:$B$13,0),MATCH(GI$4,'Curva Forward'!$C$4:$AN$4,0))),DK351)</f>
        <v>0</v>
      </c>
      <c r="GJ351" s="200">
        <f>AX351*AX$2*IF($FC351="V",1,-1)*IF($Q351="Fixo",(DL351-INDEX('Curva Forward'!$C$5:$AN$13,MATCH(CONCATENATE(BD_COMERCIAL!$K351," ",BD_COMERCIAL!$L351),'Curva Forward'!$B$5:$B$13,0),MATCH(GJ$4,'Curva Forward'!$C$4:$AN$4,0))),DL351)</f>
        <v>0</v>
      </c>
      <c r="GK351" s="200">
        <f>AY351*AY$2*IF($FC351="V",1,-1)*IF($Q351="Fixo",(DM351-INDEX('Curva Forward'!$C$5:$AN$13,MATCH(CONCATENATE(BD_COMERCIAL!$K351," ",BD_COMERCIAL!$L351),'Curva Forward'!$B$5:$B$13,0),MATCH(GK$4,'Curva Forward'!$C$4:$AN$4,0))),DM351)</f>
        <v>0</v>
      </c>
      <c r="GL351" s="200">
        <f>IF(EZ351="",0,CL351*CL$2*IF($FC351="V",1,-1)*IF($Q351="Fixo",(EZ351-INDEX('Curva Forward'!$C$5:$AN$13,MATCH(CONCATENATE(BD_COMERCIAL!$K351," ",BD_COMERCIAL!$L351),'Curva Forward'!$B$5:$B$13,0),MATCH(GL$4,'Curva Forward'!$C$4:$AN$4,0))),EZ351))</f>
        <v>0</v>
      </c>
      <c r="GM351" s="200">
        <f>IF(FA351="",0,CM351*CM$2*IF($FC351="V",1,-1)*IF($Q351="Fixo",(FA351-INDEX('Curva Forward'!$C$5:$AN$13,MATCH(CONCATENATE(BD_COMERCIAL!$K351," ",BD_COMERCIAL!$L351),'Curva Forward'!$B$5:$B$13,0),MATCH(GM$4,'Curva Forward'!$C$4:$AN$4,0))),FA351))</f>
        <v>0</v>
      </c>
      <c r="GN351" s="200">
        <f>IF(FB351="",0,CN351*CN$2*IF($FC351="V",1,-1)*IF($Q351="Fixo",(FB351-INDEX('Curva Forward'!$C$5:$AN$13,MATCH(CONCATENATE(BD_COMERCIAL!$K351," ",BD_COMERCIAL!$L351),'Curva Forward'!$B$5:$B$13,0),MATCH(GN$4,'Curva Forward'!$C$4:$AN$4,0))),FB351))</f>
        <v>0</v>
      </c>
      <c r="GO351" s="201">
        <f t="shared" ca="1" si="112"/>
        <v>0</v>
      </c>
      <c r="GP351" s="201">
        <f t="shared" ca="1" si="113"/>
        <v>0</v>
      </c>
    </row>
    <row r="352" spans="1:198" ht="15" customHeight="1" x14ac:dyDescent="0.25">
      <c r="A352" s="6"/>
      <c r="B352" s="7" t="s">
        <v>707</v>
      </c>
      <c r="C352" s="8">
        <v>44650</v>
      </c>
      <c r="D352" s="9" t="s">
        <v>124</v>
      </c>
      <c r="E352" s="9" t="s">
        <v>125</v>
      </c>
      <c r="F352" s="113">
        <v>3780401000108</v>
      </c>
      <c r="G352" s="10" t="s">
        <v>211</v>
      </c>
      <c r="H352" s="113">
        <v>27690671000188</v>
      </c>
      <c r="I352" s="9" t="s">
        <v>584</v>
      </c>
      <c r="J352" s="166"/>
      <c r="K352" s="10" t="s">
        <v>30</v>
      </c>
      <c r="L352" s="84" t="s">
        <v>22</v>
      </c>
      <c r="M352" s="11">
        <v>44621</v>
      </c>
      <c r="N352" s="12">
        <v>44651</v>
      </c>
      <c r="O352" s="10">
        <v>1</v>
      </c>
      <c r="P352" s="84">
        <v>41</v>
      </c>
      <c r="Q352" s="84" t="s">
        <v>586</v>
      </c>
      <c r="R352" s="10" t="s">
        <v>129</v>
      </c>
      <c r="S352" s="14" t="s">
        <v>135</v>
      </c>
      <c r="T352" s="11"/>
      <c r="U352" s="12"/>
      <c r="V352" s="257" t="str">
        <f ca="1">IF(U352="","",
IF(U352="NA","",
IFERROR(VLOOKUP(EOMONTH(M352,-2)+1,IPCA!$A:$B,2,0),
VLOOKUP(EOMONTH(TODAY(),-2)+1,IPCA!$A:$B,2,0))/
VLOOKUP(EOMONTH(U352,-2)+1,IPCA!$A:$B,2,0)*
P352))</f>
        <v/>
      </c>
      <c r="W352" s="84"/>
      <c r="X352" s="13" t="s">
        <v>133</v>
      </c>
      <c r="Y352" s="166"/>
      <c r="AA352" s="108"/>
      <c r="AB352" s="15"/>
      <c r="AD352">
        <v>1</v>
      </c>
      <c r="AM352" s="6"/>
      <c r="AN352" s="15"/>
      <c r="AY352" s="6"/>
      <c r="AZ352" s="15"/>
      <c r="BK352" s="6"/>
      <c r="BL352" s="15"/>
      <c r="BW352" s="6"/>
      <c r="BX352" s="15"/>
      <c r="CI352" s="6"/>
      <c r="CJ352" s="16">
        <f t="shared" si="97"/>
        <v>8.4931506849315067E-2</v>
      </c>
      <c r="CK352" s="16" t="str">
        <f t="shared" si="98"/>
        <v/>
      </c>
      <c r="CL352" s="16" t="str">
        <f t="shared" si="99"/>
        <v/>
      </c>
      <c r="CM352" s="16" t="str">
        <f t="shared" si="100"/>
        <v/>
      </c>
      <c r="CN352" s="16" t="str">
        <f t="shared" si="101"/>
        <v/>
      </c>
      <c r="CO352" s="18"/>
      <c r="CP352" s="15"/>
      <c r="CR352">
        <v>41</v>
      </c>
      <c r="DA352" s="6"/>
      <c r="DB352" s="15"/>
      <c r="DM352" s="6"/>
      <c r="DN352" s="15"/>
      <c r="DY352" s="6"/>
      <c r="DZ352" s="15"/>
      <c r="EK352" s="6"/>
      <c r="EL352" s="15"/>
      <c r="EW352" s="6"/>
      <c r="EX352" s="16">
        <f t="shared" si="102"/>
        <v>3.4821917808219176</v>
      </c>
      <c r="EY352" s="16" t="str">
        <f t="shared" si="103"/>
        <v/>
      </c>
      <c r="EZ352" s="16" t="str">
        <f t="shared" si="104"/>
        <v/>
      </c>
      <c r="FA352" s="16" t="str">
        <f t="shared" si="105"/>
        <v/>
      </c>
      <c r="FB352" s="160" t="str">
        <f t="shared" si="106"/>
        <v/>
      </c>
      <c r="FC352" t="s">
        <v>204</v>
      </c>
      <c r="FD352" s="20" t="s">
        <v>584</v>
      </c>
      <c r="FE352"/>
      <c r="FF352" s="209" t="s">
        <v>206</v>
      </c>
      <c r="FH352" s="284">
        <f t="shared" ca="1" si="107"/>
        <v>0</v>
      </c>
      <c r="FI352" s="208">
        <f t="shared" si="108"/>
        <v>1</v>
      </c>
      <c r="FK352" t="str">
        <f t="shared" si="109"/>
        <v>THERA TRADING COMERCIALIZADORA DE ENERGIA LTDA</v>
      </c>
      <c r="FL352" s="201">
        <f t="shared" ca="1" si="110"/>
        <v>30504</v>
      </c>
      <c r="FM352" s="201">
        <f t="shared" ca="1" si="111"/>
        <v>0</v>
      </c>
      <c r="FN352" s="200">
        <f>AB352*AB$2*IF($FC352="V",1,-1)*IF($Q352="Fixo",(CP352-INDEX('Curva Forward'!$C$5:$AN$13,MATCH(CONCATENATE(BD_COMERCIAL!$K352," ",BD_COMERCIAL!$L352),'Curva Forward'!$B$5:$B$13,0),MATCH(FN$4,'Curva Forward'!$C$4:$AN$4,0))),CP352)</f>
        <v>0</v>
      </c>
      <c r="FO352" s="200">
        <f>AC352*AC$2*IF($FC352="V",1,-1)*IF($Q352="Fixo",(CQ352-INDEX('Curva Forward'!$C$5:$AN$13,MATCH(CONCATENATE(BD_COMERCIAL!$K352," ",BD_COMERCIAL!$L352),'Curva Forward'!$B$5:$B$13,0),MATCH(FO$4,'Curva Forward'!$C$4:$AN$4,0))),CQ352)</f>
        <v>0</v>
      </c>
      <c r="FP352" s="200">
        <f>AD352*AD$2*IF($FC352="V",1,-1)*IF($Q352="Fixo",(CR352-INDEX('Curva Forward'!$C$5:$AN$13,MATCH(CONCATENATE(BD_COMERCIAL!$K352," ",BD_COMERCIAL!$L352),'Curva Forward'!$B$5:$B$13,0),MATCH(FP$4,'Curva Forward'!$C$4:$AN$4,0))),CR352)</f>
        <v>30504</v>
      </c>
      <c r="FQ352" s="200">
        <f>AE352*AE$2*IF($FC352="V",1,-1)*IF($Q352="Fixo",(CS352-INDEX('Curva Forward'!$C$5:$AN$13,MATCH(CONCATENATE(BD_COMERCIAL!$K352," ",BD_COMERCIAL!$L352),'Curva Forward'!$B$5:$B$13,0),MATCH(FQ$4,'Curva Forward'!$C$4:$AN$4,0))),CS352)</f>
        <v>0</v>
      </c>
      <c r="FR352" s="200">
        <f>AF352*AF$2*IF($FC352="V",1,-1)*IF($Q352="Fixo",(CT352-INDEX('Curva Forward'!$C$5:$AN$13,MATCH(CONCATENATE(BD_COMERCIAL!$K352," ",BD_COMERCIAL!$L352),'Curva Forward'!$B$5:$B$13,0),MATCH(FR$4,'Curva Forward'!$C$4:$AN$4,0))),CT352)</f>
        <v>0</v>
      </c>
      <c r="FS352" s="200">
        <f>AG352*AG$2*IF($FC352="V",1,-1)*IF($Q352="Fixo",(CU352-INDEX('Curva Forward'!$C$5:$AN$13,MATCH(CONCATENATE(BD_COMERCIAL!$K352," ",BD_COMERCIAL!$L352),'Curva Forward'!$B$5:$B$13,0),MATCH(FS$4,'Curva Forward'!$C$4:$AN$4,0))),CU352)</f>
        <v>0</v>
      </c>
      <c r="FT352" s="200">
        <f>AH352*AH$2*IF($FC352="V",1,-1)*IF($Q352="Fixo",(CV352-INDEX('Curva Forward'!$C$5:$AN$13,MATCH(CONCATENATE(BD_COMERCIAL!$K352," ",BD_COMERCIAL!$L352),'Curva Forward'!$B$5:$B$13,0),MATCH(FT$4,'Curva Forward'!$C$4:$AN$4,0))),CV352)</f>
        <v>0</v>
      </c>
      <c r="FU352" s="200">
        <f>AI352*AI$2*IF($FC352="V",1,-1)*IF($Q352="Fixo",(CW352-INDEX('Curva Forward'!$C$5:$AN$13,MATCH(CONCATENATE(BD_COMERCIAL!$K352," ",BD_COMERCIAL!$L352),'Curva Forward'!$B$5:$B$13,0),MATCH(FU$4,'Curva Forward'!$C$4:$AN$4,0))),CW352)</f>
        <v>0</v>
      </c>
      <c r="FV352" s="200">
        <f>AJ352*AJ$2*IF($FC352="V",1,-1)*IF($Q352="Fixo",(CX352-INDEX('Curva Forward'!$C$5:$AN$13,MATCH(CONCATENATE(BD_COMERCIAL!$K352," ",BD_COMERCIAL!$L352),'Curva Forward'!$B$5:$B$13,0),MATCH(FV$4,'Curva Forward'!$C$4:$AN$4,0))),CX352)</f>
        <v>0</v>
      </c>
      <c r="FW352" s="200">
        <f>AK352*AK$2*IF($FC352="V",1,-1)*IF($Q352="Fixo",(CY352-INDEX('Curva Forward'!$C$5:$AN$13,MATCH(CONCATENATE(BD_COMERCIAL!$K352," ",BD_COMERCIAL!$L352),'Curva Forward'!$B$5:$B$13,0),MATCH(FW$4,'Curva Forward'!$C$4:$AN$4,0))),CY352)</f>
        <v>0</v>
      </c>
      <c r="FX352" s="200">
        <f>AL352*AL$2*IF($FC352="V",1,-1)*IF($Q352="Fixo",(CZ352-INDEX('Curva Forward'!$C$5:$AN$13,MATCH(CONCATENATE(BD_COMERCIAL!$K352," ",BD_COMERCIAL!$L352),'Curva Forward'!$B$5:$B$13,0),MATCH(FX$4,'Curva Forward'!$C$4:$AN$4,0))),CZ352)</f>
        <v>0</v>
      </c>
      <c r="FY352" s="200">
        <f>AM352*AM$2*IF($FC352="V",1,-1)*IF($Q352="Fixo",(DA352-INDEX('Curva Forward'!$C$5:$AN$13,MATCH(CONCATENATE(BD_COMERCIAL!$K352," ",BD_COMERCIAL!$L352),'Curva Forward'!$B$5:$B$13,0),MATCH(FY$4,'Curva Forward'!$C$4:$AN$4,0))),DA352)</f>
        <v>0</v>
      </c>
      <c r="FZ352" s="200">
        <f>AN352*AN$2*IF($FC352="V",1,-1)*IF($Q352="Fixo",(DB352-INDEX('Curva Forward'!$C$5:$AN$13,MATCH(CONCATENATE(BD_COMERCIAL!$K352," ",BD_COMERCIAL!$L352),'Curva Forward'!$B$5:$B$13,0),MATCH(FZ$4,'Curva Forward'!$C$4:$AN$4,0))),DB352)</f>
        <v>0</v>
      </c>
      <c r="GA352" s="200">
        <f>AO352*AO$2*IF($FC352="V",1,-1)*IF($Q352="Fixo",(DC352-INDEX('Curva Forward'!$C$5:$AN$13,MATCH(CONCATENATE(BD_COMERCIAL!$K352," ",BD_COMERCIAL!$L352),'Curva Forward'!$B$5:$B$13,0),MATCH(GA$4,'Curva Forward'!$C$4:$AN$4,0))),DC352)</f>
        <v>0</v>
      </c>
      <c r="GB352" s="200">
        <f>AP352*AP$2*IF($FC352="V",1,-1)*IF($Q352="Fixo",(DD352-INDEX('Curva Forward'!$C$5:$AN$13,MATCH(CONCATENATE(BD_COMERCIAL!$K352," ",BD_COMERCIAL!$L352),'Curva Forward'!$B$5:$B$13,0),MATCH(GB$4,'Curva Forward'!$C$4:$AN$4,0))),DD352)</f>
        <v>0</v>
      </c>
      <c r="GC352" s="200">
        <f>AQ352*AQ$2*IF($FC352="V",1,-1)*IF($Q352="Fixo",(DE352-INDEX('Curva Forward'!$C$5:$AN$13,MATCH(CONCATENATE(BD_COMERCIAL!$K352," ",BD_COMERCIAL!$L352),'Curva Forward'!$B$5:$B$13,0),MATCH(GC$4,'Curva Forward'!$C$4:$AN$4,0))),DE352)</f>
        <v>0</v>
      </c>
      <c r="GD352" s="200">
        <f>AR352*AR$2*IF($FC352="V",1,-1)*IF($Q352="Fixo",(DF352-INDEX('Curva Forward'!$C$5:$AN$13,MATCH(CONCATENATE(BD_COMERCIAL!$K352," ",BD_COMERCIAL!$L352),'Curva Forward'!$B$5:$B$13,0),MATCH(GD$4,'Curva Forward'!$C$4:$AN$4,0))),DF352)</f>
        <v>0</v>
      </c>
      <c r="GE352" s="200">
        <f>AS352*AS$2*IF($FC352="V",1,-1)*IF($Q352="Fixo",(DG352-INDEX('Curva Forward'!$C$5:$AN$13,MATCH(CONCATENATE(BD_COMERCIAL!$K352," ",BD_COMERCIAL!$L352),'Curva Forward'!$B$5:$B$13,0),MATCH(GE$4,'Curva Forward'!$C$4:$AN$4,0))),DG352)</f>
        <v>0</v>
      </c>
      <c r="GF352" s="200">
        <f>AT352*AT$2*IF($FC352="V",1,-1)*IF($Q352="Fixo",(DH352-INDEX('Curva Forward'!$C$5:$AN$13,MATCH(CONCATENATE(BD_COMERCIAL!$K352," ",BD_COMERCIAL!$L352),'Curva Forward'!$B$5:$B$13,0),MATCH(GF$4,'Curva Forward'!$C$4:$AN$4,0))),DH352)</f>
        <v>0</v>
      </c>
      <c r="GG352" s="200">
        <f>AU352*AU$2*IF($FC352="V",1,-1)*IF($Q352="Fixo",(DI352-INDEX('Curva Forward'!$C$5:$AN$13,MATCH(CONCATENATE(BD_COMERCIAL!$K352," ",BD_COMERCIAL!$L352),'Curva Forward'!$B$5:$B$13,0),MATCH(GG$4,'Curva Forward'!$C$4:$AN$4,0))),DI352)</f>
        <v>0</v>
      </c>
      <c r="GH352" s="200">
        <f>AV352*AV$2*IF($FC352="V",1,-1)*IF($Q352="Fixo",(DJ352-INDEX('Curva Forward'!$C$5:$AN$13,MATCH(CONCATENATE(BD_COMERCIAL!$K352," ",BD_COMERCIAL!$L352),'Curva Forward'!$B$5:$B$13,0),MATCH(GH$4,'Curva Forward'!$C$4:$AN$4,0))),DJ352)</f>
        <v>0</v>
      </c>
      <c r="GI352" s="200">
        <f>AW352*AW$2*IF($FC352="V",1,-1)*IF($Q352="Fixo",(DK352-INDEX('Curva Forward'!$C$5:$AN$13,MATCH(CONCATENATE(BD_COMERCIAL!$K352," ",BD_COMERCIAL!$L352),'Curva Forward'!$B$5:$B$13,0),MATCH(GI$4,'Curva Forward'!$C$4:$AN$4,0))),DK352)</f>
        <v>0</v>
      </c>
      <c r="GJ352" s="200">
        <f>AX352*AX$2*IF($FC352="V",1,-1)*IF($Q352="Fixo",(DL352-INDEX('Curva Forward'!$C$5:$AN$13,MATCH(CONCATENATE(BD_COMERCIAL!$K352," ",BD_COMERCIAL!$L352),'Curva Forward'!$B$5:$B$13,0),MATCH(GJ$4,'Curva Forward'!$C$4:$AN$4,0))),DL352)</f>
        <v>0</v>
      </c>
      <c r="GK352" s="200">
        <f>AY352*AY$2*IF($FC352="V",1,-1)*IF($Q352="Fixo",(DM352-INDEX('Curva Forward'!$C$5:$AN$13,MATCH(CONCATENATE(BD_COMERCIAL!$K352," ",BD_COMERCIAL!$L352),'Curva Forward'!$B$5:$B$13,0),MATCH(GK$4,'Curva Forward'!$C$4:$AN$4,0))),DM352)</f>
        <v>0</v>
      </c>
      <c r="GL352" s="200">
        <f>IF(EZ352="",0,CL352*CL$2*IF($FC352="V",1,-1)*IF($Q352="Fixo",(EZ352-INDEX('Curva Forward'!$C$5:$AN$13,MATCH(CONCATENATE(BD_COMERCIAL!$K352," ",BD_COMERCIAL!$L352),'Curva Forward'!$B$5:$B$13,0),MATCH(GL$4,'Curva Forward'!$C$4:$AN$4,0))),EZ352))</f>
        <v>0</v>
      </c>
      <c r="GM352" s="200">
        <f>IF(FA352="",0,CM352*CM$2*IF($FC352="V",1,-1)*IF($Q352="Fixo",(FA352-INDEX('Curva Forward'!$C$5:$AN$13,MATCH(CONCATENATE(BD_COMERCIAL!$K352," ",BD_COMERCIAL!$L352),'Curva Forward'!$B$5:$B$13,0),MATCH(GM$4,'Curva Forward'!$C$4:$AN$4,0))),FA352))</f>
        <v>0</v>
      </c>
      <c r="GN352" s="200">
        <f>IF(FB352="",0,CN352*CN$2*IF($FC352="V",1,-1)*IF($Q352="Fixo",(FB352-INDEX('Curva Forward'!$C$5:$AN$13,MATCH(CONCATENATE(BD_COMERCIAL!$K352," ",BD_COMERCIAL!$L352),'Curva Forward'!$B$5:$B$13,0),MATCH(GN$4,'Curva Forward'!$C$4:$AN$4,0))),FB352))</f>
        <v>0</v>
      </c>
      <c r="GO352" s="201">
        <f t="shared" ca="1" si="112"/>
        <v>0</v>
      </c>
      <c r="GP352" s="201">
        <f t="shared" ca="1" si="113"/>
        <v>0</v>
      </c>
    </row>
    <row r="353" spans="1:198" ht="15" customHeight="1" x14ac:dyDescent="0.25">
      <c r="A353" s="6"/>
      <c r="B353" s="7" t="s">
        <v>708</v>
      </c>
      <c r="C353" s="8">
        <v>44650</v>
      </c>
      <c r="D353" s="9" t="s">
        <v>124</v>
      </c>
      <c r="E353" s="9" t="s">
        <v>125</v>
      </c>
      <c r="F353" s="113">
        <v>3780401000108</v>
      </c>
      <c r="G353" s="10" t="s">
        <v>211</v>
      </c>
      <c r="H353" s="113">
        <v>27690671000188</v>
      </c>
      <c r="I353" s="9" t="s">
        <v>584</v>
      </c>
      <c r="J353" s="166"/>
      <c r="K353" s="10" t="s">
        <v>30</v>
      </c>
      <c r="L353" s="84" t="s">
        <v>22</v>
      </c>
      <c r="M353" s="11">
        <v>44621</v>
      </c>
      <c r="N353" s="12">
        <v>44651</v>
      </c>
      <c r="O353" s="10">
        <v>2</v>
      </c>
      <c r="P353" s="84">
        <v>41</v>
      </c>
      <c r="Q353" s="84" t="s">
        <v>586</v>
      </c>
      <c r="R353" s="10" t="s">
        <v>129</v>
      </c>
      <c r="S353" s="14" t="s">
        <v>135</v>
      </c>
      <c r="T353" s="11"/>
      <c r="U353" s="12"/>
      <c r="V353" s="257" t="str">
        <f ca="1">IF(U353="","",
IF(U353="NA","",
IFERROR(VLOOKUP(EOMONTH(M353,-2)+1,IPCA!$A:$B,2,0),
VLOOKUP(EOMONTH(TODAY(),-2)+1,IPCA!$A:$B,2,0))/
VLOOKUP(EOMONTH(U353,-2)+1,IPCA!$A:$B,2,0)*
P353))</f>
        <v/>
      </c>
      <c r="W353" s="84"/>
      <c r="X353" s="13" t="s">
        <v>133</v>
      </c>
      <c r="Y353" s="166"/>
      <c r="AA353" s="108"/>
      <c r="AB353" s="15"/>
      <c r="AD353">
        <v>2</v>
      </c>
      <c r="AM353" s="6"/>
      <c r="AN353" s="15"/>
      <c r="AY353" s="6"/>
      <c r="AZ353" s="15"/>
      <c r="BK353" s="6"/>
      <c r="BL353" s="15"/>
      <c r="BW353" s="6"/>
      <c r="BX353" s="15"/>
      <c r="CI353" s="6"/>
      <c r="CJ353" s="16">
        <f t="shared" si="97"/>
        <v>0.16986301369863013</v>
      </c>
      <c r="CK353" s="16" t="str">
        <f t="shared" si="98"/>
        <v/>
      </c>
      <c r="CL353" s="16" t="str">
        <f t="shared" si="99"/>
        <v/>
      </c>
      <c r="CM353" s="16" t="str">
        <f t="shared" si="100"/>
        <v/>
      </c>
      <c r="CN353" s="16" t="str">
        <f t="shared" si="101"/>
        <v/>
      </c>
      <c r="CO353" s="18"/>
      <c r="CP353" s="15"/>
      <c r="CR353">
        <v>41</v>
      </c>
      <c r="DA353" s="6"/>
      <c r="DB353" s="15"/>
      <c r="DM353" s="6"/>
      <c r="DN353" s="15"/>
      <c r="DY353" s="6"/>
      <c r="DZ353" s="15"/>
      <c r="EK353" s="6"/>
      <c r="EL353" s="15"/>
      <c r="EW353" s="6"/>
      <c r="EX353" s="16">
        <f t="shared" si="102"/>
        <v>3.4821917808219176</v>
      </c>
      <c r="EY353" s="16" t="str">
        <f t="shared" si="103"/>
        <v/>
      </c>
      <c r="EZ353" s="16" t="str">
        <f t="shared" si="104"/>
        <v/>
      </c>
      <c r="FA353" s="16" t="str">
        <f t="shared" si="105"/>
        <v/>
      </c>
      <c r="FB353" s="160" t="str">
        <f t="shared" si="106"/>
        <v/>
      </c>
      <c r="FC353" t="s">
        <v>204</v>
      </c>
      <c r="FD353" s="20" t="s">
        <v>584</v>
      </c>
      <c r="FE353"/>
      <c r="FF353" s="209" t="s">
        <v>206</v>
      </c>
      <c r="FH353" s="284">
        <f t="shared" ca="1" si="107"/>
        <v>0</v>
      </c>
      <c r="FI353" s="208">
        <f t="shared" si="108"/>
        <v>1</v>
      </c>
      <c r="FK353" t="str">
        <f t="shared" si="109"/>
        <v>THERA TRADING COMERCIALIZADORA DE ENERGIA LTDA</v>
      </c>
      <c r="FL353" s="201">
        <f t="shared" ca="1" si="110"/>
        <v>61008</v>
      </c>
      <c r="FM353" s="201">
        <f t="shared" ca="1" si="111"/>
        <v>0</v>
      </c>
      <c r="FN353" s="200">
        <f>AB353*AB$2*IF($FC353="V",1,-1)*IF($Q353="Fixo",(CP353-INDEX('Curva Forward'!$C$5:$AN$13,MATCH(CONCATENATE(BD_COMERCIAL!$K353," ",BD_COMERCIAL!$L353),'Curva Forward'!$B$5:$B$13,0),MATCH(FN$4,'Curva Forward'!$C$4:$AN$4,0))),CP353)</f>
        <v>0</v>
      </c>
      <c r="FO353" s="200">
        <f>AC353*AC$2*IF($FC353="V",1,-1)*IF($Q353="Fixo",(CQ353-INDEX('Curva Forward'!$C$5:$AN$13,MATCH(CONCATENATE(BD_COMERCIAL!$K353," ",BD_COMERCIAL!$L353),'Curva Forward'!$B$5:$B$13,0),MATCH(FO$4,'Curva Forward'!$C$4:$AN$4,0))),CQ353)</f>
        <v>0</v>
      </c>
      <c r="FP353" s="200">
        <f>AD353*AD$2*IF($FC353="V",1,-1)*IF($Q353="Fixo",(CR353-INDEX('Curva Forward'!$C$5:$AN$13,MATCH(CONCATENATE(BD_COMERCIAL!$K353," ",BD_COMERCIAL!$L353),'Curva Forward'!$B$5:$B$13,0),MATCH(FP$4,'Curva Forward'!$C$4:$AN$4,0))),CR353)</f>
        <v>61008</v>
      </c>
      <c r="FQ353" s="200">
        <f>AE353*AE$2*IF($FC353="V",1,-1)*IF($Q353="Fixo",(CS353-INDEX('Curva Forward'!$C$5:$AN$13,MATCH(CONCATENATE(BD_COMERCIAL!$K353," ",BD_COMERCIAL!$L353),'Curva Forward'!$B$5:$B$13,0),MATCH(FQ$4,'Curva Forward'!$C$4:$AN$4,0))),CS353)</f>
        <v>0</v>
      </c>
      <c r="FR353" s="200">
        <f>AF353*AF$2*IF($FC353="V",1,-1)*IF($Q353="Fixo",(CT353-INDEX('Curva Forward'!$C$5:$AN$13,MATCH(CONCATENATE(BD_COMERCIAL!$K353," ",BD_COMERCIAL!$L353),'Curva Forward'!$B$5:$B$13,0),MATCH(FR$4,'Curva Forward'!$C$4:$AN$4,0))),CT353)</f>
        <v>0</v>
      </c>
      <c r="FS353" s="200">
        <f>AG353*AG$2*IF($FC353="V",1,-1)*IF($Q353="Fixo",(CU353-INDEX('Curva Forward'!$C$5:$AN$13,MATCH(CONCATENATE(BD_COMERCIAL!$K353," ",BD_COMERCIAL!$L353),'Curva Forward'!$B$5:$B$13,0),MATCH(FS$4,'Curva Forward'!$C$4:$AN$4,0))),CU353)</f>
        <v>0</v>
      </c>
      <c r="FT353" s="200">
        <f>AH353*AH$2*IF($FC353="V",1,-1)*IF($Q353="Fixo",(CV353-INDEX('Curva Forward'!$C$5:$AN$13,MATCH(CONCATENATE(BD_COMERCIAL!$K353," ",BD_COMERCIAL!$L353),'Curva Forward'!$B$5:$B$13,0),MATCH(FT$4,'Curva Forward'!$C$4:$AN$4,0))),CV353)</f>
        <v>0</v>
      </c>
      <c r="FU353" s="200">
        <f>AI353*AI$2*IF($FC353="V",1,-1)*IF($Q353="Fixo",(CW353-INDEX('Curva Forward'!$C$5:$AN$13,MATCH(CONCATENATE(BD_COMERCIAL!$K353," ",BD_COMERCIAL!$L353),'Curva Forward'!$B$5:$B$13,0),MATCH(FU$4,'Curva Forward'!$C$4:$AN$4,0))),CW353)</f>
        <v>0</v>
      </c>
      <c r="FV353" s="200">
        <f>AJ353*AJ$2*IF($FC353="V",1,-1)*IF($Q353="Fixo",(CX353-INDEX('Curva Forward'!$C$5:$AN$13,MATCH(CONCATENATE(BD_COMERCIAL!$K353," ",BD_COMERCIAL!$L353),'Curva Forward'!$B$5:$B$13,0),MATCH(FV$4,'Curva Forward'!$C$4:$AN$4,0))),CX353)</f>
        <v>0</v>
      </c>
      <c r="FW353" s="200">
        <f>AK353*AK$2*IF($FC353="V",1,-1)*IF($Q353="Fixo",(CY353-INDEX('Curva Forward'!$C$5:$AN$13,MATCH(CONCATENATE(BD_COMERCIAL!$K353," ",BD_COMERCIAL!$L353),'Curva Forward'!$B$5:$B$13,0),MATCH(FW$4,'Curva Forward'!$C$4:$AN$4,0))),CY353)</f>
        <v>0</v>
      </c>
      <c r="FX353" s="200">
        <f>AL353*AL$2*IF($FC353="V",1,-1)*IF($Q353="Fixo",(CZ353-INDEX('Curva Forward'!$C$5:$AN$13,MATCH(CONCATENATE(BD_COMERCIAL!$K353," ",BD_COMERCIAL!$L353),'Curva Forward'!$B$5:$B$13,0),MATCH(FX$4,'Curva Forward'!$C$4:$AN$4,0))),CZ353)</f>
        <v>0</v>
      </c>
      <c r="FY353" s="200">
        <f>AM353*AM$2*IF($FC353="V",1,-1)*IF($Q353="Fixo",(DA353-INDEX('Curva Forward'!$C$5:$AN$13,MATCH(CONCATENATE(BD_COMERCIAL!$K353," ",BD_COMERCIAL!$L353),'Curva Forward'!$B$5:$B$13,0),MATCH(FY$4,'Curva Forward'!$C$4:$AN$4,0))),DA353)</f>
        <v>0</v>
      </c>
      <c r="FZ353" s="200">
        <f>AN353*AN$2*IF($FC353="V",1,-1)*IF($Q353="Fixo",(DB353-INDEX('Curva Forward'!$C$5:$AN$13,MATCH(CONCATENATE(BD_COMERCIAL!$K353," ",BD_COMERCIAL!$L353),'Curva Forward'!$B$5:$B$13,0),MATCH(FZ$4,'Curva Forward'!$C$4:$AN$4,0))),DB353)</f>
        <v>0</v>
      </c>
      <c r="GA353" s="200">
        <f>AO353*AO$2*IF($FC353="V",1,-1)*IF($Q353="Fixo",(DC353-INDEX('Curva Forward'!$C$5:$AN$13,MATCH(CONCATENATE(BD_COMERCIAL!$K353," ",BD_COMERCIAL!$L353),'Curva Forward'!$B$5:$B$13,0),MATCH(GA$4,'Curva Forward'!$C$4:$AN$4,0))),DC353)</f>
        <v>0</v>
      </c>
      <c r="GB353" s="200">
        <f>AP353*AP$2*IF($FC353="V",1,-1)*IF($Q353="Fixo",(DD353-INDEX('Curva Forward'!$C$5:$AN$13,MATCH(CONCATENATE(BD_COMERCIAL!$K353," ",BD_COMERCIAL!$L353),'Curva Forward'!$B$5:$B$13,0),MATCH(GB$4,'Curva Forward'!$C$4:$AN$4,0))),DD353)</f>
        <v>0</v>
      </c>
      <c r="GC353" s="200">
        <f>AQ353*AQ$2*IF($FC353="V",1,-1)*IF($Q353="Fixo",(DE353-INDEX('Curva Forward'!$C$5:$AN$13,MATCH(CONCATENATE(BD_COMERCIAL!$K353," ",BD_COMERCIAL!$L353),'Curva Forward'!$B$5:$B$13,0),MATCH(GC$4,'Curva Forward'!$C$4:$AN$4,0))),DE353)</f>
        <v>0</v>
      </c>
      <c r="GD353" s="200">
        <f>AR353*AR$2*IF($FC353="V",1,-1)*IF($Q353="Fixo",(DF353-INDEX('Curva Forward'!$C$5:$AN$13,MATCH(CONCATENATE(BD_COMERCIAL!$K353," ",BD_COMERCIAL!$L353),'Curva Forward'!$B$5:$B$13,0),MATCH(GD$4,'Curva Forward'!$C$4:$AN$4,0))),DF353)</f>
        <v>0</v>
      </c>
      <c r="GE353" s="200">
        <f>AS353*AS$2*IF($FC353="V",1,-1)*IF($Q353="Fixo",(DG353-INDEX('Curva Forward'!$C$5:$AN$13,MATCH(CONCATENATE(BD_COMERCIAL!$K353," ",BD_COMERCIAL!$L353),'Curva Forward'!$B$5:$B$13,0),MATCH(GE$4,'Curva Forward'!$C$4:$AN$4,0))),DG353)</f>
        <v>0</v>
      </c>
      <c r="GF353" s="200">
        <f>AT353*AT$2*IF($FC353="V",1,-1)*IF($Q353="Fixo",(DH353-INDEX('Curva Forward'!$C$5:$AN$13,MATCH(CONCATENATE(BD_COMERCIAL!$K353," ",BD_COMERCIAL!$L353),'Curva Forward'!$B$5:$B$13,0),MATCH(GF$4,'Curva Forward'!$C$4:$AN$4,0))),DH353)</f>
        <v>0</v>
      </c>
      <c r="GG353" s="200">
        <f>AU353*AU$2*IF($FC353="V",1,-1)*IF($Q353="Fixo",(DI353-INDEX('Curva Forward'!$C$5:$AN$13,MATCH(CONCATENATE(BD_COMERCIAL!$K353," ",BD_COMERCIAL!$L353),'Curva Forward'!$B$5:$B$13,0),MATCH(GG$4,'Curva Forward'!$C$4:$AN$4,0))),DI353)</f>
        <v>0</v>
      </c>
      <c r="GH353" s="200">
        <f>AV353*AV$2*IF($FC353="V",1,-1)*IF($Q353="Fixo",(DJ353-INDEX('Curva Forward'!$C$5:$AN$13,MATCH(CONCATENATE(BD_COMERCIAL!$K353," ",BD_COMERCIAL!$L353),'Curva Forward'!$B$5:$B$13,0),MATCH(GH$4,'Curva Forward'!$C$4:$AN$4,0))),DJ353)</f>
        <v>0</v>
      </c>
      <c r="GI353" s="200">
        <f>AW353*AW$2*IF($FC353="V",1,-1)*IF($Q353="Fixo",(DK353-INDEX('Curva Forward'!$C$5:$AN$13,MATCH(CONCATENATE(BD_COMERCIAL!$K353," ",BD_COMERCIAL!$L353),'Curva Forward'!$B$5:$B$13,0),MATCH(GI$4,'Curva Forward'!$C$4:$AN$4,0))),DK353)</f>
        <v>0</v>
      </c>
      <c r="GJ353" s="200">
        <f>AX353*AX$2*IF($FC353="V",1,-1)*IF($Q353="Fixo",(DL353-INDEX('Curva Forward'!$C$5:$AN$13,MATCH(CONCATENATE(BD_COMERCIAL!$K353," ",BD_COMERCIAL!$L353),'Curva Forward'!$B$5:$B$13,0),MATCH(GJ$4,'Curva Forward'!$C$4:$AN$4,0))),DL353)</f>
        <v>0</v>
      </c>
      <c r="GK353" s="200">
        <f>AY353*AY$2*IF($FC353="V",1,-1)*IF($Q353="Fixo",(DM353-INDEX('Curva Forward'!$C$5:$AN$13,MATCH(CONCATENATE(BD_COMERCIAL!$K353," ",BD_COMERCIAL!$L353),'Curva Forward'!$B$5:$B$13,0),MATCH(GK$4,'Curva Forward'!$C$4:$AN$4,0))),DM353)</f>
        <v>0</v>
      </c>
      <c r="GL353" s="200">
        <f>IF(EZ353="",0,CL353*CL$2*IF($FC353="V",1,-1)*IF($Q353="Fixo",(EZ353-INDEX('Curva Forward'!$C$5:$AN$13,MATCH(CONCATENATE(BD_COMERCIAL!$K353," ",BD_COMERCIAL!$L353),'Curva Forward'!$B$5:$B$13,0),MATCH(GL$4,'Curva Forward'!$C$4:$AN$4,0))),EZ353))</f>
        <v>0</v>
      </c>
      <c r="GM353" s="200">
        <f>IF(FA353="",0,CM353*CM$2*IF($FC353="V",1,-1)*IF($Q353="Fixo",(FA353-INDEX('Curva Forward'!$C$5:$AN$13,MATCH(CONCATENATE(BD_COMERCIAL!$K353," ",BD_COMERCIAL!$L353),'Curva Forward'!$B$5:$B$13,0),MATCH(GM$4,'Curva Forward'!$C$4:$AN$4,0))),FA353))</f>
        <v>0</v>
      </c>
      <c r="GN353" s="200">
        <f>IF(FB353="",0,CN353*CN$2*IF($FC353="V",1,-1)*IF($Q353="Fixo",(FB353-INDEX('Curva Forward'!$C$5:$AN$13,MATCH(CONCATENATE(BD_COMERCIAL!$K353," ",BD_COMERCIAL!$L353),'Curva Forward'!$B$5:$B$13,0),MATCH(GN$4,'Curva Forward'!$C$4:$AN$4,0))),FB353))</f>
        <v>0</v>
      </c>
      <c r="GO353" s="201">
        <f t="shared" ca="1" si="112"/>
        <v>0</v>
      </c>
      <c r="GP353" s="201">
        <f t="shared" ca="1" si="113"/>
        <v>0</v>
      </c>
    </row>
    <row r="354" spans="1:198" ht="15" customHeight="1" x14ac:dyDescent="0.25">
      <c r="A354" s="6"/>
      <c r="B354" s="7" t="s">
        <v>709</v>
      </c>
      <c r="C354" s="8">
        <v>44650</v>
      </c>
      <c r="D354" s="9" t="s">
        <v>124</v>
      </c>
      <c r="E354" s="9" t="s">
        <v>125</v>
      </c>
      <c r="F354" s="113">
        <v>3780401000108</v>
      </c>
      <c r="G354" s="10" t="s">
        <v>198</v>
      </c>
      <c r="H354" s="113">
        <v>17077752000153</v>
      </c>
      <c r="I354" s="9" t="s">
        <v>584</v>
      </c>
      <c r="J354" s="166"/>
      <c r="K354" s="10" t="s">
        <v>30</v>
      </c>
      <c r="L354" s="84" t="s">
        <v>22</v>
      </c>
      <c r="M354" s="11">
        <v>44621</v>
      </c>
      <c r="N354" s="12">
        <v>44651</v>
      </c>
      <c r="O354" s="10">
        <v>2</v>
      </c>
      <c r="P354" s="84">
        <v>41</v>
      </c>
      <c r="Q354" s="84" t="s">
        <v>586</v>
      </c>
      <c r="R354" s="10" t="s">
        <v>129</v>
      </c>
      <c r="S354" s="14" t="s">
        <v>135</v>
      </c>
      <c r="T354" s="11"/>
      <c r="U354" s="12"/>
      <c r="V354" s="257" t="str">
        <f ca="1">IF(U354="","",
IF(U354="NA","",
IFERROR(VLOOKUP(EOMONTH(M354,-2)+1,IPCA!$A:$B,2,0),
VLOOKUP(EOMONTH(TODAY(),-2)+1,IPCA!$A:$B,2,0))/
VLOOKUP(EOMONTH(U354,-2)+1,IPCA!$A:$B,2,0)*
P354))</f>
        <v/>
      </c>
      <c r="W354" s="84"/>
      <c r="X354" s="13" t="s">
        <v>133</v>
      </c>
      <c r="Y354" s="166"/>
      <c r="AA354" s="108"/>
      <c r="AB354" s="15"/>
      <c r="AD354">
        <v>2</v>
      </c>
      <c r="AM354" s="6"/>
      <c r="AN354" s="15"/>
      <c r="AY354" s="6"/>
      <c r="AZ354" s="15"/>
      <c r="BK354" s="6"/>
      <c r="BL354" s="15"/>
      <c r="BW354" s="6"/>
      <c r="BX354" s="15"/>
      <c r="CI354" s="6"/>
      <c r="CJ354" s="16">
        <f t="shared" si="97"/>
        <v>0.16986301369863013</v>
      </c>
      <c r="CK354" s="16" t="str">
        <f t="shared" si="98"/>
        <v/>
      </c>
      <c r="CL354" s="16" t="str">
        <f t="shared" si="99"/>
        <v/>
      </c>
      <c r="CM354" s="16" t="str">
        <f t="shared" si="100"/>
        <v/>
      </c>
      <c r="CN354" s="16" t="str">
        <f t="shared" si="101"/>
        <v/>
      </c>
      <c r="CO354" s="18"/>
      <c r="CP354" s="15"/>
      <c r="CR354">
        <v>41</v>
      </c>
      <c r="DA354" s="6"/>
      <c r="DB354" s="15"/>
      <c r="DM354" s="6"/>
      <c r="DN354" s="15"/>
      <c r="DY354" s="6"/>
      <c r="DZ354" s="15"/>
      <c r="EK354" s="6"/>
      <c r="EL354" s="15"/>
      <c r="EW354" s="6"/>
      <c r="EX354" s="16">
        <f t="shared" si="102"/>
        <v>3.4821917808219176</v>
      </c>
      <c r="EY354" s="16" t="str">
        <f t="shared" si="103"/>
        <v/>
      </c>
      <c r="EZ354" s="16" t="str">
        <f t="shared" si="104"/>
        <v/>
      </c>
      <c r="FA354" s="16" t="str">
        <f t="shared" si="105"/>
        <v/>
      </c>
      <c r="FB354" s="160" t="str">
        <f t="shared" si="106"/>
        <v/>
      </c>
      <c r="FC354" t="s">
        <v>204</v>
      </c>
      <c r="FD354" s="20" t="s">
        <v>584</v>
      </c>
      <c r="FE354"/>
      <c r="FF354" s="209" t="s">
        <v>206</v>
      </c>
      <c r="FH354" s="284">
        <f t="shared" ca="1" si="107"/>
        <v>0</v>
      </c>
      <c r="FI354" s="208">
        <f t="shared" si="108"/>
        <v>1</v>
      </c>
      <c r="FK354" t="str">
        <f t="shared" si="109"/>
        <v>Trinity Comercializadora de Energia Elétrica Ltda</v>
      </c>
      <c r="FL354" s="201">
        <f t="shared" ca="1" si="110"/>
        <v>61008</v>
      </c>
      <c r="FM354" s="201">
        <f t="shared" ca="1" si="111"/>
        <v>0</v>
      </c>
      <c r="FN354" s="200">
        <f>AB354*AB$2*IF($FC354="V",1,-1)*IF($Q354="Fixo",(CP354-INDEX('Curva Forward'!$C$5:$AN$13,MATCH(CONCATENATE(BD_COMERCIAL!$K354," ",BD_COMERCIAL!$L354),'Curva Forward'!$B$5:$B$13,0),MATCH(FN$4,'Curva Forward'!$C$4:$AN$4,0))),CP354)</f>
        <v>0</v>
      </c>
      <c r="FO354" s="200">
        <f>AC354*AC$2*IF($FC354="V",1,-1)*IF($Q354="Fixo",(CQ354-INDEX('Curva Forward'!$C$5:$AN$13,MATCH(CONCATENATE(BD_COMERCIAL!$K354," ",BD_COMERCIAL!$L354),'Curva Forward'!$B$5:$B$13,0),MATCH(FO$4,'Curva Forward'!$C$4:$AN$4,0))),CQ354)</f>
        <v>0</v>
      </c>
      <c r="FP354" s="200">
        <f>AD354*AD$2*IF($FC354="V",1,-1)*IF($Q354="Fixo",(CR354-INDEX('Curva Forward'!$C$5:$AN$13,MATCH(CONCATENATE(BD_COMERCIAL!$K354," ",BD_COMERCIAL!$L354),'Curva Forward'!$B$5:$B$13,0),MATCH(FP$4,'Curva Forward'!$C$4:$AN$4,0))),CR354)</f>
        <v>61008</v>
      </c>
      <c r="FQ354" s="200">
        <f>AE354*AE$2*IF($FC354="V",1,-1)*IF($Q354="Fixo",(CS354-INDEX('Curva Forward'!$C$5:$AN$13,MATCH(CONCATENATE(BD_COMERCIAL!$K354," ",BD_COMERCIAL!$L354),'Curva Forward'!$B$5:$B$13,0),MATCH(FQ$4,'Curva Forward'!$C$4:$AN$4,0))),CS354)</f>
        <v>0</v>
      </c>
      <c r="FR354" s="200">
        <f>AF354*AF$2*IF($FC354="V",1,-1)*IF($Q354="Fixo",(CT354-INDEX('Curva Forward'!$C$5:$AN$13,MATCH(CONCATENATE(BD_COMERCIAL!$K354," ",BD_COMERCIAL!$L354),'Curva Forward'!$B$5:$B$13,0),MATCH(FR$4,'Curva Forward'!$C$4:$AN$4,0))),CT354)</f>
        <v>0</v>
      </c>
      <c r="FS354" s="200">
        <f>AG354*AG$2*IF($FC354="V",1,-1)*IF($Q354="Fixo",(CU354-INDEX('Curva Forward'!$C$5:$AN$13,MATCH(CONCATENATE(BD_COMERCIAL!$K354," ",BD_COMERCIAL!$L354),'Curva Forward'!$B$5:$B$13,0),MATCH(FS$4,'Curva Forward'!$C$4:$AN$4,0))),CU354)</f>
        <v>0</v>
      </c>
      <c r="FT354" s="200">
        <f>AH354*AH$2*IF($FC354="V",1,-1)*IF($Q354="Fixo",(CV354-INDEX('Curva Forward'!$C$5:$AN$13,MATCH(CONCATENATE(BD_COMERCIAL!$K354," ",BD_COMERCIAL!$L354),'Curva Forward'!$B$5:$B$13,0),MATCH(FT$4,'Curva Forward'!$C$4:$AN$4,0))),CV354)</f>
        <v>0</v>
      </c>
      <c r="FU354" s="200">
        <f>AI354*AI$2*IF($FC354="V",1,-1)*IF($Q354="Fixo",(CW354-INDEX('Curva Forward'!$C$5:$AN$13,MATCH(CONCATENATE(BD_COMERCIAL!$K354," ",BD_COMERCIAL!$L354),'Curva Forward'!$B$5:$B$13,0),MATCH(FU$4,'Curva Forward'!$C$4:$AN$4,0))),CW354)</f>
        <v>0</v>
      </c>
      <c r="FV354" s="200">
        <f>AJ354*AJ$2*IF($FC354="V",1,-1)*IF($Q354="Fixo",(CX354-INDEX('Curva Forward'!$C$5:$AN$13,MATCH(CONCATENATE(BD_COMERCIAL!$K354," ",BD_COMERCIAL!$L354),'Curva Forward'!$B$5:$B$13,0),MATCH(FV$4,'Curva Forward'!$C$4:$AN$4,0))),CX354)</f>
        <v>0</v>
      </c>
      <c r="FW354" s="200">
        <f>AK354*AK$2*IF($FC354="V",1,-1)*IF($Q354="Fixo",(CY354-INDEX('Curva Forward'!$C$5:$AN$13,MATCH(CONCATENATE(BD_COMERCIAL!$K354," ",BD_COMERCIAL!$L354),'Curva Forward'!$B$5:$B$13,0),MATCH(FW$4,'Curva Forward'!$C$4:$AN$4,0))),CY354)</f>
        <v>0</v>
      </c>
      <c r="FX354" s="200">
        <f>AL354*AL$2*IF($FC354="V",1,-1)*IF($Q354="Fixo",(CZ354-INDEX('Curva Forward'!$C$5:$AN$13,MATCH(CONCATENATE(BD_COMERCIAL!$K354," ",BD_COMERCIAL!$L354),'Curva Forward'!$B$5:$B$13,0),MATCH(FX$4,'Curva Forward'!$C$4:$AN$4,0))),CZ354)</f>
        <v>0</v>
      </c>
      <c r="FY354" s="200">
        <f>AM354*AM$2*IF($FC354="V",1,-1)*IF($Q354="Fixo",(DA354-INDEX('Curva Forward'!$C$5:$AN$13,MATCH(CONCATENATE(BD_COMERCIAL!$K354," ",BD_COMERCIAL!$L354),'Curva Forward'!$B$5:$B$13,0),MATCH(FY$4,'Curva Forward'!$C$4:$AN$4,0))),DA354)</f>
        <v>0</v>
      </c>
      <c r="FZ354" s="200">
        <f>AN354*AN$2*IF($FC354="V",1,-1)*IF($Q354="Fixo",(DB354-INDEX('Curva Forward'!$C$5:$AN$13,MATCH(CONCATENATE(BD_COMERCIAL!$K354," ",BD_COMERCIAL!$L354),'Curva Forward'!$B$5:$B$13,0),MATCH(FZ$4,'Curva Forward'!$C$4:$AN$4,0))),DB354)</f>
        <v>0</v>
      </c>
      <c r="GA354" s="200">
        <f>AO354*AO$2*IF($FC354="V",1,-1)*IF($Q354="Fixo",(DC354-INDEX('Curva Forward'!$C$5:$AN$13,MATCH(CONCATENATE(BD_COMERCIAL!$K354," ",BD_COMERCIAL!$L354),'Curva Forward'!$B$5:$B$13,0),MATCH(GA$4,'Curva Forward'!$C$4:$AN$4,0))),DC354)</f>
        <v>0</v>
      </c>
      <c r="GB354" s="200">
        <f>AP354*AP$2*IF($FC354="V",1,-1)*IF($Q354="Fixo",(DD354-INDEX('Curva Forward'!$C$5:$AN$13,MATCH(CONCATENATE(BD_COMERCIAL!$K354," ",BD_COMERCIAL!$L354),'Curva Forward'!$B$5:$B$13,0),MATCH(GB$4,'Curva Forward'!$C$4:$AN$4,0))),DD354)</f>
        <v>0</v>
      </c>
      <c r="GC354" s="200">
        <f>AQ354*AQ$2*IF($FC354="V",1,-1)*IF($Q354="Fixo",(DE354-INDEX('Curva Forward'!$C$5:$AN$13,MATCH(CONCATENATE(BD_COMERCIAL!$K354," ",BD_COMERCIAL!$L354),'Curva Forward'!$B$5:$B$13,0),MATCH(GC$4,'Curva Forward'!$C$4:$AN$4,0))),DE354)</f>
        <v>0</v>
      </c>
      <c r="GD354" s="200">
        <f>AR354*AR$2*IF($FC354="V",1,-1)*IF($Q354="Fixo",(DF354-INDEX('Curva Forward'!$C$5:$AN$13,MATCH(CONCATENATE(BD_COMERCIAL!$K354," ",BD_COMERCIAL!$L354),'Curva Forward'!$B$5:$B$13,0),MATCH(GD$4,'Curva Forward'!$C$4:$AN$4,0))),DF354)</f>
        <v>0</v>
      </c>
      <c r="GE354" s="200">
        <f>AS354*AS$2*IF($FC354="V",1,-1)*IF($Q354="Fixo",(DG354-INDEX('Curva Forward'!$C$5:$AN$13,MATCH(CONCATENATE(BD_COMERCIAL!$K354," ",BD_COMERCIAL!$L354),'Curva Forward'!$B$5:$B$13,0),MATCH(GE$4,'Curva Forward'!$C$4:$AN$4,0))),DG354)</f>
        <v>0</v>
      </c>
      <c r="GF354" s="200">
        <f>AT354*AT$2*IF($FC354="V",1,-1)*IF($Q354="Fixo",(DH354-INDEX('Curva Forward'!$C$5:$AN$13,MATCH(CONCATENATE(BD_COMERCIAL!$K354," ",BD_COMERCIAL!$L354),'Curva Forward'!$B$5:$B$13,0),MATCH(GF$4,'Curva Forward'!$C$4:$AN$4,0))),DH354)</f>
        <v>0</v>
      </c>
      <c r="GG354" s="200">
        <f>AU354*AU$2*IF($FC354="V",1,-1)*IF($Q354="Fixo",(DI354-INDEX('Curva Forward'!$C$5:$AN$13,MATCH(CONCATENATE(BD_COMERCIAL!$K354," ",BD_COMERCIAL!$L354),'Curva Forward'!$B$5:$B$13,0),MATCH(GG$4,'Curva Forward'!$C$4:$AN$4,0))),DI354)</f>
        <v>0</v>
      </c>
      <c r="GH354" s="200">
        <f>AV354*AV$2*IF($FC354="V",1,-1)*IF($Q354="Fixo",(DJ354-INDEX('Curva Forward'!$C$5:$AN$13,MATCH(CONCATENATE(BD_COMERCIAL!$K354," ",BD_COMERCIAL!$L354),'Curva Forward'!$B$5:$B$13,0),MATCH(GH$4,'Curva Forward'!$C$4:$AN$4,0))),DJ354)</f>
        <v>0</v>
      </c>
      <c r="GI354" s="200">
        <f>AW354*AW$2*IF($FC354="V",1,-1)*IF($Q354="Fixo",(DK354-INDEX('Curva Forward'!$C$5:$AN$13,MATCH(CONCATENATE(BD_COMERCIAL!$K354," ",BD_COMERCIAL!$L354),'Curva Forward'!$B$5:$B$13,0),MATCH(GI$4,'Curva Forward'!$C$4:$AN$4,0))),DK354)</f>
        <v>0</v>
      </c>
      <c r="GJ354" s="200">
        <f>AX354*AX$2*IF($FC354="V",1,-1)*IF($Q354="Fixo",(DL354-INDEX('Curva Forward'!$C$5:$AN$13,MATCH(CONCATENATE(BD_COMERCIAL!$K354," ",BD_COMERCIAL!$L354),'Curva Forward'!$B$5:$B$13,0),MATCH(GJ$4,'Curva Forward'!$C$4:$AN$4,0))),DL354)</f>
        <v>0</v>
      </c>
      <c r="GK354" s="200">
        <f>AY354*AY$2*IF($FC354="V",1,-1)*IF($Q354="Fixo",(DM354-INDEX('Curva Forward'!$C$5:$AN$13,MATCH(CONCATENATE(BD_COMERCIAL!$K354," ",BD_COMERCIAL!$L354),'Curva Forward'!$B$5:$B$13,0),MATCH(GK$4,'Curva Forward'!$C$4:$AN$4,0))),DM354)</f>
        <v>0</v>
      </c>
      <c r="GL354" s="200">
        <f>IF(EZ354="",0,CL354*CL$2*IF($FC354="V",1,-1)*IF($Q354="Fixo",(EZ354-INDEX('Curva Forward'!$C$5:$AN$13,MATCH(CONCATENATE(BD_COMERCIAL!$K354," ",BD_COMERCIAL!$L354),'Curva Forward'!$B$5:$B$13,0),MATCH(GL$4,'Curva Forward'!$C$4:$AN$4,0))),EZ354))</f>
        <v>0</v>
      </c>
      <c r="GM354" s="200">
        <f>IF(FA354="",0,CM354*CM$2*IF($FC354="V",1,-1)*IF($Q354="Fixo",(FA354-INDEX('Curva Forward'!$C$5:$AN$13,MATCH(CONCATENATE(BD_COMERCIAL!$K354," ",BD_COMERCIAL!$L354),'Curva Forward'!$B$5:$B$13,0),MATCH(GM$4,'Curva Forward'!$C$4:$AN$4,0))),FA354))</f>
        <v>0</v>
      </c>
      <c r="GN354" s="200">
        <f>IF(FB354="",0,CN354*CN$2*IF($FC354="V",1,-1)*IF($Q354="Fixo",(FB354-INDEX('Curva Forward'!$C$5:$AN$13,MATCH(CONCATENATE(BD_COMERCIAL!$K354," ",BD_COMERCIAL!$L354),'Curva Forward'!$B$5:$B$13,0),MATCH(GN$4,'Curva Forward'!$C$4:$AN$4,0))),FB354))</f>
        <v>0</v>
      </c>
      <c r="GO354" s="201">
        <f t="shared" ca="1" si="112"/>
        <v>0</v>
      </c>
      <c r="GP354" s="201">
        <f t="shared" ca="1" si="113"/>
        <v>0</v>
      </c>
    </row>
    <row r="355" spans="1:198" ht="15" customHeight="1" x14ac:dyDescent="0.25">
      <c r="A355" s="6"/>
      <c r="B355" s="7" t="s">
        <v>710</v>
      </c>
      <c r="C355" s="8">
        <v>44650</v>
      </c>
      <c r="D355" s="9" t="s">
        <v>124</v>
      </c>
      <c r="E355" s="9" t="s">
        <v>125</v>
      </c>
      <c r="F355" s="113">
        <v>3780401000108</v>
      </c>
      <c r="G355" s="10" t="s">
        <v>222</v>
      </c>
      <c r="H355" s="113">
        <v>10202852000115</v>
      </c>
      <c r="I355" s="9" t="s">
        <v>584</v>
      </c>
      <c r="J355" s="166"/>
      <c r="K355" s="10" t="s">
        <v>30</v>
      </c>
      <c r="L355" s="84" t="s">
        <v>22</v>
      </c>
      <c r="M355" s="11">
        <v>44621</v>
      </c>
      <c r="N355" s="12">
        <v>44651</v>
      </c>
      <c r="O355" s="10">
        <v>3</v>
      </c>
      <c r="P355" s="84">
        <v>41</v>
      </c>
      <c r="Q355" s="84" t="s">
        <v>586</v>
      </c>
      <c r="R355" s="10" t="s">
        <v>129</v>
      </c>
      <c r="S355" s="14" t="s">
        <v>135</v>
      </c>
      <c r="T355" s="11"/>
      <c r="U355" s="12"/>
      <c r="V355" s="257" t="str">
        <f ca="1">IF(U355="","",
IF(U355="NA","",
IFERROR(VLOOKUP(EOMONTH(M355,-2)+1,IPCA!$A:$B,2,0),
VLOOKUP(EOMONTH(TODAY(),-2)+1,IPCA!$A:$B,2,0))/
VLOOKUP(EOMONTH(U355,-2)+1,IPCA!$A:$B,2,0)*
P355))</f>
        <v/>
      </c>
      <c r="W355" s="84"/>
      <c r="X355" s="13" t="s">
        <v>133</v>
      </c>
      <c r="Y355" s="166"/>
      <c r="AA355" s="108"/>
      <c r="AB355" s="15"/>
      <c r="AD355">
        <v>3</v>
      </c>
      <c r="AM355" s="6"/>
      <c r="AN355" s="15"/>
      <c r="AY355" s="6"/>
      <c r="AZ355" s="15"/>
      <c r="BK355" s="6"/>
      <c r="BL355" s="15"/>
      <c r="BW355" s="6"/>
      <c r="BX355" s="15"/>
      <c r="CI355" s="6"/>
      <c r="CJ355" s="16">
        <f t="shared" si="97"/>
        <v>0.25479452054794521</v>
      </c>
      <c r="CK355" s="16" t="str">
        <f t="shared" si="98"/>
        <v/>
      </c>
      <c r="CL355" s="16" t="str">
        <f t="shared" si="99"/>
        <v/>
      </c>
      <c r="CM355" s="16" t="str">
        <f t="shared" si="100"/>
        <v/>
      </c>
      <c r="CN355" s="16" t="str">
        <f t="shared" si="101"/>
        <v/>
      </c>
      <c r="CO355" s="18"/>
      <c r="CP355" s="15"/>
      <c r="CR355">
        <v>41</v>
      </c>
      <c r="DA355" s="6"/>
      <c r="DB355" s="15"/>
      <c r="DM355" s="6"/>
      <c r="DN355" s="15"/>
      <c r="DY355" s="6"/>
      <c r="DZ355" s="15"/>
      <c r="EK355" s="6"/>
      <c r="EL355" s="15"/>
      <c r="EW355" s="6"/>
      <c r="EX355" s="16">
        <f t="shared" si="102"/>
        <v>3.4821917808219176</v>
      </c>
      <c r="EY355" s="16" t="str">
        <f t="shared" si="103"/>
        <v/>
      </c>
      <c r="EZ355" s="16" t="str">
        <f t="shared" si="104"/>
        <v/>
      </c>
      <c r="FA355" s="16" t="str">
        <f t="shared" si="105"/>
        <v/>
      </c>
      <c r="FB355" s="160" t="str">
        <f t="shared" si="106"/>
        <v/>
      </c>
      <c r="FC355" t="s">
        <v>204</v>
      </c>
      <c r="FD355" s="20" t="s">
        <v>584</v>
      </c>
      <c r="FE355"/>
      <c r="FF355" s="209" t="s">
        <v>206</v>
      </c>
      <c r="FH355" s="284">
        <f t="shared" ca="1" si="107"/>
        <v>0</v>
      </c>
      <c r="FI355" s="208">
        <f t="shared" si="108"/>
        <v>1</v>
      </c>
      <c r="FK355" t="str">
        <f t="shared" si="109"/>
        <v>Kroma Comercializadora de Energia Ltda</v>
      </c>
      <c r="FL355" s="201">
        <f t="shared" ca="1" si="110"/>
        <v>91512</v>
      </c>
      <c r="FM355" s="201">
        <f t="shared" ca="1" si="111"/>
        <v>0</v>
      </c>
      <c r="FN355" s="200">
        <f>AB355*AB$2*IF($FC355="V",1,-1)*IF($Q355="Fixo",(CP355-INDEX('Curva Forward'!$C$5:$AN$13,MATCH(CONCATENATE(BD_COMERCIAL!$K355," ",BD_COMERCIAL!$L355),'Curva Forward'!$B$5:$B$13,0),MATCH(FN$4,'Curva Forward'!$C$4:$AN$4,0))),CP355)</f>
        <v>0</v>
      </c>
      <c r="FO355" s="200">
        <f>AC355*AC$2*IF($FC355="V",1,-1)*IF($Q355="Fixo",(CQ355-INDEX('Curva Forward'!$C$5:$AN$13,MATCH(CONCATENATE(BD_COMERCIAL!$K355," ",BD_COMERCIAL!$L355),'Curva Forward'!$B$5:$B$13,0),MATCH(FO$4,'Curva Forward'!$C$4:$AN$4,0))),CQ355)</f>
        <v>0</v>
      </c>
      <c r="FP355" s="200">
        <f>AD355*AD$2*IF($FC355="V",1,-1)*IF($Q355="Fixo",(CR355-INDEX('Curva Forward'!$C$5:$AN$13,MATCH(CONCATENATE(BD_COMERCIAL!$K355," ",BD_COMERCIAL!$L355),'Curva Forward'!$B$5:$B$13,0),MATCH(FP$4,'Curva Forward'!$C$4:$AN$4,0))),CR355)</f>
        <v>91512</v>
      </c>
      <c r="FQ355" s="200">
        <f>AE355*AE$2*IF($FC355="V",1,-1)*IF($Q355="Fixo",(CS355-INDEX('Curva Forward'!$C$5:$AN$13,MATCH(CONCATENATE(BD_COMERCIAL!$K355," ",BD_COMERCIAL!$L355),'Curva Forward'!$B$5:$B$13,0),MATCH(FQ$4,'Curva Forward'!$C$4:$AN$4,0))),CS355)</f>
        <v>0</v>
      </c>
      <c r="FR355" s="200">
        <f>AF355*AF$2*IF($FC355="V",1,-1)*IF($Q355="Fixo",(CT355-INDEX('Curva Forward'!$C$5:$AN$13,MATCH(CONCATENATE(BD_COMERCIAL!$K355," ",BD_COMERCIAL!$L355),'Curva Forward'!$B$5:$B$13,0),MATCH(FR$4,'Curva Forward'!$C$4:$AN$4,0))),CT355)</f>
        <v>0</v>
      </c>
      <c r="FS355" s="200">
        <f>AG355*AG$2*IF($FC355="V",1,-1)*IF($Q355="Fixo",(CU355-INDEX('Curva Forward'!$C$5:$AN$13,MATCH(CONCATENATE(BD_COMERCIAL!$K355," ",BD_COMERCIAL!$L355),'Curva Forward'!$B$5:$B$13,0),MATCH(FS$4,'Curva Forward'!$C$4:$AN$4,0))),CU355)</f>
        <v>0</v>
      </c>
      <c r="FT355" s="200">
        <f>AH355*AH$2*IF($FC355="V",1,-1)*IF($Q355="Fixo",(CV355-INDEX('Curva Forward'!$C$5:$AN$13,MATCH(CONCATENATE(BD_COMERCIAL!$K355," ",BD_COMERCIAL!$L355),'Curva Forward'!$B$5:$B$13,0),MATCH(FT$4,'Curva Forward'!$C$4:$AN$4,0))),CV355)</f>
        <v>0</v>
      </c>
      <c r="FU355" s="200">
        <f>AI355*AI$2*IF($FC355="V",1,-1)*IF($Q355="Fixo",(CW355-INDEX('Curva Forward'!$C$5:$AN$13,MATCH(CONCATENATE(BD_COMERCIAL!$K355," ",BD_COMERCIAL!$L355),'Curva Forward'!$B$5:$B$13,0),MATCH(FU$4,'Curva Forward'!$C$4:$AN$4,0))),CW355)</f>
        <v>0</v>
      </c>
      <c r="FV355" s="200">
        <f>AJ355*AJ$2*IF($FC355="V",1,-1)*IF($Q355="Fixo",(CX355-INDEX('Curva Forward'!$C$5:$AN$13,MATCH(CONCATENATE(BD_COMERCIAL!$K355," ",BD_COMERCIAL!$L355),'Curva Forward'!$B$5:$B$13,0),MATCH(FV$4,'Curva Forward'!$C$4:$AN$4,0))),CX355)</f>
        <v>0</v>
      </c>
      <c r="FW355" s="200">
        <f>AK355*AK$2*IF($FC355="V",1,-1)*IF($Q355="Fixo",(CY355-INDEX('Curva Forward'!$C$5:$AN$13,MATCH(CONCATENATE(BD_COMERCIAL!$K355," ",BD_COMERCIAL!$L355),'Curva Forward'!$B$5:$B$13,0),MATCH(FW$4,'Curva Forward'!$C$4:$AN$4,0))),CY355)</f>
        <v>0</v>
      </c>
      <c r="FX355" s="200">
        <f>AL355*AL$2*IF($FC355="V",1,-1)*IF($Q355="Fixo",(CZ355-INDEX('Curva Forward'!$C$5:$AN$13,MATCH(CONCATENATE(BD_COMERCIAL!$K355," ",BD_COMERCIAL!$L355),'Curva Forward'!$B$5:$B$13,0),MATCH(FX$4,'Curva Forward'!$C$4:$AN$4,0))),CZ355)</f>
        <v>0</v>
      </c>
      <c r="FY355" s="200">
        <f>AM355*AM$2*IF($FC355="V",1,-1)*IF($Q355="Fixo",(DA355-INDEX('Curva Forward'!$C$5:$AN$13,MATCH(CONCATENATE(BD_COMERCIAL!$K355," ",BD_COMERCIAL!$L355),'Curva Forward'!$B$5:$B$13,0),MATCH(FY$4,'Curva Forward'!$C$4:$AN$4,0))),DA355)</f>
        <v>0</v>
      </c>
      <c r="FZ355" s="200">
        <f>AN355*AN$2*IF($FC355="V",1,-1)*IF($Q355="Fixo",(DB355-INDEX('Curva Forward'!$C$5:$AN$13,MATCH(CONCATENATE(BD_COMERCIAL!$K355," ",BD_COMERCIAL!$L355),'Curva Forward'!$B$5:$B$13,0),MATCH(FZ$4,'Curva Forward'!$C$4:$AN$4,0))),DB355)</f>
        <v>0</v>
      </c>
      <c r="GA355" s="200">
        <f>AO355*AO$2*IF($FC355="V",1,-1)*IF($Q355="Fixo",(DC355-INDEX('Curva Forward'!$C$5:$AN$13,MATCH(CONCATENATE(BD_COMERCIAL!$K355," ",BD_COMERCIAL!$L355),'Curva Forward'!$B$5:$B$13,0),MATCH(GA$4,'Curva Forward'!$C$4:$AN$4,0))),DC355)</f>
        <v>0</v>
      </c>
      <c r="GB355" s="200">
        <f>AP355*AP$2*IF($FC355="V",1,-1)*IF($Q355="Fixo",(DD355-INDEX('Curva Forward'!$C$5:$AN$13,MATCH(CONCATENATE(BD_COMERCIAL!$K355," ",BD_COMERCIAL!$L355),'Curva Forward'!$B$5:$B$13,0),MATCH(GB$4,'Curva Forward'!$C$4:$AN$4,0))),DD355)</f>
        <v>0</v>
      </c>
      <c r="GC355" s="200">
        <f>AQ355*AQ$2*IF($FC355="V",1,-1)*IF($Q355="Fixo",(DE355-INDEX('Curva Forward'!$C$5:$AN$13,MATCH(CONCATENATE(BD_COMERCIAL!$K355," ",BD_COMERCIAL!$L355),'Curva Forward'!$B$5:$B$13,0),MATCH(GC$4,'Curva Forward'!$C$4:$AN$4,0))),DE355)</f>
        <v>0</v>
      </c>
      <c r="GD355" s="200">
        <f>AR355*AR$2*IF($FC355="V",1,-1)*IF($Q355="Fixo",(DF355-INDEX('Curva Forward'!$C$5:$AN$13,MATCH(CONCATENATE(BD_COMERCIAL!$K355," ",BD_COMERCIAL!$L355),'Curva Forward'!$B$5:$B$13,0),MATCH(GD$4,'Curva Forward'!$C$4:$AN$4,0))),DF355)</f>
        <v>0</v>
      </c>
      <c r="GE355" s="200">
        <f>AS355*AS$2*IF($FC355="V",1,-1)*IF($Q355="Fixo",(DG355-INDEX('Curva Forward'!$C$5:$AN$13,MATCH(CONCATENATE(BD_COMERCIAL!$K355," ",BD_COMERCIAL!$L355),'Curva Forward'!$B$5:$B$13,0),MATCH(GE$4,'Curva Forward'!$C$4:$AN$4,0))),DG355)</f>
        <v>0</v>
      </c>
      <c r="GF355" s="200">
        <f>AT355*AT$2*IF($FC355="V",1,-1)*IF($Q355="Fixo",(DH355-INDEX('Curva Forward'!$C$5:$AN$13,MATCH(CONCATENATE(BD_COMERCIAL!$K355," ",BD_COMERCIAL!$L355),'Curva Forward'!$B$5:$B$13,0),MATCH(GF$4,'Curva Forward'!$C$4:$AN$4,0))),DH355)</f>
        <v>0</v>
      </c>
      <c r="GG355" s="200">
        <f>AU355*AU$2*IF($FC355="V",1,-1)*IF($Q355="Fixo",(DI355-INDEX('Curva Forward'!$C$5:$AN$13,MATCH(CONCATENATE(BD_COMERCIAL!$K355," ",BD_COMERCIAL!$L355),'Curva Forward'!$B$5:$B$13,0),MATCH(GG$4,'Curva Forward'!$C$4:$AN$4,0))),DI355)</f>
        <v>0</v>
      </c>
      <c r="GH355" s="200">
        <f>AV355*AV$2*IF($FC355="V",1,-1)*IF($Q355="Fixo",(DJ355-INDEX('Curva Forward'!$C$5:$AN$13,MATCH(CONCATENATE(BD_COMERCIAL!$K355," ",BD_COMERCIAL!$L355),'Curva Forward'!$B$5:$B$13,0),MATCH(GH$4,'Curva Forward'!$C$4:$AN$4,0))),DJ355)</f>
        <v>0</v>
      </c>
      <c r="GI355" s="200">
        <f>AW355*AW$2*IF($FC355="V",1,-1)*IF($Q355="Fixo",(DK355-INDEX('Curva Forward'!$C$5:$AN$13,MATCH(CONCATENATE(BD_COMERCIAL!$K355," ",BD_COMERCIAL!$L355),'Curva Forward'!$B$5:$B$13,0),MATCH(GI$4,'Curva Forward'!$C$4:$AN$4,0))),DK355)</f>
        <v>0</v>
      </c>
      <c r="GJ355" s="200">
        <f>AX355*AX$2*IF($FC355="V",1,-1)*IF($Q355="Fixo",(DL355-INDEX('Curva Forward'!$C$5:$AN$13,MATCH(CONCATENATE(BD_COMERCIAL!$K355," ",BD_COMERCIAL!$L355),'Curva Forward'!$B$5:$B$13,0),MATCH(GJ$4,'Curva Forward'!$C$4:$AN$4,0))),DL355)</f>
        <v>0</v>
      </c>
      <c r="GK355" s="200">
        <f>AY355*AY$2*IF($FC355="V",1,-1)*IF($Q355="Fixo",(DM355-INDEX('Curva Forward'!$C$5:$AN$13,MATCH(CONCATENATE(BD_COMERCIAL!$K355," ",BD_COMERCIAL!$L355),'Curva Forward'!$B$5:$B$13,0),MATCH(GK$4,'Curva Forward'!$C$4:$AN$4,0))),DM355)</f>
        <v>0</v>
      </c>
      <c r="GL355" s="200">
        <f>IF(EZ355="",0,CL355*CL$2*IF($FC355="V",1,-1)*IF($Q355="Fixo",(EZ355-INDEX('Curva Forward'!$C$5:$AN$13,MATCH(CONCATENATE(BD_COMERCIAL!$K355," ",BD_COMERCIAL!$L355),'Curva Forward'!$B$5:$B$13,0),MATCH(GL$4,'Curva Forward'!$C$4:$AN$4,0))),EZ355))</f>
        <v>0</v>
      </c>
      <c r="GM355" s="200">
        <f>IF(FA355="",0,CM355*CM$2*IF($FC355="V",1,-1)*IF($Q355="Fixo",(FA355-INDEX('Curva Forward'!$C$5:$AN$13,MATCH(CONCATENATE(BD_COMERCIAL!$K355," ",BD_COMERCIAL!$L355),'Curva Forward'!$B$5:$B$13,0),MATCH(GM$4,'Curva Forward'!$C$4:$AN$4,0))),FA355))</f>
        <v>0</v>
      </c>
      <c r="GN355" s="200">
        <f>IF(FB355="",0,CN355*CN$2*IF($FC355="V",1,-1)*IF($Q355="Fixo",(FB355-INDEX('Curva Forward'!$C$5:$AN$13,MATCH(CONCATENATE(BD_COMERCIAL!$K355," ",BD_COMERCIAL!$L355),'Curva Forward'!$B$5:$B$13,0),MATCH(GN$4,'Curva Forward'!$C$4:$AN$4,0))),FB355))</f>
        <v>0</v>
      </c>
      <c r="GO355" s="201">
        <f t="shared" ca="1" si="112"/>
        <v>0</v>
      </c>
      <c r="GP355" s="201">
        <f t="shared" ca="1" si="113"/>
        <v>0</v>
      </c>
    </row>
    <row r="356" spans="1:198" ht="15" customHeight="1" x14ac:dyDescent="0.25">
      <c r="A356" s="6"/>
      <c r="B356" s="7" t="s">
        <v>711</v>
      </c>
      <c r="C356" s="8">
        <v>44651</v>
      </c>
      <c r="D356" s="9" t="s">
        <v>124</v>
      </c>
      <c r="E356" s="9" t="s">
        <v>125</v>
      </c>
      <c r="F356" s="113">
        <v>3780401000108</v>
      </c>
      <c r="G356" s="10" t="s">
        <v>268</v>
      </c>
      <c r="H356" s="113">
        <v>31102147000116</v>
      </c>
      <c r="I356" s="9" t="s">
        <v>584</v>
      </c>
      <c r="J356" s="166"/>
      <c r="K356" s="10" t="s">
        <v>29</v>
      </c>
      <c r="L356" s="84" t="s">
        <v>22</v>
      </c>
      <c r="M356" s="11">
        <v>44621</v>
      </c>
      <c r="N356" s="12">
        <v>44651</v>
      </c>
      <c r="O356" s="10">
        <v>2</v>
      </c>
      <c r="P356" s="84">
        <v>198.5</v>
      </c>
      <c r="Q356" s="84" t="s">
        <v>586</v>
      </c>
      <c r="R356" s="10" t="s">
        <v>129</v>
      </c>
      <c r="S356" s="14" t="s">
        <v>135</v>
      </c>
      <c r="T356" s="11"/>
      <c r="U356" s="12"/>
      <c r="V356" s="257" t="str">
        <f ca="1">IF(U356="","",
IF(U356="NA","",
IFERROR(VLOOKUP(EOMONTH(M356,-2)+1,IPCA!$A:$B,2,0),
VLOOKUP(EOMONTH(TODAY(),-2)+1,IPCA!$A:$B,2,0))/
VLOOKUP(EOMONTH(U356,-2)+1,IPCA!$A:$B,2,0)*
P356))</f>
        <v/>
      </c>
      <c r="W356" s="84"/>
      <c r="X356" s="13" t="s">
        <v>133</v>
      </c>
      <c r="Y356" s="166"/>
      <c r="AA356" s="108"/>
      <c r="AB356" s="15"/>
      <c r="AD356">
        <v>2</v>
      </c>
      <c r="AM356" s="6"/>
      <c r="AN356" s="15"/>
      <c r="AY356" s="6"/>
      <c r="AZ356" s="15"/>
      <c r="BK356" s="6"/>
      <c r="BL356" s="15"/>
      <c r="BW356" s="6"/>
      <c r="BX356" s="15"/>
      <c r="CI356" s="6"/>
      <c r="CJ356" s="16">
        <f t="shared" si="97"/>
        <v>0.16986301369863013</v>
      </c>
      <c r="CK356" s="16" t="str">
        <f t="shared" si="98"/>
        <v/>
      </c>
      <c r="CL356" s="16" t="str">
        <f t="shared" si="99"/>
        <v/>
      </c>
      <c r="CM356" s="16" t="str">
        <f t="shared" si="100"/>
        <v/>
      </c>
      <c r="CN356" s="16" t="str">
        <f t="shared" si="101"/>
        <v/>
      </c>
      <c r="CO356" s="18"/>
      <c r="CP356" s="15"/>
      <c r="CR356">
        <v>198.5</v>
      </c>
      <c r="DA356" s="6"/>
      <c r="DB356" s="15"/>
      <c r="DM356" s="6"/>
      <c r="DN356" s="15"/>
      <c r="DY356" s="6"/>
      <c r="DZ356" s="15"/>
      <c r="EK356" s="6"/>
      <c r="EL356" s="15"/>
      <c r="EW356" s="6"/>
      <c r="EX356" s="16">
        <f t="shared" si="102"/>
        <v>16.858904109589041</v>
      </c>
      <c r="EY356" s="16" t="str">
        <f t="shared" si="103"/>
        <v/>
      </c>
      <c r="EZ356" s="16" t="str">
        <f t="shared" si="104"/>
        <v/>
      </c>
      <c r="FA356" s="16" t="str">
        <f t="shared" si="105"/>
        <v/>
      </c>
      <c r="FB356" s="160" t="str">
        <f t="shared" si="106"/>
        <v/>
      </c>
      <c r="FC356" t="s">
        <v>204</v>
      </c>
      <c r="FD356" s="20" t="s">
        <v>584</v>
      </c>
      <c r="FE356"/>
      <c r="FF356" s="209" t="s">
        <v>206</v>
      </c>
      <c r="FH356" s="284">
        <f t="shared" ca="1" si="107"/>
        <v>0</v>
      </c>
      <c r="FI356" s="208">
        <f t="shared" si="108"/>
        <v>1</v>
      </c>
      <c r="FK356" t="str">
        <f t="shared" si="109"/>
        <v>PARATY ENERGIA LTDA</v>
      </c>
      <c r="FL356" s="201">
        <f t="shared" ca="1" si="110"/>
        <v>295368</v>
      </c>
      <c r="FM356" s="201">
        <f t="shared" ca="1" si="111"/>
        <v>0</v>
      </c>
      <c r="FN356" s="200">
        <f>AB356*AB$2*IF($FC356="V",1,-1)*IF($Q356="Fixo",(CP356-INDEX('Curva Forward'!$C$5:$AN$13,MATCH(CONCATENATE(BD_COMERCIAL!$K356," ",BD_COMERCIAL!$L356),'Curva Forward'!$B$5:$B$13,0),MATCH(FN$4,'Curva Forward'!$C$4:$AN$4,0))),CP356)</f>
        <v>0</v>
      </c>
      <c r="FO356" s="200">
        <f>AC356*AC$2*IF($FC356="V",1,-1)*IF($Q356="Fixo",(CQ356-INDEX('Curva Forward'!$C$5:$AN$13,MATCH(CONCATENATE(BD_COMERCIAL!$K356," ",BD_COMERCIAL!$L356),'Curva Forward'!$B$5:$B$13,0),MATCH(FO$4,'Curva Forward'!$C$4:$AN$4,0))),CQ356)</f>
        <v>0</v>
      </c>
      <c r="FP356" s="200">
        <f>AD356*AD$2*IF($FC356="V",1,-1)*IF($Q356="Fixo",(CR356-INDEX('Curva Forward'!$C$5:$AN$13,MATCH(CONCATENATE(BD_COMERCIAL!$K356," ",BD_COMERCIAL!$L356),'Curva Forward'!$B$5:$B$13,0),MATCH(FP$4,'Curva Forward'!$C$4:$AN$4,0))),CR356)</f>
        <v>295368</v>
      </c>
      <c r="FQ356" s="200">
        <f>AE356*AE$2*IF($FC356="V",1,-1)*IF($Q356="Fixo",(CS356-INDEX('Curva Forward'!$C$5:$AN$13,MATCH(CONCATENATE(BD_COMERCIAL!$K356," ",BD_COMERCIAL!$L356),'Curva Forward'!$B$5:$B$13,0),MATCH(FQ$4,'Curva Forward'!$C$4:$AN$4,0))),CS356)</f>
        <v>0</v>
      </c>
      <c r="FR356" s="200">
        <f>AF356*AF$2*IF($FC356="V",1,-1)*IF($Q356="Fixo",(CT356-INDEX('Curva Forward'!$C$5:$AN$13,MATCH(CONCATENATE(BD_COMERCIAL!$K356," ",BD_COMERCIAL!$L356),'Curva Forward'!$B$5:$B$13,0),MATCH(FR$4,'Curva Forward'!$C$4:$AN$4,0))),CT356)</f>
        <v>0</v>
      </c>
      <c r="FS356" s="200">
        <f>AG356*AG$2*IF($FC356="V",1,-1)*IF($Q356="Fixo",(CU356-INDEX('Curva Forward'!$C$5:$AN$13,MATCH(CONCATENATE(BD_COMERCIAL!$K356," ",BD_COMERCIAL!$L356),'Curva Forward'!$B$5:$B$13,0),MATCH(FS$4,'Curva Forward'!$C$4:$AN$4,0))),CU356)</f>
        <v>0</v>
      </c>
      <c r="FT356" s="200">
        <f>AH356*AH$2*IF($FC356="V",1,-1)*IF($Q356="Fixo",(CV356-INDEX('Curva Forward'!$C$5:$AN$13,MATCH(CONCATENATE(BD_COMERCIAL!$K356," ",BD_COMERCIAL!$L356),'Curva Forward'!$B$5:$B$13,0),MATCH(FT$4,'Curva Forward'!$C$4:$AN$4,0))),CV356)</f>
        <v>0</v>
      </c>
      <c r="FU356" s="200">
        <f>AI356*AI$2*IF($FC356="V",1,-1)*IF($Q356="Fixo",(CW356-INDEX('Curva Forward'!$C$5:$AN$13,MATCH(CONCATENATE(BD_COMERCIAL!$K356," ",BD_COMERCIAL!$L356),'Curva Forward'!$B$5:$B$13,0),MATCH(FU$4,'Curva Forward'!$C$4:$AN$4,0))),CW356)</f>
        <v>0</v>
      </c>
      <c r="FV356" s="200">
        <f>AJ356*AJ$2*IF($FC356="V",1,-1)*IF($Q356="Fixo",(CX356-INDEX('Curva Forward'!$C$5:$AN$13,MATCH(CONCATENATE(BD_COMERCIAL!$K356," ",BD_COMERCIAL!$L356),'Curva Forward'!$B$5:$B$13,0),MATCH(FV$4,'Curva Forward'!$C$4:$AN$4,0))),CX356)</f>
        <v>0</v>
      </c>
      <c r="FW356" s="200">
        <f>AK356*AK$2*IF($FC356="V",1,-1)*IF($Q356="Fixo",(CY356-INDEX('Curva Forward'!$C$5:$AN$13,MATCH(CONCATENATE(BD_COMERCIAL!$K356," ",BD_COMERCIAL!$L356),'Curva Forward'!$B$5:$B$13,0),MATCH(FW$4,'Curva Forward'!$C$4:$AN$4,0))),CY356)</f>
        <v>0</v>
      </c>
      <c r="FX356" s="200">
        <f>AL356*AL$2*IF($FC356="V",1,-1)*IF($Q356="Fixo",(CZ356-INDEX('Curva Forward'!$C$5:$AN$13,MATCH(CONCATENATE(BD_COMERCIAL!$K356," ",BD_COMERCIAL!$L356),'Curva Forward'!$B$5:$B$13,0),MATCH(FX$4,'Curva Forward'!$C$4:$AN$4,0))),CZ356)</f>
        <v>0</v>
      </c>
      <c r="FY356" s="200">
        <f>AM356*AM$2*IF($FC356="V",1,-1)*IF($Q356="Fixo",(DA356-INDEX('Curva Forward'!$C$5:$AN$13,MATCH(CONCATENATE(BD_COMERCIAL!$K356," ",BD_COMERCIAL!$L356),'Curva Forward'!$B$5:$B$13,0),MATCH(FY$4,'Curva Forward'!$C$4:$AN$4,0))),DA356)</f>
        <v>0</v>
      </c>
      <c r="FZ356" s="200">
        <f>AN356*AN$2*IF($FC356="V",1,-1)*IF($Q356="Fixo",(DB356-INDEX('Curva Forward'!$C$5:$AN$13,MATCH(CONCATENATE(BD_COMERCIAL!$K356," ",BD_COMERCIAL!$L356),'Curva Forward'!$B$5:$B$13,0),MATCH(FZ$4,'Curva Forward'!$C$4:$AN$4,0))),DB356)</f>
        <v>0</v>
      </c>
      <c r="GA356" s="200">
        <f>AO356*AO$2*IF($FC356="V",1,-1)*IF($Q356="Fixo",(DC356-INDEX('Curva Forward'!$C$5:$AN$13,MATCH(CONCATENATE(BD_COMERCIAL!$K356," ",BD_COMERCIAL!$L356),'Curva Forward'!$B$5:$B$13,0),MATCH(GA$4,'Curva Forward'!$C$4:$AN$4,0))),DC356)</f>
        <v>0</v>
      </c>
      <c r="GB356" s="200">
        <f>AP356*AP$2*IF($FC356="V",1,-1)*IF($Q356="Fixo",(DD356-INDEX('Curva Forward'!$C$5:$AN$13,MATCH(CONCATENATE(BD_COMERCIAL!$K356," ",BD_COMERCIAL!$L356),'Curva Forward'!$B$5:$B$13,0),MATCH(GB$4,'Curva Forward'!$C$4:$AN$4,0))),DD356)</f>
        <v>0</v>
      </c>
      <c r="GC356" s="200">
        <f>AQ356*AQ$2*IF($FC356="V",1,-1)*IF($Q356="Fixo",(DE356-INDEX('Curva Forward'!$C$5:$AN$13,MATCH(CONCATENATE(BD_COMERCIAL!$K356," ",BD_COMERCIAL!$L356),'Curva Forward'!$B$5:$B$13,0),MATCH(GC$4,'Curva Forward'!$C$4:$AN$4,0))),DE356)</f>
        <v>0</v>
      </c>
      <c r="GD356" s="200">
        <f>AR356*AR$2*IF($FC356="V",1,-1)*IF($Q356="Fixo",(DF356-INDEX('Curva Forward'!$C$5:$AN$13,MATCH(CONCATENATE(BD_COMERCIAL!$K356," ",BD_COMERCIAL!$L356),'Curva Forward'!$B$5:$B$13,0),MATCH(GD$4,'Curva Forward'!$C$4:$AN$4,0))),DF356)</f>
        <v>0</v>
      </c>
      <c r="GE356" s="200">
        <f>AS356*AS$2*IF($FC356="V",1,-1)*IF($Q356="Fixo",(DG356-INDEX('Curva Forward'!$C$5:$AN$13,MATCH(CONCATENATE(BD_COMERCIAL!$K356," ",BD_COMERCIAL!$L356),'Curva Forward'!$B$5:$B$13,0),MATCH(GE$4,'Curva Forward'!$C$4:$AN$4,0))),DG356)</f>
        <v>0</v>
      </c>
      <c r="GF356" s="200">
        <f>AT356*AT$2*IF($FC356="V",1,-1)*IF($Q356="Fixo",(DH356-INDEX('Curva Forward'!$C$5:$AN$13,MATCH(CONCATENATE(BD_COMERCIAL!$K356," ",BD_COMERCIAL!$L356),'Curva Forward'!$B$5:$B$13,0),MATCH(GF$4,'Curva Forward'!$C$4:$AN$4,0))),DH356)</f>
        <v>0</v>
      </c>
      <c r="GG356" s="200">
        <f>AU356*AU$2*IF($FC356="V",1,-1)*IF($Q356="Fixo",(DI356-INDEX('Curva Forward'!$C$5:$AN$13,MATCH(CONCATENATE(BD_COMERCIAL!$K356," ",BD_COMERCIAL!$L356),'Curva Forward'!$B$5:$B$13,0),MATCH(GG$4,'Curva Forward'!$C$4:$AN$4,0))),DI356)</f>
        <v>0</v>
      </c>
      <c r="GH356" s="200">
        <f>AV356*AV$2*IF($FC356="V",1,-1)*IF($Q356="Fixo",(DJ356-INDEX('Curva Forward'!$C$5:$AN$13,MATCH(CONCATENATE(BD_COMERCIAL!$K356," ",BD_COMERCIAL!$L356),'Curva Forward'!$B$5:$B$13,0),MATCH(GH$4,'Curva Forward'!$C$4:$AN$4,0))),DJ356)</f>
        <v>0</v>
      </c>
      <c r="GI356" s="200">
        <f>AW356*AW$2*IF($FC356="V",1,-1)*IF($Q356="Fixo",(DK356-INDEX('Curva Forward'!$C$5:$AN$13,MATCH(CONCATENATE(BD_COMERCIAL!$K356," ",BD_COMERCIAL!$L356),'Curva Forward'!$B$5:$B$13,0),MATCH(GI$4,'Curva Forward'!$C$4:$AN$4,0))),DK356)</f>
        <v>0</v>
      </c>
      <c r="GJ356" s="200">
        <f>AX356*AX$2*IF($FC356="V",1,-1)*IF($Q356="Fixo",(DL356-INDEX('Curva Forward'!$C$5:$AN$13,MATCH(CONCATENATE(BD_COMERCIAL!$K356," ",BD_COMERCIAL!$L356),'Curva Forward'!$B$5:$B$13,0),MATCH(GJ$4,'Curva Forward'!$C$4:$AN$4,0))),DL356)</f>
        <v>0</v>
      </c>
      <c r="GK356" s="200">
        <f>AY356*AY$2*IF($FC356="V",1,-1)*IF($Q356="Fixo",(DM356-INDEX('Curva Forward'!$C$5:$AN$13,MATCH(CONCATENATE(BD_COMERCIAL!$K356," ",BD_COMERCIAL!$L356),'Curva Forward'!$B$5:$B$13,0),MATCH(GK$4,'Curva Forward'!$C$4:$AN$4,0))),DM356)</f>
        <v>0</v>
      </c>
      <c r="GL356" s="200">
        <f>IF(EZ356="",0,CL356*CL$2*IF($FC356="V",1,-1)*IF($Q356="Fixo",(EZ356-INDEX('Curva Forward'!$C$5:$AN$13,MATCH(CONCATENATE(BD_COMERCIAL!$K356," ",BD_COMERCIAL!$L356),'Curva Forward'!$B$5:$B$13,0),MATCH(GL$4,'Curva Forward'!$C$4:$AN$4,0))),EZ356))</f>
        <v>0</v>
      </c>
      <c r="GM356" s="200">
        <f>IF(FA356="",0,CM356*CM$2*IF($FC356="V",1,-1)*IF($Q356="Fixo",(FA356-INDEX('Curva Forward'!$C$5:$AN$13,MATCH(CONCATENATE(BD_COMERCIAL!$K356," ",BD_COMERCIAL!$L356),'Curva Forward'!$B$5:$B$13,0),MATCH(GM$4,'Curva Forward'!$C$4:$AN$4,0))),FA356))</f>
        <v>0</v>
      </c>
      <c r="GN356" s="200">
        <f>IF(FB356="",0,CN356*CN$2*IF($FC356="V",1,-1)*IF($Q356="Fixo",(FB356-INDEX('Curva Forward'!$C$5:$AN$13,MATCH(CONCATENATE(BD_COMERCIAL!$K356," ",BD_COMERCIAL!$L356),'Curva Forward'!$B$5:$B$13,0),MATCH(GN$4,'Curva Forward'!$C$4:$AN$4,0))),FB356))</f>
        <v>0</v>
      </c>
      <c r="GO356" s="201">
        <f t="shared" ca="1" si="112"/>
        <v>0</v>
      </c>
      <c r="GP356" s="201">
        <f t="shared" ca="1" si="113"/>
        <v>0</v>
      </c>
    </row>
    <row r="357" spans="1:198" ht="15" customHeight="1" x14ac:dyDescent="0.25">
      <c r="A357" s="6"/>
      <c r="B357" s="7" t="s">
        <v>712</v>
      </c>
      <c r="C357" s="8">
        <v>44651</v>
      </c>
      <c r="D357" s="9" t="s">
        <v>124</v>
      </c>
      <c r="E357" s="9" t="s">
        <v>125</v>
      </c>
      <c r="F357" s="113">
        <v>3780401000108</v>
      </c>
      <c r="G357" s="10" t="s">
        <v>713</v>
      </c>
      <c r="H357" s="113">
        <v>29270235000185</v>
      </c>
      <c r="I357" s="9" t="s">
        <v>584</v>
      </c>
      <c r="J357" s="166"/>
      <c r="K357" s="10" t="s">
        <v>30</v>
      </c>
      <c r="L357" s="84" t="s">
        <v>22</v>
      </c>
      <c r="M357" s="11">
        <v>44621</v>
      </c>
      <c r="N357" s="12">
        <v>44651</v>
      </c>
      <c r="O357" s="10">
        <v>2</v>
      </c>
      <c r="P357" s="84">
        <v>41</v>
      </c>
      <c r="Q357" s="84" t="s">
        <v>586</v>
      </c>
      <c r="R357" s="10" t="s">
        <v>129</v>
      </c>
      <c r="S357" s="14" t="s">
        <v>135</v>
      </c>
      <c r="T357" s="11"/>
      <c r="U357" s="12"/>
      <c r="V357" s="257" t="str">
        <f ca="1">IF(U357="","",
IF(U357="NA","",
IFERROR(VLOOKUP(EOMONTH(M357,-2)+1,IPCA!$A:$B,2,0),
VLOOKUP(EOMONTH(TODAY(),-2)+1,IPCA!$A:$B,2,0))/
VLOOKUP(EOMONTH(U357,-2)+1,IPCA!$A:$B,2,0)*
P357))</f>
        <v/>
      </c>
      <c r="W357" s="84"/>
      <c r="X357" s="13" t="s">
        <v>133</v>
      </c>
      <c r="Y357" s="166"/>
      <c r="AA357" s="108"/>
      <c r="AB357" s="15"/>
      <c r="AD357">
        <v>2</v>
      </c>
      <c r="AM357" s="6"/>
      <c r="AN357" s="15"/>
      <c r="AY357" s="6"/>
      <c r="AZ357" s="15"/>
      <c r="BK357" s="6"/>
      <c r="BL357" s="15"/>
      <c r="BW357" s="6"/>
      <c r="BX357" s="15"/>
      <c r="CI357" s="6"/>
      <c r="CJ357" s="16">
        <f t="shared" si="97"/>
        <v>0.16986301369863013</v>
      </c>
      <c r="CK357" s="16" t="str">
        <f t="shared" si="98"/>
        <v/>
      </c>
      <c r="CL357" s="16" t="str">
        <f t="shared" si="99"/>
        <v/>
      </c>
      <c r="CM357" s="16" t="str">
        <f t="shared" si="100"/>
        <v/>
      </c>
      <c r="CN357" s="16" t="str">
        <f t="shared" si="101"/>
        <v/>
      </c>
      <c r="CO357" s="18"/>
      <c r="CP357" s="15"/>
      <c r="CR357">
        <v>41</v>
      </c>
      <c r="DA357" s="6"/>
      <c r="DB357" s="15"/>
      <c r="DM357" s="6"/>
      <c r="DN357" s="15"/>
      <c r="DY357" s="6"/>
      <c r="DZ357" s="15"/>
      <c r="EK357" s="6"/>
      <c r="EL357" s="15"/>
      <c r="EW357" s="6"/>
      <c r="EX357" s="16">
        <f t="shared" si="102"/>
        <v>3.4821917808219176</v>
      </c>
      <c r="EY357" s="16" t="str">
        <f t="shared" si="103"/>
        <v/>
      </c>
      <c r="EZ357" s="16" t="str">
        <f t="shared" si="104"/>
        <v/>
      </c>
      <c r="FA357" s="16" t="str">
        <f t="shared" si="105"/>
        <v/>
      </c>
      <c r="FB357" s="160" t="str">
        <f t="shared" si="106"/>
        <v/>
      </c>
      <c r="FC357" t="s">
        <v>204</v>
      </c>
      <c r="FD357" s="20" t="s">
        <v>584</v>
      </c>
      <c r="FE357"/>
      <c r="FF357" s="209" t="s">
        <v>206</v>
      </c>
      <c r="FH357" s="284">
        <f t="shared" ca="1" si="107"/>
        <v>0</v>
      </c>
      <c r="FI357" s="208">
        <f t="shared" si="108"/>
        <v>1</v>
      </c>
      <c r="FK357" t="str">
        <f t="shared" si="109"/>
        <v>PLURAL GERAÇÃO E COMERCIALIZAÇÃO DE ENERGIA LTDA</v>
      </c>
      <c r="FL357" s="201">
        <f t="shared" ca="1" si="110"/>
        <v>61008</v>
      </c>
      <c r="FM357" s="201">
        <f t="shared" ca="1" si="111"/>
        <v>0</v>
      </c>
      <c r="FN357" s="200">
        <f>AB357*AB$2*IF($FC357="V",1,-1)*IF($Q357="Fixo",(CP357-INDEX('Curva Forward'!$C$5:$AN$13,MATCH(CONCATENATE(BD_COMERCIAL!$K357," ",BD_COMERCIAL!$L357),'Curva Forward'!$B$5:$B$13,0),MATCH(FN$4,'Curva Forward'!$C$4:$AN$4,0))),CP357)</f>
        <v>0</v>
      </c>
      <c r="FO357" s="200">
        <f>AC357*AC$2*IF($FC357="V",1,-1)*IF($Q357="Fixo",(CQ357-INDEX('Curva Forward'!$C$5:$AN$13,MATCH(CONCATENATE(BD_COMERCIAL!$K357," ",BD_COMERCIAL!$L357),'Curva Forward'!$B$5:$B$13,0),MATCH(FO$4,'Curva Forward'!$C$4:$AN$4,0))),CQ357)</f>
        <v>0</v>
      </c>
      <c r="FP357" s="200">
        <f>AD357*AD$2*IF($FC357="V",1,-1)*IF($Q357="Fixo",(CR357-INDEX('Curva Forward'!$C$5:$AN$13,MATCH(CONCATENATE(BD_COMERCIAL!$K357," ",BD_COMERCIAL!$L357),'Curva Forward'!$B$5:$B$13,0),MATCH(FP$4,'Curva Forward'!$C$4:$AN$4,0))),CR357)</f>
        <v>61008</v>
      </c>
      <c r="FQ357" s="200">
        <f>AE357*AE$2*IF($FC357="V",1,-1)*IF($Q357="Fixo",(CS357-INDEX('Curva Forward'!$C$5:$AN$13,MATCH(CONCATENATE(BD_COMERCIAL!$K357," ",BD_COMERCIAL!$L357),'Curva Forward'!$B$5:$B$13,0),MATCH(FQ$4,'Curva Forward'!$C$4:$AN$4,0))),CS357)</f>
        <v>0</v>
      </c>
      <c r="FR357" s="200">
        <f>AF357*AF$2*IF($FC357="V",1,-1)*IF($Q357="Fixo",(CT357-INDEX('Curva Forward'!$C$5:$AN$13,MATCH(CONCATENATE(BD_COMERCIAL!$K357," ",BD_COMERCIAL!$L357),'Curva Forward'!$B$5:$B$13,0),MATCH(FR$4,'Curva Forward'!$C$4:$AN$4,0))),CT357)</f>
        <v>0</v>
      </c>
      <c r="FS357" s="200">
        <f>AG357*AG$2*IF($FC357="V",1,-1)*IF($Q357="Fixo",(CU357-INDEX('Curva Forward'!$C$5:$AN$13,MATCH(CONCATENATE(BD_COMERCIAL!$K357," ",BD_COMERCIAL!$L357),'Curva Forward'!$B$5:$B$13,0),MATCH(FS$4,'Curva Forward'!$C$4:$AN$4,0))),CU357)</f>
        <v>0</v>
      </c>
      <c r="FT357" s="200">
        <f>AH357*AH$2*IF($FC357="V",1,-1)*IF($Q357="Fixo",(CV357-INDEX('Curva Forward'!$C$5:$AN$13,MATCH(CONCATENATE(BD_COMERCIAL!$K357," ",BD_COMERCIAL!$L357),'Curva Forward'!$B$5:$B$13,0),MATCH(FT$4,'Curva Forward'!$C$4:$AN$4,0))),CV357)</f>
        <v>0</v>
      </c>
      <c r="FU357" s="200">
        <f>AI357*AI$2*IF($FC357="V",1,-1)*IF($Q357="Fixo",(CW357-INDEX('Curva Forward'!$C$5:$AN$13,MATCH(CONCATENATE(BD_COMERCIAL!$K357," ",BD_COMERCIAL!$L357),'Curva Forward'!$B$5:$B$13,0),MATCH(FU$4,'Curva Forward'!$C$4:$AN$4,0))),CW357)</f>
        <v>0</v>
      </c>
      <c r="FV357" s="200">
        <f>AJ357*AJ$2*IF($FC357="V",1,-1)*IF($Q357="Fixo",(CX357-INDEX('Curva Forward'!$C$5:$AN$13,MATCH(CONCATENATE(BD_COMERCIAL!$K357," ",BD_COMERCIAL!$L357),'Curva Forward'!$B$5:$B$13,0),MATCH(FV$4,'Curva Forward'!$C$4:$AN$4,0))),CX357)</f>
        <v>0</v>
      </c>
      <c r="FW357" s="200">
        <f>AK357*AK$2*IF($FC357="V",1,-1)*IF($Q357="Fixo",(CY357-INDEX('Curva Forward'!$C$5:$AN$13,MATCH(CONCATENATE(BD_COMERCIAL!$K357," ",BD_COMERCIAL!$L357),'Curva Forward'!$B$5:$B$13,0),MATCH(FW$4,'Curva Forward'!$C$4:$AN$4,0))),CY357)</f>
        <v>0</v>
      </c>
      <c r="FX357" s="200">
        <f>AL357*AL$2*IF($FC357="V",1,-1)*IF($Q357="Fixo",(CZ357-INDEX('Curva Forward'!$C$5:$AN$13,MATCH(CONCATENATE(BD_COMERCIAL!$K357," ",BD_COMERCIAL!$L357),'Curva Forward'!$B$5:$B$13,0),MATCH(FX$4,'Curva Forward'!$C$4:$AN$4,0))),CZ357)</f>
        <v>0</v>
      </c>
      <c r="FY357" s="200">
        <f>AM357*AM$2*IF($FC357="V",1,-1)*IF($Q357="Fixo",(DA357-INDEX('Curva Forward'!$C$5:$AN$13,MATCH(CONCATENATE(BD_COMERCIAL!$K357," ",BD_COMERCIAL!$L357),'Curva Forward'!$B$5:$B$13,0),MATCH(FY$4,'Curva Forward'!$C$4:$AN$4,0))),DA357)</f>
        <v>0</v>
      </c>
      <c r="FZ357" s="200">
        <f>AN357*AN$2*IF($FC357="V",1,-1)*IF($Q357="Fixo",(DB357-INDEX('Curva Forward'!$C$5:$AN$13,MATCH(CONCATENATE(BD_COMERCIAL!$K357," ",BD_COMERCIAL!$L357),'Curva Forward'!$B$5:$B$13,0),MATCH(FZ$4,'Curva Forward'!$C$4:$AN$4,0))),DB357)</f>
        <v>0</v>
      </c>
      <c r="GA357" s="200">
        <f>AO357*AO$2*IF($FC357="V",1,-1)*IF($Q357="Fixo",(DC357-INDEX('Curva Forward'!$C$5:$AN$13,MATCH(CONCATENATE(BD_COMERCIAL!$K357," ",BD_COMERCIAL!$L357),'Curva Forward'!$B$5:$B$13,0),MATCH(GA$4,'Curva Forward'!$C$4:$AN$4,0))),DC357)</f>
        <v>0</v>
      </c>
      <c r="GB357" s="200">
        <f>AP357*AP$2*IF($FC357="V",1,-1)*IF($Q357="Fixo",(DD357-INDEX('Curva Forward'!$C$5:$AN$13,MATCH(CONCATENATE(BD_COMERCIAL!$K357," ",BD_COMERCIAL!$L357),'Curva Forward'!$B$5:$B$13,0),MATCH(GB$4,'Curva Forward'!$C$4:$AN$4,0))),DD357)</f>
        <v>0</v>
      </c>
      <c r="GC357" s="200">
        <f>AQ357*AQ$2*IF($FC357="V",1,-1)*IF($Q357="Fixo",(DE357-INDEX('Curva Forward'!$C$5:$AN$13,MATCH(CONCATENATE(BD_COMERCIAL!$K357," ",BD_COMERCIAL!$L357),'Curva Forward'!$B$5:$B$13,0),MATCH(GC$4,'Curva Forward'!$C$4:$AN$4,0))),DE357)</f>
        <v>0</v>
      </c>
      <c r="GD357" s="200">
        <f>AR357*AR$2*IF($FC357="V",1,-1)*IF($Q357="Fixo",(DF357-INDEX('Curva Forward'!$C$5:$AN$13,MATCH(CONCATENATE(BD_COMERCIAL!$K357," ",BD_COMERCIAL!$L357),'Curva Forward'!$B$5:$B$13,0),MATCH(GD$4,'Curva Forward'!$C$4:$AN$4,0))),DF357)</f>
        <v>0</v>
      </c>
      <c r="GE357" s="200">
        <f>AS357*AS$2*IF($FC357="V",1,-1)*IF($Q357="Fixo",(DG357-INDEX('Curva Forward'!$C$5:$AN$13,MATCH(CONCATENATE(BD_COMERCIAL!$K357," ",BD_COMERCIAL!$L357),'Curva Forward'!$B$5:$B$13,0),MATCH(GE$4,'Curva Forward'!$C$4:$AN$4,0))),DG357)</f>
        <v>0</v>
      </c>
      <c r="GF357" s="200">
        <f>AT357*AT$2*IF($FC357="V",1,-1)*IF($Q357="Fixo",(DH357-INDEX('Curva Forward'!$C$5:$AN$13,MATCH(CONCATENATE(BD_COMERCIAL!$K357," ",BD_COMERCIAL!$L357),'Curva Forward'!$B$5:$B$13,0),MATCH(GF$4,'Curva Forward'!$C$4:$AN$4,0))),DH357)</f>
        <v>0</v>
      </c>
      <c r="GG357" s="200">
        <f>AU357*AU$2*IF($FC357="V",1,-1)*IF($Q357="Fixo",(DI357-INDEX('Curva Forward'!$C$5:$AN$13,MATCH(CONCATENATE(BD_COMERCIAL!$K357," ",BD_COMERCIAL!$L357),'Curva Forward'!$B$5:$B$13,0),MATCH(GG$4,'Curva Forward'!$C$4:$AN$4,0))),DI357)</f>
        <v>0</v>
      </c>
      <c r="GH357" s="200">
        <f>AV357*AV$2*IF($FC357="V",1,-1)*IF($Q357="Fixo",(DJ357-INDEX('Curva Forward'!$C$5:$AN$13,MATCH(CONCATENATE(BD_COMERCIAL!$K357," ",BD_COMERCIAL!$L357),'Curva Forward'!$B$5:$B$13,0),MATCH(GH$4,'Curva Forward'!$C$4:$AN$4,0))),DJ357)</f>
        <v>0</v>
      </c>
      <c r="GI357" s="200">
        <f>AW357*AW$2*IF($FC357="V",1,-1)*IF($Q357="Fixo",(DK357-INDEX('Curva Forward'!$C$5:$AN$13,MATCH(CONCATENATE(BD_COMERCIAL!$K357," ",BD_COMERCIAL!$L357),'Curva Forward'!$B$5:$B$13,0),MATCH(GI$4,'Curva Forward'!$C$4:$AN$4,0))),DK357)</f>
        <v>0</v>
      </c>
      <c r="GJ357" s="200">
        <f>AX357*AX$2*IF($FC357="V",1,-1)*IF($Q357="Fixo",(DL357-INDEX('Curva Forward'!$C$5:$AN$13,MATCH(CONCATENATE(BD_COMERCIAL!$K357," ",BD_COMERCIAL!$L357),'Curva Forward'!$B$5:$B$13,0),MATCH(GJ$4,'Curva Forward'!$C$4:$AN$4,0))),DL357)</f>
        <v>0</v>
      </c>
      <c r="GK357" s="200">
        <f>AY357*AY$2*IF($FC357="V",1,-1)*IF($Q357="Fixo",(DM357-INDEX('Curva Forward'!$C$5:$AN$13,MATCH(CONCATENATE(BD_COMERCIAL!$K357," ",BD_COMERCIAL!$L357),'Curva Forward'!$B$5:$B$13,0),MATCH(GK$4,'Curva Forward'!$C$4:$AN$4,0))),DM357)</f>
        <v>0</v>
      </c>
      <c r="GL357" s="200">
        <f>IF(EZ357="",0,CL357*CL$2*IF($FC357="V",1,-1)*IF($Q357="Fixo",(EZ357-INDEX('Curva Forward'!$C$5:$AN$13,MATCH(CONCATENATE(BD_COMERCIAL!$K357," ",BD_COMERCIAL!$L357),'Curva Forward'!$B$5:$B$13,0),MATCH(GL$4,'Curva Forward'!$C$4:$AN$4,0))),EZ357))</f>
        <v>0</v>
      </c>
      <c r="GM357" s="200">
        <f>IF(FA357="",0,CM357*CM$2*IF($FC357="V",1,-1)*IF($Q357="Fixo",(FA357-INDEX('Curva Forward'!$C$5:$AN$13,MATCH(CONCATENATE(BD_COMERCIAL!$K357," ",BD_COMERCIAL!$L357),'Curva Forward'!$B$5:$B$13,0),MATCH(GM$4,'Curva Forward'!$C$4:$AN$4,0))),FA357))</f>
        <v>0</v>
      </c>
      <c r="GN357" s="200">
        <f>IF(FB357="",0,CN357*CN$2*IF($FC357="V",1,-1)*IF($Q357="Fixo",(FB357-INDEX('Curva Forward'!$C$5:$AN$13,MATCH(CONCATENATE(BD_COMERCIAL!$K357," ",BD_COMERCIAL!$L357),'Curva Forward'!$B$5:$B$13,0),MATCH(GN$4,'Curva Forward'!$C$4:$AN$4,0))),FB357))</f>
        <v>0</v>
      </c>
      <c r="GO357" s="201">
        <f t="shared" ca="1" si="112"/>
        <v>0</v>
      </c>
      <c r="GP357" s="201">
        <f t="shared" ca="1" si="113"/>
        <v>0</v>
      </c>
    </row>
    <row r="358" spans="1:198" ht="15" customHeight="1" x14ac:dyDescent="0.25">
      <c r="A358" s="6"/>
      <c r="B358" s="7" t="s">
        <v>714</v>
      </c>
      <c r="C358" s="8">
        <v>44651</v>
      </c>
      <c r="D358" s="9" t="s">
        <v>124</v>
      </c>
      <c r="E358" s="9" t="s">
        <v>125</v>
      </c>
      <c r="F358" s="113">
        <v>3780401000108</v>
      </c>
      <c r="G358" s="10" t="s">
        <v>145</v>
      </c>
      <c r="H358" s="113">
        <v>28758086000135</v>
      </c>
      <c r="I358" s="9" t="s">
        <v>139</v>
      </c>
      <c r="J358" s="166"/>
      <c r="K358" s="10" t="s">
        <v>127</v>
      </c>
      <c r="L358" s="84" t="s">
        <v>22</v>
      </c>
      <c r="M358" s="11">
        <v>44682</v>
      </c>
      <c r="N358" s="12">
        <v>44712</v>
      </c>
      <c r="O358" s="10">
        <v>5</v>
      </c>
      <c r="P358" s="84">
        <v>65</v>
      </c>
      <c r="Q358" s="84" t="s">
        <v>128</v>
      </c>
      <c r="R358" s="10" t="s">
        <v>129</v>
      </c>
      <c r="S358" s="14" t="s">
        <v>135</v>
      </c>
      <c r="T358" s="11"/>
      <c r="U358" s="12"/>
      <c r="V358" s="257" t="str">
        <f ca="1">IF(U358="","",
IF(U358="NA","",
IFERROR(VLOOKUP(EOMONTH(M358,-2)+1,IPCA!$A:$B,2,0),
VLOOKUP(EOMONTH(TODAY(),-2)+1,IPCA!$A:$B,2,0))/
VLOOKUP(EOMONTH(U358,-2)+1,IPCA!$A:$B,2,0)*
P358))</f>
        <v/>
      </c>
      <c r="W358" s="84"/>
      <c r="X358" s="13" t="s">
        <v>133</v>
      </c>
      <c r="Y358" s="166"/>
      <c r="AA358" s="108"/>
      <c r="AB358" s="15"/>
      <c r="AF358">
        <v>5</v>
      </c>
      <c r="AM358" s="6"/>
      <c r="AN358" s="15"/>
      <c r="AY358" s="6"/>
      <c r="AZ358" s="15"/>
      <c r="BK358" s="6"/>
      <c r="BL358" s="15"/>
      <c r="BW358" s="6"/>
      <c r="BX358" s="15"/>
      <c r="CI358" s="6"/>
      <c r="CJ358" s="16">
        <f t="shared" si="97"/>
        <v>0.42465753424657532</v>
      </c>
      <c r="CK358" s="16" t="str">
        <f t="shared" si="98"/>
        <v/>
      </c>
      <c r="CL358" s="16" t="str">
        <f t="shared" si="99"/>
        <v/>
      </c>
      <c r="CM358" s="16" t="str">
        <f t="shared" si="100"/>
        <v/>
      </c>
      <c r="CN358" s="16" t="str">
        <f t="shared" si="101"/>
        <v/>
      </c>
      <c r="CO358" s="18"/>
      <c r="CP358" s="15"/>
      <c r="CT358">
        <v>65</v>
      </c>
      <c r="DA358" s="6"/>
      <c r="DB358" s="15"/>
      <c r="DM358" s="6"/>
      <c r="DN358" s="15"/>
      <c r="DY358" s="6"/>
      <c r="DZ358" s="15"/>
      <c r="EK358" s="6"/>
      <c r="EL358" s="15"/>
      <c r="EW358" s="6"/>
      <c r="EX358" s="16">
        <f t="shared" si="102"/>
        <v>5.5205479452054798</v>
      </c>
      <c r="EY358" s="16" t="str">
        <f t="shared" si="103"/>
        <v/>
      </c>
      <c r="EZ358" s="16" t="str">
        <f t="shared" si="104"/>
        <v/>
      </c>
      <c r="FA358" s="16" t="str">
        <f t="shared" si="105"/>
        <v/>
      </c>
      <c r="FB358" s="160" t="str">
        <f t="shared" si="106"/>
        <v/>
      </c>
      <c r="FC358" t="s">
        <v>204</v>
      </c>
      <c r="FD358" s="20" t="s">
        <v>139</v>
      </c>
      <c r="FE358"/>
      <c r="FF358" s="209" t="s">
        <v>206</v>
      </c>
      <c r="FH358" s="284">
        <f t="shared" ca="1" si="107"/>
        <v>0</v>
      </c>
      <c r="FI358" s="208">
        <f t="shared" si="108"/>
        <v>1</v>
      </c>
      <c r="FK358" t="str">
        <f t="shared" si="109"/>
        <v>Newcom Comercializadora de Energia Elétrica Ltda</v>
      </c>
      <c r="FL358" s="201">
        <f t="shared" ca="1" si="110"/>
        <v>33480</v>
      </c>
      <c r="FM358" s="201">
        <f t="shared" ca="1" si="111"/>
        <v>0</v>
      </c>
      <c r="FN358" s="200">
        <f>AB358*AB$2*IF($FC358="V",1,-1)*IF($Q358="Fixo",(CP358-INDEX('Curva Forward'!$C$5:$AN$13,MATCH(CONCATENATE(BD_COMERCIAL!$K358," ",BD_COMERCIAL!$L358),'Curva Forward'!$B$5:$B$13,0),MATCH(FN$4,'Curva Forward'!$C$4:$AN$4,0))),CP358)</f>
        <v>0</v>
      </c>
      <c r="FO358" s="200">
        <f>AC358*AC$2*IF($FC358="V",1,-1)*IF($Q358="Fixo",(CQ358-INDEX('Curva Forward'!$C$5:$AN$13,MATCH(CONCATENATE(BD_COMERCIAL!$K358," ",BD_COMERCIAL!$L358),'Curva Forward'!$B$5:$B$13,0),MATCH(FO$4,'Curva Forward'!$C$4:$AN$4,0))),CQ358)</f>
        <v>0</v>
      </c>
      <c r="FP358" s="200">
        <f>AD358*AD$2*IF($FC358="V",1,-1)*IF($Q358="Fixo",(CR358-INDEX('Curva Forward'!$C$5:$AN$13,MATCH(CONCATENATE(BD_COMERCIAL!$K358," ",BD_COMERCIAL!$L358),'Curva Forward'!$B$5:$B$13,0),MATCH(FP$4,'Curva Forward'!$C$4:$AN$4,0))),CR358)</f>
        <v>0</v>
      </c>
      <c r="FQ358" s="200">
        <f>AE358*AE$2*IF($FC358="V",1,-1)*IF($Q358="Fixo",(CS358-INDEX('Curva Forward'!$C$5:$AN$13,MATCH(CONCATENATE(BD_COMERCIAL!$K358," ",BD_COMERCIAL!$L358),'Curva Forward'!$B$5:$B$13,0),MATCH(FQ$4,'Curva Forward'!$C$4:$AN$4,0))),CS358)</f>
        <v>0</v>
      </c>
      <c r="FR358" s="200">
        <f>AF358*AF$2*IF($FC358="V",1,-1)*IF($Q358="Fixo",(CT358-INDEX('Curva Forward'!$C$5:$AN$13,MATCH(CONCATENATE(BD_COMERCIAL!$K358," ",BD_COMERCIAL!$L358),'Curva Forward'!$B$5:$B$13,0),MATCH(FR$4,'Curva Forward'!$C$4:$AN$4,0))),CT358)</f>
        <v>33480</v>
      </c>
      <c r="FS358" s="200">
        <f>AG358*AG$2*IF($FC358="V",1,-1)*IF($Q358="Fixo",(CU358-INDEX('Curva Forward'!$C$5:$AN$13,MATCH(CONCATENATE(BD_COMERCIAL!$K358," ",BD_COMERCIAL!$L358),'Curva Forward'!$B$5:$B$13,0),MATCH(FS$4,'Curva Forward'!$C$4:$AN$4,0))),CU358)</f>
        <v>0</v>
      </c>
      <c r="FT358" s="200">
        <f>AH358*AH$2*IF($FC358="V",1,-1)*IF($Q358="Fixo",(CV358-INDEX('Curva Forward'!$C$5:$AN$13,MATCH(CONCATENATE(BD_COMERCIAL!$K358," ",BD_COMERCIAL!$L358),'Curva Forward'!$B$5:$B$13,0),MATCH(FT$4,'Curva Forward'!$C$4:$AN$4,0))),CV358)</f>
        <v>0</v>
      </c>
      <c r="FU358" s="200">
        <f>AI358*AI$2*IF($FC358="V",1,-1)*IF($Q358="Fixo",(CW358-INDEX('Curva Forward'!$C$5:$AN$13,MATCH(CONCATENATE(BD_COMERCIAL!$K358," ",BD_COMERCIAL!$L358),'Curva Forward'!$B$5:$B$13,0),MATCH(FU$4,'Curva Forward'!$C$4:$AN$4,0))),CW358)</f>
        <v>0</v>
      </c>
      <c r="FV358" s="200">
        <f>AJ358*AJ$2*IF($FC358="V",1,-1)*IF($Q358="Fixo",(CX358-INDEX('Curva Forward'!$C$5:$AN$13,MATCH(CONCATENATE(BD_COMERCIAL!$K358," ",BD_COMERCIAL!$L358),'Curva Forward'!$B$5:$B$13,0),MATCH(FV$4,'Curva Forward'!$C$4:$AN$4,0))),CX358)</f>
        <v>0</v>
      </c>
      <c r="FW358" s="200">
        <f>AK358*AK$2*IF($FC358="V",1,-1)*IF($Q358="Fixo",(CY358-INDEX('Curva Forward'!$C$5:$AN$13,MATCH(CONCATENATE(BD_COMERCIAL!$K358," ",BD_COMERCIAL!$L358),'Curva Forward'!$B$5:$B$13,0),MATCH(FW$4,'Curva Forward'!$C$4:$AN$4,0))),CY358)</f>
        <v>0</v>
      </c>
      <c r="FX358" s="200">
        <f>AL358*AL$2*IF($FC358="V",1,-1)*IF($Q358="Fixo",(CZ358-INDEX('Curva Forward'!$C$5:$AN$13,MATCH(CONCATENATE(BD_COMERCIAL!$K358," ",BD_COMERCIAL!$L358),'Curva Forward'!$B$5:$B$13,0),MATCH(FX$4,'Curva Forward'!$C$4:$AN$4,0))),CZ358)</f>
        <v>0</v>
      </c>
      <c r="FY358" s="200">
        <f>AM358*AM$2*IF($FC358="V",1,-1)*IF($Q358="Fixo",(DA358-INDEX('Curva Forward'!$C$5:$AN$13,MATCH(CONCATENATE(BD_COMERCIAL!$K358," ",BD_COMERCIAL!$L358),'Curva Forward'!$B$5:$B$13,0),MATCH(FY$4,'Curva Forward'!$C$4:$AN$4,0))),DA358)</f>
        <v>0</v>
      </c>
      <c r="FZ358" s="200">
        <f>AN358*AN$2*IF($FC358="V",1,-1)*IF($Q358="Fixo",(DB358-INDEX('Curva Forward'!$C$5:$AN$13,MATCH(CONCATENATE(BD_COMERCIAL!$K358," ",BD_COMERCIAL!$L358),'Curva Forward'!$B$5:$B$13,0),MATCH(FZ$4,'Curva Forward'!$C$4:$AN$4,0))),DB358)</f>
        <v>0</v>
      </c>
      <c r="GA358" s="200">
        <f>AO358*AO$2*IF($FC358="V",1,-1)*IF($Q358="Fixo",(DC358-INDEX('Curva Forward'!$C$5:$AN$13,MATCH(CONCATENATE(BD_COMERCIAL!$K358," ",BD_COMERCIAL!$L358),'Curva Forward'!$B$5:$B$13,0),MATCH(GA$4,'Curva Forward'!$C$4:$AN$4,0))),DC358)</f>
        <v>0</v>
      </c>
      <c r="GB358" s="200">
        <f>AP358*AP$2*IF($FC358="V",1,-1)*IF($Q358="Fixo",(DD358-INDEX('Curva Forward'!$C$5:$AN$13,MATCH(CONCATENATE(BD_COMERCIAL!$K358," ",BD_COMERCIAL!$L358),'Curva Forward'!$B$5:$B$13,0),MATCH(GB$4,'Curva Forward'!$C$4:$AN$4,0))),DD358)</f>
        <v>0</v>
      </c>
      <c r="GC358" s="200">
        <f>AQ358*AQ$2*IF($FC358="V",1,-1)*IF($Q358="Fixo",(DE358-INDEX('Curva Forward'!$C$5:$AN$13,MATCH(CONCATENATE(BD_COMERCIAL!$K358," ",BD_COMERCIAL!$L358),'Curva Forward'!$B$5:$B$13,0),MATCH(GC$4,'Curva Forward'!$C$4:$AN$4,0))),DE358)</f>
        <v>0</v>
      </c>
      <c r="GD358" s="200">
        <f>AR358*AR$2*IF($FC358="V",1,-1)*IF($Q358="Fixo",(DF358-INDEX('Curva Forward'!$C$5:$AN$13,MATCH(CONCATENATE(BD_COMERCIAL!$K358," ",BD_COMERCIAL!$L358),'Curva Forward'!$B$5:$B$13,0),MATCH(GD$4,'Curva Forward'!$C$4:$AN$4,0))),DF358)</f>
        <v>0</v>
      </c>
      <c r="GE358" s="200">
        <f>AS358*AS$2*IF($FC358="V",1,-1)*IF($Q358="Fixo",(DG358-INDEX('Curva Forward'!$C$5:$AN$13,MATCH(CONCATENATE(BD_COMERCIAL!$K358," ",BD_COMERCIAL!$L358),'Curva Forward'!$B$5:$B$13,0),MATCH(GE$4,'Curva Forward'!$C$4:$AN$4,0))),DG358)</f>
        <v>0</v>
      </c>
      <c r="GF358" s="200">
        <f>AT358*AT$2*IF($FC358="V",1,-1)*IF($Q358="Fixo",(DH358-INDEX('Curva Forward'!$C$5:$AN$13,MATCH(CONCATENATE(BD_COMERCIAL!$K358," ",BD_COMERCIAL!$L358),'Curva Forward'!$B$5:$B$13,0),MATCH(GF$4,'Curva Forward'!$C$4:$AN$4,0))),DH358)</f>
        <v>0</v>
      </c>
      <c r="GG358" s="200">
        <f>AU358*AU$2*IF($FC358="V",1,-1)*IF($Q358="Fixo",(DI358-INDEX('Curva Forward'!$C$5:$AN$13,MATCH(CONCATENATE(BD_COMERCIAL!$K358," ",BD_COMERCIAL!$L358),'Curva Forward'!$B$5:$B$13,0),MATCH(GG$4,'Curva Forward'!$C$4:$AN$4,0))),DI358)</f>
        <v>0</v>
      </c>
      <c r="GH358" s="200">
        <f>AV358*AV$2*IF($FC358="V",1,-1)*IF($Q358="Fixo",(DJ358-INDEX('Curva Forward'!$C$5:$AN$13,MATCH(CONCATENATE(BD_COMERCIAL!$K358," ",BD_COMERCIAL!$L358),'Curva Forward'!$B$5:$B$13,0),MATCH(GH$4,'Curva Forward'!$C$4:$AN$4,0))),DJ358)</f>
        <v>0</v>
      </c>
      <c r="GI358" s="200">
        <f>AW358*AW$2*IF($FC358="V",1,-1)*IF($Q358="Fixo",(DK358-INDEX('Curva Forward'!$C$5:$AN$13,MATCH(CONCATENATE(BD_COMERCIAL!$K358," ",BD_COMERCIAL!$L358),'Curva Forward'!$B$5:$B$13,0),MATCH(GI$4,'Curva Forward'!$C$4:$AN$4,0))),DK358)</f>
        <v>0</v>
      </c>
      <c r="GJ358" s="200">
        <f>AX358*AX$2*IF($FC358="V",1,-1)*IF($Q358="Fixo",(DL358-INDEX('Curva Forward'!$C$5:$AN$13,MATCH(CONCATENATE(BD_COMERCIAL!$K358," ",BD_COMERCIAL!$L358),'Curva Forward'!$B$5:$B$13,0),MATCH(GJ$4,'Curva Forward'!$C$4:$AN$4,0))),DL358)</f>
        <v>0</v>
      </c>
      <c r="GK358" s="200">
        <f>AY358*AY$2*IF($FC358="V",1,-1)*IF($Q358="Fixo",(DM358-INDEX('Curva Forward'!$C$5:$AN$13,MATCH(CONCATENATE(BD_COMERCIAL!$K358," ",BD_COMERCIAL!$L358),'Curva Forward'!$B$5:$B$13,0),MATCH(GK$4,'Curva Forward'!$C$4:$AN$4,0))),DM358)</f>
        <v>0</v>
      </c>
      <c r="GL358" s="200">
        <f>IF(EZ358="",0,CL358*CL$2*IF($FC358="V",1,-1)*IF($Q358="Fixo",(EZ358-INDEX('Curva Forward'!$C$5:$AN$13,MATCH(CONCATENATE(BD_COMERCIAL!$K358," ",BD_COMERCIAL!$L358),'Curva Forward'!$B$5:$B$13,0),MATCH(GL$4,'Curva Forward'!$C$4:$AN$4,0))),EZ358))</f>
        <v>0</v>
      </c>
      <c r="GM358" s="200">
        <f>IF(FA358="",0,CM358*CM$2*IF($FC358="V",1,-1)*IF($Q358="Fixo",(FA358-INDEX('Curva Forward'!$C$5:$AN$13,MATCH(CONCATENATE(BD_COMERCIAL!$K358," ",BD_COMERCIAL!$L358),'Curva Forward'!$B$5:$B$13,0),MATCH(GM$4,'Curva Forward'!$C$4:$AN$4,0))),FA358))</f>
        <v>0</v>
      </c>
      <c r="GN358" s="200">
        <f>IF(FB358="",0,CN358*CN$2*IF($FC358="V",1,-1)*IF($Q358="Fixo",(FB358-INDEX('Curva Forward'!$C$5:$AN$13,MATCH(CONCATENATE(BD_COMERCIAL!$K358," ",BD_COMERCIAL!$L358),'Curva Forward'!$B$5:$B$13,0),MATCH(GN$4,'Curva Forward'!$C$4:$AN$4,0))),FB358))</f>
        <v>0</v>
      </c>
      <c r="GO358" s="201">
        <f t="shared" ca="1" si="112"/>
        <v>0</v>
      </c>
      <c r="GP358" s="201">
        <f t="shared" ca="1" si="113"/>
        <v>0</v>
      </c>
    </row>
    <row r="359" spans="1:198" ht="15" customHeight="1" x14ac:dyDescent="0.25">
      <c r="A359" s="6"/>
      <c r="B359" s="7" t="s">
        <v>715</v>
      </c>
      <c r="C359" s="8">
        <v>44651</v>
      </c>
      <c r="D359" s="9" t="s">
        <v>124</v>
      </c>
      <c r="E359" s="9" t="s">
        <v>125</v>
      </c>
      <c r="F359" s="113">
        <v>3780401000108</v>
      </c>
      <c r="G359" s="10" t="s">
        <v>203</v>
      </c>
      <c r="H359" s="113">
        <v>15087610000141</v>
      </c>
      <c r="I359" s="9" t="s">
        <v>139</v>
      </c>
      <c r="J359" s="166"/>
      <c r="K359" s="10" t="s">
        <v>127</v>
      </c>
      <c r="L359" s="84" t="s">
        <v>22</v>
      </c>
      <c r="M359" s="11">
        <v>44682</v>
      </c>
      <c r="N359" s="12">
        <v>44712</v>
      </c>
      <c r="O359" s="10">
        <v>5</v>
      </c>
      <c r="P359" s="84">
        <v>65</v>
      </c>
      <c r="Q359" s="84" t="s">
        <v>128</v>
      </c>
      <c r="R359" s="10" t="s">
        <v>129</v>
      </c>
      <c r="S359" s="14" t="s">
        <v>135</v>
      </c>
      <c r="T359" s="11"/>
      <c r="U359" s="12"/>
      <c r="V359" s="257" t="str">
        <f ca="1">IF(U359="","",
IF(U359="NA","",
IFERROR(VLOOKUP(EOMONTH(M359,-2)+1,IPCA!$A:$B,2,0),
VLOOKUP(EOMONTH(TODAY(),-2)+1,IPCA!$A:$B,2,0))/
VLOOKUP(EOMONTH(U359,-2)+1,IPCA!$A:$B,2,0)*
P359))</f>
        <v/>
      </c>
      <c r="W359" s="84"/>
      <c r="X359" s="13" t="s">
        <v>133</v>
      </c>
      <c r="Y359" s="166"/>
      <c r="AA359" s="108"/>
      <c r="AB359" s="15"/>
      <c r="AF359">
        <v>5</v>
      </c>
      <c r="AM359" s="6"/>
      <c r="AN359" s="15"/>
      <c r="AY359" s="6"/>
      <c r="AZ359" s="15"/>
      <c r="BK359" s="6"/>
      <c r="BL359" s="15"/>
      <c r="BW359" s="6"/>
      <c r="BX359" s="15"/>
      <c r="CI359" s="6"/>
      <c r="CJ359" s="16">
        <f t="shared" si="97"/>
        <v>0.42465753424657532</v>
      </c>
      <c r="CK359" s="16" t="str">
        <f t="shared" si="98"/>
        <v/>
      </c>
      <c r="CL359" s="16" t="str">
        <f t="shared" si="99"/>
        <v/>
      </c>
      <c r="CM359" s="16" t="str">
        <f t="shared" si="100"/>
        <v/>
      </c>
      <c r="CN359" s="16" t="str">
        <f t="shared" si="101"/>
        <v/>
      </c>
      <c r="CO359" s="18"/>
      <c r="CP359" s="15"/>
      <c r="CT359">
        <v>65</v>
      </c>
      <c r="DA359" s="6"/>
      <c r="DB359" s="15"/>
      <c r="DM359" s="6"/>
      <c r="DN359" s="15"/>
      <c r="DY359" s="6"/>
      <c r="DZ359" s="15"/>
      <c r="EK359" s="6"/>
      <c r="EL359" s="15"/>
      <c r="EW359" s="6"/>
      <c r="EX359" s="16">
        <f t="shared" si="102"/>
        <v>5.5205479452054798</v>
      </c>
      <c r="EY359" s="16" t="str">
        <f t="shared" si="103"/>
        <v/>
      </c>
      <c r="EZ359" s="16" t="str">
        <f t="shared" si="104"/>
        <v/>
      </c>
      <c r="FA359" s="16" t="str">
        <f t="shared" si="105"/>
        <v/>
      </c>
      <c r="FB359" s="160" t="str">
        <f t="shared" si="106"/>
        <v/>
      </c>
      <c r="FC359" t="s">
        <v>204</v>
      </c>
      <c r="FD359" s="20" t="s">
        <v>139</v>
      </c>
      <c r="FE359"/>
      <c r="FF359" s="209" t="s">
        <v>206</v>
      </c>
      <c r="FH359" s="284">
        <f t="shared" ca="1" si="107"/>
        <v>0</v>
      </c>
      <c r="FI359" s="208">
        <f t="shared" si="108"/>
        <v>1</v>
      </c>
      <c r="FK359" t="str">
        <f t="shared" si="109"/>
        <v>ECEL - Elétron Comercializadora de Energia Ltda</v>
      </c>
      <c r="FL359" s="201">
        <f t="shared" ca="1" si="110"/>
        <v>33480</v>
      </c>
      <c r="FM359" s="201">
        <f t="shared" ca="1" si="111"/>
        <v>0</v>
      </c>
      <c r="FN359" s="200">
        <f>AB359*AB$2*IF($FC359="V",1,-1)*IF($Q359="Fixo",(CP359-INDEX('Curva Forward'!$C$5:$AN$13,MATCH(CONCATENATE(BD_COMERCIAL!$K359," ",BD_COMERCIAL!$L359),'Curva Forward'!$B$5:$B$13,0),MATCH(FN$4,'Curva Forward'!$C$4:$AN$4,0))),CP359)</f>
        <v>0</v>
      </c>
      <c r="FO359" s="200">
        <f>AC359*AC$2*IF($FC359="V",1,-1)*IF($Q359="Fixo",(CQ359-INDEX('Curva Forward'!$C$5:$AN$13,MATCH(CONCATENATE(BD_COMERCIAL!$K359," ",BD_COMERCIAL!$L359),'Curva Forward'!$B$5:$B$13,0),MATCH(FO$4,'Curva Forward'!$C$4:$AN$4,0))),CQ359)</f>
        <v>0</v>
      </c>
      <c r="FP359" s="200">
        <f>AD359*AD$2*IF($FC359="V",1,-1)*IF($Q359="Fixo",(CR359-INDEX('Curva Forward'!$C$5:$AN$13,MATCH(CONCATENATE(BD_COMERCIAL!$K359," ",BD_COMERCIAL!$L359),'Curva Forward'!$B$5:$B$13,0),MATCH(FP$4,'Curva Forward'!$C$4:$AN$4,0))),CR359)</f>
        <v>0</v>
      </c>
      <c r="FQ359" s="200">
        <f>AE359*AE$2*IF($FC359="V",1,-1)*IF($Q359="Fixo",(CS359-INDEX('Curva Forward'!$C$5:$AN$13,MATCH(CONCATENATE(BD_COMERCIAL!$K359," ",BD_COMERCIAL!$L359),'Curva Forward'!$B$5:$B$13,0),MATCH(FQ$4,'Curva Forward'!$C$4:$AN$4,0))),CS359)</f>
        <v>0</v>
      </c>
      <c r="FR359" s="200">
        <f>AF359*AF$2*IF($FC359="V",1,-1)*IF($Q359="Fixo",(CT359-INDEX('Curva Forward'!$C$5:$AN$13,MATCH(CONCATENATE(BD_COMERCIAL!$K359," ",BD_COMERCIAL!$L359),'Curva Forward'!$B$5:$B$13,0),MATCH(FR$4,'Curva Forward'!$C$4:$AN$4,0))),CT359)</f>
        <v>33480</v>
      </c>
      <c r="FS359" s="200">
        <f>AG359*AG$2*IF($FC359="V",1,-1)*IF($Q359="Fixo",(CU359-INDEX('Curva Forward'!$C$5:$AN$13,MATCH(CONCATENATE(BD_COMERCIAL!$K359," ",BD_COMERCIAL!$L359),'Curva Forward'!$B$5:$B$13,0),MATCH(FS$4,'Curva Forward'!$C$4:$AN$4,0))),CU359)</f>
        <v>0</v>
      </c>
      <c r="FT359" s="200">
        <f>AH359*AH$2*IF($FC359="V",1,-1)*IF($Q359="Fixo",(CV359-INDEX('Curva Forward'!$C$5:$AN$13,MATCH(CONCATENATE(BD_COMERCIAL!$K359," ",BD_COMERCIAL!$L359),'Curva Forward'!$B$5:$B$13,0),MATCH(FT$4,'Curva Forward'!$C$4:$AN$4,0))),CV359)</f>
        <v>0</v>
      </c>
      <c r="FU359" s="200">
        <f>AI359*AI$2*IF($FC359="V",1,-1)*IF($Q359="Fixo",(CW359-INDEX('Curva Forward'!$C$5:$AN$13,MATCH(CONCATENATE(BD_COMERCIAL!$K359," ",BD_COMERCIAL!$L359),'Curva Forward'!$B$5:$B$13,0),MATCH(FU$4,'Curva Forward'!$C$4:$AN$4,0))),CW359)</f>
        <v>0</v>
      </c>
      <c r="FV359" s="200">
        <f>AJ359*AJ$2*IF($FC359="V",1,-1)*IF($Q359="Fixo",(CX359-INDEX('Curva Forward'!$C$5:$AN$13,MATCH(CONCATENATE(BD_COMERCIAL!$K359," ",BD_COMERCIAL!$L359),'Curva Forward'!$B$5:$B$13,0),MATCH(FV$4,'Curva Forward'!$C$4:$AN$4,0))),CX359)</f>
        <v>0</v>
      </c>
      <c r="FW359" s="200">
        <f>AK359*AK$2*IF($FC359="V",1,-1)*IF($Q359="Fixo",(CY359-INDEX('Curva Forward'!$C$5:$AN$13,MATCH(CONCATENATE(BD_COMERCIAL!$K359," ",BD_COMERCIAL!$L359),'Curva Forward'!$B$5:$B$13,0),MATCH(FW$4,'Curva Forward'!$C$4:$AN$4,0))),CY359)</f>
        <v>0</v>
      </c>
      <c r="FX359" s="200">
        <f>AL359*AL$2*IF($FC359="V",1,-1)*IF($Q359="Fixo",(CZ359-INDEX('Curva Forward'!$C$5:$AN$13,MATCH(CONCATENATE(BD_COMERCIAL!$K359," ",BD_COMERCIAL!$L359),'Curva Forward'!$B$5:$B$13,0),MATCH(FX$4,'Curva Forward'!$C$4:$AN$4,0))),CZ359)</f>
        <v>0</v>
      </c>
      <c r="FY359" s="200">
        <f>AM359*AM$2*IF($FC359="V",1,-1)*IF($Q359="Fixo",(DA359-INDEX('Curva Forward'!$C$5:$AN$13,MATCH(CONCATENATE(BD_COMERCIAL!$K359," ",BD_COMERCIAL!$L359),'Curva Forward'!$B$5:$B$13,0),MATCH(FY$4,'Curva Forward'!$C$4:$AN$4,0))),DA359)</f>
        <v>0</v>
      </c>
      <c r="FZ359" s="200">
        <f>AN359*AN$2*IF($FC359="V",1,-1)*IF($Q359="Fixo",(DB359-INDEX('Curva Forward'!$C$5:$AN$13,MATCH(CONCATENATE(BD_COMERCIAL!$K359," ",BD_COMERCIAL!$L359),'Curva Forward'!$B$5:$B$13,0),MATCH(FZ$4,'Curva Forward'!$C$4:$AN$4,0))),DB359)</f>
        <v>0</v>
      </c>
      <c r="GA359" s="200">
        <f>AO359*AO$2*IF($FC359="V",1,-1)*IF($Q359="Fixo",(DC359-INDEX('Curva Forward'!$C$5:$AN$13,MATCH(CONCATENATE(BD_COMERCIAL!$K359," ",BD_COMERCIAL!$L359),'Curva Forward'!$B$5:$B$13,0),MATCH(GA$4,'Curva Forward'!$C$4:$AN$4,0))),DC359)</f>
        <v>0</v>
      </c>
      <c r="GB359" s="200">
        <f>AP359*AP$2*IF($FC359="V",1,-1)*IF($Q359="Fixo",(DD359-INDEX('Curva Forward'!$C$5:$AN$13,MATCH(CONCATENATE(BD_COMERCIAL!$K359," ",BD_COMERCIAL!$L359),'Curva Forward'!$B$5:$B$13,0),MATCH(GB$4,'Curva Forward'!$C$4:$AN$4,0))),DD359)</f>
        <v>0</v>
      </c>
      <c r="GC359" s="200">
        <f>AQ359*AQ$2*IF($FC359="V",1,-1)*IF($Q359="Fixo",(DE359-INDEX('Curva Forward'!$C$5:$AN$13,MATCH(CONCATENATE(BD_COMERCIAL!$K359," ",BD_COMERCIAL!$L359),'Curva Forward'!$B$5:$B$13,0),MATCH(GC$4,'Curva Forward'!$C$4:$AN$4,0))),DE359)</f>
        <v>0</v>
      </c>
      <c r="GD359" s="200">
        <f>AR359*AR$2*IF($FC359="V",1,-1)*IF($Q359="Fixo",(DF359-INDEX('Curva Forward'!$C$5:$AN$13,MATCH(CONCATENATE(BD_COMERCIAL!$K359," ",BD_COMERCIAL!$L359),'Curva Forward'!$B$5:$B$13,0),MATCH(GD$4,'Curva Forward'!$C$4:$AN$4,0))),DF359)</f>
        <v>0</v>
      </c>
      <c r="GE359" s="200">
        <f>AS359*AS$2*IF($FC359="V",1,-1)*IF($Q359="Fixo",(DG359-INDEX('Curva Forward'!$C$5:$AN$13,MATCH(CONCATENATE(BD_COMERCIAL!$K359," ",BD_COMERCIAL!$L359),'Curva Forward'!$B$5:$B$13,0),MATCH(GE$4,'Curva Forward'!$C$4:$AN$4,0))),DG359)</f>
        <v>0</v>
      </c>
      <c r="GF359" s="200">
        <f>AT359*AT$2*IF($FC359="V",1,-1)*IF($Q359="Fixo",(DH359-INDEX('Curva Forward'!$C$5:$AN$13,MATCH(CONCATENATE(BD_COMERCIAL!$K359," ",BD_COMERCIAL!$L359),'Curva Forward'!$B$5:$B$13,0),MATCH(GF$4,'Curva Forward'!$C$4:$AN$4,0))),DH359)</f>
        <v>0</v>
      </c>
      <c r="GG359" s="200">
        <f>AU359*AU$2*IF($FC359="V",1,-1)*IF($Q359="Fixo",(DI359-INDEX('Curva Forward'!$C$5:$AN$13,MATCH(CONCATENATE(BD_COMERCIAL!$K359," ",BD_COMERCIAL!$L359),'Curva Forward'!$B$5:$B$13,0),MATCH(GG$4,'Curva Forward'!$C$4:$AN$4,0))),DI359)</f>
        <v>0</v>
      </c>
      <c r="GH359" s="200">
        <f>AV359*AV$2*IF($FC359="V",1,-1)*IF($Q359="Fixo",(DJ359-INDEX('Curva Forward'!$C$5:$AN$13,MATCH(CONCATENATE(BD_COMERCIAL!$K359," ",BD_COMERCIAL!$L359),'Curva Forward'!$B$5:$B$13,0),MATCH(GH$4,'Curva Forward'!$C$4:$AN$4,0))),DJ359)</f>
        <v>0</v>
      </c>
      <c r="GI359" s="200">
        <f>AW359*AW$2*IF($FC359="V",1,-1)*IF($Q359="Fixo",(DK359-INDEX('Curva Forward'!$C$5:$AN$13,MATCH(CONCATENATE(BD_COMERCIAL!$K359," ",BD_COMERCIAL!$L359),'Curva Forward'!$B$5:$B$13,0),MATCH(GI$4,'Curva Forward'!$C$4:$AN$4,0))),DK359)</f>
        <v>0</v>
      </c>
      <c r="GJ359" s="200">
        <f>AX359*AX$2*IF($FC359="V",1,-1)*IF($Q359="Fixo",(DL359-INDEX('Curva Forward'!$C$5:$AN$13,MATCH(CONCATENATE(BD_COMERCIAL!$K359," ",BD_COMERCIAL!$L359),'Curva Forward'!$B$5:$B$13,0),MATCH(GJ$4,'Curva Forward'!$C$4:$AN$4,0))),DL359)</f>
        <v>0</v>
      </c>
      <c r="GK359" s="200">
        <f>AY359*AY$2*IF($FC359="V",1,-1)*IF($Q359="Fixo",(DM359-INDEX('Curva Forward'!$C$5:$AN$13,MATCH(CONCATENATE(BD_COMERCIAL!$K359," ",BD_COMERCIAL!$L359),'Curva Forward'!$B$5:$B$13,0),MATCH(GK$4,'Curva Forward'!$C$4:$AN$4,0))),DM359)</f>
        <v>0</v>
      </c>
      <c r="GL359" s="200">
        <f>IF(EZ359="",0,CL359*CL$2*IF($FC359="V",1,-1)*IF($Q359="Fixo",(EZ359-INDEX('Curva Forward'!$C$5:$AN$13,MATCH(CONCATENATE(BD_COMERCIAL!$K359," ",BD_COMERCIAL!$L359),'Curva Forward'!$B$5:$B$13,0),MATCH(GL$4,'Curva Forward'!$C$4:$AN$4,0))),EZ359))</f>
        <v>0</v>
      </c>
      <c r="GM359" s="200">
        <f>IF(FA359="",0,CM359*CM$2*IF($FC359="V",1,-1)*IF($Q359="Fixo",(FA359-INDEX('Curva Forward'!$C$5:$AN$13,MATCH(CONCATENATE(BD_COMERCIAL!$K359," ",BD_COMERCIAL!$L359),'Curva Forward'!$B$5:$B$13,0),MATCH(GM$4,'Curva Forward'!$C$4:$AN$4,0))),FA359))</f>
        <v>0</v>
      </c>
      <c r="GN359" s="200">
        <f>IF(FB359="",0,CN359*CN$2*IF($FC359="V",1,-1)*IF($Q359="Fixo",(FB359-INDEX('Curva Forward'!$C$5:$AN$13,MATCH(CONCATENATE(BD_COMERCIAL!$K359," ",BD_COMERCIAL!$L359),'Curva Forward'!$B$5:$B$13,0),MATCH(GN$4,'Curva Forward'!$C$4:$AN$4,0))),FB359))</f>
        <v>0</v>
      </c>
      <c r="GO359" s="201">
        <f t="shared" ca="1" si="112"/>
        <v>0</v>
      </c>
      <c r="GP359" s="201">
        <f t="shared" ca="1" si="113"/>
        <v>0</v>
      </c>
    </row>
    <row r="360" spans="1:198" ht="15" customHeight="1" x14ac:dyDescent="0.25">
      <c r="A360" s="6"/>
      <c r="B360" s="7" t="s">
        <v>716</v>
      </c>
      <c r="C360" s="8">
        <v>44651</v>
      </c>
      <c r="D360" s="9" t="s">
        <v>124</v>
      </c>
      <c r="E360" s="9" t="s">
        <v>125</v>
      </c>
      <c r="F360" s="113">
        <v>3780401000108</v>
      </c>
      <c r="G360" s="10" t="s">
        <v>211</v>
      </c>
      <c r="H360" s="113">
        <v>27690671000188</v>
      </c>
      <c r="I360" s="9" t="s">
        <v>584</v>
      </c>
      <c r="J360" s="166"/>
      <c r="K360" s="10" t="s">
        <v>30</v>
      </c>
      <c r="L360" s="84" t="s">
        <v>22</v>
      </c>
      <c r="M360" s="11">
        <v>44621</v>
      </c>
      <c r="N360" s="12">
        <v>44651</v>
      </c>
      <c r="O360" s="10">
        <v>10</v>
      </c>
      <c r="P360" s="84">
        <v>41</v>
      </c>
      <c r="Q360" s="84" t="s">
        <v>586</v>
      </c>
      <c r="R360" s="10" t="s">
        <v>129</v>
      </c>
      <c r="S360" s="14" t="s">
        <v>135</v>
      </c>
      <c r="T360" s="11"/>
      <c r="U360" s="12"/>
      <c r="V360" s="257" t="str">
        <f ca="1">IF(U360="","",
IF(U360="NA","",
IFERROR(VLOOKUP(EOMONTH(M360,-2)+1,IPCA!$A:$B,2,0),
VLOOKUP(EOMONTH(TODAY(),-2)+1,IPCA!$A:$B,2,0))/
VLOOKUP(EOMONTH(U360,-2)+1,IPCA!$A:$B,2,0)*
P360))</f>
        <v/>
      </c>
      <c r="W360" s="84"/>
      <c r="X360" s="13" t="s">
        <v>133</v>
      </c>
      <c r="Y360" s="166"/>
      <c r="AA360" s="108"/>
      <c r="AB360" s="15"/>
      <c r="AD360">
        <v>10</v>
      </c>
      <c r="AM360" s="6"/>
      <c r="AN360" s="15"/>
      <c r="AY360" s="6"/>
      <c r="AZ360" s="15"/>
      <c r="BK360" s="6"/>
      <c r="BL360" s="15"/>
      <c r="BW360" s="6"/>
      <c r="BX360" s="15"/>
      <c r="CI360" s="6"/>
      <c r="CJ360" s="16">
        <f t="shared" si="97"/>
        <v>0.84931506849315064</v>
      </c>
      <c r="CK360" s="16" t="str">
        <f t="shared" si="98"/>
        <v/>
      </c>
      <c r="CL360" s="16" t="str">
        <f t="shared" si="99"/>
        <v/>
      </c>
      <c r="CM360" s="16" t="str">
        <f t="shared" si="100"/>
        <v/>
      </c>
      <c r="CN360" s="16" t="str">
        <f t="shared" si="101"/>
        <v/>
      </c>
      <c r="CO360" s="18"/>
      <c r="CP360" s="15"/>
      <c r="CR360">
        <v>41</v>
      </c>
      <c r="DA360" s="6"/>
      <c r="DB360" s="15"/>
      <c r="DM360" s="6"/>
      <c r="DN360" s="15"/>
      <c r="DY360" s="6"/>
      <c r="DZ360" s="15"/>
      <c r="EK360" s="6"/>
      <c r="EL360" s="15"/>
      <c r="EW360" s="6"/>
      <c r="EX360" s="16">
        <f t="shared" si="102"/>
        <v>3.4821917808219176</v>
      </c>
      <c r="EY360" s="16" t="str">
        <f t="shared" si="103"/>
        <v/>
      </c>
      <c r="EZ360" s="16" t="str">
        <f t="shared" si="104"/>
        <v/>
      </c>
      <c r="FA360" s="16" t="str">
        <f t="shared" si="105"/>
        <v/>
      </c>
      <c r="FB360" s="160" t="str">
        <f t="shared" si="106"/>
        <v/>
      </c>
      <c r="FC360" t="s">
        <v>204</v>
      </c>
      <c r="FD360" s="20" t="s">
        <v>584</v>
      </c>
      <c r="FE360"/>
      <c r="FF360" s="209" t="s">
        <v>206</v>
      </c>
      <c r="FH360" s="284">
        <f t="shared" ca="1" si="107"/>
        <v>0</v>
      </c>
      <c r="FI360" s="208">
        <f t="shared" si="108"/>
        <v>1</v>
      </c>
      <c r="FK360" t="str">
        <f t="shared" si="109"/>
        <v>THERA TRADING COMERCIALIZADORA DE ENERGIA LTDA</v>
      </c>
      <c r="FL360" s="201">
        <f t="shared" ca="1" si="110"/>
        <v>305040</v>
      </c>
      <c r="FM360" s="201">
        <f t="shared" ca="1" si="111"/>
        <v>0</v>
      </c>
      <c r="FN360" s="200">
        <f>AB360*AB$2*IF($FC360="V",1,-1)*IF($Q360="Fixo",(CP360-INDEX('Curva Forward'!$C$5:$AN$13,MATCH(CONCATENATE(BD_COMERCIAL!$K360," ",BD_COMERCIAL!$L360),'Curva Forward'!$B$5:$B$13,0),MATCH(FN$4,'Curva Forward'!$C$4:$AN$4,0))),CP360)</f>
        <v>0</v>
      </c>
      <c r="FO360" s="200">
        <f>AC360*AC$2*IF($FC360="V",1,-1)*IF($Q360="Fixo",(CQ360-INDEX('Curva Forward'!$C$5:$AN$13,MATCH(CONCATENATE(BD_COMERCIAL!$K360," ",BD_COMERCIAL!$L360),'Curva Forward'!$B$5:$B$13,0),MATCH(FO$4,'Curva Forward'!$C$4:$AN$4,0))),CQ360)</f>
        <v>0</v>
      </c>
      <c r="FP360" s="200">
        <f>AD360*AD$2*IF($FC360="V",1,-1)*IF($Q360="Fixo",(CR360-INDEX('Curva Forward'!$C$5:$AN$13,MATCH(CONCATENATE(BD_COMERCIAL!$K360," ",BD_COMERCIAL!$L360),'Curva Forward'!$B$5:$B$13,0),MATCH(FP$4,'Curva Forward'!$C$4:$AN$4,0))),CR360)</f>
        <v>305040</v>
      </c>
      <c r="FQ360" s="200">
        <f>AE360*AE$2*IF($FC360="V",1,-1)*IF($Q360="Fixo",(CS360-INDEX('Curva Forward'!$C$5:$AN$13,MATCH(CONCATENATE(BD_COMERCIAL!$K360," ",BD_COMERCIAL!$L360),'Curva Forward'!$B$5:$B$13,0),MATCH(FQ$4,'Curva Forward'!$C$4:$AN$4,0))),CS360)</f>
        <v>0</v>
      </c>
      <c r="FR360" s="200">
        <f>AF360*AF$2*IF($FC360="V",1,-1)*IF($Q360="Fixo",(CT360-INDEX('Curva Forward'!$C$5:$AN$13,MATCH(CONCATENATE(BD_COMERCIAL!$K360," ",BD_COMERCIAL!$L360),'Curva Forward'!$B$5:$B$13,0),MATCH(FR$4,'Curva Forward'!$C$4:$AN$4,0))),CT360)</f>
        <v>0</v>
      </c>
      <c r="FS360" s="200">
        <f>AG360*AG$2*IF($FC360="V",1,-1)*IF($Q360="Fixo",(CU360-INDEX('Curva Forward'!$C$5:$AN$13,MATCH(CONCATENATE(BD_COMERCIAL!$K360," ",BD_COMERCIAL!$L360),'Curva Forward'!$B$5:$B$13,0),MATCH(FS$4,'Curva Forward'!$C$4:$AN$4,0))),CU360)</f>
        <v>0</v>
      </c>
      <c r="FT360" s="200">
        <f>AH360*AH$2*IF($FC360="V",1,-1)*IF($Q360="Fixo",(CV360-INDEX('Curva Forward'!$C$5:$AN$13,MATCH(CONCATENATE(BD_COMERCIAL!$K360," ",BD_COMERCIAL!$L360),'Curva Forward'!$B$5:$B$13,0),MATCH(FT$4,'Curva Forward'!$C$4:$AN$4,0))),CV360)</f>
        <v>0</v>
      </c>
      <c r="FU360" s="200">
        <f>AI360*AI$2*IF($FC360="V",1,-1)*IF($Q360="Fixo",(CW360-INDEX('Curva Forward'!$C$5:$AN$13,MATCH(CONCATENATE(BD_COMERCIAL!$K360," ",BD_COMERCIAL!$L360),'Curva Forward'!$B$5:$B$13,0),MATCH(FU$4,'Curva Forward'!$C$4:$AN$4,0))),CW360)</f>
        <v>0</v>
      </c>
      <c r="FV360" s="200">
        <f>AJ360*AJ$2*IF($FC360="V",1,-1)*IF($Q360="Fixo",(CX360-INDEX('Curva Forward'!$C$5:$AN$13,MATCH(CONCATENATE(BD_COMERCIAL!$K360," ",BD_COMERCIAL!$L360),'Curva Forward'!$B$5:$B$13,0),MATCH(FV$4,'Curva Forward'!$C$4:$AN$4,0))),CX360)</f>
        <v>0</v>
      </c>
      <c r="FW360" s="200">
        <f>AK360*AK$2*IF($FC360="V",1,-1)*IF($Q360="Fixo",(CY360-INDEX('Curva Forward'!$C$5:$AN$13,MATCH(CONCATENATE(BD_COMERCIAL!$K360," ",BD_COMERCIAL!$L360),'Curva Forward'!$B$5:$B$13,0),MATCH(FW$4,'Curva Forward'!$C$4:$AN$4,0))),CY360)</f>
        <v>0</v>
      </c>
      <c r="FX360" s="200">
        <f>AL360*AL$2*IF($FC360="V",1,-1)*IF($Q360="Fixo",(CZ360-INDEX('Curva Forward'!$C$5:$AN$13,MATCH(CONCATENATE(BD_COMERCIAL!$K360," ",BD_COMERCIAL!$L360),'Curva Forward'!$B$5:$B$13,0),MATCH(FX$4,'Curva Forward'!$C$4:$AN$4,0))),CZ360)</f>
        <v>0</v>
      </c>
      <c r="FY360" s="200">
        <f>AM360*AM$2*IF($FC360="V",1,-1)*IF($Q360="Fixo",(DA360-INDEX('Curva Forward'!$C$5:$AN$13,MATCH(CONCATENATE(BD_COMERCIAL!$K360," ",BD_COMERCIAL!$L360),'Curva Forward'!$B$5:$B$13,0),MATCH(FY$4,'Curva Forward'!$C$4:$AN$4,0))),DA360)</f>
        <v>0</v>
      </c>
      <c r="FZ360" s="200">
        <f>AN360*AN$2*IF($FC360="V",1,-1)*IF($Q360="Fixo",(DB360-INDEX('Curva Forward'!$C$5:$AN$13,MATCH(CONCATENATE(BD_COMERCIAL!$K360," ",BD_COMERCIAL!$L360),'Curva Forward'!$B$5:$B$13,0),MATCH(FZ$4,'Curva Forward'!$C$4:$AN$4,0))),DB360)</f>
        <v>0</v>
      </c>
      <c r="GA360" s="200">
        <f>AO360*AO$2*IF($FC360="V",1,-1)*IF($Q360="Fixo",(DC360-INDEX('Curva Forward'!$C$5:$AN$13,MATCH(CONCATENATE(BD_COMERCIAL!$K360," ",BD_COMERCIAL!$L360),'Curva Forward'!$B$5:$B$13,0),MATCH(GA$4,'Curva Forward'!$C$4:$AN$4,0))),DC360)</f>
        <v>0</v>
      </c>
      <c r="GB360" s="200">
        <f>AP360*AP$2*IF($FC360="V",1,-1)*IF($Q360="Fixo",(DD360-INDEX('Curva Forward'!$C$5:$AN$13,MATCH(CONCATENATE(BD_COMERCIAL!$K360," ",BD_COMERCIAL!$L360),'Curva Forward'!$B$5:$B$13,0),MATCH(GB$4,'Curva Forward'!$C$4:$AN$4,0))),DD360)</f>
        <v>0</v>
      </c>
      <c r="GC360" s="200">
        <f>AQ360*AQ$2*IF($FC360="V",1,-1)*IF($Q360="Fixo",(DE360-INDEX('Curva Forward'!$C$5:$AN$13,MATCH(CONCATENATE(BD_COMERCIAL!$K360," ",BD_COMERCIAL!$L360),'Curva Forward'!$B$5:$B$13,0),MATCH(GC$4,'Curva Forward'!$C$4:$AN$4,0))),DE360)</f>
        <v>0</v>
      </c>
      <c r="GD360" s="200">
        <f>AR360*AR$2*IF($FC360="V",1,-1)*IF($Q360="Fixo",(DF360-INDEX('Curva Forward'!$C$5:$AN$13,MATCH(CONCATENATE(BD_COMERCIAL!$K360," ",BD_COMERCIAL!$L360),'Curva Forward'!$B$5:$B$13,0),MATCH(GD$4,'Curva Forward'!$C$4:$AN$4,0))),DF360)</f>
        <v>0</v>
      </c>
      <c r="GE360" s="200">
        <f>AS360*AS$2*IF($FC360="V",1,-1)*IF($Q360="Fixo",(DG360-INDEX('Curva Forward'!$C$5:$AN$13,MATCH(CONCATENATE(BD_COMERCIAL!$K360," ",BD_COMERCIAL!$L360),'Curva Forward'!$B$5:$B$13,0),MATCH(GE$4,'Curva Forward'!$C$4:$AN$4,0))),DG360)</f>
        <v>0</v>
      </c>
      <c r="GF360" s="200">
        <f>AT360*AT$2*IF($FC360="V",1,-1)*IF($Q360="Fixo",(DH360-INDEX('Curva Forward'!$C$5:$AN$13,MATCH(CONCATENATE(BD_COMERCIAL!$K360," ",BD_COMERCIAL!$L360),'Curva Forward'!$B$5:$B$13,0),MATCH(GF$4,'Curva Forward'!$C$4:$AN$4,0))),DH360)</f>
        <v>0</v>
      </c>
      <c r="GG360" s="200">
        <f>AU360*AU$2*IF($FC360="V",1,-1)*IF($Q360="Fixo",(DI360-INDEX('Curva Forward'!$C$5:$AN$13,MATCH(CONCATENATE(BD_COMERCIAL!$K360," ",BD_COMERCIAL!$L360),'Curva Forward'!$B$5:$B$13,0),MATCH(GG$4,'Curva Forward'!$C$4:$AN$4,0))),DI360)</f>
        <v>0</v>
      </c>
      <c r="GH360" s="200">
        <f>AV360*AV$2*IF($FC360="V",1,-1)*IF($Q360="Fixo",(DJ360-INDEX('Curva Forward'!$C$5:$AN$13,MATCH(CONCATENATE(BD_COMERCIAL!$K360," ",BD_COMERCIAL!$L360),'Curva Forward'!$B$5:$B$13,0),MATCH(GH$4,'Curva Forward'!$C$4:$AN$4,0))),DJ360)</f>
        <v>0</v>
      </c>
      <c r="GI360" s="200">
        <f>AW360*AW$2*IF($FC360="V",1,-1)*IF($Q360="Fixo",(DK360-INDEX('Curva Forward'!$C$5:$AN$13,MATCH(CONCATENATE(BD_COMERCIAL!$K360," ",BD_COMERCIAL!$L360),'Curva Forward'!$B$5:$B$13,0),MATCH(GI$4,'Curva Forward'!$C$4:$AN$4,0))),DK360)</f>
        <v>0</v>
      </c>
      <c r="GJ360" s="200">
        <f>AX360*AX$2*IF($FC360="V",1,-1)*IF($Q360="Fixo",(DL360-INDEX('Curva Forward'!$C$5:$AN$13,MATCH(CONCATENATE(BD_COMERCIAL!$K360," ",BD_COMERCIAL!$L360),'Curva Forward'!$B$5:$B$13,0),MATCH(GJ$4,'Curva Forward'!$C$4:$AN$4,0))),DL360)</f>
        <v>0</v>
      </c>
      <c r="GK360" s="200">
        <f>AY360*AY$2*IF($FC360="V",1,-1)*IF($Q360="Fixo",(DM360-INDEX('Curva Forward'!$C$5:$AN$13,MATCH(CONCATENATE(BD_COMERCIAL!$K360," ",BD_COMERCIAL!$L360),'Curva Forward'!$B$5:$B$13,0),MATCH(GK$4,'Curva Forward'!$C$4:$AN$4,0))),DM360)</f>
        <v>0</v>
      </c>
      <c r="GL360" s="200">
        <f>IF(EZ360="",0,CL360*CL$2*IF($FC360="V",1,-1)*IF($Q360="Fixo",(EZ360-INDEX('Curva Forward'!$C$5:$AN$13,MATCH(CONCATENATE(BD_COMERCIAL!$K360," ",BD_COMERCIAL!$L360),'Curva Forward'!$B$5:$B$13,0),MATCH(GL$4,'Curva Forward'!$C$4:$AN$4,0))),EZ360))</f>
        <v>0</v>
      </c>
      <c r="GM360" s="200">
        <f>IF(FA360="",0,CM360*CM$2*IF($FC360="V",1,-1)*IF($Q360="Fixo",(FA360-INDEX('Curva Forward'!$C$5:$AN$13,MATCH(CONCATENATE(BD_COMERCIAL!$K360," ",BD_COMERCIAL!$L360),'Curva Forward'!$B$5:$B$13,0),MATCH(GM$4,'Curva Forward'!$C$4:$AN$4,0))),FA360))</f>
        <v>0</v>
      </c>
      <c r="GN360" s="200">
        <f>IF(FB360="",0,CN360*CN$2*IF($FC360="V",1,-1)*IF($Q360="Fixo",(FB360-INDEX('Curva Forward'!$C$5:$AN$13,MATCH(CONCATENATE(BD_COMERCIAL!$K360," ",BD_COMERCIAL!$L360),'Curva Forward'!$B$5:$B$13,0),MATCH(GN$4,'Curva Forward'!$C$4:$AN$4,0))),FB360))</f>
        <v>0</v>
      </c>
      <c r="GO360" s="201">
        <f t="shared" ca="1" si="112"/>
        <v>0</v>
      </c>
      <c r="GP360" s="201">
        <f t="shared" ca="1" si="113"/>
        <v>0</v>
      </c>
    </row>
    <row r="361" spans="1:198" ht="15" customHeight="1" x14ac:dyDescent="0.25">
      <c r="A361" s="6"/>
      <c r="B361" s="7" t="s">
        <v>717</v>
      </c>
      <c r="C361" s="8">
        <v>44651</v>
      </c>
      <c r="D361" s="9" t="s">
        <v>124</v>
      </c>
      <c r="E361" s="9" t="s">
        <v>125</v>
      </c>
      <c r="F361" s="113">
        <v>3780401000108</v>
      </c>
      <c r="G361" s="10" t="s">
        <v>202</v>
      </c>
      <c r="H361" s="113">
        <v>18483400000160</v>
      </c>
      <c r="I361" s="9" t="s">
        <v>139</v>
      </c>
      <c r="J361" s="166"/>
      <c r="K361" s="10" t="s">
        <v>127</v>
      </c>
      <c r="L361" s="84" t="s">
        <v>22</v>
      </c>
      <c r="M361" s="11">
        <v>44835</v>
      </c>
      <c r="N361" s="12">
        <v>44926</v>
      </c>
      <c r="O361" s="10">
        <v>2</v>
      </c>
      <c r="P361" s="84">
        <v>161</v>
      </c>
      <c r="Q361" s="84" t="s">
        <v>128</v>
      </c>
      <c r="R361" s="10" t="s">
        <v>129</v>
      </c>
      <c r="S361" s="14" t="s">
        <v>135</v>
      </c>
      <c r="T361" s="11"/>
      <c r="U361" s="12"/>
      <c r="V361" s="257" t="str">
        <f ca="1">IF(U361="","",
IF(U361="NA","",
IFERROR(VLOOKUP(EOMONTH(M361,-2)+1,IPCA!$A:$B,2,0),
VLOOKUP(EOMONTH(TODAY(),-2)+1,IPCA!$A:$B,2,0))/
VLOOKUP(EOMONTH(U361,-2)+1,IPCA!$A:$B,2,0)*
P361))</f>
        <v/>
      </c>
      <c r="W361" s="84"/>
      <c r="X361" s="13" t="s">
        <v>133</v>
      </c>
      <c r="Y361" s="166"/>
      <c r="AA361" s="108"/>
      <c r="AB361" s="15"/>
      <c r="AK361">
        <v>2</v>
      </c>
      <c r="AL361">
        <v>2</v>
      </c>
      <c r="AM361" s="6">
        <v>2</v>
      </c>
      <c r="AN361" s="15"/>
      <c r="AY361" s="6"/>
      <c r="AZ361" s="15"/>
      <c r="BK361" s="6"/>
      <c r="BL361" s="15"/>
      <c r="BW361" s="6"/>
      <c r="BX361" s="15"/>
      <c r="CI361" s="6"/>
      <c r="CJ361" s="16">
        <f t="shared" si="97"/>
        <v>0.50410958904109593</v>
      </c>
      <c r="CK361" s="16" t="str">
        <f t="shared" si="98"/>
        <v/>
      </c>
      <c r="CL361" s="16" t="str">
        <f t="shared" si="99"/>
        <v/>
      </c>
      <c r="CM361" s="16" t="str">
        <f t="shared" si="100"/>
        <v/>
      </c>
      <c r="CN361" s="16" t="str">
        <f t="shared" si="101"/>
        <v/>
      </c>
      <c r="CO361" s="18"/>
      <c r="CP361" s="15"/>
      <c r="CY361">
        <v>161</v>
      </c>
      <c r="CZ361">
        <v>161</v>
      </c>
      <c r="DA361" s="6">
        <v>161</v>
      </c>
      <c r="DB361" s="15"/>
      <c r="DM361" s="6"/>
      <c r="DN361" s="15"/>
      <c r="DY361" s="6"/>
      <c r="DZ361" s="15"/>
      <c r="EK361" s="6"/>
      <c r="EL361" s="15"/>
      <c r="EW361" s="6"/>
      <c r="EX361" s="16">
        <f t="shared" si="102"/>
        <v>40.580821917808223</v>
      </c>
      <c r="EY361" s="16" t="str">
        <f t="shared" si="103"/>
        <v/>
      </c>
      <c r="EZ361" s="16" t="str">
        <f t="shared" si="104"/>
        <v/>
      </c>
      <c r="FA361" s="16" t="str">
        <f t="shared" si="105"/>
        <v/>
      </c>
      <c r="FB361" s="160" t="str">
        <f t="shared" si="106"/>
        <v/>
      </c>
      <c r="FC361" t="s">
        <v>204</v>
      </c>
      <c r="FD361" s="20" t="s">
        <v>139</v>
      </c>
      <c r="FE361"/>
      <c r="FF361" s="209" t="s">
        <v>206</v>
      </c>
      <c r="FH361" s="284">
        <f t="shared" ca="1" si="107"/>
        <v>0</v>
      </c>
      <c r="FI361" s="208">
        <f t="shared" si="108"/>
        <v>3.0333333333333332</v>
      </c>
      <c r="FK361" t="str">
        <f t="shared" si="109"/>
        <v>Genial Energy Comercializadora de Energia Elétrica Ltda</v>
      </c>
      <c r="FL361" s="201">
        <f t="shared" ca="1" si="110"/>
        <v>268080</v>
      </c>
      <c r="FM361" s="201">
        <f t="shared" ca="1" si="111"/>
        <v>0</v>
      </c>
      <c r="FN361" s="200">
        <f>AB361*AB$2*IF($FC361="V",1,-1)*IF($Q361="Fixo",(CP361-INDEX('Curva Forward'!$C$5:$AN$13,MATCH(CONCATENATE(BD_COMERCIAL!$K361," ",BD_COMERCIAL!$L361),'Curva Forward'!$B$5:$B$13,0),MATCH(FN$4,'Curva Forward'!$C$4:$AN$4,0))),CP361)</f>
        <v>0</v>
      </c>
      <c r="FO361" s="200">
        <f>AC361*AC$2*IF($FC361="V",1,-1)*IF($Q361="Fixo",(CQ361-INDEX('Curva Forward'!$C$5:$AN$13,MATCH(CONCATENATE(BD_COMERCIAL!$K361," ",BD_COMERCIAL!$L361),'Curva Forward'!$B$5:$B$13,0),MATCH(FO$4,'Curva Forward'!$C$4:$AN$4,0))),CQ361)</f>
        <v>0</v>
      </c>
      <c r="FP361" s="200">
        <f>AD361*AD$2*IF($FC361="V",1,-1)*IF($Q361="Fixo",(CR361-INDEX('Curva Forward'!$C$5:$AN$13,MATCH(CONCATENATE(BD_COMERCIAL!$K361," ",BD_COMERCIAL!$L361),'Curva Forward'!$B$5:$B$13,0),MATCH(FP$4,'Curva Forward'!$C$4:$AN$4,0))),CR361)</f>
        <v>0</v>
      </c>
      <c r="FQ361" s="200">
        <f>AE361*AE$2*IF($FC361="V",1,-1)*IF($Q361="Fixo",(CS361-INDEX('Curva Forward'!$C$5:$AN$13,MATCH(CONCATENATE(BD_COMERCIAL!$K361," ",BD_COMERCIAL!$L361),'Curva Forward'!$B$5:$B$13,0),MATCH(FQ$4,'Curva Forward'!$C$4:$AN$4,0))),CS361)</f>
        <v>0</v>
      </c>
      <c r="FR361" s="200">
        <f>AF361*AF$2*IF($FC361="V",1,-1)*IF($Q361="Fixo",(CT361-INDEX('Curva Forward'!$C$5:$AN$13,MATCH(CONCATENATE(BD_COMERCIAL!$K361," ",BD_COMERCIAL!$L361),'Curva Forward'!$B$5:$B$13,0),MATCH(FR$4,'Curva Forward'!$C$4:$AN$4,0))),CT361)</f>
        <v>0</v>
      </c>
      <c r="FS361" s="200">
        <f>AG361*AG$2*IF($FC361="V",1,-1)*IF($Q361="Fixo",(CU361-INDEX('Curva Forward'!$C$5:$AN$13,MATCH(CONCATENATE(BD_COMERCIAL!$K361," ",BD_COMERCIAL!$L361),'Curva Forward'!$B$5:$B$13,0),MATCH(FS$4,'Curva Forward'!$C$4:$AN$4,0))),CU361)</f>
        <v>0</v>
      </c>
      <c r="FT361" s="200">
        <f>AH361*AH$2*IF($FC361="V",1,-1)*IF($Q361="Fixo",(CV361-INDEX('Curva Forward'!$C$5:$AN$13,MATCH(CONCATENATE(BD_COMERCIAL!$K361," ",BD_COMERCIAL!$L361),'Curva Forward'!$B$5:$B$13,0),MATCH(FT$4,'Curva Forward'!$C$4:$AN$4,0))),CV361)</f>
        <v>0</v>
      </c>
      <c r="FU361" s="200">
        <f>AI361*AI$2*IF($FC361="V",1,-1)*IF($Q361="Fixo",(CW361-INDEX('Curva Forward'!$C$5:$AN$13,MATCH(CONCATENATE(BD_COMERCIAL!$K361," ",BD_COMERCIAL!$L361),'Curva Forward'!$B$5:$B$13,0),MATCH(FU$4,'Curva Forward'!$C$4:$AN$4,0))),CW361)</f>
        <v>0</v>
      </c>
      <c r="FV361" s="200">
        <f>AJ361*AJ$2*IF($FC361="V",1,-1)*IF($Q361="Fixo",(CX361-INDEX('Curva Forward'!$C$5:$AN$13,MATCH(CONCATENATE(BD_COMERCIAL!$K361," ",BD_COMERCIAL!$L361),'Curva Forward'!$B$5:$B$13,0),MATCH(FV$4,'Curva Forward'!$C$4:$AN$4,0))),CX361)</f>
        <v>0</v>
      </c>
      <c r="FW361" s="200">
        <f>AK361*AK$2*IF($FC361="V",1,-1)*IF($Q361="Fixo",(CY361-INDEX('Curva Forward'!$C$5:$AN$13,MATCH(CONCATENATE(BD_COMERCIAL!$K361," ",BD_COMERCIAL!$L361),'Curva Forward'!$B$5:$B$13,0),MATCH(FW$4,'Curva Forward'!$C$4:$AN$4,0))),CY361)</f>
        <v>90768</v>
      </c>
      <c r="FX361" s="200">
        <f>AL361*AL$2*IF($FC361="V",1,-1)*IF($Q361="Fixo",(CZ361-INDEX('Curva Forward'!$C$5:$AN$13,MATCH(CONCATENATE(BD_COMERCIAL!$K361," ",BD_COMERCIAL!$L361),'Curva Forward'!$B$5:$B$13,0),MATCH(FX$4,'Curva Forward'!$C$4:$AN$4,0))),CZ361)</f>
        <v>82080</v>
      </c>
      <c r="FY361" s="200">
        <f>AM361*AM$2*IF($FC361="V",1,-1)*IF($Q361="Fixo",(DA361-INDEX('Curva Forward'!$C$5:$AN$13,MATCH(CONCATENATE(BD_COMERCIAL!$K361," ",BD_COMERCIAL!$L361),'Curva Forward'!$B$5:$B$13,0),MATCH(FY$4,'Curva Forward'!$C$4:$AN$4,0))),DA361)</f>
        <v>95232</v>
      </c>
      <c r="FZ361" s="200">
        <f>AN361*AN$2*IF($FC361="V",1,-1)*IF($Q361="Fixo",(DB361-INDEX('Curva Forward'!$C$5:$AN$13,MATCH(CONCATENATE(BD_COMERCIAL!$K361," ",BD_COMERCIAL!$L361),'Curva Forward'!$B$5:$B$13,0),MATCH(FZ$4,'Curva Forward'!$C$4:$AN$4,0))),DB361)</f>
        <v>0</v>
      </c>
      <c r="GA361" s="200">
        <f>AO361*AO$2*IF($FC361="V",1,-1)*IF($Q361="Fixo",(DC361-INDEX('Curva Forward'!$C$5:$AN$13,MATCH(CONCATENATE(BD_COMERCIAL!$K361," ",BD_COMERCIAL!$L361),'Curva Forward'!$B$5:$B$13,0),MATCH(GA$4,'Curva Forward'!$C$4:$AN$4,0))),DC361)</f>
        <v>0</v>
      </c>
      <c r="GB361" s="200">
        <f>AP361*AP$2*IF($FC361="V",1,-1)*IF($Q361="Fixo",(DD361-INDEX('Curva Forward'!$C$5:$AN$13,MATCH(CONCATENATE(BD_COMERCIAL!$K361," ",BD_COMERCIAL!$L361),'Curva Forward'!$B$5:$B$13,0),MATCH(GB$4,'Curva Forward'!$C$4:$AN$4,0))),DD361)</f>
        <v>0</v>
      </c>
      <c r="GC361" s="200">
        <f>AQ361*AQ$2*IF($FC361="V",1,-1)*IF($Q361="Fixo",(DE361-INDEX('Curva Forward'!$C$5:$AN$13,MATCH(CONCATENATE(BD_COMERCIAL!$K361," ",BD_COMERCIAL!$L361),'Curva Forward'!$B$5:$B$13,0),MATCH(GC$4,'Curva Forward'!$C$4:$AN$4,0))),DE361)</f>
        <v>0</v>
      </c>
      <c r="GD361" s="200">
        <f>AR361*AR$2*IF($FC361="V",1,-1)*IF($Q361="Fixo",(DF361-INDEX('Curva Forward'!$C$5:$AN$13,MATCH(CONCATENATE(BD_COMERCIAL!$K361," ",BD_COMERCIAL!$L361),'Curva Forward'!$B$5:$B$13,0),MATCH(GD$4,'Curva Forward'!$C$4:$AN$4,0))),DF361)</f>
        <v>0</v>
      </c>
      <c r="GE361" s="200">
        <f>AS361*AS$2*IF($FC361="V",1,-1)*IF($Q361="Fixo",(DG361-INDEX('Curva Forward'!$C$5:$AN$13,MATCH(CONCATENATE(BD_COMERCIAL!$K361," ",BD_COMERCIAL!$L361),'Curva Forward'!$B$5:$B$13,0),MATCH(GE$4,'Curva Forward'!$C$4:$AN$4,0))),DG361)</f>
        <v>0</v>
      </c>
      <c r="GF361" s="200">
        <f>AT361*AT$2*IF($FC361="V",1,-1)*IF($Q361="Fixo",(DH361-INDEX('Curva Forward'!$C$5:$AN$13,MATCH(CONCATENATE(BD_COMERCIAL!$K361," ",BD_COMERCIAL!$L361),'Curva Forward'!$B$5:$B$13,0),MATCH(GF$4,'Curva Forward'!$C$4:$AN$4,0))),DH361)</f>
        <v>0</v>
      </c>
      <c r="GG361" s="200">
        <f>AU361*AU$2*IF($FC361="V",1,-1)*IF($Q361="Fixo",(DI361-INDEX('Curva Forward'!$C$5:$AN$13,MATCH(CONCATENATE(BD_COMERCIAL!$K361," ",BD_COMERCIAL!$L361),'Curva Forward'!$B$5:$B$13,0),MATCH(GG$4,'Curva Forward'!$C$4:$AN$4,0))),DI361)</f>
        <v>0</v>
      </c>
      <c r="GH361" s="200">
        <f>AV361*AV$2*IF($FC361="V",1,-1)*IF($Q361="Fixo",(DJ361-INDEX('Curva Forward'!$C$5:$AN$13,MATCH(CONCATENATE(BD_COMERCIAL!$K361," ",BD_COMERCIAL!$L361),'Curva Forward'!$B$5:$B$13,0),MATCH(GH$4,'Curva Forward'!$C$4:$AN$4,0))),DJ361)</f>
        <v>0</v>
      </c>
      <c r="GI361" s="200">
        <f>AW361*AW$2*IF($FC361="V",1,-1)*IF($Q361="Fixo",(DK361-INDEX('Curva Forward'!$C$5:$AN$13,MATCH(CONCATENATE(BD_COMERCIAL!$K361," ",BD_COMERCIAL!$L361),'Curva Forward'!$B$5:$B$13,0),MATCH(GI$4,'Curva Forward'!$C$4:$AN$4,0))),DK361)</f>
        <v>0</v>
      </c>
      <c r="GJ361" s="200">
        <f>AX361*AX$2*IF($FC361="V",1,-1)*IF($Q361="Fixo",(DL361-INDEX('Curva Forward'!$C$5:$AN$13,MATCH(CONCATENATE(BD_COMERCIAL!$K361," ",BD_COMERCIAL!$L361),'Curva Forward'!$B$5:$B$13,0),MATCH(GJ$4,'Curva Forward'!$C$4:$AN$4,0))),DL361)</f>
        <v>0</v>
      </c>
      <c r="GK361" s="200">
        <f>AY361*AY$2*IF($FC361="V",1,-1)*IF($Q361="Fixo",(DM361-INDEX('Curva Forward'!$C$5:$AN$13,MATCH(CONCATENATE(BD_COMERCIAL!$K361," ",BD_COMERCIAL!$L361),'Curva Forward'!$B$5:$B$13,0),MATCH(GK$4,'Curva Forward'!$C$4:$AN$4,0))),DM361)</f>
        <v>0</v>
      </c>
      <c r="GL361" s="200">
        <f>IF(EZ361="",0,CL361*CL$2*IF($FC361="V",1,-1)*IF($Q361="Fixo",(EZ361-INDEX('Curva Forward'!$C$5:$AN$13,MATCH(CONCATENATE(BD_COMERCIAL!$K361," ",BD_COMERCIAL!$L361),'Curva Forward'!$B$5:$B$13,0),MATCH(GL$4,'Curva Forward'!$C$4:$AN$4,0))),EZ361))</f>
        <v>0</v>
      </c>
      <c r="GM361" s="200">
        <f>IF(FA361="",0,CM361*CM$2*IF($FC361="V",1,-1)*IF($Q361="Fixo",(FA361-INDEX('Curva Forward'!$C$5:$AN$13,MATCH(CONCATENATE(BD_COMERCIAL!$K361," ",BD_COMERCIAL!$L361),'Curva Forward'!$B$5:$B$13,0),MATCH(GM$4,'Curva Forward'!$C$4:$AN$4,0))),FA361))</f>
        <v>0</v>
      </c>
      <c r="GN361" s="200">
        <f>IF(FB361="",0,CN361*CN$2*IF($FC361="V",1,-1)*IF($Q361="Fixo",(FB361-INDEX('Curva Forward'!$C$5:$AN$13,MATCH(CONCATENATE(BD_COMERCIAL!$K361," ",BD_COMERCIAL!$L361),'Curva Forward'!$B$5:$B$13,0),MATCH(GN$4,'Curva Forward'!$C$4:$AN$4,0))),FB361))</f>
        <v>0</v>
      </c>
      <c r="GO361" s="201">
        <f t="shared" ca="1" si="112"/>
        <v>0</v>
      </c>
      <c r="GP361" s="201">
        <f t="shared" ca="1" si="113"/>
        <v>0</v>
      </c>
    </row>
    <row r="362" spans="1:198" ht="15" customHeight="1" x14ac:dyDescent="0.25">
      <c r="A362" s="6"/>
      <c r="B362" s="7" t="s">
        <v>718</v>
      </c>
      <c r="C362" s="8">
        <v>44652</v>
      </c>
      <c r="D362" s="9" t="s">
        <v>124</v>
      </c>
      <c r="E362" s="9" t="s">
        <v>125</v>
      </c>
      <c r="F362" s="113">
        <v>3780401000108</v>
      </c>
      <c r="G362" s="10" t="s">
        <v>397</v>
      </c>
      <c r="H362" s="113">
        <v>33933760000100</v>
      </c>
      <c r="I362" s="9" t="s">
        <v>139</v>
      </c>
      <c r="J362" s="166"/>
      <c r="K362" s="10" t="s">
        <v>127</v>
      </c>
      <c r="L362" s="84" t="s">
        <v>22</v>
      </c>
      <c r="M362" s="11">
        <v>44682</v>
      </c>
      <c r="N362" s="12">
        <v>44712</v>
      </c>
      <c r="O362" s="10">
        <v>17</v>
      </c>
      <c r="P362" s="84">
        <v>66</v>
      </c>
      <c r="Q362" s="84" t="s">
        <v>128</v>
      </c>
      <c r="R362" s="10" t="s">
        <v>129</v>
      </c>
      <c r="S362" s="14" t="s">
        <v>135</v>
      </c>
      <c r="T362" s="11"/>
      <c r="U362" s="12"/>
      <c r="V362" s="257" t="str">
        <f ca="1">IF(U362="","",
IF(U362="NA","",
IFERROR(VLOOKUP(EOMONTH(M362,-2)+1,IPCA!$A:$B,2,0),
VLOOKUP(EOMONTH(TODAY(),-2)+1,IPCA!$A:$B,2,0))/
VLOOKUP(EOMONTH(U362,-2)+1,IPCA!$A:$B,2,0)*
P362))</f>
        <v/>
      </c>
      <c r="W362" s="84"/>
      <c r="X362" s="13" t="s">
        <v>133</v>
      </c>
      <c r="Y362" s="166"/>
      <c r="AA362" s="108"/>
      <c r="AB362" s="15"/>
      <c r="AF362">
        <v>17</v>
      </c>
      <c r="AM362" s="6"/>
      <c r="AN362" s="15"/>
      <c r="AY362" s="6"/>
      <c r="AZ362" s="15"/>
      <c r="BK362" s="6"/>
      <c r="BL362" s="15"/>
      <c r="BW362" s="6"/>
      <c r="BX362" s="15"/>
      <c r="CI362" s="6"/>
      <c r="CJ362" s="16">
        <f t="shared" si="97"/>
        <v>1.4438356164383561</v>
      </c>
      <c r="CK362" s="16" t="str">
        <f t="shared" si="98"/>
        <v/>
      </c>
      <c r="CL362" s="16" t="str">
        <f t="shared" si="99"/>
        <v/>
      </c>
      <c r="CM362" s="16" t="str">
        <f t="shared" si="100"/>
        <v/>
      </c>
      <c r="CN362" s="16" t="str">
        <f t="shared" si="101"/>
        <v/>
      </c>
      <c r="CO362" s="18"/>
      <c r="CP362" s="15"/>
      <c r="CT362">
        <v>66</v>
      </c>
      <c r="DA362" s="6"/>
      <c r="DB362" s="15"/>
      <c r="DM362" s="6"/>
      <c r="DN362" s="15"/>
      <c r="DY362" s="6"/>
      <c r="DZ362" s="15"/>
      <c r="EK362" s="6"/>
      <c r="EL362" s="15"/>
      <c r="EW362" s="6"/>
      <c r="EX362" s="16">
        <f t="shared" si="102"/>
        <v>5.6054794520547944</v>
      </c>
      <c r="EY362" s="16" t="str">
        <f t="shared" si="103"/>
        <v/>
      </c>
      <c r="EZ362" s="16" t="str">
        <f t="shared" si="104"/>
        <v/>
      </c>
      <c r="FA362" s="16" t="str">
        <f t="shared" si="105"/>
        <v/>
      </c>
      <c r="FB362" s="160" t="str">
        <f t="shared" si="106"/>
        <v/>
      </c>
      <c r="FC362" t="s">
        <v>204</v>
      </c>
      <c r="FD362" s="20" t="s">
        <v>139</v>
      </c>
      <c r="FE362"/>
      <c r="FF362" s="209" t="s">
        <v>206</v>
      </c>
      <c r="FH362" s="284">
        <f t="shared" ca="1" si="107"/>
        <v>0</v>
      </c>
      <c r="FI362" s="208">
        <f t="shared" si="108"/>
        <v>1</v>
      </c>
      <c r="FK362" t="str">
        <f t="shared" si="109"/>
        <v>CASA DOS VENTOS COMERCIALIZADORA DE ENERGIA S.A</v>
      </c>
      <c r="FL362" s="201">
        <f t="shared" ca="1" si="110"/>
        <v>126480</v>
      </c>
      <c r="FM362" s="201">
        <f t="shared" ca="1" si="111"/>
        <v>0</v>
      </c>
      <c r="FN362" s="200">
        <f>AB362*AB$2*IF($FC362="V",1,-1)*IF($Q362="Fixo",(CP362-INDEX('Curva Forward'!$C$5:$AN$13,MATCH(CONCATENATE(BD_COMERCIAL!$K362," ",BD_COMERCIAL!$L362),'Curva Forward'!$B$5:$B$13,0),MATCH(FN$4,'Curva Forward'!$C$4:$AN$4,0))),CP362)</f>
        <v>0</v>
      </c>
      <c r="FO362" s="200">
        <f>AC362*AC$2*IF($FC362="V",1,-1)*IF($Q362="Fixo",(CQ362-INDEX('Curva Forward'!$C$5:$AN$13,MATCH(CONCATENATE(BD_COMERCIAL!$K362," ",BD_COMERCIAL!$L362),'Curva Forward'!$B$5:$B$13,0),MATCH(FO$4,'Curva Forward'!$C$4:$AN$4,0))),CQ362)</f>
        <v>0</v>
      </c>
      <c r="FP362" s="200">
        <f>AD362*AD$2*IF($FC362="V",1,-1)*IF($Q362="Fixo",(CR362-INDEX('Curva Forward'!$C$5:$AN$13,MATCH(CONCATENATE(BD_COMERCIAL!$K362," ",BD_COMERCIAL!$L362),'Curva Forward'!$B$5:$B$13,0),MATCH(FP$4,'Curva Forward'!$C$4:$AN$4,0))),CR362)</f>
        <v>0</v>
      </c>
      <c r="FQ362" s="200">
        <f>AE362*AE$2*IF($FC362="V",1,-1)*IF($Q362="Fixo",(CS362-INDEX('Curva Forward'!$C$5:$AN$13,MATCH(CONCATENATE(BD_COMERCIAL!$K362," ",BD_COMERCIAL!$L362),'Curva Forward'!$B$5:$B$13,0),MATCH(FQ$4,'Curva Forward'!$C$4:$AN$4,0))),CS362)</f>
        <v>0</v>
      </c>
      <c r="FR362" s="200">
        <f>AF362*AF$2*IF($FC362="V",1,-1)*IF($Q362="Fixo",(CT362-INDEX('Curva Forward'!$C$5:$AN$13,MATCH(CONCATENATE(BD_COMERCIAL!$K362," ",BD_COMERCIAL!$L362),'Curva Forward'!$B$5:$B$13,0),MATCH(FR$4,'Curva Forward'!$C$4:$AN$4,0))),CT362)</f>
        <v>126480</v>
      </c>
      <c r="FS362" s="200">
        <f>AG362*AG$2*IF($FC362="V",1,-1)*IF($Q362="Fixo",(CU362-INDEX('Curva Forward'!$C$5:$AN$13,MATCH(CONCATENATE(BD_COMERCIAL!$K362," ",BD_COMERCIAL!$L362),'Curva Forward'!$B$5:$B$13,0),MATCH(FS$4,'Curva Forward'!$C$4:$AN$4,0))),CU362)</f>
        <v>0</v>
      </c>
      <c r="FT362" s="200">
        <f>AH362*AH$2*IF($FC362="V",1,-1)*IF($Q362="Fixo",(CV362-INDEX('Curva Forward'!$C$5:$AN$13,MATCH(CONCATENATE(BD_COMERCIAL!$K362," ",BD_COMERCIAL!$L362),'Curva Forward'!$B$5:$B$13,0),MATCH(FT$4,'Curva Forward'!$C$4:$AN$4,0))),CV362)</f>
        <v>0</v>
      </c>
      <c r="FU362" s="200">
        <f>AI362*AI$2*IF($FC362="V",1,-1)*IF($Q362="Fixo",(CW362-INDEX('Curva Forward'!$C$5:$AN$13,MATCH(CONCATENATE(BD_COMERCIAL!$K362," ",BD_COMERCIAL!$L362),'Curva Forward'!$B$5:$B$13,0),MATCH(FU$4,'Curva Forward'!$C$4:$AN$4,0))),CW362)</f>
        <v>0</v>
      </c>
      <c r="FV362" s="200">
        <f>AJ362*AJ$2*IF($FC362="V",1,-1)*IF($Q362="Fixo",(CX362-INDEX('Curva Forward'!$C$5:$AN$13,MATCH(CONCATENATE(BD_COMERCIAL!$K362," ",BD_COMERCIAL!$L362),'Curva Forward'!$B$5:$B$13,0),MATCH(FV$4,'Curva Forward'!$C$4:$AN$4,0))),CX362)</f>
        <v>0</v>
      </c>
      <c r="FW362" s="200">
        <f>AK362*AK$2*IF($FC362="V",1,-1)*IF($Q362="Fixo",(CY362-INDEX('Curva Forward'!$C$5:$AN$13,MATCH(CONCATENATE(BD_COMERCIAL!$K362," ",BD_COMERCIAL!$L362),'Curva Forward'!$B$5:$B$13,0),MATCH(FW$4,'Curva Forward'!$C$4:$AN$4,0))),CY362)</f>
        <v>0</v>
      </c>
      <c r="FX362" s="200">
        <f>AL362*AL$2*IF($FC362="V",1,-1)*IF($Q362="Fixo",(CZ362-INDEX('Curva Forward'!$C$5:$AN$13,MATCH(CONCATENATE(BD_COMERCIAL!$K362," ",BD_COMERCIAL!$L362),'Curva Forward'!$B$5:$B$13,0),MATCH(FX$4,'Curva Forward'!$C$4:$AN$4,0))),CZ362)</f>
        <v>0</v>
      </c>
      <c r="FY362" s="200">
        <f>AM362*AM$2*IF($FC362="V",1,-1)*IF($Q362="Fixo",(DA362-INDEX('Curva Forward'!$C$5:$AN$13,MATCH(CONCATENATE(BD_COMERCIAL!$K362," ",BD_COMERCIAL!$L362),'Curva Forward'!$B$5:$B$13,0),MATCH(FY$4,'Curva Forward'!$C$4:$AN$4,0))),DA362)</f>
        <v>0</v>
      </c>
      <c r="FZ362" s="200">
        <f>AN362*AN$2*IF($FC362="V",1,-1)*IF($Q362="Fixo",(DB362-INDEX('Curva Forward'!$C$5:$AN$13,MATCH(CONCATENATE(BD_COMERCIAL!$K362," ",BD_COMERCIAL!$L362),'Curva Forward'!$B$5:$B$13,0),MATCH(FZ$4,'Curva Forward'!$C$4:$AN$4,0))),DB362)</f>
        <v>0</v>
      </c>
      <c r="GA362" s="200">
        <f>AO362*AO$2*IF($FC362="V",1,-1)*IF($Q362="Fixo",(DC362-INDEX('Curva Forward'!$C$5:$AN$13,MATCH(CONCATENATE(BD_COMERCIAL!$K362," ",BD_COMERCIAL!$L362),'Curva Forward'!$B$5:$B$13,0),MATCH(GA$4,'Curva Forward'!$C$4:$AN$4,0))),DC362)</f>
        <v>0</v>
      </c>
      <c r="GB362" s="200">
        <f>AP362*AP$2*IF($FC362="V",1,-1)*IF($Q362="Fixo",(DD362-INDEX('Curva Forward'!$C$5:$AN$13,MATCH(CONCATENATE(BD_COMERCIAL!$K362," ",BD_COMERCIAL!$L362),'Curva Forward'!$B$5:$B$13,0),MATCH(GB$4,'Curva Forward'!$C$4:$AN$4,0))),DD362)</f>
        <v>0</v>
      </c>
      <c r="GC362" s="200">
        <f>AQ362*AQ$2*IF($FC362="V",1,-1)*IF($Q362="Fixo",(DE362-INDEX('Curva Forward'!$C$5:$AN$13,MATCH(CONCATENATE(BD_COMERCIAL!$K362," ",BD_COMERCIAL!$L362),'Curva Forward'!$B$5:$B$13,0),MATCH(GC$4,'Curva Forward'!$C$4:$AN$4,0))),DE362)</f>
        <v>0</v>
      </c>
      <c r="GD362" s="200">
        <f>AR362*AR$2*IF($FC362="V",1,-1)*IF($Q362="Fixo",(DF362-INDEX('Curva Forward'!$C$5:$AN$13,MATCH(CONCATENATE(BD_COMERCIAL!$K362," ",BD_COMERCIAL!$L362),'Curva Forward'!$B$5:$B$13,0),MATCH(GD$4,'Curva Forward'!$C$4:$AN$4,0))),DF362)</f>
        <v>0</v>
      </c>
      <c r="GE362" s="200">
        <f>AS362*AS$2*IF($FC362="V",1,-1)*IF($Q362="Fixo",(DG362-INDEX('Curva Forward'!$C$5:$AN$13,MATCH(CONCATENATE(BD_COMERCIAL!$K362," ",BD_COMERCIAL!$L362),'Curva Forward'!$B$5:$B$13,0),MATCH(GE$4,'Curva Forward'!$C$4:$AN$4,0))),DG362)</f>
        <v>0</v>
      </c>
      <c r="GF362" s="200">
        <f>AT362*AT$2*IF($FC362="V",1,-1)*IF($Q362="Fixo",(DH362-INDEX('Curva Forward'!$C$5:$AN$13,MATCH(CONCATENATE(BD_COMERCIAL!$K362," ",BD_COMERCIAL!$L362),'Curva Forward'!$B$5:$B$13,0),MATCH(GF$4,'Curva Forward'!$C$4:$AN$4,0))),DH362)</f>
        <v>0</v>
      </c>
      <c r="GG362" s="200">
        <f>AU362*AU$2*IF($FC362="V",1,-1)*IF($Q362="Fixo",(DI362-INDEX('Curva Forward'!$C$5:$AN$13,MATCH(CONCATENATE(BD_COMERCIAL!$K362," ",BD_COMERCIAL!$L362),'Curva Forward'!$B$5:$B$13,0),MATCH(GG$4,'Curva Forward'!$C$4:$AN$4,0))),DI362)</f>
        <v>0</v>
      </c>
      <c r="GH362" s="200">
        <f>AV362*AV$2*IF($FC362="V",1,-1)*IF($Q362="Fixo",(DJ362-INDEX('Curva Forward'!$C$5:$AN$13,MATCH(CONCATENATE(BD_COMERCIAL!$K362," ",BD_COMERCIAL!$L362),'Curva Forward'!$B$5:$B$13,0),MATCH(GH$4,'Curva Forward'!$C$4:$AN$4,0))),DJ362)</f>
        <v>0</v>
      </c>
      <c r="GI362" s="200">
        <f>AW362*AW$2*IF($FC362="V",1,-1)*IF($Q362="Fixo",(DK362-INDEX('Curva Forward'!$C$5:$AN$13,MATCH(CONCATENATE(BD_COMERCIAL!$K362," ",BD_COMERCIAL!$L362),'Curva Forward'!$B$5:$B$13,0),MATCH(GI$4,'Curva Forward'!$C$4:$AN$4,0))),DK362)</f>
        <v>0</v>
      </c>
      <c r="GJ362" s="200">
        <f>AX362*AX$2*IF($FC362="V",1,-1)*IF($Q362="Fixo",(DL362-INDEX('Curva Forward'!$C$5:$AN$13,MATCH(CONCATENATE(BD_COMERCIAL!$K362," ",BD_COMERCIAL!$L362),'Curva Forward'!$B$5:$B$13,0),MATCH(GJ$4,'Curva Forward'!$C$4:$AN$4,0))),DL362)</f>
        <v>0</v>
      </c>
      <c r="GK362" s="200">
        <f>AY362*AY$2*IF($FC362="V",1,-1)*IF($Q362="Fixo",(DM362-INDEX('Curva Forward'!$C$5:$AN$13,MATCH(CONCATENATE(BD_COMERCIAL!$K362," ",BD_COMERCIAL!$L362),'Curva Forward'!$B$5:$B$13,0),MATCH(GK$4,'Curva Forward'!$C$4:$AN$4,0))),DM362)</f>
        <v>0</v>
      </c>
      <c r="GL362" s="200">
        <f>IF(EZ362="",0,CL362*CL$2*IF($FC362="V",1,-1)*IF($Q362="Fixo",(EZ362-INDEX('Curva Forward'!$C$5:$AN$13,MATCH(CONCATENATE(BD_COMERCIAL!$K362," ",BD_COMERCIAL!$L362),'Curva Forward'!$B$5:$B$13,0),MATCH(GL$4,'Curva Forward'!$C$4:$AN$4,0))),EZ362))</f>
        <v>0</v>
      </c>
      <c r="GM362" s="200">
        <f>IF(FA362="",0,CM362*CM$2*IF($FC362="V",1,-1)*IF($Q362="Fixo",(FA362-INDEX('Curva Forward'!$C$5:$AN$13,MATCH(CONCATENATE(BD_COMERCIAL!$K362," ",BD_COMERCIAL!$L362),'Curva Forward'!$B$5:$B$13,0),MATCH(GM$4,'Curva Forward'!$C$4:$AN$4,0))),FA362))</f>
        <v>0</v>
      </c>
      <c r="GN362" s="200">
        <f>IF(FB362="",0,CN362*CN$2*IF($FC362="V",1,-1)*IF($Q362="Fixo",(FB362-INDEX('Curva Forward'!$C$5:$AN$13,MATCH(CONCATENATE(BD_COMERCIAL!$K362," ",BD_COMERCIAL!$L362),'Curva Forward'!$B$5:$B$13,0),MATCH(GN$4,'Curva Forward'!$C$4:$AN$4,0))),FB362))</f>
        <v>0</v>
      </c>
      <c r="GO362" s="201">
        <f t="shared" ca="1" si="112"/>
        <v>0</v>
      </c>
      <c r="GP362" s="201">
        <f t="shared" ca="1" si="113"/>
        <v>0</v>
      </c>
    </row>
    <row r="363" spans="1:198" ht="15" customHeight="1" x14ac:dyDescent="0.25">
      <c r="A363" s="6"/>
      <c r="B363" s="7" t="s">
        <v>719</v>
      </c>
      <c r="C363" s="8">
        <v>44652</v>
      </c>
      <c r="D363" s="9" t="s">
        <v>124</v>
      </c>
      <c r="E363" s="9" t="s">
        <v>125</v>
      </c>
      <c r="F363" s="113">
        <v>3780401000108</v>
      </c>
      <c r="G363" s="10" t="s">
        <v>427</v>
      </c>
      <c r="H363" s="113">
        <v>4149295000113</v>
      </c>
      <c r="I363" s="9" t="s">
        <v>139</v>
      </c>
      <c r="J363" s="166"/>
      <c r="K363" s="10" t="s">
        <v>127</v>
      </c>
      <c r="L363" s="84" t="s">
        <v>22</v>
      </c>
      <c r="M363" s="11">
        <v>44835</v>
      </c>
      <c r="N363" s="12">
        <v>44926</v>
      </c>
      <c r="O363" s="10">
        <v>3</v>
      </c>
      <c r="P363" s="84">
        <v>160</v>
      </c>
      <c r="Q363" s="84" t="s">
        <v>128</v>
      </c>
      <c r="R363" s="10" t="s">
        <v>129</v>
      </c>
      <c r="S363" s="14" t="s">
        <v>135</v>
      </c>
      <c r="T363" s="11"/>
      <c r="U363" s="12"/>
      <c r="V363" s="257" t="str">
        <f ca="1">IF(U363="","",
IF(U363="NA","",
IFERROR(VLOOKUP(EOMONTH(M363,-2)+1,IPCA!$A:$B,2,0),
VLOOKUP(EOMONTH(TODAY(),-2)+1,IPCA!$A:$B,2,0))/
VLOOKUP(EOMONTH(U363,-2)+1,IPCA!$A:$B,2,0)*
P363))</f>
        <v/>
      </c>
      <c r="W363" s="84"/>
      <c r="X363" s="13" t="s">
        <v>133</v>
      </c>
      <c r="Y363" s="166"/>
      <c r="AA363" s="108"/>
      <c r="AB363" s="15"/>
      <c r="AK363">
        <v>3</v>
      </c>
      <c r="AL363">
        <v>3</v>
      </c>
      <c r="AM363" s="6">
        <v>3</v>
      </c>
      <c r="AN363" s="15"/>
      <c r="AY363" s="6"/>
      <c r="AZ363" s="15"/>
      <c r="BK363" s="6"/>
      <c r="BL363" s="15"/>
      <c r="BW363" s="6"/>
      <c r="BX363" s="15"/>
      <c r="CI363" s="6"/>
      <c r="CJ363" s="16">
        <f t="shared" si="97"/>
        <v>0.75616438356164384</v>
      </c>
      <c r="CK363" s="16" t="str">
        <f t="shared" si="98"/>
        <v/>
      </c>
      <c r="CL363" s="16" t="str">
        <f t="shared" si="99"/>
        <v/>
      </c>
      <c r="CM363" s="16" t="str">
        <f t="shared" si="100"/>
        <v/>
      </c>
      <c r="CN363" s="16" t="str">
        <f t="shared" si="101"/>
        <v/>
      </c>
      <c r="CO363" s="18"/>
      <c r="CP363" s="15"/>
      <c r="CY363">
        <v>160</v>
      </c>
      <c r="CZ363">
        <v>160</v>
      </c>
      <c r="DA363" s="6">
        <v>160</v>
      </c>
      <c r="DB363" s="15"/>
      <c r="DM363" s="6"/>
      <c r="DN363" s="15"/>
      <c r="DY363" s="6"/>
      <c r="DZ363" s="15"/>
      <c r="EK363" s="6"/>
      <c r="EL363" s="15"/>
      <c r="EW363" s="6"/>
      <c r="EX363" s="16">
        <f t="shared" si="102"/>
        <v>40.328767123287669</v>
      </c>
      <c r="EY363" s="16" t="str">
        <f t="shared" si="103"/>
        <v/>
      </c>
      <c r="EZ363" s="16" t="str">
        <f t="shared" si="104"/>
        <v/>
      </c>
      <c r="FA363" s="16" t="str">
        <f t="shared" si="105"/>
        <v/>
      </c>
      <c r="FB363" s="160" t="str">
        <f t="shared" si="106"/>
        <v/>
      </c>
      <c r="FC363" t="s">
        <v>204</v>
      </c>
      <c r="FD363" s="20" t="s">
        <v>139</v>
      </c>
      <c r="FE363"/>
      <c r="FF363" s="209" t="s">
        <v>206</v>
      </c>
      <c r="FH363" s="284">
        <f t="shared" ca="1" si="107"/>
        <v>0</v>
      </c>
      <c r="FI363" s="208">
        <f t="shared" si="108"/>
        <v>3.0333333333333332</v>
      </c>
      <c r="FK363" t="str">
        <f t="shared" si="109"/>
        <v>EDP Trading Comercialização e Serviços De Energia S.A</v>
      </c>
      <c r="FL363" s="201">
        <f t="shared" ca="1" si="110"/>
        <v>395496</v>
      </c>
      <c r="FM363" s="201">
        <f t="shared" ca="1" si="111"/>
        <v>0</v>
      </c>
      <c r="FN363" s="200">
        <f>AB363*AB$2*IF($FC363="V",1,-1)*IF($Q363="Fixo",(CP363-INDEX('Curva Forward'!$C$5:$AN$13,MATCH(CONCATENATE(BD_COMERCIAL!$K363," ",BD_COMERCIAL!$L363),'Curva Forward'!$B$5:$B$13,0),MATCH(FN$4,'Curva Forward'!$C$4:$AN$4,0))),CP363)</f>
        <v>0</v>
      </c>
      <c r="FO363" s="200">
        <f>AC363*AC$2*IF($FC363="V",1,-1)*IF($Q363="Fixo",(CQ363-INDEX('Curva Forward'!$C$5:$AN$13,MATCH(CONCATENATE(BD_COMERCIAL!$K363," ",BD_COMERCIAL!$L363),'Curva Forward'!$B$5:$B$13,0),MATCH(FO$4,'Curva Forward'!$C$4:$AN$4,0))),CQ363)</f>
        <v>0</v>
      </c>
      <c r="FP363" s="200">
        <f>AD363*AD$2*IF($FC363="V",1,-1)*IF($Q363="Fixo",(CR363-INDEX('Curva Forward'!$C$5:$AN$13,MATCH(CONCATENATE(BD_COMERCIAL!$K363," ",BD_COMERCIAL!$L363),'Curva Forward'!$B$5:$B$13,0),MATCH(FP$4,'Curva Forward'!$C$4:$AN$4,0))),CR363)</f>
        <v>0</v>
      </c>
      <c r="FQ363" s="200">
        <f>AE363*AE$2*IF($FC363="V",1,-1)*IF($Q363="Fixo",(CS363-INDEX('Curva Forward'!$C$5:$AN$13,MATCH(CONCATENATE(BD_COMERCIAL!$K363," ",BD_COMERCIAL!$L363),'Curva Forward'!$B$5:$B$13,0),MATCH(FQ$4,'Curva Forward'!$C$4:$AN$4,0))),CS363)</f>
        <v>0</v>
      </c>
      <c r="FR363" s="200">
        <f>AF363*AF$2*IF($FC363="V",1,-1)*IF($Q363="Fixo",(CT363-INDEX('Curva Forward'!$C$5:$AN$13,MATCH(CONCATENATE(BD_COMERCIAL!$K363," ",BD_COMERCIAL!$L363),'Curva Forward'!$B$5:$B$13,0),MATCH(FR$4,'Curva Forward'!$C$4:$AN$4,0))),CT363)</f>
        <v>0</v>
      </c>
      <c r="FS363" s="200">
        <f>AG363*AG$2*IF($FC363="V",1,-1)*IF($Q363="Fixo",(CU363-INDEX('Curva Forward'!$C$5:$AN$13,MATCH(CONCATENATE(BD_COMERCIAL!$K363," ",BD_COMERCIAL!$L363),'Curva Forward'!$B$5:$B$13,0),MATCH(FS$4,'Curva Forward'!$C$4:$AN$4,0))),CU363)</f>
        <v>0</v>
      </c>
      <c r="FT363" s="200">
        <f>AH363*AH$2*IF($FC363="V",1,-1)*IF($Q363="Fixo",(CV363-INDEX('Curva Forward'!$C$5:$AN$13,MATCH(CONCATENATE(BD_COMERCIAL!$K363," ",BD_COMERCIAL!$L363),'Curva Forward'!$B$5:$B$13,0),MATCH(FT$4,'Curva Forward'!$C$4:$AN$4,0))),CV363)</f>
        <v>0</v>
      </c>
      <c r="FU363" s="200">
        <f>AI363*AI$2*IF($FC363="V",1,-1)*IF($Q363="Fixo",(CW363-INDEX('Curva Forward'!$C$5:$AN$13,MATCH(CONCATENATE(BD_COMERCIAL!$K363," ",BD_COMERCIAL!$L363),'Curva Forward'!$B$5:$B$13,0),MATCH(FU$4,'Curva Forward'!$C$4:$AN$4,0))),CW363)</f>
        <v>0</v>
      </c>
      <c r="FV363" s="200">
        <f>AJ363*AJ$2*IF($FC363="V",1,-1)*IF($Q363="Fixo",(CX363-INDEX('Curva Forward'!$C$5:$AN$13,MATCH(CONCATENATE(BD_COMERCIAL!$K363," ",BD_COMERCIAL!$L363),'Curva Forward'!$B$5:$B$13,0),MATCH(FV$4,'Curva Forward'!$C$4:$AN$4,0))),CX363)</f>
        <v>0</v>
      </c>
      <c r="FW363" s="200">
        <f>AK363*AK$2*IF($FC363="V",1,-1)*IF($Q363="Fixo",(CY363-INDEX('Curva Forward'!$C$5:$AN$13,MATCH(CONCATENATE(BD_COMERCIAL!$K363," ",BD_COMERCIAL!$L363),'Curva Forward'!$B$5:$B$13,0),MATCH(FW$4,'Curva Forward'!$C$4:$AN$4,0))),CY363)</f>
        <v>133920</v>
      </c>
      <c r="FX363" s="200">
        <f>AL363*AL$2*IF($FC363="V",1,-1)*IF($Q363="Fixo",(CZ363-INDEX('Curva Forward'!$C$5:$AN$13,MATCH(CONCATENATE(BD_COMERCIAL!$K363," ",BD_COMERCIAL!$L363),'Curva Forward'!$B$5:$B$13,0),MATCH(FX$4,'Curva Forward'!$C$4:$AN$4,0))),CZ363)</f>
        <v>120960</v>
      </c>
      <c r="FY363" s="200">
        <f>AM363*AM$2*IF($FC363="V",1,-1)*IF($Q363="Fixo",(DA363-INDEX('Curva Forward'!$C$5:$AN$13,MATCH(CONCATENATE(BD_COMERCIAL!$K363," ",BD_COMERCIAL!$L363),'Curva Forward'!$B$5:$B$13,0),MATCH(FY$4,'Curva Forward'!$C$4:$AN$4,0))),DA363)</f>
        <v>140616</v>
      </c>
      <c r="FZ363" s="200">
        <f>AN363*AN$2*IF($FC363="V",1,-1)*IF($Q363="Fixo",(DB363-INDEX('Curva Forward'!$C$5:$AN$13,MATCH(CONCATENATE(BD_COMERCIAL!$K363," ",BD_COMERCIAL!$L363),'Curva Forward'!$B$5:$B$13,0),MATCH(FZ$4,'Curva Forward'!$C$4:$AN$4,0))),DB363)</f>
        <v>0</v>
      </c>
      <c r="GA363" s="200">
        <f>AO363*AO$2*IF($FC363="V",1,-1)*IF($Q363="Fixo",(DC363-INDEX('Curva Forward'!$C$5:$AN$13,MATCH(CONCATENATE(BD_COMERCIAL!$K363," ",BD_COMERCIAL!$L363),'Curva Forward'!$B$5:$B$13,0),MATCH(GA$4,'Curva Forward'!$C$4:$AN$4,0))),DC363)</f>
        <v>0</v>
      </c>
      <c r="GB363" s="200">
        <f>AP363*AP$2*IF($FC363="V",1,-1)*IF($Q363="Fixo",(DD363-INDEX('Curva Forward'!$C$5:$AN$13,MATCH(CONCATENATE(BD_COMERCIAL!$K363," ",BD_COMERCIAL!$L363),'Curva Forward'!$B$5:$B$13,0),MATCH(GB$4,'Curva Forward'!$C$4:$AN$4,0))),DD363)</f>
        <v>0</v>
      </c>
      <c r="GC363" s="200">
        <f>AQ363*AQ$2*IF($FC363="V",1,-1)*IF($Q363="Fixo",(DE363-INDEX('Curva Forward'!$C$5:$AN$13,MATCH(CONCATENATE(BD_COMERCIAL!$K363," ",BD_COMERCIAL!$L363),'Curva Forward'!$B$5:$B$13,0),MATCH(GC$4,'Curva Forward'!$C$4:$AN$4,0))),DE363)</f>
        <v>0</v>
      </c>
      <c r="GD363" s="200">
        <f>AR363*AR$2*IF($FC363="V",1,-1)*IF($Q363="Fixo",(DF363-INDEX('Curva Forward'!$C$5:$AN$13,MATCH(CONCATENATE(BD_COMERCIAL!$K363," ",BD_COMERCIAL!$L363),'Curva Forward'!$B$5:$B$13,0),MATCH(GD$4,'Curva Forward'!$C$4:$AN$4,0))),DF363)</f>
        <v>0</v>
      </c>
      <c r="GE363" s="200">
        <f>AS363*AS$2*IF($FC363="V",1,-1)*IF($Q363="Fixo",(DG363-INDEX('Curva Forward'!$C$5:$AN$13,MATCH(CONCATENATE(BD_COMERCIAL!$K363," ",BD_COMERCIAL!$L363),'Curva Forward'!$B$5:$B$13,0),MATCH(GE$4,'Curva Forward'!$C$4:$AN$4,0))),DG363)</f>
        <v>0</v>
      </c>
      <c r="GF363" s="200">
        <f>AT363*AT$2*IF($FC363="V",1,-1)*IF($Q363="Fixo",(DH363-INDEX('Curva Forward'!$C$5:$AN$13,MATCH(CONCATENATE(BD_COMERCIAL!$K363," ",BD_COMERCIAL!$L363),'Curva Forward'!$B$5:$B$13,0),MATCH(GF$4,'Curva Forward'!$C$4:$AN$4,0))),DH363)</f>
        <v>0</v>
      </c>
      <c r="GG363" s="200">
        <f>AU363*AU$2*IF($FC363="V",1,-1)*IF($Q363="Fixo",(DI363-INDEX('Curva Forward'!$C$5:$AN$13,MATCH(CONCATENATE(BD_COMERCIAL!$K363," ",BD_COMERCIAL!$L363),'Curva Forward'!$B$5:$B$13,0),MATCH(GG$4,'Curva Forward'!$C$4:$AN$4,0))),DI363)</f>
        <v>0</v>
      </c>
      <c r="GH363" s="200">
        <f>AV363*AV$2*IF($FC363="V",1,-1)*IF($Q363="Fixo",(DJ363-INDEX('Curva Forward'!$C$5:$AN$13,MATCH(CONCATENATE(BD_COMERCIAL!$K363," ",BD_COMERCIAL!$L363),'Curva Forward'!$B$5:$B$13,0),MATCH(GH$4,'Curva Forward'!$C$4:$AN$4,0))),DJ363)</f>
        <v>0</v>
      </c>
      <c r="GI363" s="200">
        <f>AW363*AW$2*IF($FC363="V",1,-1)*IF($Q363="Fixo",(DK363-INDEX('Curva Forward'!$C$5:$AN$13,MATCH(CONCATENATE(BD_COMERCIAL!$K363," ",BD_COMERCIAL!$L363),'Curva Forward'!$B$5:$B$13,0),MATCH(GI$4,'Curva Forward'!$C$4:$AN$4,0))),DK363)</f>
        <v>0</v>
      </c>
      <c r="GJ363" s="200">
        <f>AX363*AX$2*IF($FC363="V",1,-1)*IF($Q363="Fixo",(DL363-INDEX('Curva Forward'!$C$5:$AN$13,MATCH(CONCATENATE(BD_COMERCIAL!$K363," ",BD_COMERCIAL!$L363),'Curva Forward'!$B$5:$B$13,0),MATCH(GJ$4,'Curva Forward'!$C$4:$AN$4,0))),DL363)</f>
        <v>0</v>
      </c>
      <c r="GK363" s="200">
        <f>AY363*AY$2*IF($FC363="V",1,-1)*IF($Q363="Fixo",(DM363-INDEX('Curva Forward'!$C$5:$AN$13,MATCH(CONCATENATE(BD_COMERCIAL!$K363," ",BD_COMERCIAL!$L363),'Curva Forward'!$B$5:$B$13,0),MATCH(GK$4,'Curva Forward'!$C$4:$AN$4,0))),DM363)</f>
        <v>0</v>
      </c>
      <c r="GL363" s="200">
        <f>IF(EZ363="",0,CL363*CL$2*IF($FC363="V",1,-1)*IF($Q363="Fixo",(EZ363-INDEX('Curva Forward'!$C$5:$AN$13,MATCH(CONCATENATE(BD_COMERCIAL!$K363," ",BD_COMERCIAL!$L363),'Curva Forward'!$B$5:$B$13,0),MATCH(GL$4,'Curva Forward'!$C$4:$AN$4,0))),EZ363))</f>
        <v>0</v>
      </c>
      <c r="GM363" s="200">
        <f>IF(FA363="",0,CM363*CM$2*IF($FC363="V",1,-1)*IF($Q363="Fixo",(FA363-INDEX('Curva Forward'!$C$5:$AN$13,MATCH(CONCATENATE(BD_COMERCIAL!$K363," ",BD_COMERCIAL!$L363),'Curva Forward'!$B$5:$B$13,0),MATCH(GM$4,'Curva Forward'!$C$4:$AN$4,0))),FA363))</f>
        <v>0</v>
      </c>
      <c r="GN363" s="200">
        <f>IF(FB363="",0,CN363*CN$2*IF($FC363="V",1,-1)*IF($Q363="Fixo",(FB363-INDEX('Curva Forward'!$C$5:$AN$13,MATCH(CONCATENATE(BD_COMERCIAL!$K363," ",BD_COMERCIAL!$L363),'Curva Forward'!$B$5:$B$13,0),MATCH(GN$4,'Curva Forward'!$C$4:$AN$4,0))),FB363))</f>
        <v>0</v>
      </c>
      <c r="GO363" s="201">
        <f t="shared" ca="1" si="112"/>
        <v>0</v>
      </c>
      <c r="GP363" s="201">
        <f t="shared" ca="1" si="113"/>
        <v>0</v>
      </c>
    </row>
    <row r="364" spans="1:198" ht="15" customHeight="1" x14ac:dyDescent="0.25">
      <c r="A364" s="6"/>
      <c r="B364" s="7" t="s">
        <v>720</v>
      </c>
      <c r="C364" s="8">
        <v>44652</v>
      </c>
      <c r="D364" s="9" t="s">
        <v>124</v>
      </c>
      <c r="E364" s="9" t="s">
        <v>125</v>
      </c>
      <c r="F364" s="113">
        <v>3780401000108</v>
      </c>
      <c r="G364" s="10" t="s">
        <v>397</v>
      </c>
      <c r="H364" s="113">
        <v>33933760000100</v>
      </c>
      <c r="I364" s="9" t="s">
        <v>139</v>
      </c>
      <c r="J364" s="166"/>
      <c r="K364" s="10" t="s">
        <v>127</v>
      </c>
      <c r="L364" s="84" t="s">
        <v>22</v>
      </c>
      <c r="M364" s="11">
        <v>44682</v>
      </c>
      <c r="N364" s="12">
        <v>44712</v>
      </c>
      <c r="O364" s="10">
        <v>15</v>
      </c>
      <c r="P364" s="84">
        <v>65</v>
      </c>
      <c r="Q364" s="84" t="s">
        <v>128</v>
      </c>
      <c r="R364" s="10" t="s">
        <v>129</v>
      </c>
      <c r="S364" s="14" t="s">
        <v>135</v>
      </c>
      <c r="T364" s="11"/>
      <c r="U364" s="12"/>
      <c r="V364" s="257" t="str">
        <f ca="1">IF(U364="","",
IF(U364="NA","",
IFERROR(VLOOKUP(EOMONTH(M364,-2)+1,IPCA!$A:$B,2,0),
VLOOKUP(EOMONTH(TODAY(),-2)+1,IPCA!$A:$B,2,0))/
VLOOKUP(EOMONTH(U364,-2)+1,IPCA!$A:$B,2,0)*
P364))</f>
        <v/>
      </c>
      <c r="W364" s="84"/>
      <c r="X364" s="13" t="s">
        <v>133</v>
      </c>
      <c r="Y364" s="166"/>
      <c r="AA364" s="108"/>
      <c r="AB364" s="15"/>
      <c r="AF364">
        <v>15</v>
      </c>
      <c r="AM364" s="6"/>
      <c r="AN364" s="15"/>
      <c r="AY364" s="6"/>
      <c r="AZ364" s="15"/>
      <c r="BK364" s="6"/>
      <c r="BL364" s="15"/>
      <c r="BW364" s="6"/>
      <c r="BX364" s="15"/>
      <c r="CI364" s="6"/>
      <c r="CJ364" s="16">
        <f t="shared" si="97"/>
        <v>1.273972602739726</v>
      </c>
      <c r="CK364" s="16" t="str">
        <f t="shared" si="98"/>
        <v/>
      </c>
      <c r="CL364" s="16" t="str">
        <f t="shared" si="99"/>
        <v/>
      </c>
      <c r="CM364" s="16" t="str">
        <f t="shared" si="100"/>
        <v/>
      </c>
      <c r="CN364" s="16" t="str">
        <f t="shared" si="101"/>
        <v/>
      </c>
      <c r="CO364" s="18"/>
      <c r="CP364" s="15"/>
      <c r="CT364">
        <v>65</v>
      </c>
      <c r="DA364" s="6"/>
      <c r="DB364" s="15"/>
      <c r="DM364" s="6"/>
      <c r="DN364" s="15"/>
      <c r="DY364" s="6"/>
      <c r="DZ364" s="15"/>
      <c r="EK364" s="6"/>
      <c r="EL364" s="15"/>
      <c r="EW364" s="6"/>
      <c r="EX364" s="16">
        <f t="shared" si="102"/>
        <v>5.5205479452054798</v>
      </c>
      <c r="EY364" s="16" t="str">
        <f t="shared" si="103"/>
        <v/>
      </c>
      <c r="EZ364" s="16" t="str">
        <f t="shared" si="104"/>
        <v/>
      </c>
      <c r="FA364" s="16" t="str">
        <f t="shared" si="105"/>
        <v/>
      </c>
      <c r="FB364" s="160" t="str">
        <f t="shared" si="106"/>
        <v/>
      </c>
      <c r="FC364" t="s">
        <v>204</v>
      </c>
      <c r="FD364" s="20" t="s">
        <v>139</v>
      </c>
      <c r="FE364"/>
      <c r="FF364" s="209" t="s">
        <v>206</v>
      </c>
      <c r="FH364" s="284">
        <f t="shared" ca="1" si="107"/>
        <v>0</v>
      </c>
      <c r="FI364" s="208">
        <f t="shared" si="108"/>
        <v>1</v>
      </c>
      <c r="FK364" t="str">
        <f t="shared" si="109"/>
        <v>CASA DOS VENTOS COMERCIALIZADORA DE ENERGIA S.A</v>
      </c>
      <c r="FL364" s="201">
        <f t="shared" ca="1" si="110"/>
        <v>100440</v>
      </c>
      <c r="FM364" s="201">
        <f t="shared" ca="1" si="111"/>
        <v>0</v>
      </c>
      <c r="FN364" s="200">
        <f>AB364*AB$2*IF($FC364="V",1,-1)*IF($Q364="Fixo",(CP364-INDEX('Curva Forward'!$C$5:$AN$13,MATCH(CONCATENATE(BD_COMERCIAL!$K364," ",BD_COMERCIAL!$L364),'Curva Forward'!$B$5:$B$13,0),MATCH(FN$4,'Curva Forward'!$C$4:$AN$4,0))),CP364)</f>
        <v>0</v>
      </c>
      <c r="FO364" s="200">
        <f>AC364*AC$2*IF($FC364="V",1,-1)*IF($Q364="Fixo",(CQ364-INDEX('Curva Forward'!$C$5:$AN$13,MATCH(CONCATENATE(BD_COMERCIAL!$K364," ",BD_COMERCIAL!$L364),'Curva Forward'!$B$5:$B$13,0),MATCH(FO$4,'Curva Forward'!$C$4:$AN$4,0))),CQ364)</f>
        <v>0</v>
      </c>
      <c r="FP364" s="200">
        <f>AD364*AD$2*IF($FC364="V",1,-1)*IF($Q364="Fixo",(CR364-INDEX('Curva Forward'!$C$5:$AN$13,MATCH(CONCATENATE(BD_COMERCIAL!$K364," ",BD_COMERCIAL!$L364),'Curva Forward'!$B$5:$B$13,0),MATCH(FP$4,'Curva Forward'!$C$4:$AN$4,0))),CR364)</f>
        <v>0</v>
      </c>
      <c r="FQ364" s="200">
        <f>AE364*AE$2*IF($FC364="V",1,-1)*IF($Q364="Fixo",(CS364-INDEX('Curva Forward'!$C$5:$AN$13,MATCH(CONCATENATE(BD_COMERCIAL!$K364," ",BD_COMERCIAL!$L364),'Curva Forward'!$B$5:$B$13,0),MATCH(FQ$4,'Curva Forward'!$C$4:$AN$4,0))),CS364)</f>
        <v>0</v>
      </c>
      <c r="FR364" s="200">
        <f>AF364*AF$2*IF($FC364="V",1,-1)*IF($Q364="Fixo",(CT364-INDEX('Curva Forward'!$C$5:$AN$13,MATCH(CONCATENATE(BD_COMERCIAL!$K364," ",BD_COMERCIAL!$L364),'Curva Forward'!$B$5:$B$13,0),MATCH(FR$4,'Curva Forward'!$C$4:$AN$4,0))),CT364)</f>
        <v>100440</v>
      </c>
      <c r="FS364" s="200">
        <f>AG364*AG$2*IF($FC364="V",1,-1)*IF($Q364="Fixo",(CU364-INDEX('Curva Forward'!$C$5:$AN$13,MATCH(CONCATENATE(BD_COMERCIAL!$K364," ",BD_COMERCIAL!$L364),'Curva Forward'!$B$5:$B$13,0),MATCH(FS$4,'Curva Forward'!$C$4:$AN$4,0))),CU364)</f>
        <v>0</v>
      </c>
      <c r="FT364" s="200">
        <f>AH364*AH$2*IF($FC364="V",1,-1)*IF($Q364="Fixo",(CV364-INDEX('Curva Forward'!$C$5:$AN$13,MATCH(CONCATENATE(BD_COMERCIAL!$K364," ",BD_COMERCIAL!$L364),'Curva Forward'!$B$5:$B$13,0),MATCH(FT$4,'Curva Forward'!$C$4:$AN$4,0))),CV364)</f>
        <v>0</v>
      </c>
      <c r="FU364" s="200">
        <f>AI364*AI$2*IF($FC364="V",1,-1)*IF($Q364="Fixo",(CW364-INDEX('Curva Forward'!$C$5:$AN$13,MATCH(CONCATENATE(BD_COMERCIAL!$K364," ",BD_COMERCIAL!$L364),'Curva Forward'!$B$5:$B$13,0),MATCH(FU$4,'Curva Forward'!$C$4:$AN$4,0))),CW364)</f>
        <v>0</v>
      </c>
      <c r="FV364" s="200">
        <f>AJ364*AJ$2*IF($FC364="V",1,-1)*IF($Q364="Fixo",(CX364-INDEX('Curva Forward'!$C$5:$AN$13,MATCH(CONCATENATE(BD_COMERCIAL!$K364," ",BD_COMERCIAL!$L364),'Curva Forward'!$B$5:$B$13,0),MATCH(FV$4,'Curva Forward'!$C$4:$AN$4,0))),CX364)</f>
        <v>0</v>
      </c>
      <c r="FW364" s="200">
        <f>AK364*AK$2*IF($FC364="V",1,-1)*IF($Q364="Fixo",(CY364-INDEX('Curva Forward'!$C$5:$AN$13,MATCH(CONCATENATE(BD_COMERCIAL!$K364," ",BD_COMERCIAL!$L364),'Curva Forward'!$B$5:$B$13,0),MATCH(FW$4,'Curva Forward'!$C$4:$AN$4,0))),CY364)</f>
        <v>0</v>
      </c>
      <c r="FX364" s="200">
        <f>AL364*AL$2*IF($FC364="V",1,-1)*IF($Q364="Fixo",(CZ364-INDEX('Curva Forward'!$C$5:$AN$13,MATCH(CONCATENATE(BD_COMERCIAL!$K364," ",BD_COMERCIAL!$L364),'Curva Forward'!$B$5:$B$13,0),MATCH(FX$4,'Curva Forward'!$C$4:$AN$4,0))),CZ364)</f>
        <v>0</v>
      </c>
      <c r="FY364" s="200">
        <f>AM364*AM$2*IF($FC364="V",1,-1)*IF($Q364="Fixo",(DA364-INDEX('Curva Forward'!$C$5:$AN$13,MATCH(CONCATENATE(BD_COMERCIAL!$K364," ",BD_COMERCIAL!$L364),'Curva Forward'!$B$5:$B$13,0),MATCH(FY$4,'Curva Forward'!$C$4:$AN$4,0))),DA364)</f>
        <v>0</v>
      </c>
      <c r="FZ364" s="200">
        <f>AN364*AN$2*IF($FC364="V",1,-1)*IF($Q364="Fixo",(DB364-INDEX('Curva Forward'!$C$5:$AN$13,MATCH(CONCATENATE(BD_COMERCIAL!$K364," ",BD_COMERCIAL!$L364),'Curva Forward'!$B$5:$B$13,0),MATCH(FZ$4,'Curva Forward'!$C$4:$AN$4,0))),DB364)</f>
        <v>0</v>
      </c>
      <c r="GA364" s="200">
        <f>AO364*AO$2*IF($FC364="V",1,-1)*IF($Q364="Fixo",(DC364-INDEX('Curva Forward'!$C$5:$AN$13,MATCH(CONCATENATE(BD_COMERCIAL!$K364," ",BD_COMERCIAL!$L364),'Curva Forward'!$B$5:$B$13,0),MATCH(GA$4,'Curva Forward'!$C$4:$AN$4,0))),DC364)</f>
        <v>0</v>
      </c>
      <c r="GB364" s="200">
        <f>AP364*AP$2*IF($FC364="V",1,-1)*IF($Q364="Fixo",(DD364-INDEX('Curva Forward'!$C$5:$AN$13,MATCH(CONCATENATE(BD_COMERCIAL!$K364," ",BD_COMERCIAL!$L364),'Curva Forward'!$B$5:$B$13,0),MATCH(GB$4,'Curva Forward'!$C$4:$AN$4,0))),DD364)</f>
        <v>0</v>
      </c>
      <c r="GC364" s="200">
        <f>AQ364*AQ$2*IF($FC364="V",1,-1)*IF($Q364="Fixo",(DE364-INDEX('Curva Forward'!$C$5:$AN$13,MATCH(CONCATENATE(BD_COMERCIAL!$K364," ",BD_COMERCIAL!$L364),'Curva Forward'!$B$5:$B$13,0),MATCH(GC$4,'Curva Forward'!$C$4:$AN$4,0))),DE364)</f>
        <v>0</v>
      </c>
      <c r="GD364" s="200">
        <f>AR364*AR$2*IF($FC364="V",1,-1)*IF($Q364="Fixo",(DF364-INDEX('Curva Forward'!$C$5:$AN$13,MATCH(CONCATENATE(BD_COMERCIAL!$K364," ",BD_COMERCIAL!$L364),'Curva Forward'!$B$5:$B$13,0),MATCH(GD$4,'Curva Forward'!$C$4:$AN$4,0))),DF364)</f>
        <v>0</v>
      </c>
      <c r="GE364" s="200">
        <f>AS364*AS$2*IF($FC364="V",1,-1)*IF($Q364="Fixo",(DG364-INDEX('Curva Forward'!$C$5:$AN$13,MATCH(CONCATENATE(BD_COMERCIAL!$K364," ",BD_COMERCIAL!$L364),'Curva Forward'!$B$5:$B$13,0),MATCH(GE$4,'Curva Forward'!$C$4:$AN$4,0))),DG364)</f>
        <v>0</v>
      </c>
      <c r="GF364" s="200">
        <f>AT364*AT$2*IF($FC364="V",1,-1)*IF($Q364="Fixo",(DH364-INDEX('Curva Forward'!$C$5:$AN$13,MATCH(CONCATENATE(BD_COMERCIAL!$K364," ",BD_COMERCIAL!$L364),'Curva Forward'!$B$5:$B$13,0),MATCH(GF$4,'Curva Forward'!$C$4:$AN$4,0))),DH364)</f>
        <v>0</v>
      </c>
      <c r="GG364" s="200">
        <f>AU364*AU$2*IF($FC364="V",1,-1)*IF($Q364="Fixo",(DI364-INDEX('Curva Forward'!$C$5:$AN$13,MATCH(CONCATENATE(BD_COMERCIAL!$K364," ",BD_COMERCIAL!$L364),'Curva Forward'!$B$5:$B$13,0),MATCH(GG$4,'Curva Forward'!$C$4:$AN$4,0))),DI364)</f>
        <v>0</v>
      </c>
      <c r="GH364" s="200">
        <f>AV364*AV$2*IF($FC364="V",1,-1)*IF($Q364="Fixo",(DJ364-INDEX('Curva Forward'!$C$5:$AN$13,MATCH(CONCATENATE(BD_COMERCIAL!$K364," ",BD_COMERCIAL!$L364),'Curva Forward'!$B$5:$B$13,0),MATCH(GH$4,'Curva Forward'!$C$4:$AN$4,0))),DJ364)</f>
        <v>0</v>
      </c>
      <c r="GI364" s="200">
        <f>AW364*AW$2*IF($FC364="V",1,-1)*IF($Q364="Fixo",(DK364-INDEX('Curva Forward'!$C$5:$AN$13,MATCH(CONCATENATE(BD_COMERCIAL!$K364," ",BD_COMERCIAL!$L364),'Curva Forward'!$B$5:$B$13,0),MATCH(GI$4,'Curva Forward'!$C$4:$AN$4,0))),DK364)</f>
        <v>0</v>
      </c>
      <c r="GJ364" s="200">
        <f>AX364*AX$2*IF($FC364="V",1,-1)*IF($Q364="Fixo",(DL364-INDEX('Curva Forward'!$C$5:$AN$13,MATCH(CONCATENATE(BD_COMERCIAL!$K364," ",BD_COMERCIAL!$L364),'Curva Forward'!$B$5:$B$13,0),MATCH(GJ$4,'Curva Forward'!$C$4:$AN$4,0))),DL364)</f>
        <v>0</v>
      </c>
      <c r="GK364" s="200">
        <f>AY364*AY$2*IF($FC364="V",1,-1)*IF($Q364="Fixo",(DM364-INDEX('Curva Forward'!$C$5:$AN$13,MATCH(CONCATENATE(BD_COMERCIAL!$K364," ",BD_COMERCIAL!$L364),'Curva Forward'!$B$5:$B$13,0),MATCH(GK$4,'Curva Forward'!$C$4:$AN$4,0))),DM364)</f>
        <v>0</v>
      </c>
      <c r="GL364" s="200">
        <f>IF(EZ364="",0,CL364*CL$2*IF($FC364="V",1,-1)*IF($Q364="Fixo",(EZ364-INDEX('Curva Forward'!$C$5:$AN$13,MATCH(CONCATENATE(BD_COMERCIAL!$K364," ",BD_COMERCIAL!$L364),'Curva Forward'!$B$5:$B$13,0),MATCH(GL$4,'Curva Forward'!$C$4:$AN$4,0))),EZ364))</f>
        <v>0</v>
      </c>
      <c r="GM364" s="200">
        <f>IF(FA364="",0,CM364*CM$2*IF($FC364="V",1,-1)*IF($Q364="Fixo",(FA364-INDEX('Curva Forward'!$C$5:$AN$13,MATCH(CONCATENATE(BD_COMERCIAL!$K364," ",BD_COMERCIAL!$L364),'Curva Forward'!$B$5:$B$13,0),MATCH(GM$4,'Curva Forward'!$C$4:$AN$4,0))),FA364))</f>
        <v>0</v>
      </c>
      <c r="GN364" s="200">
        <f>IF(FB364="",0,CN364*CN$2*IF($FC364="V",1,-1)*IF($Q364="Fixo",(FB364-INDEX('Curva Forward'!$C$5:$AN$13,MATCH(CONCATENATE(BD_COMERCIAL!$K364," ",BD_COMERCIAL!$L364),'Curva Forward'!$B$5:$B$13,0),MATCH(GN$4,'Curva Forward'!$C$4:$AN$4,0))),FB364))</f>
        <v>0</v>
      </c>
      <c r="GO364" s="201">
        <f t="shared" ca="1" si="112"/>
        <v>0</v>
      </c>
      <c r="GP364" s="201">
        <f t="shared" ca="1" si="113"/>
        <v>0</v>
      </c>
    </row>
    <row r="365" spans="1:198" ht="15" customHeight="1" x14ac:dyDescent="0.25">
      <c r="A365" s="6"/>
      <c r="B365" s="7" t="s">
        <v>721</v>
      </c>
      <c r="C365" s="8">
        <v>44655</v>
      </c>
      <c r="D365" s="9" t="s">
        <v>124</v>
      </c>
      <c r="E365" s="9" t="s">
        <v>125</v>
      </c>
      <c r="F365" s="113">
        <v>3780401000108</v>
      </c>
      <c r="G365" s="10" t="s">
        <v>243</v>
      </c>
      <c r="H365" s="113">
        <v>5352237000155</v>
      </c>
      <c r="I365" s="9" t="s">
        <v>584</v>
      </c>
      <c r="J365" s="166"/>
      <c r="K365" s="10" t="s">
        <v>29</v>
      </c>
      <c r="L365" s="84" t="s">
        <v>22</v>
      </c>
      <c r="M365" s="11">
        <v>44621</v>
      </c>
      <c r="N365" s="12">
        <v>44651</v>
      </c>
      <c r="O365" s="10">
        <v>1.24</v>
      </c>
      <c r="P365" s="84">
        <v>198</v>
      </c>
      <c r="Q365" s="84" t="s">
        <v>586</v>
      </c>
      <c r="R365" s="10" t="s">
        <v>129</v>
      </c>
      <c r="S365" s="14" t="s">
        <v>135</v>
      </c>
      <c r="T365" s="11"/>
      <c r="U365" s="12"/>
      <c r="V365" s="257" t="str">
        <f ca="1">IF(U365="","",
IF(U365="NA","",
IFERROR(VLOOKUP(EOMONTH(M365,-2)+1,IPCA!$A:$B,2,0),
VLOOKUP(EOMONTH(TODAY(),-2)+1,IPCA!$A:$B,2,0))/
VLOOKUP(EOMONTH(U365,-2)+1,IPCA!$A:$B,2,0)*
P365))</f>
        <v/>
      </c>
      <c r="W365" s="84"/>
      <c r="X365" s="13" t="s">
        <v>133</v>
      </c>
      <c r="Y365" s="166"/>
      <c r="AA365" s="108"/>
      <c r="AB365" s="15"/>
      <c r="AD365">
        <v>1.24</v>
      </c>
      <c r="AM365" s="6"/>
      <c r="AN365" s="15"/>
      <c r="AY365" s="6"/>
      <c r="AZ365" s="15"/>
      <c r="BK365" s="6"/>
      <c r="BL365" s="15"/>
      <c r="BW365" s="6"/>
      <c r="BX365" s="15"/>
      <c r="CI365" s="6"/>
      <c r="CJ365" s="16">
        <f t="shared" si="97"/>
        <v>0.10531506849315068</v>
      </c>
      <c r="CK365" s="16" t="str">
        <f t="shared" si="98"/>
        <v/>
      </c>
      <c r="CL365" s="16" t="str">
        <f t="shared" si="99"/>
        <v/>
      </c>
      <c r="CM365" s="16" t="str">
        <f t="shared" si="100"/>
        <v/>
      </c>
      <c r="CN365" s="16" t="str">
        <f t="shared" si="101"/>
        <v/>
      </c>
      <c r="CO365" s="18"/>
      <c r="CP365" s="15"/>
      <c r="CR365">
        <v>198</v>
      </c>
      <c r="DA365" s="6"/>
      <c r="DB365" s="15"/>
      <c r="DM365" s="6"/>
      <c r="DN365" s="15"/>
      <c r="DY365" s="6"/>
      <c r="DZ365" s="15"/>
      <c r="EK365" s="6"/>
      <c r="EL365" s="15"/>
      <c r="EW365" s="6"/>
      <c r="EX365" s="16">
        <f t="shared" si="102"/>
        <v>16.816438356164383</v>
      </c>
      <c r="EY365" s="16" t="str">
        <f t="shared" si="103"/>
        <v/>
      </c>
      <c r="EZ365" s="16" t="str">
        <f t="shared" si="104"/>
        <v/>
      </c>
      <c r="FA365" s="16" t="str">
        <f t="shared" si="105"/>
        <v/>
      </c>
      <c r="FB365" s="160" t="str">
        <f t="shared" si="106"/>
        <v/>
      </c>
      <c r="FC365" t="s">
        <v>204</v>
      </c>
      <c r="FD365" s="20" t="s">
        <v>584</v>
      </c>
      <c r="FE365"/>
      <c r="FF365" s="209" t="s">
        <v>206</v>
      </c>
      <c r="FH365" s="284">
        <f t="shared" ca="1" si="107"/>
        <v>0</v>
      </c>
      <c r="FI365" s="208">
        <f t="shared" si="108"/>
        <v>1</v>
      </c>
      <c r="FK365" t="str">
        <f t="shared" si="109"/>
        <v>Ecom Energia Ltda</v>
      </c>
      <c r="FL365" s="201">
        <f t="shared" ca="1" si="110"/>
        <v>182666.87999999998</v>
      </c>
      <c r="FM365" s="201">
        <f t="shared" ca="1" si="111"/>
        <v>0</v>
      </c>
      <c r="FN365" s="200">
        <f>AB365*AB$2*IF($FC365="V",1,-1)*IF($Q365="Fixo",(CP365-INDEX('Curva Forward'!$C$5:$AN$13,MATCH(CONCATENATE(BD_COMERCIAL!$K365," ",BD_COMERCIAL!$L365),'Curva Forward'!$B$5:$B$13,0),MATCH(FN$4,'Curva Forward'!$C$4:$AN$4,0))),CP365)</f>
        <v>0</v>
      </c>
      <c r="FO365" s="200">
        <f>AC365*AC$2*IF($FC365="V",1,-1)*IF($Q365="Fixo",(CQ365-INDEX('Curva Forward'!$C$5:$AN$13,MATCH(CONCATENATE(BD_COMERCIAL!$K365," ",BD_COMERCIAL!$L365),'Curva Forward'!$B$5:$B$13,0),MATCH(FO$4,'Curva Forward'!$C$4:$AN$4,0))),CQ365)</f>
        <v>0</v>
      </c>
      <c r="FP365" s="200">
        <f>AD365*AD$2*IF($FC365="V",1,-1)*IF($Q365="Fixo",(CR365-INDEX('Curva Forward'!$C$5:$AN$13,MATCH(CONCATENATE(BD_COMERCIAL!$K365," ",BD_COMERCIAL!$L365),'Curva Forward'!$B$5:$B$13,0),MATCH(FP$4,'Curva Forward'!$C$4:$AN$4,0))),CR365)</f>
        <v>182666.87999999998</v>
      </c>
      <c r="FQ365" s="200">
        <f>AE365*AE$2*IF($FC365="V",1,-1)*IF($Q365="Fixo",(CS365-INDEX('Curva Forward'!$C$5:$AN$13,MATCH(CONCATENATE(BD_COMERCIAL!$K365," ",BD_COMERCIAL!$L365),'Curva Forward'!$B$5:$B$13,0),MATCH(FQ$4,'Curva Forward'!$C$4:$AN$4,0))),CS365)</f>
        <v>0</v>
      </c>
      <c r="FR365" s="200">
        <f>AF365*AF$2*IF($FC365="V",1,-1)*IF($Q365="Fixo",(CT365-INDEX('Curva Forward'!$C$5:$AN$13,MATCH(CONCATENATE(BD_COMERCIAL!$K365," ",BD_COMERCIAL!$L365),'Curva Forward'!$B$5:$B$13,0),MATCH(FR$4,'Curva Forward'!$C$4:$AN$4,0))),CT365)</f>
        <v>0</v>
      </c>
      <c r="FS365" s="200">
        <f>AG365*AG$2*IF($FC365="V",1,-1)*IF($Q365="Fixo",(CU365-INDEX('Curva Forward'!$C$5:$AN$13,MATCH(CONCATENATE(BD_COMERCIAL!$K365," ",BD_COMERCIAL!$L365),'Curva Forward'!$B$5:$B$13,0),MATCH(FS$4,'Curva Forward'!$C$4:$AN$4,0))),CU365)</f>
        <v>0</v>
      </c>
      <c r="FT365" s="200">
        <f>AH365*AH$2*IF($FC365="V",1,-1)*IF($Q365="Fixo",(CV365-INDEX('Curva Forward'!$C$5:$AN$13,MATCH(CONCATENATE(BD_COMERCIAL!$K365," ",BD_COMERCIAL!$L365),'Curva Forward'!$B$5:$B$13,0),MATCH(FT$4,'Curva Forward'!$C$4:$AN$4,0))),CV365)</f>
        <v>0</v>
      </c>
      <c r="FU365" s="200">
        <f>AI365*AI$2*IF($FC365="V",1,-1)*IF($Q365="Fixo",(CW365-INDEX('Curva Forward'!$C$5:$AN$13,MATCH(CONCATENATE(BD_COMERCIAL!$K365," ",BD_COMERCIAL!$L365),'Curva Forward'!$B$5:$B$13,0),MATCH(FU$4,'Curva Forward'!$C$4:$AN$4,0))),CW365)</f>
        <v>0</v>
      </c>
      <c r="FV365" s="200">
        <f>AJ365*AJ$2*IF($FC365="V",1,-1)*IF($Q365="Fixo",(CX365-INDEX('Curva Forward'!$C$5:$AN$13,MATCH(CONCATENATE(BD_COMERCIAL!$K365," ",BD_COMERCIAL!$L365),'Curva Forward'!$B$5:$B$13,0),MATCH(FV$4,'Curva Forward'!$C$4:$AN$4,0))),CX365)</f>
        <v>0</v>
      </c>
      <c r="FW365" s="200">
        <f>AK365*AK$2*IF($FC365="V",1,-1)*IF($Q365="Fixo",(CY365-INDEX('Curva Forward'!$C$5:$AN$13,MATCH(CONCATENATE(BD_COMERCIAL!$K365," ",BD_COMERCIAL!$L365),'Curva Forward'!$B$5:$B$13,0),MATCH(FW$4,'Curva Forward'!$C$4:$AN$4,0))),CY365)</f>
        <v>0</v>
      </c>
      <c r="FX365" s="200">
        <f>AL365*AL$2*IF($FC365="V",1,-1)*IF($Q365="Fixo",(CZ365-INDEX('Curva Forward'!$C$5:$AN$13,MATCH(CONCATENATE(BD_COMERCIAL!$K365," ",BD_COMERCIAL!$L365),'Curva Forward'!$B$5:$B$13,0),MATCH(FX$4,'Curva Forward'!$C$4:$AN$4,0))),CZ365)</f>
        <v>0</v>
      </c>
      <c r="FY365" s="200">
        <f>AM365*AM$2*IF($FC365="V",1,-1)*IF($Q365="Fixo",(DA365-INDEX('Curva Forward'!$C$5:$AN$13,MATCH(CONCATENATE(BD_COMERCIAL!$K365," ",BD_COMERCIAL!$L365),'Curva Forward'!$B$5:$B$13,0),MATCH(FY$4,'Curva Forward'!$C$4:$AN$4,0))),DA365)</f>
        <v>0</v>
      </c>
      <c r="FZ365" s="200">
        <f>AN365*AN$2*IF($FC365="V",1,-1)*IF($Q365="Fixo",(DB365-INDEX('Curva Forward'!$C$5:$AN$13,MATCH(CONCATENATE(BD_COMERCIAL!$K365," ",BD_COMERCIAL!$L365),'Curva Forward'!$B$5:$B$13,0),MATCH(FZ$4,'Curva Forward'!$C$4:$AN$4,0))),DB365)</f>
        <v>0</v>
      </c>
      <c r="GA365" s="200">
        <f>AO365*AO$2*IF($FC365="V",1,-1)*IF($Q365="Fixo",(DC365-INDEX('Curva Forward'!$C$5:$AN$13,MATCH(CONCATENATE(BD_COMERCIAL!$K365," ",BD_COMERCIAL!$L365),'Curva Forward'!$B$5:$B$13,0),MATCH(GA$4,'Curva Forward'!$C$4:$AN$4,0))),DC365)</f>
        <v>0</v>
      </c>
      <c r="GB365" s="200">
        <f>AP365*AP$2*IF($FC365="V",1,-1)*IF($Q365="Fixo",(DD365-INDEX('Curva Forward'!$C$5:$AN$13,MATCH(CONCATENATE(BD_COMERCIAL!$K365," ",BD_COMERCIAL!$L365),'Curva Forward'!$B$5:$B$13,0),MATCH(GB$4,'Curva Forward'!$C$4:$AN$4,0))),DD365)</f>
        <v>0</v>
      </c>
      <c r="GC365" s="200">
        <f>AQ365*AQ$2*IF($FC365="V",1,-1)*IF($Q365="Fixo",(DE365-INDEX('Curva Forward'!$C$5:$AN$13,MATCH(CONCATENATE(BD_COMERCIAL!$K365," ",BD_COMERCIAL!$L365),'Curva Forward'!$B$5:$B$13,0),MATCH(GC$4,'Curva Forward'!$C$4:$AN$4,0))),DE365)</f>
        <v>0</v>
      </c>
      <c r="GD365" s="200">
        <f>AR365*AR$2*IF($FC365="V",1,-1)*IF($Q365="Fixo",(DF365-INDEX('Curva Forward'!$C$5:$AN$13,MATCH(CONCATENATE(BD_COMERCIAL!$K365," ",BD_COMERCIAL!$L365),'Curva Forward'!$B$5:$B$13,0),MATCH(GD$4,'Curva Forward'!$C$4:$AN$4,0))),DF365)</f>
        <v>0</v>
      </c>
      <c r="GE365" s="200">
        <f>AS365*AS$2*IF($FC365="V",1,-1)*IF($Q365="Fixo",(DG365-INDEX('Curva Forward'!$C$5:$AN$13,MATCH(CONCATENATE(BD_COMERCIAL!$K365," ",BD_COMERCIAL!$L365),'Curva Forward'!$B$5:$B$13,0),MATCH(GE$4,'Curva Forward'!$C$4:$AN$4,0))),DG365)</f>
        <v>0</v>
      </c>
      <c r="GF365" s="200">
        <f>AT365*AT$2*IF($FC365="V",1,-1)*IF($Q365="Fixo",(DH365-INDEX('Curva Forward'!$C$5:$AN$13,MATCH(CONCATENATE(BD_COMERCIAL!$K365," ",BD_COMERCIAL!$L365),'Curva Forward'!$B$5:$B$13,0),MATCH(GF$4,'Curva Forward'!$C$4:$AN$4,0))),DH365)</f>
        <v>0</v>
      </c>
      <c r="GG365" s="200">
        <f>AU365*AU$2*IF($FC365="V",1,-1)*IF($Q365="Fixo",(DI365-INDEX('Curva Forward'!$C$5:$AN$13,MATCH(CONCATENATE(BD_COMERCIAL!$K365," ",BD_COMERCIAL!$L365),'Curva Forward'!$B$5:$B$13,0),MATCH(GG$4,'Curva Forward'!$C$4:$AN$4,0))),DI365)</f>
        <v>0</v>
      </c>
      <c r="GH365" s="200">
        <f>AV365*AV$2*IF($FC365="V",1,-1)*IF($Q365="Fixo",(DJ365-INDEX('Curva Forward'!$C$5:$AN$13,MATCH(CONCATENATE(BD_COMERCIAL!$K365," ",BD_COMERCIAL!$L365),'Curva Forward'!$B$5:$B$13,0),MATCH(GH$4,'Curva Forward'!$C$4:$AN$4,0))),DJ365)</f>
        <v>0</v>
      </c>
      <c r="GI365" s="200">
        <f>AW365*AW$2*IF($FC365="V",1,-1)*IF($Q365="Fixo",(DK365-INDEX('Curva Forward'!$C$5:$AN$13,MATCH(CONCATENATE(BD_COMERCIAL!$K365," ",BD_COMERCIAL!$L365),'Curva Forward'!$B$5:$B$13,0),MATCH(GI$4,'Curva Forward'!$C$4:$AN$4,0))),DK365)</f>
        <v>0</v>
      </c>
      <c r="GJ365" s="200">
        <f>AX365*AX$2*IF($FC365="V",1,-1)*IF($Q365="Fixo",(DL365-INDEX('Curva Forward'!$C$5:$AN$13,MATCH(CONCATENATE(BD_COMERCIAL!$K365," ",BD_COMERCIAL!$L365),'Curva Forward'!$B$5:$B$13,0),MATCH(GJ$4,'Curva Forward'!$C$4:$AN$4,0))),DL365)</f>
        <v>0</v>
      </c>
      <c r="GK365" s="200">
        <f>AY365*AY$2*IF($FC365="V",1,-1)*IF($Q365="Fixo",(DM365-INDEX('Curva Forward'!$C$5:$AN$13,MATCH(CONCATENATE(BD_COMERCIAL!$K365," ",BD_COMERCIAL!$L365),'Curva Forward'!$B$5:$B$13,0),MATCH(GK$4,'Curva Forward'!$C$4:$AN$4,0))),DM365)</f>
        <v>0</v>
      </c>
      <c r="GL365" s="200">
        <f>IF(EZ365="",0,CL365*CL$2*IF($FC365="V",1,-1)*IF($Q365="Fixo",(EZ365-INDEX('Curva Forward'!$C$5:$AN$13,MATCH(CONCATENATE(BD_COMERCIAL!$K365," ",BD_COMERCIAL!$L365),'Curva Forward'!$B$5:$B$13,0),MATCH(GL$4,'Curva Forward'!$C$4:$AN$4,0))),EZ365))</f>
        <v>0</v>
      </c>
      <c r="GM365" s="200">
        <f>IF(FA365="",0,CM365*CM$2*IF($FC365="V",1,-1)*IF($Q365="Fixo",(FA365-INDEX('Curva Forward'!$C$5:$AN$13,MATCH(CONCATENATE(BD_COMERCIAL!$K365," ",BD_COMERCIAL!$L365),'Curva Forward'!$B$5:$B$13,0),MATCH(GM$4,'Curva Forward'!$C$4:$AN$4,0))),FA365))</f>
        <v>0</v>
      </c>
      <c r="GN365" s="200">
        <f>IF(FB365="",0,CN365*CN$2*IF($FC365="V",1,-1)*IF($Q365="Fixo",(FB365-INDEX('Curva Forward'!$C$5:$AN$13,MATCH(CONCATENATE(BD_COMERCIAL!$K365," ",BD_COMERCIAL!$L365),'Curva Forward'!$B$5:$B$13,0),MATCH(GN$4,'Curva Forward'!$C$4:$AN$4,0))),FB365))</f>
        <v>0</v>
      </c>
      <c r="GO365" s="201">
        <f t="shared" ca="1" si="112"/>
        <v>0</v>
      </c>
      <c r="GP365" s="201">
        <f t="shared" ca="1" si="113"/>
        <v>0</v>
      </c>
    </row>
    <row r="366" spans="1:198" ht="15" customHeight="1" x14ac:dyDescent="0.25">
      <c r="A366" s="6"/>
      <c r="B366" s="7" t="s">
        <v>722</v>
      </c>
      <c r="C366" s="8">
        <v>44655</v>
      </c>
      <c r="D366" s="9" t="s">
        <v>124</v>
      </c>
      <c r="E366" s="9" t="s">
        <v>125</v>
      </c>
      <c r="F366" s="113">
        <v>3780401000108</v>
      </c>
      <c r="G366" s="10" t="s">
        <v>196</v>
      </c>
      <c r="H366" s="113">
        <v>26940979000171</v>
      </c>
      <c r="I366" s="9" t="s">
        <v>584</v>
      </c>
      <c r="J366" s="166"/>
      <c r="K366" s="10" t="s">
        <v>29</v>
      </c>
      <c r="L366" s="84" t="s">
        <v>22</v>
      </c>
      <c r="M366" s="11">
        <v>44621</v>
      </c>
      <c r="N366" s="12">
        <v>44651</v>
      </c>
      <c r="O366" s="10">
        <v>0.3</v>
      </c>
      <c r="P366" s="84">
        <v>201</v>
      </c>
      <c r="Q366" s="84" t="s">
        <v>586</v>
      </c>
      <c r="R366" s="10" t="s">
        <v>129</v>
      </c>
      <c r="S366" s="14" t="s">
        <v>135</v>
      </c>
      <c r="T366" s="11"/>
      <c r="U366" s="12"/>
      <c r="V366" s="257" t="str">
        <f ca="1">IF(U366="","",
IF(U366="NA","",
IFERROR(VLOOKUP(EOMONTH(M366,-2)+1,IPCA!$A:$B,2,0),
VLOOKUP(EOMONTH(TODAY(),-2)+1,IPCA!$A:$B,2,0))/
VLOOKUP(EOMONTH(U366,-2)+1,IPCA!$A:$B,2,0)*
P366))</f>
        <v/>
      </c>
      <c r="W366" s="84"/>
      <c r="X366" s="13" t="s">
        <v>133</v>
      </c>
      <c r="Y366" s="166"/>
      <c r="AA366" s="108"/>
      <c r="AB366" s="15"/>
      <c r="AD366">
        <v>0.3</v>
      </c>
      <c r="AM366" s="6"/>
      <c r="AN366" s="15"/>
      <c r="AY366" s="6"/>
      <c r="AZ366" s="15"/>
      <c r="BK366" s="6"/>
      <c r="BL366" s="15"/>
      <c r="BW366" s="6"/>
      <c r="BX366" s="15"/>
      <c r="CI366" s="6"/>
      <c r="CJ366" s="16">
        <f t="shared" si="97"/>
        <v>2.5479452054794519E-2</v>
      </c>
      <c r="CK366" s="16" t="str">
        <f t="shared" si="98"/>
        <v/>
      </c>
      <c r="CL366" s="16" t="str">
        <f t="shared" si="99"/>
        <v/>
      </c>
      <c r="CM366" s="16" t="str">
        <f t="shared" si="100"/>
        <v/>
      </c>
      <c r="CN366" s="16" t="str">
        <f t="shared" si="101"/>
        <v/>
      </c>
      <c r="CO366" s="18"/>
      <c r="CP366" s="15"/>
      <c r="CR366">
        <v>201</v>
      </c>
      <c r="DA366" s="6"/>
      <c r="DB366" s="15"/>
      <c r="DM366" s="6"/>
      <c r="DN366" s="15"/>
      <c r="DY366" s="6"/>
      <c r="DZ366" s="15"/>
      <c r="EK366" s="6"/>
      <c r="EL366" s="15"/>
      <c r="EW366" s="6"/>
      <c r="EX366" s="16">
        <f t="shared" si="102"/>
        <v>17.07123287671233</v>
      </c>
      <c r="EY366" s="16" t="str">
        <f t="shared" si="103"/>
        <v/>
      </c>
      <c r="EZ366" s="16" t="str">
        <f t="shared" si="104"/>
        <v/>
      </c>
      <c r="FA366" s="16" t="str">
        <f t="shared" si="105"/>
        <v/>
      </c>
      <c r="FB366" s="160" t="str">
        <f t="shared" si="106"/>
        <v/>
      </c>
      <c r="FC366" t="s">
        <v>204</v>
      </c>
      <c r="FD366" s="20" t="s">
        <v>584</v>
      </c>
      <c r="FE366"/>
      <c r="FF366" s="209" t="s">
        <v>206</v>
      </c>
      <c r="FH366" s="284">
        <f t="shared" ca="1" si="107"/>
        <v>0</v>
      </c>
      <c r="FI366" s="208">
        <f t="shared" si="108"/>
        <v>1</v>
      </c>
      <c r="FK366" t="str">
        <f t="shared" si="109"/>
        <v>Esfera Comercializadora de Energia Ltda</v>
      </c>
      <c r="FL366" s="201">
        <f t="shared" ca="1" si="110"/>
        <v>44863.199999999997</v>
      </c>
      <c r="FM366" s="201">
        <f t="shared" ca="1" si="111"/>
        <v>0</v>
      </c>
      <c r="FN366" s="200">
        <f>AB366*AB$2*IF($FC366="V",1,-1)*IF($Q366="Fixo",(CP366-INDEX('Curva Forward'!$C$5:$AN$13,MATCH(CONCATENATE(BD_COMERCIAL!$K366," ",BD_COMERCIAL!$L366),'Curva Forward'!$B$5:$B$13,0),MATCH(FN$4,'Curva Forward'!$C$4:$AN$4,0))),CP366)</f>
        <v>0</v>
      </c>
      <c r="FO366" s="200">
        <f>AC366*AC$2*IF($FC366="V",1,-1)*IF($Q366="Fixo",(CQ366-INDEX('Curva Forward'!$C$5:$AN$13,MATCH(CONCATENATE(BD_COMERCIAL!$K366," ",BD_COMERCIAL!$L366),'Curva Forward'!$B$5:$B$13,0),MATCH(FO$4,'Curva Forward'!$C$4:$AN$4,0))),CQ366)</f>
        <v>0</v>
      </c>
      <c r="FP366" s="200">
        <f>AD366*AD$2*IF($FC366="V",1,-1)*IF($Q366="Fixo",(CR366-INDEX('Curva Forward'!$C$5:$AN$13,MATCH(CONCATENATE(BD_COMERCIAL!$K366," ",BD_COMERCIAL!$L366),'Curva Forward'!$B$5:$B$13,0),MATCH(FP$4,'Curva Forward'!$C$4:$AN$4,0))),CR366)</f>
        <v>44863.199999999997</v>
      </c>
      <c r="FQ366" s="200">
        <f>AE366*AE$2*IF($FC366="V",1,-1)*IF($Q366="Fixo",(CS366-INDEX('Curva Forward'!$C$5:$AN$13,MATCH(CONCATENATE(BD_COMERCIAL!$K366," ",BD_COMERCIAL!$L366),'Curva Forward'!$B$5:$B$13,0),MATCH(FQ$4,'Curva Forward'!$C$4:$AN$4,0))),CS366)</f>
        <v>0</v>
      </c>
      <c r="FR366" s="200">
        <f>AF366*AF$2*IF($FC366="V",1,-1)*IF($Q366="Fixo",(CT366-INDEX('Curva Forward'!$C$5:$AN$13,MATCH(CONCATENATE(BD_COMERCIAL!$K366," ",BD_COMERCIAL!$L366),'Curva Forward'!$B$5:$B$13,0),MATCH(FR$4,'Curva Forward'!$C$4:$AN$4,0))),CT366)</f>
        <v>0</v>
      </c>
      <c r="FS366" s="200">
        <f>AG366*AG$2*IF($FC366="V",1,-1)*IF($Q366="Fixo",(CU366-INDEX('Curva Forward'!$C$5:$AN$13,MATCH(CONCATENATE(BD_COMERCIAL!$K366," ",BD_COMERCIAL!$L366),'Curva Forward'!$B$5:$B$13,0),MATCH(FS$4,'Curva Forward'!$C$4:$AN$4,0))),CU366)</f>
        <v>0</v>
      </c>
      <c r="FT366" s="200">
        <f>AH366*AH$2*IF($FC366="V",1,-1)*IF($Q366="Fixo",(CV366-INDEX('Curva Forward'!$C$5:$AN$13,MATCH(CONCATENATE(BD_COMERCIAL!$K366," ",BD_COMERCIAL!$L366),'Curva Forward'!$B$5:$B$13,0),MATCH(FT$4,'Curva Forward'!$C$4:$AN$4,0))),CV366)</f>
        <v>0</v>
      </c>
      <c r="FU366" s="200">
        <f>AI366*AI$2*IF($FC366="V",1,-1)*IF($Q366="Fixo",(CW366-INDEX('Curva Forward'!$C$5:$AN$13,MATCH(CONCATENATE(BD_COMERCIAL!$K366," ",BD_COMERCIAL!$L366),'Curva Forward'!$B$5:$B$13,0),MATCH(FU$4,'Curva Forward'!$C$4:$AN$4,0))),CW366)</f>
        <v>0</v>
      </c>
      <c r="FV366" s="200">
        <f>AJ366*AJ$2*IF($FC366="V",1,-1)*IF($Q366="Fixo",(CX366-INDEX('Curva Forward'!$C$5:$AN$13,MATCH(CONCATENATE(BD_COMERCIAL!$K366," ",BD_COMERCIAL!$L366),'Curva Forward'!$B$5:$B$13,0),MATCH(FV$4,'Curva Forward'!$C$4:$AN$4,0))),CX366)</f>
        <v>0</v>
      </c>
      <c r="FW366" s="200">
        <f>AK366*AK$2*IF($FC366="V",1,-1)*IF($Q366="Fixo",(CY366-INDEX('Curva Forward'!$C$5:$AN$13,MATCH(CONCATENATE(BD_COMERCIAL!$K366," ",BD_COMERCIAL!$L366),'Curva Forward'!$B$5:$B$13,0),MATCH(FW$4,'Curva Forward'!$C$4:$AN$4,0))),CY366)</f>
        <v>0</v>
      </c>
      <c r="FX366" s="200">
        <f>AL366*AL$2*IF($FC366="V",1,-1)*IF($Q366="Fixo",(CZ366-INDEX('Curva Forward'!$C$5:$AN$13,MATCH(CONCATENATE(BD_COMERCIAL!$K366," ",BD_COMERCIAL!$L366),'Curva Forward'!$B$5:$B$13,0),MATCH(FX$4,'Curva Forward'!$C$4:$AN$4,0))),CZ366)</f>
        <v>0</v>
      </c>
      <c r="FY366" s="200">
        <f>AM366*AM$2*IF($FC366="V",1,-1)*IF($Q366="Fixo",(DA366-INDEX('Curva Forward'!$C$5:$AN$13,MATCH(CONCATENATE(BD_COMERCIAL!$K366," ",BD_COMERCIAL!$L366),'Curva Forward'!$B$5:$B$13,0),MATCH(FY$4,'Curva Forward'!$C$4:$AN$4,0))),DA366)</f>
        <v>0</v>
      </c>
      <c r="FZ366" s="200">
        <f>AN366*AN$2*IF($FC366="V",1,-1)*IF($Q366="Fixo",(DB366-INDEX('Curva Forward'!$C$5:$AN$13,MATCH(CONCATENATE(BD_COMERCIAL!$K366," ",BD_COMERCIAL!$L366),'Curva Forward'!$B$5:$B$13,0),MATCH(FZ$4,'Curva Forward'!$C$4:$AN$4,0))),DB366)</f>
        <v>0</v>
      </c>
      <c r="GA366" s="200">
        <f>AO366*AO$2*IF($FC366="V",1,-1)*IF($Q366="Fixo",(DC366-INDEX('Curva Forward'!$C$5:$AN$13,MATCH(CONCATENATE(BD_COMERCIAL!$K366," ",BD_COMERCIAL!$L366),'Curva Forward'!$B$5:$B$13,0),MATCH(GA$4,'Curva Forward'!$C$4:$AN$4,0))),DC366)</f>
        <v>0</v>
      </c>
      <c r="GB366" s="200">
        <f>AP366*AP$2*IF($FC366="V",1,-1)*IF($Q366="Fixo",(DD366-INDEX('Curva Forward'!$C$5:$AN$13,MATCH(CONCATENATE(BD_COMERCIAL!$K366," ",BD_COMERCIAL!$L366),'Curva Forward'!$B$5:$B$13,0),MATCH(GB$4,'Curva Forward'!$C$4:$AN$4,0))),DD366)</f>
        <v>0</v>
      </c>
      <c r="GC366" s="200">
        <f>AQ366*AQ$2*IF($FC366="V",1,-1)*IF($Q366="Fixo",(DE366-INDEX('Curva Forward'!$C$5:$AN$13,MATCH(CONCATENATE(BD_COMERCIAL!$K366," ",BD_COMERCIAL!$L366),'Curva Forward'!$B$5:$B$13,0),MATCH(GC$4,'Curva Forward'!$C$4:$AN$4,0))),DE366)</f>
        <v>0</v>
      </c>
      <c r="GD366" s="200">
        <f>AR366*AR$2*IF($FC366="V",1,-1)*IF($Q366="Fixo",(DF366-INDEX('Curva Forward'!$C$5:$AN$13,MATCH(CONCATENATE(BD_COMERCIAL!$K366," ",BD_COMERCIAL!$L366),'Curva Forward'!$B$5:$B$13,0),MATCH(GD$4,'Curva Forward'!$C$4:$AN$4,0))),DF366)</f>
        <v>0</v>
      </c>
      <c r="GE366" s="200">
        <f>AS366*AS$2*IF($FC366="V",1,-1)*IF($Q366="Fixo",(DG366-INDEX('Curva Forward'!$C$5:$AN$13,MATCH(CONCATENATE(BD_COMERCIAL!$K366," ",BD_COMERCIAL!$L366),'Curva Forward'!$B$5:$B$13,0),MATCH(GE$4,'Curva Forward'!$C$4:$AN$4,0))),DG366)</f>
        <v>0</v>
      </c>
      <c r="GF366" s="200">
        <f>AT366*AT$2*IF($FC366="V",1,-1)*IF($Q366="Fixo",(DH366-INDEX('Curva Forward'!$C$5:$AN$13,MATCH(CONCATENATE(BD_COMERCIAL!$K366," ",BD_COMERCIAL!$L366),'Curva Forward'!$B$5:$B$13,0),MATCH(GF$4,'Curva Forward'!$C$4:$AN$4,0))),DH366)</f>
        <v>0</v>
      </c>
      <c r="GG366" s="200">
        <f>AU366*AU$2*IF($FC366="V",1,-1)*IF($Q366="Fixo",(DI366-INDEX('Curva Forward'!$C$5:$AN$13,MATCH(CONCATENATE(BD_COMERCIAL!$K366," ",BD_COMERCIAL!$L366),'Curva Forward'!$B$5:$B$13,0),MATCH(GG$4,'Curva Forward'!$C$4:$AN$4,0))),DI366)</f>
        <v>0</v>
      </c>
      <c r="GH366" s="200">
        <f>AV366*AV$2*IF($FC366="V",1,-1)*IF($Q366="Fixo",(DJ366-INDEX('Curva Forward'!$C$5:$AN$13,MATCH(CONCATENATE(BD_COMERCIAL!$K366," ",BD_COMERCIAL!$L366),'Curva Forward'!$B$5:$B$13,0),MATCH(GH$4,'Curva Forward'!$C$4:$AN$4,0))),DJ366)</f>
        <v>0</v>
      </c>
      <c r="GI366" s="200">
        <f>AW366*AW$2*IF($FC366="V",1,-1)*IF($Q366="Fixo",(DK366-INDEX('Curva Forward'!$C$5:$AN$13,MATCH(CONCATENATE(BD_COMERCIAL!$K366," ",BD_COMERCIAL!$L366),'Curva Forward'!$B$5:$B$13,0),MATCH(GI$4,'Curva Forward'!$C$4:$AN$4,0))),DK366)</f>
        <v>0</v>
      </c>
      <c r="GJ366" s="200">
        <f>AX366*AX$2*IF($FC366="V",1,-1)*IF($Q366="Fixo",(DL366-INDEX('Curva Forward'!$C$5:$AN$13,MATCH(CONCATENATE(BD_COMERCIAL!$K366," ",BD_COMERCIAL!$L366),'Curva Forward'!$B$5:$B$13,0),MATCH(GJ$4,'Curva Forward'!$C$4:$AN$4,0))),DL366)</f>
        <v>0</v>
      </c>
      <c r="GK366" s="200">
        <f>AY366*AY$2*IF($FC366="V",1,-1)*IF($Q366="Fixo",(DM366-INDEX('Curva Forward'!$C$5:$AN$13,MATCH(CONCATENATE(BD_COMERCIAL!$K366," ",BD_COMERCIAL!$L366),'Curva Forward'!$B$5:$B$13,0),MATCH(GK$4,'Curva Forward'!$C$4:$AN$4,0))),DM366)</f>
        <v>0</v>
      </c>
      <c r="GL366" s="200">
        <f>IF(EZ366="",0,CL366*CL$2*IF($FC366="V",1,-1)*IF($Q366="Fixo",(EZ366-INDEX('Curva Forward'!$C$5:$AN$13,MATCH(CONCATENATE(BD_COMERCIAL!$K366," ",BD_COMERCIAL!$L366),'Curva Forward'!$B$5:$B$13,0),MATCH(GL$4,'Curva Forward'!$C$4:$AN$4,0))),EZ366))</f>
        <v>0</v>
      </c>
      <c r="GM366" s="200">
        <f>IF(FA366="",0,CM366*CM$2*IF($FC366="V",1,-1)*IF($Q366="Fixo",(FA366-INDEX('Curva Forward'!$C$5:$AN$13,MATCH(CONCATENATE(BD_COMERCIAL!$K366," ",BD_COMERCIAL!$L366),'Curva Forward'!$B$5:$B$13,0),MATCH(GM$4,'Curva Forward'!$C$4:$AN$4,0))),FA366))</f>
        <v>0</v>
      </c>
      <c r="GN366" s="200">
        <f>IF(FB366="",0,CN366*CN$2*IF($FC366="V",1,-1)*IF($Q366="Fixo",(FB366-INDEX('Curva Forward'!$C$5:$AN$13,MATCH(CONCATENATE(BD_COMERCIAL!$K366," ",BD_COMERCIAL!$L366),'Curva Forward'!$B$5:$B$13,0),MATCH(GN$4,'Curva Forward'!$C$4:$AN$4,0))),FB366))</f>
        <v>0</v>
      </c>
      <c r="GO366" s="201">
        <f t="shared" ca="1" si="112"/>
        <v>0</v>
      </c>
      <c r="GP366" s="201">
        <f t="shared" ca="1" si="113"/>
        <v>0</v>
      </c>
    </row>
    <row r="367" spans="1:198" ht="15" customHeight="1" x14ac:dyDescent="0.25">
      <c r="A367" s="6"/>
      <c r="B367" s="7" t="s">
        <v>723</v>
      </c>
      <c r="C367" s="8">
        <v>44655</v>
      </c>
      <c r="D367" s="9" t="s">
        <v>124</v>
      </c>
      <c r="E367" s="9" t="s">
        <v>125</v>
      </c>
      <c r="F367" s="113">
        <v>3780401000108</v>
      </c>
      <c r="G367" s="10" t="s">
        <v>239</v>
      </c>
      <c r="H367" s="113">
        <v>24510849000173</v>
      </c>
      <c r="I367" s="9" t="s">
        <v>584</v>
      </c>
      <c r="J367" s="166"/>
      <c r="K367" s="10" t="s">
        <v>29</v>
      </c>
      <c r="L367" s="84" t="s">
        <v>22</v>
      </c>
      <c r="M367" s="11">
        <v>44621</v>
      </c>
      <c r="N367" s="12">
        <v>44651</v>
      </c>
      <c r="O367" s="10">
        <v>1</v>
      </c>
      <c r="P367" s="84">
        <v>198</v>
      </c>
      <c r="Q367" s="84" t="s">
        <v>586</v>
      </c>
      <c r="R367" s="10" t="s">
        <v>129</v>
      </c>
      <c r="S367" s="14" t="s">
        <v>135</v>
      </c>
      <c r="T367" s="11"/>
      <c r="U367" s="12"/>
      <c r="V367" s="257" t="str">
        <f ca="1">IF(U367="","",
IF(U367="NA","",
IFERROR(VLOOKUP(EOMONTH(M367,-2)+1,IPCA!$A:$B,2,0),
VLOOKUP(EOMONTH(TODAY(),-2)+1,IPCA!$A:$B,2,0))/
VLOOKUP(EOMONTH(U367,-2)+1,IPCA!$A:$B,2,0)*
P367))</f>
        <v/>
      </c>
      <c r="W367" s="84"/>
      <c r="X367" s="13" t="s">
        <v>133</v>
      </c>
      <c r="Y367" s="166"/>
      <c r="AA367" s="108"/>
      <c r="AB367" s="15"/>
      <c r="AD367">
        <v>1</v>
      </c>
      <c r="AM367" s="6"/>
      <c r="AN367" s="15"/>
      <c r="AY367" s="6"/>
      <c r="AZ367" s="15"/>
      <c r="BK367" s="6"/>
      <c r="BL367" s="15"/>
      <c r="BW367" s="6"/>
      <c r="BX367" s="15"/>
      <c r="CI367" s="6"/>
      <c r="CJ367" s="16">
        <f t="shared" si="97"/>
        <v>8.4931506849315067E-2</v>
      </c>
      <c r="CK367" s="16" t="str">
        <f t="shared" si="98"/>
        <v/>
      </c>
      <c r="CL367" s="16" t="str">
        <f t="shared" si="99"/>
        <v/>
      </c>
      <c r="CM367" s="16" t="str">
        <f t="shared" si="100"/>
        <v/>
      </c>
      <c r="CN367" s="16" t="str">
        <f t="shared" si="101"/>
        <v/>
      </c>
      <c r="CO367" s="18"/>
      <c r="CP367" s="15"/>
      <c r="CR367">
        <v>198</v>
      </c>
      <c r="DA367" s="6"/>
      <c r="DB367" s="15"/>
      <c r="DM367" s="6"/>
      <c r="DN367" s="15"/>
      <c r="DY367" s="6"/>
      <c r="DZ367" s="15"/>
      <c r="EK367" s="6"/>
      <c r="EL367" s="15"/>
      <c r="EW367" s="6"/>
      <c r="EX367" s="16">
        <f t="shared" si="102"/>
        <v>16.816438356164383</v>
      </c>
      <c r="EY367" s="16" t="str">
        <f t="shared" si="103"/>
        <v/>
      </c>
      <c r="EZ367" s="16" t="str">
        <f t="shared" si="104"/>
        <v/>
      </c>
      <c r="FA367" s="16" t="str">
        <f t="shared" si="105"/>
        <v/>
      </c>
      <c r="FB367" s="160" t="str">
        <f t="shared" si="106"/>
        <v/>
      </c>
      <c r="FC367" t="s">
        <v>204</v>
      </c>
      <c r="FD367" s="20" t="s">
        <v>584</v>
      </c>
      <c r="FE367"/>
      <c r="FF367" s="209" t="s">
        <v>206</v>
      </c>
      <c r="FH367" s="284">
        <f t="shared" ca="1" si="107"/>
        <v>0</v>
      </c>
      <c r="FI367" s="208">
        <f t="shared" si="108"/>
        <v>1</v>
      </c>
      <c r="FK367" t="str">
        <f t="shared" si="109"/>
        <v>Minerva Comercializadora de Energia Ltda</v>
      </c>
      <c r="FL367" s="201">
        <f t="shared" ca="1" si="110"/>
        <v>147312</v>
      </c>
      <c r="FM367" s="201">
        <f t="shared" ca="1" si="111"/>
        <v>0</v>
      </c>
      <c r="FN367" s="200">
        <f>AB367*AB$2*IF($FC367="V",1,-1)*IF($Q367="Fixo",(CP367-INDEX('Curva Forward'!$C$5:$AN$13,MATCH(CONCATENATE(BD_COMERCIAL!$K367," ",BD_COMERCIAL!$L367),'Curva Forward'!$B$5:$B$13,0),MATCH(FN$4,'Curva Forward'!$C$4:$AN$4,0))),CP367)</f>
        <v>0</v>
      </c>
      <c r="FO367" s="200">
        <f>AC367*AC$2*IF($FC367="V",1,-1)*IF($Q367="Fixo",(CQ367-INDEX('Curva Forward'!$C$5:$AN$13,MATCH(CONCATENATE(BD_COMERCIAL!$K367," ",BD_COMERCIAL!$L367),'Curva Forward'!$B$5:$B$13,0),MATCH(FO$4,'Curva Forward'!$C$4:$AN$4,0))),CQ367)</f>
        <v>0</v>
      </c>
      <c r="FP367" s="200">
        <f>AD367*AD$2*IF($FC367="V",1,-1)*IF($Q367="Fixo",(CR367-INDEX('Curva Forward'!$C$5:$AN$13,MATCH(CONCATENATE(BD_COMERCIAL!$K367," ",BD_COMERCIAL!$L367),'Curva Forward'!$B$5:$B$13,0),MATCH(FP$4,'Curva Forward'!$C$4:$AN$4,0))),CR367)</f>
        <v>147312</v>
      </c>
      <c r="FQ367" s="200">
        <f>AE367*AE$2*IF($FC367="V",1,-1)*IF($Q367="Fixo",(CS367-INDEX('Curva Forward'!$C$5:$AN$13,MATCH(CONCATENATE(BD_COMERCIAL!$K367," ",BD_COMERCIAL!$L367),'Curva Forward'!$B$5:$B$13,0),MATCH(FQ$4,'Curva Forward'!$C$4:$AN$4,0))),CS367)</f>
        <v>0</v>
      </c>
      <c r="FR367" s="200">
        <f>AF367*AF$2*IF($FC367="V",1,-1)*IF($Q367="Fixo",(CT367-INDEX('Curva Forward'!$C$5:$AN$13,MATCH(CONCATENATE(BD_COMERCIAL!$K367," ",BD_COMERCIAL!$L367),'Curva Forward'!$B$5:$B$13,0),MATCH(FR$4,'Curva Forward'!$C$4:$AN$4,0))),CT367)</f>
        <v>0</v>
      </c>
      <c r="FS367" s="200">
        <f>AG367*AG$2*IF($FC367="V",1,-1)*IF($Q367="Fixo",(CU367-INDEX('Curva Forward'!$C$5:$AN$13,MATCH(CONCATENATE(BD_COMERCIAL!$K367," ",BD_COMERCIAL!$L367),'Curva Forward'!$B$5:$B$13,0),MATCH(FS$4,'Curva Forward'!$C$4:$AN$4,0))),CU367)</f>
        <v>0</v>
      </c>
      <c r="FT367" s="200">
        <f>AH367*AH$2*IF($FC367="V",1,-1)*IF($Q367="Fixo",(CV367-INDEX('Curva Forward'!$C$5:$AN$13,MATCH(CONCATENATE(BD_COMERCIAL!$K367," ",BD_COMERCIAL!$L367),'Curva Forward'!$B$5:$B$13,0),MATCH(FT$4,'Curva Forward'!$C$4:$AN$4,0))),CV367)</f>
        <v>0</v>
      </c>
      <c r="FU367" s="200">
        <f>AI367*AI$2*IF($FC367="V",1,-1)*IF($Q367="Fixo",(CW367-INDEX('Curva Forward'!$C$5:$AN$13,MATCH(CONCATENATE(BD_COMERCIAL!$K367," ",BD_COMERCIAL!$L367),'Curva Forward'!$B$5:$B$13,0),MATCH(FU$4,'Curva Forward'!$C$4:$AN$4,0))),CW367)</f>
        <v>0</v>
      </c>
      <c r="FV367" s="200">
        <f>AJ367*AJ$2*IF($FC367="V",1,-1)*IF($Q367="Fixo",(CX367-INDEX('Curva Forward'!$C$5:$AN$13,MATCH(CONCATENATE(BD_COMERCIAL!$K367," ",BD_COMERCIAL!$L367),'Curva Forward'!$B$5:$B$13,0),MATCH(FV$4,'Curva Forward'!$C$4:$AN$4,0))),CX367)</f>
        <v>0</v>
      </c>
      <c r="FW367" s="200">
        <f>AK367*AK$2*IF($FC367="V",1,-1)*IF($Q367="Fixo",(CY367-INDEX('Curva Forward'!$C$5:$AN$13,MATCH(CONCATENATE(BD_COMERCIAL!$K367," ",BD_COMERCIAL!$L367),'Curva Forward'!$B$5:$B$13,0),MATCH(FW$4,'Curva Forward'!$C$4:$AN$4,0))),CY367)</f>
        <v>0</v>
      </c>
      <c r="FX367" s="200">
        <f>AL367*AL$2*IF($FC367="V",1,-1)*IF($Q367="Fixo",(CZ367-INDEX('Curva Forward'!$C$5:$AN$13,MATCH(CONCATENATE(BD_COMERCIAL!$K367," ",BD_COMERCIAL!$L367),'Curva Forward'!$B$5:$B$13,0),MATCH(FX$4,'Curva Forward'!$C$4:$AN$4,0))),CZ367)</f>
        <v>0</v>
      </c>
      <c r="FY367" s="200">
        <f>AM367*AM$2*IF($FC367="V",1,-1)*IF($Q367="Fixo",(DA367-INDEX('Curva Forward'!$C$5:$AN$13,MATCH(CONCATENATE(BD_COMERCIAL!$K367," ",BD_COMERCIAL!$L367),'Curva Forward'!$B$5:$B$13,0),MATCH(FY$4,'Curva Forward'!$C$4:$AN$4,0))),DA367)</f>
        <v>0</v>
      </c>
      <c r="FZ367" s="200">
        <f>AN367*AN$2*IF($FC367="V",1,-1)*IF($Q367="Fixo",(DB367-INDEX('Curva Forward'!$C$5:$AN$13,MATCH(CONCATENATE(BD_COMERCIAL!$K367," ",BD_COMERCIAL!$L367),'Curva Forward'!$B$5:$B$13,0),MATCH(FZ$4,'Curva Forward'!$C$4:$AN$4,0))),DB367)</f>
        <v>0</v>
      </c>
      <c r="GA367" s="200">
        <f>AO367*AO$2*IF($FC367="V",1,-1)*IF($Q367="Fixo",(DC367-INDEX('Curva Forward'!$C$5:$AN$13,MATCH(CONCATENATE(BD_COMERCIAL!$K367," ",BD_COMERCIAL!$L367),'Curva Forward'!$B$5:$B$13,0),MATCH(GA$4,'Curva Forward'!$C$4:$AN$4,0))),DC367)</f>
        <v>0</v>
      </c>
      <c r="GB367" s="200">
        <f>AP367*AP$2*IF($FC367="V",1,-1)*IF($Q367="Fixo",(DD367-INDEX('Curva Forward'!$C$5:$AN$13,MATCH(CONCATENATE(BD_COMERCIAL!$K367," ",BD_COMERCIAL!$L367),'Curva Forward'!$B$5:$B$13,0),MATCH(GB$4,'Curva Forward'!$C$4:$AN$4,0))),DD367)</f>
        <v>0</v>
      </c>
      <c r="GC367" s="200">
        <f>AQ367*AQ$2*IF($FC367="V",1,-1)*IF($Q367="Fixo",(DE367-INDEX('Curva Forward'!$C$5:$AN$13,MATCH(CONCATENATE(BD_COMERCIAL!$K367," ",BD_COMERCIAL!$L367),'Curva Forward'!$B$5:$B$13,0),MATCH(GC$4,'Curva Forward'!$C$4:$AN$4,0))),DE367)</f>
        <v>0</v>
      </c>
      <c r="GD367" s="200">
        <f>AR367*AR$2*IF($FC367="V",1,-1)*IF($Q367="Fixo",(DF367-INDEX('Curva Forward'!$C$5:$AN$13,MATCH(CONCATENATE(BD_COMERCIAL!$K367," ",BD_COMERCIAL!$L367),'Curva Forward'!$B$5:$B$13,0),MATCH(GD$4,'Curva Forward'!$C$4:$AN$4,0))),DF367)</f>
        <v>0</v>
      </c>
      <c r="GE367" s="200">
        <f>AS367*AS$2*IF($FC367="V",1,-1)*IF($Q367="Fixo",(DG367-INDEX('Curva Forward'!$C$5:$AN$13,MATCH(CONCATENATE(BD_COMERCIAL!$K367," ",BD_COMERCIAL!$L367),'Curva Forward'!$B$5:$B$13,0),MATCH(GE$4,'Curva Forward'!$C$4:$AN$4,0))),DG367)</f>
        <v>0</v>
      </c>
      <c r="GF367" s="200">
        <f>AT367*AT$2*IF($FC367="V",1,-1)*IF($Q367="Fixo",(DH367-INDEX('Curva Forward'!$C$5:$AN$13,MATCH(CONCATENATE(BD_COMERCIAL!$K367," ",BD_COMERCIAL!$L367),'Curva Forward'!$B$5:$B$13,0),MATCH(GF$4,'Curva Forward'!$C$4:$AN$4,0))),DH367)</f>
        <v>0</v>
      </c>
      <c r="GG367" s="200">
        <f>AU367*AU$2*IF($FC367="V",1,-1)*IF($Q367="Fixo",(DI367-INDEX('Curva Forward'!$C$5:$AN$13,MATCH(CONCATENATE(BD_COMERCIAL!$K367," ",BD_COMERCIAL!$L367),'Curva Forward'!$B$5:$B$13,0),MATCH(GG$4,'Curva Forward'!$C$4:$AN$4,0))),DI367)</f>
        <v>0</v>
      </c>
      <c r="GH367" s="200">
        <f>AV367*AV$2*IF($FC367="V",1,-1)*IF($Q367="Fixo",(DJ367-INDEX('Curva Forward'!$C$5:$AN$13,MATCH(CONCATENATE(BD_COMERCIAL!$K367," ",BD_COMERCIAL!$L367),'Curva Forward'!$B$5:$B$13,0),MATCH(GH$4,'Curva Forward'!$C$4:$AN$4,0))),DJ367)</f>
        <v>0</v>
      </c>
      <c r="GI367" s="200">
        <f>AW367*AW$2*IF($FC367="V",1,-1)*IF($Q367="Fixo",(DK367-INDEX('Curva Forward'!$C$5:$AN$13,MATCH(CONCATENATE(BD_COMERCIAL!$K367," ",BD_COMERCIAL!$L367),'Curva Forward'!$B$5:$B$13,0),MATCH(GI$4,'Curva Forward'!$C$4:$AN$4,0))),DK367)</f>
        <v>0</v>
      </c>
      <c r="GJ367" s="200">
        <f>AX367*AX$2*IF($FC367="V",1,-1)*IF($Q367="Fixo",(DL367-INDEX('Curva Forward'!$C$5:$AN$13,MATCH(CONCATENATE(BD_COMERCIAL!$K367," ",BD_COMERCIAL!$L367),'Curva Forward'!$B$5:$B$13,0),MATCH(GJ$4,'Curva Forward'!$C$4:$AN$4,0))),DL367)</f>
        <v>0</v>
      </c>
      <c r="GK367" s="200">
        <f>AY367*AY$2*IF($FC367="V",1,-1)*IF($Q367="Fixo",(DM367-INDEX('Curva Forward'!$C$5:$AN$13,MATCH(CONCATENATE(BD_COMERCIAL!$K367," ",BD_COMERCIAL!$L367),'Curva Forward'!$B$5:$B$13,0),MATCH(GK$4,'Curva Forward'!$C$4:$AN$4,0))),DM367)</f>
        <v>0</v>
      </c>
      <c r="GL367" s="200">
        <f>IF(EZ367="",0,CL367*CL$2*IF($FC367="V",1,-1)*IF($Q367="Fixo",(EZ367-INDEX('Curva Forward'!$C$5:$AN$13,MATCH(CONCATENATE(BD_COMERCIAL!$K367," ",BD_COMERCIAL!$L367),'Curva Forward'!$B$5:$B$13,0),MATCH(GL$4,'Curva Forward'!$C$4:$AN$4,0))),EZ367))</f>
        <v>0</v>
      </c>
      <c r="GM367" s="200">
        <f>IF(FA367="",0,CM367*CM$2*IF($FC367="V",1,-1)*IF($Q367="Fixo",(FA367-INDEX('Curva Forward'!$C$5:$AN$13,MATCH(CONCATENATE(BD_COMERCIAL!$K367," ",BD_COMERCIAL!$L367),'Curva Forward'!$B$5:$B$13,0),MATCH(GM$4,'Curva Forward'!$C$4:$AN$4,0))),FA367))</f>
        <v>0</v>
      </c>
      <c r="GN367" s="200">
        <f>IF(FB367="",0,CN367*CN$2*IF($FC367="V",1,-1)*IF($Q367="Fixo",(FB367-INDEX('Curva Forward'!$C$5:$AN$13,MATCH(CONCATENATE(BD_COMERCIAL!$K367," ",BD_COMERCIAL!$L367),'Curva Forward'!$B$5:$B$13,0),MATCH(GN$4,'Curva Forward'!$C$4:$AN$4,0))),FB367))</f>
        <v>0</v>
      </c>
      <c r="GO367" s="201">
        <f t="shared" ca="1" si="112"/>
        <v>0</v>
      </c>
      <c r="GP367" s="201">
        <f t="shared" ca="1" si="113"/>
        <v>0</v>
      </c>
    </row>
    <row r="368" spans="1:198" ht="15" customHeight="1" x14ac:dyDescent="0.25">
      <c r="A368" s="6"/>
      <c r="B368" s="7" t="s">
        <v>724</v>
      </c>
      <c r="C368" s="8">
        <v>44655</v>
      </c>
      <c r="D368" s="9" t="s">
        <v>124</v>
      </c>
      <c r="E368" s="9" t="s">
        <v>125</v>
      </c>
      <c r="F368" s="113">
        <v>3780401000108</v>
      </c>
      <c r="G368" s="10" t="s">
        <v>216</v>
      </c>
      <c r="H368" s="113">
        <v>4270778000171</v>
      </c>
      <c r="I368" s="9" t="s">
        <v>584</v>
      </c>
      <c r="J368" s="166"/>
      <c r="K368" s="10" t="s">
        <v>29</v>
      </c>
      <c r="L368" s="84" t="s">
        <v>22</v>
      </c>
      <c r="M368" s="11">
        <v>44621</v>
      </c>
      <c r="N368" s="12">
        <v>44651</v>
      </c>
      <c r="O368" s="10">
        <v>2.8</v>
      </c>
      <c r="P368" s="84">
        <v>198</v>
      </c>
      <c r="Q368" s="84" t="s">
        <v>586</v>
      </c>
      <c r="R368" s="10" t="s">
        <v>129</v>
      </c>
      <c r="S368" s="14" t="s">
        <v>135</v>
      </c>
      <c r="T368" s="11"/>
      <c r="U368" s="12"/>
      <c r="V368" s="257" t="str">
        <f ca="1">IF(U368="","",
IF(U368="NA","",
IFERROR(VLOOKUP(EOMONTH(M368,-2)+1,IPCA!$A:$B,2,0),
VLOOKUP(EOMONTH(TODAY(),-2)+1,IPCA!$A:$B,2,0))/
VLOOKUP(EOMONTH(U368,-2)+1,IPCA!$A:$B,2,0)*
P368))</f>
        <v/>
      </c>
      <c r="W368" s="84"/>
      <c r="X368" s="13" t="s">
        <v>133</v>
      </c>
      <c r="Y368" s="166"/>
      <c r="AA368" s="108"/>
      <c r="AB368" s="15"/>
      <c r="AD368">
        <v>2.8</v>
      </c>
      <c r="AM368" s="6"/>
      <c r="AN368" s="15"/>
      <c r="AY368" s="6"/>
      <c r="AZ368" s="15"/>
      <c r="BK368" s="6"/>
      <c r="BL368" s="15"/>
      <c r="BW368" s="6"/>
      <c r="BX368" s="15"/>
      <c r="CI368" s="6"/>
      <c r="CJ368" s="16">
        <f t="shared" si="97"/>
        <v>0.23780821917808218</v>
      </c>
      <c r="CK368" s="16" t="str">
        <f t="shared" si="98"/>
        <v/>
      </c>
      <c r="CL368" s="16" t="str">
        <f t="shared" si="99"/>
        <v/>
      </c>
      <c r="CM368" s="16" t="str">
        <f t="shared" si="100"/>
        <v/>
      </c>
      <c r="CN368" s="16" t="str">
        <f t="shared" si="101"/>
        <v/>
      </c>
      <c r="CO368" s="18"/>
      <c r="CP368" s="15"/>
      <c r="CR368">
        <v>198</v>
      </c>
      <c r="DA368" s="6"/>
      <c r="DB368" s="15"/>
      <c r="DM368" s="6"/>
      <c r="DN368" s="15"/>
      <c r="DY368" s="6"/>
      <c r="DZ368" s="15"/>
      <c r="EK368" s="6"/>
      <c r="EL368" s="15"/>
      <c r="EW368" s="6"/>
      <c r="EX368" s="16">
        <f t="shared" si="102"/>
        <v>16.816438356164383</v>
      </c>
      <c r="EY368" s="16" t="str">
        <f t="shared" si="103"/>
        <v/>
      </c>
      <c r="EZ368" s="16" t="str">
        <f t="shared" si="104"/>
        <v/>
      </c>
      <c r="FA368" s="16" t="str">
        <f t="shared" si="105"/>
        <v/>
      </c>
      <c r="FB368" s="160" t="str">
        <f t="shared" si="106"/>
        <v/>
      </c>
      <c r="FC368" t="s">
        <v>204</v>
      </c>
      <c r="FD368" s="20" t="s">
        <v>584</v>
      </c>
      <c r="FE368"/>
      <c r="FF368" s="209" t="s">
        <v>206</v>
      </c>
      <c r="FH368" s="284">
        <f t="shared" ca="1" si="107"/>
        <v>0</v>
      </c>
      <c r="FI368" s="208">
        <f t="shared" si="108"/>
        <v>1</v>
      </c>
      <c r="FK368" t="str">
        <f t="shared" si="109"/>
        <v>Santander Corretora de Seguros, Investimentos e Serviços S.A.</v>
      </c>
      <c r="FL368" s="201">
        <f t="shared" ca="1" si="110"/>
        <v>412473.59999999998</v>
      </c>
      <c r="FM368" s="201">
        <f t="shared" ca="1" si="111"/>
        <v>0</v>
      </c>
      <c r="FN368" s="200">
        <f>AB368*AB$2*IF($FC368="V",1,-1)*IF($Q368="Fixo",(CP368-INDEX('Curva Forward'!$C$5:$AN$13,MATCH(CONCATENATE(BD_COMERCIAL!$K368," ",BD_COMERCIAL!$L368),'Curva Forward'!$B$5:$B$13,0),MATCH(FN$4,'Curva Forward'!$C$4:$AN$4,0))),CP368)</f>
        <v>0</v>
      </c>
      <c r="FO368" s="200">
        <f>AC368*AC$2*IF($FC368="V",1,-1)*IF($Q368="Fixo",(CQ368-INDEX('Curva Forward'!$C$5:$AN$13,MATCH(CONCATENATE(BD_COMERCIAL!$K368," ",BD_COMERCIAL!$L368),'Curva Forward'!$B$5:$B$13,0),MATCH(FO$4,'Curva Forward'!$C$4:$AN$4,0))),CQ368)</f>
        <v>0</v>
      </c>
      <c r="FP368" s="200">
        <f>AD368*AD$2*IF($FC368="V",1,-1)*IF($Q368="Fixo",(CR368-INDEX('Curva Forward'!$C$5:$AN$13,MATCH(CONCATENATE(BD_COMERCIAL!$K368," ",BD_COMERCIAL!$L368),'Curva Forward'!$B$5:$B$13,0),MATCH(FP$4,'Curva Forward'!$C$4:$AN$4,0))),CR368)</f>
        <v>412473.59999999998</v>
      </c>
      <c r="FQ368" s="200">
        <f>AE368*AE$2*IF($FC368="V",1,-1)*IF($Q368="Fixo",(CS368-INDEX('Curva Forward'!$C$5:$AN$13,MATCH(CONCATENATE(BD_COMERCIAL!$K368," ",BD_COMERCIAL!$L368),'Curva Forward'!$B$5:$B$13,0),MATCH(FQ$4,'Curva Forward'!$C$4:$AN$4,0))),CS368)</f>
        <v>0</v>
      </c>
      <c r="FR368" s="200">
        <f>AF368*AF$2*IF($FC368="V",1,-1)*IF($Q368="Fixo",(CT368-INDEX('Curva Forward'!$C$5:$AN$13,MATCH(CONCATENATE(BD_COMERCIAL!$K368," ",BD_COMERCIAL!$L368),'Curva Forward'!$B$5:$B$13,0),MATCH(FR$4,'Curva Forward'!$C$4:$AN$4,0))),CT368)</f>
        <v>0</v>
      </c>
      <c r="FS368" s="200">
        <f>AG368*AG$2*IF($FC368="V",1,-1)*IF($Q368="Fixo",(CU368-INDEX('Curva Forward'!$C$5:$AN$13,MATCH(CONCATENATE(BD_COMERCIAL!$K368," ",BD_COMERCIAL!$L368),'Curva Forward'!$B$5:$B$13,0),MATCH(FS$4,'Curva Forward'!$C$4:$AN$4,0))),CU368)</f>
        <v>0</v>
      </c>
      <c r="FT368" s="200">
        <f>AH368*AH$2*IF($FC368="V",1,-1)*IF($Q368="Fixo",(CV368-INDEX('Curva Forward'!$C$5:$AN$13,MATCH(CONCATENATE(BD_COMERCIAL!$K368," ",BD_COMERCIAL!$L368),'Curva Forward'!$B$5:$B$13,0),MATCH(FT$4,'Curva Forward'!$C$4:$AN$4,0))),CV368)</f>
        <v>0</v>
      </c>
      <c r="FU368" s="200">
        <f>AI368*AI$2*IF($FC368="V",1,-1)*IF($Q368="Fixo",(CW368-INDEX('Curva Forward'!$C$5:$AN$13,MATCH(CONCATENATE(BD_COMERCIAL!$K368," ",BD_COMERCIAL!$L368),'Curva Forward'!$B$5:$B$13,0),MATCH(FU$4,'Curva Forward'!$C$4:$AN$4,0))),CW368)</f>
        <v>0</v>
      </c>
      <c r="FV368" s="200">
        <f>AJ368*AJ$2*IF($FC368="V",1,-1)*IF($Q368="Fixo",(CX368-INDEX('Curva Forward'!$C$5:$AN$13,MATCH(CONCATENATE(BD_COMERCIAL!$K368," ",BD_COMERCIAL!$L368),'Curva Forward'!$B$5:$B$13,0),MATCH(FV$4,'Curva Forward'!$C$4:$AN$4,0))),CX368)</f>
        <v>0</v>
      </c>
      <c r="FW368" s="200">
        <f>AK368*AK$2*IF($FC368="V",1,-1)*IF($Q368="Fixo",(CY368-INDEX('Curva Forward'!$C$5:$AN$13,MATCH(CONCATENATE(BD_COMERCIAL!$K368," ",BD_COMERCIAL!$L368),'Curva Forward'!$B$5:$B$13,0),MATCH(FW$4,'Curva Forward'!$C$4:$AN$4,0))),CY368)</f>
        <v>0</v>
      </c>
      <c r="FX368" s="200">
        <f>AL368*AL$2*IF($FC368="V",1,-1)*IF($Q368="Fixo",(CZ368-INDEX('Curva Forward'!$C$5:$AN$13,MATCH(CONCATENATE(BD_COMERCIAL!$K368," ",BD_COMERCIAL!$L368),'Curva Forward'!$B$5:$B$13,0),MATCH(FX$4,'Curva Forward'!$C$4:$AN$4,0))),CZ368)</f>
        <v>0</v>
      </c>
      <c r="FY368" s="200">
        <f>AM368*AM$2*IF($FC368="V",1,-1)*IF($Q368="Fixo",(DA368-INDEX('Curva Forward'!$C$5:$AN$13,MATCH(CONCATENATE(BD_COMERCIAL!$K368," ",BD_COMERCIAL!$L368),'Curva Forward'!$B$5:$B$13,0),MATCH(FY$4,'Curva Forward'!$C$4:$AN$4,0))),DA368)</f>
        <v>0</v>
      </c>
      <c r="FZ368" s="200">
        <f>AN368*AN$2*IF($FC368="V",1,-1)*IF($Q368="Fixo",(DB368-INDEX('Curva Forward'!$C$5:$AN$13,MATCH(CONCATENATE(BD_COMERCIAL!$K368," ",BD_COMERCIAL!$L368),'Curva Forward'!$B$5:$B$13,0),MATCH(FZ$4,'Curva Forward'!$C$4:$AN$4,0))),DB368)</f>
        <v>0</v>
      </c>
      <c r="GA368" s="200">
        <f>AO368*AO$2*IF($FC368="V",1,-1)*IF($Q368="Fixo",(DC368-INDEX('Curva Forward'!$C$5:$AN$13,MATCH(CONCATENATE(BD_COMERCIAL!$K368," ",BD_COMERCIAL!$L368),'Curva Forward'!$B$5:$B$13,0),MATCH(GA$4,'Curva Forward'!$C$4:$AN$4,0))),DC368)</f>
        <v>0</v>
      </c>
      <c r="GB368" s="200">
        <f>AP368*AP$2*IF($FC368="V",1,-1)*IF($Q368="Fixo",(DD368-INDEX('Curva Forward'!$C$5:$AN$13,MATCH(CONCATENATE(BD_COMERCIAL!$K368," ",BD_COMERCIAL!$L368),'Curva Forward'!$B$5:$B$13,0),MATCH(GB$4,'Curva Forward'!$C$4:$AN$4,0))),DD368)</f>
        <v>0</v>
      </c>
      <c r="GC368" s="200">
        <f>AQ368*AQ$2*IF($FC368="V",1,-1)*IF($Q368="Fixo",(DE368-INDEX('Curva Forward'!$C$5:$AN$13,MATCH(CONCATENATE(BD_COMERCIAL!$K368," ",BD_COMERCIAL!$L368),'Curva Forward'!$B$5:$B$13,0),MATCH(GC$4,'Curva Forward'!$C$4:$AN$4,0))),DE368)</f>
        <v>0</v>
      </c>
      <c r="GD368" s="200">
        <f>AR368*AR$2*IF($FC368="V",1,-1)*IF($Q368="Fixo",(DF368-INDEX('Curva Forward'!$C$5:$AN$13,MATCH(CONCATENATE(BD_COMERCIAL!$K368," ",BD_COMERCIAL!$L368),'Curva Forward'!$B$5:$B$13,0),MATCH(GD$4,'Curva Forward'!$C$4:$AN$4,0))),DF368)</f>
        <v>0</v>
      </c>
      <c r="GE368" s="200">
        <f>AS368*AS$2*IF($FC368="V",1,-1)*IF($Q368="Fixo",(DG368-INDEX('Curva Forward'!$C$5:$AN$13,MATCH(CONCATENATE(BD_COMERCIAL!$K368," ",BD_COMERCIAL!$L368),'Curva Forward'!$B$5:$B$13,0),MATCH(GE$4,'Curva Forward'!$C$4:$AN$4,0))),DG368)</f>
        <v>0</v>
      </c>
      <c r="GF368" s="200">
        <f>AT368*AT$2*IF($FC368="V",1,-1)*IF($Q368="Fixo",(DH368-INDEX('Curva Forward'!$C$5:$AN$13,MATCH(CONCATENATE(BD_COMERCIAL!$K368," ",BD_COMERCIAL!$L368),'Curva Forward'!$B$5:$B$13,0),MATCH(GF$4,'Curva Forward'!$C$4:$AN$4,0))),DH368)</f>
        <v>0</v>
      </c>
      <c r="GG368" s="200">
        <f>AU368*AU$2*IF($FC368="V",1,-1)*IF($Q368="Fixo",(DI368-INDEX('Curva Forward'!$C$5:$AN$13,MATCH(CONCATENATE(BD_COMERCIAL!$K368," ",BD_COMERCIAL!$L368),'Curva Forward'!$B$5:$B$13,0),MATCH(GG$4,'Curva Forward'!$C$4:$AN$4,0))),DI368)</f>
        <v>0</v>
      </c>
      <c r="GH368" s="200">
        <f>AV368*AV$2*IF($FC368="V",1,-1)*IF($Q368="Fixo",(DJ368-INDEX('Curva Forward'!$C$5:$AN$13,MATCH(CONCATENATE(BD_COMERCIAL!$K368," ",BD_COMERCIAL!$L368),'Curva Forward'!$B$5:$B$13,0),MATCH(GH$4,'Curva Forward'!$C$4:$AN$4,0))),DJ368)</f>
        <v>0</v>
      </c>
      <c r="GI368" s="200">
        <f>AW368*AW$2*IF($FC368="V",1,-1)*IF($Q368="Fixo",(DK368-INDEX('Curva Forward'!$C$5:$AN$13,MATCH(CONCATENATE(BD_COMERCIAL!$K368," ",BD_COMERCIAL!$L368),'Curva Forward'!$B$5:$B$13,0),MATCH(GI$4,'Curva Forward'!$C$4:$AN$4,0))),DK368)</f>
        <v>0</v>
      </c>
      <c r="GJ368" s="200">
        <f>AX368*AX$2*IF($FC368="V",1,-1)*IF($Q368="Fixo",(DL368-INDEX('Curva Forward'!$C$5:$AN$13,MATCH(CONCATENATE(BD_COMERCIAL!$K368," ",BD_COMERCIAL!$L368),'Curva Forward'!$B$5:$B$13,0),MATCH(GJ$4,'Curva Forward'!$C$4:$AN$4,0))),DL368)</f>
        <v>0</v>
      </c>
      <c r="GK368" s="200">
        <f>AY368*AY$2*IF($FC368="V",1,-1)*IF($Q368="Fixo",(DM368-INDEX('Curva Forward'!$C$5:$AN$13,MATCH(CONCATENATE(BD_COMERCIAL!$K368," ",BD_COMERCIAL!$L368),'Curva Forward'!$B$5:$B$13,0),MATCH(GK$4,'Curva Forward'!$C$4:$AN$4,0))),DM368)</f>
        <v>0</v>
      </c>
      <c r="GL368" s="200">
        <f>IF(EZ368="",0,CL368*CL$2*IF($FC368="V",1,-1)*IF($Q368="Fixo",(EZ368-INDEX('Curva Forward'!$C$5:$AN$13,MATCH(CONCATENATE(BD_COMERCIAL!$K368," ",BD_COMERCIAL!$L368),'Curva Forward'!$B$5:$B$13,0),MATCH(GL$4,'Curva Forward'!$C$4:$AN$4,0))),EZ368))</f>
        <v>0</v>
      </c>
      <c r="GM368" s="200">
        <f>IF(FA368="",0,CM368*CM$2*IF($FC368="V",1,-1)*IF($Q368="Fixo",(FA368-INDEX('Curva Forward'!$C$5:$AN$13,MATCH(CONCATENATE(BD_COMERCIAL!$K368," ",BD_COMERCIAL!$L368),'Curva Forward'!$B$5:$B$13,0),MATCH(GM$4,'Curva Forward'!$C$4:$AN$4,0))),FA368))</f>
        <v>0</v>
      </c>
      <c r="GN368" s="200">
        <f>IF(FB368="",0,CN368*CN$2*IF($FC368="V",1,-1)*IF($Q368="Fixo",(FB368-INDEX('Curva Forward'!$C$5:$AN$13,MATCH(CONCATENATE(BD_COMERCIAL!$K368," ",BD_COMERCIAL!$L368),'Curva Forward'!$B$5:$B$13,0),MATCH(GN$4,'Curva Forward'!$C$4:$AN$4,0))),FB368))</f>
        <v>0</v>
      </c>
      <c r="GO368" s="201">
        <f t="shared" ca="1" si="112"/>
        <v>0</v>
      </c>
      <c r="GP368" s="201">
        <f t="shared" ca="1" si="113"/>
        <v>0</v>
      </c>
    </row>
    <row r="369" spans="1:198" ht="15" customHeight="1" x14ac:dyDescent="0.25">
      <c r="A369" s="6"/>
      <c r="B369" s="7" t="s">
        <v>725</v>
      </c>
      <c r="C369" s="8">
        <v>44656</v>
      </c>
      <c r="D369" s="9" t="s">
        <v>124</v>
      </c>
      <c r="E369" s="9" t="s">
        <v>125</v>
      </c>
      <c r="F369" s="113">
        <v>3780401000108</v>
      </c>
      <c r="G369" s="10" t="s">
        <v>427</v>
      </c>
      <c r="H369" s="113">
        <v>4149295000113</v>
      </c>
      <c r="I369" s="9" t="s">
        <v>584</v>
      </c>
      <c r="J369" s="166"/>
      <c r="K369" s="10" t="s">
        <v>30</v>
      </c>
      <c r="L369" s="84" t="s">
        <v>22</v>
      </c>
      <c r="M369" s="11">
        <v>44621</v>
      </c>
      <c r="N369" s="12">
        <v>44651</v>
      </c>
      <c r="O369" s="10">
        <v>2</v>
      </c>
      <c r="P369" s="84">
        <v>40</v>
      </c>
      <c r="Q369" s="84" t="s">
        <v>586</v>
      </c>
      <c r="R369" s="10" t="s">
        <v>129</v>
      </c>
      <c r="S369" s="14" t="s">
        <v>135</v>
      </c>
      <c r="T369" s="11"/>
      <c r="U369" s="12"/>
      <c r="V369" s="257" t="str">
        <f ca="1">IF(U369="","",
IF(U369="NA","",
IFERROR(VLOOKUP(EOMONTH(M369,-2)+1,IPCA!$A:$B,2,0),
VLOOKUP(EOMONTH(TODAY(),-2)+1,IPCA!$A:$B,2,0))/
VLOOKUP(EOMONTH(U369,-2)+1,IPCA!$A:$B,2,0)*
P369))</f>
        <v/>
      </c>
      <c r="W369" s="84"/>
      <c r="X369" s="13" t="s">
        <v>133</v>
      </c>
      <c r="Y369" s="166"/>
      <c r="AA369" s="108"/>
      <c r="AB369" s="15"/>
      <c r="AD369">
        <v>2</v>
      </c>
      <c r="AM369" s="6"/>
      <c r="AN369" s="15"/>
      <c r="AY369" s="6"/>
      <c r="AZ369" s="15"/>
      <c r="BK369" s="6"/>
      <c r="BL369" s="15"/>
      <c r="BW369" s="6"/>
      <c r="BX369" s="15"/>
      <c r="CI369" s="6"/>
      <c r="CJ369" s="16">
        <f t="shared" si="97"/>
        <v>0.16986301369863013</v>
      </c>
      <c r="CK369" s="16" t="str">
        <f t="shared" si="98"/>
        <v/>
      </c>
      <c r="CL369" s="16" t="str">
        <f t="shared" si="99"/>
        <v/>
      </c>
      <c r="CM369" s="16" t="str">
        <f t="shared" si="100"/>
        <v/>
      </c>
      <c r="CN369" s="16" t="str">
        <f t="shared" si="101"/>
        <v/>
      </c>
      <c r="CO369" s="18"/>
      <c r="CP369" s="15"/>
      <c r="CR369">
        <v>40</v>
      </c>
      <c r="DA369" s="6"/>
      <c r="DB369" s="15"/>
      <c r="DM369" s="6"/>
      <c r="DN369" s="15"/>
      <c r="DY369" s="6"/>
      <c r="DZ369" s="15"/>
      <c r="EK369" s="6"/>
      <c r="EL369" s="15"/>
      <c r="EW369" s="6"/>
      <c r="EX369" s="16">
        <f t="shared" si="102"/>
        <v>3.3972602739726026</v>
      </c>
      <c r="EY369" s="16" t="str">
        <f t="shared" si="103"/>
        <v/>
      </c>
      <c r="EZ369" s="16" t="str">
        <f t="shared" si="104"/>
        <v/>
      </c>
      <c r="FA369" s="16" t="str">
        <f t="shared" si="105"/>
        <v/>
      </c>
      <c r="FB369" s="160" t="str">
        <f t="shared" si="106"/>
        <v/>
      </c>
      <c r="FC369" t="s">
        <v>204</v>
      </c>
      <c r="FD369" s="20" t="s">
        <v>584</v>
      </c>
      <c r="FE369"/>
      <c r="FF369" s="209" t="s">
        <v>206</v>
      </c>
      <c r="FH369" s="284">
        <f t="shared" ca="1" si="107"/>
        <v>0</v>
      </c>
      <c r="FI369" s="208">
        <f t="shared" si="108"/>
        <v>1</v>
      </c>
      <c r="FK369" t="str">
        <f t="shared" si="109"/>
        <v>EDP Trading Comercialização e Serviços De Energia S.A</v>
      </c>
      <c r="FL369" s="201">
        <f t="shared" ca="1" si="110"/>
        <v>59520</v>
      </c>
      <c r="FM369" s="201">
        <f t="shared" ca="1" si="111"/>
        <v>0</v>
      </c>
      <c r="FN369" s="200">
        <f>AB369*AB$2*IF($FC369="V",1,-1)*IF($Q369="Fixo",(CP369-INDEX('Curva Forward'!$C$5:$AN$13,MATCH(CONCATENATE(BD_COMERCIAL!$K369," ",BD_COMERCIAL!$L369),'Curva Forward'!$B$5:$B$13,0),MATCH(FN$4,'Curva Forward'!$C$4:$AN$4,0))),CP369)</f>
        <v>0</v>
      </c>
      <c r="FO369" s="200">
        <f>AC369*AC$2*IF($FC369="V",1,-1)*IF($Q369="Fixo",(CQ369-INDEX('Curva Forward'!$C$5:$AN$13,MATCH(CONCATENATE(BD_COMERCIAL!$K369," ",BD_COMERCIAL!$L369),'Curva Forward'!$B$5:$B$13,0),MATCH(FO$4,'Curva Forward'!$C$4:$AN$4,0))),CQ369)</f>
        <v>0</v>
      </c>
      <c r="FP369" s="200">
        <f>AD369*AD$2*IF($FC369="V",1,-1)*IF($Q369="Fixo",(CR369-INDEX('Curva Forward'!$C$5:$AN$13,MATCH(CONCATENATE(BD_COMERCIAL!$K369," ",BD_COMERCIAL!$L369),'Curva Forward'!$B$5:$B$13,0),MATCH(FP$4,'Curva Forward'!$C$4:$AN$4,0))),CR369)</f>
        <v>59520</v>
      </c>
      <c r="FQ369" s="200">
        <f>AE369*AE$2*IF($FC369="V",1,-1)*IF($Q369="Fixo",(CS369-INDEX('Curva Forward'!$C$5:$AN$13,MATCH(CONCATENATE(BD_COMERCIAL!$K369," ",BD_COMERCIAL!$L369),'Curva Forward'!$B$5:$B$13,0),MATCH(FQ$4,'Curva Forward'!$C$4:$AN$4,0))),CS369)</f>
        <v>0</v>
      </c>
      <c r="FR369" s="200">
        <f>AF369*AF$2*IF($FC369="V",1,-1)*IF($Q369="Fixo",(CT369-INDEX('Curva Forward'!$C$5:$AN$13,MATCH(CONCATENATE(BD_COMERCIAL!$K369," ",BD_COMERCIAL!$L369),'Curva Forward'!$B$5:$B$13,0),MATCH(FR$4,'Curva Forward'!$C$4:$AN$4,0))),CT369)</f>
        <v>0</v>
      </c>
      <c r="FS369" s="200">
        <f>AG369*AG$2*IF($FC369="V",1,-1)*IF($Q369="Fixo",(CU369-INDEX('Curva Forward'!$C$5:$AN$13,MATCH(CONCATENATE(BD_COMERCIAL!$K369," ",BD_COMERCIAL!$L369),'Curva Forward'!$B$5:$B$13,0),MATCH(FS$4,'Curva Forward'!$C$4:$AN$4,0))),CU369)</f>
        <v>0</v>
      </c>
      <c r="FT369" s="200">
        <f>AH369*AH$2*IF($FC369="V",1,-1)*IF($Q369="Fixo",(CV369-INDEX('Curva Forward'!$C$5:$AN$13,MATCH(CONCATENATE(BD_COMERCIAL!$K369," ",BD_COMERCIAL!$L369),'Curva Forward'!$B$5:$B$13,0),MATCH(FT$4,'Curva Forward'!$C$4:$AN$4,0))),CV369)</f>
        <v>0</v>
      </c>
      <c r="FU369" s="200">
        <f>AI369*AI$2*IF($FC369="V",1,-1)*IF($Q369="Fixo",(CW369-INDEX('Curva Forward'!$C$5:$AN$13,MATCH(CONCATENATE(BD_COMERCIAL!$K369," ",BD_COMERCIAL!$L369),'Curva Forward'!$B$5:$B$13,0),MATCH(FU$4,'Curva Forward'!$C$4:$AN$4,0))),CW369)</f>
        <v>0</v>
      </c>
      <c r="FV369" s="200">
        <f>AJ369*AJ$2*IF($FC369="V",1,-1)*IF($Q369="Fixo",(CX369-INDEX('Curva Forward'!$C$5:$AN$13,MATCH(CONCATENATE(BD_COMERCIAL!$K369," ",BD_COMERCIAL!$L369),'Curva Forward'!$B$5:$B$13,0),MATCH(FV$4,'Curva Forward'!$C$4:$AN$4,0))),CX369)</f>
        <v>0</v>
      </c>
      <c r="FW369" s="200">
        <f>AK369*AK$2*IF($FC369="V",1,-1)*IF($Q369="Fixo",(CY369-INDEX('Curva Forward'!$C$5:$AN$13,MATCH(CONCATENATE(BD_COMERCIAL!$K369," ",BD_COMERCIAL!$L369),'Curva Forward'!$B$5:$B$13,0),MATCH(FW$4,'Curva Forward'!$C$4:$AN$4,0))),CY369)</f>
        <v>0</v>
      </c>
      <c r="FX369" s="200">
        <f>AL369*AL$2*IF($FC369="V",1,-1)*IF($Q369="Fixo",(CZ369-INDEX('Curva Forward'!$C$5:$AN$13,MATCH(CONCATENATE(BD_COMERCIAL!$K369," ",BD_COMERCIAL!$L369),'Curva Forward'!$B$5:$B$13,0),MATCH(FX$4,'Curva Forward'!$C$4:$AN$4,0))),CZ369)</f>
        <v>0</v>
      </c>
      <c r="FY369" s="200">
        <f>AM369*AM$2*IF($FC369="V",1,-1)*IF($Q369="Fixo",(DA369-INDEX('Curva Forward'!$C$5:$AN$13,MATCH(CONCATENATE(BD_COMERCIAL!$K369," ",BD_COMERCIAL!$L369),'Curva Forward'!$B$5:$B$13,0),MATCH(FY$4,'Curva Forward'!$C$4:$AN$4,0))),DA369)</f>
        <v>0</v>
      </c>
      <c r="FZ369" s="200">
        <f>AN369*AN$2*IF($FC369="V",1,-1)*IF($Q369="Fixo",(DB369-INDEX('Curva Forward'!$C$5:$AN$13,MATCH(CONCATENATE(BD_COMERCIAL!$K369," ",BD_COMERCIAL!$L369),'Curva Forward'!$B$5:$B$13,0),MATCH(FZ$4,'Curva Forward'!$C$4:$AN$4,0))),DB369)</f>
        <v>0</v>
      </c>
      <c r="GA369" s="200">
        <f>AO369*AO$2*IF($FC369="V",1,-1)*IF($Q369="Fixo",(DC369-INDEX('Curva Forward'!$C$5:$AN$13,MATCH(CONCATENATE(BD_COMERCIAL!$K369," ",BD_COMERCIAL!$L369),'Curva Forward'!$B$5:$B$13,0),MATCH(GA$4,'Curva Forward'!$C$4:$AN$4,0))),DC369)</f>
        <v>0</v>
      </c>
      <c r="GB369" s="200">
        <f>AP369*AP$2*IF($FC369="V",1,-1)*IF($Q369="Fixo",(DD369-INDEX('Curva Forward'!$C$5:$AN$13,MATCH(CONCATENATE(BD_COMERCIAL!$K369," ",BD_COMERCIAL!$L369),'Curva Forward'!$B$5:$B$13,0),MATCH(GB$4,'Curva Forward'!$C$4:$AN$4,0))),DD369)</f>
        <v>0</v>
      </c>
      <c r="GC369" s="200">
        <f>AQ369*AQ$2*IF($FC369="V",1,-1)*IF($Q369="Fixo",(DE369-INDEX('Curva Forward'!$C$5:$AN$13,MATCH(CONCATENATE(BD_COMERCIAL!$K369," ",BD_COMERCIAL!$L369),'Curva Forward'!$B$5:$B$13,0),MATCH(GC$4,'Curva Forward'!$C$4:$AN$4,0))),DE369)</f>
        <v>0</v>
      </c>
      <c r="GD369" s="200">
        <f>AR369*AR$2*IF($FC369="V",1,-1)*IF($Q369="Fixo",(DF369-INDEX('Curva Forward'!$C$5:$AN$13,MATCH(CONCATENATE(BD_COMERCIAL!$K369," ",BD_COMERCIAL!$L369),'Curva Forward'!$B$5:$B$13,0),MATCH(GD$4,'Curva Forward'!$C$4:$AN$4,0))),DF369)</f>
        <v>0</v>
      </c>
      <c r="GE369" s="200">
        <f>AS369*AS$2*IF($FC369="V",1,-1)*IF($Q369="Fixo",(DG369-INDEX('Curva Forward'!$C$5:$AN$13,MATCH(CONCATENATE(BD_COMERCIAL!$K369," ",BD_COMERCIAL!$L369),'Curva Forward'!$B$5:$B$13,0),MATCH(GE$4,'Curva Forward'!$C$4:$AN$4,0))),DG369)</f>
        <v>0</v>
      </c>
      <c r="GF369" s="200">
        <f>AT369*AT$2*IF($FC369="V",1,-1)*IF($Q369="Fixo",(DH369-INDEX('Curva Forward'!$C$5:$AN$13,MATCH(CONCATENATE(BD_COMERCIAL!$K369," ",BD_COMERCIAL!$L369),'Curva Forward'!$B$5:$B$13,0),MATCH(GF$4,'Curva Forward'!$C$4:$AN$4,0))),DH369)</f>
        <v>0</v>
      </c>
      <c r="GG369" s="200">
        <f>AU369*AU$2*IF($FC369="V",1,-1)*IF($Q369="Fixo",(DI369-INDEX('Curva Forward'!$C$5:$AN$13,MATCH(CONCATENATE(BD_COMERCIAL!$K369," ",BD_COMERCIAL!$L369),'Curva Forward'!$B$5:$B$13,0),MATCH(GG$4,'Curva Forward'!$C$4:$AN$4,0))),DI369)</f>
        <v>0</v>
      </c>
      <c r="GH369" s="200">
        <f>AV369*AV$2*IF($FC369="V",1,-1)*IF($Q369="Fixo",(DJ369-INDEX('Curva Forward'!$C$5:$AN$13,MATCH(CONCATENATE(BD_COMERCIAL!$K369," ",BD_COMERCIAL!$L369),'Curva Forward'!$B$5:$B$13,0),MATCH(GH$4,'Curva Forward'!$C$4:$AN$4,0))),DJ369)</f>
        <v>0</v>
      </c>
      <c r="GI369" s="200">
        <f>AW369*AW$2*IF($FC369="V",1,-1)*IF($Q369="Fixo",(DK369-INDEX('Curva Forward'!$C$5:$AN$13,MATCH(CONCATENATE(BD_COMERCIAL!$K369," ",BD_COMERCIAL!$L369),'Curva Forward'!$B$5:$B$13,0),MATCH(GI$4,'Curva Forward'!$C$4:$AN$4,0))),DK369)</f>
        <v>0</v>
      </c>
      <c r="GJ369" s="200">
        <f>AX369*AX$2*IF($FC369="V",1,-1)*IF($Q369="Fixo",(DL369-INDEX('Curva Forward'!$C$5:$AN$13,MATCH(CONCATENATE(BD_COMERCIAL!$K369," ",BD_COMERCIAL!$L369),'Curva Forward'!$B$5:$B$13,0),MATCH(GJ$4,'Curva Forward'!$C$4:$AN$4,0))),DL369)</f>
        <v>0</v>
      </c>
      <c r="GK369" s="200">
        <f>AY369*AY$2*IF($FC369="V",1,-1)*IF($Q369="Fixo",(DM369-INDEX('Curva Forward'!$C$5:$AN$13,MATCH(CONCATENATE(BD_COMERCIAL!$K369," ",BD_COMERCIAL!$L369),'Curva Forward'!$B$5:$B$13,0),MATCH(GK$4,'Curva Forward'!$C$4:$AN$4,0))),DM369)</f>
        <v>0</v>
      </c>
      <c r="GL369" s="200">
        <f>IF(EZ369="",0,CL369*CL$2*IF($FC369="V",1,-1)*IF($Q369="Fixo",(EZ369-INDEX('Curva Forward'!$C$5:$AN$13,MATCH(CONCATENATE(BD_COMERCIAL!$K369," ",BD_COMERCIAL!$L369),'Curva Forward'!$B$5:$B$13,0),MATCH(GL$4,'Curva Forward'!$C$4:$AN$4,0))),EZ369))</f>
        <v>0</v>
      </c>
      <c r="GM369" s="200">
        <f>IF(FA369="",0,CM369*CM$2*IF($FC369="V",1,-1)*IF($Q369="Fixo",(FA369-INDEX('Curva Forward'!$C$5:$AN$13,MATCH(CONCATENATE(BD_COMERCIAL!$K369," ",BD_COMERCIAL!$L369),'Curva Forward'!$B$5:$B$13,0),MATCH(GM$4,'Curva Forward'!$C$4:$AN$4,0))),FA369))</f>
        <v>0</v>
      </c>
      <c r="GN369" s="200">
        <f>IF(FB369="",0,CN369*CN$2*IF($FC369="V",1,-1)*IF($Q369="Fixo",(FB369-INDEX('Curva Forward'!$C$5:$AN$13,MATCH(CONCATENATE(BD_COMERCIAL!$K369," ",BD_COMERCIAL!$L369),'Curva Forward'!$B$5:$B$13,0),MATCH(GN$4,'Curva Forward'!$C$4:$AN$4,0))),FB369))</f>
        <v>0</v>
      </c>
      <c r="GO369" s="201">
        <f t="shared" ca="1" si="112"/>
        <v>0</v>
      </c>
      <c r="GP369" s="201">
        <f t="shared" ca="1" si="113"/>
        <v>0</v>
      </c>
    </row>
    <row r="370" spans="1:198" ht="15" customHeight="1" x14ac:dyDescent="0.25">
      <c r="A370" s="6"/>
      <c r="B370" s="7" t="s">
        <v>726</v>
      </c>
      <c r="C370" s="8">
        <v>44656</v>
      </c>
      <c r="D370" s="9" t="s">
        <v>124</v>
      </c>
      <c r="E370" s="9" t="s">
        <v>125</v>
      </c>
      <c r="F370" s="113">
        <v>3780401000108</v>
      </c>
      <c r="G370" s="10" t="s">
        <v>427</v>
      </c>
      <c r="H370" s="113">
        <v>4149295000113</v>
      </c>
      <c r="I370" s="9" t="s">
        <v>584</v>
      </c>
      <c r="J370" s="166"/>
      <c r="K370" s="10" t="s">
        <v>30</v>
      </c>
      <c r="L370" s="84" t="s">
        <v>22</v>
      </c>
      <c r="M370" s="11">
        <v>44621</v>
      </c>
      <c r="N370" s="12">
        <v>44651</v>
      </c>
      <c r="O370" s="10">
        <v>2</v>
      </c>
      <c r="P370" s="84">
        <v>40</v>
      </c>
      <c r="Q370" s="84" t="s">
        <v>586</v>
      </c>
      <c r="R370" s="10" t="s">
        <v>129</v>
      </c>
      <c r="S370" s="14" t="s">
        <v>135</v>
      </c>
      <c r="T370" s="11"/>
      <c r="U370" s="12"/>
      <c r="V370" s="257" t="str">
        <f ca="1">IF(U370="","",
IF(U370="NA","",
IFERROR(VLOOKUP(EOMONTH(M370,-2)+1,IPCA!$A:$B,2,0),
VLOOKUP(EOMONTH(TODAY(),-2)+1,IPCA!$A:$B,2,0))/
VLOOKUP(EOMONTH(U370,-2)+1,IPCA!$A:$B,2,0)*
P370))</f>
        <v/>
      </c>
      <c r="W370" s="84"/>
      <c r="X370" s="13" t="s">
        <v>6</v>
      </c>
      <c r="Y370" s="166"/>
      <c r="AA370" s="108"/>
      <c r="AB370" s="15"/>
      <c r="AD370">
        <v>2</v>
      </c>
      <c r="AM370" s="6"/>
      <c r="AN370" s="15"/>
      <c r="AY370" s="6"/>
      <c r="AZ370" s="15"/>
      <c r="BK370" s="6"/>
      <c r="BL370" s="15"/>
      <c r="BW370" s="6"/>
      <c r="BX370" s="15"/>
      <c r="CI370" s="6"/>
      <c r="CJ370" s="16">
        <f t="shared" si="97"/>
        <v>0.16986301369863013</v>
      </c>
      <c r="CK370" s="16" t="str">
        <f t="shared" si="98"/>
        <v/>
      </c>
      <c r="CL370" s="16" t="str">
        <f t="shared" si="99"/>
        <v/>
      </c>
      <c r="CM370" s="16" t="str">
        <f t="shared" si="100"/>
        <v/>
      </c>
      <c r="CN370" s="16" t="str">
        <f t="shared" si="101"/>
        <v/>
      </c>
      <c r="CO370" s="18"/>
      <c r="CP370" s="15"/>
      <c r="CR370">
        <v>40</v>
      </c>
      <c r="DA370" s="6"/>
      <c r="DB370" s="15"/>
      <c r="DM370" s="6"/>
      <c r="DN370" s="15"/>
      <c r="DY370" s="6"/>
      <c r="DZ370" s="15"/>
      <c r="EK370" s="6"/>
      <c r="EL370" s="15"/>
      <c r="EW370" s="6"/>
      <c r="EX370" s="16">
        <f t="shared" si="102"/>
        <v>3.3972602739726026</v>
      </c>
      <c r="EY370" s="16" t="str">
        <f t="shared" si="103"/>
        <v/>
      </c>
      <c r="EZ370" s="16" t="str">
        <f t="shared" si="104"/>
        <v/>
      </c>
      <c r="FA370" s="16" t="str">
        <f t="shared" si="105"/>
        <v/>
      </c>
      <c r="FB370" s="160" t="str">
        <f t="shared" si="106"/>
        <v/>
      </c>
      <c r="FC370" t="s">
        <v>204</v>
      </c>
      <c r="FD370" s="20" t="s">
        <v>584</v>
      </c>
      <c r="FE370"/>
      <c r="FF370" s="209" t="s">
        <v>206</v>
      </c>
      <c r="FH370" s="284">
        <f t="shared" ca="1" si="107"/>
        <v>0</v>
      </c>
      <c r="FI370" s="208">
        <f t="shared" si="108"/>
        <v>1</v>
      </c>
      <c r="FK370" t="str">
        <f t="shared" si="109"/>
        <v>EDP Trading Comercialização e Serviços De Energia S.A</v>
      </c>
      <c r="FL370" s="201">
        <f t="shared" ca="1" si="110"/>
        <v>59520</v>
      </c>
      <c r="FM370" s="201">
        <f t="shared" ca="1" si="111"/>
        <v>0</v>
      </c>
      <c r="FN370" s="200">
        <f>AB370*AB$2*IF($FC370="V",1,-1)*IF($Q370="Fixo",(CP370-INDEX('Curva Forward'!$C$5:$AN$13,MATCH(CONCATENATE(BD_COMERCIAL!$K370," ",BD_COMERCIAL!$L370),'Curva Forward'!$B$5:$B$13,0),MATCH(FN$4,'Curva Forward'!$C$4:$AN$4,0))),CP370)</f>
        <v>0</v>
      </c>
      <c r="FO370" s="200">
        <f>AC370*AC$2*IF($FC370="V",1,-1)*IF($Q370="Fixo",(CQ370-INDEX('Curva Forward'!$C$5:$AN$13,MATCH(CONCATENATE(BD_COMERCIAL!$K370," ",BD_COMERCIAL!$L370),'Curva Forward'!$B$5:$B$13,0),MATCH(FO$4,'Curva Forward'!$C$4:$AN$4,0))),CQ370)</f>
        <v>0</v>
      </c>
      <c r="FP370" s="200">
        <f>AD370*AD$2*IF($FC370="V",1,-1)*IF($Q370="Fixo",(CR370-INDEX('Curva Forward'!$C$5:$AN$13,MATCH(CONCATENATE(BD_COMERCIAL!$K370," ",BD_COMERCIAL!$L370),'Curva Forward'!$B$5:$B$13,0),MATCH(FP$4,'Curva Forward'!$C$4:$AN$4,0))),CR370)</f>
        <v>59520</v>
      </c>
      <c r="FQ370" s="200">
        <f>AE370*AE$2*IF($FC370="V",1,-1)*IF($Q370="Fixo",(CS370-INDEX('Curva Forward'!$C$5:$AN$13,MATCH(CONCATENATE(BD_COMERCIAL!$K370," ",BD_COMERCIAL!$L370),'Curva Forward'!$B$5:$B$13,0),MATCH(FQ$4,'Curva Forward'!$C$4:$AN$4,0))),CS370)</f>
        <v>0</v>
      </c>
      <c r="FR370" s="200">
        <f>AF370*AF$2*IF($FC370="V",1,-1)*IF($Q370="Fixo",(CT370-INDEX('Curva Forward'!$C$5:$AN$13,MATCH(CONCATENATE(BD_COMERCIAL!$K370," ",BD_COMERCIAL!$L370),'Curva Forward'!$B$5:$B$13,0),MATCH(FR$4,'Curva Forward'!$C$4:$AN$4,0))),CT370)</f>
        <v>0</v>
      </c>
      <c r="FS370" s="200">
        <f>AG370*AG$2*IF($FC370="V",1,-1)*IF($Q370="Fixo",(CU370-INDEX('Curva Forward'!$C$5:$AN$13,MATCH(CONCATENATE(BD_COMERCIAL!$K370," ",BD_COMERCIAL!$L370),'Curva Forward'!$B$5:$B$13,0),MATCH(FS$4,'Curva Forward'!$C$4:$AN$4,0))),CU370)</f>
        <v>0</v>
      </c>
      <c r="FT370" s="200">
        <f>AH370*AH$2*IF($FC370="V",1,-1)*IF($Q370="Fixo",(CV370-INDEX('Curva Forward'!$C$5:$AN$13,MATCH(CONCATENATE(BD_COMERCIAL!$K370," ",BD_COMERCIAL!$L370),'Curva Forward'!$B$5:$B$13,0),MATCH(FT$4,'Curva Forward'!$C$4:$AN$4,0))),CV370)</f>
        <v>0</v>
      </c>
      <c r="FU370" s="200">
        <f>AI370*AI$2*IF($FC370="V",1,-1)*IF($Q370="Fixo",(CW370-INDEX('Curva Forward'!$C$5:$AN$13,MATCH(CONCATENATE(BD_COMERCIAL!$K370," ",BD_COMERCIAL!$L370),'Curva Forward'!$B$5:$B$13,0),MATCH(FU$4,'Curva Forward'!$C$4:$AN$4,0))),CW370)</f>
        <v>0</v>
      </c>
      <c r="FV370" s="200">
        <f>AJ370*AJ$2*IF($FC370="V",1,-1)*IF($Q370="Fixo",(CX370-INDEX('Curva Forward'!$C$5:$AN$13,MATCH(CONCATENATE(BD_COMERCIAL!$K370," ",BD_COMERCIAL!$L370),'Curva Forward'!$B$5:$B$13,0),MATCH(FV$4,'Curva Forward'!$C$4:$AN$4,0))),CX370)</f>
        <v>0</v>
      </c>
      <c r="FW370" s="200">
        <f>AK370*AK$2*IF($FC370="V",1,-1)*IF($Q370="Fixo",(CY370-INDEX('Curva Forward'!$C$5:$AN$13,MATCH(CONCATENATE(BD_COMERCIAL!$K370," ",BD_COMERCIAL!$L370),'Curva Forward'!$B$5:$B$13,0),MATCH(FW$4,'Curva Forward'!$C$4:$AN$4,0))),CY370)</f>
        <v>0</v>
      </c>
      <c r="FX370" s="200">
        <f>AL370*AL$2*IF($FC370="V",1,-1)*IF($Q370="Fixo",(CZ370-INDEX('Curva Forward'!$C$5:$AN$13,MATCH(CONCATENATE(BD_COMERCIAL!$K370," ",BD_COMERCIAL!$L370),'Curva Forward'!$B$5:$B$13,0),MATCH(FX$4,'Curva Forward'!$C$4:$AN$4,0))),CZ370)</f>
        <v>0</v>
      </c>
      <c r="FY370" s="200">
        <f>AM370*AM$2*IF($FC370="V",1,-1)*IF($Q370="Fixo",(DA370-INDEX('Curva Forward'!$C$5:$AN$13,MATCH(CONCATENATE(BD_COMERCIAL!$K370," ",BD_COMERCIAL!$L370),'Curva Forward'!$B$5:$B$13,0),MATCH(FY$4,'Curva Forward'!$C$4:$AN$4,0))),DA370)</f>
        <v>0</v>
      </c>
      <c r="FZ370" s="200">
        <f>AN370*AN$2*IF($FC370="V",1,-1)*IF($Q370="Fixo",(DB370-INDEX('Curva Forward'!$C$5:$AN$13,MATCH(CONCATENATE(BD_COMERCIAL!$K370," ",BD_COMERCIAL!$L370),'Curva Forward'!$B$5:$B$13,0),MATCH(FZ$4,'Curva Forward'!$C$4:$AN$4,0))),DB370)</f>
        <v>0</v>
      </c>
      <c r="GA370" s="200">
        <f>AO370*AO$2*IF($FC370="V",1,-1)*IF($Q370="Fixo",(DC370-INDEX('Curva Forward'!$C$5:$AN$13,MATCH(CONCATENATE(BD_COMERCIAL!$K370," ",BD_COMERCIAL!$L370),'Curva Forward'!$B$5:$B$13,0),MATCH(GA$4,'Curva Forward'!$C$4:$AN$4,0))),DC370)</f>
        <v>0</v>
      </c>
      <c r="GB370" s="200">
        <f>AP370*AP$2*IF($FC370="V",1,-1)*IF($Q370="Fixo",(DD370-INDEX('Curva Forward'!$C$5:$AN$13,MATCH(CONCATENATE(BD_COMERCIAL!$K370," ",BD_COMERCIAL!$L370),'Curva Forward'!$B$5:$B$13,0),MATCH(GB$4,'Curva Forward'!$C$4:$AN$4,0))),DD370)</f>
        <v>0</v>
      </c>
      <c r="GC370" s="200">
        <f>AQ370*AQ$2*IF($FC370="V",1,-1)*IF($Q370="Fixo",(DE370-INDEX('Curva Forward'!$C$5:$AN$13,MATCH(CONCATENATE(BD_COMERCIAL!$K370," ",BD_COMERCIAL!$L370),'Curva Forward'!$B$5:$B$13,0),MATCH(GC$4,'Curva Forward'!$C$4:$AN$4,0))),DE370)</f>
        <v>0</v>
      </c>
      <c r="GD370" s="200">
        <f>AR370*AR$2*IF($FC370="V",1,-1)*IF($Q370="Fixo",(DF370-INDEX('Curva Forward'!$C$5:$AN$13,MATCH(CONCATENATE(BD_COMERCIAL!$K370," ",BD_COMERCIAL!$L370),'Curva Forward'!$B$5:$B$13,0),MATCH(GD$4,'Curva Forward'!$C$4:$AN$4,0))),DF370)</f>
        <v>0</v>
      </c>
      <c r="GE370" s="200">
        <f>AS370*AS$2*IF($FC370="V",1,-1)*IF($Q370="Fixo",(DG370-INDEX('Curva Forward'!$C$5:$AN$13,MATCH(CONCATENATE(BD_COMERCIAL!$K370," ",BD_COMERCIAL!$L370),'Curva Forward'!$B$5:$B$13,0),MATCH(GE$4,'Curva Forward'!$C$4:$AN$4,0))),DG370)</f>
        <v>0</v>
      </c>
      <c r="GF370" s="200">
        <f>AT370*AT$2*IF($FC370="V",1,-1)*IF($Q370="Fixo",(DH370-INDEX('Curva Forward'!$C$5:$AN$13,MATCH(CONCATENATE(BD_COMERCIAL!$K370," ",BD_COMERCIAL!$L370),'Curva Forward'!$B$5:$B$13,0),MATCH(GF$4,'Curva Forward'!$C$4:$AN$4,0))),DH370)</f>
        <v>0</v>
      </c>
      <c r="GG370" s="200">
        <f>AU370*AU$2*IF($FC370="V",1,-1)*IF($Q370="Fixo",(DI370-INDEX('Curva Forward'!$C$5:$AN$13,MATCH(CONCATENATE(BD_COMERCIAL!$K370," ",BD_COMERCIAL!$L370),'Curva Forward'!$B$5:$B$13,0),MATCH(GG$4,'Curva Forward'!$C$4:$AN$4,0))),DI370)</f>
        <v>0</v>
      </c>
      <c r="GH370" s="200">
        <f>AV370*AV$2*IF($FC370="V",1,-1)*IF($Q370="Fixo",(DJ370-INDEX('Curva Forward'!$C$5:$AN$13,MATCH(CONCATENATE(BD_COMERCIAL!$K370," ",BD_COMERCIAL!$L370),'Curva Forward'!$B$5:$B$13,0),MATCH(GH$4,'Curva Forward'!$C$4:$AN$4,0))),DJ370)</f>
        <v>0</v>
      </c>
      <c r="GI370" s="200">
        <f>AW370*AW$2*IF($FC370="V",1,-1)*IF($Q370="Fixo",(DK370-INDEX('Curva Forward'!$C$5:$AN$13,MATCH(CONCATENATE(BD_COMERCIAL!$K370," ",BD_COMERCIAL!$L370),'Curva Forward'!$B$5:$B$13,0),MATCH(GI$4,'Curva Forward'!$C$4:$AN$4,0))),DK370)</f>
        <v>0</v>
      </c>
      <c r="GJ370" s="200">
        <f>AX370*AX$2*IF($FC370="V",1,-1)*IF($Q370="Fixo",(DL370-INDEX('Curva Forward'!$C$5:$AN$13,MATCH(CONCATENATE(BD_COMERCIAL!$K370," ",BD_COMERCIAL!$L370),'Curva Forward'!$B$5:$B$13,0),MATCH(GJ$4,'Curva Forward'!$C$4:$AN$4,0))),DL370)</f>
        <v>0</v>
      </c>
      <c r="GK370" s="200">
        <f>AY370*AY$2*IF($FC370="V",1,-1)*IF($Q370="Fixo",(DM370-INDEX('Curva Forward'!$C$5:$AN$13,MATCH(CONCATENATE(BD_COMERCIAL!$K370," ",BD_COMERCIAL!$L370),'Curva Forward'!$B$5:$B$13,0),MATCH(GK$4,'Curva Forward'!$C$4:$AN$4,0))),DM370)</f>
        <v>0</v>
      </c>
      <c r="GL370" s="200">
        <f>IF(EZ370="",0,CL370*CL$2*IF($FC370="V",1,-1)*IF($Q370="Fixo",(EZ370-INDEX('Curva Forward'!$C$5:$AN$13,MATCH(CONCATENATE(BD_COMERCIAL!$K370," ",BD_COMERCIAL!$L370),'Curva Forward'!$B$5:$B$13,0),MATCH(GL$4,'Curva Forward'!$C$4:$AN$4,0))),EZ370))</f>
        <v>0</v>
      </c>
      <c r="GM370" s="200">
        <f>IF(FA370="",0,CM370*CM$2*IF($FC370="V",1,-1)*IF($Q370="Fixo",(FA370-INDEX('Curva Forward'!$C$5:$AN$13,MATCH(CONCATENATE(BD_COMERCIAL!$K370," ",BD_COMERCIAL!$L370),'Curva Forward'!$B$5:$B$13,0),MATCH(GM$4,'Curva Forward'!$C$4:$AN$4,0))),FA370))</f>
        <v>0</v>
      </c>
      <c r="GN370" s="200">
        <f>IF(FB370="",0,CN370*CN$2*IF($FC370="V",1,-1)*IF($Q370="Fixo",(FB370-INDEX('Curva Forward'!$C$5:$AN$13,MATCH(CONCATENATE(BD_COMERCIAL!$K370," ",BD_COMERCIAL!$L370),'Curva Forward'!$B$5:$B$13,0),MATCH(GN$4,'Curva Forward'!$C$4:$AN$4,0))),FB370))</f>
        <v>0</v>
      </c>
      <c r="GO370" s="201">
        <f t="shared" ca="1" si="112"/>
        <v>0</v>
      </c>
      <c r="GP370" s="201">
        <f t="shared" ca="1" si="113"/>
        <v>0</v>
      </c>
    </row>
    <row r="371" spans="1:198" ht="15" customHeight="1" x14ac:dyDescent="0.25">
      <c r="A371" s="6"/>
      <c r="B371" s="7" t="s">
        <v>727</v>
      </c>
      <c r="C371" s="8">
        <v>44656</v>
      </c>
      <c r="D371" s="9" t="s">
        <v>124</v>
      </c>
      <c r="E371" s="9" t="s">
        <v>125</v>
      </c>
      <c r="F371" s="113">
        <v>3780401000108</v>
      </c>
      <c r="G371" s="10" t="s">
        <v>239</v>
      </c>
      <c r="H371" s="113">
        <v>24510849000173</v>
      </c>
      <c r="I371" s="9" t="s">
        <v>584</v>
      </c>
      <c r="J371" s="166"/>
      <c r="K371" s="10" t="s">
        <v>29</v>
      </c>
      <c r="L371" s="84" t="s">
        <v>22</v>
      </c>
      <c r="M371" s="11">
        <v>44621</v>
      </c>
      <c r="N371" s="12">
        <v>44651</v>
      </c>
      <c r="O371" s="10">
        <v>0.2</v>
      </c>
      <c r="P371" s="84">
        <v>198</v>
      </c>
      <c r="Q371" s="84" t="s">
        <v>586</v>
      </c>
      <c r="R371" s="10" t="s">
        <v>129</v>
      </c>
      <c r="S371" s="14" t="s">
        <v>135</v>
      </c>
      <c r="T371" s="11"/>
      <c r="U371" s="12"/>
      <c r="V371" s="257" t="str">
        <f ca="1">IF(U371="","",
IF(U371="NA","",
IFERROR(VLOOKUP(EOMONTH(M371,-2)+1,IPCA!$A:$B,2,0),
VLOOKUP(EOMONTH(TODAY(),-2)+1,IPCA!$A:$B,2,0))/
VLOOKUP(EOMONTH(U371,-2)+1,IPCA!$A:$B,2,0)*
P371))</f>
        <v/>
      </c>
      <c r="W371" s="84"/>
      <c r="X371" s="13" t="s">
        <v>133</v>
      </c>
      <c r="Y371" s="166"/>
      <c r="AA371" s="108"/>
      <c r="AB371" s="15"/>
      <c r="AD371">
        <v>0.2</v>
      </c>
      <c r="AM371" s="6"/>
      <c r="AN371" s="15"/>
      <c r="AY371" s="6"/>
      <c r="AZ371" s="15"/>
      <c r="BK371" s="6"/>
      <c r="BL371" s="15"/>
      <c r="BW371" s="6"/>
      <c r="BX371" s="15"/>
      <c r="CI371" s="6"/>
      <c r="CJ371" s="16">
        <f t="shared" si="97"/>
        <v>1.6986301369863014E-2</v>
      </c>
      <c r="CK371" s="16" t="str">
        <f t="shared" si="98"/>
        <v/>
      </c>
      <c r="CL371" s="16" t="str">
        <f t="shared" si="99"/>
        <v/>
      </c>
      <c r="CM371" s="16" t="str">
        <f t="shared" si="100"/>
        <v/>
      </c>
      <c r="CN371" s="16" t="str">
        <f t="shared" si="101"/>
        <v/>
      </c>
      <c r="CO371" s="18"/>
      <c r="CP371" s="15"/>
      <c r="CR371">
        <v>198</v>
      </c>
      <c r="DA371" s="6"/>
      <c r="DB371" s="15"/>
      <c r="DM371" s="6"/>
      <c r="DN371" s="15"/>
      <c r="DY371" s="6"/>
      <c r="DZ371" s="15"/>
      <c r="EK371" s="6"/>
      <c r="EL371" s="15"/>
      <c r="EW371" s="6"/>
      <c r="EX371" s="16">
        <f t="shared" si="102"/>
        <v>16.816438356164383</v>
      </c>
      <c r="EY371" s="16" t="str">
        <f t="shared" si="103"/>
        <v/>
      </c>
      <c r="EZ371" s="16" t="str">
        <f t="shared" si="104"/>
        <v/>
      </c>
      <c r="FA371" s="16" t="str">
        <f t="shared" si="105"/>
        <v/>
      </c>
      <c r="FB371" s="160" t="str">
        <f t="shared" si="106"/>
        <v/>
      </c>
      <c r="FC371" t="s">
        <v>204</v>
      </c>
      <c r="FD371" s="20" t="s">
        <v>584</v>
      </c>
      <c r="FE371"/>
      <c r="FF371" s="209" t="s">
        <v>206</v>
      </c>
      <c r="FH371" s="284">
        <f t="shared" ca="1" si="107"/>
        <v>0</v>
      </c>
      <c r="FI371" s="208">
        <f t="shared" si="108"/>
        <v>1</v>
      </c>
      <c r="FK371" t="str">
        <f t="shared" si="109"/>
        <v>Minerva Comercializadora de Energia Ltda</v>
      </c>
      <c r="FL371" s="201">
        <f t="shared" ca="1" si="110"/>
        <v>29462.400000000001</v>
      </c>
      <c r="FM371" s="201">
        <f t="shared" ca="1" si="111"/>
        <v>0</v>
      </c>
      <c r="FN371" s="200">
        <f>AB371*AB$2*IF($FC371="V",1,-1)*IF($Q371="Fixo",(CP371-INDEX('Curva Forward'!$C$5:$AN$13,MATCH(CONCATENATE(BD_COMERCIAL!$K371," ",BD_COMERCIAL!$L371),'Curva Forward'!$B$5:$B$13,0),MATCH(FN$4,'Curva Forward'!$C$4:$AN$4,0))),CP371)</f>
        <v>0</v>
      </c>
      <c r="FO371" s="200">
        <f>AC371*AC$2*IF($FC371="V",1,-1)*IF($Q371="Fixo",(CQ371-INDEX('Curva Forward'!$C$5:$AN$13,MATCH(CONCATENATE(BD_COMERCIAL!$K371," ",BD_COMERCIAL!$L371),'Curva Forward'!$B$5:$B$13,0),MATCH(FO$4,'Curva Forward'!$C$4:$AN$4,0))),CQ371)</f>
        <v>0</v>
      </c>
      <c r="FP371" s="200">
        <f>AD371*AD$2*IF($FC371="V",1,-1)*IF($Q371="Fixo",(CR371-INDEX('Curva Forward'!$C$5:$AN$13,MATCH(CONCATENATE(BD_COMERCIAL!$K371," ",BD_COMERCIAL!$L371),'Curva Forward'!$B$5:$B$13,0),MATCH(FP$4,'Curva Forward'!$C$4:$AN$4,0))),CR371)</f>
        <v>29462.400000000001</v>
      </c>
      <c r="FQ371" s="200">
        <f>AE371*AE$2*IF($FC371="V",1,-1)*IF($Q371="Fixo",(CS371-INDEX('Curva Forward'!$C$5:$AN$13,MATCH(CONCATENATE(BD_COMERCIAL!$K371," ",BD_COMERCIAL!$L371),'Curva Forward'!$B$5:$B$13,0),MATCH(FQ$4,'Curva Forward'!$C$4:$AN$4,0))),CS371)</f>
        <v>0</v>
      </c>
      <c r="FR371" s="200">
        <f>AF371*AF$2*IF($FC371="V",1,-1)*IF($Q371="Fixo",(CT371-INDEX('Curva Forward'!$C$5:$AN$13,MATCH(CONCATENATE(BD_COMERCIAL!$K371," ",BD_COMERCIAL!$L371),'Curva Forward'!$B$5:$B$13,0),MATCH(FR$4,'Curva Forward'!$C$4:$AN$4,0))),CT371)</f>
        <v>0</v>
      </c>
      <c r="FS371" s="200">
        <f>AG371*AG$2*IF($FC371="V",1,-1)*IF($Q371="Fixo",(CU371-INDEX('Curva Forward'!$C$5:$AN$13,MATCH(CONCATENATE(BD_COMERCIAL!$K371," ",BD_COMERCIAL!$L371),'Curva Forward'!$B$5:$B$13,0),MATCH(FS$4,'Curva Forward'!$C$4:$AN$4,0))),CU371)</f>
        <v>0</v>
      </c>
      <c r="FT371" s="200">
        <f>AH371*AH$2*IF($FC371="V",1,-1)*IF($Q371="Fixo",(CV371-INDEX('Curva Forward'!$C$5:$AN$13,MATCH(CONCATENATE(BD_COMERCIAL!$K371," ",BD_COMERCIAL!$L371),'Curva Forward'!$B$5:$B$13,0),MATCH(FT$4,'Curva Forward'!$C$4:$AN$4,0))),CV371)</f>
        <v>0</v>
      </c>
      <c r="FU371" s="200">
        <f>AI371*AI$2*IF($FC371="V",1,-1)*IF($Q371="Fixo",(CW371-INDEX('Curva Forward'!$C$5:$AN$13,MATCH(CONCATENATE(BD_COMERCIAL!$K371," ",BD_COMERCIAL!$L371),'Curva Forward'!$B$5:$B$13,0),MATCH(FU$4,'Curva Forward'!$C$4:$AN$4,0))),CW371)</f>
        <v>0</v>
      </c>
      <c r="FV371" s="200">
        <f>AJ371*AJ$2*IF($FC371="V",1,-1)*IF($Q371="Fixo",(CX371-INDEX('Curva Forward'!$C$5:$AN$13,MATCH(CONCATENATE(BD_COMERCIAL!$K371," ",BD_COMERCIAL!$L371),'Curva Forward'!$B$5:$B$13,0),MATCH(FV$4,'Curva Forward'!$C$4:$AN$4,0))),CX371)</f>
        <v>0</v>
      </c>
      <c r="FW371" s="200">
        <f>AK371*AK$2*IF($FC371="V",1,-1)*IF($Q371="Fixo",(CY371-INDEX('Curva Forward'!$C$5:$AN$13,MATCH(CONCATENATE(BD_COMERCIAL!$K371," ",BD_COMERCIAL!$L371),'Curva Forward'!$B$5:$B$13,0),MATCH(FW$4,'Curva Forward'!$C$4:$AN$4,0))),CY371)</f>
        <v>0</v>
      </c>
      <c r="FX371" s="200">
        <f>AL371*AL$2*IF($FC371="V",1,-1)*IF($Q371="Fixo",(CZ371-INDEX('Curva Forward'!$C$5:$AN$13,MATCH(CONCATENATE(BD_COMERCIAL!$K371," ",BD_COMERCIAL!$L371),'Curva Forward'!$B$5:$B$13,0),MATCH(FX$4,'Curva Forward'!$C$4:$AN$4,0))),CZ371)</f>
        <v>0</v>
      </c>
      <c r="FY371" s="200">
        <f>AM371*AM$2*IF($FC371="V",1,-1)*IF($Q371="Fixo",(DA371-INDEX('Curva Forward'!$C$5:$AN$13,MATCH(CONCATENATE(BD_COMERCIAL!$K371," ",BD_COMERCIAL!$L371),'Curva Forward'!$B$5:$B$13,0),MATCH(FY$4,'Curva Forward'!$C$4:$AN$4,0))),DA371)</f>
        <v>0</v>
      </c>
      <c r="FZ371" s="200">
        <f>AN371*AN$2*IF($FC371="V",1,-1)*IF($Q371="Fixo",(DB371-INDEX('Curva Forward'!$C$5:$AN$13,MATCH(CONCATENATE(BD_COMERCIAL!$K371," ",BD_COMERCIAL!$L371),'Curva Forward'!$B$5:$B$13,0),MATCH(FZ$4,'Curva Forward'!$C$4:$AN$4,0))),DB371)</f>
        <v>0</v>
      </c>
      <c r="GA371" s="200">
        <f>AO371*AO$2*IF($FC371="V",1,-1)*IF($Q371="Fixo",(DC371-INDEX('Curva Forward'!$C$5:$AN$13,MATCH(CONCATENATE(BD_COMERCIAL!$K371," ",BD_COMERCIAL!$L371),'Curva Forward'!$B$5:$B$13,0),MATCH(GA$4,'Curva Forward'!$C$4:$AN$4,0))),DC371)</f>
        <v>0</v>
      </c>
      <c r="GB371" s="200">
        <f>AP371*AP$2*IF($FC371="V",1,-1)*IF($Q371="Fixo",(DD371-INDEX('Curva Forward'!$C$5:$AN$13,MATCH(CONCATENATE(BD_COMERCIAL!$K371," ",BD_COMERCIAL!$L371),'Curva Forward'!$B$5:$B$13,0),MATCH(GB$4,'Curva Forward'!$C$4:$AN$4,0))),DD371)</f>
        <v>0</v>
      </c>
      <c r="GC371" s="200">
        <f>AQ371*AQ$2*IF($FC371="V",1,-1)*IF($Q371="Fixo",(DE371-INDEX('Curva Forward'!$C$5:$AN$13,MATCH(CONCATENATE(BD_COMERCIAL!$K371," ",BD_COMERCIAL!$L371),'Curva Forward'!$B$5:$B$13,0),MATCH(GC$4,'Curva Forward'!$C$4:$AN$4,0))),DE371)</f>
        <v>0</v>
      </c>
      <c r="GD371" s="200">
        <f>AR371*AR$2*IF($FC371="V",1,-1)*IF($Q371="Fixo",(DF371-INDEX('Curva Forward'!$C$5:$AN$13,MATCH(CONCATENATE(BD_COMERCIAL!$K371," ",BD_COMERCIAL!$L371),'Curva Forward'!$B$5:$B$13,0),MATCH(GD$4,'Curva Forward'!$C$4:$AN$4,0))),DF371)</f>
        <v>0</v>
      </c>
      <c r="GE371" s="200">
        <f>AS371*AS$2*IF($FC371="V",1,-1)*IF($Q371="Fixo",(DG371-INDEX('Curva Forward'!$C$5:$AN$13,MATCH(CONCATENATE(BD_COMERCIAL!$K371," ",BD_COMERCIAL!$L371),'Curva Forward'!$B$5:$B$13,0),MATCH(GE$4,'Curva Forward'!$C$4:$AN$4,0))),DG371)</f>
        <v>0</v>
      </c>
      <c r="GF371" s="200">
        <f>AT371*AT$2*IF($FC371="V",1,-1)*IF($Q371="Fixo",(DH371-INDEX('Curva Forward'!$C$5:$AN$13,MATCH(CONCATENATE(BD_COMERCIAL!$K371," ",BD_COMERCIAL!$L371),'Curva Forward'!$B$5:$B$13,0),MATCH(GF$4,'Curva Forward'!$C$4:$AN$4,0))),DH371)</f>
        <v>0</v>
      </c>
      <c r="GG371" s="200">
        <f>AU371*AU$2*IF($FC371="V",1,-1)*IF($Q371="Fixo",(DI371-INDEX('Curva Forward'!$C$5:$AN$13,MATCH(CONCATENATE(BD_COMERCIAL!$K371," ",BD_COMERCIAL!$L371),'Curva Forward'!$B$5:$B$13,0),MATCH(GG$4,'Curva Forward'!$C$4:$AN$4,0))),DI371)</f>
        <v>0</v>
      </c>
      <c r="GH371" s="200">
        <f>AV371*AV$2*IF($FC371="V",1,-1)*IF($Q371="Fixo",(DJ371-INDEX('Curva Forward'!$C$5:$AN$13,MATCH(CONCATENATE(BD_COMERCIAL!$K371," ",BD_COMERCIAL!$L371),'Curva Forward'!$B$5:$B$13,0),MATCH(GH$4,'Curva Forward'!$C$4:$AN$4,0))),DJ371)</f>
        <v>0</v>
      </c>
      <c r="GI371" s="200">
        <f>AW371*AW$2*IF($FC371="V",1,-1)*IF($Q371="Fixo",(DK371-INDEX('Curva Forward'!$C$5:$AN$13,MATCH(CONCATENATE(BD_COMERCIAL!$K371," ",BD_COMERCIAL!$L371),'Curva Forward'!$B$5:$B$13,0),MATCH(GI$4,'Curva Forward'!$C$4:$AN$4,0))),DK371)</f>
        <v>0</v>
      </c>
      <c r="GJ371" s="200">
        <f>AX371*AX$2*IF($FC371="V",1,-1)*IF($Q371="Fixo",(DL371-INDEX('Curva Forward'!$C$5:$AN$13,MATCH(CONCATENATE(BD_COMERCIAL!$K371," ",BD_COMERCIAL!$L371),'Curva Forward'!$B$5:$B$13,0),MATCH(GJ$4,'Curva Forward'!$C$4:$AN$4,0))),DL371)</f>
        <v>0</v>
      </c>
      <c r="GK371" s="200">
        <f>AY371*AY$2*IF($FC371="V",1,-1)*IF($Q371="Fixo",(DM371-INDEX('Curva Forward'!$C$5:$AN$13,MATCH(CONCATENATE(BD_COMERCIAL!$K371," ",BD_COMERCIAL!$L371),'Curva Forward'!$B$5:$B$13,0),MATCH(GK$4,'Curva Forward'!$C$4:$AN$4,0))),DM371)</f>
        <v>0</v>
      </c>
      <c r="GL371" s="200">
        <f>IF(EZ371="",0,CL371*CL$2*IF($FC371="V",1,-1)*IF($Q371="Fixo",(EZ371-INDEX('Curva Forward'!$C$5:$AN$13,MATCH(CONCATENATE(BD_COMERCIAL!$K371," ",BD_COMERCIAL!$L371),'Curva Forward'!$B$5:$B$13,0),MATCH(GL$4,'Curva Forward'!$C$4:$AN$4,0))),EZ371))</f>
        <v>0</v>
      </c>
      <c r="GM371" s="200">
        <f>IF(FA371="",0,CM371*CM$2*IF($FC371="V",1,-1)*IF($Q371="Fixo",(FA371-INDEX('Curva Forward'!$C$5:$AN$13,MATCH(CONCATENATE(BD_COMERCIAL!$K371," ",BD_COMERCIAL!$L371),'Curva Forward'!$B$5:$B$13,0),MATCH(GM$4,'Curva Forward'!$C$4:$AN$4,0))),FA371))</f>
        <v>0</v>
      </c>
      <c r="GN371" s="200">
        <f>IF(FB371="",0,CN371*CN$2*IF($FC371="V",1,-1)*IF($Q371="Fixo",(FB371-INDEX('Curva Forward'!$C$5:$AN$13,MATCH(CONCATENATE(BD_COMERCIAL!$K371," ",BD_COMERCIAL!$L371),'Curva Forward'!$B$5:$B$13,0),MATCH(GN$4,'Curva Forward'!$C$4:$AN$4,0))),FB371))</f>
        <v>0</v>
      </c>
      <c r="GO371" s="201">
        <f t="shared" ca="1" si="112"/>
        <v>0</v>
      </c>
      <c r="GP371" s="201">
        <f t="shared" ca="1" si="113"/>
        <v>0</v>
      </c>
    </row>
    <row r="372" spans="1:198" ht="15" customHeight="1" x14ac:dyDescent="0.25">
      <c r="A372" s="6"/>
      <c r="B372" s="7" t="s">
        <v>728</v>
      </c>
      <c r="C372" s="8">
        <v>44656</v>
      </c>
      <c r="D372" s="9" t="s">
        <v>124</v>
      </c>
      <c r="E372" s="9" t="s">
        <v>125</v>
      </c>
      <c r="F372" s="113">
        <v>3780401000108</v>
      </c>
      <c r="G372" s="10" t="s">
        <v>175</v>
      </c>
      <c r="H372" s="113">
        <v>31864869000108</v>
      </c>
      <c r="I372" s="9" t="s">
        <v>584</v>
      </c>
      <c r="J372" s="166"/>
      <c r="K372" s="10" t="s">
        <v>30</v>
      </c>
      <c r="L372" s="84" t="s">
        <v>22</v>
      </c>
      <c r="M372" s="11">
        <v>44621</v>
      </c>
      <c r="N372" s="12">
        <v>44651</v>
      </c>
      <c r="O372" s="10">
        <v>1.9</v>
      </c>
      <c r="P372" s="84">
        <v>40</v>
      </c>
      <c r="Q372" s="84" t="s">
        <v>586</v>
      </c>
      <c r="R372" s="10" t="s">
        <v>129</v>
      </c>
      <c r="S372" s="14" t="s">
        <v>135</v>
      </c>
      <c r="T372" s="11"/>
      <c r="U372" s="12"/>
      <c r="V372" s="257" t="str">
        <f ca="1">IF(U372="","",
IF(U372="NA","",
IFERROR(VLOOKUP(EOMONTH(M372,-2)+1,IPCA!$A:$B,2,0),
VLOOKUP(EOMONTH(TODAY(),-2)+1,IPCA!$A:$B,2,0))/
VLOOKUP(EOMONTH(U372,-2)+1,IPCA!$A:$B,2,0)*
P372))</f>
        <v/>
      </c>
      <c r="W372" s="84"/>
      <c r="X372" s="13" t="s">
        <v>6</v>
      </c>
      <c r="Y372" s="166"/>
      <c r="AA372" s="108"/>
      <c r="AB372" s="15"/>
      <c r="AD372">
        <v>1.9</v>
      </c>
      <c r="AM372" s="6"/>
      <c r="AN372" s="15"/>
      <c r="AY372" s="6"/>
      <c r="AZ372" s="15"/>
      <c r="BK372" s="6"/>
      <c r="BL372" s="15"/>
      <c r="BW372" s="6"/>
      <c r="BX372" s="15"/>
      <c r="CI372" s="6"/>
      <c r="CJ372" s="16">
        <f t="shared" si="97"/>
        <v>0.16136986301369863</v>
      </c>
      <c r="CK372" s="16" t="str">
        <f t="shared" si="98"/>
        <v/>
      </c>
      <c r="CL372" s="16" t="str">
        <f t="shared" si="99"/>
        <v/>
      </c>
      <c r="CM372" s="16" t="str">
        <f t="shared" si="100"/>
        <v/>
      </c>
      <c r="CN372" s="16" t="str">
        <f t="shared" si="101"/>
        <v/>
      </c>
      <c r="CO372" s="18"/>
      <c r="CP372" s="15"/>
      <c r="CR372">
        <v>40</v>
      </c>
      <c r="DA372" s="6"/>
      <c r="DB372" s="15"/>
      <c r="DM372" s="6"/>
      <c r="DN372" s="15"/>
      <c r="DY372" s="6"/>
      <c r="DZ372" s="15"/>
      <c r="EK372" s="6"/>
      <c r="EL372" s="15"/>
      <c r="EW372" s="6"/>
      <c r="EX372" s="16">
        <f t="shared" si="102"/>
        <v>3.3972602739726026</v>
      </c>
      <c r="EY372" s="16" t="str">
        <f t="shared" si="103"/>
        <v/>
      </c>
      <c r="EZ372" s="16" t="str">
        <f t="shared" si="104"/>
        <v/>
      </c>
      <c r="FA372" s="16" t="str">
        <f t="shared" si="105"/>
        <v/>
      </c>
      <c r="FB372" s="160" t="str">
        <f t="shared" si="106"/>
        <v/>
      </c>
      <c r="FC372" t="s">
        <v>204</v>
      </c>
      <c r="FD372" s="20" t="s">
        <v>584</v>
      </c>
      <c r="FE372"/>
      <c r="FF372" s="209" t="s">
        <v>206</v>
      </c>
      <c r="FH372" s="284">
        <f t="shared" ca="1" si="107"/>
        <v>0</v>
      </c>
      <c r="FI372" s="208">
        <f t="shared" si="108"/>
        <v>1</v>
      </c>
      <c r="FK372" t="str">
        <f t="shared" si="109"/>
        <v>BP Comercializadora de Energia LTDA</v>
      </c>
      <c r="FL372" s="201">
        <f t="shared" ca="1" si="110"/>
        <v>56544</v>
      </c>
      <c r="FM372" s="201">
        <f t="shared" ca="1" si="111"/>
        <v>0</v>
      </c>
      <c r="FN372" s="200">
        <f>AB372*AB$2*IF($FC372="V",1,-1)*IF($Q372="Fixo",(CP372-INDEX('Curva Forward'!$C$5:$AN$13,MATCH(CONCATENATE(BD_COMERCIAL!$K372," ",BD_COMERCIAL!$L372),'Curva Forward'!$B$5:$B$13,0),MATCH(FN$4,'Curva Forward'!$C$4:$AN$4,0))),CP372)</f>
        <v>0</v>
      </c>
      <c r="FO372" s="200">
        <f>AC372*AC$2*IF($FC372="V",1,-1)*IF($Q372="Fixo",(CQ372-INDEX('Curva Forward'!$C$5:$AN$13,MATCH(CONCATENATE(BD_COMERCIAL!$K372," ",BD_COMERCIAL!$L372),'Curva Forward'!$B$5:$B$13,0),MATCH(FO$4,'Curva Forward'!$C$4:$AN$4,0))),CQ372)</f>
        <v>0</v>
      </c>
      <c r="FP372" s="200">
        <f>AD372*AD$2*IF($FC372="V",1,-1)*IF($Q372="Fixo",(CR372-INDEX('Curva Forward'!$C$5:$AN$13,MATCH(CONCATENATE(BD_COMERCIAL!$K372," ",BD_COMERCIAL!$L372),'Curva Forward'!$B$5:$B$13,0),MATCH(FP$4,'Curva Forward'!$C$4:$AN$4,0))),CR372)</f>
        <v>56544</v>
      </c>
      <c r="FQ372" s="200">
        <f>AE372*AE$2*IF($FC372="V",1,-1)*IF($Q372="Fixo",(CS372-INDEX('Curva Forward'!$C$5:$AN$13,MATCH(CONCATENATE(BD_COMERCIAL!$K372," ",BD_COMERCIAL!$L372),'Curva Forward'!$B$5:$B$13,0),MATCH(FQ$4,'Curva Forward'!$C$4:$AN$4,0))),CS372)</f>
        <v>0</v>
      </c>
      <c r="FR372" s="200">
        <f>AF372*AF$2*IF($FC372="V",1,-1)*IF($Q372="Fixo",(CT372-INDEX('Curva Forward'!$C$5:$AN$13,MATCH(CONCATENATE(BD_COMERCIAL!$K372," ",BD_COMERCIAL!$L372),'Curva Forward'!$B$5:$B$13,0),MATCH(FR$4,'Curva Forward'!$C$4:$AN$4,0))),CT372)</f>
        <v>0</v>
      </c>
      <c r="FS372" s="200">
        <f>AG372*AG$2*IF($FC372="V",1,-1)*IF($Q372="Fixo",(CU372-INDEX('Curva Forward'!$C$5:$AN$13,MATCH(CONCATENATE(BD_COMERCIAL!$K372," ",BD_COMERCIAL!$L372),'Curva Forward'!$B$5:$B$13,0),MATCH(FS$4,'Curva Forward'!$C$4:$AN$4,0))),CU372)</f>
        <v>0</v>
      </c>
      <c r="FT372" s="200">
        <f>AH372*AH$2*IF($FC372="V",1,-1)*IF($Q372="Fixo",(CV372-INDEX('Curva Forward'!$C$5:$AN$13,MATCH(CONCATENATE(BD_COMERCIAL!$K372," ",BD_COMERCIAL!$L372),'Curva Forward'!$B$5:$B$13,0),MATCH(FT$4,'Curva Forward'!$C$4:$AN$4,0))),CV372)</f>
        <v>0</v>
      </c>
      <c r="FU372" s="200">
        <f>AI372*AI$2*IF($FC372="V",1,-1)*IF($Q372="Fixo",(CW372-INDEX('Curva Forward'!$C$5:$AN$13,MATCH(CONCATENATE(BD_COMERCIAL!$K372," ",BD_COMERCIAL!$L372),'Curva Forward'!$B$5:$B$13,0),MATCH(FU$4,'Curva Forward'!$C$4:$AN$4,0))),CW372)</f>
        <v>0</v>
      </c>
      <c r="FV372" s="200">
        <f>AJ372*AJ$2*IF($FC372="V",1,-1)*IF($Q372="Fixo",(CX372-INDEX('Curva Forward'!$C$5:$AN$13,MATCH(CONCATENATE(BD_COMERCIAL!$K372," ",BD_COMERCIAL!$L372),'Curva Forward'!$B$5:$B$13,0),MATCH(FV$4,'Curva Forward'!$C$4:$AN$4,0))),CX372)</f>
        <v>0</v>
      </c>
      <c r="FW372" s="200">
        <f>AK372*AK$2*IF($FC372="V",1,-1)*IF($Q372="Fixo",(CY372-INDEX('Curva Forward'!$C$5:$AN$13,MATCH(CONCATENATE(BD_COMERCIAL!$K372," ",BD_COMERCIAL!$L372),'Curva Forward'!$B$5:$B$13,0),MATCH(FW$4,'Curva Forward'!$C$4:$AN$4,0))),CY372)</f>
        <v>0</v>
      </c>
      <c r="FX372" s="200">
        <f>AL372*AL$2*IF($FC372="V",1,-1)*IF($Q372="Fixo",(CZ372-INDEX('Curva Forward'!$C$5:$AN$13,MATCH(CONCATENATE(BD_COMERCIAL!$K372," ",BD_COMERCIAL!$L372),'Curva Forward'!$B$5:$B$13,0),MATCH(FX$4,'Curva Forward'!$C$4:$AN$4,0))),CZ372)</f>
        <v>0</v>
      </c>
      <c r="FY372" s="200">
        <f>AM372*AM$2*IF($FC372="V",1,-1)*IF($Q372="Fixo",(DA372-INDEX('Curva Forward'!$C$5:$AN$13,MATCH(CONCATENATE(BD_COMERCIAL!$K372," ",BD_COMERCIAL!$L372),'Curva Forward'!$B$5:$B$13,0),MATCH(FY$4,'Curva Forward'!$C$4:$AN$4,0))),DA372)</f>
        <v>0</v>
      </c>
      <c r="FZ372" s="200">
        <f>AN372*AN$2*IF($FC372="V",1,-1)*IF($Q372="Fixo",(DB372-INDEX('Curva Forward'!$C$5:$AN$13,MATCH(CONCATENATE(BD_COMERCIAL!$K372," ",BD_COMERCIAL!$L372),'Curva Forward'!$B$5:$B$13,0),MATCH(FZ$4,'Curva Forward'!$C$4:$AN$4,0))),DB372)</f>
        <v>0</v>
      </c>
      <c r="GA372" s="200">
        <f>AO372*AO$2*IF($FC372="V",1,-1)*IF($Q372="Fixo",(DC372-INDEX('Curva Forward'!$C$5:$AN$13,MATCH(CONCATENATE(BD_COMERCIAL!$K372," ",BD_COMERCIAL!$L372),'Curva Forward'!$B$5:$B$13,0),MATCH(GA$4,'Curva Forward'!$C$4:$AN$4,0))),DC372)</f>
        <v>0</v>
      </c>
      <c r="GB372" s="200">
        <f>AP372*AP$2*IF($FC372="V",1,-1)*IF($Q372="Fixo",(DD372-INDEX('Curva Forward'!$C$5:$AN$13,MATCH(CONCATENATE(BD_COMERCIAL!$K372," ",BD_COMERCIAL!$L372),'Curva Forward'!$B$5:$B$13,0),MATCH(GB$4,'Curva Forward'!$C$4:$AN$4,0))),DD372)</f>
        <v>0</v>
      </c>
      <c r="GC372" s="200">
        <f>AQ372*AQ$2*IF($FC372="V",1,-1)*IF($Q372="Fixo",(DE372-INDEX('Curva Forward'!$C$5:$AN$13,MATCH(CONCATENATE(BD_COMERCIAL!$K372," ",BD_COMERCIAL!$L372),'Curva Forward'!$B$5:$B$13,0),MATCH(GC$4,'Curva Forward'!$C$4:$AN$4,0))),DE372)</f>
        <v>0</v>
      </c>
      <c r="GD372" s="200">
        <f>AR372*AR$2*IF($FC372="V",1,-1)*IF($Q372="Fixo",(DF372-INDEX('Curva Forward'!$C$5:$AN$13,MATCH(CONCATENATE(BD_COMERCIAL!$K372," ",BD_COMERCIAL!$L372),'Curva Forward'!$B$5:$B$13,0),MATCH(GD$4,'Curva Forward'!$C$4:$AN$4,0))),DF372)</f>
        <v>0</v>
      </c>
      <c r="GE372" s="200">
        <f>AS372*AS$2*IF($FC372="V",1,-1)*IF($Q372="Fixo",(DG372-INDEX('Curva Forward'!$C$5:$AN$13,MATCH(CONCATENATE(BD_COMERCIAL!$K372," ",BD_COMERCIAL!$L372),'Curva Forward'!$B$5:$B$13,0),MATCH(GE$4,'Curva Forward'!$C$4:$AN$4,0))),DG372)</f>
        <v>0</v>
      </c>
      <c r="GF372" s="200">
        <f>AT372*AT$2*IF($FC372="V",1,-1)*IF($Q372="Fixo",(DH372-INDEX('Curva Forward'!$C$5:$AN$13,MATCH(CONCATENATE(BD_COMERCIAL!$K372," ",BD_COMERCIAL!$L372),'Curva Forward'!$B$5:$B$13,0),MATCH(GF$4,'Curva Forward'!$C$4:$AN$4,0))),DH372)</f>
        <v>0</v>
      </c>
      <c r="GG372" s="200">
        <f>AU372*AU$2*IF($FC372="V",1,-1)*IF($Q372="Fixo",(DI372-INDEX('Curva Forward'!$C$5:$AN$13,MATCH(CONCATENATE(BD_COMERCIAL!$K372," ",BD_COMERCIAL!$L372),'Curva Forward'!$B$5:$B$13,0),MATCH(GG$4,'Curva Forward'!$C$4:$AN$4,0))),DI372)</f>
        <v>0</v>
      </c>
      <c r="GH372" s="200">
        <f>AV372*AV$2*IF($FC372="V",1,-1)*IF($Q372="Fixo",(DJ372-INDEX('Curva Forward'!$C$5:$AN$13,MATCH(CONCATENATE(BD_COMERCIAL!$K372," ",BD_COMERCIAL!$L372),'Curva Forward'!$B$5:$B$13,0),MATCH(GH$4,'Curva Forward'!$C$4:$AN$4,0))),DJ372)</f>
        <v>0</v>
      </c>
      <c r="GI372" s="200">
        <f>AW372*AW$2*IF($FC372="V",1,-1)*IF($Q372="Fixo",(DK372-INDEX('Curva Forward'!$C$5:$AN$13,MATCH(CONCATENATE(BD_COMERCIAL!$K372," ",BD_COMERCIAL!$L372),'Curva Forward'!$B$5:$B$13,0),MATCH(GI$4,'Curva Forward'!$C$4:$AN$4,0))),DK372)</f>
        <v>0</v>
      </c>
      <c r="GJ372" s="200">
        <f>AX372*AX$2*IF($FC372="V",1,-1)*IF($Q372="Fixo",(DL372-INDEX('Curva Forward'!$C$5:$AN$13,MATCH(CONCATENATE(BD_COMERCIAL!$K372," ",BD_COMERCIAL!$L372),'Curva Forward'!$B$5:$B$13,0),MATCH(GJ$4,'Curva Forward'!$C$4:$AN$4,0))),DL372)</f>
        <v>0</v>
      </c>
      <c r="GK372" s="200">
        <f>AY372*AY$2*IF($FC372="V",1,-1)*IF($Q372="Fixo",(DM372-INDEX('Curva Forward'!$C$5:$AN$13,MATCH(CONCATENATE(BD_COMERCIAL!$K372," ",BD_COMERCIAL!$L372),'Curva Forward'!$B$5:$B$13,0),MATCH(GK$4,'Curva Forward'!$C$4:$AN$4,0))),DM372)</f>
        <v>0</v>
      </c>
      <c r="GL372" s="200">
        <f>IF(EZ372="",0,CL372*CL$2*IF($FC372="V",1,-1)*IF($Q372="Fixo",(EZ372-INDEX('Curva Forward'!$C$5:$AN$13,MATCH(CONCATENATE(BD_COMERCIAL!$K372," ",BD_COMERCIAL!$L372),'Curva Forward'!$B$5:$B$13,0),MATCH(GL$4,'Curva Forward'!$C$4:$AN$4,0))),EZ372))</f>
        <v>0</v>
      </c>
      <c r="GM372" s="200">
        <f>IF(FA372="",0,CM372*CM$2*IF($FC372="V",1,-1)*IF($Q372="Fixo",(FA372-INDEX('Curva Forward'!$C$5:$AN$13,MATCH(CONCATENATE(BD_COMERCIAL!$K372," ",BD_COMERCIAL!$L372),'Curva Forward'!$B$5:$B$13,0),MATCH(GM$4,'Curva Forward'!$C$4:$AN$4,0))),FA372))</f>
        <v>0</v>
      </c>
      <c r="GN372" s="200">
        <f>IF(FB372="",0,CN372*CN$2*IF($FC372="V",1,-1)*IF($Q372="Fixo",(FB372-INDEX('Curva Forward'!$C$5:$AN$13,MATCH(CONCATENATE(BD_COMERCIAL!$K372," ",BD_COMERCIAL!$L372),'Curva Forward'!$B$5:$B$13,0),MATCH(GN$4,'Curva Forward'!$C$4:$AN$4,0))),FB372))</f>
        <v>0</v>
      </c>
      <c r="GO372" s="201">
        <f t="shared" ca="1" si="112"/>
        <v>0</v>
      </c>
      <c r="GP372" s="201">
        <f t="shared" ca="1" si="113"/>
        <v>0</v>
      </c>
    </row>
    <row r="373" spans="1:198" ht="15" customHeight="1" x14ac:dyDescent="0.25">
      <c r="A373" s="6"/>
      <c r="B373" s="7" t="s">
        <v>729</v>
      </c>
      <c r="C373" s="8">
        <v>44656</v>
      </c>
      <c r="D373" s="9" t="s">
        <v>124</v>
      </c>
      <c r="E373" s="9" t="s">
        <v>125</v>
      </c>
      <c r="F373" s="113">
        <v>3780401000108</v>
      </c>
      <c r="G373" s="10" t="s">
        <v>184</v>
      </c>
      <c r="H373" s="113">
        <v>27796415000170</v>
      </c>
      <c r="I373" s="9" t="s">
        <v>584</v>
      </c>
      <c r="J373" s="166"/>
      <c r="K373" s="10" t="s">
        <v>30</v>
      </c>
      <c r="L373" s="84" t="s">
        <v>22</v>
      </c>
      <c r="M373" s="11">
        <v>44621</v>
      </c>
      <c r="N373" s="12">
        <v>44651</v>
      </c>
      <c r="O373" s="10">
        <v>0.1</v>
      </c>
      <c r="P373" s="84">
        <v>40</v>
      </c>
      <c r="Q373" s="84" t="s">
        <v>586</v>
      </c>
      <c r="R373" s="10" t="s">
        <v>129</v>
      </c>
      <c r="S373" s="14" t="s">
        <v>135</v>
      </c>
      <c r="T373" s="11"/>
      <c r="U373" s="12"/>
      <c r="V373" s="257" t="str">
        <f ca="1">IF(U373="","",
IF(U373="NA","",
IFERROR(VLOOKUP(EOMONTH(M373,-2)+1,IPCA!$A:$B,2,0),
VLOOKUP(EOMONTH(TODAY(),-2)+1,IPCA!$A:$B,2,0))/
VLOOKUP(EOMONTH(U373,-2)+1,IPCA!$A:$B,2,0)*
P373))</f>
        <v/>
      </c>
      <c r="W373" s="84"/>
      <c r="X373" s="13" t="s">
        <v>6</v>
      </c>
      <c r="Y373" s="166"/>
      <c r="AA373" s="108"/>
      <c r="AB373" s="15"/>
      <c r="AD373">
        <v>0.1</v>
      </c>
      <c r="AM373" s="6"/>
      <c r="AN373" s="15"/>
      <c r="AY373" s="6"/>
      <c r="AZ373" s="15"/>
      <c r="BK373" s="6"/>
      <c r="BL373" s="15"/>
      <c r="BW373" s="6"/>
      <c r="BX373" s="15"/>
      <c r="CI373" s="6"/>
      <c r="CJ373" s="16">
        <f t="shared" si="97"/>
        <v>8.493150684931507E-3</v>
      </c>
      <c r="CK373" s="16" t="str">
        <f t="shared" si="98"/>
        <v/>
      </c>
      <c r="CL373" s="16" t="str">
        <f t="shared" si="99"/>
        <v/>
      </c>
      <c r="CM373" s="16" t="str">
        <f t="shared" si="100"/>
        <v/>
      </c>
      <c r="CN373" s="16" t="str">
        <f t="shared" si="101"/>
        <v/>
      </c>
      <c r="CO373" s="18"/>
      <c r="CP373" s="15"/>
      <c r="CR373">
        <v>40</v>
      </c>
      <c r="DA373" s="6"/>
      <c r="DB373" s="15"/>
      <c r="DM373" s="6"/>
      <c r="DN373" s="15"/>
      <c r="DY373" s="6"/>
      <c r="DZ373" s="15"/>
      <c r="EK373" s="6"/>
      <c r="EL373" s="15"/>
      <c r="EW373" s="6"/>
      <c r="EX373" s="16">
        <f t="shared" si="102"/>
        <v>3.3972602739726026</v>
      </c>
      <c r="EY373" s="16" t="str">
        <f t="shared" si="103"/>
        <v/>
      </c>
      <c r="EZ373" s="16" t="str">
        <f t="shared" si="104"/>
        <v/>
      </c>
      <c r="FA373" s="16" t="str">
        <f t="shared" si="105"/>
        <v/>
      </c>
      <c r="FB373" s="160" t="str">
        <f t="shared" si="106"/>
        <v/>
      </c>
      <c r="FC373" t="s">
        <v>204</v>
      </c>
      <c r="FD373" s="20" t="s">
        <v>584</v>
      </c>
      <c r="FE373"/>
      <c r="FF373" s="209" t="s">
        <v>206</v>
      </c>
      <c r="FH373" s="284">
        <f t="shared" ca="1" si="107"/>
        <v>0</v>
      </c>
      <c r="FI373" s="208">
        <f t="shared" si="108"/>
        <v>1</v>
      </c>
      <c r="FK373" t="str">
        <f t="shared" si="109"/>
        <v>SHELL ENERGY DO BRASIL LTDA</v>
      </c>
      <c r="FL373" s="201">
        <f t="shared" ca="1" si="110"/>
        <v>2976</v>
      </c>
      <c r="FM373" s="201">
        <f t="shared" ca="1" si="111"/>
        <v>0</v>
      </c>
      <c r="FN373" s="200">
        <f>AB373*AB$2*IF($FC373="V",1,-1)*IF($Q373="Fixo",(CP373-INDEX('Curva Forward'!$C$5:$AN$13,MATCH(CONCATENATE(BD_COMERCIAL!$K373," ",BD_COMERCIAL!$L373),'Curva Forward'!$B$5:$B$13,0),MATCH(FN$4,'Curva Forward'!$C$4:$AN$4,0))),CP373)</f>
        <v>0</v>
      </c>
      <c r="FO373" s="200">
        <f>AC373*AC$2*IF($FC373="V",1,-1)*IF($Q373="Fixo",(CQ373-INDEX('Curva Forward'!$C$5:$AN$13,MATCH(CONCATENATE(BD_COMERCIAL!$K373," ",BD_COMERCIAL!$L373),'Curva Forward'!$B$5:$B$13,0),MATCH(FO$4,'Curva Forward'!$C$4:$AN$4,0))),CQ373)</f>
        <v>0</v>
      </c>
      <c r="FP373" s="200">
        <f>AD373*AD$2*IF($FC373="V",1,-1)*IF($Q373="Fixo",(CR373-INDEX('Curva Forward'!$C$5:$AN$13,MATCH(CONCATENATE(BD_COMERCIAL!$K373," ",BD_COMERCIAL!$L373),'Curva Forward'!$B$5:$B$13,0),MATCH(FP$4,'Curva Forward'!$C$4:$AN$4,0))),CR373)</f>
        <v>2976</v>
      </c>
      <c r="FQ373" s="200">
        <f>AE373*AE$2*IF($FC373="V",1,-1)*IF($Q373="Fixo",(CS373-INDEX('Curva Forward'!$C$5:$AN$13,MATCH(CONCATENATE(BD_COMERCIAL!$K373," ",BD_COMERCIAL!$L373),'Curva Forward'!$B$5:$B$13,0),MATCH(FQ$4,'Curva Forward'!$C$4:$AN$4,0))),CS373)</f>
        <v>0</v>
      </c>
      <c r="FR373" s="200">
        <f>AF373*AF$2*IF($FC373="V",1,-1)*IF($Q373="Fixo",(CT373-INDEX('Curva Forward'!$C$5:$AN$13,MATCH(CONCATENATE(BD_COMERCIAL!$K373," ",BD_COMERCIAL!$L373),'Curva Forward'!$B$5:$B$13,0),MATCH(FR$4,'Curva Forward'!$C$4:$AN$4,0))),CT373)</f>
        <v>0</v>
      </c>
      <c r="FS373" s="200">
        <f>AG373*AG$2*IF($FC373="V",1,-1)*IF($Q373="Fixo",(CU373-INDEX('Curva Forward'!$C$5:$AN$13,MATCH(CONCATENATE(BD_COMERCIAL!$K373," ",BD_COMERCIAL!$L373),'Curva Forward'!$B$5:$B$13,0),MATCH(FS$4,'Curva Forward'!$C$4:$AN$4,0))),CU373)</f>
        <v>0</v>
      </c>
      <c r="FT373" s="200">
        <f>AH373*AH$2*IF($FC373="V",1,-1)*IF($Q373="Fixo",(CV373-INDEX('Curva Forward'!$C$5:$AN$13,MATCH(CONCATENATE(BD_COMERCIAL!$K373," ",BD_COMERCIAL!$L373),'Curva Forward'!$B$5:$B$13,0),MATCH(FT$4,'Curva Forward'!$C$4:$AN$4,0))),CV373)</f>
        <v>0</v>
      </c>
      <c r="FU373" s="200">
        <f>AI373*AI$2*IF($FC373="V",1,-1)*IF($Q373="Fixo",(CW373-INDEX('Curva Forward'!$C$5:$AN$13,MATCH(CONCATENATE(BD_COMERCIAL!$K373," ",BD_COMERCIAL!$L373),'Curva Forward'!$B$5:$B$13,0),MATCH(FU$4,'Curva Forward'!$C$4:$AN$4,0))),CW373)</f>
        <v>0</v>
      </c>
      <c r="FV373" s="200">
        <f>AJ373*AJ$2*IF($FC373="V",1,-1)*IF($Q373="Fixo",(CX373-INDEX('Curva Forward'!$C$5:$AN$13,MATCH(CONCATENATE(BD_COMERCIAL!$K373," ",BD_COMERCIAL!$L373),'Curva Forward'!$B$5:$B$13,0),MATCH(FV$4,'Curva Forward'!$C$4:$AN$4,0))),CX373)</f>
        <v>0</v>
      </c>
      <c r="FW373" s="200">
        <f>AK373*AK$2*IF($FC373="V",1,-1)*IF($Q373="Fixo",(CY373-INDEX('Curva Forward'!$C$5:$AN$13,MATCH(CONCATENATE(BD_COMERCIAL!$K373," ",BD_COMERCIAL!$L373),'Curva Forward'!$B$5:$B$13,0),MATCH(FW$4,'Curva Forward'!$C$4:$AN$4,0))),CY373)</f>
        <v>0</v>
      </c>
      <c r="FX373" s="200">
        <f>AL373*AL$2*IF($FC373="V",1,-1)*IF($Q373="Fixo",(CZ373-INDEX('Curva Forward'!$C$5:$AN$13,MATCH(CONCATENATE(BD_COMERCIAL!$K373," ",BD_COMERCIAL!$L373),'Curva Forward'!$B$5:$B$13,0),MATCH(FX$4,'Curva Forward'!$C$4:$AN$4,0))),CZ373)</f>
        <v>0</v>
      </c>
      <c r="FY373" s="200">
        <f>AM373*AM$2*IF($FC373="V",1,-1)*IF($Q373="Fixo",(DA373-INDEX('Curva Forward'!$C$5:$AN$13,MATCH(CONCATENATE(BD_COMERCIAL!$K373," ",BD_COMERCIAL!$L373),'Curva Forward'!$B$5:$B$13,0),MATCH(FY$4,'Curva Forward'!$C$4:$AN$4,0))),DA373)</f>
        <v>0</v>
      </c>
      <c r="FZ373" s="200">
        <f>AN373*AN$2*IF($FC373="V",1,-1)*IF($Q373="Fixo",(DB373-INDEX('Curva Forward'!$C$5:$AN$13,MATCH(CONCATENATE(BD_COMERCIAL!$K373," ",BD_COMERCIAL!$L373),'Curva Forward'!$B$5:$B$13,0),MATCH(FZ$4,'Curva Forward'!$C$4:$AN$4,0))),DB373)</f>
        <v>0</v>
      </c>
      <c r="GA373" s="200">
        <f>AO373*AO$2*IF($FC373="V",1,-1)*IF($Q373="Fixo",(DC373-INDEX('Curva Forward'!$C$5:$AN$13,MATCH(CONCATENATE(BD_COMERCIAL!$K373," ",BD_COMERCIAL!$L373),'Curva Forward'!$B$5:$B$13,0),MATCH(GA$4,'Curva Forward'!$C$4:$AN$4,0))),DC373)</f>
        <v>0</v>
      </c>
      <c r="GB373" s="200">
        <f>AP373*AP$2*IF($FC373="V",1,-1)*IF($Q373="Fixo",(DD373-INDEX('Curva Forward'!$C$5:$AN$13,MATCH(CONCATENATE(BD_COMERCIAL!$K373," ",BD_COMERCIAL!$L373),'Curva Forward'!$B$5:$B$13,0),MATCH(GB$4,'Curva Forward'!$C$4:$AN$4,0))),DD373)</f>
        <v>0</v>
      </c>
      <c r="GC373" s="200">
        <f>AQ373*AQ$2*IF($FC373="V",1,-1)*IF($Q373="Fixo",(DE373-INDEX('Curva Forward'!$C$5:$AN$13,MATCH(CONCATENATE(BD_COMERCIAL!$K373," ",BD_COMERCIAL!$L373),'Curva Forward'!$B$5:$B$13,0),MATCH(GC$4,'Curva Forward'!$C$4:$AN$4,0))),DE373)</f>
        <v>0</v>
      </c>
      <c r="GD373" s="200">
        <f>AR373*AR$2*IF($FC373="V",1,-1)*IF($Q373="Fixo",(DF373-INDEX('Curva Forward'!$C$5:$AN$13,MATCH(CONCATENATE(BD_COMERCIAL!$K373," ",BD_COMERCIAL!$L373),'Curva Forward'!$B$5:$B$13,0),MATCH(GD$4,'Curva Forward'!$C$4:$AN$4,0))),DF373)</f>
        <v>0</v>
      </c>
      <c r="GE373" s="200">
        <f>AS373*AS$2*IF($FC373="V",1,-1)*IF($Q373="Fixo",(DG373-INDEX('Curva Forward'!$C$5:$AN$13,MATCH(CONCATENATE(BD_COMERCIAL!$K373," ",BD_COMERCIAL!$L373),'Curva Forward'!$B$5:$B$13,0),MATCH(GE$4,'Curva Forward'!$C$4:$AN$4,0))),DG373)</f>
        <v>0</v>
      </c>
      <c r="GF373" s="200">
        <f>AT373*AT$2*IF($FC373="V",1,-1)*IF($Q373="Fixo",(DH373-INDEX('Curva Forward'!$C$5:$AN$13,MATCH(CONCATENATE(BD_COMERCIAL!$K373," ",BD_COMERCIAL!$L373),'Curva Forward'!$B$5:$B$13,0),MATCH(GF$4,'Curva Forward'!$C$4:$AN$4,0))),DH373)</f>
        <v>0</v>
      </c>
      <c r="GG373" s="200">
        <f>AU373*AU$2*IF($FC373="V",1,-1)*IF($Q373="Fixo",(DI373-INDEX('Curva Forward'!$C$5:$AN$13,MATCH(CONCATENATE(BD_COMERCIAL!$K373," ",BD_COMERCIAL!$L373),'Curva Forward'!$B$5:$B$13,0),MATCH(GG$4,'Curva Forward'!$C$4:$AN$4,0))),DI373)</f>
        <v>0</v>
      </c>
      <c r="GH373" s="200">
        <f>AV373*AV$2*IF($FC373="V",1,-1)*IF($Q373="Fixo",(DJ373-INDEX('Curva Forward'!$C$5:$AN$13,MATCH(CONCATENATE(BD_COMERCIAL!$K373," ",BD_COMERCIAL!$L373),'Curva Forward'!$B$5:$B$13,0),MATCH(GH$4,'Curva Forward'!$C$4:$AN$4,0))),DJ373)</f>
        <v>0</v>
      </c>
      <c r="GI373" s="200">
        <f>AW373*AW$2*IF($FC373="V",1,-1)*IF($Q373="Fixo",(DK373-INDEX('Curva Forward'!$C$5:$AN$13,MATCH(CONCATENATE(BD_COMERCIAL!$K373," ",BD_COMERCIAL!$L373),'Curva Forward'!$B$5:$B$13,0),MATCH(GI$4,'Curva Forward'!$C$4:$AN$4,0))),DK373)</f>
        <v>0</v>
      </c>
      <c r="GJ373" s="200">
        <f>AX373*AX$2*IF($FC373="V",1,-1)*IF($Q373="Fixo",(DL373-INDEX('Curva Forward'!$C$5:$AN$13,MATCH(CONCATENATE(BD_COMERCIAL!$K373," ",BD_COMERCIAL!$L373),'Curva Forward'!$B$5:$B$13,0),MATCH(GJ$4,'Curva Forward'!$C$4:$AN$4,0))),DL373)</f>
        <v>0</v>
      </c>
      <c r="GK373" s="200">
        <f>AY373*AY$2*IF($FC373="V",1,-1)*IF($Q373="Fixo",(DM373-INDEX('Curva Forward'!$C$5:$AN$13,MATCH(CONCATENATE(BD_COMERCIAL!$K373," ",BD_COMERCIAL!$L373),'Curva Forward'!$B$5:$B$13,0),MATCH(GK$4,'Curva Forward'!$C$4:$AN$4,0))),DM373)</f>
        <v>0</v>
      </c>
      <c r="GL373" s="200">
        <f>IF(EZ373="",0,CL373*CL$2*IF($FC373="V",1,-1)*IF($Q373="Fixo",(EZ373-INDEX('Curva Forward'!$C$5:$AN$13,MATCH(CONCATENATE(BD_COMERCIAL!$K373," ",BD_COMERCIAL!$L373),'Curva Forward'!$B$5:$B$13,0),MATCH(GL$4,'Curva Forward'!$C$4:$AN$4,0))),EZ373))</f>
        <v>0</v>
      </c>
      <c r="GM373" s="200">
        <f>IF(FA373="",0,CM373*CM$2*IF($FC373="V",1,-1)*IF($Q373="Fixo",(FA373-INDEX('Curva Forward'!$C$5:$AN$13,MATCH(CONCATENATE(BD_COMERCIAL!$K373," ",BD_COMERCIAL!$L373),'Curva Forward'!$B$5:$B$13,0),MATCH(GM$4,'Curva Forward'!$C$4:$AN$4,0))),FA373))</f>
        <v>0</v>
      </c>
      <c r="GN373" s="200">
        <f>IF(FB373="",0,CN373*CN$2*IF($FC373="V",1,-1)*IF($Q373="Fixo",(FB373-INDEX('Curva Forward'!$C$5:$AN$13,MATCH(CONCATENATE(BD_COMERCIAL!$K373," ",BD_COMERCIAL!$L373),'Curva Forward'!$B$5:$B$13,0),MATCH(GN$4,'Curva Forward'!$C$4:$AN$4,0))),FB373))</f>
        <v>0</v>
      </c>
      <c r="GO373" s="201">
        <f t="shared" ca="1" si="112"/>
        <v>0</v>
      </c>
      <c r="GP373" s="201">
        <f t="shared" ca="1" si="113"/>
        <v>0</v>
      </c>
    </row>
    <row r="374" spans="1:198" ht="15" customHeight="1" x14ac:dyDescent="0.25">
      <c r="A374" s="6"/>
      <c r="B374" s="7" t="s">
        <v>730</v>
      </c>
      <c r="C374" s="8">
        <v>44656</v>
      </c>
      <c r="D374" s="9" t="s">
        <v>124</v>
      </c>
      <c r="E374" s="9" t="s">
        <v>125</v>
      </c>
      <c r="F374" s="113">
        <v>3780401000108</v>
      </c>
      <c r="G374" s="10" t="s">
        <v>458</v>
      </c>
      <c r="H374" s="113">
        <v>11820864000176</v>
      </c>
      <c r="I374" s="9" t="s">
        <v>584</v>
      </c>
      <c r="J374" s="166"/>
      <c r="K374" s="10" t="s">
        <v>30</v>
      </c>
      <c r="L374" s="84" t="s">
        <v>22</v>
      </c>
      <c r="M374" s="11">
        <v>44621</v>
      </c>
      <c r="N374" s="12">
        <v>44651</v>
      </c>
      <c r="O374" s="10">
        <v>4</v>
      </c>
      <c r="P374" s="84">
        <v>40</v>
      </c>
      <c r="Q374" s="84" t="s">
        <v>586</v>
      </c>
      <c r="R374" s="10" t="s">
        <v>129</v>
      </c>
      <c r="S374" s="14" t="s">
        <v>135</v>
      </c>
      <c r="T374" s="11"/>
      <c r="U374" s="12"/>
      <c r="V374" s="257" t="str">
        <f ca="1">IF(U374="","",
IF(U374="NA","",
IFERROR(VLOOKUP(EOMONTH(M374,-2)+1,IPCA!$A:$B,2,0),
VLOOKUP(EOMONTH(TODAY(),-2)+1,IPCA!$A:$B,2,0))/
VLOOKUP(EOMONTH(U374,-2)+1,IPCA!$A:$B,2,0)*
P374))</f>
        <v/>
      </c>
      <c r="W374" s="84"/>
      <c r="X374" s="13" t="s">
        <v>133</v>
      </c>
      <c r="Y374" s="166"/>
      <c r="AA374" s="108"/>
      <c r="AB374" s="15"/>
      <c r="AD374">
        <v>4</v>
      </c>
      <c r="AM374" s="6"/>
      <c r="AN374" s="15"/>
      <c r="AY374" s="6"/>
      <c r="AZ374" s="15"/>
      <c r="BK374" s="6"/>
      <c r="BL374" s="15"/>
      <c r="BW374" s="6"/>
      <c r="BX374" s="15"/>
      <c r="CI374" s="6"/>
      <c r="CJ374" s="16">
        <f t="shared" si="97"/>
        <v>0.33972602739726027</v>
      </c>
      <c r="CK374" s="16" t="str">
        <f t="shared" si="98"/>
        <v/>
      </c>
      <c r="CL374" s="16" t="str">
        <f t="shared" si="99"/>
        <v/>
      </c>
      <c r="CM374" s="16" t="str">
        <f t="shared" si="100"/>
        <v/>
      </c>
      <c r="CN374" s="16" t="str">
        <f t="shared" si="101"/>
        <v/>
      </c>
      <c r="CO374" s="18"/>
      <c r="CP374" s="15"/>
      <c r="CR374">
        <v>40</v>
      </c>
      <c r="DA374" s="6"/>
      <c r="DB374" s="15"/>
      <c r="DM374" s="6"/>
      <c r="DN374" s="15"/>
      <c r="DY374" s="6"/>
      <c r="DZ374" s="15"/>
      <c r="EK374" s="6"/>
      <c r="EL374" s="15"/>
      <c r="EW374" s="6"/>
      <c r="EX374" s="16">
        <f t="shared" si="102"/>
        <v>3.3972602739726026</v>
      </c>
      <c r="EY374" s="16" t="str">
        <f t="shared" si="103"/>
        <v/>
      </c>
      <c r="EZ374" s="16" t="str">
        <f t="shared" si="104"/>
        <v/>
      </c>
      <c r="FA374" s="16" t="str">
        <f t="shared" si="105"/>
        <v/>
      </c>
      <c r="FB374" s="160" t="str">
        <f t="shared" si="106"/>
        <v/>
      </c>
      <c r="FC374" t="s">
        <v>204</v>
      </c>
      <c r="FD374" s="20" t="s">
        <v>584</v>
      </c>
      <c r="FE374"/>
      <c r="FF374" s="209" t="s">
        <v>206</v>
      </c>
      <c r="FH374" s="284">
        <f t="shared" ca="1" si="107"/>
        <v>0</v>
      </c>
      <c r="FI374" s="208">
        <f t="shared" si="108"/>
        <v>1</v>
      </c>
      <c r="FK374" t="str">
        <f t="shared" si="109"/>
        <v>IBITU COMERCIALIZADORA DE ENERGIA LTDA</v>
      </c>
      <c r="FL374" s="201">
        <f t="shared" ca="1" si="110"/>
        <v>119040</v>
      </c>
      <c r="FM374" s="201">
        <f t="shared" ca="1" si="111"/>
        <v>0</v>
      </c>
      <c r="FN374" s="200">
        <f>AB374*AB$2*IF($FC374="V",1,-1)*IF($Q374="Fixo",(CP374-INDEX('Curva Forward'!$C$5:$AN$13,MATCH(CONCATENATE(BD_COMERCIAL!$K374," ",BD_COMERCIAL!$L374),'Curva Forward'!$B$5:$B$13,0),MATCH(FN$4,'Curva Forward'!$C$4:$AN$4,0))),CP374)</f>
        <v>0</v>
      </c>
      <c r="FO374" s="200">
        <f>AC374*AC$2*IF($FC374="V",1,-1)*IF($Q374="Fixo",(CQ374-INDEX('Curva Forward'!$C$5:$AN$13,MATCH(CONCATENATE(BD_COMERCIAL!$K374," ",BD_COMERCIAL!$L374),'Curva Forward'!$B$5:$B$13,0),MATCH(FO$4,'Curva Forward'!$C$4:$AN$4,0))),CQ374)</f>
        <v>0</v>
      </c>
      <c r="FP374" s="200">
        <f>AD374*AD$2*IF($FC374="V",1,-1)*IF($Q374="Fixo",(CR374-INDEX('Curva Forward'!$C$5:$AN$13,MATCH(CONCATENATE(BD_COMERCIAL!$K374," ",BD_COMERCIAL!$L374),'Curva Forward'!$B$5:$B$13,0),MATCH(FP$4,'Curva Forward'!$C$4:$AN$4,0))),CR374)</f>
        <v>119040</v>
      </c>
      <c r="FQ374" s="200">
        <f>AE374*AE$2*IF($FC374="V",1,-1)*IF($Q374="Fixo",(CS374-INDEX('Curva Forward'!$C$5:$AN$13,MATCH(CONCATENATE(BD_COMERCIAL!$K374," ",BD_COMERCIAL!$L374),'Curva Forward'!$B$5:$B$13,0),MATCH(FQ$4,'Curva Forward'!$C$4:$AN$4,0))),CS374)</f>
        <v>0</v>
      </c>
      <c r="FR374" s="200">
        <f>AF374*AF$2*IF($FC374="V",1,-1)*IF($Q374="Fixo",(CT374-INDEX('Curva Forward'!$C$5:$AN$13,MATCH(CONCATENATE(BD_COMERCIAL!$K374," ",BD_COMERCIAL!$L374),'Curva Forward'!$B$5:$B$13,0),MATCH(FR$4,'Curva Forward'!$C$4:$AN$4,0))),CT374)</f>
        <v>0</v>
      </c>
      <c r="FS374" s="200">
        <f>AG374*AG$2*IF($FC374="V",1,-1)*IF($Q374="Fixo",(CU374-INDEX('Curva Forward'!$C$5:$AN$13,MATCH(CONCATENATE(BD_COMERCIAL!$K374," ",BD_COMERCIAL!$L374),'Curva Forward'!$B$5:$B$13,0),MATCH(FS$4,'Curva Forward'!$C$4:$AN$4,0))),CU374)</f>
        <v>0</v>
      </c>
      <c r="FT374" s="200">
        <f>AH374*AH$2*IF($FC374="V",1,-1)*IF($Q374="Fixo",(CV374-INDEX('Curva Forward'!$C$5:$AN$13,MATCH(CONCATENATE(BD_COMERCIAL!$K374," ",BD_COMERCIAL!$L374),'Curva Forward'!$B$5:$B$13,0),MATCH(FT$4,'Curva Forward'!$C$4:$AN$4,0))),CV374)</f>
        <v>0</v>
      </c>
      <c r="FU374" s="200">
        <f>AI374*AI$2*IF($FC374="V",1,-1)*IF($Q374="Fixo",(CW374-INDEX('Curva Forward'!$C$5:$AN$13,MATCH(CONCATENATE(BD_COMERCIAL!$K374," ",BD_COMERCIAL!$L374),'Curva Forward'!$B$5:$B$13,0),MATCH(FU$4,'Curva Forward'!$C$4:$AN$4,0))),CW374)</f>
        <v>0</v>
      </c>
      <c r="FV374" s="200">
        <f>AJ374*AJ$2*IF($FC374="V",1,-1)*IF($Q374="Fixo",(CX374-INDEX('Curva Forward'!$C$5:$AN$13,MATCH(CONCATENATE(BD_COMERCIAL!$K374," ",BD_COMERCIAL!$L374),'Curva Forward'!$B$5:$B$13,0),MATCH(FV$4,'Curva Forward'!$C$4:$AN$4,0))),CX374)</f>
        <v>0</v>
      </c>
      <c r="FW374" s="200">
        <f>AK374*AK$2*IF($FC374="V",1,-1)*IF($Q374="Fixo",(CY374-INDEX('Curva Forward'!$C$5:$AN$13,MATCH(CONCATENATE(BD_COMERCIAL!$K374," ",BD_COMERCIAL!$L374),'Curva Forward'!$B$5:$B$13,0),MATCH(FW$4,'Curva Forward'!$C$4:$AN$4,0))),CY374)</f>
        <v>0</v>
      </c>
      <c r="FX374" s="200">
        <f>AL374*AL$2*IF($FC374="V",1,-1)*IF($Q374="Fixo",(CZ374-INDEX('Curva Forward'!$C$5:$AN$13,MATCH(CONCATENATE(BD_COMERCIAL!$K374," ",BD_COMERCIAL!$L374),'Curva Forward'!$B$5:$B$13,0),MATCH(FX$4,'Curva Forward'!$C$4:$AN$4,0))),CZ374)</f>
        <v>0</v>
      </c>
      <c r="FY374" s="200">
        <f>AM374*AM$2*IF($FC374="V",1,-1)*IF($Q374="Fixo",(DA374-INDEX('Curva Forward'!$C$5:$AN$13,MATCH(CONCATENATE(BD_COMERCIAL!$K374," ",BD_COMERCIAL!$L374),'Curva Forward'!$B$5:$B$13,0),MATCH(FY$4,'Curva Forward'!$C$4:$AN$4,0))),DA374)</f>
        <v>0</v>
      </c>
      <c r="FZ374" s="200">
        <f>AN374*AN$2*IF($FC374="V",1,-1)*IF($Q374="Fixo",(DB374-INDEX('Curva Forward'!$C$5:$AN$13,MATCH(CONCATENATE(BD_COMERCIAL!$K374," ",BD_COMERCIAL!$L374),'Curva Forward'!$B$5:$B$13,0),MATCH(FZ$4,'Curva Forward'!$C$4:$AN$4,0))),DB374)</f>
        <v>0</v>
      </c>
      <c r="GA374" s="200">
        <f>AO374*AO$2*IF($FC374="V",1,-1)*IF($Q374="Fixo",(DC374-INDEX('Curva Forward'!$C$5:$AN$13,MATCH(CONCATENATE(BD_COMERCIAL!$K374," ",BD_COMERCIAL!$L374),'Curva Forward'!$B$5:$B$13,0),MATCH(GA$4,'Curva Forward'!$C$4:$AN$4,0))),DC374)</f>
        <v>0</v>
      </c>
      <c r="GB374" s="200">
        <f>AP374*AP$2*IF($FC374="V",1,-1)*IF($Q374="Fixo",(DD374-INDEX('Curva Forward'!$C$5:$AN$13,MATCH(CONCATENATE(BD_COMERCIAL!$K374," ",BD_COMERCIAL!$L374),'Curva Forward'!$B$5:$B$13,0),MATCH(GB$4,'Curva Forward'!$C$4:$AN$4,0))),DD374)</f>
        <v>0</v>
      </c>
      <c r="GC374" s="200">
        <f>AQ374*AQ$2*IF($FC374="V",1,-1)*IF($Q374="Fixo",(DE374-INDEX('Curva Forward'!$C$5:$AN$13,MATCH(CONCATENATE(BD_COMERCIAL!$K374," ",BD_COMERCIAL!$L374),'Curva Forward'!$B$5:$B$13,0),MATCH(GC$4,'Curva Forward'!$C$4:$AN$4,0))),DE374)</f>
        <v>0</v>
      </c>
      <c r="GD374" s="200">
        <f>AR374*AR$2*IF($FC374="V",1,-1)*IF($Q374="Fixo",(DF374-INDEX('Curva Forward'!$C$5:$AN$13,MATCH(CONCATENATE(BD_COMERCIAL!$K374," ",BD_COMERCIAL!$L374),'Curva Forward'!$B$5:$B$13,0),MATCH(GD$4,'Curva Forward'!$C$4:$AN$4,0))),DF374)</f>
        <v>0</v>
      </c>
      <c r="GE374" s="200">
        <f>AS374*AS$2*IF($FC374="V",1,-1)*IF($Q374="Fixo",(DG374-INDEX('Curva Forward'!$C$5:$AN$13,MATCH(CONCATENATE(BD_COMERCIAL!$K374," ",BD_COMERCIAL!$L374),'Curva Forward'!$B$5:$B$13,0),MATCH(GE$4,'Curva Forward'!$C$4:$AN$4,0))),DG374)</f>
        <v>0</v>
      </c>
      <c r="GF374" s="200">
        <f>AT374*AT$2*IF($FC374="V",1,-1)*IF($Q374="Fixo",(DH374-INDEX('Curva Forward'!$C$5:$AN$13,MATCH(CONCATENATE(BD_COMERCIAL!$K374," ",BD_COMERCIAL!$L374),'Curva Forward'!$B$5:$B$13,0),MATCH(GF$4,'Curva Forward'!$C$4:$AN$4,0))),DH374)</f>
        <v>0</v>
      </c>
      <c r="GG374" s="200">
        <f>AU374*AU$2*IF($FC374="V",1,-1)*IF($Q374="Fixo",(DI374-INDEX('Curva Forward'!$C$5:$AN$13,MATCH(CONCATENATE(BD_COMERCIAL!$K374," ",BD_COMERCIAL!$L374),'Curva Forward'!$B$5:$B$13,0),MATCH(GG$4,'Curva Forward'!$C$4:$AN$4,0))),DI374)</f>
        <v>0</v>
      </c>
      <c r="GH374" s="200">
        <f>AV374*AV$2*IF($FC374="V",1,-1)*IF($Q374="Fixo",(DJ374-INDEX('Curva Forward'!$C$5:$AN$13,MATCH(CONCATENATE(BD_COMERCIAL!$K374," ",BD_COMERCIAL!$L374),'Curva Forward'!$B$5:$B$13,0),MATCH(GH$4,'Curva Forward'!$C$4:$AN$4,0))),DJ374)</f>
        <v>0</v>
      </c>
      <c r="GI374" s="200">
        <f>AW374*AW$2*IF($FC374="V",1,-1)*IF($Q374="Fixo",(DK374-INDEX('Curva Forward'!$C$5:$AN$13,MATCH(CONCATENATE(BD_COMERCIAL!$K374," ",BD_COMERCIAL!$L374),'Curva Forward'!$B$5:$B$13,0),MATCH(GI$4,'Curva Forward'!$C$4:$AN$4,0))),DK374)</f>
        <v>0</v>
      </c>
      <c r="GJ374" s="200">
        <f>AX374*AX$2*IF($FC374="V",1,-1)*IF($Q374="Fixo",(DL374-INDEX('Curva Forward'!$C$5:$AN$13,MATCH(CONCATENATE(BD_COMERCIAL!$K374," ",BD_COMERCIAL!$L374),'Curva Forward'!$B$5:$B$13,0),MATCH(GJ$4,'Curva Forward'!$C$4:$AN$4,0))),DL374)</f>
        <v>0</v>
      </c>
      <c r="GK374" s="200">
        <f>AY374*AY$2*IF($FC374="V",1,-1)*IF($Q374="Fixo",(DM374-INDEX('Curva Forward'!$C$5:$AN$13,MATCH(CONCATENATE(BD_COMERCIAL!$K374," ",BD_COMERCIAL!$L374),'Curva Forward'!$B$5:$B$13,0),MATCH(GK$4,'Curva Forward'!$C$4:$AN$4,0))),DM374)</f>
        <v>0</v>
      </c>
      <c r="GL374" s="200">
        <f>IF(EZ374="",0,CL374*CL$2*IF($FC374="V",1,-1)*IF($Q374="Fixo",(EZ374-INDEX('Curva Forward'!$C$5:$AN$13,MATCH(CONCATENATE(BD_COMERCIAL!$K374," ",BD_COMERCIAL!$L374),'Curva Forward'!$B$5:$B$13,0),MATCH(GL$4,'Curva Forward'!$C$4:$AN$4,0))),EZ374))</f>
        <v>0</v>
      </c>
      <c r="GM374" s="200">
        <f>IF(FA374="",0,CM374*CM$2*IF($FC374="V",1,-1)*IF($Q374="Fixo",(FA374-INDEX('Curva Forward'!$C$5:$AN$13,MATCH(CONCATENATE(BD_COMERCIAL!$K374," ",BD_COMERCIAL!$L374),'Curva Forward'!$B$5:$B$13,0),MATCH(GM$4,'Curva Forward'!$C$4:$AN$4,0))),FA374))</f>
        <v>0</v>
      </c>
      <c r="GN374" s="200">
        <f>IF(FB374="",0,CN374*CN$2*IF($FC374="V",1,-1)*IF($Q374="Fixo",(FB374-INDEX('Curva Forward'!$C$5:$AN$13,MATCH(CONCATENATE(BD_COMERCIAL!$K374," ",BD_COMERCIAL!$L374),'Curva Forward'!$B$5:$B$13,0),MATCH(GN$4,'Curva Forward'!$C$4:$AN$4,0))),FB374))</f>
        <v>0</v>
      </c>
      <c r="GO374" s="201">
        <f t="shared" ca="1" si="112"/>
        <v>0</v>
      </c>
      <c r="GP374" s="201">
        <f t="shared" ca="1" si="113"/>
        <v>0</v>
      </c>
    </row>
    <row r="375" spans="1:198" ht="15" customHeight="1" x14ac:dyDescent="0.25">
      <c r="A375" s="6"/>
      <c r="B375" s="7" t="s">
        <v>731</v>
      </c>
      <c r="C375" s="8">
        <v>44656</v>
      </c>
      <c r="D375" s="9" t="s">
        <v>124</v>
      </c>
      <c r="E375" s="9" t="s">
        <v>125</v>
      </c>
      <c r="F375" s="113">
        <v>3780401000108</v>
      </c>
      <c r="G375" s="10" t="s">
        <v>713</v>
      </c>
      <c r="H375" s="113">
        <v>29270235000185</v>
      </c>
      <c r="I375" s="9" t="s">
        <v>584</v>
      </c>
      <c r="J375" s="166"/>
      <c r="K375" s="10" t="s">
        <v>29</v>
      </c>
      <c r="L375" s="84" t="s">
        <v>22</v>
      </c>
      <c r="M375" s="11">
        <v>44621</v>
      </c>
      <c r="N375" s="12">
        <v>44651</v>
      </c>
      <c r="O375" s="10">
        <v>0.5</v>
      </c>
      <c r="P375" s="84">
        <v>201</v>
      </c>
      <c r="Q375" s="84" t="s">
        <v>586</v>
      </c>
      <c r="R375" s="10" t="s">
        <v>129</v>
      </c>
      <c r="S375" s="14" t="s">
        <v>135</v>
      </c>
      <c r="T375" s="11"/>
      <c r="U375" s="12"/>
      <c r="V375" s="257" t="str">
        <f ca="1">IF(U375="","",
IF(U375="NA","",
IFERROR(VLOOKUP(EOMONTH(M375,-2)+1,IPCA!$A:$B,2,0),
VLOOKUP(EOMONTH(TODAY(),-2)+1,IPCA!$A:$B,2,0))/
VLOOKUP(EOMONTH(U375,-2)+1,IPCA!$A:$B,2,0)*
P375))</f>
        <v/>
      </c>
      <c r="W375" s="84"/>
      <c r="X375" s="13" t="s">
        <v>133</v>
      </c>
      <c r="Y375" s="166"/>
      <c r="AA375" s="108"/>
      <c r="AB375" s="15"/>
      <c r="AD375">
        <v>0.5</v>
      </c>
      <c r="AM375" s="6"/>
      <c r="AN375" s="15"/>
      <c r="AY375" s="6"/>
      <c r="AZ375" s="15"/>
      <c r="BK375" s="6"/>
      <c r="BL375" s="15"/>
      <c r="BW375" s="6"/>
      <c r="BX375" s="15"/>
      <c r="CI375" s="6"/>
      <c r="CJ375" s="16">
        <f t="shared" si="97"/>
        <v>4.2465753424657533E-2</v>
      </c>
      <c r="CK375" s="16" t="str">
        <f t="shared" si="98"/>
        <v/>
      </c>
      <c r="CL375" s="16" t="str">
        <f t="shared" si="99"/>
        <v/>
      </c>
      <c r="CM375" s="16" t="str">
        <f t="shared" si="100"/>
        <v/>
      </c>
      <c r="CN375" s="16" t="str">
        <f t="shared" si="101"/>
        <v/>
      </c>
      <c r="CO375" s="18"/>
      <c r="CP375" s="15"/>
      <c r="CR375">
        <v>201</v>
      </c>
      <c r="DA375" s="6"/>
      <c r="DB375" s="15"/>
      <c r="DM375" s="6"/>
      <c r="DN375" s="15"/>
      <c r="DY375" s="6"/>
      <c r="DZ375" s="15"/>
      <c r="EK375" s="6"/>
      <c r="EL375" s="15"/>
      <c r="EW375" s="6"/>
      <c r="EX375" s="16">
        <f t="shared" si="102"/>
        <v>17.07123287671233</v>
      </c>
      <c r="EY375" s="16" t="str">
        <f t="shared" si="103"/>
        <v/>
      </c>
      <c r="EZ375" s="16" t="str">
        <f t="shared" si="104"/>
        <v/>
      </c>
      <c r="FA375" s="16" t="str">
        <f t="shared" si="105"/>
        <v/>
      </c>
      <c r="FB375" s="160" t="str">
        <f t="shared" si="106"/>
        <v/>
      </c>
      <c r="FC375" t="s">
        <v>204</v>
      </c>
      <c r="FD375" s="20" t="s">
        <v>584</v>
      </c>
      <c r="FE375"/>
      <c r="FF375" s="209" t="s">
        <v>206</v>
      </c>
      <c r="FH375" s="284">
        <f t="shared" ca="1" si="107"/>
        <v>0</v>
      </c>
      <c r="FI375" s="208">
        <f t="shared" si="108"/>
        <v>1</v>
      </c>
      <c r="FK375" t="str">
        <f t="shared" si="109"/>
        <v>PLURAL GERAÇÃO E COMERCIALIZAÇÃO DE ENERGIA LTDA</v>
      </c>
      <c r="FL375" s="201">
        <f t="shared" ca="1" si="110"/>
        <v>74772</v>
      </c>
      <c r="FM375" s="201">
        <f t="shared" ca="1" si="111"/>
        <v>0</v>
      </c>
      <c r="FN375" s="200">
        <f>AB375*AB$2*IF($FC375="V",1,-1)*IF($Q375="Fixo",(CP375-INDEX('Curva Forward'!$C$5:$AN$13,MATCH(CONCATENATE(BD_COMERCIAL!$K375," ",BD_COMERCIAL!$L375),'Curva Forward'!$B$5:$B$13,0),MATCH(FN$4,'Curva Forward'!$C$4:$AN$4,0))),CP375)</f>
        <v>0</v>
      </c>
      <c r="FO375" s="200">
        <f>AC375*AC$2*IF($FC375="V",1,-1)*IF($Q375="Fixo",(CQ375-INDEX('Curva Forward'!$C$5:$AN$13,MATCH(CONCATENATE(BD_COMERCIAL!$K375," ",BD_COMERCIAL!$L375),'Curva Forward'!$B$5:$B$13,0),MATCH(FO$4,'Curva Forward'!$C$4:$AN$4,0))),CQ375)</f>
        <v>0</v>
      </c>
      <c r="FP375" s="200">
        <f>AD375*AD$2*IF($FC375="V",1,-1)*IF($Q375="Fixo",(CR375-INDEX('Curva Forward'!$C$5:$AN$13,MATCH(CONCATENATE(BD_COMERCIAL!$K375," ",BD_COMERCIAL!$L375),'Curva Forward'!$B$5:$B$13,0),MATCH(FP$4,'Curva Forward'!$C$4:$AN$4,0))),CR375)</f>
        <v>74772</v>
      </c>
      <c r="FQ375" s="200">
        <f>AE375*AE$2*IF($FC375="V",1,-1)*IF($Q375="Fixo",(CS375-INDEX('Curva Forward'!$C$5:$AN$13,MATCH(CONCATENATE(BD_COMERCIAL!$K375," ",BD_COMERCIAL!$L375),'Curva Forward'!$B$5:$B$13,0),MATCH(FQ$4,'Curva Forward'!$C$4:$AN$4,0))),CS375)</f>
        <v>0</v>
      </c>
      <c r="FR375" s="200">
        <f>AF375*AF$2*IF($FC375="V",1,-1)*IF($Q375="Fixo",(CT375-INDEX('Curva Forward'!$C$5:$AN$13,MATCH(CONCATENATE(BD_COMERCIAL!$K375," ",BD_COMERCIAL!$L375),'Curva Forward'!$B$5:$B$13,0),MATCH(FR$4,'Curva Forward'!$C$4:$AN$4,0))),CT375)</f>
        <v>0</v>
      </c>
      <c r="FS375" s="200">
        <f>AG375*AG$2*IF($FC375="V",1,-1)*IF($Q375="Fixo",(CU375-INDEX('Curva Forward'!$C$5:$AN$13,MATCH(CONCATENATE(BD_COMERCIAL!$K375," ",BD_COMERCIAL!$L375),'Curva Forward'!$B$5:$B$13,0),MATCH(FS$4,'Curva Forward'!$C$4:$AN$4,0))),CU375)</f>
        <v>0</v>
      </c>
      <c r="FT375" s="200">
        <f>AH375*AH$2*IF($FC375="V",1,-1)*IF($Q375="Fixo",(CV375-INDEX('Curva Forward'!$C$5:$AN$13,MATCH(CONCATENATE(BD_COMERCIAL!$K375," ",BD_COMERCIAL!$L375),'Curva Forward'!$B$5:$B$13,0),MATCH(FT$4,'Curva Forward'!$C$4:$AN$4,0))),CV375)</f>
        <v>0</v>
      </c>
      <c r="FU375" s="200">
        <f>AI375*AI$2*IF($FC375="V",1,-1)*IF($Q375="Fixo",(CW375-INDEX('Curva Forward'!$C$5:$AN$13,MATCH(CONCATENATE(BD_COMERCIAL!$K375," ",BD_COMERCIAL!$L375),'Curva Forward'!$B$5:$B$13,0),MATCH(FU$4,'Curva Forward'!$C$4:$AN$4,0))),CW375)</f>
        <v>0</v>
      </c>
      <c r="FV375" s="200">
        <f>AJ375*AJ$2*IF($FC375="V",1,-1)*IF($Q375="Fixo",(CX375-INDEX('Curva Forward'!$C$5:$AN$13,MATCH(CONCATENATE(BD_COMERCIAL!$K375," ",BD_COMERCIAL!$L375),'Curva Forward'!$B$5:$B$13,0),MATCH(FV$4,'Curva Forward'!$C$4:$AN$4,0))),CX375)</f>
        <v>0</v>
      </c>
      <c r="FW375" s="200">
        <f>AK375*AK$2*IF($FC375="V",1,-1)*IF($Q375="Fixo",(CY375-INDEX('Curva Forward'!$C$5:$AN$13,MATCH(CONCATENATE(BD_COMERCIAL!$K375," ",BD_COMERCIAL!$L375),'Curva Forward'!$B$5:$B$13,0),MATCH(FW$4,'Curva Forward'!$C$4:$AN$4,0))),CY375)</f>
        <v>0</v>
      </c>
      <c r="FX375" s="200">
        <f>AL375*AL$2*IF($FC375="V",1,-1)*IF($Q375="Fixo",(CZ375-INDEX('Curva Forward'!$C$5:$AN$13,MATCH(CONCATENATE(BD_COMERCIAL!$K375," ",BD_COMERCIAL!$L375),'Curva Forward'!$B$5:$B$13,0),MATCH(FX$4,'Curva Forward'!$C$4:$AN$4,0))),CZ375)</f>
        <v>0</v>
      </c>
      <c r="FY375" s="200">
        <f>AM375*AM$2*IF($FC375="V",1,-1)*IF($Q375="Fixo",(DA375-INDEX('Curva Forward'!$C$5:$AN$13,MATCH(CONCATENATE(BD_COMERCIAL!$K375," ",BD_COMERCIAL!$L375),'Curva Forward'!$B$5:$B$13,0),MATCH(FY$4,'Curva Forward'!$C$4:$AN$4,0))),DA375)</f>
        <v>0</v>
      </c>
      <c r="FZ375" s="200">
        <f>AN375*AN$2*IF($FC375="V",1,-1)*IF($Q375="Fixo",(DB375-INDEX('Curva Forward'!$C$5:$AN$13,MATCH(CONCATENATE(BD_COMERCIAL!$K375," ",BD_COMERCIAL!$L375),'Curva Forward'!$B$5:$B$13,0),MATCH(FZ$4,'Curva Forward'!$C$4:$AN$4,0))),DB375)</f>
        <v>0</v>
      </c>
      <c r="GA375" s="200">
        <f>AO375*AO$2*IF($FC375="V",1,-1)*IF($Q375="Fixo",(DC375-INDEX('Curva Forward'!$C$5:$AN$13,MATCH(CONCATENATE(BD_COMERCIAL!$K375," ",BD_COMERCIAL!$L375),'Curva Forward'!$B$5:$B$13,0),MATCH(GA$4,'Curva Forward'!$C$4:$AN$4,0))),DC375)</f>
        <v>0</v>
      </c>
      <c r="GB375" s="200">
        <f>AP375*AP$2*IF($FC375="V",1,-1)*IF($Q375="Fixo",(DD375-INDEX('Curva Forward'!$C$5:$AN$13,MATCH(CONCATENATE(BD_COMERCIAL!$K375," ",BD_COMERCIAL!$L375),'Curva Forward'!$B$5:$B$13,0),MATCH(GB$4,'Curva Forward'!$C$4:$AN$4,0))),DD375)</f>
        <v>0</v>
      </c>
      <c r="GC375" s="200">
        <f>AQ375*AQ$2*IF($FC375="V",1,-1)*IF($Q375="Fixo",(DE375-INDEX('Curva Forward'!$C$5:$AN$13,MATCH(CONCATENATE(BD_COMERCIAL!$K375," ",BD_COMERCIAL!$L375),'Curva Forward'!$B$5:$B$13,0),MATCH(GC$4,'Curva Forward'!$C$4:$AN$4,0))),DE375)</f>
        <v>0</v>
      </c>
      <c r="GD375" s="200">
        <f>AR375*AR$2*IF($FC375="V",1,-1)*IF($Q375="Fixo",(DF375-INDEX('Curva Forward'!$C$5:$AN$13,MATCH(CONCATENATE(BD_COMERCIAL!$K375," ",BD_COMERCIAL!$L375),'Curva Forward'!$B$5:$B$13,0),MATCH(GD$4,'Curva Forward'!$C$4:$AN$4,0))),DF375)</f>
        <v>0</v>
      </c>
      <c r="GE375" s="200">
        <f>AS375*AS$2*IF($FC375="V",1,-1)*IF($Q375="Fixo",(DG375-INDEX('Curva Forward'!$C$5:$AN$13,MATCH(CONCATENATE(BD_COMERCIAL!$K375," ",BD_COMERCIAL!$L375),'Curva Forward'!$B$5:$B$13,0),MATCH(GE$4,'Curva Forward'!$C$4:$AN$4,0))),DG375)</f>
        <v>0</v>
      </c>
      <c r="GF375" s="200">
        <f>AT375*AT$2*IF($FC375="V",1,-1)*IF($Q375="Fixo",(DH375-INDEX('Curva Forward'!$C$5:$AN$13,MATCH(CONCATENATE(BD_COMERCIAL!$K375," ",BD_COMERCIAL!$L375),'Curva Forward'!$B$5:$B$13,0),MATCH(GF$4,'Curva Forward'!$C$4:$AN$4,0))),DH375)</f>
        <v>0</v>
      </c>
      <c r="GG375" s="200">
        <f>AU375*AU$2*IF($FC375="V",1,-1)*IF($Q375="Fixo",(DI375-INDEX('Curva Forward'!$C$5:$AN$13,MATCH(CONCATENATE(BD_COMERCIAL!$K375," ",BD_COMERCIAL!$L375),'Curva Forward'!$B$5:$B$13,0),MATCH(GG$4,'Curva Forward'!$C$4:$AN$4,0))),DI375)</f>
        <v>0</v>
      </c>
      <c r="GH375" s="200">
        <f>AV375*AV$2*IF($FC375="V",1,-1)*IF($Q375="Fixo",(DJ375-INDEX('Curva Forward'!$C$5:$AN$13,MATCH(CONCATENATE(BD_COMERCIAL!$K375," ",BD_COMERCIAL!$L375),'Curva Forward'!$B$5:$B$13,0),MATCH(GH$4,'Curva Forward'!$C$4:$AN$4,0))),DJ375)</f>
        <v>0</v>
      </c>
      <c r="GI375" s="200">
        <f>AW375*AW$2*IF($FC375="V",1,-1)*IF($Q375="Fixo",(DK375-INDEX('Curva Forward'!$C$5:$AN$13,MATCH(CONCATENATE(BD_COMERCIAL!$K375," ",BD_COMERCIAL!$L375),'Curva Forward'!$B$5:$B$13,0),MATCH(GI$4,'Curva Forward'!$C$4:$AN$4,0))),DK375)</f>
        <v>0</v>
      </c>
      <c r="GJ375" s="200">
        <f>AX375*AX$2*IF($FC375="V",1,-1)*IF($Q375="Fixo",(DL375-INDEX('Curva Forward'!$C$5:$AN$13,MATCH(CONCATENATE(BD_COMERCIAL!$K375," ",BD_COMERCIAL!$L375),'Curva Forward'!$B$5:$B$13,0),MATCH(GJ$4,'Curva Forward'!$C$4:$AN$4,0))),DL375)</f>
        <v>0</v>
      </c>
      <c r="GK375" s="200">
        <f>AY375*AY$2*IF($FC375="V",1,-1)*IF($Q375="Fixo",(DM375-INDEX('Curva Forward'!$C$5:$AN$13,MATCH(CONCATENATE(BD_COMERCIAL!$K375," ",BD_COMERCIAL!$L375),'Curva Forward'!$B$5:$B$13,0),MATCH(GK$4,'Curva Forward'!$C$4:$AN$4,0))),DM375)</f>
        <v>0</v>
      </c>
      <c r="GL375" s="200">
        <f>IF(EZ375="",0,CL375*CL$2*IF($FC375="V",1,-1)*IF($Q375="Fixo",(EZ375-INDEX('Curva Forward'!$C$5:$AN$13,MATCH(CONCATENATE(BD_COMERCIAL!$K375," ",BD_COMERCIAL!$L375),'Curva Forward'!$B$5:$B$13,0),MATCH(GL$4,'Curva Forward'!$C$4:$AN$4,0))),EZ375))</f>
        <v>0</v>
      </c>
      <c r="GM375" s="200">
        <f>IF(FA375="",0,CM375*CM$2*IF($FC375="V",1,-1)*IF($Q375="Fixo",(FA375-INDEX('Curva Forward'!$C$5:$AN$13,MATCH(CONCATENATE(BD_COMERCIAL!$K375," ",BD_COMERCIAL!$L375),'Curva Forward'!$B$5:$B$13,0),MATCH(GM$4,'Curva Forward'!$C$4:$AN$4,0))),FA375))</f>
        <v>0</v>
      </c>
      <c r="GN375" s="200">
        <f>IF(FB375="",0,CN375*CN$2*IF($FC375="V",1,-1)*IF($Q375="Fixo",(FB375-INDEX('Curva Forward'!$C$5:$AN$13,MATCH(CONCATENATE(BD_COMERCIAL!$K375," ",BD_COMERCIAL!$L375),'Curva Forward'!$B$5:$B$13,0),MATCH(GN$4,'Curva Forward'!$C$4:$AN$4,0))),FB375))</f>
        <v>0</v>
      </c>
      <c r="GO375" s="201">
        <f t="shared" ca="1" si="112"/>
        <v>0</v>
      </c>
      <c r="GP375" s="201">
        <f t="shared" ca="1" si="113"/>
        <v>0</v>
      </c>
    </row>
    <row r="376" spans="1:198" ht="15" customHeight="1" x14ac:dyDescent="0.25">
      <c r="A376" s="6"/>
      <c r="B376" s="7" t="s">
        <v>732</v>
      </c>
      <c r="C376" s="8">
        <v>44657</v>
      </c>
      <c r="D376" s="9" t="s">
        <v>124</v>
      </c>
      <c r="E376" s="9" t="s">
        <v>125</v>
      </c>
      <c r="F376" s="113">
        <v>3780401000108</v>
      </c>
      <c r="G376" s="10" t="s">
        <v>158</v>
      </c>
      <c r="H376" s="113">
        <v>18384740000134</v>
      </c>
      <c r="I376" s="9" t="s">
        <v>139</v>
      </c>
      <c r="J376" s="166"/>
      <c r="K376" s="10" t="s">
        <v>127</v>
      </c>
      <c r="L376" s="84" t="s">
        <v>22</v>
      </c>
      <c r="M376" s="11">
        <v>44835</v>
      </c>
      <c r="N376" s="12">
        <v>44926</v>
      </c>
      <c r="O376" s="10">
        <v>5</v>
      </c>
      <c r="P376" s="84">
        <v>143</v>
      </c>
      <c r="Q376" s="84" t="s">
        <v>128</v>
      </c>
      <c r="R376" s="10" t="s">
        <v>129</v>
      </c>
      <c r="S376" s="14" t="s">
        <v>135</v>
      </c>
      <c r="T376" s="11"/>
      <c r="U376" s="12"/>
      <c r="V376" s="257" t="str">
        <f ca="1">IF(U376="","",
IF(U376="NA","",
IFERROR(VLOOKUP(EOMONTH(M376,-2)+1,IPCA!$A:$B,2,0),
VLOOKUP(EOMONTH(TODAY(),-2)+1,IPCA!$A:$B,2,0))/
VLOOKUP(EOMONTH(U376,-2)+1,IPCA!$A:$B,2,0)*
P376))</f>
        <v/>
      </c>
      <c r="W376" s="84"/>
      <c r="X376" s="13" t="s">
        <v>133</v>
      </c>
      <c r="Y376" s="166"/>
      <c r="AA376" s="108"/>
      <c r="AB376" s="15"/>
      <c r="AK376">
        <v>5</v>
      </c>
      <c r="AL376">
        <v>5</v>
      </c>
      <c r="AM376" s="6">
        <v>5</v>
      </c>
      <c r="AN376" s="15"/>
      <c r="AY376" s="6"/>
      <c r="AZ376" s="15"/>
      <c r="BK376" s="6"/>
      <c r="BL376" s="15"/>
      <c r="BW376" s="6"/>
      <c r="BX376" s="15"/>
      <c r="CI376" s="6"/>
      <c r="CJ376" s="16">
        <f t="shared" si="97"/>
        <v>1.2602739726027397</v>
      </c>
      <c r="CK376" s="16" t="str">
        <f t="shared" si="98"/>
        <v/>
      </c>
      <c r="CL376" s="16" t="str">
        <f t="shared" si="99"/>
        <v/>
      </c>
      <c r="CM376" s="16" t="str">
        <f t="shared" si="100"/>
        <v/>
      </c>
      <c r="CN376" s="16" t="str">
        <f t="shared" si="101"/>
        <v/>
      </c>
      <c r="CO376" s="18"/>
      <c r="CP376" s="15"/>
      <c r="CY376">
        <v>143</v>
      </c>
      <c r="CZ376">
        <v>143</v>
      </c>
      <c r="DA376" s="6">
        <v>143</v>
      </c>
      <c r="DB376" s="15"/>
      <c r="DM376" s="6"/>
      <c r="DN376" s="15"/>
      <c r="DY376" s="6"/>
      <c r="DZ376" s="15"/>
      <c r="EK376" s="6"/>
      <c r="EL376" s="15"/>
      <c r="EW376" s="6"/>
      <c r="EX376" s="16">
        <f t="shared" si="102"/>
        <v>36.043835616438358</v>
      </c>
      <c r="EY376" s="16" t="str">
        <f t="shared" si="103"/>
        <v/>
      </c>
      <c r="EZ376" s="16" t="str">
        <f t="shared" si="104"/>
        <v/>
      </c>
      <c r="FA376" s="16" t="str">
        <f t="shared" si="105"/>
        <v/>
      </c>
      <c r="FB376" s="160" t="str">
        <f t="shared" si="106"/>
        <v/>
      </c>
      <c r="FC376" t="s">
        <v>204</v>
      </c>
      <c r="FD376" s="20" t="s">
        <v>139</v>
      </c>
      <c r="FE376"/>
      <c r="FF376" s="209" t="s">
        <v>206</v>
      </c>
      <c r="FH376" s="284">
        <f t="shared" ca="1" si="107"/>
        <v>0</v>
      </c>
      <c r="FI376" s="208">
        <f t="shared" si="108"/>
        <v>3.0333333333333332</v>
      </c>
      <c r="FK376" t="str">
        <f t="shared" si="109"/>
        <v>BC Comercializadora de Energia Ltda</v>
      </c>
      <c r="FL376" s="201">
        <f t="shared" ca="1" si="110"/>
        <v>471480</v>
      </c>
      <c r="FM376" s="201">
        <f t="shared" ca="1" si="111"/>
        <v>0</v>
      </c>
      <c r="FN376" s="200">
        <f>AB376*AB$2*IF($FC376="V",1,-1)*IF($Q376="Fixo",(CP376-INDEX('Curva Forward'!$C$5:$AN$13,MATCH(CONCATENATE(BD_COMERCIAL!$K376," ",BD_COMERCIAL!$L376),'Curva Forward'!$B$5:$B$13,0),MATCH(FN$4,'Curva Forward'!$C$4:$AN$4,0))),CP376)</f>
        <v>0</v>
      </c>
      <c r="FO376" s="200">
        <f>AC376*AC$2*IF($FC376="V",1,-1)*IF($Q376="Fixo",(CQ376-INDEX('Curva Forward'!$C$5:$AN$13,MATCH(CONCATENATE(BD_COMERCIAL!$K376," ",BD_COMERCIAL!$L376),'Curva Forward'!$B$5:$B$13,0),MATCH(FO$4,'Curva Forward'!$C$4:$AN$4,0))),CQ376)</f>
        <v>0</v>
      </c>
      <c r="FP376" s="200">
        <f>AD376*AD$2*IF($FC376="V",1,-1)*IF($Q376="Fixo",(CR376-INDEX('Curva Forward'!$C$5:$AN$13,MATCH(CONCATENATE(BD_COMERCIAL!$K376," ",BD_COMERCIAL!$L376),'Curva Forward'!$B$5:$B$13,0),MATCH(FP$4,'Curva Forward'!$C$4:$AN$4,0))),CR376)</f>
        <v>0</v>
      </c>
      <c r="FQ376" s="200">
        <f>AE376*AE$2*IF($FC376="V",1,-1)*IF($Q376="Fixo",(CS376-INDEX('Curva Forward'!$C$5:$AN$13,MATCH(CONCATENATE(BD_COMERCIAL!$K376," ",BD_COMERCIAL!$L376),'Curva Forward'!$B$5:$B$13,0),MATCH(FQ$4,'Curva Forward'!$C$4:$AN$4,0))),CS376)</f>
        <v>0</v>
      </c>
      <c r="FR376" s="200">
        <f>AF376*AF$2*IF($FC376="V",1,-1)*IF($Q376="Fixo",(CT376-INDEX('Curva Forward'!$C$5:$AN$13,MATCH(CONCATENATE(BD_COMERCIAL!$K376," ",BD_COMERCIAL!$L376),'Curva Forward'!$B$5:$B$13,0),MATCH(FR$4,'Curva Forward'!$C$4:$AN$4,0))),CT376)</f>
        <v>0</v>
      </c>
      <c r="FS376" s="200">
        <f>AG376*AG$2*IF($FC376="V",1,-1)*IF($Q376="Fixo",(CU376-INDEX('Curva Forward'!$C$5:$AN$13,MATCH(CONCATENATE(BD_COMERCIAL!$K376," ",BD_COMERCIAL!$L376),'Curva Forward'!$B$5:$B$13,0),MATCH(FS$4,'Curva Forward'!$C$4:$AN$4,0))),CU376)</f>
        <v>0</v>
      </c>
      <c r="FT376" s="200">
        <f>AH376*AH$2*IF($FC376="V",1,-1)*IF($Q376="Fixo",(CV376-INDEX('Curva Forward'!$C$5:$AN$13,MATCH(CONCATENATE(BD_COMERCIAL!$K376," ",BD_COMERCIAL!$L376),'Curva Forward'!$B$5:$B$13,0),MATCH(FT$4,'Curva Forward'!$C$4:$AN$4,0))),CV376)</f>
        <v>0</v>
      </c>
      <c r="FU376" s="200">
        <f>AI376*AI$2*IF($FC376="V",1,-1)*IF($Q376="Fixo",(CW376-INDEX('Curva Forward'!$C$5:$AN$13,MATCH(CONCATENATE(BD_COMERCIAL!$K376," ",BD_COMERCIAL!$L376),'Curva Forward'!$B$5:$B$13,0),MATCH(FU$4,'Curva Forward'!$C$4:$AN$4,0))),CW376)</f>
        <v>0</v>
      </c>
      <c r="FV376" s="200">
        <f>AJ376*AJ$2*IF($FC376="V",1,-1)*IF($Q376="Fixo",(CX376-INDEX('Curva Forward'!$C$5:$AN$13,MATCH(CONCATENATE(BD_COMERCIAL!$K376," ",BD_COMERCIAL!$L376),'Curva Forward'!$B$5:$B$13,0),MATCH(FV$4,'Curva Forward'!$C$4:$AN$4,0))),CX376)</f>
        <v>0</v>
      </c>
      <c r="FW376" s="200">
        <f>AK376*AK$2*IF($FC376="V",1,-1)*IF($Q376="Fixo",(CY376-INDEX('Curva Forward'!$C$5:$AN$13,MATCH(CONCATENATE(BD_COMERCIAL!$K376," ",BD_COMERCIAL!$L376),'Curva Forward'!$B$5:$B$13,0),MATCH(FW$4,'Curva Forward'!$C$4:$AN$4,0))),CY376)</f>
        <v>159960</v>
      </c>
      <c r="FX376" s="200">
        <f>AL376*AL$2*IF($FC376="V",1,-1)*IF($Q376="Fixo",(CZ376-INDEX('Curva Forward'!$C$5:$AN$13,MATCH(CONCATENATE(BD_COMERCIAL!$K376," ",BD_COMERCIAL!$L376),'Curva Forward'!$B$5:$B$13,0),MATCH(FX$4,'Curva Forward'!$C$4:$AN$4,0))),CZ376)</f>
        <v>140400</v>
      </c>
      <c r="FY376" s="200">
        <f>AM376*AM$2*IF($FC376="V",1,-1)*IF($Q376="Fixo",(DA376-INDEX('Curva Forward'!$C$5:$AN$13,MATCH(CONCATENATE(BD_COMERCIAL!$K376," ",BD_COMERCIAL!$L376),'Curva Forward'!$B$5:$B$13,0),MATCH(FY$4,'Curva Forward'!$C$4:$AN$4,0))),DA376)</f>
        <v>171120</v>
      </c>
      <c r="FZ376" s="200">
        <f>AN376*AN$2*IF($FC376="V",1,-1)*IF($Q376="Fixo",(DB376-INDEX('Curva Forward'!$C$5:$AN$13,MATCH(CONCATENATE(BD_COMERCIAL!$K376," ",BD_COMERCIAL!$L376),'Curva Forward'!$B$5:$B$13,0),MATCH(FZ$4,'Curva Forward'!$C$4:$AN$4,0))),DB376)</f>
        <v>0</v>
      </c>
      <c r="GA376" s="200">
        <f>AO376*AO$2*IF($FC376="V",1,-1)*IF($Q376="Fixo",(DC376-INDEX('Curva Forward'!$C$5:$AN$13,MATCH(CONCATENATE(BD_COMERCIAL!$K376," ",BD_COMERCIAL!$L376),'Curva Forward'!$B$5:$B$13,0),MATCH(GA$4,'Curva Forward'!$C$4:$AN$4,0))),DC376)</f>
        <v>0</v>
      </c>
      <c r="GB376" s="200">
        <f>AP376*AP$2*IF($FC376="V",1,-1)*IF($Q376="Fixo",(DD376-INDEX('Curva Forward'!$C$5:$AN$13,MATCH(CONCATENATE(BD_COMERCIAL!$K376," ",BD_COMERCIAL!$L376),'Curva Forward'!$B$5:$B$13,0),MATCH(GB$4,'Curva Forward'!$C$4:$AN$4,0))),DD376)</f>
        <v>0</v>
      </c>
      <c r="GC376" s="200">
        <f>AQ376*AQ$2*IF($FC376="V",1,-1)*IF($Q376="Fixo",(DE376-INDEX('Curva Forward'!$C$5:$AN$13,MATCH(CONCATENATE(BD_COMERCIAL!$K376," ",BD_COMERCIAL!$L376),'Curva Forward'!$B$5:$B$13,0),MATCH(GC$4,'Curva Forward'!$C$4:$AN$4,0))),DE376)</f>
        <v>0</v>
      </c>
      <c r="GD376" s="200">
        <f>AR376*AR$2*IF($FC376="V",1,-1)*IF($Q376="Fixo",(DF376-INDEX('Curva Forward'!$C$5:$AN$13,MATCH(CONCATENATE(BD_COMERCIAL!$K376," ",BD_COMERCIAL!$L376),'Curva Forward'!$B$5:$B$13,0),MATCH(GD$4,'Curva Forward'!$C$4:$AN$4,0))),DF376)</f>
        <v>0</v>
      </c>
      <c r="GE376" s="200">
        <f>AS376*AS$2*IF($FC376="V",1,-1)*IF($Q376="Fixo",(DG376-INDEX('Curva Forward'!$C$5:$AN$13,MATCH(CONCATENATE(BD_COMERCIAL!$K376," ",BD_COMERCIAL!$L376),'Curva Forward'!$B$5:$B$13,0),MATCH(GE$4,'Curva Forward'!$C$4:$AN$4,0))),DG376)</f>
        <v>0</v>
      </c>
      <c r="GF376" s="200">
        <f>AT376*AT$2*IF($FC376="V",1,-1)*IF($Q376="Fixo",(DH376-INDEX('Curva Forward'!$C$5:$AN$13,MATCH(CONCATENATE(BD_COMERCIAL!$K376," ",BD_COMERCIAL!$L376),'Curva Forward'!$B$5:$B$13,0),MATCH(GF$4,'Curva Forward'!$C$4:$AN$4,0))),DH376)</f>
        <v>0</v>
      </c>
      <c r="GG376" s="200">
        <f>AU376*AU$2*IF($FC376="V",1,-1)*IF($Q376="Fixo",(DI376-INDEX('Curva Forward'!$C$5:$AN$13,MATCH(CONCATENATE(BD_COMERCIAL!$K376," ",BD_COMERCIAL!$L376),'Curva Forward'!$B$5:$B$13,0),MATCH(GG$4,'Curva Forward'!$C$4:$AN$4,0))),DI376)</f>
        <v>0</v>
      </c>
      <c r="GH376" s="200">
        <f>AV376*AV$2*IF($FC376="V",1,-1)*IF($Q376="Fixo",(DJ376-INDEX('Curva Forward'!$C$5:$AN$13,MATCH(CONCATENATE(BD_COMERCIAL!$K376," ",BD_COMERCIAL!$L376),'Curva Forward'!$B$5:$B$13,0),MATCH(GH$4,'Curva Forward'!$C$4:$AN$4,0))),DJ376)</f>
        <v>0</v>
      </c>
      <c r="GI376" s="200">
        <f>AW376*AW$2*IF($FC376="V",1,-1)*IF($Q376="Fixo",(DK376-INDEX('Curva Forward'!$C$5:$AN$13,MATCH(CONCATENATE(BD_COMERCIAL!$K376," ",BD_COMERCIAL!$L376),'Curva Forward'!$B$5:$B$13,0),MATCH(GI$4,'Curva Forward'!$C$4:$AN$4,0))),DK376)</f>
        <v>0</v>
      </c>
      <c r="GJ376" s="200">
        <f>AX376*AX$2*IF($FC376="V",1,-1)*IF($Q376="Fixo",(DL376-INDEX('Curva Forward'!$C$5:$AN$13,MATCH(CONCATENATE(BD_COMERCIAL!$K376," ",BD_COMERCIAL!$L376),'Curva Forward'!$B$5:$B$13,0),MATCH(GJ$4,'Curva Forward'!$C$4:$AN$4,0))),DL376)</f>
        <v>0</v>
      </c>
      <c r="GK376" s="200">
        <f>AY376*AY$2*IF($FC376="V",1,-1)*IF($Q376="Fixo",(DM376-INDEX('Curva Forward'!$C$5:$AN$13,MATCH(CONCATENATE(BD_COMERCIAL!$K376," ",BD_COMERCIAL!$L376),'Curva Forward'!$B$5:$B$13,0),MATCH(GK$4,'Curva Forward'!$C$4:$AN$4,0))),DM376)</f>
        <v>0</v>
      </c>
      <c r="GL376" s="200">
        <f>IF(EZ376="",0,CL376*CL$2*IF($FC376="V",1,-1)*IF($Q376="Fixo",(EZ376-INDEX('Curva Forward'!$C$5:$AN$13,MATCH(CONCATENATE(BD_COMERCIAL!$K376," ",BD_COMERCIAL!$L376),'Curva Forward'!$B$5:$B$13,0),MATCH(GL$4,'Curva Forward'!$C$4:$AN$4,0))),EZ376))</f>
        <v>0</v>
      </c>
      <c r="GM376" s="200">
        <f>IF(FA376="",0,CM376*CM$2*IF($FC376="V",1,-1)*IF($Q376="Fixo",(FA376-INDEX('Curva Forward'!$C$5:$AN$13,MATCH(CONCATENATE(BD_COMERCIAL!$K376," ",BD_COMERCIAL!$L376),'Curva Forward'!$B$5:$B$13,0),MATCH(GM$4,'Curva Forward'!$C$4:$AN$4,0))),FA376))</f>
        <v>0</v>
      </c>
      <c r="GN376" s="200">
        <f>IF(FB376="",0,CN376*CN$2*IF($FC376="V",1,-1)*IF($Q376="Fixo",(FB376-INDEX('Curva Forward'!$C$5:$AN$13,MATCH(CONCATENATE(BD_COMERCIAL!$K376," ",BD_COMERCIAL!$L376),'Curva Forward'!$B$5:$B$13,0),MATCH(GN$4,'Curva Forward'!$C$4:$AN$4,0))),FB376))</f>
        <v>0</v>
      </c>
      <c r="GO376" s="201">
        <f t="shared" ca="1" si="112"/>
        <v>0</v>
      </c>
      <c r="GP376" s="201">
        <f t="shared" ca="1" si="113"/>
        <v>0</v>
      </c>
    </row>
    <row r="377" spans="1:198" ht="15" customHeight="1" x14ac:dyDescent="0.25">
      <c r="A377" s="6"/>
      <c r="B377" s="7" t="s">
        <v>733</v>
      </c>
      <c r="C377" s="8">
        <v>44657</v>
      </c>
      <c r="D377" s="9" t="s">
        <v>124</v>
      </c>
      <c r="E377" s="9" t="s">
        <v>125</v>
      </c>
      <c r="F377" s="113">
        <v>3780401000108</v>
      </c>
      <c r="G377" s="10" t="s">
        <v>132</v>
      </c>
      <c r="H377" s="113">
        <v>4973790000142</v>
      </c>
      <c r="I377" s="9" t="s">
        <v>139</v>
      </c>
      <c r="J377" s="166"/>
      <c r="K377" s="10" t="s">
        <v>127</v>
      </c>
      <c r="L377" s="84" t="s">
        <v>22</v>
      </c>
      <c r="M377" s="11">
        <v>44805</v>
      </c>
      <c r="N377" s="12">
        <v>44834</v>
      </c>
      <c r="O377" s="10">
        <v>5</v>
      </c>
      <c r="P377" s="84">
        <v>125</v>
      </c>
      <c r="Q377" s="84" t="s">
        <v>128</v>
      </c>
      <c r="R377" s="10" t="s">
        <v>129</v>
      </c>
      <c r="S377" s="14" t="s">
        <v>135</v>
      </c>
      <c r="T377" s="11"/>
      <c r="U377" s="12"/>
      <c r="V377" s="257" t="str">
        <f ca="1">IF(U377="","",
IF(U377="NA","",
IFERROR(VLOOKUP(EOMONTH(M377,-2)+1,IPCA!$A:$B,2,0),
VLOOKUP(EOMONTH(TODAY(),-2)+1,IPCA!$A:$B,2,0))/
VLOOKUP(EOMONTH(U377,-2)+1,IPCA!$A:$B,2,0)*
P377))</f>
        <v/>
      </c>
      <c r="W377" s="84"/>
      <c r="X377" s="13" t="s">
        <v>133</v>
      </c>
      <c r="Y377" s="166"/>
      <c r="AA377" s="108"/>
      <c r="AB377" s="15"/>
      <c r="AJ377">
        <v>5</v>
      </c>
      <c r="AM377" s="6"/>
      <c r="AN377" s="15"/>
      <c r="AY377" s="6"/>
      <c r="AZ377" s="15"/>
      <c r="BK377" s="6"/>
      <c r="BL377" s="15"/>
      <c r="BW377" s="6"/>
      <c r="BX377" s="15"/>
      <c r="CI377" s="6"/>
      <c r="CJ377" s="16">
        <f t="shared" si="97"/>
        <v>0.41095890410958902</v>
      </c>
      <c r="CK377" s="16" t="str">
        <f t="shared" si="98"/>
        <v/>
      </c>
      <c r="CL377" s="16" t="str">
        <f t="shared" si="99"/>
        <v/>
      </c>
      <c r="CM377" s="16" t="str">
        <f t="shared" si="100"/>
        <v/>
      </c>
      <c r="CN377" s="16" t="str">
        <f t="shared" si="101"/>
        <v/>
      </c>
      <c r="CO377" s="18"/>
      <c r="CP377" s="15"/>
      <c r="CX377">
        <v>125</v>
      </c>
      <c r="DA377" s="6"/>
      <c r="DB377" s="15"/>
      <c r="DM377" s="6"/>
      <c r="DN377" s="15"/>
      <c r="DY377" s="6"/>
      <c r="DZ377" s="15"/>
      <c r="EK377" s="6"/>
      <c r="EL377" s="15"/>
      <c r="EW377" s="6"/>
      <c r="EX377" s="16">
        <f t="shared" si="102"/>
        <v>10.273972602739725</v>
      </c>
      <c r="EY377" s="16" t="str">
        <f t="shared" si="103"/>
        <v/>
      </c>
      <c r="EZ377" s="16" t="str">
        <f t="shared" si="104"/>
        <v/>
      </c>
      <c r="FA377" s="16" t="str">
        <f t="shared" si="105"/>
        <v/>
      </c>
      <c r="FB377" s="160" t="str">
        <f t="shared" si="106"/>
        <v/>
      </c>
      <c r="FC377" t="s">
        <v>204</v>
      </c>
      <c r="FD377" s="20" t="s">
        <v>139</v>
      </c>
      <c r="FE377"/>
      <c r="FF377" s="209" t="s">
        <v>206</v>
      </c>
      <c r="FH377" s="284">
        <f t="shared" ca="1" si="107"/>
        <v>0</v>
      </c>
      <c r="FI377" s="208">
        <f t="shared" si="108"/>
        <v>0.96666666666666667</v>
      </c>
      <c r="FK377" t="str">
        <f t="shared" si="109"/>
        <v>CPFL Comercialização Brasil S.A.</v>
      </c>
      <c r="FL377" s="201">
        <f t="shared" ca="1" si="110"/>
        <v>154800</v>
      </c>
      <c r="FM377" s="201">
        <f t="shared" ca="1" si="111"/>
        <v>0</v>
      </c>
      <c r="FN377" s="200">
        <f>AB377*AB$2*IF($FC377="V",1,-1)*IF($Q377="Fixo",(CP377-INDEX('Curva Forward'!$C$5:$AN$13,MATCH(CONCATENATE(BD_COMERCIAL!$K377," ",BD_COMERCIAL!$L377),'Curva Forward'!$B$5:$B$13,0),MATCH(FN$4,'Curva Forward'!$C$4:$AN$4,0))),CP377)</f>
        <v>0</v>
      </c>
      <c r="FO377" s="200">
        <f>AC377*AC$2*IF($FC377="V",1,-1)*IF($Q377="Fixo",(CQ377-INDEX('Curva Forward'!$C$5:$AN$13,MATCH(CONCATENATE(BD_COMERCIAL!$K377," ",BD_COMERCIAL!$L377),'Curva Forward'!$B$5:$B$13,0),MATCH(FO$4,'Curva Forward'!$C$4:$AN$4,0))),CQ377)</f>
        <v>0</v>
      </c>
      <c r="FP377" s="200">
        <f>AD377*AD$2*IF($FC377="V",1,-1)*IF($Q377="Fixo",(CR377-INDEX('Curva Forward'!$C$5:$AN$13,MATCH(CONCATENATE(BD_COMERCIAL!$K377," ",BD_COMERCIAL!$L377),'Curva Forward'!$B$5:$B$13,0),MATCH(FP$4,'Curva Forward'!$C$4:$AN$4,0))),CR377)</f>
        <v>0</v>
      </c>
      <c r="FQ377" s="200">
        <f>AE377*AE$2*IF($FC377="V",1,-1)*IF($Q377="Fixo",(CS377-INDEX('Curva Forward'!$C$5:$AN$13,MATCH(CONCATENATE(BD_COMERCIAL!$K377," ",BD_COMERCIAL!$L377),'Curva Forward'!$B$5:$B$13,0),MATCH(FQ$4,'Curva Forward'!$C$4:$AN$4,0))),CS377)</f>
        <v>0</v>
      </c>
      <c r="FR377" s="200">
        <f>AF377*AF$2*IF($FC377="V",1,-1)*IF($Q377="Fixo",(CT377-INDEX('Curva Forward'!$C$5:$AN$13,MATCH(CONCATENATE(BD_COMERCIAL!$K377," ",BD_COMERCIAL!$L377),'Curva Forward'!$B$5:$B$13,0),MATCH(FR$4,'Curva Forward'!$C$4:$AN$4,0))),CT377)</f>
        <v>0</v>
      </c>
      <c r="FS377" s="200">
        <f>AG377*AG$2*IF($FC377="V",1,-1)*IF($Q377="Fixo",(CU377-INDEX('Curva Forward'!$C$5:$AN$13,MATCH(CONCATENATE(BD_COMERCIAL!$K377," ",BD_COMERCIAL!$L377),'Curva Forward'!$B$5:$B$13,0),MATCH(FS$4,'Curva Forward'!$C$4:$AN$4,0))),CU377)</f>
        <v>0</v>
      </c>
      <c r="FT377" s="200">
        <f>AH377*AH$2*IF($FC377="V",1,-1)*IF($Q377="Fixo",(CV377-INDEX('Curva Forward'!$C$5:$AN$13,MATCH(CONCATENATE(BD_COMERCIAL!$K377," ",BD_COMERCIAL!$L377),'Curva Forward'!$B$5:$B$13,0),MATCH(FT$4,'Curva Forward'!$C$4:$AN$4,0))),CV377)</f>
        <v>0</v>
      </c>
      <c r="FU377" s="200">
        <f>AI377*AI$2*IF($FC377="V",1,-1)*IF($Q377="Fixo",(CW377-INDEX('Curva Forward'!$C$5:$AN$13,MATCH(CONCATENATE(BD_COMERCIAL!$K377," ",BD_COMERCIAL!$L377),'Curva Forward'!$B$5:$B$13,0),MATCH(FU$4,'Curva Forward'!$C$4:$AN$4,0))),CW377)</f>
        <v>0</v>
      </c>
      <c r="FV377" s="200">
        <f>AJ377*AJ$2*IF($FC377="V",1,-1)*IF($Q377="Fixo",(CX377-INDEX('Curva Forward'!$C$5:$AN$13,MATCH(CONCATENATE(BD_COMERCIAL!$K377," ",BD_COMERCIAL!$L377),'Curva Forward'!$B$5:$B$13,0),MATCH(FV$4,'Curva Forward'!$C$4:$AN$4,0))),CX377)</f>
        <v>154800</v>
      </c>
      <c r="FW377" s="200">
        <f>AK377*AK$2*IF($FC377="V",1,-1)*IF($Q377="Fixo",(CY377-INDEX('Curva Forward'!$C$5:$AN$13,MATCH(CONCATENATE(BD_COMERCIAL!$K377," ",BD_COMERCIAL!$L377),'Curva Forward'!$B$5:$B$13,0),MATCH(FW$4,'Curva Forward'!$C$4:$AN$4,0))),CY377)</f>
        <v>0</v>
      </c>
      <c r="FX377" s="200">
        <f>AL377*AL$2*IF($FC377="V",1,-1)*IF($Q377="Fixo",(CZ377-INDEX('Curva Forward'!$C$5:$AN$13,MATCH(CONCATENATE(BD_COMERCIAL!$K377," ",BD_COMERCIAL!$L377),'Curva Forward'!$B$5:$B$13,0),MATCH(FX$4,'Curva Forward'!$C$4:$AN$4,0))),CZ377)</f>
        <v>0</v>
      </c>
      <c r="FY377" s="200">
        <f>AM377*AM$2*IF($FC377="V",1,-1)*IF($Q377="Fixo",(DA377-INDEX('Curva Forward'!$C$5:$AN$13,MATCH(CONCATENATE(BD_COMERCIAL!$K377," ",BD_COMERCIAL!$L377),'Curva Forward'!$B$5:$B$13,0),MATCH(FY$4,'Curva Forward'!$C$4:$AN$4,0))),DA377)</f>
        <v>0</v>
      </c>
      <c r="FZ377" s="200">
        <f>AN377*AN$2*IF($FC377="V",1,-1)*IF($Q377="Fixo",(DB377-INDEX('Curva Forward'!$C$5:$AN$13,MATCH(CONCATENATE(BD_COMERCIAL!$K377," ",BD_COMERCIAL!$L377),'Curva Forward'!$B$5:$B$13,0),MATCH(FZ$4,'Curva Forward'!$C$4:$AN$4,0))),DB377)</f>
        <v>0</v>
      </c>
      <c r="GA377" s="200">
        <f>AO377*AO$2*IF($FC377="V",1,-1)*IF($Q377="Fixo",(DC377-INDEX('Curva Forward'!$C$5:$AN$13,MATCH(CONCATENATE(BD_COMERCIAL!$K377," ",BD_COMERCIAL!$L377),'Curva Forward'!$B$5:$B$13,0),MATCH(GA$4,'Curva Forward'!$C$4:$AN$4,0))),DC377)</f>
        <v>0</v>
      </c>
      <c r="GB377" s="200">
        <f>AP377*AP$2*IF($FC377="V",1,-1)*IF($Q377="Fixo",(DD377-INDEX('Curva Forward'!$C$5:$AN$13,MATCH(CONCATENATE(BD_COMERCIAL!$K377," ",BD_COMERCIAL!$L377),'Curva Forward'!$B$5:$B$13,0),MATCH(GB$4,'Curva Forward'!$C$4:$AN$4,0))),DD377)</f>
        <v>0</v>
      </c>
      <c r="GC377" s="200">
        <f>AQ377*AQ$2*IF($FC377="V",1,-1)*IF($Q377="Fixo",(DE377-INDEX('Curva Forward'!$C$5:$AN$13,MATCH(CONCATENATE(BD_COMERCIAL!$K377," ",BD_COMERCIAL!$L377),'Curva Forward'!$B$5:$B$13,0),MATCH(GC$4,'Curva Forward'!$C$4:$AN$4,0))),DE377)</f>
        <v>0</v>
      </c>
      <c r="GD377" s="200">
        <f>AR377*AR$2*IF($FC377="V",1,-1)*IF($Q377="Fixo",(DF377-INDEX('Curva Forward'!$C$5:$AN$13,MATCH(CONCATENATE(BD_COMERCIAL!$K377," ",BD_COMERCIAL!$L377),'Curva Forward'!$B$5:$B$13,0),MATCH(GD$4,'Curva Forward'!$C$4:$AN$4,0))),DF377)</f>
        <v>0</v>
      </c>
      <c r="GE377" s="200">
        <f>AS377*AS$2*IF($FC377="V",1,-1)*IF($Q377="Fixo",(DG377-INDEX('Curva Forward'!$C$5:$AN$13,MATCH(CONCATENATE(BD_COMERCIAL!$K377," ",BD_COMERCIAL!$L377),'Curva Forward'!$B$5:$B$13,0),MATCH(GE$4,'Curva Forward'!$C$4:$AN$4,0))),DG377)</f>
        <v>0</v>
      </c>
      <c r="GF377" s="200">
        <f>AT377*AT$2*IF($FC377="V",1,-1)*IF($Q377="Fixo",(DH377-INDEX('Curva Forward'!$C$5:$AN$13,MATCH(CONCATENATE(BD_COMERCIAL!$K377," ",BD_COMERCIAL!$L377),'Curva Forward'!$B$5:$B$13,0),MATCH(GF$4,'Curva Forward'!$C$4:$AN$4,0))),DH377)</f>
        <v>0</v>
      </c>
      <c r="GG377" s="200">
        <f>AU377*AU$2*IF($FC377="V",1,-1)*IF($Q377="Fixo",(DI377-INDEX('Curva Forward'!$C$5:$AN$13,MATCH(CONCATENATE(BD_COMERCIAL!$K377," ",BD_COMERCIAL!$L377),'Curva Forward'!$B$5:$B$13,0),MATCH(GG$4,'Curva Forward'!$C$4:$AN$4,0))),DI377)</f>
        <v>0</v>
      </c>
      <c r="GH377" s="200">
        <f>AV377*AV$2*IF($FC377="V",1,-1)*IF($Q377="Fixo",(DJ377-INDEX('Curva Forward'!$C$5:$AN$13,MATCH(CONCATENATE(BD_COMERCIAL!$K377," ",BD_COMERCIAL!$L377),'Curva Forward'!$B$5:$B$13,0),MATCH(GH$4,'Curva Forward'!$C$4:$AN$4,0))),DJ377)</f>
        <v>0</v>
      </c>
      <c r="GI377" s="200">
        <f>AW377*AW$2*IF($FC377="V",1,-1)*IF($Q377="Fixo",(DK377-INDEX('Curva Forward'!$C$5:$AN$13,MATCH(CONCATENATE(BD_COMERCIAL!$K377," ",BD_COMERCIAL!$L377),'Curva Forward'!$B$5:$B$13,0),MATCH(GI$4,'Curva Forward'!$C$4:$AN$4,0))),DK377)</f>
        <v>0</v>
      </c>
      <c r="GJ377" s="200">
        <f>AX377*AX$2*IF($FC377="V",1,-1)*IF($Q377="Fixo",(DL377-INDEX('Curva Forward'!$C$5:$AN$13,MATCH(CONCATENATE(BD_COMERCIAL!$K377," ",BD_COMERCIAL!$L377),'Curva Forward'!$B$5:$B$13,0),MATCH(GJ$4,'Curva Forward'!$C$4:$AN$4,0))),DL377)</f>
        <v>0</v>
      </c>
      <c r="GK377" s="200">
        <f>AY377*AY$2*IF($FC377="V",1,-1)*IF($Q377="Fixo",(DM377-INDEX('Curva Forward'!$C$5:$AN$13,MATCH(CONCATENATE(BD_COMERCIAL!$K377," ",BD_COMERCIAL!$L377),'Curva Forward'!$B$5:$B$13,0),MATCH(GK$4,'Curva Forward'!$C$4:$AN$4,0))),DM377)</f>
        <v>0</v>
      </c>
      <c r="GL377" s="200">
        <f>IF(EZ377="",0,CL377*CL$2*IF($FC377="V",1,-1)*IF($Q377="Fixo",(EZ377-INDEX('Curva Forward'!$C$5:$AN$13,MATCH(CONCATENATE(BD_COMERCIAL!$K377," ",BD_COMERCIAL!$L377),'Curva Forward'!$B$5:$B$13,0),MATCH(GL$4,'Curva Forward'!$C$4:$AN$4,0))),EZ377))</f>
        <v>0</v>
      </c>
      <c r="GM377" s="200">
        <f>IF(FA377="",0,CM377*CM$2*IF($FC377="V",1,-1)*IF($Q377="Fixo",(FA377-INDEX('Curva Forward'!$C$5:$AN$13,MATCH(CONCATENATE(BD_COMERCIAL!$K377," ",BD_COMERCIAL!$L377),'Curva Forward'!$B$5:$B$13,0),MATCH(GM$4,'Curva Forward'!$C$4:$AN$4,0))),FA377))</f>
        <v>0</v>
      </c>
      <c r="GN377" s="200">
        <f>IF(FB377="",0,CN377*CN$2*IF($FC377="V",1,-1)*IF($Q377="Fixo",(FB377-INDEX('Curva Forward'!$C$5:$AN$13,MATCH(CONCATENATE(BD_COMERCIAL!$K377," ",BD_COMERCIAL!$L377),'Curva Forward'!$B$5:$B$13,0),MATCH(GN$4,'Curva Forward'!$C$4:$AN$4,0))),FB377))</f>
        <v>0</v>
      </c>
      <c r="GO377" s="201">
        <f t="shared" ca="1" si="112"/>
        <v>0</v>
      </c>
      <c r="GP377" s="201">
        <f t="shared" ca="1" si="113"/>
        <v>0</v>
      </c>
    </row>
    <row r="378" spans="1:198" ht="15" customHeight="1" x14ac:dyDescent="0.25">
      <c r="A378" s="6"/>
      <c r="B378" s="7" t="s">
        <v>734</v>
      </c>
      <c r="C378" s="8">
        <v>44657</v>
      </c>
      <c r="D378" s="9" t="s">
        <v>124</v>
      </c>
      <c r="E378" s="9" t="s">
        <v>125</v>
      </c>
      <c r="F378" s="113">
        <v>3780401000108</v>
      </c>
      <c r="G378" s="10" t="s">
        <v>199</v>
      </c>
      <c r="H378" s="113">
        <v>11085823000183</v>
      </c>
      <c r="I378" s="9" t="s">
        <v>139</v>
      </c>
      <c r="J378" s="166"/>
      <c r="K378" s="10" t="s">
        <v>127</v>
      </c>
      <c r="L378" s="84" t="s">
        <v>22</v>
      </c>
      <c r="M378" s="11">
        <v>44896</v>
      </c>
      <c r="N378" s="12">
        <v>44926</v>
      </c>
      <c r="O378" s="10">
        <v>10</v>
      </c>
      <c r="P378" s="84">
        <v>138</v>
      </c>
      <c r="Q378" s="84" t="s">
        <v>128</v>
      </c>
      <c r="R378" s="10" t="s">
        <v>129</v>
      </c>
      <c r="S378" s="14" t="s">
        <v>135</v>
      </c>
      <c r="T378" s="11"/>
      <c r="U378" s="12"/>
      <c r="V378" s="257" t="str">
        <f ca="1">IF(U378="","",
IF(U378="NA","",
IFERROR(VLOOKUP(EOMONTH(M378,-2)+1,IPCA!$A:$B,2,0),
VLOOKUP(EOMONTH(TODAY(),-2)+1,IPCA!$A:$B,2,0))/
VLOOKUP(EOMONTH(U378,-2)+1,IPCA!$A:$B,2,0)*
P378))</f>
        <v/>
      </c>
      <c r="W378" s="84"/>
      <c r="X378" s="13" t="s">
        <v>133</v>
      </c>
      <c r="Y378" s="166"/>
      <c r="AA378" s="108"/>
      <c r="AB378" s="15"/>
      <c r="AM378" s="6">
        <v>10</v>
      </c>
      <c r="AN378" s="15"/>
      <c r="AY378" s="6"/>
      <c r="AZ378" s="15"/>
      <c r="BK378" s="6"/>
      <c r="BL378" s="15"/>
      <c r="BW378" s="6"/>
      <c r="BX378" s="15"/>
      <c r="CI378" s="6"/>
      <c r="CJ378" s="16">
        <f t="shared" si="97"/>
        <v>0.84931506849315064</v>
      </c>
      <c r="CK378" s="16" t="str">
        <f t="shared" si="98"/>
        <v/>
      </c>
      <c r="CL378" s="16" t="str">
        <f t="shared" si="99"/>
        <v/>
      </c>
      <c r="CM378" s="16" t="str">
        <f t="shared" si="100"/>
        <v/>
      </c>
      <c r="CN378" s="16" t="str">
        <f t="shared" si="101"/>
        <v/>
      </c>
      <c r="CO378" s="18"/>
      <c r="CP378" s="15"/>
      <c r="DA378" s="6">
        <v>138</v>
      </c>
      <c r="DB378" s="15"/>
      <c r="DM378" s="6"/>
      <c r="DN378" s="15"/>
      <c r="DY378" s="6"/>
      <c r="DZ378" s="15"/>
      <c r="EK378" s="6"/>
      <c r="EL378" s="15"/>
      <c r="EW378" s="6"/>
      <c r="EX378" s="16">
        <f t="shared" si="102"/>
        <v>11.72054794520548</v>
      </c>
      <c r="EY378" s="16" t="str">
        <f t="shared" si="103"/>
        <v/>
      </c>
      <c r="EZ378" s="16" t="str">
        <f t="shared" si="104"/>
        <v/>
      </c>
      <c r="FA378" s="16" t="str">
        <f t="shared" si="105"/>
        <v/>
      </c>
      <c r="FB378" s="160" t="str">
        <f t="shared" si="106"/>
        <v/>
      </c>
      <c r="FC378" t="s">
        <v>204</v>
      </c>
      <c r="FD378" s="20" t="s">
        <v>139</v>
      </c>
      <c r="FE378"/>
      <c r="FF378" s="209" t="s">
        <v>206</v>
      </c>
      <c r="FH378" s="284">
        <f t="shared" ca="1" si="107"/>
        <v>0</v>
      </c>
      <c r="FI378" s="208">
        <f t="shared" si="108"/>
        <v>1</v>
      </c>
      <c r="FK378" t="str">
        <f t="shared" si="109"/>
        <v>America Energia S/A</v>
      </c>
      <c r="FL378" s="201">
        <f t="shared" ca="1" si="110"/>
        <v>305040</v>
      </c>
      <c r="FM378" s="201">
        <f t="shared" ca="1" si="111"/>
        <v>0</v>
      </c>
      <c r="FN378" s="200">
        <f>AB378*AB$2*IF($FC378="V",1,-1)*IF($Q378="Fixo",(CP378-INDEX('Curva Forward'!$C$5:$AN$13,MATCH(CONCATENATE(BD_COMERCIAL!$K378," ",BD_COMERCIAL!$L378),'Curva Forward'!$B$5:$B$13,0),MATCH(FN$4,'Curva Forward'!$C$4:$AN$4,0))),CP378)</f>
        <v>0</v>
      </c>
      <c r="FO378" s="200">
        <f>AC378*AC$2*IF($FC378="V",1,-1)*IF($Q378="Fixo",(CQ378-INDEX('Curva Forward'!$C$5:$AN$13,MATCH(CONCATENATE(BD_COMERCIAL!$K378," ",BD_COMERCIAL!$L378),'Curva Forward'!$B$5:$B$13,0),MATCH(FO$4,'Curva Forward'!$C$4:$AN$4,0))),CQ378)</f>
        <v>0</v>
      </c>
      <c r="FP378" s="200">
        <f>AD378*AD$2*IF($FC378="V",1,-1)*IF($Q378="Fixo",(CR378-INDEX('Curva Forward'!$C$5:$AN$13,MATCH(CONCATENATE(BD_COMERCIAL!$K378," ",BD_COMERCIAL!$L378),'Curva Forward'!$B$5:$B$13,0),MATCH(FP$4,'Curva Forward'!$C$4:$AN$4,0))),CR378)</f>
        <v>0</v>
      </c>
      <c r="FQ378" s="200">
        <f>AE378*AE$2*IF($FC378="V",1,-1)*IF($Q378="Fixo",(CS378-INDEX('Curva Forward'!$C$5:$AN$13,MATCH(CONCATENATE(BD_COMERCIAL!$K378," ",BD_COMERCIAL!$L378),'Curva Forward'!$B$5:$B$13,0),MATCH(FQ$4,'Curva Forward'!$C$4:$AN$4,0))),CS378)</f>
        <v>0</v>
      </c>
      <c r="FR378" s="200">
        <f>AF378*AF$2*IF($FC378="V",1,-1)*IF($Q378="Fixo",(CT378-INDEX('Curva Forward'!$C$5:$AN$13,MATCH(CONCATENATE(BD_COMERCIAL!$K378," ",BD_COMERCIAL!$L378),'Curva Forward'!$B$5:$B$13,0),MATCH(FR$4,'Curva Forward'!$C$4:$AN$4,0))),CT378)</f>
        <v>0</v>
      </c>
      <c r="FS378" s="200">
        <f>AG378*AG$2*IF($FC378="V",1,-1)*IF($Q378="Fixo",(CU378-INDEX('Curva Forward'!$C$5:$AN$13,MATCH(CONCATENATE(BD_COMERCIAL!$K378," ",BD_COMERCIAL!$L378),'Curva Forward'!$B$5:$B$13,0),MATCH(FS$4,'Curva Forward'!$C$4:$AN$4,0))),CU378)</f>
        <v>0</v>
      </c>
      <c r="FT378" s="200">
        <f>AH378*AH$2*IF($FC378="V",1,-1)*IF($Q378="Fixo",(CV378-INDEX('Curva Forward'!$C$5:$AN$13,MATCH(CONCATENATE(BD_COMERCIAL!$K378," ",BD_COMERCIAL!$L378),'Curva Forward'!$B$5:$B$13,0),MATCH(FT$4,'Curva Forward'!$C$4:$AN$4,0))),CV378)</f>
        <v>0</v>
      </c>
      <c r="FU378" s="200">
        <f>AI378*AI$2*IF($FC378="V",1,-1)*IF($Q378="Fixo",(CW378-INDEX('Curva Forward'!$C$5:$AN$13,MATCH(CONCATENATE(BD_COMERCIAL!$K378," ",BD_COMERCIAL!$L378),'Curva Forward'!$B$5:$B$13,0),MATCH(FU$4,'Curva Forward'!$C$4:$AN$4,0))),CW378)</f>
        <v>0</v>
      </c>
      <c r="FV378" s="200">
        <f>AJ378*AJ$2*IF($FC378="V",1,-1)*IF($Q378="Fixo",(CX378-INDEX('Curva Forward'!$C$5:$AN$13,MATCH(CONCATENATE(BD_COMERCIAL!$K378," ",BD_COMERCIAL!$L378),'Curva Forward'!$B$5:$B$13,0),MATCH(FV$4,'Curva Forward'!$C$4:$AN$4,0))),CX378)</f>
        <v>0</v>
      </c>
      <c r="FW378" s="200">
        <f>AK378*AK$2*IF($FC378="V",1,-1)*IF($Q378="Fixo",(CY378-INDEX('Curva Forward'!$C$5:$AN$13,MATCH(CONCATENATE(BD_COMERCIAL!$K378," ",BD_COMERCIAL!$L378),'Curva Forward'!$B$5:$B$13,0),MATCH(FW$4,'Curva Forward'!$C$4:$AN$4,0))),CY378)</f>
        <v>0</v>
      </c>
      <c r="FX378" s="200">
        <f>AL378*AL$2*IF($FC378="V",1,-1)*IF($Q378="Fixo",(CZ378-INDEX('Curva Forward'!$C$5:$AN$13,MATCH(CONCATENATE(BD_COMERCIAL!$K378," ",BD_COMERCIAL!$L378),'Curva Forward'!$B$5:$B$13,0),MATCH(FX$4,'Curva Forward'!$C$4:$AN$4,0))),CZ378)</f>
        <v>0</v>
      </c>
      <c r="FY378" s="200">
        <f>AM378*AM$2*IF($FC378="V",1,-1)*IF($Q378="Fixo",(DA378-INDEX('Curva Forward'!$C$5:$AN$13,MATCH(CONCATENATE(BD_COMERCIAL!$K378," ",BD_COMERCIAL!$L378),'Curva Forward'!$B$5:$B$13,0),MATCH(FY$4,'Curva Forward'!$C$4:$AN$4,0))),DA378)</f>
        <v>305040</v>
      </c>
      <c r="FZ378" s="200">
        <f>AN378*AN$2*IF($FC378="V",1,-1)*IF($Q378="Fixo",(DB378-INDEX('Curva Forward'!$C$5:$AN$13,MATCH(CONCATENATE(BD_COMERCIAL!$K378," ",BD_COMERCIAL!$L378),'Curva Forward'!$B$5:$B$13,0),MATCH(FZ$4,'Curva Forward'!$C$4:$AN$4,0))),DB378)</f>
        <v>0</v>
      </c>
      <c r="GA378" s="200">
        <f>AO378*AO$2*IF($FC378="V",1,-1)*IF($Q378="Fixo",(DC378-INDEX('Curva Forward'!$C$5:$AN$13,MATCH(CONCATENATE(BD_COMERCIAL!$K378," ",BD_COMERCIAL!$L378),'Curva Forward'!$B$5:$B$13,0),MATCH(GA$4,'Curva Forward'!$C$4:$AN$4,0))),DC378)</f>
        <v>0</v>
      </c>
      <c r="GB378" s="200">
        <f>AP378*AP$2*IF($FC378="V",1,-1)*IF($Q378="Fixo",(DD378-INDEX('Curva Forward'!$C$5:$AN$13,MATCH(CONCATENATE(BD_COMERCIAL!$K378," ",BD_COMERCIAL!$L378),'Curva Forward'!$B$5:$B$13,0),MATCH(GB$4,'Curva Forward'!$C$4:$AN$4,0))),DD378)</f>
        <v>0</v>
      </c>
      <c r="GC378" s="200">
        <f>AQ378*AQ$2*IF($FC378="V",1,-1)*IF($Q378="Fixo",(DE378-INDEX('Curva Forward'!$C$5:$AN$13,MATCH(CONCATENATE(BD_COMERCIAL!$K378," ",BD_COMERCIAL!$L378),'Curva Forward'!$B$5:$B$13,0),MATCH(GC$4,'Curva Forward'!$C$4:$AN$4,0))),DE378)</f>
        <v>0</v>
      </c>
      <c r="GD378" s="200">
        <f>AR378*AR$2*IF($FC378="V",1,-1)*IF($Q378="Fixo",(DF378-INDEX('Curva Forward'!$C$5:$AN$13,MATCH(CONCATENATE(BD_COMERCIAL!$K378," ",BD_COMERCIAL!$L378),'Curva Forward'!$B$5:$B$13,0),MATCH(GD$4,'Curva Forward'!$C$4:$AN$4,0))),DF378)</f>
        <v>0</v>
      </c>
      <c r="GE378" s="200">
        <f>AS378*AS$2*IF($FC378="V",1,-1)*IF($Q378="Fixo",(DG378-INDEX('Curva Forward'!$C$5:$AN$13,MATCH(CONCATENATE(BD_COMERCIAL!$K378," ",BD_COMERCIAL!$L378),'Curva Forward'!$B$5:$B$13,0),MATCH(GE$4,'Curva Forward'!$C$4:$AN$4,0))),DG378)</f>
        <v>0</v>
      </c>
      <c r="GF378" s="200">
        <f>AT378*AT$2*IF($FC378="V",1,-1)*IF($Q378="Fixo",(DH378-INDEX('Curva Forward'!$C$5:$AN$13,MATCH(CONCATENATE(BD_COMERCIAL!$K378," ",BD_COMERCIAL!$L378),'Curva Forward'!$B$5:$B$13,0),MATCH(GF$4,'Curva Forward'!$C$4:$AN$4,0))),DH378)</f>
        <v>0</v>
      </c>
      <c r="GG378" s="200">
        <f>AU378*AU$2*IF($FC378="V",1,-1)*IF($Q378="Fixo",(DI378-INDEX('Curva Forward'!$C$5:$AN$13,MATCH(CONCATENATE(BD_COMERCIAL!$K378," ",BD_COMERCIAL!$L378),'Curva Forward'!$B$5:$B$13,0),MATCH(GG$4,'Curva Forward'!$C$4:$AN$4,0))),DI378)</f>
        <v>0</v>
      </c>
      <c r="GH378" s="200">
        <f>AV378*AV$2*IF($FC378="V",1,-1)*IF($Q378="Fixo",(DJ378-INDEX('Curva Forward'!$C$5:$AN$13,MATCH(CONCATENATE(BD_COMERCIAL!$K378," ",BD_COMERCIAL!$L378),'Curva Forward'!$B$5:$B$13,0),MATCH(GH$4,'Curva Forward'!$C$4:$AN$4,0))),DJ378)</f>
        <v>0</v>
      </c>
      <c r="GI378" s="200">
        <f>AW378*AW$2*IF($FC378="V",1,-1)*IF($Q378="Fixo",(DK378-INDEX('Curva Forward'!$C$5:$AN$13,MATCH(CONCATENATE(BD_COMERCIAL!$K378," ",BD_COMERCIAL!$L378),'Curva Forward'!$B$5:$B$13,0),MATCH(GI$4,'Curva Forward'!$C$4:$AN$4,0))),DK378)</f>
        <v>0</v>
      </c>
      <c r="GJ378" s="200">
        <f>AX378*AX$2*IF($FC378="V",1,-1)*IF($Q378="Fixo",(DL378-INDEX('Curva Forward'!$C$5:$AN$13,MATCH(CONCATENATE(BD_COMERCIAL!$K378," ",BD_COMERCIAL!$L378),'Curva Forward'!$B$5:$B$13,0),MATCH(GJ$4,'Curva Forward'!$C$4:$AN$4,0))),DL378)</f>
        <v>0</v>
      </c>
      <c r="GK378" s="200">
        <f>AY378*AY$2*IF($FC378="V",1,-1)*IF($Q378="Fixo",(DM378-INDEX('Curva Forward'!$C$5:$AN$13,MATCH(CONCATENATE(BD_COMERCIAL!$K378," ",BD_COMERCIAL!$L378),'Curva Forward'!$B$5:$B$13,0),MATCH(GK$4,'Curva Forward'!$C$4:$AN$4,0))),DM378)</f>
        <v>0</v>
      </c>
      <c r="GL378" s="200">
        <f>IF(EZ378="",0,CL378*CL$2*IF($FC378="V",1,-1)*IF($Q378="Fixo",(EZ378-INDEX('Curva Forward'!$C$5:$AN$13,MATCH(CONCATENATE(BD_COMERCIAL!$K378," ",BD_COMERCIAL!$L378),'Curva Forward'!$B$5:$B$13,0),MATCH(GL$4,'Curva Forward'!$C$4:$AN$4,0))),EZ378))</f>
        <v>0</v>
      </c>
      <c r="GM378" s="200">
        <f>IF(FA378="",0,CM378*CM$2*IF($FC378="V",1,-1)*IF($Q378="Fixo",(FA378-INDEX('Curva Forward'!$C$5:$AN$13,MATCH(CONCATENATE(BD_COMERCIAL!$K378," ",BD_COMERCIAL!$L378),'Curva Forward'!$B$5:$B$13,0),MATCH(GM$4,'Curva Forward'!$C$4:$AN$4,0))),FA378))</f>
        <v>0</v>
      </c>
      <c r="GN378" s="200">
        <f>IF(FB378="",0,CN378*CN$2*IF($FC378="V",1,-1)*IF($Q378="Fixo",(FB378-INDEX('Curva Forward'!$C$5:$AN$13,MATCH(CONCATENATE(BD_COMERCIAL!$K378," ",BD_COMERCIAL!$L378),'Curva Forward'!$B$5:$B$13,0),MATCH(GN$4,'Curva Forward'!$C$4:$AN$4,0))),FB378))</f>
        <v>0</v>
      </c>
      <c r="GO378" s="201">
        <f t="shared" ca="1" si="112"/>
        <v>0</v>
      </c>
      <c r="GP378" s="201">
        <f t="shared" ca="1" si="113"/>
        <v>0</v>
      </c>
    </row>
    <row r="379" spans="1:198" ht="15" customHeight="1" x14ac:dyDescent="0.25">
      <c r="A379" s="6"/>
      <c r="B379" s="7" t="s">
        <v>735</v>
      </c>
      <c r="C379" s="8">
        <v>44657</v>
      </c>
      <c r="D379" s="9" t="s">
        <v>124</v>
      </c>
      <c r="E379" s="9" t="s">
        <v>125</v>
      </c>
      <c r="F379" s="113">
        <v>3780401000108</v>
      </c>
      <c r="G379" s="10" t="s">
        <v>201</v>
      </c>
      <c r="H379" s="113">
        <v>11182210000164</v>
      </c>
      <c r="I379" s="9" t="s">
        <v>139</v>
      </c>
      <c r="J379" s="166"/>
      <c r="K379" s="10" t="s">
        <v>127</v>
      </c>
      <c r="L379" s="84" t="s">
        <v>22</v>
      </c>
      <c r="M379" s="11">
        <v>44896</v>
      </c>
      <c r="N379" s="12">
        <v>44926</v>
      </c>
      <c r="O379" s="10">
        <v>2.5</v>
      </c>
      <c r="P379" s="84">
        <v>138</v>
      </c>
      <c r="Q379" s="84" t="s">
        <v>128</v>
      </c>
      <c r="R379" s="10" t="s">
        <v>129</v>
      </c>
      <c r="S379" s="14" t="s">
        <v>135</v>
      </c>
      <c r="T379" s="11"/>
      <c r="U379" s="12"/>
      <c r="V379" s="257" t="str">
        <f ca="1">IF(U379="","",
IF(U379="NA","",
IFERROR(VLOOKUP(EOMONTH(M379,-2)+1,IPCA!$A:$B,2,0),
VLOOKUP(EOMONTH(TODAY(),-2)+1,IPCA!$A:$B,2,0))/
VLOOKUP(EOMONTH(U379,-2)+1,IPCA!$A:$B,2,0)*
P379))</f>
        <v/>
      </c>
      <c r="W379" s="84"/>
      <c r="X379" s="13" t="s">
        <v>6</v>
      </c>
      <c r="Y379" s="166"/>
      <c r="AA379" s="108"/>
      <c r="AB379" s="15"/>
      <c r="AM379" s="6">
        <v>2.5</v>
      </c>
      <c r="AN379" s="15"/>
      <c r="AY379" s="6"/>
      <c r="AZ379" s="15"/>
      <c r="BK379" s="6"/>
      <c r="BL379" s="15"/>
      <c r="BW379" s="6"/>
      <c r="BX379" s="15"/>
      <c r="CI379" s="6"/>
      <c r="CJ379" s="16">
        <f t="shared" si="97"/>
        <v>0.21232876712328766</v>
      </c>
      <c r="CK379" s="16" t="str">
        <f t="shared" si="98"/>
        <v/>
      </c>
      <c r="CL379" s="16" t="str">
        <f t="shared" si="99"/>
        <v/>
      </c>
      <c r="CM379" s="16" t="str">
        <f t="shared" si="100"/>
        <v/>
      </c>
      <c r="CN379" s="16" t="str">
        <f t="shared" si="101"/>
        <v/>
      </c>
      <c r="CO379" s="18"/>
      <c r="CP379" s="15"/>
      <c r="DA379" s="6">
        <v>138</v>
      </c>
      <c r="DB379" s="15"/>
      <c r="DM379" s="6"/>
      <c r="DN379" s="15"/>
      <c r="DY379" s="6"/>
      <c r="DZ379" s="15"/>
      <c r="EK379" s="6"/>
      <c r="EL379" s="15"/>
      <c r="EW379" s="6"/>
      <c r="EX379" s="16">
        <f t="shared" si="102"/>
        <v>11.72054794520548</v>
      </c>
      <c r="EY379" s="16" t="str">
        <f t="shared" si="103"/>
        <v/>
      </c>
      <c r="EZ379" s="16" t="str">
        <f t="shared" si="104"/>
        <v/>
      </c>
      <c r="FA379" s="16" t="str">
        <f t="shared" si="105"/>
        <v/>
      </c>
      <c r="FB379" s="160" t="str">
        <f t="shared" si="106"/>
        <v/>
      </c>
      <c r="FC379" t="s">
        <v>204</v>
      </c>
      <c r="FD379" s="20" t="s">
        <v>139</v>
      </c>
      <c r="FE379"/>
      <c r="FF379" s="209" t="s">
        <v>206</v>
      </c>
      <c r="FH379" s="284">
        <f t="shared" ca="1" si="107"/>
        <v>0</v>
      </c>
      <c r="FI379" s="208">
        <f t="shared" si="108"/>
        <v>1</v>
      </c>
      <c r="FK379" t="str">
        <f t="shared" si="109"/>
        <v>Nova Energia Comercializadora S.A.</v>
      </c>
      <c r="FL379" s="201">
        <f t="shared" ca="1" si="110"/>
        <v>76260</v>
      </c>
      <c r="FM379" s="201">
        <f t="shared" ca="1" si="111"/>
        <v>0</v>
      </c>
      <c r="FN379" s="200">
        <f>AB379*AB$2*IF($FC379="V",1,-1)*IF($Q379="Fixo",(CP379-INDEX('Curva Forward'!$C$5:$AN$13,MATCH(CONCATENATE(BD_COMERCIAL!$K379," ",BD_COMERCIAL!$L379),'Curva Forward'!$B$5:$B$13,0),MATCH(FN$4,'Curva Forward'!$C$4:$AN$4,0))),CP379)</f>
        <v>0</v>
      </c>
      <c r="FO379" s="200">
        <f>AC379*AC$2*IF($FC379="V",1,-1)*IF($Q379="Fixo",(CQ379-INDEX('Curva Forward'!$C$5:$AN$13,MATCH(CONCATENATE(BD_COMERCIAL!$K379," ",BD_COMERCIAL!$L379),'Curva Forward'!$B$5:$B$13,0),MATCH(FO$4,'Curva Forward'!$C$4:$AN$4,0))),CQ379)</f>
        <v>0</v>
      </c>
      <c r="FP379" s="200">
        <f>AD379*AD$2*IF($FC379="V",1,-1)*IF($Q379="Fixo",(CR379-INDEX('Curva Forward'!$C$5:$AN$13,MATCH(CONCATENATE(BD_COMERCIAL!$K379," ",BD_COMERCIAL!$L379),'Curva Forward'!$B$5:$B$13,0),MATCH(FP$4,'Curva Forward'!$C$4:$AN$4,0))),CR379)</f>
        <v>0</v>
      </c>
      <c r="FQ379" s="200">
        <f>AE379*AE$2*IF($FC379="V",1,-1)*IF($Q379="Fixo",(CS379-INDEX('Curva Forward'!$C$5:$AN$13,MATCH(CONCATENATE(BD_COMERCIAL!$K379," ",BD_COMERCIAL!$L379),'Curva Forward'!$B$5:$B$13,0),MATCH(FQ$4,'Curva Forward'!$C$4:$AN$4,0))),CS379)</f>
        <v>0</v>
      </c>
      <c r="FR379" s="200">
        <f>AF379*AF$2*IF($FC379="V",1,-1)*IF($Q379="Fixo",(CT379-INDEX('Curva Forward'!$C$5:$AN$13,MATCH(CONCATENATE(BD_COMERCIAL!$K379," ",BD_COMERCIAL!$L379),'Curva Forward'!$B$5:$B$13,0),MATCH(FR$4,'Curva Forward'!$C$4:$AN$4,0))),CT379)</f>
        <v>0</v>
      </c>
      <c r="FS379" s="200">
        <f>AG379*AG$2*IF($FC379="V",1,-1)*IF($Q379="Fixo",(CU379-INDEX('Curva Forward'!$C$5:$AN$13,MATCH(CONCATENATE(BD_COMERCIAL!$K379," ",BD_COMERCIAL!$L379),'Curva Forward'!$B$5:$B$13,0),MATCH(FS$4,'Curva Forward'!$C$4:$AN$4,0))),CU379)</f>
        <v>0</v>
      </c>
      <c r="FT379" s="200">
        <f>AH379*AH$2*IF($FC379="V",1,-1)*IF($Q379="Fixo",(CV379-INDEX('Curva Forward'!$C$5:$AN$13,MATCH(CONCATENATE(BD_COMERCIAL!$K379," ",BD_COMERCIAL!$L379),'Curva Forward'!$B$5:$B$13,0),MATCH(FT$4,'Curva Forward'!$C$4:$AN$4,0))),CV379)</f>
        <v>0</v>
      </c>
      <c r="FU379" s="200">
        <f>AI379*AI$2*IF($FC379="V",1,-1)*IF($Q379="Fixo",(CW379-INDEX('Curva Forward'!$C$5:$AN$13,MATCH(CONCATENATE(BD_COMERCIAL!$K379," ",BD_COMERCIAL!$L379),'Curva Forward'!$B$5:$B$13,0),MATCH(FU$4,'Curva Forward'!$C$4:$AN$4,0))),CW379)</f>
        <v>0</v>
      </c>
      <c r="FV379" s="200">
        <f>AJ379*AJ$2*IF($FC379="V",1,-1)*IF($Q379="Fixo",(CX379-INDEX('Curva Forward'!$C$5:$AN$13,MATCH(CONCATENATE(BD_COMERCIAL!$K379," ",BD_COMERCIAL!$L379),'Curva Forward'!$B$5:$B$13,0),MATCH(FV$4,'Curva Forward'!$C$4:$AN$4,0))),CX379)</f>
        <v>0</v>
      </c>
      <c r="FW379" s="200">
        <f>AK379*AK$2*IF($FC379="V",1,-1)*IF($Q379="Fixo",(CY379-INDEX('Curva Forward'!$C$5:$AN$13,MATCH(CONCATENATE(BD_COMERCIAL!$K379," ",BD_COMERCIAL!$L379),'Curva Forward'!$B$5:$B$13,0),MATCH(FW$4,'Curva Forward'!$C$4:$AN$4,0))),CY379)</f>
        <v>0</v>
      </c>
      <c r="FX379" s="200">
        <f>AL379*AL$2*IF($FC379="V",1,-1)*IF($Q379="Fixo",(CZ379-INDEX('Curva Forward'!$C$5:$AN$13,MATCH(CONCATENATE(BD_COMERCIAL!$K379," ",BD_COMERCIAL!$L379),'Curva Forward'!$B$5:$B$13,0),MATCH(FX$4,'Curva Forward'!$C$4:$AN$4,0))),CZ379)</f>
        <v>0</v>
      </c>
      <c r="FY379" s="200">
        <f>AM379*AM$2*IF($FC379="V",1,-1)*IF($Q379="Fixo",(DA379-INDEX('Curva Forward'!$C$5:$AN$13,MATCH(CONCATENATE(BD_COMERCIAL!$K379," ",BD_COMERCIAL!$L379),'Curva Forward'!$B$5:$B$13,0),MATCH(FY$4,'Curva Forward'!$C$4:$AN$4,0))),DA379)</f>
        <v>76260</v>
      </c>
      <c r="FZ379" s="200">
        <f>AN379*AN$2*IF($FC379="V",1,-1)*IF($Q379="Fixo",(DB379-INDEX('Curva Forward'!$C$5:$AN$13,MATCH(CONCATENATE(BD_COMERCIAL!$K379," ",BD_COMERCIAL!$L379),'Curva Forward'!$B$5:$B$13,0),MATCH(FZ$4,'Curva Forward'!$C$4:$AN$4,0))),DB379)</f>
        <v>0</v>
      </c>
      <c r="GA379" s="200">
        <f>AO379*AO$2*IF($FC379="V",1,-1)*IF($Q379="Fixo",(DC379-INDEX('Curva Forward'!$C$5:$AN$13,MATCH(CONCATENATE(BD_COMERCIAL!$K379," ",BD_COMERCIAL!$L379),'Curva Forward'!$B$5:$B$13,0),MATCH(GA$4,'Curva Forward'!$C$4:$AN$4,0))),DC379)</f>
        <v>0</v>
      </c>
      <c r="GB379" s="200">
        <f>AP379*AP$2*IF($FC379="V",1,-1)*IF($Q379="Fixo",(DD379-INDEX('Curva Forward'!$C$5:$AN$13,MATCH(CONCATENATE(BD_COMERCIAL!$K379," ",BD_COMERCIAL!$L379),'Curva Forward'!$B$5:$B$13,0),MATCH(GB$4,'Curva Forward'!$C$4:$AN$4,0))),DD379)</f>
        <v>0</v>
      </c>
      <c r="GC379" s="200">
        <f>AQ379*AQ$2*IF($FC379="V",1,-1)*IF($Q379="Fixo",(DE379-INDEX('Curva Forward'!$C$5:$AN$13,MATCH(CONCATENATE(BD_COMERCIAL!$K379," ",BD_COMERCIAL!$L379),'Curva Forward'!$B$5:$B$13,0),MATCH(GC$4,'Curva Forward'!$C$4:$AN$4,0))),DE379)</f>
        <v>0</v>
      </c>
      <c r="GD379" s="200">
        <f>AR379*AR$2*IF($FC379="V",1,-1)*IF($Q379="Fixo",(DF379-INDEX('Curva Forward'!$C$5:$AN$13,MATCH(CONCATENATE(BD_COMERCIAL!$K379," ",BD_COMERCIAL!$L379),'Curva Forward'!$B$5:$B$13,0),MATCH(GD$4,'Curva Forward'!$C$4:$AN$4,0))),DF379)</f>
        <v>0</v>
      </c>
      <c r="GE379" s="200">
        <f>AS379*AS$2*IF($FC379="V",1,-1)*IF($Q379="Fixo",(DG379-INDEX('Curva Forward'!$C$5:$AN$13,MATCH(CONCATENATE(BD_COMERCIAL!$K379," ",BD_COMERCIAL!$L379),'Curva Forward'!$B$5:$B$13,0),MATCH(GE$4,'Curva Forward'!$C$4:$AN$4,0))),DG379)</f>
        <v>0</v>
      </c>
      <c r="GF379" s="200">
        <f>AT379*AT$2*IF($FC379="V",1,-1)*IF($Q379="Fixo",(DH379-INDEX('Curva Forward'!$C$5:$AN$13,MATCH(CONCATENATE(BD_COMERCIAL!$K379," ",BD_COMERCIAL!$L379),'Curva Forward'!$B$5:$B$13,0),MATCH(GF$4,'Curva Forward'!$C$4:$AN$4,0))),DH379)</f>
        <v>0</v>
      </c>
      <c r="GG379" s="200">
        <f>AU379*AU$2*IF($FC379="V",1,-1)*IF($Q379="Fixo",(DI379-INDEX('Curva Forward'!$C$5:$AN$13,MATCH(CONCATENATE(BD_COMERCIAL!$K379," ",BD_COMERCIAL!$L379),'Curva Forward'!$B$5:$B$13,0),MATCH(GG$4,'Curva Forward'!$C$4:$AN$4,0))),DI379)</f>
        <v>0</v>
      </c>
      <c r="GH379" s="200">
        <f>AV379*AV$2*IF($FC379="V",1,-1)*IF($Q379="Fixo",(DJ379-INDEX('Curva Forward'!$C$5:$AN$13,MATCH(CONCATENATE(BD_COMERCIAL!$K379," ",BD_COMERCIAL!$L379),'Curva Forward'!$B$5:$B$13,0),MATCH(GH$4,'Curva Forward'!$C$4:$AN$4,0))),DJ379)</f>
        <v>0</v>
      </c>
      <c r="GI379" s="200">
        <f>AW379*AW$2*IF($FC379="V",1,-1)*IF($Q379="Fixo",(DK379-INDEX('Curva Forward'!$C$5:$AN$13,MATCH(CONCATENATE(BD_COMERCIAL!$K379," ",BD_COMERCIAL!$L379),'Curva Forward'!$B$5:$B$13,0),MATCH(GI$4,'Curva Forward'!$C$4:$AN$4,0))),DK379)</f>
        <v>0</v>
      </c>
      <c r="GJ379" s="200">
        <f>AX379*AX$2*IF($FC379="V",1,-1)*IF($Q379="Fixo",(DL379-INDEX('Curva Forward'!$C$5:$AN$13,MATCH(CONCATENATE(BD_COMERCIAL!$K379," ",BD_COMERCIAL!$L379),'Curva Forward'!$B$5:$B$13,0),MATCH(GJ$4,'Curva Forward'!$C$4:$AN$4,0))),DL379)</f>
        <v>0</v>
      </c>
      <c r="GK379" s="200">
        <f>AY379*AY$2*IF($FC379="V",1,-1)*IF($Q379="Fixo",(DM379-INDEX('Curva Forward'!$C$5:$AN$13,MATCH(CONCATENATE(BD_COMERCIAL!$K379," ",BD_COMERCIAL!$L379),'Curva Forward'!$B$5:$B$13,0),MATCH(GK$4,'Curva Forward'!$C$4:$AN$4,0))),DM379)</f>
        <v>0</v>
      </c>
      <c r="GL379" s="200">
        <f>IF(EZ379="",0,CL379*CL$2*IF($FC379="V",1,-1)*IF($Q379="Fixo",(EZ379-INDEX('Curva Forward'!$C$5:$AN$13,MATCH(CONCATENATE(BD_COMERCIAL!$K379," ",BD_COMERCIAL!$L379),'Curva Forward'!$B$5:$B$13,0),MATCH(GL$4,'Curva Forward'!$C$4:$AN$4,0))),EZ379))</f>
        <v>0</v>
      </c>
      <c r="GM379" s="200">
        <f>IF(FA379="",0,CM379*CM$2*IF($FC379="V",1,-1)*IF($Q379="Fixo",(FA379-INDEX('Curva Forward'!$C$5:$AN$13,MATCH(CONCATENATE(BD_COMERCIAL!$K379," ",BD_COMERCIAL!$L379),'Curva Forward'!$B$5:$B$13,0),MATCH(GM$4,'Curva Forward'!$C$4:$AN$4,0))),FA379))</f>
        <v>0</v>
      </c>
      <c r="GN379" s="200">
        <f>IF(FB379="",0,CN379*CN$2*IF($FC379="V",1,-1)*IF($Q379="Fixo",(FB379-INDEX('Curva Forward'!$C$5:$AN$13,MATCH(CONCATENATE(BD_COMERCIAL!$K379," ",BD_COMERCIAL!$L379),'Curva Forward'!$B$5:$B$13,0),MATCH(GN$4,'Curva Forward'!$C$4:$AN$4,0))),FB379))</f>
        <v>0</v>
      </c>
      <c r="GO379" s="201">
        <f t="shared" ca="1" si="112"/>
        <v>0</v>
      </c>
      <c r="GP379" s="201">
        <f t="shared" ca="1" si="113"/>
        <v>0</v>
      </c>
    </row>
    <row r="380" spans="1:198" ht="15" customHeight="1" x14ac:dyDescent="0.25">
      <c r="A380" s="6"/>
      <c r="B380" s="7" t="s">
        <v>736</v>
      </c>
      <c r="C380" s="8">
        <v>44657</v>
      </c>
      <c r="D380" s="9" t="s">
        <v>124</v>
      </c>
      <c r="E380" s="9" t="s">
        <v>125</v>
      </c>
      <c r="F380" s="113">
        <v>3780401000108</v>
      </c>
      <c r="G380" s="10" t="s">
        <v>199</v>
      </c>
      <c r="H380" s="113">
        <v>11085823000183</v>
      </c>
      <c r="I380" s="9" t="s">
        <v>139</v>
      </c>
      <c r="J380" s="166"/>
      <c r="K380" s="10" t="s">
        <v>127</v>
      </c>
      <c r="L380" s="84" t="s">
        <v>22</v>
      </c>
      <c r="M380" s="11">
        <v>44805</v>
      </c>
      <c r="N380" s="12">
        <v>44834</v>
      </c>
      <c r="O380" s="10">
        <v>5</v>
      </c>
      <c r="P380" s="84">
        <v>125</v>
      </c>
      <c r="Q380" s="84" t="s">
        <v>128</v>
      </c>
      <c r="R380" s="10" t="s">
        <v>129</v>
      </c>
      <c r="S380" s="14" t="s">
        <v>135</v>
      </c>
      <c r="T380" s="11"/>
      <c r="U380" s="12"/>
      <c r="V380" s="257" t="str">
        <f ca="1">IF(U380="","",
IF(U380="NA","",
IFERROR(VLOOKUP(EOMONTH(M380,-2)+1,IPCA!$A:$B,2,0),
VLOOKUP(EOMONTH(TODAY(),-2)+1,IPCA!$A:$B,2,0))/
VLOOKUP(EOMONTH(U380,-2)+1,IPCA!$A:$B,2,0)*
P380))</f>
        <v/>
      </c>
      <c r="W380" s="84"/>
      <c r="X380" s="13" t="s">
        <v>133</v>
      </c>
      <c r="Y380" s="166"/>
      <c r="AA380" s="108"/>
      <c r="AB380" s="15"/>
      <c r="AJ380">
        <v>5</v>
      </c>
      <c r="AM380" s="6"/>
      <c r="AN380" s="15"/>
      <c r="AY380" s="6"/>
      <c r="AZ380" s="15"/>
      <c r="BK380" s="6"/>
      <c r="BL380" s="15"/>
      <c r="BW380" s="6"/>
      <c r="BX380" s="15"/>
      <c r="CI380" s="6"/>
      <c r="CJ380" s="16">
        <f t="shared" si="97"/>
        <v>0.41095890410958902</v>
      </c>
      <c r="CK380" s="16" t="str">
        <f t="shared" si="98"/>
        <v/>
      </c>
      <c r="CL380" s="16" t="str">
        <f t="shared" si="99"/>
        <v/>
      </c>
      <c r="CM380" s="16" t="str">
        <f t="shared" si="100"/>
        <v/>
      </c>
      <c r="CN380" s="16" t="str">
        <f t="shared" si="101"/>
        <v/>
      </c>
      <c r="CO380" s="18"/>
      <c r="CP380" s="15"/>
      <c r="CX380">
        <v>125</v>
      </c>
      <c r="DA380" s="6"/>
      <c r="DB380" s="15"/>
      <c r="DM380" s="6"/>
      <c r="DN380" s="15"/>
      <c r="DY380" s="6"/>
      <c r="DZ380" s="15"/>
      <c r="EK380" s="6"/>
      <c r="EL380" s="15"/>
      <c r="EW380" s="6"/>
      <c r="EX380" s="16">
        <f t="shared" si="102"/>
        <v>10.273972602739725</v>
      </c>
      <c r="EY380" s="16" t="str">
        <f t="shared" si="103"/>
        <v/>
      </c>
      <c r="EZ380" s="16" t="str">
        <f t="shared" si="104"/>
        <v/>
      </c>
      <c r="FA380" s="16" t="str">
        <f t="shared" si="105"/>
        <v/>
      </c>
      <c r="FB380" s="160" t="str">
        <f t="shared" si="106"/>
        <v/>
      </c>
      <c r="FC380" t="s">
        <v>204</v>
      </c>
      <c r="FD380" s="20" t="s">
        <v>139</v>
      </c>
      <c r="FE380"/>
      <c r="FF380" s="209" t="s">
        <v>206</v>
      </c>
      <c r="FH380" s="284">
        <f t="shared" ca="1" si="107"/>
        <v>0</v>
      </c>
      <c r="FI380" s="208">
        <f t="shared" si="108"/>
        <v>0.96666666666666667</v>
      </c>
      <c r="FK380" t="str">
        <f t="shared" si="109"/>
        <v>America Energia S/A</v>
      </c>
      <c r="FL380" s="201">
        <f t="shared" ca="1" si="110"/>
        <v>154800</v>
      </c>
      <c r="FM380" s="201">
        <f t="shared" ca="1" si="111"/>
        <v>0</v>
      </c>
      <c r="FN380" s="200">
        <f>AB380*AB$2*IF($FC380="V",1,-1)*IF($Q380="Fixo",(CP380-INDEX('Curva Forward'!$C$5:$AN$13,MATCH(CONCATENATE(BD_COMERCIAL!$K380," ",BD_COMERCIAL!$L380),'Curva Forward'!$B$5:$B$13,0),MATCH(FN$4,'Curva Forward'!$C$4:$AN$4,0))),CP380)</f>
        <v>0</v>
      </c>
      <c r="FO380" s="200">
        <f>AC380*AC$2*IF($FC380="V",1,-1)*IF($Q380="Fixo",(CQ380-INDEX('Curva Forward'!$C$5:$AN$13,MATCH(CONCATENATE(BD_COMERCIAL!$K380," ",BD_COMERCIAL!$L380),'Curva Forward'!$B$5:$B$13,0),MATCH(FO$4,'Curva Forward'!$C$4:$AN$4,0))),CQ380)</f>
        <v>0</v>
      </c>
      <c r="FP380" s="200">
        <f>AD380*AD$2*IF($FC380="V",1,-1)*IF($Q380="Fixo",(CR380-INDEX('Curva Forward'!$C$5:$AN$13,MATCH(CONCATENATE(BD_COMERCIAL!$K380," ",BD_COMERCIAL!$L380),'Curva Forward'!$B$5:$B$13,0),MATCH(FP$4,'Curva Forward'!$C$4:$AN$4,0))),CR380)</f>
        <v>0</v>
      </c>
      <c r="FQ380" s="200">
        <f>AE380*AE$2*IF($FC380="V",1,-1)*IF($Q380="Fixo",(CS380-INDEX('Curva Forward'!$C$5:$AN$13,MATCH(CONCATENATE(BD_COMERCIAL!$K380," ",BD_COMERCIAL!$L380),'Curva Forward'!$B$5:$B$13,0),MATCH(FQ$4,'Curva Forward'!$C$4:$AN$4,0))),CS380)</f>
        <v>0</v>
      </c>
      <c r="FR380" s="200">
        <f>AF380*AF$2*IF($FC380="V",1,-1)*IF($Q380="Fixo",(CT380-INDEX('Curva Forward'!$C$5:$AN$13,MATCH(CONCATENATE(BD_COMERCIAL!$K380," ",BD_COMERCIAL!$L380),'Curva Forward'!$B$5:$B$13,0),MATCH(FR$4,'Curva Forward'!$C$4:$AN$4,0))),CT380)</f>
        <v>0</v>
      </c>
      <c r="FS380" s="200">
        <f>AG380*AG$2*IF($FC380="V",1,-1)*IF($Q380="Fixo",(CU380-INDEX('Curva Forward'!$C$5:$AN$13,MATCH(CONCATENATE(BD_COMERCIAL!$K380," ",BD_COMERCIAL!$L380),'Curva Forward'!$B$5:$B$13,0),MATCH(FS$4,'Curva Forward'!$C$4:$AN$4,0))),CU380)</f>
        <v>0</v>
      </c>
      <c r="FT380" s="200">
        <f>AH380*AH$2*IF($FC380="V",1,-1)*IF($Q380="Fixo",(CV380-INDEX('Curva Forward'!$C$5:$AN$13,MATCH(CONCATENATE(BD_COMERCIAL!$K380," ",BD_COMERCIAL!$L380),'Curva Forward'!$B$5:$B$13,0),MATCH(FT$4,'Curva Forward'!$C$4:$AN$4,0))),CV380)</f>
        <v>0</v>
      </c>
      <c r="FU380" s="200">
        <f>AI380*AI$2*IF($FC380="V",1,-1)*IF($Q380="Fixo",(CW380-INDEX('Curva Forward'!$C$5:$AN$13,MATCH(CONCATENATE(BD_COMERCIAL!$K380," ",BD_COMERCIAL!$L380),'Curva Forward'!$B$5:$B$13,0),MATCH(FU$4,'Curva Forward'!$C$4:$AN$4,0))),CW380)</f>
        <v>0</v>
      </c>
      <c r="FV380" s="200">
        <f>AJ380*AJ$2*IF($FC380="V",1,-1)*IF($Q380="Fixo",(CX380-INDEX('Curva Forward'!$C$5:$AN$13,MATCH(CONCATENATE(BD_COMERCIAL!$K380," ",BD_COMERCIAL!$L380),'Curva Forward'!$B$5:$B$13,0),MATCH(FV$4,'Curva Forward'!$C$4:$AN$4,0))),CX380)</f>
        <v>154800</v>
      </c>
      <c r="FW380" s="200">
        <f>AK380*AK$2*IF($FC380="V",1,-1)*IF($Q380="Fixo",(CY380-INDEX('Curva Forward'!$C$5:$AN$13,MATCH(CONCATENATE(BD_COMERCIAL!$K380," ",BD_COMERCIAL!$L380),'Curva Forward'!$B$5:$B$13,0),MATCH(FW$4,'Curva Forward'!$C$4:$AN$4,0))),CY380)</f>
        <v>0</v>
      </c>
      <c r="FX380" s="200">
        <f>AL380*AL$2*IF($FC380="V",1,-1)*IF($Q380="Fixo",(CZ380-INDEX('Curva Forward'!$C$5:$AN$13,MATCH(CONCATENATE(BD_COMERCIAL!$K380," ",BD_COMERCIAL!$L380),'Curva Forward'!$B$5:$B$13,0),MATCH(FX$4,'Curva Forward'!$C$4:$AN$4,0))),CZ380)</f>
        <v>0</v>
      </c>
      <c r="FY380" s="200">
        <f>AM380*AM$2*IF($FC380="V",1,-1)*IF($Q380="Fixo",(DA380-INDEX('Curva Forward'!$C$5:$AN$13,MATCH(CONCATENATE(BD_COMERCIAL!$K380," ",BD_COMERCIAL!$L380),'Curva Forward'!$B$5:$B$13,0),MATCH(FY$4,'Curva Forward'!$C$4:$AN$4,0))),DA380)</f>
        <v>0</v>
      </c>
      <c r="FZ380" s="200">
        <f>AN380*AN$2*IF($FC380="V",1,-1)*IF($Q380="Fixo",(DB380-INDEX('Curva Forward'!$C$5:$AN$13,MATCH(CONCATENATE(BD_COMERCIAL!$K380," ",BD_COMERCIAL!$L380),'Curva Forward'!$B$5:$B$13,0),MATCH(FZ$4,'Curva Forward'!$C$4:$AN$4,0))),DB380)</f>
        <v>0</v>
      </c>
      <c r="GA380" s="200">
        <f>AO380*AO$2*IF($FC380="V",1,-1)*IF($Q380="Fixo",(DC380-INDEX('Curva Forward'!$C$5:$AN$13,MATCH(CONCATENATE(BD_COMERCIAL!$K380," ",BD_COMERCIAL!$L380),'Curva Forward'!$B$5:$B$13,0),MATCH(GA$4,'Curva Forward'!$C$4:$AN$4,0))),DC380)</f>
        <v>0</v>
      </c>
      <c r="GB380" s="200">
        <f>AP380*AP$2*IF($FC380="V",1,-1)*IF($Q380="Fixo",(DD380-INDEX('Curva Forward'!$C$5:$AN$13,MATCH(CONCATENATE(BD_COMERCIAL!$K380," ",BD_COMERCIAL!$L380),'Curva Forward'!$B$5:$B$13,0),MATCH(GB$4,'Curva Forward'!$C$4:$AN$4,0))),DD380)</f>
        <v>0</v>
      </c>
      <c r="GC380" s="200">
        <f>AQ380*AQ$2*IF($FC380="V",1,-1)*IF($Q380="Fixo",(DE380-INDEX('Curva Forward'!$C$5:$AN$13,MATCH(CONCATENATE(BD_COMERCIAL!$K380," ",BD_COMERCIAL!$L380),'Curva Forward'!$B$5:$B$13,0),MATCH(GC$4,'Curva Forward'!$C$4:$AN$4,0))),DE380)</f>
        <v>0</v>
      </c>
      <c r="GD380" s="200">
        <f>AR380*AR$2*IF($FC380="V",1,-1)*IF($Q380="Fixo",(DF380-INDEX('Curva Forward'!$C$5:$AN$13,MATCH(CONCATENATE(BD_COMERCIAL!$K380," ",BD_COMERCIAL!$L380),'Curva Forward'!$B$5:$B$13,0),MATCH(GD$4,'Curva Forward'!$C$4:$AN$4,0))),DF380)</f>
        <v>0</v>
      </c>
      <c r="GE380" s="200">
        <f>AS380*AS$2*IF($FC380="V",1,-1)*IF($Q380="Fixo",(DG380-INDEX('Curva Forward'!$C$5:$AN$13,MATCH(CONCATENATE(BD_COMERCIAL!$K380," ",BD_COMERCIAL!$L380),'Curva Forward'!$B$5:$B$13,0),MATCH(GE$4,'Curva Forward'!$C$4:$AN$4,0))),DG380)</f>
        <v>0</v>
      </c>
      <c r="GF380" s="200">
        <f>AT380*AT$2*IF($FC380="V",1,-1)*IF($Q380="Fixo",(DH380-INDEX('Curva Forward'!$C$5:$AN$13,MATCH(CONCATENATE(BD_COMERCIAL!$K380," ",BD_COMERCIAL!$L380),'Curva Forward'!$B$5:$B$13,0),MATCH(GF$4,'Curva Forward'!$C$4:$AN$4,0))),DH380)</f>
        <v>0</v>
      </c>
      <c r="GG380" s="200">
        <f>AU380*AU$2*IF($FC380="V",1,-1)*IF($Q380="Fixo",(DI380-INDEX('Curva Forward'!$C$5:$AN$13,MATCH(CONCATENATE(BD_COMERCIAL!$K380," ",BD_COMERCIAL!$L380),'Curva Forward'!$B$5:$B$13,0),MATCH(GG$4,'Curva Forward'!$C$4:$AN$4,0))),DI380)</f>
        <v>0</v>
      </c>
      <c r="GH380" s="200">
        <f>AV380*AV$2*IF($FC380="V",1,-1)*IF($Q380="Fixo",(DJ380-INDEX('Curva Forward'!$C$5:$AN$13,MATCH(CONCATENATE(BD_COMERCIAL!$K380," ",BD_COMERCIAL!$L380),'Curva Forward'!$B$5:$B$13,0),MATCH(GH$4,'Curva Forward'!$C$4:$AN$4,0))),DJ380)</f>
        <v>0</v>
      </c>
      <c r="GI380" s="200">
        <f>AW380*AW$2*IF($FC380="V",1,-1)*IF($Q380="Fixo",(DK380-INDEX('Curva Forward'!$C$5:$AN$13,MATCH(CONCATENATE(BD_COMERCIAL!$K380," ",BD_COMERCIAL!$L380),'Curva Forward'!$B$5:$B$13,0),MATCH(GI$4,'Curva Forward'!$C$4:$AN$4,0))),DK380)</f>
        <v>0</v>
      </c>
      <c r="GJ380" s="200">
        <f>AX380*AX$2*IF($FC380="V",1,-1)*IF($Q380="Fixo",(DL380-INDEX('Curva Forward'!$C$5:$AN$13,MATCH(CONCATENATE(BD_COMERCIAL!$K380," ",BD_COMERCIAL!$L380),'Curva Forward'!$B$5:$B$13,0),MATCH(GJ$4,'Curva Forward'!$C$4:$AN$4,0))),DL380)</f>
        <v>0</v>
      </c>
      <c r="GK380" s="200">
        <f>AY380*AY$2*IF($FC380="V",1,-1)*IF($Q380="Fixo",(DM380-INDEX('Curva Forward'!$C$5:$AN$13,MATCH(CONCATENATE(BD_COMERCIAL!$K380," ",BD_COMERCIAL!$L380),'Curva Forward'!$B$5:$B$13,0),MATCH(GK$4,'Curva Forward'!$C$4:$AN$4,0))),DM380)</f>
        <v>0</v>
      </c>
      <c r="GL380" s="200">
        <f>IF(EZ380="",0,CL380*CL$2*IF($FC380="V",1,-1)*IF($Q380="Fixo",(EZ380-INDEX('Curva Forward'!$C$5:$AN$13,MATCH(CONCATENATE(BD_COMERCIAL!$K380," ",BD_COMERCIAL!$L380),'Curva Forward'!$B$5:$B$13,0),MATCH(GL$4,'Curva Forward'!$C$4:$AN$4,0))),EZ380))</f>
        <v>0</v>
      </c>
      <c r="GM380" s="200">
        <f>IF(FA380="",0,CM380*CM$2*IF($FC380="V",1,-1)*IF($Q380="Fixo",(FA380-INDEX('Curva Forward'!$C$5:$AN$13,MATCH(CONCATENATE(BD_COMERCIAL!$K380," ",BD_COMERCIAL!$L380),'Curva Forward'!$B$5:$B$13,0),MATCH(GM$4,'Curva Forward'!$C$4:$AN$4,0))),FA380))</f>
        <v>0</v>
      </c>
      <c r="GN380" s="200">
        <f>IF(FB380="",0,CN380*CN$2*IF($FC380="V",1,-1)*IF($Q380="Fixo",(FB380-INDEX('Curva Forward'!$C$5:$AN$13,MATCH(CONCATENATE(BD_COMERCIAL!$K380," ",BD_COMERCIAL!$L380),'Curva Forward'!$B$5:$B$13,0),MATCH(GN$4,'Curva Forward'!$C$4:$AN$4,0))),FB380))</f>
        <v>0</v>
      </c>
      <c r="GO380" s="201">
        <f t="shared" ca="1" si="112"/>
        <v>0</v>
      </c>
      <c r="GP380" s="201">
        <f t="shared" ca="1" si="113"/>
        <v>0</v>
      </c>
    </row>
    <row r="381" spans="1:198" ht="15" customHeight="1" x14ac:dyDescent="0.25">
      <c r="A381" s="6"/>
      <c r="B381" s="7" t="s">
        <v>737</v>
      </c>
      <c r="C381" s="8">
        <v>44658</v>
      </c>
      <c r="D381" s="9" t="s">
        <v>124</v>
      </c>
      <c r="E381" s="9" t="s">
        <v>125</v>
      </c>
      <c r="F381" s="113">
        <v>3780401000108</v>
      </c>
      <c r="G381" s="10" t="s">
        <v>203</v>
      </c>
      <c r="H381" s="113">
        <v>15087610000141</v>
      </c>
      <c r="I381" s="9" t="s">
        <v>139</v>
      </c>
      <c r="J381" s="166"/>
      <c r="K381" s="10" t="s">
        <v>127</v>
      </c>
      <c r="L381" s="84" t="s">
        <v>22</v>
      </c>
      <c r="M381" s="11">
        <v>44927</v>
      </c>
      <c r="N381" s="12">
        <v>45016</v>
      </c>
      <c r="O381" s="10">
        <v>2</v>
      </c>
      <c r="P381" s="84">
        <v>197</v>
      </c>
      <c r="Q381" s="84" t="s">
        <v>128</v>
      </c>
      <c r="R381" s="10" t="s">
        <v>129</v>
      </c>
      <c r="S381" s="14" t="s">
        <v>135</v>
      </c>
      <c r="T381" s="11" t="s">
        <v>130</v>
      </c>
      <c r="U381" s="12">
        <v>44658</v>
      </c>
      <c r="V381" s="257" t="e">
        <f ca="1">IF(U381="","",
IF(U381="NA","",
IFERROR(VLOOKUP(EOMONTH(M381,-2)+1,IPCA!$A:$B,2,0),
VLOOKUP(EOMONTH(TODAY(),-2)+1,IPCA!$A:$B,2,0))/
VLOOKUP(EOMONTH(U381,-2)+1,IPCA!$A:$B,2,0)*
P381))</f>
        <v>#N/A</v>
      </c>
      <c r="W381" s="84"/>
      <c r="X381" s="13" t="s">
        <v>133</v>
      </c>
      <c r="Y381" s="166"/>
      <c r="AA381" s="108"/>
      <c r="AB381" s="15"/>
      <c r="AM381" s="6"/>
      <c r="AN381" s="15">
        <v>2</v>
      </c>
      <c r="AO381">
        <v>2</v>
      </c>
      <c r="AP381">
        <v>2</v>
      </c>
      <c r="AY381" s="6"/>
      <c r="AZ381" s="15"/>
      <c r="BK381" s="6"/>
      <c r="BL381" s="15"/>
      <c r="BW381" s="6"/>
      <c r="BX381" s="15"/>
      <c r="CI381" s="6"/>
      <c r="CJ381" s="16" t="str">
        <f t="shared" si="97"/>
        <v/>
      </c>
      <c r="CK381" s="16">
        <f t="shared" si="98"/>
        <v>0.49315068493150682</v>
      </c>
      <c r="CL381" s="16" t="str">
        <f t="shared" si="99"/>
        <v/>
      </c>
      <c r="CM381" s="16" t="str">
        <f t="shared" si="100"/>
        <v/>
      </c>
      <c r="CN381" s="16" t="str">
        <f t="shared" si="101"/>
        <v/>
      </c>
      <c r="CO381" s="18"/>
      <c r="CP381" s="15"/>
      <c r="DA381" s="6"/>
      <c r="DB381" s="15">
        <v>197</v>
      </c>
      <c r="DC381">
        <v>197</v>
      </c>
      <c r="DD381">
        <v>197</v>
      </c>
      <c r="DM381" s="6"/>
      <c r="DN381" s="15"/>
      <c r="DY381" s="6"/>
      <c r="DZ381" s="15"/>
      <c r="EK381" s="6"/>
      <c r="EL381" s="15"/>
      <c r="EW381" s="6"/>
      <c r="EX381" s="16" t="str">
        <f t="shared" si="102"/>
        <v/>
      </c>
      <c r="EY381" s="16">
        <f t="shared" si="103"/>
        <v>48.575342465753423</v>
      </c>
      <c r="EZ381" s="16" t="str">
        <f t="shared" si="104"/>
        <v/>
      </c>
      <c r="FA381" s="16" t="str">
        <f t="shared" si="105"/>
        <v/>
      </c>
      <c r="FB381" s="160" t="str">
        <f t="shared" si="106"/>
        <v/>
      </c>
      <c r="FC381" t="s">
        <v>204</v>
      </c>
      <c r="FD381" s="20" t="s">
        <v>139</v>
      </c>
      <c r="FE381"/>
      <c r="FF381" s="209" t="s">
        <v>206</v>
      </c>
      <c r="FH381" s="284" t="e">
        <f t="shared" ca="1" si="107"/>
        <v>#N/A</v>
      </c>
      <c r="FI381" s="208">
        <f t="shared" si="108"/>
        <v>2.9666666666666668</v>
      </c>
      <c r="FK381" t="str">
        <f t="shared" si="109"/>
        <v>ECEL - Elétron Comercializadora de Energia Ltda</v>
      </c>
      <c r="FL381" s="201">
        <f t="shared" ca="1" si="110"/>
        <v>0</v>
      </c>
      <c r="FM381" s="201">
        <f t="shared" ca="1" si="111"/>
        <v>203040</v>
      </c>
      <c r="FN381" s="200">
        <f>AB381*AB$2*IF($FC381="V",1,-1)*IF($Q381="Fixo",(CP381-INDEX('Curva Forward'!$C$5:$AN$13,MATCH(CONCATENATE(BD_COMERCIAL!$K381," ",BD_COMERCIAL!$L381),'Curva Forward'!$B$5:$B$13,0),MATCH(FN$4,'Curva Forward'!$C$4:$AN$4,0))),CP381)</f>
        <v>0</v>
      </c>
      <c r="FO381" s="200">
        <f>AC381*AC$2*IF($FC381="V",1,-1)*IF($Q381="Fixo",(CQ381-INDEX('Curva Forward'!$C$5:$AN$13,MATCH(CONCATENATE(BD_COMERCIAL!$K381," ",BD_COMERCIAL!$L381),'Curva Forward'!$B$5:$B$13,0),MATCH(FO$4,'Curva Forward'!$C$4:$AN$4,0))),CQ381)</f>
        <v>0</v>
      </c>
      <c r="FP381" s="200">
        <f>AD381*AD$2*IF($FC381="V",1,-1)*IF($Q381="Fixo",(CR381-INDEX('Curva Forward'!$C$5:$AN$13,MATCH(CONCATENATE(BD_COMERCIAL!$K381," ",BD_COMERCIAL!$L381),'Curva Forward'!$B$5:$B$13,0),MATCH(FP$4,'Curva Forward'!$C$4:$AN$4,0))),CR381)</f>
        <v>0</v>
      </c>
      <c r="FQ381" s="200">
        <f>AE381*AE$2*IF($FC381="V",1,-1)*IF($Q381="Fixo",(CS381-INDEX('Curva Forward'!$C$5:$AN$13,MATCH(CONCATENATE(BD_COMERCIAL!$K381," ",BD_COMERCIAL!$L381),'Curva Forward'!$B$5:$B$13,0),MATCH(FQ$4,'Curva Forward'!$C$4:$AN$4,0))),CS381)</f>
        <v>0</v>
      </c>
      <c r="FR381" s="200">
        <f>AF381*AF$2*IF($FC381="V",1,-1)*IF($Q381="Fixo",(CT381-INDEX('Curva Forward'!$C$5:$AN$13,MATCH(CONCATENATE(BD_COMERCIAL!$K381," ",BD_COMERCIAL!$L381),'Curva Forward'!$B$5:$B$13,0),MATCH(FR$4,'Curva Forward'!$C$4:$AN$4,0))),CT381)</f>
        <v>0</v>
      </c>
      <c r="FS381" s="200">
        <f>AG381*AG$2*IF($FC381="V",1,-1)*IF($Q381="Fixo",(CU381-INDEX('Curva Forward'!$C$5:$AN$13,MATCH(CONCATENATE(BD_COMERCIAL!$K381," ",BD_COMERCIAL!$L381),'Curva Forward'!$B$5:$B$13,0),MATCH(FS$4,'Curva Forward'!$C$4:$AN$4,0))),CU381)</f>
        <v>0</v>
      </c>
      <c r="FT381" s="200">
        <f>AH381*AH$2*IF($FC381="V",1,-1)*IF($Q381="Fixo",(CV381-INDEX('Curva Forward'!$C$5:$AN$13,MATCH(CONCATENATE(BD_COMERCIAL!$K381," ",BD_COMERCIAL!$L381),'Curva Forward'!$B$5:$B$13,0),MATCH(FT$4,'Curva Forward'!$C$4:$AN$4,0))),CV381)</f>
        <v>0</v>
      </c>
      <c r="FU381" s="200">
        <f>AI381*AI$2*IF($FC381="V",1,-1)*IF($Q381="Fixo",(CW381-INDEX('Curva Forward'!$C$5:$AN$13,MATCH(CONCATENATE(BD_COMERCIAL!$K381," ",BD_COMERCIAL!$L381),'Curva Forward'!$B$5:$B$13,0),MATCH(FU$4,'Curva Forward'!$C$4:$AN$4,0))),CW381)</f>
        <v>0</v>
      </c>
      <c r="FV381" s="200">
        <f>AJ381*AJ$2*IF($FC381="V",1,-1)*IF($Q381="Fixo",(CX381-INDEX('Curva Forward'!$C$5:$AN$13,MATCH(CONCATENATE(BD_COMERCIAL!$K381," ",BD_COMERCIAL!$L381),'Curva Forward'!$B$5:$B$13,0),MATCH(FV$4,'Curva Forward'!$C$4:$AN$4,0))),CX381)</f>
        <v>0</v>
      </c>
      <c r="FW381" s="200">
        <f>AK381*AK$2*IF($FC381="V",1,-1)*IF($Q381="Fixo",(CY381-INDEX('Curva Forward'!$C$5:$AN$13,MATCH(CONCATENATE(BD_COMERCIAL!$K381," ",BD_COMERCIAL!$L381),'Curva Forward'!$B$5:$B$13,0),MATCH(FW$4,'Curva Forward'!$C$4:$AN$4,0))),CY381)</f>
        <v>0</v>
      </c>
      <c r="FX381" s="200">
        <f>AL381*AL$2*IF($FC381="V",1,-1)*IF($Q381="Fixo",(CZ381-INDEX('Curva Forward'!$C$5:$AN$13,MATCH(CONCATENATE(BD_COMERCIAL!$K381," ",BD_COMERCIAL!$L381),'Curva Forward'!$B$5:$B$13,0),MATCH(FX$4,'Curva Forward'!$C$4:$AN$4,0))),CZ381)</f>
        <v>0</v>
      </c>
      <c r="FY381" s="200">
        <f>AM381*AM$2*IF($FC381="V",1,-1)*IF($Q381="Fixo",(DA381-INDEX('Curva Forward'!$C$5:$AN$13,MATCH(CONCATENATE(BD_COMERCIAL!$K381," ",BD_COMERCIAL!$L381),'Curva Forward'!$B$5:$B$13,0),MATCH(FY$4,'Curva Forward'!$C$4:$AN$4,0))),DA381)</f>
        <v>0</v>
      </c>
      <c r="FZ381" s="200">
        <f>AN381*AN$2*IF($FC381="V",1,-1)*IF($Q381="Fixo",(DB381-INDEX('Curva Forward'!$C$5:$AN$13,MATCH(CONCATENATE(BD_COMERCIAL!$K381," ",BD_COMERCIAL!$L381),'Curva Forward'!$B$5:$B$13,0),MATCH(FZ$4,'Curva Forward'!$C$4:$AN$4,0))),DB381)</f>
        <v>69936</v>
      </c>
      <c r="GA381" s="200">
        <f>AO381*AO$2*IF($FC381="V",1,-1)*IF($Q381="Fixo",(DC381-INDEX('Curva Forward'!$C$5:$AN$13,MATCH(CONCATENATE(BD_COMERCIAL!$K381," ",BD_COMERCIAL!$L381),'Curva Forward'!$B$5:$B$13,0),MATCH(GA$4,'Curva Forward'!$C$4:$AN$4,0))),DC381)</f>
        <v>63168</v>
      </c>
      <c r="GB381" s="200">
        <f>AP381*AP$2*IF($FC381="V",1,-1)*IF($Q381="Fixo",(DD381-INDEX('Curva Forward'!$C$5:$AN$13,MATCH(CONCATENATE(BD_COMERCIAL!$K381," ",BD_COMERCIAL!$L381),'Curva Forward'!$B$5:$B$13,0),MATCH(GB$4,'Curva Forward'!$C$4:$AN$4,0))),DD381)</f>
        <v>69936</v>
      </c>
      <c r="GC381" s="200">
        <f>AQ381*AQ$2*IF($FC381="V",1,-1)*IF($Q381="Fixo",(DE381-INDEX('Curva Forward'!$C$5:$AN$13,MATCH(CONCATENATE(BD_COMERCIAL!$K381," ",BD_COMERCIAL!$L381),'Curva Forward'!$B$5:$B$13,0),MATCH(GC$4,'Curva Forward'!$C$4:$AN$4,0))),DE381)</f>
        <v>0</v>
      </c>
      <c r="GD381" s="200">
        <f>AR381*AR$2*IF($FC381="V",1,-1)*IF($Q381="Fixo",(DF381-INDEX('Curva Forward'!$C$5:$AN$13,MATCH(CONCATENATE(BD_COMERCIAL!$K381," ",BD_COMERCIAL!$L381),'Curva Forward'!$B$5:$B$13,0),MATCH(GD$4,'Curva Forward'!$C$4:$AN$4,0))),DF381)</f>
        <v>0</v>
      </c>
      <c r="GE381" s="200">
        <f>AS381*AS$2*IF($FC381="V",1,-1)*IF($Q381="Fixo",(DG381-INDEX('Curva Forward'!$C$5:$AN$13,MATCH(CONCATENATE(BD_COMERCIAL!$K381," ",BD_COMERCIAL!$L381),'Curva Forward'!$B$5:$B$13,0),MATCH(GE$4,'Curva Forward'!$C$4:$AN$4,0))),DG381)</f>
        <v>0</v>
      </c>
      <c r="GF381" s="200">
        <f>AT381*AT$2*IF($FC381="V",1,-1)*IF($Q381="Fixo",(DH381-INDEX('Curva Forward'!$C$5:$AN$13,MATCH(CONCATENATE(BD_COMERCIAL!$K381," ",BD_COMERCIAL!$L381),'Curva Forward'!$B$5:$B$13,0),MATCH(GF$4,'Curva Forward'!$C$4:$AN$4,0))),DH381)</f>
        <v>0</v>
      </c>
      <c r="GG381" s="200">
        <f>AU381*AU$2*IF($FC381="V",1,-1)*IF($Q381="Fixo",(DI381-INDEX('Curva Forward'!$C$5:$AN$13,MATCH(CONCATENATE(BD_COMERCIAL!$K381," ",BD_COMERCIAL!$L381),'Curva Forward'!$B$5:$B$13,0),MATCH(GG$4,'Curva Forward'!$C$4:$AN$4,0))),DI381)</f>
        <v>0</v>
      </c>
      <c r="GH381" s="200">
        <f>AV381*AV$2*IF($FC381="V",1,-1)*IF($Q381="Fixo",(DJ381-INDEX('Curva Forward'!$C$5:$AN$13,MATCH(CONCATENATE(BD_COMERCIAL!$K381," ",BD_COMERCIAL!$L381),'Curva Forward'!$B$5:$B$13,0),MATCH(GH$4,'Curva Forward'!$C$4:$AN$4,0))),DJ381)</f>
        <v>0</v>
      </c>
      <c r="GI381" s="200">
        <f>AW381*AW$2*IF($FC381="V",1,-1)*IF($Q381="Fixo",(DK381-INDEX('Curva Forward'!$C$5:$AN$13,MATCH(CONCATENATE(BD_COMERCIAL!$K381," ",BD_COMERCIAL!$L381),'Curva Forward'!$B$5:$B$13,0),MATCH(GI$4,'Curva Forward'!$C$4:$AN$4,0))),DK381)</f>
        <v>0</v>
      </c>
      <c r="GJ381" s="200">
        <f>AX381*AX$2*IF($FC381="V",1,-1)*IF($Q381="Fixo",(DL381-INDEX('Curva Forward'!$C$5:$AN$13,MATCH(CONCATENATE(BD_COMERCIAL!$K381," ",BD_COMERCIAL!$L381),'Curva Forward'!$B$5:$B$13,0),MATCH(GJ$4,'Curva Forward'!$C$4:$AN$4,0))),DL381)</f>
        <v>0</v>
      </c>
      <c r="GK381" s="200">
        <f>AY381*AY$2*IF($FC381="V",1,-1)*IF($Q381="Fixo",(DM381-INDEX('Curva Forward'!$C$5:$AN$13,MATCH(CONCATENATE(BD_COMERCIAL!$K381," ",BD_COMERCIAL!$L381),'Curva Forward'!$B$5:$B$13,0),MATCH(GK$4,'Curva Forward'!$C$4:$AN$4,0))),DM381)</f>
        <v>0</v>
      </c>
      <c r="GL381" s="200">
        <f>IF(EZ381="",0,CL381*CL$2*IF($FC381="V",1,-1)*IF($Q381="Fixo",(EZ381-INDEX('Curva Forward'!$C$5:$AN$13,MATCH(CONCATENATE(BD_COMERCIAL!$K381," ",BD_COMERCIAL!$L381),'Curva Forward'!$B$5:$B$13,0),MATCH(GL$4,'Curva Forward'!$C$4:$AN$4,0))),EZ381))</f>
        <v>0</v>
      </c>
      <c r="GM381" s="200">
        <f>IF(FA381="",0,CM381*CM$2*IF($FC381="V",1,-1)*IF($Q381="Fixo",(FA381-INDEX('Curva Forward'!$C$5:$AN$13,MATCH(CONCATENATE(BD_COMERCIAL!$K381," ",BD_COMERCIAL!$L381),'Curva Forward'!$B$5:$B$13,0),MATCH(GM$4,'Curva Forward'!$C$4:$AN$4,0))),FA381))</f>
        <v>0</v>
      </c>
      <c r="GN381" s="200">
        <f>IF(FB381="",0,CN381*CN$2*IF($FC381="V",1,-1)*IF($Q381="Fixo",(FB381-INDEX('Curva Forward'!$C$5:$AN$13,MATCH(CONCATENATE(BD_COMERCIAL!$K381," ",BD_COMERCIAL!$L381),'Curva Forward'!$B$5:$B$13,0),MATCH(GN$4,'Curva Forward'!$C$4:$AN$4,0))),FB381))</f>
        <v>0</v>
      </c>
      <c r="GO381" s="201">
        <f t="shared" ca="1" si="112"/>
        <v>203040</v>
      </c>
      <c r="GP381" s="201">
        <f t="shared" ca="1" si="113"/>
        <v>0</v>
      </c>
    </row>
    <row r="382" spans="1:198" ht="15" customHeight="1" x14ac:dyDescent="0.25">
      <c r="A382" s="6"/>
      <c r="B382" s="7" t="s">
        <v>738</v>
      </c>
      <c r="C382" s="8">
        <v>44662</v>
      </c>
      <c r="D382" s="9" t="s">
        <v>131</v>
      </c>
      <c r="E382" s="9" t="s">
        <v>174</v>
      </c>
      <c r="F382" s="113">
        <v>2691745000170</v>
      </c>
      <c r="G382" s="10" t="s">
        <v>125</v>
      </c>
      <c r="H382" s="113">
        <v>3780401000108</v>
      </c>
      <c r="I382" s="9" t="s">
        <v>139</v>
      </c>
      <c r="J382" s="166"/>
      <c r="K382" s="10" t="s">
        <v>127</v>
      </c>
      <c r="L382" s="84" t="s">
        <v>22</v>
      </c>
      <c r="M382" s="11">
        <v>44743</v>
      </c>
      <c r="N382" s="12">
        <v>44773</v>
      </c>
      <c r="O382" s="10">
        <v>3</v>
      </c>
      <c r="P382" s="84">
        <v>104</v>
      </c>
      <c r="Q382" s="84" t="s">
        <v>128</v>
      </c>
      <c r="R382" s="10" t="s">
        <v>129</v>
      </c>
      <c r="S382" s="14" t="s">
        <v>135</v>
      </c>
      <c r="T382" s="11"/>
      <c r="U382" s="12"/>
      <c r="V382" s="257" t="str">
        <f ca="1">IF(U382="","",
IF(U382="NA","",
IFERROR(VLOOKUP(EOMONTH(M382,-2)+1,IPCA!$A:$B,2,0),
VLOOKUP(EOMONTH(TODAY(),-2)+1,IPCA!$A:$B,2,0))/
VLOOKUP(EOMONTH(U382,-2)+1,IPCA!$A:$B,2,0)*
P382))</f>
        <v/>
      </c>
      <c r="W382" s="84"/>
      <c r="X382" s="13" t="s">
        <v>133</v>
      </c>
      <c r="Y382" s="166"/>
      <c r="AA382" s="108"/>
      <c r="AB382" s="15"/>
      <c r="AH382">
        <v>3</v>
      </c>
      <c r="AM382" s="6"/>
      <c r="AN382" s="15"/>
      <c r="AY382" s="6"/>
      <c r="AZ382" s="15"/>
      <c r="BK382" s="6"/>
      <c r="BL382" s="15"/>
      <c r="BW382" s="6"/>
      <c r="BX382" s="15"/>
      <c r="CI382" s="6"/>
      <c r="CJ382" s="16">
        <f t="shared" si="97"/>
        <v>0.25479452054794521</v>
      </c>
      <c r="CK382" s="16" t="str">
        <f t="shared" si="98"/>
        <v/>
      </c>
      <c r="CL382" s="16" t="str">
        <f t="shared" si="99"/>
        <v/>
      </c>
      <c r="CM382" s="16" t="str">
        <f t="shared" si="100"/>
        <v/>
      </c>
      <c r="CN382" s="16" t="str">
        <f t="shared" si="101"/>
        <v/>
      </c>
      <c r="CO382" s="18"/>
      <c r="CP382" s="15"/>
      <c r="CV382">
        <v>104</v>
      </c>
      <c r="DA382" s="6"/>
      <c r="DB382" s="15"/>
      <c r="DM382" s="6"/>
      <c r="DN382" s="15"/>
      <c r="DY382" s="6"/>
      <c r="DZ382" s="15"/>
      <c r="EK382" s="6"/>
      <c r="EL382" s="15"/>
      <c r="EW382" s="6"/>
      <c r="EX382" s="16">
        <f t="shared" si="102"/>
        <v>8.8328767123287673</v>
      </c>
      <c r="EY382" s="16" t="str">
        <f t="shared" si="103"/>
        <v/>
      </c>
      <c r="EZ382" s="16" t="str">
        <f t="shared" si="104"/>
        <v/>
      </c>
      <c r="FA382" s="16" t="str">
        <f t="shared" si="105"/>
        <v/>
      </c>
      <c r="FB382" s="160" t="str">
        <f t="shared" si="106"/>
        <v/>
      </c>
      <c r="FC382" t="s">
        <v>205</v>
      </c>
      <c r="FD382" s="20" t="s">
        <v>139</v>
      </c>
      <c r="FE382"/>
      <c r="FF382" s="209" t="s">
        <v>206</v>
      </c>
      <c r="FH382" s="284">
        <f t="shared" ca="1" si="107"/>
        <v>0</v>
      </c>
      <c r="FI382" s="208">
        <f t="shared" si="108"/>
        <v>1</v>
      </c>
      <c r="FK382" t="str">
        <f t="shared" si="109"/>
        <v>Tradener Ltda</v>
      </c>
      <c r="FL382" s="201">
        <f t="shared" ca="1" si="110"/>
        <v>-83365.199999999983</v>
      </c>
      <c r="FM382" s="201">
        <f t="shared" ca="1" si="111"/>
        <v>0</v>
      </c>
      <c r="FN382" s="200">
        <f>AB382*AB$2*IF($FC382="V",1,-1)*IF($Q382="Fixo",(CP382-INDEX('Curva Forward'!$C$5:$AN$13,MATCH(CONCATENATE(BD_COMERCIAL!$K382," ",BD_COMERCIAL!$L382),'Curva Forward'!$B$5:$B$13,0),MATCH(FN$4,'Curva Forward'!$C$4:$AN$4,0))),CP382)</f>
        <v>0</v>
      </c>
      <c r="FO382" s="200">
        <f>AC382*AC$2*IF($FC382="V",1,-1)*IF($Q382="Fixo",(CQ382-INDEX('Curva Forward'!$C$5:$AN$13,MATCH(CONCATENATE(BD_COMERCIAL!$K382," ",BD_COMERCIAL!$L382),'Curva Forward'!$B$5:$B$13,0),MATCH(FO$4,'Curva Forward'!$C$4:$AN$4,0))),CQ382)</f>
        <v>0</v>
      </c>
      <c r="FP382" s="200">
        <f>AD382*AD$2*IF($FC382="V",1,-1)*IF($Q382="Fixo",(CR382-INDEX('Curva Forward'!$C$5:$AN$13,MATCH(CONCATENATE(BD_COMERCIAL!$K382," ",BD_COMERCIAL!$L382),'Curva Forward'!$B$5:$B$13,0),MATCH(FP$4,'Curva Forward'!$C$4:$AN$4,0))),CR382)</f>
        <v>0</v>
      </c>
      <c r="FQ382" s="200">
        <f>AE382*AE$2*IF($FC382="V",1,-1)*IF($Q382="Fixo",(CS382-INDEX('Curva Forward'!$C$5:$AN$13,MATCH(CONCATENATE(BD_COMERCIAL!$K382," ",BD_COMERCIAL!$L382),'Curva Forward'!$B$5:$B$13,0),MATCH(FQ$4,'Curva Forward'!$C$4:$AN$4,0))),CS382)</f>
        <v>0</v>
      </c>
      <c r="FR382" s="200">
        <f>AF382*AF$2*IF($FC382="V",1,-1)*IF($Q382="Fixo",(CT382-INDEX('Curva Forward'!$C$5:$AN$13,MATCH(CONCATENATE(BD_COMERCIAL!$K382," ",BD_COMERCIAL!$L382),'Curva Forward'!$B$5:$B$13,0),MATCH(FR$4,'Curva Forward'!$C$4:$AN$4,0))),CT382)</f>
        <v>0</v>
      </c>
      <c r="FS382" s="200">
        <f>AG382*AG$2*IF($FC382="V",1,-1)*IF($Q382="Fixo",(CU382-INDEX('Curva Forward'!$C$5:$AN$13,MATCH(CONCATENATE(BD_COMERCIAL!$K382," ",BD_COMERCIAL!$L382),'Curva Forward'!$B$5:$B$13,0),MATCH(FS$4,'Curva Forward'!$C$4:$AN$4,0))),CU382)</f>
        <v>0</v>
      </c>
      <c r="FT382" s="200">
        <f>AH382*AH$2*IF($FC382="V",1,-1)*IF($Q382="Fixo",(CV382-INDEX('Curva Forward'!$C$5:$AN$13,MATCH(CONCATENATE(BD_COMERCIAL!$K382," ",BD_COMERCIAL!$L382),'Curva Forward'!$B$5:$B$13,0),MATCH(FT$4,'Curva Forward'!$C$4:$AN$4,0))),CV382)</f>
        <v>-83365.199999999983</v>
      </c>
      <c r="FU382" s="200">
        <f>AI382*AI$2*IF($FC382="V",1,-1)*IF($Q382="Fixo",(CW382-INDEX('Curva Forward'!$C$5:$AN$13,MATCH(CONCATENATE(BD_COMERCIAL!$K382," ",BD_COMERCIAL!$L382),'Curva Forward'!$B$5:$B$13,0),MATCH(FU$4,'Curva Forward'!$C$4:$AN$4,0))),CW382)</f>
        <v>0</v>
      </c>
      <c r="FV382" s="200">
        <f>AJ382*AJ$2*IF($FC382="V",1,-1)*IF($Q382="Fixo",(CX382-INDEX('Curva Forward'!$C$5:$AN$13,MATCH(CONCATENATE(BD_COMERCIAL!$K382," ",BD_COMERCIAL!$L382),'Curva Forward'!$B$5:$B$13,0),MATCH(FV$4,'Curva Forward'!$C$4:$AN$4,0))),CX382)</f>
        <v>0</v>
      </c>
      <c r="FW382" s="200">
        <f>AK382*AK$2*IF($FC382="V",1,-1)*IF($Q382="Fixo",(CY382-INDEX('Curva Forward'!$C$5:$AN$13,MATCH(CONCATENATE(BD_COMERCIAL!$K382," ",BD_COMERCIAL!$L382),'Curva Forward'!$B$5:$B$13,0),MATCH(FW$4,'Curva Forward'!$C$4:$AN$4,0))),CY382)</f>
        <v>0</v>
      </c>
      <c r="FX382" s="200">
        <f>AL382*AL$2*IF($FC382="V",1,-1)*IF($Q382="Fixo",(CZ382-INDEX('Curva Forward'!$C$5:$AN$13,MATCH(CONCATENATE(BD_COMERCIAL!$K382," ",BD_COMERCIAL!$L382),'Curva Forward'!$B$5:$B$13,0),MATCH(FX$4,'Curva Forward'!$C$4:$AN$4,0))),CZ382)</f>
        <v>0</v>
      </c>
      <c r="FY382" s="200">
        <f>AM382*AM$2*IF($FC382="V",1,-1)*IF($Q382="Fixo",(DA382-INDEX('Curva Forward'!$C$5:$AN$13,MATCH(CONCATENATE(BD_COMERCIAL!$K382," ",BD_COMERCIAL!$L382),'Curva Forward'!$B$5:$B$13,0),MATCH(FY$4,'Curva Forward'!$C$4:$AN$4,0))),DA382)</f>
        <v>0</v>
      </c>
      <c r="FZ382" s="200">
        <f>AN382*AN$2*IF($FC382="V",1,-1)*IF($Q382="Fixo",(DB382-INDEX('Curva Forward'!$C$5:$AN$13,MATCH(CONCATENATE(BD_COMERCIAL!$K382," ",BD_COMERCIAL!$L382),'Curva Forward'!$B$5:$B$13,0),MATCH(FZ$4,'Curva Forward'!$C$4:$AN$4,0))),DB382)</f>
        <v>0</v>
      </c>
      <c r="GA382" s="200">
        <f>AO382*AO$2*IF($FC382="V",1,-1)*IF($Q382="Fixo",(DC382-INDEX('Curva Forward'!$C$5:$AN$13,MATCH(CONCATENATE(BD_COMERCIAL!$K382," ",BD_COMERCIAL!$L382),'Curva Forward'!$B$5:$B$13,0),MATCH(GA$4,'Curva Forward'!$C$4:$AN$4,0))),DC382)</f>
        <v>0</v>
      </c>
      <c r="GB382" s="200">
        <f>AP382*AP$2*IF($FC382="V",1,-1)*IF($Q382="Fixo",(DD382-INDEX('Curva Forward'!$C$5:$AN$13,MATCH(CONCATENATE(BD_COMERCIAL!$K382," ",BD_COMERCIAL!$L382),'Curva Forward'!$B$5:$B$13,0),MATCH(GB$4,'Curva Forward'!$C$4:$AN$4,0))),DD382)</f>
        <v>0</v>
      </c>
      <c r="GC382" s="200">
        <f>AQ382*AQ$2*IF($FC382="V",1,-1)*IF($Q382="Fixo",(DE382-INDEX('Curva Forward'!$C$5:$AN$13,MATCH(CONCATENATE(BD_COMERCIAL!$K382," ",BD_COMERCIAL!$L382),'Curva Forward'!$B$5:$B$13,0),MATCH(GC$4,'Curva Forward'!$C$4:$AN$4,0))),DE382)</f>
        <v>0</v>
      </c>
      <c r="GD382" s="200">
        <f>AR382*AR$2*IF($FC382="V",1,-1)*IF($Q382="Fixo",(DF382-INDEX('Curva Forward'!$C$5:$AN$13,MATCH(CONCATENATE(BD_COMERCIAL!$K382," ",BD_COMERCIAL!$L382),'Curva Forward'!$B$5:$B$13,0),MATCH(GD$4,'Curva Forward'!$C$4:$AN$4,0))),DF382)</f>
        <v>0</v>
      </c>
      <c r="GE382" s="200">
        <f>AS382*AS$2*IF($FC382="V",1,-1)*IF($Q382="Fixo",(DG382-INDEX('Curva Forward'!$C$5:$AN$13,MATCH(CONCATENATE(BD_COMERCIAL!$K382," ",BD_COMERCIAL!$L382),'Curva Forward'!$B$5:$B$13,0),MATCH(GE$4,'Curva Forward'!$C$4:$AN$4,0))),DG382)</f>
        <v>0</v>
      </c>
      <c r="GF382" s="200">
        <f>AT382*AT$2*IF($FC382="V",1,-1)*IF($Q382="Fixo",(DH382-INDEX('Curva Forward'!$C$5:$AN$13,MATCH(CONCATENATE(BD_COMERCIAL!$K382," ",BD_COMERCIAL!$L382),'Curva Forward'!$B$5:$B$13,0),MATCH(GF$4,'Curva Forward'!$C$4:$AN$4,0))),DH382)</f>
        <v>0</v>
      </c>
      <c r="GG382" s="200">
        <f>AU382*AU$2*IF($FC382="V",1,-1)*IF($Q382="Fixo",(DI382-INDEX('Curva Forward'!$C$5:$AN$13,MATCH(CONCATENATE(BD_COMERCIAL!$K382," ",BD_COMERCIAL!$L382),'Curva Forward'!$B$5:$B$13,0),MATCH(GG$4,'Curva Forward'!$C$4:$AN$4,0))),DI382)</f>
        <v>0</v>
      </c>
      <c r="GH382" s="200">
        <f>AV382*AV$2*IF($FC382="V",1,-1)*IF($Q382="Fixo",(DJ382-INDEX('Curva Forward'!$C$5:$AN$13,MATCH(CONCATENATE(BD_COMERCIAL!$K382," ",BD_COMERCIAL!$L382),'Curva Forward'!$B$5:$B$13,0),MATCH(GH$4,'Curva Forward'!$C$4:$AN$4,0))),DJ382)</f>
        <v>0</v>
      </c>
      <c r="GI382" s="200">
        <f>AW382*AW$2*IF($FC382="V",1,-1)*IF($Q382="Fixo",(DK382-INDEX('Curva Forward'!$C$5:$AN$13,MATCH(CONCATENATE(BD_COMERCIAL!$K382," ",BD_COMERCIAL!$L382),'Curva Forward'!$B$5:$B$13,0),MATCH(GI$4,'Curva Forward'!$C$4:$AN$4,0))),DK382)</f>
        <v>0</v>
      </c>
      <c r="GJ382" s="200">
        <f>AX382*AX$2*IF($FC382="V",1,-1)*IF($Q382="Fixo",(DL382-INDEX('Curva Forward'!$C$5:$AN$13,MATCH(CONCATENATE(BD_COMERCIAL!$K382," ",BD_COMERCIAL!$L382),'Curva Forward'!$B$5:$B$13,0),MATCH(GJ$4,'Curva Forward'!$C$4:$AN$4,0))),DL382)</f>
        <v>0</v>
      </c>
      <c r="GK382" s="200">
        <f>AY382*AY$2*IF($FC382="V",1,-1)*IF($Q382="Fixo",(DM382-INDEX('Curva Forward'!$C$5:$AN$13,MATCH(CONCATENATE(BD_COMERCIAL!$K382," ",BD_COMERCIAL!$L382),'Curva Forward'!$B$5:$B$13,0),MATCH(GK$4,'Curva Forward'!$C$4:$AN$4,0))),DM382)</f>
        <v>0</v>
      </c>
      <c r="GL382" s="200">
        <f>IF(EZ382="",0,CL382*CL$2*IF($FC382="V",1,-1)*IF($Q382="Fixo",(EZ382-INDEX('Curva Forward'!$C$5:$AN$13,MATCH(CONCATENATE(BD_COMERCIAL!$K382," ",BD_COMERCIAL!$L382),'Curva Forward'!$B$5:$B$13,0),MATCH(GL$4,'Curva Forward'!$C$4:$AN$4,0))),EZ382))</f>
        <v>0</v>
      </c>
      <c r="GM382" s="200">
        <f>IF(FA382="",0,CM382*CM$2*IF($FC382="V",1,-1)*IF($Q382="Fixo",(FA382-INDEX('Curva Forward'!$C$5:$AN$13,MATCH(CONCATENATE(BD_COMERCIAL!$K382," ",BD_COMERCIAL!$L382),'Curva Forward'!$B$5:$B$13,0),MATCH(GM$4,'Curva Forward'!$C$4:$AN$4,0))),FA382))</f>
        <v>0</v>
      </c>
      <c r="GN382" s="200">
        <f>IF(FB382="",0,CN382*CN$2*IF($FC382="V",1,-1)*IF($Q382="Fixo",(FB382-INDEX('Curva Forward'!$C$5:$AN$13,MATCH(CONCATENATE(BD_COMERCIAL!$K382," ",BD_COMERCIAL!$L382),'Curva Forward'!$B$5:$B$13,0),MATCH(GN$4,'Curva Forward'!$C$4:$AN$4,0))),FB382))</f>
        <v>0</v>
      </c>
      <c r="GO382" s="201">
        <f t="shared" ca="1" si="112"/>
        <v>0</v>
      </c>
      <c r="GP382" s="201">
        <f t="shared" ca="1" si="113"/>
        <v>0</v>
      </c>
    </row>
    <row r="383" spans="1:198" ht="15" customHeight="1" x14ac:dyDescent="0.25">
      <c r="A383" s="6"/>
      <c r="B383" s="7" t="s">
        <v>739</v>
      </c>
      <c r="C383" s="8">
        <v>44663</v>
      </c>
      <c r="D383" s="9" t="s">
        <v>124</v>
      </c>
      <c r="E383" s="9" t="s">
        <v>125</v>
      </c>
      <c r="F383" s="113">
        <v>3780401000108</v>
      </c>
      <c r="G383" s="10" t="s">
        <v>160</v>
      </c>
      <c r="H383" s="113">
        <v>58177643000195</v>
      </c>
      <c r="I383" s="9" t="s">
        <v>139</v>
      </c>
      <c r="J383" s="166"/>
      <c r="K383" s="10" t="s">
        <v>127</v>
      </c>
      <c r="L383" s="84" t="s">
        <v>22</v>
      </c>
      <c r="M383" s="11">
        <v>44805</v>
      </c>
      <c r="N383" s="12">
        <v>44834</v>
      </c>
      <c r="O383" s="10">
        <v>10</v>
      </c>
      <c r="P383" s="84">
        <v>136</v>
      </c>
      <c r="Q383" s="84" t="s">
        <v>128</v>
      </c>
      <c r="R383" s="10" t="s">
        <v>129</v>
      </c>
      <c r="S383" s="14" t="s">
        <v>135</v>
      </c>
      <c r="T383" s="11"/>
      <c r="U383" s="12"/>
      <c r="V383" s="257" t="str">
        <f ca="1">IF(U383="","",
IF(U383="NA","",
IFERROR(VLOOKUP(EOMONTH(M383,-2)+1,IPCA!$A:$B,2,0),
VLOOKUP(EOMONTH(TODAY(),-2)+1,IPCA!$A:$B,2,0))/
VLOOKUP(EOMONTH(U383,-2)+1,IPCA!$A:$B,2,0)*
P383))</f>
        <v/>
      </c>
      <c r="W383" s="84"/>
      <c r="X383" s="13" t="s">
        <v>133</v>
      </c>
      <c r="Y383" s="166"/>
      <c r="AA383" s="108"/>
      <c r="AB383" s="15"/>
      <c r="AJ383">
        <v>10</v>
      </c>
      <c r="AM383" s="6"/>
      <c r="AN383" s="15"/>
      <c r="AY383" s="6"/>
      <c r="AZ383" s="15"/>
      <c r="BK383" s="6"/>
      <c r="BL383" s="15"/>
      <c r="BW383" s="6"/>
      <c r="BX383" s="15"/>
      <c r="CI383" s="6"/>
      <c r="CJ383" s="16">
        <f t="shared" si="97"/>
        <v>0.82191780821917804</v>
      </c>
      <c r="CK383" s="16" t="str">
        <f t="shared" si="98"/>
        <v/>
      </c>
      <c r="CL383" s="16" t="str">
        <f t="shared" si="99"/>
        <v/>
      </c>
      <c r="CM383" s="16" t="str">
        <f t="shared" si="100"/>
        <v/>
      </c>
      <c r="CN383" s="16" t="str">
        <f t="shared" si="101"/>
        <v/>
      </c>
      <c r="CO383" s="18"/>
      <c r="CP383" s="15"/>
      <c r="CX383">
        <v>136</v>
      </c>
      <c r="DA383" s="6"/>
      <c r="DB383" s="15"/>
      <c r="DM383" s="6"/>
      <c r="DN383" s="15"/>
      <c r="DY383" s="6"/>
      <c r="DZ383" s="15"/>
      <c r="EK383" s="6"/>
      <c r="EL383" s="15"/>
      <c r="EW383" s="6"/>
      <c r="EX383" s="16">
        <f t="shared" si="102"/>
        <v>11.178082191780822</v>
      </c>
      <c r="EY383" s="16" t="str">
        <f t="shared" si="103"/>
        <v/>
      </c>
      <c r="EZ383" s="16" t="str">
        <f t="shared" si="104"/>
        <v/>
      </c>
      <c r="FA383" s="16" t="str">
        <f t="shared" si="105"/>
        <v/>
      </c>
      <c r="FB383" s="160" t="str">
        <f t="shared" si="106"/>
        <v/>
      </c>
      <c r="FC383" t="s">
        <v>204</v>
      </c>
      <c r="FD383" s="20" t="s">
        <v>139</v>
      </c>
      <c r="FE383"/>
      <c r="FF383" s="209" t="s">
        <v>206</v>
      </c>
      <c r="FH383" s="284">
        <f t="shared" ca="1" si="107"/>
        <v>0</v>
      </c>
      <c r="FI383" s="208">
        <f t="shared" si="108"/>
        <v>0.96666666666666667</v>
      </c>
      <c r="FK383" t="str">
        <f t="shared" si="109"/>
        <v>COMERC Comercializadora de Energia Elétrica Ltda.</v>
      </c>
      <c r="FL383" s="201">
        <f t="shared" ca="1" si="110"/>
        <v>388800</v>
      </c>
      <c r="FM383" s="201">
        <f t="shared" ca="1" si="111"/>
        <v>0</v>
      </c>
      <c r="FN383" s="200">
        <f>AB383*AB$2*IF($FC383="V",1,-1)*IF($Q383="Fixo",(CP383-INDEX('Curva Forward'!$C$5:$AN$13,MATCH(CONCATENATE(BD_COMERCIAL!$K383," ",BD_COMERCIAL!$L383),'Curva Forward'!$B$5:$B$13,0),MATCH(FN$4,'Curva Forward'!$C$4:$AN$4,0))),CP383)</f>
        <v>0</v>
      </c>
      <c r="FO383" s="200">
        <f>AC383*AC$2*IF($FC383="V",1,-1)*IF($Q383="Fixo",(CQ383-INDEX('Curva Forward'!$C$5:$AN$13,MATCH(CONCATENATE(BD_COMERCIAL!$K383," ",BD_COMERCIAL!$L383),'Curva Forward'!$B$5:$B$13,0),MATCH(FO$4,'Curva Forward'!$C$4:$AN$4,0))),CQ383)</f>
        <v>0</v>
      </c>
      <c r="FP383" s="200">
        <f>AD383*AD$2*IF($FC383="V",1,-1)*IF($Q383="Fixo",(CR383-INDEX('Curva Forward'!$C$5:$AN$13,MATCH(CONCATENATE(BD_COMERCIAL!$K383," ",BD_COMERCIAL!$L383),'Curva Forward'!$B$5:$B$13,0),MATCH(FP$4,'Curva Forward'!$C$4:$AN$4,0))),CR383)</f>
        <v>0</v>
      </c>
      <c r="FQ383" s="200">
        <f>AE383*AE$2*IF($FC383="V",1,-1)*IF($Q383="Fixo",(CS383-INDEX('Curva Forward'!$C$5:$AN$13,MATCH(CONCATENATE(BD_COMERCIAL!$K383," ",BD_COMERCIAL!$L383),'Curva Forward'!$B$5:$B$13,0),MATCH(FQ$4,'Curva Forward'!$C$4:$AN$4,0))),CS383)</f>
        <v>0</v>
      </c>
      <c r="FR383" s="200">
        <f>AF383*AF$2*IF($FC383="V",1,-1)*IF($Q383="Fixo",(CT383-INDEX('Curva Forward'!$C$5:$AN$13,MATCH(CONCATENATE(BD_COMERCIAL!$K383," ",BD_COMERCIAL!$L383),'Curva Forward'!$B$5:$B$13,0),MATCH(FR$4,'Curva Forward'!$C$4:$AN$4,0))),CT383)</f>
        <v>0</v>
      </c>
      <c r="FS383" s="200">
        <f>AG383*AG$2*IF($FC383="V",1,-1)*IF($Q383="Fixo",(CU383-INDEX('Curva Forward'!$C$5:$AN$13,MATCH(CONCATENATE(BD_COMERCIAL!$K383," ",BD_COMERCIAL!$L383),'Curva Forward'!$B$5:$B$13,0),MATCH(FS$4,'Curva Forward'!$C$4:$AN$4,0))),CU383)</f>
        <v>0</v>
      </c>
      <c r="FT383" s="200">
        <f>AH383*AH$2*IF($FC383="V",1,-1)*IF($Q383="Fixo",(CV383-INDEX('Curva Forward'!$C$5:$AN$13,MATCH(CONCATENATE(BD_COMERCIAL!$K383," ",BD_COMERCIAL!$L383),'Curva Forward'!$B$5:$B$13,0),MATCH(FT$4,'Curva Forward'!$C$4:$AN$4,0))),CV383)</f>
        <v>0</v>
      </c>
      <c r="FU383" s="200">
        <f>AI383*AI$2*IF($FC383="V",1,-1)*IF($Q383="Fixo",(CW383-INDEX('Curva Forward'!$C$5:$AN$13,MATCH(CONCATENATE(BD_COMERCIAL!$K383," ",BD_COMERCIAL!$L383),'Curva Forward'!$B$5:$B$13,0),MATCH(FU$4,'Curva Forward'!$C$4:$AN$4,0))),CW383)</f>
        <v>0</v>
      </c>
      <c r="FV383" s="200">
        <f>AJ383*AJ$2*IF($FC383="V",1,-1)*IF($Q383="Fixo",(CX383-INDEX('Curva Forward'!$C$5:$AN$13,MATCH(CONCATENATE(BD_COMERCIAL!$K383," ",BD_COMERCIAL!$L383),'Curva Forward'!$B$5:$B$13,0),MATCH(FV$4,'Curva Forward'!$C$4:$AN$4,0))),CX383)</f>
        <v>388800</v>
      </c>
      <c r="FW383" s="200">
        <f>AK383*AK$2*IF($FC383="V",1,-1)*IF($Q383="Fixo",(CY383-INDEX('Curva Forward'!$C$5:$AN$13,MATCH(CONCATENATE(BD_COMERCIAL!$K383," ",BD_COMERCIAL!$L383),'Curva Forward'!$B$5:$B$13,0),MATCH(FW$4,'Curva Forward'!$C$4:$AN$4,0))),CY383)</f>
        <v>0</v>
      </c>
      <c r="FX383" s="200">
        <f>AL383*AL$2*IF($FC383="V",1,-1)*IF($Q383="Fixo",(CZ383-INDEX('Curva Forward'!$C$5:$AN$13,MATCH(CONCATENATE(BD_COMERCIAL!$K383," ",BD_COMERCIAL!$L383),'Curva Forward'!$B$5:$B$13,0),MATCH(FX$4,'Curva Forward'!$C$4:$AN$4,0))),CZ383)</f>
        <v>0</v>
      </c>
      <c r="FY383" s="200">
        <f>AM383*AM$2*IF($FC383="V",1,-1)*IF($Q383="Fixo",(DA383-INDEX('Curva Forward'!$C$5:$AN$13,MATCH(CONCATENATE(BD_COMERCIAL!$K383," ",BD_COMERCIAL!$L383),'Curva Forward'!$B$5:$B$13,0),MATCH(FY$4,'Curva Forward'!$C$4:$AN$4,0))),DA383)</f>
        <v>0</v>
      </c>
      <c r="FZ383" s="200">
        <f>AN383*AN$2*IF($FC383="V",1,-1)*IF($Q383="Fixo",(DB383-INDEX('Curva Forward'!$C$5:$AN$13,MATCH(CONCATENATE(BD_COMERCIAL!$K383," ",BD_COMERCIAL!$L383),'Curva Forward'!$B$5:$B$13,0),MATCH(FZ$4,'Curva Forward'!$C$4:$AN$4,0))),DB383)</f>
        <v>0</v>
      </c>
      <c r="GA383" s="200">
        <f>AO383*AO$2*IF($FC383="V",1,-1)*IF($Q383="Fixo",(DC383-INDEX('Curva Forward'!$C$5:$AN$13,MATCH(CONCATENATE(BD_COMERCIAL!$K383," ",BD_COMERCIAL!$L383),'Curva Forward'!$B$5:$B$13,0),MATCH(GA$4,'Curva Forward'!$C$4:$AN$4,0))),DC383)</f>
        <v>0</v>
      </c>
      <c r="GB383" s="200">
        <f>AP383*AP$2*IF($FC383="V",1,-1)*IF($Q383="Fixo",(DD383-INDEX('Curva Forward'!$C$5:$AN$13,MATCH(CONCATENATE(BD_COMERCIAL!$K383," ",BD_COMERCIAL!$L383),'Curva Forward'!$B$5:$B$13,0),MATCH(GB$4,'Curva Forward'!$C$4:$AN$4,0))),DD383)</f>
        <v>0</v>
      </c>
      <c r="GC383" s="200">
        <f>AQ383*AQ$2*IF($FC383="V",1,-1)*IF($Q383="Fixo",(DE383-INDEX('Curva Forward'!$C$5:$AN$13,MATCH(CONCATENATE(BD_COMERCIAL!$K383," ",BD_COMERCIAL!$L383),'Curva Forward'!$B$5:$B$13,0),MATCH(GC$4,'Curva Forward'!$C$4:$AN$4,0))),DE383)</f>
        <v>0</v>
      </c>
      <c r="GD383" s="200">
        <f>AR383*AR$2*IF($FC383="V",1,-1)*IF($Q383="Fixo",(DF383-INDEX('Curva Forward'!$C$5:$AN$13,MATCH(CONCATENATE(BD_COMERCIAL!$K383," ",BD_COMERCIAL!$L383),'Curva Forward'!$B$5:$B$13,0),MATCH(GD$4,'Curva Forward'!$C$4:$AN$4,0))),DF383)</f>
        <v>0</v>
      </c>
      <c r="GE383" s="200">
        <f>AS383*AS$2*IF($FC383="V",1,-1)*IF($Q383="Fixo",(DG383-INDEX('Curva Forward'!$C$5:$AN$13,MATCH(CONCATENATE(BD_COMERCIAL!$K383," ",BD_COMERCIAL!$L383),'Curva Forward'!$B$5:$B$13,0),MATCH(GE$4,'Curva Forward'!$C$4:$AN$4,0))),DG383)</f>
        <v>0</v>
      </c>
      <c r="GF383" s="200">
        <f>AT383*AT$2*IF($FC383="V",1,-1)*IF($Q383="Fixo",(DH383-INDEX('Curva Forward'!$C$5:$AN$13,MATCH(CONCATENATE(BD_COMERCIAL!$K383," ",BD_COMERCIAL!$L383),'Curva Forward'!$B$5:$B$13,0),MATCH(GF$4,'Curva Forward'!$C$4:$AN$4,0))),DH383)</f>
        <v>0</v>
      </c>
      <c r="GG383" s="200">
        <f>AU383*AU$2*IF($FC383="V",1,-1)*IF($Q383="Fixo",(DI383-INDEX('Curva Forward'!$C$5:$AN$13,MATCH(CONCATENATE(BD_COMERCIAL!$K383," ",BD_COMERCIAL!$L383),'Curva Forward'!$B$5:$B$13,0),MATCH(GG$4,'Curva Forward'!$C$4:$AN$4,0))),DI383)</f>
        <v>0</v>
      </c>
      <c r="GH383" s="200">
        <f>AV383*AV$2*IF($FC383="V",1,-1)*IF($Q383="Fixo",(DJ383-INDEX('Curva Forward'!$C$5:$AN$13,MATCH(CONCATENATE(BD_COMERCIAL!$K383," ",BD_COMERCIAL!$L383),'Curva Forward'!$B$5:$B$13,0),MATCH(GH$4,'Curva Forward'!$C$4:$AN$4,0))),DJ383)</f>
        <v>0</v>
      </c>
      <c r="GI383" s="200">
        <f>AW383*AW$2*IF($FC383="V",1,-1)*IF($Q383="Fixo",(DK383-INDEX('Curva Forward'!$C$5:$AN$13,MATCH(CONCATENATE(BD_COMERCIAL!$K383," ",BD_COMERCIAL!$L383),'Curva Forward'!$B$5:$B$13,0),MATCH(GI$4,'Curva Forward'!$C$4:$AN$4,0))),DK383)</f>
        <v>0</v>
      </c>
      <c r="GJ383" s="200">
        <f>AX383*AX$2*IF($FC383="V",1,-1)*IF($Q383="Fixo",(DL383-INDEX('Curva Forward'!$C$5:$AN$13,MATCH(CONCATENATE(BD_COMERCIAL!$K383," ",BD_COMERCIAL!$L383),'Curva Forward'!$B$5:$B$13,0),MATCH(GJ$4,'Curva Forward'!$C$4:$AN$4,0))),DL383)</f>
        <v>0</v>
      </c>
      <c r="GK383" s="200">
        <f>AY383*AY$2*IF($FC383="V",1,-1)*IF($Q383="Fixo",(DM383-INDEX('Curva Forward'!$C$5:$AN$13,MATCH(CONCATENATE(BD_COMERCIAL!$K383," ",BD_COMERCIAL!$L383),'Curva Forward'!$B$5:$B$13,0),MATCH(GK$4,'Curva Forward'!$C$4:$AN$4,0))),DM383)</f>
        <v>0</v>
      </c>
      <c r="GL383" s="200">
        <f>IF(EZ383="",0,CL383*CL$2*IF($FC383="V",1,-1)*IF($Q383="Fixo",(EZ383-INDEX('Curva Forward'!$C$5:$AN$13,MATCH(CONCATENATE(BD_COMERCIAL!$K383," ",BD_COMERCIAL!$L383),'Curva Forward'!$B$5:$B$13,0),MATCH(GL$4,'Curva Forward'!$C$4:$AN$4,0))),EZ383))</f>
        <v>0</v>
      </c>
      <c r="GM383" s="200">
        <f>IF(FA383="",0,CM383*CM$2*IF($FC383="V",1,-1)*IF($Q383="Fixo",(FA383-INDEX('Curva Forward'!$C$5:$AN$13,MATCH(CONCATENATE(BD_COMERCIAL!$K383," ",BD_COMERCIAL!$L383),'Curva Forward'!$B$5:$B$13,0),MATCH(GM$4,'Curva Forward'!$C$4:$AN$4,0))),FA383))</f>
        <v>0</v>
      </c>
      <c r="GN383" s="200">
        <f>IF(FB383="",0,CN383*CN$2*IF($FC383="V",1,-1)*IF($Q383="Fixo",(FB383-INDEX('Curva Forward'!$C$5:$AN$13,MATCH(CONCATENATE(BD_COMERCIAL!$K383," ",BD_COMERCIAL!$L383),'Curva Forward'!$B$5:$B$13,0),MATCH(GN$4,'Curva Forward'!$C$4:$AN$4,0))),FB383))</f>
        <v>0</v>
      </c>
      <c r="GO383" s="201">
        <f t="shared" ca="1" si="112"/>
        <v>0</v>
      </c>
      <c r="GP383" s="201">
        <f t="shared" ca="1" si="113"/>
        <v>0</v>
      </c>
    </row>
    <row r="384" spans="1:198" ht="15" customHeight="1" x14ac:dyDescent="0.25">
      <c r="A384" s="6"/>
      <c r="B384" s="7" t="s">
        <v>740</v>
      </c>
      <c r="C384" s="8">
        <v>44663</v>
      </c>
      <c r="D384" s="9" t="s">
        <v>124</v>
      </c>
      <c r="E384" s="9" t="s">
        <v>125</v>
      </c>
      <c r="F384" s="113">
        <v>3780401000108</v>
      </c>
      <c r="G384" s="10" t="s">
        <v>397</v>
      </c>
      <c r="H384" s="113">
        <v>33933760000100</v>
      </c>
      <c r="I384" s="9" t="s">
        <v>139</v>
      </c>
      <c r="J384" s="166"/>
      <c r="K384" s="10" t="s">
        <v>127</v>
      </c>
      <c r="L384" s="84" t="s">
        <v>22</v>
      </c>
      <c r="M384" s="11">
        <v>44743</v>
      </c>
      <c r="N384" s="12">
        <v>44773</v>
      </c>
      <c r="O384" s="10">
        <v>5</v>
      </c>
      <c r="P384" s="84">
        <v>105</v>
      </c>
      <c r="Q384" s="84" t="s">
        <v>128</v>
      </c>
      <c r="R384" s="10" t="s">
        <v>129</v>
      </c>
      <c r="S384" s="14" t="s">
        <v>135</v>
      </c>
      <c r="T384" s="11"/>
      <c r="U384" s="12"/>
      <c r="V384" s="257" t="str">
        <f ca="1">IF(U384="","",
IF(U384="NA","",
IFERROR(VLOOKUP(EOMONTH(M384,-2)+1,IPCA!$A:$B,2,0),
VLOOKUP(EOMONTH(TODAY(),-2)+1,IPCA!$A:$B,2,0))/
VLOOKUP(EOMONTH(U384,-2)+1,IPCA!$A:$B,2,0)*
P384))</f>
        <v/>
      </c>
      <c r="W384" s="84"/>
      <c r="X384" s="13" t="s">
        <v>133</v>
      </c>
      <c r="Y384" s="166"/>
      <c r="AA384" s="108"/>
      <c r="AB384" s="15"/>
      <c r="AH384">
        <v>5</v>
      </c>
      <c r="AM384" s="6"/>
      <c r="AN384" s="15"/>
      <c r="AY384" s="6"/>
      <c r="AZ384" s="15"/>
      <c r="BK384" s="6"/>
      <c r="BL384" s="15"/>
      <c r="BW384" s="6"/>
      <c r="BX384" s="15"/>
      <c r="CI384" s="6"/>
      <c r="CJ384" s="16">
        <f t="shared" si="97"/>
        <v>0.42465753424657532</v>
      </c>
      <c r="CK384" s="16" t="str">
        <f t="shared" si="98"/>
        <v/>
      </c>
      <c r="CL384" s="16" t="str">
        <f t="shared" si="99"/>
        <v/>
      </c>
      <c r="CM384" s="16" t="str">
        <f t="shared" si="100"/>
        <v/>
      </c>
      <c r="CN384" s="16" t="str">
        <f t="shared" si="101"/>
        <v/>
      </c>
      <c r="CO384" s="18"/>
      <c r="CP384" s="15"/>
      <c r="CV384">
        <v>105</v>
      </c>
      <c r="DA384" s="6"/>
      <c r="DB384" s="15"/>
      <c r="DM384" s="6"/>
      <c r="DN384" s="15"/>
      <c r="DY384" s="6"/>
      <c r="DZ384" s="15"/>
      <c r="EK384" s="6"/>
      <c r="EL384" s="15"/>
      <c r="EW384" s="6"/>
      <c r="EX384" s="16">
        <f t="shared" si="102"/>
        <v>8.9178082191780828</v>
      </c>
      <c r="EY384" s="16" t="str">
        <f t="shared" si="103"/>
        <v/>
      </c>
      <c r="EZ384" s="16" t="str">
        <f t="shared" si="104"/>
        <v/>
      </c>
      <c r="FA384" s="16" t="str">
        <f t="shared" si="105"/>
        <v/>
      </c>
      <c r="FB384" s="160" t="str">
        <f t="shared" si="106"/>
        <v/>
      </c>
      <c r="FC384" t="s">
        <v>204</v>
      </c>
      <c r="FD384" s="20" t="s">
        <v>139</v>
      </c>
      <c r="FE384"/>
      <c r="FF384" s="209" t="s">
        <v>206</v>
      </c>
      <c r="FH384" s="284">
        <f t="shared" ca="1" si="107"/>
        <v>0</v>
      </c>
      <c r="FI384" s="208">
        <f t="shared" si="108"/>
        <v>1</v>
      </c>
      <c r="FK384" t="str">
        <f t="shared" si="109"/>
        <v>CASA DOS VENTOS COMERCIALIZADORA DE ENERGIA S.A</v>
      </c>
      <c r="FL384" s="201">
        <f t="shared" ca="1" si="110"/>
        <v>142661.99999999997</v>
      </c>
      <c r="FM384" s="201">
        <f t="shared" ca="1" si="111"/>
        <v>0</v>
      </c>
      <c r="FN384" s="200">
        <f>AB384*AB$2*IF($FC384="V",1,-1)*IF($Q384="Fixo",(CP384-INDEX('Curva Forward'!$C$5:$AN$13,MATCH(CONCATENATE(BD_COMERCIAL!$K384," ",BD_COMERCIAL!$L384),'Curva Forward'!$B$5:$B$13,0),MATCH(FN$4,'Curva Forward'!$C$4:$AN$4,0))),CP384)</f>
        <v>0</v>
      </c>
      <c r="FO384" s="200">
        <f>AC384*AC$2*IF($FC384="V",1,-1)*IF($Q384="Fixo",(CQ384-INDEX('Curva Forward'!$C$5:$AN$13,MATCH(CONCATENATE(BD_COMERCIAL!$K384," ",BD_COMERCIAL!$L384),'Curva Forward'!$B$5:$B$13,0),MATCH(FO$4,'Curva Forward'!$C$4:$AN$4,0))),CQ384)</f>
        <v>0</v>
      </c>
      <c r="FP384" s="200">
        <f>AD384*AD$2*IF($FC384="V",1,-1)*IF($Q384="Fixo",(CR384-INDEX('Curva Forward'!$C$5:$AN$13,MATCH(CONCATENATE(BD_COMERCIAL!$K384," ",BD_COMERCIAL!$L384),'Curva Forward'!$B$5:$B$13,0),MATCH(FP$4,'Curva Forward'!$C$4:$AN$4,0))),CR384)</f>
        <v>0</v>
      </c>
      <c r="FQ384" s="200">
        <f>AE384*AE$2*IF($FC384="V",1,-1)*IF($Q384="Fixo",(CS384-INDEX('Curva Forward'!$C$5:$AN$13,MATCH(CONCATENATE(BD_COMERCIAL!$K384," ",BD_COMERCIAL!$L384),'Curva Forward'!$B$5:$B$13,0),MATCH(FQ$4,'Curva Forward'!$C$4:$AN$4,0))),CS384)</f>
        <v>0</v>
      </c>
      <c r="FR384" s="200">
        <f>AF384*AF$2*IF($FC384="V",1,-1)*IF($Q384="Fixo",(CT384-INDEX('Curva Forward'!$C$5:$AN$13,MATCH(CONCATENATE(BD_COMERCIAL!$K384," ",BD_COMERCIAL!$L384),'Curva Forward'!$B$5:$B$13,0),MATCH(FR$4,'Curva Forward'!$C$4:$AN$4,0))),CT384)</f>
        <v>0</v>
      </c>
      <c r="FS384" s="200">
        <f>AG384*AG$2*IF($FC384="V",1,-1)*IF($Q384="Fixo",(CU384-INDEX('Curva Forward'!$C$5:$AN$13,MATCH(CONCATENATE(BD_COMERCIAL!$K384," ",BD_COMERCIAL!$L384),'Curva Forward'!$B$5:$B$13,0),MATCH(FS$4,'Curva Forward'!$C$4:$AN$4,0))),CU384)</f>
        <v>0</v>
      </c>
      <c r="FT384" s="200">
        <f>AH384*AH$2*IF($FC384="V",1,-1)*IF($Q384="Fixo",(CV384-INDEX('Curva Forward'!$C$5:$AN$13,MATCH(CONCATENATE(BD_COMERCIAL!$K384," ",BD_COMERCIAL!$L384),'Curva Forward'!$B$5:$B$13,0),MATCH(FT$4,'Curva Forward'!$C$4:$AN$4,0))),CV384)</f>
        <v>142661.99999999997</v>
      </c>
      <c r="FU384" s="200">
        <f>AI384*AI$2*IF($FC384="V",1,-1)*IF($Q384="Fixo",(CW384-INDEX('Curva Forward'!$C$5:$AN$13,MATCH(CONCATENATE(BD_COMERCIAL!$K384," ",BD_COMERCIAL!$L384),'Curva Forward'!$B$5:$B$13,0),MATCH(FU$4,'Curva Forward'!$C$4:$AN$4,0))),CW384)</f>
        <v>0</v>
      </c>
      <c r="FV384" s="200">
        <f>AJ384*AJ$2*IF($FC384="V",1,-1)*IF($Q384="Fixo",(CX384-INDEX('Curva Forward'!$C$5:$AN$13,MATCH(CONCATENATE(BD_COMERCIAL!$K384," ",BD_COMERCIAL!$L384),'Curva Forward'!$B$5:$B$13,0),MATCH(FV$4,'Curva Forward'!$C$4:$AN$4,0))),CX384)</f>
        <v>0</v>
      </c>
      <c r="FW384" s="200">
        <f>AK384*AK$2*IF($FC384="V",1,-1)*IF($Q384="Fixo",(CY384-INDEX('Curva Forward'!$C$5:$AN$13,MATCH(CONCATENATE(BD_COMERCIAL!$K384," ",BD_COMERCIAL!$L384),'Curva Forward'!$B$5:$B$13,0),MATCH(FW$4,'Curva Forward'!$C$4:$AN$4,0))),CY384)</f>
        <v>0</v>
      </c>
      <c r="FX384" s="200">
        <f>AL384*AL$2*IF($FC384="V",1,-1)*IF($Q384="Fixo",(CZ384-INDEX('Curva Forward'!$C$5:$AN$13,MATCH(CONCATENATE(BD_COMERCIAL!$K384," ",BD_COMERCIAL!$L384),'Curva Forward'!$B$5:$B$13,0),MATCH(FX$4,'Curva Forward'!$C$4:$AN$4,0))),CZ384)</f>
        <v>0</v>
      </c>
      <c r="FY384" s="200">
        <f>AM384*AM$2*IF($FC384="V",1,-1)*IF($Q384="Fixo",(DA384-INDEX('Curva Forward'!$C$5:$AN$13,MATCH(CONCATENATE(BD_COMERCIAL!$K384," ",BD_COMERCIAL!$L384),'Curva Forward'!$B$5:$B$13,0),MATCH(FY$4,'Curva Forward'!$C$4:$AN$4,0))),DA384)</f>
        <v>0</v>
      </c>
      <c r="FZ384" s="200">
        <f>AN384*AN$2*IF($FC384="V",1,-1)*IF($Q384="Fixo",(DB384-INDEX('Curva Forward'!$C$5:$AN$13,MATCH(CONCATENATE(BD_COMERCIAL!$K384," ",BD_COMERCIAL!$L384),'Curva Forward'!$B$5:$B$13,0),MATCH(FZ$4,'Curva Forward'!$C$4:$AN$4,0))),DB384)</f>
        <v>0</v>
      </c>
      <c r="GA384" s="200">
        <f>AO384*AO$2*IF($FC384="V",1,-1)*IF($Q384="Fixo",(DC384-INDEX('Curva Forward'!$C$5:$AN$13,MATCH(CONCATENATE(BD_COMERCIAL!$K384," ",BD_COMERCIAL!$L384),'Curva Forward'!$B$5:$B$13,0),MATCH(GA$4,'Curva Forward'!$C$4:$AN$4,0))),DC384)</f>
        <v>0</v>
      </c>
      <c r="GB384" s="200">
        <f>AP384*AP$2*IF($FC384="V",1,-1)*IF($Q384="Fixo",(DD384-INDEX('Curva Forward'!$C$5:$AN$13,MATCH(CONCATENATE(BD_COMERCIAL!$K384," ",BD_COMERCIAL!$L384),'Curva Forward'!$B$5:$B$13,0),MATCH(GB$4,'Curva Forward'!$C$4:$AN$4,0))),DD384)</f>
        <v>0</v>
      </c>
      <c r="GC384" s="200">
        <f>AQ384*AQ$2*IF($FC384="V",1,-1)*IF($Q384="Fixo",(DE384-INDEX('Curva Forward'!$C$5:$AN$13,MATCH(CONCATENATE(BD_COMERCIAL!$K384," ",BD_COMERCIAL!$L384),'Curva Forward'!$B$5:$B$13,0),MATCH(GC$4,'Curva Forward'!$C$4:$AN$4,0))),DE384)</f>
        <v>0</v>
      </c>
      <c r="GD384" s="200">
        <f>AR384*AR$2*IF($FC384="V",1,-1)*IF($Q384="Fixo",(DF384-INDEX('Curva Forward'!$C$5:$AN$13,MATCH(CONCATENATE(BD_COMERCIAL!$K384," ",BD_COMERCIAL!$L384),'Curva Forward'!$B$5:$B$13,0),MATCH(GD$4,'Curva Forward'!$C$4:$AN$4,0))),DF384)</f>
        <v>0</v>
      </c>
      <c r="GE384" s="200">
        <f>AS384*AS$2*IF($FC384="V",1,-1)*IF($Q384="Fixo",(DG384-INDEX('Curva Forward'!$C$5:$AN$13,MATCH(CONCATENATE(BD_COMERCIAL!$K384," ",BD_COMERCIAL!$L384),'Curva Forward'!$B$5:$B$13,0),MATCH(GE$4,'Curva Forward'!$C$4:$AN$4,0))),DG384)</f>
        <v>0</v>
      </c>
      <c r="GF384" s="200">
        <f>AT384*AT$2*IF($FC384="V",1,-1)*IF($Q384="Fixo",(DH384-INDEX('Curva Forward'!$C$5:$AN$13,MATCH(CONCATENATE(BD_COMERCIAL!$K384," ",BD_COMERCIAL!$L384),'Curva Forward'!$B$5:$B$13,0),MATCH(GF$4,'Curva Forward'!$C$4:$AN$4,0))),DH384)</f>
        <v>0</v>
      </c>
      <c r="GG384" s="200">
        <f>AU384*AU$2*IF($FC384="V",1,-1)*IF($Q384="Fixo",(DI384-INDEX('Curva Forward'!$C$5:$AN$13,MATCH(CONCATENATE(BD_COMERCIAL!$K384," ",BD_COMERCIAL!$L384),'Curva Forward'!$B$5:$B$13,0),MATCH(GG$4,'Curva Forward'!$C$4:$AN$4,0))),DI384)</f>
        <v>0</v>
      </c>
      <c r="GH384" s="200">
        <f>AV384*AV$2*IF($FC384="V",1,-1)*IF($Q384="Fixo",(DJ384-INDEX('Curva Forward'!$C$5:$AN$13,MATCH(CONCATENATE(BD_COMERCIAL!$K384," ",BD_COMERCIAL!$L384),'Curva Forward'!$B$5:$B$13,0),MATCH(GH$4,'Curva Forward'!$C$4:$AN$4,0))),DJ384)</f>
        <v>0</v>
      </c>
      <c r="GI384" s="200">
        <f>AW384*AW$2*IF($FC384="V",1,-1)*IF($Q384="Fixo",(DK384-INDEX('Curva Forward'!$C$5:$AN$13,MATCH(CONCATENATE(BD_COMERCIAL!$K384," ",BD_COMERCIAL!$L384),'Curva Forward'!$B$5:$B$13,0),MATCH(GI$4,'Curva Forward'!$C$4:$AN$4,0))),DK384)</f>
        <v>0</v>
      </c>
      <c r="GJ384" s="200">
        <f>AX384*AX$2*IF($FC384="V",1,-1)*IF($Q384="Fixo",(DL384-INDEX('Curva Forward'!$C$5:$AN$13,MATCH(CONCATENATE(BD_COMERCIAL!$K384," ",BD_COMERCIAL!$L384),'Curva Forward'!$B$5:$B$13,0),MATCH(GJ$4,'Curva Forward'!$C$4:$AN$4,0))),DL384)</f>
        <v>0</v>
      </c>
      <c r="GK384" s="200">
        <f>AY384*AY$2*IF($FC384="V",1,-1)*IF($Q384="Fixo",(DM384-INDEX('Curva Forward'!$C$5:$AN$13,MATCH(CONCATENATE(BD_COMERCIAL!$K384," ",BD_COMERCIAL!$L384),'Curva Forward'!$B$5:$B$13,0),MATCH(GK$4,'Curva Forward'!$C$4:$AN$4,0))),DM384)</f>
        <v>0</v>
      </c>
      <c r="GL384" s="200">
        <f>IF(EZ384="",0,CL384*CL$2*IF($FC384="V",1,-1)*IF($Q384="Fixo",(EZ384-INDEX('Curva Forward'!$C$5:$AN$13,MATCH(CONCATENATE(BD_COMERCIAL!$K384," ",BD_COMERCIAL!$L384),'Curva Forward'!$B$5:$B$13,0),MATCH(GL$4,'Curva Forward'!$C$4:$AN$4,0))),EZ384))</f>
        <v>0</v>
      </c>
      <c r="GM384" s="200">
        <f>IF(FA384="",0,CM384*CM$2*IF($FC384="V",1,-1)*IF($Q384="Fixo",(FA384-INDEX('Curva Forward'!$C$5:$AN$13,MATCH(CONCATENATE(BD_COMERCIAL!$K384," ",BD_COMERCIAL!$L384),'Curva Forward'!$B$5:$B$13,0),MATCH(GM$4,'Curva Forward'!$C$4:$AN$4,0))),FA384))</f>
        <v>0</v>
      </c>
      <c r="GN384" s="200">
        <f>IF(FB384="",0,CN384*CN$2*IF($FC384="V",1,-1)*IF($Q384="Fixo",(FB384-INDEX('Curva Forward'!$C$5:$AN$13,MATCH(CONCATENATE(BD_COMERCIAL!$K384," ",BD_COMERCIAL!$L384),'Curva Forward'!$B$5:$B$13,0),MATCH(GN$4,'Curva Forward'!$C$4:$AN$4,0))),FB384))</f>
        <v>0</v>
      </c>
      <c r="GO384" s="201">
        <f t="shared" ca="1" si="112"/>
        <v>0</v>
      </c>
      <c r="GP384" s="201">
        <f t="shared" ca="1" si="113"/>
        <v>0</v>
      </c>
    </row>
    <row r="385" spans="1:198" ht="15" customHeight="1" x14ac:dyDescent="0.25">
      <c r="A385" s="6"/>
      <c r="B385" s="7" t="s">
        <v>741</v>
      </c>
      <c r="C385" s="8">
        <v>44663</v>
      </c>
      <c r="D385" s="9" t="s">
        <v>131</v>
      </c>
      <c r="E385" s="9" t="s">
        <v>427</v>
      </c>
      <c r="F385" s="113">
        <v>4149295000113</v>
      </c>
      <c r="G385" s="10" t="s">
        <v>125</v>
      </c>
      <c r="H385" s="113">
        <v>3780401000108</v>
      </c>
      <c r="I385" s="9" t="s">
        <v>139</v>
      </c>
      <c r="J385" s="166"/>
      <c r="K385" s="10" t="s">
        <v>127</v>
      </c>
      <c r="L385" s="84" t="s">
        <v>22</v>
      </c>
      <c r="M385" s="11">
        <v>44743</v>
      </c>
      <c r="N385" s="12">
        <v>44773</v>
      </c>
      <c r="O385" s="10">
        <v>5</v>
      </c>
      <c r="P385" s="84">
        <v>104</v>
      </c>
      <c r="Q385" s="84" t="s">
        <v>128</v>
      </c>
      <c r="R385" s="10" t="s">
        <v>129</v>
      </c>
      <c r="S385" s="14" t="s">
        <v>135</v>
      </c>
      <c r="T385" s="11"/>
      <c r="U385" s="12"/>
      <c r="V385" s="257" t="str">
        <f ca="1">IF(U385="","",
IF(U385="NA","",
IFERROR(VLOOKUP(EOMONTH(M385,-2)+1,IPCA!$A:$B,2,0),
VLOOKUP(EOMONTH(TODAY(),-2)+1,IPCA!$A:$B,2,0))/
VLOOKUP(EOMONTH(U385,-2)+1,IPCA!$A:$B,2,0)*
P385))</f>
        <v/>
      </c>
      <c r="W385" s="84"/>
      <c r="X385" s="13" t="s">
        <v>133</v>
      </c>
      <c r="Y385" s="166"/>
      <c r="AA385" s="108"/>
      <c r="AB385" s="15"/>
      <c r="AH385">
        <v>5</v>
      </c>
      <c r="AM385" s="6"/>
      <c r="AN385" s="15"/>
      <c r="AY385" s="6"/>
      <c r="AZ385" s="15"/>
      <c r="BK385" s="6"/>
      <c r="BL385" s="15"/>
      <c r="BW385" s="6"/>
      <c r="BX385" s="15"/>
      <c r="CI385" s="6"/>
      <c r="CJ385" s="16">
        <f t="shared" si="97"/>
        <v>0.42465753424657532</v>
      </c>
      <c r="CK385" s="16" t="str">
        <f t="shared" si="98"/>
        <v/>
      </c>
      <c r="CL385" s="16" t="str">
        <f t="shared" si="99"/>
        <v/>
      </c>
      <c r="CM385" s="16" t="str">
        <f t="shared" si="100"/>
        <v/>
      </c>
      <c r="CN385" s="16" t="str">
        <f t="shared" si="101"/>
        <v/>
      </c>
      <c r="CO385" s="18"/>
      <c r="CP385" s="15"/>
      <c r="CV385">
        <v>104</v>
      </c>
      <c r="DA385" s="6"/>
      <c r="DB385" s="15"/>
      <c r="DM385" s="6"/>
      <c r="DN385" s="15"/>
      <c r="DY385" s="6"/>
      <c r="DZ385" s="15"/>
      <c r="EK385" s="6"/>
      <c r="EL385" s="15"/>
      <c r="EW385" s="6"/>
      <c r="EX385" s="16">
        <f t="shared" si="102"/>
        <v>8.8328767123287673</v>
      </c>
      <c r="EY385" s="16" t="str">
        <f t="shared" si="103"/>
        <v/>
      </c>
      <c r="EZ385" s="16" t="str">
        <f t="shared" si="104"/>
        <v/>
      </c>
      <c r="FA385" s="16" t="str">
        <f t="shared" si="105"/>
        <v/>
      </c>
      <c r="FB385" s="160" t="str">
        <f t="shared" si="106"/>
        <v/>
      </c>
      <c r="FC385" t="s">
        <v>205</v>
      </c>
      <c r="FD385" s="20" t="s">
        <v>139</v>
      </c>
      <c r="FE385"/>
      <c r="FF385" s="209" t="s">
        <v>206</v>
      </c>
      <c r="FH385" s="284">
        <f t="shared" ca="1" si="107"/>
        <v>0</v>
      </c>
      <c r="FI385" s="208">
        <f t="shared" si="108"/>
        <v>1</v>
      </c>
      <c r="FK385" t="str">
        <f t="shared" si="109"/>
        <v>EDP Trading Comercialização e Serviços De Energia S.A</v>
      </c>
      <c r="FL385" s="201">
        <f t="shared" ca="1" si="110"/>
        <v>-138941.99999999997</v>
      </c>
      <c r="FM385" s="201">
        <f t="shared" ca="1" si="111"/>
        <v>0</v>
      </c>
      <c r="FN385" s="200">
        <f>AB385*AB$2*IF($FC385="V",1,-1)*IF($Q385="Fixo",(CP385-INDEX('Curva Forward'!$C$5:$AN$13,MATCH(CONCATENATE(BD_COMERCIAL!$K385," ",BD_COMERCIAL!$L385),'Curva Forward'!$B$5:$B$13,0),MATCH(FN$4,'Curva Forward'!$C$4:$AN$4,0))),CP385)</f>
        <v>0</v>
      </c>
      <c r="FO385" s="200">
        <f>AC385*AC$2*IF($FC385="V",1,-1)*IF($Q385="Fixo",(CQ385-INDEX('Curva Forward'!$C$5:$AN$13,MATCH(CONCATENATE(BD_COMERCIAL!$K385," ",BD_COMERCIAL!$L385),'Curva Forward'!$B$5:$B$13,0),MATCH(FO$4,'Curva Forward'!$C$4:$AN$4,0))),CQ385)</f>
        <v>0</v>
      </c>
      <c r="FP385" s="200">
        <f>AD385*AD$2*IF($FC385="V",1,-1)*IF($Q385="Fixo",(CR385-INDEX('Curva Forward'!$C$5:$AN$13,MATCH(CONCATENATE(BD_COMERCIAL!$K385," ",BD_COMERCIAL!$L385),'Curva Forward'!$B$5:$B$13,0),MATCH(FP$4,'Curva Forward'!$C$4:$AN$4,0))),CR385)</f>
        <v>0</v>
      </c>
      <c r="FQ385" s="200">
        <f>AE385*AE$2*IF($FC385="V",1,-1)*IF($Q385="Fixo",(CS385-INDEX('Curva Forward'!$C$5:$AN$13,MATCH(CONCATENATE(BD_COMERCIAL!$K385," ",BD_COMERCIAL!$L385),'Curva Forward'!$B$5:$B$13,0),MATCH(FQ$4,'Curva Forward'!$C$4:$AN$4,0))),CS385)</f>
        <v>0</v>
      </c>
      <c r="FR385" s="200">
        <f>AF385*AF$2*IF($FC385="V",1,-1)*IF($Q385="Fixo",(CT385-INDEX('Curva Forward'!$C$5:$AN$13,MATCH(CONCATENATE(BD_COMERCIAL!$K385," ",BD_COMERCIAL!$L385),'Curva Forward'!$B$5:$B$13,0),MATCH(FR$4,'Curva Forward'!$C$4:$AN$4,0))),CT385)</f>
        <v>0</v>
      </c>
      <c r="FS385" s="200">
        <f>AG385*AG$2*IF($FC385="V",1,-1)*IF($Q385="Fixo",(CU385-INDEX('Curva Forward'!$C$5:$AN$13,MATCH(CONCATENATE(BD_COMERCIAL!$K385," ",BD_COMERCIAL!$L385),'Curva Forward'!$B$5:$B$13,0),MATCH(FS$4,'Curva Forward'!$C$4:$AN$4,0))),CU385)</f>
        <v>0</v>
      </c>
      <c r="FT385" s="200">
        <f>AH385*AH$2*IF($FC385="V",1,-1)*IF($Q385="Fixo",(CV385-INDEX('Curva Forward'!$C$5:$AN$13,MATCH(CONCATENATE(BD_COMERCIAL!$K385," ",BD_COMERCIAL!$L385),'Curva Forward'!$B$5:$B$13,0),MATCH(FT$4,'Curva Forward'!$C$4:$AN$4,0))),CV385)</f>
        <v>-138941.99999999997</v>
      </c>
      <c r="FU385" s="200">
        <f>AI385*AI$2*IF($FC385="V",1,-1)*IF($Q385="Fixo",(CW385-INDEX('Curva Forward'!$C$5:$AN$13,MATCH(CONCATENATE(BD_COMERCIAL!$K385," ",BD_COMERCIAL!$L385),'Curva Forward'!$B$5:$B$13,0),MATCH(FU$4,'Curva Forward'!$C$4:$AN$4,0))),CW385)</f>
        <v>0</v>
      </c>
      <c r="FV385" s="200">
        <f>AJ385*AJ$2*IF($FC385="V",1,-1)*IF($Q385="Fixo",(CX385-INDEX('Curva Forward'!$C$5:$AN$13,MATCH(CONCATENATE(BD_COMERCIAL!$K385," ",BD_COMERCIAL!$L385),'Curva Forward'!$B$5:$B$13,0),MATCH(FV$4,'Curva Forward'!$C$4:$AN$4,0))),CX385)</f>
        <v>0</v>
      </c>
      <c r="FW385" s="200">
        <f>AK385*AK$2*IF($FC385="V",1,-1)*IF($Q385="Fixo",(CY385-INDEX('Curva Forward'!$C$5:$AN$13,MATCH(CONCATENATE(BD_COMERCIAL!$K385," ",BD_COMERCIAL!$L385),'Curva Forward'!$B$5:$B$13,0),MATCH(FW$4,'Curva Forward'!$C$4:$AN$4,0))),CY385)</f>
        <v>0</v>
      </c>
      <c r="FX385" s="200">
        <f>AL385*AL$2*IF($FC385="V",1,-1)*IF($Q385="Fixo",(CZ385-INDEX('Curva Forward'!$C$5:$AN$13,MATCH(CONCATENATE(BD_COMERCIAL!$K385," ",BD_COMERCIAL!$L385),'Curva Forward'!$B$5:$B$13,0),MATCH(FX$4,'Curva Forward'!$C$4:$AN$4,0))),CZ385)</f>
        <v>0</v>
      </c>
      <c r="FY385" s="200">
        <f>AM385*AM$2*IF($FC385="V",1,-1)*IF($Q385="Fixo",(DA385-INDEX('Curva Forward'!$C$5:$AN$13,MATCH(CONCATENATE(BD_COMERCIAL!$K385," ",BD_COMERCIAL!$L385),'Curva Forward'!$B$5:$B$13,0),MATCH(FY$4,'Curva Forward'!$C$4:$AN$4,0))),DA385)</f>
        <v>0</v>
      </c>
      <c r="FZ385" s="200">
        <f>AN385*AN$2*IF($FC385="V",1,-1)*IF($Q385="Fixo",(DB385-INDEX('Curva Forward'!$C$5:$AN$13,MATCH(CONCATENATE(BD_COMERCIAL!$K385," ",BD_COMERCIAL!$L385),'Curva Forward'!$B$5:$B$13,0),MATCH(FZ$4,'Curva Forward'!$C$4:$AN$4,0))),DB385)</f>
        <v>0</v>
      </c>
      <c r="GA385" s="200">
        <f>AO385*AO$2*IF($FC385="V",1,-1)*IF($Q385="Fixo",(DC385-INDEX('Curva Forward'!$C$5:$AN$13,MATCH(CONCATENATE(BD_COMERCIAL!$K385," ",BD_COMERCIAL!$L385),'Curva Forward'!$B$5:$B$13,0),MATCH(GA$4,'Curva Forward'!$C$4:$AN$4,0))),DC385)</f>
        <v>0</v>
      </c>
      <c r="GB385" s="200">
        <f>AP385*AP$2*IF($FC385="V",1,-1)*IF($Q385="Fixo",(DD385-INDEX('Curva Forward'!$C$5:$AN$13,MATCH(CONCATENATE(BD_COMERCIAL!$K385," ",BD_COMERCIAL!$L385),'Curva Forward'!$B$5:$B$13,0),MATCH(GB$4,'Curva Forward'!$C$4:$AN$4,0))),DD385)</f>
        <v>0</v>
      </c>
      <c r="GC385" s="200">
        <f>AQ385*AQ$2*IF($FC385="V",1,-1)*IF($Q385="Fixo",(DE385-INDEX('Curva Forward'!$C$5:$AN$13,MATCH(CONCATENATE(BD_COMERCIAL!$K385," ",BD_COMERCIAL!$L385),'Curva Forward'!$B$5:$B$13,0),MATCH(GC$4,'Curva Forward'!$C$4:$AN$4,0))),DE385)</f>
        <v>0</v>
      </c>
      <c r="GD385" s="200">
        <f>AR385*AR$2*IF($FC385="V",1,-1)*IF($Q385="Fixo",(DF385-INDEX('Curva Forward'!$C$5:$AN$13,MATCH(CONCATENATE(BD_COMERCIAL!$K385," ",BD_COMERCIAL!$L385),'Curva Forward'!$B$5:$B$13,0),MATCH(GD$4,'Curva Forward'!$C$4:$AN$4,0))),DF385)</f>
        <v>0</v>
      </c>
      <c r="GE385" s="200">
        <f>AS385*AS$2*IF($FC385="V",1,-1)*IF($Q385="Fixo",(DG385-INDEX('Curva Forward'!$C$5:$AN$13,MATCH(CONCATENATE(BD_COMERCIAL!$K385," ",BD_COMERCIAL!$L385),'Curva Forward'!$B$5:$B$13,0),MATCH(GE$4,'Curva Forward'!$C$4:$AN$4,0))),DG385)</f>
        <v>0</v>
      </c>
      <c r="GF385" s="200">
        <f>AT385*AT$2*IF($FC385="V",1,-1)*IF($Q385="Fixo",(DH385-INDEX('Curva Forward'!$C$5:$AN$13,MATCH(CONCATENATE(BD_COMERCIAL!$K385," ",BD_COMERCIAL!$L385),'Curva Forward'!$B$5:$B$13,0),MATCH(GF$4,'Curva Forward'!$C$4:$AN$4,0))),DH385)</f>
        <v>0</v>
      </c>
      <c r="GG385" s="200">
        <f>AU385*AU$2*IF($FC385="V",1,-1)*IF($Q385="Fixo",(DI385-INDEX('Curva Forward'!$C$5:$AN$13,MATCH(CONCATENATE(BD_COMERCIAL!$K385," ",BD_COMERCIAL!$L385),'Curva Forward'!$B$5:$B$13,0),MATCH(GG$4,'Curva Forward'!$C$4:$AN$4,0))),DI385)</f>
        <v>0</v>
      </c>
      <c r="GH385" s="200">
        <f>AV385*AV$2*IF($FC385="V",1,-1)*IF($Q385="Fixo",(DJ385-INDEX('Curva Forward'!$C$5:$AN$13,MATCH(CONCATENATE(BD_COMERCIAL!$K385," ",BD_COMERCIAL!$L385),'Curva Forward'!$B$5:$B$13,0),MATCH(GH$4,'Curva Forward'!$C$4:$AN$4,0))),DJ385)</f>
        <v>0</v>
      </c>
      <c r="GI385" s="200">
        <f>AW385*AW$2*IF($FC385="V",1,-1)*IF($Q385="Fixo",(DK385-INDEX('Curva Forward'!$C$5:$AN$13,MATCH(CONCATENATE(BD_COMERCIAL!$K385," ",BD_COMERCIAL!$L385),'Curva Forward'!$B$5:$B$13,0),MATCH(GI$4,'Curva Forward'!$C$4:$AN$4,0))),DK385)</f>
        <v>0</v>
      </c>
      <c r="GJ385" s="200">
        <f>AX385*AX$2*IF($FC385="V",1,-1)*IF($Q385="Fixo",(DL385-INDEX('Curva Forward'!$C$5:$AN$13,MATCH(CONCATENATE(BD_COMERCIAL!$K385," ",BD_COMERCIAL!$L385),'Curva Forward'!$B$5:$B$13,0),MATCH(GJ$4,'Curva Forward'!$C$4:$AN$4,0))),DL385)</f>
        <v>0</v>
      </c>
      <c r="GK385" s="200">
        <f>AY385*AY$2*IF($FC385="V",1,-1)*IF($Q385="Fixo",(DM385-INDEX('Curva Forward'!$C$5:$AN$13,MATCH(CONCATENATE(BD_COMERCIAL!$K385," ",BD_COMERCIAL!$L385),'Curva Forward'!$B$5:$B$13,0),MATCH(GK$4,'Curva Forward'!$C$4:$AN$4,0))),DM385)</f>
        <v>0</v>
      </c>
      <c r="GL385" s="200">
        <f>IF(EZ385="",0,CL385*CL$2*IF($FC385="V",1,-1)*IF($Q385="Fixo",(EZ385-INDEX('Curva Forward'!$C$5:$AN$13,MATCH(CONCATENATE(BD_COMERCIAL!$K385," ",BD_COMERCIAL!$L385),'Curva Forward'!$B$5:$B$13,0),MATCH(GL$4,'Curva Forward'!$C$4:$AN$4,0))),EZ385))</f>
        <v>0</v>
      </c>
      <c r="GM385" s="200">
        <f>IF(FA385="",0,CM385*CM$2*IF($FC385="V",1,-1)*IF($Q385="Fixo",(FA385-INDEX('Curva Forward'!$C$5:$AN$13,MATCH(CONCATENATE(BD_COMERCIAL!$K385," ",BD_COMERCIAL!$L385),'Curva Forward'!$B$5:$B$13,0),MATCH(GM$4,'Curva Forward'!$C$4:$AN$4,0))),FA385))</f>
        <v>0</v>
      </c>
      <c r="GN385" s="200">
        <f>IF(FB385="",0,CN385*CN$2*IF($FC385="V",1,-1)*IF($Q385="Fixo",(FB385-INDEX('Curva Forward'!$C$5:$AN$13,MATCH(CONCATENATE(BD_COMERCIAL!$K385," ",BD_COMERCIAL!$L385),'Curva Forward'!$B$5:$B$13,0),MATCH(GN$4,'Curva Forward'!$C$4:$AN$4,0))),FB385))</f>
        <v>0</v>
      </c>
      <c r="GO385" s="201">
        <f t="shared" ca="1" si="112"/>
        <v>0</v>
      </c>
      <c r="GP385" s="201">
        <f t="shared" ca="1" si="113"/>
        <v>0</v>
      </c>
    </row>
    <row r="386" spans="1:198" ht="15" customHeight="1" x14ac:dyDescent="0.25">
      <c r="A386" s="6"/>
      <c r="B386" s="7" t="s">
        <v>742</v>
      </c>
      <c r="C386" s="8">
        <v>44663</v>
      </c>
      <c r="D386" s="9" t="s">
        <v>131</v>
      </c>
      <c r="E386" s="9" t="s">
        <v>132</v>
      </c>
      <c r="F386" s="113">
        <v>4973790000142</v>
      </c>
      <c r="G386" s="10" t="s">
        <v>125</v>
      </c>
      <c r="H386" s="113">
        <v>3780401000108</v>
      </c>
      <c r="I386" s="9" t="s">
        <v>139</v>
      </c>
      <c r="J386" s="166"/>
      <c r="K386" s="10" t="s">
        <v>127</v>
      </c>
      <c r="L386" s="84" t="s">
        <v>22</v>
      </c>
      <c r="M386" s="11">
        <v>44743</v>
      </c>
      <c r="N386" s="12">
        <v>44773</v>
      </c>
      <c r="O386" s="10">
        <v>10</v>
      </c>
      <c r="P386" s="84">
        <v>104</v>
      </c>
      <c r="Q386" s="84" t="s">
        <v>128</v>
      </c>
      <c r="R386" s="10" t="s">
        <v>129</v>
      </c>
      <c r="S386" s="14" t="s">
        <v>135</v>
      </c>
      <c r="T386" s="11"/>
      <c r="U386" s="12"/>
      <c r="V386" s="257" t="str">
        <f ca="1">IF(U386="","",
IF(U386="NA","",
IFERROR(VLOOKUP(EOMONTH(M386,-2)+1,IPCA!$A:$B,2,0),
VLOOKUP(EOMONTH(TODAY(),-2)+1,IPCA!$A:$B,2,0))/
VLOOKUP(EOMONTH(U386,-2)+1,IPCA!$A:$B,2,0)*
P386))</f>
        <v/>
      </c>
      <c r="W386" s="84"/>
      <c r="X386" s="13" t="s">
        <v>133</v>
      </c>
      <c r="Y386" s="166"/>
      <c r="AA386" s="108"/>
      <c r="AB386" s="15"/>
      <c r="AH386">
        <v>10</v>
      </c>
      <c r="AM386" s="6"/>
      <c r="AN386" s="15"/>
      <c r="AY386" s="6"/>
      <c r="AZ386" s="15"/>
      <c r="BK386" s="6"/>
      <c r="BL386" s="15"/>
      <c r="BW386" s="6"/>
      <c r="BX386" s="15"/>
      <c r="CI386" s="6"/>
      <c r="CJ386" s="16">
        <f t="shared" si="97"/>
        <v>0.84931506849315064</v>
      </c>
      <c r="CK386" s="16" t="str">
        <f t="shared" si="98"/>
        <v/>
      </c>
      <c r="CL386" s="16" t="str">
        <f t="shared" si="99"/>
        <v/>
      </c>
      <c r="CM386" s="16" t="str">
        <f t="shared" si="100"/>
        <v/>
      </c>
      <c r="CN386" s="16" t="str">
        <f t="shared" si="101"/>
        <v/>
      </c>
      <c r="CO386" s="18"/>
      <c r="CP386" s="15"/>
      <c r="CV386">
        <v>104</v>
      </c>
      <c r="DA386" s="6"/>
      <c r="DB386" s="15"/>
      <c r="DM386" s="6"/>
      <c r="DN386" s="15"/>
      <c r="DY386" s="6"/>
      <c r="DZ386" s="15"/>
      <c r="EK386" s="6"/>
      <c r="EL386" s="15"/>
      <c r="EW386" s="6"/>
      <c r="EX386" s="16">
        <f t="shared" si="102"/>
        <v>8.8328767123287673</v>
      </c>
      <c r="EY386" s="16" t="str">
        <f t="shared" si="103"/>
        <v/>
      </c>
      <c r="EZ386" s="16" t="str">
        <f t="shared" si="104"/>
        <v/>
      </c>
      <c r="FA386" s="16" t="str">
        <f t="shared" si="105"/>
        <v/>
      </c>
      <c r="FB386" s="160" t="str">
        <f t="shared" si="106"/>
        <v/>
      </c>
      <c r="FC386" t="s">
        <v>205</v>
      </c>
      <c r="FD386" s="20" t="s">
        <v>139</v>
      </c>
      <c r="FE386"/>
      <c r="FF386" s="209" t="s">
        <v>206</v>
      </c>
      <c r="FH386" s="284">
        <f t="shared" ca="1" si="107"/>
        <v>0</v>
      </c>
      <c r="FI386" s="208">
        <f t="shared" si="108"/>
        <v>1</v>
      </c>
      <c r="FK386" t="str">
        <f t="shared" si="109"/>
        <v>CPFL Comercialização Brasil S.A.</v>
      </c>
      <c r="FL386" s="201">
        <f t="shared" ca="1" si="110"/>
        <v>-277883.99999999994</v>
      </c>
      <c r="FM386" s="201">
        <f t="shared" ca="1" si="111"/>
        <v>0</v>
      </c>
      <c r="FN386" s="200">
        <f>AB386*AB$2*IF($FC386="V",1,-1)*IF($Q386="Fixo",(CP386-INDEX('Curva Forward'!$C$5:$AN$13,MATCH(CONCATENATE(BD_COMERCIAL!$K386," ",BD_COMERCIAL!$L386),'Curva Forward'!$B$5:$B$13,0),MATCH(FN$4,'Curva Forward'!$C$4:$AN$4,0))),CP386)</f>
        <v>0</v>
      </c>
      <c r="FO386" s="200">
        <f>AC386*AC$2*IF($FC386="V",1,-1)*IF($Q386="Fixo",(CQ386-INDEX('Curva Forward'!$C$5:$AN$13,MATCH(CONCATENATE(BD_COMERCIAL!$K386," ",BD_COMERCIAL!$L386),'Curva Forward'!$B$5:$B$13,0),MATCH(FO$4,'Curva Forward'!$C$4:$AN$4,0))),CQ386)</f>
        <v>0</v>
      </c>
      <c r="FP386" s="200">
        <f>AD386*AD$2*IF($FC386="V",1,-1)*IF($Q386="Fixo",(CR386-INDEX('Curva Forward'!$C$5:$AN$13,MATCH(CONCATENATE(BD_COMERCIAL!$K386," ",BD_COMERCIAL!$L386),'Curva Forward'!$B$5:$B$13,0),MATCH(FP$4,'Curva Forward'!$C$4:$AN$4,0))),CR386)</f>
        <v>0</v>
      </c>
      <c r="FQ386" s="200">
        <f>AE386*AE$2*IF($FC386="V",1,-1)*IF($Q386="Fixo",(CS386-INDEX('Curva Forward'!$C$5:$AN$13,MATCH(CONCATENATE(BD_COMERCIAL!$K386," ",BD_COMERCIAL!$L386),'Curva Forward'!$B$5:$B$13,0),MATCH(FQ$4,'Curva Forward'!$C$4:$AN$4,0))),CS386)</f>
        <v>0</v>
      </c>
      <c r="FR386" s="200">
        <f>AF386*AF$2*IF($FC386="V",1,-1)*IF($Q386="Fixo",(CT386-INDEX('Curva Forward'!$C$5:$AN$13,MATCH(CONCATENATE(BD_COMERCIAL!$K386," ",BD_COMERCIAL!$L386),'Curva Forward'!$B$5:$B$13,0),MATCH(FR$4,'Curva Forward'!$C$4:$AN$4,0))),CT386)</f>
        <v>0</v>
      </c>
      <c r="FS386" s="200">
        <f>AG386*AG$2*IF($FC386="V",1,-1)*IF($Q386="Fixo",(CU386-INDEX('Curva Forward'!$C$5:$AN$13,MATCH(CONCATENATE(BD_COMERCIAL!$K386," ",BD_COMERCIAL!$L386),'Curva Forward'!$B$5:$B$13,0),MATCH(FS$4,'Curva Forward'!$C$4:$AN$4,0))),CU386)</f>
        <v>0</v>
      </c>
      <c r="FT386" s="200">
        <f>AH386*AH$2*IF($FC386="V",1,-1)*IF($Q386="Fixo",(CV386-INDEX('Curva Forward'!$C$5:$AN$13,MATCH(CONCATENATE(BD_COMERCIAL!$K386," ",BD_COMERCIAL!$L386),'Curva Forward'!$B$5:$B$13,0),MATCH(FT$4,'Curva Forward'!$C$4:$AN$4,0))),CV386)</f>
        <v>-277883.99999999994</v>
      </c>
      <c r="FU386" s="200">
        <f>AI386*AI$2*IF($FC386="V",1,-1)*IF($Q386="Fixo",(CW386-INDEX('Curva Forward'!$C$5:$AN$13,MATCH(CONCATENATE(BD_COMERCIAL!$K386," ",BD_COMERCIAL!$L386),'Curva Forward'!$B$5:$B$13,0),MATCH(FU$4,'Curva Forward'!$C$4:$AN$4,0))),CW386)</f>
        <v>0</v>
      </c>
      <c r="FV386" s="200">
        <f>AJ386*AJ$2*IF($FC386="V",1,-1)*IF($Q386="Fixo",(CX386-INDEX('Curva Forward'!$C$5:$AN$13,MATCH(CONCATENATE(BD_COMERCIAL!$K386," ",BD_COMERCIAL!$L386),'Curva Forward'!$B$5:$B$13,0),MATCH(FV$4,'Curva Forward'!$C$4:$AN$4,0))),CX386)</f>
        <v>0</v>
      </c>
      <c r="FW386" s="200">
        <f>AK386*AK$2*IF($FC386="V",1,-1)*IF($Q386="Fixo",(CY386-INDEX('Curva Forward'!$C$5:$AN$13,MATCH(CONCATENATE(BD_COMERCIAL!$K386," ",BD_COMERCIAL!$L386),'Curva Forward'!$B$5:$B$13,0),MATCH(FW$4,'Curva Forward'!$C$4:$AN$4,0))),CY386)</f>
        <v>0</v>
      </c>
      <c r="FX386" s="200">
        <f>AL386*AL$2*IF($FC386="V",1,-1)*IF($Q386="Fixo",(CZ386-INDEX('Curva Forward'!$C$5:$AN$13,MATCH(CONCATENATE(BD_COMERCIAL!$K386," ",BD_COMERCIAL!$L386),'Curva Forward'!$B$5:$B$13,0),MATCH(FX$4,'Curva Forward'!$C$4:$AN$4,0))),CZ386)</f>
        <v>0</v>
      </c>
      <c r="FY386" s="200">
        <f>AM386*AM$2*IF($FC386="V",1,-1)*IF($Q386="Fixo",(DA386-INDEX('Curva Forward'!$C$5:$AN$13,MATCH(CONCATENATE(BD_COMERCIAL!$K386," ",BD_COMERCIAL!$L386),'Curva Forward'!$B$5:$B$13,0),MATCH(FY$4,'Curva Forward'!$C$4:$AN$4,0))),DA386)</f>
        <v>0</v>
      </c>
      <c r="FZ386" s="200">
        <f>AN386*AN$2*IF($FC386="V",1,-1)*IF($Q386="Fixo",(DB386-INDEX('Curva Forward'!$C$5:$AN$13,MATCH(CONCATENATE(BD_COMERCIAL!$K386," ",BD_COMERCIAL!$L386),'Curva Forward'!$B$5:$B$13,0),MATCH(FZ$4,'Curva Forward'!$C$4:$AN$4,0))),DB386)</f>
        <v>0</v>
      </c>
      <c r="GA386" s="200">
        <f>AO386*AO$2*IF($FC386="V",1,-1)*IF($Q386="Fixo",(DC386-INDEX('Curva Forward'!$C$5:$AN$13,MATCH(CONCATENATE(BD_COMERCIAL!$K386," ",BD_COMERCIAL!$L386),'Curva Forward'!$B$5:$B$13,0),MATCH(GA$4,'Curva Forward'!$C$4:$AN$4,0))),DC386)</f>
        <v>0</v>
      </c>
      <c r="GB386" s="200">
        <f>AP386*AP$2*IF($FC386="V",1,-1)*IF($Q386="Fixo",(DD386-INDEX('Curva Forward'!$C$5:$AN$13,MATCH(CONCATENATE(BD_COMERCIAL!$K386," ",BD_COMERCIAL!$L386),'Curva Forward'!$B$5:$B$13,0),MATCH(GB$4,'Curva Forward'!$C$4:$AN$4,0))),DD386)</f>
        <v>0</v>
      </c>
      <c r="GC386" s="200">
        <f>AQ386*AQ$2*IF($FC386="V",1,-1)*IF($Q386="Fixo",(DE386-INDEX('Curva Forward'!$C$5:$AN$13,MATCH(CONCATENATE(BD_COMERCIAL!$K386," ",BD_COMERCIAL!$L386),'Curva Forward'!$B$5:$B$13,0),MATCH(GC$4,'Curva Forward'!$C$4:$AN$4,0))),DE386)</f>
        <v>0</v>
      </c>
      <c r="GD386" s="200">
        <f>AR386*AR$2*IF($FC386="V",1,-1)*IF($Q386="Fixo",(DF386-INDEX('Curva Forward'!$C$5:$AN$13,MATCH(CONCATENATE(BD_COMERCIAL!$K386," ",BD_COMERCIAL!$L386),'Curva Forward'!$B$5:$B$13,0),MATCH(GD$4,'Curva Forward'!$C$4:$AN$4,0))),DF386)</f>
        <v>0</v>
      </c>
      <c r="GE386" s="200">
        <f>AS386*AS$2*IF($FC386="V",1,-1)*IF($Q386="Fixo",(DG386-INDEX('Curva Forward'!$C$5:$AN$13,MATCH(CONCATENATE(BD_COMERCIAL!$K386," ",BD_COMERCIAL!$L386),'Curva Forward'!$B$5:$B$13,0),MATCH(GE$4,'Curva Forward'!$C$4:$AN$4,0))),DG386)</f>
        <v>0</v>
      </c>
      <c r="GF386" s="200">
        <f>AT386*AT$2*IF($FC386="V",1,-1)*IF($Q386="Fixo",(DH386-INDEX('Curva Forward'!$C$5:$AN$13,MATCH(CONCATENATE(BD_COMERCIAL!$K386," ",BD_COMERCIAL!$L386),'Curva Forward'!$B$5:$B$13,0),MATCH(GF$4,'Curva Forward'!$C$4:$AN$4,0))),DH386)</f>
        <v>0</v>
      </c>
      <c r="GG386" s="200">
        <f>AU386*AU$2*IF($FC386="V",1,-1)*IF($Q386="Fixo",(DI386-INDEX('Curva Forward'!$C$5:$AN$13,MATCH(CONCATENATE(BD_COMERCIAL!$K386," ",BD_COMERCIAL!$L386),'Curva Forward'!$B$5:$B$13,0),MATCH(GG$4,'Curva Forward'!$C$4:$AN$4,0))),DI386)</f>
        <v>0</v>
      </c>
      <c r="GH386" s="200">
        <f>AV386*AV$2*IF($FC386="V",1,-1)*IF($Q386="Fixo",(DJ386-INDEX('Curva Forward'!$C$5:$AN$13,MATCH(CONCATENATE(BD_COMERCIAL!$K386," ",BD_COMERCIAL!$L386),'Curva Forward'!$B$5:$B$13,0),MATCH(GH$4,'Curva Forward'!$C$4:$AN$4,0))),DJ386)</f>
        <v>0</v>
      </c>
      <c r="GI386" s="200">
        <f>AW386*AW$2*IF($FC386="V",1,-1)*IF($Q386="Fixo",(DK386-INDEX('Curva Forward'!$C$5:$AN$13,MATCH(CONCATENATE(BD_COMERCIAL!$K386," ",BD_COMERCIAL!$L386),'Curva Forward'!$B$5:$B$13,0),MATCH(GI$4,'Curva Forward'!$C$4:$AN$4,0))),DK386)</f>
        <v>0</v>
      </c>
      <c r="GJ386" s="200">
        <f>AX386*AX$2*IF($FC386="V",1,-1)*IF($Q386="Fixo",(DL386-INDEX('Curva Forward'!$C$5:$AN$13,MATCH(CONCATENATE(BD_COMERCIAL!$K386," ",BD_COMERCIAL!$L386),'Curva Forward'!$B$5:$B$13,0),MATCH(GJ$4,'Curva Forward'!$C$4:$AN$4,0))),DL386)</f>
        <v>0</v>
      </c>
      <c r="GK386" s="200">
        <f>AY386*AY$2*IF($FC386="V",1,-1)*IF($Q386="Fixo",(DM386-INDEX('Curva Forward'!$C$5:$AN$13,MATCH(CONCATENATE(BD_COMERCIAL!$K386," ",BD_COMERCIAL!$L386),'Curva Forward'!$B$5:$B$13,0),MATCH(GK$4,'Curva Forward'!$C$4:$AN$4,0))),DM386)</f>
        <v>0</v>
      </c>
      <c r="GL386" s="200">
        <f>IF(EZ386="",0,CL386*CL$2*IF($FC386="V",1,-1)*IF($Q386="Fixo",(EZ386-INDEX('Curva Forward'!$C$5:$AN$13,MATCH(CONCATENATE(BD_COMERCIAL!$K386," ",BD_COMERCIAL!$L386),'Curva Forward'!$B$5:$B$13,0),MATCH(GL$4,'Curva Forward'!$C$4:$AN$4,0))),EZ386))</f>
        <v>0</v>
      </c>
      <c r="GM386" s="200">
        <f>IF(FA386="",0,CM386*CM$2*IF($FC386="V",1,-1)*IF($Q386="Fixo",(FA386-INDEX('Curva Forward'!$C$5:$AN$13,MATCH(CONCATENATE(BD_COMERCIAL!$K386," ",BD_COMERCIAL!$L386),'Curva Forward'!$B$5:$B$13,0),MATCH(GM$4,'Curva Forward'!$C$4:$AN$4,0))),FA386))</f>
        <v>0</v>
      </c>
      <c r="GN386" s="200">
        <f>IF(FB386="",0,CN386*CN$2*IF($FC386="V",1,-1)*IF($Q386="Fixo",(FB386-INDEX('Curva Forward'!$C$5:$AN$13,MATCH(CONCATENATE(BD_COMERCIAL!$K386," ",BD_COMERCIAL!$L386),'Curva Forward'!$B$5:$B$13,0),MATCH(GN$4,'Curva Forward'!$C$4:$AN$4,0))),FB386))</f>
        <v>0</v>
      </c>
      <c r="GO386" s="201">
        <f t="shared" ca="1" si="112"/>
        <v>0</v>
      </c>
      <c r="GP386" s="201">
        <f t="shared" ca="1" si="113"/>
        <v>0</v>
      </c>
    </row>
    <row r="387" spans="1:198" ht="15" customHeight="1" x14ac:dyDescent="0.25">
      <c r="A387" s="6"/>
      <c r="B387" s="7" t="s">
        <v>743</v>
      </c>
      <c r="C387" s="8">
        <v>44663</v>
      </c>
      <c r="D387" s="9" t="s">
        <v>131</v>
      </c>
      <c r="E387" s="9" t="s">
        <v>144</v>
      </c>
      <c r="F387" s="113">
        <v>13777004000122</v>
      </c>
      <c r="G387" s="10" t="s">
        <v>125</v>
      </c>
      <c r="H387" s="113">
        <v>3780401000108</v>
      </c>
      <c r="I387" s="9" t="s">
        <v>139</v>
      </c>
      <c r="J387" s="166"/>
      <c r="K387" s="10" t="s">
        <v>127</v>
      </c>
      <c r="L387" s="84" t="s">
        <v>22</v>
      </c>
      <c r="M387" s="11">
        <v>44743</v>
      </c>
      <c r="N387" s="12">
        <v>44773</v>
      </c>
      <c r="O387" s="10">
        <v>2</v>
      </c>
      <c r="P387" s="84">
        <v>104</v>
      </c>
      <c r="Q387" s="84" t="s">
        <v>128</v>
      </c>
      <c r="R387" s="10" t="s">
        <v>129</v>
      </c>
      <c r="S387" s="14" t="s">
        <v>135</v>
      </c>
      <c r="T387" s="11"/>
      <c r="U387" s="12"/>
      <c r="V387" s="257" t="str">
        <f ca="1">IF(U387="","",
IF(U387="NA","",
IFERROR(VLOOKUP(EOMONTH(M387,-2)+1,IPCA!$A:$B,2,0),
VLOOKUP(EOMONTH(TODAY(),-2)+1,IPCA!$A:$B,2,0))/
VLOOKUP(EOMONTH(U387,-2)+1,IPCA!$A:$B,2,0)*
P387))</f>
        <v/>
      </c>
      <c r="W387" s="84"/>
      <c r="X387" s="13" t="s">
        <v>6</v>
      </c>
      <c r="Y387" s="166"/>
      <c r="AA387" s="108"/>
      <c r="AB387" s="15"/>
      <c r="AH387">
        <v>2</v>
      </c>
      <c r="AM387" s="6"/>
      <c r="AN387" s="15"/>
      <c r="AY387" s="6"/>
      <c r="AZ387" s="15"/>
      <c r="BK387" s="6"/>
      <c r="BL387" s="15"/>
      <c r="BW387" s="6"/>
      <c r="BX387" s="15"/>
      <c r="CI387" s="6"/>
      <c r="CJ387" s="16">
        <f t="shared" si="97"/>
        <v>0.16986301369863013</v>
      </c>
      <c r="CK387" s="16" t="str">
        <f t="shared" si="98"/>
        <v/>
      </c>
      <c r="CL387" s="16" t="str">
        <f t="shared" si="99"/>
        <v/>
      </c>
      <c r="CM387" s="16" t="str">
        <f t="shared" si="100"/>
        <v/>
      </c>
      <c r="CN387" s="16" t="str">
        <f t="shared" si="101"/>
        <v/>
      </c>
      <c r="CO387" s="18"/>
      <c r="CP387" s="15"/>
      <c r="CV387">
        <v>104</v>
      </c>
      <c r="DA387" s="6"/>
      <c r="DB387" s="15"/>
      <c r="DM387" s="6"/>
      <c r="DN387" s="15"/>
      <c r="DY387" s="6"/>
      <c r="DZ387" s="15"/>
      <c r="EK387" s="6"/>
      <c r="EL387" s="15"/>
      <c r="EW387" s="6"/>
      <c r="EX387" s="16">
        <f t="shared" si="102"/>
        <v>8.8328767123287673</v>
      </c>
      <c r="EY387" s="16" t="str">
        <f t="shared" si="103"/>
        <v/>
      </c>
      <c r="EZ387" s="16" t="str">
        <f t="shared" si="104"/>
        <v/>
      </c>
      <c r="FA387" s="16" t="str">
        <f t="shared" si="105"/>
        <v/>
      </c>
      <c r="FB387" s="160" t="str">
        <f t="shared" si="106"/>
        <v/>
      </c>
      <c r="FC387" t="s">
        <v>205</v>
      </c>
      <c r="FD387" s="20" t="s">
        <v>139</v>
      </c>
      <c r="FE387"/>
      <c r="FF387" s="209" t="s">
        <v>206</v>
      </c>
      <c r="FH387" s="284">
        <f t="shared" ca="1" si="107"/>
        <v>0</v>
      </c>
      <c r="FI387" s="208">
        <f t="shared" si="108"/>
        <v>1</v>
      </c>
      <c r="FK387" t="str">
        <f t="shared" si="109"/>
        <v>WX Energy Comercializadora de Energia Ltda</v>
      </c>
      <c r="FL387" s="201">
        <f t="shared" ca="1" si="110"/>
        <v>-55576.799999999988</v>
      </c>
      <c r="FM387" s="201">
        <f t="shared" ca="1" si="111"/>
        <v>0</v>
      </c>
      <c r="FN387" s="200">
        <f>AB387*AB$2*IF($FC387="V",1,-1)*IF($Q387="Fixo",(CP387-INDEX('Curva Forward'!$C$5:$AN$13,MATCH(CONCATENATE(BD_COMERCIAL!$K387," ",BD_COMERCIAL!$L387),'Curva Forward'!$B$5:$B$13,0),MATCH(FN$4,'Curva Forward'!$C$4:$AN$4,0))),CP387)</f>
        <v>0</v>
      </c>
      <c r="FO387" s="200">
        <f>AC387*AC$2*IF($FC387="V",1,-1)*IF($Q387="Fixo",(CQ387-INDEX('Curva Forward'!$C$5:$AN$13,MATCH(CONCATENATE(BD_COMERCIAL!$K387," ",BD_COMERCIAL!$L387),'Curva Forward'!$B$5:$B$13,0),MATCH(FO$4,'Curva Forward'!$C$4:$AN$4,0))),CQ387)</f>
        <v>0</v>
      </c>
      <c r="FP387" s="200">
        <f>AD387*AD$2*IF($FC387="V",1,-1)*IF($Q387="Fixo",(CR387-INDEX('Curva Forward'!$C$5:$AN$13,MATCH(CONCATENATE(BD_COMERCIAL!$K387," ",BD_COMERCIAL!$L387),'Curva Forward'!$B$5:$B$13,0),MATCH(FP$4,'Curva Forward'!$C$4:$AN$4,0))),CR387)</f>
        <v>0</v>
      </c>
      <c r="FQ387" s="200">
        <f>AE387*AE$2*IF($FC387="V",1,-1)*IF($Q387="Fixo",(CS387-INDEX('Curva Forward'!$C$5:$AN$13,MATCH(CONCATENATE(BD_COMERCIAL!$K387," ",BD_COMERCIAL!$L387),'Curva Forward'!$B$5:$B$13,0),MATCH(FQ$4,'Curva Forward'!$C$4:$AN$4,0))),CS387)</f>
        <v>0</v>
      </c>
      <c r="FR387" s="200">
        <f>AF387*AF$2*IF($FC387="V",1,-1)*IF($Q387="Fixo",(CT387-INDEX('Curva Forward'!$C$5:$AN$13,MATCH(CONCATENATE(BD_COMERCIAL!$K387," ",BD_COMERCIAL!$L387),'Curva Forward'!$B$5:$B$13,0),MATCH(FR$4,'Curva Forward'!$C$4:$AN$4,0))),CT387)</f>
        <v>0</v>
      </c>
      <c r="FS387" s="200">
        <f>AG387*AG$2*IF($FC387="V",1,-1)*IF($Q387="Fixo",(CU387-INDEX('Curva Forward'!$C$5:$AN$13,MATCH(CONCATENATE(BD_COMERCIAL!$K387," ",BD_COMERCIAL!$L387),'Curva Forward'!$B$5:$B$13,0),MATCH(FS$4,'Curva Forward'!$C$4:$AN$4,0))),CU387)</f>
        <v>0</v>
      </c>
      <c r="FT387" s="200">
        <f>AH387*AH$2*IF($FC387="V",1,-1)*IF($Q387="Fixo",(CV387-INDEX('Curva Forward'!$C$5:$AN$13,MATCH(CONCATENATE(BD_COMERCIAL!$K387," ",BD_COMERCIAL!$L387),'Curva Forward'!$B$5:$B$13,0),MATCH(FT$4,'Curva Forward'!$C$4:$AN$4,0))),CV387)</f>
        <v>-55576.799999999988</v>
      </c>
      <c r="FU387" s="200">
        <f>AI387*AI$2*IF($FC387="V",1,-1)*IF($Q387="Fixo",(CW387-INDEX('Curva Forward'!$C$5:$AN$13,MATCH(CONCATENATE(BD_COMERCIAL!$K387," ",BD_COMERCIAL!$L387),'Curva Forward'!$B$5:$B$13,0),MATCH(FU$4,'Curva Forward'!$C$4:$AN$4,0))),CW387)</f>
        <v>0</v>
      </c>
      <c r="FV387" s="200">
        <f>AJ387*AJ$2*IF($FC387="V",1,-1)*IF($Q387="Fixo",(CX387-INDEX('Curva Forward'!$C$5:$AN$13,MATCH(CONCATENATE(BD_COMERCIAL!$K387," ",BD_COMERCIAL!$L387),'Curva Forward'!$B$5:$B$13,0),MATCH(FV$4,'Curva Forward'!$C$4:$AN$4,0))),CX387)</f>
        <v>0</v>
      </c>
      <c r="FW387" s="200">
        <f>AK387*AK$2*IF($FC387="V",1,-1)*IF($Q387="Fixo",(CY387-INDEX('Curva Forward'!$C$5:$AN$13,MATCH(CONCATENATE(BD_COMERCIAL!$K387," ",BD_COMERCIAL!$L387),'Curva Forward'!$B$5:$B$13,0),MATCH(FW$4,'Curva Forward'!$C$4:$AN$4,0))),CY387)</f>
        <v>0</v>
      </c>
      <c r="FX387" s="200">
        <f>AL387*AL$2*IF($FC387="V",1,-1)*IF($Q387="Fixo",(CZ387-INDEX('Curva Forward'!$C$5:$AN$13,MATCH(CONCATENATE(BD_COMERCIAL!$K387," ",BD_COMERCIAL!$L387),'Curva Forward'!$B$5:$B$13,0),MATCH(FX$4,'Curva Forward'!$C$4:$AN$4,0))),CZ387)</f>
        <v>0</v>
      </c>
      <c r="FY387" s="200">
        <f>AM387*AM$2*IF($FC387="V",1,-1)*IF($Q387="Fixo",(DA387-INDEX('Curva Forward'!$C$5:$AN$13,MATCH(CONCATENATE(BD_COMERCIAL!$K387," ",BD_COMERCIAL!$L387),'Curva Forward'!$B$5:$B$13,0),MATCH(FY$4,'Curva Forward'!$C$4:$AN$4,0))),DA387)</f>
        <v>0</v>
      </c>
      <c r="FZ387" s="200">
        <f>AN387*AN$2*IF($FC387="V",1,-1)*IF($Q387="Fixo",(DB387-INDEX('Curva Forward'!$C$5:$AN$13,MATCH(CONCATENATE(BD_COMERCIAL!$K387," ",BD_COMERCIAL!$L387),'Curva Forward'!$B$5:$B$13,0),MATCH(FZ$4,'Curva Forward'!$C$4:$AN$4,0))),DB387)</f>
        <v>0</v>
      </c>
      <c r="GA387" s="200">
        <f>AO387*AO$2*IF($FC387="V",1,-1)*IF($Q387="Fixo",(DC387-INDEX('Curva Forward'!$C$5:$AN$13,MATCH(CONCATENATE(BD_COMERCIAL!$K387," ",BD_COMERCIAL!$L387),'Curva Forward'!$B$5:$B$13,0),MATCH(GA$4,'Curva Forward'!$C$4:$AN$4,0))),DC387)</f>
        <v>0</v>
      </c>
      <c r="GB387" s="200">
        <f>AP387*AP$2*IF($FC387="V",1,-1)*IF($Q387="Fixo",(DD387-INDEX('Curva Forward'!$C$5:$AN$13,MATCH(CONCATENATE(BD_COMERCIAL!$K387," ",BD_COMERCIAL!$L387),'Curva Forward'!$B$5:$B$13,0),MATCH(GB$4,'Curva Forward'!$C$4:$AN$4,0))),DD387)</f>
        <v>0</v>
      </c>
      <c r="GC387" s="200">
        <f>AQ387*AQ$2*IF($FC387="V",1,-1)*IF($Q387="Fixo",(DE387-INDEX('Curva Forward'!$C$5:$AN$13,MATCH(CONCATENATE(BD_COMERCIAL!$K387," ",BD_COMERCIAL!$L387),'Curva Forward'!$B$5:$B$13,0),MATCH(GC$4,'Curva Forward'!$C$4:$AN$4,0))),DE387)</f>
        <v>0</v>
      </c>
      <c r="GD387" s="200">
        <f>AR387*AR$2*IF($FC387="V",1,-1)*IF($Q387="Fixo",(DF387-INDEX('Curva Forward'!$C$5:$AN$13,MATCH(CONCATENATE(BD_COMERCIAL!$K387," ",BD_COMERCIAL!$L387),'Curva Forward'!$B$5:$B$13,0),MATCH(GD$4,'Curva Forward'!$C$4:$AN$4,0))),DF387)</f>
        <v>0</v>
      </c>
      <c r="GE387" s="200">
        <f>AS387*AS$2*IF($FC387="V",1,-1)*IF($Q387="Fixo",(DG387-INDEX('Curva Forward'!$C$5:$AN$13,MATCH(CONCATENATE(BD_COMERCIAL!$K387," ",BD_COMERCIAL!$L387),'Curva Forward'!$B$5:$B$13,0),MATCH(GE$4,'Curva Forward'!$C$4:$AN$4,0))),DG387)</f>
        <v>0</v>
      </c>
      <c r="GF387" s="200">
        <f>AT387*AT$2*IF($FC387="V",1,-1)*IF($Q387="Fixo",(DH387-INDEX('Curva Forward'!$C$5:$AN$13,MATCH(CONCATENATE(BD_COMERCIAL!$K387," ",BD_COMERCIAL!$L387),'Curva Forward'!$B$5:$B$13,0),MATCH(GF$4,'Curva Forward'!$C$4:$AN$4,0))),DH387)</f>
        <v>0</v>
      </c>
      <c r="GG387" s="200">
        <f>AU387*AU$2*IF($FC387="V",1,-1)*IF($Q387="Fixo",(DI387-INDEX('Curva Forward'!$C$5:$AN$13,MATCH(CONCATENATE(BD_COMERCIAL!$K387," ",BD_COMERCIAL!$L387),'Curva Forward'!$B$5:$B$13,0),MATCH(GG$4,'Curva Forward'!$C$4:$AN$4,0))),DI387)</f>
        <v>0</v>
      </c>
      <c r="GH387" s="200">
        <f>AV387*AV$2*IF($FC387="V",1,-1)*IF($Q387="Fixo",(DJ387-INDEX('Curva Forward'!$C$5:$AN$13,MATCH(CONCATENATE(BD_COMERCIAL!$K387," ",BD_COMERCIAL!$L387),'Curva Forward'!$B$5:$B$13,0),MATCH(GH$4,'Curva Forward'!$C$4:$AN$4,0))),DJ387)</f>
        <v>0</v>
      </c>
      <c r="GI387" s="200">
        <f>AW387*AW$2*IF($FC387="V",1,-1)*IF($Q387="Fixo",(DK387-INDEX('Curva Forward'!$C$5:$AN$13,MATCH(CONCATENATE(BD_COMERCIAL!$K387," ",BD_COMERCIAL!$L387),'Curva Forward'!$B$5:$B$13,0),MATCH(GI$4,'Curva Forward'!$C$4:$AN$4,0))),DK387)</f>
        <v>0</v>
      </c>
      <c r="GJ387" s="200">
        <f>AX387*AX$2*IF($FC387="V",1,-1)*IF($Q387="Fixo",(DL387-INDEX('Curva Forward'!$C$5:$AN$13,MATCH(CONCATENATE(BD_COMERCIAL!$K387," ",BD_COMERCIAL!$L387),'Curva Forward'!$B$5:$B$13,0),MATCH(GJ$4,'Curva Forward'!$C$4:$AN$4,0))),DL387)</f>
        <v>0</v>
      </c>
      <c r="GK387" s="200">
        <f>AY387*AY$2*IF($FC387="V",1,-1)*IF($Q387="Fixo",(DM387-INDEX('Curva Forward'!$C$5:$AN$13,MATCH(CONCATENATE(BD_COMERCIAL!$K387," ",BD_COMERCIAL!$L387),'Curva Forward'!$B$5:$B$13,0),MATCH(GK$4,'Curva Forward'!$C$4:$AN$4,0))),DM387)</f>
        <v>0</v>
      </c>
      <c r="GL387" s="200">
        <f>IF(EZ387="",0,CL387*CL$2*IF($FC387="V",1,-1)*IF($Q387="Fixo",(EZ387-INDEX('Curva Forward'!$C$5:$AN$13,MATCH(CONCATENATE(BD_COMERCIAL!$K387," ",BD_COMERCIAL!$L387),'Curva Forward'!$B$5:$B$13,0),MATCH(GL$4,'Curva Forward'!$C$4:$AN$4,0))),EZ387))</f>
        <v>0</v>
      </c>
      <c r="GM387" s="200">
        <f>IF(FA387="",0,CM387*CM$2*IF($FC387="V",1,-1)*IF($Q387="Fixo",(FA387-INDEX('Curva Forward'!$C$5:$AN$13,MATCH(CONCATENATE(BD_COMERCIAL!$K387," ",BD_COMERCIAL!$L387),'Curva Forward'!$B$5:$B$13,0),MATCH(GM$4,'Curva Forward'!$C$4:$AN$4,0))),FA387))</f>
        <v>0</v>
      </c>
      <c r="GN387" s="200">
        <f>IF(FB387="",0,CN387*CN$2*IF($FC387="V",1,-1)*IF($Q387="Fixo",(FB387-INDEX('Curva Forward'!$C$5:$AN$13,MATCH(CONCATENATE(BD_COMERCIAL!$K387," ",BD_COMERCIAL!$L387),'Curva Forward'!$B$5:$B$13,0),MATCH(GN$4,'Curva Forward'!$C$4:$AN$4,0))),FB387))</f>
        <v>0</v>
      </c>
      <c r="GO387" s="201">
        <f t="shared" ca="1" si="112"/>
        <v>0</v>
      </c>
      <c r="GP387" s="201">
        <f t="shared" ca="1" si="113"/>
        <v>0</v>
      </c>
    </row>
    <row r="388" spans="1:198" ht="15" customHeight="1" x14ac:dyDescent="0.25">
      <c r="A388" s="6"/>
      <c r="B388" s="7" t="s">
        <v>744</v>
      </c>
      <c r="C388" s="8">
        <v>44664</v>
      </c>
      <c r="D388" s="9" t="s">
        <v>124</v>
      </c>
      <c r="E388" s="9" t="s">
        <v>125</v>
      </c>
      <c r="F388" s="113">
        <v>3780401000108</v>
      </c>
      <c r="G388" s="10" t="s">
        <v>158</v>
      </c>
      <c r="H388" s="113">
        <v>18384740000134</v>
      </c>
      <c r="I388" s="9" t="s">
        <v>139</v>
      </c>
      <c r="J388" s="166"/>
      <c r="K388" s="10" t="s">
        <v>127</v>
      </c>
      <c r="L388" s="84" t="s">
        <v>22</v>
      </c>
      <c r="M388" s="11">
        <v>44805</v>
      </c>
      <c r="N388" s="12">
        <v>44834</v>
      </c>
      <c r="O388" s="10">
        <v>2</v>
      </c>
      <c r="P388" s="84">
        <v>140</v>
      </c>
      <c r="Q388" s="84" t="s">
        <v>128</v>
      </c>
      <c r="R388" s="10" t="s">
        <v>129</v>
      </c>
      <c r="S388" s="14" t="s">
        <v>135</v>
      </c>
      <c r="T388" s="11"/>
      <c r="U388" s="12"/>
      <c r="V388" s="257" t="str">
        <f ca="1">IF(U388="","",
IF(U388="NA","",
IFERROR(VLOOKUP(EOMONTH(M388,-2)+1,IPCA!$A:$B,2,0),
VLOOKUP(EOMONTH(TODAY(),-2)+1,IPCA!$A:$B,2,0))/
VLOOKUP(EOMONTH(U388,-2)+1,IPCA!$A:$B,2,0)*
P388))</f>
        <v/>
      </c>
      <c r="W388" s="84"/>
      <c r="X388" s="13" t="s">
        <v>133</v>
      </c>
      <c r="Y388" s="166"/>
      <c r="AA388" s="108"/>
      <c r="AB388" s="15"/>
      <c r="AJ388">
        <v>2</v>
      </c>
      <c r="AM388" s="6"/>
      <c r="AN388" s="15"/>
      <c r="AY388" s="6"/>
      <c r="AZ388" s="15"/>
      <c r="BK388" s="6"/>
      <c r="BL388" s="15"/>
      <c r="BW388" s="6"/>
      <c r="BX388" s="15"/>
      <c r="CI388" s="6"/>
      <c r="CJ388" s="16">
        <f t="shared" si="97"/>
        <v>0.16438356164383561</v>
      </c>
      <c r="CK388" s="16" t="str">
        <f t="shared" si="98"/>
        <v/>
      </c>
      <c r="CL388" s="16" t="str">
        <f t="shared" si="99"/>
        <v/>
      </c>
      <c r="CM388" s="16" t="str">
        <f t="shared" si="100"/>
        <v/>
      </c>
      <c r="CN388" s="16" t="str">
        <f t="shared" si="101"/>
        <v/>
      </c>
      <c r="CO388" s="18"/>
      <c r="CP388" s="15"/>
      <c r="CX388">
        <v>140</v>
      </c>
      <c r="DA388" s="6"/>
      <c r="DB388" s="15"/>
      <c r="DM388" s="6"/>
      <c r="DN388" s="15"/>
      <c r="DY388" s="6"/>
      <c r="DZ388" s="15"/>
      <c r="EK388" s="6"/>
      <c r="EL388" s="15"/>
      <c r="EW388" s="6"/>
      <c r="EX388" s="16">
        <f t="shared" si="102"/>
        <v>11.506849315068493</v>
      </c>
      <c r="EY388" s="16" t="str">
        <f t="shared" si="103"/>
        <v/>
      </c>
      <c r="EZ388" s="16" t="str">
        <f t="shared" si="104"/>
        <v/>
      </c>
      <c r="FA388" s="16" t="str">
        <f t="shared" si="105"/>
        <v/>
      </c>
      <c r="FB388" s="160" t="str">
        <f t="shared" si="106"/>
        <v/>
      </c>
      <c r="FC388" t="s">
        <v>204</v>
      </c>
      <c r="FD388" s="20" t="s">
        <v>139</v>
      </c>
      <c r="FE388"/>
      <c r="FF388" s="209" t="s">
        <v>206</v>
      </c>
      <c r="FH388" s="284">
        <f t="shared" ca="1" si="107"/>
        <v>0</v>
      </c>
      <c r="FI388" s="208">
        <f t="shared" si="108"/>
        <v>0.96666666666666667</v>
      </c>
      <c r="FK388" t="str">
        <f t="shared" si="109"/>
        <v>BC Comercializadora de Energia Ltda</v>
      </c>
      <c r="FL388" s="201">
        <f t="shared" ca="1" si="110"/>
        <v>83520</v>
      </c>
      <c r="FM388" s="201">
        <f t="shared" ca="1" si="111"/>
        <v>0</v>
      </c>
      <c r="FN388" s="200">
        <f>AB388*AB$2*IF($FC388="V",1,-1)*IF($Q388="Fixo",(CP388-INDEX('Curva Forward'!$C$5:$AN$13,MATCH(CONCATENATE(BD_COMERCIAL!$K388," ",BD_COMERCIAL!$L388),'Curva Forward'!$B$5:$B$13,0),MATCH(FN$4,'Curva Forward'!$C$4:$AN$4,0))),CP388)</f>
        <v>0</v>
      </c>
      <c r="FO388" s="200">
        <f>AC388*AC$2*IF($FC388="V",1,-1)*IF($Q388="Fixo",(CQ388-INDEX('Curva Forward'!$C$5:$AN$13,MATCH(CONCATENATE(BD_COMERCIAL!$K388," ",BD_COMERCIAL!$L388),'Curva Forward'!$B$5:$B$13,0),MATCH(FO$4,'Curva Forward'!$C$4:$AN$4,0))),CQ388)</f>
        <v>0</v>
      </c>
      <c r="FP388" s="200">
        <f>AD388*AD$2*IF($FC388="V",1,-1)*IF($Q388="Fixo",(CR388-INDEX('Curva Forward'!$C$5:$AN$13,MATCH(CONCATENATE(BD_COMERCIAL!$K388," ",BD_COMERCIAL!$L388),'Curva Forward'!$B$5:$B$13,0),MATCH(FP$4,'Curva Forward'!$C$4:$AN$4,0))),CR388)</f>
        <v>0</v>
      </c>
      <c r="FQ388" s="200">
        <f>AE388*AE$2*IF($FC388="V",1,-1)*IF($Q388="Fixo",(CS388-INDEX('Curva Forward'!$C$5:$AN$13,MATCH(CONCATENATE(BD_COMERCIAL!$K388," ",BD_COMERCIAL!$L388),'Curva Forward'!$B$5:$B$13,0),MATCH(FQ$4,'Curva Forward'!$C$4:$AN$4,0))),CS388)</f>
        <v>0</v>
      </c>
      <c r="FR388" s="200">
        <f>AF388*AF$2*IF($FC388="V",1,-1)*IF($Q388="Fixo",(CT388-INDEX('Curva Forward'!$C$5:$AN$13,MATCH(CONCATENATE(BD_COMERCIAL!$K388," ",BD_COMERCIAL!$L388),'Curva Forward'!$B$5:$B$13,0),MATCH(FR$4,'Curva Forward'!$C$4:$AN$4,0))),CT388)</f>
        <v>0</v>
      </c>
      <c r="FS388" s="200">
        <f>AG388*AG$2*IF($FC388="V",1,-1)*IF($Q388="Fixo",(CU388-INDEX('Curva Forward'!$C$5:$AN$13,MATCH(CONCATENATE(BD_COMERCIAL!$K388," ",BD_COMERCIAL!$L388),'Curva Forward'!$B$5:$B$13,0),MATCH(FS$4,'Curva Forward'!$C$4:$AN$4,0))),CU388)</f>
        <v>0</v>
      </c>
      <c r="FT388" s="200">
        <f>AH388*AH$2*IF($FC388="V",1,-1)*IF($Q388="Fixo",(CV388-INDEX('Curva Forward'!$C$5:$AN$13,MATCH(CONCATENATE(BD_COMERCIAL!$K388," ",BD_COMERCIAL!$L388),'Curva Forward'!$B$5:$B$13,0),MATCH(FT$4,'Curva Forward'!$C$4:$AN$4,0))),CV388)</f>
        <v>0</v>
      </c>
      <c r="FU388" s="200">
        <f>AI388*AI$2*IF($FC388="V",1,-1)*IF($Q388="Fixo",(CW388-INDEX('Curva Forward'!$C$5:$AN$13,MATCH(CONCATENATE(BD_COMERCIAL!$K388," ",BD_COMERCIAL!$L388),'Curva Forward'!$B$5:$B$13,0),MATCH(FU$4,'Curva Forward'!$C$4:$AN$4,0))),CW388)</f>
        <v>0</v>
      </c>
      <c r="FV388" s="200">
        <f>AJ388*AJ$2*IF($FC388="V",1,-1)*IF($Q388="Fixo",(CX388-INDEX('Curva Forward'!$C$5:$AN$13,MATCH(CONCATENATE(BD_COMERCIAL!$K388," ",BD_COMERCIAL!$L388),'Curva Forward'!$B$5:$B$13,0),MATCH(FV$4,'Curva Forward'!$C$4:$AN$4,0))),CX388)</f>
        <v>83520</v>
      </c>
      <c r="FW388" s="200">
        <f>AK388*AK$2*IF($FC388="V",1,-1)*IF($Q388="Fixo",(CY388-INDEX('Curva Forward'!$C$5:$AN$13,MATCH(CONCATENATE(BD_COMERCIAL!$K388," ",BD_COMERCIAL!$L388),'Curva Forward'!$B$5:$B$13,0),MATCH(FW$4,'Curva Forward'!$C$4:$AN$4,0))),CY388)</f>
        <v>0</v>
      </c>
      <c r="FX388" s="200">
        <f>AL388*AL$2*IF($FC388="V",1,-1)*IF($Q388="Fixo",(CZ388-INDEX('Curva Forward'!$C$5:$AN$13,MATCH(CONCATENATE(BD_COMERCIAL!$K388," ",BD_COMERCIAL!$L388),'Curva Forward'!$B$5:$B$13,0),MATCH(FX$4,'Curva Forward'!$C$4:$AN$4,0))),CZ388)</f>
        <v>0</v>
      </c>
      <c r="FY388" s="200">
        <f>AM388*AM$2*IF($FC388="V",1,-1)*IF($Q388="Fixo",(DA388-INDEX('Curva Forward'!$C$5:$AN$13,MATCH(CONCATENATE(BD_COMERCIAL!$K388," ",BD_COMERCIAL!$L388),'Curva Forward'!$B$5:$B$13,0),MATCH(FY$4,'Curva Forward'!$C$4:$AN$4,0))),DA388)</f>
        <v>0</v>
      </c>
      <c r="FZ388" s="200">
        <f>AN388*AN$2*IF($FC388="V",1,-1)*IF($Q388="Fixo",(DB388-INDEX('Curva Forward'!$C$5:$AN$13,MATCH(CONCATENATE(BD_COMERCIAL!$K388," ",BD_COMERCIAL!$L388),'Curva Forward'!$B$5:$B$13,0),MATCH(FZ$4,'Curva Forward'!$C$4:$AN$4,0))),DB388)</f>
        <v>0</v>
      </c>
      <c r="GA388" s="200">
        <f>AO388*AO$2*IF($FC388="V",1,-1)*IF($Q388="Fixo",(DC388-INDEX('Curva Forward'!$C$5:$AN$13,MATCH(CONCATENATE(BD_COMERCIAL!$K388," ",BD_COMERCIAL!$L388),'Curva Forward'!$B$5:$B$13,0),MATCH(GA$4,'Curva Forward'!$C$4:$AN$4,0))),DC388)</f>
        <v>0</v>
      </c>
      <c r="GB388" s="200">
        <f>AP388*AP$2*IF($FC388="V",1,-1)*IF($Q388="Fixo",(DD388-INDEX('Curva Forward'!$C$5:$AN$13,MATCH(CONCATENATE(BD_COMERCIAL!$K388," ",BD_COMERCIAL!$L388),'Curva Forward'!$B$5:$B$13,0),MATCH(GB$4,'Curva Forward'!$C$4:$AN$4,0))),DD388)</f>
        <v>0</v>
      </c>
      <c r="GC388" s="200">
        <f>AQ388*AQ$2*IF($FC388="V",1,-1)*IF($Q388="Fixo",(DE388-INDEX('Curva Forward'!$C$5:$AN$13,MATCH(CONCATENATE(BD_COMERCIAL!$K388," ",BD_COMERCIAL!$L388),'Curva Forward'!$B$5:$B$13,0),MATCH(GC$4,'Curva Forward'!$C$4:$AN$4,0))),DE388)</f>
        <v>0</v>
      </c>
      <c r="GD388" s="200">
        <f>AR388*AR$2*IF($FC388="V",1,-1)*IF($Q388="Fixo",(DF388-INDEX('Curva Forward'!$C$5:$AN$13,MATCH(CONCATENATE(BD_COMERCIAL!$K388," ",BD_COMERCIAL!$L388),'Curva Forward'!$B$5:$B$13,0),MATCH(GD$4,'Curva Forward'!$C$4:$AN$4,0))),DF388)</f>
        <v>0</v>
      </c>
      <c r="GE388" s="200">
        <f>AS388*AS$2*IF($FC388="V",1,-1)*IF($Q388="Fixo",(DG388-INDEX('Curva Forward'!$C$5:$AN$13,MATCH(CONCATENATE(BD_COMERCIAL!$K388," ",BD_COMERCIAL!$L388),'Curva Forward'!$B$5:$B$13,0),MATCH(GE$4,'Curva Forward'!$C$4:$AN$4,0))),DG388)</f>
        <v>0</v>
      </c>
      <c r="GF388" s="200">
        <f>AT388*AT$2*IF($FC388="V",1,-1)*IF($Q388="Fixo",(DH388-INDEX('Curva Forward'!$C$5:$AN$13,MATCH(CONCATENATE(BD_COMERCIAL!$K388," ",BD_COMERCIAL!$L388),'Curva Forward'!$B$5:$B$13,0),MATCH(GF$4,'Curva Forward'!$C$4:$AN$4,0))),DH388)</f>
        <v>0</v>
      </c>
      <c r="GG388" s="200">
        <f>AU388*AU$2*IF($FC388="V",1,-1)*IF($Q388="Fixo",(DI388-INDEX('Curva Forward'!$C$5:$AN$13,MATCH(CONCATENATE(BD_COMERCIAL!$K388," ",BD_COMERCIAL!$L388),'Curva Forward'!$B$5:$B$13,0),MATCH(GG$4,'Curva Forward'!$C$4:$AN$4,0))),DI388)</f>
        <v>0</v>
      </c>
      <c r="GH388" s="200">
        <f>AV388*AV$2*IF($FC388="V",1,-1)*IF($Q388="Fixo",(DJ388-INDEX('Curva Forward'!$C$5:$AN$13,MATCH(CONCATENATE(BD_COMERCIAL!$K388," ",BD_COMERCIAL!$L388),'Curva Forward'!$B$5:$B$13,0),MATCH(GH$4,'Curva Forward'!$C$4:$AN$4,0))),DJ388)</f>
        <v>0</v>
      </c>
      <c r="GI388" s="200">
        <f>AW388*AW$2*IF($FC388="V",1,-1)*IF($Q388="Fixo",(DK388-INDEX('Curva Forward'!$C$5:$AN$13,MATCH(CONCATENATE(BD_COMERCIAL!$K388," ",BD_COMERCIAL!$L388),'Curva Forward'!$B$5:$B$13,0),MATCH(GI$4,'Curva Forward'!$C$4:$AN$4,0))),DK388)</f>
        <v>0</v>
      </c>
      <c r="GJ388" s="200">
        <f>AX388*AX$2*IF($FC388="V",1,-1)*IF($Q388="Fixo",(DL388-INDEX('Curva Forward'!$C$5:$AN$13,MATCH(CONCATENATE(BD_COMERCIAL!$K388," ",BD_COMERCIAL!$L388),'Curva Forward'!$B$5:$B$13,0),MATCH(GJ$4,'Curva Forward'!$C$4:$AN$4,0))),DL388)</f>
        <v>0</v>
      </c>
      <c r="GK388" s="200">
        <f>AY388*AY$2*IF($FC388="V",1,-1)*IF($Q388="Fixo",(DM388-INDEX('Curva Forward'!$C$5:$AN$13,MATCH(CONCATENATE(BD_COMERCIAL!$K388," ",BD_COMERCIAL!$L388),'Curva Forward'!$B$5:$B$13,0),MATCH(GK$4,'Curva Forward'!$C$4:$AN$4,0))),DM388)</f>
        <v>0</v>
      </c>
      <c r="GL388" s="200">
        <f>IF(EZ388="",0,CL388*CL$2*IF($FC388="V",1,-1)*IF($Q388="Fixo",(EZ388-INDEX('Curva Forward'!$C$5:$AN$13,MATCH(CONCATENATE(BD_COMERCIAL!$K388," ",BD_COMERCIAL!$L388),'Curva Forward'!$B$5:$B$13,0),MATCH(GL$4,'Curva Forward'!$C$4:$AN$4,0))),EZ388))</f>
        <v>0</v>
      </c>
      <c r="GM388" s="200">
        <f>IF(FA388="",0,CM388*CM$2*IF($FC388="V",1,-1)*IF($Q388="Fixo",(FA388-INDEX('Curva Forward'!$C$5:$AN$13,MATCH(CONCATENATE(BD_COMERCIAL!$K388," ",BD_COMERCIAL!$L388),'Curva Forward'!$B$5:$B$13,0),MATCH(GM$4,'Curva Forward'!$C$4:$AN$4,0))),FA388))</f>
        <v>0</v>
      </c>
      <c r="GN388" s="200">
        <f>IF(FB388="",0,CN388*CN$2*IF($FC388="V",1,-1)*IF($Q388="Fixo",(FB388-INDEX('Curva Forward'!$C$5:$AN$13,MATCH(CONCATENATE(BD_COMERCIAL!$K388," ",BD_COMERCIAL!$L388),'Curva Forward'!$B$5:$B$13,0),MATCH(GN$4,'Curva Forward'!$C$4:$AN$4,0))),FB388))</f>
        <v>0</v>
      </c>
      <c r="GO388" s="201">
        <f t="shared" ca="1" si="112"/>
        <v>0</v>
      </c>
      <c r="GP388" s="201">
        <f t="shared" ca="1" si="113"/>
        <v>0</v>
      </c>
    </row>
    <row r="389" spans="1:198" ht="15" customHeight="1" x14ac:dyDescent="0.25">
      <c r="A389" s="6"/>
      <c r="B389" s="7" t="s">
        <v>745</v>
      </c>
      <c r="C389" s="8">
        <v>44670</v>
      </c>
      <c r="D389" s="9" t="s">
        <v>124</v>
      </c>
      <c r="E389" s="9" t="s">
        <v>125</v>
      </c>
      <c r="F389" s="113">
        <v>3780401000108</v>
      </c>
      <c r="G389" s="10" t="s">
        <v>216</v>
      </c>
      <c r="H389" s="113">
        <v>4270778000171</v>
      </c>
      <c r="I389" s="9" t="s">
        <v>139</v>
      </c>
      <c r="J389" s="166"/>
      <c r="K389" s="10" t="s">
        <v>127</v>
      </c>
      <c r="L389" s="84" t="s">
        <v>22</v>
      </c>
      <c r="M389" s="11">
        <v>44713</v>
      </c>
      <c r="N389" s="12">
        <v>44742</v>
      </c>
      <c r="O389" s="10">
        <v>2</v>
      </c>
      <c r="P389" s="84">
        <v>75</v>
      </c>
      <c r="Q389" s="84" t="s">
        <v>128</v>
      </c>
      <c r="R389" s="10" t="s">
        <v>129</v>
      </c>
      <c r="S389" s="14" t="s">
        <v>135</v>
      </c>
      <c r="T389" s="11"/>
      <c r="U389" s="12"/>
      <c r="V389" s="257" t="str">
        <f ca="1">IF(U389="","",
IF(U389="NA","",
IFERROR(VLOOKUP(EOMONTH(M389,-2)+1,IPCA!$A:$B,2,0),
VLOOKUP(EOMONTH(TODAY(),-2)+1,IPCA!$A:$B,2,0))/
VLOOKUP(EOMONTH(U389,-2)+1,IPCA!$A:$B,2,0)*
P389))</f>
        <v/>
      </c>
      <c r="W389" s="84"/>
      <c r="X389" s="13" t="s">
        <v>133</v>
      </c>
      <c r="Y389" s="166"/>
      <c r="AA389" s="108"/>
      <c r="AB389" s="15"/>
      <c r="AG389">
        <v>2</v>
      </c>
      <c r="AM389" s="6"/>
      <c r="AN389" s="15"/>
      <c r="AY389" s="6"/>
      <c r="AZ389" s="15"/>
      <c r="BK389" s="6"/>
      <c r="BL389" s="15"/>
      <c r="BW389" s="6"/>
      <c r="BX389" s="15"/>
      <c r="CI389" s="6"/>
      <c r="CJ389" s="16">
        <f t="shared" si="97"/>
        <v>0.16438356164383561</v>
      </c>
      <c r="CK389" s="16" t="str">
        <f t="shared" si="98"/>
        <v/>
      </c>
      <c r="CL389" s="16" t="str">
        <f t="shared" si="99"/>
        <v/>
      </c>
      <c r="CM389" s="16" t="str">
        <f t="shared" si="100"/>
        <v/>
      </c>
      <c r="CN389" s="16" t="str">
        <f t="shared" si="101"/>
        <v/>
      </c>
      <c r="CO389" s="18"/>
      <c r="CP389" s="15"/>
      <c r="CU389">
        <v>75</v>
      </c>
      <c r="DA389" s="6"/>
      <c r="DB389" s="15"/>
      <c r="DM389" s="6"/>
      <c r="DN389" s="15"/>
      <c r="DY389" s="6"/>
      <c r="DZ389" s="15"/>
      <c r="EK389" s="6"/>
      <c r="EL389" s="15"/>
      <c r="EW389" s="6"/>
      <c r="EX389" s="16">
        <f t="shared" si="102"/>
        <v>6.1643835616438354</v>
      </c>
      <c r="EY389" s="16" t="str">
        <f t="shared" si="103"/>
        <v/>
      </c>
      <c r="EZ389" s="16" t="str">
        <f t="shared" si="104"/>
        <v/>
      </c>
      <c r="FA389" s="16" t="str">
        <f t="shared" si="105"/>
        <v/>
      </c>
      <c r="FB389" s="160" t="str">
        <f t="shared" si="106"/>
        <v/>
      </c>
      <c r="FC389" t="s">
        <v>204</v>
      </c>
      <c r="FD389" s="20" t="s">
        <v>139</v>
      </c>
      <c r="FE389"/>
      <c r="FF389" s="209" t="s">
        <v>206</v>
      </c>
      <c r="FH389" s="284">
        <f t="shared" ca="1" si="107"/>
        <v>0</v>
      </c>
      <c r="FI389" s="208">
        <f t="shared" si="108"/>
        <v>0.96666666666666667</v>
      </c>
      <c r="FK389" t="str">
        <f t="shared" si="109"/>
        <v>Santander Corretora de Seguros, Investimentos e Serviços S.A.</v>
      </c>
      <c r="FL389" s="201">
        <f t="shared" ca="1" si="110"/>
        <v>27431.999999999996</v>
      </c>
      <c r="FM389" s="201">
        <f t="shared" ca="1" si="111"/>
        <v>0</v>
      </c>
      <c r="FN389" s="200">
        <f>AB389*AB$2*IF($FC389="V",1,-1)*IF($Q389="Fixo",(CP389-INDEX('Curva Forward'!$C$5:$AN$13,MATCH(CONCATENATE(BD_COMERCIAL!$K389," ",BD_COMERCIAL!$L389),'Curva Forward'!$B$5:$B$13,0),MATCH(FN$4,'Curva Forward'!$C$4:$AN$4,0))),CP389)</f>
        <v>0</v>
      </c>
      <c r="FO389" s="200">
        <f>AC389*AC$2*IF($FC389="V",1,-1)*IF($Q389="Fixo",(CQ389-INDEX('Curva Forward'!$C$5:$AN$13,MATCH(CONCATENATE(BD_COMERCIAL!$K389," ",BD_COMERCIAL!$L389),'Curva Forward'!$B$5:$B$13,0),MATCH(FO$4,'Curva Forward'!$C$4:$AN$4,0))),CQ389)</f>
        <v>0</v>
      </c>
      <c r="FP389" s="200">
        <f>AD389*AD$2*IF($FC389="V",1,-1)*IF($Q389="Fixo",(CR389-INDEX('Curva Forward'!$C$5:$AN$13,MATCH(CONCATENATE(BD_COMERCIAL!$K389," ",BD_COMERCIAL!$L389),'Curva Forward'!$B$5:$B$13,0),MATCH(FP$4,'Curva Forward'!$C$4:$AN$4,0))),CR389)</f>
        <v>0</v>
      </c>
      <c r="FQ389" s="200">
        <f>AE389*AE$2*IF($FC389="V",1,-1)*IF($Q389="Fixo",(CS389-INDEX('Curva Forward'!$C$5:$AN$13,MATCH(CONCATENATE(BD_COMERCIAL!$K389," ",BD_COMERCIAL!$L389),'Curva Forward'!$B$5:$B$13,0),MATCH(FQ$4,'Curva Forward'!$C$4:$AN$4,0))),CS389)</f>
        <v>0</v>
      </c>
      <c r="FR389" s="200">
        <f>AF389*AF$2*IF($FC389="V",1,-1)*IF($Q389="Fixo",(CT389-INDEX('Curva Forward'!$C$5:$AN$13,MATCH(CONCATENATE(BD_COMERCIAL!$K389," ",BD_COMERCIAL!$L389),'Curva Forward'!$B$5:$B$13,0),MATCH(FR$4,'Curva Forward'!$C$4:$AN$4,0))),CT389)</f>
        <v>0</v>
      </c>
      <c r="FS389" s="200">
        <f>AG389*AG$2*IF($FC389="V",1,-1)*IF($Q389="Fixo",(CU389-INDEX('Curva Forward'!$C$5:$AN$13,MATCH(CONCATENATE(BD_COMERCIAL!$K389," ",BD_COMERCIAL!$L389),'Curva Forward'!$B$5:$B$13,0),MATCH(FS$4,'Curva Forward'!$C$4:$AN$4,0))),CU389)</f>
        <v>27431.999999999996</v>
      </c>
      <c r="FT389" s="200">
        <f>AH389*AH$2*IF($FC389="V",1,-1)*IF($Q389="Fixo",(CV389-INDEX('Curva Forward'!$C$5:$AN$13,MATCH(CONCATENATE(BD_COMERCIAL!$K389," ",BD_COMERCIAL!$L389),'Curva Forward'!$B$5:$B$13,0),MATCH(FT$4,'Curva Forward'!$C$4:$AN$4,0))),CV389)</f>
        <v>0</v>
      </c>
      <c r="FU389" s="200">
        <f>AI389*AI$2*IF($FC389="V",1,-1)*IF($Q389="Fixo",(CW389-INDEX('Curva Forward'!$C$5:$AN$13,MATCH(CONCATENATE(BD_COMERCIAL!$K389," ",BD_COMERCIAL!$L389),'Curva Forward'!$B$5:$B$13,0),MATCH(FU$4,'Curva Forward'!$C$4:$AN$4,0))),CW389)</f>
        <v>0</v>
      </c>
      <c r="FV389" s="200">
        <f>AJ389*AJ$2*IF($FC389="V",1,-1)*IF($Q389="Fixo",(CX389-INDEX('Curva Forward'!$C$5:$AN$13,MATCH(CONCATENATE(BD_COMERCIAL!$K389," ",BD_COMERCIAL!$L389),'Curva Forward'!$B$5:$B$13,0),MATCH(FV$4,'Curva Forward'!$C$4:$AN$4,0))),CX389)</f>
        <v>0</v>
      </c>
      <c r="FW389" s="200">
        <f>AK389*AK$2*IF($FC389="V",1,-1)*IF($Q389="Fixo",(CY389-INDEX('Curva Forward'!$C$5:$AN$13,MATCH(CONCATENATE(BD_COMERCIAL!$K389," ",BD_COMERCIAL!$L389),'Curva Forward'!$B$5:$B$13,0),MATCH(FW$4,'Curva Forward'!$C$4:$AN$4,0))),CY389)</f>
        <v>0</v>
      </c>
      <c r="FX389" s="200">
        <f>AL389*AL$2*IF($FC389="V",1,-1)*IF($Q389="Fixo",(CZ389-INDEX('Curva Forward'!$C$5:$AN$13,MATCH(CONCATENATE(BD_COMERCIAL!$K389," ",BD_COMERCIAL!$L389),'Curva Forward'!$B$5:$B$13,0),MATCH(FX$4,'Curva Forward'!$C$4:$AN$4,0))),CZ389)</f>
        <v>0</v>
      </c>
      <c r="FY389" s="200">
        <f>AM389*AM$2*IF($FC389="V",1,-1)*IF($Q389="Fixo",(DA389-INDEX('Curva Forward'!$C$5:$AN$13,MATCH(CONCATENATE(BD_COMERCIAL!$K389," ",BD_COMERCIAL!$L389),'Curva Forward'!$B$5:$B$13,0),MATCH(FY$4,'Curva Forward'!$C$4:$AN$4,0))),DA389)</f>
        <v>0</v>
      </c>
      <c r="FZ389" s="200">
        <f>AN389*AN$2*IF($FC389="V",1,-1)*IF($Q389="Fixo",(DB389-INDEX('Curva Forward'!$C$5:$AN$13,MATCH(CONCATENATE(BD_COMERCIAL!$K389," ",BD_COMERCIAL!$L389),'Curva Forward'!$B$5:$B$13,0),MATCH(FZ$4,'Curva Forward'!$C$4:$AN$4,0))),DB389)</f>
        <v>0</v>
      </c>
      <c r="GA389" s="200">
        <f>AO389*AO$2*IF($FC389="V",1,-1)*IF($Q389="Fixo",(DC389-INDEX('Curva Forward'!$C$5:$AN$13,MATCH(CONCATENATE(BD_COMERCIAL!$K389," ",BD_COMERCIAL!$L389),'Curva Forward'!$B$5:$B$13,0),MATCH(GA$4,'Curva Forward'!$C$4:$AN$4,0))),DC389)</f>
        <v>0</v>
      </c>
      <c r="GB389" s="200">
        <f>AP389*AP$2*IF($FC389="V",1,-1)*IF($Q389="Fixo",(DD389-INDEX('Curva Forward'!$C$5:$AN$13,MATCH(CONCATENATE(BD_COMERCIAL!$K389," ",BD_COMERCIAL!$L389),'Curva Forward'!$B$5:$B$13,0),MATCH(GB$4,'Curva Forward'!$C$4:$AN$4,0))),DD389)</f>
        <v>0</v>
      </c>
      <c r="GC389" s="200">
        <f>AQ389*AQ$2*IF($FC389="V",1,-1)*IF($Q389="Fixo",(DE389-INDEX('Curva Forward'!$C$5:$AN$13,MATCH(CONCATENATE(BD_COMERCIAL!$K389," ",BD_COMERCIAL!$L389),'Curva Forward'!$B$5:$B$13,0),MATCH(GC$4,'Curva Forward'!$C$4:$AN$4,0))),DE389)</f>
        <v>0</v>
      </c>
      <c r="GD389" s="200">
        <f>AR389*AR$2*IF($FC389="V",1,-1)*IF($Q389="Fixo",(DF389-INDEX('Curva Forward'!$C$5:$AN$13,MATCH(CONCATENATE(BD_COMERCIAL!$K389," ",BD_COMERCIAL!$L389),'Curva Forward'!$B$5:$B$13,0),MATCH(GD$4,'Curva Forward'!$C$4:$AN$4,0))),DF389)</f>
        <v>0</v>
      </c>
      <c r="GE389" s="200">
        <f>AS389*AS$2*IF($FC389="V",1,-1)*IF($Q389="Fixo",(DG389-INDEX('Curva Forward'!$C$5:$AN$13,MATCH(CONCATENATE(BD_COMERCIAL!$K389," ",BD_COMERCIAL!$L389),'Curva Forward'!$B$5:$B$13,0),MATCH(GE$4,'Curva Forward'!$C$4:$AN$4,0))),DG389)</f>
        <v>0</v>
      </c>
      <c r="GF389" s="200">
        <f>AT389*AT$2*IF($FC389="V",1,-1)*IF($Q389="Fixo",(DH389-INDEX('Curva Forward'!$C$5:$AN$13,MATCH(CONCATENATE(BD_COMERCIAL!$K389," ",BD_COMERCIAL!$L389),'Curva Forward'!$B$5:$B$13,0),MATCH(GF$4,'Curva Forward'!$C$4:$AN$4,0))),DH389)</f>
        <v>0</v>
      </c>
      <c r="GG389" s="200">
        <f>AU389*AU$2*IF($FC389="V",1,-1)*IF($Q389="Fixo",(DI389-INDEX('Curva Forward'!$C$5:$AN$13,MATCH(CONCATENATE(BD_COMERCIAL!$K389," ",BD_COMERCIAL!$L389),'Curva Forward'!$B$5:$B$13,0),MATCH(GG$4,'Curva Forward'!$C$4:$AN$4,0))),DI389)</f>
        <v>0</v>
      </c>
      <c r="GH389" s="200">
        <f>AV389*AV$2*IF($FC389="V",1,-1)*IF($Q389="Fixo",(DJ389-INDEX('Curva Forward'!$C$5:$AN$13,MATCH(CONCATENATE(BD_COMERCIAL!$K389," ",BD_COMERCIAL!$L389),'Curva Forward'!$B$5:$B$13,0),MATCH(GH$4,'Curva Forward'!$C$4:$AN$4,0))),DJ389)</f>
        <v>0</v>
      </c>
      <c r="GI389" s="200">
        <f>AW389*AW$2*IF($FC389="V",1,-1)*IF($Q389="Fixo",(DK389-INDEX('Curva Forward'!$C$5:$AN$13,MATCH(CONCATENATE(BD_COMERCIAL!$K389," ",BD_COMERCIAL!$L389),'Curva Forward'!$B$5:$B$13,0),MATCH(GI$4,'Curva Forward'!$C$4:$AN$4,0))),DK389)</f>
        <v>0</v>
      </c>
      <c r="GJ389" s="200">
        <f>AX389*AX$2*IF($FC389="V",1,-1)*IF($Q389="Fixo",(DL389-INDEX('Curva Forward'!$C$5:$AN$13,MATCH(CONCATENATE(BD_COMERCIAL!$K389," ",BD_COMERCIAL!$L389),'Curva Forward'!$B$5:$B$13,0),MATCH(GJ$4,'Curva Forward'!$C$4:$AN$4,0))),DL389)</f>
        <v>0</v>
      </c>
      <c r="GK389" s="200">
        <f>AY389*AY$2*IF($FC389="V",1,-1)*IF($Q389="Fixo",(DM389-INDEX('Curva Forward'!$C$5:$AN$13,MATCH(CONCATENATE(BD_COMERCIAL!$K389," ",BD_COMERCIAL!$L389),'Curva Forward'!$B$5:$B$13,0),MATCH(GK$4,'Curva Forward'!$C$4:$AN$4,0))),DM389)</f>
        <v>0</v>
      </c>
      <c r="GL389" s="200">
        <f>IF(EZ389="",0,CL389*CL$2*IF($FC389="V",1,-1)*IF($Q389="Fixo",(EZ389-INDEX('Curva Forward'!$C$5:$AN$13,MATCH(CONCATENATE(BD_COMERCIAL!$K389," ",BD_COMERCIAL!$L389),'Curva Forward'!$B$5:$B$13,0),MATCH(GL$4,'Curva Forward'!$C$4:$AN$4,0))),EZ389))</f>
        <v>0</v>
      </c>
      <c r="GM389" s="200">
        <f>IF(FA389="",0,CM389*CM$2*IF($FC389="V",1,-1)*IF($Q389="Fixo",(FA389-INDEX('Curva Forward'!$C$5:$AN$13,MATCH(CONCATENATE(BD_COMERCIAL!$K389," ",BD_COMERCIAL!$L389),'Curva Forward'!$B$5:$B$13,0),MATCH(GM$4,'Curva Forward'!$C$4:$AN$4,0))),FA389))</f>
        <v>0</v>
      </c>
      <c r="GN389" s="200">
        <f>IF(FB389="",0,CN389*CN$2*IF($FC389="V",1,-1)*IF($Q389="Fixo",(FB389-INDEX('Curva Forward'!$C$5:$AN$13,MATCH(CONCATENATE(BD_COMERCIAL!$K389," ",BD_COMERCIAL!$L389),'Curva Forward'!$B$5:$B$13,0),MATCH(GN$4,'Curva Forward'!$C$4:$AN$4,0))),FB389))</f>
        <v>0</v>
      </c>
      <c r="GO389" s="201">
        <f t="shared" ca="1" si="112"/>
        <v>0</v>
      </c>
      <c r="GP389" s="201">
        <f t="shared" ca="1" si="113"/>
        <v>0</v>
      </c>
    </row>
    <row r="390" spans="1:198" ht="15" customHeight="1" x14ac:dyDescent="0.25">
      <c r="A390" s="6"/>
      <c r="B390" s="7" t="s">
        <v>746</v>
      </c>
      <c r="C390" s="8">
        <v>44670</v>
      </c>
      <c r="D390" s="9" t="s">
        <v>124</v>
      </c>
      <c r="E390" s="9" t="s">
        <v>125</v>
      </c>
      <c r="F390" s="113">
        <v>3780401000108</v>
      </c>
      <c r="G390" s="10" t="s">
        <v>268</v>
      </c>
      <c r="H390" s="113">
        <v>31102147000116</v>
      </c>
      <c r="I390" s="9" t="s">
        <v>139</v>
      </c>
      <c r="J390" s="166"/>
      <c r="K390" s="10" t="s">
        <v>127</v>
      </c>
      <c r="L390" s="84" t="s">
        <v>22</v>
      </c>
      <c r="M390" s="11">
        <v>44713</v>
      </c>
      <c r="N390" s="12">
        <v>44742</v>
      </c>
      <c r="O390" s="10">
        <v>4</v>
      </c>
      <c r="P390" s="84">
        <v>75</v>
      </c>
      <c r="Q390" s="84" t="s">
        <v>128</v>
      </c>
      <c r="R390" s="10" t="s">
        <v>129</v>
      </c>
      <c r="S390" s="14" t="s">
        <v>135</v>
      </c>
      <c r="T390" s="11"/>
      <c r="U390" s="12"/>
      <c r="V390" s="257" t="str">
        <f ca="1">IF(U390="","",
IF(U390="NA","",
IFERROR(VLOOKUP(EOMONTH(M390,-2)+1,IPCA!$A:$B,2,0),
VLOOKUP(EOMONTH(TODAY(),-2)+1,IPCA!$A:$B,2,0))/
VLOOKUP(EOMONTH(U390,-2)+1,IPCA!$A:$B,2,0)*
P390))</f>
        <v/>
      </c>
      <c r="W390" s="84"/>
      <c r="X390" s="13" t="s">
        <v>133</v>
      </c>
      <c r="Y390" s="166"/>
      <c r="AA390" s="108"/>
      <c r="AB390" s="15"/>
      <c r="AG390">
        <v>4</v>
      </c>
      <c r="AM390" s="6"/>
      <c r="AN390" s="15"/>
      <c r="AY390" s="6"/>
      <c r="AZ390" s="15"/>
      <c r="BK390" s="6"/>
      <c r="BL390" s="15"/>
      <c r="BW390" s="6"/>
      <c r="BX390" s="15"/>
      <c r="CI390" s="6"/>
      <c r="CJ390" s="16">
        <f t="shared" ref="CJ390:CJ453" si="114">IF(SUM(AB390:AM390)=0,"",SUMPRODUCT(AB390:AM390,$AB$2:$AM$2)/SUM($AB$2:$AM$2))</f>
        <v>0.32876712328767121</v>
      </c>
      <c r="CK390" s="16" t="str">
        <f t="shared" ref="CK390:CK453" si="115">IF(SUM(AN390:AY390)=0,"",SUMPRODUCT(AN390:AY390,$AN$2:$AY$2)/SUM($AN$2:$AY$2))</f>
        <v/>
      </c>
      <c r="CL390" s="16" t="str">
        <f t="shared" ref="CL390:CL453" si="116">IF(SUM(AZ390:BK390)=0,"",SUMPRODUCT(AZ390:BK390,$AZ$2:$BK$2)/SUM($AZ$2:$BK$2))</f>
        <v/>
      </c>
      <c r="CM390" s="16" t="str">
        <f t="shared" ref="CM390:CM453" si="117">IF(SUM(BL390:BW390)=0,"",SUMPRODUCT(BL390:BW390,$BL$2:$BW$2)/SUM($BL$2:$BW$2))</f>
        <v/>
      </c>
      <c r="CN390" s="16" t="str">
        <f t="shared" ref="CN390:CN453" si="118">IF(SUM(BX390:CI390)=0,"",SUMPRODUCT(BX390:CI390,$BX$2:$CI$2)/SUM($BX$2:$CI$2))</f>
        <v/>
      </c>
      <c r="CO390" s="18"/>
      <c r="CP390" s="15"/>
      <c r="CU390">
        <v>75</v>
      </c>
      <c r="DA390" s="6"/>
      <c r="DB390" s="15"/>
      <c r="DM390" s="6"/>
      <c r="DN390" s="15"/>
      <c r="DY390" s="6"/>
      <c r="DZ390" s="15"/>
      <c r="EK390" s="6"/>
      <c r="EL390" s="15"/>
      <c r="EW390" s="6"/>
      <c r="EX390" s="16">
        <f t="shared" ref="EX390:EX453" si="119">IF(SUM(CP390:DA390)=0,"",SUMPRODUCT(CP390:DA390,$AB$2:$AM$2)/SUM($AB$2:$AM$2))</f>
        <v>6.1643835616438354</v>
      </c>
      <c r="EY390" s="16" t="str">
        <f t="shared" ref="EY390:EY453" si="120">IF(SUM(DB390:DM390)=0,"",SUMPRODUCT(DB390:DM390,$AN$2:$AY$2)/SUM($AN$2:$AY$2))</f>
        <v/>
      </c>
      <c r="EZ390" s="16" t="str">
        <f t="shared" ref="EZ390:EZ453" si="121">IF(SUM(DN390:DY390)=0,"",SUMPRODUCT(DN390:DY390,$AZ$2:$BK$2)/SUM($AZ$2:$BK$2))</f>
        <v/>
      </c>
      <c r="FA390" s="16" t="str">
        <f t="shared" ref="FA390:FA453" si="122">IF(SUM(DZ390:EK390)=0,"",SUMPRODUCT(DZ390:EK390,$BL$2:$BW$2)/SUM($BL$2:$BW$2))</f>
        <v/>
      </c>
      <c r="FB390" s="160" t="str">
        <f t="shared" ref="FB390:FB453" si="123">IF(SUM(EL390:EW390)=0,"",SUMPRODUCT(EL390:EW390,$BX$2:$CI$2)/SUM($BX$2:$CI$2))</f>
        <v/>
      </c>
      <c r="FC390" t="s">
        <v>204</v>
      </c>
      <c r="FD390" s="20" t="s">
        <v>139</v>
      </c>
      <c r="FE390"/>
      <c r="FF390" s="209" t="s">
        <v>206</v>
      </c>
      <c r="FH390" s="284">
        <f t="shared" ref="FH390:FH453" ca="1" si="124">IF(V390="",0,V390-P390)</f>
        <v>0</v>
      </c>
      <c r="FI390" s="208">
        <f t="shared" ref="FI390:FI453" si="125">(N390-M390)/30</f>
        <v>0.96666666666666667</v>
      </c>
      <c r="FK390" t="str">
        <f t="shared" ref="FK390:FK453" si="126">IF($FC390="V",G390,E390)</f>
        <v>PARATY ENERGIA LTDA</v>
      </c>
      <c r="FL390" s="201">
        <f t="shared" ref="FL390:FL453" ca="1" si="127">SUMIF($FN$4:$GK$4,"&lt;"&amp;EOMONTH(TODAY(),-1),FN390:GK390)</f>
        <v>54863.999999999993</v>
      </c>
      <c r="FM390" s="201">
        <f t="shared" ref="FM390:FM453" ca="1" si="128">SUM(FN390:GN390)-FL390</f>
        <v>0</v>
      </c>
      <c r="FN390" s="200">
        <f>AB390*AB$2*IF($FC390="V",1,-1)*IF($Q390="Fixo",(CP390-INDEX('Curva Forward'!$C$5:$AN$13,MATCH(CONCATENATE(BD_COMERCIAL!$K390," ",BD_COMERCIAL!$L390),'Curva Forward'!$B$5:$B$13,0),MATCH(FN$4,'Curva Forward'!$C$4:$AN$4,0))),CP390)</f>
        <v>0</v>
      </c>
      <c r="FO390" s="200">
        <f>AC390*AC$2*IF($FC390="V",1,-1)*IF($Q390="Fixo",(CQ390-INDEX('Curva Forward'!$C$5:$AN$13,MATCH(CONCATENATE(BD_COMERCIAL!$K390," ",BD_COMERCIAL!$L390),'Curva Forward'!$B$5:$B$13,0),MATCH(FO$4,'Curva Forward'!$C$4:$AN$4,0))),CQ390)</f>
        <v>0</v>
      </c>
      <c r="FP390" s="200">
        <f>AD390*AD$2*IF($FC390="V",1,-1)*IF($Q390="Fixo",(CR390-INDEX('Curva Forward'!$C$5:$AN$13,MATCH(CONCATENATE(BD_COMERCIAL!$K390," ",BD_COMERCIAL!$L390),'Curva Forward'!$B$5:$B$13,0),MATCH(FP$4,'Curva Forward'!$C$4:$AN$4,0))),CR390)</f>
        <v>0</v>
      </c>
      <c r="FQ390" s="200">
        <f>AE390*AE$2*IF($FC390="V",1,-1)*IF($Q390="Fixo",(CS390-INDEX('Curva Forward'!$C$5:$AN$13,MATCH(CONCATENATE(BD_COMERCIAL!$K390," ",BD_COMERCIAL!$L390),'Curva Forward'!$B$5:$B$13,0),MATCH(FQ$4,'Curva Forward'!$C$4:$AN$4,0))),CS390)</f>
        <v>0</v>
      </c>
      <c r="FR390" s="200">
        <f>AF390*AF$2*IF($FC390="V",1,-1)*IF($Q390="Fixo",(CT390-INDEX('Curva Forward'!$C$5:$AN$13,MATCH(CONCATENATE(BD_COMERCIAL!$K390," ",BD_COMERCIAL!$L390),'Curva Forward'!$B$5:$B$13,0),MATCH(FR$4,'Curva Forward'!$C$4:$AN$4,0))),CT390)</f>
        <v>0</v>
      </c>
      <c r="FS390" s="200">
        <f>AG390*AG$2*IF($FC390="V",1,-1)*IF($Q390="Fixo",(CU390-INDEX('Curva Forward'!$C$5:$AN$13,MATCH(CONCATENATE(BD_COMERCIAL!$K390," ",BD_COMERCIAL!$L390),'Curva Forward'!$B$5:$B$13,0),MATCH(FS$4,'Curva Forward'!$C$4:$AN$4,0))),CU390)</f>
        <v>54863.999999999993</v>
      </c>
      <c r="FT390" s="200">
        <f>AH390*AH$2*IF($FC390="V",1,-1)*IF($Q390="Fixo",(CV390-INDEX('Curva Forward'!$C$5:$AN$13,MATCH(CONCATENATE(BD_COMERCIAL!$K390," ",BD_COMERCIAL!$L390),'Curva Forward'!$B$5:$B$13,0),MATCH(FT$4,'Curva Forward'!$C$4:$AN$4,0))),CV390)</f>
        <v>0</v>
      </c>
      <c r="FU390" s="200">
        <f>AI390*AI$2*IF($FC390="V",1,-1)*IF($Q390="Fixo",(CW390-INDEX('Curva Forward'!$C$5:$AN$13,MATCH(CONCATENATE(BD_COMERCIAL!$K390," ",BD_COMERCIAL!$L390),'Curva Forward'!$B$5:$B$13,0),MATCH(FU$4,'Curva Forward'!$C$4:$AN$4,0))),CW390)</f>
        <v>0</v>
      </c>
      <c r="FV390" s="200">
        <f>AJ390*AJ$2*IF($FC390="V",1,-1)*IF($Q390="Fixo",(CX390-INDEX('Curva Forward'!$C$5:$AN$13,MATCH(CONCATENATE(BD_COMERCIAL!$K390," ",BD_COMERCIAL!$L390),'Curva Forward'!$B$5:$B$13,0),MATCH(FV$4,'Curva Forward'!$C$4:$AN$4,0))),CX390)</f>
        <v>0</v>
      </c>
      <c r="FW390" s="200">
        <f>AK390*AK$2*IF($FC390="V",1,-1)*IF($Q390="Fixo",(CY390-INDEX('Curva Forward'!$C$5:$AN$13,MATCH(CONCATENATE(BD_COMERCIAL!$K390," ",BD_COMERCIAL!$L390),'Curva Forward'!$B$5:$B$13,0),MATCH(FW$4,'Curva Forward'!$C$4:$AN$4,0))),CY390)</f>
        <v>0</v>
      </c>
      <c r="FX390" s="200">
        <f>AL390*AL$2*IF($FC390="V",1,-1)*IF($Q390="Fixo",(CZ390-INDEX('Curva Forward'!$C$5:$AN$13,MATCH(CONCATENATE(BD_COMERCIAL!$K390," ",BD_COMERCIAL!$L390),'Curva Forward'!$B$5:$B$13,0),MATCH(FX$4,'Curva Forward'!$C$4:$AN$4,0))),CZ390)</f>
        <v>0</v>
      </c>
      <c r="FY390" s="200">
        <f>AM390*AM$2*IF($FC390="V",1,-1)*IF($Q390="Fixo",(DA390-INDEX('Curva Forward'!$C$5:$AN$13,MATCH(CONCATENATE(BD_COMERCIAL!$K390," ",BD_COMERCIAL!$L390),'Curva Forward'!$B$5:$B$13,0),MATCH(FY$4,'Curva Forward'!$C$4:$AN$4,0))),DA390)</f>
        <v>0</v>
      </c>
      <c r="FZ390" s="200">
        <f>AN390*AN$2*IF($FC390="V",1,-1)*IF($Q390="Fixo",(DB390-INDEX('Curva Forward'!$C$5:$AN$13,MATCH(CONCATENATE(BD_COMERCIAL!$K390," ",BD_COMERCIAL!$L390),'Curva Forward'!$B$5:$B$13,0),MATCH(FZ$4,'Curva Forward'!$C$4:$AN$4,0))),DB390)</f>
        <v>0</v>
      </c>
      <c r="GA390" s="200">
        <f>AO390*AO$2*IF($FC390="V",1,-1)*IF($Q390="Fixo",(DC390-INDEX('Curva Forward'!$C$5:$AN$13,MATCH(CONCATENATE(BD_COMERCIAL!$K390," ",BD_COMERCIAL!$L390),'Curva Forward'!$B$5:$B$13,0),MATCH(GA$4,'Curva Forward'!$C$4:$AN$4,0))),DC390)</f>
        <v>0</v>
      </c>
      <c r="GB390" s="200">
        <f>AP390*AP$2*IF($FC390="V",1,-1)*IF($Q390="Fixo",(DD390-INDEX('Curva Forward'!$C$5:$AN$13,MATCH(CONCATENATE(BD_COMERCIAL!$K390," ",BD_COMERCIAL!$L390),'Curva Forward'!$B$5:$B$13,0),MATCH(GB$4,'Curva Forward'!$C$4:$AN$4,0))),DD390)</f>
        <v>0</v>
      </c>
      <c r="GC390" s="200">
        <f>AQ390*AQ$2*IF($FC390="V",1,-1)*IF($Q390="Fixo",(DE390-INDEX('Curva Forward'!$C$5:$AN$13,MATCH(CONCATENATE(BD_COMERCIAL!$K390," ",BD_COMERCIAL!$L390),'Curva Forward'!$B$5:$B$13,0),MATCH(GC$4,'Curva Forward'!$C$4:$AN$4,0))),DE390)</f>
        <v>0</v>
      </c>
      <c r="GD390" s="200">
        <f>AR390*AR$2*IF($FC390="V",1,-1)*IF($Q390="Fixo",(DF390-INDEX('Curva Forward'!$C$5:$AN$13,MATCH(CONCATENATE(BD_COMERCIAL!$K390," ",BD_COMERCIAL!$L390),'Curva Forward'!$B$5:$B$13,0),MATCH(GD$4,'Curva Forward'!$C$4:$AN$4,0))),DF390)</f>
        <v>0</v>
      </c>
      <c r="GE390" s="200">
        <f>AS390*AS$2*IF($FC390="V",1,-1)*IF($Q390="Fixo",(DG390-INDEX('Curva Forward'!$C$5:$AN$13,MATCH(CONCATENATE(BD_COMERCIAL!$K390," ",BD_COMERCIAL!$L390),'Curva Forward'!$B$5:$B$13,0),MATCH(GE$4,'Curva Forward'!$C$4:$AN$4,0))),DG390)</f>
        <v>0</v>
      </c>
      <c r="GF390" s="200">
        <f>AT390*AT$2*IF($FC390="V",1,-1)*IF($Q390="Fixo",(DH390-INDEX('Curva Forward'!$C$5:$AN$13,MATCH(CONCATENATE(BD_COMERCIAL!$K390," ",BD_COMERCIAL!$L390),'Curva Forward'!$B$5:$B$13,0),MATCH(GF$4,'Curva Forward'!$C$4:$AN$4,0))),DH390)</f>
        <v>0</v>
      </c>
      <c r="GG390" s="200">
        <f>AU390*AU$2*IF($FC390="V",1,-1)*IF($Q390="Fixo",(DI390-INDEX('Curva Forward'!$C$5:$AN$13,MATCH(CONCATENATE(BD_COMERCIAL!$K390," ",BD_COMERCIAL!$L390),'Curva Forward'!$B$5:$B$13,0),MATCH(GG$4,'Curva Forward'!$C$4:$AN$4,0))),DI390)</f>
        <v>0</v>
      </c>
      <c r="GH390" s="200">
        <f>AV390*AV$2*IF($FC390="V",1,-1)*IF($Q390="Fixo",(DJ390-INDEX('Curva Forward'!$C$5:$AN$13,MATCH(CONCATENATE(BD_COMERCIAL!$K390," ",BD_COMERCIAL!$L390),'Curva Forward'!$B$5:$B$13,0),MATCH(GH$4,'Curva Forward'!$C$4:$AN$4,0))),DJ390)</f>
        <v>0</v>
      </c>
      <c r="GI390" s="200">
        <f>AW390*AW$2*IF($FC390="V",1,-1)*IF($Q390="Fixo",(DK390-INDEX('Curva Forward'!$C$5:$AN$13,MATCH(CONCATENATE(BD_COMERCIAL!$K390," ",BD_COMERCIAL!$L390),'Curva Forward'!$B$5:$B$13,0),MATCH(GI$4,'Curva Forward'!$C$4:$AN$4,0))),DK390)</f>
        <v>0</v>
      </c>
      <c r="GJ390" s="200">
        <f>AX390*AX$2*IF($FC390="V",1,-1)*IF($Q390="Fixo",(DL390-INDEX('Curva Forward'!$C$5:$AN$13,MATCH(CONCATENATE(BD_COMERCIAL!$K390," ",BD_COMERCIAL!$L390),'Curva Forward'!$B$5:$B$13,0),MATCH(GJ$4,'Curva Forward'!$C$4:$AN$4,0))),DL390)</f>
        <v>0</v>
      </c>
      <c r="GK390" s="200">
        <f>AY390*AY$2*IF($FC390="V",1,-1)*IF($Q390="Fixo",(DM390-INDEX('Curva Forward'!$C$5:$AN$13,MATCH(CONCATENATE(BD_COMERCIAL!$K390," ",BD_COMERCIAL!$L390),'Curva Forward'!$B$5:$B$13,0),MATCH(GK$4,'Curva Forward'!$C$4:$AN$4,0))),DM390)</f>
        <v>0</v>
      </c>
      <c r="GL390" s="200">
        <f>IF(EZ390="",0,CL390*CL$2*IF($FC390="V",1,-1)*IF($Q390="Fixo",(EZ390-INDEX('Curva Forward'!$C$5:$AN$13,MATCH(CONCATENATE(BD_COMERCIAL!$K390," ",BD_COMERCIAL!$L390),'Curva Forward'!$B$5:$B$13,0),MATCH(GL$4,'Curva Forward'!$C$4:$AN$4,0))),EZ390))</f>
        <v>0</v>
      </c>
      <c r="GM390" s="200">
        <f>IF(FA390="",0,CM390*CM$2*IF($FC390="V",1,-1)*IF($Q390="Fixo",(FA390-INDEX('Curva Forward'!$C$5:$AN$13,MATCH(CONCATENATE(BD_COMERCIAL!$K390," ",BD_COMERCIAL!$L390),'Curva Forward'!$B$5:$B$13,0),MATCH(GM$4,'Curva Forward'!$C$4:$AN$4,0))),FA390))</f>
        <v>0</v>
      </c>
      <c r="GN390" s="200">
        <f>IF(FB390="",0,CN390*CN$2*IF($FC390="V",1,-1)*IF($Q390="Fixo",(FB390-INDEX('Curva Forward'!$C$5:$AN$13,MATCH(CONCATENATE(BD_COMERCIAL!$K390," ",BD_COMERCIAL!$L390),'Curva Forward'!$B$5:$B$13,0),MATCH(GN$4,'Curva Forward'!$C$4:$AN$4,0))),FB390))</f>
        <v>0</v>
      </c>
      <c r="GO390" s="201">
        <f t="shared" ref="GO390:GO453" ca="1" si="129">IF(FM390&gt;0,FM390,0)</f>
        <v>0</v>
      </c>
      <c r="GP390" s="201">
        <f t="shared" ref="GP390:GP453" ca="1" si="130">IF(FM390&lt;0,FM390,0)</f>
        <v>0</v>
      </c>
    </row>
    <row r="391" spans="1:198" ht="15" customHeight="1" x14ac:dyDescent="0.25">
      <c r="A391" s="6"/>
      <c r="B391" s="7" t="s">
        <v>747</v>
      </c>
      <c r="C391" s="8">
        <v>44670</v>
      </c>
      <c r="D391" s="9" t="s">
        <v>124</v>
      </c>
      <c r="E391" s="9" t="s">
        <v>125</v>
      </c>
      <c r="F391" s="113">
        <v>3780401000108</v>
      </c>
      <c r="G391" s="10" t="s">
        <v>397</v>
      </c>
      <c r="H391" s="113">
        <v>33933760000100</v>
      </c>
      <c r="I391" s="9" t="s">
        <v>139</v>
      </c>
      <c r="J391" s="166"/>
      <c r="K391" s="10" t="s">
        <v>127</v>
      </c>
      <c r="L391" s="84" t="s">
        <v>22</v>
      </c>
      <c r="M391" s="11">
        <v>44805</v>
      </c>
      <c r="N391" s="12">
        <v>44834</v>
      </c>
      <c r="O391" s="10">
        <v>5</v>
      </c>
      <c r="P391" s="84">
        <v>125</v>
      </c>
      <c r="Q391" s="84" t="s">
        <v>128</v>
      </c>
      <c r="R391" s="10" t="s">
        <v>129</v>
      </c>
      <c r="S391" s="14" t="s">
        <v>135</v>
      </c>
      <c r="T391" s="11"/>
      <c r="U391" s="12"/>
      <c r="V391" s="257" t="str">
        <f ca="1">IF(U391="","",
IF(U391="NA","",
IFERROR(VLOOKUP(EOMONTH(M391,-2)+1,IPCA!$A:$B,2,0),
VLOOKUP(EOMONTH(TODAY(),-2)+1,IPCA!$A:$B,2,0))/
VLOOKUP(EOMONTH(U391,-2)+1,IPCA!$A:$B,2,0)*
P391))</f>
        <v/>
      </c>
      <c r="W391" s="84"/>
      <c r="X391" s="13" t="s">
        <v>133</v>
      </c>
      <c r="Y391" s="166"/>
      <c r="AA391" s="108"/>
      <c r="AB391" s="15"/>
      <c r="AJ391">
        <v>5</v>
      </c>
      <c r="AM391" s="6"/>
      <c r="AN391" s="15"/>
      <c r="AY391" s="6"/>
      <c r="AZ391" s="15"/>
      <c r="BK391" s="6"/>
      <c r="BL391" s="15"/>
      <c r="BW391" s="6"/>
      <c r="BX391" s="15"/>
      <c r="CI391" s="6"/>
      <c r="CJ391" s="16">
        <f t="shared" si="114"/>
        <v>0.41095890410958902</v>
      </c>
      <c r="CK391" s="16" t="str">
        <f t="shared" si="115"/>
        <v/>
      </c>
      <c r="CL391" s="16" t="str">
        <f t="shared" si="116"/>
        <v/>
      </c>
      <c r="CM391" s="16" t="str">
        <f t="shared" si="117"/>
        <v/>
      </c>
      <c r="CN391" s="16" t="str">
        <f t="shared" si="118"/>
        <v/>
      </c>
      <c r="CO391" s="18"/>
      <c r="CP391" s="15"/>
      <c r="CX391">
        <v>125</v>
      </c>
      <c r="DA391" s="6"/>
      <c r="DB391" s="15"/>
      <c r="DM391" s="6"/>
      <c r="DN391" s="15"/>
      <c r="DY391" s="6"/>
      <c r="DZ391" s="15"/>
      <c r="EK391" s="6"/>
      <c r="EL391" s="15"/>
      <c r="EW391" s="6"/>
      <c r="EX391" s="16">
        <f t="shared" si="119"/>
        <v>10.273972602739725</v>
      </c>
      <c r="EY391" s="16" t="str">
        <f t="shared" si="120"/>
        <v/>
      </c>
      <c r="EZ391" s="16" t="str">
        <f t="shared" si="121"/>
        <v/>
      </c>
      <c r="FA391" s="16" t="str">
        <f t="shared" si="122"/>
        <v/>
      </c>
      <c r="FB391" s="160" t="str">
        <f t="shared" si="123"/>
        <v/>
      </c>
      <c r="FC391" t="s">
        <v>204</v>
      </c>
      <c r="FD391" s="20" t="s">
        <v>139</v>
      </c>
      <c r="FE391"/>
      <c r="FF391" s="209" t="s">
        <v>206</v>
      </c>
      <c r="FH391" s="284">
        <f t="shared" ca="1" si="124"/>
        <v>0</v>
      </c>
      <c r="FI391" s="208">
        <f t="shared" si="125"/>
        <v>0.96666666666666667</v>
      </c>
      <c r="FK391" t="str">
        <f t="shared" si="126"/>
        <v>CASA DOS VENTOS COMERCIALIZADORA DE ENERGIA S.A</v>
      </c>
      <c r="FL391" s="201">
        <f t="shared" ca="1" si="127"/>
        <v>154800</v>
      </c>
      <c r="FM391" s="201">
        <f t="shared" ca="1" si="128"/>
        <v>0</v>
      </c>
      <c r="FN391" s="200">
        <f>AB391*AB$2*IF($FC391="V",1,-1)*IF($Q391="Fixo",(CP391-INDEX('Curva Forward'!$C$5:$AN$13,MATCH(CONCATENATE(BD_COMERCIAL!$K391," ",BD_COMERCIAL!$L391),'Curva Forward'!$B$5:$B$13,0),MATCH(FN$4,'Curva Forward'!$C$4:$AN$4,0))),CP391)</f>
        <v>0</v>
      </c>
      <c r="FO391" s="200">
        <f>AC391*AC$2*IF($FC391="V",1,-1)*IF($Q391="Fixo",(CQ391-INDEX('Curva Forward'!$C$5:$AN$13,MATCH(CONCATENATE(BD_COMERCIAL!$K391," ",BD_COMERCIAL!$L391),'Curva Forward'!$B$5:$B$13,0),MATCH(FO$4,'Curva Forward'!$C$4:$AN$4,0))),CQ391)</f>
        <v>0</v>
      </c>
      <c r="FP391" s="200">
        <f>AD391*AD$2*IF($FC391="V",1,-1)*IF($Q391="Fixo",(CR391-INDEX('Curva Forward'!$C$5:$AN$13,MATCH(CONCATENATE(BD_COMERCIAL!$K391," ",BD_COMERCIAL!$L391),'Curva Forward'!$B$5:$B$13,0),MATCH(FP$4,'Curva Forward'!$C$4:$AN$4,0))),CR391)</f>
        <v>0</v>
      </c>
      <c r="FQ391" s="200">
        <f>AE391*AE$2*IF($FC391="V",1,-1)*IF($Q391="Fixo",(CS391-INDEX('Curva Forward'!$C$5:$AN$13,MATCH(CONCATENATE(BD_COMERCIAL!$K391," ",BD_COMERCIAL!$L391),'Curva Forward'!$B$5:$B$13,0),MATCH(FQ$4,'Curva Forward'!$C$4:$AN$4,0))),CS391)</f>
        <v>0</v>
      </c>
      <c r="FR391" s="200">
        <f>AF391*AF$2*IF($FC391="V",1,-1)*IF($Q391="Fixo",(CT391-INDEX('Curva Forward'!$C$5:$AN$13,MATCH(CONCATENATE(BD_COMERCIAL!$K391," ",BD_COMERCIAL!$L391),'Curva Forward'!$B$5:$B$13,0),MATCH(FR$4,'Curva Forward'!$C$4:$AN$4,0))),CT391)</f>
        <v>0</v>
      </c>
      <c r="FS391" s="200">
        <f>AG391*AG$2*IF($FC391="V",1,-1)*IF($Q391="Fixo",(CU391-INDEX('Curva Forward'!$C$5:$AN$13,MATCH(CONCATENATE(BD_COMERCIAL!$K391," ",BD_COMERCIAL!$L391),'Curva Forward'!$B$5:$B$13,0),MATCH(FS$4,'Curva Forward'!$C$4:$AN$4,0))),CU391)</f>
        <v>0</v>
      </c>
      <c r="FT391" s="200">
        <f>AH391*AH$2*IF($FC391="V",1,-1)*IF($Q391="Fixo",(CV391-INDEX('Curva Forward'!$C$5:$AN$13,MATCH(CONCATENATE(BD_COMERCIAL!$K391," ",BD_COMERCIAL!$L391),'Curva Forward'!$B$5:$B$13,0),MATCH(FT$4,'Curva Forward'!$C$4:$AN$4,0))),CV391)</f>
        <v>0</v>
      </c>
      <c r="FU391" s="200">
        <f>AI391*AI$2*IF($FC391="V",1,-1)*IF($Q391="Fixo",(CW391-INDEX('Curva Forward'!$C$5:$AN$13,MATCH(CONCATENATE(BD_COMERCIAL!$K391," ",BD_COMERCIAL!$L391),'Curva Forward'!$B$5:$B$13,0),MATCH(FU$4,'Curva Forward'!$C$4:$AN$4,0))),CW391)</f>
        <v>0</v>
      </c>
      <c r="FV391" s="200">
        <f>AJ391*AJ$2*IF($FC391="V",1,-1)*IF($Q391="Fixo",(CX391-INDEX('Curva Forward'!$C$5:$AN$13,MATCH(CONCATENATE(BD_COMERCIAL!$K391," ",BD_COMERCIAL!$L391),'Curva Forward'!$B$5:$B$13,0),MATCH(FV$4,'Curva Forward'!$C$4:$AN$4,0))),CX391)</f>
        <v>154800</v>
      </c>
      <c r="FW391" s="200">
        <f>AK391*AK$2*IF($FC391="V",1,-1)*IF($Q391="Fixo",(CY391-INDEX('Curva Forward'!$C$5:$AN$13,MATCH(CONCATENATE(BD_COMERCIAL!$K391," ",BD_COMERCIAL!$L391),'Curva Forward'!$B$5:$B$13,0),MATCH(FW$4,'Curva Forward'!$C$4:$AN$4,0))),CY391)</f>
        <v>0</v>
      </c>
      <c r="FX391" s="200">
        <f>AL391*AL$2*IF($FC391="V",1,-1)*IF($Q391="Fixo",(CZ391-INDEX('Curva Forward'!$C$5:$AN$13,MATCH(CONCATENATE(BD_COMERCIAL!$K391," ",BD_COMERCIAL!$L391),'Curva Forward'!$B$5:$B$13,0),MATCH(FX$4,'Curva Forward'!$C$4:$AN$4,0))),CZ391)</f>
        <v>0</v>
      </c>
      <c r="FY391" s="200">
        <f>AM391*AM$2*IF($FC391="V",1,-1)*IF($Q391="Fixo",(DA391-INDEX('Curva Forward'!$C$5:$AN$13,MATCH(CONCATENATE(BD_COMERCIAL!$K391," ",BD_COMERCIAL!$L391),'Curva Forward'!$B$5:$B$13,0),MATCH(FY$4,'Curva Forward'!$C$4:$AN$4,0))),DA391)</f>
        <v>0</v>
      </c>
      <c r="FZ391" s="200">
        <f>AN391*AN$2*IF($FC391="V",1,-1)*IF($Q391="Fixo",(DB391-INDEX('Curva Forward'!$C$5:$AN$13,MATCH(CONCATENATE(BD_COMERCIAL!$K391," ",BD_COMERCIAL!$L391),'Curva Forward'!$B$5:$B$13,0),MATCH(FZ$4,'Curva Forward'!$C$4:$AN$4,0))),DB391)</f>
        <v>0</v>
      </c>
      <c r="GA391" s="200">
        <f>AO391*AO$2*IF($FC391="V",1,-1)*IF($Q391="Fixo",(DC391-INDEX('Curva Forward'!$C$5:$AN$13,MATCH(CONCATENATE(BD_COMERCIAL!$K391," ",BD_COMERCIAL!$L391),'Curva Forward'!$B$5:$B$13,0),MATCH(GA$4,'Curva Forward'!$C$4:$AN$4,0))),DC391)</f>
        <v>0</v>
      </c>
      <c r="GB391" s="200">
        <f>AP391*AP$2*IF($FC391="V",1,-1)*IF($Q391="Fixo",(DD391-INDEX('Curva Forward'!$C$5:$AN$13,MATCH(CONCATENATE(BD_COMERCIAL!$K391," ",BD_COMERCIAL!$L391),'Curva Forward'!$B$5:$B$13,0),MATCH(GB$4,'Curva Forward'!$C$4:$AN$4,0))),DD391)</f>
        <v>0</v>
      </c>
      <c r="GC391" s="200">
        <f>AQ391*AQ$2*IF($FC391="V",1,-1)*IF($Q391="Fixo",(DE391-INDEX('Curva Forward'!$C$5:$AN$13,MATCH(CONCATENATE(BD_COMERCIAL!$K391," ",BD_COMERCIAL!$L391),'Curva Forward'!$B$5:$B$13,0),MATCH(GC$4,'Curva Forward'!$C$4:$AN$4,0))),DE391)</f>
        <v>0</v>
      </c>
      <c r="GD391" s="200">
        <f>AR391*AR$2*IF($FC391="V",1,-1)*IF($Q391="Fixo",(DF391-INDEX('Curva Forward'!$C$5:$AN$13,MATCH(CONCATENATE(BD_COMERCIAL!$K391," ",BD_COMERCIAL!$L391),'Curva Forward'!$B$5:$B$13,0),MATCH(GD$4,'Curva Forward'!$C$4:$AN$4,0))),DF391)</f>
        <v>0</v>
      </c>
      <c r="GE391" s="200">
        <f>AS391*AS$2*IF($FC391="V",1,-1)*IF($Q391="Fixo",(DG391-INDEX('Curva Forward'!$C$5:$AN$13,MATCH(CONCATENATE(BD_COMERCIAL!$K391," ",BD_COMERCIAL!$L391),'Curva Forward'!$B$5:$B$13,0),MATCH(GE$4,'Curva Forward'!$C$4:$AN$4,0))),DG391)</f>
        <v>0</v>
      </c>
      <c r="GF391" s="200">
        <f>AT391*AT$2*IF($FC391="V",1,-1)*IF($Q391="Fixo",(DH391-INDEX('Curva Forward'!$C$5:$AN$13,MATCH(CONCATENATE(BD_COMERCIAL!$K391," ",BD_COMERCIAL!$L391),'Curva Forward'!$B$5:$B$13,0),MATCH(GF$4,'Curva Forward'!$C$4:$AN$4,0))),DH391)</f>
        <v>0</v>
      </c>
      <c r="GG391" s="200">
        <f>AU391*AU$2*IF($FC391="V",1,-1)*IF($Q391="Fixo",(DI391-INDEX('Curva Forward'!$C$5:$AN$13,MATCH(CONCATENATE(BD_COMERCIAL!$K391," ",BD_COMERCIAL!$L391),'Curva Forward'!$B$5:$B$13,0),MATCH(GG$4,'Curva Forward'!$C$4:$AN$4,0))),DI391)</f>
        <v>0</v>
      </c>
      <c r="GH391" s="200">
        <f>AV391*AV$2*IF($FC391="V",1,-1)*IF($Q391="Fixo",(DJ391-INDEX('Curva Forward'!$C$5:$AN$13,MATCH(CONCATENATE(BD_COMERCIAL!$K391," ",BD_COMERCIAL!$L391),'Curva Forward'!$B$5:$B$13,0),MATCH(GH$4,'Curva Forward'!$C$4:$AN$4,0))),DJ391)</f>
        <v>0</v>
      </c>
      <c r="GI391" s="200">
        <f>AW391*AW$2*IF($FC391="V",1,-1)*IF($Q391="Fixo",(DK391-INDEX('Curva Forward'!$C$5:$AN$13,MATCH(CONCATENATE(BD_COMERCIAL!$K391," ",BD_COMERCIAL!$L391),'Curva Forward'!$B$5:$B$13,0),MATCH(GI$4,'Curva Forward'!$C$4:$AN$4,0))),DK391)</f>
        <v>0</v>
      </c>
      <c r="GJ391" s="200">
        <f>AX391*AX$2*IF($FC391="V",1,-1)*IF($Q391="Fixo",(DL391-INDEX('Curva Forward'!$C$5:$AN$13,MATCH(CONCATENATE(BD_COMERCIAL!$K391," ",BD_COMERCIAL!$L391),'Curva Forward'!$B$5:$B$13,0),MATCH(GJ$4,'Curva Forward'!$C$4:$AN$4,0))),DL391)</f>
        <v>0</v>
      </c>
      <c r="GK391" s="200">
        <f>AY391*AY$2*IF($FC391="V",1,-1)*IF($Q391="Fixo",(DM391-INDEX('Curva Forward'!$C$5:$AN$13,MATCH(CONCATENATE(BD_COMERCIAL!$K391," ",BD_COMERCIAL!$L391),'Curva Forward'!$B$5:$B$13,0),MATCH(GK$4,'Curva Forward'!$C$4:$AN$4,0))),DM391)</f>
        <v>0</v>
      </c>
      <c r="GL391" s="200">
        <f>IF(EZ391="",0,CL391*CL$2*IF($FC391="V",1,-1)*IF($Q391="Fixo",(EZ391-INDEX('Curva Forward'!$C$5:$AN$13,MATCH(CONCATENATE(BD_COMERCIAL!$K391," ",BD_COMERCIAL!$L391),'Curva Forward'!$B$5:$B$13,0),MATCH(GL$4,'Curva Forward'!$C$4:$AN$4,0))),EZ391))</f>
        <v>0</v>
      </c>
      <c r="GM391" s="200">
        <f>IF(FA391="",0,CM391*CM$2*IF($FC391="V",1,-1)*IF($Q391="Fixo",(FA391-INDEX('Curva Forward'!$C$5:$AN$13,MATCH(CONCATENATE(BD_COMERCIAL!$K391," ",BD_COMERCIAL!$L391),'Curva Forward'!$B$5:$B$13,0),MATCH(GM$4,'Curva Forward'!$C$4:$AN$4,0))),FA391))</f>
        <v>0</v>
      </c>
      <c r="GN391" s="200">
        <f>IF(FB391="",0,CN391*CN$2*IF($FC391="V",1,-1)*IF($Q391="Fixo",(FB391-INDEX('Curva Forward'!$C$5:$AN$13,MATCH(CONCATENATE(BD_COMERCIAL!$K391," ",BD_COMERCIAL!$L391),'Curva Forward'!$B$5:$B$13,0),MATCH(GN$4,'Curva Forward'!$C$4:$AN$4,0))),FB391))</f>
        <v>0</v>
      </c>
      <c r="GO391" s="201">
        <f t="shared" ca="1" si="129"/>
        <v>0</v>
      </c>
      <c r="GP391" s="201">
        <f t="shared" ca="1" si="130"/>
        <v>0</v>
      </c>
    </row>
    <row r="392" spans="1:198" ht="15" customHeight="1" x14ac:dyDescent="0.25">
      <c r="A392" s="6"/>
      <c r="B392" s="7" t="s">
        <v>748</v>
      </c>
      <c r="C392" s="8">
        <v>44670</v>
      </c>
      <c r="D392" s="9" t="s">
        <v>124</v>
      </c>
      <c r="E392" s="9" t="s">
        <v>125</v>
      </c>
      <c r="F392" s="113">
        <v>3780401000108</v>
      </c>
      <c r="G392" s="10" t="s">
        <v>268</v>
      </c>
      <c r="H392" s="113">
        <v>31102147000116</v>
      </c>
      <c r="I392" s="9" t="s">
        <v>139</v>
      </c>
      <c r="J392" s="166"/>
      <c r="K392" s="10" t="s">
        <v>127</v>
      </c>
      <c r="L392" s="84" t="s">
        <v>22</v>
      </c>
      <c r="M392" s="11">
        <v>44713</v>
      </c>
      <c r="N392" s="12">
        <v>44742</v>
      </c>
      <c r="O392" s="10">
        <v>2</v>
      </c>
      <c r="P392" s="84">
        <v>75</v>
      </c>
      <c r="Q392" s="84" t="s">
        <v>128</v>
      </c>
      <c r="R392" s="10" t="s">
        <v>129</v>
      </c>
      <c r="S392" s="14" t="s">
        <v>135</v>
      </c>
      <c r="T392" s="11"/>
      <c r="U392" s="12"/>
      <c r="V392" s="257" t="str">
        <f ca="1">IF(U392="","",
IF(U392="NA","",
IFERROR(VLOOKUP(EOMONTH(M392,-2)+1,IPCA!$A:$B,2,0),
VLOOKUP(EOMONTH(TODAY(),-2)+1,IPCA!$A:$B,2,0))/
VLOOKUP(EOMONTH(U392,-2)+1,IPCA!$A:$B,2,0)*
P392))</f>
        <v/>
      </c>
      <c r="W392" s="84"/>
      <c r="X392" s="13" t="s">
        <v>6</v>
      </c>
      <c r="Y392" s="166"/>
      <c r="AA392" s="108"/>
      <c r="AB392" s="15"/>
      <c r="AG392">
        <v>2</v>
      </c>
      <c r="AM392" s="6"/>
      <c r="AN392" s="15"/>
      <c r="AY392" s="6"/>
      <c r="AZ392" s="15"/>
      <c r="BK392" s="6"/>
      <c r="BL392" s="15"/>
      <c r="BW392" s="6"/>
      <c r="BX392" s="15"/>
      <c r="CI392" s="6"/>
      <c r="CJ392" s="16">
        <f t="shared" si="114"/>
        <v>0.16438356164383561</v>
      </c>
      <c r="CK392" s="16" t="str">
        <f t="shared" si="115"/>
        <v/>
      </c>
      <c r="CL392" s="16" t="str">
        <f t="shared" si="116"/>
        <v/>
      </c>
      <c r="CM392" s="16" t="str">
        <f t="shared" si="117"/>
        <v/>
      </c>
      <c r="CN392" s="16" t="str">
        <f t="shared" si="118"/>
        <v/>
      </c>
      <c r="CO392" s="18"/>
      <c r="CP392" s="15"/>
      <c r="CU392">
        <v>75</v>
      </c>
      <c r="DA392" s="6"/>
      <c r="DB392" s="15"/>
      <c r="DM392" s="6"/>
      <c r="DN392" s="15"/>
      <c r="DY392" s="6"/>
      <c r="DZ392" s="15"/>
      <c r="EK392" s="6"/>
      <c r="EL392" s="15"/>
      <c r="EW392" s="6"/>
      <c r="EX392" s="16">
        <f t="shared" si="119"/>
        <v>6.1643835616438354</v>
      </c>
      <c r="EY392" s="16" t="str">
        <f t="shared" si="120"/>
        <v/>
      </c>
      <c r="EZ392" s="16" t="str">
        <f t="shared" si="121"/>
        <v/>
      </c>
      <c r="FA392" s="16" t="str">
        <f t="shared" si="122"/>
        <v/>
      </c>
      <c r="FB392" s="160" t="str">
        <f t="shared" si="123"/>
        <v/>
      </c>
      <c r="FC392" t="s">
        <v>204</v>
      </c>
      <c r="FD392" s="20" t="s">
        <v>139</v>
      </c>
      <c r="FE392"/>
      <c r="FF392" s="209" t="s">
        <v>206</v>
      </c>
      <c r="FH392" s="284">
        <f t="shared" ca="1" si="124"/>
        <v>0</v>
      </c>
      <c r="FI392" s="208">
        <f t="shared" si="125"/>
        <v>0.96666666666666667</v>
      </c>
      <c r="FK392" t="str">
        <f t="shared" si="126"/>
        <v>PARATY ENERGIA LTDA</v>
      </c>
      <c r="FL392" s="201">
        <f t="shared" ca="1" si="127"/>
        <v>27431.999999999996</v>
      </c>
      <c r="FM392" s="201">
        <f t="shared" ca="1" si="128"/>
        <v>0</v>
      </c>
      <c r="FN392" s="200">
        <f>AB392*AB$2*IF($FC392="V",1,-1)*IF($Q392="Fixo",(CP392-INDEX('Curva Forward'!$C$5:$AN$13,MATCH(CONCATENATE(BD_COMERCIAL!$K392," ",BD_COMERCIAL!$L392),'Curva Forward'!$B$5:$B$13,0),MATCH(FN$4,'Curva Forward'!$C$4:$AN$4,0))),CP392)</f>
        <v>0</v>
      </c>
      <c r="FO392" s="200">
        <f>AC392*AC$2*IF($FC392="V",1,-1)*IF($Q392="Fixo",(CQ392-INDEX('Curva Forward'!$C$5:$AN$13,MATCH(CONCATENATE(BD_COMERCIAL!$K392," ",BD_COMERCIAL!$L392),'Curva Forward'!$B$5:$B$13,0),MATCH(FO$4,'Curva Forward'!$C$4:$AN$4,0))),CQ392)</f>
        <v>0</v>
      </c>
      <c r="FP392" s="200">
        <f>AD392*AD$2*IF($FC392="V",1,-1)*IF($Q392="Fixo",(CR392-INDEX('Curva Forward'!$C$5:$AN$13,MATCH(CONCATENATE(BD_COMERCIAL!$K392," ",BD_COMERCIAL!$L392),'Curva Forward'!$B$5:$B$13,0),MATCH(FP$4,'Curva Forward'!$C$4:$AN$4,0))),CR392)</f>
        <v>0</v>
      </c>
      <c r="FQ392" s="200">
        <f>AE392*AE$2*IF($FC392="V",1,-1)*IF($Q392="Fixo",(CS392-INDEX('Curva Forward'!$C$5:$AN$13,MATCH(CONCATENATE(BD_COMERCIAL!$K392," ",BD_COMERCIAL!$L392),'Curva Forward'!$B$5:$B$13,0),MATCH(FQ$4,'Curva Forward'!$C$4:$AN$4,0))),CS392)</f>
        <v>0</v>
      </c>
      <c r="FR392" s="200">
        <f>AF392*AF$2*IF($FC392="V",1,-1)*IF($Q392="Fixo",(CT392-INDEX('Curva Forward'!$C$5:$AN$13,MATCH(CONCATENATE(BD_COMERCIAL!$K392," ",BD_COMERCIAL!$L392),'Curva Forward'!$B$5:$B$13,0),MATCH(FR$4,'Curva Forward'!$C$4:$AN$4,0))),CT392)</f>
        <v>0</v>
      </c>
      <c r="FS392" s="200">
        <f>AG392*AG$2*IF($FC392="V",1,-1)*IF($Q392="Fixo",(CU392-INDEX('Curva Forward'!$C$5:$AN$13,MATCH(CONCATENATE(BD_COMERCIAL!$K392," ",BD_COMERCIAL!$L392),'Curva Forward'!$B$5:$B$13,0),MATCH(FS$4,'Curva Forward'!$C$4:$AN$4,0))),CU392)</f>
        <v>27431.999999999996</v>
      </c>
      <c r="FT392" s="200">
        <f>AH392*AH$2*IF($FC392="V",1,-1)*IF($Q392="Fixo",(CV392-INDEX('Curva Forward'!$C$5:$AN$13,MATCH(CONCATENATE(BD_COMERCIAL!$K392," ",BD_COMERCIAL!$L392),'Curva Forward'!$B$5:$B$13,0),MATCH(FT$4,'Curva Forward'!$C$4:$AN$4,0))),CV392)</f>
        <v>0</v>
      </c>
      <c r="FU392" s="200">
        <f>AI392*AI$2*IF($FC392="V",1,-1)*IF($Q392="Fixo",(CW392-INDEX('Curva Forward'!$C$5:$AN$13,MATCH(CONCATENATE(BD_COMERCIAL!$K392," ",BD_COMERCIAL!$L392),'Curva Forward'!$B$5:$B$13,0),MATCH(FU$4,'Curva Forward'!$C$4:$AN$4,0))),CW392)</f>
        <v>0</v>
      </c>
      <c r="FV392" s="200">
        <f>AJ392*AJ$2*IF($FC392="V",1,-1)*IF($Q392="Fixo",(CX392-INDEX('Curva Forward'!$C$5:$AN$13,MATCH(CONCATENATE(BD_COMERCIAL!$K392," ",BD_COMERCIAL!$L392),'Curva Forward'!$B$5:$B$13,0),MATCH(FV$4,'Curva Forward'!$C$4:$AN$4,0))),CX392)</f>
        <v>0</v>
      </c>
      <c r="FW392" s="200">
        <f>AK392*AK$2*IF($FC392="V",1,-1)*IF($Q392="Fixo",(CY392-INDEX('Curva Forward'!$C$5:$AN$13,MATCH(CONCATENATE(BD_COMERCIAL!$K392," ",BD_COMERCIAL!$L392),'Curva Forward'!$B$5:$B$13,0),MATCH(FW$4,'Curva Forward'!$C$4:$AN$4,0))),CY392)</f>
        <v>0</v>
      </c>
      <c r="FX392" s="200">
        <f>AL392*AL$2*IF($FC392="V",1,-1)*IF($Q392="Fixo",(CZ392-INDEX('Curva Forward'!$C$5:$AN$13,MATCH(CONCATENATE(BD_COMERCIAL!$K392," ",BD_COMERCIAL!$L392),'Curva Forward'!$B$5:$B$13,0),MATCH(FX$4,'Curva Forward'!$C$4:$AN$4,0))),CZ392)</f>
        <v>0</v>
      </c>
      <c r="FY392" s="200">
        <f>AM392*AM$2*IF($FC392="V",1,-1)*IF($Q392="Fixo",(DA392-INDEX('Curva Forward'!$C$5:$AN$13,MATCH(CONCATENATE(BD_COMERCIAL!$K392," ",BD_COMERCIAL!$L392),'Curva Forward'!$B$5:$B$13,0),MATCH(FY$4,'Curva Forward'!$C$4:$AN$4,0))),DA392)</f>
        <v>0</v>
      </c>
      <c r="FZ392" s="200">
        <f>AN392*AN$2*IF($FC392="V",1,-1)*IF($Q392="Fixo",(DB392-INDEX('Curva Forward'!$C$5:$AN$13,MATCH(CONCATENATE(BD_COMERCIAL!$K392," ",BD_COMERCIAL!$L392),'Curva Forward'!$B$5:$B$13,0),MATCH(FZ$4,'Curva Forward'!$C$4:$AN$4,0))),DB392)</f>
        <v>0</v>
      </c>
      <c r="GA392" s="200">
        <f>AO392*AO$2*IF($FC392="V",1,-1)*IF($Q392="Fixo",(DC392-INDEX('Curva Forward'!$C$5:$AN$13,MATCH(CONCATENATE(BD_COMERCIAL!$K392," ",BD_COMERCIAL!$L392),'Curva Forward'!$B$5:$B$13,0),MATCH(GA$4,'Curva Forward'!$C$4:$AN$4,0))),DC392)</f>
        <v>0</v>
      </c>
      <c r="GB392" s="200">
        <f>AP392*AP$2*IF($FC392="V",1,-1)*IF($Q392="Fixo",(DD392-INDEX('Curva Forward'!$C$5:$AN$13,MATCH(CONCATENATE(BD_COMERCIAL!$K392," ",BD_COMERCIAL!$L392),'Curva Forward'!$B$5:$B$13,0),MATCH(GB$4,'Curva Forward'!$C$4:$AN$4,0))),DD392)</f>
        <v>0</v>
      </c>
      <c r="GC392" s="200">
        <f>AQ392*AQ$2*IF($FC392="V",1,-1)*IF($Q392="Fixo",(DE392-INDEX('Curva Forward'!$C$5:$AN$13,MATCH(CONCATENATE(BD_COMERCIAL!$K392," ",BD_COMERCIAL!$L392),'Curva Forward'!$B$5:$B$13,0),MATCH(GC$4,'Curva Forward'!$C$4:$AN$4,0))),DE392)</f>
        <v>0</v>
      </c>
      <c r="GD392" s="200">
        <f>AR392*AR$2*IF($FC392="V",1,-1)*IF($Q392="Fixo",(DF392-INDEX('Curva Forward'!$C$5:$AN$13,MATCH(CONCATENATE(BD_COMERCIAL!$K392," ",BD_COMERCIAL!$L392),'Curva Forward'!$B$5:$B$13,0),MATCH(GD$4,'Curva Forward'!$C$4:$AN$4,0))),DF392)</f>
        <v>0</v>
      </c>
      <c r="GE392" s="200">
        <f>AS392*AS$2*IF($FC392="V",1,-1)*IF($Q392="Fixo",(DG392-INDEX('Curva Forward'!$C$5:$AN$13,MATCH(CONCATENATE(BD_COMERCIAL!$K392," ",BD_COMERCIAL!$L392),'Curva Forward'!$B$5:$B$13,0),MATCH(GE$4,'Curva Forward'!$C$4:$AN$4,0))),DG392)</f>
        <v>0</v>
      </c>
      <c r="GF392" s="200">
        <f>AT392*AT$2*IF($FC392="V",1,-1)*IF($Q392="Fixo",(DH392-INDEX('Curva Forward'!$C$5:$AN$13,MATCH(CONCATENATE(BD_COMERCIAL!$K392," ",BD_COMERCIAL!$L392),'Curva Forward'!$B$5:$B$13,0),MATCH(GF$4,'Curva Forward'!$C$4:$AN$4,0))),DH392)</f>
        <v>0</v>
      </c>
      <c r="GG392" s="200">
        <f>AU392*AU$2*IF($FC392="V",1,-1)*IF($Q392="Fixo",(DI392-INDEX('Curva Forward'!$C$5:$AN$13,MATCH(CONCATENATE(BD_COMERCIAL!$K392," ",BD_COMERCIAL!$L392),'Curva Forward'!$B$5:$B$13,0),MATCH(GG$4,'Curva Forward'!$C$4:$AN$4,0))),DI392)</f>
        <v>0</v>
      </c>
      <c r="GH392" s="200">
        <f>AV392*AV$2*IF($FC392="V",1,-1)*IF($Q392="Fixo",(DJ392-INDEX('Curva Forward'!$C$5:$AN$13,MATCH(CONCATENATE(BD_COMERCIAL!$K392," ",BD_COMERCIAL!$L392),'Curva Forward'!$B$5:$B$13,0),MATCH(GH$4,'Curva Forward'!$C$4:$AN$4,0))),DJ392)</f>
        <v>0</v>
      </c>
      <c r="GI392" s="200">
        <f>AW392*AW$2*IF($FC392="V",1,-1)*IF($Q392="Fixo",(DK392-INDEX('Curva Forward'!$C$5:$AN$13,MATCH(CONCATENATE(BD_COMERCIAL!$K392," ",BD_COMERCIAL!$L392),'Curva Forward'!$B$5:$B$13,0),MATCH(GI$4,'Curva Forward'!$C$4:$AN$4,0))),DK392)</f>
        <v>0</v>
      </c>
      <c r="GJ392" s="200">
        <f>AX392*AX$2*IF($FC392="V",1,-1)*IF($Q392="Fixo",(DL392-INDEX('Curva Forward'!$C$5:$AN$13,MATCH(CONCATENATE(BD_COMERCIAL!$K392," ",BD_COMERCIAL!$L392),'Curva Forward'!$B$5:$B$13,0),MATCH(GJ$4,'Curva Forward'!$C$4:$AN$4,0))),DL392)</f>
        <v>0</v>
      </c>
      <c r="GK392" s="200">
        <f>AY392*AY$2*IF($FC392="V",1,-1)*IF($Q392="Fixo",(DM392-INDEX('Curva Forward'!$C$5:$AN$13,MATCH(CONCATENATE(BD_COMERCIAL!$K392," ",BD_COMERCIAL!$L392),'Curva Forward'!$B$5:$B$13,0),MATCH(GK$4,'Curva Forward'!$C$4:$AN$4,0))),DM392)</f>
        <v>0</v>
      </c>
      <c r="GL392" s="200">
        <f>IF(EZ392="",0,CL392*CL$2*IF($FC392="V",1,-1)*IF($Q392="Fixo",(EZ392-INDEX('Curva Forward'!$C$5:$AN$13,MATCH(CONCATENATE(BD_COMERCIAL!$K392," ",BD_COMERCIAL!$L392),'Curva Forward'!$B$5:$B$13,0),MATCH(GL$4,'Curva Forward'!$C$4:$AN$4,0))),EZ392))</f>
        <v>0</v>
      </c>
      <c r="GM392" s="200">
        <f>IF(FA392="",0,CM392*CM$2*IF($FC392="V",1,-1)*IF($Q392="Fixo",(FA392-INDEX('Curva Forward'!$C$5:$AN$13,MATCH(CONCATENATE(BD_COMERCIAL!$K392," ",BD_COMERCIAL!$L392),'Curva Forward'!$B$5:$B$13,0),MATCH(GM$4,'Curva Forward'!$C$4:$AN$4,0))),FA392))</f>
        <v>0</v>
      </c>
      <c r="GN392" s="200">
        <f>IF(FB392="",0,CN392*CN$2*IF($FC392="V",1,-1)*IF($Q392="Fixo",(FB392-INDEX('Curva Forward'!$C$5:$AN$13,MATCH(CONCATENATE(BD_COMERCIAL!$K392," ",BD_COMERCIAL!$L392),'Curva Forward'!$B$5:$B$13,0),MATCH(GN$4,'Curva Forward'!$C$4:$AN$4,0))),FB392))</f>
        <v>0</v>
      </c>
      <c r="GO392" s="201">
        <f t="shared" ca="1" si="129"/>
        <v>0</v>
      </c>
      <c r="GP392" s="201">
        <f t="shared" ca="1" si="130"/>
        <v>0</v>
      </c>
    </row>
    <row r="393" spans="1:198" ht="15" customHeight="1" x14ac:dyDescent="0.25">
      <c r="A393" s="6"/>
      <c r="B393" s="7" t="s">
        <v>749</v>
      </c>
      <c r="C393" s="8">
        <v>44670</v>
      </c>
      <c r="D393" s="9" t="s">
        <v>124</v>
      </c>
      <c r="E393" s="9" t="s">
        <v>125</v>
      </c>
      <c r="F393" s="113">
        <v>3780401000108</v>
      </c>
      <c r="G393" s="10" t="s">
        <v>132</v>
      </c>
      <c r="H393" s="113">
        <v>4973790000142</v>
      </c>
      <c r="I393" s="9" t="s">
        <v>139</v>
      </c>
      <c r="J393" s="166"/>
      <c r="K393" s="10" t="s">
        <v>127</v>
      </c>
      <c r="L393" s="84" t="s">
        <v>22</v>
      </c>
      <c r="M393" s="11">
        <v>44713</v>
      </c>
      <c r="N393" s="12">
        <v>44742</v>
      </c>
      <c r="O393" s="10">
        <v>10</v>
      </c>
      <c r="P393" s="84">
        <v>75</v>
      </c>
      <c r="Q393" s="84" t="s">
        <v>128</v>
      </c>
      <c r="R393" s="10" t="s">
        <v>129</v>
      </c>
      <c r="S393" s="14" t="s">
        <v>135</v>
      </c>
      <c r="T393" s="11"/>
      <c r="U393" s="12"/>
      <c r="V393" s="257" t="str">
        <f ca="1">IF(U393="","",
IF(U393="NA","",
IFERROR(VLOOKUP(EOMONTH(M393,-2)+1,IPCA!$A:$B,2,0),
VLOOKUP(EOMONTH(TODAY(),-2)+1,IPCA!$A:$B,2,0))/
VLOOKUP(EOMONTH(U393,-2)+1,IPCA!$A:$B,2,0)*
P393))</f>
        <v/>
      </c>
      <c r="W393" s="84"/>
      <c r="X393" s="13" t="s">
        <v>133</v>
      </c>
      <c r="Y393" s="166"/>
      <c r="AA393" s="108"/>
      <c r="AB393" s="15"/>
      <c r="AG393">
        <v>10</v>
      </c>
      <c r="AM393" s="6"/>
      <c r="AN393" s="15"/>
      <c r="AY393" s="6"/>
      <c r="AZ393" s="15"/>
      <c r="BK393" s="6"/>
      <c r="BL393" s="15"/>
      <c r="BW393" s="6"/>
      <c r="BX393" s="15"/>
      <c r="CI393" s="6"/>
      <c r="CJ393" s="16">
        <f t="shared" si="114"/>
        <v>0.82191780821917804</v>
      </c>
      <c r="CK393" s="16" t="str">
        <f t="shared" si="115"/>
        <v/>
      </c>
      <c r="CL393" s="16" t="str">
        <f t="shared" si="116"/>
        <v/>
      </c>
      <c r="CM393" s="16" t="str">
        <f t="shared" si="117"/>
        <v/>
      </c>
      <c r="CN393" s="16" t="str">
        <f t="shared" si="118"/>
        <v/>
      </c>
      <c r="CO393" s="18"/>
      <c r="CP393" s="15"/>
      <c r="CU393">
        <v>75</v>
      </c>
      <c r="DA393" s="6"/>
      <c r="DB393" s="15"/>
      <c r="DM393" s="6"/>
      <c r="DN393" s="15"/>
      <c r="DY393" s="6"/>
      <c r="DZ393" s="15"/>
      <c r="EK393" s="6"/>
      <c r="EL393" s="15"/>
      <c r="EW393" s="6"/>
      <c r="EX393" s="16">
        <f t="shared" si="119"/>
        <v>6.1643835616438354</v>
      </c>
      <c r="EY393" s="16" t="str">
        <f t="shared" si="120"/>
        <v/>
      </c>
      <c r="EZ393" s="16" t="str">
        <f t="shared" si="121"/>
        <v/>
      </c>
      <c r="FA393" s="16" t="str">
        <f t="shared" si="122"/>
        <v/>
      </c>
      <c r="FB393" s="160" t="str">
        <f t="shared" si="123"/>
        <v/>
      </c>
      <c r="FC393" t="s">
        <v>204</v>
      </c>
      <c r="FD393" s="20" t="s">
        <v>139</v>
      </c>
      <c r="FE393"/>
      <c r="FF393" s="209" t="s">
        <v>206</v>
      </c>
      <c r="FH393" s="284">
        <f t="shared" ca="1" si="124"/>
        <v>0</v>
      </c>
      <c r="FI393" s="208">
        <f t="shared" si="125"/>
        <v>0.96666666666666667</v>
      </c>
      <c r="FK393" t="str">
        <f t="shared" si="126"/>
        <v>CPFL Comercialização Brasil S.A.</v>
      </c>
      <c r="FL393" s="201">
        <f t="shared" ca="1" si="127"/>
        <v>137159.99999999997</v>
      </c>
      <c r="FM393" s="201">
        <f t="shared" ca="1" si="128"/>
        <v>0</v>
      </c>
      <c r="FN393" s="200">
        <f>AB393*AB$2*IF($FC393="V",1,-1)*IF($Q393="Fixo",(CP393-INDEX('Curva Forward'!$C$5:$AN$13,MATCH(CONCATENATE(BD_COMERCIAL!$K393," ",BD_COMERCIAL!$L393),'Curva Forward'!$B$5:$B$13,0),MATCH(FN$4,'Curva Forward'!$C$4:$AN$4,0))),CP393)</f>
        <v>0</v>
      </c>
      <c r="FO393" s="200">
        <f>AC393*AC$2*IF($FC393="V",1,-1)*IF($Q393="Fixo",(CQ393-INDEX('Curva Forward'!$C$5:$AN$13,MATCH(CONCATENATE(BD_COMERCIAL!$K393," ",BD_COMERCIAL!$L393),'Curva Forward'!$B$5:$B$13,0),MATCH(FO$4,'Curva Forward'!$C$4:$AN$4,0))),CQ393)</f>
        <v>0</v>
      </c>
      <c r="FP393" s="200">
        <f>AD393*AD$2*IF($FC393="V",1,-1)*IF($Q393="Fixo",(CR393-INDEX('Curva Forward'!$C$5:$AN$13,MATCH(CONCATENATE(BD_COMERCIAL!$K393," ",BD_COMERCIAL!$L393),'Curva Forward'!$B$5:$B$13,0),MATCH(FP$4,'Curva Forward'!$C$4:$AN$4,0))),CR393)</f>
        <v>0</v>
      </c>
      <c r="FQ393" s="200">
        <f>AE393*AE$2*IF($FC393="V",1,-1)*IF($Q393="Fixo",(CS393-INDEX('Curva Forward'!$C$5:$AN$13,MATCH(CONCATENATE(BD_COMERCIAL!$K393," ",BD_COMERCIAL!$L393),'Curva Forward'!$B$5:$B$13,0),MATCH(FQ$4,'Curva Forward'!$C$4:$AN$4,0))),CS393)</f>
        <v>0</v>
      </c>
      <c r="FR393" s="200">
        <f>AF393*AF$2*IF($FC393="V",1,-1)*IF($Q393="Fixo",(CT393-INDEX('Curva Forward'!$C$5:$AN$13,MATCH(CONCATENATE(BD_COMERCIAL!$K393," ",BD_COMERCIAL!$L393),'Curva Forward'!$B$5:$B$13,0),MATCH(FR$4,'Curva Forward'!$C$4:$AN$4,0))),CT393)</f>
        <v>0</v>
      </c>
      <c r="FS393" s="200">
        <f>AG393*AG$2*IF($FC393="V",1,-1)*IF($Q393="Fixo",(CU393-INDEX('Curva Forward'!$C$5:$AN$13,MATCH(CONCATENATE(BD_COMERCIAL!$K393," ",BD_COMERCIAL!$L393),'Curva Forward'!$B$5:$B$13,0),MATCH(FS$4,'Curva Forward'!$C$4:$AN$4,0))),CU393)</f>
        <v>137159.99999999997</v>
      </c>
      <c r="FT393" s="200">
        <f>AH393*AH$2*IF($FC393="V",1,-1)*IF($Q393="Fixo",(CV393-INDEX('Curva Forward'!$C$5:$AN$13,MATCH(CONCATENATE(BD_COMERCIAL!$K393," ",BD_COMERCIAL!$L393),'Curva Forward'!$B$5:$B$13,0),MATCH(FT$4,'Curva Forward'!$C$4:$AN$4,0))),CV393)</f>
        <v>0</v>
      </c>
      <c r="FU393" s="200">
        <f>AI393*AI$2*IF($FC393="V",1,-1)*IF($Q393="Fixo",(CW393-INDEX('Curva Forward'!$C$5:$AN$13,MATCH(CONCATENATE(BD_COMERCIAL!$K393," ",BD_COMERCIAL!$L393),'Curva Forward'!$B$5:$B$13,0),MATCH(FU$4,'Curva Forward'!$C$4:$AN$4,0))),CW393)</f>
        <v>0</v>
      </c>
      <c r="FV393" s="200">
        <f>AJ393*AJ$2*IF($FC393="V",1,-1)*IF($Q393="Fixo",(CX393-INDEX('Curva Forward'!$C$5:$AN$13,MATCH(CONCATENATE(BD_COMERCIAL!$K393," ",BD_COMERCIAL!$L393),'Curva Forward'!$B$5:$B$13,0),MATCH(FV$4,'Curva Forward'!$C$4:$AN$4,0))),CX393)</f>
        <v>0</v>
      </c>
      <c r="FW393" s="200">
        <f>AK393*AK$2*IF($FC393="V",1,-1)*IF($Q393="Fixo",(CY393-INDEX('Curva Forward'!$C$5:$AN$13,MATCH(CONCATENATE(BD_COMERCIAL!$K393," ",BD_COMERCIAL!$L393),'Curva Forward'!$B$5:$B$13,0),MATCH(FW$4,'Curva Forward'!$C$4:$AN$4,0))),CY393)</f>
        <v>0</v>
      </c>
      <c r="FX393" s="200">
        <f>AL393*AL$2*IF($FC393="V",1,-1)*IF($Q393="Fixo",(CZ393-INDEX('Curva Forward'!$C$5:$AN$13,MATCH(CONCATENATE(BD_COMERCIAL!$K393," ",BD_COMERCIAL!$L393),'Curva Forward'!$B$5:$B$13,0),MATCH(FX$4,'Curva Forward'!$C$4:$AN$4,0))),CZ393)</f>
        <v>0</v>
      </c>
      <c r="FY393" s="200">
        <f>AM393*AM$2*IF($FC393="V",1,-1)*IF($Q393="Fixo",(DA393-INDEX('Curva Forward'!$C$5:$AN$13,MATCH(CONCATENATE(BD_COMERCIAL!$K393," ",BD_COMERCIAL!$L393),'Curva Forward'!$B$5:$B$13,0),MATCH(FY$4,'Curva Forward'!$C$4:$AN$4,0))),DA393)</f>
        <v>0</v>
      </c>
      <c r="FZ393" s="200">
        <f>AN393*AN$2*IF($FC393="V",1,-1)*IF($Q393="Fixo",(DB393-INDEX('Curva Forward'!$C$5:$AN$13,MATCH(CONCATENATE(BD_COMERCIAL!$K393," ",BD_COMERCIAL!$L393),'Curva Forward'!$B$5:$B$13,0),MATCH(FZ$4,'Curva Forward'!$C$4:$AN$4,0))),DB393)</f>
        <v>0</v>
      </c>
      <c r="GA393" s="200">
        <f>AO393*AO$2*IF($FC393="V",1,-1)*IF($Q393="Fixo",(DC393-INDEX('Curva Forward'!$C$5:$AN$13,MATCH(CONCATENATE(BD_COMERCIAL!$K393," ",BD_COMERCIAL!$L393),'Curva Forward'!$B$5:$B$13,0),MATCH(GA$4,'Curva Forward'!$C$4:$AN$4,0))),DC393)</f>
        <v>0</v>
      </c>
      <c r="GB393" s="200">
        <f>AP393*AP$2*IF($FC393="V",1,-1)*IF($Q393="Fixo",(DD393-INDEX('Curva Forward'!$C$5:$AN$13,MATCH(CONCATENATE(BD_COMERCIAL!$K393," ",BD_COMERCIAL!$L393),'Curva Forward'!$B$5:$B$13,0),MATCH(GB$4,'Curva Forward'!$C$4:$AN$4,0))),DD393)</f>
        <v>0</v>
      </c>
      <c r="GC393" s="200">
        <f>AQ393*AQ$2*IF($FC393="V",1,-1)*IF($Q393="Fixo",(DE393-INDEX('Curva Forward'!$C$5:$AN$13,MATCH(CONCATENATE(BD_COMERCIAL!$K393," ",BD_COMERCIAL!$L393),'Curva Forward'!$B$5:$B$13,0),MATCH(GC$4,'Curva Forward'!$C$4:$AN$4,0))),DE393)</f>
        <v>0</v>
      </c>
      <c r="GD393" s="200">
        <f>AR393*AR$2*IF($FC393="V",1,-1)*IF($Q393="Fixo",(DF393-INDEX('Curva Forward'!$C$5:$AN$13,MATCH(CONCATENATE(BD_COMERCIAL!$K393," ",BD_COMERCIAL!$L393),'Curva Forward'!$B$5:$B$13,0),MATCH(GD$4,'Curva Forward'!$C$4:$AN$4,0))),DF393)</f>
        <v>0</v>
      </c>
      <c r="GE393" s="200">
        <f>AS393*AS$2*IF($FC393="V",1,-1)*IF($Q393="Fixo",(DG393-INDEX('Curva Forward'!$C$5:$AN$13,MATCH(CONCATENATE(BD_COMERCIAL!$K393," ",BD_COMERCIAL!$L393),'Curva Forward'!$B$5:$B$13,0),MATCH(GE$4,'Curva Forward'!$C$4:$AN$4,0))),DG393)</f>
        <v>0</v>
      </c>
      <c r="GF393" s="200">
        <f>AT393*AT$2*IF($FC393="V",1,-1)*IF($Q393="Fixo",(DH393-INDEX('Curva Forward'!$C$5:$AN$13,MATCH(CONCATENATE(BD_COMERCIAL!$K393," ",BD_COMERCIAL!$L393),'Curva Forward'!$B$5:$B$13,0),MATCH(GF$4,'Curva Forward'!$C$4:$AN$4,0))),DH393)</f>
        <v>0</v>
      </c>
      <c r="GG393" s="200">
        <f>AU393*AU$2*IF($FC393="V",1,-1)*IF($Q393="Fixo",(DI393-INDEX('Curva Forward'!$C$5:$AN$13,MATCH(CONCATENATE(BD_COMERCIAL!$K393," ",BD_COMERCIAL!$L393),'Curva Forward'!$B$5:$B$13,0),MATCH(GG$4,'Curva Forward'!$C$4:$AN$4,0))),DI393)</f>
        <v>0</v>
      </c>
      <c r="GH393" s="200">
        <f>AV393*AV$2*IF($FC393="V",1,-1)*IF($Q393="Fixo",(DJ393-INDEX('Curva Forward'!$C$5:$AN$13,MATCH(CONCATENATE(BD_COMERCIAL!$K393," ",BD_COMERCIAL!$L393),'Curva Forward'!$B$5:$B$13,0),MATCH(GH$4,'Curva Forward'!$C$4:$AN$4,0))),DJ393)</f>
        <v>0</v>
      </c>
      <c r="GI393" s="200">
        <f>AW393*AW$2*IF($FC393="V",1,-1)*IF($Q393="Fixo",(DK393-INDEX('Curva Forward'!$C$5:$AN$13,MATCH(CONCATENATE(BD_COMERCIAL!$K393," ",BD_COMERCIAL!$L393),'Curva Forward'!$B$5:$B$13,0),MATCH(GI$4,'Curva Forward'!$C$4:$AN$4,0))),DK393)</f>
        <v>0</v>
      </c>
      <c r="GJ393" s="200">
        <f>AX393*AX$2*IF($FC393="V",1,-1)*IF($Q393="Fixo",(DL393-INDEX('Curva Forward'!$C$5:$AN$13,MATCH(CONCATENATE(BD_COMERCIAL!$K393," ",BD_COMERCIAL!$L393),'Curva Forward'!$B$5:$B$13,0),MATCH(GJ$4,'Curva Forward'!$C$4:$AN$4,0))),DL393)</f>
        <v>0</v>
      </c>
      <c r="GK393" s="200">
        <f>AY393*AY$2*IF($FC393="V",1,-1)*IF($Q393="Fixo",(DM393-INDEX('Curva Forward'!$C$5:$AN$13,MATCH(CONCATENATE(BD_COMERCIAL!$K393," ",BD_COMERCIAL!$L393),'Curva Forward'!$B$5:$B$13,0),MATCH(GK$4,'Curva Forward'!$C$4:$AN$4,0))),DM393)</f>
        <v>0</v>
      </c>
      <c r="GL393" s="200">
        <f>IF(EZ393="",0,CL393*CL$2*IF($FC393="V",1,-1)*IF($Q393="Fixo",(EZ393-INDEX('Curva Forward'!$C$5:$AN$13,MATCH(CONCATENATE(BD_COMERCIAL!$K393," ",BD_COMERCIAL!$L393),'Curva Forward'!$B$5:$B$13,0),MATCH(GL$4,'Curva Forward'!$C$4:$AN$4,0))),EZ393))</f>
        <v>0</v>
      </c>
      <c r="GM393" s="200">
        <f>IF(FA393="",0,CM393*CM$2*IF($FC393="V",1,-1)*IF($Q393="Fixo",(FA393-INDEX('Curva Forward'!$C$5:$AN$13,MATCH(CONCATENATE(BD_COMERCIAL!$K393," ",BD_COMERCIAL!$L393),'Curva Forward'!$B$5:$B$13,0),MATCH(GM$4,'Curva Forward'!$C$4:$AN$4,0))),FA393))</f>
        <v>0</v>
      </c>
      <c r="GN393" s="200">
        <f>IF(FB393="",0,CN393*CN$2*IF($FC393="V",1,-1)*IF($Q393="Fixo",(FB393-INDEX('Curva Forward'!$C$5:$AN$13,MATCH(CONCATENATE(BD_COMERCIAL!$K393," ",BD_COMERCIAL!$L393),'Curva Forward'!$B$5:$B$13,0),MATCH(GN$4,'Curva Forward'!$C$4:$AN$4,0))),FB393))</f>
        <v>0</v>
      </c>
      <c r="GO393" s="201">
        <f t="shared" ca="1" si="129"/>
        <v>0</v>
      </c>
      <c r="GP393" s="201">
        <f t="shared" ca="1" si="130"/>
        <v>0</v>
      </c>
    </row>
    <row r="394" spans="1:198" ht="15" customHeight="1" x14ac:dyDescent="0.25">
      <c r="A394" s="6"/>
      <c r="B394" s="7" t="s">
        <v>750</v>
      </c>
      <c r="C394" s="8">
        <v>44670</v>
      </c>
      <c r="D394" s="9" t="s">
        <v>124</v>
      </c>
      <c r="E394" s="9" t="s">
        <v>125</v>
      </c>
      <c r="F394" s="113">
        <v>3780401000108</v>
      </c>
      <c r="G394" s="10" t="s">
        <v>175</v>
      </c>
      <c r="H394" s="113">
        <v>31864869000108</v>
      </c>
      <c r="I394" s="9" t="s">
        <v>139</v>
      </c>
      <c r="J394" s="166"/>
      <c r="K394" s="10" t="s">
        <v>127</v>
      </c>
      <c r="L394" s="84" t="s">
        <v>22</v>
      </c>
      <c r="M394" s="11">
        <v>44713</v>
      </c>
      <c r="N394" s="12">
        <v>44742</v>
      </c>
      <c r="O394" s="10">
        <v>2</v>
      </c>
      <c r="P394" s="84">
        <v>75</v>
      </c>
      <c r="Q394" s="84" t="s">
        <v>128</v>
      </c>
      <c r="R394" s="10" t="s">
        <v>129</v>
      </c>
      <c r="S394" s="14" t="s">
        <v>135</v>
      </c>
      <c r="T394" s="11"/>
      <c r="U394" s="12"/>
      <c r="V394" s="257" t="str">
        <f ca="1">IF(U394="","",
IF(U394="NA","",
IFERROR(VLOOKUP(EOMONTH(M394,-2)+1,IPCA!$A:$B,2,0),
VLOOKUP(EOMONTH(TODAY(),-2)+1,IPCA!$A:$B,2,0))/
VLOOKUP(EOMONTH(U394,-2)+1,IPCA!$A:$B,2,0)*
P394))</f>
        <v/>
      </c>
      <c r="W394" s="84"/>
      <c r="X394" s="13" t="s">
        <v>6</v>
      </c>
      <c r="Y394" s="166"/>
      <c r="AA394" s="108"/>
      <c r="AB394" s="15"/>
      <c r="AG394">
        <v>2</v>
      </c>
      <c r="AM394" s="6"/>
      <c r="AN394" s="15"/>
      <c r="AY394" s="6"/>
      <c r="AZ394" s="15"/>
      <c r="BK394" s="6"/>
      <c r="BL394" s="15"/>
      <c r="BW394" s="6"/>
      <c r="BX394" s="15"/>
      <c r="CI394" s="6"/>
      <c r="CJ394" s="16">
        <f t="shared" si="114"/>
        <v>0.16438356164383561</v>
      </c>
      <c r="CK394" s="16" t="str">
        <f t="shared" si="115"/>
        <v/>
      </c>
      <c r="CL394" s="16" t="str">
        <f t="shared" si="116"/>
        <v/>
      </c>
      <c r="CM394" s="16" t="str">
        <f t="shared" si="117"/>
        <v/>
      </c>
      <c r="CN394" s="16" t="str">
        <f t="shared" si="118"/>
        <v/>
      </c>
      <c r="CO394" s="18"/>
      <c r="CP394" s="15"/>
      <c r="CU394">
        <v>75</v>
      </c>
      <c r="DA394" s="6"/>
      <c r="DB394" s="15"/>
      <c r="DM394" s="6"/>
      <c r="DN394" s="15"/>
      <c r="DY394" s="6"/>
      <c r="DZ394" s="15"/>
      <c r="EK394" s="6"/>
      <c r="EL394" s="15"/>
      <c r="EW394" s="6"/>
      <c r="EX394" s="16">
        <f t="shared" si="119"/>
        <v>6.1643835616438354</v>
      </c>
      <c r="EY394" s="16" t="str">
        <f t="shared" si="120"/>
        <v/>
      </c>
      <c r="EZ394" s="16" t="str">
        <f t="shared" si="121"/>
        <v/>
      </c>
      <c r="FA394" s="16" t="str">
        <f t="shared" si="122"/>
        <v/>
      </c>
      <c r="FB394" s="160" t="str">
        <f t="shared" si="123"/>
        <v/>
      </c>
      <c r="FC394" t="s">
        <v>204</v>
      </c>
      <c r="FD394" s="20" t="s">
        <v>139</v>
      </c>
      <c r="FE394"/>
      <c r="FF394" s="209" t="s">
        <v>206</v>
      </c>
      <c r="FH394" s="284">
        <f t="shared" ca="1" si="124"/>
        <v>0</v>
      </c>
      <c r="FI394" s="208">
        <f t="shared" si="125"/>
        <v>0.96666666666666667</v>
      </c>
      <c r="FK394" t="str">
        <f t="shared" si="126"/>
        <v>BP Comercializadora de Energia LTDA</v>
      </c>
      <c r="FL394" s="201">
        <f t="shared" ca="1" si="127"/>
        <v>27431.999999999996</v>
      </c>
      <c r="FM394" s="201">
        <f t="shared" ca="1" si="128"/>
        <v>0</v>
      </c>
      <c r="FN394" s="200">
        <f>AB394*AB$2*IF($FC394="V",1,-1)*IF($Q394="Fixo",(CP394-INDEX('Curva Forward'!$C$5:$AN$13,MATCH(CONCATENATE(BD_COMERCIAL!$K394," ",BD_COMERCIAL!$L394),'Curva Forward'!$B$5:$B$13,0),MATCH(FN$4,'Curva Forward'!$C$4:$AN$4,0))),CP394)</f>
        <v>0</v>
      </c>
      <c r="FO394" s="200">
        <f>AC394*AC$2*IF($FC394="V",1,-1)*IF($Q394="Fixo",(CQ394-INDEX('Curva Forward'!$C$5:$AN$13,MATCH(CONCATENATE(BD_COMERCIAL!$K394," ",BD_COMERCIAL!$L394),'Curva Forward'!$B$5:$B$13,0),MATCH(FO$4,'Curva Forward'!$C$4:$AN$4,0))),CQ394)</f>
        <v>0</v>
      </c>
      <c r="FP394" s="200">
        <f>AD394*AD$2*IF($FC394="V",1,-1)*IF($Q394="Fixo",(CR394-INDEX('Curva Forward'!$C$5:$AN$13,MATCH(CONCATENATE(BD_COMERCIAL!$K394," ",BD_COMERCIAL!$L394),'Curva Forward'!$B$5:$B$13,0),MATCH(FP$4,'Curva Forward'!$C$4:$AN$4,0))),CR394)</f>
        <v>0</v>
      </c>
      <c r="FQ394" s="200">
        <f>AE394*AE$2*IF($FC394="V",1,-1)*IF($Q394="Fixo",(CS394-INDEX('Curva Forward'!$C$5:$AN$13,MATCH(CONCATENATE(BD_COMERCIAL!$K394," ",BD_COMERCIAL!$L394),'Curva Forward'!$B$5:$B$13,0),MATCH(FQ$4,'Curva Forward'!$C$4:$AN$4,0))),CS394)</f>
        <v>0</v>
      </c>
      <c r="FR394" s="200">
        <f>AF394*AF$2*IF($FC394="V",1,-1)*IF($Q394="Fixo",(CT394-INDEX('Curva Forward'!$C$5:$AN$13,MATCH(CONCATENATE(BD_COMERCIAL!$K394," ",BD_COMERCIAL!$L394),'Curva Forward'!$B$5:$B$13,0),MATCH(FR$4,'Curva Forward'!$C$4:$AN$4,0))),CT394)</f>
        <v>0</v>
      </c>
      <c r="FS394" s="200">
        <f>AG394*AG$2*IF($FC394="V",1,-1)*IF($Q394="Fixo",(CU394-INDEX('Curva Forward'!$C$5:$AN$13,MATCH(CONCATENATE(BD_COMERCIAL!$K394," ",BD_COMERCIAL!$L394),'Curva Forward'!$B$5:$B$13,0),MATCH(FS$4,'Curva Forward'!$C$4:$AN$4,0))),CU394)</f>
        <v>27431.999999999996</v>
      </c>
      <c r="FT394" s="200">
        <f>AH394*AH$2*IF($FC394="V",1,-1)*IF($Q394="Fixo",(CV394-INDEX('Curva Forward'!$C$5:$AN$13,MATCH(CONCATENATE(BD_COMERCIAL!$K394," ",BD_COMERCIAL!$L394),'Curva Forward'!$B$5:$B$13,0),MATCH(FT$4,'Curva Forward'!$C$4:$AN$4,0))),CV394)</f>
        <v>0</v>
      </c>
      <c r="FU394" s="200">
        <f>AI394*AI$2*IF($FC394="V",1,-1)*IF($Q394="Fixo",(CW394-INDEX('Curva Forward'!$C$5:$AN$13,MATCH(CONCATENATE(BD_COMERCIAL!$K394," ",BD_COMERCIAL!$L394),'Curva Forward'!$B$5:$B$13,0),MATCH(FU$4,'Curva Forward'!$C$4:$AN$4,0))),CW394)</f>
        <v>0</v>
      </c>
      <c r="FV394" s="200">
        <f>AJ394*AJ$2*IF($FC394="V",1,-1)*IF($Q394="Fixo",(CX394-INDEX('Curva Forward'!$C$5:$AN$13,MATCH(CONCATENATE(BD_COMERCIAL!$K394," ",BD_COMERCIAL!$L394),'Curva Forward'!$B$5:$B$13,0),MATCH(FV$4,'Curva Forward'!$C$4:$AN$4,0))),CX394)</f>
        <v>0</v>
      </c>
      <c r="FW394" s="200">
        <f>AK394*AK$2*IF($FC394="V",1,-1)*IF($Q394="Fixo",(CY394-INDEX('Curva Forward'!$C$5:$AN$13,MATCH(CONCATENATE(BD_COMERCIAL!$K394," ",BD_COMERCIAL!$L394),'Curva Forward'!$B$5:$B$13,0),MATCH(FW$4,'Curva Forward'!$C$4:$AN$4,0))),CY394)</f>
        <v>0</v>
      </c>
      <c r="FX394" s="200">
        <f>AL394*AL$2*IF($FC394="V",1,-1)*IF($Q394="Fixo",(CZ394-INDEX('Curva Forward'!$C$5:$AN$13,MATCH(CONCATENATE(BD_COMERCIAL!$K394," ",BD_COMERCIAL!$L394),'Curva Forward'!$B$5:$B$13,0),MATCH(FX$4,'Curva Forward'!$C$4:$AN$4,0))),CZ394)</f>
        <v>0</v>
      </c>
      <c r="FY394" s="200">
        <f>AM394*AM$2*IF($FC394="V",1,-1)*IF($Q394="Fixo",(DA394-INDEX('Curva Forward'!$C$5:$AN$13,MATCH(CONCATENATE(BD_COMERCIAL!$K394," ",BD_COMERCIAL!$L394),'Curva Forward'!$B$5:$B$13,0),MATCH(FY$4,'Curva Forward'!$C$4:$AN$4,0))),DA394)</f>
        <v>0</v>
      </c>
      <c r="FZ394" s="200">
        <f>AN394*AN$2*IF($FC394="V",1,-1)*IF($Q394="Fixo",(DB394-INDEX('Curva Forward'!$C$5:$AN$13,MATCH(CONCATENATE(BD_COMERCIAL!$K394," ",BD_COMERCIAL!$L394),'Curva Forward'!$B$5:$B$13,0),MATCH(FZ$4,'Curva Forward'!$C$4:$AN$4,0))),DB394)</f>
        <v>0</v>
      </c>
      <c r="GA394" s="200">
        <f>AO394*AO$2*IF($FC394="V",1,-1)*IF($Q394="Fixo",(DC394-INDEX('Curva Forward'!$C$5:$AN$13,MATCH(CONCATENATE(BD_COMERCIAL!$K394," ",BD_COMERCIAL!$L394),'Curva Forward'!$B$5:$B$13,0),MATCH(GA$4,'Curva Forward'!$C$4:$AN$4,0))),DC394)</f>
        <v>0</v>
      </c>
      <c r="GB394" s="200">
        <f>AP394*AP$2*IF($FC394="V",1,-1)*IF($Q394="Fixo",(DD394-INDEX('Curva Forward'!$C$5:$AN$13,MATCH(CONCATENATE(BD_COMERCIAL!$K394," ",BD_COMERCIAL!$L394),'Curva Forward'!$B$5:$B$13,0),MATCH(GB$4,'Curva Forward'!$C$4:$AN$4,0))),DD394)</f>
        <v>0</v>
      </c>
      <c r="GC394" s="200">
        <f>AQ394*AQ$2*IF($FC394="V",1,-1)*IF($Q394="Fixo",(DE394-INDEX('Curva Forward'!$C$5:$AN$13,MATCH(CONCATENATE(BD_COMERCIAL!$K394," ",BD_COMERCIAL!$L394),'Curva Forward'!$B$5:$B$13,0),MATCH(GC$4,'Curva Forward'!$C$4:$AN$4,0))),DE394)</f>
        <v>0</v>
      </c>
      <c r="GD394" s="200">
        <f>AR394*AR$2*IF($FC394="V",1,-1)*IF($Q394="Fixo",(DF394-INDEX('Curva Forward'!$C$5:$AN$13,MATCH(CONCATENATE(BD_COMERCIAL!$K394," ",BD_COMERCIAL!$L394),'Curva Forward'!$B$5:$B$13,0),MATCH(GD$4,'Curva Forward'!$C$4:$AN$4,0))),DF394)</f>
        <v>0</v>
      </c>
      <c r="GE394" s="200">
        <f>AS394*AS$2*IF($FC394="V",1,-1)*IF($Q394="Fixo",(DG394-INDEX('Curva Forward'!$C$5:$AN$13,MATCH(CONCATENATE(BD_COMERCIAL!$K394," ",BD_COMERCIAL!$L394),'Curva Forward'!$B$5:$B$13,0),MATCH(GE$4,'Curva Forward'!$C$4:$AN$4,0))),DG394)</f>
        <v>0</v>
      </c>
      <c r="GF394" s="200">
        <f>AT394*AT$2*IF($FC394="V",1,-1)*IF($Q394="Fixo",(DH394-INDEX('Curva Forward'!$C$5:$AN$13,MATCH(CONCATENATE(BD_COMERCIAL!$K394," ",BD_COMERCIAL!$L394),'Curva Forward'!$B$5:$B$13,0),MATCH(GF$4,'Curva Forward'!$C$4:$AN$4,0))),DH394)</f>
        <v>0</v>
      </c>
      <c r="GG394" s="200">
        <f>AU394*AU$2*IF($FC394="V",1,-1)*IF($Q394="Fixo",(DI394-INDEX('Curva Forward'!$C$5:$AN$13,MATCH(CONCATENATE(BD_COMERCIAL!$K394," ",BD_COMERCIAL!$L394),'Curva Forward'!$B$5:$B$13,0),MATCH(GG$4,'Curva Forward'!$C$4:$AN$4,0))),DI394)</f>
        <v>0</v>
      </c>
      <c r="GH394" s="200">
        <f>AV394*AV$2*IF($FC394="V",1,-1)*IF($Q394="Fixo",(DJ394-INDEX('Curva Forward'!$C$5:$AN$13,MATCH(CONCATENATE(BD_COMERCIAL!$K394," ",BD_COMERCIAL!$L394),'Curva Forward'!$B$5:$B$13,0),MATCH(GH$4,'Curva Forward'!$C$4:$AN$4,0))),DJ394)</f>
        <v>0</v>
      </c>
      <c r="GI394" s="200">
        <f>AW394*AW$2*IF($FC394="V",1,-1)*IF($Q394="Fixo",(DK394-INDEX('Curva Forward'!$C$5:$AN$13,MATCH(CONCATENATE(BD_COMERCIAL!$K394," ",BD_COMERCIAL!$L394),'Curva Forward'!$B$5:$B$13,0),MATCH(GI$4,'Curva Forward'!$C$4:$AN$4,0))),DK394)</f>
        <v>0</v>
      </c>
      <c r="GJ394" s="200">
        <f>AX394*AX$2*IF($FC394="V",1,-1)*IF($Q394="Fixo",(DL394-INDEX('Curva Forward'!$C$5:$AN$13,MATCH(CONCATENATE(BD_COMERCIAL!$K394," ",BD_COMERCIAL!$L394),'Curva Forward'!$B$5:$B$13,0),MATCH(GJ$4,'Curva Forward'!$C$4:$AN$4,0))),DL394)</f>
        <v>0</v>
      </c>
      <c r="GK394" s="200">
        <f>AY394*AY$2*IF($FC394="V",1,-1)*IF($Q394="Fixo",(DM394-INDEX('Curva Forward'!$C$5:$AN$13,MATCH(CONCATENATE(BD_COMERCIAL!$K394," ",BD_COMERCIAL!$L394),'Curva Forward'!$B$5:$B$13,0),MATCH(GK$4,'Curva Forward'!$C$4:$AN$4,0))),DM394)</f>
        <v>0</v>
      </c>
      <c r="GL394" s="200">
        <f>IF(EZ394="",0,CL394*CL$2*IF($FC394="V",1,-1)*IF($Q394="Fixo",(EZ394-INDEX('Curva Forward'!$C$5:$AN$13,MATCH(CONCATENATE(BD_COMERCIAL!$K394," ",BD_COMERCIAL!$L394),'Curva Forward'!$B$5:$B$13,0),MATCH(GL$4,'Curva Forward'!$C$4:$AN$4,0))),EZ394))</f>
        <v>0</v>
      </c>
      <c r="GM394" s="200">
        <f>IF(FA394="",0,CM394*CM$2*IF($FC394="V",1,-1)*IF($Q394="Fixo",(FA394-INDEX('Curva Forward'!$C$5:$AN$13,MATCH(CONCATENATE(BD_COMERCIAL!$K394," ",BD_COMERCIAL!$L394),'Curva Forward'!$B$5:$B$13,0),MATCH(GM$4,'Curva Forward'!$C$4:$AN$4,0))),FA394))</f>
        <v>0</v>
      </c>
      <c r="GN394" s="200">
        <f>IF(FB394="",0,CN394*CN$2*IF($FC394="V",1,-1)*IF($Q394="Fixo",(FB394-INDEX('Curva Forward'!$C$5:$AN$13,MATCH(CONCATENATE(BD_COMERCIAL!$K394," ",BD_COMERCIAL!$L394),'Curva Forward'!$B$5:$B$13,0),MATCH(GN$4,'Curva Forward'!$C$4:$AN$4,0))),FB394))</f>
        <v>0</v>
      </c>
      <c r="GO394" s="201">
        <f t="shared" ca="1" si="129"/>
        <v>0</v>
      </c>
      <c r="GP394" s="201">
        <f t="shared" ca="1" si="130"/>
        <v>0</v>
      </c>
    </row>
    <row r="395" spans="1:198" ht="15" customHeight="1" x14ac:dyDescent="0.25">
      <c r="A395" s="6"/>
      <c r="B395" s="7" t="s">
        <v>751</v>
      </c>
      <c r="C395" s="8">
        <v>44678</v>
      </c>
      <c r="D395" s="9" t="s">
        <v>124</v>
      </c>
      <c r="E395" s="9" t="s">
        <v>125</v>
      </c>
      <c r="F395" s="113">
        <v>3780401000108</v>
      </c>
      <c r="G395" s="10" t="s">
        <v>171</v>
      </c>
      <c r="H395" s="113">
        <v>29000095000125</v>
      </c>
      <c r="I395" s="9" t="s">
        <v>584</v>
      </c>
      <c r="J395" s="166"/>
      <c r="K395" s="10" t="s">
        <v>30</v>
      </c>
      <c r="L395" s="84" t="s">
        <v>22</v>
      </c>
      <c r="M395" s="11">
        <v>44652</v>
      </c>
      <c r="N395" s="12">
        <v>44681</v>
      </c>
      <c r="O395" s="10">
        <v>10</v>
      </c>
      <c r="P395" s="84">
        <v>40</v>
      </c>
      <c r="Q395" s="84" t="s">
        <v>586</v>
      </c>
      <c r="R395" s="10" t="s">
        <v>129</v>
      </c>
      <c r="S395" s="14" t="s">
        <v>135</v>
      </c>
      <c r="T395" s="11"/>
      <c r="U395" s="12"/>
      <c r="V395" s="257" t="str">
        <f ca="1">IF(U395="","",
IF(U395="NA","",
IFERROR(VLOOKUP(EOMONTH(M395,-2)+1,IPCA!$A:$B,2,0),
VLOOKUP(EOMONTH(TODAY(),-2)+1,IPCA!$A:$B,2,0))/
VLOOKUP(EOMONTH(U395,-2)+1,IPCA!$A:$B,2,0)*
P395))</f>
        <v/>
      </c>
      <c r="W395" s="84"/>
      <c r="X395" s="13" t="s">
        <v>133</v>
      </c>
      <c r="Y395" s="166"/>
      <c r="AA395" s="108"/>
      <c r="AB395" s="15"/>
      <c r="AE395">
        <v>10</v>
      </c>
      <c r="AM395" s="6"/>
      <c r="AN395" s="15"/>
      <c r="AY395" s="6"/>
      <c r="AZ395" s="15"/>
      <c r="BK395" s="6"/>
      <c r="BL395" s="15"/>
      <c r="BW395" s="6"/>
      <c r="BX395" s="15"/>
      <c r="CI395" s="6"/>
      <c r="CJ395" s="16">
        <f t="shared" si="114"/>
        <v>0.82191780821917804</v>
      </c>
      <c r="CK395" s="16" t="str">
        <f t="shared" si="115"/>
        <v/>
      </c>
      <c r="CL395" s="16" t="str">
        <f t="shared" si="116"/>
        <v/>
      </c>
      <c r="CM395" s="16" t="str">
        <f t="shared" si="117"/>
        <v/>
      </c>
      <c r="CN395" s="16" t="str">
        <f t="shared" si="118"/>
        <v/>
      </c>
      <c r="CO395" s="18"/>
      <c r="CP395" s="15"/>
      <c r="CS395">
        <v>40</v>
      </c>
      <c r="DA395" s="6"/>
      <c r="DB395" s="15"/>
      <c r="DM395" s="6"/>
      <c r="DN395" s="15"/>
      <c r="DY395" s="6"/>
      <c r="DZ395" s="15"/>
      <c r="EK395" s="6"/>
      <c r="EL395" s="15"/>
      <c r="EW395" s="6"/>
      <c r="EX395" s="16">
        <f t="shared" si="119"/>
        <v>3.2876712328767121</v>
      </c>
      <c r="EY395" s="16" t="str">
        <f t="shared" si="120"/>
        <v/>
      </c>
      <c r="EZ395" s="16" t="str">
        <f t="shared" si="121"/>
        <v/>
      </c>
      <c r="FA395" s="16" t="str">
        <f t="shared" si="122"/>
        <v/>
      </c>
      <c r="FB395" s="160" t="str">
        <f t="shared" si="123"/>
        <v/>
      </c>
      <c r="FC395" t="s">
        <v>204</v>
      </c>
      <c r="FD395" s="20" t="s">
        <v>584</v>
      </c>
      <c r="FE395"/>
      <c r="FF395" s="209" t="s">
        <v>206</v>
      </c>
      <c r="FH395" s="284">
        <f t="shared" ca="1" si="124"/>
        <v>0</v>
      </c>
      <c r="FI395" s="208">
        <f t="shared" si="125"/>
        <v>0.96666666666666667</v>
      </c>
      <c r="FK395" t="str">
        <f t="shared" si="126"/>
        <v>Tempo Energia S.A</v>
      </c>
      <c r="FL395" s="201">
        <f t="shared" ca="1" si="127"/>
        <v>288000</v>
      </c>
      <c r="FM395" s="201">
        <f t="shared" ca="1" si="128"/>
        <v>0</v>
      </c>
      <c r="FN395" s="200">
        <f>AB395*AB$2*IF($FC395="V",1,-1)*IF($Q395="Fixo",(CP395-INDEX('Curva Forward'!$C$5:$AN$13,MATCH(CONCATENATE(BD_COMERCIAL!$K395," ",BD_COMERCIAL!$L395),'Curva Forward'!$B$5:$B$13,0),MATCH(FN$4,'Curva Forward'!$C$4:$AN$4,0))),CP395)</f>
        <v>0</v>
      </c>
      <c r="FO395" s="200">
        <f>AC395*AC$2*IF($FC395="V",1,-1)*IF($Q395="Fixo",(CQ395-INDEX('Curva Forward'!$C$5:$AN$13,MATCH(CONCATENATE(BD_COMERCIAL!$K395," ",BD_COMERCIAL!$L395),'Curva Forward'!$B$5:$B$13,0),MATCH(FO$4,'Curva Forward'!$C$4:$AN$4,0))),CQ395)</f>
        <v>0</v>
      </c>
      <c r="FP395" s="200">
        <f>AD395*AD$2*IF($FC395="V",1,-1)*IF($Q395="Fixo",(CR395-INDEX('Curva Forward'!$C$5:$AN$13,MATCH(CONCATENATE(BD_COMERCIAL!$K395," ",BD_COMERCIAL!$L395),'Curva Forward'!$B$5:$B$13,0),MATCH(FP$4,'Curva Forward'!$C$4:$AN$4,0))),CR395)</f>
        <v>0</v>
      </c>
      <c r="FQ395" s="200">
        <f>AE395*AE$2*IF($FC395="V",1,-1)*IF($Q395="Fixo",(CS395-INDEX('Curva Forward'!$C$5:$AN$13,MATCH(CONCATENATE(BD_COMERCIAL!$K395," ",BD_COMERCIAL!$L395),'Curva Forward'!$B$5:$B$13,0),MATCH(FQ$4,'Curva Forward'!$C$4:$AN$4,0))),CS395)</f>
        <v>288000</v>
      </c>
      <c r="FR395" s="200">
        <f>AF395*AF$2*IF($FC395="V",1,-1)*IF($Q395="Fixo",(CT395-INDEX('Curva Forward'!$C$5:$AN$13,MATCH(CONCATENATE(BD_COMERCIAL!$K395," ",BD_COMERCIAL!$L395),'Curva Forward'!$B$5:$B$13,0),MATCH(FR$4,'Curva Forward'!$C$4:$AN$4,0))),CT395)</f>
        <v>0</v>
      </c>
      <c r="FS395" s="200">
        <f>AG395*AG$2*IF($FC395="V",1,-1)*IF($Q395="Fixo",(CU395-INDEX('Curva Forward'!$C$5:$AN$13,MATCH(CONCATENATE(BD_COMERCIAL!$K395," ",BD_COMERCIAL!$L395),'Curva Forward'!$B$5:$B$13,0),MATCH(FS$4,'Curva Forward'!$C$4:$AN$4,0))),CU395)</f>
        <v>0</v>
      </c>
      <c r="FT395" s="200">
        <f>AH395*AH$2*IF($FC395="V",1,-1)*IF($Q395="Fixo",(CV395-INDEX('Curva Forward'!$C$5:$AN$13,MATCH(CONCATENATE(BD_COMERCIAL!$K395," ",BD_COMERCIAL!$L395),'Curva Forward'!$B$5:$B$13,0),MATCH(FT$4,'Curva Forward'!$C$4:$AN$4,0))),CV395)</f>
        <v>0</v>
      </c>
      <c r="FU395" s="200">
        <f>AI395*AI$2*IF($FC395="V",1,-1)*IF($Q395="Fixo",(CW395-INDEX('Curva Forward'!$C$5:$AN$13,MATCH(CONCATENATE(BD_COMERCIAL!$K395," ",BD_COMERCIAL!$L395),'Curva Forward'!$B$5:$B$13,0),MATCH(FU$4,'Curva Forward'!$C$4:$AN$4,0))),CW395)</f>
        <v>0</v>
      </c>
      <c r="FV395" s="200">
        <f>AJ395*AJ$2*IF($FC395="V",1,-1)*IF($Q395="Fixo",(CX395-INDEX('Curva Forward'!$C$5:$AN$13,MATCH(CONCATENATE(BD_COMERCIAL!$K395," ",BD_COMERCIAL!$L395),'Curva Forward'!$B$5:$B$13,0),MATCH(FV$4,'Curva Forward'!$C$4:$AN$4,0))),CX395)</f>
        <v>0</v>
      </c>
      <c r="FW395" s="200">
        <f>AK395*AK$2*IF($FC395="V",1,-1)*IF($Q395="Fixo",(CY395-INDEX('Curva Forward'!$C$5:$AN$13,MATCH(CONCATENATE(BD_COMERCIAL!$K395," ",BD_COMERCIAL!$L395),'Curva Forward'!$B$5:$B$13,0),MATCH(FW$4,'Curva Forward'!$C$4:$AN$4,0))),CY395)</f>
        <v>0</v>
      </c>
      <c r="FX395" s="200">
        <f>AL395*AL$2*IF($FC395="V",1,-1)*IF($Q395="Fixo",(CZ395-INDEX('Curva Forward'!$C$5:$AN$13,MATCH(CONCATENATE(BD_COMERCIAL!$K395," ",BD_COMERCIAL!$L395),'Curva Forward'!$B$5:$B$13,0),MATCH(FX$4,'Curva Forward'!$C$4:$AN$4,0))),CZ395)</f>
        <v>0</v>
      </c>
      <c r="FY395" s="200">
        <f>AM395*AM$2*IF($FC395="V",1,-1)*IF($Q395="Fixo",(DA395-INDEX('Curva Forward'!$C$5:$AN$13,MATCH(CONCATENATE(BD_COMERCIAL!$K395," ",BD_COMERCIAL!$L395),'Curva Forward'!$B$5:$B$13,0),MATCH(FY$4,'Curva Forward'!$C$4:$AN$4,0))),DA395)</f>
        <v>0</v>
      </c>
      <c r="FZ395" s="200">
        <f>AN395*AN$2*IF($FC395="V",1,-1)*IF($Q395="Fixo",(DB395-INDEX('Curva Forward'!$C$5:$AN$13,MATCH(CONCATENATE(BD_COMERCIAL!$K395," ",BD_COMERCIAL!$L395),'Curva Forward'!$B$5:$B$13,0),MATCH(FZ$4,'Curva Forward'!$C$4:$AN$4,0))),DB395)</f>
        <v>0</v>
      </c>
      <c r="GA395" s="200">
        <f>AO395*AO$2*IF($FC395="V",1,-1)*IF($Q395="Fixo",(DC395-INDEX('Curva Forward'!$C$5:$AN$13,MATCH(CONCATENATE(BD_COMERCIAL!$K395," ",BD_COMERCIAL!$L395),'Curva Forward'!$B$5:$B$13,0),MATCH(GA$4,'Curva Forward'!$C$4:$AN$4,0))),DC395)</f>
        <v>0</v>
      </c>
      <c r="GB395" s="200">
        <f>AP395*AP$2*IF($FC395="V",1,-1)*IF($Q395="Fixo",(DD395-INDEX('Curva Forward'!$C$5:$AN$13,MATCH(CONCATENATE(BD_COMERCIAL!$K395," ",BD_COMERCIAL!$L395),'Curva Forward'!$B$5:$B$13,0),MATCH(GB$4,'Curva Forward'!$C$4:$AN$4,0))),DD395)</f>
        <v>0</v>
      </c>
      <c r="GC395" s="200">
        <f>AQ395*AQ$2*IF($FC395="V",1,-1)*IF($Q395="Fixo",(DE395-INDEX('Curva Forward'!$C$5:$AN$13,MATCH(CONCATENATE(BD_COMERCIAL!$K395," ",BD_COMERCIAL!$L395),'Curva Forward'!$B$5:$B$13,0),MATCH(GC$4,'Curva Forward'!$C$4:$AN$4,0))),DE395)</f>
        <v>0</v>
      </c>
      <c r="GD395" s="200">
        <f>AR395*AR$2*IF($FC395="V",1,-1)*IF($Q395="Fixo",(DF395-INDEX('Curva Forward'!$C$5:$AN$13,MATCH(CONCATENATE(BD_COMERCIAL!$K395," ",BD_COMERCIAL!$L395),'Curva Forward'!$B$5:$B$13,0),MATCH(GD$4,'Curva Forward'!$C$4:$AN$4,0))),DF395)</f>
        <v>0</v>
      </c>
      <c r="GE395" s="200">
        <f>AS395*AS$2*IF($FC395="V",1,-1)*IF($Q395="Fixo",(DG395-INDEX('Curva Forward'!$C$5:$AN$13,MATCH(CONCATENATE(BD_COMERCIAL!$K395," ",BD_COMERCIAL!$L395),'Curva Forward'!$B$5:$B$13,0),MATCH(GE$4,'Curva Forward'!$C$4:$AN$4,0))),DG395)</f>
        <v>0</v>
      </c>
      <c r="GF395" s="200">
        <f>AT395*AT$2*IF($FC395="V",1,-1)*IF($Q395="Fixo",(DH395-INDEX('Curva Forward'!$C$5:$AN$13,MATCH(CONCATENATE(BD_COMERCIAL!$K395," ",BD_COMERCIAL!$L395),'Curva Forward'!$B$5:$B$13,0),MATCH(GF$4,'Curva Forward'!$C$4:$AN$4,0))),DH395)</f>
        <v>0</v>
      </c>
      <c r="GG395" s="200">
        <f>AU395*AU$2*IF($FC395="V",1,-1)*IF($Q395="Fixo",(DI395-INDEX('Curva Forward'!$C$5:$AN$13,MATCH(CONCATENATE(BD_COMERCIAL!$K395," ",BD_COMERCIAL!$L395),'Curva Forward'!$B$5:$B$13,0),MATCH(GG$4,'Curva Forward'!$C$4:$AN$4,0))),DI395)</f>
        <v>0</v>
      </c>
      <c r="GH395" s="200">
        <f>AV395*AV$2*IF($FC395="V",1,-1)*IF($Q395="Fixo",(DJ395-INDEX('Curva Forward'!$C$5:$AN$13,MATCH(CONCATENATE(BD_COMERCIAL!$K395," ",BD_COMERCIAL!$L395),'Curva Forward'!$B$5:$B$13,0),MATCH(GH$4,'Curva Forward'!$C$4:$AN$4,0))),DJ395)</f>
        <v>0</v>
      </c>
      <c r="GI395" s="200">
        <f>AW395*AW$2*IF($FC395="V",1,-1)*IF($Q395="Fixo",(DK395-INDEX('Curva Forward'!$C$5:$AN$13,MATCH(CONCATENATE(BD_COMERCIAL!$K395," ",BD_COMERCIAL!$L395),'Curva Forward'!$B$5:$B$13,0),MATCH(GI$4,'Curva Forward'!$C$4:$AN$4,0))),DK395)</f>
        <v>0</v>
      </c>
      <c r="GJ395" s="200">
        <f>AX395*AX$2*IF($FC395="V",1,-1)*IF($Q395="Fixo",(DL395-INDEX('Curva Forward'!$C$5:$AN$13,MATCH(CONCATENATE(BD_COMERCIAL!$K395," ",BD_COMERCIAL!$L395),'Curva Forward'!$B$5:$B$13,0),MATCH(GJ$4,'Curva Forward'!$C$4:$AN$4,0))),DL395)</f>
        <v>0</v>
      </c>
      <c r="GK395" s="200">
        <f>AY395*AY$2*IF($FC395="V",1,-1)*IF($Q395="Fixo",(DM395-INDEX('Curva Forward'!$C$5:$AN$13,MATCH(CONCATENATE(BD_COMERCIAL!$K395," ",BD_COMERCIAL!$L395),'Curva Forward'!$B$5:$B$13,0),MATCH(GK$4,'Curva Forward'!$C$4:$AN$4,0))),DM395)</f>
        <v>0</v>
      </c>
      <c r="GL395" s="200">
        <f>IF(EZ395="",0,CL395*CL$2*IF($FC395="V",1,-1)*IF($Q395="Fixo",(EZ395-INDEX('Curva Forward'!$C$5:$AN$13,MATCH(CONCATENATE(BD_COMERCIAL!$K395," ",BD_COMERCIAL!$L395),'Curva Forward'!$B$5:$B$13,0),MATCH(GL$4,'Curva Forward'!$C$4:$AN$4,0))),EZ395))</f>
        <v>0</v>
      </c>
      <c r="GM395" s="200">
        <f>IF(FA395="",0,CM395*CM$2*IF($FC395="V",1,-1)*IF($Q395="Fixo",(FA395-INDEX('Curva Forward'!$C$5:$AN$13,MATCH(CONCATENATE(BD_COMERCIAL!$K395," ",BD_COMERCIAL!$L395),'Curva Forward'!$B$5:$B$13,0),MATCH(GM$4,'Curva Forward'!$C$4:$AN$4,0))),FA395))</f>
        <v>0</v>
      </c>
      <c r="GN395" s="200">
        <f>IF(FB395="",0,CN395*CN$2*IF($FC395="V",1,-1)*IF($Q395="Fixo",(FB395-INDEX('Curva Forward'!$C$5:$AN$13,MATCH(CONCATENATE(BD_COMERCIAL!$K395," ",BD_COMERCIAL!$L395),'Curva Forward'!$B$5:$B$13,0),MATCH(GN$4,'Curva Forward'!$C$4:$AN$4,0))),FB395))</f>
        <v>0</v>
      </c>
      <c r="GO395" s="201">
        <f t="shared" ca="1" si="129"/>
        <v>0</v>
      </c>
      <c r="GP395" s="201">
        <f t="shared" ca="1" si="130"/>
        <v>0</v>
      </c>
    </row>
    <row r="396" spans="1:198" ht="15" customHeight="1" x14ac:dyDescent="0.25">
      <c r="A396" s="6"/>
      <c r="B396" s="7" t="s">
        <v>752</v>
      </c>
      <c r="C396" s="8">
        <v>44678</v>
      </c>
      <c r="D396" s="9" t="s">
        <v>124</v>
      </c>
      <c r="E396" s="9" t="s">
        <v>125</v>
      </c>
      <c r="F396" s="113">
        <v>3780401000108</v>
      </c>
      <c r="G396" s="10" t="s">
        <v>203</v>
      </c>
      <c r="H396" s="113">
        <v>15087610000141</v>
      </c>
      <c r="I396" s="9" t="s">
        <v>584</v>
      </c>
      <c r="J396" s="166"/>
      <c r="K396" s="10" t="s">
        <v>30</v>
      </c>
      <c r="L396" s="84" t="s">
        <v>22</v>
      </c>
      <c r="M396" s="11">
        <v>44652</v>
      </c>
      <c r="N396" s="12">
        <v>44681</v>
      </c>
      <c r="O396" s="10">
        <v>5</v>
      </c>
      <c r="P396" s="84">
        <v>40</v>
      </c>
      <c r="Q396" s="84" t="s">
        <v>586</v>
      </c>
      <c r="R396" s="10" t="s">
        <v>129</v>
      </c>
      <c r="S396" s="14" t="s">
        <v>135</v>
      </c>
      <c r="T396" s="11"/>
      <c r="U396" s="12"/>
      <c r="V396" s="257" t="str">
        <f ca="1">IF(U396="","",
IF(U396="NA","",
IFERROR(VLOOKUP(EOMONTH(M396,-2)+1,IPCA!$A:$B,2,0),
VLOOKUP(EOMONTH(TODAY(),-2)+1,IPCA!$A:$B,2,0))/
VLOOKUP(EOMONTH(U396,-2)+1,IPCA!$A:$B,2,0)*
P396))</f>
        <v/>
      </c>
      <c r="W396" s="84"/>
      <c r="X396" s="13" t="s">
        <v>133</v>
      </c>
      <c r="Y396" s="166"/>
      <c r="AA396" s="108"/>
      <c r="AB396" s="15"/>
      <c r="AE396">
        <v>5</v>
      </c>
      <c r="AM396" s="6"/>
      <c r="AN396" s="15"/>
      <c r="AY396" s="6"/>
      <c r="AZ396" s="15"/>
      <c r="BK396" s="6"/>
      <c r="BL396" s="15"/>
      <c r="BW396" s="6"/>
      <c r="BX396" s="15"/>
      <c r="CI396" s="6"/>
      <c r="CJ396" s="16">
        <f t="shared" si="114"/>
        <v>0.41095890410958902</v>
      </c>
      <c r="CK396" s="16" t="str">
        <f t="shared" si="115"/>
        <v/>
      </c>
      <c r="CL396" s="16" t="str">
        <f t="shared" si="116"/>
        <v/>
      </c>
      <c r="CM396" s="16" t="str">
        <f t="shared" si="117"/>
        <v/>
      </c>
      <c r="CN396" s="16" t="str">
        <f t="shared" si="118"/>
        <v/>
      </c>
      <c r="CO396" s="18"/>
      <c r="CP396" s="15"/>
      <c r="CS396">
        <v>40</v>
      </c>
      <c r="DA396" s="6"/>
      <c r="DB396" s="15"/>
      <c r="DM396" s="6"/>
      <c r="DN396" s="15"/>
      <c r="DY396" s="6"/>
      <c r="DZ396" s="15"/>
      <c r="EK396" s="6"/>
      <c r="EL396" s="15"/>
      <c r="EW396" s="6"/>
      <c r="EX396" s="16">
        <f t="shared" si="119"/>
        <v>3.2876712328767121</v>
      </c>
      <c r="EY396" s="16" t="str">
        <f t="shared" si="120"/>
        <v/>
      </c>
      <c r="EZ396" s="16" t="str">
        <f t="shared" si="121"/>
        <v/>
      </c>
      <c r="FA396" s="16" t="str">
        <f t="shared" si="122"/>
        <v/>
      </c>
      <c r="FB396" s="160" t="str">
        <f t="shared" si="123"/>
        <v/>
      </c>
      <c r="FC396" t="s">
        <v>204</v>
      </c>
      <c r="FD396" s="20" t="s">
        <v>584</v>
      </c>
      <c r="FE396"/>
      <c r="FF396" s="209" t="s">
        <v>206</v>
      </c>
      <c r="FH396" s="284">
        <f t="shared" ca="1" si="124"/>
        <v>0</v>
      </c>
      <c r="FI396" s="208">
        <f t="shared" si="125"/>
        <v>0.96666666666666667</v>
      </c>
      <c r="FK396" t="str">
        <f t="shared" si="126"/>
        <v>ECEL - Elétron Comercializadora de Energia Ltda</v>
      </c>
      <c r="FL396" s="201">
        <f t="shared" ca="1" si="127"/>
        <v>144000</v>
      </c>
      <c r="FM396" s="201">
        <f t="shared" ca="1" si="128"/>
        <v>0</v>
      </c>
      <c r="FN396" s="200">
        <f>AB396*AB$2*IF($FC396="V",1,-1)*IF($Q396="Fixo",(CP396-INDEX('Curva Forward'!$C$5:$AN$13,MATCH(CONCATENATE(BD_COMERCIAL!$K396," ",BD_COMERCIAL!$L396),'Curva Forward'!$B$5:$B$13,0),MATCH(FN$4,'Curva Forward'!$C$4:$AN$4,0))),CP396)</f>
        <v>0</v>
      </c>
      <c r="FO396" s="200">
        <f>AC396*AC$2*IF($FC396="V",1,-1)*IF($Q396="Fixo",(CQ396-INDEX('Curva Forward'!$C$5:$AN$13,MATCH(CONCATENATE(BD_COMERCIAL!$K396," ",BD_COMERCIAL!$L396),'Curva Forward'!$B$5:$B$13,0),MATCH(FO$4,'Curva Forward'!$C$4:$AN$4,0))),CQ396)</f>
        <v>0</v>
      </c>
      <c r="FP396" s="200">
        <f>AD396*AD$2*IF($FC396="V",1,-1)*IF($Q396="Fixo",(CR396-INDEX('Curva Forward'!$C$5:$AN$13,MATCH(CONCATENATE(BD_COMERCIAL!$K396," ",BD_COMERCIAL!$L396),'Curva Forward'!$B$5:$B$13,0),MATCH(FP$4,'Curva Forward'!$C$4:$AN$4,0))),CR396)</f>
        <v>0</v>
      </c>
      <c r="FQ396" s="200">
        <f>AE396*AE$2*IF($FC396="V",1,-1)*IF($Q396="Fixo",(CS396-INDEX('Curva Forward'!$C$5:$AN$13,MATCH(CONCATENATE(BD_COMERCIAL!$K396," ",BD_COMERCIAL!$L396),'Curva Forward'!$B$5:$B$13,0),MATCH(FQ$4,'Curva Forward'!$C$4:$AN$4,0))),CS396)</f>
        <v>144000</v>
      </c>
      <c r="FR396" s="200">
        <f>AF396*AF$2*IF($FC396="V",1,-1)*IF($Q396="Fixo",(CT396-INDEX('Curva Forward'!$C$5:$AN$13,MATCH(CONCATENATE(BD_COMERCIAL!$K396," ",BD_COMERCIAL!$L396),'Curva Forward'!$B$5:$B$13,0),MATCH(FR$4,'Curva Forward'!$C$4:$AN$4,0))),CT396)</f>
        <v>0</v>
      </c>
      <c r="FS396" s="200">
        <f>AG396*AG$2*IF($FC396="V",1,-1)*IF($Q396="Fixo",(CU396-INDEX('Curva Forward'!$C$5:$AN$13,MATCH(CONCATENATE(BD_COMERCIAL!$K396," ",BD_COMERCIAL!$L396),'Curva Forward'!$B$5:$B$13,0),MATCH(FS$4,'Curva Forward'!$C$4:$AN$4,0))),CU396)</f>
        <v>0</v>
      </c>
      <c r="FT396" s="200">
        <f>AH396*AH$2*IF($FC396="V",1,-1)*IF($Q396="Fixo",(CV396-INDEX('Curva Forward'!$C$5:$AN$13,MATCH(CONCATENATE(BD_COMERCIAL!$K396," ",BD_COMERCIAL!$L396),'Curva Forward'!$B$5:$B$13,0),MATCH(FT$4,'Curva Forward'!$C$4:$AN$4,0))),CV396)</f>
        <v>0</v>
      </c>
      <c r="FU396" s="200">
        <f>AI396*AI$2*IF($FC396="V",1,-1)*IF($Q396="Fixo",(CW396-INDEX('Curva Forward'!$C$5:$AN$13,MATCH(CONCATENATE(BD_COMERCIAL!$K396," ",BD_COMERCIAL!$L396),'Curva Forward'!$B$5:$B$13,0),MATCH(FU$4,'Curva Forward'!$C$4:$AN$4,0))),CW396)</f>
        <v>0</v>
      </c>
      <c r="FV396" s="200">
        <f>AJ396*AJ$2*IF($FC396="V",1,-1)*IF($Q396="Fixo",(CX396-INDEX('Curva Forward'!$C$5:$AN$13,MATCH(CONCATENATE(BD_COMERCIAL!$K396," ",BD_COMERCIAL!$L396),'Curva Forward'!$B$5:$B$13,0),MATCH(FV$4,'Curva Forward'!$C$4:$AN$4,0))),CX396)</f>
        <v>0</v>
      </c>
      <c r="FW396" s="200">
        <f>AK396*AK$2*IF($FC396="V",1,-1)*IF($Q396="Fixo",(CY396-INDEX('Curva Forward'!$C$5:$AN$13,MATCH(CONCATENATE(BD_COMERCIAL!$K396," ",BD_COMERCIAL!$L396),'Curva Forward'!$B$5:$B$13,0),MATCH(FW$4,'Curva Forward'!$C$4:$AN$4,0))),CY396)</f>
        <v>0</v>
      </c>
      <c r="FX396" s="200">
        <f>AL396*AL$2*IF($FC396="V",1,-1)*IF($Q396="Fixo",(CZ396-INDEX('Curva Forward'!$C$5:$AN$13,MATCH(CONCATENATE(BD_COMERCIAL!$K396," ",BD_COMERCIAL!$L396),'Curva Forward'!$B$5:$B$13,0),MATCH(FX$4,'Curva Forward'!$C$4:$AN$4,0))),CZ396)</f>
        <v>0</v>
      </c>
      <c r="FY396" s="200">
        <f>AM396*AM$2*IF($FC396="V",1,-1)*IF($Q396="Fixo",(DA396-INDEX('Curva Forward'!$C$5:$AN$13,MATCH(CONCATENATE(BD_COMERCIAL!$K396," ",BD_COMERCIAL!$L396),'Curva Forward'!$B$5:$B$13,0),MATCH(FY$4,'Curva Forward'!$C$4:$AN$4,0))),DA396)</f>
        <v>0</v>
      </c>
      <c r="FZ396" s="200">
        <f>AN396*AN$2*IF($FC396="V",1,-1)*IF($Q396="Fixo",(DB396-INDEX('Curva Forward'!$C$5:$AN$13,MATCH(CONCATENATE(BD_COMERCIAL!$K396," ",BD_COMERCIAL!$L396),'Curva Forward'!$B$5:$B$13,0),MATCH(FZ$4,'Curva Forward'!$C$4:$AN$4,0))),DB396)</f>
        <v>0</v>
      </c>
      <c r="GA396" s="200">
        <f>AO396*AO$2*IF($FC396="V",1,-1)*IF($Q396="Fixo",(DC396-INDEX('Curva Forward'!$C$5:$AN$13,MATCH(CONCATENATE(BD_COMERCIAL!$K396," ",BD_COMERCIAL!$L396),'Curva Forward'!$B$5:$B$13,0),MATCH(GA$4,'Curva Forward'!$C$4:$AN$4,0))),DC396)</f>
        <v>0</v>
      </c>
      <c r="GB396" s="200">
        <f>AP396*AP$2*IF($FC396="V",1,-1)*IF($Q396="Fixo",(DD396-INDEX('Curva Forward'!$C$5:$AN$13,MATCH(CONCATENATE(BD_COMERCIAL!$K396," ",BD_COMERCIAL!$L396),'Curva Forward'!$B$5:$B$13,0),MATCH(GB$4,'Curva Forward'!$C$4:$AN$4,0))),DD396)</f>
        <v>0</v>
      </c>
      <c r="GC396" s="200">
        <f>AQ396*AQ$2*IF($FC396="V",1,-1)*IF($Q396="Fixo",(DE396-INDEX('Curva Forward'!$C$5:$AN$13,MATCH(CONCATENATE(BD_COMERCIAL!$K396," ",BD_COMERCIAL!$L396),'Curva Forward'!$B$5:$B$13,0),MATCH(GC$4,'Curva Forward'!$C$4:$AN$4,0))),DE396)</f>
        <v>0</v>
      </c>
      <c r="GD396" s="200">
        <f>AR396*AR$2*IF($FC396="V",1,-1)*IF($Q396="Fixo",(DF396-INDEX('Curva Forward'!$C$5:$AN$13,MATCH(CONCATENATE(BD_COMERCIAL!$K396," ",BD_COMERCIAL!$L396),'Curva Forward'!$B$5:$B$13,0),MATCH(GD$4,'Curva Forward'!$C$4:$AN$4,0))),DF396)</f>
        <v>0</v>
      </c>
      <c r="GE396" s="200">
        <f>AS396*AS$2*IF($FC396="V",1,-1)*IF($Q396="Fixo",(DG396-INDEX('Curva Forward'!$C$5:$AN$13,MATCH(CONCATENATE(BD_COMERCIAL!$K396," ",BD_COMERCIAL!$L396),'Curva Forward'!$B$5:$B$13,0),MATCH(GE$4,'Curva Forward'!$C$4:$AN$4,0))),DG396)</f>
        <v>0</v>
      </c>
      <c r="GF396" s="200">
        <f>AT396*AT$2*IF($FC396="V",1,-1)*IF($Q396="Fixo",(DH396-INDEX('Curva Forward'!$C$5:$AN$13,MATCH(CONCATENATE(BD_COMERCIAL!$K396," ",BD_COMERCIAL!$L396),'Curva Forward'!$B$5:$B$13,0),MATCH(GF$4,'Curva Forward'!$C$4:$AN$4,0))),DH396)</f>
        <v>0</v>
      </c>
      <c r="GG396" s="200">
        <f>AU396*AU$2*IF($FC396="V",1,-1)*IF($Q396="Fixo",(DI396-INDEX('Curva Forward'!$C$5:$AN$13,MATCH(CONCATENATE(BD_COMERCIAL!$K396," ",BD_COMERCIAL!$L396),'Curva Forward'!$B$5:$B$13,0),MATCH(GG$4,'Curva Forward'!$C$4:$AN$4,0))),DI396)</f>
        <v>0</v>
      </c>
      <c r="GH396" s="200">
        <f>AV396*AV$2*IF($FC396="V",1,-1)*IF($Q396="Fixo",(DJ396-INDEX('Curva Forward'!$C$5:$AN$13,MATCH(CONCATENATE(BD_COMERCIAL!$K396," ",BD_COMERCIAL!$L396),'Curva Forward'!$B$5:$B$13,0),MATCH(GH$4,'Curva Forward'!$C$4:$AN$4,0))),DJ396)</f>
        <v>0</v>
      </c>
      <c r="GI396" s="200">
        <f>AW396*AW$2*IF($FC396="V",1,-1)*IF($Q396="Fixo",(DK396-INDEX('Curva Forward'!$C$5:$AN$13,MATCH(CONCATENATE(BD_COMERCIAL!$K396," ",BD_COMERCIAL!$L396),'Curva Forward'!$B$5:$B$13,0),MATCH(GI$4,'Curva Forward'!$C$4:$AN$4,0))),DK396)</f>
        <v>0</v>
      </c>
      <c r="GJ396" s="200">
        <f>AX396*AX$2*IF($FC396="V",1,-1)*IF($Q396="Fixo",(DL396-INDEX('Curva Forward'!$C$5:$AN$13,MATCH(CONCATENATE(BD_COMERCIAL!$K396," ",BD_COMERCIAL!$L396),'Curva Forward'!$B$5:$B$13,0),MATCH(GJ$4,'Curva Forward'!$C$4:$AN$4,0))),DL396)</f>
        <v>0</v>
      </c>
      <c r="GK396" s="200">
        <f>AY396*AY$2*IF($FC396="V",1,-1)*IF($Q396="Fixo",(DM396-INDEX('Curva Forward'!$C$5:$AN$13,MATCH(CONCATENATE(BD_COMERCIAL!$K396," ",BD_COMERCIAL!$L396),'Curva Forward'!$B$5:$B$13,0),MATCH(GK$4,'Curva Forward'!$C$4:$AN$4,0))),DM396)</f>
        <v>0</v>
      </c>
      <c r="GL396" s="200">
        <f>IF(EZ396="",0,CL396*CL$2*IF($FC396="V",1,-1)*IF($Q396="Fixo",(EZ396-INDEX('Curva Forward'!$C$5:$AN$13,MATCH(CONCATENATE(BD_COMERCIAL!$K396," ",BD_COMERCIAL!$L396),'Curva Forward'!$B$5:$B$13,0),MATCH(GL$4,'Curva Forward'!$C$4:$AN$4,0))),EZ396))</f>
        <v>0</v>
      </c>
      <c r="GM396" s="200">
        <f>IF(FA396="",0,CM396*CM$2*IF($FC396="V",1,-1)*IF($Q396="Fixo",(FA396-INDEX('Curva Forward'!$C$5:$AN$13,MATCH(CONCATENATE(BD_COMERCIAL!$K396," ",BD_COMERCIAL!$L396),'Curva Forward'!$B$5:$B$13,0),MATCH(GM$4,'Curva Forward'!$C$4:$AN$4,0))),FA396))</f>
        <v>0</v>
      </c>
      <c r="GN396" s="200">
        <f>IF(FB396="",0,CN396*CN$2*IF($FC396="V",1,-1)*IF($Q396="Fixo",(FB396-INDEX('Curva Forward'!$C$5:$AN$13,MATCH(CONCATENATE(BD_COMERCIAL!$K396," ",BD_COMERCIAL!$L396),'Curva Forward'!$B$5:$B$13,0),MATCH(GN$4,'Curva Forward'!$C$4:$AN$4,0))),FB396))</f>
        <v>0</v>
      </c>
      <c r="GO396" s="201">
        <f t="shared" ca="1" si="129"/>
        <v>0</v>
      </c>
      <c r="GP396" s="201">
        <f t="shared" ca="1" si="130"/>
        <v>0</v>
      </c>
    </row>
    <row r="397" spans="1:198" ht="15" customHeight="1" x14ac:dyDescent="0.25">
      <c r="A397" s="6"/>
      <c r="B397" s="7" t="s">
        <v>753</v>
      </c>
      <c r="C397" s="8">
        <v>44679</v>
      </c>
      <c r="D397" s="9" t="s">
        <v>131</v>
      </c>
      <c r="E397" s="9" t="s">
        <v>203</v>
      </c>
      <c r="F397" s="113">
        <v>15087610000141</v>
      </c>
      <c r="G397" s="10" t="s">
        <v>125</v>
      </c>
      <c r="H397" s="113">
        <v>3780401000108</v>
      </c>
      <c r="I397" s="9" t="s">
        <v>139</v>
      </c>
      <c r="J397" s="166"/>
      <c r="K397" s="10" t="s">
        <v>127</v>
      </c>
      <c r="L397" s="84" t="s">
        <v>22</v>
      </c>
      <c r="M397" s="11">
        <v>44713</v>
      </c>
      <c r="N397" s="12">
        <v>44742</v>
      </c>
      <c r="O397" s="10">
        <v>2</v>
      </c>
      <c r="P397" s="84">
        <v>77</v>
      </c>
      <c r="Q397" s="84" t="s">
        <v>128</v>
      </c>
      <c r="R397" s="10" t="s">
        <v>129</v>
      </c>
      <c r="S397" s="14" t="s">
        <v>135</v>
      </c>
      <c r="T397" s="11"/>
      <c r="U397" s="12"/>
      <c r="V397" s="257" t="str">
        <f ca="1">IF(U397="","",
IF(U397="NA","",
IFERROR(VLOOKUP(EOMONTH(M397,-2)+1,IPCA!$A:$B,2,0),
VLOOKUP(EOMONTH(TODAY(),-2)+1,IPCA!$A:$B,2,0))/
VLOOKUP(EOMONTH(U397,-2)+1,IPCA!$A:$B,2,0)*
P397))</f>
        <v/>
      </c>
      <c r="W397" s="84"/>
      <c r="X397" s="13" t="s">
        <v>133</v>
      </c>
      <c r="Y397" s="166"/>
      <c r="AA397" s="108"/>
      <c r="AB397" s="15"/>
      <c r="AG397">
        <v>2</v>
      </c>
      <c r="AM397" s="6"/>
      <c r="AN397" s="15"/>
      <c r="AY397" s="6"/>
      <c r="AZ397" s="15"/>
      <c r="BK397" s="6"/>
      <c r="BL397" s="15"/>
      <c r="BW397" s="6"/>
      <c r="BX397" s="15"/>
      <c r="CI397" s="6"/>
      <c r="CJ397" s="16">
        <f t="shared" si="114"/>
        <v>0.16438356164383561</v>
      </c>
      <c r="CK397" s="16" t="str">
        <f t="shared" si="115"/>
        <v/>
      </c>
      <c r="CL397" s="16" t="str">
        <f t="shared" si="116"/>
        <v/>
      </c>
      <c r="CM397" s="16" t="str">
        <f t="shared" si="117"/>
        <v/>
      </c>
      <c r="CN397" s="16" t="str">
        <f t="shared" si="118"/>
        <v/>
      </c>
      <c r="CO397" s="18"/>
      <c r="CP397" s="15"/>
      <c r="CU397">
        <v>77</v>
      </c>
      <c r="DA397" s="6"/>
      <c r="DB397" s="15"/>
      <c r="DM397" s="6"/>
      <c r="DN397" s="15"/>
      <c r="DY397" s="6"/>
      <c r="DZ397" s="15"/>
      <c r="EK397" s="6"/>
      <c r="EL397" s="15"/>
      <c r="EW397" s="6"/>
      <c r="EX397" s="16">
        <f t="shared" si="119"/>
        <v>6.3287671232876717</v>
      </c>
      <c r="EY397" s="16" t="str">
        <f t="shared" si="120"/>
        <v/>
      </c>
      <c r="EZ397" s="16" t="str">
        <f t="shared" si="121"/>
        <v/>
      </c>
      <c r="FA397" s="16" t="str">
        <f t="shared" si="122"/>
        <v/>
      </c>
      <c r="FB397" s="160" t="str">
        <f t="shared" si="123"/>
        <v/>
      </c>
      <c r="FC397" t="s">
        <v>205</v>
      </c>
      <c r="FD397" s="20" t="s">
        <v>139</v>
      </c>
      <c r="FE397"/>
      <c r="FF397" s="209" t="s">
        <v>206</v>
      </c>
      <c r="FH397" s="284">
        <f t="shared" ca="1" si="124"/>
        <v>0</v>
      </c>
      <c r="FI397" s="208">
        <f t="shared" si="125"/>
        <v>0.96666666666666667</v>
      </c>
      <c r="FK397" t="str">
        <f t="shared" si="126"/>
        <v>ECEL - Elétron Comercializadora de Energia Ltda</v>
      </c>
      <c r="FL397" s="201">
        <f t="shared" ca="1" si="127"/>
        <v>-30311.999999999996</v>
      </c>
      <c r="FM397" s="201">
        <f t="shared" ca="1" si="128"/>
        <v>0</v>
      </c>
      <c r="FN397" s="200">
        <f>AB397*AB$2*IF($FC397="V",1,-1)*IF($Q397="Fixo",(CP397-INDEX('Curva Forward'!$C$5:$AN$13,MATCH(CONCATENATE(BD_COMERCIAL!$K397," ",BD_COMERCIAL!$L397),'Curva Forward'!$B$5:$B$13,0),MATCH(FN$4,'Curva Forward'!$C$4:$AN$4,0))),CP397)</f>
        <v>0</v>
      </c>
      <c r="FO397" s="200">
        <f>AC397*AC$2*IF($FC397="V",1,-1)*IF($Q397="Fixo",(CQ397-INDEX('Curva Forward'!$C$5:$AN$13,MATCH(CONCATENATE(BD_COMERCIAL!$K397," ",BD_COMERCIAL!$L397),'Curva Forward'!$B$5:$B$13,0),MATCH(FO$4,'Curva Forward'!$C$4:$AN$4,0))),CQ397)</f>
        <v>0</v>
      </c>
      <c r="FP397" s="200">
        <f>AD397*AD$2*IF($FC397="V",1,-1)*IF($Q397="Fixo",(CR397-INDEX('Curva Forward'!$C$5:$AN$13,MATCH(CONCATENATE(BD_COMERCIAL!$K397," ",BD_COMERCIAL!$L397),'Curva Forward'!$B$5:$B$13,0),MATCH(FP$4,'Curva Forward'!$C$4:$AN$4,0))),CR397)</f>
        <v>0</v>
      </c>
      <c r="FQ397" s="200">
        <f>AE397*AE$2*IF($FC397="V",1,-1)*IF($Q397="Fixo",(CS397-INDEX('Curva Forward'!$C$5:$AN$13,MATCH(CONCATENATE(BD_COMERCIAL!$K397," ",BD_COMERCIAL!$L397),'Curva Forward'!$B$5:$B$13,0),MATCH(FQ$4,'Curva Forward'!$C$4:$AN$4,0))),CS397)</f>
        <v>0</v>
      </c>
      <c r="FR397" s="200">
        <f>AF397*AF$2*IF($FC397="V",1,-1)*IF($Q397="Fixo",(CT397-INDEX('Curva Forward'!$C$5:$AN$13,MATCH(CONCATENATE(BD_COMERCIAL!$K397," ",BD_COMERCIAL!$L397),'Curva Forward'!$B$5:$B$13,0),MATCH(FR$4,'Curva Forward'!$C$4:$AN$4,0))),CT397)</f>
        <v>0</v>
      </c>
      <c r="FS397" s="200">
        <f>AG397*AG$2*IF($FC397="V",1,-1)*IF($Q397="Fixo",(CU397-INDEX('Curva Forward'!$C$5:$AN$13,MATCH(CONCATENATE(BD_COMERCIAL!$K397," ",BD_COMERCIAL!$L397),'Curva Forward'!$B$5:$B$13,0),MATCH(FS$4,'Curva Forward'!$C$4:$AN$4,0))),CU397)</f>
        <v>-30311.999999999996</v>
      </c>
      <c r="FT397" s="200">
        <f>AH397*AH$2*IF($FC397="V",1,-1)*IF($Q397="Fixo",(CV397-INDEX('Curva Forward'!$C$5:$AN$13,MATCH(CONCATENATE(BD_COMERCIAL!$K397," ",BD_COMERCIAL!$L397),'Curva Forward'!$B$5:$B$13,0),MATCH(FT$4,'Curva Forward'!$C$4:$AN$4,0))),CV397)</f>
        <v>0</v>
      </c>
      <c r="FU397" s="200">
        <f>AI397*AI$2*IF($FC397="V",1,-1)*IF($Q397="Fixo",(CW397-INDEX('Curva Forward'!$C$5:$AN$13,MATCH(CONCATENATE(BD_COMERCIAL!$K397," ",BD_COMERCIAL!$L397),'Curva Forward'!$B$5:$B$13,0),MATCH(FU$4,'Curva Forward'!$C$4:$AN$4,0))),CW397)</f>
        <v>0</v>
      </c>
      <c r="FV397" s="200">
        <f>AJ397*AJ$2*IF($FC397="V",1,-1)*IF($Q397="Fixo",(CX397-INDEX('Curva Forward'!$C$5:$AN$13,MATCH(CONCATENATE(BD_COMERCIAL!$K397," ",BD_COMERCIAL!$L397),'Curva Forward'!$B$5:$B$13,0),MATCH(FV$4,'Curva Forward'!$C$4:$AN$4,0))),CX397)</f>
        <v>0</v>
      </c>
      <c r="FW397" s="200">
        <f>AK397*AK$2*IF($FC397="V",1,-1)*IF($Q397="Fixo",(CY397-INDEX('Curva Forward'!$C$5:$AN$13,MATCH(CONCATENATE(BD_COMERCIAL!$K397," ",BD_COMERCIAL!$L397),'Curva Forward'!$B$5:$B$13,0),MATCH(FW$4,'Curva Forward'!$C$4:$AN$4,0))),CY397)</f>
        <v>0</v>
      </c>
      <c r="FX397" s="200">
        <f>AL397*AL$2*IF($FC397="V",1,-1)*IF($Q397="Fixo",(CZ397-INDEX('Curva Forward'!$C$5:$AN$13,MATCH(CONCATENATE(BD_COMERCIAL!$K397," ",BD_COMERCIAL!$L397),'Curva Forward'!$B$5:$B$13,0),MATCH(FX$4,'Curva Forward'!$C$4:$AN$4,0))),CZ397)</f>
        <v>0</v>
      </c>
      <c r="FY397" s="200">
        <f>AM397*AM$2*IF($FC397="V",1,-1)*IF($Q397="Fixo",(DA397-INDEX('Curva Forward'!$C$5:$AN$13,MATCH(CONCATENATE(BD_COMERCIAL!$K397," ",BD_COMERCIAL!$L397),'Curva Forward'!$B$5:$B$13,0),MATCH(FY$4,'Curva Forward'!$C$4:$AN$4,0))),DA397)</f>
        <v>0</v>
      </c>
      <c r="FZ397" s="200">
        <f>AN397*AN$2*IF($FC397="V",1,-1)*IF($Q397="Fixo",(DB397-INDEX('Curva Forward'!$C$5:$AN$13,MATCH(CONCATENATE(BD_COMERCIAL!$K397," ",BD_COMERCIAL!$L397),'Curva Forward'!$B$5:$B$13,0),MATCH(FZ$4,'Curva Forward'!$C$4:$AN$4,0))),DB397)</f>
        <v>0</v>
      </c>
      <c r="GA397" s="200">
        <f>AO397*AO$2*IF($FC397="V",1,-1)*IF($Q397="Fixo",(DC397-INDEX('Curva Forward'!$C$5:$AN$13,MATCH(CONCATENATE(BD_COMERCIAL!$K397," ",BD_COMERCIAL!$L397),'Curva Forward'!$B$5:$B$13,0),MATCH(GA$4,'Curva Forward'!$C$4:$AN$4,0))),DC397)</f>
        <v>0</v>
      </c>
      <c r="GB397" s="200">
        <f>AP397*AP$2*IF($FC397="V",1,-1)*IF($Q397="Fixo",(DD397-INDEX('Curva Forward'!$C$5:$AN$13,MATCH(CONCATENATE(BD_COMERCIAL!$K397," ",BD_COMERCIAL!$L397),'Curva Forward'!$B$5:$B$13,0),MATCH(GB$4,'Curva Forward'!$C$4:$AN$4,0))),DD397)</f>
        <v>0</v>
      </c>
      <c r="GC397" s="200">
        <f>AQ397*AQ$2*IF($FC397="V",1,-1)*IF($Q397="Fixo",(DE397-INDEX('Curva Forward'!$C$5:$AN$13,MATCH(CONCATENATE(BD_COMERCIAL!$K397," ",BD_COMERCIAL!$L397),'Curva Forward'!$B$5:$B$13,0),MATCH(GC$4,'Curva Forward'!$C$4:$AN$4,0))),DE397)</f>
        <v>0</v>
      </c>
      <c r="GD397" s="200">
        <f>AR397*AR$2*IF($FC397="V",1,-1)*IF($Q397="Fixo",(DF397-INDEX('Curva Forward'!$C$5:$AN$13,MATCH(CONCATENATE(BD_COMERCIAL!$K397," ",BD_COMERCIAL!$L397),'Curva Forward'!$B$5:$B$13,0),MATCH(GD$4,'Curva Forward'!$C$4:$AN$4,0))),DF397)</f>
        <v>0</v>
      </c>
      <c r="GE397" s="200">
        <f>AS397*AS$2*IF($FC397="V",1,-1)*IF($Q397="Fixo",(DG397-INDEX('Curva Forward'!$C$5:$AN$13,MATCH(CONCATENATE(BD_COMERCIAL!$K397," ",BD_COMERCIAL!$L397),'Curva Forward'!$B$5:$B$13,0),MATCH(GE$4,'Curva Forward'!$C$4:$AN$4,0))),DG397)</f>
        <v>0</v>
      </c>
      <c r="GF397" s="200">
        <f>AT397*AT$2*IF($FC397="V",1,-1)*IF($Q397="Fixo",(DH397-INDEX('Curva Forward'!$C$5:$AN$13,MATCH(CONCATENATE(BD_COMERCIAL!$K397," ",BD_COMERCIAL!$L397),'Curva Forward'!$B$5:$B$13,0),MATCH(GF$4,'Curva Forward'!$C$4:$AN$4,0))),DH397)</f>
        <v>0</v>
      </c>
      <c r="GG397" s="200">
        <f>AU397*AU$2*IF($FC397="V",1,-1)*IF($Q397="Fixo",(DI397-INDEX('Curva Forward'!$C$5:$AN$13,MATCH(CONCATENATE(BD_COMERCIAL!$K397," ",BD_COMERCIAL!$L397),'Curva Forward'!$B$5:$B$13,0),MATCH(GG$4,'Curva Forward'!$C$4:$AN$4,0))),DI397)</f>
        <v>0</v>
      </c>
      <c r="GH397" s="200">
        <f>AV397*AV$2*IF($FC397="V",1,-1)*IF($Q397="Fixo",(DJ397-INDEX('Curva Forward'!$C$5:$AN$13,MATCH(CONCATENATE(BD_COMERCIAL!$K397," ",BD_COMERCIAL!$L397),'Curva Forward'!$B$5:$B$13,0),MATCH(GH$4,'Curva Forward'!$C$4:$AN$4,0))),DJ397)</f>
        <v>0</v>
      </c>
      <c r="GI397" s="200">
        <f>AW397*AW$2*IF($FC397="V",1,-1)*IF($Q397="Fixo",(DK397-INDEX('Curva Forward'!$C$5:$AN$13,MATCH(CONCATENATE(BD_COMERCIAL!$K397," ",BD_COMERCIAL!$L397),'Curva Forward'!$B$5:$B$13,0),MATCH(GI$4,'Curva Forward'!$C$4:$AN$4,0))),DK397)</f>
        <v>0</v>
      </c>
      <c r="GJ397" s="200">
        <f>AX397*AX$2*IF($FC397="V",1,-1)*IF($Q397="Fixo",(DL397-INDEX('Curva Forward'!$C$5:$AN$13,MATCH(CONCATENATE(BD_COMERCIAL!$K397," ",BD_COMERCIAL!$L397),'Curva Forward'!$B$5:$B$13,0),MATCH(GJ$4,'Curva Forward'!$C$4:$AN$4,0))),DL397)</f>
        <v>0</v>
      </c>
      <c r="GK397" s="200">
        <f>AY397*AY$2*IF($FC397="V",1,-1)*IF($Q397="Fixo",(DM397-INDEX('Curva Forward'!$C$5:$AN$13,MATCH(CONCATENATE(BD_COMERCIAL!$K397," ",BD_COMERCIAL!$L397),'Curva Forward'!$B$5:$B$13,0),MATCH(GK$4,'Curva Forward'!$C$4:$AN$4,0))),DM397)</f>
        <v>0</v>
      </c>
      <c r="GL397" s="200">
        <f>IF(EZ397="",0,CL397*CL$2*IF($FC397="V",1,-1)*IF($Q397="Fixo",(EZ397-INDEX('Curva Forward'!$C$5:$AN$13,MATCH(CONCATENATE(BD_COMERCIAL!$K397," ",BD_COMERCIAL!$L397),'Curva Forward'!$B$5:$B$13,0),MATCH(GL$4,'Curva Forward'!$C$4:$AN$4,0))),EZ397))</f>
        <v>0</v>
      </c>
      <c r="GM397" s="200">
        <f>IF(FA397="",0,CM397*CM$2*IF($FC397="V",1,-1)*IF($Q397="Fixo",(FA397-INDEX('Curva Forward'!$C$5:$AN$13,MATCH(CONCATENATE(BD_COMERCIAL!$K397," ",BD_COMERCIAL!$L397),'Curva Forward'!$B$5:$B$13,0),MATCH(GM$4,'Curva Forward'!$C$4:$AN$4,0))),FA397))</f>
        <v>0</v>
      </c>
      <c r="GN397" s="200">
        <f>IF(FB397="",0,CN397*CN$2*IF($FC397="V",1,-1)*IF($Q397="Fixo",(FB397-INDEX('Curva Forward'!$C$5:$AN$13,MATCH(CONCATENATE(BD_COMERCIAL!$K397," ",BD_COMERCIAL!$L397),'Curva Forward'!$B$5:$B$13,0),MATCH(GN$4,'Curva Forward'!$C$4:$AN$4,0))),FB397))</f>
        <v>0</v>
      </c>
      <c r="GO397" s="201">
        <f t="shared" ca="1" si="129"/>
        <v>0</v>
      </c>
      <c r="GP397" s="201">
        <f t="shared" ca="1" si="130"/>
        <v>0</v>
      </c>
    </row>
    <row r="398" spans="1:198" ht="15" customHeight="1" x14ac:dyDescent="0.25">
      <c r="A398" s="6"/>
      <c r="B398" s="7" t="s">
        <v>754</v>
      </c>
      <c r="C398" s="8">
        <v>44679</v>
      </c>
      <c r="D398" s="9" t="s">
        <v>131</v>
      </c>
      <c r="E398" s="9" t="s">
        <v>233</v>
      </c>
      <c r="F398" s="113">
        <v>8773135000100</v>
      </c>
      <c r="G398" s="10" t="s">
        <v>125</v>
      </c>
      <c r="H398" s="113">
        <v>3780401000108</v>
      </c>
      <c r="I398" s="9" t="s">
        <v>139</v>
      </c>
      <c r="J398" s="166"/>
      <c r="K398" s="10" t="s">
        <v>127</v>
      </c>
      <c r="L398" s="84" t="s">
        <v>22</v>
      </c>
      <c r="M398" s="11">
        <v>44713</v>
      </c>
      <c r="N398" s="12">
        <v>44742</v>
      </c>
      <c r="O398" s="10">
        <v>3</v>
      </c>
      <c r="P398" s="84">
        <v>77</v>
      </c>
      <c r="Q398" s="84" t="s">
        <v>128</v>
      </c>
      <c r="R398" s="10" t="s">
        <v>129</v>
      </c>
      <c r="S398" s="14" t="s">
        <v>135</v>
      </c>
      <c r="T398" s="11"/>
      <c r="U398" s="12"/>
      <c r="V398" s="257" t="str">
        <f ca="1">IF(U398="","",
IF(U398="NA","",
IFERROR(VLOOKUP(EOMONTH(M398,-2)+1,IPCA!$A:$B,2,0),
VLOOKUP(EOMONTH(TODAY(),-2)+1,IPCA!$A:$B,2,0))/
VLOOKUP(EOMONTH(U398,-2)+1,IPCA!$A:$B,2,0)*
P398))</f>
        <v/>
      </c>
      <c r="W398" s="84"/>
      <c r="X398" s="13" t="s">
        <v>133</v>
      </c>
      <c r="Y398" s="166"/>
      <c r="AA398" s="108"/>
      <c r="AB398" s="15"/>
      <c r="AG398">
        <v>3</v>
      </c>
      <c r="AM398" s="6"/>
      <c r="AN398" s="15"/>
      <c r="AY398" s="6"/>
      <c r="AZ398" s="15"/>
      <c r="BK398" s="6"/>
      <c r="BL398" s="15"/>
      <c r="BW398" s="6"/>
      <c r="BX398" s="15"/>
      <c r="CI398" s="6"/>
      <c r="CJ398" s="16">
        <f t="shared" si="114"/>
        <v>0.24657534246575341</v>
      </c>
      <c r="CK398" s="16" t="str">
        <f t="shared" si="115"/>
        <v/>
      </c>
      <c r="CL398" s="16" t="str">
        <f t="shared" si="116"/>
        <v/>
      </c>
      <c r="CM398" s="16" t="str">
        <f t="shared" si="117"/>
        <v/>
      </c>
      <c r="CN398" s="16" t="str">
        <f t="shared" si="118"/>
        <v/>
      </c>
      <c r="CO398" s="18"/>
      <c r="CP398" s="15"/>
      <c r="CU398">
        <v>77</v>
      </c>
      <c r="DA398" s="6"/>
      <c r="DB398" s="15"/>
      <c r="DM398" s="6"/>
      <c r="DN398" s="15"/>
      <c r="DY398" s="6"/>
      <c r="DZ398" s="15"/>
      <c r="EK398" s="6"/>
      <c r="EL398" s="15"/>
      <c r="EW398" s="6"/>
      <c r="EX398" s="16">
        <f t="shared" si="119"/>
        <v>6.3287671232876717</v>
      </c>
      <c r="EY398" s="16" t="str">
        <f t="shared" si="120"/>
        <v/>
      </c>
      <c r="EZ398" s="16" t="str">
        <f t="shared" si="121"/>
        <v/>
      </c>
      <c r="FA398" s="16" t="str">
        <f t="shared" si="122"/>
        <v/>
      </c>
      <c r="FB398" s="160" t="str">
        <f t="shared" si="123"/>
        <v/>
      </c>
      <c r="FC398" t="s">
        <v>205</v>
      </c>
      <c r="FD398" s="20" t="s">
        <v>139</v>
      </c>
      <c r="FE398"/>
      <c r="FF398" s="209" t="s">
        <v>206</v>
      </c>
      <c r="FH398" s="284">
        <f t="shared" ca="1" si="124"/>
        <v>0</v>
      </c>
      <c r="FI398" s="208">
        <f t="shared" si="125"/>
        <v>0.96666666666666667</v>
      </c>
      <c r="FK398" t="str">
        <f t="shared" si="126"/>
        <v>2W Energia S.A</v>
      </c>
      <c r="FL398" s="201">
        <f t="shared" ca="1" si="127"/>
        <v>-45467.999999999993</v>
      </c>
      <c r="FM398" s="201">
        <f t="shared" ca="1" si="128"/>
        <v>0</v>
      </c>
      <c r="FN398" s="200">
        <f>AB398*AB$2*IF($FC398="V",1,-1)*IF($Q398="Fixo",(CP398-INDEX('Curva Forward'!$C$5:$AN$13,MATCH(CONCATENATE(BD_COMERCIAL!$K398," ",BD_COMERCIAL!$L398),'Curva Forward'!$B$5:$B$13,0),MATCH(FN$4,'Curva Forward'!$C$4:$AN$4,0))),CP398)</f>
        <v>0</v>
      </c>
      <c r="FO398" s="200">
        <f>AC398*AC$2*IF($FC398="V",1,-1)*IF($Q398="Fixo",(CQ398-INDEX('Curva Forward'!$C$5:$AN$13,MATCH(CONCATENATE(BD_COMERCIAL!$K398," ",BD_COMERCIAL!$L398),'Curva Forward'!$B$5:$B$13,0),MATCH(FO$4,'Curva Forward'!$C$4:$AN$4,0))),CQ398)</f>
        <v>0</v>
      </c>
      <c r="FP398" s="200">
        <f>AD398*AD$2*IF($FC398="V",1,-1)*IF($Q398="Fixo",(CR398-INDEX('Curva Forward'!$C$5:$AN$13,MATCH(CONCATENATE(BD_COMERCIAL!$K398," ",BD_COMERCIAL!$L398),'Curva Forward'!$B$5:$B$13,0),MATCH(FP$4,'Curva Forward'!$C$4:$AN$4,0))),CR398)</f>
        <v>0</v>
      </c>
      <c r="FQ398" s="200">
        <f>AE398*AE$2*IF($FC398="V",1,-1)*IF($Q398="Fixo",(CS398-INDEX('Curva Forward'!$C$5:$AN$13,MATCH(CONCATENATE(BD_COMERCIAL!$K398," ",BD_COMERCIAL!$L398),'Curva Forward'!$B$5:$B$13,0),MATCH(FQ$4,'Curva Forward'!$C$4:$AN$4,0))),CS398)</f>
        <v>0</v>
      </c>
      <c r="FR398" s="200">
        <f>AF398*AF$2*IF($FC398="V",1,-1)*IF($Q398="Fixo",(CT398-INDEX('Curva Forward'!$C$5:$AN$13,MATCH(CONCATENATE(BD_COMERCIAL!$K398," ",BD_COMERCIAL!$L398),'Curva Forward'!$B$5:$B$13,0),MATCH(FR$4,'Curva Forward'!$C$4:$AN$4,0))),CT398)</f>
        <v>0</v>
      </c>
      <c r="FS398" s="200">
        <f>AG398*AG$2*IF($FC398="V",1,-1)*IF($Q398="Fixo",(CU398-INDEX('Curva Forward'!$C$5:$AN$13,MATCH(CONCATENATE(BD_COMERCIAL!$K398," ",BD_COMERCIAL!$L398),'Curva Forward'!$B$5:$B$13,0),MATCH(FS$4,'Curva Forward'!$C$4:$AN$4,0))),CU398)</f>
        <v>-45467.999999999993</v>
      </c>
      <c r="FT398" s="200">
        <f>AH398*AH$2*IF($FC398="V",1,-1)*IF($Q398="Fixo",(CV398-INDEX('Curva Forward'!$C$5:$AN$13,MATCH(CONCATENATE(BD_COMERCIAL!$K398," ",BD_COMERCIAL!$L398),'Curva Forward'!$B$5:$B$13,0),MATCH(FT$4,'Curva Forward'!$C$4:$AN$4,0))),CV398)</f>
        <v>0</v>
      </c>
      <c r="FU398" s="200">
        <f>AI398*AI$2*IF($FC398="V",1,-1)*IF($Q398="Fixo",(CW398-INDEX('Curva Forward'!$C$5:$AN$13,MATCH(CONCATENATE(BD_COMERCIAL!$K398," ",BD_COMERCIAL!$L398),'Curva Forward'!$B$5:$B$13,0),MATCH(FU$4,'Curva Forward'!$C$4:$AN$4,0))),CW398)</f>
        <v>0</v>
      </c>
      <c r="FV398" s="200">
        <f>AJ398*AJ$2*IF($FC398="V",1,-1)*IF($Q398="Fixo",(CX398-INDEX('Curva Forward'!$C$5:$AN$13,MATCH(CONCATENATE(BD_COMERCIAL!$K398," ",BD_COMERCIAL!$L398),'Curva Forward'!$B$5:$B$13,0),MATCH(FV$4,'Curva Forward'!$C$4:$AN$4,0))),CX398)</f>
        <v>0</v>
      </c>
      <c r="FW398" s="200">
        <f>AK398*AK$2*IF($FC398="V",1,-1)*IF($Q398="Fixo",(CY398-INDEX('Curva Forward'!$C$5:$AN$13,MATCH(CONCATENATE(BD_COMERCIAL!$K398," ",BD_COMERCIAL!$L398),'Curva Forward'!$B$5:$B$13,0),MATCH(FW$4,'Curva Forward'!$C$4:$AN$4,0))),CY398)</f>
        <v>0</v>
      </c>
      <c r="FX398" s="200">
        <f>AL398*AL$2*IF($FC398="V",1,-1)*IF($Q398="Fixo",(CZ398-INDEX('Curva Forward'!$C$5:$AN$13,MATCH(CONCATENATE(BD_COMERCIAL!$K398," ",BD_COMERCIAL!$L398),'Curva Forward'!$B$5:$B$13,0),MATCH(FX$4,'Curva Forward'!$C$4:$AN$4,0))),CZ398)</f>
        <v>0</v>
      </c>
      <c r="FY398" s="200">
        <f>AM398*AM$2*IF($FC398="V",1,-1)*IF($Q398="Fixo",(DA398-INDEX('Curva Forward'!$C$5:$AN$13,MATCH(CONCATENATE(BD_COMERCIAL!$K398," ",BD_COMERCIAL!$L398),'Curva Forward'!$B$5:$B$13,0),MATCH(FY$4,'Curva Forward'!$C$4:$AN$4,0))),DA398)</f>
        <v>0</v>
      </c>
      <c r="FZ398" s="200">
        <f>AN398*AN$2*IF($FC398="V",1,-1)*IF($Q398="Fixo",(DB398-INDEX('Curva Forward'!$C$5:$AN$13,MATCH(CONCATENATE(BD_COMERCIAL!$K398," ",BD_COMERCIAL!$L398),'Curva Forward'!$B$5:$B$13,0),MATCH(FZ$4,'Curva Forward'!$C$4:$AN$4,0))),DB398)</f>
        <v>0</v>
      </c>
      <c r="GA398" s="200">
        <f>AO398*AO$2*IF($FC398="V",1,-1)*IF($Q398="Fixo",(DC398-INDEX('Curva Forward'!$C$5:$AN$13,MATCH(CONCATENATE(BD_COMERCIAL!$K398," ",BD_COMERCIAL!$L398),'Curva Forward'!$B$5:$B$13,0),MATCH(GA$4,'Curva Forward'!$C$4:$AN$4,0))),DC398)</f>
        <v>0</v>
      </c>
      <c r="GB398" s="200">
        <f>AP398*AP$2*IF($FC398="V",1,-1)*IF($Q398="Fixo",(DD398-INDEX('Curva Forward'!$C$5:$AN$13,MATCH(CONCATENATE(BD_COMERCIAL!$K398," ",BD_COMERCIAL!$L398),'Curva Forward'!$B$5:$B$13,0),MATCH(GB$4,'Curva Forward'!$C$4:$AN$4,0))),DD398)</f>
        <v>0</v>
      </c>
      <c r="GC398" s="200">
        <f>AQ398*AQ$2*IF($FC398="V",1,-1)*IF($Q398="Fixo",(DE398-INDEX('Curva Forward'!$C$5:$AN$13,MATCH(CONCATENATE(BD_COMERCIAL!$K398," ",BD_COMERCIAL!$L398),'Curva Forward'!$B$5:$B$13,0),MATCH(GC$4,'Curva Forward'!$C$4:$AN$4,0))),DE398)</f>
        <v>0</v>
      </c>
      <c r="GD398" s="200">
        <f>AR398*AR$2*IF($FC398="V",1,-1)*IF($Q398="Fixo",(DF398-INDEX('Curva Forward'!$C$5:$AN$13,MATCH(CONCATENATE(BD_COMERCIAL!$K398," ",BD_COMERCIAL!$L398),'Curva Forward'!$B$5:$B$13,0),MATCH(GD$4,'Curva Forward'!$C$4:$AN$4,0))),DF398)</f>
        <v>0</v>
      </c>
      <c r="GE398" s="200">
        <f>AS398*AS$2*IF($FC398="V",1,-1)*IF($Q398="Fixo",(DG398-INDEX('Curva Forward'!$C$5:$AN$13,MATCH(CONCATENATE(BD_COMERCIAL!$K398," ",BD_COMERCIAL!$L398),'Curva Forward'!$B$5:$B$13,0),MATCH(GE$4,'Curva Forward'!$C$4:$AN$4,0))),DG398)</f>
        <v>0</v>
      </c>
      <c r="GF398" s="200">
        <f>AT398*AT$2*IF($FC398="V",1,-1)*IF($Q398="Fixo",(DH398-INDEX('Curva Forward'!$C$5:$AN$13,MATCH(CONCATENATE(BD_COMERCIAL!$K398," ",BD_COMERCIAL!$L398),'Curva Forward'!$B$5:$B$13,0),MATCH(GF$4,'Curva Forward'!$C$4:$AN$4,0))),DH398)</f>
        <v>0</v>
      </c>
      <c r="GG398" s="200">
        <f>AU398*AU$2*IF($FC398="V",1,-1)*IF($Q398="Fixo",(DI398-INDEX('Curva Forward'!$C$5:$AN$13,MATCH(CONCATENATE(BD_COMERCIAL!$K398," ",BD_COMERCIAL!$L398),'Curva Forward'!$B$5:$B$13,0),MATCH(GG$4,'Curva Forward'!$C$4:$AN$4,0))),DI398)</f>
        <v>0</v>
      </c>
      <c r="GH398" s="200">
        <f>AV398*AV$2*IF($FC398="V",1,-1)*IF($Q398="Fixo",(DJ398-INDEX('Curva Forward'!$C$5:$AN$13,MATCH(CONCATENATE(BD_COMERCIAL!$K398," ",BD_COMERCIAL!$L398),'Curva Forward'!$B$5:$B$13,0),MATCH(GH$4,'Curva Forward'!$C$4:$AN$4,0))),DJ398)</f>
        <v>0</v>
      </c>
      <c r="GI398" s="200">
        <f>AW398*AW$2*IF($FC398="V",1,-1)*IF($Q398="Fixo",(DK398-INDEX('Curva Forward'!$C$5:$AN$13,MATCH(CONCATENATE(BD_COMERCIAL!$K398," ",BD_COMERCIAL!$L398),'Curva Forward'!$B$5:$B$13,0),MATCH(GI$4,'Curva Forward'!$C$4:$AN$4,0))),DK398)</f>
        <v>0</v>
      </c>
      <c r="GJ398" s="200">
        <f>AX398*AX$2*IF($FC398="V",1,-1)*IF($Q398="Fixo",(DL398-INDEX('Curva Forward'!$C$5:$AN$13,MATCH(CONCATENATE(BD_COMERCIAL!$K398," ",BD_COMERCIAL!$L398),'Curva Forward'!$B$5:$B$13,0),MATCH(GJ$4,'Curva Forward'!$C$4:$AN$4,0))),DL398)</f>
        <v>0</v>
      </c>
      <c r="GK398" s="200">
        <f>AY398*AY$2*IF($FC398="V",1,-1)*IF($Q398="Fixo",(DM398-INDEX('Curva Forward'!$C$5:$AN$13,MATCH(CONCATENATE(BD_COMERCIAL!$K398," ",BD_COMERCIAL!$L398),'Curva Forward'!$B$5:$B$13,0),MATCH(GK$4,'Curva Forward'!$C$4:$AN$4,0))),DM398)</f>
        <v>0</v>
      </c>
      <c r="GL398" s="200">
        <f>IF(EZ398="",0,CL398*CL$2*IF($FC398="V",1,-1)*IF($Q398="Fixo",(EZ398-INDEX('Curva Forward'!$C$5:$AN$13,MATCH(CONCATENATE(BD_COMERCIAL!$K398," ",BD_COMERCIAL!$L398),'Curva Forward'!$B$5:$B$13,0),MATCH(GL$4,'Curva Forward'!$C$4:$AN$4,0))),EZ398))</f>
        <v>0</v>
      </c>
      <c r="GM398" s="200">
        <f>IF(FA398="",0,CM398*CM$2*IF($FC398="V",1,-1)*IF($Q398="Fixo",(FA398-INDEX('Curva Forward'!$C$5:$AN$13,MATCH(CONCATENATE(BD_COMERCIAL!$K398," ",BD_COMERCIAL!$L398),'Curva Forward'!$B$5:$B$13,0),MATCH(GM$4,'Curva Forward'!$C$4:$AN$4,0))),FA398))</f>
        <v>0</v>
      </c>
      <c r="GN398" s="200">
        <f>IF(FB398="",0,CN398*CN$2*IF($FC398="V",1,-1)*IF($Q398="Fixo",(FB398-INDEX('Curva Forward'!$C$5:$AN$13,MATCH(CONCATENATE(BD_COMERCIAL!$K398," ",BD_COMERCIAL!$L398),'Curva Forward'!$B$5:$B$13,0),MATCH(GN$4,'Curva Forward'!$C$4:$AN$4,0))),FB398))</f>
        <v>0</v>
      </c>
      <c r="GO398" s="201">
        <f t="shared" ca="1" si="129"/>
        <v>0</v>
      </c>
      <c r="GP398" s="201">
        <f t="shared" ca="1" si="130"/>
        <v>0</v>
      </c>
    </row>
    <row r="399" spans="1:198" ht="15" customHeight="1" x14ac:dyDescent="0.25">
      <c r="A399" s="6"/>
      <c r="B399" s="7" t="s">
        <v>755</v>
      </c>
      <c r="C399" s="8">
        <v>44679</v>
      </c>
      <c r="D399" s="9" t="s">
        <v>124</v>
      </c>
      <c r="E399" s="9" t="s">
        <v>125</v>
      </c>
      <c r="F399" s="113">
        <v>3780401000108</v>
      </c>
      <c r="G399" s="10" t="s">
        <v>458</v>
      </c>
      <c r="H399" s="113">
        <v>11820864000176</v>
      </c>
      <c r="I399" s="9" t="s">
        <v>584</v>
      </c>
      <c r="J399" s="166"/>
      <c r="K399" s="10" t="s">
        <v>30</v>
      </c>
      <c r="L399" s="84" t="s">
        <v>22</v>
      </c>
      <c r="M399" s="11">
        <v>44652</v>
      </c>
      <c r="N399" s="12">
        <v>44681</v>
      </c>
      <c r="O399" s="10">
        <v>2.5</v>
      </c>
      <c r="P399" s="84">
        <v>40</v>
      </c>
      <c r="Q399" s="84" t="s">
        <v>586</v>
      </c>
      <c r="R399" s="10" t="s">
        <v>129</v>
      </c>
      <c r="S399" s="14" t="s">
        <v>135</v>
      </c>
      <c r="T399" s="11"/>
      <c r="U399" s="12"/>
      <c r="V399" s="257" t="str">
        <f ca="1">IF(U399="","",
IF(U399="NA","",
IFERROR(VLOOKUP(EOMONTH(M399,-2)+1,IPCA!$A:$B,2,0),
VLOOKUP(EOMONTH(TODAY(),-2)+1,IPCA!$A:$B,2,0))/
VLOOKUP(EOMONTH(U399,-2)+1,IPCA!$A:$B,2,0)*
P399))</f>
        <v/>
      </c>
      <c r="W399" s="84"/>
      <c r="X399" s="13" t="s">
        <v>133</v>
      </c>
      <c r="Y399" s="166"/>
      <c r="AA399" s="108"/>
      <c r="AB399" s="15"/>
      <c r="AE399">
        <v>2.5</v>
      </c>
      <c r="AM399" s="6"/>
      <c r="AN399" s="15"/>
      <c r="AY399" s="6"/>
      <c r="AZ399" s="15"/>
      <c r="BK399" s="6"/>
      <c r="BL399" s="15"/>
      <c r="BW399" s="6"/>
      <c r="BX399" s="15"/>
      <c r="CI399" s="6"/>
      <c r="CJ399" s="16">
        <f t="shared" si="114"/>
        <v>0.20547945205479451</v>
      </c>
      <c r="CK399" s="16" t="str">
        <f t="shared" si="115"/>
        <v/>
      </c>
      <c r="CL399" s="16" t="str">
        <f t="shared" si="116"/>
        <v/>
      </c>
      <c r="CM399" s="16" t="str">
        <f t="shared" si="117"/>
        <v/>
      </c>
      <c r="CN399" s="16" t="str">
        <f t="shared" si="118"/>
        <v/>
      </c>
      <c r="CO399" s="18"/>
      <c r="CP399" s="15"/>
      <c r="CS399">
        <v>40</v>
      </c>
      <c r="DA399" s="6"/>
      <c r="DB399" s="15"/>
      <c r="DM399" s="6"/>
      <c r="DN399" s="15"/>
      <c r="DY399" s="6"/>
      <c r="DZ399" s="15"/>
      <c r="EK399" s="6"/>
      <c r="EL399" s="15"/>
      <c r="EW399" s="6"/>
      <c r="EX399" s="16">
        <f t="shared" si="119"/>
        <v>3.2876712328767121</v>
      </c>
      <c r="EY399" s="16" t="str">
        <f t="shared" si="120"/>
        <v/>
      </c>
      <c r="EZ399" s="16" t="str">
        <f t="shared" si="121"/>
        <v/>
      </c>
      <c r="FA399" s="16" t="str">
        <f t="shared" si="122"/>
        <v/>
      </c>
      <c r="FB399" s="160" t="str">
        <f t="shared" si="123"/>
        <v/>
      </c>
      <c r="FC399" t="s">
        <v>204</v>
      </c>
      <c r="FD399" s="20" t="s">
        <v>584</v>
      </c>
      <c r="FE399"/>
      <c r="FF399" s="209" t="s">
        <v>206</v>
      </c>
      <c r="FH399" s="284">
        <f t="shared" ca="1" si="124"/>
        <v>0</v>
      </c>
      <c r="FI399" s="208">
        <f t="shared" si="125"/>
        <v>0.96666666666666667</v>
      </c>
      <c r="FK399" t="str">
        <f t="shared" si="126"/>
        <v>IBITU COMERCIALIZADORA DE ENERGIA LTDA</v>
      </c>
      <c r="FL399" s="201">
        <f t="shared" ca="1" si="127"/>
        <v>72000</v>
      </c>
      <c r="FM399" s="201">
        <f t="shared" ca="1" si="128"/>
        <v>0</v>
      </c>
      <c r="FN399" s="200">
        <f>AB399*AB$2*IF($FC399="V",1,-1)*IF($Q399="Fixo",(CP399-INDEX('Curva Forward'!$C$5:$AN$13,MATCH(CONCATENATE(BD_COMERCIAL!$K399," ",BD_COMERCIAL!$L399),'Curva Forward'!$B$5:$B$13,0),MATCH(FN$4,'Curva Forward'!$C$4:$AN$4,0))),CP399)</f>
        <v>0</v>
      </c>
      <c r="FO399" s="200">
        <f>AC399*AC$2*IF($FC399="V",1,-1)*IF($Q399="Fixo",(CQ399-INDEX('Curva Forward'!$C$5:$AN$13,MATCH(CONCATENATE(BD_COMERCIAL!$K399," ",BD_COMERCIAL!$L399),'Curva Forward'!$B$5:$B$13,0),MATCH(FO$4,'Curva Forward'!$C$4:$AN$4,0))),CQ399)</f>
        <v>0</v>
      </c>
      <c r="FP399" s="200">
        <f>AD399*AD$2*IF($FC399="V",1,-1)*IF($Q399="Fixo",(CR399-INDEX('Curva Forward'!$C$5:$AN$13,MATCH(CONCATENATE(BD_COMERCIAL!$K399," ",BD_COMERCIAL!$L399),'Curva Forward'!$B$5:$B$13,0),MATCH(FP$4,'Curva Forward'!$C$4:$AN$4,0))),CR399)</f>
        <v>0</v>
      </c>
      <c r="FQ399" s="200">
        <f>AE399*AE$2*IF($FC399="V",1,-1)*IF($Q399="Fixo",(CS399-INDEX('Curva Forward'!$C$5:$AN$13,MATCH(CONCATENATE(BD_COMERCIAL!$K399," ",BD_COMERCIAL!$L399),'Curva Forward'!$B$5:$B$13,0),MATCH(FQ$4,'Curva Forward'!$C$4:$AN$4,0))),CS399)</f>
        <v>72000</v>
      </c>
      <c r="FR399" s="200">
        <f>AF399*AF$2*IF($FC399="V",1,-1)*IF($Q399="Fixo",(CT399-INDEX('Curva Forward'!$C$5:$AN$13,MATCH(CONCATENATE(BD_COMERCIAL!$K399," ",BD_COMERCIAL!$L399),'Curva Forward'!$B$5:$B$13,0),MATCH(FR$4,'Curva Forward'!$C$4:$AN$4,0))),CT399)</f>
        <v>0</v>
      </c>
      <c r="FS399" s="200">
        <f>AG399*AG$2*IF($FC399="V",1,-1)*IF($Q399="Fixo",(CU399-INDEX('Curva Forward'!$C$5:$AN$13,MATCH(CONCATENATE(BD_COMERCIAL!$K399," ",BD_COMERCIAL!$L399),'Curva Forward'!$B$5:$B$13,0),MATCH(FS$4,'Curva Forward'!$C$4:$AN$4,0))),CU399)</f>
        <v>0</v>
      </c>
      <c r="FT399" s="200">
        <f>AH399*AH$2*IF($FC399="V",1,-1)*IF($Q399="Fixo",(CV399-INDEX('Curva Forward'!$C$5:$AN$13,MATCH(CONCATENATE(BD_COMERCIAL!$K399," ",BD_COMERCIAL!$L399),'Curva Forward'!$B$5:$B$13,0),MATCH(FT$4,'Curva Forward'!$C$4:$AN$4,0))),CV399)</f>
        <v>0</v>
      </c>
      <c r="FU399" s="200">
        <f>AI399*AI$2*IF($FC399="V",1,-1)*IF($Q399="Fixo",(CW399-INDEX('Curva Forward'!$C$5:$AN$13,MATCH(CONCATENATE(BD_COMERCIAL!$K399," ",BD_COMERCIAL!$L399),'Curva Forward'!$B$5:$B$13,0),MATCH(FU$4,'Curva Forward'!$C$4:$AN$4,0))),CW399)</f>
        <v>0</v>
      </c>
      <c r="FV399" s="200">
        <f>AJ399*AJ$2*IF($FC399="V",1,-1)*IF($Q399="Fixo",(CX399-INDEX('Curva Forward'!$C$5:$AN$13,MATCH(CONCATENATE(BD_COMERCIAL!$K399," ",BD_COMERCIAL!$L399),'Curva Forward'!$B$5:$B$13,0),MATCH(FV$4,'Curva Forward'!$C$4:$AN$4,0))),CX399)</f>
        <v>0</v>
      </c>
      <c r="FW399" s="200">
        <f>AK399*AK$2*IF($FC399="V",1,-1)*IF($Q399="Fixo",(CY399-INDEX('Curva Forward'!$C$5:$AN$13,MATCH(CONCATENATE(BD_COMERCIAL!$K399," ",BD_COMERCIAL!$L399),'Curva Forward'!$B$5:$B$13,0),MATCH(FW$4,'Curva Forward'!$C$4:$AN$4,0))),CY399)</f>
        <v>0</v>
      </c>
      <c r="FX399" s="200">
        <f>AL399*AL$2*IF($FC399="V",1,-1)*IF($Q399="Fixo",(CZ399-INDEX('Curva Forward'!$C$5:$AN$13,MATCH(CONCATENATE(BD_COMERCIAL!$K399," ",BD_COMERCIAL!$L399),'Curva Forward'!$B$5:$B$13,0),MATCH(FX$4,'Curva Forward'!$C$4:$AN$4,0))),CZ399)</f>
        <v>0</v>
      </c>
      <c r="FY399" s="200">
        <f>AM399*AM$2*IF($FC399="V",1,-1)*IF($Q399="Fixo",(DA399-INDEX('Curva Forward'!$C$5:$AN$13,MATCH(CONCATENATE(BD_COMERCIAL!$K399," ",BD_COMERCIAL!$L399),'Curva Forward'!$B$5:$B$13,0),MATCH(FY$4,'Curva Forward'!$C$4:$AN$4,0))),DA399)</f>
        <v>0</v>
      </c>
      <c r="FZ399" s="200">
        <f>AN399*AN$2*IF($FC399="V",1,-1)*IF($Q399="Fixo",(DB399-INDEX('Curva Forward'!$C$5:$AN$13,MATCH(CONCATENATE(BD_COMERCIAL!$K399," ",BD_COMERCIAL!$L399),'Curva Forward'!$B$5:$B$13,0),MATCH(FZ$4,'Curva Forward'!$C$4:$AN$4,0))),DB399)</f>
        <v>0</v>
      </c>
      <c r="GA399" s="200">
        <f>AO399*AO$2*IF($FC399="V",1,-1)*IF($Q399="Fixo",(DC399-INDEX('Curva Forward'!$C$5:$AN$13,MATCH(CONCATENATE(BD_COMERCIAL!$K399," ",BD_COMERCIAL!$L399),'Curva Forward'!$B$5:$B$13,0),MATCH(GA$4,'Curva Forward'!$C$4:$AN$4,0))),DC399)</f>
        <v>0</v>
      </c>
      <c r="GB399" s="200">
        <f>AP399*AP$2*IF($FC399="V",1,-1)*IF($Q399="Fixo",(DD399-INDEX('Curva Forward'!$C$5:$AN$13,MATCH(CONCATENATE(BD_COMERCIAL!$K399," ",BD_COMERCIAL!$L399),'Curva Forward'!$B$5:$B$13,0),MATCH(GB$4,'Curva Forward'!$C$4:$AN$4,0))),DD399)</f>
        <v>0</v>
      </c>
      <c r="GC399" s="200">
        <f>AQ399*AQ$2*IF($FC399="V",1,-1)*IF($Q399="Fixo",(DE399-INDEX('Curva Forward'!$C$5:$AN$13,MATCH(CONCATENATE(BD_COMERCIAL!$K399," ",BD_COMERCIAL!$L399),'Curva Forward'!$B$5:$B$13,0),MATCH(GC$4,'Curva Forward'!$C$4:$AN$4,0))),DE399)</f>
        <v>0</v>
      </c>
      <c r="GD399" s="200">
        <f>AR399*AR$2*IF($FC399="V",1,-1)*IF($Q399="Fixo",(DF399-INDEX('Curva Forward'!$C$5:$AN$13,MATCH(CONCATENATE(BD_COMERCIAL!$K399," ",BD_COMERCIAL!$L399),'Curva Forward'!$B$5:$B$13,0),MATCH(GD$4,'Curva Forward'!$C$4:$AN$4,0))),DF399)</f>
        <v>0</v>
      </c>
      <c r="GE399" s="200">
        <f>AS399*AS$2*IF($FC399="V",1,-1)*IF($Q399="Fixo",(DG399-INDEX('Curva Forward'!$C$5:$AN$13,MATCH(CONCATENATE(BD_COMERCIAL!$K399," ",BD_COMERCIAL!$L399),'Curva Forward'!$B$5:$B$13,0),MATCH(GE$4,'Curva Forward'!$C$4:$AN$4,0))),DG399)</f>
        <v>0</v>
      </c>
      <c r="GF399" s="200">
        <f>AT399*AT$2*IF($FC399="V",1,-1)*IF($Q399="Fixo",(DH399-INDEX('Curva Forward'!$C$5:$AN$13,MATCH(CONCATENATE(BD_COMERCIAL!$K399," ",BD_COMERCIAL!$L399),'Curva Forward'!$B$5:$B$13,0),MATCH(GF$4,'Curva Forward'!$C$4:$AN$4,0))),DH399)</f>
        <v>0</v>
      </c>
      <c r="GG399" s="200">
        <f>AU399*AU$2*IF($FC399="V",1,-1)*IF($Q399="Fixo",(DI399-INDEX('Curva Forward'!$C$5:$AN$13,MATCH(CONCATENATE(BD_COMERCIAL!$K399," ",BD_COMERCIAL!$L399),'Curva Forward'!$B$5:$B$13,0),MATCH(GG$4,'Curva Forward'!$C$4:$AN$4,0))),DI399)</f>
        <v>0</v>
      </c>
      <c r="GH399" s="200">
        <f>AV399*AV$2*IF($FC399="V",1,-1)*IF($Q399="Fixo",(DJ399-INDEX('Curva Forward'!$C$5:$AN$13,MATCH(CONCATENATE(BD_COMERCIAL!$K399," ",BD_COMERCIAL!$L399),'Curva Forward'!$B$5:$B$13,0),MATCH(GH$4,'Curva Forward'!$C$4:$AN$4,0))),DJ399)</f>
        <v>0</v>
      </c>
      <c r="GI399" s="200">
        <f>AW399*AW$2*IF($FC399="V",1,-1)*IF($Q399="Fixo",(DK399-INDEX('Curva Forward'!$C$5:$AN$13,MATCH(CONCATENATE(BD_COMERCIAL!$K399," ",BD_COMERCIAL!$L399),'Curva Forward'!$B$5:$B$13,0),MATCH(GI$4,'Curva Forward'!$C$4:$AN$4,0))),DK399)</f>
        <v>0</v>
      </c>
      <c r="GJ399" s="200">
        <f>AX399*AX$2*IF($FC399="V",1,-1)*IF($Q399="Fixo",(DL399-INDEX('Curva Forward'!$C$5:$AN$13,MATCH(CONCATENATE(BD_COMERCIAL!$K399," ",BD_COMERCIAL!$L399),'Curva Forward'!$B$5:$B$13,0),MATCH(GJ$4,'Curva Forward'!$C$4:$AN$4,0))),DL399)</f>
        <v>0</v>
      </c>
      <c r="GK399" s="200">
        <f>AY399*AY$2*IF($FC399="V",1,-1)*IF($Q399="Fixo",(DM399-INDEX('Curva Forward'!$C$5:$AN$13,MATCH(CONCATENATE(BD_COMERCIAL!$K399," ",BD_COMERCIAL!$L399),'Curva Forward'!$B$5:$B$13,0),MATCH(GK$4,'Curva Forward'!$C$4:$AN$4,0))),DM399)</f>
        <v>0</v>
      </c>
      <c r="GL399" s="200">
        <f>IF(EZ399="",0,CL399*CL$2*IF($FC399="V",1,-1)*IF($Q399="Fixo",(EZ399-INDEX('Curva Forward'!$C$5:$AN$13,MATCH(CONCATENATE(BD_COMERCIAL!$K399," ",BD_COMERCIAL!$L399),'Curva Forward'!$B$5:$B$13,0),MATCH(GL$4,'Curva Forward'!$C$4:$AN$4,0))),EZ399))</f>
        <v>0</v>
      </c>
      <c r="GM399" s="200">
        <f>IF(FA399="",0,CM399*CM$2*IF($FC399="V",1,-1)*IF($Q399="Fixo",(FA399-INDEX('Curva Forward'!$C$5:$AN$13,MATCH(CONCATENATE(BD_COMERCIAL!$K399," ",BD_COMERCIAL!$L399),'Curva Forward'!$B$5:$B$13,0),MATCH(GM$4,'Curva Forward'!$C$4:$AN$4,0))),FA399))</f>
        <v>0</v>
      </c>
      <c r="GN399" s="200">
        <f>IF(FB399="",0,CN399*CN$2*IF($FC399="V",1,-1)*IF($Q399="Fixo",(FB399-INDEX('Curva Forward'!$C$5:$AN$13,MATCH(CONCATENATE(BD_COMERCIAL!$K399," ",BD_COMERCIAL!$L399),'Curva Forward'!$B$5:$B$13,0),MATCH(GN$4,'Curva Forward'!$C$4:$AN$4,0))),FB399))</f>
        <v>0</v>
      </c>
      <c r="GO399" s="201">
        <f t="shared" ca="1" si="129"/>
        <v>0</v>
      </c>
      <c r="GP399" s="201">
        <f t="shared" ca="1" si="130"/>
        <v>0</v>
      </c>
    </row>
    <row r="400" spans="1:198" ht="15" customHeight="1" x14ac:dyDescent="0.25">
      <c r="A400" s="6"/>
      <c r="B400" s="7" t="s">
        <v>756</v>
      </c>
      <c r="C400" s="8">
        <v>44680</v>
      </c>
      <c r="D400" s="9" t="s">
        <v>131</v>
      </c>
      <c r="E400" s="9" t="s">
        <v>567</v>
      </c>
      <c r="F400" s="113" t="s">
        <v>757</v>
      </c>
      <c r="G400" s="9" t="s">
        <v>125</v>
      </c>
      <c r="H400" s="113"/>
      <c r="I400" s="9" t="s">
        <v>139</v>
      </c>
      <c r="J400" s="166"/>
      <c r="K400" s="10" t="s">
        <v>127</v>
      </c>
      <c r="L400" s="84" t="s">
        <v>22</v>
      </c>
      <c r="M400" s="11">
        <v>44682</v>
      </c>
      <c r="N400" s="12">
        <v>44711</v>
      </c>
      <c r="O400" s="10">
        <v>3</v>
      </c>
      <c r="P400" s="84">
        <v>59</v>
      </c>
      <c r="Q400" s="84" t="s">
        <v>128</v>
      </c>
      <c r="R400" s="10" t="s">
        <v>129</v>
      </c>
      <c r="S400" s="14" t="s">
        <v>135</v>
      </c>
      <c r="T400" s="11"/>
      <c r="U400" s="12"/>
      <c r="V400" s="257" t="str">
        <f ca="1">IF(U400="","",
IF(U400="NA","",
IFERROR(VLOOKUP(EOMONTH(M400,-2)+1,IPCA!$A:$B,2,0),
VLOOKUP(EOMONTH(TODAY(),-2)+1,IPCA!$A:$B,2,0))/
VLOOKUP(EOMONTH(U400,-2)+1,IPCA!$A:$B,2,0)*
P400))</f>
        <v/>
      </c>
      <c r="W400" s="84"/>
      <c r="X400" s="13" t="s">
        <v>133</v>
      </c>
      <c r="Y400" s="166"/>
      <c r="AA400" s="108"/>
      <c r="AB400" s="15"/>
      <c r="AF400">
        <v>3</v>
      </c>
      <c r="AM400" s="6"/>
      <c r="AN400" s="15"/>
      <c r="AY400" s="6"/>
      <c r="AZ400" s="15"/>
      <c r="BK400" s="6"/>
      <c r="BL400" s="15"/>
      <c r="BW400" s="6"/>
      <c r="BX400" s="15"/>
      <c r="CI400" s="6"/>
      <c r="CJ400" s="16">
        <f t="shared" si="114"/>
        <v>0.25479452054794521</v>
      </c>
      <c r="CK400" s="16" t="str">
        <f t="shared" si="115"/>
        <v/>
      </c>
      <c r="CL400" s="16" t="str">
        <f t="shared" si="116"/>
        <v/>
      </c>
      <c r="CM400" s="16" t="str">
        <f t="shared" si="117"/>
        <v/>
      </c>
      <c r="CN400" s="16" t="str">
        <f t="shared" si="118"/>
        <v/>
      </c>
      <c r="CO400" s="18"/>
      <c r="CP400" s="15"/>
      <c r="CT400">
        <v>59</v>
      </c>
      <c r="DA400" s="6"/>
      <c r="DB400" s="15"/>
      <c r="DM400" s="6"/>
      <c r="DN400" s="15"/>
      <c r="DY400" s="6"/>
      <c r="DZ400" s="15"/>
      <c r="EK400" s="6"/>
      <c r="EL400" s="15"/>
      <c r="EW400" s="6"/>
      <c r="EX400" s="16">
        <f t="shared" si="119"/>
        <v>5.0109589041095894</v>
      </c>
      <c r="EY400" s="16" t="str">
        <f t="shared" si="120"/>
        <v/>
      </c>
      <c r="EZ400" s="16" t="str">
        <f t="shared" si="121"/>
        <v/>
      </c>
      <c r="FA400" s="16" t="str">
        <f t="shared" si="122"/>
        <v/>
      </c>
      <c r="FB400" s="160" t="str">
        <f t="shared" si="123"/>
        <v/>
      </c>
      <c r="FC400" t="s">
        <v>205</v>
      </c>
      <c r="FD400" s="20" t="s">
        <v>139</v>
      </c>
      <c r="FE400"/>
      <c r="FF400" s="209" t="s">
        <v>206</v>
      </c>
      <c r="FH400" s="284">
        <f t="shared" ca="1" si="124"/>
        <v>0</v>
      </c>
      <c r="FI400" s="208">
        <f t="shared" si="125"/>
        <v>0.96666666666666667</v>
      </c>
      <c r="FK400" t="str">
        <f t="shared" si="126"/>
        <v>Olympe Comercializadora de Energia Ltda.</v>
      </c>
      <c r="FL400" s="201">
        <f t="shared" ca="1" si="127"/>
        <v>-6696</v>
      </c>
      <c r="FM400" s="201">
        <f t="shared" ca="1" si="128"/>
        <v>0</v>
      </c>
      <c r="FN400" s="200">
        <f>AB400*AB$2*IF($FC400="V",1,-1)*IF($Q400="Fixo",(CP400-INDEX('Curva Forward'!$C$5:$AN$13,MATCH(CONCATENATE(BD_COMERCIAL!$K400," ",BD_COMERCIAL!$L400),'Curva Forward'!$B$5:$B$13,0),MATCH(FN$4,'Curva Forward'!$C$4:$AN$4,0))),CP400)</f>
        <v>0</v>
      </c>
      <c r="FO400" s="200">
        <f>AC400*AC$2*IF($FC400="V",1,-1)*IF($Q400="Fixo",(CQ400-INDEX('Curva Forward'!$C$5:$AN$13,MATCH(CONCATENATE(BD_COMERCIAL!$K400," ",BD_COMERCIAL!$L400),'Curva Forward'!$B$5:$B$13,0),MATCH(FO$4,'Curva Forward'!$C$4:$AN$4,0))),CQ400)</f>
        <v>0</v>
      </c>
      <c r="FP400" s="200">
        <f>AD400*AD$2*IF($FC400="V",1,-1)*IF($Q400="Fixo",(CR400-INDEX('Curva Forward'!$C$5:$AN$13,MATCH(CONCATENATE(BD_COMERCIAL!$K400," ",BD_COMERCIAL!$L400),'Curva Forward'!$B$5:$B$13,0),MATCH(FP$4,'Curva Forward'!$C$4:$AN$4,0))),CR400)</f>
        <v>0</v>
      </c>
      <c r="FQ400" s="200">
        <f>AE400*AE$2*IF($FC400="V",1,-1)*IF($Q400="Fixo",(CS400-INDEX('Curva Forward'!$C$5:$AN$13,MATCH(CONCATENATE(BD_COMERCIAL!$K400," ",BD_COMERCIAL!$L400),'Curva Forward'!$B$5:$B$13,0),MATCH(FQ$4,'Curva Forward'!$C$4:$AN$4,0))),CS400)</f>
        <v>0</v>
      </c>
      <c r="FR400" s="200">
        <f>AF400*AF$2*IF($FC400="V",1,-1)*IF($Q400="Fixo",(CT400-INDEX('Curva Forward'!$C$5:$AN$13,MATCH(CONCATENATE(BD_COMERCIAL!$K400," ",BD_COMERCIAL!$L400),'Curva Forward'!$B$5:$B$13,0),MATCH(FR$4,'Curva Forward'!$C$4:$AN$4,0))),CT400)</f>
        <v>-6696</v>
      </c>
      <c r="FS400" s="200">
        <f>AG400*AG$2*IF($FC400="V",1,-1)*IF($Q400="Fixo",(CU400-INDEX('Curva Forward'!$C$5:$AN$13,MATCH(CONCATENATE(BD_COMERCIAL!$K400," ",BD_COMERCIAL!$L400),'Curva Forward'!$B$5:$B$13,0),MATCH(FS$4,'Curva Forward'!$C$4:$AN$4,0))),CU400)</f>
        <v>0</v>
      </c>
      <c r="FT400" s="200">
        <f>AH400*AH$2*IF($FC400="V",1,-1)*IF($Q400="Fixo",(CV400-INDEX('Curva Forward'!$C$5:$AN$13,MATCH(CONCATENATE(BD_COMERCIAL!$K400," ",BD_COMERCIAL!$L400),'Curva Forward'!$B$5:$B$13,0),MATCH(FT$4,'Curva Forward'!$C$4:$AN$4,0))),CV400)</f>
        <v>0</v>
      </c>
      <c r="FU400" s="200">
        <f>AI400*AI$2*IF($FC400="V",1,-1)*IF($Q400="Fixo",(CW400-INDEX('Curva Forward'!$C$5:$AN$13,MATCH(CONCATENATE(BD_COMERCIAL!$K400," ",BD_COMERCIAL!$L400),'Curva Forward'!$B$5:$B$13,0),MATCH(FU$4,'Curva Forward'!$C$4:$AN$4,0))),CW400)</f>
        <v>0</v>
      </c>
      <c r="FV400" s="200">
        <f>AJ400*AJ$2*IF($FC400="V",1,-1)*IF($Q400="Fixo",(CX400-INDEX('Curva Forward'!$C$5:$AN$13,MATCH(CONCATENATE(BD_COMERCIAL!$K400," ",BD_COMERCIAL!$L400),'Curva Forward'!$B$5:$B$13,0),MATCH(FV$4,'Curva Forward'!$C$4:$AN$4,0))),CX400)</f>
        <v>0</v>
      </c>
      <c r="FW400" s="200">
        <f>AK400*AK$2*IF($FC400="V",1,-1)*IF($Q400="Fixo",(CY400-INDEX('Curva Forward'!$C$5:$AN$13,MATCH(CONCATENATE(BD_COMERCIAL!$K400," ",BD_COMERCIAL!$L400),'Curva Forward'!$B$5:$B$13,0),MATCH(FW$4,'Curva Forward'!$C$4:$AN$4,0))),CY400)</f>
        <v>0</v>
      </c>
      <c r="FX400" s="200">
        <f>AL400*AL$2*IF($FC400="V",1,-1)*IF($Q400="Fixo",(CZ400-INDEX('Curva Forward'!$C$5:$AN$13,MATCH(CONCATENATE(BD_COMERCIAL!$K400," ",BD_COMERCIAL!$L400),'Curva Forward'!$B$5:$B$13,0),MATCH(FX$4,'Curva Forward'!$C$4:$AN$4,0))),CZ400)</f>
        <v>0</v>
      </c>
      <c r="FY400" s="200">
        <f>AM400*AM$2*IF($FC400="V",1,-1)*IF($Q400="Fixo",(DA400-INDEX('Curva Forward'!$C$5:$AN$13,MATCH(CONCATENATE(BD_COMERCIAL!$K400," ",BD_COMERCIAL!$L400),'Curva Forward'!$B$5:$B$13,0),MATCH(FY$4,'Curva Forward'!$C$4:$AN$4,0))),DA400)</f>
        <v>0</v>
      </c>
      <c r="FZ400" s="200">
        <f>AN400*AN$2*IF($FC400="V",1,-1)*IF($Q400="Fixo",(DB400-INDEX('Curva Forward'!$C$5:$AN$13,MATCH(CONCATENATE(BD_COMERCIAL!$K400," ",BD_COMERCIAL!$L400),'Curva Forward'!$B$5:$B$13,0),MATCH(FZ$4,'Curva Forward'!$C$4:$AN$4,0))),DB400)</f>
        <v>0</v>
      </c>
      <c r="GA400" s="200">
        <f>AO400*AO$2*IF($FC400="V",1,-1)*IF($Q400="Fixo",(DC400-INDEX('Curva Forward'!$C$5:$AN$13,MATCH(CONCATENATE(BD_COMERCIAL!$K400," ",BD_COMERCIAL!$L400),'Curva Forward'!$B$5:$B$13,0),MATCH(GA$4,'Curva Forward'!$C$4:$AN$4,0))),DC400)</f>
        <v>0</v>
      </c>
      <c r="GB400" s="200">
        <f>AP400*AP$2*IF($FC400="V",1,-1)*IF($Q400="Fixo",(DD400-INDEX('Curva Forward'!$C$5:$AN$13,MATCH(CONCATENATE(BD_COMERCIAL!$K400," ",BD_COMERCIAL!$L400),'Curva Forward'!$B$5:$B$13,0),MATCH(GB$4,'Curva Forward'!$C$4:$AN$4,0))),DD400)</f>
        <v>0</v>
      </c>
      <c r="GC400" s="200">
        <f>AQ400*AQ$2*IF($FC400="V",1,-1)*IF($Q400="Fixo",(DE400-INDEX('Curva Forward'!$C$5:$AN$13,MATCH(CONCATENATE(BD_COMERCIAL!$K400," ",BD_COMERCIAL!$L400),'Curva Forward'!$B$5:$B$13,0),MATCH(GC$4,'Curva Forward'!$C$4:$AN$4,0))),DE400)</f>
        <v>0</v>
      </c>
      <c r="GD400" s="200">
        <f>AR400*AR$2*IF($FC400="V",1,-1)*IF($Q400="Fixo",(DF400-INDEX('Curva Forward'!$C$5:$AN$13,MATCH(CONCATENATE(BD_COMERCIAL!$K400," ",BD_COMERCIAL!$L400),'Curva Forward'!$B$5:$B$13,0),MATCH(GD$4,'Curva Forward'!$C$4:$AN$4,0))),DF400)</f>
        <v>0</v>
      </c>
      <c r="GE400" s="200">
        <f>AS400*AS$2*IF($FC400="V",1,-1)*IF($Q400="Fixo",(DG400-INDEX('Curva Forward'!$C$5:$AN$13,MATCH(CONCATENATE(BD_COMERCIAL!$K400," ",BD_COMERCIAL!$L400),'Curva Forward'!$B$5:$B$13,0),MATCH(GE$4,'Curva Forward'!$C$4:$AN$4,0))),DG400)</f>
        <v>0</v>
      </c>
      <c r="GF400" s="200">
        <f>AT400*AT$2*IF($FC400="V",1,-1)*IF($Q400="Fixo",(DH400-INDEX('Curva Forward'!$C$5:$AN$13,MATCH(CONCATENATE(BD_COMERCIAL!$K400," ",BD_COMERCIAL!$L400),'Curva Forward'!$B$5:$B$13,0),MATCH(GF$4,'Curva Forward'!$C$4:$AN$4,0))),DH400)</f>
        <v>0</v>
      </c>
      <c r="GG400" s="200">
        <f>AU400*AU$2*IF($FC400="V",1,-1)*IF($Q400="Fixo",(DI400-INDEX('Curva Forward'!$C$5:$AN$13,MATCH(CONCATENATE(BD_COMERCIAL!$K400," ",BD_COMERCIAL!$L400),'Curva Forward'!$B$5:$B$13,0),MATCH(GG$4,'Curva Forward'!$C$4:$AN$4,0))),DI400)</f>
        <v>0</v>
      </c>
      <c r="GH400" s="200">
        <f>AV400*AV$2*IF($FC400="V",1,-1)*IF($Q400="Fixo",(DJ400-INDEX('Curva Forward'!$C$5:$AN$13,MATCH(CONCATENATE(BD_COMERCIAL!$K400," ",BD_COMERCIAL!$L400),'Curva Forward'!$B$5:$B$13,0),MATCH(GH$4,'Curva Forward'!$C$4:$AN$4,0))),DJ400)</f>
        <v>0</v>
      </c>
      <c r="GI400" s="200">
        <f>AW400*AW$2*IF($FC400="V",1,-1)*IF($Q400="Fixo",(DK400-INDEX('Curva Forward'!$C$5:$AN$13,MATCH(CONCATENATE(BD_COMERCIAL!$K400," ",BD_COMERCIAL!$L400),'Curva Forward'!$B$5:$B$13,0),MATCH(GI$4,'Curva Forward'!$C$4:$AN$4,0))),DK400)</f>
        <v>0</v>
      </c>
      <c r="GJ400" s="200">
        <f>AX400*AX$2*IF($FC400="V",1,-1)*IF($Q400="Fixo",(DL400-INDEX('Curva Forward'!$C$5:$AN$13,MATCH(CONCATENATE(BD_COMERCIAL!$K400," ",BD_COMERCIAL!$L400),'Curva Forward'!$B$5:$B$13,0),MATCH(GJ$4,'Curva Forward'!$C$4:$AN$4,0))),DL400)</f>
        <v>0</v>
      </c>
      <c r="GK400" s="200">
        <f>AY400*AY$2*IF($FC400="V",1,-1)*IF($Q400="Fixo",(DM400-INDEX('Curva Forward'!$C$5:$AN$13,MATCH(CONCATENATE(BD_COMERCIAL!$K400," ",BD_COMERCIAL!$L400),'Curva Forward'!$B$5:$B$13,0),MATCH(GK$4,'Curva Forward'!$C$4:$AN$4,0))),DM400)</f>
        <v>0</v>
      </c>
      <c r="GL400" s="200">
        <f>IF(EZ400="",0,CL400*CL$2*IF($FC400="V",1,-1)*IF($Q400="Fixo",(EZ400-INDEX('Curva Forward'!$C$5:$AN$13,MATCH(CONCATENATE(BD_COMERCIAL!$K400," ",BD_COMERCIAL!$L400),'Curva Forward'!$B$5:$B$13,0),MATCH(GL$4,'Curva Forward'!$C$4:$AN$4,0))),EZ400))</f>
        <v>0</v>
      </c>
      <c r="GM400" s="200">
        <f>IF(FA400="",0,CM400*CM$2*IF($FC400="V",1,-1)*IF($Q400="Fixo",(FA400-INDEX('Curva Forward'!$C$5:$AN$13,MATCH(CONCATENATE(BD_COMERCIAL!$K400," ",BD_COMERCIAL!$L400),'Curva Forward'!$B$5:$B$13,0),MATCH(GM$4,'Curva Forward'!$C$4:$AN$4,0))),FA400))</f>
        <v>0</v>
      </c>
      <c r="GN400" s="200">
        <f>IF(FB400="",0,CN400*CN$2*IF($FC400="V",1,-1)*IF($Q400="Fixo",(FB400-INDEX('Curva Forward'!$C$5:$AN$13,MATCH(CONCATENATE(BD_COMERCIAL!$K400," ",BD_COMERCIAL!$L400),'Curva Forward'!$B$5:$B$13,0),MATCH(GN$4,'Curva Forward'!$C$4:$AN$4,0))),FB400))</f>
        <v>0</v>
      </c>
      <c r="GO400" s="201">
        <f t="shared" ca="1" si="129"/>
        <v>0</v>
      </c>
      <c r="GP400" s="201">
        <f t="shared" ca="1" si="130"/>
        <v>0</v>
      </c>
    </row>
    <row r="401" spans="1:198" ht="15" customHeight="1" x14ac:dyDescent="0.25">
      <c r="A401" s="6"/>
      <c r="B401" s="7" t="s">
        <v>758</v>
      </c>
      <c r="C401" s="8">
        <v>44683</v>
      </c>
      <c r="D401" s="9" t="s">
        <v>131</v>
      </c>
      <c r="E401" s="9" t="s">
        <v>165</v>
      </c>
      <c r="F401" s="113">
        <v>12809025000110</v>
      </c>
      <c r="G401" s="10" t="s">
        <v>125</v>
      </c>
      <c r="H401" s="113">
        <v>3780401000108</v>
      </c>
      <c r="I401" s="9" t="s">
        <v>139</v>
      </c>
      <c r="J401" s="166"/>
      <c r="K401" s="10" t="s">
        <v>127</v>
      </c>
      <c r="L401" s="84" t="s">
        <v>22</v>
      </c>
      <c r="M401" s="11">
        <v>44713</v>
      </c>
      <c r="N401" s="12">
        <v>44742</v>
      </c>
      <c r="O401" s="10">
        <v>5</v>
      </c>
      <c r="P401" s="84">
        <v>80</v>
      </c>
      <c r="Q401" s="84" t="s">
        <v>128</v>
      </c>
      <c r="R401" s="10" t="s">
        <v>129</v>
      </c>
      <c r="S401" s="14" t="s">
        <v>135</v>
      </c>
      <c r="T401" s="11"/>
      <c r="U401" s="12"/>
      <c r="V401" s="257" t="str">
        <f ca="1">IF(U401="","",
IF(U401="NA","",
IFERROR(VLOOKUP(EOMONTH(M401,-2)+1,IPCA!$A:$B,2,0),
VLOOKUP(EOMONTH(TODAY(),-2)+1,IPCA!$A:$B,2,0))/
VLOOKUP(EOMONTH(U401,-2)+1,IPCA!$A:$B,2,0)*
P401))</f>
        <v/>
      </c>
      <c r="W401" s="84"/>
      <c r="X401" s="13" t="s">
        <v>133</v>
      </c>
      <c r="Y401" s="166"/>
      <c r="AA401" s="108"/>
      <c r="AB401" s="15"/>
      <c r="AG401">
        <v>5</v>
      </c>
      <c r="AM401" s="6"/>
      <c r="AN401" s="15"/>
      <c r="AY401" s="6"/>
      <c r="AZ401" s="15"/>
      <c r="BK401" s="6"/>
      <c r="BL401" s="15"/>
      <c r="BW401" s="6"/>
      <c r="BX401" s="15"/>
      <c r="CI401" s="6"/>
      <c r="CJ401" s="16">
        <f t="shared" si="114"/>
        <v>0.41095890410958902</v>
      </c>
      <c r="CK401" s="16" t="str">
        <f t="shared" si="115"/>
        <v/>
      </c>
      <c r="CL401" s="16" t="str">
        <f t="shared" si="116"/>
        <v/>
      </c>
      <c r="CM401" s="16" t="str">
        <f t="shared" si="117"/>
        <v/>
      </c>
      <c r="CN401" s="16" t="str">
        <f t="shared" si="118"/>
        <v/>
      </c>
      <c r="CO401" s="18"/>
      <c r="CP401" s="15"/>
      <c r="CU401">
        <v>80</v>
      </c>
      <c r="DA401" s="6"/>
      <c r="DB401" s="15"/>
      <c r="DM401" s="6"/>
      <c r="DN401" s="15"/>
      <c r="DY401" s="6"/>
      <c r="DZ401" s="15"/>
      <c r="EK401" s="6"/>
      <c r="EL401" s="15"/>
      <c r="EW401" s="6"/>
      <c r="EX401" s="16">
        <f t="shared" si="119"/>
        <v>6.5753424657534243</v>
      </c>
      <c r="EY401" s="16" t="str">
        <f t="shared" si="120"/>
        <v/>
      </c>
      <c r="EZ401" s="16" t="str">
        <f t="shared" si="121"/>
        <v/>
      </c>
      <c r="FA401" s="16" t="str">
        <f t="shared" si="122"/>
        <v/>
      </c>
      <c r="FB401" s="160" t="str">
        <f t="shared" si="123"/>
        <v/>
      </c>
      <c r="FC401" t="s">
        <v>205</v>
      </c>
      <c r="FD401" s="20" t="s">
        <v>139</v>
      </c>
      <c r="FE401"/>
      <c r="FF401" s="209" t="s">
        <v>206</v>
      </c>
      <c r="FH401" s="284">
        <f t="shared" ca="1" si="124"/>
        <v>0</v>
      </c>
      <c r="FI401" s="208">
        <f t="shared" si="125"/>
        <v>0.96666666666666667</v>
      </c>
      <c r="FK401" t="str">
        <f t="shared" si="126"/>
        <v>Prime Energy Comercializadora de Energia EIRELI</v>
      </c>
      <c r="FL401" s="201">
        <f t="shared" ca="1" si="127"/>
        <v>-86579.999999999985</v>
      </c>
      <c r="FM401" s="201">
        <f t="shared" ca="1" si="128"/>
        <v>0</v>
      </c>
      <c r="FN401" s="200">
        <f>AB401*AB$2*IF($FC401="V",1,-1)*IF($Q401="Fixo",(CP401-INDEX('Curva Forward'!$C$5:$AN$13,MATCH(CONCATENATE(BD_COMERCIAL!$K401," ",BD_COMERCIAL!$L401),'Curva Forward'!$B$5:$B$13,0),MATCH(FN$4,'Curva Forward'!$C$4:$AN$4,0))),CP401)</f>
        <v>0</v>
      </c>
      <c r="FO401" s="200">
        <f>AC401*AC$2*IF($FC401="V",1,-1)*IF($Q401="Fixo",(CQ401-INDEX('Curva Forward'!$C$5:$AN$13,MATCH(CONCATENATE(BD_COMERCIAL!$K401," ",BD_COMERCIAL!$L401),'Curva Forward'!$B$5:$B$13,0),MATCH(FO$4,'Curva Forward'!$C$4:$AN$4,0))),CQ401)</f>
        <v>0</v>
      </c>
      <c r="FP401" s="200">
        <f>AD401*AD$2*IF($FC401="V",1,-1)*IF($Q401="Fixo",(CR401-INDEX('Curva Forward'!$C$5:$AN$13,MATCH(CONCATENATE(BD_COMERCIAL!$K401," ",BD_COMERCIAL!$L401),'Curva Forward'!$B$5:$B$13,0),MATCH(FP$4,'Curva Forward'!$C$4:$AN$4,0))),CR401)</f>
        <v>0</v>
      </c>
      <c r="FQ401" s="200">
        <f>AE401*AE$2*IF($FC401="V",1,-1)*IF($Q401="Fixo",(CS401-INDEX('Curva Forward'!$C$5:$AN$13,MATCH(CONCATENATE(BD_COMERCIAL!$K401," ",BD_COMERCIAL!$L401),'Curva Forward'!$B$5:$B$13,0),MATCH(FQ$4,'Curva Forward'!$C$4:$AN$4,0))),CS401)</f>
        <v>0</v>
      </c>
      <c r="FR401" s="200">
        <f>AF401*AF$2*IF($FC401="V",1,-1)*IF($Q401="Fixo",(CT401-INDEX('Curva Forward'!$C$5:$AN$13,MATCH(CONCATENATE(BD_COMERCIAL!$K401," ",BD_COMERCIAL!$L401),'Curva Forward'!$B$5:$B$13,0),MATCH(FR$4,'Curva Forward'!$C$4:$AN$4,0))),CT401)</f>
        <v>0</v>
      </c>
      <c r="FS401" s="200">
        <f>AG401*AG$2*IF($FC401="V",1,-1)*IF($Q401="Fixo",(CU401-INDEX('Curva Forward'!$C$5:$AN$13,MATCH(CONCATENATE(BD_COMERCIAL!$K401," ",BD_COMERCIAL!$L401),'Curva Forward'!$B$5:$B$13,0),MATCH(FS$4,'Curva Forward'!$C$4:$AN$4,0))),CU401)</f>
        <v>-86579.999999999985</v>
      </c>
      <c r="FT401" s="200">
        <f>AH401*AH$2*IF($FC401="V",1,-1)*IF($Q401="Fixo",(CV401-INDEX('Curva Forward'!$C$5:$AN$13,MATCH(CONCATENATE(BD_COMERCIAL!$K401," ",BD_COMERCIAL!$L401),'Curva Forward'!$B$5:$B$13,0),MATCH(FT$4,'Curva Forward'!$C$4:$AN$4,0))),CV401)</f>
        <v>0</v>
      </c>
      <c r="FU401" s="200">
        <f>AI401*AI$2*IF($FC401="V",1,-1)*IF($Q401="Fixo",(CW401-INDEX('Curva Forward'!$C$5:$AN$13,MATCH(CONCATENATE(BD_COMERCIAL!$K401," ",BD_COMERCIAL!$L401),'Curva Forward'!$B$5:$B$13,0),MATCH(FU$4,'Curva Forward'!$C$4:$AN$4,0))),CW401)</f>
        <v>0</v>
      </c>
      <c r="FV401" s="200">
        <f>AJ401*AJ$2*IF($FC401="V",1,-1)*IF($Q401="Fixo",(CX401-INDEX('Curva Forward'!$C$5:$AN$13,MATCH(CONCATENATE(BD_COMERCIAL!$K401," ",BD_COMERCIAL!$L401),'Curva Forward'!$B$5:$B$13,0),MATCH(FV$4,'Curva Forward'!$C$4:$AN$4,0))),CX401)</f>
        <v>0</v>
      </c>
      <c r="FW401" s="200">
        <f>AK401*AK$2*IF($FC401="V",1,-1)*IF($Q401="Fixo",(CY401-INDEX('Curva Forward'!$C$5:$AN$13,MATCH(CONCATENATE(BD_COMERCIAL!$K401," ",BD_COMERCIAL!$L401),'Curva Forward'!$B$5:$B$13,0),MATCH(FW$4,'Curva Forward'!$C$4:$AN$4,0))),CY401)</f>
        <v>0</v>
      </c>
      <c r="FX401" s="200">
        <f>AL401*AL$2*IF($FC401="V",1,-1)*IF($Q401="Fixo",(CZ401-INDEX('Curva Forward'!$C$5:$AN$13,MATCH(CONCATENATE(BD_COMERCIAL!$K401," ",BD_COMERCIAL!$L401),'Curva Forward'!$B$5:$B$13,0),MATCH(FX$4,'Curva Forward'!$C$4:$AN$4,0))),CZ401)</f>
        <v>0</v>
      </c>
      <c r="FY401" s="200">
        <f>AM401*AM$2*IF($FC401="V",1,-1)*IF($Q401="Fixo",(DA401-INDEX('Curva Forward'!$C$5:$AN$13,MATCH(CONCATENATE(BD_COMERCIAL!$K401," ",BD_COMERCIAL!$L401),'Curva Forward'!$B$5:$B$13,0),MATCH(FY$4,'Curva Forward'!$C$4:$AN$4,0))),DA401)</f>
        <v>0</v>
      </c>
      <c r="FZ401" s="200">
        <f>AN401*AN$2*IF($FC401="V",1,-1)*IF($Q401="Fixo",(DB401-INDEX('Curva Forward'!$C$5:$AN$13,MATCH(CONCATENATE(BD_COMERCIAL!$K401," ",BD_COMERCIAL!$L401),'Curva Forward'!$B$5:$B$13,0),MATCH(FZ$4,'Curva Forward'!$C$4:$AN$4,0))),DB401)</f>
        <v>0</v>
      </c>
      <c r="GA401" s="200">
        <f>AO401*AO$2*IF($FC401="V",1,-1)*IF($Q401="Fixo",(DC401-INDEX('Curva Forward'!$C$5:$AN$13,MATCH(CONCATENATE(BD_COMERCIAL!$K401," ",BD_COMERCIAL!$L401),'Curva Forward'!$B$5:$B$13,0),MATCH(GA$4,'Curva Forward'!$C$4:$AN$4,0))),DC401)</f>
        <v>0</v>
      </c>
      <c r="GB401" s="200">
        <f>AP401*AP$2*IF($FC401="V",1,-1)*IF($Q401="Fixo",(DD401-INDEX('Curva Forward'!$C$5:$AN$13,MATCH(CONCATENATE(BD_COMERCIAL!$K401," ",BD_COMERCIAL!$L401),'Curva Forward'!$B$5:$B$13,0),MATCH(GB$4,'Curva Forward'!$C$4:$AN$4,0))),DD401)</f>
        <v>0</v>
      </c>
      <c r="GC401" s="200">
        <f>AQ401*AQ$2*IF($FC401="V",1,-1)*IF($Q401="Fixo",(DE401-INDEX('Curva Forward'!$C$5:$AN$13,MATCH(CONCATENATE(BD_COMERCIAL!$K401," ",BD_COMERCIAL!$L401),'Curva Forward'!$B$5:$B$13,0),MATCH(GC$4,'Curva Forward'!$C$4:$AN$4,0))),DE401)</f>
        <v>0</v>
      </c>
      <c r="GD401" s="200">
        <f>AR401*AR$2*IF($FC401="V",1,-1)*IF($Q401="Fixo",(DF401-INDEX('Curva Forward'!$C$5:$AN$13,MATCH(CONCATENATE(BD_COMERCIAL!$K401," ",BD_COMERCIAL!$L401),'Curva Forward'!$B$5:$B$13,0),MATCH(GD$4,'Curva Forward'!$C$4:$AN$4,0))),DF401)</f>
        <v>0</v>
      </c>
      <c r="GE401" s="200">
        <f>AS401*AS$2*IF($FC401="V",1,-1)*IF($Q401="Fixo",(DG401-INDEX('Curva Forward'!$C$5:$AN$13,MATCH(CONCATENATE(BD_COMERCIAL!$K401," ",BD_COMERCIAL!$L401),'Curva Forward'!$B$5:$B$13,0),MATCH(GE$4,'Curva Forward'!$C$4:$AN$4,0))),DG401)</f>
        <v>0</v>
      </c>
      <c r="GF401" s="200">
        <f>AT401*AT$2*IF($FC401="V",1,-1)*IF($Q401="Fixo",(DH401-INDEX('Curva Forward'!$C$5:$AN$13,MATCH(CONCATENATE(BD_COMERCIAL!$K401," ",BD_COMERCIAL!$L401),'Curva Forward'!$B$5:$B$13,0),MATCH(GF$4,'Curva Forward'!$C$4:$AN$4,0))),DH401)</f>
        <v>0</v>
      </c>
      <c r="GG401" s="200">
        <f>AU401*AU$2*IF($FC401="V",1,-1)*IF($Q401="Fixo",(DI401-INDEX('Curva Forward'!$C$5:$AN$13,MATCH(CONCATENATE(BD_COMERCIAL!$K401," ",BD_COMERCIAL!$L401),'Curva Forward'!$B$5:$B$13,0),MATCH(GG$4,'Curva Forward'!$C$4:$AN$4,0))),DI401)</f>
        <v>0</v>
      </c>
      <c r="GH401" s="200">
        <f>AV401*AV$2*IF($FC401="V",1,-1)*IF($Q401="Fixo",(DJ401-INDEX('Curva Forward'!$C$5:$AN$13,MATCH(CONCATENATE(BD_COMERCIAL!$K401," ",BD_COMERCIAL!$L401),'Curva Forward'!$B$5:$B$13,0),MATCH(GH$4,'Curva Forward'!$C$4:$AN$4,0))),DJ401)</f>
        <v>0</v>
      </c>
      <c r="GI401" s="200">
        <f>AW401*AW$2*IF($FC401="V",1,-1)*IF($Q401="Fixo",(DK401-INDEX('Curva Forward'!$C$5:$AN$13,MATCH(CONCATENATE(BD_COMERCIAL!$K401," ",BD_COMERCIAL!$L401),'Curva Forward'!$B$5:$B$13,0),MATCH(GI$4,'Curva Forward'!$C$4:$AN$4,0))),DK401)</f>
        <v>0</v>
      </c>
      <c r="GJ401" s="200">
        <f>AX401*AX$2*IF($FC401="V",1,-1)*IF($Q401="Fixo",(DL401-INDEX('Curva Forward'!$C$5:$AN$13,MATCH(CONCATENATE(BD_COMERCIAL!$K401," ",BD_COMERCIAL!$L401),'Curva Forward'!$B$5:$B$13,0),MATCH(GJ$4,'Curva Forward'!$C$4:$AN$4,0))),DL401)</f>
        <v>0</v>
      </c>
      <c r="GK401" s="200">
        <f>AY401*AY$2*IF($FC401="V",1,-1)*IF($Q401="Fixo",(DM401-INDEX('Curva Forward'!$C$5:$AN$13,MATCH(CONCATENATE(BD_COMERCIAL!$K401," ",BD_COMERCIAL!$L401),'Curva Forward'!$B$5:$B$13,0),MATCH(GK$4,'Curva Forward'!$C$4:$AN$4,0))),DM401)</f>
        <v>0</v>
      </c>
      <c r="GL401" s="200">
        <f>IF(EZ401="",0,CL401*CL$2*IF($FC401="V",1,-1)*IF($Q401="Fixo",(EZ401-INDEX('Curva Forward'!$C$5:$AN$13,MATCH(CONCATENATE(BD_COMERCIAL!$K401," ",BD_COMERCIAL!$L401),'Curva Forward'!$B$5:$B$13,0),MATCH(GL$4,'Curva Forward'!$C$4:$AN$4,0))),EZ401))</f>
        <v>0</v>
      </c>
      <c r="GM401" s="200">
        <f>IF(FA401="",0,CM401*CM$2*IF($FC401="V",1,-1)*IF($Q401="Fixo",(FA401-INDEX('Curva Forward'!$C$5:$AN$13,MATCH(CONCATENATE(BD_COMERCIAL!$K401," ",BD_COMERCIAL!$L401),'Curva Forward'!$B$5:$B$13,0),MATCH(GM$4,'Curva Forward'!$C$4:$AN$4,0))),FA401))</f>
        <v>0</v>
      </c>
      <c r="GN401" s="200">
        <f>IF(FB401="",0,CN401*CN$2*IF($FC401="V",1,-1)*IF($Q401="Fixo",(FB401-INDEX('Curva Forward'!$C$5:$AN$13,MATCH(CONCATENATE(BD_COMERCIAL!$K401," ",BD_COMERCIAL!$L401),'Curva Forward'!$B$5:$B$13,0),MATCH(GN$4,'Curva Forward'!$C$4:$AN$4,0))),FB401))</f>
        <v>0</v>
      </c>
      <c r="GO401" s="201">
        <f t="shared" ca="1" si="129"/>
        <v>0</v>
      </c>
      <c r="GP401" s="201">
        <f t="shared" ca="1" si="130"/>
        <v>0</v>
      </c>
    </row>
    <row r="402" spans="1:198" ht="15" customHeight="1" x14ac:dyDescent="0.25">
      <c r="A402" s="6"/>
      <c r="B402" s="7" t="s">
        <v>759</v>
      </c>
      <c r="C402" s="8">
        <v>44683</v>
      </c>
      <c r="D402" s="9" t="s">
        <v>131</v>
      </c>
      <c r="E402" s="9" t="s">
        <v>175</v>
      </c>
      <c r="F402" s="113">
        <v>31864869000108</v>
      </c>
      <c r="G402" s="10" t="s">
        <v>125</v>
      </c>
      <c r="H402" s="113">
        <v>3780401000108</v>
      </c>
      <c r="I402" s="9" t="s">
        <v>139</v>
      </c>
      <c r="J402" s="166"/>
      <c r="K402" s="10" t="s">
        <v>127</v>
      </c>
      <c r="L402" s="84" t="s">
        <v>22</v>
      </c>
      <c r="M402" s="11">
        <v>44682</v>
      </c>
      <c r="N402" s="12">
        <v>44712</v>
      </c>
      <c r="O402" s="10">
        <v>5</v>
      </c>
      <c r="P402" s="84">
        <v>59.5</v>
      </c>
      <c r="Q402" s="84" t="s">
        <v>128</v>
      </c>
      <c r="R402" s="10" t="s">
        <v>129</v>
      </c>
      <c r="S402" s="14" t="s">
        <v>135</v>
      </c>
      <c r="T402" s="11"/>
      <c r="U402" s="12"/>
      <c r="V402" s="257" t="str">
        <f ca="1">IF(U402="","",
IF(U402="NA","",
IFERROR(VLOOKUP(EOMONTH(M402,-2)+1,IPCA!$A:$B,2,0),
VLOOKUP(EOMONTH(TODAY(),-2)+1,IPCA!$A:$B,2,0))/
VLOOKUP(EOMONTH(U402,-2)+1,IPCA!$A:$B,2,0)*
P402))</f>
        <v/>
      </c>
      <c r="W402" s="84"/>
      <c r="X402" s="13" t="s">
        <v>133</v>
      </c>
      <c r="Y402" s="166"/>
      <c r="AA402" s="108"/>
      <c r="AB402" s="15"/>
      <c r="AF402">
        <v>5</v>
      </c>
      <c r="AM402" s="6"/>
      <c r="AN402" s="15"/>
      <c r="AY402" s="6"/>
      <c r="AZ402" s="15"/>
      <c r="BK402" s="6"/>
      <c r="BL402" s="15"/>
      <c r="BW402" s="6"/>
      <c r="BX402" s="15"/>
      <c r="CI402" s="6"/>
      <c r="CJ402" s="16">
        <f t="shared" si="114"/>
        <v>0.42465753424657532</v>
      </c>
      <c r="CK402" s="16" t="str">
        <f t="shared" si="115"/>
        <v/>
      </c>
      <c r="CL402" s="16" t="str">
        <f t="shared" si="116"/>
        <v/>
      </c>
      <c r="CM402" s="16" t="str">
        <f t="shared" si="117"/>
        <v/>
      </c>
      <c r="CN402" s="16" t="str">
        <f t="shared" si="118"/>
        <v/>
      </c>
      <c r="CO402" s="18"/>
      <c r="CP402" s="15"/>
      <c r="CT402">
        <v>59.5</v>
      </c>
      <c r="DA402" s="6"/>
      <c r="DB402" s="15"/>
      <c r="DM402" s="6"/>
      <c r="DN402" s="15"/>
      <c r="DY402" s="6"/>
      <c r="DZ402" s="15"/>
      <c r="EK402" s="6"/>
      <c r="EL402" s="15"/>
      <c r="EW402" s="6"/>
      <c r="EX402" s="16">
        <f t="shared" si="119"/>
        <v>5.0534246575342463</v>
      </c>
      <c r="EY402" s="16" t="str">
        <f t="shared" si="120"/>
        <v/>
      </c>
      <c r="EZ402" s="16" t="str">
        <f t="shared" si="121"/>
        <v/>
      </c>
      <c r="FA402" s="16" t="str">
        <f t="shared" si="122"/>
        <v/>
      </c>
      <c r="FB402" s="160" t="str">
        <f t="shared" si="123"/>
        <v/>
      </c>
      <c r="FC402" t="s">
        <v>205</v>
      </c>
      <c r="FD402" s="20" t="s">
        <v>139</v>
      </c>
      <c r="FE402"/>
      <c r="FF402" s="209" t="s">
        <v>206</v>
      </c>
      <c r="FH402" s="284">
        <f t="shared" ca="1" si="124"/>
        <v>0</v>
      </c>
      <c r="FI402" s="208">
        <f t="shared" si="125"/>
        <v>1</v>
      </c>
      <c r="FK402" t="str">
        <f t="shared" si="126"/>
        <v>BP Comercializadora de Energia LTDA</v>
      </c>
      <c r="FL402" s="201">
        <f t="shared" ca="1" si="127"/>
        <v>-13020</v>
      </c>
      <c r="FM402" s="201">
        <f t="shared" ca="1" si="128"/>
        <v>0</v>
      </c>
      <c r="FN402" s="200">
        <f>AB402*AB$2*IF($FC402="V",1,-1)*IF($Q402="Fixo",(CP402-INDEX('Curva Forward'!$C$5:$AN$13,MATCH(CONCATENATE(BD_COMERCIAL!$K402," ",BD_COMERCIAL!$L402),'Curva Forward'!$B$5:$B$13,0),MATCH(FN$4,'Curva Forward'!$C$4:$AN$4,0))),CP402)</f>
        <v>0</v>
      </c>
      <c r="FO402" s="200">
        <f>AC402*AC$2*IF($FC402="V",1,-1)*IF($Q402="Fixo",(CQ402-INDEX('Curva Forward'!$C$5:$AN$13,MATCH(CONCATENATE(BD_COMERCIAL!$K402," ",BD_COMERCIAL!$L402),'Curva Forward'!$B$5:$B$13,0),MATCH(FO$4,'Curva Forward'!$C$4:$AN$4,0))),CQ402)</f>
        <v>0</v>
      </c>
      <c r="FP402" s="200">
        <f>AD402*AD$2*IF($FC402="V",1,-1)*IF($Q402="Fixo",(CR402-INDEX('Curva Forward'!$C$5:$AN$13,MATCH(CONCATENATE(BD_COMERCIAL!$K402," ",BD_COMERCIAL!$L402),'Curva Forward'!$B$5:$B$13,0),MATCH(FP$4,'Curva Forward'!$C$4:$AN$4,0))),CR402)</f>
        <v>0</v>
      </c>
      <c r="FQ402" s="200">
        <f>AE402*AE$2*IF($FC402="V",1,-1)*IF($Q402="Fixo",(CS402-INDEX('Curva Forward'!$C$5:$AN$13,MATCH(CONCATENATE(BD_COMERCIAL!$K402," ",BD_COMERCIAL!$L402),'Curva Forward'!$B$5:$B$13,0),MATCH(FQ$4,'Curva Forward'!$C$4:$AN$4,0))),CS402)</f>
        <v>0</v>
      </c>
      <c r="FR402" s="200">
        <f>AF402*AF$2*IF($FC402="V",1,-1)*IF($Q402="Fixo",(CT402-INDEX('Curva Forward'!$C$5:$AN$13,MATCH(CONCATENATE(BD_COMERCIAL!$K402," ",BD_COMERCIAL!$L402),'Curva Forward'!$B$5:$B$13,0),MATCH(FR$4,'Curva Forward'!$C$4:$AN$4,0))),CT402)</f>
        <v>-13020</v>
      </c>
      <c r="FS402" s="200">
        <f>AG402*AG$2*IF($FC402="V",1,-1)*IF($Q402="Fixo",(CU402-INDEX('Curva Forward'!$C$5:$AN$13,MATCH(CONCATENATE(BD_COMERCIAL!$K402," ",BD_COMERCIAL!$L402),'Curva Forward'!$B$5:$B$13,0),MATCH(FS$4,'Curva Forward'!$C$4:$AN$4,0))),CU402)</f>
        <v>0</v>
      </c>
      <c r="FT402" s="200">
        <f>AH402*AH$2*IF($FC402="V",1,-1)*IF($Q402="Fixo",(CV402-INDEX('Curva Forward'!$C$5:$AN$13,MATCH(CONCATENATE(BD_COMERCIAL!$K402," ",BD_COMERCIAL!$L402),'Curva Forward'!$B$5:$B$13,0),MATCH(FT$4,'Curva Forward'!$C$4:$AN$4,0))),CV402)</f>
        <v>0</v>
      </c>
      <c r="FU402" s="200">
        <f>AI402*AI$2*IF($FC402="V",1,-1)*IF($Q402="Fixo",(CW402-INDEX('Curva Forward'!$C$5:$AN$13,MATCH(CONCATENATE(BD_COMERCIAL!$K402," ",BD_COMERCIAL!$L402),'Curva Forward'!$B$5:$B$13,0),MATCH(FU$4,'Curva Forward'!$C$4:$AN$4,0))),CW402)</f>
        <v>0</v>
      </c>
      <c r="FV402" s="200">
        <f>AJ402*AJ$2*IF($FC402="V",1,-1)*IF($Q402="Fixo",(CX402-INDEX('Curva Forward'!$C$5:$AN$13,MATCH(CONCATENATE(BD_COMERCIAL!$K402," ",BD_COMERCIAL!$L402),'Curva Forward'!$B$5:$B$13,0),MATCH(FV$4,'Curva Forward'!$C$4:$AN$4,0))),CX402)</f>
        <v>0</v>
      </c>
      <c r="FW402" s="200">
        <f>AK402*AK$2*IF($FC402="V",1,-1)*IF($Q402="Fixo",(CY402-INDEX('Curva Forward'!$C$5:$AN$13,MATCH(CONCATENATE(BD_COMERCIAL!$K402," ",BD_COMERCIAL!$L402),'Curva Forward'!$B$5:$B$13,0),MATCH(FW$4,'Curva Forward'!$C$4:$AN$4,0))),CY402)</f>
        <v>0</v>
      </c>
      <c r="FX402" s="200">
        <f>AL402*AL$2*IF($FC402="V",1,-1)*IF($Q402="Fixo",(CZ402-INDEX('Curva Forward'!$C$5:$AN$13,MATCH(CONCATENATE(BD_COMERCIAL!$K402," ",BD_COMERCIAL!$L402),'Curva Forward'!$B$5:$B$13,0),MATCH(FX$4,'Curva Forward'!$C$4:$AN$4,0))),CZ402)</f>
        <v>0</v>
      </c>
      <c r="FY402" s="200">
        <f>AM402*AM$2*IF($FC402="V",1,-1)*IF($Q402="Fixo",(DA402-INDEX('Curva Forward'!$C$5:$AN$13,MATCH(CONCATENATE(BD_COMERCIAL!$K402," ",BD_COMERCIAL!$L402),'Curva Forward'!$B$5:$B$13,0),MATCH(FY$4,'Curva Forward'!$C$4:$AN$4,0))),DA402)</f>
        <v>0</v>
      </c>
      <c r="FZ402" s="200">
        <f>AN402*AN$2*IF($FC402="V",1,-1)*IF($Q402="Fixo",(DB402-INDEX('Curva Forward'!$C$5:$AN$13,MATCH(CONCATENATE(BD_COMERCIAL!$K402," ",BD_COMERCIAL!$L402),'Curva Forward'!$B$5:$B$13,0),MATCH(FZ$4,'Curva Forward'!$C$4:$AN$4,0))),DB402)</f>
        <v>0</v>
      </c>
      <c r="GA402" s="200">
        <f>AO402*AO$2*IF($FC402="V",1,-1)*IF($Q402="Fixo",(DC402-INDEX('Curva Forward'!$C$5:$AN$13,MATCH(CONCATENATE(BD_COMERCIAL!$K402," ",BD_COMERCIAL!$L402),'Curva Forward'!$B$5:$B$13,0),MATCH(GA$4,'Curva Forward'!$C$4:$AN$4,0))),DC402)</f>
        <v>0</v>
      </c>
      <c r="GB402" s="200">
        <f>AP402*AP$2*IF($FC402="V",1,-1)*IF($Q402="Fixo",(DD402-INDEX('Curva Forward'!$C$5:$AN$13,MATCH(CONCATENATE(BD_COMERCIAL!$K402," ",BD_COMERCIAL!$L402),'Curva Forward'!$B$5:$B$13,0),MATCH(GB$4,'Curva Forward'!$C$4:$AN$4,0))),DD402)</f>
        <v>0</v>
      </c>
      <c r="GC402" s="200">
        <f>AQ402*AQ$2*IF($FC402="V",1,-1)*IF($Q402="Fixo",(DE402-INDEX('Curva Forward'!$C$5:$AN$13,MATCH(CONCATENATE(BD_COMERCIAL!$K402," ",BD_COMERCIAL!$L402),'Curva Forward'!$B$5:$B$13,0),MATCH(GC$4,'Curva Forward'!$C$4:$AN$4,0))),DE402)</f>
        <v>0</v>
      </c>
      <c r="GD402" s="200">
        <f>AR402*AR$2*IF($FC402="V",1,-1)*IF($Q402="Fixo",(DF402-INDEX('Curva Forward'!$C$5:$AN$13,MATCH(CONCATENATE(BD_COMERCIAL!$K402," ",BD_COMERCIAL!$L402),'Curva Forward'!$B$5:$B$13,0),MATCH(GD$4,'Curva Forward'!$C$4:$AN$4,0))),DF402)</f>
        <v>0</v>
      </c>
      <c r="GE402" s="200">
        <f>AS402*AS$2*IF($FC402="V",1,-1)*IF($Q402="Fixo",(DG402-INDEX('Curva Forward'!$C$5:$AN$13,MATCH(CONCATENATE(BD_COMERCIAL!$K402," ",BD_COMERCIAL!$L402),'Curva Forward'!$B$5:$B$13,0),MATCH(GE$4,'Curva Forward'!$C$4:$AN$4,0))),DG402)</f>
        <v>0</v>
      </c>
      <c r="GF402" s="200">
        <f>AT402*AT$2*IF($FC402="V",1,-1)*IF($Q402="Fixo",(DH402-INDEX('Curva Forward'!$C$5:$AN$13,MATCH(CONCATENATE(BD_COMERCIAL!$K402," ",BD_COMERCIAL!$L402),'Curva Forward'!$B$5:$B$13,0),MATCH(GF$4,'Curva Forward'!$C$4:$AN$4,0))),DH402)</f>
        <v>0</v>
      </c>
      <c r="GG402" s="200">
        <f>AU402*AU$2*IF($FC402="V",1,-1)*IF($Q402="Fixo",(DI402-INDEX('Curva Forward'!$C$5:$AN$13,MATCH(CONCATENATE(BD_COMERCIAL!$K402," ",BD_COMERCIAL!$L402),'Curva Forward'!$B$5:$B$13,0),MATCH(GG$4,'Curva Forward'!$C$4:$AN$4,0))),DI402)</f>
        <v>0</v>
      </c>
      <c r="GH402" s="200">
        <f>AV402*AV$2*IF($FC402="V",1,-1)*IF($Q402="Fixo",(DJ402-INDEX('Curva Forward'!$C$5:$AN$13,MATCH(CONCATENATE(BD_COMERCIAL!$K402," ",BD_COMERCIAL!$L402),'Curva Forward'!$B$5:$B$13,0),MATCH(GH$4,'Curva Forward'!$C$4:$AN$4,0))),DJ402)</f>
        <v>0</v>
      </c>
      <c r="GI402" s="200">
        <f>AW402*AW$2*IF($FC402="V",1,-1)*IF($Q402="Fixo",(DK402-INDEX('Curva Forward'!$C$5:$AN$13,MATCH(CONCATENATE(BD_COMERCIAL!$K402," ",BD_COMERCIAL!$L402),'Curva Forward'!$B$5:$B$13,0),MATCH(GI$4,'Curva Forward'!$C$4:$AN$4,0))),DK402)</f>
        <v>0</v>
      </c>
      <c r="GJ402" s="200">
        <f>AX402*AX$2*IF($FC402="V",1,-1)*IF($Q402="Fixo",(DL402-INDEX('Curva Forward'!$C$5:$AN$13,MATCH(CONCATENATE(BD_COMERCIAL!$K402," ",BD_COMERCIAL!$L402),'Curva Forward'!$B$5:$B$13,0),MATCH(GJ$4,'Curva Forward'!$C$4:$AN$4,0))),DL402)</f>
        <v>0</v>
      </c>
      <c r="GK402" s="200">
        <f>AY402*AY$2*IF($FC402="V",1,-1)*IF($Q402="Fixo",(DM402-INDEX('Curva Forward'!$C$5:$AN$13,MATCH(CONCATENATE(BD_COMERCIAL!$K402," ",BD_COMERCIAL!$L402),'Curva Forward'!$B$5:$B$13,0),MATCH(GK$4,'Curva Forward'!$C$4:$AN$4,0))),DM402)</f>
        <v>0</v>
      </c>
      <c r="GL402" s="200">
        <f>IF(EZ402="",0,CL402*CL$2*IF($FC402="V",1,-1)*IF($Q402="Fixo",(EZ402-INDEX('Curva Forward'!$C$5:$AN$13,MATCH(CONCATENATE(BD_COMERCIAL!$K402," ",BD_COMERCIAL!$L402),'Curva Forward'!$B$5:$B$13,0),MATCH(GL$4,'Curva Forward'!$C$4:$AN$4,0))),EZ402))</f>
        <v>0</v>
      </c>
      <c r="GM402" s="200">
        <f>IF(FA402="",0,CM402*CM$2*IF($FC402="V",1,-1)*IF($Q402="Fixo",(FA402-INDEX('Curva Forward'!$C$5:$AN$13,MATCH(CONCATENATE(BD_COMERCIAL!$K402," ",BD_COMERCIAL!$L402),'Curva Forward'!$B$5:$B$13,0),MATCH(GM$4,'Curva Forward'!$C$4:$AN$4,0))),FA402))</f>
        <v>0</v>
      </c>
      <c r="GN402" s="200">
        <f>IF(FB402="",0,CN402*CN$2*IF($FC402="V",1,-1)*IF($Q402="Fixo",(FB402-INDEX('Curva Forward'!$C$5:$AN$13,MATCH(CONCATENATE(BD_COMERCIAL!$K402," ",BD_COMERCIAL!$L402),'Curva Forward'!$B$5:$B$13,0),MATCH(GN$4,'Curva Forward'!$C$4:$AN$4,0))),FB402))</f>
        <v>0</v>
      </c>
      <c r="GO402" s="201">
        <f t="shared" ca="1" si="129"/>
        <v>0</v>
      </c>
      <c r="GP402" s="201">
        <f t="shared" ca="1" si="130"/>
        <v>0</v>
      </c>
    </row>
    <row r="403" spans="1:198" ht="15" customHeight="1" x14ac:dyDescent="0.25">
      <c r="A403" s="6"/>
      <c r="B403" s="7" t="s">
        <v>760</v>
      </c>
      <c r="C403" s="8">
        <v>44683</v>
      </c>
      <c r="D403" s="9" t="s">
        <v>124</v>
      </c>
      <c r="E403" s="9" t="s">
        <v>125</v>
      </c>
      <c r="F403" s="113">
        <v>3780401000108</v>
      </c>
      <c r="G403" s="10" t="s">
        <v>216</v>
      </c>
      <c r="H403" s="113">
        <v>4270778000171</v>
      </c>
      <c r="I403" s="9" t="s">
        <v>584</v>
      </c>
      <c r="J403" s="166"/>
      <c r="K403" s="10" t="s">
        <v>29</v>
      </c>
      <c r="L403" s="84" t="s">
        <v>22</v>
      </c>
      <c r="M403" s="11">
        <v>44652</v>
      </c>
      <c r="N403" s="12">
        <v>44681</v>
      </c>
      <c r="O403" s="10">
        <v>4</v>
      </c>
      <c r="P403" s="84">
        <v>195</v>
      </c>
      <c r="Q403" s="84" t="s">
        <v>586</v>
      </c>
      <c r="R403" s="10" t="s">
        <v>129</v>
      </c>
      <c r="S403" s="14" t="s">
        <v>135</v>
      </c>
      <c r="T403" s="11"/>
      <c r="U403" s="12"/>
      <c r="V403" s="257" t="str">
        <f ca="1">IF(U403="","",
IF(U403="NA","",
IFERROR(VLOOKUP(EOMONTH(M403,-2)+1,IPCA!$A:$B,2,0),
VLOOKUP(EOMONTH(TODAY(),-2)+1,IPCA!$A:$B,2,0))/
VLOOKUP(EOMONTH(U403,-2)+1,IPCA!$A:$B,2,0)*
P403))</f>
        <v/>
      </c>
      <c r="W403" s="84"/>
      <c r="X403" s="13" t="s">
        <v>133</v>
      </c>
      <c r="Y403" s="166"/>
      <c r="AA403" s="108"/>
      <c r="AB403" s="15"/>
      <c r="AE403">
        <v>4</v>
      </c>
      <c r="AM403" s="6"/>
      <c r="AN403" s="15"/>
      <c r="AY403" s="6"/>
      <c r="AZ403" s="15"/>
      <c r="BK403" s="6"/>
      <c r="BL403" s="15"/>
      <c r="BW403" s="6"/>
      <c r="BX403" s="15"/>
      <c r="CI403" s="6"/>
      <c r="CJ403" s="16">
        <f t="shared" si="114"/>
        <v>0.32876712328767121</v>
      </c>
      <c r="CK403" s="16" t="str">
        <f t="shared" si="115"/>
        <v/>
      </c>
      <c r="CL403" s="16" t="str">
        <f t="shared" si="116"/>
        <v/>
      </c>
      <c r="CM403" s="16" t="str">
        <f t="shared" si="117"/>
        <v/>
      </c>
      <c r="CN403" s="16" t="str">
        <f t="shared" si="118"/>
        <v/>
      </c>
      <c r="CO403" s="18"/>
      <c r="CP403" s="15"/>
      <c r="CS403">
        <v>195</v>
      </c>
      <c r="DA403" s="6"/>
      <c r="DB403" s="15"/>
      <c r="DM403" s="6"/>
      <c r="DN403" s="15"/>
      <c r="DY403" s="6"/>
      <c r="DZ403" s="15"/>
      <c r="EK403" s="6"/>
      <c r="EL403" s="15"/>
      <c r="EW403" s="6"/>
      <c r="EX403" s="16">
        <f t="shared" si="119"/>
        <v>16.027397260273972</v>
      </c>
      <c r="EY403" s="16" t="str">
        <f t="shared" si="120"/>
        <v/>
      </c>
      <c r="EZ403" s="16" t="str">
        <f t="shared" si="121"/>
        <v/>
      </c>
      <c r="FA403" s="16" t="str">
        <f t="shared" si="122"/>
        <v/>
      </c>
      <c r="FB403" s="160" t="str">
        <f t="shared" si="123"/>
        <v/>
      </c>
      <c r="FC403" t="s">
        <v>204</v>
      </c>
      <c r="FD403" s="20" t="s">
        <v>584</v>
      </c>
      <c r="FE403"/>
      <c r="FF403" s="209" t="s">
        <v>206</v>
      </c>
      <c r="FH403" s="284">
        <f t="shared" ca="1" si="124"/>
        <v>0</v>
      </c>
      <c r="FI403" s="208">
        <f t="shared" si="125"/>
        <v>0.96666666666666667</v>
      </c>
      <c r="FK403" t="str">
        <f t="shared" si="126"/>
        <v>Santander Corretora de Seguros, Investimentos e Serviços S.A.</v>
      </c>
      <c r="FL403" s="201">
        <f t="shared" ca="1" si="127"/>
        <v>561600</v>
      </c>
      <c r="FM403" s="201">
        <f t="shared" ca="1" si="128"/>
        <v>0</v>
      </c>
      <c r="FN403" s="200">
        <f>AB403*AB$2*IF($FC403="V",1,-1)*IF($Q403="Fixo",(CP403-INDEX('Curva Forward'!$C$5:$AN$13,MATCH(CONCATENATE(BD_COMERCIAL!$K403," ",BD_COMERCIAL!$L403),'Curva Forward'!$B$5:$B$13,0),MATCH(FN$4,'Curva Forward'!$C$4:$AN$4,0))),CP403)</f>
        <v>0</v>
      </c>
      <c r="FO403" s="200">
        <f>AC403*AC$2*IF($FC403="V",1,-1)*IF($Q403="Fixo",(CQ403-INDEX('Curva Forward'!$C$5:$AN$13,MATCH(CONCATENATE(BD_COMERCIAL!$K403," ",BD_COMERCIAL!$L403),'Curva Forward'!$B$5:$B$13,0),MATCH(FO$4,'Curva Forward'!$C$4:$AN$4,0))),CQ403)</f>
        <v>0</v>
      </c>
      <c r="FP403" s="200">
        <f>AD403*AD$2*IF($FC403="V",1,-1)*IF($Q403="Fixo",(CR403-INDEX('Curva Forward'!$C$5:$AN$13,MATCH(CONCATENATE(BD_COMERCIAL!$K403," ",BD_COMERCIAL!$L403),'Curva Forward'!$B$5:$B$13,0),MATCH(FP$4,'Curva Forward'!$C$4:$AN$4,0))),CR403)</f>
        <v>0</v>
      </c>
      <c r="FQ403" s="200">
        <f>AE403*AE$2*IF($FC403="V",1,-1)*IF($Q403="Fixo",(CS403-INDEX('Curva Forward'!$C$5:$AN$13,MATCH(CONCATENATE(BD_COMERCIAL!$K403," ",BD_COMERCIAL!$L403),'Curva Forward'!$B$5:$B$13,0),MATCH(FQ$4,'Curva Forward'!$C$4:$AN$4,0))),CS403)</f>
        <v>561600</v>
      </c>
      <c r="FR403" s="200">
        <f>AF403*AF$2*IF($FC403="V",1,-1)*IF($Q403="Fixo",(CT403-INDEX('Curva Forward'!$C$5:$AN$13,MATCH(CONCATENATE(BD_COMERCIAL!$K403," ",BD_COMERCIAL!$L403),'Curva Forward'!$B$5:$B$13,0),MATCH(FR$4,'Curva Forward'!$C$4:$AN$4,0))),CT403)</f>
        <v>0</v>
      </c>
      <c r="FS403" s="200">
        <f>AG403*AG$2*IF($FC403="V",1,-1)*IF($Q403="Fixo",(CU403-INDEX('Curva Forward'!$C$5:$AN$13,MATCH(CONCATENATE(BD_COMERCIAL!$K403," ",BD_COMERCIAL!$L403),'Curva Forward'!$B$5:$B$13,0),MATCH(FS$4,'Curva Forward'!$C$4:$AN$4,0))),CU403)</f>
        <v>0</v>
      </c>
      <c r="FT403" s="200">
        <f>AH403*AH$2*IF($FC403="V",1,-1)*IF($Q403="Fixo",(CV403-INDEX('Curva Forward'!$C$5:$AN$13,MATCH(CONCATENATE(BD_COMERCIAL!$K403," ",BD_COMERCIAL!$L403),'Curva Forward'!$B$5:$B$13,0),MATCH(FT$4,'Curva Forward'!$C$4:$AN$4,0))),CV403)</f>
        <v>0</v>
      </c>
      <c r="FU403" s="200">
        <f>AI403*AI$2*IF($FC403="V",1,-1)*IF($Q403="Fixo",(CW403-INDEX('Curva Forward'!$C$5:$AN$13,MATCH(CONCATENATE(BD_COMERCIAL!$K403," ",BD_COMERCIAL!$L403),'Curva Forward'!$B$5:$B$13,0),MATCH(FU$4,'Curva Forward'!$C$4:$AN$4,0))),CW403)</f>
        <v>0</v>
      </c>
      <c r="FV403" s="200">
        <f>AJ403*AJ$2*IF($FC403="V",1,-1)*IF($Q403="Fixo",(CX403-INDEX('Curva Forward'!$C$5:$AN$13,MATCH(CONCATENATE(BD_COMERCIAL!$K403," ",BD_COMERCIAL!$L403),'Curva Forward'!$B$5:$B$13,0),MATCH(FV$4,'Curva Forward'!$C$4:$AN$4,0))),CX403)</f>
        <v>0</v>
      </c>
      <c r="FW403" s="200">
        <f>AK403*AK$2*IF($FC403="V",1,-1)*IF($Q403="Fixo",(CY403-INDEX('Curva Forward'!$C$5:$AN$13,MATCH(CONCATENATE(BD_COMERCIAL!$K403," ",BD_COMERCIAL!$L403),'Curva Forward'!$B$5:$B$13,0),MATCH(FW$4,'Curva Forward'!$C$4:$AN$4,0))),CY403)</f>
        <v>0</v>
      </c>
      <c r="FX403" s="200">
        <f>AL403*AL$2*IF($FC403="V",1,-1)*IF($Q403="Fixo",(CZ403-INDEX('Curva Forward'!$C$5:$AN$13,MATCH(CONCATENATE(BD_COMERCIAL!$K403," ",BD_COMERCIAL!$L403),'Curva Forward'!$B$5:$B$13,0),MATCH(FX$4,'Curva Forward'!$C$4:$AN$4,0))),CZ403)</f>
        <v>0</v>
      </c>
      <c r="FY403" s="200">
        <f>AM403*AM$2*IF($FC403="V",1,-1)*IF($Q403="Fixo",(DA403-INDEX('Curva Forward'!$C$5:$AN$13,MATCH(CONCATENATE(BD_COMERCIAL!$K403," ",BD_COMERCIAL!$L403),'Curva Forward'!$B$5:$B$13,0),MATCH(FY$4,'Curva Forward'!$C$4:$AN$4,0))),DA403)</f>
        <v>0</v>
      </c>
      <c r="FZ403" s="200">
        <f>AN403*AN$2*IF($FC403="V",1,-1)*IF($Q403="Fixo",(DB403-INDEX('Curva Forward'!$C$5:$AN$13,MATCH(CONCATENATE(BD_COMERCIAL!$K403," ",BD_COMERCIAL!$L403),'Curva Forward'!$B$5:$B$13,0),MATCH(FZ$4,'Curva Forward'!$C$4:$AN$4,0))),DB403)</f>
        <v>0</v>
      </c>
      <c r="GA403" s="200">
        <f>AO403*AO$2*IF($FC403="V",1,-1)*IF($Q403="Fixo",(DC403-INDEX('Curva Forward'!$C$5:$AN$13,MATCH(CONCATENATE(BD_COMERCIAL!$K403," ",BD_COMERCIAL!$L403),'Curva Forward'!$B$5:$B$13,0),MATCH(GA$4,'Curva Forward'!$C$4:$AN$4,0))),DC403)</f>
        <v>0</v>
      </c>
      <c r="GB403" s="200">
        <f>AP403*AP$2*IF($FC403="V",1,-1)*IF($Q403="Fixo",(DD403-INDEX('Curva Forward'!$C$5:$AN$13,MATCH(CONCATENATE(BD_COMERCIAL!$K403," ",BD_COMERCIAL!$L403),'Curva Forward'!$B$5:$B$13,0),MATCH(GB$4,'Curva Forward'!$C$4:$AN$4,0))),DD403)</f>
        <v>0</v>
      </c>
      <c r="GC403" s="200">
        <f>AQ403*AQ$2*IF($FC403="V",1,-1)*IF($Q403="Fixo",(DE403-INDEX('Curva Forward'!$C$5:$AN$13,MATCH(CONCATENATE(BD_COMERCIAL!$K403," ",BD_COMERCIAL!$L403),'Curva Forward'!$B$5:$B$13,0),MATCH(GC$4,'Curva Forward'!$C$4:$AN$4,0))),DE403)</f>
        <v>0</v>
      </c>
      <c r="GD403" s="200">
        <f>AR403*AR$2*IF($FC403="V",1,-1)*IF($Q403="Fixo",(DF403-INDEX('Curva Forward'!$C$5:$AN$13,MATCH(CONCATENATE(BD_COMERCIAL!$K403," ",BD_COMERCIAL!$L403),'Curva Forward'!$B$5:$B$13,0),MATCH(GD$4,'Curva Forward'!$C$4:$AN$4,0))),DF403)</f>
        <v>0</v>
      </c>
      <c r="GE403" s="200">
        <f>AS403*AS$2*IF($FC403="V",1,-1)*IF($Q403="Fixo",(DG403-INDEX('Curva Forward'!$C$5:$AN$13,MATCH(CONCATENATE(BD_COMERCIAL!$K403," ",BD_COMERCIAL!$L403),'Curva Forward'!$B$5:$B$13,0),MATCH(GE$4,'Curva Forward'!$C$4:$AN$4,0))),DG403)</f>
        <v>0</v>
      </c>
      <c r="GF403" s="200">
        <f>AT403*AT$2*IF($FC403="V",1,-1)*IF($Q403="Fixo",(DH403-INDEX('Curva Forward'!$C$5:$AN$13,MATCH(CONCATENATE(BD_COMERCIAL!$K403," ",BD_COMERCIAL!$L403),'Curva Forward'!$B$5:$B$13,0),MATCH(GF$4,'Curva Forward'!$C$4:$AN$4,0))),DH403)</f>
        <v>0</v>
      </c>
      <c r="GG403" s="200">
        <f>AU403*AU$2*IF($FC403="V",1,-1)*IF($Q403="Fixo",(DI403-INDEX('Curva Forward'!$C$5:$AN$13,MATCH(CONCATENATE(BD_COMERCIAL!$K403," ",BD_COMERCIAL!$L403),'Curva Forward'!$B$5:$B$13,0),MATCH(GG$4,'Curva Forward'!$C$4:$AN$4,0))),DI403)</f>
        <v>0</v>
      </c>
      <c r="GH403" s="200">
        <f>AV403*AV$2*IF($FC403="V",1,-1)*IF($Q403="Fixo",(DJ403-INDEX('Curva Forward'!$C$5:$AN$13,MATCH(CONCATENATE(BD_COMERCIAL!$K403," ",BD_COMERCIAL!$L403),'Curva Forward'!$B$5:$B$13,0),MATCH(GH$4,'Curva Forward'!$C$4:$AN$4,0))),DJ403)</f>
        <v>0</v>
      </c>
      <c r="GI403" s="200">
        <f>AW403*AW$2*IF($FC403="V",1,-1)*IF($Q403="Fixo",(DK403-INDEX('Curva Forward'!$C$5:$AN$13,MATCH(CONCATENATE(BD_COMERCIAL!$K403," ",BD_COMERCIAL!$L403),'Curva Forward'!$B$5:$B$13,0),MATCH(GI$4,'Curva Forward'!$C$4:$AN$4,0))),DK403)</f>
        <v>0</v>
      </c>
      <c r="GJ403" s="200">
        <f>AX403*AX$2*IF($FC403="V",1,-1)*IF($Q403="Fixo",(DL403-INDEX('Curva Forward'!$C$5:$AN$13,MATCH(CONCATENATE(BD_COMERCIAL!$K403," ",BD_COMERCIAL!$L403),'Curva Forward'!$B$5:$B$13,0),MATCH(GJ$4,'Curva Forward'!$C$4:$AN$4,0))),DL403)</f>
        <v>0</v>
      </c>
      <c r="GK403" s="200">
        <f>AY403*AY$2*IF($FC403="V",1,-1)*IF($Q403="Fixo",(DM403-INDEX('Curva Forward'!$C$5:$AN$13,MATCH(CONCATENATE(BD_COMERCIAL!$K403," ",BD_COMERCIAL!$L403),'Curva Forward'!$B$5:$B$13,0),MATCH(GK$4,'Curva Forward'!$C$4:$AN$4,0))),DM403)</f>
        <v>0</v>
      </c>
      <c r="GL403" s="200">
        <f>IF(EZ403="",0,CL403*CL$2*IF($FC403="V",1,-1)*IF($Q403="Fixo",(EZ403-INDEX('Curva Forward'!$C$5:$AN$13,MATCH(CONCATENATE(BD_COMERCIAL!$K403," ",BD_COMERCIAL!$L403),'Curva Forward'!$B$5:$B$13,0),MATCH(GL$4,'Curva Forward'!$C$4:$AN$4,0))),EZ403))</f>
        <v>0</v>
      </c>
      <c r="GM403" s="200">
        <f>IF(FA403="",0,CM403*CM$2*IF($FC403="V",1,-1)*IF($Q403="Fixo",(FA403-INDEX('Curva Forward'!$C$5:$AN$13,MATCH(CONCATENATE(BD_COMERCIAL!$K403," ",BD_COMERCIAL!$L403),'Curva Forward'!$B$5:$B$13,0),MATCH(GM$4,'Curva Forward'!$C$4:$AN$4,0))),FA403))</f>
        <v>0</v>
      </c>
      <c r="GN403" s="200">
        <f>IF(FB403="",0,CN403*CN$2*IF($FC403="V",1,-1)*IF($Q403="Fixo",(FB403-INDEX('Curva Forward'!$C$5:$AN$13,MATCH(CONCATENATE(BD_COMERCIAL!$K403," ",BD_COMERCIAL!$L403),'Curva Forward'!$B$5:$B$13,0),MATCH(GN$4,'Curva Forward'!$C$4:$AN$4,0))),FB403))</f>
        <v>0</v>
      </c>
      <c r="GO403" s="201">
        <f t="shared" ca="1" si="129"/>
        <v>0</v>
      </c>
      <c r="GP403" s="201">
        <f t="shared" ca="1" si="130"/>
        <v>0</v>
      </c>
    </row>
    <row r="404" spans="1:198" ht="15" customHeight="1" x14ac:dyDescent="0.25">
      <c r="A404" s="6"/>
      <c r="B404" s="7" t="s">
        <v>761</v>
      </c>
      <c r="C404" s="8">
        <v>44683</v>
      </c>
      <c r="D404" s="9" t="s">
        <v>131</v>
      </c>
      <c r="E404" s="9" t="s">
        <v>179</v>
      </c>
      <c r="F404" s="113">
        <v>30483222000173</v>
      </c>
      <c r="G404" s="10" t="s">
        <v>125</v>
      </c>
      <c r="H404" s="113">
        <v>3780401000108</v>
      </c>
      <c r="I404" s="9" t="s">
        <v>139</v>
      </c>
      <c r="J404" s="166"/>
      <c r="K404" s="10" t="s">
        <v>127</v>
      </c>
      <c r="L404" s="84" t="s">
        <v>22</v>
      </c>
      <c r="M404" s="11">
        <v>44682</v>
      </c>
      <c r="N404" s="12">
        <v>44712</v>
      </c>
      <c r="O404" s="10">
        <v>15</v>
      </c>
      <c r="P404" s="84">
        <v>59.5</v>
      </c>
      <c r="Q404" s="84" t="s">
        <v>128</v>
      </c>
      <c r="R404" s="10" t="s">
        <v>129</v>
      </c>
      <c r="S404" s="14" t="s">
        <v>135</v>
      </c>
      <c r="T404" s="11"/>
      <c r="U404" s="12"/>
      <c r="V404" s="257" t="str">
        <f ca="1">IF(U404="","",
IF(U404="NA","",
IFERROR(VLOOKUP(EOMONTH(M404,-2)+1,IPCA!$A:$B,2,0),
VLOOKUP(EOMONTH(TODAY(),-2)+1,IPCA!$A:$B,2,0))/
VLOOKUP(EOMONTH(U404,-2)+1,IPCA!$A:$B,2,0)*
P404))</f>
        <v/>
      </c>
      <c r="W404" s="84"/>
      <c r="X404" s="13" t="s">
        <v>133</v>
      </c>
      <c r="Y404" s="166"/>
      <c r="AA404" s="108"/>
      <c r="AB404" s="15"/>
      <c r="AF404">
        <v>15</v>
      </c>
      <c r="AM404" s="6"/>
      <c r="AN404" s="15"/>
      <c r="AY404" s="6"/>
      <c r="AZ404" s="15"/>
      <c r="BK404" s="6"/>
      <c r="BL404" s="15"/>
      <c r="BW404" s="6"/>
      <c r="BX404" s="15"/>
      <c r="CI404" s="6"/>
      <c r="CJ404" s="16">
        <f t="shared" si="114"/>
        <v>1.273972602739726</v>
      </c>
      <c r="CK404" s="16" t="str">
        <f t="shared" si="115"/>
        <v/>
      </c>
      <c r="CL404" s="16" t="str">
        <f t="shared" si="116"/>
        <v/>
      </c>
      <c r="CM404" s="16" t="str">
        <f t="shared" si="117"/>
        <v/>
      </c>
      <c r="CN404" s="16" t="str">
        <f t="shared" si="118"/>
        <v/>
      </c>
      <c r="CO404" s="18"/>
      <c r="CP404" s="15"/>
      <c r="CT404">
        <v>59.5</v>
      </c>
      <c r="DA404" s="6"/>
      <c r="DB404" s="15"/>
      <c r="DM404" s="6"/>
      <c r="DN404" s="15"/>
      <c r="DY404" s="6"/>
      <c r="DZ404" s="15"/>
      <c r="EK404" s="6"/>
      <c r="EL404" s="15"/>
      <c r="EW404" s="6"/>
      <c r="EX404" s="16">
        <f t="shared" si="119"/>
        <v>5.0534246575342463</v>
      </c>
      <c r="EY404" s="16" t="str">
        <f t="shared" si="120"/>
        <v/>
      </c>
      <c r="EZ404" s="16" t="str">
        <f t="shared" si="121"/>
        <v/>
      </c>
      <c r="FA404" s="16" t="str">
        <f t="shared" si="122"/>
        <v/>
      </c>
      <c r="FB404" s="160" t="str">
        <f t="shared" si="123"/>
        <v/>
      </c>
      <c r="FC404" t="s">
        <v>205</v>
      </c>
      <c r="FD404" s="20" t="s">
        <v>139</v>
      </c>
      <c r="FE404"/>
      <c r="FF404" s="209" t="s">
        <v>206</v>
      </c>
      <c r="FH404" s="284">
        <f t="shared" ca="1" si="124"/>
        <v>0</v>
      </c>
      <c r="FI404" s="208">
        <f t="shared" si="125"/>
        <v>1</v>
      </c>
      <c r="FK404" t="str">
        <f t="shared" si="126"/>
        <v>Gold Comercializadora de Energia Ltda</v>
      </c>
      <c r="FL404" s="201">
        <f t="shared" ca="1" si="127"/>
        <v>-39060</v>
      </c>
      <c r="FM404" s="201">
        <f t="shared" ca="1" si="128"/>
        <v>0</v>
      </c>
      <c r="FN404" s="200">
        <f>AB404*AB$2*IF($FC404="V",1,-1)*IF($Q404="Fixo",(CP404-INDEX('Curva Forward'!$C$5:$AN$13,MATCH(CONCATENATE(BD_COMERCIAL!$K404," ",BD_COMERCIAL!$L404),'Curva Forward'!$B$5:$B$13,0),MATCH(FN$4,'Curva Forward'!$C$4:$AN$4,0))),CP404)</f>
        <v>0</v>
      </c>
      <c r="FO404" s="200">
        <f>AC404*AC$2*IF($FC404="V",1,-1)*IF($Q404="Fixo",(CQ404-INDEX('Curva Forward'!$C$5:$AN$13,MATCH(CONCATENATE(BD_COMERCIAL!$K404," ",BD_COMERCIAL!$L404),'Curva Forward'!$B$5:$B$13,0),MATCH(FO$4,'Curva Forward'!$C$4:$AN$4,0))),CQ404)</f>
        <v>0</v>
      </c>
      <c r="FP404" s="200">
        <f>AD404*AD$2*IF($FC404="V",1,-1)*IF($Q404="Fixo",(CR404-INDEX('Curva Forward'!$C$5:$AN$13,MATCH(CONCATENATE(BD_COMERCIAL!$K404," ",BD_COMERCIAL!$L404),'Curva Forward'!$B$5:$B$13,0),MATCH(FP$4,'Curva Forward'!$C$4:$AN$4,0))),CR404)</f>
        <v>0</v>
      </c>
      <c r="FQ404" s="200">
        <f>AE404*AE$2*IF($FC404="V",1,-1)*IF($Q404="Fixo",(CS404-INDEX('Curva Forward'!$C$5:$AN$13,MATCH(CONCATENATE(BD_COMERCIAL!$K404," ",BD_COMERCIAL!$L404),'Curva Forward'!$B$5:$B$13,0),MATCH(FQ$4,'Curva Forward'!$C$4:$AN$4,0))),CS404)</f>
        <v>0</v>
      </c>
      <c r="FR404" s="200">
        <f>AF404*AF$2*IF($FC404="V",1,-1)*IF($Q404="Fixo",(CT404-INDEX('Curva Forward'!$C$5:$AN$13,MATCH(CONCATENATE(BD_COMERCIAL!$K404," ",BD_COMERCIAL!$L404),'Curva Forward'!$B$5:$B$13,0),MATCH(FR$4,'Curva Forward'!$C$4:$AN$4,0))),CT404)</f>
        <v>-39060</v>
      </c>
      <c r="FS404" s="200">
        <f>AG404*AG$2*IF($FC404="V",1,-1)*IF($Q404="Fixo",(CU404-INDEX('Curva Forward'!$C$5:$AN$13,MATCH(CONCATENATE(BD_COMERCIAL!$K404," ",BD_COMERCIAL!$L404),'Curva Forward'!$B$5:$B$13,0),MATCH(FS$4,'Curva Forward'!$C$4:$AN$4,0))),CU404)</f>
        <v>0</v>
      </c>
      <c r="FT404" s="200">
        <f>AH404*AH$2*IF($FC404="V",1,-1)*IF($Q404="Fixo",(CV404-INDEX('Curva Forward'!$C$5:$AN$13,MATCH(CONCATENATE(BD_COMERCIAL!$K404," ",BD_COMERCIAL!$L404),'Curva Forward'!$B$5:$B$13,0),MATCH(FT$4,'Curva Forward'!$C$4:$AN$4,0))),CV404)</f>
        <v>0</v>
      </c>
      <c r="FU404" s="200">
        <f>AI404*AI$2*IF($FC404="V",1,-1)*IF($Q404="Fixo",(CW404-INDEX('Curva Forward'!$C$5:$AN$13,MATCH(CONCATENATE(BD_COMERCIAL!$K404," ",BD_COMERCIAL!$L404),'Curva Forward'!$B$5:$B$13,0),MATCH(FU$4,'Curva Forward'!$C$4:$AN$4,0))),CW404)</f>
        <v>0</v>
      </c>
      <c r="FV404" s="200">
        <f>AJ404*AJ$2*IF($FC404="V",1,-1)*IF($Q404="Fixo",(CX404-INDEX('Curva Forward'!$C$5:$AN$13,MATCH(CONCATENATE(BD_COMERCIAL!$K404," ",BD_COMERCIAL!$L404),'Curva Forward'!$B$5:$B$13,0),MATCH(FV$4,'Curva Forward'!$C$4:$AN$4,0))),CX404)</f>
        <v>0</v>
      </c>
      <c r="FW404" s="200">
        <f>AK404*AK$2*IF($FC404="V",1,-1)*IF($Q404="Fixo",(CY404-INDEX('Curva Forward'!$C$5:$AN$13,MATCH(CONCATENATE(BD_COMERCIAL!$K404," ",BD_COMERCIAL!$L404),'Curva Forward'!$B$5:$B$13,0),MATCH(FW$4,'Curva Forward'!$C$4:$AN$4,0))),CY404)</f>
        <v>0</v>
      </c>
      <c r="FX404" s="200">
        <f>AL404*AL$2*IF($FC404="V",1,-1)*IF($Q404="Fixo",(CZ404-INDEX('Curva Forward'!$C$5:$AN$13,MATCH(CONCATENATE(BD_COMERCIAL!$K404," ",BD_COMERCIAL!$L404),'Curva Forward'!$B$5:$B$13,0),MATCH(FX$4,'Curva Forward'!$C$4:$AN$4,0))),CZ404)</f>
        <v>0</v>
      </c>
      <c r="FY404" s="200">
        <f>AM404*AM$2*IF($FC404="V",1,-1)*IF($Q404="Fixo",(DA404-INDEX('Curva Forward'!$C$5:$AN$13,MATCH(CONCATENATE(BD_COMERCIAL!$K404," ",BD_COMERCIAL!$L404),'Curva Forward'!$B$5:$B$13,0),MATCH(FY$4,'Curva Forward'!$C$4:$AN$4,0))),DA404)</f>
        <v>0</v>
      </c>
      <c r="FZ404" s="200">
        <f>AN404*AN$2*IF($FC404="V",1,-1)*IF($Q404="Fixo",(DB404-INDEX('Curva Forward'!$C$5:$AN$13,MATCH(CONCATENATE(BD_COMERCIAL!$K404," ",BD_COMERCIAL!$L404),'Curva Forward'!$B$5:$B$13,0),MATCH(FZ$4,'Curva Forward'!$C$4:$AN$4,0))),DB404)</f>
        <v>0</v>
      </c>
      <c r="GA404" s="200">
        <f>AO404*AO$2*IF($FC404="V",1,-1)*IF($Q404="Fixo",(DC404-INDEX('Curva Forward'!$C$5:$AN$13,MATCH(CONCATENATE(BD_COMERCIAL!$K404," ",BD_COMERCIAL!$L404),'Curva Forward'!$B$5:$B$13,0),MATCH(GA$4,'Curva Forward'!$C$4:$AN$4,0))),DC404)</f>
        <v>0</v>
      </c>
      <c r="GB404" s="200">
        <f>AP404*AP$2*IF($FC404="V",1,-1)*IF($Q404="Fixo",(DD404-INDEX('Curva Forward'!$C$5:$AN$13,MATCH(CONCATENATE(BD_COMERCIAL!$K404," ",BD_COMERCIAL!$L404),'Curva Forward'!$B$5:$B$13,0),MATCH(GB$4,'Curva Forward'!$C$4:$AN$4,0))),DD404)</f>
        <v>0</v>
      </c>
      <c r="GC404" s="200">
        <f>AQ404*AQ$2*IF($FC404="V",1,-1)*IF($Q404="Fixo",(DE404-INDEX('Curva Forward'!$C$5:$AN$13,MATCH(CONCATENATE(BD_COMERCIAL!$K404," ",BD_COMERCIAL!$L404),'Curva Forward'!$B$5:$B$13,0),MATCH(GC$4,'Curva Forward'!$C$4:$AN$4,0))),DE404)</f>
        <v>0</v>
      </c>
      <c r="GD404" s="200">
        <f>AR404*AR$2*IF($FC404="V",1,-1)*IF($Q404="Fixo",(DF404-INDEX('Curva Forward'!$C$5:$AN$13,MATCH(CONCATENATE(BD_COMERCIAL!$K404," ",BD_COMERCIAL!$L404),'Curva Forward'!$B$5:$B$13,0),MATCH(GD$4,'Curva Forward'!$C$4:$AN$4,0))),DF404)</f>
        <v>0</v>
      </c>
      <c r="GE404" s="200">
        <f>AS404*AS$2*IF($FC404="V",1,-1)*IF($Q404="Fixo",(DG404-INDEX('Curva Forward'!$C$5:$AN$13,MATCH(CONCATENATE(BD_COMERCIAL!$K404," ",BD_COMERCIAL!$L404),'Curva Forward'!$B$5:$B$13,0),MATCH(GE$4,'Curva Forward'!$C$4:$AN$4,0))),DG404)</f>
        <v>0</v>
      </c>
      <c r="GF404" s="200">
        <f>AT404*AT$2*IF($FC404="V",1,-1)*IF($Q404="Fixo",(DH404-INDEX('Curva Forward'!$C$5:$AN$13,MATCH(CONCATENATE(BD_COMERCIAL!$K404," ",BD_COMERCIAL!$L404),'Curva Forward'!$B$5:$B$13,0),MATCH(GF$4,'Curva Forward'!$C$4:$AN$4,0))),DH404)</f>
        <v>0</v>
      </c>
      <c r="GG404" s="200">
        <f>AU404*AU$2*IF($FC404="V",1,-1)*IF($Q404="Fixo",(DI404-INDEX('Curva Forward'!$C$5:$AN$13,MATCH(CONCATENATE(BD_COMERCIAL!$K404," ",BD_COMERCIAL!$L404),'Curva Forward'!$B$5:$B$13,0),MATCH(GG$4,'Curva Forward'!$C$4:$AN$4,0))),DI404)</f>
        <v>0</v>
      </c>
      <c r="GH404" s="200">
        <f>AV404*AV$2*IF($FC404="V",1,-1)*IF($Q404="Fixo",(DJ404-INDEX('Curva Forward'!$C$5:$AN$13,MATCH(CONCATENATE(BD_COMERCIAL!$K404," ",BD_COMERCIAL!$L404),'Curva Forward'!$B$5:$B$13,0),MATCH(GH$4,'Curva Forward'!$C$4:$AN$4,0))),DJ404)</f>
        <v>0</v>
      </c>
      <c r="GI404" s="200">
        <f>AW404*AW$2*IF($FC404="V",1,-1)*IF($Q404="Fixo",(DK404-INDEX('Curva Forward'!$C$5:$AN$13,MATCH(CONCATENATE(BD_COMERCIAL!$K404," ",BD_COMERCIAL!$L404),'Curva Forward'!$B$5:$B$13,0),MATCH(GI$4,'Curva Forward'!$C$4:$AN$4,0))),DK404)</f>
        <v>0</v>
      </c>
      <c r="GJ404" s="200">
        <f>AX404*AX$2*IF($FC404="V",1,-1)*IF($Q404="Fixo",(DL404-INDEX('Curva Forward'!$C$5:$AN$13,MATCH(CONCATENATE(BD_COMERCIAL!$K404," ",BD_COMERCIAL!$L404),'Curva Forward'!$B$5:$B$13,0),MATCH(GJ$4,'Curva Forward'!$C$4:$AN$4,0))),DL404)</f>
        <v>0</v>
      </c>
      <c r="GK404" s="200">
        <f>AY404*AY$2*IF($FC404="V",1,-1)*IF($Q404="Fixo",(DM404-INDEX('Curva Forward'!$C$5:$AN$13,MATCH(CONCATENATE(BD_COMERCIAL!$K404," ",BD_COMERCIAL!$L404),'Curva Forward'!$B$5:$B$13,0),MATCH(GK$4,'Curva Forward'!$C$4:$AN$4,0))),DM404)</f>
        <v>0</v>
      </c>
      <c r="GL404" s="200">
        <f>IF(EZ404="",0,CL404*CL$2*IF($FC404="V",1,-1)*IF($Q404="Fixo",(EZ404-INDEX('Curva Forward'!$C$5:$AN$13,MATCH(CONCATENATE(BD_COMERCIAL!$K404," ",BD_COMERCIAL!$L404),'Curva Forward'!$B$5:$B$13,0),MATCH(GL$4,'Curva Forward'!$C$4:$AN$4,0))),EZ404))</f>
        <v>0</v>
      </c>
      <c r="GM404" s="200">
        <f>IF(FA404="",0,CM404*CM$2*IF($FC404="V",1,-1)*IF($Q404="Fixo",(FA404-INDEX('Curva Forward'!$C$5:$AN$13,MATCH(CONCATENATE(BD_COMERCIAL!$K404," ",BD_COMERCIAL!$L404),'Curva Forward'!$B$5:$B$13,0),MATCH(GM$4,'Curva Forward'!$C$4:$AN$4,0))),FA404))</f>
        <v>0</v>
      </c>
      <c r="GN404" s="200">
        <f>IF(FB404="",0,CN404*CN$2*IF($FC404="V",1,-1)*IF($Q404="Fixo",(FB404-INDEX('Curva Forward'!$C$5:$AN$13,MATCH(CONCATENATE(BD_COMERCIAL!$K404," ",BD_COMERCIAL!$L404),'Curva Forward'!$B$5:$B$13,0),MATCH(GN$4,'Curva Forward'!$C$4:$AN$4,0))),FB404))</f>
        <v>0</v>
      </c>
      <c r="GO404" s="201">
        <f t="shared" ca="1" si="129"/>
        <v>0</v>
      </c>
      <c r="GP404" s="201">
        <f t="shared" ca="1" si="130"/>
        <v>0</v>
      </c>
    </row>
    <row r="405" spans="1:198" ht="15" customHeight="1" x14ac:dyDescent="0.25">
      <c r="A405" s="6"/>
      <c r="B405" s="7" t="s">
        <v>762</v>
      </c>
      <c r="C405" s="8">
        <v>44683</v>
      </c>
      <c r="D405" s="9" t="s">
        <v>131</v>
      </c>
      <c r="E405" s="9" t="s">
        <v>198</v>
      </c>
      <c r="F405" s="113">
        <v>17077752000153</v>
      </c>
      <c r="G405" s="10" t="s">
        <v>125</v>
      </c>
      <c r="H405" s="113">
        <v>3780401000108</v>
      </c>
      <c r="I405" s="9" t="s">
        <v>139</v>
      </c>
      <c r="J405" s="166"/>
      <c r="K405" s="10" t="s">
        <v>127</v>
      </c>
      <c r="L405" s="84" t="s">
        <v>22</v>
      </c>
      <c r="M405" s="11">
        <v>44682</v>
      </c>
      <c r="N405" s="12">
        <v>44712</v>
      </c>
      <c r="O405" s="10">
        <v>5</v>
      </c>
      <c r="P405" s="84">
        <v>59</v>
      </c>
      <c r="Q405" s="84" t="s">
        <v>128</v>
      </c>
      <c r="R405" s="10" t="s">
        <v>129</v>
      </c>
      <c r="S405" s="14" t="s">
        <v>135</v>
      </c>
      <c r="T405" s="11"/>
      <c r="U405" s="12"/>
      <c r="V405" s="257" t="str">
        <f ca="1">IF(U405="","",
IF(U405="NA","",
IFERROR(VLOOKUP(EOMONTH(M405,-2)+1,IPCA!$A:$B,2,0),
VLOOKUP(EOMONTH(TODAY(),-2)+1,IPCA!$A:$B,2,0))/
VLOOKUP(EOMONTH(U405,-2)+1,IPCA!$A:$B,2,0)*
P405))</f>
        <v/>
      </c>
      <c r="W405" s="84"/>
      <c r="X405" s="13" t="s">
        <v>133</v>
      </c>
      <c r="Y405" s="166"/>
      <c r="AA405" s="108"/>
      <c r="AB405" s="15"/>
      <c r="AF405">
        <v>5</v>
      </c>
      <c r="AM405" s="6"/>
      <c r="AN405" s="15"/>
      <c r="AY405" s="6"/>
      <c r="AZ405" s="15"/>
      <c r="BK405" s="6"/>
      <c r="BL405" s="15"/>
      <c r="BW405" s="6"/>
      <c r="BX405" s="15"/>
      <c r="CI405" s="6"/>
      <c r="CJ405" s="16">
        <f t="shared" si="114"/>
        <v>0.42465753424657532</v>
      </c>
      <c r="CK405" s="16" t="str">
        <f t="shared" si="115"/>
        <v/>
      </c>
      <c r="CL405" s="16" t="str">
        <f t="shared" si="116"/>
        <v/>
      </c>
      <c r="CM405" s="16" t="str">
        <f t="shared" si="117"/>
        <v/>
      </c>
      <c r="CN405" s="16" t="str">
        <f t="shared" si="118"/>
        <v/>
      </c>
      <c r="CO405" s="18"/>
      <c r="CP405" s="15"/>
      <c r="CT405">
        <v>59</v>
      </c>
      <c r="DA405" s="6"/>
      <c r="DB405" s="15"/>
      <c r="DM405" s="6"/>
      <c r="DN405" s="15"/>
      <c r="DY405" s="6"/>
      <c r="DZ405" s="15"/>
      <c r="EK405" s="6"/>
      <c r="EL405" s="15"/>
      <c r="EW405" s="6"/>
      <c r="EX405" s="16">
        <f t="shared" si="119"/>
        <v>5.0109589041095894</v>
      </c>
      <c r="EY405" s="16" t="str">
        <f t="shared" si="120"/>
        <v/>
      </c>
      <c r="EZ405" s="16" t="str">
        <f t="shared" si="121"/>
        <v/>
      </c>
      <c r="FA405" s="16" t="str">
        <f t="shared" si="122"/>
        <v/>
      </c>
      <c r="FB405" s="160" t="str">
        <f t="shared" si="123"/>
        <v/>
      </c>
      <c r="FC405" t="s">
        <v>205</v>
      </c>
      <c r="FD405" s="20" t="s">
        <v>139</v>
      </c>
      <c r="FE405"/>
      <c r="FF405" s="209" t="s">
        <v>206</v>
      </c>
      <c r="FH405" s="284">
        <f t="shared" ca="1" si="124"/>
        <v>0</v>
      </c>
      <c r="FI405" s="208">
        <f t="shared" si="125"/>
        <v>1</v>
      </c>
      <c r="FK405" t="str">
        <f t="shared" si="126"/>
        <v>Trinity Comercializadora de Energia Elétrica Ltda</v>
      </c>
      <c r="FL405" s="201">
        <f t="shared" ca="1" si="127"/>
        <v>-11160</v>
      </c>
      <c r="FM405" s="201">
        <f t="shared" ca="1" si="128"/>
        <v>0</v>
      </c>
      <c r="FN405" s="200">
        <f>AB405*AB$2*IF($FC405="V",1,-1)*IF($Q405="Fixo",(CP405-INDEX('Curva Forward'!$C$5:$AN$13,MATCH(CONCATENATE(BD_COMERCIAL!$K405," ",BD_COMERCIAL!$L405),'Curva Forward'!$B$5:$B$13,0),MATCH(FN$4,'Curva Forward'!$C$4:$AN$4,0))),CP405)</f>
        <v>0</v>
      </c>
      <c r="FO405" s="200">
        <f>AC405*AC$2*IF($FC405="V",1,-1)*IF($Q405="Fixo",(CQ405-INDEX('Curva Forward'!$C$5:$AN$13,MATCH(CONCATENATE(BD_COMERCIAL!$K405," ",BD_COMERCIAL!$L405),'Curva Forward'!$B$5:$B$13,0),MATCH(FO$4,'Curva Forward'!$C$4:$AN$4,0))),CQ405)</f>
        <v>0</v>
      </c>
      <c r="FP405" s="200">
        <f>AD405*AD$2*IF($FC405="V",1,-1)*IF($Q405="Fixo",(CR405-INDEX('Curva Forward'!$C$5:$AN$13,MATCH(CONCATENATE(BD_COMERCIAL!$K405," ",BD_COMERCIAL!$L405),'Curva Forward'!$B$5:$B$13,0),MATCH(FP$4,'Curva Forward'!$C$4:$AN$4,0))),CR405)</f>
        <v>0</v>
      </c>
      <c r="FQ405" s="200">
        <f>AE405*AE$2*IF($FC405="V",1,-1)*IF($Q405="Fixo",(CS405-INDEX('Curva Forward'!$C$5:$AN$13,MATCH(CONCATENATE(BD_COMERCIAL!$K405," ",BD_COMERCIAL!$L405),'Curva Forward'!$B$5:$B$13,0),MATCH(FQ$4,'Curva Forward'!$C$4:$AN$4,0))),CS405)</f>
        <v>0</v>
      </c>
      <c r="FR405" s="200">
        <f>AF405*AF$2*IF($FC405="V",1,-1)*IF($Q405="Fixo",(CT405-INDEX('Curva Forward'!$C$5:$AN$13,MATCH(CONCATENATE(BD_COMERCIAL!$K405," ",BD_COMERCIAL!$L405),'Curva Forward'!$B$5:$B$13,0),MATCH(FR$4,'Curva Forward'!$C$4:$AN$4,0))),CT405)</f>
        <v>-11160</v>
      </c>
      <c r="FS405" s="200">
        <f>AG405*AG$2*IF($FC405="V",1,-1)*IF($Q405="Fixo",(CU405-INDEX('Curva Forward'!$C$5:$AN$13,MATCH(CONCATENATE(BD_COMERCIAL!$K405," ",BD_COMERCIAL!$L405),'Curva Forward'!$B$5:$B$13,0),MATCH(FS$4,'Curva Forward'!$C$4:$AN$4,0))),CU405)</f>
        <v>0</v>
      </c>
      <c r="FT405" s="200">
        <f>AH405*AH$2*IF($FC405="V",1,-1)*IF($Q405="Fixo",(CV405-INDEX('Curva Forward'!$C$5:$AN$13,MATCH(CONCATENATE(BD_COMERCIAL!$K405," ",BD_COMERCIAL!$L405),'Curva Forward'!$B$5:$B$13,0),MATCH(FT$4,'Curva Forward'!$C$4:$AN$4,0))),CV405)</f>
        <v>0</v>
      </c>
      <c r="FU405" s="200">
        <f>AI405*AI$2*IF($FC405="V",1,-1)*IF($Q405="Fixo",(CW405-INDEX('Curva Forward'!$C$5:$AN$13,MATCH(CONCATENATE(BD_COMERCIAL!$K405," ",BD_COMERCIAL!$L405),'Curva Forward'!$B$5:$B$13,0),MATCH(FU$4,'Curva Forward'!$C$4:$AN$4,0))),CW405)</f>
        <v>0</v>
      </c>
      <c r="FV405" s="200">
        <f>AJ405*AJ$2*IF($FC405="V",1,-1)*IF($Q405="Fixo",(CX405-INDEX('Curva Forward'!$C$5:$AN$13,MATCH(CONCATENATE(BD_COMERCIAL!$K405," ",BD_COMERCIAL!$L405),'Curva Forward'!$B$5:$B$13,0),MATCH(FV$4,'Curva Forward'!$C$4:$AN$4,0))),CX405)</f>
        <v>0</v>
      </c>
      <c r="FW405" s="200">
        <f>AK405*AK$2*IF($FC405="V",1,-1)*IF($Q405="Fixo",(CY405-INDEX('Curva Forward'!$C$5:$AN$13,MATCH(CONCATENATE(BD_COMERCIAL!$K405," ",BD_COMERCIAL!$L405),'Curva Forward'!$B$5:$B$13,0),MATCH(FW$4,'Curva Forward'!$C$4:$AN$4,0))),CY405)</f>
        <v>0</v>
      </c>
      <c r="FX405" s="200">
        <f>AL405*AL$2*IF($FC405="V",1,-1)*IF($Q405="Fixo",(CZ405-INDEX('Curva Forward'!$C$5:$AN$13,MATCH(CONCATENATE(BD_COMERCIAL!$K405," ",BD_COMERCIAL!$L405),'Curva Forward'!$B$5:$B$13,0),MATCH(FX$4,'Curva Forward'!$C$4:$AN$4,0))),CZ405)</f>
        <v>0</v>
      </c>
      <c r="FY405" s="200">
        <f>AM405*AM$2*IF($FC405="V",1,-1)*IF($Q405="Fixo",(DA405-INDEX('Curva Forward'!$C$5:$AN$13,MATCH(CONCATENATE(BD_COMERCIAL!$K405," ",BD_COMERCIAL!$L405),'Curva Forward'!$B$5:$B$13,0),MATCH(FY$4,'Curva Forward'!$C$4:$AN$4,0))),DA405)</f>
        <v>0</v>
      </c>
      <c r="FZ405" s="200">
        <f>AN405*AN$2*IF($FC405="V",1,-1)*IF($Q405="Fixo",(DB405-INDEX('Curva Forward'!$C$5:$AN$13,MATCH(CONCATENATE(BD_COMERCIAL!$K405," ",BD_COMERCIAL!$L405),'Curva Forward'!$B$5:$B$13,0),MATCH(FZ$4,'Curva Forward'!$C$4:$AN$4,0))),DB405)</f>
        <v>0</v>
      </c>
      <c r="GA405" s="200">
        <f>AO405*AO$2*IF($FC405="V",1,-1)*IF($Q405="Fixo",(DC405-INDEX('Curva Forward'!$C$5:$AN$13,MATCH(CONCATENATE(BD_COMERCIAL!$K405," ",BD_COMERCIAL!$L405),'Curva Forward'!$B$5:$B$13,0),MATCH(GA$4,'Curva Forward'!$C$4:$AN$4,0))),DC405)</f>
        <v>0</v>
      </c>
      <c r="GB405" s="200">
        <f>AP405*AP$2*IF($FC405="V",1,-1)*IF($Q405="Fixo",(DD405-INDEX('Curva Forward'!$C$5:$AN$13,MATCH(CONCATENATE(BD_COMERCIAL!$K405," ",BD_COMERCIAL!$L405),'Curva Forward'!$B$5:$B$13,0),MATCH(GB$4,'Curva Forward'!$C$4:$AN$4,0))),DD405)</f>
        <v>0</v>
      </c>
      <c r="GC405" s="200">
        <f>AQ405*AQ$2*IF($FC405="V",1,-1)*IF($Q405="Fixo",(DE405-INDEX('Curva Forward'!$C$5:$AN$13,MATCH(CONCATENATE(BD_COMERCIAL!$K405," ",BD_COMERCIAL!$L405),'Curva Forward'!$B$5:$B$13,0),MATCH(GC$4,'Curva Forward'!$C$4:$AN$4,0))),DE405)</f>
        <v>0</v>
      </c>
      <c r="GD405" s="200">
        <f>AR405*AR$2*IF($FC405="V",1,-1)*IF($Q405="Fixo",(DF405-INDEX('Curva Forward'!$C$5:$AN$13,MATCH(CONCATENATE(BD_COMERCIAL!$K405," ",BD_COMERCIAL!$L405),'Curva Forward'!$B$5:$B$13,0),MATCH(GD$4,'Curva Forward'!$C$4:$AN$4,0))),DF405)</f>
        <v>0</v>
      </c>
      <c r="GE405" s="200">
        <f>AS405*AS$2*IF($FC405="V",1,-1)*IF($Q405="Fixo",(DG405-INDEX('Curva Forward'!$C$5:$AN$13,MATCH(CONCATENATE(BD_COMERCIAL!$K405," ",BD_COMERCIAL!$L405),'Curva Forward'!$B$5:$B$13,0),MATCH(GE$4,'Curva Forward'!$C$4:$AN$4,0))),DG405)</f>
        <v>0</v>
      </c>
      <c r="GF405" s="200">
        <f>AT405*AT$2*IF($FC405="V",1,-1)*IF($Q405="Fixo",(DH405-INDEX('Curva Forward'!$C$5:$AN$13,MATCH(CONCATENATE(BD_COMERCIAL!$K405," ",BD_COMERCIAL!$L405),'Curva Forward'!$B$5:$B$13,0),MATCH(GF$4,'Curva Forward'!$C$4:$AN$4,0))),DH405)</f>
        <v>0</v>
      </c>
      <c r="GG405" s="200">
        <f>AU405*AU$2*IF($FC405="V",1,-1)*IF($Q405="Fixo",(DI405-INDEX('Curva Forward'!$C$5:$AN$13,MATCH(CONCATENATE(BD_COMERCIAL!$K405," ",BD_COMERCIAL!$L405),'Curva Forward'!$B$5:$B$13,0),MATCH(GG$4,'Curva Forward'!$C$4:$AN$4,0))),DI405)</f>
        <v>0</v>
      </c>
      <c r="GH405" s="200">
        <f>AV405*AV$2*IF($FC405="V",1,-1)*IF($Q405="Fixo",(DJ405-INDEX('Curva Forward'!$C$5:$AN$13,MATCH(CONCATENATE(BD_COMERCIAL!$K405," ",BD_COMERCIAL!$L405),'Curva Forward'!$B$5:$B$13,0),MATCH(GH$4,'Curva Forward'!$C$4:$AN$4,0))),DJ405)</f>
        <v>0</v>
      </c>
      <c r="GI405" s="200">
        <f>AW405*AW$2*IF($FC405="V",1,-1)*IF($Q405="Fixo",(DK405-INDEX('Curva Forward'!$C$5:$AN$13,MATCH(CONCATENATE(BD_COMERCIAL!$K405," ",BD_COMERCIAL!$L405),'Curva Forward'!$B$5:$B$13,0),MATCH(GI$4,'Curva Forward'!$C$4:$AN$4,0))),DK405)</f>
        <v>0</v>
      </c>
      <c r="GJ405" s="200">
        <f>AX405*AX$2*IF($FC405="V",1,-1)*IF($Q405="Fixo",(DL405-INDEX('Curva Forward'!$C$5:$AN$13,MATCH(CONCATENATE(BD_COMERCIAL!$K405," ",BD_COMERCIAL!$L405),'Curva Forward'!$B$5:$B$13,0),MATCH(GJ$4,'Curva Forward'!$C$4:$AN$4,0))),DL405)</f>
        <v>0</v>
      </c>
      <c r="GK405" s="200">
        <f>AY405*AY$2*IF($FC405="V",1,-1)*IF($Q405="Fixo",(DM405-INDEX('Curva Forward'!$C$5:$AN$13,MATCH(CONCATENATE(BD_COMERCIAL!$K405," ",BD_COMERCIAL!$L405),'Curva Forward'!$B$5:$B$13,0),MATCH(GK$4,'Curva Forward'!$C$4:$AN$4,0))),DM405)</f>
        <v>0</v>
      </c>
      <c r="GL405" s="200">
        <f>IF(EZ405="",0,CL405*CL$2*IF($FC405="V",1,-1)*IF($Q405="Fixo",(EZ405-INDEX('Curva Forward'!$C$5:$AN$13,MATCH(CONCATENATE(BD_COMERCIAL!$K405," ",BD_COMERCIAL!$L405),'Curva Forward'!$B$5:$B$13,0),MATCH(GL$4,'Curva Forward'!$C$4:$AN$4,0))),EZ405))</f>
        <v>0</v>
      </c>
      <c r="GM405" s="200">
        <f>IF(FA405="",0,CM405*CM$2*IF($FC405="V",1,-1)*IF($Q405="Fixo",(FA405-INDEX('Curva Forward'!$C$5:$AN$13,MATCH(CONCATENATE(BD_COMERCIAL!$K405," ",BD_COMERCIAL!$L405),'Curva Forward'!$B$5:$B$13,0),MATCH(GM$4,'Curva Forward'!$C$4:$AN$4,0))),FA405))</f>
        <v>0</v>
      </c>
      <c r="GN405" s="200">
        <f>IF(FB405="",0,CN405*CN$2*IF($FC405="V",1,-1)*IF($Q405="Fixo",(FB405-INDEX('Curva Forward'!$C$5:$AN$13,MATCH(CONCATENATE(BD_COMERCIAL!$K405," ",BD_COMERCIAL!$L405),'Curva Forward'!$B$5:$B$13,0),MATCH(GN$4,'Curva Forward'!$C$4:$AN$4,0))),FB405))</f>
        <v>0</v>
      </c>
      <c r="GO405" s="201">
        <f t="shared" ca="1" si="129"/>
        <v>0</v>
      </c>
      <c r="GP405" s="201">
        <f t="shared" ca="1" si="130"/>
        <v>0</v>
      </c>
    </row>
    <row r="406" spans="1:198" ht="15" customHeight="1" x14ac:dyDescent="0.25">
      <c r="A406" s="6"/>
      <c r="B406" s="7" t="s">
        <v>763</v>
      </c>
      <c r="C406" s="8">
        <v>44686</v>
      </c>
      <c r="D406" s="9" t="s">
        <v>131</v>
      </c>
      <c r="E406" s="9" t="s">
        <v>427</v>
      </c>
      <c r="F406" s="113">
        <v>4149295000113</v>
      </c>
      <c r="G406" s="10" t="s">
        <v>125</v>
      </c>
      <c r="H406" s="113">
        <v>3780401000108</v>
      </c>
      <c r="I406" s="9" t="s">
        <v>139</v>
      </c>
      <c r="J406" s="166"/>
      <c r="K406" s="10" t="s">
        <v>127</v>
      </c>
      <c r="L406" s="84" t="s">
        <v>22</v>
      </c>
      <c r="M406" s="11">
        <v>44743</v>
      </c>
      <c r="N406" s="12">
        <v>44773</v>
      </c>
      <c r="O406" s="10">
        <v>10</v>
      </c>
      <c r="P406" s="84">
        <v>109</v>
      </c>
      <c r="Q406" s="84" t="s">
        <v>128</v>
      </c>
      <c r="R406" s="10" t="s">
        <v>129</v>
      </c>
      <c r="S406" s="14" t="s">
        <v>135</v>
      </c>
      <c r="T406" s="11"/>
      <c r="U406" s="12"/>
      <c r="V406" s="257" t="str">
        <f ca="1">IF(U406="","",
IF(U406="NA","",
IFERROR(VLOOKUP(EOMONTH(M406,-2)+1,IPCA!$A:$B,2,0),
VLOOKUP(EOMONTH(TODAY(),-2)+1,IPCA!$A:$B,2,0))/
VLOOKUP(EOMONTH(U406,-2)+1,IPCA!$A:$B,2,0)*
P406))</f>
        <v/>
      </c>
      <c r="W406" s="84"/>
      <c r="X406" s="13" t="s">
        <v>133</v>
      </c>
      <c r="Y406" s="166"/>
      <c r="AA406" s="108"/>
      <c r="AB406" s="15"/>
      <c r="AH406">
        <v>10</v>
      </c>
      <c r="AM406" s="6"/>
      <c r="AN406" s="15"/>
      <c r="AY406" s="6"/>
      <c r="AZ406" s="15"/>
      <c r="BK406" s="6"/>
      <c r="BL406" s="15"/>
      <c r="BW406" s="6"/>
      <c r="BX406" s="15"/>
      <c r="CI406" s="6"/>
      <c r="CJ406" s="16">
        <f t="shared" si="114"/>
        <v>0.84931506849315064</v>
      </c>
      <c r="CK406" s="16" t="str">
        <f t="shared" si="115"/>
        <v/>
      </c>
      <c r="CL406" s="16" t="str">
        <f t="shared" si="116"/>
        <v/>
      </c>
      <c r="CM406" s="16" t="str">
        <f t="shared" si="117"/>
        <v/>
      </c>
      <c r="CN406" s="16" t="str">
        <f t="shared" si="118"/>
        <v/>
      </c>
      <c r="CO406" s="18"/>
      <c r="CP406" s="15"/>
      <c r="CV406">
        <v>109</v>
      </c>
      <c r="DA406" s="6"/>
      <c r="DB406" s="15"/>
      <c r="DM406" s="6"/>
      <c r="DN406" s="15"/>
      <c r="DY406" s="6"/>
      <c r="DZ406" s="15"/>
      <c r="EK406" s="6"/>
      <c r="EL406" s="15"/>
      <c r="EW406" s="6"/>
      <c r="EX406" s="16">
        <f t="shared" si="119"/>
        <v>9.257534246575343</v>
      </c>
      <c r="EY406" s="16" t="str">
        <f t="shared" si="120"/>
        <v/>
      </c>
      <c r="EZ406" s="16" t="str">
        <f t="shared" si="121"/>
        <v/>
      </c>
      <c r="FA406" s="16" t="str">
        <f t="shared" si="122"/>
        <v/>
      </c>
      <c r="FB406" s="160" t="str">
        <f t="shared" si="123"/>
        <v/>
      </c>
      <c r="FC406" t="s">
        <v>205</v>
      </c>
      <c r="FD406" s="20" t="s">
        <v>139</v>
      </c>
      <c r="FE406"/>
      <c r="FF406" s="209" t="s">
        <v>206</v>
      </c>
      <c r="FH406" s="284">
        <f t="shared" ca="1" si="124"/>
        <v>0</v>
      </c>
      <c r="FI406" s="208">
        <f t="shared" si="125"/>
        <v>1</v>
      </c>
      <c r="FK406" t="str">
        <f t="shared" si="126"/>
        <v>EDP Trading Comercialização e Serviços De Energia S.A</v>
      </c>
      <c r="FL406" s="201">
        <f t="shared" ca="1" si="127"/>
        <v>-315083.99999999994</v>
      </c>
      <c r="FM406" s="201">
        <f t="shared" ca="1" si="128"/>
        <v>0</v>
      </c>
      <c r="FN406" s="200">
        <f>AB406*AB$2*IF($FC406="V",1,-1)*IF($Q406="Fixo",(CP406-INDEX('Curva Forward'!$C$5:$AN$13,MATCH(CONCATENATE(BD_COMERCIAL!$K406," ",BD_COMERCIAL!$L406),'Curva Forward'!$B$5:$B$13,0),MATCH(FN$4,'Curva Forward'!$C$4:$AN$4,0))),CP406)</f>
        <v>0</v>
      </c>
      <c r="FO406" s="200">
        <f>AC406*AC$2*IF($FC406="V",1,-1)*IF($Q406="Fixo",(CQ406-INDEX('Curva Forward'!$C$5:$AN$13,MATCH(CONCATENATE(BD_COMERCIAL!$K406," ",BD_COMERCIAL!$L406),'Curva Forward'!$B$5:$B$13,0),MATCH(FO$4,'Curva Forward'!$C$4:$AN$4,0))),CQ406)</f>
        <v>0</v>
      </c>
      <c r="FP406" s="200">
        <f>AD406*AD$2*IF($FC406="V",1,-1)*IF($Q406="Fixo",(CR406-INDEX('Curva Forward'!$C$5:$AN$13,MATCH(CONCATENATE(BD_COMERCIAL!$K406," ",BD_COMERCIAL!$L406),'Curva Forward'!$B$5:$B$13,0),MATCH(FP$4,'Curva Forward'!$C$4:$AN$4,0))),CR406)</f>
        <v>0</v>
      </c>
      <c r="FQ406" s="200">
        <f>AE406*AE$2*IF($FC406="V",1,-1)*IF($Q406="Fixo",(CS406-INDEX('Curva Forward'!$C$5:$AN$13,MATCH(CONCATENATE(BD_COMERCIAL!$K406," ",BD_COMERCIAL!$L406),'Curva Forward'!$B$5:$B$13,0),MATCH(FQ$4,'Curva Forward'!$C$4:$AN$4,0))),CS406)</f>
        <v>0</v>
      </c>
      <c r="FR406" s="200">
        <f>AF406*AF$2*IF($FC406="V",1,-1)*IF($Q406="Fixo",(CT406-INDEX('Curva Forward'!$C$5:$AN$13,MATCH(CONCATENATE(BD_COMERCIAL!$K406," ",BD_COMERCIAL!$L406),'Curva Forward'!$B$5:$B$13,0),MATCH(FR$4,'Curva Forward'!$C$4:$AN$4,0))),CT406)</f>
        <v>0</v>
      </c>
      <c r="FS406" s="200">
        <f>AG406*AG$2*IF($FC406="V",1,-1)*IF($Q406="Fixo",(CU406-INDEX('Curva Forward'!$C$5:$AN$13,MATCH(CONCATENATE(BD_COMERCIAL!$K406," ",BD_COMERCIAL!$L406),'Curva Forward'!$B$5:$B$13,0),MATCH(FS$4,'Curva Forward'!$C$4:$AN$4,0))),CU406)</f>
        <v>0</v>
      </c>
      <c r="FT406" s="200">
        <f>AH406*AH$2*IF($FC406="V",1,-1)*IF($Q406="Fixo",(CV406-INDEX('Curva Forward'!$C$5:$AN$13,MATCH(CONCATENATE(BD_COMERCIAL!$K406," ",BD_COMERCIAL!$L406),'Curva Forward'!$B$5:$B$13,0),MATCH(FT$4,'Curva Forward'!$C$4:$AN$4,0))),CV406)</f>
        <v>-315083.99999999994</v>
      </c>
      <c r="FU406" s="200">
        <f>AI406*AI$2*IF($FC406="V",1,-1)*IF($Q406="Fixo",(CW406-INDEX('Curva Forward'!$C$5:$AN$13,MATCH(CONCATENATE(BD_COMERCIAL!$K406," ",BD_COMERCIAL!$L406),'Curva Forward'!$B$5:$B$13,0),MATCH(FU$4,'Curva Forward'!$C$4:$AN$4,0))),CW406)</f>
        <v>0</v>
      </c>
      <c r="FV406" s="200">
        <f>AJ406*AJ$2*IF($FC406="V",1,-1)*IF($Q406="Fixo",(CX406-INDEX('Curva Forward'!$C$5:$AN$13,MATCH(CONCATENATE(BD_COMERCIAL!$K406," ",BD_COMERCIAL!$L406),'Curva Forward'!$B$5:$B$13,0),MATCH(FV$4,'Curva Forward'!$C$4:$AN$4,0))),CX406)</f>
        <v>0</v>
      </c>
      <c r="FW406" s="200">
        <f>AK406*AK$2*IF($FC406="V",1,-1)*IF($Q406="Fixo",(CY406-INDEX('Curva Forward'!$C$5:$AN$13,MATCH(CONCATENATE(BD_COMERCIAL!$K406," ",BD_COMERCIAL!$L406),'Curva Forward'!$B$5:$B$13,0),MATCH(FW$4,'Curva Forward'!$C$4:$AN$4,0))),CY406)</f>
        <v>0</v>
      </c>
      <c r="FX406" s="200">
        <f>AL406*AL$2*IF($FC406="V",1,-1)*IF($Q406="Fixo",(CZ406-INDEX('Curva Forward'!$C$5:$AN$13,MATCH(CONCATENATE(BD_COMERCIAL!$K406," ",BD_COMERCIAL!$L406),'Curva Forward'!$B$5:$B$13,0),MATCH(FX$4,'Curva Forward'!$C$4:$AN$4,0))),CZ406)</f>
        <v>0</v>
      </c>
      <c r="FY406" s="200">
        <f>AM406*AM$2*IF($FC406="V",1,-1)*IF($Q406="Fixo",(DA406-INDEX('Curva Forward'!$C$5:$AN$13,MATCH(CONCATENATE(BD_COMERCIAL!$K406," ",BD_COMERCIAL!$L406),'Curva Forward'!$B$5:$B$13,0),MATCH(FY$4,'Curva Forward'!$C$4:$AN$4,0))),DA406)</f>
        <v>0</v>
      </c>
      <c r="FZ406" s="200">
        <f>AN406*AN$2*IF($FC406="V",1,-1)*IF($Q406="Fixo",(DB406-INDEX('Curva Forward'!$C$5:$AN$13,MATCH(CONCATENATE(BD_COMERCIAL!$K406," ",BD_COMERCIAL!$L406),'Curva Forward'!$B$5:$B$13,0),MATCH(FZ$4,'Curva Forward'!$C$4:$AN$4,0))),DB406)</f>
        <v>0</v>
      </c>
      <c r="GA406" s="200">
        <f>AO406*AO$2*IF($FC406="V",1,-1)*IF($Q406="Fixo",(DC406-INDEX('Curva Forward'!$C$5:$AN$13,MATCH(CONCATENATE(BD_COMERCIAL!$K406," ",BD_COMERCIAL!$L406),'Curva Forward'!$B$5:$B$13,0),MATCH(GA$4,'Curva Forward'!$C$4:$AN$4,0))),DC406)</f>
        <v>0</v>
      </c>
      <c r="GB406" s="200">
        <f>AP406*AP$2*IF($FC406="V",1,-1)*IF($Q406="Fixo",(DD406-INDEX('Curva Forward'!$C$5:$AN$13,MATCH(CONCATENATE(BD_COMERCIAL!$K406," ",BD_COMERCIAL!$L406),'Curva Forward'!$B$5:$B$13,0),MATCH(GB$4,'Curva Forward'!$C$4:$AN$4,0))),DD406)</f>
        <v>0</v>
      </c>
      <c r="GC406" s="200">
        <f>AQ406*AQ$2*IF($FC406="V",1,-1)*IF($Q406="Fixo",(DE406-INDEX('Curva Forward'!$C$5:$AN$13,MATCH(CONCATENATE(BD_COMERCIAL!$K406," ",BD_COMERCIAL!$L406),'Curva Forward'!$B$5:$B$13,0),MATCH(GC$4,'Curva Forward'!$C$4:$AN$4,0))),DE406)</f>
        <v>0</v>
      </c>
      <c r="GD406" s="200">
        <f>AR406*AR$2*IF($FC406="V",1,-1)*IF($Q406="Fixo",(DF406-INDEX('Curva Forward'!$C$5:$AN$13,MATCH(CONCATENATE(BD_COMERCIAL!$K406," ",BD_COMERCIAL!$L406),'Curva Forward'!$B$5:$B$13,0),MATCH(GD$4,'Curva Forward'!$C$4:$AN$4,0))),DF406)</f>
        <v>0</v>
      </c>
      <c r="GE406" s="200">
        <f>AS406*AS$2*IF($FC406="V",1,-1)*IF($Q406="Fixo",(DG406-INDEX('Curva Forward'!$C$5:$AN$13,MATCH(CONCATENATE(BD_COMERCIAL!$K406," ",BD_COMERCIAL!$L406),'Curva Forward'!$B$5:$B$13,0),MATCH(GE$4,'Curva Forward'!$C$4:$AN$4,0))),DG406)</f>
        <v>0</v>
      </c>
      <c r="GF406" s="200">
        <f>AT406*AT$2*IF($FC406="V",1,-1)*IF($Q406="Fixo",(DH406-INDEX('Curva Forward'!$C$5:$AN$13,MATCH(CONCATENATE(BD_COMERCIAL!$K406," ",BD_COMERCIAL!$L406),'Curva Forward'!$B$5:$B$13,0),MATCH(GF$4,'Curva Forward'!$C$4:$AN$4,0))),DH406)</f>
        <v>0</v>
      </c>
      <c r="GG406" s="200">
        <f>AU406*AU$2*IF($FC406="V",1,-1)*IF($Q406="Fixo",(DI406-INDEX('Curva Forward'!$C$5:$AN$13,MATCH(CONCATENATE(BD_COMERCIAL!$K406," ",BD_COMERCIAL!$L406),'Curva Forward'!$B$5:$B$13,0),MATCH(GG$4,'Curva Forward'!$C$4:$AN$4,0))),DI406)</f>
        <v>0</v>
      </c>
      <c r="GH406" s="200">
        <f>AV406*AV$2*IF($FC406="V",1,-1)*IF($Q406="Fixo",(DJ406-INDEX('Curva Forward'!$C$5:$AN$13,MATCH(CONCATENATE(BD_COMERCIAL!$K406," ",BD_COMERCIAL!$L406),'Curva Forward'!$B$5:$B$13,0),MATCH(GH$4,'Curva Forward'!$C$4:$AN$4,0))),DJ406)</f>
        <v>0</v>
      </c>
      <c r="GI406" s="200">
        <f>AW406*AW$2*IF($FC406="V",1,-1)*IF($Q406="Fixo",(DK406-INDEX('Curva Forward'!$C$5:$AN$13,MATCH(CONCATENATE(BD_COMERCIAL!$K406," ",BD_COMERCIAL!$L406),'Curva Forward'!$B$5:$B$13,0),MATCH(GI$4,'Curva Forward'!$C$4:$AN$4,0))),DK406)</f>
        <v>0</v>
      </c>
      <c r="GJ406" s="200">
        <f>AX406*AX$2*IF($FC406="V",1,-1)*IF($Q406="Fixo",(DL406-INDEX('Curva Forward'!$C$5:$AN$13,MATCH(CONCATENATE(BD_COMERCIAL!$K406," ",BD_COMERCIAL!$L406),'Curva Forward'!$B$5:$B$13,0),MATCH(GJ$4,'Curva Forward'!$C$4:$AN$4,0))),DL406)</f>
        <v>0</v>
      </c>
      <c r="GK406" s="200">
        <f>AY406*AY$2*IF($FC406="V",1,-1)*IF($Q406="Fixo",(DM406-INDEX('Curva Forward'!$C$5:$AN$13,MATCH(CONCATENATE(BD_COMERCIAL!$K406," ",BD_COMERCIAL!$L406),'Curva Forward'!$B$5:$B$13,0),MATCH(GK$4,'Curva Forward'!$C$4:$AN$4,0))),DM406)</f>
        <v>0</v>
      </c>
      <c r="GL406" s="200">
        <f>IF(EZ406="",0,CL406*CL$2*IF($FC406="V",1,-1)*IF($Q406="Fixo",(EZ406-INDEX('Curva Forward'!$C$5:$AN$13,MATCH(CONCATENATE(BD_COMERCIAL!$K406," ",BD_COMERCIAL!$L406),'Curva Forward'!$B$5:$B$13,0),MATCH(GL$4,'Curva Forward'!$C$4:$AN$4,0))),EZ406))</f>
        <v>0</v>
      </c>
      <c r="GM406" s="200">
        <f>IF(FA406="",0,CM406*CM$2*IF($FC406="V",1,-1)*IF($Q406="Fixo",(FA406-INDEX('Curva Forward'!$C$5:$AN$13,MATCH(CONCATENATE(BD_COMERCIAL!$K406," ",BD_COMERCIAL!$L406),'Curva Forward'!$B$5:$B$13,0),MATCH(GM$4,'Curva Forward'!$C$4:$AN$4,0))),FA406))</f>
        <v>0</v>
      </c>
      <c r="GN406" s="200">
        <f>IF(FB406="",0,CN406*CN$2*IF($FC406="V",1,-1)*IF($Q406="Fixo",(FB406-INDEX('Curva Forward'!$C$5:$AN$13,MATCH(CONCATENATE(BD_COMERCIAL!$K406," ",BD_COMERCIAL!$L406),'Curva Forward'!$B$5:$B$13,0),MATCH(GN$4,'Curva Forward'!$C$4:$AN$4,0))),FB406))</f>
        <v>0</v>
      </c>
      <c r="GO406" s="201">
        <f t="shared" ca="1" si="129"/>
        <v>0</v>
      </c>
      <c r="GP406" s="201">
        <f t="shared" ca="1" si="130"/>
        <v>0</v>
      </c>
    </row>
    <row r="407" spans="1:198" ht="15" customHeight="1" x14ac:dyDescent="0.25">
      <c r="A407" s="6"/>
      <c r="B407" s="7" t="s">
        <v>764</v>
      </c>
      <c r="C407" s="8">
        <v>44686</v>
      </c>
      <c r="D407" s="9" t="s">
        <v>131</v>
      </c>
      <c r="E407" s="9" t="s">
        <v>182</v>
      </c>
      <c r="F407" s="113">
        <v>11599292000147</v>
      </c>
      <c r="G407" s="10" t="s">
        <v>125</v>
      </c>
      <c r="H407" s="113">
        <v>3780401000108</v>
      </c>
      <c r="I407" s="9" t="s">
        <v>139</v>
      </c>
      <c r="J407" s="166"/>
      <c r="K407" s="10" t="s">
        <v>127</v>
      </c>
      <c r="L407" s="84" t="s">
        <v>22</v>
      </c>
      <c r="M407" s="11">
        <v>44743</v>
      </c>
      <c r="N407" s="12">
        <v>44773</v>
      </c>
      <c r="O407" s="10">
        <v>2</v>
      </c>
      <c r="P407" s="84">
        <v>109</v>
      </c>
      <c r="Q407" s="84" t="s">
        <v>128</v>
      </c>
      <c r="R407" s="10" t="s">
        <v>129</v>
      </c>
      <c r="S407" s="14" t="s">
        <v>135</v>
      </c>
      <c r="T407" s="11"/>
      <c r="U407" s="12"/>
      <c r="V407" s="257" t="str">
        <f ca="1">IF(U407="","",
IF(U407="NA","",
IFERROR(VLOOKUP(EOMONTH(M407,-2)+1,IPCA!$A:$B,2,0),
VLOOKUP(EOMONTH(TODAY(),-2)+1,IPCA!$A:$B,2,0))/
VLOOKUP(EOMONTH(U407,-2)+1,IPCA!$A:$B,2,0)*
P407))</f>
        <v/>
      </c>
      <c r="W407" s="84"/>
      <c r="X407" s="13" t="s">
        <v>133</v>
      </c>
      <c r="Y407" s="166"/>
      <c r="AA407" s="108"/>
      <c r="AB407" s="15"/>
      <c r="AH407">
        <v>2</v>
      </c>
      <c r="AM407" s="6"/>
      <c r="AN407" s="15"/>
      <c r="AY407" s="6"/>
      <c r="AZ407" s="15"/>
      <c r="BK407" s="6"/>
      <c r="BL407" s="15"/>
      <c r="BW407" s="6"/>
      <c r="BX407" s="15"/>
      <c r="CI407" s="6"/>
      <c r="CJ407" s="16">
        <f t="shared" si="114"/>
        <v>0.16986301369863013</v>
      </c>
      <c r="CK407" s="16" t="str">
        <f t="shared" si="115"/>
        <v/>
      </c>
      <c r="CL407" s="16" t="str">
        <f t="shared" si="116"/>
        <v/>
      </c>
      <c r="CM407" s="16" t="str">
        <f t="shared" si="117"/>
        <v/>
      </c>
      <c r="CN407" s="16" t="str">
        <f t="shared" si="118"/>
        <v/>
      </c>
      <c r="CO407" s="18"/>
      <c r="CP407" s="15"/>
      <c r="CV407">
        <v>109</v>
      </c>
      <c r="DA407" s="6"/>
      <c r="DB407" s="15"/>
      <c r="DM407" s="6"/>
      <c r="DN407" s="15"/>
      <c r="DY407" s="6"/>
      <c r="DZ407" s="15"/>
      <c r="EK407" s="6"/>
      <c r="EL407" s="15"/>
      <c r="EW407" s="6"/>
      <c r="EX407" s="16">
        <f t="shared" si="119"/>
        <v>9.257534246575343</v>
      </c>
      <c r="EY407" s="16" t="str">
        <f t="shared" si="120"/>
        <v/>
      </c>
      <c r="EZ407" s="16" t="str">
        <f t="shared" si="121"/>
        <v/>
      </c>
      <c r="FA407" s="16" t="str">
        <f t="shared" si="122"/>
        <v/>
      </c>
      <c r="FB407" s="160" t="str">
        <f t="shared" si="123"/>
        <v/>
      </c>
      <c r="FC407" t="s">
        <v>205</v>
      </c>
      <c r="FD407" s="20" t="s">
        <v>139</v>
      </c>
      <c r="FE407"/>
      <c r="FF407" s="209" t="s">
        <v>206</v>
      </c>
      <c r="FH407" s="284">
        <f t="shared" ca="1" si="124"/>
        <v>0</v>
      </c>
      <c r="FI407" s="208">
        <f t="shared" si="125"/>
        <v>1</v>
      </c>
      <c r="FK407" t="str">
        <f t="shared" si="126"/>
        <v>Capitale Energia Comercializadora Ltda</v>
      </c>
      <c r="FL407" s="201">
        <f t="shared" ca="1" si="127"/>
        <v>-63016.799999999988</v>
      </c>
      <c r="FM407" s="201">
        <f t="shared" ca="1" si="128"/>
        <v>0</v>
      </c>
      <c r="FN407" s="200">
        <f>AB407*AB$2*IF($FC407="V",1,-1)*IF($Q407="Fixo",(CP407-INDEX('Curva Forward'!$C$5:$AN$13,MATCH(CONCATENATE(BD_COMERCIAL!$K407," ",BD_COMERCIAL!$L407),'Curva Forward'!$B$5:$B$13,0),MATCH(FN$4,'Curva Forward'!$C$4:$AN$4,0))),CP407)</f>
        <v>0</v>
      </c>
      <c r="FO407" s="200">
        <f>AC407*AC$2*IF($FC407="V",1,-1)*IF($Q407="Fixo",(CQ407-INDEX('Curva Forward'!$C$5:$AN$13,MATCH(CONCATENATE(BD_COMERCIAL!$K407," ",BD_COMERCIAL!$L407),'Curva Forward'!$B$5:$B$13,0),MATCH(FO$4,'Curva Forward'!$C$4:$AN$4,0))),CQ407)</f>
        <v>0</v>
      </c>
      <c r="FP407" s="200">
        <f>AD407*AD$2*IF($FC407="V",1,-1)*IF($Q407="Fixo",(CR407-INDEX('Curva Forward'!$C$5:$AN$13,MATCH(CONCATENATE(BD_COMERCIAL!$K407," ",BD_COMERCIAL!$L407),'Curva Forward'!$B$5:$B$13,0),MATCH(FP$4,'Curva Forward'!$C$4:$AN$4,0))),CR407)</f>
        <v>0</v>
      </c>
      <c r="FQ407" s="200">
        <f>AE407*AE$2*IF($FC407="V",1,-1)*IF($Q407="Fixo",(CS407-INDEX('Curva Forward'!$C$5:$AN$13,MATCH(CONCATENATE(BD_COMERCIAL!$K407," ",BD_COMERCIAL!$L407),'Curva Forward'!$B$5:$B$13,0),MATCH(FQ$4,'Curva Forward'!$C$4:$AN$4,0))),CS407)</f>
        <v>0</v>
      </c>
      <c r="FR407" s="200">
        <f>AF407*AF$2*IF($FC407="V",1,-1)*IF($Q407="Fixo",(CT407-INDEX('Curva Forward'!$C$5:$AN$13,MATCH(CONCATENATE(BD_COMERCIAL!$K407," ",BD_COMERCIAL!$L407),'Curva Forward'!$B$5:$B$13,0),MATCH(FR$4,'Curva Forward'!$C$4:$AN$4,0))),CT407)</f>
        <v>0</v>
      </c>
      <c r="FS407" s="200">
        <f>AG407*AG$2*IF($FC407="V",1,-1)*IF($Q407="Fixo",(CU407-INDEX('Curva Forward'!$C$5:$AN$13,MATCH(CONCATENATE(BD_COMERCIAL!$K407," ",BD_COMERCIAL!$L407),'Curva Forward'!$B$5:$B$13,0),MATCH(FS$4,'Curva Forward'!$C$4:$AN$4,0))),CU407)</f>
        <v>0</v>
      </c>
      <c r="FT407" s="200">
        <f>AH407*AH$2*IF($FC407="V",1,-1)*IF($Q407="Fixo",(CV407-INDEX('Curva Forward'!$C$5:$AN$13,MATCH(CONCATENATE(BD_COMERCIAL!$K407," ",BD_COMERCIAL!$L407),'Curva Forward'!$B$5:$B$13,0),MATCH(FT$4,'Curva Forward'!$C$4:$AN$4,0))),CV407)</f>
        <v>-63016.799999999988</v>
      </c>
      <c r="FU407" s="200">
        <f>AI407*AI$2*IF($FC407="V",1,-1)*IF($Q407="Fixo",(CW407-INDEX('Curva Forward'!$C$5:$AN$13,MATCH(CONCATENATE(BD_COMERCIAL!$K407," ",BD_COMERCIAL!$L407),'Curva Forward'!$B$5:$B$13,0),MATCH(FU$4,'Curva Forward'!$C$4:$AN$4,0))),CW407)</f>
        <v>0</v>
      </c>
      <c r="FV407" s="200">
        <f>AJ407*AJ$2*IF($FC407="V",1,-1)*IF($Q407="Fixo",(CX407-INDEX('Curva Forward'!$C$5:$AN$13,MATCH(CONCATENATE(BD_COMERCIAL!$K407," ",BD_COMERCIAL!$L407),'Curva Forward'!$B$5:$B$13,0),MATCH(FV$4,'Curva Forward'!$C$4:$AN$4,0))),CX407)</f>
        <v>0</v>
      </c>
      <c r="FW407" s="200">
        <f>AK407*AK$2*IF($FC407="V",1,-1)*IF($Q407="Fixo",(CY407-INDEX('Curva Forward'!$C$5:$AN$13,MATCH(CONCATENATE(BD_COMERCIAL!$K407," ",BD_COMERCIAL!$L407),'Curva Forward'!$B$5:$B$13,0),MATCH(FW$4,'Curva Forward'!$C$4:$AN$4,0))),CY407)</f>
        <v>0</v>
      </c>
      <c r="FX407" s="200">
        <f>AL407*AL$2*IF($FC407="V",1,-1)*IF($Q407="Fixo",(CZ407-INDEX('Curva Forward'!$C$5:$AN$13,MATCH(CONCATENATE(BD_COMERCIAL!$K407," ",BD_COMERCIAL!$L407),'Curva Forward'!$B$5:$B$13,0),MATCH(FX$4,'Curva Forward'!$C$4:$AN$4,0))),CZ407)</f>
        <v>0</v>
      </c>
      <c r="FY407" s="200">
        <f>AM407*AM$2*IF($FC407="V",1,-1)*IF($Q407="Fixo",(DA407-INDEX('Curva Forward'!$C$5:$AN$13,MATCH(CONCATENATE(BD_COMERCIAL!$K407," ",BD_COMERCIAL!$L407),'Curva Forward'!$B$5:$B$13,0),MATCH(FY$4,'Curva Forward'!$C$4:$AN$4,0))),DA407)</f>
        <v>0</v>
      </c>
      <c r="FZ407" s="200">
        <f>AN407*AN$2*IF($FC407="V",1,-1)*IF($Q407="Fixo",(DB407-INDEX('Curva Forward'!$C$5:$AN$13,MATCH(CONCATENATE(BD_COMERCIAL!$K407," ",BD_COMERCIAL!$L407),'Curva Forward'!$B$5:$B$13,0),MATCH(FZ$4,'Curva Forward'!$C$4:$AN$4,0))),DB407)</f>
        <v>0</v>
      </c>
      <c r="GA407" s="200">
        <f>AO407*AO$2*IF($FC407="V",1,-1)*IF($Q407="Fixo",(DC407-INDEX('Curva Forward'!$C$5:$AN$13,MATCH(CONCATENATE(BD_COMERCIAL!$K407," ",BD_COMERCIAL!$L407),'Curva Forward'!$B$5:$B$13,0),MATCH(GA$4,'Curva Forward'!$C$4:$AN$4,0))),DC407)</f>
        <v>0</v>
      </c>
      <c r="GB407" s="200">
        <f>AP407*AP$2*IF($FC407="V",1,-1)*IF($Q407="Fixo",(DD407-INDEX('Curva Forward'!$C$5:$AN$13,MATCH(CONCATENATE(BD_COMERCIAL!$K407," ",BD_COMERCIAL!$L407),'Curva Forward'!$B$5:$B$13,0),MATCH(GB$4,'Curva Forward'!$C$4:$AN$4,0))),DD407)</f>
        <v>0</v>
      </c>
      <c r="GC407" s="200">
        <f>AQ407*AQ$2*IF($FC407="V",1,-1)*IF($Q407="Fixo",(DE407-INDEX('Curva Forward'!$C$5:$AN$13,MATCH(CONCATENATE(BD_COMERCIAL!$K407," ",BD_COMERCIAL!$L407),'Curva Forward'!$B$5:$B$13,0),MATCH(GC$4,'Curva Forward'!$C$4:$AN$4,0))),DE407)</f>
        <v>0</v>
      </c>
      <c r="GD407" s="200">
        <f>AR407*AR$2*IF($FC407="V",1,-1)*IF($Q407="Fixo",(DF407-INDEX('Curva Forward'!$C$5:$AN$13,MATCH(CONCATENATE(BD_COMERCIAL!$K407," ",BD_COMERCIAL!$L407),'Curva Forward'!$B$5:$B$13,0),MATCH(GD$4,'Curva Forward'!$C$4:$AN$4,0))),DF407)</f>
        <v>0</v>
      </c>
      <c r="GE407" s="200">
        <f>AS407*AS$2*IF($FC407="V",1,-1)*IF($Q407="Fixo",(DG407-INDEX('Curva Forward'!$C$5:$AN$13,MATCH(CONCATENATE(BD_COMERCIAL!$K407," ",BD_COMERCIAL!$L407),'Curva Forward'!$B$5:$B$13,0),MATCH(GE$4,'Curva Forward'!$C$4:$AN$4,0))),DG407)</f>
        <v>0</v>
      </c>
      <c r="GF407" s="200">
        <f>AT407*AT$2*IF($FC407="V",1,-1)*IF($Q407="Fixo",(DH407-INDEX('Curva Forward'!$C$5:$AN$13,MATCH(CONCATENATE(BD_COMERCIAL!$K407," ",BD_COMERCIAL!$L407),'Curva Forward'!$B$5:$B$13,0),MATCH(GF$4,'Curva Forward'!$C$4:$AN$4,0))),DH407)</f>
        <v>0</v>
      </c>
      <c r="GG407" s="200">
        <f>AU407*AU$2*IF($FC407="V",1,-1)*IF($Q407="Fixo",(DI407-INDEX('Curva Forward'!$C$5:$AN$13,MATCH(CONCATENATE(BD_COMERCIAL!$K407," ",BD_COMERCIAL!$L407),'Curva Forward'!$B$5:$B$13,0),MATCH(GG$4,'Curva Forward'!$C$4:$AN$4,0))),DI407)</f>
        <v>0</v>
      </c>
      <c r="GH407" s="200">
        <f>AV407*AV$2*IF($FC407="V",1,-1)*IF($Q407="Fixo",(DJ407-INDEX('Curva Forward'!$C$5:$AN$13,MATCH(CONCATENATE(BD_COMERCIAL!$K407," ",BD_COMERCIAL!$L407),'Curva Forward'!$B$5:$B$13,0),MATCH(GH$4,'Curva Forward'!$C$4:$AN$4,0))),DJ407)</f>
        <v>0</v>
      </c>
      <c r="GI407" s="200">
        <f>AW407*AW$2*IF($FC407="V",1,-1)*IF($Q407="Fixo",(DK407-INDEX('Curva Forward'!$C$5:$AN$13,MATCH(CONCATENATE(BD_COMERCIAL!$K407," ",BD_COMERCIAL!$L407),'Curva Forward'!$B$5:$B$13,0),MATCH(GI$4,'Curva Forward'!$C$4:$AN$4,0))),DK407)</f>
        <v>0</v>
      </c>
      <c r="GJ407" s="200">
        <f>AX407*AX$2*IF($FC407="V",1,-1)*IF($Q407="Fixo",(DL407-INDEX('Curva Forward'!$C$5:$AN$13,MATCH(CONCATENATE(BD_COMERCIAL!$K407," ",BD_COMERCIAL!$L407),'Curva Forward'!$B$5:$B$13,0),MATCH(GJ$4,'Curva Forward'!$C$4:$AN$4,0))),DL407)</f>
        <v>0</v>
      </c>
      <c r="GK407" s="200">
        <f>AY407*AY$2*IF($FC407="V",1,-1)*IF($Q407="Fixo",(DM407-INDEX('Curva Forward'!$C$5:$AN$13,MATCH(CONCATENATE(BD_COMERCIAL!$K407," ",BD_COMERCIAL!$L407),'Curva Forward'!$B$5:$B$13,0),MATCH(GK$4,'Curva Forward'!$C$4:$AN$4,0))),DM407)</f>
        <v>0</v>
      </c>
      <c r="GL407" s="200">
        <f>IF(EZ407="",0,CL407*CL$2*IF($FC407="V",1,-1)*IF($Q407="Fixo",(EZ407-INDEX('Curva Forward'!$C$5:$AN$13,MATCH(CONCATENATE(BD_COMERCIAL!$K407," ",BD_COMERCIAL!$L407),'Curva Forward'!$B$5:$B$13,0),MATCH(GL$4,'Curva Forward'!$C$4:$AN$4,0))),EZ407))</f>
        <v>0</v>
      </c>
      <c r="GM407" s="200">
        <f>IF(FA407="",0,CM407*CM$2*IF($FC407="V",1,-1)*IF($Q407="Fixo",(FA407-INDEX('Curva Forward'!$C$5:$AN$13,MATCH(CONCATENATE(BD_COMERCIAL!$K407," ",BD_COMERCIAL!$L407),'Curva Forward'!$B$5:$B$13,0),MATCH(GM$4,'Curva Forward'!$C$4:$AN$4,0))),FA407))</f>
        <v>0</v>
      </c>
      <c r="GN407" s="200">
        <f>IF(FB407="",0,CN407*CN$2*IF($FC407="V",1,-1)*IF($Q407="Fixo",(FB407-INDEX('Curva Forward'!$C$5:$AN$13,MATCH(CONCATENATE(BD_COMERCIAL!$K407," ",BD_COMERCIAL!$L407),'Curva Forward'!$B$5:$B$13,0),MATCH(GN$4,'Curva Forward'!$C$4:$AN$4,0))),FB407))</f>
        <v>0</v>
      </c>
      <c r="GO407" s="201">
        <f t="shared" ca="1" si="129"/>
        <v>0</v>
      </c>
      <c r="GP407" s="201">
        <f t="shared" ca="1" si="130"/>
        <v>0</v>
      </c>
    </row>
    <row r="408" spans="1:198" ht="15" customHeight="1" x14ac:dyDescent="0.25">
      <c r="A408" s="6"/>
      <c r="B408" s="7" t="s">
        <v>765</v>
      </c>
      <c r="C408" s="8">
        <v>44686</v>
      </c>
      <c r="D408" s="9" t="s">
        <v>131</v>
      </c>
      <c r="E408" s="9" t="s">
        <v>198</v>
      </c>
      <c r="F408" s="113">
        <v>17077752000153</v>
      </c>
      <c r="G408" s="10" t="s">
        <v>125</v>
      </c>
      <c r="H408" s="113">
        <v>3780401000108</v>
      </c>
      <c r="I408" s="9" t="s">
        <v>139</v>
      </c>
      <c r="J408" s="166"/>
      <c r="K408" s="10" t="s">
        <v>127</v>
      </c>
      <c r="L408" s="84" t="s">
        <v>22</v>
      </c>
      <c r="M408" s="11">
        <v>44713</v>
      </c>
      <c r="N408" s="12">
        <v>44742</v>
      </c>
      <c r="O408" s="10">
        <v>5</v>
      </c>
      <c r="P408" s="84">
        <v>81</v>
      </c>
      <c r="Q408" s="84" t="s">
        <v>128</v>
      </c>
      <c r="R408" s="10" t="s">
        <v>129</v>
      </c>
      <c r="S408" s="14" t="s">
        <v>135</v>
      </c>
      <c r="T408" s="11"/>
      <c r="U408" s="12"/>
      <c r="V408" s="257" t="str">
        <f ca="1">IF(U408="","",
IF(U408="NA","",
IFERROR(VLOOKUP(EOMONTH(M408,-2)+1,IPCA!$A:$B,2,0),
VLOOKUP(EOMONTH(TODAY(),-2)+1,IPCA!$A:$B,2,0))/
VLOOKUP(EOMONTH(U408,-2)+1,IPCA!$A:$B,2,0)*
P408))</f>
        <v/>
      </c>
      <c r="W408" s="84"/>
      <c r="X408" s="13" t="s">
        <v>133</v>
      </c>
      <c r="Y408" s="166"/>
      <c r="AA408" s="108"/>
      <c r="AB408" s="15"/>
      <c r="AG408">
        <v>5</v>
      </c>
      <c r="AM408" s="6"/>
      <c r="AN408" s="15"/>
      <c r="AY408" s="6"/>
      <c r="AZ408" s="15"/>
      <c r="BK408" s="6"/>
      <c r="BL408" s="15"/>
      <c r="BW408" s="6"/>
      <c r="BX408" s="15"/>
      <c r="CI408" s="6"/>
      <c r="CJ408" s="16">
        <f t="shared" si="114"/>
        <v>0.41095890410958902</v>
      </c>
      <c r="CK408" s="16" t="str">
        <f t="shared" si="115"/>
        <v/>
      </c>
      <c r="CL408" s="16" t="str">
        <f t="shared" si="116"/>
        <v/>
      </c>
      <c r="CM408" s="16" t="str">
        <f t="shared" si="117"/>
        <v/>
      </c>
      <c r="CN408" s="16" t="str">
        <f t="shared" si="118"/>
        <v/>
      </c>
      <c r="CO408" s="18"/>
      <c r="CP408" s="15"/>
      <c r="CU408">
        <v>81</v>
      </c>
      <c r="DA408" s="6"/>
      <c r="DB408" s="15"/>
      <c r="DM408" s="6"/>
      <c r="DN408" s="15"/>
      <c r="DY408" s="6"/>
      <c r="DZ408" s="15"/>
      <c r="EK408" s="6"/>
      <c r="EL408" s="15"/>
      <c r="EW408" s="6"/>
      <c r="EX408" s="16">
        <f t="shared" si="119"/>
        <v>6.6575342465753424</v>
      </c>
      <c r="EY408" s="16" t="str">
        <f t="shared" si="120"/>
        <v/>
      </c>
      <c r="EZ408" s="16" t="str">
        <f t="shared" si="121"/>
        <v/>
      </c>
      <c r="FA408" s="16" t="str">
        <f t="shared" si="122"/>
        <v/>
      </c>
      <c r="FB408" s="160" t="str">
        <f t="shared" si="123"/>
        <v/>
      </c>
      <c r="FC408" t="s">
        <v>205</v>
      </c>
      <c r="FD408" s="20" t="s">
        <v>139</v>
      </c>
      <c r="FE408"/>
      <c r="FF408" s="209" t="s">
        <v>206</v>
      </c>
      <c r="FH408" s="284">
        <f t="shared" ca="1" si="124"/>
        <v>0</v>
      </c>
      <c r="FI408" s="208">
        <f t="shared" si="125"/>
        <v>0.96666666666666667</v>
      </c>
      <c r="FK408" t="str">
        <f t="shared" si="126"/>
        <v>Trinity Comercializadora de Energia Elétrica Ltda</v>
      </c>
      <c r="FL408" s="201">
        <f t="shared" ca="1" si="127"/>
        <v>-90179.999999999985</v>
      </c>
      <c r="FM408" s="201">
        <f t="shared" ca="1" si="128"/>
        <v>0</v>
      </c>
      <c r="FN408" s="200">
        <f>AB408*AB$2*IF($FC408="V",1,-1)*IF($Q408="Fixo",(CP408-INDEX('Curva Forward'!$C$5:$AN$13,MATCH(CONCATENATE(BD_COMERCIAL!$K408," ",BD_COMERCIAL!$L408),'Curva Forward'!$B$5:$B$13,0),MATCH(FN$4,'Curva Forward'!$C$4:$AN$4,0))),CP408)</f>
        <v>0</v>
      </c>
      <c r="FO408" s="200">
        <f>AC408*AC$2*IF($FC408="V",1,-1)*IF($Q408="Fixo",(CQ408-INDEX('Curva Forward'!$C$5:$AN$13,MATCH(CONCATENATE(BD_COMERCIAL!$K408," ",BD_COMERCIAL!$L408),'Curva Forward'!$B$5:$B$13,0),MATCH(FO$4,'Curva Forward'!$C$4:$AN$4,0))),CQ408)</f>
        <v>0</v>
      </c>
      <c r="FP408" s="200">
        <f>AD408*AD$2*IF($FC408="V",1,-1)*IF($Q408="Fixo",(CR408-INDEX('Curva Forward'!$C$5:$AN$13,MATCH(CONCATENATE(BD_COMERCIAL!$K408," ",BD_COMERCIAL!$L408),'Curva Forward'!$B$5:$B$13,0),MATCH(FP$4,'Curva Forward'!$C$4:$AN$4,0))),CR408)</f>
        <v>0</v>
      </c>
      <c r="FQ408" s="200">
        <f>AE408*AE$2*IF($FC408="V",1,-1)*IF($Q408="Fixo",(CS408-INDEX('Curva Forward'!$C$5:$AN$13,MATCH(CONCATENATE(BD_COMERCIAL!$K408," ",BD_COMERCIAL!$L408),'Curva Forward'!$B$5:$B$13,0),MATCH(FQ$4,'Curva Forward'!$C$4:$AN$4,0))),CS408)</f>
        <v>0</v>
      </c>
      <c r="FR408" s="200">
        <f>AF408*AF$2*IF($FC408="V",1,-1)*IF($Q408="Fixo",(CT408-INDEX('Curva Forward'!$C$5:$AN$13,MATCH(CONCATENATE(BD_COMERCIAL!$K408," ",BD_COMERCIAL!$L408),'Curva Forward'!$B$5:$B$13,0),MATCH(FR$4,'Curva Forward'!$C$4:$AN$4,0))),CT408)</f>
        <v>0</v>
      </c>
      <c r="FS408" s="200">
        <f>AG408*AG$2*IF($FC408="V",1,-1)*IF($Q408="Fixo",(CU408-INDEX('Curva Forward'!$C$5:$AN$13,MATCH(CONCATENATE(BD_COMERCIAL!$K408," ",BD_COMERCIAL!$L408),'Curva Forward'!$B$5:$B$13,0),MATCH(FS$4,'Curva Forward'!$C$4:$AN$4,0))),CU408)</f>
        <v>-90179.999999999985</v>
      </c>
      <c r="FT408" s="200">
        <f>AH408*AH$2*IF($FC408="V",1,-1)*IF($Q408="Fixo",(CV408-INDEX('Curva Forward'!$C$5:$AN$13,MATCH(CONCATENATE(BD_COMERCIAL!$K408," ",BD_COMERCIAL!$L408),'Curva Forward'!$B$5:$B$13,0),MATCH(FT$4,'Curva Forward'!$C$4:$AN$4,0))),CV408)</f>
        <v>0</v>
      </c>
      <c r="FU408" s="200">
        <f>AI408*AI$2*IF($FC408="V",1,-1)*IF($Q408="Fixo",(CW408-INDEX('Curva Forward'!$C$5:$AN$13,MATCH(CONCATENATE(BD_COMERCIAL!$K408," ",BD_COMERCIAL!$L408),'Curva Forward'!$B$5:$B$13,0),MATCH(FU$4,'Curva Forward'!$C$4:$AN$4,0))),CW408)</f>
        <v>0</v>
      </c>
      <c r="FV408" s="200">
        <f>AJ408*AJ$2*IF($FC408="V",1,-1)*IF($Q408="Fixo",(CX408-INDEX('Curva Forward'!$C$5:$AN$13,MATCH(CONCATENATE(BD_COMERCIAL!$K408," ",BD_COMERCIAL!$L408),'Curva Forward'!$B$5:$B$13,0),MATCH(FV$4,'Curva Forward'!$C$4:$AN$4,0))),CX408)</f>
        <v>0</v>
      </c>
      <c r="FW408" s="200">
        <f>AK408*AK$2*IF($FC408="V",1,-1)*IF($Q408="Fixo",(CY408-INDEX('Curva Forward'!$C$5:$AN$13,MATCH(CONCATENATE(BD_COMERCIAL!$K408," ",BD_COMERCIAL!$L408),'Curva Forward'!$B$5:$B$13,0),MATCH(FW$4,'Curva Forward'!$C$4:$AN$4,0))),CY408)</f>
        <v>0</v>
      </c>
      <c r="FX408" s="200">
        <f>AL408*AL$2*IF($FC408="V",1,-1)*IF($Q408="Fixo",(CZ408-INDEX('Curva Forward'!$C$5:$AN$13,MATCH(CONCATENATE(BD_COMERCIAL!$K408," ",BD_COMERCIAL!$L408),'Curva Forward'!$B$5:$B$13,0),MATCH(FX$4,'Curva Forward'!$C$4:$AN$4,0))),CZ408)</f>
        <v>0</v>
      </c>
      <c r="FY408" s="200">
        <f>AM408*AM$2*IF($FC408="V",1,-1)*IF($Q408="Fixo",(DA408-INDEX('Curva Forward'!$C$5:$AN$13,MATCH(CONCATENATE(BD_COMERCIAL!$K408," ",BD_COMERCIAL!$L408),'Curva Forward'!$B$5:$B$13,0),MATCH(FY$4,'Curva Forward'!$C$4:$AN$4,0))),DA408)</f>
        <v>0</v>
      </c>
      <c r="FZ408" s="200">
        <f>AN408*AN$2*IF($FC408="V",1,-1)*IF($Q408="Fixo",(DB408-INDEX('Curva Forward'!$C$5:$AN$13,MATCH(CONCATENATE(BD_COMERCIAL!$K408," ",BD_COMERCIAL!$L408),'Curva Forward'!$B$5:$B$13,0),MATCH(FZ$4,'Curva Forward'!$C$4:$AN$4,0))),DB408)</f>
        <v>0</v>
      </c>
      <c r="GA408" s="200">
        <f>AO408*AO$2*IF($FC408="V",1,-1)*IF($Q408="Fixo",(DC408-INDEX('Curva Forward'!$C$5:$AN$13,MATCH(CONCATENATE(BD_COMERCIAL!$K408," ",BD_COMERCIAL!$L408),'Curva Forward'!$B$5:$B$13,0),MATCH(GA$4,'Curva Forward'!$C$4:$AN$4,0))),DC408)</f>
        <v>0</v>
      </c>
      <c r="GB408" s="200">
        <f>AP408*AP$2*IF($FC408="V",1,-1)*IF($Q408="Fixo",(DD408-INDEX('Curva Forward'!$C$5:$AN$13,MATCH(CONCATENATE(BD_COMERCIAL!$K408," ",BD_COMERCIAL!$L408),'Curva Forward'!$B$5:$B$13,0),MATCH(GB$4,'Curva Forward'!$C$4:$AN$4,0))),DD408)</f>
        <v>0</v>
      </c>
      <c r="GC408" s="200">
        <f>AQ408*AQ$2*IF($FC408="V",1,-1)*IF($Q408="Fixo",(DE408-INDEX('Curva Forward'!$C$5:$AN$13,MATCH(CONCATENATE(BD_COMERCIAL!$K408," ",BD_COMERCIAL!$L408),'Curva Forward'!$B$5:$B$13,0),MATCH(GC$4,'Curva Forward'!$C$4:$AN$4,0))),DE408)</f>
        <v>0</v>
      </c>
      <c r="GD408" s="200">
        <f>AR408*AR$2*IF($FC408="V",1,-1)*IF($Q408="Fixo",(DF408-INDEX('Curva Forward'!$C$5:$AN$13,MATCH(CONCATENATE(BD_COMERCIAL!$K408," ",BD_COMERCIAL!$L408),'Curva Forward'!$B$5:$B$13,0),MATCH(GD$4,'Curva Forward'!$C$4:$AN$4,0))),DF408)</f>
        <v>0</v>
      </c>
      <c r="GE408" s="200">
        <f>AS408*AS$2*IF($FC408="V",1,-1)*IF($Q408="Fixo",(DG408-INDEX('Curva Forward'!$C$5:$AN$13,MATCH(CONCATENATE(BD_COMERCIAL!$K408," ",BD_COMERCIAL!$L408),'Curva Forward'!$B$5:$B$13,0),MATCH(GE$4,'Curva Forward'!$C$4:$AN$4,0))),DG408)</f>
        <v>0</v>
      </c>
      <c r="GF408" s="200">
        <f>AT408*AT$2*IF($FC408="V",1,-1)*IF($Q408="Fixo",(DH408-INDEX('Curva Forward'!$C$5:$AN$13,MATCH(CONCATENATE(BD_COMERCIAL!$K408," ",BD_COMERCIAL!$L408),'Curva Forward'!$B$5:$B$13,0),MATCH(GF$4,'Curva Forward'!$C$4:$AN$4,0))),DH408)</f>
        <v>0</v>
      </c>
      <c r="GG408" s="200">
        <f>AU408*AU$2*IF($FC408="V",1,-1)*IF($Q408="Fixo",(DI408-INDEX('Curva Forward'!$C$5:$AN$13,MATCH(CONCATENATE(BD_COMERCIAL!$K408," ",BD_COMERCIAL!$L408),'Curva Forward'!$B$5:$B$13,0),MATCH(GG$4,'Curva Forward'!$C$4:$AN$4,0))),DI408)</f>
        <v>0</v>
      </c>
      <c r="GH408" s="200">
        <f>AV408*AV$2*IF($FC408="V",1,-1)*IF($Q408="Fixo",(DJ408-INDEX('Curva Forward'!$C$5:$AN$13,MATCH(CONCATENATE(BD_COMERCIAL!$K408," ",BD_COMERCIAL!$L408),'Curva Forward'!$B$5:$B$13,0),MATCH(GH$4,'Curva Forward'!$C$4:$AN$4,0))),DJ408)</f>
        <v>0</v>
      </c>
      <c r="GI408" s="200">
        <f>AW408*AW$2*IF($FC408="V",1,-1)*IF($Q408="Fixo",(DK408-INDEX('Curva Forward'!$C$5:$AN$13,MATCH(CONCATENATE(BD_COMERCIAL!$K408," ",BD_COMERCIAL!$L408),'Curva Forward'!$B$5:$B$13,0),MATCH(GI$4,'Curva Forward'!$C$4:$AN$4,0))),DK408)</f>
        <v>0</v>
      </c>
      <c r="GJ408" s="200">
        <f>AX408*AX$2*IF($FC408="V",1,-1)*IF($Q408="Fixo",(DL408-INDEX('Curva Forward'!$C$5:$AN$13,MATCH(CONCATENATE(BD_COMERCIAL!$K408," ",BD_COMERCIAL!$L408),'Curva Forward'!$B$5:$B$13,0),MATCH(GJ$4,'Curva Forward'!$C$4:$AN$4,0))),DL408)</f>
        <v>0</v>
      </c>
      <c r="GK408" s="200">
        <f>AY408*AY$2*IF($FC408="V",1,-1)*IF($Q408="Fixo",(DM408-INDEX('Curva Forward'!$C$5:$AN$13,MATCH(CONCATENATE(BD_COMERCIAL!$K408," ",BD_COMERCIAL!$L408),'Curva Forward'!$B$5:$B$13,0),MATCH(GK$4,'Curva Forward'!$C$4:$AN$4,0))),DM408)</f>
        <v>0</v>
      </c>
      <c r="GL408" s="200">
        <f>IF(EZ408="",0,CL408*CL$2*IF($FC408="V",1,-1)*IF($Q408="Fixo",(EZ408-INDEX('Curva Forward'!$C$5:$AN$13,MATCH(CONCATENATE(BD_COMERCIAL!$K408," ",BD_COMERCIAL!$L408),'Curva Forward'!$B$5:$B$13,0),MATCH(GL$4,'Curva Forward'!$C$4:$AN$4,0))),EZ408))</f>
        <v>0</v>
      </c>
      <c r="GM408" s="200">
        <f>IF(FA408="",0,CM408*CM$2*IF($FC408="V",1,-1)*IF($Q408="Fixo",(FA408-INDEX('Curva Forward'!$C$5:$AN$13,MATCH(CONCATENATE(BD_COMERCIAL!$K408," ",BD_COMERCIAL!$L408),'Curva Forward'!$B$5:$B$13,0),MATCH(GM$4,'Curva Forward'!$C$4:$AN$4,0))),FA408))</f>
        <v>0</v>
      </c>
      <c r="GN408" s="200">
        <f>IF(FB408="",0,CN408*CN$2*IF($FC408="V",1,-1)*IF($Q408="Fixo",(FB408-INDEX('Curva Forward'!$C$5:$AN$13,MATCH(CONCATENATE(BD_COMERCIAL!$K408," ",BD_COMERCIAL!$L408),'Curva Forward'!$B$5:$B$13,0),MATCH(GN$4,'Curva Forward'!$C$4:$AN$4,0))),FB408))</f>
        <v>0</v>
      </c>
      <c r="GO408" s="201">
        <f t="shared" ca="1" si="129"/>
        <v>0</v>
      </c>
      <c r="GP408" s="201">
        <f t="shared" ca="1" si="130"/>
        <v>0</v>
      </c>
    </row>
    <row r="409" spans="1:198" ht="15" customHeight="1" x14ac:dyDescent="0.25">
      <c r="A409" s="6"/>
      <c r="B409" s="7" t="s">
        <v>766</v>
      </c>
      <c r="C409" s="8">
        <v>44686</v>
      </c>
      <c r="D409" s="9" t="s">
        <v>131</v>
      </c>
      <c r="E409" s="9" t="s">
        <v>220</v>
      </c>
      <c r="F409" s="113">
        <v>30983948000175</v>
      </c>
      <c r="G409" s="10" t="s">
        <v>125</v>
      </c>
      <c r="H409" s="113">
        <v>3780401000108</v>
      </c>
      <c r="I409" s="9" t="s">
        <v>139</v>
      </c>
      <c r="J409" s="166"/>
      <c r="K409" s="10" t="s">
        <v>127</v>
      </c>
      <c r="L409" s="84" t="s">
        <v>22</v>
      </c>
      <c r="M409" s="11">
        <v>44713</v>
      </c>
      <c r="N409" s="12">
        <v>44742</v>
      </c>
      <c r="O409" s="10">
        <v>5</v>
      </c>
      <c r="P409" s="84">
        <v>81</v>
      </c>
      <c r="Q409" s="84" t="s">
        <v>128</v>
      </c>
      <c r="R409" s="10" t="s">
        <v>129</v>
      </c>
      <c r="S409" s="14" t="s">
        <v>135</v>
      </c>
      <c r="T409" s="11"/>
      <c r="U409" s="12"/>
      <c r="V409" s="257" t="str">
        <f ca="1">IF(U409="","",
IF(U409="NA","",
IFERROR(VLOOKUP(EOMONTH(M409,-2)+1,IPCA!$A:$B,2,0),
VLOOKUP(EOMONTH(TODAY(),-2)+1,IPCA!$A:$B,2,0))/
VLOOKUP(EOMONTH(U409,-2)+1,IPCA!$A:$B,2,0)*
P409))</f>
        <v/>
      </c>
      <c r="W409" s="84"/>
      <c r="X409" s="13" t="s">
        <v>133</v>
      </c>
      <c r="Y409" s="166"/>
      <c r="AA409" s="108"/>
      <c r="AB409" s="15"/>
      <c r="AG409">
        <v>5</v>
      </c>
      <c r="AM409" s="6"/>
      <c r="AN409" s="15"/>
      <c r="AY409" s="6"/>
      <c r="AZ409" s="15"/>
      <c r="BK409" s="6"/>
      <c r="BL409" s="15"/>
      <c r="BW409" s="6"/>
      <c r="BX409" s="15"/>
      <c r="CI409" s="6"/>
      <c r="CJ409" s="16">
        <f t="shared" si="114"/>
        <v>0.41095890410958902</v>
      </c>
      <c r="CK409" s="16" t="str">
        <f t="shared" si="115"/>
        <v/>
      </c>
      <c r="CL409" s="16" t="str">
        <f t="shared" si="116"/>
        <v/>
      </c>
      <c r="CM409" s="16" t="str">
        <f t="shared" si="117"/>
        <v/>
      </c>
      <c r="CN409" s="16" t="str">
        <f t="shared" si="118"/>
        <v/>
      </c>
      <c r="CO409" s="18"/>
      <c r="CP409" s="15"/>
      <c r="CU409">
        <v>81</v>
      </c>
      <c r="DA409" s="6"/>
      <c r="DB409" s="15"/>
      <c r="DM409" s="6"/>
      <c r="DN409" s="15"/>
      <c r="DY409" s="6"/>
      <c r="DZ409" s="15"/>
      <c r="EK409" s="6"/>
      <c r="EL409" s="15"/>
      <c r="EW409" s="6"/>
      <c r="EX409" s="16">
        <f t="shared" si="119"/>
        <v>6.6575342465753424</v>
      </c>
      <c r="EY409" s="16" t="str">
        <f t="shared" si="120"/>
        <v/>
      </c>
      <c r="EZ409" s="16" t="str">
        <f t="shared" si="121"/>
        <v/>
      </c>
      <c r="FA409" s="16" t="str">
        <f t="shared" si="122"/>
        <v/>
      </c>
      <c r="FB409" s="160" t="str">
        <f t="shared" si="123"/>
        <v/>
      </c>
      <c r="FC409" t="s">
        <v>205</v>
      </c>
      <c r="FD409" s="20" t="s">
        <v>139</v>
      </c>
      <c r="FE409"/>
      <c r="FF409" s="209" t="s">
        <v>206</v>
      </c>
      <c r="FH409" s="284">
        <f t="shared" ca="1" si="124"/>
        <v>0</v>
      </c>
      <c r="FI409" s="208">
        <f t="shared" si="125"/>
        <v>0.96666666666666667</v>
      </c>
      <c r="FK409" t="str">
        <f t="shared" si="126"/>
        <v>CENTRAL COMERCIALIZADORA DE ENERGIA LTDA</v>
      </c>
      <c r="FL409" s="201">
        <f t="shared" ca="1" si="127"/>
        <v>-90179.999999999985</v>
      </c>
      <c r="FM409" s="201">
        <f t="shared" ca="1" si="128"/>
        <v>0</v>
      </c>
      <c r="FN409" s="200">
        <f>AB409*AB$2*IF($FC409="V",1,-1)*IF($Q409="Fixo",(CP409-INDEX('Curva Forward'!$C$5:$AN$13,MATCH(CONCATENATE(BD_COMERCIAL!$K409," ",BD_COMERCIAL!$L409),'Curva Forward'!$B$5:$B$13,0),MATCH(FN$4,'Curva Forward'!$C$4:$AN$4,0))),CP409)</f>
        <v>0</v>
      </c>
      <c r="FO409" s="200">
        <f>AC409*AC$2*IF($FC409="V",1,-1)*IF($Q409="Fixo",(CQ409-INDEX('Curva Forward'!$C$5:$AN$13,MATCH(CONCATENATE(BD_COMERCIAL!$K409," ",BD_COMERCIAL!$L409),'Curva Forward'!$B$5:$B$13,0),MATCH(FO$4,'Curva Forward'!$C$4:$AN$4,0))),CQ409)</f>
        <v>0</v>
      </c>
      <c r="FP409" s="200">
        <f>AD409*AD$2*IF($FC409="V",1,-1)*IF($Q409="Fixo",(CR409-INDEX('Curva Forward'!$C$5:$AN$13,MATCH(CONCATENATE(BD_COMERCIAL!$K409," ",BD_COMERCIAL!$L409),'Curva Forward'!$B$5:$B$13,0),MATCH(FP$4,'Curva Forward'!$C$4:$AN$4,0))),CR409)</f>
        <v>0</v>
      </c>
      <c r="FQ409" s="200">
        <f>AE409*AE$2*IF($FC409="V",1,-1)*IF($Q409="Fixo",(CS409-INDEX('Curva Forward'!$C$5:$AN$13,MATCH(CONCATENATE(BD_COMERCIAL!$K409," ",BD_COMERCIAL!$L409),'Curva Forward'!$B$5:$B$13,0),MATCH(FQ$4,'Curva Forward'!$C$4:$AN$4,0))),CS409)</f>
        <v>0</v>
      </c>
      <c r="FR409" s="200">
        <f>AF409*AF$2*IF($FC409="V",1,-1)*IF($Q409="Fixo",(CT409-INDEX('Curva Forward'!$C$5:$AN$13,MATCH(CONCATENATE(BD_COMERCIAL!$K409," ",BD_COMERCIAL!$L409),'Curva Forward'!$B$5:$B$13,0),MATCH(FR$4,'Curva Forward'!$C$4:$AN$4,0))),CT409)</f>
        <v>0</v>
      </c>
      <c r="FS409" s="200">
        <f>AG409*AG$2*IF($FC409="V",1,-1)*IF($Q409="Fixo",(CU409-INDEX('Curva Forward'!$C$5:$AN$13,MATCH(CONCATENATE(BD_COMERCIAL!$K409," ",BD_COMERCIAL!$L409),'Curva Forward'!$B$5:$B$13,0),MATCH(FS$4,'Curva Forward'!$C$4:$AN$4,0))),CU409)</f>
        <v>-90179.999999999985</v>
      </c>
      <c r="FT409" s="200">
        <f>AH409*AH$2*IF($FC409="V",1,-1)*IF($Q409="Fixo",(CV409-INDEX('Curva Forward'!$C$5:$AN$13,MATCH(CONCATENATE(BD_COMERCIAL!$K409," ",BD_COMERCIAL!$L409),'Curva Forward'!$B$5:$B$13,0),MATCH(FT$4,'Curva Forward'!$C$4:$AN$4,0))),CV409)</f>
        <v>0</v>
      </c>
      <c r="FU409" s="200">
        <f>AI409*AI$2*IF($FC409="V",1,-1)*IF($Q409="Fixo",(CW409-INDEX('Curva Forward'!$C$5:$AN$13,MATCH(CONCATENATE(BD_COMERCIAL!$K409," ",BD_COMERCIAL!$L409),'Curva Forward'!$B$5:$B$13,0),MATCH(FU$4,'Curva Forward'!$C$4:$AN$4,0))),CW409)</f>
        <v>0</v>
      </c>
      <c r="FV409" s="200">
        <f>AJ409*AJ$2*IF($FC409="V",1,-1)*IF($Q409="Fixo",(CX409-INDEX('Curva Forward'!$C$5:$AN$13,MATCH(CONCATENATE(BD_COMERCIAL!$K409," ",BD_COMERCIAL!$L409),'Curva Forward'!$B$5:$B$13,0),MATCH(FV$4,'Curva Forward'!$C$4:$AN$4,0))),CX409)</f>
        <v>0</v>
      </c>
      <c r="FW409" s="200">
        <f>AK409*AK$2*IF($FC409="V",1,-1)*IF($Q409="Fixo",(CY409-INDEX('Curva Forward'!$C$5:$AN$13,MATCH(CONCATENATE(BD_COMERCIAL!$K409," ",BD_COMERCIAL!$L409),'Curva Forward'!$B$5:$B$13,0),MATCH(FW$4,'Curva Forward'!$C$4:$AN$4,0))),CY409)</f>
        <v>0</v>
      </c>
      <c r="FX409" s="200">
        <f>AL409*AL$2*IF($FC409="V",1,-1)*IF($Q409="Fixo",(CZ409-INDEX('Curva Forward'!$C$5:$AN$13,MATCH(CONCATENATE(BD_COMERCIAL!$K409," ",BD_COMERCIAL!$L409),'Curva Forward'!$B$5:$B$13,0),MATCH(FX$4,'Curva Forward'!$C$4:$AN$4,0))),CZ409)</f>
        <v>0</v>
      </c>
      <c r="FY409" s="200">
        <f>AM409*AM$2*IF($FC409="V",1,-1)*IF($Q409="Fixo",(DA409-INDEX('Curva Forward'!$C$5:$AN$13,MATCH(CONCATENATE(BD_COMERCIAL!$K409," ",BD_COMERCIAL!$L409),'Curva Forward'!$B$5:$B$13,0),MATCH(FY$4,'Curva Forward'!$C$4:$AN$4,0))),DA409)</f>
        <v>0</v>
      </c>
      <c r="FZ409" s="200">
        <f>AN409*AN$2*IF($FC409="V",1,-1)*IF($Q409="Fixo",(DB409-INDEX('Curva Forward'!$C$5:$AN$13,MATCH(CONCATENATE(BD_COMERCIAL!$K409," ",BD_COMERCIAL!$L409),'Curva Forward'!$B$5:$B$13,0),MATCH(FZ$4,'Curva Forward'!$C$4:$AN$4,0))),DB409)</f>
        <v>0</v>
      </c>
      <c r="GA409" s="200">
        <f>AO409*AO$2*IF($FC409="V",1,-1)*IF($Q409="Fixo",(DC409-INDEX('Curva Forward'!$C$5:$AN$13,MATCH(CONCATENATE(BD_COMERCIAL!$K409," ",BD_COMERCIAL!$L409),'Curva Forward'!$B$5:$B$13,0),MATCH(GA$4,'Curva Forward'!$C$4:$AN$4,0))),DC409)</f>
        <v>0</v>
      </c>
      <c r="GB409" s="200">
        <f>AP409*AP$2*IF($FC409="V",1,-1)*IF($Q409="Fixo",(DD409-INDEX('Curva Forward'!$C$5:$AN$13,MATCH(CONCATENATE(BD_COMERCIAL!$K409," ",BD_COMERCIAL!$L409),'Curva Forward'!$B$5:$B$13,0),MATCH(GB$4,'Curva Forward'!$C$4:$AN$4,0))),DD409)</f>
        <v>0</v>
      </c>
      <c r="GC409" s="200">
        <f>AQ409*AQ$2*IF($FC409="V",1,-1)*IF($Q409="Fixo",(DE409-INDEX('Curva Forward'!$C$5:$AN$13,MATCH(CONCATENATE(BD_COMERCIAL!$K409," ",BD_COMERCIAL!$L409),'Curva Forward'!$B$5:$B$13,0),MATCH(GC$4,'Curva Forward'!$C$4:$AN$4,0))),DE409)</f>
        <v>0</v>
      </c>
      <c r="GD409" s="200">
        <f>AR409*AR$2*IF($FC409="V",1,-1)*IF($Q409="Fixo",(DF409-INDEX('Curva Forward'!$C$5:$AN$13,MATCH(CONCATENATE(BD_COMERCIAL!$K409," ",BD_COMERCIAL!$L409),'Curva Forward'!$B$5:$B$13,0),MATCH(GD$4,'Curva Forward'!$C$4:$AN$4,0))),DF409)</f>
        <v>0</v>
      </c>
      <c r="GE409" s="200">
        <f>AS409*AS$2*IF($FC409="V",1,-1)*IF($Q409="Fixo",(DG409-INDEX('Curva Forward'!$C$5:$AN$13,MATCH(CONCATENATE(BD_COMERCIAL!$K409," ",BD_COMERCIAL!$L409),'Curva Forward'!$B$5:$B$13,0),MATCH(GE$4,'Curva Forward'!$C$4:$AN$4,0))),DG409)</f>
        <v>0</v>
      </c>
      <c r="GF409" s="200">
        <f>AT409*AT$2*IF($FC409="V",1,-1)*IF($Q409="Fixo",(DH409-INDEX('Curva Forward'!$C$5:$AN$13,MATCH(CONCATENATE(BD_COMERCIAL!$K409," ",BD_COMERCIAL!$L409),'Curva Forward'!$B$5:$B$13,0),MATCH(GF$4,'Curva Forward'!$C$4:$AN$4,0))),DH409)</f>
        <v>0</v>
      </c>
      <c r="GG409" s="200">
        <f>AU409*AU$2*IF($FC409="V",1,-1)*IF($Q409="Fixo",(DI409-INDEX('Curva Forward'!$C$5:$AN$13,MATCH(CONCATENATE(BD_COMERCIAL!$K409," ",BD_COMERCIAL!$L409),'Curva Forward'!$B$5:$B$13,0),MATCH(GG$4,'Curva Forward'!$C$4:$AN$4,0))),DI409)</f>
        <v>0</v>
      </c>
      <c r="GH409" s="200">
        <f>AV409*AV$2*IF($FC409="V",1,-1)*IF($Q409="Fixo",(DJ409-INDEX('Curva Forward'!$C$5:$AN$13,MATCH(CONCATENATE(BD_COMERCIAL!$K409," ",BD_COMERCIAL!$L409),'Curva Forward'!$B$5:$B$13,0),MATCH(GH$4,'Curva Forward'!$C$4:$AN$4,0))),DJ409)</f>
        <v>0</v>
      </c>
      <c r="GI409" s="200">
        <f>AW409*AW$2*IF($FC409="V",1,-1)*IF($Q409="Fixo",(DK409-INDEX('Curva Forward'!$C$5:$AN$13,MATCH(CONCATENATE(BD_COMERCIAL!$K409," ",BD_COMERCIAL!$L409),'Curva Forward'!$B$5:$B$13,0),MATCH(GI$4,'Curva Forward'!$C$4:$AN$4,0))),DK409)</f>
        <v>0</v>
      </c>
      <c r="GJ409" s="200">
        <f>AX409*AX$2*IF($FC409="V",1,-1)*IF($Q409="Fixo",(DL409-INDEX('Curva Forward'!$C$5:$AN$13,MATCH(CONCATENATE(BD_COMERCIAL!$K409," ",BD_COMERCIAL!$L409),'Curva Forward'!$B$5:$B$13,0),MATCH(GJ$4,'Curva Forward'!$C$4:$AN$4,0))),DL409)</f>
        <v>0</v>
      </c>
      <c r="GK409" s="200">
        <f>AY409*AY$2*IF($FC409="V",1,-1)*IF($Q409="Fixo",(DM409-INDEX('Curva Forward'!$C$5:$AN$13,MATCH(CONCATENATE(BD_COMERCIAL!$K409," ",BD_COMERCIAL!$L409),'Curva Forward'!$B$5:$B$13,0),MATCH(GK$4,'Curva Forward'!$C$4:$AN$4,0))),DM409)</f>
        <v>0</v>
      </c>
      <c r="GL409" s="200">
        <f>IF(EZ409="",0,CL409*CL$2*IF($FC409="V",1,-1)*IF($Q409="Fixo",(EZ409-INDEX('Curva Forward'!$C$5:$AN$13,MATCH(CONCATENATE(BD_COMERCIAL!$K409," ",BD_COMERCIAL!$L409),'Curva Forward'!$B$5:$B$13,0),MATCH(GL$4,'Curva Forward'!$C$4:$AN$4,0))),EZ409))</f>
        <v>0</v>
      </c>
      <c r="GM409" s="200">
        <f>IF(FA409="",0,CM409*CM$2*IF($FC409="V",1,-1)*IF($Q409="Fixo",(FA409-INDEX('Curva Forward'!$C$5:$AN$13,MATCH(CONCATENATE(BD_COMERCIAL!$K409," ",BD_COMERCIAL!$L409),'Curva Forward'!$B$5:$B$13,0),MATCH(GM$4,'Curva Forward'!$C$4:$AN$4,0))),FA409))</f>
        <v>0</v>
      </c>
      <c r="GN409" s="200">
        <f>IF(FB409="",0,CN409*CN$2*IF($FC409="V",1,-1)*IF($Q409="Fixo",(FB409-INDEX('Curva Forward'!$C$5:$AN$13,MATCH(CONCATENATE(BD_COMERCIAL!$K409," ",BD_COMERCIAL!$L409),'Curva Forward'!$B$5:$B$13,0),MATCH(GN$4,'Curva Forward'!$C$4:$AN$4,0))),FB409))</f>
        <v>0</v>
      </c>
      <c r="GO409" s="201">
        <f t="shared" ca="1" si="129"/>
        <v>0</v>
      </c>
      <c r="GP409" s="201">
        <f t="shared" ca="1" si="130"/>
        <v>0</v>
      </c>
    </row>
    <row r="410" spans="1:198" ht="15" customHeight="1" x14ac:dyDescent="0.25">
      <c r="A410" s="6"/>
      <c r="B410" s="7" t="s">
        <v>767</v>
      </c>
      <c r="C410" s="8">
        <v>44687</v>
      </c>
      <c r="D410" s="9" t="s">
        <v>131</v>
      </c>
      <c r="E410" s="9" t="s">
        <v>489</v>
      </c>
      <c r="F410" s="113">
        <v>34475373000130</v>
      </c>
      <c r="G410" s="10" t="s">
        <v>125</v>
      </c>
      <c r="H410" s="113">
        <v>3780401000108</v>
      </c>
      <c r="I410" s="9" t="s">
        <v>139</v>
      </c>
      <c r="J410" s="166"/>
      <c r="K410" s="10" t="s">
        <v>127</v>
      </c>
      <c r="L410" s="84" t="s">
        <v>22</v>
      </c>
      <c r="M410" s="11">
        <v>44774</v>
      </c>
      <c r="N410" s="12">
        <v>44804</v>
      </c>
      <c r="O410" s="10">
        <v>2</v>
      </c>
      <c r="P410" s="84">
        <v>124</v>
      </c>
      <c r="Q410" s="84" t="s">
        <v>128</v>
      </c>
      <c r="R410" s="10" t="s">
        <v>129</v>
      </c>
      <c r="S410" s="14" t="s">
        <v>135</v>
      </c>
      <c r="T410" s="11"/>
      <c r="U410" s="12"/>
      <c r="V410" s="257" t="str">
        <f ca="1">IF(U410="","",
IF(U410="NA","",
IFERROR(VLOOKUP(EOMONTH(M410,-2)+1,IPCA!$A:$B,2,0),
VLOOKUP(EOMONTH(TODAY(),-2)+1,IPCA!$A:$B,2,0))/
VLOOKUP(EOMONTH(U410,-2)+1,IPCA!$A:$B,2,0)*
P410))</f>
        <v/>
      </c>
      <c r="W410" s="84"/>
      <c r="X410" s="13" t="s">
        <v>6</v>
      </c>
      <c r="Y410" s="166"/>
      <c r="AA410" s="108"/>
      <c r="AB410" s="15"/>
      <c r="AI410">
        <v>2</v>
      </c>
      <c r="AM410" s="6"/>
      <c r="AN410" s="15"/>
      <c r="AY410" s="6"/>
      <c r="AZ410" s="15"/>
      <c r="BK410" s="6"/>
      <c r="BL410" s="15"/>
      <c r="BW410" s="6"/>
      <c r="BX410" s="15"/>
      <c r="CI410" s="6"/>
      <c r="CJ410" s="16">
        <f t="shared" si="114"/>
        <v>0.16986301369863013</v>
      </c>
      <c r="CK410" s="16" t="str">
        <f t="shared" si="115"/>
        <v/>
      </c>
      <c r="CL410" s="16" t="str">
        <f t="shared" si="116"/>
        <v/>
      </c>
      <c r="CM410" s="16" t="str">
        <f t="shared" si="117"/>
        <v/>
      </c>
      <c r="CN410" s="16" t="str">
        <f t="shared" si="118"/>
        <v/>
      </c>
      <c r="CO410" s="18"/>
      <c r="CP410" s="15"/>
      <c r="CW410">
        <v>124</v>
      </c>
      <c r="DA410" s="6"/>
      <c r="DB410" s="15"/>
      <c r="DM410" s="6"/>
      <c r="DN410" s="15"/>
      <c r="DY410" s="6"/>
      <c r="DZ410" s="15"/>
      <c r="EK410" s="6"/>
      <c r="EL410" s="15"/>
      <c r="EW410" s="6"/>
      <c r="EX410" s="16">
        <f t="shared" si="119"/>
        <v>10.531506849315068</v>
      </c>
      <c r="EY410" s="16" t="str">
        <f t="shared" si="120"/>
        <v/>
      </c>
      <c r="EZ410" s="16" t="str">
        <f t="shared" si="121"/>
        <v/>
      </c>
      <c r="FA410" s="16" t="str">
        <f t="shared" si="122"/>
        <v/>
      </c>
      <c r="FB410" s="160" t="str">
        <f t="shared" si="123"/>
        <v/>
      </c>
      <c r="FC410" t="s">
        <v>205</v>
      </c>
      <c r="FD410" s="20" t="s">
        <v>139</v>
      </c>
      <c r="FE410"/>
      <c r="FF410" s="209" t="s">
        <v>206</v>
      </c>
      <c r="FH410" s="284">
        <f t="shared" ca="1" si="124"/>
        <v>0</v>
      </c>
      <c r="FI410" s="208">
        <f t="shared" si="125"/>
        <v>1</v>
      </c>
      <c r="FK410" t="str">
        <f t="shared" si="126"/>
        <v>XP COMERCIALIZADORA DE ENERGIA S.A.</v>
      </c>
      <c r="FL410" s="201">
        <f t="shared" ca="1" si="127"/>
        <v>-58032</v>
      </c>
      <c r="FM410" s="201">
        <f t="shared" ca="1" si="128"/>
        <v>0</v>
      </c>
      <c r="FN410" s="200">
        <f>AB410*AB$2*IF($FC410="V",1,-1)*IF($Q410="Fixo",(CP410-INDEX('Curva Forward'!$C$5:$AN$13,MATCH(CONCATENATE(BD_COMERCIAL!$K410," ",BD_COMERCIAL!$L410),'Curva Forward'!$B$5:$B$13,0),MATCH(FN$4,'Curva Forward'!$C$4:$AN$4,0))),CP410)</f>
        <v>0</v>
      </c>
      <c r="FO410" s="200">
        <f>AC410*AC$2*IF($FC410="V",1,-1)*IF($Q410="Fixo",(CQ410-INDEX('Curva Forward'!$C$5:$AN$13,MATCH(CONCATENATE(BD_COMERCIAL!$K410," ",BD_COMERCIAL!$L410),'Curva Forward'!$B$5:$B$13,0),MATCH(FO$4,'Curva Forward'!$C$4:$AN$4,0))),CQ410)</f>
        <v>0</v>
      </c>
      <c r="FP410" s="200">
        <f>AD410*AD$2*IF($FC410="V",1,-1)*IF($Q410="Fixo",(CR410-INDEX('Curva Forward'!$C$5:$AN$13,MATCH(CONCATENATE(BD_COMERCIAL!$K410," ",BD_COMERCIAL!$L410),'Curva Forward'!$B$5:$B$13,0),MATCH(FP$4,'Curva Forward'!$C$4:$AN$4,0))),CR410)</f>
        <v>0</v>
      </c>
      <c r="FQ410" s="200">
        <f>AE410*AE$2*IF($FC410="V",1,-1)*IF($Q410="Fixo",(CS410-INDEX('Curva Forward'!$C$5:$AN$13,MATCH(CONCATENATE(BD_COMERCIAL!$K410," ",BD_COMERCIAL!$L410),'Curva Forward'!$B$5:$B$13,0),MATCH(FQ$4,'Curva Forward'!$C$4:$AN$4,0))),CS410)</f>
        <v>0</v>
      </c>
      <c r="FR410" s="200">
        <f>AF410*AF$2*IF($FC410="V",1,-1)*IF($Q410="Fixo",(CT410-INDEX('Curva Forward'!$C$5:$AN$13,MATCH(CONCATENATE(BD_COMERCIAL!$K410," ",BD_COMERCIAL!$L410),'Curva Forward'!$B$5:$B$13,0),MATCH(FR$4,'Curva Forward'!$C$4:$AN$4,0))),CT410)</f>
        <v>0</v>
      </c>
      <c r="FS410" s="200">
        <f>AG410*AG$2*IF($FC410="V",1,-1)*IF($Q410="Fixo",(CU410-INDEX('Curva Forward'!$C$5:$AN$13,MATCH(CONCATENATE(BD_COMERCIAL!$K410," ",BD_COMERCIAL!$L410),'Curva Forward'!$B$5:$B$13,0),MATCH(FS$4,'Curva Forward'!$C$4:$AN$4,0))),CU410)</f>
        <v>0</v>
      </c>
      <c r="FT410" s="200">
        <f>AH410*AH$2*IF($FC410="V",1,-1)*IF($Q410="Fixo",(CV410-INDEX('Curva Forward'!$C$5:$AN$13,MATCH(CONCATENATE(BD_COMERCIAL!$K410," ",BD_COMERCIAL!$L410),'Curva Forward'!$B$5:$B$13,0),MATCH(FT$4,'Curva Forward'!$C$4:$AN$4,0))),CV410)</f>
        <v>0</v>
      </c>
      <c r="FU410" s="200">
        <f>AI410*AI$2*IF($FC410="V",1,-1)*IF($Q410="Fixo",(CW410-INDEX('Curva Forward'!$C$5:$AN$13,MATCH(CONCATENATE(BD_COMERCIAL!$K410," ",BD_COMERCIAL!$L410),'Curva Forward'!$B$5:$B$13,0),MATCH(FU$4,'Curva Forward'!$C$4:$AN$4,0))),CW410)</f>
        <v>-58032</v>
      </c>
      <c r="FV410" s="200">
        <f>AJ410*AJ$2*IF($FC410="V",1,-1)*IF($Q410="Fixo",(CX410-INDEX('Curva Forward'!$C$5:$AN$13,MATCH(CONCATENATE(BD_COMERCIAL!$K410," ",BD_COMERCIAL!$L410),'Curva Forward'!$B$5:$B$13,0),MATCH(FV$4,'Curva Forward'!$C$4:$AN$4,0))),CX410)</f>
        <v>0</v>
      </c>
      <c r="FW410" s="200">
        <f>AK410*AK$2*IF($FC410="V",1,-1)*IF($Q410="Fixo",(CY410-INDEX('Curva Forward'!$C$5:$AN$13,MATCH(CONCATENATE(BD_COMERCIAL!$K410," ",BD_COMERCIAL!$L410),'Curva Forward'!$B$5:$B$13,0),MATCH(FW$4,'Curva Forward'!$C$4:$AN$4,0))),CY410)</f>
        <v>0</v>
      </c>
      <c r="FX410" s="200">
        <f>AL410*AL$2*IF($FC410="V",1,-1)*IF($Q410="Fixo",(CZ410-INDEX('Curva Forward'!$C$5:$AN$13,MATCH(CONCATENATE(BD_COMERCIAL!$K410," ",BD_COMERCIAL!$L410),'Curva Forward'!$B$5:$B$13,0),MATCH(FX$4,'Curva Forward'!$C$4:$AN$4,0))),CZ410)</f>
        <v>0</v>
      </c>
      <c r="FY410" s="200">
        <f>AM410*AM$2*IF($FC410="V",1,-1)*IF($Q410="Fixo",(DA410-INDEX('Curva Forward'!$C$5:$AN$13,MATCH(CONCATENATE(BD_COMERCIAL!$K410," ",BD_COMERCIAL!$L410),'Curva Forward'!$B$5:$B$13,0),MATCH(FY$4,'Curva Forward'!$C$4:$AN$4,0))),DA410)</f>
        <v>0</v>
      </c>
      <c r="FZ410" s="200">
        <f>AN410*AN$2*IF($FC410="V",1,-1)*IF($Q410="Fixo",(DB410-INDEX('Curva Forward'!$C$5:$AN$13,MATCH(CONCATENATE(BD_COMERCIAL!$K410," ",BD_COMERCIAL!$L410),'Curva Forward'!$B$5:$B$13,0),MATCH(FZ$4,'Curva Forward'!$C$4:$AN$4,0))),DB410)</f>
        <v>0</v>
      </c>
      <c r="GA410" s="200">
        <f>AO410*AO$2*IF($FC410="V",1,-1)*IF($Q410="Fixo",(DC410-INDEX('Curva Forward'!$C$5:$AN$13,MATCH(CONCATENATE(BD_COMERCIAL!$K410," ",BD_COMERCIAL!$L410),'Curva Forward'!$B$5:$B$13,0),MATCH(GA$4,'Curva Forward'!$C$4:$AN$4,0))),DC410)</f>
        <v>0</v>
      </c>
      <c r="GB410" s="200">
        <f>AP410*AP$2*IF($FC410="V",1,-1)*IF($Q410="Fixo",(DD410-INDEX('Curva Forward'!$C$5:$AN$13,MATCH(CONCATENATE(BD_COMERCIAL!$K410," ",BD_COMERCIAL!$L410),'Curva Forward'!$B$5:$B$13,0),MATCH(GB$4,'Curva Forward'!$C$4:$AN$4,0))),DD410)</f>
        <v>0</v>
      </c>
      <c r="GC410" s="200">
        <f>AQ410*AQ$2*IF($FC410="V",1,-1)*IF($Q410="Fixo",(DE410-INDEX('Curva Forward'!$C$5:$AN$13,MATCH(CONCATENATE(BD_COMERCIAL!$K410," ",BD_COMERCIAL!$L410),'Curva Forward'!$B$5:$B$13,0),MATCH(GC$4,'Curva Forward'!$C$4:$AN$4,0))),DE410)</f>
        <v>0</v>
      </c>
      <c r="GD410" s="200">
        <f>AR410*AR$2*IF($FC410="V",1,-1)*IF($Q410="Fixo",(DF410-INDEX('Curva Forward'!$C$5:$AN$13,MATCH(CONCATENATE(BD_COMERCIAL!$K410," ",BD_COMERCIAL!$L410),'Curva Forward'!$B$5:$B$13,0),MATCH(GD$4,'Curva Forward'!$C$4:$AN$4,0))),DF410)</f>
        <v>0</v>
      </c>
      <c r="GE410" s="200">
        <f>AS410*AS$2*IF($FC410="V",1,-1)*IF($Q410="Fixo",(DG410-INDEX('Curva Forward'!$C$5:$AN$13,MATCH(CONCATENATE(BD_COMERCIAL!$K410," ",BD_COMERCIAL!$L410),'Curva Forward'!$B$5:$B$13,0),MATCH(GE$4,'Curva Forward'!$C$4:$AN$4,0))),DG410)</f>
        <v>0</v>
      </c>
      <c r="GF410" s="200">
        <f>AT410*AT$2*IF($FC410="V",1,-1)*IF($Q410="Fixo",(DH410-INDEX('Curva Forward'!$C$5:$AN$13,MATCH(CONCATENATE(BD_COMERCIAL!$K410," ",BD_COMERCIAL!$L410),'Curva Forward'!$B$5:$B$13,0),MATCH(GF$4,'Curva Forward'!$C$4:$AN$4,0))),DH410)</f>
        <v>0</v>
      </c>
      <c r="GG410" s="200">
        <f>AU410*AU$2*IF($FC410="V",1,-1)*IF($Q410="Fixo",(DI410-INDEX('Curva Forward'!$C$5:$AN$13,MATCH(CONCATENATE(BD_COMERCIAL!$K410," ",BD_COMERCIAL!$L410),'Curva Forward'!$B$5:$B$13,0),MATCH(GG$4,'Curva Forward'!$C$4:$AN$4,0))),DI410)</f>
        <v>0</v>
      </c>
      <c r="GH410" s="200">
        <f>AV410*AV$2*IF($FC410="V",1,-1)*IF($Q410="Fixo",(DJ410-INDEX('Curva Forward'!$C$5:$AN$13,MATCH(CONCATENATE(BD_COMERCIAL!$K410," ",BD_COMERCIAL!$L410),'Curva Forward'!$B$5:$B$13,0),MATCH(GH$4,'Curva Forward'!$C$4:$AN$4,0))),DJ410)</f>
        <v>0</v>
      </c>
      <c r="GI410" s="200">
        <f>AW410*AW$2*IF($FC410="V",1,-1)*IF($Q410="Fixo",(DK410-INDEX('Curva Forward'!$C$5:$AN$13,MATCH(CONCATENATE(BD_COMERCIAL!$K410," ",BD_COMERCIAL!$L410),'Curva Forward'!$B$5:$B$13,0),MATCH(GI$4,'Curva Forward'!$C$4:$AN$4,0))),DK410)</f>
        <v>0</v>
      </c>
      <c r="GJ410" s="200">
        <f>AX410*AX$2*IF($FC410="V",1,-1)*IF($Q410="Fixo",(DL410-INDEX('Curva Forward'!$C$5:$AN$13,MATCH(CONCATENATE(BD_COMERCIAL!$K410," ",BD_COMERCIAL!$L410),'Curva Forward'!$B$5:$B$13,0),MATCH(GJ$4,'Curva Forward'!$C$4:$AN$4,0))),DL410)</f>
        <v>0</v>
      </c>
      <c r="GK410" s="200">
        <f>AY410*AY$2*IF($FC410="V",1,-1)*IF($Q410="Fixo",(DM410-INDEX('Curva Forward'!$C$5:$AN$13,MATCH(CONCATENATE(BD_COMERCIAL!$K410," ",BD_COMERCIAL!$L410),'Curva Forward'!$B$5:$B$13,0),MATCH(GK$4,'Curva Forward'!$C$4:$AN$4,0))),DM410)</f>
        <v>0</v>
      </c>
      <c r="GL410" s="200">
        <f>IF(EZ410="",0,CL410*CL$2*IF($FC410="V",1,-1)*IF($Q410="Fixo",(EZ410-INDEX('Curva Forward'!$C$5:$AN$13,MATCH(CONCATENATE(BD_COMERCIAL!$K410," ",BD_COMERCIAL!$L410),'Curva Forward'!$B$5:$B$13,0),MATCH(GL$4,'Curva Forward'!$C$4:$AN$4,0))),EZ410))</f>
        <v>0</v>
      </c>
      <c r="GM410" s="200">
        <f>IF(FA410="",0,CM410*CM$2*IF($FC410="V",1,-1)*IF($Q410="Fixo",(FA410-INDEX('Curva Forward'!$C$5:$AN$13,MATCH(CONCATENATE(BD_COMERCIAL!$K410," ",BD_COMERCIAL!$L410),'Curva Forward'!$B$5:$B$13,0),MATCH(GM$4,'Curva Forward'!$C$4:$AN$4,0))),FA410))</f>
        <v>0</v>
      </c>
      <c r="GN410" s="200">
        <f>IF(FB410="",0,CN410*CN$2*IF($FC410="V",1,-1)*IF($Q410="Fixo",(FB410-INDEX('Curva Forward'!$C$5:$AN$13,MATCH(CONCATENATE(BD_COMERCIAL!$K410," ",BD_COMERCIAL!$L410),'Curva Forward'!$B$5:$B$13,0),MATCH(GN$4,'Curva Forward'!$C$4:$AN$4,0))),FB410))</f>
        <v>0</v>
      </c>
      <c r="GO410" s="201">
        <f t="shared" ca="1" si="129"/>
        <v>0</v>
      </c>
      <c r="GP410" s="201">
        <f t="shared" ca="1" si="130"/>
        <v>0</v>
      </c>
    </row>
    <row r="411" spans="1:198" ht="15" customHeight="1" x14ac:dyDescent="0.25">
      <c r="A411" s="6"/>
      <c r="B411" s="7" t="s">
        <v>768</v>
      </c>
      <c r="C411" s="8">
        <v>44691</v>
      </c>
      <c r="D411" s="9" t="s">
        <v>131</v>
      </c>
      <c r="E411" s="9" t="s">
        <v>144</v>
      </c>
      <c r="F411" s="113">
        <v>13777004000122</v>
      </c>
      <c r="G411" s="10" t="s">
        <v>125</v>
      </c>
      <c r="H411" s="113">
        <v>3780401000108</v>
      </c>
      <c r="I411" s="9" t="s">
        <v>139</v>
      </c>
      <c r="J411" s="166"/>
      <c r="K411" s="10" t="s">
        <v>127</v>
      </c>
      <c r="L411" s="84" t="s">
        <v>22</v>
      </c>
      <c r="M411" s="11">
        <v>44774</v>
      </c>
      <c r="N411" s="12">
        <v>44804</v>
      </c>
      <c r="O411" s="10">
        <v>5</v>
      </c>
      <c r="P411" s="84">
        <v>130</v>
      </c>
      <c r="Q411" s="84" t="s">
        <v>128</v>
      </c>
      <c r="R411" s="10" t="s">
        <v>129</v>
      </c>
      <c r="S411" s="14" t="s">
        <v>135</v>
      </c>
      <c r="T411" s="11"/>
      <c r="U411" s="12"/>
      <c r="V411" s="257" t="str">
        <f ca="1">IF(U411="","",
IF(U411="NA","",
IFERROR(VLOOKUP(EOMONTH(M411,-2)+1,IPCA!$A:$B,2,0),
VLOOKUP(EOMONTH(TODAY(),-2)+1,IPCA!$A:$B,2,0))/
VLOOKUP(EOMONTH(U411,-2)+1,IPCA!$A:$B,2,0)*
P411))</f>
        <v/>
      </c>
      <c r="W411" s="84"/>
      <c r="X411" s="13" t="s">
        <v>133</v>
      </c>
      <c r="Y411" s="166"/>
      <c r="AA411" s="108"/>
      <c r="AB411" s="15"/>
      <c r="AI411">
        <v>5</v>
      </c>
      <c r="AM411" s="6"/>
      <c r="AN411" s="15"/>
      <c r="AY411" s="6"/>
      <c r="AZ411" s="15"/>
      <c r="BK411" s="6"/>
      <c r="BL411" s="15"/>
      <c r="BW411" s="6"/>
      <c r="BX411" s="15"/>
      <c r="CI411" s="6"/>
      <c r="CJ411" s="16">
        <f t="shared" si="114"/>
        <v>0.42465753424657532</v>
      </c>
      <c r="CK411" s="16" t="str">
        <f t="shared" si="115"/>
        <v/>
      </c>
      <c r="CL411" s="16" t="str">
        <f t="shared" si="116"/>
        <v/>
      </c>
      <c r="CM411" s="16" t="str">
        <f t="shared" si="117"/>
        <v/>
      </c>
      <c r="CN411" s="16" t="str">
        <f t="shared" si="118"/>
        <v/>
      </c>
      <c r="CO411" s="18"/>
      <c r="CP411" s="15"/>
      <c r="CW411">
        <v>130</v>
      </c>
      <c r="DA411" s="6"/>
      <c r="DB411" s="15"/>
      <c r="DM411" s="6"/>
      <c r="DN411" s="15"/>
      <c r="DY411" s="6"/>
      <c r="DZ411" s="15"/>
      <c r="EK411" s="6"/>
      <c r="EL411" s="15"/>
      <c r="EW411" s="6"/>
      <c r="EX411" s="16">
        <f t="shared" si="119"/>
        <v>11.04109589041096</v>
      </c>
      <c r="EY411" s="16" t="str">
        <f t="shared" si="120"/>
        <v/>
      </c>
      <c r="EZ411" s="16" t="str">
        <f t="shared" si="121"/>
        <v/>
      </c>
      <c r="FA411" s="16" t="str">
        <f t="shared" si="122"/>
        <v/>
      </c>
      <c r="FB411" s="160" t="str">
        <f t="shared" si="123"/>
        <v/>
      </c>
      <c r="FC411" t="s">
        <v>205</v>
      </c>
      <c r="FD411" s="20" t="s">
        <v>139</v>
      </c>
      <c r="FE411"/>
      <c r="FF411" s="209" t="s">
        <v>206</v>
      </c>
      <c r="FH411" s="284">
        <f t="shared" ca="1" si="124"/>
        <v>0</v>
      </c>
      <c r="FI411" s="208">
        <f t="shared" si="125"/>
        <v>1</v>
      </c>
      <c r="FK411" t="str">
        <f t="shared" si="126"/>
        <v>WX Energy Comercializadora de Energia Ltda</v>
      </c>
      <c r="FL411" s="201">
        <f t="shared" ca="1" si="127"/>
        <v>-167400</v>
      </c>
      <c r="FM411" s="201">
        <f t="shared" ca="1" si="128"/>
        <v>0</v>
      </c>
      <c r="FN411" s="200">
        <f>AB411*AB$2*IF($FC411="V",1,-1)*IF($Q411="Fixo",(CP411-INDEX('Curva Forward'!$C$5:$AN$13,MATCH(CONCATENATE(BD_COMERCIAL!$K411," ",BD_COMERCIAL!$L411),'Curva Forward'!$B$5:$B$13,0),MATCH(FN$4,'Curva Forward'!$C$4:$AN$4,0))),CP411)</f>
        <v>0</v>
      </c>
      <c r="FO411" s="200">
        <f>AC411*AC$2*IF($FC411="V",1,-1)*IF($Q411="Fixo",(CQ411-INDEX('Curva Forward'!$C$5:$AN$13,MATCH(CONCATENATE(BD_COMERCIAL!$K411," ",BD_COMERCIAL!$L411),'Curva Forward'!$B$5:$B$13,0),MATCH(FO$4,'Curva Forward'!$C$4:$AN$4,0))),CQ411)</f>
        <v>0</v>
      </c>
      <c r="FP411" s="200">
        <f>AD411*AD$2*IF($FC411="V",1,-1)*IF($Q411="Fixo",(CR411-INDEX('Curva Forward'!$C$5:$AN$13,MATCH(CONCATENATE(BD_COMERCIAL!$K411," ",BD_COMERCIAL!$L411),'Curva Forward'!$B$5:$B$13,0),MATCH(FP$4,'Curva Forward'!$C$4:$AN$4,0))),CR411)</f>
        <v>0</v>
      </c>
      <c r="FQ411" s="200">
        <f>AE411*AE$2*IF($FC411="V",1,-1)*IF($Q411="Fixo",(CS411-INDEX('Curva Forward'!$C$5:$AN$13,MATCH(CONCATENATE(BD_COMERCIAL!$K411," ",BD_COMERCIAL!$L411),'Curva Forward'!$B$5:$B$13,0),MATCH(FQ$4,'Curva Forward'!$C$4:$AN$4,0))),CS411)</f>
        <v>0</v>
      </c>
      <c r="FR411" s="200">
        <f>AF411*AF$2*IF($FC411="V",1,-1)*IF($Q411="Fixo",(CT411-INDEX('Curva Forward'!$C$5:$AN$13,MATCH(CONCATENATE(BD_COMERCIAL!$K411," ",BD_COMERCIAL!$L411),'Curva Forward'!$B$5:$B$13,0),MATCH(FR$4,'Curva Forward'!$C$4:$AN$4,0))),CT411)</f>
        <v>0</v>
      </c>
      <c r="FS411" s="200">
        <f>AG411*AG$2*IF($FC411="V",1,-1)*IF($Q411="Fixo",(CU411-INDEX('Curva Forward'!$C$5:$AN$13,MATCH(CONCATENATE(BD_COMERCIAL!$K411," ",BD_COMERCIAL!$L411),'Curva Forward'!$B$5:$B$13,0),MATCH(FS$4,'Curva Forward'!$C$4:$AN$4,0))),CU411)</f>
        <v>0</v>
      </c>
      <c r="FT411" s="200">
        <f>AH411*AH$2*IF($FC411="V",1,-1)*IF($Q411="Fixo",(CV411-INDEX('Curva Forward'!$C$5:$AN$13,MATCH(CONCATENATE(BD_COMERCIAL!$K411," ",BD_COMERCIAL!$L411),'Curva Forward'!$B$5:$B$13,0),MATCH(FT$4,'Curva Forward'!$C$4:$AN$4,0))),CV411)</f>
        <v>0</v>
      </c>
      <c r="FU411" s="200">
        <f>AI411*AI$2*IF($FC411="V",1,-1)*IF($Q411="Fixo",(CW411-INDEX('Curva Forward'!$C$5:$AN$13,MATCH(CONCATENATE(BD_COMERCIAL!$K411," ",BD_COMERCIAL!$L411),'Curva Forward'!$B$5:$B$13,0),MATCH(FU$4,'Curva Forward'!$C$4:$AN$4,0))),CW411)</f>
        <v>-167400</v>
      </c>
      <c r="FV411" s="200">
        <f>AJ411*AJ$2*IF($FC411="V",1,-1)*IF($Q411="Fixo",(CX411-INDEX('Curva Forward'!$C$5:$AN$13,MATCH(CONCATENATE(BD_COMERCIAL!$K411," ",BD_COMERCIAL!$L411),'Curva Forward'!$B$5:$B$13,0),MATCH(FV$4,'Curva Forward'!$C$4:$AN$4,0))),CX411)</f>
        <v>0</v>
      </c>
      <c r="FW411" s="200">
        <f>AK411*AK$2*IF($FC411="V",1,-1)*IF($Q411="Fixo",(CY411-INDEX('Curva Forward'!$C$5:$AN$13,MATCH(CONCATENATE(BD_COMERCIAL!$K411," ",BD_COMERCIAL!$L411),'Curva Forward'!$B$5:$B$13,0),MATCH(FW$4,'Curva Forward'!$C$4:$AN$4,0))),CY411)</f>
        <v>0</v>
      </c>
      <c r="FX411" s="200">
        <f>AL411*AL$2*IF($FC411="V",1,-1)*IF($Q411="Fixo",(CZ411-INDEX('Curva Forward'!$C$5:$AN$13,MATCH(CONCATENATE(BD_COMERCIAL!$K411," ",BD_COMERCIAL!$L411),'Curva Forward'!$B$5:$B$13,0),MATCH(FX$4,'Curva Forward'!$C$4:$AN$4,0))),CZ411)</f>
        <v>0</v>
      </c>
      <c r="FY411" s="200">
        <f>AM411*AM$2*IF($FC411="V",1,-1)*IF($Q411="Fixo",(DA411-INDEX('Curva Forward'!$C$5:$AN$13,MATCH(CONCATENATE(BD_COMERCIAL!$K411," ",BD_COMERCIAL!$L411),'Curva Forward'!$B$5:$B$13,0),MATCH(FY$4,'Curva Forward'!$C$4:$AN$4,0))),DA411)</f>
        <v>0</v>
      </c>
      <c r="FZ411" s="200">
        <f>AN411*AN$2*IF($FC411="V",1,-1)*IF($Q411="Fixo",(DB411-INDEX('Curva Forward'!$C$5:$AN$13,MATCH(CONCATENATE(BD_COMERCIAL!$K411," ",BD_COMERCIAL!$L411),'Curva Forward'!$B$5:$B$13,0),MATCH(FZ$4,'Curva Forward'!$C$4:$AN$4,0))),DB411)</f>
        <v>0</v>
      </c>
      <c r="GA411" s="200">
        <f>AO411*AO$2*IF($FC411="V",1,-1)*IF($Q411="Fixo",(DC411-INDEX('Curva Forward'!$C$5:$AN$13,MATCH(CONCATENATE(BD_COMERCIAL!$K411," ",BD_COMERCIAL!$L411),'Curva Forward'!$B$5:$B$13,0),MATCH(GA$4,'Curva Forward'!$C$4:$AN$4,0))),DC411)</f>
        <v>0</v>
      </c>
      <c r="GB411" s="200">
        <f>AP411*AP$2*IF($FC411="V",1,-1)*IF($Q411="Fixo",(DD411-INDEX('Curva Forward'!$C$5:$AN$13,MATCH(CONCATENATE(BD_COMERCIAL!$K411," ",BD_COMERCIAL!$L411),'Curva Forward'!$B$5:$B$13,0),MATCH(GB$4,'Curva Forward'!$C$4:$AN$4,0))),DD411)</f>
        <v>0</v>
      </c>
      <c r="GC411" s="200">
        <f>AQ411*AQ$2*IF($FC411="V",1,-1)*IF($Q411="Fixo",(DE411-INDEX('Curva Forward'!$C$5:$AN$13,MATCH(CONCATENATE(BD_COMERCIAL!$K411," ",BD_COMERCIAL!$L411),'Curva Forward'!$B$5:$B$13,0),MATCH(GC$4,'Curva Forward'!$C$4:$AN$4,0))),DE411)</f>
        <v>0</v>
      </c>
      <c r="GD411" s="200">
        <f>AR411*AR$2*IF($FC411="V",1,-1)*IF($Q411="Fixo",(DF411-INDEX('Curva Forward'!$C$5:$AN$13,MATCH(CONCATENATE(BD_COMERCIAL!$K411," ",BD_COMERCIAL!$L411),'Curva Forward'!$B$5:$B$13,0),MATCH(GD$4,'Curva Forward'!$C$4:$AN$4,0))),DF411)</f>
        <v>0</v>
      </c>
      <c r="GE411" s="200">
        <f>AS411*AS$2*IF($FC411="V",1,-1)*IF($Q411="Fixo",(DG411-INDEX('Curva Forward'!$C$5:$AN$13,MATCH(CONCATENATE(BD_COMERCIAL!$K411," ",BD_COMERCIAL!$L411),'Curva Forward'!$B$5:$B$13,0),MATCH(GE$4,'Curva Forward'!$C$4:$AN$4,0))),DG411)</f>
        <v>0</v>
      </c>
      <c r="GF411" s="200">
        <f>AT411*AT$2*IF($FC411="V",1,-1)*IF($Q411="Fixo",(DH411-INDEX('Curva Forward'!$C$5:$AN$13,MATCH(CONCATENATE(BD_COMERCIAL!$K411," ",BD_COMERCIAL!$L411),'Curva Forward'!$B$5:$B$13,0),MATCH(GF$4,'Curva Forward'!$C$4:$AN$4,0))),DH411)</f>
        <v>0</v>
      </c>
      <c r="GG411" s="200">
        <f>AU411*AU$2*IF($FC411="V",1,-1)*IF($Q411="Fixo",(DI411-INDEX('Curva Forward'!$C$5:$AN$13,MATCH(CONCATENATE(BD_COMERCIAL!$K411," ",BD_COMERCIAL!$L411),'Curva Forward'!$B$5:$B$13,0),MATCH(GG$4,'Curva Forward'!$C$4:$AN$4,0))),DI411)</f>
        <v>0</v>
      </c>
      <c r="GH411" s="200">
        <f>AV411*AV$2*IF($FC411="V",1,-1)*IF($Q411="Fixo",(DJ411-INDEX('Curva Forward'!$C$5:$AN$13,MATCH(CONCATENATE(BD_COMERCIAL!$K411," ",BD_COMERCIAL!$L411),'Curva Forward'!$B$5:$B$13,0),MATCH(GH$4,'Curva Forward'!$C$4:$AN$4,0))),DJ411)</f>
        <v>0</v>
      </c>
      <c r="GI411" s="200">
        <f>AW411*AW$2*IF($FC411="V",1,-1)*IF($Q411="Fixo",(DK411-INDEX('Curva Forward'!$C$5:$AN$13,MATCH(CONCATENATE(BD_COMERCIAL!$K411," ",BD_COMERCIAL!$L411),'Curva Forward'!$B$5:$B$13,0),MATCH(GI$4,'Curva Forward'!$C$4:$AN$4,0))),DK411)</f>
        <v>0</v>
      </c>
      <c r="GJ411" s="200">
        <f>AX411*AX$2*IF($FC411="V",1,-1)*IF($Q411="Fixo",(DL411-INDEX('Curva Forward'!$C$5:$AN$13,MATCH(CONCATENATE(BD_COMERCIAL!$K411," ",BD_COMERCIAL!$L411),'Curva Forward'!$B$5:$B$13,0),MATCH(GJ$4,'Curva Forward'!$C$4:$AN$4,0))),DL411)</f>
        <v>0</v>
      </c>
      <c r="GK411" s="200">
        <f>AY411*AY$2*IF($FC411="V",1,-1)*IF($Q411="Fixo",(DM411-INDEX('Curva Forward'!$C$5:$AN$13,MATCH(CONCATENATE(BD_COMERCIAL!$K411," ",BD_COMERCIAL!$L411),'Curva Forward'!$B$5:$B$13,0),MATCH(GK$4,'Curva Forward'!$C$4:$AN$4,0))),DM411)</f>
        <v>0</v>
      </c>
      <c r="GL411" s="200">
        <f>IF(EZ411="",0,CL411*CL$2*IF($FC411="V",1,-1)*IF($Q411="Fixo",(EZ411-INDEX('Curva Forward'!$C$5:$AN$13,MATCH(CONCATENATE(BD_COMERCIAL!$K411," ",BD_COMERCIAL!$L411),'Curva Forward'!$B$5:$B$13,0),MATCH(GL$4,'Curva Forward'!$C$4:$AN$4,0))),EZ411))</f>
        <v>0</v>
      </c>
      <c r="GM411" s="200">
        <f>IF(FA411="",0,CM411*CM$2*IF($FC411="V",1,-1)*IF($Q411="Fixo",(FA411-INDEX('Curva Forward'!$C$5:$AN$13,MATCH(CONCATENATE(BD_COMERCIAL!$K411," ",BD_COMERCIAL!$L411),'Curva Forward'!$B$5:$B$13,0),MATCH(GM$4,'Curva Forward'!$C$4:$AN$4,0))),FA411))</f>
        <v>0</v>
      </c>
      <c r="GN411" s="200">
        <f>IF(FB411="",0,CN411*CN$2*IF($FC411="V",1,-1)*IF($Q411="Fixo",(FB411-INDEX('Curva Forward'!$C$5:$AN$13,MATCH(CONCATENATE(BD_COMERCIAL!$K411," ",BD_COMERCIAL!$L411),'Curva Forward'!$B$5:$B$13,0),MATCH(GN$4,'Curva Forward'!$C$4:$AN$4,0))),FB411))</f>
        <v>0</v>
      </c>
      <c r="GO411" s="201">
        <f t="shared" ca="1" si="129"/>
        <v>0</v>
      </c>
      <c r="GP411" s="201">
        <f t="shared" ca="1" si="130"/>
        <v>0</v>
      </c>
    </row>
    <row r="412" spans="1:198" ht="15" customHeight="1" x14ac:dyDescent="0.25">
      <c r="A412" s="6"/>
      <c r="B412" s="7" t="s">
        <v>769</v>
      </c>
      <c r="C412" s="8">
        <v>44693</v>
      </c>
      <c r="D412" s="9" t="s">
        <v>777</v>
      </c>
      <c r="E412" s="9" t="s">
        <v>203</v>
      </c>
      <c r="F412" s="113">
        <v>15087610000141</v>
      </c>
      <c r="G412" s="10" t="s">
        <v>125</v>
      </c>
      <c r="H412" s="113">
        <v>3780401000108</v>
      </c>
      <c r="I412" s="9" t="s">
        <v>139</v>
      </c>
      <c r="J412" s="166" t="s">
        <v>832</v>
      </c>
      <c r="K412" s="10" t="s">
        <v>127</v>
      </c>
      <c r="L412" s="84" t="s">
        <v>22</v>
      </c>
      <c r="M412" s="11">
        <v>44682</v>
      </c>
      <c r="N412" s="12">
        <v>44926</v>
      </c>
      <c r="O412" s="10">
        <v>5.84</v>
      </c>
      <c r="P412" s="84">
        <v>0</v>
      </c>
      <c r="Q412" s="84" t="s">
        <v>586</v>
      </c>
      <c r="R412" s="10" t="s">
        <v>129</v>
      </c>
      <c r="S412" s="14" t="s">
        <v>135</v>
      </c>
      <c r="T412" s="11"/>
      <c r="U412" s="12"/>
      <c r="V412" s="257" t="str">
        <f ca="1">IF(U412="","",
IF(U412="NA","",
IFERROR(VLOOKUP(EOMONTH(M412,-2)+1,IPCA!$A:$B,2,0),
VLOOKUP(EOMONTH(TODAY(),-2)+1,IPCA!$A:$B,2,0))/
VLOOKUP(EOMONTH(U412,-2)+1,IPCA!$A:$B,2,0)*
P412))</f>
        <v/>
      </c>
      <c r="W412" s="84"/>
      <c r="X412" s="13" t="s">
        <v>133</v>
      </c>
      <c r="Y412" s="166"/>
      <c r="AA412" s="108"/>
      <c r="AB412" s="15"/>
      <c r="AF412">
        <v>5.84</v>
      </c>
      <c r="AG412">
        <v>5.84</v>
      </c>
      <c r="AH412">
        <v>5.84</v>
      </c>
      <c r="AI412">
        <v>5.84</v>
      </c>
      <c r="AJ412">
        <v>5.84</v>
      </c>
      <c r="AK412">
        <v>5.84</v>
      </c>
      <c r="AL412">
        <v>5.84</v>
      </c>
      <c r="AM412" s="6">
        <v>5.84</v>
      </c>
      <c r="AN412" s="15"/>
      <c r="AY412" s="6"/>
      <c r="AZ412" s="15"/>
      <c r="BK412" s="6"/>
      <c r="BL412" s="15"/>
      <c r="BW412" s="6"/>
      <c r="BX412" s="15"/>
      <c r="CI412" s="6"/>
      <c r="CJ412" s="16">
        <f t="shared" si="114"/>
        <v>3.9199999999999995</v>
      </c>
      <c r="CK412" s="16" t="str">
        <f t="shared" si="115"/>
        <v/>
      </c>
      <c r="CL412" s="16" t="str">
        <f t="shared" si="116"/>
        <v/>
      </c>
      <c r="CM412" s="16" t="str">
        <f t="shared" si="117"/>
        <v/>
      </c>
      <c r="CN412" s="16" t="str">
        <f t="shared" si="118"/>
        <v/>
      </c>
      <c r="CO412" s="18"/>
      <c r="CP412" s="15"/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 s="6">
        <v>0</v>
      </c>
      <c r="DB412" s="15"/>
      <c r="DM412" s="6"/>
      <c r="DN412" s="15"/>
      <c r="DY412" s="6"/>
      <c r="DZ412" s="15"/>
      <c r="EK412" s="6"/>
      <c r="EL412" s="15"/>
      <c r="EW412" s="6"/>
      <c r="EX412" s="16" t="str">
        <f t="shared" si="119"/>
        <v/>
      </c>
      <c r="EY412" s="16" t="str">
        <f t="shared" si="120"/>
        <v/>
      </c>
      <c r="EZ412" s="16" t="str">
        <f t="shared" si="121"/>
        <v/>
      </c>
      <c r="FA412" s="16" t="str">
        <f t="shared" si="122"/>
        <v/>
      </c>
      <c r="FB412" s="160" t="str">
        <f t="shared" si="123"/>
        <v/>
      </c>
      <c r="FC412" t="s">
        <v>205</v>
      </c>
      <c r="FD412" s="20" t="s">
        <v>139</v>
      </c>
      <c r="FE412"/>
      <c r="FF412" s="209" t="s">
        <v>206</v>
      </c>
      <c r="FH412" s="284">
        <f t="shared" ca="1" si="124"/>
        <v>0</v>
      </c>
      <c r="FI412" s="208">
        <f t="shared" si="125"/>
        <v>8.1333333333333329</v>
      </c>
      <c r="FK412" t="str">
        <f t="shared" si="126"/>
        <v>ECEL - Elétron Comercializadora de Energia Ltda</v>
      </c>
      <c r="FL412" s="201">
        <f t="shared" ca="1" si="127"/>
        <v>0</v>
      </c>
      <c r="FM412" s="201">
        <f t="shared" ca="1" si="128"/>
        <v>0</v>
      </c>
      <c r="FN412" s="200">
        <f>AB412*AB$2*IF($FC412="V",1,-1)*IF($Q412="Fixo",(CP412-INDEX('Curva Forward'!$C$5:$AN$13,MATCH(CONCATENATE(BD_COMERCIAL!$K412," ",BD_COMERCIAL!$L412),'Curva Forward'!$B$5:$B$13,0),MATCH(FN$4,'Curva Forward'!$C$4:$AN$4,0))),CP412)</f>
        <v>0</v>
      </c>
      <c r="FO412" s="200">
        <f>AC412*AC$2*IF($FC412="V",1,-1)*IF($Q412="Fixo",(CQ412-INDEX('Curva Forward'!$C$5:$AN$13,MATCH(CONCATENATE(BD_COMERCIAL!$K412," ",BD_COMERCIAL!$L412),'Curva Forward'!$B$5:$B$13,0),MATCH(FO$4,'Curva Forward'!$C$4:$AN$4,0))),CQ412)</f>
        <v>0</v>
      </c>
      <c r="FP412" s="200">
        <f>AD412*AD$2*IF($FC412="V",1,-1)*IF($Q412="Fixo",(CR412-INDEX('Curva Forward'!$C$5:$AN$13,MATCH(CONCATENATE(BD_COMERCIAL!$K412," ",BD_COMERCIAL!$L412),'Curva Forward'!$B$5:$B$13,0),MATCH(FP$4,'Curva Forward'!$C$4:$AN$4,0))),CR412)</f>
        <v>0</v>
      </c>
      <c r="FQ412" s="200">
        <f>AE412*AE$2*IF($FC412="V",1,-1)*IF($Q412="Fixo",(CS412-INDEX('Curva Forward'!$C$5:$AN$13,MATCH(CONCATENATE(BD_COMERCIAL!$K412," ",BD_COMERCIAL!$L412),'Curva Forward'!$B$5:$B$13,0),MATCH(FQ$4,'Curva Forward'!$C$4:$AN$4,0))),CS412)</f>
        <v>0</v>
      </c>
      <c r="FR412" s="200">
        <f>AF412*AF$2*IF($FC412="V",1,-1)*IF($Q412="Fixo",(CT412-INDEX('Curva Forward'!$C$5:$AN$13,MATCH(CONCATENATE(BD_COMERCIAL!$K412," ",BD_COMERCIAL!$L412),'Curva Forward'!$B$5:$B$13,0),MATCH(FR$4,'Curva Forward'!$C$4:$AN$4,0))),CT412)</f>
        <v>0</v>
      </c>
      <c r="FS412" s="200">
        <f>AG412*AG$2*IF($FC412="V",1,-1)*IF($Q412="Fixo",(CU412-INDEX('Curva Forward'!$C$5:$AN$13,MATCH(CONCATENATE(BD_COMERCIAL!$K412," ",BD_COMERCIAL!$L412),'Curva Forward'!$B$5:$B$13,0),MATCH(FS$4,'Curva Forward'!$C$4:$AN$4,0))),CU412)</f>
        <v>0</v>
      </c>
      <c r="FT412" s="200">
        <f>AH412*AH$2*IF($FC412="V",1,-1)*IF($Q412="Fixo",(CV412-INDEX('Curva Forward'!$C$5:$AN$13,MATCH(CONCATENATE(BD_COMERCIAL!$K412," ",BD_COMERCIAL!$L412),'Curva Forward'!$B$5:$B$13,0),MATCH(FT$4,'Curva Forward'!$C$4:$AN$4,0))),CV412)</f>
        <v>0</v>
      </c>
      <c r="FU412" s="200">
        <f>AI412*AI$2*IF($FC412="V",1,-1)*IF($Q412="Fixo",(CW412-INDEX('Curva Forward'!$C$5:$AN$13,MATCH(CONCATENATE(BD_COMERCIAL!$K412," ",BD_COMERCIAL!$L412),'Curva Forward'!$B$5:$B$13,0),MATCH(FU$4,'Curva Forward'!$C$4:$AN$4,0))),CW412)</f>
        <v>0</v>
      </c>
      <c r="FV412" s="200">
        <f>AJ412*AJ$2*IF($FC412="V",1,-1)*IF($Q412="Fixo",(CX412-INDEX('Curva Forward'!$C$5:$AN$13,MATCH(CONCATENATE(BD_COMERCIAL!$K412," ",BD_COMERCIAL!$L412),'Curva Forward'!$B$5:$B$13,0),MATCH(FV$4,'Curva Forward'!$C$4:$AN$4,0))),CX412)</f>
        <v>0</v>
      </c>
      <c r="FW412" s="200">
        <f>AK412*AK$2*IF($FC412="V",1,-1)*IF($Q412="Fixo",(CY412-INDEX('Curva Forward'!$C$5:$AN$13,MATCH(CONCATENATE(BD_COMERCIAL!$K412," ",BD_COMERCIAL!$L412),'Curva Forward'!$B$5:$B$13,0),MATCH(FW$4,'Curva Forward'!$C$4:$AN$4,0))),CY412)</f>
        <v>0</v>
      </c>
      <c r="FX412" s="200">
        <f>AL412*AL$2*IF($FC412="V",1,-1)*IF($Q412="Fixo",(CZ412-INDEX('Curva Forward'!$C$5:$AN$13,MATCH(CONCATENATE(BD_COMERCIAL!$K412," ",BD_COMERCIAL!$L412),'Curva Forward'!$B$5:$B$13,0),MATCH(FX$4,'Curva Forward'!$C$4:$AN$4,0))),CZ412)</f>
        <v>0</v>
      </c>
      <c r="FY412" s="200">
        <f>AM412*AM$2*IF($FC412="V",1,-1)*IF($Q412="Fixo",(DA412-INDEX('Curva Forward'!$C$5:$AN$13,MATCH(CONCATENATE(BD_COMERCIAL!$K412," ",BD_COMERCIAL!$L412),'Curva Forward'!$B$5:$B$13,0),MATCH(FY$4,'Curva Forward'!$C$4:$AN$4,0))),DA412)</f>
        <v>0</v>
      </c>
      <c r="FZ412" s="200">
        <f>AN412*AN$2*IF($FC412="V",1,-1)*IF($Q412="Fixo",(DB412-INDEX('Curva Forward'!$C$5:$AN$13,MATCH(CONCATENATE(BD_COMERCIAL!$K412," ",BD_COMERCIAL!$L412),'Curva Forward'!$B$5:$B$13,0),MATCH(FZ$4,'Curva Forward'!$C$4:$AN$4,0))),DB412)</f>
        <v>0</v>
      </c>
      <c r="GA412" s="200">
        <f>AO412*AO$2*IF($FC412="V",1,-1)*IF($Q412="Fixo",(DC412-INDEX('Curva Forward'!$C$5:$AN$13,MATCH(CONCATENATE(BD_COMERCIAL!$K412," ",BD_COMERCIAL!$L412),'Curva Forward'!$B$5:$B$13,0),MATCH(GA$4,'Curva Forward'!$C$4:$AN$4,0))),DC412)</f>
        <v>0</v>
      </c>
      <c r="GB412" s="200">
        <f>AP412*AP$2*IF($FC412="V",1,-1)*IF($Q412="Fixo",(DD412-INDEX('Curva Forward'!$C$5:$AN$13,MATCH(CONCATENATE(BD_COMERCIAL!$K412," ",BD_COMERCIAL!$L412),'Curva Forward'!$B$5:$B$13,0),MATCH(GB$4,'Curva Forward'!$C$4:$AN$4,0))),DD412)</f>
        <v>0</v>
      </c>
      <c r="GC412" s="200">
        <f>AQ412*AQ$2*IF($FC412="V",1,-1)*IF($Q412="Fixo",(DE412-INDEX('Curva Forward'!$C$5:$AN$13,MATCH(CONCATENATE(BD_COMERCIAL!$K412," ",BD_COMERCIAL!$L412),'Curva Forward'!$B$5:$B$13,0),MATCH(GC$4,'Curva Forward'!$C$4:$AN$4,0))),DE412)</f>
        <v>0</v>
      </c>
      <c r="GD412" s="200">
        <f>AR412*AR$2*IF($FC412="V",1,-1)*IF($Q412="Fixo",(DF412-INDEX('Curva Forward'!$C$5:$AN$13,MATCH(CONCATENATE(BD_COMERCIAL!$K412," ",BD_COMERCIAL!$L412),'Curva Forward'!$B$5:$B$13,0),MATCH(GD$4,'Curva Forward'!$C$4:$AN$4,0))),DF412)</f>
        <v>0</v>
      </c>
      <c r="GE412" s="200">
        <f>AS412*AS$2*IF($FC412="V",1,-1)*IF($Q412="Fixo",(DG412-INDEX('Curva Forward'!$C$5:$AN$13,MATCH(CONCATENATE(BD_COMERCIAL!$K412," ",BD_COMERCIAL!$L412),'Curva Forward'!$B$5:$B$13,0),MATCH(GE$4,'Curva Forward'!$C$4:$AN$4,0))),DG412)</f>
        <v>0</v>
      </c>
      <c r="GF412" s="200">
        <f>AT412*AT$2*IF($FC412="V",1,-1)*IF($Q412="Fixo",(DH412-INDEX('Curva Forward'!$C$5:$AN$13,MATCH(CONCATENATE(BD_COMERCIAL!$K412," ",BD_COMERCIAL!$L412),'Curva Forward'!$B$5:$B$13,0),MATCH(GF$4,'Curva Forward'!$C$4:$AN$4,0))),DH412)</f>
        <v>0</v>
      </c>
      <c r="GG412" s="200">
        <f>AU412*AU$2*IF($FC412="V",1,-1)*IF($Q412="Fixo",(DI412-INDEX('Curva Forward'!$C$5:$AN$13,MATCH(CONCATENATE(BD_COMERCIAL!$K412," ",BD_COMERCIAL!$L412),'Curva Forward'!$B$5:$B$13,0),MATCH(GG$4,'Curva Forward'!$C$4:$AN$4,0))),DI412)</f>
        <v>0</v>
      </c>
      <c r="GH412" s="200">
        <f>AV412*AV$2*IF($FC412="V",1,-1)*IF($Q412="Fixo",(DJ412-INDEX('Curva Forward'!$C$5:$AN$13,MATCH(CONCATENATE(BD_COMERCIAL!$K412," ",BD_COMERCIAL!$L412),'Curva Forward'!$B$5:$B$13,0),MATCH(GH$4,'Curva Forward'!$C$4:$AN$4,0))),DJ412)</f>
        <v>0</v>
      </c>
      <c r="GI412" s="200">
        <f>AW412*AW$2*IF($FC412="V",1,-1)*IF($Q412="Fixo",(DK412-INDEX('Curva Forward'!$C$5:$AN$13,MATCH(CONCATENATE(BD_COMERCIAL!$K412," ",BD_COMERCIAL!$L412),'Curva Forward'!$B$5:$B$13,0),MATCH(GI$4,'Curva Forward'!$C$4:$AN$4,0))),DK412)</f>
        <v>0</v>
      </c>
      <c r="GJ412" s="200">
        <f>AX412*AX$2*IF($FC412="V",1,-1)*IF($Q412="Fixo",(DL412-INDEX('Curva Forward'!$C$5:$AN$13,MATCH(CONCATENATE(BD_COMERCIAL!$K412," ",BD_COMERCIAL!$L412),'Curva Forward'!$B$5:$B$13,0),MATCH(GJ$4,'Curva Forward'!$C$4:$AN$4,0))),DL412)</f>
        <v>0</v>
      </c>
      <c r="GK412" s="200">
        <f>AY412*AY$2*IF($FC412="V",1,-1)*IF($Q412="Fixo",(DM412-INDEX('Curva Forward'!$C$5:$AN$13,MATCH(CONCATENATE(BD_COMERCIAL!$K412," ",BD_COMERCIAL!$L412),'Curva Forward'!$B$5:$B$13,0),MATCH(GK$4,'Curva Forward'!$C$4:$AN$4,0))),DM412)</f>
        <v>0</v>
      </c>
      <c r="GL412" s="200">
        <f>IF(EZ412="",0,CL412*CL$2*IF($FC412="V",1,-1)*IF($Q412="Fixo",(EZ412-INDEX('Curva Forward'!$C$5:$AN$13,MATCH(CONCATENATE(BD_COMERCIAL!$K412," ",BD_COMERCIAL!$L412),'Curva Forward'!$B$5:$B$13,0),MATCH(GL$4,'Curva Forward'!$C$4:$AN$4,0))),EZ412))</f>
        <v>0</v>
      </c>
      <c r="GM412" s="200">
        <f>IF(FA412="",0,CM412*CM$2*IF($FC412="V",1,-1)*IF($Q412="Fixo",(FA412-INDEX('Curva Forward'!$C$5:$AN$13,MATCH(CONCATENATE(BD_COMERCIAL!$K412," ",BD_COMERCIAL!$L412),'Curva Forward'!$B$5:$B$13,0),MATCH(GM$4,'Curva Forward'!$C$4:$AN$4,0))),FA412))</f>
        <v>0</v>
      </c>
      <c r="GN412" s="200">
        <f>IF(FB412="",0,CN412*CN$2*IF($FC412="V",1,-1)*IF($Q412="Fixo",(FB412-INDEX('Curva Forward'!$C$5:$AN$13,MATCH(CONCATENATE(BD_COMERCIAL!$K412," ",BD_COMERCIAL!$L412),'Curva Forward'!$B$5:$B$13,0),MATCH(GN$4,'Curva Forward'!$C$4:$AN$4,0))),FB412))</f>
        <v>0</v>
      </c>
      <c r="GO412" s="201">
        <f t="shared" ca="1" si="129"/>
        <v>0</v>
      </c>
      <c r="GP412" s="201">
        <f t="shared" ca="1" si="130"/>
        <v>0</v>
      </c>
    </row>
    <row r="413" spans="1:198" ht="15" customHeight="1" x14ac:dyDescent="0.25">
      <c r="A413" s="6"/>
      <c r="B413" s="7" t="s">
        <v>770</v>
      </c>
      <c r="C413" s="8">
        <v>44693</v>
      </c>
      <c r="D413" s="9" t="s">
        <v>778</v>
      </c>
      <c r="E413" s="9" t="s">
        <v>125</v>
      </c>
      <c r="F413" s="113">
        <v>3780401000108</v>
      </c>
      <c r="G413" s="10" t="s">
        <v>203</v>
      </c>
      <c r="H413" s="113">
        <v>15087610000141</v>
      </c>
      <c r="I413" s="9" t="s">
        <v>139</v>
      </c>
      <c r="J413" s="166" t="s">
        <v>832</v>
      </c>
      <c r="K413" s="10" t="s">
        <v>29</v>
      </c>
      <c r="L413" s="84" t="s">
        <v>22</v>
      </c>
      <c r="M413" s="11">
        <v>44682</v>
      </c>
      <c r="N413" s="12">
        <v>44926</v>
      </c>
      <c r="O413" s="10">
        <v>5.84</v>
      </c>
      <c r="P413" s="84">
        <v>185</v>
      </c>
      <c r="Q413" s="84" t="s">
        <v>586</v>
      </c>
      <c r="R413" s="10" t="s">
        <v>129</v>
      </c>
      <c r="S413" s="14" t="s">
        <v>135</v>
      </c>
      <c r="T413" s="11"/>
      <c r="U413" s="12"/>
      <c r="V413" s="257" t="str">
        <f ca="1">IF(U413="","",
IF(U413="NA","",
IFERROR(VLOOKUP(EOMONTH(M413,-2)+1,IPCA!$A:$B,2,0),
VLOOKUP(EOMONTH(TODAY(),-2)+1,IPCA!$A:$B,2,0))/
VLOOKUP(EOMONTH(U413,-2)+1,IPCA!$A:$B,2,0)*
P413))</f>
        <v/>
      </c>
      <c r="W413" s="84"/>
      <c r="X413" s="13" t="s">
        <v>133</v>
      </c>
      <c r="Y413" s="166"/>
      <c r="AA413" s="108"/>
      <c r="AB413" s="15"/>
      <c r="AF413">
        <v>5.84</v>
      </c>
      <c r="AG413">
        <v>5.84</v>
      </c>
      <c r="AH413">
        <v>5.84</v>
      </c>
      <c r="AI413">
        <v>5.84</v>
      </c>
      <c r="AJ413">
        <v>5.84</v>
      </c>
      <c r="AK413">
        <v>5.84</v>
      </c>
      <c r="AL413">
        <v>5.84</v>
      </c>
      <c r="AM413" s="6">
        <v>5.84</v>
      </c>
      <c r="AN413" s="15"/>
      <c r="AY413" s="6"/>
      <c r="AZ413" s="15"/>
      <c r="BK413" s="6"/>
      <c r="BL413" s="15"/>
      <c r="BW413" s="6"/>
      <c r="BX413" s="15"/>
      <c r="CI413" s="6"/>
      <c r="CJ413" s="16">
        <f t="shared" si="114"/>
        <v>3.9199999999999995</v>
      </c>
      <c r="CK413" s="16" t="str">
        <f t="shared" si="115"/>
        <v/>
      </c>
      <c r="CL413" s="16" t="str">
        <f t="shared" si="116"/>
        <v/>
      </c>
      <c r="CM413" s="16" t="str">
        <f t="shared" si="117"/>
        <v/>
      </c>
      <c r="CN413" s="16" t="str">
        <f t="shared" si="118"/>
        <v/>
      </c>
      <c r="CO413" s="18"/>
      <c r="CP413" s="15"/>
      <c r="CT413">
        <v>185</v>
      </c>
      <c r="CU413">
        <v>185</v>
      </c>
      <c r="CV413">
        <v>185</v>
      </c>
      <c r="CW413">
        <v>185</v>
      </c>
      <c r="CX413">
        <v>185</v>
      </c>
      <c r="CY413">
        <v>185</v>
      </c>
      <c r="CZ413">
        <v>185</v>
      </c>
      <c r="DA413" s="6">
        <v>185</v>
      </c>
      <c r="DB413" s="15"/>
      <c r="DM413" s="6"/>
      <c r="DN413" s="15"/>
      <c r="DY413" s="6"/>
      <c r="DZ413" s="15"/>
      <c r="EK413" s="6"/>
      <c r="EL413" s="15"/>
      <c r="EW413" s="6"/>
      <c r="EX413" s="16">
        <f t="shared" si="119"/>
        <v>124.17808219178082</v>
      </c>
      <c r="EY413" s="16" t="str">
        <f t="shared" si="120"/>
        <v/>
      </c>
      <c r="EZ413" s="16" t="str">
        <f t="shared" si="121"/>
        <v/>
      </c>
      <c r="FA413" s="16" t="str">
        <f t="shared" si="122"/>
        <v/>
      </c>
      <c r="FB413" s="160" t="str">
        <f t="shared" si="123"/>
        <v/>
      </c>
      <c r="FC413" t="s">
        <v>204</v>
      </c>
      <c r="FD413" s="20" t="s">
        <v>139</v>
      </c>
      <c r="FE413"/>
      <c r="FF413" s="209" t="s">
        <v>206</v>
      </c>
      <c r="FH413" s="284">
        <f t="shared" ca="1" si="124"/>
        <v>0</v>
      </c>
      <c r="FI413" s="208">
        <f t="shared" si="125"/>
        <v>8.1333333333333329</v>
      </c>
      <c r="FK413" t="str">
        <f t="shared" si="126"/>
        <v>ECEL - Elétron Comercializadora de Energia Ltda</v>
      </c>
      <c r="FL413" s="201">
        <f t="shared" ca="1" si="127"/>
        <v>6352752</v>
      </c>
      <c r="FM413" s="201">
        <f t="shared" ca="1" si="128"/>
        <v>0</v>
      </c>
      <c r="FN413" s="200">
        <f>AB413*AB$2*IF($FC413="V",1,-1)*IF($Q413="Fixo",(CP413-INDEX('Curva Forward'!$C$5:$AN$13,MATCH(CONCATENATE(BD_COMERCIAL!$K413," ",BD_COMERCIAL!$L413),'Curva Forward'!$B$5:$B$13,0),MATCH(FN$4,'Curva Forward'!$C$4:$AN$4,0))),CP413)</f>
        <v>0</v>
      </c>
      <c r="FO413" s="200">
        <f>AC413*AC$2*IF($FC413="V",1,-1)*IF($Q413="Fixo",(CQ413-INDEX('Curva Forward'!$C$5:$AN$13,MATCH(CONCATENATE(BD_COMERCIAL!$K413," ",BD_COMERCIAL!$L413),'Curva Forward'!$B$5:$B$13,0),MATCH(FO$4,'Curva Forward'!$C$4:$AN$4,0))),CQ413)</f>
        <v>0</v>
      </c>
      <c r="FP413" s="200">
        <f>AD413*AD$2*IF($FC413="V",1,-1)*IF($Q413="Fixo",(CR413-INDEX('Curva Forward'!$C$5:$AN$13,MATCH(CONCATENATE(BD_COMERCIAL!$K413," ",BD_COMERCIAL!$L413),'Curva Forward'!$B$5:$B$13,0),MATCH(FP$4,'Curva Forward'!$C$4:$AN$4,0))),CR413)</f>
        <v>0</v>
      </c>
      <c r="FQ413" s="200">
        <f>AE413*AE$2*IF($FC413="V",1,-1)*IF($Q413="Fixo",(CS413-INDEX('Curva Forward'!$C$5:$AN$13,MATCH(CONCATENATE(BD_COMERCIAL!$K413," ",BD_COMERCIAL!$L413),'Curva Forward'!$B$5:$B$13,0),MATCH(FQ$4,'Curva Forward'!$C$4:$AN$4,0))),CS413)</f>
        <v>0</v>
      </c>
      <c r="FR413" s="200">
        <f>AF413*AF$2*IF($FC413="V",1,-1)*IF($Q413="Fixo",(CT413-INDEX('Curva Forward'!$C$5:$AN$13,MATCH(CONCATENATE(BD_COMERCIAL!$K413," ",BD_COMERCIAL!$L413),'Curva Forward'!$B$5:$B$13,0),MATCH(FR$4,'Curva Forward'!$C$4:$AN$4,0))),CT413)</f>
        <v>803817.6</v>
      </c>
      <c r="FS413" s="200">
        <f>AG413*AG$2*IF($FC413="V",1,-1)*IF($Q413="Fixo",(CU413-INDEX('Curva Forward'!$C$5:$AN$13,MATCH(CONCATENATE(BD_COMERCIAL!$K413," ",BD_COMERCIAL!$L413),'Curva Forward'!$B$5:$B$13,0),MATCH(FS$4,'Curva Forward'!$C$4:$AN$4,0))),CU413)</f>
        <v>777888</v>
      </c>
      <c r="FT413" s="200">
        <f>AH413*AH$2*IF($FC413="V",1,-1)*IF($Q413="Fixo",(CV413-INDEX('Curva Forward'!$C$5:$AN$13,MATCH(CONCATENATE(BD_COMERCIAL!$K413," ",BD_COMERCIAL!$L413),'Curva Forward'!$B$5:$B$13,0),MATCH(FT$4,'Curva Forward'!$C$4:$AN$4,0))),CV413)</f>
        <v>803817.6</v>
      </c>
      <c r="FU413" s="200">
        <f>AI413*AI$2*IF($FC413="V",1,-1)*IF($Q413="Fixo",(CW413-INDEX('Curva Forward'!$C$5:$AN$13,MATCH(CONCATENATE(BD_COMERCIAL!$K413," ",BD_COMERCIAL!$L413),'Curva Forward'!$B$5:$B$13,0),MATCH(FU$4,'Curva Forward'!$C$4:$AN$4,0))),CW413)</f>
        <v>803817.6</v>
      </c>
      <c r="FV413" s="200">
        <f>AJ413*AJ$2*IF($FC413="V",1,-1)*IF($Q413="Fixo",(CX413-INDEX('Curva Forward'!$C$5:$AN$13,MATCH(CONCATENATE(BD_COMERCIAL!$K413," ",BD_COMERCIAL!$L413),'Curva Forward'!$B$5:$B$13,0),MATCH(FV$4,'Curva Forward'!$C$4:$AN$4,0))),CX413)</f>
        <v>777888</v>
      </c>
      <c r="FW413" s="200">
        <f>AK413*AK$2*IF($FC413="V",1,-1)*IF($Q413="Fixo",(CY413-INDEX('Curva Forward'!$C$5:$AN$13,MATCH(CONCATENATE(BD_COMERCIAL!$K413," ",BD_COMERCIAL!$L413),'Curva Forward'!$B$5:$B$13,0),MATCH(FW$4,'Curva Forward'!$C$4:$AN$4,0))),CY413)</f>
        <v>803817.6</v>
      </c>
      <c r="FX413" s="200">
        <f>AL413*AL$2*IF($FC413="V",1,-1)*IF($Q413="Fixo",(CZ413-INDEX('Curva Forward'!$C$5:$AN$13,MATCH(CONCATENATE(BD_COMERCIAL!$K413," ",BD_COMERCIAL!$L413),'Curva Forward'!$B$5:$B$13,0),MATCH(FX$4,'Curva Forward'!$C$4:$AN$4,0))),CZ413)</f>
        <v>777888</v>
      </c>
      <c r="FY413" s="200">
        <f>AM413*AM$2*IF($FC413="V",1,-1)*IF($Q413="Fixo",(DA413-INDEX('Curva Forward'!$C$5:$AN$13,MATCH(CONCATENATE(BD_COMERCIAL!$K413," ",BD_COMERCIAL!$L413),'Curva Forward'!$B$5:$B$13,0),MATCH(FY$4,'Curva Forward'!$C$4:$AN$4,0))),DA413)</f>
        <v>803817.6</v>
      </c>
      <c r="FZ413" s="200">
        <f>AN413*AN$2*IF($FC413="V",1,-1)*IF($Q413="Fixo",(DB413-INDEX('Curva Forward'!$C$5:$AN$13,MATCH(CONCATENATE(BD_COMERCIAL!$K413," ",BD_COMERCIAL!$L413),'Curva Forward'!$B$5:$B$13,0),MATCH(FZ$4,'Curva Forward'!$C$4:$AN$4,0))),DB413)</f>
        <v>0</v>
      </c>
      <c r="GA413" s="200">
        <f>AO413*AO$2*IF($FC413="V",1,-1)*IF($Q413="Fixo",(DC413-INDEX('Curva Forward'!$C$5:$AN$13,MATCH(CONCATENATE(BD_COMERCIAL!$K413," ",BD_COMERCIAL!$L413),'Curva Forward'!$B$5:$B$13,0),MATCH(GA$4,'Curva Forward'!$C$4:$AN$4,0))),DC413)</f>
        <v>0</v>
      </c>
      <c r="GB413" s="200">
        <f>AP413*AP$2*IF($FC413="V",1,-1)*IF($Q413="Fixo",(DD413-INDEX('Curva Forward'!$C$5:$AN$13,MATCH(CONCATENATE(BD_COMERCIAL!$K413," ",BD_COMERCIAL!$L413),'Curva Forward'!$B$5:$B$13,0),MATCH(GB$4,'Curva Forward'!$C$4:$AN$4,0))),DD413)</f>
        <v>0</v>
      </c>
      <c r="GC413" s="200">
        <f>AQ413*AQ$2*IF($FC413="V",1,-1)*IF($Q413="Fixo",(DE413-INDEX('Curva Forward'!$C$5:$AN$13,MATCH(CONCATENATE(BD_COMERCIAL!$K413," ",BD_COMERCIAL!$L413),'Curva Forward'!$B$5:$B$13,0),MATCH(GC$4,'Curva Forward'!$C$4:$AN$4,0))),DE413)</f>
        <v>0</v>
      </c>
      <c r="GD413" s="200">
        <f>AR413*AR$2*IF($FC413="V",1,-1)*IF($Q413="Fixo",(DF413-INDEX('Curva Forward'!$C$5:$AN$13,MATCH(CONCATENATE(BD_COMERCIAL!$K413," ",BD_COMERCIAL!$L413),'Curva Forward'!$B$5:$B$13,0),MATCH(GD$4,'Curva Forward'!$C$4:$AN$4,0))),DF413)</f>
        <v>0</v>
      </c>
      <c r="GE413" s="200">
        <f>AS413*AS$2*IF($FC413="V",1,-1)*IF($Q413="Fixo",(DG413-INDEX('Curva Forward'!$C$5:$AN$13,MATCH(CONCATENATE(BD_COMERCIAL!$K413," ",BD_COMERCIAL!$L413),'Curva Forward'!$B$5:$B$13,0),MATCH(GE$4,'Curva Forward'!$C$4:$AN$4,0))),DG413)</f>
        <v>0</v>
      </c>
      <c r="GF413" s="200">
        <f>AT413*AT$2*IF($FC413="V",1,-1)*IF($Q413="Fixo",(DH413-INDEX('Curva Forward'!$C$5:$AN$13,MATCH(CONCATENATE(BD_COMERCIAL!$K413," ",BD_COMERCIAL!$L413),'Curva Forward'!$B$5:$B$13,0),MATCH(GF$4,'Curva Forward'!$C$4:$AN$4,0))),DH413)</f>
        <v>0</v>
      </c>
      <c r="GG413" s="200">
        <f>AU413*AU$2*IF($FC413="V",1,-1)*IF($Q413="Fixo",(DI413-INDEX('Curva Forward'!$C$5:$AN$13,MATCH(CONCATENATE(BD_COMERCIAL!$K413," ",BD_COMERCIAL!$L413),'Curva Forward'!$B$5:$B$13,0),MATCH(GG$4,'Curva Forward'!$C$4:$AN$4,0))),DI413)</f>
        <v>0</v>
      </c>
      <c r="GH413" s="200">
        <f>AV413*AV$2*IF($FC413="V",1,-1)*IF($Q413="Fixo",(DJ413-INDEX('Curva Forward'!$C$5:$AN$13,MATCH(CONCATENATE(BD_COMERCIAL!$K413," ",BD_COMERCIAL!$L413),'Curva Forward'!$B$5:$B$13,0),MATCH(GH$4,'Curva Forward'!$C$4:$AN$4,0))),DJ413)</f>
        <v>0</v>
      </c>
      <c r="GI413" s="200">
        <f>AW413*AW$2*IF($FC413="V",1,-1)*IF($Q413="Fixo",(DK413-INDEX('Curva Forward'!$C$5:$AN$13,MATCH(CONCATENATE(BD_COMERCIAL!$K413," ",BD_COMERCIAL!$L413),'Curva Forward'!$B$5:$B$13,0),MATCH(GI$4,'Curva Forward'!$C$4:$AN$4,0))),DK413)</f>
        <v>0</v>
      </c>
      <c r="GJ413" s="200">
        <f>AX413*AX$2*IF($FC413="V",1,-1)*IF($Q413="Fixo",(DL413-INDEX('Curva Forward'!$C$5:$AN$13,MATCH(CONCATENATE(BD_COMERCIAL!$K413," ",BD_COMERCIAL!$L413),'Curva Forward'!$B$5:$B$13,0),MATCH(GJ$4,'Curva Forward'!$C$4:$AN$4,0))),DL413)</f>
        <v>0</v>
      </c>
      <c r="GK413" s="200">
        <f>AY413*AY$2*IF($FC413="V",1,-1)*IF($Q413="Fixo",(DM413-INDEX('Curva Forward'!$C$5:$AN$13,MATCH(CONCATENATE(BD_COMERCIAL!$K413," ",BD_COMERCIAL!$L413),'Curva Forward'!$B$5:$B$13,0),MATCH(GK$4,'Curva Forward'!$C$4:$AN$4,0))),DM413)</f>
        <v>0</v>
      </c>
      <c r="GL413" s="200">
        <f>IF(EZ413="",0,CL413*CL$2*IF($FC413="V",1,-1)*IF($Q413="Fixo",(EZ413-INDEX('Curva Forward'!$C$5:$AN$13,MATCH(CONCATENATE(BD_COMERCIAL!$K413," ",BD_COMERCIAL!$L413),'Curva Forward'!$B$5:$B$13,0),MATCH(GL$4,'Curva Forward'!$C$4:$AN$4,0))),EZ413))</f>
        <v>0</v>
      </c>
      <c r="GM413" s="200">
        <f>IF(FA413="",0,CM413*CM$2*IF($FC413="V",1,-1)*IF($Q413="Fixo",(FA413-INDEX('Curva Forward'!$C$5:$AN$13,MATCH(CONCATENATE(BD_COMERCIAL!$K413," ",BD_COMERCIAL!$L413),'Curva Forward'!$B$5:$B$13,0),MATCH(GM$4,'Curva Forward'!$C$4:$AN$4,0))),FA413))</f>
        <v>0</v>
      </c>
      <c r="GN413" s="200">
        <f>IF(FB413="",0,CN413*CN$2*IF($FC413="V",1,-1)*IF($Q413="Fixo",(FB413-INDEX('Curva Forward'!$C$5:$AN$13,MATCH(CONCATENATE(BD_COMERCIAL!$K413," ",BD_COMERCIAL!$L413),'Curva Forward'!$B$5:$B$13,0),MATCH(GN$4,'Curva Forward'!$C$4:$AN$4,0))),FB413))</f>
        <v>0</v>
      </c>
      <c r="GO413" s="201">
        <f t="shared" ca="1" si="129"/>
        <v>0</v>
      </c>
      <c r="GP413" s="201">
        <f t="shared" ca="1" si="130"/>
        <v>0</v>
      </c>
    </row>
    <row r="414" spans="1:198" ht="15" customHeight="1" x14ac:dyDescent="0.25">
      <c r="A414" s="6"/>
      <c r="B414" s="7" t="s">
        <v>771</v>
      </c>
      <c r="C414" s="8">
        <v>44693</v>
      </c>
      <c r="D414" s="9" t="s">
        <v>131</v>
      </c>
      <c r="E414" s="9" t="s">
        <v>238</v>
      </c>
      <c r="F414" s="113">
        <v>17112981000161</v>
      </c>
      <c r="G414" s="10" t="s">
        <v>125</v>
      </c>
      <c r="H414" s="113">
        <v>3780401000108</v>
      </c>
      <c r="I414" s="9" t="s">
        <v>139</v>
      </c>
      <c r="J414" s="166"/>
      <c r="K414" s="10" t="s">
        <v>127</v>
      </c>
      <c r="L414" s="84" t="s">
        <v>22</v>
      </c>
      <c r="M414" s="11">
        <v>44774</v>
      </c>
      <c r="N414" s="12">
        <v>44804</v>
      </c>
      <c r="O414" s="10">
        <v>2</v>
      </c>
      <c r="P414" s="84">
        <v>131.5</v>
      </c>
      <c r="Q414" s="84" t="s">
        <v>128</v>
      </c>
      <c r="R414" s="10" t="s">
        <v>129</v>
      </c>
      <c r="S414" s="14" t="s">
        <v>135</v>
      </c>
      <c r="T414" s="11"/>
      <c r="U414" s="12"/>
      <c r="V414" s="257" t="str">
        <f ca="1">IF(U414="","",
IF(U414="NA","",
IFERROR(VLOOKUP(EOMONTH(M414,-2)+1,IPCA!$A:$B,2,0),
VLOOKUP(EOMONTH(TODAY(),-2)+1,IPCA!$A:$B,2,0))/
VLOOKUP(EOMONTH(U414,-2)+1,IPCA!$A:$B,2,0)*
P414))</f>
        <v/>
      </c>
      <c r="W414" s="84"/>
      <c r="X414" s="13" t="s">
        <v>6</v>
      </c>
      <c r="Y414" s="166"/>
      <c r="AA414" s="108"/>
      <c r="AB414" s="15"/>
      <c r="AI414">
        <v>2</v>
      </c>
      <c r="AM414" s="6"/>
      <c r="AN414" s="15"/>
      <c r="AY414" s="6"/>
      <c r="AZ414" s="15"/>
      <c r="BK414" s="6"/>
      <c r="BL414" s="15"/>
      <c r="BW414" s="6"/>
      <c r="BX414" s="15"/>
      <c r="CI414" s="6"/>
      <c r="CJ414" s="16">
        <f t="shared" si="114"/>
        <v>0.16986301369863013</v>
      </c>
      <c r="CK414" s="16" t="str">
        <f t="shared" si="115"/>
        <v/>
      </c>
      <c r="CL414" s="16" t="str">
        <f t="shared" si="116"/>
        <v/>
      </c>
      <c r="CM414" s="16" t="str">
        <f t="shared" si="117"/>
        <v/>
      </c>
      <c r="CN414" s="16" t="str">
        <f t="shared" si="118"/>
        <v/>
      </c>
      <c r="CO414" s="18"/>
      <c r="CP414" s="15"/>
      <c r="CW414">
        <v>131.5</v>
      </c>
      <c r="DA414" s="6"/>
      <c r="DB414" s="15"/>
      <c r="DM414" s="6"/>
      <c r="DN414" s="15"/>
      <c r="DY414" s="6"/>
      <c r="DZ414" s="15"/>
      <c r="EK414" s="6"/>
      <c r="EL414" s="15"/>
      <c r="EW414" s="6"/>
      <c r="EX414" s="16">
        <f t="shared" si="119"/>
        <v>11.168493150684931</v>
      </c>
      <c r="EY414" s="16" t="str">
        <f t="shared" si="120"/>
        <v/>
      </c>
      <c r="EZ414" s="16" t="str">
        <f t="shared" si="121"/>
        <v/>
      </c>
      <c r="FA414" s="16" t="str">
        <f t="shared" si="122"/>
        <v/>
      </c>
      <c r="FB414" s="160" t="str">
        <f t="shared" si="123"/>
        <v/>
      </c>
      <c r="FC414" t="s">
        <v>205</v>
      </c>
      <c r="FD414" s="20" t="s">
        <v>139</v>
      </c>
      <c r="FE414"/>
      <c r="FF414" s="209" t="s">
        <v>206</v>
      </c>
      <c r="FH414" s="284">
        <f t="shared" ca="1" si="124"/>
        <v>0</v>
      </c>
      <c r="FI414" s="208">
        <f t="shared" si="125"/>
        <v>1</v>
      </c>
      <c r="FK414" t="str">
        <f t="shared" si="126"/>
        <v>Simple Energy Comercializadora de Energia Ltda</v>
      </c>
      <c r="FL414" s="201">
        <f t="shared" ca="1" si="127"/>
        <v>-69192</v>
      </c>
      <c r="FM414" s="201">
        <f t="shared" ca="1" si="128"/>
        <v>0</v>
      </c>
      <c r="FN414" s="200">
        <f>AB414*AB$2*IF($FC414="V",1,-1)*IF($Q414="Fixo",(CP414-INDEX('Curva Forward'!$C$5:$AN$13,MATCH(CONCATENATE(BD_COMERCIAL!$K414," ",BD_COMERCIAL!$L414),'Curva Forward'!$B$5:$B$13,0),MATCH(FN$4,'Curva Forward'!$C$4:$AN$4,0))),CP414)</f>
        <v>0</v>
      </c>
      <c r="FO414" s="200">
        <f>AC414*AC$2*IF($FC414="V",1,-1)*IF($Q414="Fixo",(CQ414-INDEX('Curva Forward'!$C$5:$AN$13,MATCH(CONCATENATE(BD_COMERCIAL!$K414," ",BD_COMERCIAL!$L414),'Curva Forward'!$B$5:$B$13,0),MATCH(FO$4,'Curva Forward'!$C$4:$AN$4,0))),CQ414)</f>
        <v>0</v>
      </c>
      <c r="FP414" s="200">
        <f>AD414*AD$2*IF($FC414="V",1,-1)*IF($Q414="Fixo",(CR414-INDEX('Curva Forward'!$C$5:$AN$13,MATCH(CONCATENATE(BD_COMERCIAL!$K414," ",BD_COMERCIAL!$L414),'Curva Forward'!$B$5:$B$13,0),MATCH(FP$4,'Curva Forward'!$C$4:$AN$4,0))),CR414)</f>
        <v>0</v>
      </c>
      <c r="FQ414" s="200">
        <f>AE414*AE$2*IF($FC414="V",1,-1)*IF($Q414="Fixo",(CS414-INDEX('Curva Forward'!$C$5:$AN$13,MATCH(CONCATENATE(BD_COMERCIAL!$K414," ",BD_COMERCIAL!$L414),'Curva Forward'!$B$5:$B$13,0),MATCH(FQ$4,'Curva Forward'!$C$4:$AN$4,0))),CS414)</f>
        <v>0</v>
      </c>
      <c r="FR414" s="200">
        <f>AF414*AF$2*IF($FC414="V",1,-1)*IF($Q414="Fixo",(CT414-INDEX('Curva Forward'!$C$5:$AN$13,MATCH(CONCATENATE(BD_COMERCIAL!$K414," ",BD_COMERCIAL!$L414),'Curva Forward'!$B$5:$B$13,0),MATCH(FR$4,'Curva Forward'!$C$4:$AN$4,0))),CT414)</f>
        <v>0</v>
      </c>
      <c r="FS414" s="200">
        <f>AG414*AG$2*IF($FC414="V",1,-1)*IF($Q414="Fixo",(CU414-INDEX('Curva Forward'!$C$5:$AN$13,MATCH(CONCATENATE(BD_COMERCIAL!$K414," ",BD_COMERCIAL!$L414),'Curva Forward'!$B$5:$B$13,0),MATCH(FS$4,'Curva Forward'!$C$4:$AN$4,0))),CU414)</f>
        <v>0</v>
      </c>
      <c r="FT414" s="200">
        <f>AH414*AH$2*IF($FC414="V",1,-1)*IF($Q414="Fixo",(CV414-INDEX('Curva Forward'!$C$5:$AN$13,MATCH(CONCATENATE(BD_COMERCIAL!$K414," ",BD_COMERCIAL!$L414),'Curva Forward'!$B$5:$B$13,0),MATCH(FT$4,'Curva Forward'!$C$4:$AN$4,0))),CV414)</f>
        <v>0</v>
      </c>
      <c r="FU414" s="200">
        <f>AI414*AI$2*IF($FC414="V",1,-1)*IF($Q414="Fixo",(CW414-INDEX('Curva Forward'!$C$5:$AN$13,MATCH(CONCATENATE(BD_COMERCIAL!$K414," ",BD_COMERCIAL!$L414),'Curva Forward'!$B$5:$B$13,0),MATCH(FU$4,'Curva Forward'!$C$4:$AN$4,0))),CW414)</f>
        <v>-69192</v>
      </c>
      <c r="FV414" s="200">
        <f>AJ414*AJ$2*IF($FC414="V",1,-1)*IF($Q414="Fixo",(CX414-INDEX('Curva Forward'!$C$5:$AN$13,MATCH(CONCATENATE(BD_COMERCIAL!$K414," ",BD_COMERCIAL!$L414),'Curva Forward'!$B$5:$B$13,0),MATCH(FV$4,'Curva Forward'!$C$4:$AN$4,0))),CX414)</f>
        <v>0</v>
      </c>
      <c r="FW414" s="200">
        <f>AK414*AK$2*IF($FC414="V",1,-1)*IF($Q414="Fixo",(CY414-INDEX('Curva Forward'!$C$5:$AN$13,MATCH(CONCATENATE(BD_COMERCIAL!$K414," ",BD_COMERCIAL!$L414),'Curva Forward'!$B$5:$B$13,0),MATCH(FW$4,'Curva Forward'!$C$4:$AN$4,0))),CY414)</f>
        <v>0</v>
      </c>
      <c r="FX414" s="200">
        <f>AL414*AL$2*IF($FC414="V",1,-1)*IF($Q414="Fixo",(CZ414-INDEX('Curva Forward'!$C$5:$AN$13,MATCH(CONCATENATE(BD_COMERCIAL!$K414," ",BD_COMERCIAL!$L414),'Curva Forward'!$B$5:$B$13,0),MATCH(FX$4,'Curva Forward'!$C$4:$AN$4,0))),CZ414)</f>
        <v>0</v>
      </c>
      <c r="FY414" s="200">
        <f>AM414*AM$2*IF($FC414="V",1,-1)*IF($Q414="Fixo",(DA414-INDEX('Curva Forward'!$C$5:$AN$13,MATCH(CONCATENATE(BD_COMERCIAL!$K414," ",BD_COMERCIAL!$L414),'Curva Forward'!$B$5:$B$13,0),MATCH(FY$4,'Curva Forward'!$C$4:$AN$4,0))),DA414)</f>
        <v>0</v>
      </c>
      <c r="FZ414" s="200">
        <f>AN414*AN$2*IF($FC414="V",1,-1)*IF($Q414="Fixo",(DB414-INDEX('Curva Forward'!$C$5:$AN$13,MATCH(CONCATENATE(BD_COMERCIAL!$K414," ",BD_COMERCIAL!$L414),'Curva Forward'!$B$5:$B$13,0),MATCH(FZ$4,'Curva Forward'!$C$4:$AN$4,0))),DB414)</f>
        <v>0</v>
      </c>
      <c r="GA414" s="200">
        <f>AO414*AO$2*IF($FC414="V",1,-1)*IF($Q414="Fixo",(DC414-INDEX('Curva Forward'!$C$5:$AN$13,MATCH(CONCATENATE(BD_COMERCIAL!$K414," ",BD_COMERCIAL!$L414),'Curva Forward'!$B$5:$B$13,0),MATCH(GA$4,'Curva Forward'!$C$4:$AN$4,0))),DC414)</f>
        <v>0</v>
      </c>
      <c r="GB414" s="200">
        <f>AP414*AP$2*IF($FC414="V",1,-1)*IF($Q414="Fixo",(DD414-INDEX('Curva Forward'!$C$5:$AN$13,MATCH(CONCATENATE(BD_COMERCIAL!$K414," ",BD_COMERCIAL!$L414),'Curva Forward'!$B$5:$B$13,0),MATCH(GB$4,'Curva Forward'!$C$4:$AN$4,0))),DD414)</f>
        <v>0</v>
      </c>
      <c r="GC414" s="200">
        <f>AQ414*AQ$2*IF($FC414="V",1,-1)*IF($Q414="Fixo",(DE414-INDEX('Curva Forward'!$C$5:$AN$13,MATCH(CONCATENATE(BD_COMERCIAL!$K414," ",BD_COMERCIAL!$L414),'Curva Forward'!$B$5:$B$13,0),MATCH(GC$4,'Curva Forward'!$C$4:$AN$4,0))),DE414)</f>
        <v>0</v>
      </c>
      <c r="GD414" s="200">
        <f>AR414*AR$2*IF($FC414="V",1,-1)*IF($Q414="Fixo",(DF414-INDEX('Curva Forward'!$C$5:$AN$13,MATCH(CONCATENATE(BD_COMERCIAL!$K414," ",BD_COMERCIAL!$L414),'Curva Forward'!$B$5:$B$13,0),MATCH(GD$4,'Curva Forward'!$C$4:$AN$4,0))),DF414)</f>
        <v>0</v>
      </c>
      <c r="GE414" s="200">
        <f>AS414*AS$2*IF($FC414="V",1,-1)*IF($Q414="Fixo",(DG414-INDEX('Curva Forward'!$C$5:$AN$13,MATCH(CONCATENATE(BD_COMERCIAL!$K414," ",BD_COMERCIAL!$L414),'Curva Forward'!$B$5:$B$13,0),MATCH(GE$4,'Curva Forward'!$C$4:$AN$4,0))),DG414)</f>
        <v>0</v>
      </c>
      <c r="GF414" s="200">
        <f>AT414*AT$2*IF($FC414="V",1,-1)*IF($Q414="Fixo",(DH414-INDEX('Curva Forward'!$C$5:$AN$13,MATCH(CONCATENATE(BD_COMERCIAL!$K414," ",BD_COMERCIAL!$L414),'Curva Forward'!$B$5:$B$13,0),MATCH(GF$4,'Curva Forward'!$C$4:$AN$4,0))),DH414)</f>
        <v>0</v>
      </c>
      <c r="GG414" s="200">
        <f>AU414*AU$2*IF($FC414="V",1,-1)*IF($Q414="Fixo",(DI414-INDEX('Curva Forward'!$C$5:$AN$13,MATCH(CONCATENATE(BD_COMERCIAL!$K414," ",BD_COMERCIAL!$L414),'Curva Forward'!$B$5:$B$13,0),MATCH(GG$4,'Curva Forward'!$C$4:$AN$4,0))),DI414)</f>
        <v>0</v>
      </c>
      <c r="GH414" s="200">
        <f>AV414*AV$2*IF($FC414="V",1,-1)*IF($Q414="Fixo",(DJ414-INDEX('Curva Forward'!$C$5:$AN$13,MATCH(CONCATENATE(BD_COMERCIAL!$K414," ",BD_COMERCIAL!$L414),'Curva Forward'!$B$5:$B$13,0),MATCH(GH$4,'Curva Forward'!$C$4:$AN$4,0))),DJ414)</f>
        <v>0</v>
      </c>
      <c r="GI414" s="200">
        <f>AW414*AW$2*IF($FC414="V",1,-1)*IF($Q414="Fixo",(DK414-INDEX('Curva Forward'!$C$5:$AN$13,MATCH(CONCATENATE(BD_COMERCIAL!$K414," ",BD_COMERCIAL!$L414),'Curva Forward'!$B$5:$B$13,0),MATCH(GI$4,'Curva Forward'!$C$4:$AN$4,0))),DK414)</f>
        <v>0</v>
      </c>
      <c r="GJ414" s="200">
        <f>AX414*AX$2*IF($FC414="V",1,-1)*IF($Q414="Fixo",(DL414-INDEX('Curva Forward'!$C$5:$AN$13,MATCH(CONCATENATE(BD_COMERCIAL!$K414," ",BD_COMERCIAL!$L414),'Curva Forward'!$B$5:$B$13,0),MATCH(GJ$4,'Curva Forward'!$C$4:$AN$4,0))),DL414)</f>
        <v>0</v>
      </c>
      <c r="GK414" s="200">
        <f>AY414*AY$2*IF($FC414="V",1,-1)*IF($Q414="Fixo",(DM414-INDEX('Curva Forward'!$C$5:$AN$13,MATCH(CONCATENATE(BD_COMERCIAL!$K414," ",BD_COMERCIAL!$L414),'Curva Forward'!$B$5:$B$13,0),MATCH(GK$4,'Curva Forward'!$C$4:$AN$4,0))),DM414)</f>
        <v>0</v>
      </c>
      <c r="GL414" s="200">
        <f>IF(EZ414="",0,CL414*CL$2*IF($FC414="V",1,-1)*IF($Q414="Fixo",(EZ414-INDEX('Curva Forward'!$C$5:$AN$13,MATCH(CONCATENATE(BD_COMERCIAL!$K414," ",BD_COMERCIAL!$L414),'Curva Forward'!$B$5:$B$13,0),MATCH(GL$4,'Curva Forward'!$C$4:$AN$4,0))),EZ414))</f>
        <v>0</v>
      </c>
      <c r="GM414" s="200">
        <f>IF(FA414="",0,CM414*CM$2*IF($FC414="V",1,-1)*IF($Q414="Fixo",(FA414-INDEX('Curva Forward'!$C$5:$AN$13,MATCH(CONCATENATE(BD_COMERCIAL!$K414," ",BD_COMERCIAL!$L414),'Curva Forward'!$B$5:$B$13,0),MATCH(GM$4,'Curva Forward'!$C$4:$AN$4,0))),FA414))</f>
        <v>0</v>
      </c>
      <c r="GN414" s="200">
        <f>IF(FB414="",0,CN414*CN$2*IF($FC414="V",1,-1)*IF($Q414="Fixo",(FB414-INDEX('Curva Forward'!$C$5:$AN$13,MATCH(CONCATENATE(BD_COMERCIAL!$K414," ",BD_COMERCIAL!$L414),'Curva Forward'!$B$5:$B$13,0),MATCH(GN$4,'Curva Forward'!$C$4:$AN$4,0))),FB414))</f>
        <v>0</v>
      </c>
      <c r="GO414" s="201">
        <f t="shared" ca="1" si="129"/>
        <v>0</v>
      </c>
      <c r="GP414" s="201">
        <f t="shared" ca="1" si="130"/>
        <v>0</v>
      </c>
    </row>
    <row r="415" spans="1:198" ht="15" customHeight="1" x14ac:dyDescent="0.25">
      <c r="A415" s="6"/>
      <c r="B415" s="7" t="s">
        <v>772</v>
      </c>
      <c r="C415" s="8">
        <v>44693</v>
      </c>
      <c r="D415" s="9" t="s">
        <v>131</v>
      </c>
      <c r="E415" s="9" t="s">
        <v>173</v>
      </c>
      <c r="F415" s="113">
        <v>12630054000110</v>
      </c>
      <c r="G415" s="10" t="s">
        <v>125</v>
      </c>
      <c r="H415" s="113">
        <v>3780401000108</v>
      </c>
      <c r="I415" s="9" t="s">
        <v>139</v>
      </c>
      <c r="J415" s="166"/>
      <c r="K415" s="10" t="s">
        <v>127</v>
      </c>
      <c r="L415" s="84" t="s">
        <v>22</v>
      </c>
      <c r="M415" s="11">
        <v>44774</v>
      </c>
      <c r="N415" s="12">
        <v>44804</v>
      </c>
      <c r="O415" s="10">
        <v>0.4</v>
      </c>
      <c r="P415" s="84">
        <v>133</v>
      </c>
      <c r="Q415" s="84" t="s">
        <v>128</v>
      </c>
      <c r="R415" s="10" t="s">
        <v>129</v>
      </c>
      <c r="S415" s="14" t="s">
        <v>135</v>
      </c>
      <c r="T415" s="11"/>
      <c r="U415" s="12"/>
      <c r="V415" s="257" t="str">
        <f ca="1">IF(U415="","",
IF(U415="NA","",
IFERROR(VLOOKUP(EOMONTH(M415,-2)+1,IPCA!$A:$B,2,0),
VLOOKUP(EOMONTH(TODAY(),-2)+1,IPCA!$A:$B,2,0))/
VLOOKUP(EOMONTH(U415,-2)+1,IPCA!$A:$B,2,0)*
P415))</f>
        <v/>
      </c>
      <c r="W415" s="84"/>
      <c r="X415" s="13" t="s">
        <v>133</v>
      </c>
      <c r="Y415" s="166"/>
      <c r="AA415" s="108"/>
      <c r="AB415" s="15"/>
      <c r="AI415">
        <v>0.4</v>
      </c>
      <c r="AM415" s="6"/>
      <c r="AN415" s="15"/>
      <c r="AY415" s="6"/>
      <c r="AZ415" s="15"/>
      <c r="BK415" s="6"/>
      <c r="BL415" s="15"/>
      <c r="BW415" s="6"/>
      <c r="BX415" s="15"/>
      <c r="CI415" s="6"/>
      <c r="CJ415" s="16">
        <f t="shared" si="114"/>
        <v>3.3972602739726028E-2</v>
      </c>
      <c r="CK415" s="16" t="str">
        <f t="shared" si="115"/>
        <v/>
      </c>
      <c r="CL415" s="16" t="str">
        <f t="shared" si="116"/>
        <v/>
      </c>
      <c r="CM415" s="16" t="str">
        <f t="shared" si="117"/>
        <v/>
      </c>
      <c r="CN415" s="16" t="str">
        <f t="shared" si="118"/>
        <v/>
      </c>
      <c r="CO415" s="18"/>
      <c r="CP415" s="15"/>
      <c r="CW415">
        <v>133</v>
      </c>
      <c r="DA415" s="6"/>
      <c r="DB415" s="15"/>
      <c r="DM415" s="6"/>
      <c r="DN415" s="15"/>
      <c r="DY415" s="6"/>
      <c r="DZ415" s="15"/>
      <c r="EK415" s="6"/>
      <c r="EL415" s="15"/>
      <c r="EW415" s="6"/>
      <c r="EX415" s="16">
        <f t="shared" si="119"/>
        <v>11.295890410958904</v>
      </c>
      <c r="EY415" s="16" t="str">
        <f t="shared" si="120"/>
        <v/>
      </c>
      <c r="EZ415" s="16" t="str">
        <f t="shared" si="121"/>
        <v/>
      </c>
      <c r="FA415" s="16" t="str">
        <f t="shared" si="122"/>
        <v/>
      </c>
      <c r="FB415" s="160" t="str">
        <f t="shared" si="123"/>
        <v/>
      </c>
      <c r="FC415" t="s">
        <v>205</v>
      </c>
      <c r="FD415" s="20" t="s">
        <v>139</v>
      </c>
      <c r="FE415"/>
      <c r="FF415" s="209" t="s">
        <v>206</v>
      </c>
      <c r="FH415" s="284">
        <f t="shared" ca="1" si="124"/>
        <v>0</v>
      </c>
      <c r="FI415" s="208">
        <f t="shared" si="125"/>
        <v>1</v>
      </c>
      <c r="FK415" t="str">
        <f t="shared" si="126"/>
        <v>MAXIMA ENERGIA COMERCIALIZADORA LTDA.</v>
      </c>
      <c r="FL415" s="201">
        <f t="shared" ca="1" si="127"/>
        <v>-14284.800000000001</v>
      </c>
      <c r="FM415" s="201">
        <f t="shared" ca="1" si="128"/>
        <v>0</v>
      </c>
      <c r="FN415" s="200">
        <f>AB415*AB$2*IF($FC415="V",1,-1)*IF($Q415="Fixo",(CP415-INDEX('Curva Forward'!$C$5:$AN$13,MATCH(CONCATENATE(BD_COMERCIAL!$K415," ",BD_COMERCIAL!$L415),'Curva Forward'!$B$5:$B$13,0),MATCH(FN$4,'Curva Forward'!$C$4:$AN$4,0))),CP415)</f>
        <v>0</v>
      </c>
      <c r="FO415" s="200">
        <f>AC415*AC$2*IF($FC415="V",1,-1)*IF($Q415="Fixo",(CQ415-INDEX('Curva Forward'!$C$5:$AN$13,MATCH(CONCATENATE(BD_COMERCIAL!$K415," ",BD_COMERCIAL!$L415),'Curva Forward'!$B$5:$B$13,0),MATCH(FO$4,'Curva Forward'!$C$4:$AN$4,0))),CQ415)</f>
        <v>0</v>
      </c>
      <c r="FP415" s="200">
        <f>AD415*AD$2*IF($FC415="V",1,-1)*IF($Q415="Fixo",(CR415-INDEX('Curva Forward'!$C$5:$AN$13,MATCH(CONCATENATE(BD_COMERCIAL!$K415," ",BD_COMERCIAL!$L415),'Curva Forward'!$B$5:$B$13,0),MATCH(FP$4,'Curva Forward'!$C$4:$AN$4,0))),CR415)</f>
        <v>0</v>
      </c>
      <c r="FQ415" s="200">
        <f>AE415*AE$2*IF($FC415="V",1,-1)*IF($Q415="Fixo",(CS415-INDEX('Curva Forward'!$C$5:$AN$13,MATCH(CONCATENATE(BD_COMERCIAL!$K415," ",BD_COMERCIAL!$L415),'Curva Forward'!$B$5:$B$13,0),MATCH(FQ$4,'Curva Forward'!$C$4:$AN$4,0))),CS415)</f>
        <v>0</v>
      </c>
      <c r="FR415" s="200">
        <f>AF415*AF$2*IF($FC415="V",1,-1)*IF($Q415="Fixo",(CT415-INDEX('Curva Forward'!$C$5:$AN$13,MATCH(CONCATENATE(BD_COMERCIAL!$K415," ",BD_COMERCIAL!$L415),'Curva Forward'!$B$5:$B$13,0),MATCH(FR$4,'Curva Forward'!$C$4:$AN$4,0))),CT415)</f>
        <v>0</v>
      </c>
      <c r="FS415" s="200">
        <f>AG415*AG$2*IF($FC415="V",1,-1)*IF($Q415="Fixo",(CU415-INDEX('Curva Forward'!$C$5:$AN$13,MATCH(CONCATENATE(BD_COMERCIAL!$K415," ",BD_COMERCIAL!$L415),'Curva Forward'!$B$5:$B$13,0),MATCH(FS$4,'Curva Forward'!$C$4:$AN$4,0))),CU415)</f>
        <v>0</v>
      </c>
      <c r="FT415" s="200">
        <f>AH415*AH$2*IF($FC415="V",1,-1)*IF($Q415="Fixo",(CV415-INDEX('Curva Forward'!$C$5:$AN$13,MATCH(CONCATENATE(BD_COMERCIAL!$K415," ",BD_COMERCIAL!$L415),'Curva Forward'!$B$5:$B$13,0),MATCH(FT$4,'Curva Forward'!$C$4:$AN$4,0))),CV415)</f>
        <v>0</v>
      </c>
      <c r="FU415" s="200">
        <f>AI415*AI$2*IF($FC415="V",1,-1)*IF($Q415="Fixo",(CW415-INDEX('Curva Forward'!$C$5:$AN$13,MATCH(CONCATENATE(BD_COMERCIAL!$K415," ",BD_COMERCIAL!$L415),'Curva Forward'!$B$5:$B$13,0),MATCH(FU$4,'Curva Forward'!$C$4:$AN$4,0))),CW415)</f>
        <v>-14284.800000000001</v>
      </c>
      <c r="FV415" s="200">
        <f>AJ415*AJ$2*IF($FC415="V",1,-1)*IF($Q415="Fixo",(CX415-INDEX('Curva Forward'!$C$5:$AN$13,MATCH(CONCATENATE(BD_COMERCIAL!$K415," ",BD_COMERCIAL!$L415),'Curva Forward'!$B$5:$B$13,0),MATCH(FV$4,'Curva Forward'!$C$4:$AN$4,0))),CX415)</f>
        <v>0</v>
      </c>
      <c r="FW415" s="200">
        <f>AK415*AK$2*IF($FC415="V",1,-1)*IF($Q415="Fixo",(CY415-INDEX('Curva Forward'!$C$5:$AN$13,MATCH(CONCATENATE(BD_COMERCIAL!$K415," ",BD_COMERCIAL!$L415),'Curva Forward'!$B$5:$B$13,0),MATCH(FW$4,'Curva Forward'!$C$4:$AN$4,0))),CY415)</f>
        <v>0</v>
      </c>
      <c r="FX415" s="200">
        <f>AL415*AL$2*IF($FC415="V",1,-1)*IF($Q415="Fixo",(CZ415-INDEX('Curva Forward'!$C$5:$AN$13,MATCH(CONCATENATE(BD_COMERCIAL!$K415," ",BD_COMERCIAL!$L415),'Curva Forward'!$B$5:$B$13,0),MATCH(FX$4,'Curva Forward'!$C$4:$AN$4,0))),CZ415)</f>
        <v>0</v>
      </c>
      <c r="FY415" s="200">
        <f>AM415*AM$2*IF($FC415="V",1,-1)*IF($Q415="Fixo",(DA415-INDEX('Curva Forward'!$C$5:$AN$13,MATCH(CONCATENATE(BD_COMERCIAL!$K415," ",BD_COMERCIAL!$L415),'Curva Forward'!$B$5:$B$13,0),MATCH(FY$4,'Curva Forward'!$C$4:$AN$4,0))),DA415)</f>
        <v>0</v>
      </c>
      <c r="FZ415" s="200">
        <f>AN415*AN$2*IF($FC415="V",1,-1)*IF($Q415="Fixo",(DB415-INDEX('Curva Forward'!$C$5:$AN$13,MATCH(CONCATENATE(BD_COMERCIAL!$K415," ",BD_COMERCIAL!$L415),'Curva Forward'!$B$5:$B$13,0),MATCH(FZ$4,'Curva Forward'!$C$4:$AN$4,0))),DB415)</f>
        <v>0</v>
      </c>
      <c r="GA415" s="200">
        <f>AO415*AO$2*IF($FC415="V",1,-1)*IF($Q415="Fixo",(DC415-INDEX('Curva Forward'!$C$5:$AN$13,MATCH(CONCATENATE(BD_COMERCIAL!$K415," ",BD_COMERCIAL!$L415),'Curva Forward'!$B$5:$B$13,0),MATCH(GA$4,'Curva Forward'!$C$4:$AN$4,0))),DC415)</f>
        <v>0</v>
      </c>
      <c r="GB415" s="200">
        <f>AP415*AP$2*IF($FC415="V",1,-1)*IF($Q415="Fixo",(DD415-INDEX('Curva Forward'!$C$5:$AN$13,MATCH(CONCATENATE(BD_COMERCIAL!$K415," ",BD_COMERCIAL!$L415),'Curva Forward'!$B$5:$B$13,0),MATCH(GB$4,'Curva Forward'!$C$4:$AN$4,0))),DD415)</f>
        <v>0</v>
      </c>
      <c r="GC415" s="200">
        <f>AQ415*AQ$2*IF($FC415="V",1,-1)*IF($Q415="Fixo",(DE415-INDEX('Curva Forward'!$C$5:$AN$13,MATCH(CONCATENATE(BD_COMERCIAL!$K415," ",BD_COMERCIAL!$L415),'Curva Forward'!$B$5:$B$13,0),MATCH(GC$4,'Curva Forward'!$C$4:$AN$4,0))),DE415)</f>
        <v>0</v>
      </c>
      <c r="GD415" s="200">
        <f>AR415*AR$2*IF($FC415="V",1,-1)*IF($Q415="Fixo",(DF415-INDEX('Curva Forward'!$C$5:$AN$13,MATCH(CONCATENATE(BD_COMERCIAL!$K415," ",BD_COMERCIAL!$L415),'Curva Forward'!$B$5:$B$13,0),MATCH(GD$4,'Curva Forward'!$C$4:$AN$4,0))),DF415)</f>
        <v>0</v>
      </c>
      <c r="GE415" s="200">
        <f>AS415*AS$2*IF($FC415="V",1,-1)*IF($Q415="Fixo",(DG415-INDEX('Curva Forward'!$C$5:$AN$13,MATCH(CONCATENATE(BD_COMERCIAL!$K415," ",BD_COMERCIAL!$L415),'Curva Forward'!$B$5:$B$13,0),MATCH(GE$4,'Curva Forward'!$C$4:$AN$4,0))),DG415)</f>
        <v>0</v>
      </c>
      <c r="GF415" s="200">
        <f>AT415*AT$2*IF($FC415="V",1,-1)*IF($Q415="Fixo",(DH415-INDEX('Curva Forward'!$C$5:$AN$13,MATCH(CONCATENATE(BD_COMERCIAL!$K415," ",BD_COMERCIAL!$L415),'Curva Forward'!$B$5:$B$13,0),MATCH(GF$4,'Curva Forward'!$C$4:$AN$4,0))),DH415)</f>
        <v>0</v>
      </c>
      <c r="GG415" s="200">
        <f>AU415*AU$2*IF($FC415="V",1,-1)*IF($Q415="Fixo",(DI415-INDEX('Curva Forward'!$C$5:$AN$13,MATCH(CONCATENATE(BD_COMERCIAL!$K415," ",BD_COMERCIAL!$L415),'Curva Forward'!$B$5:$B$13,0),MATCH(GG$4,'Curva Forward'!$C$4:$AN$4,0))),DI415)</f>
        <v>0</v>
      </c>
      <c r="GH415" s="200">
        <f>AV415*AV$2*IF($FC415="V",1,-1)*IF($Q415="Fixo",(DJ415-INDEX('Curva Forward'!$C$5:$AN$13,MATCH(CONCATENATE(BD_COMERCIAL!$K415," ",BD_COMERCIAL!$L415),'Curva Forward'!$B$5:$B$13,0),MATCH(GH$4,'Curva Forward'!$C$4:$AN$4,0))),DJ415)</f>
        <v>0</v>
      </c>
      <c r="GI415" s="200">
        <f>AW415*AW$2*IF($FC415="V",1,-1)*IF($Q415="Fixo",(DK415-INDEX('Curva Forward'!$C$5:$AN$13,MATCH(CONCATENATE(BD_COMERCIAL!$K415," ",BD_COMERCIAL!$L415),'Curva Forward'!$B$5:$B$13,0),MATCH(GI$4,'Curva Forward'!$C$4:$AN$4,0))),DK415)</f>
        <v>0</v>
      </c>
      <c r="GJ415" s="200">
        <f>AX415*AX$2*IF($FC415="V",1,-1)*IF($Q415="Fixo",(DL415-INDEX('Curva Forward'!$C$5:$AN$13,MATCH(CONCATENATE(BD_COMERCIAL!$K415," ",BD_COMERCIAL!$L415),'Curva Forward'!$B$5:$B$13,0),MATCH(GJ$4,'Curva Forward'!$C$4:$AN$4,0))),DL415)</f>
        <v>0</v>
      </c>
      <c r="GK415" s="200">
        <f>AY415*AY$2*IF($FC415="V",1,-1)*IF($Q415="Fixo",(DM415-INDEX('Curva Forward'!$C$5:$AN$13,MATCH(CONCATENATE(BD_COMERCIAL!$K415," ",BD_COMERCIAL!$L415),'Curva Forward'!$B$5:$B$13,0),MATCH(GK$4,'Curva Forward'!$C$4:$AN$4,0))),DM415)</f>
        <v>0</v>
      </c>
      <c r="GL415" s="200">
        <f>IF(EZ415="",0,CL415*CL$2*IF($FC415="V",1,-1)*IF($Q415="Fixo",(EZ415-INDEX('Curva Forward'!$C$5:$AN$13,MATCH(CONCATENATE(BD_COMERCIAL!$K415," ",BD_COMERCIAL!$L415),'Curva Forward'!$B$5:$B$13,0),MATCH(GL$4,'Curva Forward'!$C$4:$AN$4,0))),EZ415))</f>
        <v>0</v>
      </c>
      <c r="GM415" s="200">
        <f>IF(FA415="",0,CM415*CM$2*IF($FC415="V",1,-1)*IF($Q415="Fixo",(FA415-INDEX('Curva Forward'!$C$5:$AN$13,MATCH(CONCATENATE(BD_COMERCIAL!$K415," ",BD_COMERCIAL!$L415),'Curva Forward'!$B$5:$B$13,0),MATCH(GM$4,'Curva Forward'!$C$4:$AN$4,0))),FA415))</f>
        <v>0</v>
      </c>
      <c r="GN415" s="200">
        <f>IF(FB415="",0,CN415*CN$2*IF($FC415="V",1,-1)*IF($Q415="Fixo",(FB415-INDEX('Curva Forward'!$C$5:$AN$13,MATCH(CONCATENATE(BD_COMERCIAL!$K415," ",BD_COMERCIAL!$L415),'Curva Forward'!$B$5:$B$13,0),MATCH(GN$4,'Curva Forward'!$C$4:$AN$4,0))),FB415))</f>
        <v>0</v>
      </c>
      <c r="GO415" s="201">
        <f t="shared" ca="1" si="129"/>
        <v>0</v>
      </c>
      <c r="GP415" s="201">
        <f t="shared" ca="1" si="130"/>
        <v>0</v>
      </c>
    </row>
    <row r="416" spans="1:198" ht="15" customHeight="1" x14ac:dyDescent="0.25">
      <c r="A416" s="6"/>
      <c r="B416" s="7" t="s">
        <v>773</v>
      </c>
      <c r="C416" s="8">
        <v>44693</v>
      </c>
      <c r="D416" s="9" t="s">
        <v>131</v>
      </c>
      <c r="E416" s="9" t="s">
        <v>173</v>
      </c>
      <c r="F416" s="113">
        <v>12630054000110</v>
      </c>
      <c r="G416" s="10" t="s">
        <v>125</v>
      </c>
      <c r="H416" s="113">
        <v>3780401000108</v>
      </c>
      <c r="I416" s="9" t="s">
        <v>139</v>
      </c>
      <c r="J416" s="166"/>
      <c r="K416" s="10" t="s">
        <v>127</v>
      </c>
      <c r="L416" s="84" t="s">
        <v>22</v>
      </c>
      <c r="M416" s="11">
        <v>44774</v>
      </c>
      <c r="N416" s="12">
        <v>44804</v>
      </c>
      <c r="O416" s="10">
        <v>0.1</v>
      </c>
      <c r="P416" s="84">
        <v>133</v>
      </c>
      <c r="Q416" s="84" t="s">
        <v>128</v>
      </c>
      <c r="R416" s="10" t="s">
        <v>129</v>
      </c>
      <c r="S416" s="14" t="s">
        <v>135</v>
      </c>
      <c r="T416" s="11"/>
      <c r="U416" s="12"/>
      <c r="V416" s="257" t="str">
        <f ca="1">IF(U416="","",
IF(U416="NA","",
IFERROR(VLOOKUP(EOMONTH(M416,-2)+1,IPCA!$A:$B,2,0),
VLOOKUP(EOMONTH(TODAY(),-2)+1,IPCA!$A:$B,2,0))/
VLOOKUP(EOMONTH(U416,-2)+1,IPCA!$A:$B,2,0)*
P416))</f>
        <v/>
      </c>
      <c r="W416" s="84"/>
      <c r="X416" s="13" t="s">
        <v>6</v>
      </c>
      <c r="Y416" s="166"/>
      <c r="AA416" s="108"/>
      <c r="AB416" s="15"/>
      <c r="AI416">
        <v>0.1</v>
      </c>
      <c r="AM416" s="6"/>
      <c r="AN416" s="15"/>
      <c r="AY416" s="6"/>
      <c r="AZ416" s="15"/>
      <c r="BK416" s="6"/>
      <c r="BL416" s="15"/>
      <c r="BW416" s="6"/>
      <c r="BX416" s="15"/>
      <c r="CI416" s="6"/>
      <c r="CJ416" s="16">
        <f t="shared" si="114"/>
        <v>8.493150684931507E-3</v>
      </c>
      <c r="CK416" s="16" t="str">
        <f t="shared" si="115"/>
        <v/>
      </c>
      <c r="CL416" s="16" t="str">
        <f t="shared" si="116"/>
        <v/>
      </c>
      <c r="CM416" s="16" t="str">
        <f t="shared" si="117"/>
        <v/>
      </c>
      <c r="CN416" s="16" t="str">
        <f t="shared" si="118"/>
        <v/>
      </c>
      <c r="CO416" s="18"/>
      <c r="CP416" s="15"/>
      <c r="CW416">
        <v>133</v>
      </c>
      <c r="DA416" s="6"/>
      <c r="DB416" s="15"/>
      <c r="DM416" s="6"/>
      <c r="DN416" s="15"/>
      <c r="DY416" s="6"/>
      <c r="DZ416" s="15"/>
      <c r="EK416" s="6"/>
      <c r="EL416" s="15"/>
      <c r="EW416" s="6"/>
      <c r="EX416" s="16">
        <f t="shared" si="119"/>
        <v>11.295890410958904</v>
      </c>
      <c r="EY416" s="16" t="str">
        <f t="shared" si="120"/>
        <v/>
      </c>
      <c r="EZ416" s="16" t="str">
        <f t="shared" si="121"/>
        <v/>
      </c>
      <c r="FA416" s="16" t="str">
        <f t="shared" si="122"/>
        <v/>
      </c>
      <c r="FB416" s="160" t="str">
        <f t="shared" si="123"/>
        <v/>
      </c>
      <c r="FC416" t="s">
        <v>205</v>
      </c>
      <c r="FD416" s="20" t="s">
        <v>139</v>
      </c>
      <c r="FE416"/>
      <c r="FF416" s="209" t="s">
        <v>206</v>
      </c>
      <c r="FH416" s="284">
        <f t="shared" ca="1" si="124"/>
        <v>0</v>
      </c>
      <c r="FI416" s="208">
        <f t="shared" si="125"/>
        <v>1</v>
      </c>
      <c r="FK416" t="str">
        <f t="shared" si="126"/>
        <v>MAXIMA ENERGIA COMERCIALIZADORA LTDA.</v>
      </c>
      <c r="FL416" s="201">
        <f t="shared" ca="1" si="127"/>
        <v>-3571.2000000000003</v>
      </c>
      <c r="FM416" s="201">
        <f t="shared" ca="1" si="128"/>
        <v>0</v>
      </c>
      <c r="FN416" s="200">
        <f>AB416*AB$2*IF($FC416="V",1,-1)*IF($Q416="Fixo",(CP416-INDEX('Curva Forward'!$C$5:$AN$13,MATCH(CONCATENATE(BD_COMERCIAL!$K416," ",BD_COMERCIAL!$L416),'Curva Forward'!$B$5:$B$13,0),MATCH(FN$4,'Curva Forward'!$C$4:$AN$4,0))),CP416)</f>
        <v>0</v>
      </c>
      <c r="FO416" s="200">
        <f>AC416*AC$2*IF($FC416="V",1,-1)*IF($Q416="Fixo",(CQ416-INDEX('Curva Forward'!$C$5:$AN$13,MATCH(CONCATENATE(BD_COMERCIAL!$K416," ",BD_COMERCIAL!$L416),'Curva Forward'!$B$5:$B$13,0),MATCH(FO$4,'Curva Forward'!$C$4:$AN$4,0))),CQ416)</f>
        <v>0</v>
      </c>
      <c r="FP416" s="200">
        <f>AD416*AD$2*IF($FC416="V",1,-1)*IF($Q416="Fixo",(CR416-INDEX('Curva Forward'!$C$5:$AN$13,MATCH(CONCATENATE(BD_COMERCIAL!$K416," ",BD_COMERCIAL!$L416),'Curva Forward'!$B$5:$B$13,0),MATCH(FP$4,'Curva Forward'!$C$4:$AN$4,0))),CR416)</f>
        <v>0</v>
      </c>
      <c r="FQ416" s="200">
        <f>AE416*AE$2*IF($FC416="V",1,-1)*IF($Q416="Fixo",(CS416-INDEX('Curva Forward'!$C$5:$AN$13,MATCH(CONCATENATE(BD_COMERCIAL!$K416," ",BD_COMERCIAL!$L416),'Curva Forward'!$B$5:$B$13,0),MATCH(FQ$4,'Curva Forward'!$C$4:$AN$4,0))),CS416)</f>
        <v>0</v>
      </c>
      <c r="FR416" s="200">
        <f>AF416*AF$2*IF($FC416="V",1,-1)*IF($Q416="Fixo",(CT416-INDEX('Curva Forward'!$C$5:$AN$13,MATCH(CONCATENATE(BD_COMERCIAL!$K416," ",BD_COMERCIAL!$L416),'Curva Forward'!$B$5:$B$13,0),MATCH(FR$4,'Curva Forward'!$C$4:$AN$4,0))),CT416)</f>
        <v>0</v>
      </c>
      <c r="FS416" s="200">
        <f>AG416*AG$2*IF($FC416="V",1,-1)*IF($Q416="Fixo",(CU416-INDEX('Curva Forward'!$C$5:$AN$13,MATCH(CONCATENATE(BD_COMERCIAL!$K416," ",BD_COMERCIAL!$L416),'Curva Forward'!$B$5:$B$13,0),MATCH(FS$4,'Curva Forward'!$C$4:$AN$4,0))),CU416)</f>
        <v>0</v>
      </c>
      <c r="FT416" s="200">
        <f>AH416*AH$2*IF($FC416="V",1,-1)*IF($Q416="Fixo",(CV416-INDEX('Curva Forward'!$C$5:$AN$13,MATCH(CONCATENATE(BD_COMERCIAL!$K416," ",BD_COMERCIAL!$L416),'Curva Forward'!$B$5:$B$13,0),MATCH(FT$4,'Curva Forward'!$C$4:$AN$4,0))),CV416)</f>
        <v>0</v>
      </c>
      <c r="FU416" s="200">
        <f>AI416*AI$2*IF($FC416="V",1,-1)*IF($Q416="Fixo",(CW416-INDEX('Curva Forward'!$C$5:$AN$13,MATCH(CONCATENATE(BD_COMERCIAL!$K416," ",BD_COMERCIAL!$L416),'Curva Forward'!$B$5:$B$13,0),MATCH(FU$4,'Curva Forward'!$C$4:$AN$4,0))),CW416)</f>
        <v>-3571.2000000000003</v>
      </c>
      <c r="FV416" s="200">
        <f>AJ416*AJ$2*IF($FC416="V",1,-1)*IF($Q416="Fixo",(CX416-INDEX('Curva Forward'!$C$5:$AN$13,MATCH(CONCATENATE(BD_COMERCIAL!$K416," ",BD_COMERCIAL!$L416),'Curva Forward'!$B$5:$B$13,0),MATCH(FV$4,'Curva Forward'!$C$4:$AN$4,0))),CX416)</f>
        <v>0</v>
      </c>
      <c r="FW416" s="200">
        <f>AK416*AK$2*IF($FC416="V",1,-1)*IF($Q416="Fixo",(CY416-INDEX('Curva Forward'!$C$5:$AN$13,MATCH(CONCATENATE(BD_COMERCIAL!$K416," ",BD_COMERCIAL!$L416),'Curva Forward'!$B$5:$B$13,0),MATCH(FW$4,'Curva Forward'!$C$4:$AN$4,0))),CY416)</f>
        <v>0</v>
      </c>
      <c r="FX416" s="200">
        <f>AL416*AL$2*IF($FC416="V",1,-1)*IF($Q416="Fixo",(CZ416-INDEX('Curva Forward'!$C$5:$AN$13,MATCH(CONCATENATE(BD_COMERCIAL!$K416," ",BD_COMERCIAL!$L416),'Curva Forward'!$B$5:$B$13,0),MATCH(FX$4,'Curva Forward'!$C$4:$AN$4,0))),CZ416)</f>
        <v>0</v>
      </c>
      <c r="FY416" s="200">
        <f>AM416*AM$2*IF($FC416="V",1,-1)*IF($Q416="Fixo",(DA416-INDEX('Curva Forward'!$C$5:$AN$13,MATCH(CONCATENATE(BD_COMERCIAL!$K416," ",BD_COMERCIAL!$L416),'Curva Forward'!$B$5:$B$13,0),MATCH(FY$4,'Curva Forward'!$C$4:$AN$4,0))),DA416)</f>
        <v>0</v>
      </c>
      <c r="FZ416" s="200">
        <f>AN416*AN$2*IF($FC416="V",1,-1)*IF($Q416="Fixo",(DB416-INDEX('Curva Forward'!$C$5:$AN$13,MATCH(CONCATENATE(BD_COMERCIAL!$K416," ",BD_COMERCIAL!$L416),'Curva Forward'!$B$5:$B$13,0),MATCH(FZ$4,'Curva Forward'!$C$4:$AN$4,0))),DB416)</f>
        <v>0</v>
      </c>
      <c r="GA416" s="200">
        <f>AO416*AO$2*IF($FC416="V",1,-1)*IF($Q416="Fixo",(DC416-INDEX('Curva Forward'!$C$5:$AN$13,MATCH(CONCATENATE(BD_COMERCIAL!$K416," ",BD_COMERCIAL!$L416),'Curva Forward'!$B$5:$B$13,0),MATCH(GA$4,'Curva Forward'!$C$4:$AN$4,0))),DC416)</f>
        <v>0</v>
      </c>
      <c r="GB416" s="200">
        <f>AP416*AP$2*IF($FC416="V",1,-1)*IF($Q416="Fixo",(DD416-INDEX('Curva Forward'!$C$5:$AN$13,MATCH(CONCATENATE(BD_COMERCIAL!$K416," ",BD_COMERCIAL!$L416),'Curva Forward'!$B$5:$B$13,0),MATCH(GB$4,'Curva Forward'!$C$4:$AN$4,0))),DD416)</f>
        <v>0</v>
      </c>
      <c r="GC416" s="200">
        <f>AQ416*AQ$2*IF($FC416="V",1,-1)*IF($Q416="Fixo",(DE416-INDEX('Curva Forward'!$C$5:$AN$13,MATCH(CONCATENATE(BD_COMERCIAL!$K416," ",BD_COMERCIAL!$L416),'Curva Forward'!$B$5:$B$13,0),MATCH(GC$4,'Curva Forward'!$C$4:$AN$4,0))),DE416)</f>
        <v>0</v>
      </c>
      <c r="GD416" s="200">
        <f>AR416*AR$2*IF($FC416="V",1,-1)*IF($Q416="Fixo",(DF416-INDEX('Curva Forward'!$C$5:$AN$13,MATCH(CONCATENATE(BD_COMERCIAL!$K416," ",BD_COMERCIAL!$L416),'Curva Forward'!$B$5:$B$13,0),MATCH(GD$4,'Curva Forward'!$C$4:$AN$4,0))),DF416)</f>
        <v>0</v>
      </c>
      <c r="GE416" s="200">
        <f>AS416*AS$2*IF($FC416="V",1,-1)*IF($Q416="Fixo",(DG416-INDEX('Curva Forward'!$C$5:$AN$13,MATCH(CONCATENATE(BD_COMERCIAL!$K416," ",BD_COMERCIAL!$L416),'Curva Forward'!$B$5:$B$13,0),MATCH(GE$4,'Curva Forward'!$C$4:$AN$4,0))),DG416)</f>
        <v>0</v>
      </c>
      <c r="GF416" s="200">
        <f>AT416*AT$2*IF($FC416="V",1,-1)*IF($Q416="Fixo",(DH416-INDEX('Curva Forward'!$C$5:$AN$13,MATCH(CONCATENATE(BD_COMERCIAL!$K416," ",BD_COMERCIAL!$L416),'Curva Forward'!$B$5:$B$13,0),MATCH(GF$4,'Curva Forward'!$C$4:$AN$4,0))),DH416)</f>
        <v>0</v>
      </c>
      <c r="GG416" s="200">
        <f>AU416*AU$2*IF($FC416="V",1,-1)*IF($Q416="Fixo",(DI416-INDEX('Curva Forward'!$C$5:$AN$13,MATCH(CONCATENATE(BD_COMERCIAL!$K416," ",BD_COMERCIAL!$L416),'Curva Forward'!$B$5:$B$13,0),MATCH(GG$4,'Curva Forward'!$C$4:$AN$4,0))),DI416)</f>
        <v>0</v>
      </c>
      <c r="GH416" s="200">
        <f>AV416*AV$2*IF($FC416="V",1,-1)*IF($Q416="Fixo",(DJ416-INDEX('Curva Forward'!$C$5:$AN$13,MATCH(CONCATENATE(BD_COMERCIAL!$K416," ",BD_COMERCIAL!$L416),'Curva Forward'!$B$5:$B$13,0),MATCH(GH$4,'Curva Forward'!$C$4:$AN$4,0))),DJ416)</f>
        <v>0</v>
      </c>
      <c r="GI416" s="200">
        <f>AW416*AW$2*IF($FC416="V",1,-1)*IF($Q416="Fixo",(DK416-INDEX('Curva Forward'!$C$5:$AN$13,MATCH(CONCATENATE(BD_COMERCIAL!$K416," ",BD_COMERCIAL!$L416),'Curva Forward'!$B$5:$B$13,0),MATCH(GI$4,'Curva Forward'!$C$4:$AN$4,0))),DK416)</f>
        <v>0</v>
      </c>
      <c r="GJ416" s="200">
        <f>AX416*AX$2*IF($FC416="V",1,-1)*IF($Q416="Fixo",(DL416-INDEX('Curva Forward'!$C$5:$AN$13,MATCH(CONCATENATE(BD_COMERCIAL!$K416," ",BD_COMERCIAL!$L416),'Curva Forward'!$B$5:$B$13,0),MATCH(GJ$4,'Curva Forward'!$C$4:$AN$4,0))),DL416)</f>
        <v>0</v>
      </c>
      <c r="GK416" s="200">
        <f>AY416*AY$2*IF($FC416="V",1,-1)*IF($Q416="Fixo",(DM416-INDEX('Curva Forward'!$C$5:$AN$13,MATCH(CONCATENATE(BD_COMERCIAL!$K416," ",BD_COMERCIAL!$L416),'Curva Forward'!$B$5:$B$13,0),MATCH(GK$4,'Curva Forward'!$C$4:$AN$4,0))),DM416)</f>
        <v>0</v>
      </c>
      <c r="GL416" s="200">
        <f>IF(EZ416="",0,CL416*CL$2*IF($FC416="V",1,-1)*IF($Q416="Fixo",(EZ416-INDEX('Curva Forward'!$C$5:$AN$13,MATCH(CONCATENATE(BD_COMERCIAL!$K416," ",BD_COMERCIAL!$L416),'Curva Forward'!$B$5:$B$13,0),MATCH(GL$4,'Curva Forward'!$C$4:$AN$4,0))),EZ416))</f>
        <v>0</v>
      </c>
      <c r="GM416" s="200">
        <f>IF(FA416="",0,CM416*CM$2*IF($FC416="V",1,-1)*IF($Q416="Fixo",(FA416-INDEX('Curva Forward'!$C$5:$AN$13,MATCH(CONCATENATE(BD_COMERCIAL!$K416," ",BD_COMERCIAL!$L416),'Curva Forward'!$B$5:$B$13,0),MATCH(GM$4,'Curva Forward'!$C$4:$AN$4,0))),FA416))</f>
        <v>0</v>
      </c>
      <c r="GN416" s="200">
        <f>IF(FB416="",0,CN416*CN$2*IF($FC416="V",1,-1)*IF($Q416="Fixo",(FB416-INDEX('Curva Forward'!$C$5:$AN$13,MATCH(CONCATENATE(BD_COMERCIAL!$K416," ",BD_COMERCIAL!$L416),'Curva Forward'!$B$5:$B$13,0),MATCH(GN$4,'Curva Forward'!$C$4:$AN$4,0))),FB416))</f>
        <v>0</v>
      </c>
      <c r="GO416" s="201">
        <f t="shared" ca="1" si="129"/>
        <v>0</v>
      </c>
      <c r="GP416" s="201">
        <f t="shared" ca="1" si="130"/>
        <v>0</v>
      </c>
    </row>
    <row r="417" spans="1:198" ht="15" customHeight="1" x14ac:dyDescent="0.25">
      <c r="A417" s="6"/>
      <c r="B417" s="7" t="s">
        <v>774</v>
      </c>
      <c r="C417" s="8">
        <v>44693</v>
      </c>
      <c r="D417" s="9" t="s">
        <v>131</v>
      </c>
      <c r="E417" s="9" t="s">
        <v>173</v>
      </c>
      <c r="F417" s="113">
        <v>12630054000110</v>
      </c>
      <c r="G417" s="10" t="s">
        <v>125</v>
      </c>
      <c r="H417" s="113">
        <v>3780401000108</v>
      </c>
      <c r="I417" s="9" t="s">
        <v>139</v>
      </c>
      <c r="J417" s="166"/>
      <c r="K417" s="10" t="s">
        <v>127</v>
      </c>
      <c r="L417" s="84" t="s">
        <v>22</v>
      </c>
      <c r="M417" s="11">
        <v>44774</v>
      </c>
      <c r="N417" s="12">
        <v>44804</v>
      </c>
      <c r="O417" s="10">
        <v>0.5</v>
      </c>
      <c r="P417" s="84">
        <v>135</v>
      </c>
      <c r="Q417" s="84" t="s">
        <v>128</v>
      </c>
      <c r="R417" s="10" t="s">
        <v>129</v>
      </c>
      <c r="S417" s="14" t="s">
        <v>135</v>
      </c>
      <c r="T417" s="11"/>
      <c r="U417" s="12"/>
      <c r="V417" s="257" t="str">
        <f ca="1">IF(U417="","",
IF(U417="NA","",
IFERROR(VLOOKUP(EOMONTH(M417,-2)+1,IPCA!$A:$B,2,0),
VLOOKUP(EOMONTH(TODAY(),-2)+1,IPCA!$A:$B,2,0))/
VLOOKUP(EOMONTH(U417,-2)+1,IPCA!$A:$B,2,0)*
P417))</f>
        <v/>
      </c>
      <c r="W417" s="84"/>
      <c r="X417" s="13" t="s">
        <v>6</v>
      </c>
      <c r="Y417" s="166"/>
      <c r="AA417" s="108"/>
      <c r="AB417" s="15"/>
      <c r="AI417">
        <v>0.5</v>
      </c>
      <c r="AM417" s="6"/>
      <c r="AN417" s="15"/>
      <c r="AY417" s="6"/>
      <c r="AZ417" s="15"/>
      <c r="BK417" s="6"/>
      <c r="BL417" s="15"/>
      <c r="BW417" s="6"/>
      <c r="BX417" s="15"/>
      <c r="CI417" s="6"/>
      <c r="CJ417" s="16">
        <f t="shared" si="114"/>
        <v>4.2465753424657533E-2</v>
      </c>
      <c r="CK417" s="16" t="str">
        <f t="shared" si="115"/>
        <v/>
      </c>
      <c r="CL417" s="16" t="str">
        <f t="shared" si="116"/>
        <v/>
      </c>
      <c r="CM417" s="16" t="str">
        <f t="shared" si="117"/>
        <v/>
      </c>
      <c r="CN417" s="16" t="str">
        <f t="shared" si="118"/>
        <v/>
      </c>
      <c r="CO417" s="18"/>
      <c r="CP417" s="15"/>
      <c r="CW417">
        <v>135</v>
      </c>
      <c r="DA417" s="6"/>
      <c r="DB417" s="15"/>
      <c r="DM417" s="6"/>
      <c r="DN417" s="15"/>
      <c r="DY417" s="6"/>
      <c r="DZ417" s="15"/>
      <c r="EK417" s="6"/>
      <c r="EL417" s="15"/>
      <c r="EW417" s="6"/>
      <c r="EX417" s="16">
        <f t="shared" si="119"/>
        <v>11.465753424657533</v>
      </c>
      <c r="EY417" s="16" t="str">
        <f t="shared" si="120"/>
        <v/>
      </c>
      <c r="EZ417" s="16" t="str">
        <f t="shared" si="121"/>
        <v/>
      </c>
      <c r="FA417" s="16" t="str">
        <f t="shared" si="122"/>
        <v/>
      </c>
      <c r="FB417" s="160" t="str">
        <f t="shared" si="123"/>
        <v/>
      </c>
      <c r="FC417" t="s">
        <v>205</v>
      </c>
      <c r="FD417" s="20" t="s">
        <v>139</v>
      </c>
      <c r="FE417"/>
      <c r="FF417" s="209" t="s">
        <v>206</v>
      </c>
      <c r="FH417" s="284">
        <f t="shared" ca="1" si="124"/>
        <v>0</v>
      </c>
      <c r="FI417" s="208">
        <f t="shared" si="125"/>
        <v>1</v>
      </c>
      <c r="FK417" t="str">
        <f t="shared" si="126"/>
        <v>MAXIMA ENERGIA COMERCIALIZADORA LTDA.</v>
      </c>
      <c r="FL417" s="201">
        <f t="shared" ca="1" si="127"/>
        <v>-18600</v>
      </c>
      <c r="FM417" s="201">
        <f t="shared" ca="1" si="128"/>
        <v>0</v>
      </c>
      <c r="FN417" s="200">
        <f>AB417*AB$2*IF($FC417="V",1,-1)*IF($Q417="Fixo",(CP417-INDEX('Curva Forward'!$C$5:$AN$13,MATCH(CONCATENATE(BD_COMERCIAL!$K417," ",BD_COMERCIAL!$L417),'Curva Forward'!$B$5:$B$13,0),MATCH(FN$4,'Curva Forward'!$C$4:$AN$4,0))),CP417)</f>
        <v>0</v>
      </c>
      <c r="FO417" s="200">
        <f>AC417*AC$2*IF($FC417="V",1,-1)*IF($Q417="Fixo",(CQ417-INDEX('Curva Forward'!$C$5:$AN$13,MATCH(CONCATENATE(BD_COMERCIAL!$K417," ",BD_COMERCIAL!$L417),'Curva Forward'!$B$5:$B$13,0),MATCH(FO$4,'Curva Forward'!$C$4:$AN$4,0))),CQ417)</f>
        <v>0</v>
      </c>
      <c r="FP417" s="200">
        <f>AD417*AD$2*IF($FC417="V",1,-1)*IF($Q417="Fixo",(CR417-INDEX('Curva Forward'!$C$5:$AN$13,MATCH(CONCATENATE(BD_COMERCIAL!$K417," ",BD_COMERCIAL!$L417),'Curva Forward'!$B$5:$B$13,0),MATCH(FP$4,'Curva Forward'!$C$4:$AN$4,0))),CR417)</f>
        <v>0</v>
      </c>
      <c r="FQ417" s="200">
        <f>AE417*AE$2*IF($FC417="V",1,-1)*IF($Q417="Fixo",(CS417-INDEX('Curva Forward'!$C$5:$AN$13,MATCH(CONCATENATE(BD_COMERCIAL!$K417," ",BD_COMERCIAL!$L417),'Curva Forward'!$B$5:$B$13,0),MATCH(FQ$4,'Curva Forward'!$C$4:$AN$4,0))),CS417)</f>
        <v>0</v>
      </c>
      <c r="FR417" s="200">
        <f>AF417*AF$2*IF($FC417="V",1,-1)*IF($Q417="Fixo",(CT417-INDEX('Curva Forward'!$C$5:$AN$13,MATCH(CONCATENATE(BD_COMERCIAL!$K417," ",BD_COMERCIAL!$L417),'Curva Forward'!$B$5:$B$13,0),MATCH(FR$4,'Curva Forward'!$C$4:$AN$4,0))),CT417)</f>
        <v>0</v>
      </c>
      <c r="FS417" s="200">
        <f>AG417*AG$2*IF($FC417="V",1,-1)*IF($Q417="Fixo",(CU417-INDEX('Curva Forward'!$C$5:$AN$13,MATCH(CONCATENATE(BD_COMERCIAL!$K417," ",BD_COMERCIAL!$L417),'Curva Forward'!$B$5:$B$13,0),MATCH(FS$4,'Curva Forward'!$C$4:$AN$4,0))),CU417)</f>
        <v>0</v>
      </c>
      <c r="FT417" s="200">
        <f>AH417*AH$2*IF($FC417="V",1,-1)*IF($Q417="Fixo",(CV417-INDEX('Curva Forward'!$C$5:$AN$13,MATCH(CONCATENATE(BD_COMERCIAL!$K417," ",BD_COMERCIAL!$L417),'Curva Forward'!$B$5:$B$13,0),MATCH(FT$4,'Curva Forward'!$C$4:$AN$4,0))),CV417)</f>
        <v>0</v>
      </c>
      <c r="FU417" s="200">
        <f>AI417*AI$2*IF($FC417="V",1,-1)*IF($Q417="Fixo",(CW417-INDEX('Curva Forward'!$C$5:$AN$13,MATCH(CONCATENATE(BD_COMERCIAL!$K417," ",BD_COMERCIAL!$L417),'Curva Forward'!$B$5:$B$13,0),MATCH(FU$4,'Curva Forward'!$C$4:$AN$4,0))),CW417)</f>
        <v>-18600</v>
      </c>
      <c r="FV417" s="200">
        <f>AJ417*AJ$2*IF($FC417="V",1,-1)*IF($Q417="Fixo",(CX417-INDEX('Curva Forward'!$C$5:$AN$13,MATCH(CONCATENATE(BD_COMERCIAL!$K417," ",BD_COMERCIAL!$L417),'Curva Forward'!$B$5:$B$13,0),MATCH(FV$4,'Curva Forward'!$C$4:$AN$4,0))),CX417)</f>
        <v>0</v>
      </c>
      <c r="FW417" s="200">
        <f>AK417*AK$2*IF($FC417="V",1,-1)*IF($Q417="Fixo",(CY417-INDEX('Curva Forward'!$C$5:$AN$13,MATCH(CONCATENATE(BD_COMERCIAL!$K417," ",BD_COMERCIAL!$L417),'Curva Forward'!$B$5:$B$13,0),MATCH(FW$4,'Curva Forward'!$C$4:$AN$4,0))),CY417)</f>
        <v>0</v>
      </c>
      <c r="FX417" s="200">
        <f>AL417*AL$2*IF($FC417="V",1,-1)*IF($Q417="Fixo",(CZ417-INDEX('Curva Forward'!$C$5:$AN$13,MATCH(CONCATENATE(BD_COMERCIAL!$K417," ",BD_COMERCIAL!$L417),'Curva Forward'!$B$5:$B$13,0),MATCH(FX$4,'Curva Forward'!$C$4:$AN$4,0))),CZ417)</f>
        <v>0</v>
      </c>
      <c r="FY417" s="200">
        <f>AM417*AM$2*IF($FC417="V",1,-1)*IF($Q417="Fixo",(DA417-INDEX('Curva Forward'!$C$5:$AN$13,MATCH(CONCATENATE(BD_COMERCIAL!$K417," ",BD_COMERCIAL!$L417),'Curva Forward'!$B$5:$B$13,0),MATCH(FY$4,'Curva Forward'!$C$4:$AN$4,0))),DA417)</f>
        <v>0</v>
      </c>
      <c r="FZ417" s="200">
        <f>AN417*AN$2*IF($FC417="V",1,-1)*IF($Q417="Fixo",(DB417-INDEX('Curva Forward'!$C$5:$AN$13,MATCH(CONCATENATE(BD_COMERCIAL!$K417," ",BD_COMERCIAL!$L417),'Curva Forward'!$B$5:$B$13,0),MATCH(FZ$4,'Curva Forward'!$C$4:$AN$4,0))),DB417)</f>
        <v>0</v>
      </c>
      <c r="GA417" s="200">
        <f>AO417*AO$2*IF($FC417="V",1,-1)*IF($Q417="Fixo",(DC417-INDEX('Curva Forward'!$C$5:$AN$13,MATCH(CONCATENATE(BD_COMERCIAL!$K417," ",BD_COMERCIAL!$L417),'Curva Forward'!$B$5:$B$13,0),MATCH(GA$4,'Curva Forward'!$C$4:$AN$4,0))),DC417)</f>
        <v>0</v>
      </c>
      <c r="GB417" s="200">
        <f>AP417*AP$2*IF($FC417="V",1,-1)*IF($Q417="Fixo",(DD417-INDEX('Curva Forward'!$C$5:$AN$13,MATCH(CONCATENATE(BD_COMERCIAL!$K417," ",BD_COMERCIAL!$L417),'Curva Forward'!$B$5:$B$13,0),MATCH(GB$4,'Curva Forward'!$C$4:$AN$4,0))),DD417)</f>
        <v>0</v>
      </c>
      <c r="GC417" s="200">
        <f>AQ417*AQ$2*IF($FC417="V",1,-1)*IF($Q417="Fixo",(DE417-INDEX('Curva Forward'!$C$5:$AN$13,MATCH(CONCATENATE(BD_COMERCIAL!$K417," ",BD_COMERCIAL!$L417),'Curva Forward'!$B$5:$B$13,0),MATCH(GC$4,'Curva Forward'!$C$4:$AN$4,0))),DE417)</f>
        <v>0</v>
      </c>
      <c r="GD417" s="200">
        <f>AR417*AR$2*IF($FC417="V",1,-1)*IF($Q417="Fixo",(DF417-INDEX('Curva Forward'!$C$5:$AN$13,MATCH(CONCATENATE(BD_COMERCIAL!$K417," ",BD_COMERCIAL!$L417),'Curva Forward'!$B$5:$B$13,0),MATCH(GD$4,'Curva Forward'!$C$4:$AN$4,0))),DF417)</f>
        <v>0</v>
      </c>
      <c r="GE417" s="200">
        <f>AS417*AS$2*IF($FC417="V",1,-1)*IF($Q417="Fixo",(DG417-INDEX('Curva Forward'!$C$5:$AN$13,MATCH(CONCATENATE(BD_COMERCIAL!$K417," ",BD_COMERCIAL!$L417),'Curva Forward'!$B$5:$B$13,0),MATCH(GE$4,'Curva Forward'!$C$4:$AN$4,0))),DG417)</f>
        <v>0</v>
      </c>
      <c r="GF417" s="200">
        <f>AT417*AT$2*IF($FC417="V",1,-1)*IF($Q417="Fixo",(DH417-INDEX('Curva Forward'!$C$5:$AN$13,MATCH(CONCATENATE(BD_COMERCIAL!$K417," ",BD_COMERCIAL!$L417),'Curva Forward'!$B$5:$B$13,0),MATCH(GF$4,'Curva Forward'!$C$4:$AN$4,0))),DH417)</f>
        <v>0</v>
      </c>
      <c r="GG417" s="200">
        <f>AU417*AU$2*IF($FC417="V",1,-1)*IF($Q417="Fixo",(DI417-INDEX('Curva Forward'!$C$5:$AN$13,MATCH(CONCATENATE(BD_COMERCIAL!$K417," ",BD_COMERCIAL!$L417),'Curva Forward'!$B$5:$B$13,0),MATCH(GG$4,'Curva Forward'!$C$4:$AN$4,0))),DI417)</f>
        <v>0</v>
      </c>
      <c r="GH417" s="200">
        <f>AV417*AV$2*IF($FC417="V",1,-1)*IF($Q417="Fixo",(DJ417-INDEX('Curva Forward'!$C$5:$AN$13,MATCH(CONCATENATE(BD_COMERCIAL!$K417," ",BD_COMERCIAL!$L417),'Curva Forward'!$B$5:$B$13,0),MATCH(GH$4,'Curva Forward'!$C$4:$AN$4,0))),DJ417)</f>
        <v>0</v>
      </c>
      <c r="GI417" s="200">
        <f>AW417*AW$2*IF($FC417="V",1,-1)*IF($Q417="Fixo",(DK417-INDEX('Curva Forward'!$C$5:$AN$13,MATCH(CONCATENATE(BD_COMERCIAL!$K417," ",BD_COMERCIAL!$L417),'Curva Forward'!$B$5:$B$13,0),MATCH(GI$4,'Curva Forward'!$C$4:$AN$4,0))),DK417)</f>
        <v>0</v>
      </c>
      <c r="GJ417" s="200">
        <f>AX417*AX$2*IF($FC417="V",1,-1)*IF($Q417="Fixo",(DL417-INDEX('Curva Forward'!$C$5:$AN$13,MATCH(CONCATENATE(BD_COMERCIAL!$K417," ",BD_COMERCIAL!$L417),'Curva Forward'!$B$5:$B$13,0),MATCH(GJ$4,'Curva Forward'!$C$4:$AN$4,0))),DL417)</f>
        <v>0</v>
      </c>
      <c r="GK417" s="200">
        <f>AY417*AY$2*IF($FC417="V",1,-1)*IF($Q417="Fixo",(DM417-INDEX('Curva Forward'!$C$5:$AN$13,MATCH(CONCATENATE(BD_COMERCIAL!$K417," ",BD_COMERCIAL!$L417),'Curva Forward'!$B$5:$B$13,0),MATCH(GK$4,'Curva Forward'!$C$4:$AN$4,0))),DM417)</f>
        <v>0</v>
      </c>
      <c r="GL417" s="200">
        <f>IF(EZ417="",0,CL417*CL$2*IF($FC417="V",1,-1)*IF($Q417="Fixo",(EZ417-INDEX('Curva Forward'!$C$5:$AN$13,MATCH(CONCATENATE(BD_COMERCIAL!$K417," ",BD_COMERCIAL!$L417),'Curva Forward'!$B$5:$B$13,0),MATCH(GL$4,'Curva Forward'!$C$4:$AN$4,0))),EZ417))</f>
        <v>0</v>
      </c>
      <c r="GM417" s="200">
        <f>IF(FA417="",0,CM417*CM$2*IF($FC417="V",1,-1)*IF($Q417="Fixo",(FA417-INDEX('Curva Forward'!$C$5:$AN$13,MATCH(CONCATENATE(BD_COMERCIAL!$K417," ",BD_COMERCIAL!$L417),'Curva Forward'!$B$5:$B$13,0),MATCH(GM$4,'Curva Forward'!$C$4:$AN$4,0))),FA417))</f>
        <v>0</v>
      </c>
      <c r="GN417" s="200">
        <f>IF(FB417="",0,CN417*CN$2*IF($FC417="V",1,-1)*IF($Q417="Fixo",(FB417-INDEX('Curva Forward'!$C$5:$AN$13,MATCH(CONCATENATE(BD_COMERCIAL!$K417," ",BD_COMERCIAL!$L417),'Curva Forward'!$B$5:$B$13,0),MATCH(GN$4,'Curva Forward'!$C$4:$AN$4,0))),FB417))</f>
        <v>0</v>
      </c>
      <c r="GO417" s="201">
        <f t="shared" ca="1" si="129"/>
        <v>0</v>
      </c>
      <c r="GP417" s="201">
        <f t="shared" ca="1" si="130"/>
        <v>0</v>
      </c>
    </row>
    <row r="418" spans="1:198" ht="15" customHeight="1" x14ac:dyDescent="0.25">
      <c r="A418" s="6"/>
      <c r="B418" s="7" t="s">
        <v>775</v>
      </c>
      <c r="C418" s="8">
        <v>44693</v>
      </c>
      <c r="D418" s="9" t="s">
        <v>131</v>
      </c>
      <c r="E418" s="9" t="s">
        <v>173</v>
      </c>
      <c r="F418" s="113">
        <v>12630054000110</v>
      </c>
      <c r="G418" s="10" t="s">
        <v>125</v>
      </c>
      <c r="H418" s="113">
        <v>3780401000108</v>
      </c>
      <c r="I418" s="9" t="s">
        <v>139</v>
      </c>
      <c r="J418" s="166"/>
      <c r="K418" s="10" t="s">
        <v>127</v>
      </c>
      <c r="L418" s="84" t="s">
        <v>22</v>
      </c>
      <c r="M418" s="11">
        <v>44774</v>
      </c>
      <c r="N418" s="12">
        <v>44804</v>
      </c>
      <c r="O418" s="10">
        <v>0.5</v>
      </c>
      <c r="P418" s="84">
        <v>135</v>
      </c>
      <c r="Q418" s="84" t="s">
        <v>128</v>
      </c>
      <c r="R418" s="10" t="s">
        <v>129</v>
      </c>
      <c r="S418" s="14" t="s">
        <v>135</v>
      </c>
      <c r="T418" s="11"/>
      <c r="U418" s="12"/>
      <c r="V418" s="257" t="str">
        <f ca="1">IF(U418="","",
IF(U418="NA","",
IFERROR(VLOOKUP(EOMONTH(M418,-2)+1,IPCA!$A:$B,2,0),
VLOOKUP(EOMONTH(TODAY(),-2)+1,IPCA!$A:$B,2,0))/
VLOOKUP(EOMONTH(U418,-2)+1,IPCA!$A:$B,2,0)*
P418))</f>
        <v/>
      </c>
      <c r="W418" s="84"/>
      <c r="X418" s="13" t="s">
        <v>6</v>
      </c>
      <c r="Y418" s="166"/>
      <c r="AA418" s="108"/>
      <c r="AB418" s="15"/>
      <c r="AI418">
        <v>0.5</v>
      </c>
      <c r="AM418" s="6"/>
      <c r="AN418" s="15"/>
      <c r="AY418" s="6"/>
      <c r="AZ418" s="15"/>
      <c r="BK418" s="6"/>
      <c r="BL418" s="15"/>
      <c r="BW418" s="6"/>
      <c r="BX418" s="15"/>
      <c r="CI418" s="6"/>
      <c r="CJ418" s="16">
        <f t="shared" si="114"/>
        <v>4.2465753424657533E-2</v>
      </c>
      <c r="CK418" s="16" t="str">
        <f t="shared" si="115"/>
        <v/>
      </c>
      <c r="CL418" s="16" t="str">
        <f t="shared" si="116"/>
        <v/>
      </c>
      <c r="CM418" s="16" t="str">
        <f t="shared" si="117"/>
        <v/>
      </c>
      <c r="CN418" s="16" t="str">
        <f t="shared" si="118"/>
        <v/>
      </c>
      <c r="CO418" s="18"/>
      <c r="CP418" s="15"/>
      <c r="CW418">
        <v>135</v>
      </c>
      <c r="DA418" s="6"/>
      <c r="DB418" s="15"/>
      <c r="DM418" s="6"/>
      <c r="DN418" s="15"/>
      <c r="DY418" s="6"/>
      <c r="DZ418" s="15"/>
      <c r="EK418" s="6"/>
      <c r="EL418" s="15"/>
      <c r="EW418" s="6"/>
      <c r="EX418" s="16">
        <f t="shared" si="119"/>
        <v>11.465753424657533</v>
      </c>
      <c r="EY418" s="16" t="str">
        <f t="shared" si="120"/>
        <v/>
      </c>
      <c r="EZ418" s="16" t="str">
        <f t="shared" si="121"/>
        <v/>
      </c>
      <c r="FA418" s="16" t="str">
        <f t="shared" si="122"/>
        <v/>
      </c>
      <c r="FB418" s="160" t="str">
        <f t="shared" si="123"/>
        <v/>
      </c>
      <c r="FC418" t="s">
        <v>205</v>
      </c>
      <c r="FD418" s="20" t="s">
        <v>139</v>
      </c>
      <c r="FE418"/>
      <c r="FF418" s="209" t="s">
        <v>206</v>
      </c>
      <c r="FH418" s="284">
        <f t="shared" ca="1" si="124"/>
        <v>0</v>
      </c>
      <c r="FI418" s="208">
        <f t="shared" si="125"/>
        <v>1</v>
      </c>
      <c r="FK418" t="str">
        <f t="shared" si="126"/>
        <v>MAXIMA ENERGIA COMERCIALIZADORA LTDA.</v>
      </c>
      <c r="FL418" s="201">
        <f t="shared" ca="1" si="127"/>
        <v>-18600</v>
      </c>
      <c r="FM418" s="201">
        <f t="shared" ca="1" si="128"/>
        <v>0</v>
      </c>
      <c r="FN418" s="200">
        <f>AB418*AB$2*IF($FC418="V",1,-1)*IF($Q418="Fixo",(CP418-INDEX('Curva Forward'!$C$5:$AN$13,MATCH(CONCATENATE(BD_COMERCIAL!$K418," ",BD_COMERCIAL!$L418),'Curva Forward'!$B$5:$B$13,0),MATCH(FN$4,'Curva Forward'!$C$4:$AN$4,0))),CP418)</f>
        <v>0</v>
      </c>
      <c r="FO418" s="200">
        <f>AC418*AC$2*IF($FC418="V",1,-1)*IF($Q418="Fixo",(CQ418-INDEX('Curva Forward'!$C$5:$AN$13,MATCH(CONCATENATE(BD_COMERCIAL!$K418," ",BD_COMERCIAL!$L418),'Curva Forward'!$B$5:$B$13,0),MATCH(FO$4,'Curva Forward'!$C$4:$AN$4,0))),CQ418)</f>
        <v>0</v>
      </c>
      <c r="FP418" s="200">
        <f>AD418*AD$2*IF($FC418="V",1,-1)*IF($Q418="Fixo",(CR418-INDEX('Curva Forward'!$C$5:$AN$13,MATCH(CONCATENATE(BD_COMERCIAL!$K418," ",BD_COMERCIAL!$L418),'Curva Forward'!$B$5:$B$13,0),MATCH(FP$4,'Curva Forward'!$C$4:$AN$4,0))),CR418)</f>
        <v>0</v>
      </c>
      <c r="FQ418" s="200">
        <f>AE418*AE$2*IF($FC418="V",1,-1)*IF($Q418="Fixo",(CS418-INDEX('Curva Forward'!$C$5:$AN$13,MATCH(CONCATENATE(BD_COMERCIAL!$K418," ",BD_COMERCIAL!$L418),'Curva Forward'!$B$5:$B$13,0),MATCH(FQ$4,'Curva Forward'!$C$4:$AN$4,0))),CS418)</f>
        <v>0</v>
      </c>
      <c r="FR418" s="200">
        <f>AF418*AF$2*IF($FC418="V",1,-1)*IF($Q418="Fixo",(CT418-INDEX('Curva Forward'!$C$5:$AN$13,MATCH(CONCATENATE(BD_COMERCIAL!$K418," ",BD_COMERCIAL!$L418),'Curva Forward'!$B$5:$B$13,0),MATCH(FR$4,'Curva Forward'!$C$4:$AN$4,0))),CT418)</f>
        <v>0</v>
      </c>
      <c r="FS418" s="200">
        <f>AG418*AG$2*IF($FC418="V",1,-1)*IF($Q418="Fixo",(CU418-INDEX('Curva Forward'!$C$5:$AN$13,MATCH(CONCATENATE(BD_COMERCIAL!$K418," ",BD_COMERCIAL!$L418),'Curva Forward'!$B$5:$B$13,0),MATCH(FS$4,'Curva Forward'!$C$4:$AN$4,0))),CU418)</f>
        <v>0</v>
      </c>
      <c r="FT418" s="200">
        <f>AH418*AH$2*IF($FC418="V",1,-1)*IF($Q418="Fixo",(CV418-INDEX('Curva Forward'!$C$5:$AN$13,MATCH(CONCATENATE(BD_COMERCIAL!$K418," ",BD_COMERCIAL!$L418),'Curva Forward'!$B$5:$B$13,0),MATCH(FT$4,'Curva Forward'!$C$4:$AN$4,0))),CV418)</f>
        <v>0</v>
      </c>
      <c r="FU418" s="200">
        <f>AI418*AI$2*IF($FC418="V",1,-1)*IF($Q418="Fixo",(CW418-INDEX('Curva Forward'!$C$5:$AN$13,MATCH(CONCATENATE(BD_COMERCIAL!$K418," ",BD_COMERCIAL!$L418),'Curva Forward'!$B$5:$B$13,0),MATCH(FU$4,'Curva Forward'!$C$4:$AN$4,0))),CW418)</f>
        <v>-18600</v>
      </c>
      <c r="FV418" s="200">
        <f>AJ418*AJ$2*IF($FC418="V",1,-1)*IF($Q418="Fixo",(CX418-INDEX('Curva Forward'!$C$5:$AN$13,MATCH(CONCATENATE(BD_COMERCIAL!$K418," ",BD_COMERCIAL!$L418),'Curva Forward'!$B$5:$B$13,0),MATCH(FV$4,'Curva Forward'!$C$4:$AN$4,0))),CX418)</f>
        <v>0</v>
      </c>
      <c r="FW418" s="200">
        <f>AK418*AK$2*IF($FC418="V",1,-1)*IF($Q418="Fixo",(CY418-INDEX('Curva Forward'!$C$5:$AN$13,MATCH(CONCATENATE(BD_COMERCIAL!$K418," ",BD_COMERCIAL!$L418),'Curva Forward'!$B$5:$B$13,0),MATCH(FW$4,'Curva Forward'!$C$4:$AN$4,0))),CY418)</f>
        <v>0</v>
      </c>
      <c r="FX418" s="200">
        <f>AL418*AL$2*IF($FC418="V",1,-1)*IF($Q418="Fixo",(CZ418-INDEX('Curva Forward'!$C$5:$AN$13,MATCH(CONCATENATE(BD_COMERCIAL!$K418," ",BD_COMERCIAL!$L418),'Curva Forward'!$B$5:$B$13,0),MATCH(FX$4,'Curva Forward'!$C$4:$AN$4,0))),CZ418)</f>
        <v>0</v>
      </c>
      <c r="FY418" s="200">
        <f>AM418*AM$2*IF($FC418="V",1,-1)*IF($Q418="Fixo",(DA418-INDEX('Curva Forward'!$C$5:$AN$13,MATCH(CONCATENATE(BD_COMERCIAL!$K418," ",BD_COMERCIAL!$L418),'Curva Forward'!$B$5:$B$13,0),MATCH(FY$4,'Curva Forward'!$C$4:$AN$4,0))),DA418)</f>
        <v>0</v>
      </c>
      <c r="FZ418" s="200">
        <f>AN418*AN$2*IF($FC418="V",1,-1)*IF($Q418="Fixo",(DB418-INDEX('Curva Forward'!$C$5:$AN$13,MATCH(CONCATENATE(BD_COMERCIAL!$K418," ",BD_COMERCIAL!$L418),'Curva Forward'!$B$5:$B$13,0),MATCH(FZ$4,'Curva Forward'!$C$4:$AN$4,0))),DB418)</f>
        <v>0</v>
      </c>
      <c r="GA418" s="200">
        <f>AO418*AO$2*IF($FC418="V",1,-1)*IF($Q418="Fixo",(DC418-INDEX('Curva Forward'!$C$5:$AN$13,MATCH(CONCATENATE(BD_COMERCIAL!$K418," ",BD_COMERCIAL!$L418),'Curva Forward'!$B$5:$B$13,0),MATCH(GA$4,'Curva Forward'!$C$4:$AN$4,0))),DC418)</f>
        <v>0</v>
      </c>
      <c r="GB418" s="200">
        <f>AP418*AP$2*IF($FC418="V",1,-1)*IF($Q418="Fixo",(DD418-INDEX('Curva Forward'!$C$5:$AN$13,MATCH(CONCATENATE(BD_COMERCIAL!$K418," ",BD_COMERCIAL!$L418),'Curva Forward'!$B$5:$B$13,0),MATCH(GB$4,'Curva Forward'!$C$4:$AN$4,0))),DD418)</f>
        <v>0</v>
      </c>
      <c r="GC418" s="200">
        <f>AQ418*AQ$2*IF($FC418="V",1,-1)*IF($Q418="Fixo",(DE418-INDEX('Curva Forward'!$C$5:$AN$13,MATCH(CONCATENATE(BD_COMERCIAL!$K418," ",BD_COMERCIAL!$L418),'Curva Forward'!$B$5:$B$13,0),MATCH(GC$4,'Curva Forward'!$C$4:$AN$4,0))),DE418)</f>
        <v>0</v>
      </c>
      <c r="GD418" s="200">
        <f>AR418*AR$2*IF($FC418="V",1,-1)*IF($Q418="Fixo",(DF418-INDEX('Curva Forward'!$C$5:$AN$13,MATCH(CONCATENATE(BD_COMERCIAL!$K418," ",BD_COMERCIAL!$L418),'Curva Forward'!$B$5:$B$13,0),MATCH(GD$4,'Curva Forward'!$C$4:$AN$4,0))),DF418)</f>
        <v>0</v>
      </c>
      <c r="GE418" s="200">
        <f>AS418*AS$2*IF($FC418="V",1,-1)*IF($Q418="Fixo",(DG418-INDEX('Curva Forward'!$C$5:$AN$13,MATCH(CONCATENATE(BD_COMERCIAL!$K418," ",BD_COMERCIAL!$L418),'Curva Forward'!$B$5:$B$13,0),MATCH(GE$4,'Curva Forward'!$C$4:$AN$4,0))),DG418)</f>
        <v>0</v>
      </c>
      <c r="GF418" s="200">
        <f>AT418*AT$2*IF($FC418="V",1,-1)*IF($Q418="Fixo",(DH418-INDEX('Curva Forward'!$C$5:$AN$13,MATCH(CONCATENATE(BD_COMERCIAL!$K418," ",BD_COMERCIAL!$L418),'Curva Forward'!$B$5:$B$13,0),MATCH(GF$4,'Curva Forward'!$C$4:$AN$4,0))),DH418)</f>
        <v>0</v>
      </c>
      <c r="GG418" s="200">
        <f>AU418*AU$2*IF($FC418="V",1,-1)*IF($Q418="Fixo",(DI418-INDEX('Curva Forward'!$C$5:$AN$13,MATCH(CONCATENATE(BD_COMERCIAL!$K418," ",BD_COMERCIAL!$L418),'Curva Forward'!$B$5:$B$13,0),MATCH(GG$4,'Curva Forward'!$C$4:$AN$4,0))),DI418)</f>
        <v>0</v>
      </c>
      <c r="GH418" s="200">
        <f>AV418*AV$2*IF($FC418="V",1,-1)*IF($Q418="Fixo",(DJ418-INDEX('Curva Forward'!$C$5:$AN$13,MATCH(CONCATENATE(BD_COMERCIAL!$K418," ",BD_COMERCIAL!$L418),'Curva Forward'!$B$5:$B$13,0),MATCH(GH$4,'Curva Forward'!$C$4:$AN$4,0))),DJ418)</f>
        <v>0</v>
      </c>
      <c r="GI418" s="200">
        <f>AW418*AW$2*IF($FC418="V",1,-1)*IF($Q418="Fixo",(DK418-INDEX('Curva Forward'!$C$5:$AN$13,MATCH(CONCATENATE(BD_COMERCIAL!$K418," ",BD_COMERCIAL!$L418),'Curva Forward'!$B$5:$B$13,0),MATCH(GI$4,'Curva Forward'!$C$4:$AN$4,0))),DK418)</f>
        <v>0</v>
      </c>
      <c r="GJ418" s="200">
        <f>AX418*AX$2*IF($FC418="V",1,-1)*IF($Q418="Fixo",(DL418-INDEX('Curva Forward'!$C$5:$AN$13,MATCH(CONCATENATE(BD_COMERCIAL!$K418," ",BD_COMERCIAL!$L418),'Curva Forward'!$B$5:$B$13,0),MATCH(GJ$4,'Curva Forward'!$C$4:$AN$4,0))),DL418)</f>
        <v>0</v>
      </c>
      <c r="GK418" s="200">
        <f>AY418*AY$2*IF($FC418="V",1,-1)*IF($Q418="Fixo",(DM418-INDEX('Curva Forward'!$C$5:$AN$13,MATCH(CONCATENATE(BD_COMERCIAL!$K418," ",BD_COMERCIAL!$L418),'Curva Forward'!$B$5:$B$13,0),MATCH(GK$4,'Curva Forward'!$C$4:$AN$4,0))),DM418)</f>
        <v>0</v>
      </c>
      <c r="GL418" s="200">
        <f>IF(EZ418="",0,CL418*CL$2*IF($FC418="V",1,-1)*IF($Q418="Fixo",(EZ418-INDEX('Curva Forward'!$C$5:$AN$13,MATCH(CONCATENATE(BD_COMERCIAL!$K418," ",BD_COMERCIAL!$L418),'Curva Forward'!$B$5:$B$13,0),MATCH(GL$4,'Curva Forward'!$C$4:$AN$4,0))),EZ418))</f>
        <v>0</v>
      </c>
      <c r="GM418" s="200">
        <f>IF(FA418="",0,CM418*CM$2*IF($FC418="V",1,-1)*IF($Q418="Fixo",(FA418-INDEX('Curva Forward'!$C$5:$AN$13,MATCH(CONCATENATE(BD_COMERCIAL!$K418," ",BD_COMERCIAL!$L418),'Curva Forward'!$B$5:$B$13,0),MATCH(GM$4,'Curva Forward'!$C$4:$AN$4,0))),FA418))</f>
        <v>0</v>
      </c>
      <c r="GN418" s="200">
        <f>IF(FB418="",0,CN418*CN$2*IF($FC418="V",1,-1)*IF($Q418="Fixo",(FB418-INDEX('Curva Forward'!$C$5:$AN$13,MATCH(CONCATENATE(BD_COMERCIAL!$K418," ",BD_COMERCIAL!$L418),'Curva Forward'!$B$5:$B$13,0),MATCH(GN$4,'Curva Forward'!$C$4:$AN$4,0))),FB418))</f>
        <v>0</v>
      </c>
      <c r="GO418" s="201">
        <f t="shared" ca="1" si="129"/>
        <v>0</v>
      </c>
      <c r="GP418" s="201">
        <f t="shared" ca="1" si="130"/>
        <v>0</v>
      </c>
    </row>
    <row r="419" spans="1:198" ht="15" customHeight="1" x14ac:dyDescent="0.25">
      <c r="A419" s="6"/>
      <c r="B419" s="7" t="s">
        <v>776</v>
      </c>
      <c r="C419" s="8">
        <v>44693</v>
      </c>
      <c r="D419" s="9" t="s">
        <v>131</v>
      </c>
      <c r="E419" s="9" t="s">
        <v>132</v>
      </c>
      <c r="F419" s="113">
        <v>4973790000142</v>
      </c>
      <c r="G419" s="10" t="s">
        <v>125</v>
      </c>
      <c r="H419" s="113">
        <v>3780401000108</v>
      </c>
      <c r="I419" s="9" t="s">
        <v>139</v>
      </c>
      <c r="J419" s="166"/>
      <c r="K419" s="10" t="s">
        <v>127</v>
      </c>
      <c r="L419" s="84" t="s">
        <v>22</v>
      </c>
      <c r="M419" s="11">
        <v>44774</v>
      </c>
      <c r="N419" s="12">
        <v>44804</v>
      </c>
      <c r="O419" s="10">
        <v>5</v>
      </c>
      <c r="P419" s="84">
        <v>137</v>
      </c>
      <c r="Q419" s="84" t="s">
        <v>128</v>
      </c>
      <c r="R419" s="10" t="s">
        <v>129</v>
      </c>
      <c r="S419" s="14" t="s">
        <v>135</v>
      </c>
      <c r="T419" s="11"/>
      <c r="U419" s="12"/>
      <c r="V419" s="257" t="str">
        <f ca="1">IF(U419="","",
IF(U419="NA","",
IFERROR(VLOOKUP(EOMONTH(M419,-2)+1,IPCA!$A:$B,2,0),
VLOOKUP(EOMONTH(TODAY(),-2)+1,IPCA!$A:$B,2,0))/
VLOOKUP(EOMONTH(U419,-2)+1,IPCA!$A:$B,2,0)*
P419))</f>
        <v/>
      </c>
      <c r="W419" s="84"/>
      <c r="X419" s="13" t="s">
        <v>133</v>
      </c>
      <c r="Y419" s="166"/>
      <c r="AA419" s="108"/>
      <c r="AB419" s="15"/>
      <c r="AI419">
        <v>5</v>
      </c>
      <c r="AM419" s="6"/>
      <c r="AN419" s="15"/>
      <c r="AY419" s="6"/>
      <c r="AZ419" s="15"/>
      <c r="BK419" s="6"/>
      <c r="BL419" s="15"/>
      <c r="BW419" s="6"/>
      <c r="BX419" s="15"/>
      <c r="CI419" s="6"/>
      <c r="CJ419" s="16">
        <f t="shared" si="114"/>
        <v>0.42465753424657532</v>
      </c>
      <c r="CK419" s="16" t="str">
        <f t="shared" si="115"/>
        <v/>
      </c>
      <c r="CL419" s="16" t="str">
        <f t="shared" si="116"/>
        <v/>
      </c>
      <c r="CM419" s="16" t="str">
        <f t="shared" si="117"/>
        <v/>
      </c>
      <c r="CN419" s="16" t="str">
        <f t="shared" si="118"/>
        <v/>
      </c>
      <c r="CO419" s="18"/>
      <c r="CP419" s="15"/>
      <c r="CW419">
        <v>137</v>
      </c>
      <c r="DA419" s="6"/>
      <c r="DB419" s="15"/>
      <c r="DM419" s="6"/>
      <c r="DN419" s="15"/>
      <c r="DY419" s="6"/>
      <c r="DZ419" s="15"/>
      <c r="EK419" s="6"/>
      <c r="EL419" s="15"/>
      <c r="EW419" s="6"/>
      <c r="EX419" s="16">
        <f t="shared" si="119"/>
        <v>11.635616438356164</v>
      </c>
      <c r="EY419" s="16" t="str">
        <f t="shared" si="120"/>
        <v/>
      </c>
      <c r="EZ419" s="16" t="str">
        <f t="shared" si="121"/>
        <v/>
      </c>
      <c r="FA419" s="16" t="str">
        <f t="shared" si="122"/>
        <v/>
      </c>
      <c r="FB419" s="160" t="str">
        <f t="shared" si="123"/>
        <v/>
      </c>
      <c r="FC419" t="s">
        <v>205</v>
      </c>
      <c r="FD419" s="20" t="s">
        <v>139</v>
      </c>
      <c r="FE419"/>
      <c r="FF419" s="209" t="s">
        <v>206</v>
      </c>
      <c r="FH419" s="284">
        <f t="shared" ca="1" si="124"/>
        <v>0</v>
      </c>
      <c r="FI419" s="208">
        <f t="shared" si="125"/>
        <v>1</v>
      </c>
      <c r="FK419" t="str">
        <f t="shared" si="126"/>
        <v>CPFL Comercialização Brasil S.A.</v>
      </c>
      <c r="FL419" s="201">
        <f t="shared" ca="1" si="127"/>
        <v>-193440</v>
      </c>
      <c r="FM419" s="201">
        <f t="shared" ca="1" si="128"/>
        <v>0</v>
      </c>
      <c r="FN419" s="200">
        <f>AB419*AB$2*IF($FC419="V",1,-1)*IF($Q419="Fixo",(CP419-INDEX('Curva Forward'!$C$5:$AN$13,MATCH(CONCATENATE(BD_COMERCIAL!$K419," ",BD_COMERCIAL!$L419),'Curva Forward'!$B$5:$B$13,0),MATCH(FN$4,'Curva Forward'!$C$4:$AN$4,0))),CP419)</f>
        <v>0</v>
      </c>
      <c r="FO419" s="200">
        <f>AC419*AC$2*IF($FC419="V",1,-1)*IF($Q419="Fixo",(CQ419-INDEX('Curva Forward'!$C$5:$AN$13,MATCH(CONCATENATE(BD_COMERCIAL!$K419," ",BD_COMERCIAL!$L419),'Curva Forward'!$B$5:$B$13,0),MATCH(FO$4,'Curva Forward'!$C$4:$AN$4,0))),CQ419)</f>
        <v>0</v>
      </c>
      <c r="FP419" s="200">
        <f>AD419*AD$2*IF($FC419="V",1,-1)*IF($Q419="Fixo",(CR419-INDEX('Curva Forward'!$C$5:$AN$13,MATCH(CONCATENATE(BD_COMERCIAL!$K419," ",BD_COMERCIAL!$L419),'Curva Forward'!$B$5:$B$13,0),MATCH(FP$4,'Curva Forward'!$C$4:$AN$4,0))),CR419)</f>
        <v>0</v>
      </c>
      <c r="FQ419" s="200">
        <f>AE419*AE$2*IF($FC419="V",1,-1)*IF($Q419="Fixo",(CS419-INDEX('Curva Forward'!$C$5:$AN$13,MATCH(CONCATENATE(BD_COMERCIAL!$K419," ",BD_COMERCIAL!$L419),'Curva Forward'!$B$5:$B$13,0),MATCH(FQ$4,'Curva Forward'!$C$4:$AN$4,0))),CS419)</f>
        <v>0</v>
      </c>
      <c r="FR419" s="200">
        <f>AF419*AF$2*IF($FC419="V",1,-1)*IF($Q419="Fixo",(CT419-INDEX('Curva Forward'!$C$5:$AN$13,MATCH(CONCATENATE(BD_COMERCIAL!$K419," ",BD_COMERCIAL!$L419),'Curva Forward'!$B$5:$B$13,0),MATCH(FR$4,'Curva Forward'!$C$4:$AN$4,0))),CT419)</f>
        <v>0</v>
      </c>
      <c r="FS419" s="200">
        <f>AG419*AG$2*IF($FC419="V",1,-1)*IF($Q419="Fixo",(CU419-INDEX('Curva Forward'!$C$5:$AN$13,MATCH(CONCATENATE(BD_COMERCIAL!$K419," ",BD_COMERCIAL!$L419),'Curva Forward'!$B$5:$B$13,0),MATCH(FS$4,'Curva Forward'!$C$4:$AN$4,0))),CU419)</f>
        <v>0</v>
      </c>
      <c r="FT419" s="200">
        <f>AH419*AH$2*IF($FC419="V",1,-1)*IF($Q419="Fixo",(CV419-INDEX('Curva Forward'!$C$5:$AN$13,MATCH(CONCATENATE(BD_COMERCIAL!$K419," ",BD_COMERCIAL!$L419),'Curva Forward'!$B$5:$B$13,0),MATCH(FT$4,'Curva Forward'!$C$4:$AN$4,0))),CV419)</f>
        <v>0</v>
      </c>
      <c r="FU419" s="200">
        <f>AI419*AI$2*IF($FC419="V",1,-1)*IF($Q419="Fixo",(CW419-INDEX('Curva Forward'!$C$5:$AN$13,MATCH(CONCATENATE(BD_COMERCIAL!$K419," ",BD_COMERCIAL!$L419),'Curva Forward'!$B$5:$B$13,0),MATCH(FU$4,'Curva Forward'!$C$4:$AN$4,0))),CW419)</f>
        <v>-193440</v>
      </c>
      <c r="FV419" s="200">
        <f>AJ419*AJ$2*IF($FC419="V",1,-1)*IF($Q419="Fixo",(CX419-INDEX('Curva Forward'!$C$5:$AN$13,MATCH(CONCATENATE(BD_COMERCIAL!$K419," ",BD_COMERCIAL!$L419),'Curva Forward'!$B$5:$B$13,0),MATCH(FV$4,'Curva Forward'!$C$4:$AN$4,0))),CX419)</f>
        <v>0</v>
      </c>
      <c r="FW419" s="200">
        <f>AK419*AK$2*IF($FC419="V",1,-1)*IF($Q419="Fixo",(CY419-INDEX('Curva Forward'!$C$5:$AN$13,MATCH(CONCATENATE(BD_COMERCIAL!$K419," ",BD_COMERCIAL!$L419),'Curva Forward'!$B$5:$B$13,0),MATCH(FW$4,'Curva Forward'!$C$4:$AN$4,0))),CY419)</f>
        <v>0</v>
      </c>
      <c r="FX419" s="200">
        <f>AL419*AL$2*IF($FC419="V",1,-1)*IF($Q419="Fixo",(CZ419-INDEX('Curva Forward'!$C$5:$AN$13,MATCH(CONCATENATE(BD_COMERCIAL!$K419," ",BD_COMERCIAL!$L419),'Curva Forward'!$B$5:$B$13,0),MATCH(FX$4,'Curva Forward'!$C$4:$AN$4,0))),CZ419)</f>
        <v>0</v>
      </c>
      <c r="FY419" s="200">
        <f>AM419*AM$2*IF($FC419="V",1,-1)*IF($Q419="Fixo",(DA419-INDEX('Curva Forward'!$C$5:$AN$13,MATCH(CONCATENATE(BD_COMERCIAL!$K419," ",BD_COMERCIAL!$L419),'Curva Forward'!$B$5:$B$13,0),MATCH(FY$4,'Curva Forward'!$C$4:$AN$4,0))),DA419)</f>
        <v>0</v>
      </c>
      <c r="FZ419" s="200">
        <f>AN419*AN$2*IF($FC419="V",1,-1)*IF($Q419="Fixo",(DB419-INDEX('Curva Forward'!$C$5:$AN$13,MATCH(CONCATENATE(BD_COMERCIAL!$K419," ",BD_COMERCIAL!$L419),'Curva Forward'!$B$5:$B$13,0),MATCH(FZ$4,'Curva Forward'!$C$4:$AN$4,0))),DB419)</f>
        <v>0</v>
      </c>
      <c r="GA419" s="200">
        <f>AO419*AO$2*IF($FC419="V",1,-1)*IF($Q419="Fixo",(DC419-INDEX('Curva Forward'!$C$5:$AN$13,MATCH(CONCATENATE(BD_COMERCIAL!$K419," ",BD_COMERCIAL!$L419),'Curva Forward'!$B$5:$B$13,0),MATCH(GA$4,'Curva Forward'!$C$4:$AN$4,0))),DC419)</f>
        <v>0</v>
      </c>
      <c r="GB419" s="200">
        <f>AP419*AP$2*IF($FC419="V",1,-1)*IF($Q419="Fixo",(DD419-INDEX('Curva Forward'!$C$5:$AN$13,MATCH(CONCATENATE(BD_COMERCIAL!$K419," ",BD_COMERCIAL!$L419),'Curva Forward'!$B$5:$B$13,0),MATCH(GB$4,'Curva Forward'!$C$4:$AN$4,0))),DD419)</f>
        <v>0</v>
      </c>
      <c r="GC419" s="200">
        <f>AQ419*AQ$2*IF($FC419="V",1,-1)*IF($Q419="Fixo",(DE419-INDEX('Curva Forward'!$C$5:$AN$13,MATCH(CONCATENATE(BD_COMERCIAL!$K419," ",BD_COMERCIAL!$L419),'Curva Forward'!$B$5:$B$13,0),MATCH(GC$4,'Curva Forward'!$C$4:$AN$4,0))),DE419)</f>
        <v>0</v>
      </c>
      <c r="GD419" s="200">
        <f>AR419*AR$2*IF($FC419="V",1,-1)*IF($Q419="Fixo",(DF419-INDEX('Curva Forward'!$C$5:$AN$13,MATCH(CONCATENATE(BD_COMERCIAL!$K419," ",BD_COMERCIAL!$L419),'Curva Forward'!$B$5:$B$13,0),MATCH(GD$4,'Curva Forward'!$C$4:$AN$4,0))),DF419)</f>
        <v>0</v>
      </c>
      <c r="GE419" s="200">
        <f>AS419*AS$2*IF($FC419="V",1,-1)*IF($Q419="Fixo",(DG419-INDEX('Curva Forward'!$C$5:$AN$13,MATCH(CONCATENATE(BD_COMERCIAL!$K419," ",BD_COMERCIAL!$L419),'Curva Forward'!$B$5:$B$13,0),MATCH(GE$4,'Curva Forward'!$C$4:$AN$4,0))),DG419)</f>
        <v>0</v>
      </c>
      <c r="GF419" s="200">
        <f>AT419*AT$2*IF($FC419="V",1,-1)*IF($Q419="Fixo",(DH419-INDEX('Curva Forward'!$C$5:$AN$13,MATCH(CONCATENATE(BD_COMERCIAL!$K419," ",BD_COMERCIAL!$L419),'Curva Forward'!$B$5:$B$13,0),MATCH(GF$4,'Curva Forward'!$C$4:$AN$4,0))),DH419)</f>
        <v>0</v>
      </c>
      <c r="GG419" s="200">
        <f>AU419*AU$2*IF($FC419="V",1,-1)*IF($Q419="Fixo",(DI419-INDEX('Curva Forward'!$C$5:$AN$13,MATCH(CONCATENATE(BD_COMERCIAL!$K419," ",BD_COMERCIAL!$L419),'Curva Forward'!$B$5:$B$13,0),MATCH(GG$4,'Curva Forward'!$C$4:$AN$4,0))),DI419)</f>
        <v>0</v>
      </c>
      <c r="GH419" s="200">
        <f>AV419*AV$2*IF($FC419="V",1,-1)*IF($Q419="Fixo",(DJ419-INDEX('Curva Forward'!$C$5:$AN$13,MATCH(CONCATENATE(BD_COMERCIAL!$K419," ",BD_COMERCIAL!$L419),'Curva Forward'!$B$5:$B$13,0),MATCH(GH$4,'Curva Forward'!$C$4:$AN$4,0))),DJ419)</f>
        <v>0</v>
      </c>
      <c r="GI419" s="200">
        <f>AW419*AW$2*IF($FC419="V",1,-1)*IF($Q419="Fixo",(DK419-INDEX('Curva Forward'!$C$5:$AN$13,MATCH(CONCATENATE(BD_COMERCIAL!$K419," ",BD_COMERCIAL!$L419),'Curva Forward'!$B$5:$B$13,0),MATCH(GI$4,'Curva Forward'!$C$4:$AN$4,0))),DK419)</f>
        <v>0</v>
      </c>
      <c r="GJ419" s="200">
        <f>AX419*AX$2*IF($FC419="V",1,-1)*IF($Q419="Fixo",(DL419-INDEX('Curva Forward'!$C$5:$AN$13,MATCH(CONCATENATE(BD_COMERCIAL!$K419," ",BD_COMERCIAL!$L419),'Curva Forward'!$B$5:$B$13,0),MATCH(GJ$4,'Curva Forward'!$C$4:$AN$4,0))),DL419)</f>
        <v>0</v>
      </c>
      <c r="GK419" s="200">
        <f>AY419*AY$2*IF($FC419="V",1,-1)*IF($Q419="Fixo",(DM419-INDEX('Curva Forward'!$C$5:$AN$13,MATCH(CONCATENATE(BD_COMERCIAL!$K419," ",BD_COMERCIAL!$L419),'Curva Forward'!$B$5:$B$13,0),MATCH(GK$4,'Curva Forward'!$C$4:$AN$4,0))),DM419)</f>
        <v>0</v>
      </c>
      <c r="GL419" s="200">
        <f>IF(EZ419="",0,CL419*CL$2*IF($FC419="V",1,-1)*IF($Q419="Fixo",(EZ419-INDEX('Curva Forward'!$C$5:$AN$13,MATCH(CONCATENATE(BD_COMERCIAL!$K419," ",BD_COMERCIAL!$L419),'Curva Forward'!$B$5:$B$13,0),MATCH(GL$4,'Curva Forward'!$C$4:$AN$4,0))),EZ419))</f>
        <v>0</v>
      </c>
      <c r="GM419" s="200">
        <f>IF(FA419="",0,CM419*CM$2*IF($FC419="V",1,-1)*IF($Q419="Fixo",(FA419-INDEX('Curva Forward'!$C$5:$AN$13,MATCH(CONCATENATE(BD_COMERCIAL!$K419," ",BD_COMERCIAL!$L419),'Curva Forward'!$B$5:$B$13,0),MATCH(GM$4,'Curva Forward'!$C$4:$AN$4,0))),FA419))</f>
        <v>0</v>
      </c>
      <c r="GN419" s="200">
        <f>IF(FB419="",0,CN419*CN$2*IF($FC419="V",1,-1)*IF($Q419="Fixo",(FB419-INDEX('Curva Forward'!$C$5:$AN$13,MATCH(CONCATENATE(BD_COMERCIAL!$K419," ",BD_COMERCIAL!$L419),'Curva Forward'!$B$5:$B$13,0),MATCH(GN$4,'Curva Forward'!$C$4:$AN$4,0))),FB419))</f>
        <v>0</v>
      </c>
      <c r="GO419" s="201">
        <f t="shared" ca="1" si="129"/>
        <v>0</v>
      </c>
      <c r="GP419" s="201">
        <f t="shared" ca="1" si="130"/>
        <v>0</v>
      </c>
    </row>
    <row r="420" spans="1:198" ht="15" customHeight="1" x14ac:dyDescent="0.25">
      <c r="A420" s="6"/>
      <c r="B420" s="7" t="s">
        <v>790</v>
      </c>
      <c r="C420" s="8">
        <v>44699</v>
      </c>
      <c r="D420" s="9" t="s">
        <v>124</v>
      </c>
      <c r="E420" s="10" t="s">
        <v>125</v>
      </c>
      <c r="F420" s="113">
        <v>3780401000108</v>
      </c>
      <c r="G420" s="10" t="s">
        <v>242</v>
      </c>
      <c r="H420" s="113" t="s">
        <v>791</v>
      </c>
      <c r="I420" s="9" t="s">
        <v>139</v>
      </c>
      <c r="J420" s="166"/>
      <c r="K420" s="10" t="s">
        <v>127</v>
      </c>
      <c r="L420" s="84" t="s">
        <v>22</v>
      </c>
      <c r="M420" s="11">
        <v>44743</v>
      </c>
      <c r="N420" s="12">
        <v>44773</v>
      </c>
      <c r="O420" s="10">
        <v>3</v>
      </c>
      <c r="P420" s="84">
        <v>115</v>
      </c>
      <c r="Q420" s="84" t="s">
        <v>128</v>
      </c>
      <c r="R420" s="10" t="s">
        <v>129</v>
      </c>
      <c r="S420" s="14" t="s">
        <v>135</v>
      </c>
      <c r="T420" s="11"/>
      <c r="U420" s="12"/>
      <c r="V420" s="257" t="str">
        <f ca="1">IF(U420="","",
IF(U420="NA","",
IFERROR(VLOOKUP(EOMONTH(M420,-2)+1,IPCA!$A:$B,2,0),
VLOOKUP(EOMONTH(TODAY(),-2)+1,IPCA!$A:$B,2,0))/
VLOOKUP(EOMONTH(U420,-2)+1,IPCA!$A:$B,2,0)*
P420))</f>
        <v/>
      </c>
      <c r="W420" s="84"/>
      <c r="X420" s="13" t="s">
        <v>133</v>
      </c>
      <c r="Y420" s="166"/>
      <c r="AA420" s="108"/>
      <c r="AB420" s="15"/>
      <c r="AH420">
        <v>3</v>
      </c>
      <c r="AM420" s="6"/>
      <c r="AN420" s="15"/>
      <c r="AY420" s="6"/>
      <c r="AZ420" s="15"/>
      <c r="BK420" s="6"/>
      <c r="BL420" s="15"/>
      <c r="BW420" s="6"/>
      <c r="BX420" s="15"/>
      <c r="CI420" s="6"/>
      <c r="CJ420" s="16">
        <f t="shared" si="114"/>
        <v>0.25479452054794521</v>
      </c>
      <c r="CK420" s="16" t="str">
        <f t="shared" si="115"/>
        <v/>
      </c>
      <c r="CL420" s="16" t="str">
        <f t="shared" si="116"/>
        <v/>
      </c>
      <c r="CM420" s="16" t="str">
        <f t="shared" si="117"/>
        <v/>
      </c>
      <c r="CN420" s="16" t="str">
        <f t="shared" si="118"/>
        <v/>
      </c>
      <c r="CO420" s="18"/>
      <c r="CP420" s="15"/>
      <c r="CV420">
        <v>115</v>
      </c>
      <c r="DA420" s="6"/>
      <c r="DB420" s="15"/>
      <c r="DM420" s="6"/>
      <c r="DN420" s="15"/>
      <c r="DY420" s="6"/>
      <c r="DZ420" s="15"/>
      <c r="EK420" s="6"/>
      <c r="EL420" s="15"/>
      <c r="EW420" s="6"/>
      <c r="EX420" s="16">
        <f t="shared" si="119"/>
        <v>9.7671232876712324</v>
      </c>
      <c r="EY420" s="16" t="str">
        <f t="shared" si="120"/>
        <v/>
      </c>
      <c r="EZ420" s="16" t="str">
        <f t="shared" si="121"/>
        <v/>
      </c>
      <c r="FA420" s="16" t="str">
        <f t="shared" si="122"/>
        <v/>
      </c>
      <c r="FB420" s="160" t="str">
        <f t="shared" si="123"/>
        <v/>
      </c>
      <c r="FC420" t="s">
        <v>204</v>
      </c>
      <c r="FD420" s="20" t="s">
        <v>139</v>
      </c>
      <c r="FE420"/>
      <c r="FF420" s="209" t="s">
        <v>206</v>
      </c>
      <c r="FH420" s="284">
        <f t="shared" ca="1" si="124"/>
        <v>0</v>
      </c>
      <c r="FI420" s="208">
        <f t="shared" si="125"/>
        <v>1</v>
      </c>
      <c r="FK420" t="str">
        <f t="shared" si="126"/>
        <v>Lux Energy Comercializadora de Energia LTDA.</v>
      </c>
      <c r="FL420" s="201">
        <f t="shared" ca="1" si="127"/>
        <v>107917.19999999998</v>
      </c>
      <c r="FM420" s="201">
        <f t="shared" ca="1" si="128"/>
        <v>0</v>
      </c>
      <c r="FN420" s="200">
        <f>AB420*AB$2*IF($FC420="V",1,-1)*IF($Q420="Fixo",(CP420-INDEX('Curva Forward'!$C$5:$AN$13,MATCH(CONCATENATE(BD_COMERCIAL!$K420," ",BD_COMERCIAL!$L420),'Curva Forward'!$B$5:$B$13,0),MATCH(FN$4,'Curva Forward'!$C$4:$AN$4,0))),CP420)</f>
        <v>0</v>
      </c>
      <c r="FO420" s="200">
        <f>AC420*AC$2*IF($FC420="V",1,-1)*IF($Q420="Fixo",(CQ420-INDEX('Curva Forward'!$C$5:$AN$13,MATCH(CONCATENATE(BD_COMERCIAL!$K420," ",BD_COMERCIAL!$L420),'Curva Forward'!$B$5:$B$13,0),MATCH(FO$4,'Curva Forward'!$C$4:$AN$4,0))),CQ420)</f>
        <v>0</v>
      </c>
      <c r="FP420" s="200">
        <f>AD420*AD$2*IF($FC420="V",1,-1)*IF($Q420="Fixo",(CR420-INDEX('Curva Forward'!$C$5:$AN$13,MATCH(CONCATENATE(BD_COMERCIAL!$K420," ",BD_COMERCIAL!$L420),'Curva Forward'!$B$5:$B$13,0),MATCH(FP$4,'Curva Forward'!$C$4:$AN$4,0))),CR420)</f>
        <v>0</v>
      </c>
      <c r="FQ420" s="200">
        <f>AE420*AE$2*IF($FC420="V",1,-1)*IF($Q420="Fixo",(CS420-INDEX('Curva Forward'!$C$5:$AN$13,MATCH(CONCATENATE(BD_COMERCIAL!$K420," ",BD_COMERCIAL!$L420),'Curva Forward'!$B$5:$B$13,0),MATCH(FQ$4,'Curva Forward'!$C$4:$AN$4,0))),CS420)</f>
        <v>0</v>
      </c>
      <c r="FR420" s="200">
        <f>AF420*AF$2*IF($FC420="V",1,-1)*IF($Q420="Fixo",(CT420-INDEX('Curva Forward'!$C$5:$AN$13,MATCH(CONCATENATE(BD_COMERCIAL!$K420," ",BD_COMERCIAL!$L420),'Curva Forward'!$B$5:$B$13,0),MATCH(FR$4,'Curva Forward'!$C$4:$AN$4,0))),CT420)</f>
        <v>0</v>
      </c>
      <c r="FS420" s="200">
        <f>AG420*AG$2*IF($FC420="V",1,-1)*IF($Q420="Fixo",(CU420-INDEX('Curva Forward'!$C$5:$AN$13,MATCH(CONCATENATE(BD_COMERCIAL!$K420," ",BD_COMERCIAL!$L420),'Curva Forward'!$B$5:$B$13,0),MATCH(FS$4,'Curva Forward'!$C$4:$AN$4,0))),CU420)</f>
        <v>0</v>
      </c>
      <c r="FT420" s="200">
        <f>AH420*AH$2*IF($FC420="V",1,-1)*IF($Q420="Fixo",(CV420-INDEX('Curva Forward'!$C$5:$AN$13,MATCH(CONCATENATE(BD_COMERCIAL!$K420," ",BD_COMERCIAL!$L420),'Curva Forward'!$B$5:$B$13,0),MATCH(FT$4,'Curva Forward'!$C$4:$AN$4,0))),CV420)</f>
        <v>107917.19999999998</v>
      </c>
      <c r="FU420" s="200">
        <f>AI420*AI$2*IF($FC420="V",1,-1)*IF($Q420="Fixo",(CW420-INDEX('Curva Forward'!$C$5:$AN$13,MATCH(CONCATENATE(BD_COMERCIAL!$K420," ",BD_COMERCIAL!$L420),'Curva Forward'!$B$5:$B$13,0),MATCH(FU$4,'Curva Forward'!$C$4:$AN$4,0))),CW420)</f>
        <v>0</v>
      </c>
      <c r="FV420" s="200">
        <f>AJ420*AJ$2*IF($FC420="V",1,-1)*IF($Q420="Fixo",(CX420-INDEX('Curva Forward'!$C$5:$AN$13,MATCH(CONCATENATE(BD_COMERCIAL!$K420," ",BD_COMERCIAL!$L420),'Curva Forward'!$B$5:$B$13,0),MATCH(FV$4,'Curva Forward'!$C$4:$AN$4,0))),CX420)</f>
        <v>0</v>
      </c>
      <c r="FW420" s="200">
        <f>AK420*AK$2*IF($FC420="V",1,-1)*IF($Q420="Fixo",(CY420-INDEX('Curva Forward'!$C$5:$AN$13,MATCH(CONCATENATE(BD_COMERCIAL!$K420," ",BD_COMERCIAL!$L420),'Curva Forward'!$B$5:$B$13,0),MATCH(FW$4,'Curva Forward'!$C$4:$AN$4,0))),CY420)</f>
        <v>0</v>
      </c>
      <c r="FX420" s="200">
        <f>AL420*AL$2*IF($FC420="V",1,-1)*IF($Q420="Fixo",(CZ420-INDEX('Curva Forward'!$C$5:$AN$13,MATCH(CONCATENATE(BD_COMERCIAL!$K420," ",BD_COMERCIAL!$L420),'Curva Forward'!$B$5:$B$13,0),MATCH(FX$4,'Curva Forward'!$C$4:$AN$4,0))),CZ420)</f>
        <v>0</v>
      </c>
      <c r="FY420" s="200">
        <f>AM420*AM$2*IF($FC420="V",1,-1)*IF($Q420="Fixo",(DA420-INDEX('Curva Forward'!$C$5:$AN$13,MATCH(CONCATENATE(BD_COMERCIAL!$K420," ",BD_COMERCIAL!$L420),'Curva Forward'!$B$5:$B$13,0),MATCH(FY$4,'Curva Forward'!$C$4:$AN$4,0))),DA420)</f>
        <v>0</v>
      </c>
      <c r="FZ420" s="200">
        <f>AN420*AN$2*IF($FC420="V",1,-1)*IF($Q420="Fixo",(DB420-INDEX('Curva Forward'!$C$5:$AN$13,MATCH(CONCATENATE(BD_COMERCIAL!$K420," ",BD_COMERCIAL!$L420),'Curva Forward'!$B$5:$B$13,0),MATCH(FZ$4,'Curva Forward'!$C$4:$AN$4,0))),DB420)</f>
        <v>0</v>
      </c>
      <c r="GA420" s="200">
        <f>AO420*AO$2*IF($FC420="V",1,-1)*IF($Q420="Fixo",(DC420-INDEX('Curva Forward'!$C$5:$AN$13,MATCH(CONCATENATE(BD_COMERCIAL!$K420," ",BD_COMERCIAL!$L420),'Curva Forward'!$B$5:$B$13,0),MATCH(GA$4,'Curva Forward'!$C$4:$AN$4,0))),DC420)</f>
        <v>0</v>
      </c>
      <c r="GB420" s="200">
        <f>AP420*AP$2*IF($FC420="V",1,-1)*IF($Q420="Fixo",(DD420-INDEX('Curva Forward'!$C$5:$AN$13,MATCH(CONCATENATE(BD_COMERCIAL!$K420," ",BD_COMERCIAL!$L420),'Curva Forward'!$B$5:$B$13,0),MATCH(GB$4,'Curva Forward'!$C$4:$AN$4,0))),DD420)</f>
        <v>0</v>
      </c>
      <c r="GC420" s="200">
        <f>AQ420*AQ$2*IF($FC420="V",1,-1)*IF($Q420="Fixo",(DE420-INDEX('Curva Forward'!$C$5:$AN$13,MATCH(CONCATENATE(BD_COMERCIAL!$K420," ",BD_COMERCIAL!$L420),'Curva Forward'!$B$5:$B$13,0),MATCH(GC$4,'Curva Forward'!$C$4:$AN$4,0))),DE420)</f>
        <v>0</v>
      </c>
      <c r="GD420" s="200">
        <f>AR420*AR$2*IF($FC420="V",1,-1)*IF($Q420="Fixo",(DF420-INDEX('Curva Forward'!$C$5:$AN$13,MATCH(CONCATENATE(BD_COMERCIAL!$K420," ",BD_COMERCIAL!$L420),'Curva Forward'!$B$5:$B$13,0),MATCH(GD$4,'Curva Forward'!$C$4:$AN$4,0))),DF420)</f>
        <v>0</v>
      </c>
      <c r="GE420" s="200">
        <f>AS420*AS$2*IF($FC420="V",1,-1)*IF($Q420="Fixo",(DG420-INDEX('Curva Forward'!$C$5:$AN$13,MATCH(CONCATENATE(BD_COMERCIAL!$K420," ",BD_COMERCIAL!$L420),'Curva Forward'!$B$5:$B$13,0),MATCH(GE$4,'Curva Forward'!$C$4:$AN$4,0))),DG420)</f>
        <v>0</v>
      </c>
      <c r="GF420" s="200">
        <f>AT420*AT$2*IF($FC420="V",1,-1)*IF($Q420="Fixo",(DH420-INDEX('Curva Forward'!$C$5:$AN$13,MATCH(CONCATENATE(BD_COMERCIAL!$K420," ",BD_COMERCIAL!$L420),'Curva Forward'!$B$5:$B$13,0),MATCH(GF$4,'Curva Forward'!$C$4:$AN$4,0))),DH420)</f>
        <v>0</v>
      </c>
      <c r="GG420" s="200">
        <f>AU420*AU$2*IF($FC420="V",1,-1)*IF($Q420="Fixo",(DI420-INDEX('Curva Forward'!$C$5:$AN$13,MATCH(CONCATENATE(BD_COMERCIAL!$K420," ",BD_COMERCIAL!$L420),'Curva Forward'!$B$5:$B$13,0),MATCH(GG$4,'Curva Forward'!$C$4:$AN$4,0))),DI420)</f>
        <v>0</v>
      </c>
      <c r="GH420" s="200">
        <f>AV420*AV$2*IF($FC420="V",1,-1)*IF($Q420="Fixo",(DJ420-INDEX('Curva Forward'!$C$5:$AN$13,MATCH(CONCATENATE(BD_COMERCIAL!$K420," ",BD_COMERCIAL!$L420),'Curva Forward'!$B$5:$B$13,0),MATCH(GH$4,'Curva Forward'!$C$4:$AN$4,0))),DJ420)</f>
        <v>0</v>
      </c>
      <c r="GI420" s="200">
        <f>AW420*AW$2*IF($FC420="V",1,-1)*IF($Q420="Fixo",(DK420-INDEX('Curva Forward'!$C$5:$AN$13,MATCH(CONCATENATE(BD_COMERCIAL!$K420," ",BD_COMERCIAL!$L420),'Curva Forward'!$B$5:$B$13,0),MATCH(GI$4,'Curva Forward'!$C$4:$AN$4,0))),DK420)</f>
        <v>0</v>
      </c>
      <c r="GJ420" s="200">
        <f>AX420*AX$2*IF($FC420="V",1,-1)*IF($Q420="Fixo",(DL420-INDEX('Curva Forward'!$C$5:$AN$13,MATCH(CONCATENATE(BD_COMERCIAL!$K420," ",BD_COMERCIAL!$L420),'Curva Forward'!$B$5:$B$13,0),MATCH(GJ$4,'Curva Forward'!$C$4:$AN$4,0))),DL420)</f>
        <v>0</v>
      </c>
      <c r="GK420" s="200">
        <f>AY420*AY$2*IF($FC420="V",1,-1)*IF($Q420="Fixo",(DM420-INDEX('Curva Forward'!$C$5:$AN$13,MATCH(CONCATENATE(BD_COMERCIAL!$K420," ",BD_COMERCIAL!$L420),'Curva Forward'!$B$5:$B$13,0),MATCH(GK$4,'Curva Forward'!$C$4:$AN$4,0))),DM420)</f>
        <v>0</v>
      </c>
      <c r="GL420" s="200">
        <f>IF(EZ420="",0,CL420*CL$2*IF($FC420="V",1,-1)*IF($Q420="Fixo",(EZ420-INDEX('Curva Forward'!$C$5:$AN$13,MATCH(CONCATENATE(BD_COMERCIAL!$K420," ",BD_COMERCIAL!$L420),'Curva Forward'!$B$5:$B$13,0),MATCH(GL$4,'Curva Forward'!$C$4:$AN$4,0))),EZ420))</f>
        <v>0</v>
      </c>
      <c r="GM420" s="200">
        <f>IF(FA420="",0,CM420*CM$2*IF($FC420="V",1,-1)*IF($Q420="Fixo",(FA420-INDEX('Curva Forward'!$C$5:$AN$13,MATCH(CONCATENATE(BD_COMERCIAL!$K420," ",BD_COMERCIAL!$L420),'Curva Forward'!$B$5:$B$13,0),MATCH(GM$4,'Curva Forward'!$C$4:$AN$4,0))),FA420))</f>
        <v>0</v>
      </c>
      <c r="GN420" s="200">
        <f>IF(FB420="",0,CN420*CN$2*IF($FC420="V",1,-1)*IF($Q420="Fixo",(FB420-INDEX('Curva Forward'!$C$5:$AN$13,MATCH(CONCATENATE(BD_COMERCIAL!$K420," ",BD_COMERCIAL!$L420),'Curva Forward'!$B$5:$B$13,0),MATCH(GN$4,'Curva Forward'!$C$4:$AN$4,0))),FB420))</f>
        <v>0</v>
      </c>
      <c r="GO420" s="201">
        <f t="shared" ca="1" si="129"/>
        <v>0</v>
      </c>
      <c r="GP420" s="201">
        <f t="shared" ca="1" si="130"/>
        <v>0</v>
      </c>
    </row>
    <row r="421" spans="1:198" ht="15" customHeight="1" x14ac:dyDescent="0.25">
      <c r="A421" s="6"/>
      <c r="B421" s="7" t="s">
        <v>792</v>
      </c>
      <c r="C421" s="8">
        <v>44699</v>
      </c>
      <c r="D421" s="9" t="s">
        <v>124</v>
      </c>
      <c r="E421" s="10" t="s">
        <v>125</v>
      </c>
      <c r="F421" s="113">
        <v>3780401000108</v>
      </c>
      <c r="G421" s="10" t="s">
        <v>242</v>
      </c>
      <c r="H421" s="113" t="s">
        <v>791</v>
      </c>
      <c r="I421" s="9" t="s">
        <v>139</v>
      </c>
      <c r="J421" s="166"/>
      <c r="K421" s="10" t="s">
        <v>127</v>
      </c>
      <c r="L421" s="84" t="s">
        <v>22</v>
      </c>
      <c r="M421" s="11">
        <v>44743</v>
      </c>
      <c r="N421" s="12">
        <v>44773</v>
      </c>
      <c r="O421" s="10">
        <v>2</v>
      </c>
      <c r="P421" s="84">
        <v>115</v>
      </c>
      <c r="Q421" s="84" t="s">
        <v>128</v>
      </c>
      <c r="R421" s="10" t="s">
        <v>129</v>
      </c>
      <c r="S421" s="14" t="s">
        <v>135</v>
      </c>
      <c r="T421" s="11"/>
      <c r="U421" s="12"/>
      <c r="V421" s="257" t="str">
        <f ca="1">IF(U421="","",
IF(U421="NA","",
IFERROR(VLOOKUP(EOMONTH(M421,-2)+1,IPCA!$A:$B,2,0),
VLOOKUP(EOMONTH(TODAY(),-2)+1,IPCA!$A:$B,2,0))/
VLOOKUP(EOMONTH(U421,-2)+1,IPCA!$A:$B,2,0)*
P421))</f>
        <v/>
      </c>
      <c r="W421" s="84"/>
      <c r="X421" s="13" t="s">
        <v>6</v>
      </c>
      <c r="Y421" s="166"/>
      <c r="AA421" s="108"/>
      <c r="AB421" s="15"/>
      <c r="AH421">
        <v>2</v>
      </c>
      <c r="AM421" s="6"/>
      <c r="AN421" s="15"/>
      <c r="AY421" s="6"/>
      <c r="AZ421" s="15"/>
      <c r="BK421" s="6"/>
      <c r="BL421" s="15"/>
      <c r="BW421" s="6"/>
      <c r="BX421" s="15"/>
      <c r="CI421" s="6"/>
      <c r="CJ421" s="16">
        <f t="shared" si="114"/>
        <v>0.16986301369863013</v>
      </c>
      <c r="CK421" s="16" t="str">
        <f t="shared" si="115"/>
        <v/>
      </c>
      <c r="CL421" s="16" t="str">
        <f t="shared" si="116"/>
        <v/>
      </c>
      <c r="CM421" s="16" t="str">
        <f t="shared" si="117"/>
        <v/>
      </c>
      <c r="CN421" s="16" t="str">
        <f t="shared" si="118"/>
        <v/>
      </c>
      <c r="CO421" s="18"/>
      <c r="CP421" s="15"/>
      <c r="CV421">
        <v>115</v>
      </c>
      <c r="DA421" s="6"/>
      <c r="DB421" s="15"/>
      <c r="DM421" s="6"/>
      <c r="DN421" s="15"/>
      <c r="DY421" s="6"/>
      <c r="DZ421" s="15"/>
      <c r="EK421" s="6"/>
      <c r="EL421" s="15"/>
      <c r="EW421" s="6"/>
      <c r="EX421" s="16">
        <f t="shared" si="119"/>
        <v>9.7671232876712324</v>
      </c>
      <c r="EY421" s="16" t="str">
        <f t="shared" si="120"/>
        <v/>
      </c>
      <c r="EZ421" s="16" t="str">
        <f t="shared" si="121"/>
        <v/>
      </c>
      <c r="FA421" s="16" t="str">
        <f t="shared" si="122"/>
        <v/>
      </c>
      <c r="FB421" s="160" t="str">
        <f t="shared" si="123"/>
        <v/>
      </c>
      <c r="FC421" t="s">
        <v>204</v>
      </c>
      <c r="FD421" s="20" t="s">
        <v>139</v>
      </c>
      <c r="FE421"/>
      <c r="FF421" s="209" t="s">
        <v>206</v>
      </c>
      <c r="FH421" s="284">
        <f t="shared" ca="1" si="124"/>
        <v>0</v>
      </c>
      <c r="FI421" s="208">
        <f t="shared" si="125"/>
        <v>1</v>
      </c>
      <c r="FK421" t="str">
        <f t="shared" si="126"/>
        <v>Lux Energy Comercializadora de Energia LTDA.</v>
      </c>
      <c r="FL421" s="201">
        <f t="shared" ca="1" si="127"/>
        <v>71944.799999999988</v>
      </c>
      <c r="FM421" s="201">
        <f t="shared" ca="1" si="128"/>
        <v>0</v>
      </c>
      <c r="FN421" s="200">
        <f>AB421*AB$2*IF($FC421="V",1,-1)*IF($Q421="Fixo",(CP421-INDEX('Curva Forward'!$C$5:$AN$13,MATCH(CONCATENATE(BD_COMERCIAL!$K421," ",BD_COMERCIAL!$L421),'Curva Forward'!$B$5:$B$13,0),MATCH(FN$4,'Curva Forward'!$C$4:$AN$4,0))),CP421)</f>
        <v>0</v>
      </c>
      <c r="FO421" s="200">
        <f>AC421*AC$2*IF($FC421="V",1,-1)*IF($Q421="Fixo",(CQ421-INDEX('Curva Forward'!$C$5:$AN$13,MATCH(CONCATENATE(BD_COMERCIAL!$K421," ",BD_COMERCIAL!$L421),'Curva Forward'!$B$5:$B$13,0),MATCH(FO$4,'Curva Forward'!$C$4:$AN$4,0))),CQ421)</f>
        <v>0</v>
      </c>
      <c r="FP421" s="200">
        <f>AD421*AD$2*IF($FC421="V",1,-1)*IF($Q421="Fixo",(CR421-INDEX('Curva Forward'!$C$5:$AN$13,MATCH(CONCATENATE(BD_COMERCIAL!$K421," ",BD_COMERCIAL!$L421),'Curva Forward'!$B$5:$B$13,0),MATCH(FP$4,'Curva Forward'!$C$4:$AN$4,0))),CR421)</f>
        <v>0</v>
      </c>
      <c r="FQ421" s="200">
        <f>AE421*AE$2*IF($FC421="V",1,-1)*IF($Q421="Fixo",(CS421-INDEX('Curva Forward'!$C$5:$AN$13,MATCH(CONCATENATE(BD_COMERCIAL!$K421," ",BD_COMERCIAL!$L421),'Curva Forward'!$B$5:$B$13,0),MATCH(FQ$4,'Curva Forward'!$C$4:$AN$4,0))),CS421)</f>
        <v>0</v>
      </c>
      <c r="FR421" s="200">
        <f>AF421*AF$2*IF($FC421="V",1,-1)*IF($Q421="Fixo",(CT421-INDEX('Curva Forward'!$C$5:$AN$13,MATCH(CONCATENATE(BD_COMERCIAL!$K421," ",BD_COMERCIAL!$L421),'Curva Forward'!$B$5:$B$13,0),MATCH(FR$4,'Curva Forward'!$C$4:$AN$4,0))),CT421)</f>
        <v>0</v>
      </c>
      <c r="FS421" s="200">
        <f>AG421*AG$2*IF($FC421="V",1,-1)*IF($Q421="Fixo",(CU421-INDEX('Curva Forward'!$C$5:$AN$13,MATCH(CONCATENATE(BD_COMERCIAL!$K421," ",BD_COMERCIAL!$L421),'Curva Forward'!$B$5:$B$13,0),MATCH(FS$4,'Curva Forward'!$C$4:$AN$4,0))),CU421)</f>
        <v>0</v>
      </c>
      <c r="FT421" s="200">
        <f>AH421*AH$2*IF($FC421="V",1,-1)*IF($Q421="Fixo",(CV421-INDEX('Curva Forward'!$C$5:$AN$13,MATCH(CONCATENATE(BD_COMERCIAL!$K421," ",BD_COMERCIAL!$L421),'Curva Forward'!$B$5:$B$13,0),MATCH(FT$4,'Curva Forward'!$C$4:$AN$4,0))),CV421)</f>
        <v>71944.799999999988</v>
      </c>
      <c r="FU421" s="200">
        <f>AI421*AI$2*IF($FC421="V",1,-1)*IF($Q421="Fixo",(CW421-INDEX('Curva Forward'!$C$5:$AN$13,MATCH(CONCATENATE(BD_COMERCIAL!$K421," ",BD_COMERCIAL!$L421),'Curva Forward'!$B$5:$B$13,0),MATCH(FU$4,'Curva Forward'!$C$4:$AN$4,0))),CW421)</f>
        <v>0</v>
      </c>
      <c r="FV421" s="200">
        <f>AJ421*AJ$2*IF($FC421="V",1,-1)*IF($Q421="Fixo",(CX421-INDEX('Curva Forward'!$C$5:$AN$13,MATCH(CONCATENATE(BD_COMERCIAL!$K421," ",BD_COMERCIAL!$L421),'Curva Forward'!$B$5:$B$13,0),MATCH(FV$4,'Curva Forward'!$C$4:$AN$4,0))),CX421)</f>
        <v>0</v>
      </c>
      <c r="FW421" s="200">
        <f>AK421*AK$2*IF($FC421="V",1,-1)*IF($Q421="Fixo",(CY421-INDEX('Curva Forward'!$C$5:$AN$13,MATCH(CONCATENATE(BD_COMERCIAL!$K421," ",BD_COMERCIAL!$L421),'Curva Forward'!$B$5:$B$13,0),MATCH(FW$4,'Curva Forward'!$C$4:$AN$4,0))),CY421)</f>
        <v>0</v>
      </c>
      <c r="FX421" s="200">
        <f>AL421*AL$2*IF($FC421="V",1,-1)*IF($Q421="Fixo",(CZ421-INDEX('Curva Forward'!$C$5:$AN$13,MATCH(CONCATENATE(BD_COMERCIAL!$K421," ",BD_COMERCIAL!$L421),'Curva Forward'!$B$5:$B$13,0),MATCH(FX$4,'Curva Forward'!$C$4:$AN$4,0))),CZ421)</f>
        <v>0</v>
      </c>
      <c r="FY421" s="200">
        <f>AM421*AM$2*IF($FC421="V",1,-1)*IF($Q421="Fixo",(DA421-INDEX('Curva Forward'!$C$5:$AN$13,MATCH(CONCATENATE(BD_COMERCIAL!$K421," ",BD_COMERCIAL!$L421),'Curva Forward'!$B$5:$B$13,0),MATCH(FY$4,'Curva Forward'!$C$4:$AN$4,0))),DA421)</f>
        <v>0</v>
      </c>
      <c r="FZ421" s="200">
        <f>AN421*AN$2*IF($FC421="V",1,-1)*IF($Q421="Fixo",(DB421-INDEX('Curva Forward'!$C$5:$AN$13,MATCH(CONCATENATE(BD_COMERCIAL!$K421," ",BD_COMERCIAL!$L421),'Curva Forward'!$B$5:$B$13,0),MATCH(FZ$4,'Curva Forward'!$C$4:$AN$4,0))),DB421)</f>
        <v>0</v>
      </c>
      <c r="GA421" s="200">
        <f>AO421*AO$2*IF($FC421="V",1,-1)*IF($Q421="Fixo",(DC421-INDEX('Curva Forward'!$C$5:$AN$13,MATCH(CONCATENATE(BD_COMERCIAL!$K421," ",BD_COMERCIAL!$L421),'Curva Forward'!$B$5:$B$13,0),MATCH(GA$4,'Curva Forward'!$C$4:$AN$4,0))),DC421)</f>
        <v>0</v>
      </c>
      <c r="GB421" s="200">
        <f>AP421*AP$2*IF($FC421="V",1,-1)*IF($Q421="Fixo",(DD421-INDEX('Curva Forward'!$C$5:$AN$13,MATCH(CONCATENATE(BD_COMERCIAL!$K421," ",BD_COMERCIAL!$L421),'Curva Forward'!$B$5:$B$13,0),MATCH(GB$4,'Curva Forward'!$C$4:$AN$4,0))),DD421)</f>
        <v>0</v>
      </c>
      <c r="GC421" s="200">
        <f>AQ421*AQ$2*IF($FC421="V",1,-1)*IF($Q421="Fixo",(DE421-INDEX('Curva Forward'!$C$5:$AN$13,MATCH(CONCATENATE(BD_COMERCIAL!$K421," ",BD_COMERCIAL!$L421),'Curva Forward'!$B$5:$B$13,0),MATCH(GC$4,'Curva Forward'!$C$4:$AN$4,0))),DE421)</f>
        <v>0</v>
      </c>
      <c r="GD421" s="200">
        <f>AR421*AR$2*IF($FC421="V",1,-1)*IF($Q421="Fixo",(DF421-INDEX('Curva Forward'!$C$5:$AN$13,MATCH(CONCATENATE(BD_COMERCIAL!$K421," ",BD_COMERCIAL!$L421),'Curva Forward'!$B$5:$B$13,0),MATCH(GD$4,'Curva Forward'!$C$4:$AN$4,0))),DF421)</f>
        <v>0</v>
      </c>
      <c r="GE421" s="200">
        <f>AS421*AS$2*IF($FC421="V",1,-1)*IF($Q421="Fixo",(DG421-INDEX('Curva Forward'!$C$5:$AN$13,MATCH(CONCATENATE(BD_COMERCIAL!$K421," ",BD_COMERCIAL!$L421),'Curva Forward'!$B$5:$B$13,0),MATCH(GE$4,'Curva Forward'!$C$4:$AN$4,0))),DG421)</f>
        <v>0</v>
      </c>
      <c r="GF421" s="200">
        <f>AT421*AT$2*IF($FC421="V",1,-1)*IF($Q421="Fixo",(DH421-INDEX('Curva Forward'!$C$5:$AN$13,MATCH(CONCATENATE(BD_COMERCIAL!$K421," ",BD_COMERCIAL!$L421),'Curva Forward'!$B$5:$B$13,0),MATCH(GF$4,'Curva Forward'!$C$4:$AN$4,0))),DH421)</f>
        <v>0</v>
      </c>
      <c r="GG421" s="200">
        <f>AU421*AU$2*IF($FC421="V",1,-1)*IF($Q421="Fixo",(DI421-INDEX('Curva Forward'!$C$5:$AN$13,MATCH(CONCATENATE(BD_COMERCIAL!$K421," ",BD_COMERCIAL!$L421),'Curva Forward'!$B$5:$B$13,0),MATCH(GG$4,'Curva Forward'!$C$4:$AN$4,0))),DI421)</f>
        <v>0</v>
      </c>
      <c r="GH421" s="200">
        <f>AV421*AV$2*IF($FC421="V",1,-1)*IF($Q421="Fixo",(DJ421-INDEX('Curva Forward'!$C$5:$AN$13,MATCH(CONCATENATE(BD_COMERCIAL!$K421," ",BD_COMERCIAL!$L421),'Curva Forward'!$B$5:$B$13,0),MATCH(GH$4,'Curva Forward'!$C$4:$AN$4,0))),DJ421)</f>
        <v>0</v>
      </c>
      <c r="GI421" s="200">
        <f>AW421*AW$2*IF($FC421="V",1,-1)*IF($Q421="Fixo",(DK421-INDEX('Curva Forward'!$C$5:$AN$13,MATCH(CONCATENATE(BD_COMERCIAL!$K421," ",BD_COMERCIAL!$L421),'Curva Forward'!$B$5:$B$13,0),MATCH(GI$4,'Curva Forward'!$C$4:$AN$4,0))),DK421)</f>
        <v>0</v>
      </c>
      <c r="GJ421" s="200">
        <f>AX421*AX$2*IF($FC421="V",1,-1)*IF($Q421="Fixo",(DL421-INDEX('Curva Forward'!$C$5:$AN$13,MATCH(CONCATENATE(BD_COMERCIAL!$K421," ",BD_COMERCIAL!$L421),'Curva Forward'!$B$5:$B$13,0),MATCH(GJ$4,'Curva Forward'!$C$4:$AN$4,0))),DL421)</f>
        <v>0</v>
      </c>
      <c r="GK421" s="200">
        <f>AY421*AY$2*IF($FC421="V",1,-1)*IF($Q421="Fixo",(DM421-INDEX('Curva Forward'!$C$5:$AN$13,MATCH(CONCATENATE(BD_COMERCIAL!$K421," ",BD_COMERCIAL!$L421),'Curva Forward'!$B$5:$B$13,0),MATCH(GK$4,'Curva Forward'!$C$4:$AN$4,0))),DM421)</f>
        <v>0</v>
      </c>
      <c r="GL421" s="200">
        <f>IF(EZ421="",0,CL421*CL$2*IF($FC421="V",1,-1)*IF($Q421="Fixo",(EZ421-INDEX('Curva Forward'!$C$5:$AN$13,MATCH(CONCATENATE(BD_COMERCIAL!$K421," ",BD_COMERCIAL!$L421),'Curva Forward'!$B$5:$B$13,0),MATCH(GL$4,'Curva Forward'!$C$4:$AN$4,0))),EZ421))</f>
        <v>0</v>
      </c>
      <c r="GM421" s="200">
        <f>IF(FA421="",0,CM421*CM$2*IF($FC421="V",1,-1)*IF($Q421="Fixo",(FA421-INDEX('Curva Forward'!$C$5:$AN$13,MATCH(CONCATENATE(BD_COMERCIAL!$K421," ",BD_COMERCIAL!$L421),'Curva Forward'!$B$5:$B$13,0),MATCH(GM$4,'Curva Forward'!$C$4:$AN$4,0))),FA421))</f>
        <v>0</v>
      </c>
      <c r="GN421" s="200">
        <f>IF(FB421="",0,CN421*CN$2*IF($FC421="V",1,-1)*IF($Q421="Fixo",(FB421-INDEX('Curva Forward'!$C$5:$AN$13,MATCH(CONCATENATE(BD_COMERCIAL!$K421," ",BD_COMERCIAL!$L421),'Curva Forward'!$B$5:$B$13,0),MATCH(GN$4,'Curva Forward'!$C$4:$AN$4,0))),FB421))</f>
        <v>0</v>
      </c>
      <c r="GO421" s="201">
        <f t="shared" ca="1" si="129"/>
        <v>0</v>
      </c>
      <c r="GP421" s="201">
        <f t="shared" ca="1" si="130"/>
        <v>0</v>
      </c>
    </row>
    <row r="422" spans="1:198" ht="15" customHeight="1" x14ac:dyDescent="0.25">
      <c r="A422" s="6"/>
      <c r="B422" s="7" t="s">
        <v>793</v>
      </c>
      <c r="C422" s="8">
        <v>44699</v>
      </c>
      <c r="D422" s="9" t="s">
        <v>131</v>
      </c>
      <c r="E422" s="9" t="s">
        <v>489</v>
      </c>
      <c r="F422" s="113" t="s">
        <v>794</v>
      </c>
      <c r="G422" s="10" t="s">
        <v>125</v>
      </c>
      <c r="H422" s="113">
        <v>3780401000108</v>
      </c>
      <c r="I422" s="9" t="s">
        <v>139</v>
      </c>
      <c r="J422" s="166"/>
      <c r="K422" s="10" t="s">
        <v>127</v>
      </c>
      <c r="L422" s="84" t="s">
        <v>22</v>
      </c>
      <c r="M422" s="11">
        <v>44805</v>
      </c>
      <c r="N422" s="12">
        <v>44834</v>
      </c>
      <c r="O422" s="10">
        <v>1.5</v>
      </c>
      <c r="P422" s="84">
        <v>134</v>
      </c>
      <c r="Q422" s="84" t="s">
        <v>128</v>
      </c>
      <c r="R422" s="10" t="s">
        <v>129</v>
      </c>
      <c r="S422" s="14" t="s">
        <v>135</v>
      </c>
      <c r="T422" s="11"/>
      <c r="U422" s="12"/>
      <c r="V422" s="257" t="str">
        <f ca="1">IF(U422="","",
IF(U422="NA","",
IFERROR(VLOOKUP(EOMONTH(M422,-2)+1,IPCA!$A:$B,2,0),
VLOOKUP(EOMONTH(TODAY(),-2)+1,IPCA!$A:$B,2,0))/
VLOOKUP(EOMONTH(U422,-2)+1,IPCA!$A:$B,2,0)*
P422))</f>
        <v/>
      </c>
      <c r="W422" s="84"/>
      <c r="X422" s="13" t="s">
        <v>6</v>
      </c>
      <c r="Y422" s="166"/>
      <c r="AA422" s="108"/>
      <c r="AB422" s="15"/>
      <c r="AJ422">
        <v>1.5</v>
      </c>
      <c r="AM422" s="6"/>
      <c r="AN422" s="15"/>
      <c r="AY422" s="6"/>
      <c r="AZ422" s="15"/>
      <c r="BK422" s="6"/>
      <c r="BL422" s="15"/>
      <c r="BW422" s="6"/>
      <c r="BX422" s="15"/>
      <c r="CI422" s="6"/>
      <c r="CJ422" s="16">
        <f t="shared" si="114"/>
        <v>0.12328767123287671</v>
      </c>
      <c r="CK422" s="16" t="str">
        <f t="shared" si="115"/>
        <v/>
      </c>
      <c r="CL422" s="16" t="str">
        <f t="shared" si="116"/>
        <v/>
      </c>
      <c r="CM422" s="16" t="str">
        <f t="shared" si="117"/>
        <v/>
      </c>
      <c r="CN422" s="16" t="str">
        <f t="shared" si="118"/>
        <v/>
      </c>
      <c r="CO422" s="18"/>
      <c r="CP422" s="15"/>
      <c r="CX422">
        <v>134</v>
      </c>
      <c r="DA422" s="6"/>
      <c r="DB422" s="15"/>
      <c r="DM422" s="6"/>
      <c r="DN422" s="15"/>
      <c r="DY422" s="6"/>
      <c r="DZ422" s="15"/>
      <c r="EK422" s="6"/>
      <c r="EL422" s="15"/>
      <c r="EW422" s="6"/>
      <c r="EX422" s="16">
        <f t="shared" si="119"/>
        <v>11.013698630136986</v>
      </c>
      <c r="EY422" s="16" t="str">
        <f t="shared" si="120"/>
        <v/>
      </c>
      <c r="EZ422" s="16" t="str">
        <f t="shared" si="121"/>
        <v/>
      </c>
      <c r="FA422" s="16" t="str">
        <f t="shared" si="122"/>
        <v/>
      </c>
      <c r="FB422" s="160" t="str">
        <f t="shared" si="123"/>
        <v/>
      </c>
      <c r="FC422" t="s">
        <v>205</v>
      </c>
      <c r="FD422" s="20" t="s">
        <v>139</v>
      </c>
      <c r="FE422"/>
      <c r="FF422" s="209" t="s">
        <v>206</v>
      </c>
      <c r="FH422" s="284">
        <f t="shared" ca="1" si="124"/>
        <v>0</v>
      </c>
      <c r="FI422" s="208">
        <f t="shared" si="125"/>
        <v>0.96666666666666667</v>
      </c>
      <c r="FK422" t="str">
        <f t="shared" si="126"/>
        <v>XP COMERCIALIZADORA DE ENERGIA S.A.</v>
      </c>
      <c r="FL422" s="201">
        <f t="shared" ca="1" si="127"/>
        <v>-56160</v>
      </c>
      <c r="FM422" s="201">
        <f t="shared" ca="1" si="128"/>
        <v>0</v>
      </c>
      <c r="FN422" s="200">
        <f>AB422*AB$2*IF($FC422="V",1,-1)*IF($Q422="Fixo",(CP422-INDEX('Curva Forward'!$C$5:$AN$13,MATCH(CONCATENATE(BD_COMERCIAL!$K422," ",BD_COMERCIAL!$L422),'Curva Forward'!$B$5:$B$13,0),MATCH(FN$4,'Curva Forward'!$C$4:$AN$4,0))),CP422)</f>
        <v>0</v>
      </c>
      <c r="FO422" s="200">
        <f>AC422*AC$2*IF($FC422="V",1,-1)*IF($Q422="Fixo",(CQ422-INDEX('Curva Forward'!$C$5:$AN$13,MATCH(CONCATENATE(BD_COMERCIAL!$K422," ",BD_COMERCIAL!$L422),'Curva Forward'!$B$5:$B$13,0),MATCH(FO$4,'Curva Forward'!$C$4:$AN$4,0))),CQ422)</f>
        <v>0</v>
      </c>
      <c r="FP422" s="200">
        <f>AD422*AD$2*IF($FC422="V",1,-1)*IF($Q422="Fixo",(CR422-INDEX('Curva Forward'!$C$5:$AN$13,MATCH(CONCATENATE(BD_COMERCIAL!$K422," ",BD_COMERCIAL!$L422),'Curva Forward'!$B$5:$B$13,0),MATCH(FP$4,'Curva Forward'!$C$4:$AN$4,0))),CR422)</f>
        <v>0</v>
      </c>
      <c r="FQ422" s="200">
        <f>AE422*AE$2*IF($FC422="V",1,-1)*IF($Q422="Fixo",(CS422-INDEX('Curva Forward'!$C$5:$AN$13,MATCH(CONCATENATE(BD_COMERCIAL!$K422," ",BD_COMERCIAL!$L422),'Curva Forward'!$B$5:$B$13,0),MATCH(FQ$4,'Curva Forward'!$C$4:$AN$4,0))),CS422)</f>
        <v>0</v>
      </c>
      <c r="FR422" s="200">
        <f>AF422*AF$2*IF($FC422="V",1,-1)*IF($Q422="Fixo",(CT422-INDEX('Curva Forward'!$C$5:$AN$13,MATCH(CONCATENATE(BD_COMERCIAL!$K422," ",BD_COMERCIAL!$L422),'Curva Forward'!$B$5:$B$13,0),MATCH(FR$4,'Curva Forward'!$C$4:$AN$4,0))),CT422)</f>
        <v>0</v>
      </c>
      <c r="FS422" s="200">
        <f>AG422*AG$2*IF($FC422="V",1,-1)*IF($Q422="Fixo",(CU422-INDEX('Curva Forward'!$C$5:$AN$13,MATCH(CONCATENATE(BD_COMERCIAL!$K422," ",BD_COMERCIAL!$L422),'Curva Forward'!$B$5:$B$13,0),MATCH(FS$4,'Curva Forward'!$C$4:$AN$4,0))),CU422)</f>
        <v>0</v>
      </c>
      <c r="FT422" s="200">
        <f>AH422*AH$2*IF($FC422="V",1,-1)*IF($Q422="Fixo",(CV422-INDEX('Curva Forward'!$C$5:$AN$13,MATCH(CONCATENATE(BD_COMERCIAL!$K422," ",BD_COMERCIAL!$L422),'Curva Forward'!$B$5:$B$13,0),MATCH(FT$4,'Curva Forward'!$C$4:$AN$4,0))),CV422)</f>
        <v>0</v>
      </c>
      <c r="FU422" s="200">
        <f>AI422*AI$2*IF($FC422="V",1,-1)*IF($Q422="Fixo",(CW422-INDEX('Curva Forward'!$C$5:$AN$13,MATCH(CONCATENATE(BD_COMERCIAL!$K422," ",BD_COMERCIAL!$L422),'Curva Forward'!$B$5:$B$13,0),MATCH(FU$4,'Curva Forward'!$C$4:$AN$4,0))),CW422)</f>
        <v>0</v>
      </c>
      <c r="FV422" s="200">
        <f>AJ422*AJ$2*IF($FC422="V",1,-1)*IF($Q422="Fixo",(CX422-INDEX('Curva Forward'!$C$5:$AN$13,MATCH(CONCATENATE(BD_COMERCIAL!$K422," ",BD_COMERCIAL!$L422),'Curva Forward'!$B$5:$B$13,0),MATCH(FV$4,'Curva Forward'!$C$4:$AN$4,0))),CX422)</f>
        <v>-56160</v>
      </c>
      <c r="FW422" s="200">
        <f>AK422*AK$2*IF($FC422="V",1,-1)*IF($Q422="Fixo",(CY422-INDEX('Curva Forward'!$C$5:$AN$13,MATCH(CONCATENATE(BD_COMERCIAL!$K422," ",BD_COMERCIAL!$L422),'Curva Forward'!$B$5:$B$13,0),MATCH(FW$4,'Curva Forward'!$C$4:$AN$4,0))),CY422)</f>
        <v>0</v>
      </c>
      <c r="FX422" s="200">
        <f>AL422*AL$2*IF($FC422="V",1,-1)*IF($Q422="Fixo",(CZ422-INDEX('Curva Forward'!$C$5:$AN$13,MATCH(CONCATENATE(BD_COMERCIAL!$K422," ",BD_COMERCIAL!$L422),'Curva Forward'!$B$5:$B$13,0),MATCH(FX$4,'Curva Forward'!$C$4:$AN$4,0))),CZ422)</f>
        <v>0</v>
      </c>
      <c r="FY422" s="200">
        <f>AM422*AM$2*IF($FC422="V",1,-1)*IF($Q422="Fixo",(DA422-INDEX('Curva Forward'!$C$5:$AN$13,MATCH(CONCATENATE(BD_COMERCIAL!$K422," ",BD_COMERCIAL!$L422),'Curva Forward'!$B$5:$B$13,0),MATCH(FY$4,'Curva Forward'!$C$4:$AN$4,0))),DA422)</f>
        <v>0</v>
      </c>
      <c r="FZ422" s="200">
        <f>AN422*AN$2*IF($FC422="V",1,-1)*IF($Q422="Fixo",(DB422-INDEX('Curva Forward'!$C$5:$AN$13,MATCH(CONCATENATE(BD_COMERCIAL!$K422," ",BD_COMERCIAL!$L422),'Curva Forward'!$B$5:$B$13,0),MATCH(FZ$4,'Curva Forward'!$C$4:$AN$4,0))),DB422)</f>
        <v>0</v>
      </c>
      <c r="GA422" s="200">
        <f>AO422*AO$2*IF($FC422="V",1,-1)*IF($Q422="Fixo",(DC422-INDEX('Curva Forward'!$C$5:$AN$13,MATCH(CONCATENATE(BD_COMERCIAL!$K422," ",BD_COMERCIAL!$L422),'Curva Forward'!$B$5:$B$13,0),MATCH(GA$4,'Curva Forward'!$C$4:$AN$4,0))),DC422)</f>
        <v>0</v>
      </c>
      <c r="GB422" s="200">
        <f>AP422*AP$2*IF($FC422="V",1,-1)*IF($Q422="Fixo",(DD422-INDEX('Curva Forward'!$C$5:$AN$13,MATCH(CONCATENATE(BD_COMERCIAL!$K422," ",BD_COMERCIAL!$L422),'Curva Forward'!$B$5:$B$13,0),MATCH(GB$4,'Curva Forward'!$C$4:$AN$4,0))),DD422)</f>
        <v>0</v>
      </c>
      <c r="GC422" s="200">
        <f>AQ422*AQ$2*IF($FC422="V",1,-1)*IF($Q422="Fixo",(DE422-INDEX('Curva Forward'!$C$5:$AN$13,MATCH(CONCATENATE(BD_COMERCIAL!$K422," ",BD_COMERCIAL!$L422),'Curva Forward'!$B$5:$B$13,0),MATCH(GC$4,'Curva Forward'!$C$4:$AN$4,0))),DE422)</f>
        <v>0</v>
      </c>
      <c r="GD422" s="200">
        <f>AR422*AR$2*IF($FC422="V",1,-1)*IF($Q422="Fixo",(DF422-INDEX('Curva Forward'!$C$5:$AN$13,MATCH(CONCATENATE(BD_COMERCIAL!$K422," ",BD_COMERCIAL!$L422),'Curva Forward'!$B$5:$B$13,0),MATCH(GD$4,'Curva Forward'!$C$4:$AN$4,0))),DF422)</f>
        <v>0</v>
      </c>
      <c r="GE422" s="200">
        <f>AS422*AS$2*IF($FC422="V",1,-1)*IF($Q422="Fixo",(DG422-INDEX('Curva Forward'!$C$5:$AN$13,MATCH(CONCATENATE(BD_COMERCIAL!$K422," ",BD_COMERCIAL!$L422),'Curva Forward'!$B$5:$B$13,0),MATCH(GE$4,'Curva Forward'!$C$4:$AN$4,0))),DG422)</f>
        <v>0</v>
      </c>
      <c r="GF422" s="200">
        <f>AT422*AT$2*IF($FC422="V",1,-1)*IF($Q422="Fixo",(DH422-INDEX('Curva Forward'!$C$5:$AN$13,MATCH(CONCATENATE(BD_COMERCIAL!$K422," ",BD_COMERCIAL!$L422),'Curva Forward'!$B$5:$B$13,0),MATCH(GF$4,'Curva Forward'!$C$4:$AN$4,0))),DH422)</f>
        <v>0</v>
      </c>
      <c r="GG422" s="200">
        <f>AU422*AU$2*IF($FC422="V",1,-1)*IF($Q422="Fixo",(DI422-INDEX('Curva Forward'!$C$5:$AN$13,MATCH(CONCATENATE(BD_COMERCIAL!$K422," ",BD_COMERCIAL!$L422),'Curva Forward'!$B$5:$B$13,0),MATCH(GG$4,'Curva Forward'!$C$4:$AN$4,0))),DI422)</f>
        <v>0</v>
      </c>
      <c r="GH422" s="200">
        <f>AV422*AV$2*IF($FC422="V",1,-1)*IF($Q422="Fixo",(DJ422-INDEX('Curva Forward'!$C$5:$AN$13,MATCH(CONCATENATE(BD_COMERCIAL!$K422," ",BD_COMERCIAL!$L422),'Curva Forward'!$B$5:$B$13,0),MATCH(GH$4,'Curva Forward'!$C$4:$AN$4,0))),DJ422)</f>
        <v>0</v>
      </c>
      <c r="GI422" s="200">
        <f>AW422*AW$2*IF($FC422="V",1,-1)*IF($Q422="Fixo",(DK422-INDEX('Curva Forward'!$C$5:$AN$13,MATCH(CONCATENATE(BD_COMERCIAL!$K422," ",BD_COMERCIAL!$L422),'Curva Forward'!$B$5:$B$13,0),MATCH(GI$4,'Curva Forward'!$C$4:$AN$4,0))),DK422)</f>
        <v>0</v>
      </c>
      <c r="GJ422" s="200">
        <f>AX422*AX$2*IF($FC422="V",1,-1)*IF($Q422="Fixo",(DL422-INDEX('Curva Forward'!$C$5:$AN$13,MATCH(CONCATENATE(BD_COMERCIAL!$K422," ",BD_COMERCIAL!$L422),'Curva Forward'!$B$5:$B$13,0),MATCH(GJ$4,'Curva Forward'!$C$4:$AN$4,0))),DL422)</f>
        <v>0</v>
      </c>
      <c r="GK422" s="200">
        <f>AY422*AY$2*IF($FC422="V",1,-1)*IF($Q422="Fixo",(DM422-INDEX('Curva Forward'!$C$5:$AN$13,MATCH(CONCATENATE(BD_COMERCIAL!$K422," ",BD_COMERCIAL!$L422),'Curva Forward'!$B$5:$B$13,0),MATCH(GK$4,'Curva Forward'!$C$4:$AN$4,0))),DM422)</f>
        <v>0</v>
      </c>
      <c r="GL422" s="200">
        <f>IF(EZ422="",0,CL422*CL$2*IF($FC422="V",1,-1)*IF($Q422="Fixo",(EZ422-INDEX('Curva Forward'!$C$5:$AN$13,MATCH(CONCATENATE(BD_COMERCIAL!$K422," ",BD_COMERCIAL!$L422),'Curva Forward'!$B$5:$B$13,0),MATCH(GL$4,'Curva Forward'!$C$4:$AN$4,0))),EZ422))</f>
        <v>0</v>
      </c>
      <c r="GM422" s="200">
        <f>IF(FA422="",0,CM422*CM$2*IF($FC422="V",1,-1)*IF($Q422="Fixo",(FA422-INDEX('Curva Forward'!$C$5:$AN$13,MATCH(CONCATENATE(BD_COMERCIAL!$K422," ",BD_COMERCIAL!$L422),'Curva Forward'!$B$5:$B$13,0),MATCH(GM$4,'Curva Forward'!$C$4:$AN$4,0))),FA422))</f>
        <v>0</v>
      </c>
      <c r="GN422" s="200">
        <f>IF(FB422="",0,CN422*CN$2*IF($FC422="V",1,-1)*IF($Q422="Fixo",(FB422-INDEX('Curva Forward'!$C$5:$AN$13,MATCH(CONCATENATE(BD_COMERCIAL!$K422," ",BD_COMERCIAL!$L422),'Curva Forward'!$B$5:$B$13,0),MATCH(GN$4,'Curva Forward'!$C$4:$AN$4,0))),FB422))</f>
        <v>0</v>
      </c>
      <c r="GO422" s="201">
        <f t="shared" ca="1" si="129"/>
        <v>0</v>
      </c>
      <c r="GP422" s="201">
        <f t="shared" ca="1" si="130"/>
        <v>0</v>
      </c>
    </row>
    <row r="423" spans="1:198" ht="15" customHeight="1" x14ac:dyDescent="0.25">
      <c r="A423" s="6"/>
      <c r="B423" s="7" t="s">
        <v>795</v>
      </c>
      <c r="C423" s="8">
        <v>44699</v>
      </c>
      <c r="D423" s="9" t="s">
        <v>131</v>
      </c>
      <c r="E423" s="9" t="s">
        <v>173</v>
      </c>
      <c r="F423" s="113" t="s">
        <v>796</v>
      </c>
      <c r="G423" s="10" t="s">
        <v>125</v>
      </c>
      <c r="H423" s="113">
        <v>3780401000108</v>
      </c>
      <c r="I423" s="9" t="s">
        <v>139</v>
      </c>
      <c r="J423" s="166"/>
      <c r="K423" s="10" t="s">
        <v>127</v>
      </c>
      <c r="L423" s="84" t="s">
        <v>22</v>
      </c>
      <c r="M423" s="11">
        <v>44805</v>
      </c>
      <c r="N423" s="12">
        <v>44834</v>
      </c>
      <c r="O423" s="10">
        <v>0.5</v>
      </c>
      <c r="P423" s="84">
        <v>134</v>
      </c>
      <c r="Q423" s="84" t="s">
        <v>128</v>
      </c>
      <c r="R423" s="10" t="s">
        <v>129</v>
      </c>
      <c r="S423" s="14" t="s">
        <v>135</v>
      </c>
      <c r="T423" s="11"/>
      <c r="U423" s="12"/>
      <c r="V423" s="257" t="str">
        <f ca="1">IF(U423="","",
IF(U423="NA","",
IFERROR(VLOOKUP(EOMONTH(M423,-2)+1,IPCA!$A:$B,2,0),
VLOOKUP(EOMONTH(TODAY(),-2)+1,IPCA!$A:$B,2,0))/
VLOOKUP(EOMONTH(U423,-2)+1,IPCA!$A:$B,2,0)*
P423))</f>
        <v/>
      </c>
      <c r="W423" s="84"/>
      <c r="X423" s="13" t="s">
        <v>6</v>
      </c>
      <c r="Y423" s="166"/>
      <c r="AA423" s="108"/>
      <c r="AB423" s="15"/>
      <c r="AJ423">
        <v>0.5</v>
      </c>
      <c r="AM423" s="6"/>
      <c r="AN423" s="15"/>
      <c r="AY423" s="6"/>
      <c r="AZ423" s="15"/>
      <c r="BK423" s="6"/>
      <c r="BL423" s="15"/>
      <c r="BW423" s="6"/>
      <c r="BX423" s="15"/>
      <c r="CI423" s="6"/>
      <c r="CJ423" s="16">
        <f t="shared" si="114"/>
        <v>4.1095890410958902E-2</v>
      </c>
      <c r="CK423" s="16" t="str">
        <f t="shared" si="115"/>
        <v/>
      </c>
      <c r="CL423" s="16" t="str">
        <f t="shared" si="116"/>
        <v/>
      </c>
      <c r="CM423" s="16" t="str">
        <f t="shared" si="117"/>
        <v/>
      </c>
      <c r="CN423" s="16" t="str">
        <f t="shared" si="118"/>
        <v/>
      </c>
      <c r="CO423" s="18"/>
      <c r="CP423" s="15"/>
      <c r="CX423">
        <v>134</v>
      </c>
      <c r="DA423" s="6"/>
      <c r="DB423" s="15"/>
      <c r="DM423" s="6"/>
      <c r="DN423" s="15"/>
      <c r="DY423" s="6"/>
      <c r="DZ423" s="15"/>
      <c r="EK423" s="6"/>
      <c r="EL423" s="15"/>
      <c r="EW423" s="6"/>
      <c r="EX423" s="16">
        <f t="shared" si="119"/>
        <v>11.013698630136986</v>
      </c>
      <c r="EY423" s="16" t="str">
        <f t="shared" si="120"/>
        <v/>
      </c>
      <c r="EZ423" s="16" t="str">
        <f t="shared" si="121"/>
        <v/>
      </c>
      <c r="FA423" s="16" t="str">
        <f t="shared" si="122"/>
        <v/>
      </c>
      <c r="FB423" s="160" t="str">
        <f t="shared" si="123"/>
        <v/>
      </c>
      <c r="FC423" t="s">
        <v>205</v>
      </c>
      <c r="FD423" s="20" t="s">
        <v>139</v>
      </c>
      <c r="FE423"/>
      <c r="FF423" s="209" t="s">
        <v>206</v>
      </c>
      <c r="FH423" s="284">
        <f t="shared" ca="1" si="124"/>
        <v>0</v>
      </c>
      <c r="FI423" s="208">
        <f t="shared" si="125"/>
        <v>0.96666666666666667</v>
      </c>
      <c r="FK423" t="str">
        <f t="shared" si="126"/>
        <v>MAXIMA ENERGIA COMERCIALIZADORA LTDA.</v>
      </c>
      <c r="FL423" s="201">
        <f t="shared" ca="1" si="127"/>
        <v>-18720</v>
      </c>
      <c r="FM423" s="201">
        <f t="shared" ca="1" si="128"/>
        <v>0</v>
      </c>
      <c r="FN423" s="200">
        <f>AB423*AB$2*IF($FC423="V",1,-1)*IF($Q423="Fixo",(CP423-INDEX('Curva Forward'!$C$5:$AN$13,MATCH(CONCATENATE(BD_COMERCIAL!$K423," ",BD_COMERCIAL!$L423),'Curva Forward'!$B$5:$B$13,0),MATCH(FN$4,'Curva Forward'!$C$4:$AN$4,0))),CP423)</f>
        <v>0</v>
      </c>
      <c r="FO423" s="200">
        <f>AC423*AC$2*IF($FC423="V",1,-1)*IF($Q423="Fixo",(CQ423-INDEX('Curva Forward'!$C$5:$AN$13,MATCH(CONCATENATE(BD_COMERCIAL!$K423," ",BD_COMERCIAL!$L423),'Curva Forward'!$B$5:$B$13,0),MATCH(FO$4,'Curva Forward'!$C$4:$AN$4,0))),CQ423)</f>
        <v>0</v>
      </c>
      <c r="FP423" s="200">
        <f>AD423*AD$2*IF($FC423="V",1,-1)*IF($Q423="Fixo",(CR423-INDEX('Curva Forward'!$C$5:$AN$13,MATCH(CONCATENATE(BD_COMERCIAL!$K423," ",BD_COMERCIAL!$L423),'Curva Forward'!$B$5:$B$13,0),MATCH(FP$4,'Curva Forward'!$C$4:$AN$4,0))),CR423)</f>
        <v>0</v>
      </c>
      <c r="FQ423" s="200">
        <f>AE423*AE$2*IF($FC423="V",1,-1)*IF($Q423="Fixo",(CS423-INDEX('Curva Forward'!$C$5:$AN$13,MATCH(CONCATENATE(BD_COMERCIAL!$K423," ",BD_COMERCIAL!$L423),'Curva Forward'!$B$5:$B$13,0),MATCH(FQ$4,'Curva Forward'!$C$4:$AN$4,0))),CS423)</f>
        <v>0</v>
      </c>
      <c r="FR423" s="200">
        <f>AF423*AF$2*IF($FC423="V",1,-1)*IF($Q423="Fixo",(CT423-INDEX('Curva Forward'!$C$5:$AN$13,MATCH(CONCATENATE(BD_COMERCIAL!$K423," ",BD_COMERCIAL!$L423),'Curva Forward'!$B$5:$B$13,0),MATCH(FR$4,'Curva Forward'!$C$4:$AN$4,0))),CT423)</f>
        <v>0</v>
      </c>
      <c r="FS423" s="200">
        <f>AG423*AG$2*IF($FC423="V",1,-1)*IF($Q423="Fixo",(CU423-INDEX('Curva Forward'!$C$5:$AN$13,MATCH(CONCATENATE(BD_COMERCIAL!$K423," ",BD_COMERCIAL!$L423),'Curva Forward'!$B$5:$B$13,0),MATCH(FS$4,'Curva Forward'!$C$4:$AN$4,0))),CU423)</f>
        <v>0</v>
      </c>
      <c r="FT423" s="200">
        <f>AH423*AH$2*IF($FC423="V",1,-1)*IF($Q423="Fixo",(CV423-INDEX('Curva Forward'!$C$5:$AN$13,MATCH(CONCATENATE(BD_COMERCIAL!$K423," ",BD_COMERCIAL!$L423),'Curva Forward'!$B$5:$B$13,0),MATCH(FT$4,'Curva Forward'!$C$4:$AN$4,0))),CV423)</f>
        <v>0</v>
      </c>
      <c r="FU423" s="200">
        <f>AI423*AI$2*IF($FC423="V",1,-1)*IF($Q423="Fixo",(CW423-INDEX('Curva Forward'!$C$5:$AN$13,MATCH(CONCATENATE(BD_COMERCIAL!$K423," ",BD_COMERCIAL!$L423),'Curva Forward'!$B$5:$B$13,0),MATCH(FU$4,'Curva Forward'!$C$4:$AN$4,0))),CW423)</f>
        <v>0</v>
      </c>
      <c r="FV423" s="200">
        <f>AJ423*AJ$2*IF($FC423="V",1,-1)*IF($Q423="Fixo",(CX423-INDEX('Curva Forward'!$C$5:$AN$13,MATCH(CONCATENATE(BD_COMERCIAL!$K423," ",BD_COMERCIAL!$L423),'Curva Forward'!$B$5:$B$13,0),MATCH(FV$4,'Curva Forward'!$C$4:$AN$4,0))),CX423)</f>
        <v>-18720</v>
      </c>
      <c r="FW423" s="200">
        <f>AK423*AK$2*IF($FC423="V",1,-1)*IF($Q423="Fixo",(CY423-INDEX('Curva Forward'!$C$5:$AN$13,MATCH(CONCATENATE(BD_COMERCIAL!$K423," ",BD_COMERCIAL!$L423),'Curva Forward'!$B$5:$B$13,0),MATCH(FW$4,'Curva Forward'!$C$4:$AN$4,0))),CY423)</f>
        <v>0</v>
      </c>
      <c r="FX423" s="200">
        <f>AL423*AL$2*IF($FC423="V",1,-1)*IF($Q423="Fixo",(CZ423-INDEX('Curva Forward'!$C$5:$AN$13,MATCH(CONCATENATE(BD_COMERCIAL!$K423," ",BD_COMERCIAL!$L423),'Curva Forward'!$B$5:$B$13,0),MATCH(FX$4,'Curva Forward'!$C$4:$AN$4,0))),CZ423)</f>
        <v>0</v>
      </c>
      <c r="FY423" s="200">
        <f>AM423*AM$2*IF($FC423="V",1,-1)*IF($Q423="Fixo",(DA423-INDEX('Curva Forward'!$C$5:$AN$13,MATCH(CONCATENATE(BD_COMERCIAL!$K423," ",BD_COMERCIAL!$L423),'Curva Forward'!$B$5:$B$13,0),MATCH(FY$4,'Curva Forward'!$C$4:$AN$4,0))),DA423)</f>
        <v>0</v>
      </c>
      <c r="FZ423" s="200">
        <f>AN423*AN$2*IF($FC423="V",1,-1)*IF($Q423="Fixo",(DB423-INDEX('Curva Forward'!$C$5:$AN$13,MATCH(CONCATENATE(BD_COMERCIAL!$K423," ",BD_COMERCIAL!$L423),'Curva Forward'!$B$5:$B$13,0),MATCH(FZ$4,'Curva Forward'!$C$4:$AN$4,0))),DB423)</f>
        <v>0</v>
      </c>
      <c r="GA423" s="200">
        <f>AO423*AO$2*IF($FC423="V",1,-1)*IF($Q423="Fixo",(DC423-INDEX('Curva Forward'!$C$5:$AN$13,MATCH(CONCATENATE(BD_COMERCIAL!$K423," ",BD_COMERCIAL!$L423),'Curva Forward'!$B$5:$B$13,0),MATCH(GA$4,'Curva Forward'!$C$4:$AN$4,0))),DC423)</f>
        <v>0</v>
      </c>
      <c r="GB423" s="200">
        <f>AP423*AP$2*IF($FC423="V",1,-1)*IF($Q423="Fixo",(DD423-INDEX('Curva Forward'!$C$5:$AN$13,MATCH(CONCATENATE(BD_COMERCIAL!$K423," ",BD_COMERCIAL!$L423),'Curva Forward'!$B$5:$B$13,0),MATCH(GB$4,'Curva Forward'!$C$4:$AN$4,0))),DD423)</f>
        <v>0</v>
      </c>
      <c r="GC423" s="200">
        <f>AQ423*AQ$2*IF($FC423="V",1,-1)*IF($Q423="Fixo",(DE423-INDEX('Curva Forward'!$C$5:$AN$13,MATCH(CONCATENATE(BD_COMERCIAL!$K423," ",BD_COMERCIAL!$L423),'Curva Forward'!$B$5:$B$13,0),MATCH(GC$4,'Curva Forward'!$C$4:$AN$4,0))),DE423)</f>
        <v>0</v>
      </c>
      <c r="GD423" s="200">
        <f>AR423*AR$2*IF($FC423="V",1,-1)*IF($Q423="Fixo",(DF423-INDEX('Curva Forward'!$C$5:$AN$13,MATCH(CONCATENATE(BD_COMERCIAL!$K423," ",BD_COMERCIAL!$L423),'Curva Forward'!$B$5:$B$13,0),MATCH(GD$4,'Curva Forward'!$C$4:$AN$4,0))),DF423)</f>
        <v>0</v>
      </c>
      <c r="GE423" s="200">
        <f>AS423*AS$2*IF($FC423="V",1,-1)*IF($Q423="Fixo",(DG423-INDEX('Curva Forward'!$C$5:$AN$13,MATCH(CONCATENATE(BD_COMERCIAL!$K423," ",BD_COMERCIAL!$L423),'Curva Forward'!$B$5:$B$13,0),MATCH(GE$4,'Curva Forward'!$C$4:$AN$4,0))),DG423)</f>
        <v>0</v>
      </c>
      <c r="GF423" s="200">
        <f>AT423*AT$2*IF($FC423="V",1,-1)*IF($Q423="Fixo",(DH423-INDEX('Curva Forward'!$C$5:$AN$13,MATCH(CONCATENATE(BD_COMERCIAL!$K423," ",BD_COMERCIAL!$L423),'Curva Forward'!$B$5:$B$13,0),MATCH(GF$4,'Curva Forward'!$C$4:$AN$4,0))),DH423)</f>
        <v>0</v>
      </c>
      <c r="GG423" s="200">
        <f>AU423*AU$2*IF($FC423="V",1,-1)*IF($Q423="Fixo",(DI423-INDEX('Curva Forward'!$C$5:$AN$13,MATCH(CONCATENATE(BD_COMERCIAL!$K423," ",BD_COMERCIAL!$L423),'Curva Forward'!$B$5:$B$13,0),MATCH(GG$4,'Curva Forward'!$C$4:$AN$4,0))),DI423)</f>
        <v>0</v>
      </c>
      <c r="GH423" s="200">
        <f>AV423*AV$2*IF($FC423="V",1,-1)*IF($Q423="Fixo",(DJ423-INDEX('Curva Forward'!$C$5:$AN$13,MATCH(CONCATENATE(BD_COMERCIAL!$K423," ",BD_COMERCIAL!$L423),'Curva Forward'!$B$5:$B$13,0),MATCH(GH$4,'Curva Forward'!$C$4:$AN$4,0))),DJ423)</f>
        <v>0</v>
      </c>
      <c r="GI423" s="200">
        <f>AW423*AW$2*IF($FC423="V",1,-1)*IF($Q423="Fixo",(DK423-INDEX('Curva Forward'!$C$5:$AN$13,MATCH(CONCATENATE(BD_COMERCIAL!$K423," ",BD_COMERCIAL!$L423),'Curva Forward'!$B$5:$B$13,0),MATCH(GI$4,'Curva Forward'!$C$4:$AN$4,0))),DK423)</f>
        <v>0</v>
      </c>
      <c r="GJ423" s="200">
        <f>AX423*AX$2*IF($FC423="V",1,-1)*IF($Q423="Fixo",(DL423-INDEX('Curva Forward'!$C$5:$AN$13,MATCH(CONCATENATE(BD_COMERCIAL!$K423," ",BD_COMERCIAL!$L423),'Curva Forward'!$B$5:$B$13,0),MATCH(GJ$4,'Curva Forward'!$C$4:$AN$4,0))),DL423)</f>
        <v>0</v>
      </c>
      <c r="GK423" s="200">
        <f>AY423*AY$2*IF($FC423="V",1,-1)*IF($Q423="Fixo",(DM423-INDEX('Curva Forward'!$C$5:$AN$13,MATCH(CONCATENATE(BD_COMERCIAL!$K423," ",BD_COMERCIAL!$L423),'Curva Forward'!$B$5:$B$13,0),MATCH(GK$4,'Curva Forward'!$C$4:$AN$4,0))),DM423)</f>
        <v>0</v>
      </c>
      <c r="GL423" s="200">
        <f>IF(EZ423="",0,CL423*CL$2*IF($FC423="V",1,-1)*IF($Q423="Fixo",(EZ423-INDEX('Curva Forward'!$C$5:$AN$13,MATCH(CONCATENATE(BD_COMERCIAL!$K423," ",BD_COMERCIAL!$L423),'Curva Forward'!$B$5:$B$13,0),MATCH(GL$4,'Curva Forward'!$C$4:$AN$4,0))),EZ423))</f>
        <v>0</v>
      </c>
      <c r="GM423" s="200">
        <f>IF(FA423="",0,CM423*CM$2*IF($FC423="V",1,-1)*IF($Q423="Fixo",(FA423-INDEX('Curva Forward'!$C$5:$AN$13,MATCH(CONCATENATE(BD_COMERCIAL!$K423," ",BD_COMERCIAL!$L423),'Curva Forward'!$B$5:$B$13,0),MATCH(GM$4,'Curva Forward'!$C$4:$AN$4,0))),FA423))</f>
        <v>0</v>
      </c>
      <c r="GN423" s="200">
        <f>IF(FB423="",0,CN423*CN$2*IF($FC423="V",1,-1)*IF($Q423="Fixo",(FB423-INDEX('Curva Forward'!$C$5:$AN$13,MATCH(CONCATENATE(BD_COMERCIAL!$K423," ",BD_COMERCIAL!$L423),'Curva Forward'!$B$5:$B$13,0),MATCH(GN$4,'Curva Forward'!$C$4:$AN$4,0))),FB423))</f>
        <v>0</v>
      </c>
      <c r="GO423" s="201">
        <f t="shared" ca="1" si="129"/>
        <v>0</v>
      </c>
      <c r="GP423" s="201">
        <f t="shared" ca="1" si="130"/>
        <v>0</v>
      </c>
    </row>
    <row r="424" spans="1:198" ht="15" customHeight="1" x14ac:dyDescent="0.25">
      <c r="A424" s="6"/>
      <c r="B424" s="7" t="s">
        <v>797</v>
      </c>
      <c r="C424" s="8">
        <v>44700</v>
      </c>
      <c r="D424" s="9" t="s">
        <v>131</v>
      </c>
      <c r="E424" s="9" t="s">
        <v>173</v>
      </c>
      <c r="F424" s="113">
        <v>12630054000110</v>
      </c>
      <c r="G424" s="10" t="s">
        <v>125</v>
      </c>
      <c r="H424" s="113">
        <v>3780401000108</v>
      </c>
      <c r="I424" s="9" t="s">
        <v>139</v>
      </c>
      <c r="J424" s="166"/>
      <c r="K424" s="10" t="s">
        <v>127</v>
      </c>
      <c r="L424" s="84" t="s">
        <v>22</v>
      </c>
      <c r="M424" s="11">
        <v>44805</v>
      </c>
      <c r="N424" s="12">
        <v>44834</v>
      </c>
      <c r="O424" s="10">
        <v>1</v>
      </c>
      <c r="P424" s="84">
        <v>133</v>
      </c>
      <c r="Q424" s="84" t="s">
        <v>128</v>
      </c>
      <c r="R424" s="10" t="s">
        <v>129</v>
      </c>
      <c r="S424" s="14" t="s">
        <v>135</v>
      </c>
      <c r="T424" s="11"/>
      <c r="U424" s="12"/>
      <c r="V424" s="257" t="str">
        <f ca="1">IF(U424="","",
IF(U424="NA","",
IFERROR(VLOOKUP(EOMONTH(M424,-2)+1,IPCA!$A:$B,2,0),
VLOOKUP(EOMONTH(TODAY(),-2)+1,IPCA!$A:$B,2,0))/
VLOOKUP(EOMONTH(U424,-2)+1,IPCA!$A:$B,2,0)*
P424))</f>
        <v/>
      </c>
      <c r="W424" s="84"/>
      <c r="X424" s="13" t="s">
        <v>6</v>
      </c>
      <c r="Y424" s="166"/>
      <c r="AA424" s="108"/>
      <c r="AB424" s="15"/>
      <c r="AJ424">
        <v>1</v>
      </c>
      <c r="AM424" s="6"/>
      <c r="AN424" s="15"/>
      <c r="AY424" s="6"/>
      <c r="AZ424" s="15"/>
      <c r="BK424" s="6"/>
      <c r="BL424" s="15"/>
      <c r="BW424" s="6"/>
      <c r="BX424" s="15"/>
      <c r="CI424" s="6"/>
      <c r="CJ424" s="16">
        <f t="shared" si="114"/>
        <v>8.2191780821917804E-2</v>
      </c>
      <c r="CK424" s="16" t="str">
        <f t="shared" si="115"/>
        <v/>
      </c>
      <c r="CL424" s="16" t="str">
        <f t="shared" si="116"/>
        <v/>
      </c>
      <c r="CM424" s="16" t="str">
        <f t="shared" si="117"/>
        <v/>
      </c>
      <c r="CN424" s="16" t="str">
        <f t="shared" si="118"/>
        <v/>
      </c>
      <c r="CO424" s="18"/>
      <c r="CP424" s="15"/>
      <c r="CX424">
        <v>133</v>
      </c>
      <c r="DA424" s="6"/>
      <c r="DB424" s="15"/>
      <c r="DM424" s="6"/>
      <c r="DN424" s="15"/>
      <c r="DY424" s="6"/>
      <c r="DZ424" s="15"/>
      <c r="EK424" s="6"/>
      <c r="EL424" s="15"/>
      <c r="EW424" s="6"/>
      <c r="EX424" s="16">
        <f t="shared" si="119"/>
        <v>10.931506849315069</v>
      </c>
      <c r="EY424" s="16" t="str">
        <f t="shared" si="120"/>
        <v/>
      </c>
      <c r="EZ424" s="16" t="str">
        <f t="shared" si="121"/>
        <v/>
      </c>
      <c r="FA424" s="16" t="str">
        <f t="shared" si="122"/>
        <v/>
      </c>
      <c r="FB424" s="160" t="str">
        <f t="shared" si="123"/>
        <v/>
      </c>
      <c r="FC424" t="s">
        <v>205</v>
      </c>
      <c r="FD424" s="20" t="s">
        <v>139</v>
      </c>
      <c r="FE424"/>
      <c r="FF424" s="209" t="s">
        <v>206</v>
      </c>
      <c r="FH424" s="284">
        <f t="shared" ca="1" si="124"/>
        <v>0</v>
      </c>
      <c r="FI424" s="208">
        <f t="shared" si="125"/>
        <v>0.96666666666666667</v>
      </c>
      <c r="FK424" t="str">
        <f t="shared" si="126"/>
        <v>MAXIMA ENERGIA COMERCIALIZADORA LTDA.</v>
      </c>
      <c r="FL424" s="201">
        <f t="shared" ca="1" si="127"/>
        <v>-36720</v>
      </c>
      <c r="FM424" s="201">
        <f t="shared" ca="1" si="128"/>
        <v>0</v>
      </c>
      <c r="FN424" s="200">
        <f>AB424*AB$2*IF($FC424="V",1,-1)*IF($Q424="Fixo",(CP424-INDEX('Curva Forward'!$C$5:$AN$13,MATCH(CONCATENATE(BD_COMERCIAL!$K424," ",BD_COMERCIAL!$L424),'Curva Forward'!$B$5:$B$13,0),MATCH(FN$4,'Curva Forward'!$C$4:$AN$4,0))),CP424)</f>
        <v>0</v>
      </c>
      <c r="FO424" s="200">
        <f>AC424*AC$2*IF($FC424="V",1,-1)*IF($Q424="Fixo",(CQ424-INDEX('Curva Forward'!$C$5:$AN$13,MATCH(CONCATENATE(BD_COMERCIAL!$K424," ",BD_COMERCIAL!$L424),'Curva Forward'!$B$5:$B$13,0),MATCH(FO$4,'Curva Forward'!$C$4:$AN$4,0))),CQ424)</f>
        <v>0</v>
      </c>
      <c r="FP424" s="200">
        <f>AD424*AD$2*IF($FC424="V",1,-1)*IF($Q424="Fixo",(CR424-INDEX('Curva Forward'!$C$5:$AN$13,MATCH(CONCATENATE(BD_COMERCIAL!$K424," ",BD_COMERCIAL!$L424),'Curva Forward'!$B$5:$B$13,0),MATCH(FP$4,'Curva Forward'!$C$4:$AN$4,0))),CR424)</f>
        <v>0</v>
      </c>
      <c r="FQ424" s="200">
        <f>AE424*AE$2*IF($FC424="V",1,-1)*IF($Q424="Fixo",(CS424-INDEX('Curva Forward'!$C$5:$AN$13,MATCH(CONCATENATE(BD_COMERCIAL!$K424," ",BD_COMERCIAL!$L424),'Curva Forward'!$B$5:$B$13,0),MATCH(FQ$4,'Curva Forward'!$C$4:$AN$4,0))),CS424)</f>
        <v>0</v>
      </c>
      <c r="FR424" s="200">
        <f>AF424*AF$2*IF($FC424="V",1,-1)*IF($Q424="Fixo",(CT424-INDEX('Curva Forward'!$C$5:$AN$13,MATCH(CONCATENATE(BD_COMERCIAL!$K424," ",BD_COMERCIAL!$L424),'Curva Forward'!$B$5:$B$13,0),MATCH(FR$4,'Curva Forward'!$C$4:$AN$4,0))),CT424)</f>
        <v>0</v>
      </c>
      <c r="FS424" s="200">
        <f>AG424*AG$2*IF($FC424="V",1,-1)*IF($Q424="Fixo",(CU424-INDEX('Curva Forward'!$C$5:$AN$13,MATCH(CONCATENATE(BD_COMERCIAL!$K424," ",BD_COMERCIAL!$L424),'Curva Forward'!$B$5:$B$13,0),MATCH(FS$4,'Curva Forward'!$C$4:$AN$4,0))),CU424)</f>
        <v>0</v>
      </c>
      <c r="FT424" s="200">
        <f>AH424*AH$2*IF($FC424="V",1,-1)*IF($Q424="Fixo",(CV424-INDEX('Curva Forward'!$C$5:$AN$13,MATCH(CONCATENATE(BD_COMERCIAL!$K424," ",BD_COMERCIAL!$L424),'Curva Forward'!$B$5:$B$13,0),MATCH(FT$4,'Curva Forward'!$C$4:$AN$4,0))),CV424)</f>
        <v>0</v>
      </c>
      <c r="FU424" s="200">
        <f>AI424*AI$2*IF($FC424="V",1,-1)*IF($Q424="Fixo",(CW424-INDEX('Curva Forward'!$C$5:$AN$13,MATCH(CONCATENATE(BD_COMERCIAL!$K424," ",BD_COMERCIAL!$L424),'Curva Forward'!$B$5:$B$13,0),MATCH(FU$4,'Curva Forward'!$C$4:$AN$4,0))),CW424)</f>
        <v>0</v>
      </c>
      <c r="FV424" s="200">
        <f>AJ424*AJ$2*IF($FC424="V",1,-1)*IF($Q424="Fixo",(CX424-INDEX('Curva Forward'!$C$5:$AN$13,MATCH(CONCATENATE(BD_COMERCIAL!$K424," ",BD_COMERCIAL!$L424),'Curva Forward'!$B$5:$B$13,0),MATCH(FV$4,'Curva Forward'!$C$4:$AN$4,0))),CX424)</f>
        <v>-36720</v>
      </c>
      <c r="FW424" s="200">
        <f>AK424*AK$2*IF($FC424="V",1,-1)*IF($Q424="Fixo",(CY424-INDEX('Curva Forward'!$C$5:$AN$13,MATCH(CONCATENATE(BD_COMERCIAL!$K424," ",BD_COMERCIAL!$L424),'Curva Forward'!$B$5:$B$13,0),MATCH(FW$4,'Curva Forward'!$C$4:$AN$4,0))),CY424)</f>
        <v>0</v>
      </c>
      <c r="FX424" s="200">
        <f>AL424*AL$2*IF($FC424="V",1,-1)*IF($Q424="Fixo",(CZ424-INDEX('Curva Forward'!$C$5:$AN$13,MATCH(CONCATENATE(BD_COMERCIAL!$K424," ",BD_COMERCIAL!$L424),'Curva Forward'!$B$5:$B$13,0),MATCH(FX$4,'Curva Forward'!$C$4:$AN$4,0))),CZ424)</f>
        <v>0</v>
      </c>
      <c r="FY424" s="200">
        <f>AM424*AM$2*IF($FC424="V",1,-1)*IF($Q424="Fixo",(DA424-INDEX('Curva Forward'!$C$5:$AN$13,MATCH(CONCATENATE(BD_COMERCIAL!$K424," ",BD_COMERCIAL!$L424),'Curva Forward'!$B$5:$B$13,0),MATCH(FY$4,'Curva Forward'!$C$4:$AN$4,0))),DA424)</f>
        <v>0</v>
      </c>
      <c r="FZ424" s="200">
        <f>AN424*AN$2*IF($FC424="V",1,-1)*IF($Q424="Fixo",(DB424-INDEX('Curva Forward'!$C$5:$AN$13,MATCH(CONCATENATE(BD_COMERCIAL!$K424," ",BD_COMERCIAL!$L424),'Curva Forward'!$B$5:$B$13,0),MATCH(FZ$4,'Curva Forward'!$C$4:$AN$4,0))),DB424)</f>
        <v>0</v>
      </c>
      <c r="GA424" s="200">
        <f>AO424*AO$2*IF($FC424="V",1,-1)*IF($Q424="Fixo",(DC424-INDEX('Curva Forward'!$C$5:$AN$13,MATCH(CONCATENATE(BD_COMERCIAL!$K424," ",BD_COMERCIAL!$L424),'Curva Forward'!$B$5:$B$13,0),MATCH(GA$4,'Curva Forward'!$C$4:$AN$4,0))),DC424)</f>
        <v>0</v>
      </c>
      <c r="GB424" s="200">
        <f>AP424*AP$2*IF($FC424="V",1,-1)*IF($Q424="Fixo",(DD424-INDEX('Curva Forward'!$C$5:$AN$13,MATCH(CONCATENATE(BD_COMERCIAL!$K424," ",BD_COMERCIAL!$L424),'Curva Forward'!$B$5:$B$13,0),MATCH(GB$4,'Curva Forward'!$C$4:$AN$4,0))),DD424)</f>
        <v>0</v>
      </c>
      <c r="GC424" s="200">
        <f>AQ424*AQ$2*IF($FC424="V",1,-1)*IF($Q424="Fixo",(DE424-INDEX('Curva Forward'!$C$5:$AN$13,MATCH(CONCATENATE(BD_COMERCIAL!$K424," ",BD_COMERCIAL!$L424),'Curva Forward'!$B$5:$B$13,0),MATCH(GC$4,'Curva Forward'!$C$4:$AN$4,0))),DE424)</f>
        <v>0</v>
      </c>
      <c r="GD424" s="200">
        <f>AR424*AR$2*IF($FC424="V",1,-1)*IF($Q424="Fixo",(DF424-INDEX('Curva Forward'!$C$5:$AN$13,MATCH(CONCATENATE(BD_COMERCIAL!$K424," ",BD_COMERCIAL!$L424),'Curva Forward'!$B$5:$B$13,0),MATCH(GD$4,'Curva Forward'!$C$4:$AN$4,0))),DF424)</f>
        <v>0</v>
      </c>
      <c r="GE424" s="200">
        <f>AS424*AS$2*IF($FC424="V",1,-1)*IF($Q424="Fixo",(DG424-INDEX('Curva Forward'!$C$5:$AN$13,MATCH(CONCATENATE(BD_COMERCIAL!$K424," ",BD_COMERCIAL!$L424),'Curva Forward'!$B$5:$B$13,0),MATCH(GE$4,'Curva Forward'!$C$4:$AN$4,0))),DG424)</f>
        <v>0</v>
      </c>
      <c r="GF424" s="200">
        <f>AT424*AT$2*IF($FC424="V",1,-1)*IF($Q424="Fixo",(DH424-INDEX('Curva Forward'!$C$5:$AN$13,MATCH(CONCATENATE(BD_COMERCIAL!$K424," ",BD_COMERCIAL!$L424),'Curva Forward'!$B$5:$B$13,0),MATCH(GF$4,'Curva Forward'!$C$4:$AN$4,0))),DH424)</f>
        <v>0</v>
      </c>
      <c r="GG424" s="200">
        <f>AU424*AU$2*IF($FC424="V",1,-1)*IF($Q424="Fixo",(DI424-INDEX('Curva Forward'!$C$5:$AN$13,MATCH(CONCATENATE(BD_COMERCIAL!$K424," ",BD_COMERCIAL!$L424),'Curva Forward'!$B$5:$B$13,0),MATCH(GG$4,'Curva Forward'!$C$4:$AN$4,0))),DI424)</f>
        <v>0</v>
      </c>
      <c r="GH424" s="200">
        <f>AV424*AV$2*IF($FC424="V",1,-1)*IF($Q424="Fixo",(DJ424-INDEX('Curva Forward'!$C$5:$AN$13,MATCH(CONCATENATE(BD_COMERCIAL!$K424," ",BD_COMERCIAL!$L424),'Curva Forward'!$B$5:$B$13,0),MATCH(GH$4,'Curva Forward'!$C$4:$AN$4,0))),DJ424)</f>
        <v>0</v>
      </c>
      <c r="GI424" s="200">
        <f>AW424*AW$2*IF($FC424="V",1,-1)*IF($Q424="Fixo",(DK424-INDEX('Curva Forward'!$C$5:$AN$13,MATCH(CONCATENATE(BD_COMERCIAL!$K424," ",BD_COMERCIAL!$L424),'Curva Forward'!$B$5:$B$13,0),MATCH(GI$4,'Curva Forward'!$C$4:$AN$4,0))),DK424)</f>
        <v>0</v>
      </c>
      <c r="GJ424" s="200">
        <f>AX424*AX$2*IF($FC424="V",1,-1)*IF($Q424="Fixo",(DL424-INDEX('Curva Forward'!$C$5:$AN$13,MATCH(CONCATENATE(BD_COMERCIAL!$K424," ",BD_COMERCIAL!$L424),'Curva Forward'!$B$5:$B$13,0),MATCH(GJ$4,'Curva Forward'!$C$4:$AN$4,0))),DL424)</f>
        <v>0</v>
      </c>
      <c r="GK424" s="200">
        <f>AY424*AY$2*IF($FC424="V",1,-1)*IF($Q424="Fixo",(DM424-INDEX('Curva Forward'!$C$5:$AN$13,MATCH(CONCATENATE(BD_COMERCIAL!$K424," ",BD_COMERCIAL!$L424),'Curva Forward'!$B$5:$B$13,0),MATCH(GK$4,'Curva Forward'!$C$4:$AN$4,0))),DM424)</f>
        <v>0</v>
      </c>
      <c r="GL424" s="200">
        <f>IF(EZ424="",0,CL424*CL$2*IF($FC424="V",1,-1)*IF($Q424="Fixo",(EZ424-INDEX('Curva Forward'!$C$5:$AN$13,MATCH(CONCATENATE(BD_COMERCIAL!$K424," ",BD_COMERCIAL!$L424),'Curva Forward'!$B$5:$B$13,0),MATCH(GL$4,'Curva Forward'!$C$4:$AN$4,0))),EZ424))</f>
        <v>0</v>
      </c>
      <c r="GM424" s="200">
        <f>IF(FA424="",0,CM424*CM$2*IF($FC424="V",1,-1)*IF($Q424="Fixo",(FA424-INDEX('Curva Forward'!$C$5:$AN$13,MATCH(CONCATENATE(BD_COMERCIAL!$K424," ",BD_COMERCIAL!$L424),'Curva Forward'!$B$5:$B$13,0),MATCH(GM$4,'Curva Forward'!$C$4:$AN$4,0))),FA424))</f>
        <v>0</v>
      </c>
      <c r="GN424" s="200">
        <f>IF(FB424="",0,CN424*CN$2*IF($FC424="V",1,-1)*IF($Q424="Fixo",(FB424-INDEX('Curva Forward'!$C$5:$AN$13,MATCH(CONCATENATE(BD_COMERCIAL!$K424," ",BD_COMERCIAL!$L424),'Curva Forward'!$B$5:$B$13,0),MATCH(GN$4,'Curva Forward'!$C$4:$AN$4,0))),FB424))</f>
        <v>0</v>
      </c>
      <c r="GO424" s="201">
        <f t="shared" ca="1" si="129"/>
        <v>0</v>
      </c>
      <c r="GP424" s="201">
        <f t="shared" ca="1" si="130"/>
        <v>0</v>
      </c>
    </row>
    <row r="425" spans="1:198" ht="15" customHeight="1" x14ac:dyDescent="0.25">
      <c r="A425" s="6"/>
      <c r="B425" s="7" t="s">
        <v>798</v>
      </c>
      <c r="C425" s="8">
        <v>44700</v>
      </c>
      <c r="D425" s="9" t="s">
        <v>131</v>
      </c>
      <c r="E425" s="9" t="s">
        <v>179</v>
      </c>
      <c r="F425" s="113">
        <v>30483222000173</v>
      </c>
      <c r="G425" s="10" t="s">
        <v>125</v>
      </c>
      <c r="H425" s="113">
        <v>3780401000108</v>
      </c>
      <c r="I425" s="9" t="s">
        <v>139</v>
      </c>
      <c r="J425" s="166"/>
      <c r="K425" s="10" t="s">
        <v>127</v>
      </c>
      <c r="L425" s="84" t="s">
        <v>22</v>
      </c>
      <c r="M425" s="11">
        <v>44682</v>
      </c>
      <c r="N425" s="12">
        <v>44712</v>
      </c>
      <c r="O425" s="10">
        <v>4</v>
      </c>
      <c r="P425" s="84">
        <v>59</v>
      </c>
      <c r="Q425" s="84" t="s">
        <v>128</v>
      </c>
      <c r="R425" s="10" t="s">
        <v>129</v>
      </c>
      <c r="S425" s="14" t="s">
        <v>135</v>
      </c>
      <c r="T425" s="11"/>
      <c r="U425" s="12"/>
      <c r="V425" s="257" t="str">
        <f ca="1">IF(U425="","",
IF(U425="NA","",
IFERROR(VLOOKUP(EOMONTH(M425,-2)+1,IPCA!$A:$B,2,0),
VLOOKUP(EOMONTH(TODAY(),-2)+1,IPCA!$A:$B,2,0))/
VLOOKUP(EOMONTH(U425,-2)+1,IPCA!$A:$B,2,0)*
P425))</f>
        <v/>
      </c>
      <c r="W425" s="84"/>
      <c r="X425" s="13" t="s">
        <v>133</v>
      </c>
      <c r="Y425" s="166"/>
      <c r="AA425" s="108"/>
      <c r="AB425" s="15"/>
      <c r="AF425">
        <v>4</v>
      </c>
      <c r="AM425" s="6"/>
      <c r="AN425" s="15"/>
      <c r="AY425" s="6"/>
      <c r="AZ425" s="15"/>
      <c r="BK425" s="6"/>
      <c r="BL425" s="15"/>
      <c r="BW425" s="6"/>
      <c r="BX425" s="15"/>
      <c r="CI425" s="6"/>
      <c r="CJ425" s="16">
        <f t="shared" si="114"/>
        <v>0.33972602739726027</v>
      </c>
      <c r="CK425" s="16" t="str">
        <f t="shared" si="115"/>
        <v/>
      </c>
      <c r="CL425" s="16" t="str">
        <f t="shared" si="116"/>
        <v/>
      </c>
      <c r="CM425" s="16" t="str">
        <f t="shared" si="117"/>
        <v/>
      </c>
      <c r="CN425" s="16" t="str">
        <f t="shared" si="118"/>
        <v/>
      </c>
      <c r="CO425" s="18"/>
      <c r="CP425" s="15"/>
      <c r="CT425">
        <v>59</v>
      </c>
      <c r="DA425" s="6"/>
      <c r="DB425" s="15"/>
      <c r="DM425" s="6"/>
      <c r="DN425" s="15"/>
      <c r="DY425" s="6"/>
      <c r="DZ425" s="15"/>
      <c r="EK425" s="6"/>
      <c r="EL425" s="15"/>
      <c r="EW425" s="6"/>
      <c r="EX425" s="16">
        <f t="shared" si="119"/>
        <v>5.0109589041095894</v>
      </c>
      <c r="EY425" s="16" t="str">
        <f t="shared" si="120"/>
        <v/>
      </c>
      <c r="EZ425" s="16" t="str">
        <f t="shared" si="121"/>
        <v/>
      </c>
      <c r="FA425" s="16" t="str">
        <f t="shared" si="122"/>
        <v/>
      </c>
      <c r="FB425" s="160" t="str">
        <f t="shared" si="123"/>
        <v/>
      </c>
      <c r="FC425" t="s">
        <v>205</v>
      </c>
      <c r="FD425" s="20" t="s">
        <v>139</v>
      </c>
      <c r="FE425"/>
      <c r="FF425" s="209" t="s">
        <v>206</v>
      </c>
      <c r="FH425" s="284">
        <f t="shared" ca="1" si="124"/>
        <v>0</v>
      </c>
      <c r="FI425" s="208">
        <f t="shared" si="125"/>
        <v>1</v>
      </c>
      <c r="FK425" t="str">
        <f t="shared" si="126"/>
        <v>Gold Comercializadora de Energia Ltda</v>
      </c>
      <c r="FL425" s="201">
        <f t="shared" ca="1" si="127"/>
        <v>-8928</v>
      </c>
      <c r="FM425" s="201">
        <f t="shared" ca="1" si="128"/>
        <v>0</v>
      </c>
      <c r="FN425" s="200">
        <f>AB425*AB$2*IF($FC425="V",1,-1)*IF($Q425="Fixo",(CP425-INDEX('Curva Forward'!$C$5:$AN$13,MATCH(CONCATENATE(BD_COMERCIAL!$K425," ",BD_COMERCIAL!$L425),'Curva Forward'!$B$5:$B$13,0),MATCH(FN$4,'Curva Forward'!$C$4:$AN$4,0))),CP425)</f>
        <v>0</v>
      </c>
      <c r="FO425" s="200">
        <f>AC425*AC$2*IF($FC425="V",1,-1)*IF($Q425="Fixo",(CQ425-INDEX('Curva Forward'!$C$5:$AN$13,MATCH(CONCATENATE(BD_COMERCIAL!$K425," ",BD_COMERCIAL!$L425),'Curva Forward'!$B$5:$B$13,0),MATCH(FO$4,'Curva Forward'!$C$4:$AN$4,0))),CQ425)</f>
        <v>0</v>
      </c>
      <c r="FP425" s="200">
        <f>AD425*AD$2*IF($FC425="V",1,-1)*IF($Q425="Fixo",(CR425-INDEX('Curva Forward'!$C$5:$AN$13,MATCH(CONCATENATE(BD_COMERCIAL!$K425," ",BD_COMERCIAL!$L425),'Curva Forward'!$B$5:$B$13,0),MATCH(FP$4,'Curva Forward'!$C$4:$AN$4,0))),CR425)</f>
        <v>0</v>
      </c>
      <c r="FQ425" s="200">
        <f>AE425*AE$2*IF($FC425="V",1,-1)*IF($Q425="Fixo",(CS425-INDEX('Curva Forward'!$C$5:$AN$13,MATCH(CONCATENATE(BD_COMERCIAL!$K425," ",BD_COMERCIAL!$L425),'Curva Forward'!$B$5:$B$13,0),MATCH(FQ$4,'Curva Forward'!$C$4:$AN$4,0))),CS425)</f>
        <v>0</v>
      </c>
      <c r="FR425" s="200">
        <f>AF425*AF$2*IF($FC425="V",1,-1)*IF($Q425="Fixo",(CT425-INDEX('Curva Forward'!$C$5:$AN$13,MATCH(CONCATENATE(BD_COMERCIAL!$K425," ",BD_COMERCIAL!$L425),'Curva Forward'!$B$5:$B$13,0),MATCH(FR$4,'Curva Forward'!$C$4:$AN$4,0))),CT425)</f>
        <v>-8928</v>
      </c>
      <c r="FS425" s="200">
        <f>AG425*AG$2*IF($FC425="V",1,-1)*IF($Q425="Fixo",(CU425-INDEX('Curva Forward'!$C$5:$AN$13,MATCH(CONCATENATE(BD_COMERCIAL!$K425," ",BD_COMERCIAL!$L425),'Curva Forward'!$B$5:$B$13,0),MATCH(FS$4,'Curva Forward'!$C$4:$AN$4,0))),CU425)</f>
        <v>0</v>
      </c>
      <c r="FT425" s="200">
        <f>AH425*AH$2*IF($FC425="V",1,-1)*IF($Q425="Fixo",(CV425-INDEX('Curva Forward'!$C$5:$AN$13,MATCH(CONCATENATE(BD_COMERCIAL!$K425," ",BD_COMERCIAL!$L425),'Curva Forward'!$B$5:$B$13,0),MATCH(FT$4,'Curva Forward'!$C$4:$AN$4,0))),CV425)</f>
        <v>0</v>
      </c>
      <c r="FU425" s="200">
        <f>AI425*AI$2*IF($FC425="V",1,-1)*IF($Q425="Fixo",(CW425-INDEX('Curva Forward'!$C$5:$AN$13,MATCH(CONCATENATE(BD_COMERCIAL!$K425," ",BD_COMERCIAL!$L425),'Curva Forward'!$B$5:$B$13,0),MATCH(FU$4,'Curva Forward'!$C$4:$AN$4,0))),CW425)</f>
        <v>0</v>
      </c>
      <c r="FV425" s="200">
        <f>AJ425*AJ$2*IF($FC425="V",1,-1)*IF($Q425="Fixo",(CX425-INDEX('Curva Forward'!$C$5:$AN$13,MATCH(CONCATENATE(BD_COMERCIAL!$K425," ",BD_COMERCIAL!$L425),'Curva Forward'!$B$5:$B$13,0),MATCH(FV$4,'Curva Forward'!$C$4:$AN$4,0))),CX425)</f>
        <v>0</v>
      </c>
      <c r="FW425" s="200">
        <f>AK425*AK$2*IF($FC425="V",1,-1)*IF($Q425="Fixo",(CY425-INDEX('Curva Forward'!$C$5:$AN$13,MATCH(CONCATENATE(BD_COMERCIAL!$K425," ",BD_COMERCIAL!$L425),'Curva Forward'!$B$5:$B$13,0),MATCH(FW$4,'Curva Forward'!$C$4:$AN$4,0))),CY425)</f>
        <v>0</v>
      </c>
      <c r="FX425" s="200">
        <f>AL425*AL$2*IF($FC425="V",1,-1)*IF($Q425="Fixo",(CZ425-INDEX('Curva Forward'!$C$5:$AN$13,MATCH(CONCATENATE(BD_COMERCIAL!$K425," ",BD_COMERCIAL!$L425),'Curva Forward'!$B$5:$B$13,0),MATCH(FX$4,'Curva Forward'!$C$4:$AN$4,0))),CZ425)</f>
        <v>0</v>
      </c>
      <c r="FY425" s="200">
        <f>AM425*AM$2*IF($FC425="V",1,-1)*IF($Q425="Fixo",(DA425-INDEX('Curva Forward'!$C$5:$AN$13,MATCH(CONCATENATE(BD_COMERCIAL!$K425," ",BD_COMERCIAL!$L425),'Curva Forward'!$B$5:$B$13,0),MATCH(FY$4,'Curva Forward'!$C$4:$AN$4,0))),DA425)</f>
        <v>0</v>
      </c>
      <c r="FZ425" s="200">
        <f>AN425*AN$2*IF($FC425="V",1,-1)*IF($Q425="Fixo",(DB425-INDEX('Curva Forward'!$C$5:$AN$13,MATCH(CONCATENATE(BD_COMERCIAL!$K425," ",BD_COMERCIAL!$L425),'Curva Forward'!$B$5:$B$13,0),MATCH(FZ$4,'Curva Forward'!$C$4:$AN$4,0))),DB425)</f>
        <v>0</v>
      </c>
      <c r="GA425" s="200">
        <f>AO425*AO$2*IF($FC425="V",1,-1)*IF($Q425="Fixo",(DC425-INDEX('Curva Forward'!$C$5:$AN$13,MATCH(CONCATENATE(BD_COMERCIAL!$K425," ",BD_COMERCIAL!$L425),'Curva Forward'!$B$5:$B$13,0),MATCH(GA$4,'Curva Forward'!$C$4:$AN$4,0))),DC425)</f>
        <v>0</v>
      </c>
      <c r="GB425" s="200">
        <f>AP425*AP$2*IF($FC425="V",1,-1)*IF($Q425="Fixo",(DD425-INDEX('Curva Forward'!$C$5:$AN$13,MATCH(CONCATENATE(BD_COMERCIAL!$K425," ",BD_COMERCIAL!$L425),'Curva Forward'!$B$5:$B$13,0),MATCH(GB$4,'Curva Forward'!$C$4:$AN$4,0))),DD425)</f>
        <v>0</v>
      </c>
      <c r="GC425" s="200">
        <f>AQ425*AQ$2*IF($FC425="V",1,-1)*IF($Q425="Fixo",(DE425-INDEX('Curva Forward'!$C$5:$AN$13,MATCH(CONCATENATE(BD_COMERCIAL!$K425," ",BD_COMERCIAL!$L425),'Curva Forward'!$B$5:$B$13,0),MATCH(GC$4,'Curva Forward'!$C$4:$AN$4,0))),DE425)</f>
        <v>0</v>
      </c>
      <c r="GD425" s="200">
        <f>AR425*AR$2*IF($FC425="V",1,-1)*IF($Q425="Fixo",(DF425-INDEX('Curva Forward'!$C$5:$AN$13,MATCH(CONCATENATE(BD_COMERCIAL!$K425," ",BD_COMERCIAL!$L425),'Curva Forward'!$B$5:$B$13,0),MATCH(GD$4,'Curva Forward'!$C$4:$AN$4,0))),DF425)</f>
        <v>0</v>
      </c>
      <c r="GE425" s="200">
        <f>AS425*AS$2*IF($FC425="V",1,-1)*IF($Q425="Fixo",(DG425-INDEX('Curva Forward'!$C$5:$AN$13,MATCH(CONCATENATE(BD_COMERCIAL!$K425," ",BD_COMERCIAL!$L425),'Curva Forward'!$B$5:$B$13,0),MATCH(GE$4,'Curva Forward'!$C$4:$AN$4,0))),DG425)</f>
        <v>0</v>
      </c>
      <c r="GF425" s="200">
        <f>AT425*AT$2*IF($FC425="V",1,-1)*IF($Q425="Fixo",(DH425-INDEX('Curva Forward'!$C$5:$AN$13,MATCH(CONCATENATE(BD_COMERCIAL!$K425," ",BD_COMERCIAL!$L425),'Curva Forward'!$B$5:$B$13,0),MATCH(GF$4,'Curva Forward'!$C$4:$AN$4,0))),DH425)</f>
        <v>0</v>
      </c>
      <c r="GG425" s="200">
        <f>AU425*AU$2*IF($FC425="V",1,-1)*IF($Q425="Fixo",(DI425-INDEX('Curva Forward'!$C$5:$AN$13,MATCH(CONCATENATE(BD_COMERCIAL!$K425," ",BD_COMERCIAL!$L425),'Curva Forward'!$B$5:$B$13,0),MATCH(GG$4,'Curva Forward'!$C$4:$AN$4,0))),DI425)</f>
        <v>0</v>
      </c>
      <c r="GH425" s="200">
        <f>AV425*AV$2*IF($FC425="V",1,-1)*IF($Q425="Fixo",(DJ425-INDEX('Curva Forward'!$C$5:$AN$13,MATCH(CONCATENATE(BD_COMERCIAL!$K425," ",BD_COMERCIAL!$L425),'Curva Forward'!$B$5:$B$13,0),MATCH(GH$4,'Curva Forward'!$C$4:$AN$4,0))),DJ425)</f>
        <v>0</v>
      </c>
      <c r="GI425" s="200">
        <f>AW425*AW$2*IF($FC425="V",1,-1)*IF($Q425="Fixo",(DK425-INDEX('Curva Forward'!$C$5:$AN$13,MATCH(CONCATENATE(BD_COMERCIAL!$K425," ",BD_COMERCIAL!$L425),'Curva Forward'!$B$5:$B$13,0),MATCH(GI$4,'Curva Forward'!$C$4:$AN$4,0))),DK425)</f>
        <v>0</v>
      </c>
      <c r="GJ425" s="200">
        <f>AX425*AX$2*IF($FC425="V",1,-1)*IF($Q425="Fixo",(DL425-INDEX('Curva Forward'!$C$5:$AN$13,MATCH(CONCATENATE(BD_COMERCIAL!$K425," ",BD_COMERCIAL!$L425),'Curva Forward'!$B$5:$B$13,0),MATCH(GJ$4,'Curva Forward'!$C$4:$AN$4,0))),DL425)</f>
        <v>0</v>
      </c>
      <c r="GK425" s="200">
        <f>AY425*AY$2*IF($FC425="V",1,-1)*IF($Q425="Fixo",(DM425-INDEX('Curva Forward'!$C$5:$AN$13,MATCH(CONCATENATE(BD_COMERCIAL!$K425," ",BD_COMERCIAL!$L425),'Curva Forward'!$B$5:$B$13,0),MATCH(GK$4,'Curva Forward'!$C$4:$AN$4,0))),DM425)</f>
        <v>0</v>
      </c>
      <c r="GL425" s="200">
        <f>IF(EZ425="",0,CL425*CL$2*IF($FC425="V",1,-1)*IF($Q425="Fixo",(EZ425-INDEX('Curva Forward'!$C$5:$AN$13,MATCH(CONCATENATE(BD_COMERCIAL!$K425," ",BD_COMERCIAL!$L425),'Curva Forward'!$B$5:$B$13,0),MATCH(GL$4,'Curva Forward'!$C$4:$AN$4,0))),EZ425))</f>
        <v>0</v>
      </c>
      <c r="GM425" s="200">
        <f>IF(FA425="",0,CM425*CM$2*IF($FC425="V",1,-1)*IF($Q425="Fixo",(FA425-INDEX('Curva Forward'!$C$5:$AN$13,MATCH(CONCATENATE(BD_COMERCIAL!$K425," ",BD_COMERCIAL!$L425),'Curva Forward'!$B$5:$B$13,0),MATCH(GM$4,'Curva Forward'!$C$4:$AN$4,0))),FA425))</f>
        <v>0</v>
      </c>
      <c r="GN425" s="200">
        <f>IF(FB425="",0,CN425*CN$2*IF($FC425="V",1,-1)*IF($Q425="Fixo",(FB425-INDEX('Curva Forward'!$C$5:$AN$13,MATCH(CONCATENATE(BD_COMERCIAL!$K425," ",BD_COMERCIAL!$L425),'Curva Forward'!$B$5:$B$13,0),MATCH(GN$4,'Curva Forward'!$C$4:$AN$4,0))),FB425))</f>
        <v>0</v>
      </c>
      <c r="GO425" s="201">
        <f t="shared" ca="1" si="129"/>
        <v>0</v>
      </c>
      <c r="GP425" s="201">
        <f t="shared" ca="1" si="130"/>
        <v>0</v>
      </c>
    </row>
    <row r="426" spans="1:198" ht="15" customHeight="1" x14ac:dyDescent="0.25">
      <c r="A426" s="6"/>
      <c r="B426" s="7" t="s">
        <v>799</v>
      </c>
      <c r="C426" s="8">
        <v>44700</v>
      </c>
      <c r="D426" s="9" t="s">
        <v>131</v>
      </c>
      <c r="E426" s="9" t="s">
        <v>179</v>
      </c>
      <c r="F426" s="113">
        <v>30483222000173</v>
      </c>
      <c r="G426" s="10" t="s">
        <v>125</v>
      </c>
      <c r="H426" s="113">
        <v>3780401000108</v>
      </c>
      <c r="I426" s="9" t="s">
        <v>139</v>
      </c>
      <c r="J426" s="166"/>
      <c r="K426" s="10" t="s">
        <v>127</v>
      </c>
      <c r="L426" s="84" t="s">
        <v>22</v>
      </c>
      <c r="M426" s="11">
        <v>44682</v>
      </c>
      <c r="N426" s="12">
        <v>44712</v>
      </c>
      <c r="O426" s="10">
        <v>1</v>
      </c>
      <c r="P426" s="84">
        <v>59</v>
      </c>
      <c r="Q426" s="84" t="s">
        <v>128</v>
      </c>
      <c r="R426" s="10" t="s">
        <v>129</v>
      </c>
      <c r="S426" s="14" t="s">
        <v>135</v>
      </c>
      <c r="T426" s="11"/>
      <c r="U426" s="12"/>
      <c r="V426" s="257" t="str">
        <f ca="1">IF(U426="","",
IF(U426="NA","",
IFERROR(VLOOKUP(EOMONTH(M426,-2)+1,IPCA!$A:$B,2,0),
VLOOKUP(EOMONTH(TODAY(),-2)+1,IPCA!$A:$B,2,0))/
VLOOKUP(EOMONTH(U426,-2)+1,IPCA!$A:$B,2,0)*
P426))</f>
        <v/>
      </c>
      <c r="W426" s="84"/>
      <c r="X426" s="13" t="s">
        <v>6</v>
      </c>
      <c r="Y426" s="166"/>
      <c r="AA426" s="108"/>
      <c r="AB426" s="15"/>
      <c r="AF426">
        <v>1</v>
      </c>
      <c r="AM426" s="6"/>
      <c r="AN426" s="15"/>
      <c r="AY426" s="6"/>
      <c r="AZ426" s="15"/>
      <c r="BK426" s="6"/>
      <c r="BL426" s="15"/>
      <c r="BW426" s="6"/>
      <c r="BX426" s="15"/>
      <c r="CI426" s="6"/>
      <c r="CJ426" s="16">
        <f t="shared" si="114"/>
        <v>8.4931506849315067E-2</v>
      </c>
      <c r="CK426" s="16" t="str">
        <f t="shared" si="115"/>
        <v/>
      </c>
      <c r="CL426" s="16" t="str">
        <f t="shared" si="116"/>
        <v/>
      </c>
      <c r="CM426" s="16" t="str">
        <f t="shared" si="117"/>
        <v/>
      </c>
      <c r="CN426" s="16" t="str">
        <f t="shared" si="118"/>
        <v/>
      </c>
      <c r="CO426" s="18"/>
      <c r="CP426" s="15"/>
      <c r="CT426">
        <v>59</v>
      </c>
      <c r="DA426" s="6"/>
      <c r="DB426" s="15"/>
      <c r="DM426" s="6"/>
      <c r="DN426" s="15"/>
      <c r="DY426" s="6"/>
      <c r="DZ426" s="15"/>
      <c r="EK426" s="6"/>
      <c r="EL426" s="15"/>
      <c r="EW426" s="6"/>
      <c r="EX426" s="16">
        <f t="shared" si="119"/>
        <v>5.0109589041095894</v>
      </c>
      <c r="EY426" s="16" t="str">
        <f t="shared" si="120"/>
        <v/>
      </c>
      <c r="EZ426" s="16" t="str">
        <f t="shared" si="121"/>
        <v/>
      </c>
      <c r="FA426" s="16" t="str">
        <f t="shared" si="122"/>
        <v/>
      </c>
      <c r="FB426" s="160" t="str">
        <f t="shared" si="123"/>
        <v/>
      </c>
      <c r="FC426" t="s">
        <v>205</v>
      </c>
      <c r="FD426" s="20" t="s">
        <v>139</v>
      </c>
      <c r="FE426"/>
      <c r="FF426" s="209" t="s">
        <v>206</v>
      </c>
      <c r="FH426" s="284">
        <f t="shared" ca="1" si="124"/>
        <v>0</v>
      </c>
      <c r="FI426" s="208">
        <f t="shared" si="125"/>
        <v>1</v>
      </c>
      <c r="FK426" t="str">
        <f t="shared" si="126"/>
        <v>Gold Comercializadora de Energia Ltda</v>
      </c>
      <c r="FL426" s="201">
        <f t="shared" ca="1" si="127"/>
        <v>-2232</v>
      </c>
      <c r="FM426" s="201">
        <f t="shared" ca="1" si="128"/>
        <v>0</v>
      </c>
      <c r="FN426" s="200">
        <f>AB426*AB$2*IF($FC426="V",1,-1)*IF($Q426="Fixo",(CP426-INDEX('Curva Forward'!$C$5:$AN$13,MATCH(CONCATENATE(BD_COMERCIAL!$K426," ",BD_COMERCIAL!$L426),'Curva Forward'!$B$5:$B$13,0),MATCH(FN$4,'Curva Forward'!$C$4:$AN$4,0))),CP426)</f>
        <v>0</v>
      </c>
      <c r="FO426" s="200">
        <f>AC426*AC$2*IF($FC426="V",1,-1)*IF($Q426="Fixo",(CQ426-INDEX('Curva Forward'!$C$5:$AN$13,MATCH(CONCATENATE(BD_COMERCIAL!$K426," ",BD_COMERCIAL!$L426),'Curva Forward'!$B$5:$B$13,0),MATCH(FO$4,'Curva Forward'!$C$4:$AN$4,0))),CQ426)</f>
        <v>0</v>
      </c>
      <c r="FP426" s="200">
        <f>AD426*AD$2*IF($FC426="V",1,-1)*IF($Q426="Fixo",(CR426-INDEX('Curva Forward'!$C$5:$AN$13,MATCH(CONCATENATE(BD_COMERCIAL!$K426," ",BD_COMERCIAL!$L426),'Curva Forward'!$B$5:$B$13,0),MATCH(FP$4,'Curva Forward'!$C$4:$AN$4,0))),CR426)</f>
        <v>0</v>
      </c>
      <c r="FQ426" s="200">
        <f>AE426*AE$2*IF($FC426="V",1,-1)*IF($Q426="Fixo",(CS426-INDEX('Curva Forward'!$C$5:$AN$13,MATCH(CONCATENATE(BD_COMERCIAL!$K426," ",BD_COMERCIAL!$L426),'Curva Forward'!$B$5:$B$13,0),MATCH(FQ$4,'Curva Forward'!$C$4:$AN$4,0))),CS426)</f>
        <v>0</v>
      </c>
      <c r="FR426" s="200">
        <f>AF426*AF$2*IF($FC426="V",1,-1)*IF($Q426="Fixo",(CT426-INDEX('Curva Forward'!$C$5:$AN$13,MATCH(CONCATENATE(BD_COMERCIAL!$K426," ",BD_COMERCIAL!$L426),'Curva Forward'!$B$5:$B$13,0),MATCH(FR$4,'Curva Forward'!$C$4:$AN$4,0))),CT426)</f>
        <v>-2232</v>
      </c>
      <c r="FS426" s="200">
        <f>AG426*AG$2*IF($FC426="V",1,-1)*IF($Q426="Fixo",(CU426-INDEX('Curva Forward'!$C$5:$AN$13,MATCH(CONCATENATE(BD_COMERCIAL!$K426," ",BD_COMERCIAL!$L426),'Curva Forward'!$B$5:$B$13,0),MATCH(FS$4,'Curva Forward'!$C$4:$AN$4,0))),CU426)</f>
        <v>0</v>
      </c>
      <c r="FT426" s="200">
        <f>AH426*AH$2*IF($FC426="V",1,-1)*IF($Q426="Fixo",(CV426-INDEX('Curva Forward'!$C$5:$AN$13,MATCH(CONCATENATE(BD_COMERCIAL!$K426," ",BD_COMERCIAL!$L426),'Curva Forward'!$B$5:$B$13,0),MATCH(FT$4,'Curva Forward'!$C$4:$AN$4,0))),CV426)</f>
        <v>0</v>
      </c>
      <c r="FU426" s="200">
        <f>AI426*AI$2*IF($FC426="V",1,-1)*IF($Q426="Fixo",(CW426-INDEX('Curva Forward'!$C$5:$AN$13,MATCH(CONCATENATE(BD_COMERCIAL!$K426," ",BD_COMERCIAL!$L426),'Curva Forward'!$B$5:$B$13,0),MATCH(FU$4,'Curva Forward'!$C$4:$AN$4,0))),CW426)</f>
        <v>0</v>
      </c>
      <c r="FV426" s="200">
        <f>AJ426*AJ$2*IF($FC426="V",1,-1)*IF($Q426="Fixo",(CX426-INDEX('Curva Forward'!$C$5:$AN$13,MATCH(CONCATENATE(BD_COMERCIAL!$K426," ",BD_COMERCIAL!$L426),'Curva Forward'!$B$5:$B$13,0),MATCH(FV$4,'Curva Forward'!$C$4:$AN$4,0))),CX426)</f>
        <v>0</v>
      </c>
      <c r="FW426" s="200">
        <f>AK426*AK$2*IF($FC426="V",1,-1)*IF($Q426="Fixo",(CY426-INDEX('Curva Forward'!$C$5:$AN$13,MATCH(CONCATENATE(BD_COMERCIAL!$K426," ",BD_COMERCIAL!$L426),'Curva Forward'!$B$5:$B$13,0),MATCH(FW$4,'Curva Forward'!$C$4:$AN$4,0))),CY426)</f>
        <v>0</v>
      </c>
      <c r="FX426" s="200">
        <f>AL426*AL$2*IF($FC426="V",1,-1)*IF($Q426="Fixo",(CZ426-INDEX('Curva Forward'!$C$5:$AN$13,MATCH(CONCATENATE(BD_COMERCIAL!$K426," ",BD_COMERCIAL!$L426),'Curva Forward'!$B$5:$B$13,0),MATCH(FX$4,'Curva Forward'!$C$4:$AN$4,0))),CZ426)</f>
        <v>0</v>
      </c>
      <c r="FY426" s="200">
        <f>AM426*AM$2*IF($FC426="V",1,-1)*IF($Q426="Fixo",(DA426-INDEX('Curva Forward'!$C$5:$AN$13,MATCH(CONCATENATE(BD_COMERCIAL!$K426," ",BD_COMERCIAL!$L426),'Curva Forward'!$B$5:$B$13,0),MATCH(FY$4,'Curva Forward'!$C$4:$AN$4,0))),DA426)</f>
        <v>0</v>
      </c>
      <c r="FZ426" s="200">
        <f>AN426*AN$2*IF($FC426="V",1,-1)*IF($Q426="Fixo",(DB426-INDEX('Curva Forward'!$C$5:$AN$13,MATCH(CONCATENATE(BD_COMERCIAL!$K426," ",BD_COMERCIAL!$L426),'Curva Forward'!$B$5:$B$13,0),MATCH(FZ$4,'Curva Forward'!$C$4:$AN$4,0))),DB426)</f>
        <v>0</v>
      </c>
      <c r="GA426" s="200">
        <f>AO426*AO$2*IF($FC426="V",1,-1)*IF($Q426="Fixo",(DC426-INDEX('Curva Forward'!$C$5:$AN$13,MATCH(CONCATENATE(BD_COMERCIAL!$K426," ",BD_COMERCIAL!$L426),'Curva Forward'!$B$5:$B$13,0),MATCH(GA$4,'Curva Forward'!$C$4:$AN$4,0))),DC426)</f>
        <v>0</v>
      </c>
      <c r="GB426" s="200">
        <f>AP426*AP$2*IF($FC426="V",1,-1)*IF($Q426="Fixo",(DD426-INDEX('Curva Forward'!$C$5:$AN$13,MATCH(CONCATENATE(BD_COMERCIAL!$K426," ",BD_COMERCIAL!$L426),'Curva Forward'!$B$5:$B$13,0),MATCH(GB$4,'Curva Forward'!$C$4:$AN$4,0))),DD426)</f>
        <v>0</v>
      </c>
      <c r="GC426" s="200">
        <f>AQ426*AQ$2*IF($FC426="V",1,-1)*IF($Q426="Fixo",(DE426-INDEX('Curva Forward'!$C$5:$AN$13,MATCH(CONCATENATE(BD_COMERCIAL!$K426," ",BD_COMERCIAL!$L426),'Curva Forward'!$B$5:$B$13,0),MATCH(GC$4,'Curva Forward'!$C$4:$AN$4,0))),DE426)</f>
        <v>0</v>
      </c>
      <c r="GD426" s="200">
        <f>AR426*AR$2*IF($FC426="V",1,-1)*IF($Q426="Fixo",(DF426-INDEX('Curva Forward'!$C$5:$AN$13,MATCH(CONCATENATE(BD_COMERCIAL!$K426," ",BD_COMERCIAL!$L426),'Curva Forward'!$B$5:$B$13,0),MATCH(GD$4,'Curva Forward'!$C$4:$AN$4,0))),DF426)</f>
        <v>0</v>
      </c>
      <c r="GE426" s="200">
        <f>AS426*AS$2*IF($FC426="V",1,-1)*IF($Q426="Fixo",(DG426-INDEX('Curva Forward'!$C$5:$AN$13,MATCH(CONCATENATE(BD_COMERCIAL!$K426," ",BD_COMERCIAL!$L426),'Curva Forward'!$B$5:$B$13,0),MATCH(GE$4,'Curva Forward'!$C$4:$AN$4,0))),DG426)</f>
        <v>0</v>
      </c>
      <c r="GF426" s="200">
        <f>AT426*AT$2*IF($FC426="V",1,-1)*IF($Q426="Fixo",(DH426-INDEX('Curva Forward'!$C$5:$AN$13,MATCH(CONCATENATE(BD_COMERCIAL!$K426," ",BD_COMERCIAL!$L426),'Curva Forward'!$B$5:$B$13,0),MATCH(GF$4,'Curva Forward'!$C$4:$AN$4,0))),DH426)</f>
        <v>0</v>
      </c>
      <c r="GG426" s="200">
        <f>AU426*AU$2*IF($FC426="V",1,-1)*IF($Q426="Fixo",(DI426-INDEX('Curva Forward'!$C$5:$AN$13,MATCH(CONCATENATE(BD_COMERCIAL!$K426," ",BD_COMERCIAL!$L426),'Curva Forward'!$B$5:$B$13,0),MATCH(GG$4,'Curva Forward'!$C$4:$AN$4,0))),DI426)</f>
        <v>0</v>
      </c>
      <c r="GH426" s="200">
        <f>AV426*AV$2*IF($FC426="V",1,-1)*IF($Q426="Fixo",(DJ426-INDEX('Curva Forward'!$C$5:$AN$13,MATCH(CONCATENATE(BD_COMERCIAL!$K426," ",BD_COMERCIAL!$L426),'Curva Forward'!$B$5:$B$13,0),MATCH(GH$4,'Curva Forward'!$C$4:$AN$4,0))),DJ426)</f>
        <v>0</v>
      </c>
      <c r="GI426" s="200">
        <f>AW426*AW$2*IF($FC426="V",1,-1)*IF($Q426="Fixo",(DK426-INDEX('Curva Forward'!$C$5:$AN$13,MATCH(CONCATENATE(BD_COMERCIAL!$K426," ",BD_COMERCIAL!$L426),'Curva Forward'!$B$5:$B$13,0),MATCH(GI$4,'Curva Forward'!$C$4:$AN$4,0))),DK426)</f>
        <v>0</v>
      </c>
      <c r="GJ426" s="200">
        <f>AX426*AX$2*IF($FC426="V",1,-1)*IF($Q426="Fixo",(DL426-INDEX('Curva Forward'!$C$5:$AN$13,MATCH(CONCATENATE(BD_COMERCIAL!$K426," ",BD_COMERCIAL!$L426),'Curva Forward'!$B$5:$B$13,0),MATCH(GJ$4,'Curva Forward'!$C$4:$AN$4,0))),DL426)</f>
        <v>0</v>
      </c>
      <c r="GK426" s="200">
        <f>AY426*AY$2*IF($FC426="V",1,-1)*IF($Q426="Fixo",(DM426-INDEX('Curva Forward'!$C$5:$AN$13,MATCH(CONCATENATE(BD_COMERCIAL!$K426," ",BD_COMERCIAL!$L426),'Curva Forward'!$B$5:$B$13,0),MATCH(GK$4,'Curva Forward'!$C$4:$AN$4,0))),DM426)</f>
        <v>0</v>
      </c>
      <c r="GL426" s="200">
        <f>IF(EZ426="",0,CL426*CL$2*IF($FC426="V",1,-1)*IF($Q426="Fixo",(EZ426-INDEX('Curva Forward'!$C$5:$AN$13,MATCH(CONCATENATE(BD_COMERCIAL!$K426," ",BD_COMERCIAL!$L426),'Curva Forward'!$B$5:$B$13,0),MATCH(GL$4,'Curva Forward'!$C$4:$AN$4,0))),EZ426))</f>
        <v>0</v>
      </c>
      <c r="GM426" s="200">
        <f>IF(FA426="",0,CM426*CM$2*IF($FC426="V",1,-1)*IF($Q426="Fixo",(FA426-INDEX('Curva Forward'!$C$5:$AN$13,MATCH(CONCATENATE(BD_COMERCIAL!$K426," ",BD_COMERCIAL!$L426),'Curva Forward'!$B$5:$B$13,0),MATCH(GM$4,'Curva Forward'!$C$4:$AN$4,0))),FA426))</f>
        <v>0</v>
      </c>
      <c r="GN426" s="200">
        <f>IF(FB426="",0,CN426*CN$2*IF($FC426="V",1,-1)*IF($Q426="Fixo",(FB426-INDEX('Curva Forward'!$C$5:$AN$13,MATCH(CONCATENATE(BD_COMERCIAL!$K426," ",BD_COMERCIAL!$L426),'Curva Forward'!$B$5:$B$13,0),MATCH(GN$4,'Curva Forward'!$C$4:$AN$4,0))),FB426))</f>
        <v>0</v>
      </c>
      <c r="GO426" s="201">
        <f t="shared" ca="1" si="129"/>
        <v>0</v>
      </c>
      <c r="GP426" s="201">
        <f t="shared" ca="1" si="130"/>
        <v>0</v>
      </c>
    </row>
    <row r="427" spans="1:198" ht="15" customHeight="1" x14ac:dyDescent="0.25">
      <c r="A427" s="6"/>
      <c r="B427" s="7" t="s">
        <v>800</v>
      </c>
      <c r="C427" s="8">
        <v>44701</v>
      </c>
      <c r="D427" s="9" t="s">
        <v>131</v>
      </c>
      <c r="E427" s="9" t="s">
        <v>197</v>
      </c>
      <c r="F427" s="113">
        <v>11322550000224</v>
      </c>
      <c r="G427" s="10" t="s">
        <v>125</v>
      </c>
      <c r="H427" s="113">
        <v>3780401000108</v>
      </c>
      <c r="I427" s="9" t="s">
        <v>126</v>
      </c>
      <c r="J427" s="166" t="s">
        <v>801</v>
      </c>
      <c r="K427" s="10" t="s">
        <v>127</v>
      </c>
      <c r="L427" s="84" t="s">
        <v>22</v>
      </c>
      <c r="M427" s="11">
        <v>44713</v>
      </c>
      <c r="N427" s="12">
        <v>44742</v>
      </c>
      <c r="O427" s="10">
        <v>4.0999999999999996</v>
      </c>
      <c r="P427" s="84">
        <v>80</v>
      </c>
      <c r="Q427" s="84" t="s">
        <v>128</v>
      </c>
      <c r="R427" s="10" t="s">
        <v>129</v>
      </c>
      <c r="S427" s="14" t="s">
        <v>135</v>
      </c>
      <c r="T427" s="11"/>
      <c r="U427" s="12"/>
      <c r="V427" s="257" t="str">
        <f ca="1">IF(U427="","",
IF(U427="NA","",
IFERROR(VLOOKUP(EOMONTH(M427,-2)+1,IPCA!$A:$B,2,0),
VLOOKUP(EOMONTH(TODAY(),-2)+1,IPCA!$A:$B,2,0))/
VLOOKUP(EOMONTH(U427,-2)+1,IPCA!$A:$B,2,0)*
P427))</f>
        <v/>
      </c>
      <c r="W427" s="84"/>
      <c r="X427" s="13" t="s">
        <v>133</v>
      </c>
      <c r="Y427" s="166"/>
      <c r="AA427" s="108"/>
      <c r="AB427" s="15"/>
      <c r="AG427">
        <v>4.0999999999999996</v>
      </c>
      <c r="AM427" s="6"/>
      <c r="AN427" s="15"/>
      <c r="AY427" s="6"/>
      <c r="AZ427" s="15"/>
      <c r="BK427" s="6"/>
      <c r="BL427" s="15"/>
      <c r="BW427" s="6"/>
      <c r="BX427" s="15"/>
      <c r="CI427" s="6"/>
      <c r="CJ427" s="16">
        <f t="shared" si="114"/>
        <v>0.33698630136986296</v>
      </c>
      <c r="CK427" s="16" t="str">
        <f t="shared" si="115"/>
        <v/>
      </c>
      <c r="CL427" s="16" t="str">
        <f t="shared" si="116"/>
        <v/>
      </c>
      <c r="CM427" s="16" t="str">
        <f t="shared" si="117"/>
        <v/>
      </c>
      <c r="CN427" s="16" t="str">
        <f t="shared" si="118"/>
        <v/>
      </c>
      <c r="CO427" s="18"/>
      <c r="CP427" s="15"/>
      <c r="CU427">
        <v>80</v>
      </c>
      <c r="DA427" s="6"/>
      <c r="DB427" s="15"/>
      <c r="DM427" s="6"/>
      <c r="DN427" s="15"/>
      <c r="DY427" s="6"/>
      <c r="DZ427" s="15"/>
      <c r="EK427" s="6"/>
      <c r="EL427" s="15"/>
      <c r="EW427" s="6"/>
      <c r="EX427" s="16">
        <f t="shared" si="119"/>
        <v>6.5753424657534243</v>
      </c>
      <c r="EY427" s="16" t="str">
        <f t="shared" si="120"/>
        <v/>
      </c>
      <c r="EZ427" s="16" t="str">
        <f t="shared" si="121"/>
        <v/>
      </c>
      <c r="FA427" s="16" t="str">
        <f t="shared" si="122"/>
        <v/>
      </c>
      <c r="FB427" s="160" t="str">
        <f t="shared" si="123"/>
        <v/>
      </c>
      <c r="FC427" t="s">
        <v>205</v>
      </c>
      <c r="FD427" s="20" t="s">
        <v>584</v>
      </c>
      <c r="FE427"/>
      <c r="FF427" s="209" t="s">
        <v>206</v>
      </c>
      <c r="FH427" s="284">
        <f t="shared" ca="1" si="124"/>
        <v>0</v>
      </c>
      <c r="FI427" s="208">
        <f t="shared" si="125"/>
        <v>0.96666666666666667</v>
      </c>
      <c r="FK427" t="str">
        <f t="shared" si="126"/>
        <v>Atmo Comercializadora de Energia Ltda</v>
      </c>
      <c r="FL427" s="201">
        <f t="shared" ca="1" si="127"/>
        <v>-70995.599999999977</v>
      </c>
      <c r="FM427" s="201">
        <f t="shared" ca="1" si="128"/>
        <v>0</v>
      </c>
      <c r="FN427" s="200">
        <f>AB427*AB$2*IF($FC427="V",1,-1)*IF($Q427="Fixo",(CP427-INDEX('Curva Forward'!$C$5:$AN$13,MATCH(CONCATENATE(BD_COMERCIAL!$K427," ",BD_COMERCIAL!$L427),'Curva Forward'!$B$5:$B$13,0),MATCH(FN$4,'Curva Forward'!$C$4:$AN$4,0))),CP427)</f>
        <v>0</v>
      </c>
      <c r="FO427" s="200">
        <f>AC427*AC$2*IF($FC427="V",1,-1)*IF($Q427="Fixo",(CQ427-INDEX('Curva Forward'!$C$5:$AN$13,MATCH(CONCATENATE(BD_COMERCIAL!$K427," ",BD_COMERCIAL!$L427),'Curva Forward'!$B$5:$B$13,0),MATCH(FO$4,'Curva Forward'!$C$4:$AN$4,0))),CQ427)</f>
        <v>0</v>
      </c>
      <c r="FP427" s="200">
        <f>AD427*AD$2*IF($FC427="V",1,-1)*IF($Q427="Fixo",(CR427-INDEX('Curva Forward'!$C$5:$AN$13,MATCH(CONCATENATE(BD_COMERCIAL!$K427," ",BD_COMERCIAL!$L427),'Curva Forward'!$B$5:$B$13,0),MATCH(FP$4,'Curva Forward'!$C$4:$AN$4,0))),CR427)</f>
        <v>0</v>
      </c>
      <c r="FQ427" s="200">
        <f>AE427*AE$2*IF($FC427="V",1,-1)*IF($Q427="Fixo",(CS427-INDEX('Curva Forward'!$C$5:$AN$13,MATCH(CONCATENATE(BD_COMERCIAL!$K427," ",BD_COMERCIAL!$L427),'Curva Forward'!$B$5:$B$13,0),MATCH(FQ$4,'Curva Forward'!$C$4:$AN$4,0))),CS427)</f>
        <v>0</v>
      </c>
      <c r="FR427" s="200">
        <f>AF427*AF$2*IF($FC427="V",1,-1)*IF($Q427="Fixo",(CT427-INDEX('Curva Forward'!$C$5:$AN$13,MATCH(CONCATENATE(BD_COMERCIAL!$K427," ",BD_COMERCIAL!$L427),'Curva Forward'!$B$5:$B$13,0),MATCH(FR$4,'Curva Forward'!$C$4:$AN$4,0))),CT427)</f>
        <v>0</v>
      </c>
      <c r="FS427" s="200">
        <f>AG427*AG$2*IF($FC427="V",1,-1)*IF($Q427="Fixo",(CU427-INDEX('Curva Forward'!$C$5:$AN$13,MATCH(CONCATENATE(BD_COMERCIAL!$K427," ",BD_COMERCIAL!$L427),'Curva Forward'!$B$5:$B$13,0),MATCH(FS$4,'Curva Forward'!$C$4:$AN$4,0))),CU427)</f>
        <v>-70995.599999999977</v>
      </c>
      <c r="FT427" s="200">
        <f>AH427*AH$2*IF($FC427="V",1,-1)*IF($Q427="Fixo",(CV427-INDEX('Curva Forward'!$C$5:$AN$13,MATCH(CONCATENATE(BD_COMERCIAL!$K427," ",BD_COMERCIAL!$L427),'Curva Forward'!$B$5:$B$13,0),MATCH(FT$4,'Curva Forward'!$C$4:$AN$4,0))),CV427)</f>
        <v>0</v>
      </c>
      <c r="FU427" s="200">
        <f>AI427*AI$2*IF($FC427="V",1,-1)*IF($Q427="Fixo",(CW427-INDEX('Curva Forward'!$C$5:$AN$13,MATCH(CONCATENATE(BD_COMERCIAL!$K427," ",BD_COMERCIAL!$L427),'Curva Forward'!$B$5:$B$13,0),MATCH(FU$4,'Curva Forward'!$C$4:$AN$4,0))),CW427)</f>
        <v>0</v>
      </c>
      <c r="FV427" s="200">
        <f>AJ427*AJ$2*IF($FC427="V",1,-1)*IF($Q427="Fixo",(CX427-INDEX('Curva Forward'!$C$5:$AN$13,MATCH(CONCATENATE(BD_COMERCIAL!$K427," ",BD_COMERCIAL!$L427),'Curva Forward'!$B$5:$B$13,0),MATCH(FV$4,'Curva Forward'!$C$4:$AN$4,0))),CX427)</f>
        <v>0</v>
      </c>
      <c r="FW427" s="200">
        <f>AK427*AK$2*IF($FC427="V",1,-1)*IF($Q427="Fixo",(CY427-INDEX('Curva Forward'!$C$5:$AN$13,MATCH(CONCATENATE(BD_COMERCIAL!$K427," ",BD_COMERCIAL!$L427),'Curva Forward'!$B$5:$B$13,0),MATCH(FW$4,'Curva Forward'!$C$4:$AN$4,0))),CY427)</f>
        <v>0</v>
      </c>
      <c r="FX427" s="200">
        <f>AL427*AL$2*IF($FC427="V",1,-1)*IF($Q427="Fixo",(CZ427-INDEX('Curva Forward'!$C$5:$AN$13,MATCH(CONCATENATE(BD_COMERCIAL!$K427," ",BD_COMERCIAL!$L427),'Curva Forward'!$B$5:$B$13,0),MATCH(FX$4,'Curva Forward'!$C$4:$AN$4,0))),CZ427)</f>
        <v>0</v>
      </c>
      <c r="FY427" s="200">
        <f>AM427*AM$2*IF($FC427="V",1,-1)*IF($Q427="Fixo",(DA427-INDEX('Curva Forward'!$C$5:$AN$13,MATCH(CONCATENATE(BD_COMERCIAL!$K427," ",BD_COMERCIAL!$L427),'Curva Forward'!$B$5:$B$13,0),MATCH(FY$4,'Curva Forward'!$C$4:$AN$4,0))),DA427)</f>
        <v>0</v>
      </c>
      <c r="FZ427" s="200">
        <f>AN427*AN$2*IF($FC427="V",1,-1)*IF($Q427="Fixo",(DB427-INDEX('Curva Forward'!$C$5:$AN$13,MATCH(CONCATENATE(BD_COMERCIAL!$K427," ",BD_COMERCIAL!$L427),'Curva Forward'!$B$5:$B$13,0),MATCH(FZ$4,'Curva Forward'!$C$4:$AN$4,0))),DB427)</f>
        <v>0</v>
      </c>
      <c r="GA427" s="200">
        <f>AO427*AO$2*IF($FC427="V",1,-1)*IF($Q427="Fixo",(DC427-INDEX('Curva Forward'!$C$5:$AN$13,MATCH(CONCATENATE(BD_COMERCIAL!$K427," ",BD_COMERCIAL!$L427),'Curva Forward'!$B$5:$B$13,0),MATCH(GA$4,'Curva Forward'!$C$4:$AN$4,0))),DC427)</f>
        <v>0</v>
      </c>
      <c r="GB427" s="200">
        <f>AP427*AP$2*IF($FC427="V",1,-1)*IF($Q427="Fixo",(DD427-INDEX('Curva Forward'!$C$5:$AN$13,MATCH(CONCATENATE(BD_COMERCIAL!$K427," ",BD_COMERCIAL!$L427),'Curva Forward'!$B$5:$B$13,0),MATCH(GB$4,'Curva Forward'!$C$4:$AN$4,0))),DD427)</f>
        <v>0</v>
      </c>
      <c r="GC427" s="200">
        <f>AQ427*AQ$2*IF($FC427="V",1,-1)*IF($Q427="Fixo",(DE427-INDEX('Curva Forward'!$C$5:$AN$13,MATCH(CONCATENATE(BD_COMERCIAL!$K427," ",BD_COMERCIAL!$L427),'Curva Forward'!$B$5:$B$13,0),MATCH(GC$4,'Curva Forward'!$C$4:$AN$4,0))),DE427)</f>
        <v>0</v>
      </c>
      <c r="GD427" s="200">
        <f>AR427*AR$2*IF($FC427="V",1,-1)*IF($Q427="Fixo",(DF427-INDEX('Curva Forward'!$C$5:$AN$13,MATCH(CONCATENATE(BD_COMERCIAL!$K427," ",BD_COMERCIAL!$L427),'Curva Forward'!$B$5:$B$13,0),MATCH(GD$4,'Curva Forward'!$C$4:$AN$4,0))),DF427)</f>
        <v>0</v>
      </c>
      <c r="GE427" s="200">
        <f>AS427*AS$2*IF($FC427="V",1,-1)*IF($Q427="Fixo",(DG427-INDEX('Curva Forward'!$C$5:$AN$13,MATCH(CONCATENATE(BD_COMERCIAL!$K427," ",BD_COMERCIAL!$L427),'Curva Forward'!$B$5:$B$13,0),MATCH(GE$4,'Curva Forward'!$C$4:$AN$4,0))),DG427)</f>
        <v>0</v>
      </c>
      <c r="GF427" s="200">
        <f>AT427*AT$2*IF($FC427="V",1,-1)*IF($Q427="Fixo",(DH427-INDEX('Curva Forward'!$C$5:$AN$13,MATCH(CONCATENATE(BD_COMERCIAL!$K427," ",BD_COMERCIAL!$L427),'Curva Forward'!$B$5:$B$13,0),MATCH(GF$4,'Curva Forward'!$C$4:$AN$4,0))),DH427)</f>
        <v>0</v>
      </c>
      <c r="GG427" s="200">
        <f>AU427*AU$2*IF($FC427="V",1,-1)*IF($Q427="Fixo",(DI427-INDEX('Curva Forward'!$C$5:$AN$13,MATCH(CONCATENATE(BD_COMERCIAL!$K427," ",BD_COMERCIAL!$L427),'Curva Forward'!$B$5:$B$13,0),MATCH(GG$4,'Curva Forward'!$C$4:$AN$4,0))),DI427)</f>
        <v>0</v>
      </c>
      <c r="GH427" s="200">
        <f>AV427*AV$2*IF($FC427="V",1,-1)*IF($Q427="Fixo",(DJ427-INDEX('Curva Forward'!$C$5:$AN$13,MATCH(CONCATENATE(BD_COMERCIAL!$K427," ",BD_COMERCIAL!$L427),'Curva Forward'!$B$5:$B$13,0),MATCH(GH$4,'Curva Forward'!$C$4:$AN$4,0))),DJ427)</f>
        <v>0</v>
      </c>
      <c r="GI427" s="200">
        <f>AW427*AW$2*IF($FC427="V",1,-1)*IF($Q427="Fixo",(DK427-INDEX('Curva Forward'!$C$5:$AN$13,MATCH(CONCATENATE(BD_COMERCIAL!$K427," ",BD_COMERCIAL!$L427),'Curva Forward'!$B$5:$B$13,0),MATCH(GI$4,'Curva Forward'!$C$4:$AN$4,0))),DK427)</f>
        <v>0</v>
      </c>
      <c r="GJ427" s="200">
        <f>AX427*AX$2*IF($FC427="V",1,-1)*IF($Q427="Fixo",(DL427-INDEX('Curva Forward'!$C$5:$AN$13,MATCH(CONCATENATE(BD_COMERCIAL!$K427," ",BD_COMERCIAL!$L427),'Curva Forward'!$B$5:$B$13,0),MATCH(GJ$4,'Curva Forward'!$C$4:$AN$4,0))),DL427)</f>
        <v>0</v>
      </c>
      <c r="GK427" s="200">
        <f>AY427*AY$2*IF($FC427="V",1,-1)*IF($Q427="Fixo",(DM427-INDEX('Curva Forward'!$C$5:$AN$13,MATCH(CONCATENATE(BD_COMERCIAL!$K427," ",BD_COMERCIAL!$L427),'Curva Forward'!$B$5:$B$13,0),MATCH(GK$4,'Curva Forward'!$C$4:$AN$4,0))),DM427)</f>
        <v>0</v>
      </c>
      <c r="GL427" s="200">
        <f>IF(EZ427="",0,CL427*CL$2*IF($FC427="V",1,-1)*IF($Q427="Fixo",(EZ427-INDEX('Curva Forward'!$C$5:$AN$13,MATCH(CONCATENATE(BD_COMERCIAL!$K427," ",BD_COMERCIAL!$L427),'Curva Forward'!$B$5:$B$13,0),MATCH(GL$4,'Curva Forward'!$C$4:$AN$4,0))),EZ427))</f>
        <v>0</v>
      </c>
      <c r="GM427" s="200">
        <f>IF(FA427="",0,CM427*CM$2*IF($FC427="V",1,-1)*IF($Q427="Fixo",(FA427-INDEX('Curva Forward'!$C$5:$AN$13,MATCH(CONCATENATE(BD_COMERCIAL!$K427," ",BD_COMERCIAL!$L427),'Curva Forward'!$B$5:$B$13,0),MATCH(GM$4,'Curva Forward'!$C$4:$AN$4,0))),FA427))</f>
        <v>0</v>
      </c>
      <c r="GN427" s="200">
        <f>IF(FB427="",0,CN427*CN$2*IF($FC427="V",1,-1)*IF($Q427="Fixo",(FB427-INDEX('Curva Forward'!$C$5:$AN$13,MATCH(CONCATENATE(BD_COMERCIAL!$K427," ",BD_COMERCIAL!$L427),'Curva Forward'!$B$5:$B$13,0),MATCH(GN$4,'Curva Forward'!$C$4:$AN$4,0))),FB427))</f>
        <v>0</v>
      </c>
      <c r="GO427" s="201">
        <f t="shared" ca="1" si="129"/>
        <v>0</v>
      </c>
      <c r="GP427" s="201">
        <f t="shared" ca="1" si="130"/>
        <v>0</v>
      </c>
    </row>
    <row r="428" spans="1:198" ht="15" customHeight="1" x14ac:dyDescent="0.25">
      <c r="A428" s="6"/>
      <c r="B428" s="7" t="s">
        <v>802</v>
      </c>
      <c r="C428" s="8">
        <v>44701</v>
      </c>
      <c r="D428" s="283" t="s">
        <v>124</v>
      </c>
      <c r="E428" s="9" t="s">
        <v>125</v>
      </c>
      <c r="F428" s="113">
        <v>3780401000108</v>
      </c>
      <c r="G428" s="10" t="s">
        <v>221</v>
      </c>
      <c r="H428" s="113">
        <v>4100556000100</v>
      </c>
      <c r="I428" s="9" t="s">
        <v>126</v>
      </c>
      <c r="J428" s="166" t="s">
        <v>801</v>
      </c>
      <c r="K428" s="10" t="s">
        <v>127</v>
      </c>
      <c r="L428" s="84" t="s">
        <v>22</v>
      </c>
      <c r="M428" s="11">
        <v>44713</v>
      </c>
      <c r="N428" s="12">
        <v>44742</v>
      </c>
      <c r="O428" s="10">
        <v>3.9</v>
      </c>
      <c r="P428" s="84">
        <v>80</v>
      </c>
      <c r="Q428" s="84" t="s">
        <v>128</v>
      </c>
      <c r="R428" s="10" t="s">
        <v>129</v>
      </c>
      <c r="S428" s="14" t="s">
        <v>135</v>
      </c>
      <c r="T428" s="11"/>
      <c r="U428" s="12"/>
      <c r="V428" s="257" t="str">
        <f ca="1">IF(U428="","",
IF(U428="NA","",
IFERROR(VLOOKUP(EOMONTH(M428,-2)+1,IPCA!$A:$B,2,0),
VLOOKUP(EOMONTH(TODAY(),-2)+1,IPCA!$A:$B,2,0))/
VLOOKUP(EOMONTH(U428,-2)+1,IPCA!$A:$B,2,0)*
P428))</f>
        <v/>
      </c>
      <c r="W428" s="84"/>
      <c r="X428" s="13" t="s">
        <v>133</v>
      </c>
      <c r="Y428" s="166"/>
      <c r="AA428" s="108"/>
      <c r="AB428" s="15"/>
      <c r="AG428">
        <v>3.9</v>
      </c>
      <c r="AM428" s="6"/>
      <c r="AN428" s="15"/>
      <c r="AY428" s="6"/>
      <c r="AZ428" s="15"/>
      <c r="BK428" s="6"/>
      <c r="BL428" s="15"/>
      <c r="BW428" s="6"/>
      <c r="BX428" s="15"/>
      <c r="CI428" s="6"/>
      <c r="CJ428" s="16">
        <f t="shared" si="114"/>
        <v>0.32054794520547947</v>
      </c>
      <c r="CK428" s="16" t="str">
        <f t="shared" si="115"/>
        <v/>
      </c>
      <c r="CL428" s="16" t="str">
        <f t="shared" si="116"/>
        <v/>
      </c>
      <c r="CM428" s="16" t="str">
        <f t="shared" si="117"/>
        <v/>
      </c>
      <c r="CN428" s="16" t="str">
        <f t="shared" si="118"/>
        <v/>
      </c>
      <c r="CO428" s="18"/>
      <c r="CP428" s="15"/>
      <c r="CU428">
        <v>80</v>
      </c>
      <c r="DA428" s="6"/>
      <c r="DB428" s="15"/>
      <c r="DM428" s="6"/>
      <c r="DN428" s="15"/>
      <c r="DY428" s="6"/>
      <c r="DZ428" s="15"/>
      <c r="EK428" s="6"/>
      <c r="EL428" s="15"/>
      <c r="EW428" s="6"/>
      <c r="EX428" s="16">
        <f t="shared" si="119"/>
        <v>6.5753424657534243</v>
      </c>
      <c r="EY428" s="16" t="str">
        <f t="shared" si="120"/>
        <v/>
      </c>
      <c r="EZ428" s="16" t="str">
        <f t="shared" si="121"/>
        <v/>
      </c>
      <c r="FA428" s="16" t="str">
        <f t="shared" si="122"/>
        <v/>
      </c>
      <c r="FB428" s="160" t="str">
        <f t="shared" si="123"/>
        <v/>
      </c>
      <c r="FC428" t="s">
        <v>204</v>
      </c>
      <c r="FD428" s="20" t="s">
        <v>126</v>
      </c>
      <c r="FE428"/>
      <c r="FF428" s="209" t="s">
        <v>206</v>
      </c>
      <c r="FH428" s="284">
        <f t="shared" ca="1" si="124"/>
        <v>0</v>
      </c>
      <c r="FI428" s="208">
        <f t="shared" si="125"/>
        <v>0.96666666666666667</v>
      </c>
      <c r="FK428" t="str">
        <f t="shared" si="126"/>
        <v>ENGIE BRASIL ENERGIA COMERCIALIZADORA LTDA</v>
      </c>
      <c r="FL428" s="201">
        <f t="shared" ca="1" si="127"/>
        <v>67532.399999999994</v>
      </c>
      <c r="FM428" s="201">
        <f t="shared" ca="1" si="128"/>
        <v>0</v>
      </c>
      <c r="FN428" s="200">
        <f>AB428*AB$2*IF($FC428="V",1,-1)*IF($Q428="Fixo",(CP428-INDEX('Curva Forward'!$C$5:$AN$13,MATCH(CONCATENATE(BD_COMERCIAL!$K428," ",BD_COMERCIAL!$L428),'Curva Forward'!$B$5:$B$13,0),MATCH(FN$4,'Curva Forward'!$C$4:$AN$4,0))),CP428)</f>
        <v>0</v>
      </c>
      <c r="FO428" s="200">
        <f>AC428*AC$2*IF($FC428="V",1,-1)*IF($Q428="Fixo",(CQ428-INDEX('Curva Forward'!$C$5:$AN$13,MATCH(CONCATENATE(BD_COMERCIAL!$K428," ",BD_COMERCIAL!$L428),'Curva Forward'!$B$5:$B$13,0),MATCH(FO$4,'Curva Forward'!$C$4:$AN$4,0))),CQ428)</f>
        <v>0</v>
      </c>
      <c r="FP428" s="200">
        <f>AD428*AD$2*IF($FC428="V",1,-1)*IF($Q428="Fixo",(CR428-INDEX('Curva Forward'!$C$5:$AN$13,MATCH(CONCATENATE(BD_COMERCIAL!$K428," ",BD_COMERCIAL!$L428),'Curva Forward'!$B$5:$B$13,0),MATCH(FP$4,'Curva Forward'!$C$4:$AN$4,0))),CR428)</f>
        <v>0</v>
      </c>
      <c r="FQ428" s="200">
        <f>AE428*AE$2*IF($FC428="V",1,-1)*IF($Q428="Fixo",(CS428-INDEX('Curva Forward'!$C$5:$AN$13,MATCH(CONCATENATE(BD_COMERCIAL!$K428," ",BD_COMERCIAL!$L428),'Curva Forward'!$B$5:$B$13,0),MATCH(FQ$4,'Curva Forward'!$C$4:$AN$4,0))),CS428)</f>
        <v>0</v>
      </c>
      <c r="FR428" s="200">
        <f>AF428*AF$2*IF($FC428="V",1,-1)*IF($Q428="Fixo",(CT428-INDEX('Curva Forward'!$C$5:$AN$13,MATCH(CONCATENATE(BD_COMERCIAL!$K428," ",BD_COMERCIAL!$L428),'Curva Forward'!$B$5:$B$13,0),MATCH(FR$4,'Curva Forward'!$C$4:$AN$4,0))),CT428)</f>
        <v>0</v>
      </c>
      <c r="FS428" s="200">
        <f>AG428*AG$2*IF($FC428="V",1,-1)*IF($Q428="Fixo",(CU428-INDEX('Curva Forward'!$C$5:$AN$13,MATCH(CONCATENATE(BD_COMERCIAL!$K428," ",BD_COMERCIAL!$L428),'Curva Forward'!$B$5:$B$13,0),MATCH(FS$4,'Curva Forward'!$C$4:$AN$4,0))),CU428)</f>
        <v>67532.399999999994</v>
      </c>
      <c r="FT428" s="200">
        <f>AH428*AH$2*IF($FC428="V",1,-1)*IF($Q428="Fixo",(CV428-INDEX('Curva Forward'!$C$5:$AN$13,MATCH(CONCATENATE(BD_COMERCIAL!$K428," ",BD_COMERCIAL!$L428),'Curva Forward'!$B$5:$B$13,0),MATCH(FT$4,'Curva Forward'!$C$4:$AN$4,0))),CV428)</f>
        <v>0</v>
      </c>
      <c r="FU428" s="200">
        <f>AI428*AI$2*IF($FC428="V",1,-1)*IF($Q428="Fixo",(CW428-INDEX('Curva Forward'!$C$5:$AN$13,MATCH(CONCATENATE(BD_COMERCIAL!$K428," ",BD_COMERCIAL!$L428),'Curva Forward'!$B$5:$B$13,0),MATCH(FU$4,'Curva Forward'!$C$4:$AN$4,0))),CW428)</f>
        <v>0</v>
      </c>
      <c r="FV428" s="200">
        <f>AJ428*AJ$2*IF($FC428="V",1,-1)*IF($Q428="Fixo",(CX428-INDEX('Curva Forward'!$C$5:$AN$13,MATCH(CONCATENATE(BD_COMERCIAL!$K428," ",BD_COMERCIAL!$L428),'Curva Forward'!$B$5:$B$13,0),MATCH(FV$4,'Curva Forward'!$C$4:$AN$4,0))),CX428)</f>
        <v>0</v>
      </c>
      <c r="FW428" s="200">
        <f>AK428*AK$2*IF($FC428="V",1,-1)*IF($Q428="Fixo",(CY428-INDEX('Curva Forward'!$C$5:$AN$13,MATCH(CONCATENATE(BD_COMERCIAL!$K428," ",BD_COMERCIAL!$L428),'Curva Forward'!$B$5:$B$13,0),MATCH(FW$4,'Curva Forward'!$C$4:$AN$4,0))),CY428)</f>
        <v>0</v>
      </c>
      <c r="FX428" s="200">
        <f>AL428*AL$2*IF($FC428="V",1,-1)*IF($Q428="Fixo",(CZ428-INDEX('Curva Forward'!$C$5:$AN$13,MATCH(CONCATENATE(BD_COMERCIAL!$K428," ",BD_COMERCIAL!$L428),'Curva Forward'!$B$5:$B$13,0),MATCH(FX$4,'Curva Forward'!$C$4:$AN$4,0))),CZ428)</f>
        <v>0</v>
      </c>
      <c r="FY428" s="200">
        <f>AM428*AM$2*IF($FC428="V",1,-1)*IF($Q428="Fixo",(DA428-INDEX('Curva Forward'!$C$5:$AN$13,MATCH(CONCATENATE(BD_COMERCIAL!$K428," ",BD_COMERCIAL!$L428),'Curva Forward'!$B$5:$B$13,0),MATCH(FY$4,'Curva Forward'!$C$4:$AN$4,0))),DA428)</f>
        <v>0</v>
      </c>
      <c r="FZ428" s="200">
        <f>AN428*AN$2*IF($FC428="V",1,-1)*IF($Q428="Fixo",(DB428-INDEX('Curva Forward'!$C$5:$AN$13,MATCH(CONCATENATE(BD_COMERCIAL!$K428," ",BD_COMERCIAL!$L428),'Curva Forward'!$B$5:$B$13,0),MATCH(FZ$4,'Curva Forward'!$C$4:$AN$4,0))),DB428)</f>
        <v>0</v>
      </c>
      <c r="GA428" s="200">
        <f>AO428*AO$2*IF($FC428="V",1,-1)*IF($Q428="Fixo",(DC428-INDEX('Curva Forward'!$C$5:$AN$13,MATCH(CONCATENATE(BD_COMERCIAL!$K428," ",BD_COMERCIAL!$L428),'Curva Forward'!$B$5:$B$13,0),MATCH(GA$4,'Curva Forward'!$C$4:$AN$4,0))),DC428)</f>
        <v>0</v>
      </c>
      <c r="GB428" s="200">
        <f>AP428*AP$2*IF($FC428="V",1,-1)*IF($Q428="Fixo",(DD428-INDEX('Curva Forward'!$C$5:$AN$13,MATCH(CONCATENATE(BD_COMERCIAL!$K428," ",BD_COMERCIAL!$L428),'Curva Forward'!$B$5:$B$13,0),MATCH(GB$4,'Curva Forward'!$C$4:$AN$4,0))),DD428)</f>
        <v>0</v>
      </c>
      <c r="GC428" s="200">
        <f>AQ428*AQ$2*IF($FC428="V",1,-1)*IF($Q428="Fixo",(DE428-INDEX('Curva Forward'!$C$5:$AN$13,MATCH(CONCATENATE(BD_COMERCIAL!$K428," ",BD_COMERCIAL!$L428),'Curva Forward'!$B$5:$B$13,0),MATCH(GC$4,'Curva Forward'!$C$4:$AN$4,0))),DE428)</f>
        <v>0</v>
      </c>
      <c r="GD428" s="200">
        <f>AR428*AR$2*IF($FC428="V",1,-1)*IF($Q428="Fixo",(DF428-INDEX('Curva Forward'!$C$5:$AN$13,MATCH(CONCATENATE(BD_COMERCIAL!$K428," ",BD_COMERCIAL!$L428),'Curva Forward'!$B$5:$B$13,0),MATCH(GD$4,'Curva Forward'!$C$4:$AN$4,0))),DF428)</f>
        <v>0</v>
      </c>
      <c r="GE428" s="200">
        <f>AS428*AS$2*IF($FC428="V",1,-1)*IF($Q428="Fixo",(DG428-INDEX('Curva Forward'!$C$5:$AN$13,MATCH(CONCATENATE(BD_COMERCIAL!$K428," ",BD_COMERCIAL!$L428),'Curva Forward'!$B$5:$B$13,0),MATCH(GE$4,'Curva Forward'!$C$4:$AN$4,0))),DG428)</f>
        <v>0</v>
      </c>
      <c r="GF428" s="200">
        <f>AT428*AT$2*IF($FC428="V",1,-1)*IF($Q428="Fixo",(DH428-INDEX('Curva Forward'!$C$5:$AN$13,MATCH(CONCATENATE(BD_COMERCIAL!$K428," ",BD_COMERCIAL!$L428),'Curva Forward'!$B$5:$B$13,0),MATCH(GF$4,'Curva Forward'!$C$4:$AN$4,0))),DH428)</f>
        <v>0</v>
      </c>
      <c r="GG428" s="200">
        <f>AU428*AU$2*IF($FC428="V",1,-1)*IF($Q428="Fixo",(DI428-INDEX('Curva Forward'!$C$5:$AN$13,MATCH(CONCATENATE(BD_COMERCIAL!$K428," ",BD_COMERCIAL!$L428),'Curva Forward'!$B$5:$B$13,0),MATCH(GG$4,'Curva Forward'!$C$4:$AN$4,0))),DI428)</f>
        <v>0</v>
      </c>
      <c r="GH428" s="200">
        <f>AV428*AV$2*IF($FC428="V",1,-1)*IF($Q428="Fixo",(DJ428-INDEX('Curva Forward'!$C$5:$AN$13,MATCH(CONCATENATE(BD_COMERCIAL!$K428," ",BD_COMERCIAL!$L428),'Curva Forward'!$B$5:$B$13,0),MATCH(GH$4,'Curva Forward'!$C$4:$AN$4,0))),DJ428)</f>
        <v>0</v>
      </c>
      <c r="GI428" s="200">
        <f>AW428*AW$2*IF($FC428="V",1,-1)*IF($Q428="Fixo",(DK428-INDEX('Curva Forward'!$C$5:$AN$13,MATCH(CONCATENATE(BD_COMERCIAL!$K428," ",BD_COMERCIAL!$L428),'Curva Forward'!$B$5:$B$13,0),MATCH(GI$4,'Curva Forward'!$C$4:$AN$4,0))),DK428)</f>
        <v>0</v>
      </c>
      <c r="GJ428" s="200">
        <f>AX428*AX$2*IF($FC428="V",1,-1)*IF($Q428="Fixo",(DL428-INDEX('Curva Forward'!$C$5:$AN$13,MATCH(CONCATENATE(BD_COMERCIAL!$K428," ",BD_COMERCIAL!$L428),'Curva Forward'!$B$5:$B$13,0),MATCH(GJ$4,'Curva Forward'!$C$4:$AN$4,0))),DL428)</f>
        <v>0</v>
      </c>
      <c r="GK428" s="200">
        <f>AY428*AY$2*IF($FC428="V",1,-1)*IF($Q428="Fixo",(DM428-INDEX('Curva Forward'!$C$5:$AN$13,MATCH(CONCATENATE(BD_COMERCIAL!$K428," ",BD_COMERCIAL!$L428),'Curva Forward'!$B$5:$B$13,0),MATCH(GK$4,'Curva Forward'!$C$4:$AN$4,0))),DM428)</f>
        <v>0</v>
      </c>
      <c r="GL428" s="200">
        <f>IF(EZ428="",0,CL428*CL$2*IF($FC428="V",1,-1)*IF($Q428="Fixo",(EZ428-INDEX('Curva Forward'!$C$5:$AN$13,MATCH(CONCATENATE(BD_COMERCIAL!$K428," ",BD_COMERCIAL!$L428),'Curva Forward'!$B$5:$B$13,0),MATCH(GL$4,'Curva Forward'!$C$4:$AN$4,0))),EZ428))</f>
        <v>0</v>
      </c>
      <c r="GM428" s="200">
        <f>IF(FA428="",0,CM428*CM$2*IF($FC428="V",1,-1)*IF($Q428="Fixo",(FA428-INDEX('Curva Forward'!$C$5:$AN$13,MATCH(CONCATENATE(BD_COMERCIAL!$K428," ",BD_COMERCIAL!$L428),'Curva Forward'!$B$5:$B$13,0),MATCH(GM$4,'Curva Forward'!$C$4:$AN$4,0))),FA428))</f>
        <v>0</v>
      </c>
      <c r="GN428" s="200">
        <f>IF(FB428="",0,CN428*CN$2*IF($FC428="V",1,-1)*IF($Q428="Fixo",(FB428-INDEX('Curva Forward'!$C$5:$AN$13,MATCH(CONCATENATE(BD_COMERCIAL!$K428," ",BD_COMERCIAL!$L428),'Curva Forward'!$B$5:$B$13,0),MATCH(GN$4,'Curva Forward'!$C$4:$AN$4,0))),FB428))</f>
        <v>0</v>
      </c>
      <c r="GO428" s="201">
        <f t="shared" ca="1" si="129"/>
        <v>0</v>
      </c>
      <c r="GP428" s="201">
        <f t="shared" ca="1" si="130"/>
        <v>0</v>
      </c>
    </row>
    <row r="429" spans="1:198" ht="15" customHeight="1" x14ac:dyDescent="0.25">
      <c r="A429" s="6"/>
      <c r="B429" s="7" t="s">
        <v>803</v>
      </c>
      <c r="C429" s="8">
        <v>44701</v>
      </c>
      <c r="D429" s="283" t="s">
        <v>131</v>
      </c>
      <c r="E429" s="9" t="s">
        <v>221</v>
      </c>
      <c r="F429" s="113">
        <v>4100556000100</v>
      </c>
      <c r="G429" s="10" t="s">
        <v>125</v>
      </c>
      <c r="H429" s="113">
        <v>3780401000108</v>
      </c>
      <c r="I429" s="9" t="s">
        <v>126</v>
      </c>
      <c r="J429" s="166" t="s">
        <v>801</v>
      </c>
      <c r="K429" s="10" t="s">
        <v>127</v>
      </c>
      <c r="L429" s="84" t="s">
        <v>22</v>
      </c>
      <c r="M429" s="11">
        <v>44896</v>
      </c>
      <c r="N429" s="12">
        <v>44926</v>
      </c>
      <c r="O429" s="10">
        <v>3.9</v>
      </c>
      <c r="P429" s="84">
        <v>145</v>
      </c>
      <c r="Q429" s="84" t="s">
        <v>128</v>
      </c>
      <c r="R429" s="10" t="s">
        <v>129</v>
      </c>
      <c r="S429" s="14" t="s">
        <v>135</v>
      </c>
      <c r="T429" s="11"/>
      <c r="U429" s="12"/>
      <c r="V429" s="257" t="str">
        <f ca="1">IF(U429="","",
IF(U429="NA","",
IFERROR(VLOOKUP(EOMONTH(M429,-2)+1,IPCA!$A:$B,2,0),
VLOOKUP(EOMONTH(TODAY(),-2)+1,IPCA!$A:$B,2,0))/
VLOOKUP(EOMONTH(U429,-2)+1,IPCA!$A:$B,2,0)*
P429))</f>
        <v/>
      </c>
      <c r="W429" s="84"/>
      <c r="X429" s="13" t="s">
        <v>133</v>
      </c>
      <c r="Y429" s="166"/>
      <c r="AA429" s="108"/>
      <c r="AB429" s="15"/>
      <c r="AM429" s="6">
        <v>3.9</v>
      </c>
      <c r="AN429" s="15"/>
      <c r="AY429" s="6"/>
      <c r="AZ429" s="15"/>
      <c r="BK429" s="6"/>
      <c r="BL429" s="15"/>
      <c r="BW429" s="6"/>
      <c r="BX429" s="15"/>
      <c r="CI429" s="6"/>
      <c r="CJ429" s="16">
        <f t="shared" si="114"/>
        <v>0.33123287671232876</v>
      </c>
      <c r="CK429" s="16" t="str">
        <f t="shared" si="115"/>
        <v/>
      </c>
      <c r="CL429" s="16" t="str">
        <f t="shared" si="116"/>
        <v/>
      </c>
      <c r="CM429" s="16" t="str">
        <f t="shared" si="117"/>
        <v/>
      </c>
      <c r="CN429" s="16" t="str">
        <f t="shared" si="118"/>
        <v/>
      </c>
      <c r="CO429" s="18"/>
      <c r="CP429" s="15"/>
      <c r="DA429" s="6">
        <v>145</v>
      </c>
      <c r="DB429" s="15"/>
      <c r="DM429" s="6"/>
      <c r="DN429" s="15"/>
      <c r="DY429" s="6"/>
      <c r="DZ429" s="15"/>
      <c r="EK429" s="6"/>
      <c r="EL429" s="15"/>
      <c r="EW429" s="6"/>
      <c r="EX429" s="16">
        <f t="shared" si="119"/>
        <v>12.315068493150685</v>
      </c>
      <c r="EY429" s="16" t="str">
        <f t="shared" si="120"/>
        <v/>
      </c>
      <c r="EZ429" s="16" t="str">
        <f t="shared" si="121"/>
        <v/>
      </c>
      <c r="FA429" s="16" t="str">
        <f t="shared" si="122"/>
        <v/>
      </c>
      <c r="FB429" s="160" t="str">
        <f t="shared" si="123"/>
        <v/>
      </c>
      <c r="FC429" t="s">
        <v>205</v>
      </c>
      <c r="FD429" s="20" t="s">
        <v>126</v>
      </c>
      <c r="FE429"/>
      <c r="FF429" s="209" t="s">
        <v>206</v>
      </c>
      <c r="FH429" s="284">
        <f t="shared" ca="1" si="124"/>
        <v>0</v>
      </c>
      <c r="FI429" s="208">
        <f t="shared" si="125"/>
        <v>1</v>
      </c>
      <c r="FK429" t="str">
        <f t="shared" si="126"/>
        <v>ENGIE BRASIL ENERGIA COMERCIALIZADORA LTDA</v>
      </c>
      <c r="FL429" s="201">
        <f t="shared" ca="1" si="127"/>
        <v>-139276.79999999999</v>
      </c>
      <c r="FM429" s="201">
        <f t="shared" ca="1" si="128"/>
        <v>0</v>
      </c>
      <c r="FN429" s="200">
        <f>AB429*AB$2*IF($FC429="V",1,-1)*IF($Q429="Fixo",(CP429-INDEX('Curva Forward'!$C$5:$AN$13,MATCH(CONCATENATE(BD_COMERCIAL!$K429," ",BD_COMERCIAL!$L429),'Curva Forward'!$B$5:$B$13,0),MATCH(FN$4,'Curva Forward'!$C$4:$AN$4,0))),CP429)</f>
        <v>0</v>
      </c>
      <c r="FO429" s="200">
        <f>AC429*AC$2*IF($FC429="V",1,-1)*IF($Q429="Fixo",(CQ429-INDEX('Curva Forward'!$C$5:$AN$13,MATCH(CONCATENATE(BD_COMERCIAL!$K429," ",BD_COMERCIAL!$L429),'Curva Forward'!$B$5:$B$13,0),MATCH(FO$4,'Curva Forward'!$C$4:$AN$4,0))),CQ429)</f>
        <v>0</v>
      </c>
      <c r="FP429" s="200">
        <f>AD429*AD$2*IF($FC429="V",1,-1)*IF($Q429="Fixo",(CR429-INDEX('Curva Forward'!$C$5:$AN$13,MATCH(CONCATENATE(BD_COMERCIAL!$K429," ",BD_COMERCIAL!$L429),'Curva Forward'!$B$5:$B$13,0),MATCH(FP$4,'Curva Forward'!$C$4:$AN$4,0))),CR429)</f>
        <v>0</v>
      </c>
      <c r="FQ429" s="200">
        <f>AE429*AE$2*IF($FC429="V",1,-1)*IF($Q429="Fixo",(CS429-INDEX('Curva Forward'!$C$5:$AN$13,MATCH(CONCATENATE(BD_COMERCIAL!$K429," ",BD_COMERCIAL!$L429),'Curva Forward'!$B$5:$B$13,0),MATCH(FQ$4,'Curva Forward'!$C$4:$AN$4,0))),CS429)</f>
        <v>0</v>
      </c>
      <c r="FR429" s="200">
        <f>AF429*AF$2*IF($FC429="V",1,-1)*IF($Q429="Fixo",(CT429-INDEX('Curva Forward'!$C$5:$AN$13,MATCH(CONCATENATE(BD_COMERCIAL!$K429," ",BD_COMERCIAL!$L429),'Curva Forward'!$B$5:$B$13,0),MATCH(FR$4,'Curva Forward'!$C$4:$AN$4,0))),CT429)</f>
        <v>0</v>
      </c>
      <c r="FS429" s="200">
        <f>AG429*AG$2*IF($FC429="V",1,-1)*IF($Q429="Fixo",(CU429-INDEX('Curva Forward'!$C$5:$AN$13,MATCH(CONCATENATE(BD_COMERCIAL!$K429," ",BD_COMERCIAL!$L429),'Curva Forward'!$B$5:$B$13,0),MATCH(FS$4,'Curva Forward'!$C$4:$AN$4,0))),CU429)</f>
        <v>0</v>
      </c>
      <c r="FT429" s="200">
        <f>AH429*AH$2*IF($FC429="V",1,-1)*IF($Q429="Fixo",(CV429-INDEX('Curva Forward'!$C$5:$AN$13,MATCH(CONCATENATE(BD_COMERCIAL!$K429," ",BD_COMERCIAL!$L429),'Curva Forward'!$B$5:$B$13,0),MATCH(FT$4,'Curva Forward'!$C$4:$AN$4,0))),CV429)</f>
        <v>0</v>
      </c>
      <c r="FU429" s="200">
        <f>AI429*AI$2*IF($FC429="V",1,-1)*IF($Q429="Fixo",(CW429-INDEX('Curva Forward'!$C$5:$AN$13,MATCH(CONCATENATE(BD_COMERCIAL!$K429," ",BD_COMERCIAL!$L429),'Curva Forward'!$B$5:$B$13,0),MATCH(FU$4,'Curva Forward'!$C$4:$AN$4,0))),CW429)</f>
        <v>0</v>
      </c>
      <c r="FV429" s="200">
        <f>AJ429*AJ$2*IF($FC429="V",1,-1)*IF($Q429="Fixo",(CX429-INDEX('Curva Forward'!$C$5:$AN$13,MATCH(CONCATENATE(BD_COMERCIAL!$K429," ",BD_COMERCIAL!$L429),'Curva Forward'!$B$5:$B$13,0),MATCH(FV$4,'Curva Forward'!$C$4:$AN$4,0))),CX429)</f>
        <v>0</v>
      </c>
      <c r="FW429" s="200">
        <f>AK429*AK$2*IF($FC429="V",1,-1)*IF($Q429="Fixo",(CY429-INDEX('Curva Forward'!$C$5:$AN$13,MATCH(CONCATENATE(BD_COMERCIAL!$K429," ",BD_COMERCIAL!$L429),'Curva Forward'!$B$5:$B$13,0),MATCH(FW$4,'Curva Forward'!$C$4:$AN$4,0))),CY429)</f>
        <v>0</v>
      </c>
      <c r="FX429" s="200">
        <f>AL429*AL$2*IF($FC429="V",1,-1)*IF($Q429="Fixo",(CZ429-INDEX('Curva Forward'!$C$5:$AN$13,MATCH(CONCATENATE(BD_COMERCIAL!$K429," ",BD_COMERCIAL!$L429),'Curva Forward'!$B$5:$B$13,0),MATCH(FX$4,'Curva Forward'!$C$4:$AN$4,0))),CZ429)</f>
        <v>0</v>
      </c>
      <c r="FY429" s="200">
        <f>AM429*AM$2*IF($FC429="V",1,-1)*IF($Q429="Fixo",(DA429-INDEX('Curva Forward'!$C$5:$AN$13,MATCH(CONCATENATE(BD_COMERCIAL!$K429," ",BD_COMERCIAL!$L429),'Curva Forward'!$B$5:$B$13,0),MATCH(FY$4,'Curva Forward'!$C$4:$AN$4,0))),DA429)</f>
        <v>-139276.79999999999</v>
      </c>
      <c r="FZ429" s="200">
        <f>AN429*AN$2*IF($FC429="V",1,-1)*IF($Q429="Fixo",(DB429-INDEX('Curva Forward'!$C$5:$AN$13,MATCH(CONCATENATE(BD_COMERCIAL!$K429," ",BD_COMERCIAL!$L429),'Curva Forward'!$B$5:$B$13,0),MATCH(FZ$4,'Curva Forward'!$C$4:$AN$4,0))),DB429)</f>
        <v>0</v>
      </c>
      <c r="GA429" s="200">
        <f>AO429*AO$2*IF($FC429="V",1,-1)*IF($Q429="Fixo",(DC429-INDEX('Curva Forward'!$C$5:$AN$13,MATCH(CONCATENATE(BD_COMERCIAL!$K429," ",BD_COMERCIAL!$L429),'Curva Forward'!$B$5:$B$13,0),MATCH(GA$4,'Curva Forward'!$C$4:$AN$4,0))),DC429)</f>
        <v>0</v>
      </c>
      <c r="GB429" s="200">
        <f>AP429*AP$2*IF($FC429="V",1,-1)*IF($Q429="Fixo",(DD429-INDEX('Curva Forward'!$C$5:$AN$13,MATCH(CONCATENATE(BD_COMERCIAL!$K429," ",BD_COMERCIAL!$L429),'Curva Forward'!$B$5:$B$13,0),MATCH(GB$4,'Curva Forward'!$C$4:$AN$4,0))),DD429)</f>
        <v>0</v>
      </c>
      <c r="GC429" s="200">
        <f>AQ429*AQ$2*IF($FC429="V",1,-1)*IF($Q429="Fixo",(DE429-INDEX('Curva Forward'!$C$5:$AN$13,MATCH(CONCATENATE(BD_COMERCIAL!$K429," ",BD_COMERCIAL!$L429),'Curva Forward'!$B$5:$B$13,0),MATCH(GC$4,'Curva Forward'!$C$4:$AN$4,0))),DE429)</f>
        <v>0</v>
      </c>
      <c r="GD429" s="200">
        <f>AR429*AR$2*IF($FC429="V",1,-1)*IF($Q429="Fixo",(DF429-INDEX('Curva Forward'!$C$5:$AN$13,MATCH(CONCATENATE(BD_COMERCIAL!$K429," ",BD_COMERCIAL!$L429),'Curva Forward'!$B$5:$B$13,0),MATCH(GD$4,'Curva Forward'!$C$4:$AN$4,0))),DF429)</f>
        <v>0</v>
      </c>
      <c r="GE429" s="200">
        <f>AS429*AS$2*IF($FC429="V",1,-1)*IF($Q429="Fixo",(DG429-INDEX('Curva Forward'!$C$5:$AN$13,MATCH(CONCATENATE(BD_COMERCIAL!$K429," ",BD_COMERCIAL!$L429),'Curva Forward'!$B$5:$B$13,0),MATCH(GE$4,'Curva Forward'!$C$4:$AN$4,0))),DG429)</f>
        <v>0</v>
      </c>
      <c r="GF429" s="200">
        <f>AT429*AT$2*IF($FC429="V",1,-1)*IF($Q429="Fixo",(DH429-INDEX('Curva Forward'!$C$5:$AN$13,MATCH(CONCATENATE(BD_COMERCIAL!$K429," ",BD_COMERCIAL!$L429),'Curva Forward'!$B$5:$B$13,0),MATCH(GF$4,'Curva Forward'!$C$4:$AN$4,0))),DH429)</f>
        <v>0</v>
      </c>
      <c r="GG429" s="200">
        <f>AU429*AU$2*IF($FC429="V",1,-1)*IF($Q429="Fixo",(DI429-INDEX('Curva Forward'!$C$5:$AN$13,MATCH(CONCATENATE(BD_COMERCIAL!$K429," ",BD_COMERCIAL!$L429),'Curva Forward'!$B$5:$B$13,0),MATCH(GG$4,'Curva Forward'!$C$4:$AN$4,0))),DI429)</f>
        <v>0</v>
      </c>
      <c r="GH429" s="200">
        <f>AV429*AV$2*IF($FC429="V",1,-1)*IF($Q429="Fixo",(DJ429-INDEX('Curva Forward'!$C$5:$AN$13,MATCH(CONCATENATE(BD_COMERCIAL!$K429," ",BD_COMERCIAL!$L429),'Curva Forward'!$B$5:$B$13,0),MATCH(GH$4,'Curva Forward'!$C$4:$AN$4,0))),DJ429)</f>
        <v>0</v>
      </c>
      <c r="GI429" s="200">
        <f>AW429*AW$2*IF($FC429="V",1,-1)*IF($Q429="Fixo",(DK429-INDEX('Curva Forward'!$C$5:$AN$13,MATCH(CONCATENATE(BD_COMERCIAL!$K429," ",BD_COMERCIAL!$L429),'Curva Forward'!$B$5:$B$13,0),MATCH(GI$4,'Curva Forward'!$C$4:$AN$4,0))),DK429)</f>
        <v>0</v>
      </c>
      <c r="GJ429" s="200">
        <f>AX429*AX$2*IF($FC429="V",1,-1)*IF($Q429="Fixo",(DL429-INDEX('Curva Forward'!$C$5:$AN$13,MATCH(CONCATENATE(BD_COMERCIAL!$K429," ",BD_COMERCIAL!$L429),'Curva Forward'!$B$5:$B$13,0),MATCH(GJ$4,'Curva Forward'!$C$4:$AN$4,0))),DL429)</f>
        <v>0</v>
      </c>
      <c r="GK429" s="200">
        <f>AY429*AY$2*IF($FC429="V",1,-1)*IF($Q429="Fixo",(DM429-INDEX('Curva Forward'!$C$5:$AN$13,MATCH(CONCATENATE(BD_COMERCIAL!$K429," ",BD_COMERCIAL!$L429),'Curva Forward'!$B$5:$B$13,0),MATCH(GK$4,'Curva Forward'!$C$4:$AN$4,0))),DM429)</f>
        <v>0</v>
      </c>
      <c r="GL429" s="200">
        <f>IF(EZ429="",0,CL429*CL$2*IF($FC429="V",1,-1)*IF($Q429="Fixo",(EZ429-INDEX('Curva Forward'!$C$5:$AN$13,MATCH(CONCATENATE(BD_COMERCIAL!$K429," ",BD_COMERCIAL!$L429),'Curva Forward'!$B$5:$B$13,0),MATCH(GL$4,'Curva Forward'!$C$4:$AN$4,0))),EZ429))</f>
        <v>0</v>
      </c>
      <c r="GM429" s="200">
        <f>IF(FA429="",0,CM429*CM$2*IF($FC429="V",1,-1)*IF($Q429="Fixo",(FA429-INDEX('Curva Forward'!$C$5:$AN$13,MATCH(CONCATENATE(BD_COMERCIAL!$K429," ",BD_COMERCIAL!$L429),'Curva Forward'!$B$5:$B$13,0),MATCH(GM$4,'Curva Forward'!$C$4:$AN$4,0))),FA429))</f>
        <v>0</v>
      </c>
      <c r="GN429" s="200">
        <f>IF(FB429="",0,CN429*CN$2*IF($FC429="V",1,-1)*IF($Q429="Fixo",(FB429-INDEX('Curva Forward'!$C$5:$AN$13,MATCH(CONCATENATE(BD_COMERCIAL!$K429," ",BD_COMERCIAL!$L429),'Curva Forward'!$B$5:$B$13,0),MATCH(GN$4,'Curva Forward'!$C$4:$AN$4,0))),FB429))</f>
        <v>0</v>
      </c>
      <c r="GO429" s="201">
        <f t="shared" ca="1" si="129"/>
        <v>0</v>
      </c>
      <c r="GP429" s="201">
        <f t="shared" ca="1" si="130"/>
        <v>0</v>
      </c>
    </row>
    <row r="430" spans="1:198" ht="15" customHeight="1" x14ac:dyDescent="0.25">
      <c r="A430" s="6"/>
      <c r="B430" s="7" t="s">
        <v>804</v>
      </c>
      <c r="C430" s="8">
        <v>44701</v>
      </c>
      <c r="D430" s="9" t="s">
        <v>131</v>
      </c>
      <c r="E430" s="9" t="s">
        <v>197</v>
      </c>
      <c r="F430" s="113">
        <v>11322550000224</v>
      </c>
      <c r="G430" s="10" t="s">
        <v>125</v>
      </c>
      <c r="H430" s="113">
        <v>3780401000108</v>
      </c>
      <c r="I430" s="9" t="s">
        <v>126</v>
      </c>
      <c r="J430" s="166" t="s">
        <v>801</v>
      </c>
      <c r="K430" s="10" t="s">
        <v>127</v>
      </c>
      <c r="L430" s="84" t="s">
        <v>22</v>
      </c>
      <c r="M430" s="11">
        <v>44713</v>
      </c>
      <c r="N430" s="12">
        <v>44742</v>
      </c>
      <c r="O430" s="10">
        <v>6.1</v>
      </c>
      <c r="P430" s="84">
        <v>80</v>
      </c>
      <c r="Q430" s="84" t="s">
        <v>128</v>
      </c>
      <c r="R430" s="10" t="s">
        <v>129</v>
      </c>
      <c r="S430" s="14" t="s">
        <v>135</v>
      </c>
      <c r="T430" s="11"/>
      <c r="U430" s="12"/>
      <c r="V430" s="257" t="str">
        <f ca="1">IF(U430="","",
IF(U430="NA","",
IFERROR(VLOOKUP(EOMONTH(M430,-2)+1,IPCA!$A:$B,2,0),
VLOOKUP(EOMONTH(TODAY(),-2)+1,IPCA!$A:$B,2,0))/
VLOOKUP(EOMONTH(U430,-2)+1,IPCA!$A:$B,2,0)*
P430))</f>
        <v/>
      </c>
      <c r="W430" s="84"/>
      <c r="X430" s="13" t="s">
        <v>133</v>
      </c>
      <c r="Y430" s="166"/>
      <c r="AA430" s="108"/>
      <c r="AB430" s="15"/>
      <c r="AG430">
        <v>6.1</v>
      </c>
      <c r="AM430" s="6"/>
      <c r="AN430" s="15"/>
      <c r="AY430" s="6"/>
      <c r="AZ430" s="15"/>
      <c r="BK430" s="6"/>
      <c r="BL430" s="15"/>
      <c r="BW430" s="6"/>
      <c r="BX430" s="15"/>
      <c r="CI430" s="6"/>
      <c r="CJ430" s="16">
        <f t="shared" si="114"/>
        <v>0.50136986301369868</v>
      </c>
      <c r="CK430" s="16" t="str">
        <f t="shared" si="115"/>
        <v/>
      </c>
      <c r="CL430" s="16" t="str">
        <f t="shared" si="116"/>
        <v/>
      </c>
      <c r="CM430" s="16" t="str">
        <f t="shared" si="117"/>
        <v/>
      </c>
      <c r="CN430" s="16" t="str">
        <f t="shared" si="118"/>
        <v/>
      </c>
      <c r="CO430" s="18"/>
      <c r="CP430" s="15"/>
      <c r="CU430">
        <v>80</v>
      </c>
      <c r="DA430" s="6"/>
      <c r="DB430" s="15"/>
      <c r="DM430" s="6"/>
      <c r="DN430" s="15"/>
      <c r="DY430" s="6"/>
      <c r="DZ430" s="15"/>
      <c r="EK430" s="6"/>
      <c r="EL430" s="15"/>
      <c r="EW430" s="6"/>
      <c r="EX430" s="16">
        <f t="shared" si="119"/>
        <v>6.5753424657534243</v>
      </c>
      <c r="EY430" s="16" t="str">
        <f t="shared" si="120"/>
        <v/>
      </c>
      <c r="EZ430" s="16" t="str">
        <f t="shared" si="121"/>
        <v/>
      </c>
      <c r="FA430" s="16" t="str">
        <f t="shared" si="122"/>
        <v/>
      </c>
      <c r="FB430" s="160" t="str">
        <f t="shared" si="123"/>
        <v/>
      </c>
      <c r="FC430" t="s">
        <v>205</v>
      </c>
      <c r="FD430" s="20" t="s">
        <v>126</v>
      </c>
      <c r="FE430"/>
      <c r="FF430" s="209" t="s">
        <v>206</v>
      </c>
      <c r="FH430" s="284">
        <f t="shared" ca="1" si="124"/>
        <v>0</v>
      </c>
      <c r="FI430" s="208">
        <f t="shared" si="125"/>
        <v>0.96666666666666667</v>
      </c>
      <c r="FK430" t="str">
        <f t="shared" si="126"/>
        <v>Atmo Comercializadora de Energia Ltda</v>
      </c>
      <c r="FL430" s="201">
        <f t="shared" ca="1" si="127"/>
        <v>-105627.59999999999</v>
      </c>
      <c r="FM430" s="201">
        <f t="shared" ca="1" si="128"/>
        <v>0</v>
      </c>
      <c r="FN430" s="200">
        <f>AB430*AB$2*IF($FC430="V",1,-1)*IF($Q430="Fixo",(CP430-INDEX('Curva Forward'!$C$5:$AN$13,MATCH(CONCATENATE(BD_COMERCIAL!$K430," ",BD_COMERCIAL!$L430),'Curva Forward'!$B$5:$B$13,0),MATCH(FN$4,'Curva Forward'!$C$4:$AN$4,0))),CP430)</f>
        <v>0</v>
      </c>
      <c r="FO430" s="200">
        <f>AC430*AC$2*IF($FC430="V",1,-1)*IF($Q430="Fixo",(CQ430-INDEX('Curva Forward'!$C$5:$AN$13,MATCH(CONCATENATE(BD_COMERCIAL!$K430," ",BD_COMERCIAL!$L430),'Curva Forward'!$B$5:$B$13,0),MATCH(FO$4,'Curva Forward'!$C$4:$AN$4,0))),CQ430)</f>
        <v>0</v>
      </c>
      <c r="FP430" s="200">
        <f>AD430*AD$2*IF($FC430="V",1,-1)*IF($Q430="Fixo",(CR430-INDEX('Curva Forward'!$C$5:$AN$13,MATCH(CONCATENATE(BD_COMERCIAL!$K430," ",BD_COMERCIAL!$L430),'Curva Forward'!$B$5:$B$13,0),MATCH(FP$4,'Curva Forward'!$C$4:$AN$4,0))),CR430)</f>
        <v>0</v>
      </c>
      <c r="FQ430" s="200">
        <f>AE430*AE$2*IF($FC430="V",1,-1)*IF($Q430="Fixo",(CS430-INDEX('Curva Forward'!$C$5:$AN$13,MATCH(CONCATENATE(BD_COMERCIAL!$K430," ",BD_COMERCIAL!$L430),'Curva Forward'!$B$5:$B$13,0),MATCH(FQ$4,'Curva Forward'!$C$4:$AN$4,0))),CS430)</f>
        <v>0</v>
      </c>
      <c r="FR430" s="200">
        <f>AF430*AF$2*IF($FC430="V",1,-1)*IF($Q430="Fixo",(CT430-INDEX('Curva Forward'!$C$5:$AN$13,MATCH(CONCATENATE(BD_COMERCIAL!$K430," ",BD_COMERCIAL!$L430),'Curva Forward'!$B$5:$B$13,0),MATCH(FR$4,'Curva Forward'!$C$4:$AN$4,0))),CT430)</f>
        <v>0</v>
      </c>
      <c r="FS430" s="200">
        <f>AG430*AG$2*IF($FC430="V",1,-1)*IF($Q430="Fixo",(CU430-INDEX('Curva Forward'!$C$5:$AN$13,MATCH(CONCATENATE(BD_COMERCIAL!$K430," ",BD_COMERCIAL!$L430),'Curva Forward'!$B$5:$B$13,0),MATCH(FS$4,'Curva Forward'!$C$4:$AN$4,0))),CU430)</f>
        <v>-105627.59999999999</v>
      </c>
      <c r="FT430" s="200">
        <f>AH430*AH$2*IF($FC430="V",1,-1)*IF($Q430="Fixo",(CV430-INDEX('Curva Forward'!$C$5:$AN$13,MATCH(CONCATENATE(BD_COMERCIAL!$K430," ",BD_COMERCIAL!$L430),'Curva Forward'!$B$5:$B$13,0),MATCH(FT$4,'Curva Forward'!$C$4:$AN$4,0))),CV430)</f>
        <v>0</v>
      </c>
      <c r="FU430" s="200">
        <f>AI430*AI$2*IF($FC430="V",1,-1)*IF($Q430="Fixo",(CW430-INDEX('Curva Forward'!$C$5:$AN$13,MATCH(CONCATENATE(BD_COMERCIAL!$K430," ",BD_COMERCIAL!$L430),'Curva Forward'!$B$5:$B$13,0),MATCH(FU$4,'Curva Forward'!$C$4:$AN$4,0))),CW430)</f>
        <v>0</v>
      </c>
      <c r="FV430" s="200">
        <f>AJ430*AJ$2*IF($FC430="V",1,-1)*IF($Q430="Fixo",(CX430-INDEX('Curva Forward'!$C$5:$AN$13,MATCH(CONCATENATE(BD_COMERCIAL!$K430," ",BD_COMERCIAL!$L430),'Curva Forward'!$B$5:$B$13,0),MATCH(FV$4,'Curva Forward'!$C$4:$AN$4,0))),CX430)</f>
        <v>0</v>
      </c>
      <c r="FW430" s="200">
        <f>AK430*AK$2*IF($FC430="V",1,-1)*IF($Q430="Fixo",(CY430-INDEX('Curva Forward'!$C$5:$AN$13,MATCH(CONCATENATE(BD_COMERCIAL!$K430," ",BD_COMERCIAL!$L430),'Curva Forward'!$B$5:$B$13,0),MATCH(FW$4,'Curva Forward'!$C$4:$AN$4,0))),CY430)</f>
        <v>0</v>
      </c>
      <c r="FX430" s="200">
        <f>AL430*AL$2*IF($FC430="V",1,-1)*IF($Q430="Fixo",(CZ430-INDEX('Curva Forward'!$C$5:$AN$13,MATCH(CONCATENATE(BD_COMERCIAL!$K430," ",BD_COMERCIAL!$L430),'Curva Forward'!$B$5:$B$13,0),MATCH(FX$4,'Curva Forward'!$C$4:$AN$4,0))),CZ430)</f>
        <v>0</v>
      </c>
      <c r="FY430" s="200">
        <f>AM430*AM$2*IF($FC430="V",1,-1)*IF($Q430="Fixo",(DA430-INDEX('Curva Forward'!$C$5:$AN$13,MATCH(CONCATENATE(BD_COMERCIAL!$K430," ",BD_COMERCIAL!$L430),'Curva Forward'!$B$5:$B$13,0),MATCH(FY$4,'Curva Forward'!$C$4:$AN$4,0))),DA430)</f>
        <v>0</v>
      </c>
      <c r="FZ430" s="200">
        <f>AN430*AN$2*IF($FC430="V",1,-1)*IF($Q430="Fixo",(DB430-INDEX('Curva Forward'!$C$5:$AN$13,MATCH(CONCATENATE(BD_COMERCIAL!$K430," ",BD_COMERCIAL!$L430),'Curva Forward'!$B$5:$B$13,0),MATCH(FZ$4,'Curva Forward'!$C$4:$AN$4,0))),DB430)</f>
        <v>0</v>
      </c>
      <c r="GA430" s="200">
        <f>AO430*AO$2*IF($FC430="V",1,-1)*IF($Q430="Fixo",(DC430-INDEX('Curva Forward'!$C$5:$AN$13,MATCH(CONCATENATE(BD_COMERCIAL!$K430," ",BD_COMERCIAL!$L430),'Curva Forward'!$B$5:$B$13,0),MATCH(GA$4,'Curva Forward'!$C$4:$AN$4,0))),DC430)</f>
        <v>0</v>
      </c>
      <c r="GB430" s="200">
        <f>AP430*AP$2*IF($FC430="V",1,-1)*IF($Q430="Fixo",(DD430-INDEX('Curva Forward'!$C$5:$AN$13,MATCH(CONCATENATE(BD_COMERCIAL!$K430," ",BD_COMERCIAL!$L430),'Curva Forward'!$B$5:$B$13,0),MATCH(GB$4,'Curva Forward'!$C$4:$AN$4,0))),DD430)</f>
        <v>0</v>
      </c>
      <c r="GC430" s="200">
        <f>AQ430*AQ$2*IF($FC430="V",1,-1)*IF($Q430="Fixo",(DE430-INDEX('Curva Forward'!$C$5:$AN$13,MATCH(CONCATENATE(BD_COMERCIAL!$K430," ",BD_COMERCIAL!$L430),'Curva Forward'!$B$5:$B$13,0),MATCH(GC$4,'Curva Forward'!$C$4:$AN$4,0))),DE430)</f>
        <v>0</v>
      </c>
      <c r="GD430" s="200">
        <f>AR430*AR$2*IF($FC430="V",1,-1)*IF($Q430="Fixo",(DF430-INDEX('Curva Forward'!$C$5:$AN$13,MATCH(CONCATENATE(BD_COMERCIAL!$K430," ",BD_COMERCIAL!$L430),'Curva Forward'!$B$5:$B$13,0),MATCH(GD$4,'Curva Forward'!$C$4:$AN$4,0))),DF430)</f>
        <v>0</v>
      </c>
      <c r="GE430" s="200">
        <f>AS430*AS$2*IF($FC430="V",1,-1)*IF($Q430="Fixo",(DG430-INDEX('Curva Forward'!$C$5:$AN$13,MATCH(CONCATENATE(BD_COMERCIAL!$K430," ",BD_COMERCIAL!$L430),'Curva Forward'!$B$5:$B$13,0),MATCH(GE$4,'Curva Forward'!$C$4:$AN$4,0))),DG430)</f>
        <v>0</v>
      </c>
      <c r="GF430" s="200">
        <f>AT430*AT$2*IF($FC430="V",1,-1)*IF($Q430="Fixo",(DH430-INDEX('Curva Forward'!$C$5:$AN$13,MATCH(CONCATENATE(BD_COMERCIAL!$K430," ",BD_COMERCIAL!$L430),'Curva Forward'!$B$5:$B$13,0),MATCH(GF$4,'Curva Forward'!$C$4:$AN$4,0))),DH430)</f>
        <v>0</v>
      </c>
      <c r="GG430" s="200">
        <f>AU430*AU$2*IF($FC430="V",1,-1)*IF($Q430="Fixo",(DI430-INDEX('Curva Forward'!$C$5:$AN$13,MATCH(CONCATENATE(BD_COMERCIAL!$K430," ",BD_COMERCIAL!$L430),'Curva Forward'!$B$5:$B$13,0),MATCH(GG$4,'Curva Forward'!$C$4:$AN$4,0))),DI430)</f>
        <v>0</v>
      </c>
      <c r="GH430" s="200">
        <f>AV430*AV$2*IF($FC430="V",1,-1)*IF($Q430="Fixo",(DJ430-INDEX('Curva Forward'!$C$5:$AN$13,MATCH(CONCATENATE(BD_COMERCIAL!$K430," ",BD_COMERCIAL!$L430),'Curva Forward'!$B$5:$B$13,0),MATCH(GH$4,'Curva Forward'!$C$4:$AN$4,0))),DJ430)</f>
        <v>0</v>
      </c>
      <c r="GI430" s="200">
        <f>AW430*AW$2*IF($FC430="V",1,-1)*IF($Q430="Fixo",(DK430-INDEX('Curva Forward'!$C$5:$AN$13,MATCH(CONCATENATE(BD_COMERCIAL!$K430," ",BD_COMERCIAL!$L430),'Curva Forward'!$B$5:$B$13,0),MATCH(GI$4,'Curva Forward'!$C$4:$AN$4,0))),DK430)</f>
        <v>0</v>
      </c>
      <c r="GJ430" s="200">
        <f>AX430*AX$2*IF($FC430="V",1,-1)*IF($Q430="Fixo",(DL430-INDEX('Curva Forward'!$C$5:$AN$13,MATCH(CONCATENATE(BD_COMERCIAL!$K430," ",BD_COMERCIAL!$L430),'Curva Forward'!$B$5:$B$13,0),MATCH(GJ$4,'Curva Forward'!$C$4:$AN$4,0))),DL430)</f>
        <v>0</v>
      </c>
      <c r="GK430" s="200">
        <f>AY430*AY$2*IF($FC430="V",1,-1)*IF($Q430="Fixo",(DM430-INDEX('Curva Forward'!$C$5:$AN$13,MATCH(CONCATENATE(BD_COMERCIAL!$K430," ",BD_COMERCIAL!$L430),'Curva Forward'!$B$5:$B$13,0),MATCH(GK$4,'Curva Forward'!$C$4:$AN$4,0))),DM430)</f>
        <v>0</v>
      </c>
      <c r="GL430" s="200">
        <f>IF(EZ430="",0,CL430*CL$2*IF($FC430="V",1,-1)*IF($Q430="Fixo",(EZ430-INDEX('Curva Forward'!$C$5:$AN$13,MATCH(CONCATENATE(BD_COMERCIAL!$K430," ",BD_COMERCIAL!$L430),'Curva Forward'!$B$5:$B$13,0),MATCH(GL$4,'Curva Forward'!$C$4:$AN$4,0))),EZ430))</f>
        <v>0</v>
      </c>
      <c r="GM430" s="200">
        <f>IF(FA430="",0,CM430*CM$2*IF($FC430="V",1,-1)*IF($Q430="Fixo",(FA430-INDEX('Curva Forward'!$C$5:$AN$13,MATCH(CONCATENATE(BD_COMERCIAL!$K430," ",BD_COMERCIAL!$L430),'Curva Forward'!$B$5:$B$13,0),MATCH(GM$4,'Curva Forward'!$C$4:$AN$4,0))),FA430))</f>
        <v>0</v>
      </c>
      <c r="GN430" s="200">
        <f>IF(FB430="",0,CN430*CN$2*IF($FC430="V",1,-1)*IF($Q430="Fixo",(FB430-INDEX('Curva Forward'!$C$5:$AN$13,MATCH(CONCATENATE(BD_COMERCIAL!$K430," ",BD_COMERCIAL!$L430),'Curva Forward'!$B$5:$B$13,0),MATCH(GN$4,'Curva Forward'!$C$4:$AN$4,0))),FB430))</f>
        <v>0</v>
      </c>
      <c r="GO430" s="201">
        <f t="shared" ca="1" si="129"/>
        <v>0</v>
      </c>
      <c r="GP430" s="201">
        <f t="shared" ca="1" si="130"/>
        <v>0</v>
      </c>
    </row>
    <row r="431" spans="1:198" ht="15" customHeight="1" x14ac:dyDescent="0.25">
      <c r="A431" s="6"/>
      <c r="B431" s="7" t="s">
        <v>805</v>
      </c>
      <c r="C431" s="8">
        <v>44701</v>
      </c>
      <c r="D431" s="9" t="s">
        <v>131</v>
      </c>
      <c r="E431" s="9" t="s">
        <v>184</v>
      </c>
      <c r="F431" s="113">
        <v>27796415000170</v>
      </c>
      <c r="G431" s="10" t="s">
        <v>125</v>
      </c>
      <c r="H431" s="113">
        <v>3780401000108</v>
      </c>
      <c r="I431" s="9" t="s">
        <v>139</v>
      </c>
      <c r="J431" s="166"/>
      <c r="K431" s="10" t="s">
        <v>127</v>
      </c>
      <c r="L431" s="84" t="s">
        <v>22</v>
      </c>
      <c r="M431" s="11">
        <v>44805</v>
      </c>
      <c r="N431" s="12">
        <v>44834</v>
      </c>
      <c r="O431" s="10">
        <v>7</v>
      </c>
      <c r="P431" s="84">
        <v>135</v>
      </c>
      <c r="Q431" s="84" t="s">
        <v>128</v>
      </c>
      <c r="R431" s="10" t="s">
        <v>129</v>
      </c>
      <c r="S431" s="14" t="s">
        <v>135</v>
      </c>
      <c r="T431" s="11"/>
      <c r="U431" s="12"/>
      <c r="V431" s="257" t="str">
        <f ca="1">IF(U431="","",
IF(U431="NA","",
IFERROR(VLOOKUP(EOMONTH(M431,-2)+1,IPCA!$A:$B,2,0),
VLOOKUP(EOMONTH(TODAY(),-2)+1,IPCA!$A:$B,2,0))/
VLOOKUP(EOMONTH(U431,-2)+1,IPCA!$A:$B,2,0)*
P431))</f>
        <v/>
      </c>
      <c r="W431" s="84"/>
      <c r="X431" s="13" t="s">
        <v>133</v>
      </c>
      <c r="Y431" s="166"/>
      <c r="AA431" s="108"/>
      <c r="AB431" s="15"/>
      <c r="AJ431">
        <v>7</v>
      </c>
      <c r="AM431" s="6"/>
      <c r="AN431" s="15"/>
      <c r="AY431" s="6"/>
      <c r="AZ431" s="15"/>
      <c r="BK431" s="6"/>
      <c r="BL431" s="15"/>
      <c r="BW431" s="6"/>
      <c r="BX431" s="15"/>
      <c r="CI431" s="6"/>
      <c r="CJ431" s="16">
        <f t="shared" si="114"/>
        <v>0.57534246575342463</v>
      </c>
      <c r="CK431" s="16" t="str">
        <f t="shared" si="115"/>
        <v/>
      </c>
      <c r="CL431" s="16" t="str">
        <f t="shared" si="116"/>
        <v/>
      </c>
      <c r="CM431" s="16" t="str">
        <f t="shared" si="117"/>
        <v/>
      </c>
      <c r="CN431" s="16" t="str">
        <f t="shared" si="118"/>
        <v/>
      </c>
      <c r="CO431" s="18"/>
      <c r="CP431" s="15"/>
      <c r="CX431">
        <v>135</v>
      </c>
      <c r="DA431" s="6"/>
      <c r="DB431" s="15"/>
      <c r="DM431" s="6"/>
      <c r="DN431" s="15"/>
      <c r="DY431" s="6"/>
      <c r="DZ431" s="15"/>
      <c r="EK431" s="6"/>
      <c r="EL431" s="15"/>
      <c r="EW431" s="6"/>
      <c r="EX431" s="16">
        <f t="shared" si="119"/>
        <v>11.095890410958905</v>
      </c>
      <c r="EY431" s="16" t="str">
        <f t="shared" si="120"/>
        <v/>
      </c>
      <c r="EZ431" s="16" t="str">
        <f t="shared" si="121"/>
        <v/>
      </c>
      <c r="FA431" s="16" t="str">
        <f t="shared" si="122"/>
        <v/>
      </c>
      <c r="FB431" s="160" t="str">
        <f t="shared" si="123"/>
        <v/>
      </c>
      <c r="FC431" t="s">
        <v>205</v>
      </c>
      <c r="FD431" s="20" t="s">
        <v>139</v>
      </c>
      <c r="FE431"/>
      <c r="FF431" s="209" t="s">
        <v>206</v>
      </c>
      <c r="FH431" s="284">
        <f t="shared" ca="1" si="124"/>
        <v>0</v>
      </c>
      <c r="FI431" s="208">
        <f t="shared" si="125"/>
        <v>0.96666666666666667</v>
      </c>
      <c r="FK431" t="str">
        <f t="shared" si="126"/>
        <v>SHELL ENERGY DO BRASIL LTDA</v>
      </c>
      <c r="FL431" s="201">
        <f t="shared" ca="1" si="127"/>
        <v>-267120</v>
      </c>
      <c r="FM431" s="201">
        <f t="shared" ca="1" si="128"/>
        <v>0</v>
      </c>
      <c r="FN431" s="200">
        <f>AB431*AB$2*IF($FC431="V",1,-1)*IF($Q431="Fixo",(CP431-INDEX('Curva Forward'!$C$5:$AN$13,MATCH(CONCATENATE(BD_COMERCIAL!$K431," ",BD_COMERCIAL!$L431),'Curva Forward'!$B$5:$B$13,0),MATCH(FN$4,'Curva Forward'!$C$4:$AN$4,0))),CP431)</f>
        <v>0</v>
      </c>
      <c r="FO431" s="200">
        <f>AC431*AC$2*IF($FC431="V",1,-1)*IF($Q431="Fixo",(CQ431-INDEX('Curva Forward'!$C$5:$AN$13,MATCH(CONCATENATE(BD_COMERCIAL!$K431," ",BD_COMERCIAL!$L431),'Curva Forward'!$B$5:$B$13,0),MATCH(FO$4,'Curva Forward'!$C$4:$AN$4,0))),CQ431)</f>
        <v>0</v>
      </c>
      <c r="FP431" s="200">
        <f>AD431*AD$2*IF($FC431="V",1,-1)*IF($Q431="Fixo",(CR431-INDEX('Curva Forward'!$C$5:$AN$13,MATCH(CONCATENATE(BD_COMERCIAL!$K431," ",BD_COMERCIAL!$L431),'Curva Forward'!$B$5:$B$13,0),MATCH(FP$4,'Curva Forward'!$C$4:$AN$4,0))),CR431)</f>
        <v>0</v>
      </c>
      <c r="FQ431" s="200">
        <f>AE431*AE$2*IF($FC431="V",1,-1)*IF($Q431="Fixo",(CS431-INDEX('Curva Forward'!$C$5:$AN$13,MATCH(CONCATENATE(BD_COMERCIAL!$K431," ",BD_COMERCIAL!$L431),'Curva Forward'!$B$5:$B$13,0),MATCH(FQ$4,'Curva Forward'!$C$4:$AN$4,0))),CS431)</f>
        <v>0</v>
      </c>
      <c r="FR431" s="200">
        <f>AF431*AF$2*IF($FC431="V",1,-1)*IF($Q431="Fixo",(CT431-INDEX('Curva Forward'!$C$5:$AN$13,MATCH(CONCATENATE(BD_COMERCIAL!$K431," ",BD_COMERCIAL!$L431),'Curva Forward'!$B$5:$B$13,0),MATCH(FR$4,'Curva Forward'!$C$4:$AN$4,0))),CT431)</f>
        <v>0</v>
      </c>
      <c r="FS431" s="200">
        <f>AG431*AG$2*IF($FC431="V",1,-1)*IF($Q431="Fixo",(CU431-INDEX('Curva Forward'!$C$5:$AN$13,MATCH(CONCATENATE(BD_COMERCIAL!$K431," ",BD_COMERCIAL!$L431),'Curva Forward'!$B$5:$B$13,0),MATCH(FS$4,'Curva Forward'!$C$4:$AN$4,0))),CU431)</f>
        <v>0</v>
      </c>
      <c r="FT431" s="200">
        <f>AH431*AH$2*IF($FC431="V",1,-1)*IF($Q431="Fixo",(CV431-INDEX('Curva Forward'!$C$5:$AN$13,MATCH(CONCATENATE(BD_COMERCIAL!$K431," ",BD_COMERCIAL!$L431),'Curva Forward'!$B$5:$B$13,0),MATCH(FT$4,'Curva Forward'!$C$4:$AN$4,0))),CV431)</f>
        <v>0</v>
      </c>
      <c r="FU431" s="200">
        <f>AI431*AI$2*IF($FC431="V",1,-1)*IF($Q431="Fixo",(CW431-INDEX('Curva Forward'!$C$5:$AN$13,MATCH(CONCATENATE(BD_COMERCIAL!$K431," ",BD_COMERCIAL!$L431),'Curva Forward'!$B$5:$B$13,0),MATCH(FU$4,'Curva Forward'!$C$4:$AN$4,0))),CW431)</f>
        <v>0</v>
      </c>
      <c r="FV431" s="200">
        <f>AJ431*AJ$2*IF($FC431="V",1,-1)*IF($Q431="Fixo",(CX431-INDEX('Curva Forward'!$C$5:$AN$13,MATCH(CONCATENATE(BD_COMERCIAL!$K431," ",BD_COMERCIAL!$L431),'Curva Forward'!$B$5:$B$13,0),MATCH(FV$4,'Curva Forward'!$C$4:$AN$4,0))),CX431)</f>
        <v>-267120</v>
      </c>
      <c r="FW431" s="200">
        <f>AK431*AK$2*IF($FC431="V",1,-1)*IF($Q431="Fixo",(CY431-INDEX('Curva Forward'!$C$5:$AN$13,MATCH(CONCATENATE(BD_COMERCIAL!$K431," ",BD_COMERCIAL!$L431),'Curva Forward'!$B$5:$B$13,0),MATCH(FW$4,'Curva Forward'!$C$4:$AN$4,0))),CY431)</f>
        <v>0</v>
      </c>
      <c r="FX431" s="200">
        <f>AL431*AL$2*IF($FC431="V",1,-1)*IF($Q431="Fixo",(CZ431-INDEX('Curva Forward'!$C$5:$AN$13,MATCH(CONCATENATE(BD_COMERCIAL!$K431," ",BD_COMERCIAL!$L431),'Curva Forward'!$B$5:$B$13,0),MATCH(FX$4,'Curva Forward'!$C$4:$AN$4,0))),CZ431)</f>
        <v>0</v>
      </c>
      <c r="FY431" s="200">
        <f>AM431*AM$2*IF($FC431="V",1,-1)*IF($Q431="Fixo",(DA431-INDEX('Curva Forward'!$C$5:$AN$13,MATCH(CONCATENATE(BD_COMERCIAL!$K431," ",BD_COMERCIAL!$L431),'Curva Forward'!$B$5:$B$13,0),MATCH(FY$4,'Curva Forward'!$C$4:$AN$4,0))),DA431)</f>
        <v>0</v>
      </c>
      <c r="FZ431" s="200">
        <f>AN431*AN$2*IF($FC431="V",1,-1)*IF($Q431="Fixo",(DB431-INDEX('Curva Forward'!$C$5:$AN$13,MATCH(CONCATENATE(BD_COMERCIAL!$K431," ",BD_COMERCIAL!$L431),'Curva Forward'!$B$5:$B$13,0),MATCH(FZ$4,'Curva Forward'!$C$4:$AN$4,0))),DB431)</f>
        <v>0</v>
      </c>
      <c r="GA431" s="200">
        <f>AO431*AO$2*IF($FC431="V",1,-1)*IF($Q431="Fixo",(DC431-INDEX('Curva Forward'!$C$5:$AN$13,MATCH(CONCATENATE(BD_COMERCIAL!$K431," ",BD_COMERCIAL!$L431),'Curva Forward'!$B$5:$B$13,0),MATCH(GA$4,'Curva Forward'!$C$4:$AN$4,0))),DC431)</f>
        <v>0</v>
      </c>
      <c r="GB431" s="200">
        <f>AP431*AP$2*IF($FC431="V",1,-1)*IF($Q431="Fixo",(DD431-INDEX('Curva Forward'!$C$5:$AN$13,MATCH(CONCATENATE(BD_COMERCIAL!$K431," ",BD_COMERCIAL!$L431),'Curva Forward'!$B$5:$B$13,0),MATCH(GB$4,'Curva Forward'!$C$4:$AN$4,0))),DD431)</f>
        <v>0</v>
      </c>
      <c r="GC431" s="200">
        <f>AQ431*AQ$2*IF($FC431="V",1,-1)*IF($Q431="Fixo",(DE431-INDEX('Curva Forward'!$C$5:$AN$13,MATCH(CONCATENATE(BD_COMERCIAL!$K431," ",BD_COMERCIAL!$L431),'Curva Forward'!$B$5:$B$13,0),MATCH(GC$4,'Curva Forward'!$C$4:$AN$4,0))),DE431)</f>
        <v>0</v>
      </c>
      <c r="GD431" s="200">
        <f>AR431*AR$2*IF($FC431="V",1,-1)*IF($Q431="Fixo",(DF431-INDEX('Curva Forward'!$C$5:$AN$13,MATCH(CONCATENATE(BD_COMERCIAL!$K431," ",BD_COMERCIAL!$L431),'Curva Forward'!$B$5:$B$13,0),MATCH(GD$4,'Curva Forward'!$C$4:$AN$4,0))),DF431)</f>
        <v>0</v>
      </c>
      <c r="GE431" s="200">
        <f>AS431*AS$2*IF($FC431="V",1,-1)*IF($Q431="Fixo",(DG431-INDEX('Curva Forward'!$C$5:$AN$13,MATCH(CONCATENATE(BD_COMERCIAL!$K431," ",BD_COMERCIAL!$L431),'Curva Forward'!$B$5:$B$13,0),MATCH(GE$4,'Curva Forward'!$C$4:$AN$4,0))),DG431)</f>
        <v>0</v>
      </c>
      <c r="GF431" s="200">
        <f>AT431*AT$2*IF($FC431="V",1,-1)*IF($Q431="Fixo",(DH431-INDEX('Curva Forward'!$C$5:$AN$13,MATCH(CONCATENATE(BD_COMERCIAL!$K431," ",BD_COMERCIAL!$L431),'Curva Forward'!$B$5:$B$13,0),MATCH(GF$4,'Curva Forward'!$C$4:$AN$4,0))),DH431)</f>
        <v>0</v>
      </c>
      <c r="GG431" s="200">
        <f>AU431*AU$2*IF($FC431="V",1,-1)*IF($Q431="Fixo",(DI431-INDEX('Curva Forward'!$C$5:$AN$13,MATCH(CONCATENATE(BD_COMERCIAL!$K431," ",BD_COMERCIAL!$L431),'Curva Forward'!$B$5:$B$13,0),MATCH(GG$4,'Curva Forward'!$C$4:$AN$4,0))),DI431)</f>
        <v>0</v>
      </c>
      <c r="GH431" s="200">
        <f>AV431*AV$2*IF($FC431="V",1,-1)*IF($Q431="Fixo",(DJ431-INDEX('Curva Forward'!$C$5:$AN$13,MATCH(CONCATENATE(BD_COMERCIAL!$K431," ",BD_COMERCIAL!$L431),'Curva Forward'!$B$5:$B$13,0),MATCH(GH$4,'Curva Forward'!$C$4:$AN$4,0))),DJ431)</f>
        <v>0</v>
      </c>
      <c r="GI431" s="200">
        <f>AW431*AW$2*IF($FC431="V",1,-1)*IF($Q431="Fixo",(DK431-INDEX('Curva Forward'!$C$5:$AN$13,MATCH(CONCATENATE(BD_COMERCIAL!$K431," ",BD_COMERCIAL!$L431),'Curva Forward'!$B$5:$B$13,0),MATCH(GI$4,'Curva Forward'!$C$4:$AN$4,0))),DK431)</f>
        <v>0</v>
      </c>
      <c r="GJ431" s="200">
        <f>AX431*AX$2*IF($FC431="V",1,-1)*IF($Q431="Fixo",(DL431-INDEX('Curva Forward'!$C$5:$AN$13,MATCH(CONCATENATE(BD_COMERCIAL!$K431," ",BD_COMERCIAL!$L431),'Curva Forward'!$B$5:$B$13,0),MATCH(GJ$4,'Curva Forward'!$C$4:$AN$4,0))),DL431)</f>
        <v>0</v>
      </c>
      <c r="GK431" s="200">
        <f>AY431*AY$2*IF($FC431="V",1,-1)*IF($Q431="Fixo",(DM431-INDEX('Curva Forward'!$C$5:$AN$13,MATCH(CONCATENATE(BD_COMERCIAL!$K431," ",BD_COMERCIAL!$L431),'Curva Forward'!$B$5:$B$13,0),MATCH(GK$4,'Curva Forward'!$C$4:$AN$4,0))),DM431)</f>
        <v>0</v>
      </c>
      <c r="GL431" s="200">
        <f>IF(EZ431="",0,CL431*CL$2*IF($FC431="V",1,-1)*IF($Q431="Fixo",(EZ431-INDEX('Curva Forward'!$C$5:$AN$13,MATCH(CONCATENATE(BD_COMERCIAL!$K431," ",BD_COMERCIAL!$L431),'Curva Forward'!$B$5:$B$13,0),MATCH(GL$4,'Curva Forward'!$C$4:$AN$4,0))),EZ431))</f>
        <v>0</v>
      </c>
      <c r="GM431" s="200">
        <f>IF(FA431="",0,CM431*CM$2*IF($FC431="V",1,-1)*IF($Q431="Fixo",(FA431-INDEX('Curva Forward'!$C$5:$AN$13,MATCH(CONCATENATE(BD_COMERCIAL!$K431," ",BD_COMERCIAL!$L431),'Curva Forward'!$B$5:$B$13,0),MATCH(GM$4,'Curva Forward'!$C$4:$AN$4,0))),FA431))</f>
        <v>0</v>
      </c>
      <c r="GN431" s="200">
        <f>IF(FB431="",0,CN431*CN$2*IF($FC431="V",1,-1)*IF($Q431="Fixo",(FB431-INDEX('Curva Forward'!$C$5:$AN$13,MATCH(CONCATENATE(BD_COMERCIAL!$K431," ",BD_COMERCIAL!$L431),'Curva Forward'!$B$5:$B$13,0),MATCH(GN$4,'Curva Forward'!$C$4:$AN$4,0))),FB431))</f>
        <v>0</v>
      </c>
      <c r="GO431" s="201">
        <f t="shared" ca="1" si="129"/>
        <v>0</v>
      </c>
      <c r="GP431" s="201">
        <f t="shared" ca="1" si="130"/>
        <v>0</v>
      </c>
    </row>
    <row r="432" spans="1:198" ht="15" customHeight="1" x14ac:dyDescent="0.25">
      <c r="A432" s="6"/>
      <c r="B432" s="7" t="s">
        <v>806</v>
      </c>
      <c r="C432" s="8">
        <v>44701</v>
      </c>
      <c r="D432" s="9" t="s">
        <v>131</v>
      </c>
      <c r="E432" s="9" t="s">
        <v>184</v>
      </c>
      <c r="F432" s="113">
        <v>27796415000170</v>
      </c>
      <c r="G432" s="10" t="s">
        <v>125</v>
      </c>
      <c r="H432" s="113">
        <v>3780401000108</v>
      </c>
      <c r="I432" s="9" t="s">
        <v>126</v>
      </c>
      <c r="J432" s="166" t="s">
        <v>801</v>
      </c>
      <c r="K432" s="10" t="s">
        <v>127</v>
      </c>
      <c r="L432" s="84" t="s">
        <v>22</v>
      </c>
      <c r="M432" s="11">
        <v>44805</v>
      </c>
      <c r="N432" s="12">
        <v>44834</v>
      </c>
      <c r="O432" s="10">
        <v>8.3000000000000007</v>
      </c>
      <c r="P432" s="84">
        <v>135</v>
      </c>
      <c r="Q432" s="84" t="s">
        <v>128</v>
      </c>
      <c r="R432" s="10" t="s">
        <v>129</v>
      </c>
      <c r="S432" s="14" t="s">
        <v>135</v>
      </c>
      <c r="T432" s="11"/>
      <c r="U432" s="12"/>
      <c r="V432" s="257" t="str">
        <f ca="1">IF(U432="","",
IF(U432="NA","",
IFERROR(VLOOKUP(EOMONTH(M432,-2)+1,IPCA!$A:$B,2,0),
VLOOKUP(EOMONTH(TODAY(),-2)+1,IPCA!$A:$B,2,0))/
VLOOKUP(EOMONTH(U432,-2)+1,IPCA!$A:$B,2,0)*
P432))</f>
        <v/>
      </c>
      <c r="W432" s="84"/>
      <c r="X432" s="13" t="s">
        <v>133</v>
      </c>
      <c r="Y432" s="166"/>
      <c r="AA432" s="108"/>
      <c r="AB432" s="15"/>
      <c r="AJ432">
        <v>8.3000000000000007</v>
      </c>
      <c r="AM432" s="6"/>
      <c r="AN432" s="15"/>
      <c r="AY432" s="6"/>
      <c r="AZ432" s="15"/>
      <c r="BK432" s="6"/>
      <c r="BL432" s="15"/>
      <c r="BW432" s="6"/>
      <c r="BX432" s="15"/>
      <c r="CI432" s="6"/>
      <c r="CJ432" s="16">
        <f t="shared" si="114"/>
        <v>0.68219178082191789</v>
      </c>
      <c r="CK432" s="16" t="str">
        <f t="shared" si="115"/>
        <v/>
      </c>
      <c r="CL432" s="16" t="str">
        <f t="shared" si="116"/>
        <v/>
      </c>
      <c r="CM432" s="16" t="str">
        <f t="shared" si="117"/>
        <v/>
      </c>
      <c r="CN432" s="16" t="str">
        <f t="shared" si="118"/>
        <v/>
      </c>
      <c r="CO432" s="18"/>
      <c r="CP432" s="15"/>
      <c r="CX432">
        <v>135</v>
      </c>
      <c r="DA432" s="6"/>
      <c r="DB432" s="15"/>
      <c r="DM432" s="6"/>
      <c r="DN432" s="15"/>
      <c r="DY432" s="6"/>
      <c r="DZ432" s="15"/>
      <c r="EK432" s="6"/>
      <c r="EL432" s="15"/>
      <c r="EW432" s="6"/>
      <c r="EX432" s="16">
        <f t="shared" si="119"/>
        <v>11.095890410958905</v>
      </c>
      <c r="EY432" s="16" t="str">
        <f t="shared" si="120"/>
        <v/>
      </c>
      <c r="EZ432" s="16" t="str">
        <f t="shared" si="121"/>
        <v/>
      </c>
      <c r="FA432" s="16" t="str">
        <f t="shared" si="122"/>
        <v/>
      </c>
      <c r="FB432" s="160" t="str">
        <f t="shared" si="123"/>
        <v/>
      </c>
      <c r="FC432" t="s">
        <v>205</v>
      </c>
      <c r="FD432" s="20" t="s">
        <v>126</v>
      </c>
      <c r="FE432"/>
      <c r="FF432" s="209" t="s">
        <v>206</v>
      </c>
      <c r="FH432" s="284">
        <f t="shared" ca="1" si="124"/>
        <v>0</v>
      </c>
      <c r="FI432" s="208">
        <f t="shared" si="125"/>
        <v>0.96666666666666667</v>
      </c>
      <c r="FK432" t="str">
        <f t="shared" si="126"/>
        <v>SHELL ENERGY DO BRASIL LTDA</v>
      </c>
      <c r="FL432" s="201">
        <f t="shared" ca="1" si="127"/>
        <v>-316728.00000000006</v>
      </c>
      <c r="FM432" s="201">
        <f t="shared" ca="1" si="128"/>
        <v>0</v>
      </c>
      <c r="FN432" s="200">
        <f>AB432*AB$2*IF($FC432="V",1,-1)*IF($Q432="Fixo",(CP432-INDEX('Curva Forward'!$C$5:$AN$13,MATCH(CONCATENATE(BD_COMERCIAL!$K432," ",BD_COMERCIAL!$L432),'Curva Forward'!$B$5:$B$13,0),MATCH(FN$4,'Curva Forward'!$C$4:$AN$4,0))),CP432)</f>
        <v>0</v>
      </c>
      <c r="FO432" s="200">
        <f>AC432*AC$2*IF($FC432="V",1,-1)*IF($Q432="Fixo",(CQ432-INDEX('Curva Forward'!$C$5:$AN$13,MATCH(CONCATENATE(BD_COMERCIAL!$K432," ",BD_COMERCIAL!$L432),'Curva Forward'!$B$5:$B$13,0),MATCH(FO$4,'Curva Forward'!$C$4:$AN$4,0))),CQ432)</f>
        <v>0</v>
      </c>
      <c r="FP432" s="200">
        <f>AD432*AD$2*IF($FC432="V",1,-1)*IF($Q432="Fixo",(CR432-INDEX('Curva Forward'!$C$5:$AN$13,MATCH(CONCATENATE(BD_COMERCIAL!$K432," ",BD_COMERCIAL!$L432),'Curva Forward'!$B$5:$B$13,0),MATCH(FP$4,'Curva Forward'!$C$4:$AN$4,0))),CR432)</f>
        <v>0</v>
      </c>
      <c r="FQ432" s="200">
        <f>AE432*AE$2*IF($FC432="V",1,-1)*IF($Q432="Fixo",(CS432-INDEX('Curva Forward'!$C$5:$AN$13,MATCH(CONCATENATE(BD_COMERCIAL!$K432," ",BD_COMERCIAL!$L432),'Curva Forward'!$B$5:$B$13,0),MATCH(FQ$4,'Curva Forward'!$C$4:$AN$4,0))),CS432)</f>
        <v>0</v>
      </c>
      <c r="FR432" s="200">
        <f>AF432*AF$2*IF($FC432="V",1,-1)*IF($Q432="Fixo",(CT432-INDEX('Curva Forward'!$C$5:$AN$13,MATCH(CONCATENATE(BD_COMERCIAL!$K432," ",BD_COMERCIAL!$L432),'Curva Forward'!$B$5:$B$13,0),MATCH(FR$4,'Curva Forward'!$C$4:$AN$4,0))),CT432)</f>
        <v>0</v>
      </c>
      <c r="FS432" s="200">
        <f>AG432*AG$2*IF($FC432="V",1,-1)*IF($Q432="Fixo",(CU432-INDEX('Curva Forward'!$C$5:$AN$13,MATCH(CONCATENATE(BD_COMERCIAL!$K432," ",BD_COMERCIAL!$L432),'Curva Forward'!$B$5:$B$13,0),MATCH(FS$4,'Curva Forward'!$C$4:$AN$4,0))),CU432)</f>
        <v>0</v>
      </c>
      <c r="FT432" s="200">
        <f>AH432*AH$2*IF($FC432="V",1,-1)*IF($Q432="Fixo",(CV432-INDEX('Curva Forward'!$C$5:$AN$13,MATCH(CONCATENATE(BD_COMERCIAL!$K432," ",BD_COMERCIAL!$L432),'Curva Forward'!$B$5:$B$13,0),MATCH(FT$4,'Curva Forward'!$C$4:$AN$4,0))),CV432)</f>
        <v>0</v>
      </c>
      <c r="FU432" s="200">
        <f>AI432*AI$2*IF($FC432="V",1,-1)*IF($Q432="Fixo",(CW432-INDEX('Curva Forward'!$C$5:$AN$13,MATCH(CONCATENATE(BD_COMERCIAL!$K432," ",BD_COMERCIAL!$L432),'Curva Forward'!$B$5:$B$13,0),MATCH(FU$4,'Curva Forward'!$C$4:$AN$4,0))),CW432)</f>
        <v>0</v>
      </c>
      <c r="FV432" s="200">
        <f>AJ432*AJ$2*IF($FC432="V",1,-1)*IF($Q432="Fixo",(CX432-INDEX('Curva Forward'!$C$5:$AN$13,MATCH(CONCATENATE(BD_COMERCIAL!$K432," ",BD_COMERCIAL!$L432),'Curva Forward'!$B$5:$B$13,0),MATCH(FV$4,'Curva Forward'!$C$4:$AN$4,0))),CX432)</f>
        <v>-316728.00000000006</v>
      </c>
      <c r="FW432" s="200">
        <f>AK432*AK$2*IF($FC432="V",1,-1)*IF($Q432="Fixo",(CY432-INDEX('Curva Forward'!$C$5:$AN$13,MATCH(CONCATENATE(BD_COMERCIAL!$K432," ",BD_COMERCIAL!$L432),'Curva Forward'!$B$5:$B$13,0),MATCH(FW$4,'Curva Forward'!$C$4:$AN$4,0))),CY432)</f>
        <v>0</v>
      </c>
      <c r="FX432" s="200">
        <f>AL432*AL$2*IF($FC432="V",1,-1)*IF($Q432="Fixo",(CZ432-INDEX('Curva Forward'!$C$5:$AN$13,MATCH(CONCATENATE(BD_COMERCIAL!$K432," ",BD_COMERCIAL!$L432),'Curva Forward'!$B$5:$B$13,0),MATCH(FX$4,'Curva Forward'!$C$4:$AN$4,0))),CZ432)</f>
        <v>0</v>
      </c>
      <c r="FY432" s="200">
        <f>AM432*AM$2*IF($FC432="V",1,-1)*IF($Q432="Fixo",(DA432-INDEX('Curva Forward'!$C$5:$AN$13,MATCH(CONCATENATE(BD_COMERCIAL!$K432," ",BD_COMERCIAL!$L432),'Curva Forward'!$B$5:$B$13,0),MATCH(FY$4,'Curva Forward'!$C$4:$AN$4,0))),DA432)</f>
        <v>0</v>
      </c>
      <c r="FZ432" s="200">
        <f>AN432*AN$2*IF($FC432="V",1,-1)*IF($Q432="Fixo",(DB432-INDEX('Curva Forward'!$C$5:$AN$13,MATCH(CONCATENATE(BD_COMERCIAL!$K432," ",BD_COMERCIAL!$L432),'Curva Forward'!$B$5:$B$13,0),MATCH(FZ$4,'Curva Forward'!$C$4:$AN$4,0))),DB432)</f>
        <v>0</v>
      </c>
      <c r="GA432" s="200">
        <f>AO432*AO$2*IF($FC432="V",1,-1)*IF($Q432="Fixo",(DC432-INDEX('Curva Forward'!$C$5:$AN$13,MATCH(CONCATENATE(BD_COMERCIAL!$K432," ",BD_COMERCIAL!$L432),'Curva Forward'!$B$5:$B$13,0),MATCH(GA$4,'Curva Forward'!$C$4:$AN$4,0))),DC432)</f>
        <v>0</v>
      </c>
      <c r="GB432" s="200">
        <f>AP432*AP$2*IF($FC432="V",1,-1)*IF($Q432="Fixo",(DD432-INDEX('Curva Forward'!$C$5:$AN$13,MATCH(CONCATENATE(BD_COMERCIAL!$K432," ",BD_COMERCIAL!$L432),'Curva Forward'!$B$5:$B$13,0),MATCH(GB$4,'Curva Forward'!$C$4:$AN$4,0))),DD432)</f>
        <v>0</v>
      </c>
      <c r="GC432" s="200">
        <f>AQ432*AQ$2*IF($FC432="V",1,-1)*IF($Q432="Fixo",(DE432-INDEX('Curva Forward'!$C$5:$AN$13,MATCH(CONCATENATE(BD_COMERCIAL!$K432," ",BD_COMERCIAL!$L432),'Curva Forward'!$B$5:$B$13,0),MATCH(GC$4,'Curva Forward'!$C$4:$AN$4,0))),DE432)</f>
        <v>0</v>
      </c>
      <c r="GD432" s="200">
        <f>AR432*AR$2*IF($FC432="V",1,-1)*IF($Q432="Fixo",(DF432-INDEX('Curva Forward'!$C$5:$AN$13,MATCH(CONCATENATE(BD_COMERCIAL!$K432," ",BD_COMERCIAL!$L432),'Curva Forward'!$B$5:$B$13,0),MATCH(GD$4,'Curva Forward'!$C$4:$AN$4,0))),DF432)</f>
        <v>0</v>
      </c>
      <c r="GE432" s="200">
        <f>AS432*AS$2*IF($FC432="V",1,-1)*IF($Q432="Fixo",(DG432-INDEX('Curva Forward'!$C$5:$AN$13,MATCH(CONCATENATE(BD_COMERCIAL!$K432," ",BD_COMERCIAL!$L432),'Curva Forward'!$B$5:$B$13,0),MATCH(GE$4,'Curva Forward'!$C$4:$AN$4,0))),DG432)</f>
        <v>0</v>
      </c>
      <c r="GF432" s="200">
        <f>AT432*AT$2*IF($FC432="V",1,-1)*IF($Q432="Fixo",(DH432-INDEX('Curva Forward'!$C$5:$AN$13,MATCH(CONCATENATE(BD_COMERCIAL!$K432," ",BD_COMERCIAL!$L432),'Curva Forward'!$B$5:$B$13,0),MATCH(GF$4,'Curva Forward'!$C$4:$AN$4,0))),DH432)</f>
        <v>0</v>
      </c>
      <c r="GG432" s="200">
        <f>AU432*AU$2*IF($FC432="V",1,-1)*IF($Q432="Fixo",(DI432-INDEX('Curva Forward'!$C$5:$AN$13,MATCH(CONCATENATE(BD_COMERCIAL!$K432," ",BD_COMERCIAL!$L432),'Curva Forward'!$B$5:$B$13,0),MATCH(GG$4,'Curva Forward'!$C$4:$AN$4,0))),DI432)</f>
        <v>0</v>
      </c>
      <c r="GH432" s="200">
        <f>AV432*AV$2*IF($FC432="V",1,-1)*IF($Q432="Fixo",(DJ432-INDEX('Curva Forward'!$C$5:$AN$13,MATCH(CONCATENATE(BD_COMERCIAL!$K432," ",BD_COMERCIAL!$L432),'Curva Forward'!$B$5:$B$13,0),MATCH(GH$4,'Curva Forward'!$C$4:$AN$4,0))),DJ432)</f>
        <v>0</v>
      </c>
      <c r="GI432" s="200">
        <f>AW432*AW$2*IF($FC432="V",1,-1)*IF($Q432="Fixo",(DK432-INDEX('Curva Forward'!$C$5:$AN$13,MATCH(CONCATENATE(BD_COMERCIAL!$K432," ",BD_COMERCIAL!$L432),'Curva Forward'!$B$5:$B$13,0),MATCH(GI$4,'Curva Forward'!$C$4:$AN$4,0))),DK432)</f>
        <v>0</v>
      </c>
      <c r="GJ432" s="200">
        <f>AX432*AX$2*IF($FC432="V",1,-1)*IF($Q432="Fixo",(DL432-INDEX('Curva Forward'!$C$5:$AN$13,MATCH(CONCATENATE(BD_COMERCIAL!$K432," ",BD_COMERCIAL!$L432),'Curva Forward'!$B$5:$B$13,0),MATCH(GJ$4,'Curva Forward'!$C$4:$AN$4,0))),DL432)</f>
        <v>0</v>
      </c>
      <c r="GK432" s="200">
        <f>AY432*AY$2*IF($FC432="V",1,-1)*IF($Q432="Fixo",(DM432-INDEX('Curva Forward'!$C$5:$AN$13,MATCH(CONCATENATE(BD_COMERCIAL!$K432," ",BD_COMERCIAL!$L432),'Curva Forward'!$B$5:$B$13,0),MATCH(GK$4,'Curva Forward'!$C$4:$AN$4,0))),DM432)</f>
        <v>0</v>
      </c>
      <c r="GL432" s="200">
        <f>IF(EZ432="",0,CL432*CL$2*IF($FC432="V",1,-1)*IF($Q432="Fixo",(EZ432-INDEX('Curva Forward'!$C$5:$AN$13,MATCH(CONCATENATE(BD_COMERCIAL!$K432," ",BD_COMERCIAL!$L432),'Curva Forward'!$B$5:$B$13,0),MATCH(GL$4,'Curva Forward'!$C$4:$AN$4,0))),EZ432))</f>
        <v>0</v>
      </c>
      <c r="GM432" s="200">
        <f>IF(FA432="",0,CM432*CM$2*IF($FC432="V",1,-1)*IF($Q432="Fixo",(FA432-INDEX('Curva Forward'!$C$5:$AN$13,MATCH(CONCATENATE(BD_COMERCIAL!$K432," ",BD_COMERCIAL!$L432),'Curva Forward'!$B$5:$B$13,0),MATCH(GM$4,'Curva Forward'!$C$4:$AN$4,0))),FA432))</f>
        <v>0</v>
      </c>
      <c r="GN432" s="200">
        <f>IF(FB432="",0,CN432*CN$2*IF($FC432="V",1,-1)*IF($Q432="Fixo",(FB432-INDEX('Curva Forward'!$C$5:$AN$13,MATCH(CONCATENATE(BD_COMERCIAL!$K432," ",BD_COMERCIAL!$L432),'Curva Forward'!$B$5:$B$13,0),MATCH(GN$4,'Curva Forward'!$C$4:$AN$4,0))),FB432))</f>
        <v>0</v>
      </c>
      <c r="GO432" s="201">
        <f t="shared" ca="1" si="129"/>
        <v>0</v>
      </c>
      <c r="GP432" s="201">
        <f t="shared" ca="1" si="130"/>
        <v>0</v>
      </c>
    </row>
    <row r="433" spans="1:198" ht="15" customHeight="1" x14ac:dyDescent="0.25">
      <c r="A433" s="6"/>
      <c r="B433" s="7" t="s">
        <v>807</v>
      </c>
      <c r="C433" s="8">
        <v>44701</v>
      </c>
      <c r="D433" s="9" t="s">
        <v>131</v>
      </c>
      <c r="E433" s="9" t="s">
        <v>184</v>
      </c>
      <c r="F433" s="113">
        <v>27796415000170</v>
      </c>
      <c r="G433" s="10" t="s">
        <v>125</v>
      </c>
      <c r="H433" s="113">
        <v>3780401000108</v>
      </c>
      <c r="I433" s="9" t="s">
        <v>126</v>
      </c>
      <c r="J433" s="166" t="s">
        <v>801</v>
      </c>
      <c r="K433" s="10" t="s">
        <v>127</v>
      </c>
      <c r="L433" s="84" t="s">
        <v>22</v>
      </c>
      <c r="M433" s="11">
        <v>44774</v>
      </c>
      <c r="N433" s="12">
        <v>44804</v>
      </c>
      <c r="O433" s="10">
        <v>11</v>
      </c>
      <c r="P433" s="84">
        <v>129</v>
      </c>
      <c r="Q433" s="84" t="s">
        <v>128</v>
      </c>
      <c r="R433" s="10" t="s">
        <v>129</v>
      </c>
      <c r="S433" s="14" t="s">
        <v>135</v>
      </c>
      <c r="T433" s="11"/>
      <c r="U433" s="12"/>
      <c r="V433" s="257" t="str">
        <f ca="1">IF(U433="","",
IF(U433="NA","",
IFERROR(VLOOKUP(EOMONTH(M433,-2)+1,IPCA!$A:$B,2,0),
VLOOKUP(EOMONTH(TODAY(),-2)+1,IPCA!$A:$B,2,0))/
VLOOKUP(EOMONTH(U433,-2)+1,IPCA!$A:$B,2,0)*
P433))</f>
        <v/>
      </c>
      <c r="W433" s="84"/>
      <c r="X433" s="13" t="s">
        <v>133</v>
      </c>
      <c r="Y433" s="166"/>
      <c r="AA433" s="108"/>
      <c r="AB433" s="15"/>
      <c r="AI433">
        <v>11</v>
      </c>
      <c r="AM433" s="6"/>
      <c r="AN433" s="15"/>
      <c r="AY433" s="6"/>
      <c r="AZ433" s="15"/>
      <c r="BK433" s="6"/>
      <c r="BL433" s="15"/>
      <c r="BW433" s="6"/>
      <c r="BX433" s="15"/>
      <c r="CI433" s="6"/>
      <c r="CJ433" s="16">
        <f t="shared" si="114"/>
        <v>0.9342465753424658</v>
      </c>
      <c r="CK433" s="16" t="str">
        <f t="shared" si="115"/>
        <v/>
      </c>
      <c r="CL433" s="16" t="str">
        <f t="shared" si="116"/>
        <v/>
      </c>
      <c r="CM433" s="16" t="str">
        <f t="shared" si="117"/>
        <v/>
      </c>
      <c r="CN433" s="16" t="str">
        <f t="shared" si="118"/>
        <v/>
      </c>
      <c r="CO433" s="18"/>
      <c r="CP433" s="15"/>
      <c r="CW433">
        <v>129</v>
      </c>
      <c r="DA433" s="6"/>
      <c r="DB433" s="15"/>
      <c r="DM433" s="6"/>
      <c r="DN433" s="15"/>
      <c r="DY433" s="6"/>
      <c r="DZ433" s="15"/>
      <c r="EK433" s="6"/>
      <c r="EL433" s="15"/>
      <c r="EW433" s="6"/>
      <c r="EX433" s="16">
        <f t="shared" si="119"/>
        <v>10.956164383561644</v>
      </c>
      <c r="EY433" s="16" t="str">
        <f t="shared" si="120"/>
        <v/>
      </c>
      <c r="EZ433" s="16" t="str">
        <f t="shared" si="121"/>
        <v/>
      </c>
      <c r="FA433" s="16" t="str">
        <f t="shared" si="122"/>
        <v/>
      </c>
      <c r="FB433" s="160" t="str">
        <f t="shared" si="123"/>
        <v/>
      </c>
      <c r="FC433" t="s">
        <v>205</v>
      </c>
      <c r="FD433" s="20" t="s">
        <v>126</v>
      </c>
      <c r="FE433"/>
      <c r="FF433" s="209" t="s">
        <v>206</v>
      </c>
      <c r="FH433" s="284">
        <f t="shared" ca="1" si="124"/>
        <v>0</v>
      </c>
      <c r="FI433" s="208">
        <f t="shared" si="125"/>
        <v>1</v>
      </c>
      <c r="FK433" t="str">
        <f t="shared" si="126"/>
        <v>SHELL ENERGY DO BRASIL LTDA</v>
      </c>
      <c r="FL433" s="201">
        <f t="shared" ca="1" si="127"/>
        <v>-360096</v>
      </c>
      <c r="FM433" s="201">
        <f t="shared" ca="1" si="128"/>
        <v>0</v>
      </c>
      <c r="FN433" s="200">
        <f>AB433*AB$2*IF($FC433="V",1,-1)*IF($Q433="Fixo",(CP433-INDEX('Curva Forward'!$C$5:$AN$13,MATCH(CONCATENATE(BD_COMERCIAL!$K433," ",BD_COMERCIAL!$L433),'Curva Forward'!$B$5:$B$13,0),MATCH(FN$4,'Curva Forward'!$C$4:$AN$4,0))),CP433)</f>
        <v>0</v>
      </c>
      <c r="FO433" s="200">
        <f>AC433*AC$2*IF($FC433="V",1,-1)*IF($Q433="Fixo",(CQ433-INDEX('Curva Forward'!$C$5:$AN$13,MATCH(CONCATENATE(BD_COMERCIAL!$K433," ",BD_COMERCIAL!$L433),'Curva Forward'!$B$5:$B$13,0),MATCH(FO$4,'Curva Forward'!$C$4:$AN$4,0))),CQ433)</f>
        <v>0</v>
      </c>
      <c r="FP433" s="200">
        <f>AD433*AD$2*IF($FC433="V",1,-1)*IF($Q433="Fixo",(CR433-INDEX('Curva Forward'!$C$5:$AN$13,MATCH(CONCATENATE(BD_COMERCIAL!$K433," ",BD_COMERCIAL!$L433),'Curva Forward'!$B$5:$B$13,0),MATCH(FP$4,'Curva Forward'!$C$4:$AN$4,0))),CR433)</f>
        <v>0</v>
      </c>
      <c r="FQ433" s="200">
        <f>AE433*AE$2*IF($FC433="V",1,-1)*IF($Q433="Fixo",(CS433-INDEX('Curva Forward'!$C$5:$AN$13,MATCH(CONCATENATE(BD_COMERCIAL!$K433," ",BD_COMERCIAL!$L433),'Curva Forward'!$B$5:$B$13,0),MATCH(FQ$4,'Curva Forward'!$C$4:$AN$4,0))),CS433)</f>
        <v>0</v>
      </c>
      <c r="FR433" s="200">
        <f>AF433*AF$2*IF($FC433="V",1,-1)*IF($Q433="Fixo",(CT433-INDEX('Curva Forward'!$C$5:$AN$13,MATCH(CONCATENATE(BD_COMERCIAL!$K433," ",BD_COMERCIAL!$L433),'Curva Forward'!$B$5:$B$13,0),MATCH(FR$4,'Curva Forward'!$C$4:$AN$4,0))),CT433)</f>
        <v>0</v>
      </c>
      <c r="FS433" s="200">
        <f>AG433*AG$2*IF($FC433="V",1,-1)*IF($Q433="Fixo",(CU433-INDEX('Curva Forward'!$C$5:$AN$13,MATCH(CONCATENATE(BD_COMERCIAL!$K433," ",BD_COMERCIAL!$L433),'Curva Forward'!$B$5:$B$13,0),MATCH(FS$4,'Curva Forward'!$C$4:$AN$4,0))),CU433)</f>
        <v>0</v>
      </c>
      <c r="FT433" s="200">
        <f>AH433*AH$2*IF($FC433="V",1,-1)*IF($Q433="Fixo",(CV433-INDEX('Curva Forward'!$C$5:$AN$13,MATCH(CONCATENATE(BD_COMERCIAL!$K433," ",BD_COMERCIAL!$L433),'Curva Forward'!$B$5:$B$13,0),MATCH(FT$4,'Curva Forward'!$C$4:$AN$4,0))),CV433)</f>
        <v>0</v>
      </c>
      <c r="FU433" s="200">
        <f>AI433*AI$2*IF($FC433="V",1,-1)*IF($Q433="Fixo",(CW433-INDEX('Curva Forward'!$C$5:$AN$13,MATCH(CONCATENATE(BD_COMERCIAL!$K433," ",BD_COMERCIAL!$L433),'Curva Forward'!$B$5:$B$13,0),MATCH(FU$4,'Curva Forward'!$C$4:$AN$4,0))),CW433)</f>
        <v>-360096</v>
      </c>
      <c r="FV433" s="200">
        <f>AJ433*AJ$2*IF($FC433="V",1,-1)*IF($Q433="Fixo",(CX433-INDEX('Curva Forward'!$C$5:$AN$13,MATCH(CONCATENATE(BD_COMERCIAL!$K433," ",BD_COMERCIAL!$L433),'Curva Forward'!$B$5:$B$13,0),MATCH(FV$4,'Curva Forward'!$C$4:$AN$4,0))),CX433)</f>
        <v>0</v>
      </c>
      <c r="FW433" s="200">
        <f>AK433*AK$2*IF($FC433="V",1,-1)*IF($Q433="Fixo",(CY433-INDEX('Curva Forward'!$C$5:$AN$13,MATCH(CONCATENATE(BD_COMERCIAL!$K433," ",BD_COMERCIAL!$L433),'Curva Forward'!$B$5:$B$13,0),MATCH(FW$4,'Curva Forward'!$C$4:$AN$4,0))),CY433)</f>
        <v>0</v>
      </c>
      <c r="FX433" s="200">
        <f>AL433*AL$2*IF($FC433="V",1,-1)*IF($Q433="Fixo",(CZ433-INDEX('Curva Forward'!$C$5:$AN$13,MATCH(CONCATENATE(BD_COMERCIAL!$K433," ",BD_COMERCIAL!$L433),'Curva Forward'!$B$5:$B$13,0),MATCH(FX$4,'Curva Forward'!$C$4:$AN$4,0))),CZ433)</f>
        <v>0</v>
      </c>
      <c r="FY433" s="200">
        <f>AM433*AM$2*IF($FC433="V",1,-1)*IF($Q433="Fixo",(DA433-INDEX('Curva Forward'!$C$5:$AN$13,MATCH(CONCATENATE(BD_COMERCIAL!$K433," ",BD_COMERCIAL!$L433),'Curva Forward'!$B$5:$B$13,0),MATCH(FY$4,'Curva Forward'!$C$4:$AN$4,0))),DA433)</f>
        <v>0</v>
      </c>
      <c r="FZ433" s="200">
        <f>AN433*AN$2*IF($FC433="V",1,-1)*IF($Q433="Fixo",(DB433-INDEX('Curva Forward'!$C$5:$AN$13,MATCH(CONCATENATE(BD_COMERCIAL!$K433," ",BD_COMERCIAL!$L433),'Curva Forward'!$B$5:$B$13,0),MATCH(FZ$4,'Curva Forward'!$C$4:$AN$4,0))),DB433)</f>
        <v>0</v>
      </c>
      <c r="GA433" s="200">
        <f>AO433*AO$2*IF($FC433="V",1,-1)*IF($Q433="Fixo",(DC433-INDEX('Curva Forward'!$C$5:$AN$13,MATCH(CONCATENATE(BD_COMERCIAL!$K433," ",BD_COMERCIAL!$L433),'Curva Forward'!$B$5:$B$13,0),MATCH(GA$4,'Curva Forward'!$C$4:$AN$4,0))),DC433)</f>
        <v>0</v>
      </c>
      <c r="GB433" s="200">
        <f>AP433*AP$2*IF($FC433="V",1,-1)*IF($Q433="Fixo",(DD433-INDEX('Curva Forward'!$C$5:$AN$13,MATCH(CONCATENATE(BD_COMERCIAL!$K433," ",BD_COMERCIAL!$L433),'Curva Forward'!$B$5:$B$13,0),MATCH(GB$4,'Curva Forward'!$C$4:$AN$4,0))),DD433)</f>
        <v>0</v>
      </c>
      <c r="GC433" s="200">
        <f>AQ433*AQ$2*IF($FC433="V",1,-1)*IF($Q433="Fixo",(DE433-INDEX('Curva Forward'!$C$5:$AN$13,MATCH(CONCATENATE(BD_COMERCIAL!$K433," ",BD_COMERCIAL!$L433),'Curva Forward'!$B$5:$B$13,0),MATCH(GC$4,'Curva Forward'!$C$4:$AN$4,0))),DE433)</f>
        <v>0</v>
      </c>
      <c r="GD433" s="200">
        <f>AR433*AR$2*IF($FC433="V",1,-1)*IF($Q433="Fixo",(DF433-INDEX('Curva Forward'!$C$5:$AN$13,MATCH(CONCATENATE(BD_COMERCIAL!$K433," ",BD_COMERCIAL!$L433),'Curva Forward'!$B$5:$B$13,0),MATCH(GD$4,'Curva Forward'!$C$4:$AN$4,0))),DF433)</f>
        <v>0</v>
      </c>
      <c r="GE433" s="200">
        <f>AS433*AS$2*IF($FC433="V",1,-1)*IF($Q433="Fixo",(DG433-INDEX('Curva Forward'!$C$5:$AN$13,MATCH(CONCATENATE(BD_COMERCIAL!$K433," ",BD_COMERCIAL!$L433),'Curva Forward'!$B$5:$B$13,0),MATCH(GE$4,'Curva Forward'!$C$4:$AN$4,0))),DG433)</f>
        <v>0</v>
      </c>
      <c r="GF433" s="200">
        <f>AT433*AT$2*IF($FC433="V",1,-1)*IF($Q433="Fixo",(DH433-INDEX('Curva Forward'!$C$5:$AN$13,MATCH(CONCATENATE(BD_COMERCIAL!$K433," ",BD_COMERCIAL!$L433),'Curva Forward'!$B$5:$B$13,0),MATCH(GF$4,'Curva Forward'!$C$4:$AN$4,0))),DH433)</f>
        <v>0</v>
      </c>
      <c r="GG433" s="200">
        <f>AU433*AU$2*IF($FC433="V",1,-1)*IF($Q433="Fixo",(DI433-INDEX('Curva Forward'!$C$5:$AN$13,MATCH(CONCATENATE(BD_COMERCIAL!$K433," ",BD_COMERCIAL!$L433),'Curva Forward'!$B$5:$B$13,0),MATCH(GG$4,'Curva Forward'!$C$4:$AN$4,0))),DI433)</f>
        <v>0</v>
      </c>
      <c r="GH433" s="200">
        <f>AV433*AV$2*IF($FC433="V",1,-1)*IF($Q433="Fixo",(DJ433-INDEX('Curva Forward'!$C$5:$AN$13,MATCH(CONCATENATE(BD_COMERCIAL!$K433," ",BD_COMERCIAL!$L433),'Curva Forward'!$B$5:$B$13,0),MATCH(GH$4,'Curva Forward'!$C$4:$AN$4,0))),DJ433)</f>
        <v>0</v>
      </c>
      <c r="GI433" s="200">
        <f>AW433*AW$2*IF($FC433="V",1,-1)*IF($Q433="Fixo",(DK433-INDEX('Curva Forward'!$C$5:$AN$13,MATCH(CONCATENATE(BD_COMERCIAL!$K433," ",BD_COMERCIAL!$L433),'Curva Forward'!$B$5:$B$13,0),MATCH(GI$4,'Curva Forward'!$C$4:$AN$4,0))),DK433)</f>
        <v>0</v>
      </c>
      <c r="GJ433" s="200">
        <f>AX433*AX$2*IF($FC433="V",1,-1)*IF($Q433="Fixo",(DL433-INDEX('Curva Forward'!$C$5:$AN$13,MATCH(CONCATENATE(BD_COMERCIAL!$K433," ",BD_COMERCIAL!$L433),'Curva Forward'!$B$5:$B$13,0),MATCH(GJ$4,'Curva Forward'!$C$4:$AN$4,0))),DL433)</f>
        <v>0</v>
      </c>
      <c r="GK433" s="200">
        <f>AY433*AY$2*IF($FC433="V",1,-1)*IF($Q433="Fixo",(DM433-INDEX('Curva Forward'!$C$5:$AN$13,MATCH(CONCATENATE(BD_COMERCIAL!$K433," ",BD_COMERCIAL!$L433),'Curva Forward'!$B$5:$B$13,0),MATCH(GK$4,'Curva Forward'!$C$4:$AN$4,0))),DM433)</f>
        <v>0</v>
      </c>
      <c r="GL433" s="200">
        <f>IF(EZ433="",0,CL433*CL$2*IF($FC433="V",1,-1)*IF($Q433="Fixo",(EZ433-INDEX('Curva Forward'!$C$5:$AN$13,MATCH(CONCATENATE(BD_COMERCIAL!$K433," ",BD_COMERCIAL!$L433),'Curva Forward'!$B$5:$B$13,0),MATCH(GL$4,'Curva Forward'!$C$4:$AN$4,0))),EZ433))</f>
        <v>0</v>
      </c>
      <c r="GM433" s="200">
        <f>IF(FA433="",0,CM433*CM$2*IF($FC433="V",1,-1)*IF($Q433="Fixo",(FA433-INDEX('Curva Forward'!$C$5:$AN$13,MATCH(CONCATENATE(BD_COMERCIAL!$K433," ",BD_COMERCIAL!$L433),'Curva Forward'!$B$5:$B$13,0),MATCH(GM$4,'Curva Forward'!$C$4:$AN$4,0))),FA433))</f>
        <v>0</v>
      </c>
      <c r="GN433" s="200">
        <f>IF(FB433="",0,CN433*CN$2*IF($FC433="V",1,-1)*IF($Q433="Fixo",(FB433-INDEX('Curva Forward'!$C$5:$AN$13,MATCH(CONCATENATE(BD_COMERCIAL!$K433," ",BD_COMERCIAL!$L433),'Curva Forward'!$B$5:$B$13,0),MATCH(GN$4,'Curva Forward'!$C$4:$AN$4,0))),FB433))</f>
        <v>0</v>
      </c>
      <c r="GO433" s="201">
        <f t="shared" ca="1" si="129"/>
        <v>0</v>
      </c>
      <c r="GP433" s="201">
        <f t="shared" ca="1" si="130"/>
        <v>0</v>
      </c>
    </row>
    <row r="434" spans="1:198" ht="15" customHeight="1" x14ac:dyDescent="0.25">
      <c r="A434" s="6"/>
      <c r="B434" s="7" t="s">
        <v>808</v>
      </c>
      <c r="C434" s="8">
        <v>44701</v>
      </c>
      <c r="D434" s="9" t="s">
        <v>131</v>
      </c>
      <c r="E434" s="9" t="s">
        <v>160</v>
      </c>
      <c r="F434" s="113">
        <v>58177643000195</v>
      </c>
      <c r="G434" s="10" t="s">
        <v>125</v>
      </c>
      <c r="H434" s="113">
        <v>3780401000108</v>
      </c>
      <c r="I434" s="9" t="s">
        <v>126</v>
      </c>
      <c r="J434" s="166" t="s">
        <v>801</v>
      </c>
      <c r="K434" s="10" t="s">
        <v>127</v>
      </c>
      <c r="L434" s="84" t="s">
        <v>22</v>
      </c>
      <c r="M434" s="11">
        <v>44743</v>
      </c>
      <c r="N434" s="12">
        <v>44773</v>
      </c>
      <c r="O434" s="10">
        <v>10.3</v>
      </c>
      <c r="P434" s="84">
        <v>115</v>
      </c>
      <c r="Q434" s="84" t="s">
        <v>128</v>
      </c>
      <c r="R434" s="10" t="s">
        <v>129</v>
      </c>
      <c r="S434" s="14" t="s">
        <v>135</v>
      </c>
      <c r="T434" s="11"/>
      <c r="U434" s="12"/>
      <c r="V434" s="257" t="str">
        <f ca="1">IF(U434="","",
IF(U434="NA","",
IFERROR(VLOOKUP(EOMONTH(M434,-2)+1,IPCA!$A:$B,2,0),
VLOOKUP(EOMONTH(TODAY(),-2)+1,IPCA!$A:$B,2,0))/
VLOOKUP(EOMONTH(U434,-2)+1,IPCA!$A:$B,2,0)*
P434))</f>
        <v/>
      </c>
      <c r="W434" s="84"/>
      <c r="X434" s="13" t="s">
        <v>133</v>
      </c>
      <c r="Y434" s="166"/>
      <c r="AA434" s="108"/>
      <c r="AB434" s="15"/>
      <c r="AH434">
        <v>10.3</v>
      </c>
      <c r="AM434" s="6"/>
      <c r="AN434" s="15"/>
      <c r="AY434" s="6"/>
      <c r="AZ434" s="15"/>
      <c r="BK434" s="6"/>
      <c r="BL434" s="15"/>
      <c r="BW434" s="6"/>
      <c r="BX434" s="15"/>
      <c r="CI434" s="6"/>
      <c r="CJ434" s="16">
        <f t="shared" si="114"/>
        <v>0.87479452054794526</v>
      </c>
      <c r="CK434" s="16" t="str">
        <f t="shared" si="115"/>
        <v/>
      </c>
      <c r="CL434" s="16" t="str">
        <f t="shared" si="116"/>
        <v/>
      </c>
      <c r="CM434" s="16" t="str">
        <f t="shared" si="117"/>
        <v/>
      </c>
      <c r="CN434" s="16" t="str">
        <f t="shared" si="118"/>
        <v/>
      </c>
      <c r="CO434" s="18"/>
      <c r="CP434" s="15"/>
      <c r="CV434">
        <v>115</v>
      </c>
      <c r="DA434" s="6"/>
      <c r="DB434" s="15"/>
      <c r="DM434" s="6"/>
      <c r="DN434" s="15"/>
      <c r="DY434" s="6"/>
      <c r="DZ434" s="15"/>
      <c r="EK434" s="6"/>
      <c r="EL434" s="15"/>
      <c r="EW434" s="6"/>
      <c r="EX434" s="16">
        <f t="shared" si="119"/>
        <v>9.7671232876712324</v>
      </c>
      <c r="EY434" s="16" t="str">
        <f t="shared" si="120"/>
        <v/>
      </c>
      <c r="EZ434" s="16" t="str">
        <f t="shared" si="121"/>
        <v/>
      </c>
      <c r="FA434" s="16" t="str">
        <f t="shared" si="122"/>
        <v/>
      </c>
      <c r="FB434" s="160" t="str">
        <f t="shared" si="123"/>
        <v/>
      </c>
      <c r="FC434" t="s">
        <v>205</v>
      </c>
      <c r="FD434" s="20" t="s">
        <v>126</v>
      </c>
      <c r="FE434"/>
      <c r="FF434" s="209" t="s">
        <v>206</v>
      </c>
      <c r="FH434" s="284">
        <f t="shared" ca="1" si="124"/>
        <v>0</v>
      </c>
      <c r="FI434" s="208">
        <f t="shared" si="125"/>
        <v>1</v>
      </c>
      <c r="FK434" t="str">
        <f t="shared" si="126"/>
        <v>COMERC Comercializadora de Energia Elétrica Ltda.</v>
      </c>
      <c r="FL434" s="201">
        <f t="shared" ca="1" si="127"/>
        <v>-370515.72</v>
      </c>
      <c r="FM434" s="201">
        <f t="shared" ca="1" si="128"/>
        <v>0</v>
      </c>
      <c r="FN434" s="200">
        <f>AB434*AB$2*IF($FC434="V",1,-1)*IF($Q434="Fixo",(CP434-INDEX('Curva Forward'!$C$5:$AN$13,MATCH(CONCATENATE(BD_COMERCIAL!$K434," ",BD_COMERCIAL!$L434),'Curva Forward'!$B$5:$B$13,0),MATCH(FN$4,'Curva Forward'!$C$4:$AN$4,0))),CP434)</f>
        <v>0</v>
      </c>
      <c r="FO434" s="200">
        <f>AC434*AC$2*IF($FC434="V",1,-1)*IF($Q434="Fixo",(CQ434-INDEX('Curva Forward'!$C$5:$AN$13,MATCH(CONCATENATE(BD_COMERCIAL!$K434," ",BD_COMERCIAL!$L434),'Curva Forward'!$B$5:$B$13,0),MATCH(FO$4,'Curva Forward'!$C$4:$AN$4,0))),CQ434)</f>
        <v>0</v>
      </c>
      <c r="FP434" s="200">
        <f>AD434*AD$2*IF($FC434="V",1,-1)*IF($Q434="Fixo",(CR434-INDEX('Curva Forward'!$C$5:$AN$13,MATCH(CONCATENATE(BD_COMERCIAL!$K434," ",BD_COMERCIAL!$L434),'Curva Forward'!$B$5:$B$13,0),MATCH(FP$4,'Curva Forward'!$C$4:$AN$4,0))),CR434)</f>
        <v>0</v>
      </c>
      <c r="FQ434" s="200">
        <f>AE434*AE$2*IF($FC434="V",1,-1)*IF($Q434="Fixo",(CS434-INDEX('Curva Forward'!$C$5:$AN$13,MATCH(CONCATENATE(BD_COMERCIAL!$K434," ",BD_COMERCIAL!$L434),'Curva Forward'!$B$5:$B$13,0),MATCH(FQ$4,'Curva Forward'!$C$4:$AN$4,0))),CS434)</f>
        <v>0</v>
      </c>
      <c r="FR434" s="200">
        <f>AF434*AF$2*IF($FC434="V",1,-1)*IF($Q434="Fixo",(CT434-INDEX('Curva Forward'!$C$5:$AN$13,MATCH(CONCATENATE(BD_COMERCIAL!$K434," ",BD_COMERCIAL!$L434),'Curva Forward'!$B$5:$B$13,0),MATCH(FR$4,'Curva Forward'!$C$4:$AN$4,0))),CT434)</f>
        <v>0</v>
      </c>
      <c r="FS434" s="200">
        <f>AG434*AG$2*IF($FC434="V",1,-1)*IF($Q434="Fixo",(CU434-INDEX('Curva Forward'!$C$5:$AN$13,MATCH(CONCATENATE(BD_COMERCIAL!$K434," ",BD_COMERCIAL!$L434),'Curva Forward'!$B$5:$B$13,0),MATCH(FS$4,'Curva Forward'!$C$4:$AN$4,0))),CU434)</f>
        <v>0</v>
      </c>
      <c r="FT434" s="200">
        <f>AH434*AH$2*IF($FC434="V",1,-1)*IF($Q434="Fixo",(CV434-INDEX('Curva Forward'!$C$5:$AN$13,MATCH(CONCATENATE(BD_COMERCIAL!$K434," ",BD_COMERCIAL!$L434),'Curva Forward'!$B$5:$B$13,0),MATCH(FT$4,'Curva Forward'!$C$4:$AN$4,0))),CV434)</f>
        <v>-370515.72</v>
      </c>
      <c r="FU434" s="200">
        <f>AI434*AI$2*IF($FC434="V",1,-1)*IF($Q434="Fixo",(CW434-INDEX('Curva Forward'!$C$5:$AN$13,MATCH(CONCATENATE(BD_COMERCIAL!$K434," ",BD_COMERCIAL!$L434),'Curva Forward'!$B$5:$B$13,0),MATCH(FU$4,'Curva Forward'!$C$4:$AN$4,0))),CW434)</f>
        <v>0</v>
      </c>
      <c r="FV434" s="200">
        <f>AJ434*AJ$2*IF($FC434="V",1,-1)*IF($Q434="Fixo",(CX434-INDEX('Curva Forward'!$C$5:$AN$13,MATCH(CONCATENATE(BD_COMERCIAL!$K434," ",BD_COMERCIAL!$L434),'Curva Forward'!$B$5:$B$13,0),MATCH(FV$4,'Curva Forward'!$C$4:$AN$4,0))),CX434)</f>
        <v>0</v>
      </c>
      <c r="FW434" s="200">
        <f>AK434*AK$2*IF($FC434="V",1,-1)*IF($Q434="Fixo",(CY434-INDEX('Curva Forward'!$C$5:$AN$13,MATCH(CONCATENATE(BD_COMERCIAL!$K434," ",BD_COMERCIAL!$L434),'Curva Forward'!$B$5:$B$13,0),MATCH(FW$4,'Curva Forward'!$C$4:$AN$4,0))),CY434)</f>
        <v>0</v>
      </c>
      <c r="FX434" s="200">
        <f>AL434*AL$2*IF($FC434="V",1,-1)*IF($Q434="Fixo",(CZ434-INDEX('Curva Forward'!$C$5:$AN$13,MATCH(CONCATENATE(BD_COMERCIAL!$K434," ",BD_COMERCIAL!$L434),'Curva Forward'!$B$5:$B$13,0),MATCH(FX$4,'Curva Forward'!$C$4:$AN$4,0))),CZ434)</f>
        <v>0</v>
      </c>
      <c r="FY434" s="200">
        <f>AM434*AM$2*IF($FC434="V",1,-1)*IF($Q434="Fixo",(DA434-INDEX('Curva Forward'!$C$5:$AN$13,MATCH(CONCATENATE(BD_COMERCIAL!$K434," ",BD_COMERCIAL!$L434),'Curva Forward'!$B$5:$B$13,0),MATCH(FY$4,'Curva Forward'!$C$4:$AN$4,0))),DA434)</f>
        <v>0</v>
      </c>
      <c r="FZ434" s="200">
        <f>AN434*AN$2*IF($FC434="V",1,-1)*IF($Q434="Fixo",(DB434-INDEX('Curva Forward'!$C$5:$AN$13,MATCH(CONCATENATE(BD_COMERCIAL!$K434," ",BD_COMERCIAL!$L434),'Curva Forward'!$B$5:$B$13,0),MATCH(FZ$4,'Curva Forward'!$C$4:$AN$4,0))),DB434)</f>
        <v>0</v>
      </c>
      <c r="GA434" s="200">
        <f>AO434*AO$2*IF($FC434="V",1,-1)*IF($Q434="Fixo",(DC434-INDEX('Curva Forward'!$C$5:$AN$13,MATCH(CONCATENATE(BD_COMERCIAL!$K434," ",BD_COMERCIAL!$L434),'Curva Forward'!$B$5:$B$13,0),MATCH(GA$4,'Curva Forward'!$C$4:$AN$4,0))),DC434)</f>
        <v>0</v>
      </c>
      <c r="GB434" s="200">
        <f>AP434*AP$2*IF($FC434="V",1,-1)*IF($Q434="Fixo",(DD434-INDEX('Curva Forward'!$C$5:$AN$13,MATCH(CONCATENATE(BD_COMERCIAL!$K434," ",BD_COMERCIAL!$L434),'Curva Forward'!$B$5:$B$13,0),MATCH(GB$4,'Curva Forward'!$C$4:$AN$4,0))),DD434)</f>
        <v>0</v>
      </c>
      <c r="GC434" s="200">
        <f>AQ434*AQ$2*IF($FC434="V",1,-1)*IF($Q434="Fixo",(DE434-INDEX('Curva Forward'!$C$5:$AN$13,MATCH(CONCATENATE(BD_COMERCIAL!$K434," ",BD_COMERCIAL!$L434),'Curva Forward'!$B$5:$B$13,0),MATCH(GC$4,'Curva Forward'!$C$4:$AN$4,0))),DE434)</f>
        <v>0</v>
      </c>
      <c r="GD434" s="200">
        <f>AR434*AR$2*IF($FC434="V",1,-1)*IF($Q434="Fixo",(DF434-INDEX('Curva Forward'!$C$5:$AN$13,MATCH(CONCATENATE(BD_COMERCIAL!$K434," ",BD_COMERCIAL!$L434),'Curva Forward'!$B$5:$B$13,0),MATCH(GD$4,'Curva Forward'!$C$4:$AN$4,0))),DF434)</f>
        <v>0</v>
      </c>
      <c r="GE434" s="200">
        <f>AS434*AS$2*IF($FC434="V",1,-1)*IF($Q434="Fixo",(DG434-INDEX('Curva Forward'!$C$5:$AN$13,MATCH(CONCATENATE(BD_COMERCIAL!$K434," ",BD_COMERCIAL!$L434),'Curva Forward'!$B$5:$B$13,0),MATCH(GE$4,'Curva Forward'!$C$4:$AN$4,0))),DG434)</f>
        <v>0</v>
      </c>
      <c r="GF434" s="200">
        <f>AT434*AT$2*IF($FC434="V",1,-1)*IF($Q434="Fixo",(DH434-INDEX('Curva Forward'!$C$5:$AN$13,MATCH(CONCATENATE(BD_COMERCIAL!$K434," ",BD_COMERCIAL!$L434),'Curva Forward'!$B$5:$B$13,0),MATCH(GF$4,'Curva Forward'!$C$4:$AN$4,0))),DH434)</f>
        <v>0</v>
      </c>
      <c r="GG434" s="200">
        <f>AU434*AU$2*IF($FC434="V",1,-1)*IF($Q434="Fixo",(DI434-INDEX('Curva Forward'!$C$5:$AN$13,MATCH(CONCATENATE(BD_COMERCIAL!$K434," ",BD_COMERCIAL!$L434),'Curva Forward'!$B$5:$B$13,0),MATCH(GG$4,'Curva Forward'!$C$4:$AN$4,0))),DI434)</f>
        <v>0</v>
      </c>
      <c r="GH434" s="200">
        <f>AV434*AV$2*IF($FC434="V",1,-1)*IF($Q434="Fixo",(DJ434-INDEX('Curva Forward'!$C$5:$AN$13,MATCH(CONCATENATE(BD_COMERCIAL!$K434," ",BD_COMERCIAL!$L434),'Curva Forward'!$B$5:$B$13,0),MATCH(GH$4,'Curva Forward'!$C$4:$AN$4,0))),DJ434)</f>
        <v>0</v>
      </c>
      <c r="GI434" s="200">
        <f>AW434*AW$2*IF($FC434="V",1,-1)*IF($Q434="Fixo",(DK434-INDEX('Curva Forward'!$C$5:$AN$13,MATCH(CONCATENATE(BD_COMERCIAL!$K434," ",BD_COMERCIAL!$L434),'Curva Forward'!$B$5:$B$13,0),MATCH(GI$4,'Curva Forward'!$C$4:$AN$4,0))),DK434)</f>
        <v>0</v>
      </c>
      <c r="GJ434" s="200">
        <f>AX434*AX$2*IF($FC434="V",1,-1)*IF($Q434="Fixo",(DL434-INDEX('Curva Forward'!$C$5:$AN$13,MATCH(CONCATENATE(BD_COMERCIAL!$K434," ",BD_COMERCIAL!$L434),'Curva Forward'!$B$5:$B$13,0),MATCH(GJ$4,'Curva Forward'!$C$4:$AN$4,0))),DL434)</f>
        <v>0</v>
      </c>
      <c r="GK434" s="200">
        <f>AY434*AY$2*IF($FC434="V",1,-1)*IF($Q434="Fixo",(DM434-INDEX('Curva Forward'!$C$5:$AN$13,MATCH(CONCATENATE(BD_COMERCIAL!$K434," ",BD_COMERCIAL!$L434),'Curva Forward'!$B$5:$B$13,0),MATCH(GK$4,'Curva Forward'!$C$4:$AN$4,0))),DM434)</f>
        <v>0</v>
      </c>
      <c r="GL434" s="200">
        <f>IF(EZ434="",0,CL434*CL$2*IF($FC434="V",1,-1)*IF($Q434="Fixo",(EZ434-INDEX('Curva Forward'!$C$5:$AN$13,MATCH(CONCATENATE(BD_COMERCIAL!$K434," ",BD_COMERCIAL!$L434),'Curva Forward'!$B$5:$B$13,0),MATCH(GL$4,'Curva Forward'!$C$4:$AN$4,0))),EZ434))</f>
        <v>0</v>
      </c>
      <c r="GM434" s="200">
        <f>IF(FA434="",0,CM434*CM$2*IF($FC434="V",1,-1)*IF($Q434="Fixo",(FA434-INDEX('Curva Forward'!$C$5:$AN$13,MATCH(CONCATENATE(BD_COMERCIAL!$K434," ",BD_COMERCIAL!$L434),'Curva Forward'!$B$5:$B$13,0),MATCH(GM$4,'Curva Forward'!$C$4:$AN$4,0))),FA434))</f>
        <v>0</v>
      </c>
      <c r="GN434" s="200">
        <f>IF(FB434="",0,CN434*CN$2*IF($FC434="V",1,-1)*IF($Q434="Fixo",(FB434-INDEX('Curva Forward'!$C$5:$AN$13,MATCH(CONCATENATE(BD_COMERCIAL!$K434," ",BD_COMERCIAL!$L434),'Curva Forward'!$B$5:$B$13,0),MATCH(GN$4,'Curva Forward'!$C$4:$AN$4,0))),FB434))</f>
        <v>0</v>
      </c>
      <c r="GO434" s="201">
        <f t="shared" ca="1" si="129"/>
        <v>0</v>
      </c>
      <c r="GP434" s="201">
        <f t="shared" ca="1" si="130"/>
        <v>0</v>
      </c>
    </row>
    <row r="435" spans="1:198" ht="15" customHeight="1" x14ac:dyDescent="0.25">
      <c r="A435" s="6"/>
      <c r="B435" s="7" t="s">
        <v>809</v>
      </c>
      <c r="C435" s="8">
        <v>44701</v>
      </c>
      <c r="D435" s="9" t="s">
        <v>131</v>
      </c>
      <c r="E435" s="9" t="s">
        <v>132</v>
      </c>
      <c r="F435" s="113">
        <v>4973790000142</v>
      </c>
      <c r="G435" s="10" t="s">
        <v>125</v>
      </c>
      <c r="H435" s="113">
        <v>3780401000108</v>
      </c>
      <c r="I435" s="9" t="s">
        <v>126</v>
      </c>
      <c r="J435" s="166" t="s">
        <v>801</v>
      </c>
      <c r="K435" s="10" t="s">
        <v>127</v>
      </c>
      <c r="L435" s="84" t="s">
        <v>22</v>
      </c>
      <c r="M435" s="11">
        <v>44835</v>
      </c>
      <c r="N435" s="12">
        <v>44865</v>
      </c>
      <c r="O435" s="10">
        <v>1</v>
      </c>
      <c r="P435" s="84">
        <v>160</v>
      </c>
      <c r="Q435" s="84" t="s">
        <v>128</v>
      </c>
      <c r="R435" s="10" t="s">
        <v>129</v>
      </c>
      <c r="S435" s="14" t="s">
        <v>135</v>
      </c>
      <c r="T435" s="11"/>
      <c r="U435" s="12"/>
      <c r="V435" s="257" t="str">
        <f ca="1">IF(U435="","",
IF(U435="NA","",
IFERROR(VLOOKUP(EOMONTH(M435,-2)+1,IPCA!$A:$B,2,0),
VLOOKUP(EOMONTH(TODAY(),-2)+1,IPCA!$A:$B,2,0))/
VLOOKUP(EOMONTH(U435,-2)+1,IPCA!$A:$B,2,0)*
P435))</f>
        <v/>
      </c>
      <c r="W435" s="84"/>
      <c r="X435" s="13" t="s">
        <v>6</v>
      </c>
      <c r="Y435" s="166"/>
      <c r="AA435" s="108"/>
      <c r="AB435" s="15"/>
      <c r="AK435">
        <v>1</v>
      </c>
      <c r="AM435" s="6"/>
      <c r="AN435" s="15"/>
      <c r="AY435" s="6"/>
      <c r="AZ435" s="15"/>
      <c r="BK435" s="6"/>
      <c r="BL435" s="15"/>
      <c r="BW435" s="6"/>
      <c r="BX435" s="15"/>
      <c r="CI435" s="6"/>
      <c r="CJ435" s="16">
        <f t="shared" si="114"/>
        <v>8.4931506849315067E-2</v>
      </c>
      <c r="CK435" s="16" t="str">
        <f t="shared" si="115"/>
        <v/>
      </c>
      <c r="CL435" s="16" t="str">
        <f t="shared" si="116"/>
        <v/>
      </c>
      <c r="CM435" s="16" t="str">
        <f t="shared" si="117"/>
        <v/>
      </c>
      <c r="CN435" s="16" t="str">
        <f t="shared" si="118"/>
        <v/>
      </c>
      <c r="CO435" s="18"/>
      <c r="CP435" s="15"/>
      <c r="CY435">
        <v>160</v>
      </c>
      <c r="DA435" s="6"/>
      <c r="DB435" s="15"/>
      <c r="DM435" s="6"/>
      <c r="DN435" s="15"/>
      <c r="DY435" s="6"/>
      <c r="DZ435" s="15"/>
      <c r="EK435" s="6"/>
      <c r="EL435" s="15"/>
      <c r="EW435" s="6"/>
      <c r="EX435" s="16">
        <f t="shared" si="119"/>
        <v>13.58904109589041</v>
      </c>
      <c r="EY435" s="16" t="str">
        <f t="shared" si="120"/>
        <v/>
      </c>
      <c r="EZ435" s="16" t="str">
        <f t="shared" si="121"/>
        <v/>
      </c>
      <c r="FA435" s="16" t="str">
        <f t="shared" si="122"/>
        <v/>
      </c>
      <c r="FB435" s="160" t="str">
        <f t="shared" si="123"/>
        <v/>
      </c>
      <c r="FC435" t="s">
        <v>205</v>
      </c>
      <c r="FD435" s="20" t="s">
        <v>126</v>
      </c>
      <c r="FE435"/>
      <c r="FF435" s="209" t="s">
        <v>206</v>
      </c>
      <c r="FH435" s="284">
        <f t="shared" ca="1" si="124"/>
        <v>0</v>
      </c>
      <c r="FI435" s="208">
        <f t="shared" si="125"/>
        <v>1</v>
      </c>
      <c r="FK435" t="str">
        <f t="shared" si="126"/>
        <v>CPFL Comercialização Brasil S.A.</v>
      </c>
      <c r="FL435" s="201">
        <f t="shared" ca="1" si="127"/>
        <v>-44640</v>
      </c>
      <c r="FM435" s="201">
        <f t="shared" ca="1" si="128"/>
        <v>0</v>
      </c>
      <c r="FN435" s="200">
        <f>AB435*AB$2*IF($FC435="V",1,-1)*IF($Q435="Fixo",(CP435-INDEX('Curva Forward'!$C$5:$AN$13,MATCH(CONCATENATE(BD_COMERCIAL!$K435," ",BD_COMERCIAL!$L435),'Curva Forward'!$B$5:$B$13,0),MATCH(FN$4,'Curva Forward'!$C$4:$AN$4,0))),CP435)</f>
        <v>0</v>
      </c>
      <c r="FO435" s="200">
        <f>AC435*AC$2*IF($FC435="V",1,-1)*IF($Q435="Fixo",(CQ435-INDEX('Curva Forward'!$C$5:$AN$13,MATCH(CONCATENATE(BD_COMERCIAL!$K435," ",BD_COMERCIAL!$L435),'Curva Forward'!$B$5:$B$13,0),MATCH(FO$4,'Curva Forward'!$C$4:$AN$4,0))),CQ435)</f>
        <v>0</v>
      </c>
      <c r="FP435" s="200">
        <f>AD435*AD$2*IF($FC435="V",1,-1)*IF($Q435="Fixo",(CR435-INDEX('Curva Forward'!$C$5:$AN$13,MATCH(CONCATENATE(BD_COMERCIAL!$K435," ",BD_COMERCIAL!$L435),'Curva Forward'!$B$5:$B$13,0),MATCH(FP$4,'Curva Forward'!$C$4:$AN$4,0))),CR435)</f>
        <v>0</v>
      </c>
      <c r="FQ435" s="200">
        <f>AE435*AE$2*IF($FC435="V",1,-1)*IF($Q435="Fixo",(CS435-INDEX('Curva Forward'!$C$5:$AN$13,MATCH(CONCATENATE(BD_COMERCIAL!$K435," ",BD_COMERCIAL!$L435),'Curva Forward'!$B$5:$B$13,0),MATCH(FQ$4,'Curva Forward'!$C$4:$AN$4,0))),CS435)</f>
        <v>0</v>
      </c>
      <c r="FR435" s="200">
        <f>AF435*AF$2*IF($FC435="V",1,-1)*IF($Q435="Fixo",(CT435-INDEX('Curva Forward'!$C$5:$AN$13,MATCH(CONCATENATE(BD_COMERCIAL!$K435," ",BD_COMERCIAL!$L435),'Curva Forward'!$B$5:$B$13,0),MATCH(FR$4,'Curva Forward'!$C$4:$AN$4,0))),CT435)</f>
        <v>0</v>
      </c>
      <c r="FS435" s="200">
        <f>AG435*AG$2*IF($FC435="V",1,-1)*IF($Q435="Fixo",(CU435-INDEX('Curva Forward'!$C$5:$AN$13,MATCH(CONCATENATE(BD_COMERCIAL!$K435," ",BD_COMERCIAL!$L435),'Curva Forward'!$B$5:$B$13,0),MATCH(FS$4,'Curva Forward'!$C$4:$AN$4,0))),CU435)</f>
        <v>0</v>
      </c>
      <c r="FT435" s="200">
        <f>AH435*AH$2*IF($FC435="V",1,-1)*IF($Q435="Fixo",(CV435-INDEX('Curva Forward'!$C$5:$AN$13,MATCH(CONCATENATE(BD_COMERCIAL!$K435," ",BD_COMERCIAL!$L435),'Curva Forward'!$B$5:$B$13,0),MATCH(FT$4,'Curva Forward'!$C$4:$AN$4,0))),CV435)</f>
        <v>0</v>
      </c>
      <c r="FU435" s="200">
        <f>AI435*AI$2*IF($FC435="V",1,-1)*IF($Q435="Fixo",(CW435-INDEX('Curva Forward'!$C$5:$AN$13,MATCH(CONCATENATE(BD_COMERCIAL!$K435," ",BD_COMERCIAL!$L435),'Curva Forward'!$B$5:$B$13,0),MATCH(FU$4,'Curva Forward'!$C$4:$AN$4,0))),CW435)</f>
        <v>0</v>
      </c>
      <c r="FV435" s="200">
        <f>AJ435*AJ$2*IF($FC435="V",1,-1)*IF($Q435="Fixo",(CX435-INDEX('Curva Forward'!$C$5:$AN$13,MATCH(CONCATENATE(BD_COMERCIAL!$K435," ",BD_COMERCIAL!$L435),'Curva Forward'!$B$5:$B$13,0),MATCH(FV$4,'Curva Forward'!$C$4:$AN$4,0))),CX435)</f>
        <v>0</v>
      </c>
      <c r="FW435" s="200">
        <f>AK435*AK$2*IF($FC435="V",1,-1)*IF($Q435="Fixo",(CY435-INDEX('Curva Forward'!$C$5:$AN$13,MATCH(CONCATENATE(BD_COMERCIAL!$K435," ",BD_COMERCIAL!$L435),'Curva Forward'!$B$5:$B$13,0),MATCH(FW$4,'Curva Forward'!$C$4:$AN$4,0))),CY435)</f>
        <v>-44640</v>
      </c>
      <c r="FX435" s="200">
        <f>AL435*AL$2*IF($FC435="V",1,-1)*IF($Q435="Fixo",(CZ435-INDEX('Curva Forward'!$C$5:$AN$13,MATCH(CONCATENATE(BD_COMERCIAL!$K435," ",BD_COMERCIAL!$L435),'Curva Forward'!$B$5:$B$13,0),MATCH(FX$4,'Curva Forward'!$C$4:$AN$4,0))),CZ435)</f>
        <v>0</v>
      </c>
      <c r="FY435" s="200">
        <f>AM435*AM$2*IF($FC435="V",1,-1)*IF($Q435="Fixo",(DA435-INDEX('Curva Forward'!$C$5:$AN$13,MATCH(CONCATENATE(BD_COMERCIAL!$K435," ",BD_COMERCIAL!$L435),'Curva Forward'!$B$5:$B$13,0),MATCH(FY$4,'Curva Forward'!$C$4:$AN$4,0))),DA435)</f>
        <v>0</v>
      </c>
      <c r="FZ435" s="200">
        <f>AN435*AN$2*IF($FC435="V",1,-1)*IF($Q435="Fixo",(DB435-INDEX('Curva Forward'!$C$5:$AN$13,MATCH(CONCATENATE(BD_COMERCIAL!$K435," ",BD_COMERCIAL!$L435),'Curva Forward'!$B$5:$B$13,0),MATCH(FZ$4,'Curva Forward'!$C$4:$AN$4,0))),DB435)</f>
        <v>0</v>
      </c>
      <c r="GA435" s="200">
        <f>AO435*AO$2*IF($FC435="V",1,-1)*IF($Q435="Fixo",(DC435-INDEX('Curva Forward'!$C$5:$AN$13,MATCH(CONCATENATE(BD_COMERCIAL!$K435," ",BD_COMERCIAL!$L435),'Curva Forward'!$B$5:$B$13,0),MATCH(GA$4,'Curva Forward'!$C$4:$AN$4,0))),DC435)</f>
        <v>0</v>
      </c>
      <c r="GB435" s="200">
        <f>AP435*AP$2*IF($FC435="V",1,-1)*IF($Q435="Fixo",(DD435-INDEX('Curva Forward'!$C$5:$AN$13,MATCH(CONCATENATE(BD_COMERCIAL!$K435," ",BD_COMERCIAL!$L435),'Curva Forward'!$B$5:$B$13,0),MATCH(GB$4,'Curva Forward'!$C$4:$AN$4,0))),DD435)</f>
        <v>0</v>
      </c>
      <c r="GC435" s="200">
        <f>AQ435*AQ$2*IF($FC435="V",1,-1)*IF($Q435="Fixo",(DE435-INDEX('Curva Forward'!$C$5:$AN$13,MATCH(CONCATENATE(BD_COMERCIAL!$K435," ",BD_COMERCIAL!$L435),'Curva Forward'!$B$5:$B$13,0),MATCH(GC$4,'Curva Forward'!$C$4:$AN$4,0))),DE435)</f>
        <v>0</v>
      </c>
      <c r="GD435" s="200">
        <f>AR435*AR$2*IF($FC435="V",1,-1)*IF($Q435="Fixo",(DF435-INDEX('Curva Forward'!$C$5:$AN$13,MATCH(CONCATENATE(BD_COMERCIAL!$K435," ",BD_COMERCIAL!$L435),'Curva Forward'!$B$5:$B$13,0),MATCH(GD$4,'Curva Forward'!$C$4:$AN$4,0))),DF435)</f>
        <v>0</v>
      </c>
      <c r="GE435" s="200">
        <f>AS435*AS$2*IF($FC435="V",1,-1)*IF($Q435="Fixo",(DG435-INDEX('Curva Forward'!$C$5:$AN$13,MATCH(CONCATENATE(BD_COMERCIAL!$K435," ",BD_COMERCIAL!$L435),'Curva Forward'!$B$5:$B$13,0),MATCH(GE$4,'Curva Forward'!$C$4:$AN$4,0))),DG435)</f>
        <v>0</v>
      </c>
      <c r="GF435" s="200">
        <f>AT435*AT$2*IF($FC435="V",1,-1)*IF($Q435="Fixo",(DH435-INDEX('Curva Forward'!$C$5:$AN$13,MATCH(CONCATENATE(BD_COMERCIAL!$K435," ",BD_COMERCIAL!$L435),'Curva Forward'!$B$5:$B$13,0),MATCH(GF$4,'Curva Forward'!$C$4:$AN$4,0))),DH435)</f>
        <v>0</v>
      </c>
      <c r="GG435" s="200">
        <f>AU435*AU$2*IF($FC435="V",1,-1)*IF($Q435="Fixo",(DI435-INDEX('Curva Forward'!$C$5:$AN$13,MATCH(CONCATENATE(BD_COMERCIAL!$K435," ",BD_COMERCIAL!$L435),'Curva Forward'!$B$5:$B$13,0),MATCH(GG$4,'Curva Forward'!$C$4:$AN$4,0))),DI435)</f>
        <v>0</v>
      </c>
      <c r="GH435" s="200">
        <f>AV435*AV$2*IF($FC435="V",1,-1)*IF($Q435="Fixo",(DJ435-INDEX('Curva Forward'!$C$5:$AN$13,MATCH(CONCATENATE(BD_COMERCIAL!$K435," ",BD_COMERCIAL!$L435),'Curva Forward'!$B$5:$B$13,0),MATCH(GH$4,'Curva Forward'!$C$4:$AN$4,0))),DJ435)</f>
        <v>0</v>
      </c>
      <c r="GI435" s="200">
        <f>AW435*AW$2*IF($FC435="V",1,-1)*IF($Q435="Fixo",(DK435-INDEX('Curva Forward'!$C$5:$AN$13,MATCH(CONCATENATE(BD_COMERCIAL!$K435," ",BD_COMERCIAL!$L435),'Curva Forward'!$B$5:$B$13,0),MATCH(GI$4,'Curva Forward'!$C$4:$AN$4,0))),DK435)</f>
        <v>0</v>
      </c>
      <c r="GJ435" s="200">
        <f>AX435*AX$2*IF($FC435="V",1,-1)*IF($Q435="Fixo",(DL435-INDEX('Curva Forward'!$C$5:$AN$13,MATCH(CONCATENATE(BD_COMERCIAL!$K435," ",BD_COMERCIAL!$L435),'Curva Forward'!$B$5:$B$13,0),MATCH(GJ$4,'Curva Forward'!$C$4:$AN$4,0))),DL435)</f>
        <v>0</v>
      </c>
      <c r="GK435" s="200">
        <f>AY435*AY$2*IF($FC435="V",1,-1)*IF($Q435="Fixo",(DM435-INDEX('Curva Forward'!$C$5:$AN$13,MATCH(CONCATENATE(BD_COMERCIAL!$K435," ",BD_COMERCIAL!$L435),'Curva Forward'!$B$5:$B$13,0),MATCH(GK$4,'Curva Forward'!$C$4:$AN$4,0))),DM435)</f>
        <v>0</v>
      </c>
      <c r="GL435" s="200">
        <f>IF(EZ435="",0,CL435*CL$2*IF($FC435="V",1,-1)*IF($Q435="Fixo",(EZ435-INDEX('Curva Forward'!$C$5:$AN$13,MATCH(CONCATENATE(BD_COMERCIAL!$K435," ",BD_COMERCIAL!$L435),'Curva Forward'!$B$5:$B$13,0),MATCH(GL$4,'Curva Forward'!$C$4:$AN$4,0))),EZ435))</f>
        <v>0</v>
      </c>
      <c r="GM435" s="200">
        <f>IF(FA435="",0,CM435*CM$2*IF($FC435="V",1,-1)*IF($Q435="Fixo",(FA435-INDEX('Curva Forward'!$C$5:$AN$13,MATCH(CONCATENATE(BD_COMERCIAL!$K435," ",BD_COMERCIAL!$L435),'Curva Forward'!$B$5:$B$13,0),MATCH(GM$4,'Curva Forward'!$C$4:$AN$4,0))),FA435))</f>
        <v>0</v>
      </c>
      <c r="GN435" s="200">
        <f>IF(FB435="",0,CN435*CN$2*IF($FC435="V",1,-1)*IF($Q435="Fixo",(FB435-INDEX('Curva Forward'!$C$5:$AN$13,MATCH(CONCATENATE(BD_COMERCIAL!$K435," ",BD_COMERCIAL!$L435),'Curva Forward'!$B$5:$B$13,0),MATCH(GN$4,'Curva Forward'!$C$4:$AN$4,0))),FB435))</f>
        <v>0</v>
      </c>
      <c r="GO435" s="201">
        <f t="shared" ca="1" si="129"/>
        <v>0</v>
      </c>
      <c r="GP435" s="201">
        <f t="shared" ca="1" si="130"/>
        <v>0</v>
      </c>
    </row>
    <row r="436" spans="1:198" ht="15" customHeight="1" x14ac:dyDescent="0.25">
      <c r="A436" s="6"/>
      <c r="B436" s="7" t="s">
        <v>810</v>
      </c>
      <c r="C436" s="8">
        <v>44701</v>
      </c>
      <c r="D436" s="9" t="s">
        <v>131</v>
      </c>
      <c r="E436" s="9" t="s">
        <v>173</v>
      </c>
      <c r="F436" s="113">
        <v>12630054000110</v>
      </c>
      <c r="G436" s="10" t="s">
        <v>125</v>
      </c>
      <c r="H436" s="113">
        <v>3780401000108</v>
      </c>
      <c r="I436" s="9" t="s">
        <v>139</v>
      </c>
      <c r="J436" s="166"/>
      <c r="K436" s="10" t="s">
        <v>127</v>
      </c>
      <c r="L436" s="84" t="s">
        <v>22</v>
      </c>
      <c r="M436" s="11">
        <v>44805</v>
      </c>
      <c r="N436" s="12">
        <v>44834</v>
      </c>
      <c r="O436" s="10">
        <v>0.1</v>
      </c>
      <c r="P436" s="84">
        <v>130</v>
      </c>
      <c r="Q436" s="84" t="s">
        <v>128</v>
      </c>
      <c r="R436" s="10" t="s">
        <v>129</v>
      </c>
      <c r="S436" s="14" t="s">
        <v>135</v>
      </c>
      <c r="T436" s="11"/>
      <c r="U436" s="12"/>
      <c r="V436" s="257" t="str">
        <f ca="1">IF(U436="","",
IF(U436="NA","",
IFERROR(VLOOKUP(EOMONTH(M436,-2)+1,IPCA!$A:$B,2,0),
VLOOKUP(EOMONTH(TODAY(),-2)+1,IPCA!$A:$B,2,0))/
VLOOKUP(EOMONTH(U436,-2)+1,IPCA!$A:$B,2,0)*
P436))</f>
        <v/>
      </c>
      <c r="W436" s="84"/>
      <c r="X436" s="13" t="s">
        <v>6</v>
      </c>
      <c r="Y436" s="166"/>
      <c r="AA436" s="108"/>
      <c r="AB436" s="15"/>
      <c r="AJ436">
        <v>0.1</v>
      </c>
      <c r="AM436" s="6"/>
      <c r="AN436" s="15"/>
      <c r="AY436" s="6"/>
      <c r="AZ436" s="15"/>
      <c r="BK436" s="6"/>
      <c r="BL436" s="15"/>
      <c r="BW436" s="6"/>
      <c r="BX436" s="15"/>
      <c r="CI436" s="6"/>
      <c r="CJ436" s="16">
        <f t="shared" si="114"/>
        <v>8.21917808219178E-3</v>
      </c>
      <c r="CK436" s="16" t="str">
        <f t="shared" si="115"/>
        <v/>
      </c>
      <c r="CL436" s="16" t="str">
        <f t="shared" si="116"/>
        <v/>
      </c>
      <c r="CM436" s="16" t="str">
        <f t="shared" si="117"/>
        <v/>
      </c>
      <c r="CN436" s="16" t="str">
        <f t="shared" si="118"/>
        <v/>
      </c>
      <c r="CO436" s="18"/>
      <c r="CP436" s="15"/>
      <c r="CX436">
        <v>130</v>
      </c>
      <c r="DA436" s="6"/>
      <c r="DB436" s="15"/>
      <c r="DM436" s="6"/>
      <c r="DN436" s="15"/>
      <c r="DY436" s="6"/>
      <c r="DZ436" s="15"/>
      <c r="EK436" s="6"/>
      <c r="EL436" s="15"/>
      <c r="EW436" s="6"/>
      <c r="EX436" s="16">
        <f t="shared" si="119"/>
        <v>10.684931506849315</v>
      </c>
      <c r="EY436" s="16" t="str">
        <f t="shared" si="120"/>
        <v/>
      </c>
      <c r="EZ436" s="16" t="str">
        <f t="shared" si="121"/>
        <v/>
      </c>
      <c r="FA436" s="16" t="str">
        <f t="shared" si="122"/>
        <v/>
      </c>
      <c r="FB436" s="160" t="str">
        <f t="shared" si="123"/>
        <v/>
      </c>
      <c r="FC436" t="s">
        <v>205</v>
      </c>
      <c r="FD436" s="20" t="s">
        <v>139</v>
      </c>
      <c r="FE436"/>
      <c r="FF436" s="209" t="s">
        <v>206</v>
      </c>
      <c r="FH436" s="284">
        <f t="shared" ca="1" si="124"/>
        <v>0</v>
      </c>
      <c r="FI436" s="208">
        <f t="shared" si="125"/>
        <v>0.96666666666666667</v>
      </c>
      <c r="FK436" t="str">
        <f t="shared" si="126"/>
        <v>MAXIMA ENERGIA COMERCIALIZADORA LTDA.</v>
      </c>
      <c r="FL436" s="201">
        <f t="shared" ca="1" si="127"/>
        <v>-3456</v>
      </c>
      <c r="FM436" s="201">
        <f t="shared" ca="1" si="128"/>
        <v>0</v>
      </c>
      <c r="FN436" s="200">
        <f>AB436*AB$2*IF($FC436="V",1,-1)*IF($Q436="Fixo",(CP436-INDEX('Curva Forward'!$C$5:$AN$13,MATCH(CONCATENATE(BD_COMERCIAL!$K436," ",BD_COMERCIAL!$L436),'Curva Forward'!$B$5:$B$13,0),MATCH(FN$4,'Curva Forward'!$C$4:$AN$4,0))),CP436)</f>
        <v>0</v>
      </c>
      <c r="FO436" s="200">
        <f>AC436*AC$2*IF($FC436="V",1,-1)*IF($Q436="Fixo",(CQ436-INDEX('Curva Forward'!$C$5:$AN$13,MATCH(CONCATENATE(BD_COMERCIAL!$K436," ",BD_COMERCIAL!$L436),'Curva Forward'!$B$5:$B$13,0),MATCH(FO$4,'Curva Forward'!$C$4:$AN$4,0))),CQ436)</f>
        <v>0</v>
      </c>
      <c r="FP436" s="200">
        <f>AD436*AD$2*IF($FC436="V",1,-1)*IF($Q436="Fixo",(CR436-INDEX('Curva Forward'!$C$5:$AN$13,MATCH(CONCATENATE(BD_COMERCIAL!$K436," ",BD_COMERCIAL!$L436),'Curva Forward'!$B$5:$B$13,0),MATCH(FP$4,'Curva Forward'!$C$4:$AN$4,0))),CR436)</f>
        <v>0</v>
      </c>
      <c r="FQ436" s="200">
        <f>AE436*AE$2*IF($FC436="V",1,-1)*IF($Q436="Fixo",(CS436-INDEX('Curva Forward'!$C$5:$AN$13,MATCH(CONCATENATE(BD_COMERCIAL!$K436," ",BD_COMERCIAL!$L436),'Curva Forward'!$B$5:$B$13,0),MATCH(FQ$4,'Curva Forward'!$C$4:$AN$4,0))),CS436)</f>
        <v>0</v>
      </c>
      <c r="FR436" s="200">
        <f>AF436*AF$2*IF($FC436="V",1,-1)*IF($Q436="Fixo",(CT436-INDEX('Curva Forward'!$C$5:$AN$13,MATCH(CONCATENATE(BD_COMERCIAL!$K436," ",BD_COMERCIAL!$L436),'Curva Forward'!$B$5:$B$13,0),MATCH(FR$4,'Curva Forward'!$C$4:$AN$4,0))),CT436)</f>
        <v>0</v>
      </c>
      <c r="FS436" s="200">
        <f>AG436*AG$2*IF($FC436="V",1,-1)*IF($Q436="Fixo",(CU436-INDEX('Curva Forward'!$C$5:$AN$13,MATCH(CONCATENATE(BD_COMERCIAL!$K436," ",BD_COMERCIAL!$L436),'Curva Forward'!$B$5:$B$13,0),MATCH(FS$4,'Curva Forward'!$C$4:$AN$4,0))),CU436)</f>
        <v>0</v>
      </c>
      <c r="FT436" s="200">
        <f>AH436*AH$2*IF($FC436="V",1,-1)*IF($Q436="Fixo",(CV436-INDEX('Curva Forward'!$C$5:$AN$13,MATCH(CONCATENATE(BD_COMERCIAL!$K436," ",BD_COMERCIAL!$L436),'Curva Forward'!$B$5:$B$13,0),MATCH(FT$4,'Curva Forward'!$C$4:$AN$4,0))),CV436)</f>
        <v>0</v>
      </c>
      <c r="FU436" s="200">
        <f>AI436*AI$2*IF($FC436="V",1,-1)*IF($Q436="Fixo",(CW436-INDEX('Curva Forward'!$C$5:$AN$13,MATCH(CONCATENATE(BD_COMERCIAL!$K436," ",BD_COMERCIAL!$L436),'Curva Forward'!$B$5:$B$13,0),MATCH(FU$4,'Curva Forward'!$C$4:$AN$4,0))),CW436)</f>
        <v>0</v>
      </c>
      <c r="FV436" s="200">
        <f>AJ436*AJ$2*IF($FC436="V",1,-1)*IF($Q436="Fixo",(CX436-INDEX('Curva Forward'!$C$5:$AN$13,MATCH(CONCATENATE(BD_COMERCIAL!$K436," ",BD_COMERCIAL!$L436),'Curva Forward'!$B$5:$B$13,0),MATCH(FV$4,'Curva Forward'!$C$4:$AN$4,0))),CX436)</f>
        <v>-3456</v>
      </c>
      <c r="FW436" s="200">
        <f>AK436*AK$2*IF($FC436="V",1,-1)*IF($Q436="Fixo",(CY436-INDEX('Curva Forward'!$C$5:$AN$13,MATCH(CONCATENATE(BD_COMERCIAL!$K436," ",BD_COMERCIAL!$L436),'Curva Forward'!$B$5:$B$13,0),MATCH(FW$4,'Curva Forward'!$C$4:$AN$4,0))),CY436)</f>
        <v>0</v>
      </c>
      <c r="FX436" s="200">
        <f>AL436*AL$2*IF($FC436="V",1,-1)*IF($Q436="Fixo",(CZ436-INDEX('Curva Forward'!$C$5:$AN$13,MATCH(CONCATENATE(BD_COMERCIAL!$K436," ",BD_COMERCIAL!$L436),'Curva Forward'!$B$5:$B$13,0),MATCH(FX$4,'Curva Forward'!$C$4:$AN$4,0))),CZ436)</f>
        <v>0</v>
      </c>
      <c r="FY436" s="200">
        <f>AM436*AM$2*IF($FC436="V",1,-1)*IF($Q436="Fixo",(DA436-INDEX('Curva Forward'!$C$5:$AN$13,MATCH(CONCATENATE(BD_COMERCIAL!$K436," ",BD_COMERCIAL!$L436),'Curva Forward'!$B$5:$B$13,0),MATCH(FY$4,'Curva Forward'!$C$4:$AN$4,0))),DA436)</f>
        <v>0</v>
      </c>
      <c r="FZ436" s="200">
        <f>AN436*AN$2*IF($FC436="V",1,-1)*IF($Q436="Fixo",(DB436-INDEX('Curva Forward'!$C$5:$AN$13,MATCH(CONCATENATE(BD_COMERCIAL!$K436," ",BD_COMERCIAL!$L436),'Curva Forward'!$B$5:$B$13,0),MATCH(FZ$4,'Curva Forward'!$C$4:$AN$4,0))),DB436)</f>
        <v>0</v>
      </c>
      <c r="GA436" s="200">
        <f>AO436*AO$2*IF($FC436="V",1,-1)*IF($Q436="Fixo",(DC436-INDEX('Curva Forward'!$C$5:$AN$13,MATCH(CONCATENATE(BD_COMERCIAL!$K436," ",BD_COMERCIAL!$L436),'Curva Forward'!$B$5:$B$13,0),MATCH(GA$4,'Curva Forward'!$C$4:$AN$4,0))),DC436)</f>
        <v>0</v>
      </c>
      <c r="GB436" s="200">
        <f>AP436*AP$2*IF($FC436="V",1,-1)*IF($Q436="Fixo",(DD436-INDEX('Curva Forward'!$C$5:$AN$13,MATCH(CONCATENATE(BD_COMERCIAL!$K436," ",BD_COMERCIAL!$L436),'Curva Forward'!$B$5:$B$13,0),MATCH(GB$4,'Curva Forward'!$C$4:$AN$4,0))),DD436)</f>
        <v>0</v>
      </c>
      <c r="GC436" s="200">
        <f>AQ436*AQ$2*IF($FC436="V",1,-1)*IF($Q436="Fixo",(DE436-INDEX('Curva Forward'!$C$5:$AN$13,MATCH(CONCATENATE(BD_COMERCIAL!$K436," ",BD_COMERCIAL!$L436),'Curva Forward'!$B$5:$B$13,0),MATCH(GC$4,'Curva Forward'!$C$4:$AN$4,0))),DE436)</f>
        <v>0</v>
      </c>
      <c r="GD436" s="200">
        <f>AR436*AR$2*IF($FC436="V",1,-1)*IF($Q436="Fixo",(DF436-INDEX('Curva Forward'!$C$5:$AN$13,MATCH(CONCATENATE(BD_COMERCIAL!$K436," ",BD_COMERCIAL!$L436),'Curva Forward'!$B$5:$B$13,0),MATCH(GD$4,'Curva Forward'!$C$4:$AN$4,0))),DF436)</f>
        <v>0</v>
      </c>
      <c r="GE436" s="200">
        <f>AS436*AS$2*IF($FC436="V",1,-1)*IF($Q436="Fixo",(DG436-INDEX('Curva Forward'!$C$5:$AN$13,MATCH(CONCATENATE(BD_COMERCIAL!$K436," ",BD_COMERCIAL!$L436),'Curva Forward'!$B$5:$B$13,0),MATCH(GE$4,'Curva Forward'!$C$4:$AN$4,0))),DG436)</f>
        <v>0</v>
      </c>
      <c r="GF436" s="200">
        <f>AT436*AT$2*IF($FC436="V",1,-1)*IF($Q436="Fixo",(DH436-INDEX('Curva Forward'!$C$5:$AN$13,MATCH(CONCATENATE(BD_COMERCIAL!$K436," ",BD_COMERCIAL!$L436),'Curva Forward'!$B$5:$B$13,0),MATCH(GF$4,'Curva Forward'!$C$4:$AN$4,0))),DH436)</f>
        <v>0</v>
      </c>
      <c r="GG436" s="200">
        <f>AU436*AU$2*IF($FC436="V",1,-1)*IF($Q436="Fixo",(DI436-INDEX('Curva Forward'!$C$5:$AN$13,MATCH(CONCATENATE(BD_COMERCIAL!$K436," ",BD_COMERCIAL!$L436),'Curva Forward'!$B$5:$B$13,0),MATCH(GG$4,'Curva Forward'!$C$4:$AN$4,0))),DI436)</f>
        <v>0</v>
      </c>
      <c r="GH436" s="200">
        <f>AV436*AV$2*IF($FC436="V",1,-1)*IF($Q436="Fixo",(DJ436-INDEX('Curva Forward'!$C$5:$AN$13,MATCH(CONCATENATE(BD_COMERCIAL!$K436," ",BD_COMERCIAL!$L436),'Curva Forward'!$B$5:$B$13,0),MATCH(GH$4,'Curva Forward'!$C$4:$AN$4,0))),DJ436)</f>
        <v>0</v>
      </c>
      <c r="GI436" s="200">
        <f>AW436*AW$2*IF($FC436="V",1,-1)*IF($Q436="Fixo",(DK436-INDEX('Curva Forward'!$C$5:$AN$13,MATCH(CONCATENATE(BD_COMERCIAL!$K436," ",BD_COMERCIAL!$L436),'Curva Forward'!$B$5:$B$13,0),MATCH(GI$4,'Curva Forward'!$C$4:$AN$4,0))),DK436)</f>
        <v>0</v>
      </c>
      <c r="GJ436" s="200">
        <f>AX436*AX$2*IF($FC436="V",1,-1)*IF($Q436="Fixo",(DL436-INDEX('Curva Forward'!$C$5:$AN$13,MATCH(CONCATENATE(BD_COMERCIAL!$K436," ",BD_COMERCIAL!$L436),'Curva Forward'!$B$5:$B$13,0),MATCH(GJ$4,'Curva Forward'!$C$4:$AN$4,0))),DL436)</f>
        <v>0</v>
      </c>
      <c r="GK436" s="200">
        <f>AY436*AY$2*IF($FC436="V",1,-1)*IF($Q436="Fixo",(DM436-INDEX('Curva Forward'!$C$5:$AN$13,MATCH(CONCATENATE(BD_COMERCIAL!$K436," ",BD_COMERCIAL!$L436),'Curva Forward'!$B$5:$B$13,0),MATCH(GK$4,'Curva Forward'!$C$4:$AN$4,0))),DM436)</f>
        <v>0</v>
      </c>
      <c r="GL436" s="200">
        <f>IF(EZ436="",0,CL436*CL$2*IF($FC436="V",1,-1)*IF($Q436="Fixo",(EZ436-INDEX('Curva Forward'!$C$5:$AN$13,MATCH(CONCATENATE(BD_COMERCIAL!$K436," ",BD_COMERCIAL!$L436),'Curva Forward'!$B$5:$B$13,0),MATCH(GL$4,'Curva Forward'!$C$4:$AN$4,0))),EZ436))</f>
        <v>0</v>
      </c>
      <c r="GM436" s="200">
        <f>IF(FA436="",0,CM436*CM$2*IF($FC436="V",1,-1)*IF($Q436="Fixo",(FA436-INDEX('Curva Forward'!$C$5:$AN$13,MATCH(CONCATENATE(BD_COMERCIAL!$K436," ",BD_COMERCIAL!$L436),'Curva Forward'!$B$5:$B$13,0),MATCH(GM$4,'Curva Forward'!$C$4:$AN$4,0))),FA436))</f>
        <v>0</v>
      </c>
      <c r="GN436" s="200">
        <f>IF(FB436="",0,CN436*CN$2*IF($FC436="V",1,-1)*IF($Q436="Fixo",(FB436-INDEX('Curva Forward'!$C$5:$AN$13,MATCH(CONCATENATE(BD_COMERCIAL!$K436," ",BD_COMERCIAL!$L436),'Curva Forward'!$B$5:$B$13,0),MATCH(GN$4,'Curva Forward'!$C$4:$AN$4,0))),FB436))</f>
        <v>0</v>
      </c>
      <c r="GO436" s="201">
        <f t="shared" ca="1" si="129"/>
        <v>0</v>
      </c>
      <c r="GP436" s="201">
        <f t="shared" ca="1" si="130"/>
        <v>0</v>
      </c>
    </row>
    <row r="437" spans="1:198" ht="15" customHeight="1" x14ac:dyDescent="0.25">
      <c r="A437" s="6"/>
      <c r="B437" s="7" t="s">
        <v>811</v>
      </c>
      <c r="C437" s="8">
        <v>44704</v>
      </c>
      <c r="D437" s="9" t="s">
        <v>131</v>
      </c>
      <c r="E437" s="9" t="s">
        <v>397</v>
      </c>
      <c r="F437" s="113">
        <v>33933760000100</v>
      </c>
      <c r="G437" s="10" t="s">
        <v>125</v>
      </c>
      <c r="H437" s="113">
        <v>3780401000108</v>
      </c>
      <c r="I437" s="9" t="s">
        <v>126</v>
      </c>
      <c r="J437" s="166" t="s">
        <v>801</v>
      </c>
      <c r="K437" s="10" t="s">
        <v>127</v>
      </c>
      <c r="L437" s="84" t="s">
        <v>22</v>
      </c>
      <c r="M437" s="11">
        <v>44835</v>
      </c>
      <c r="N437" s="12">
        <v>44865</v>
      </c>
      <c r="O437" s="10">
        <v>13.6</v>
      </c>
      <c r="P437" s="84">
        <v>157</v>
      </c>
      <c r="Q437" s="84" t="s">
        <v>128</v>
      </c>
      <c r="R437" s="10" t="s">
        <v>129</v>
      </c>
      <c r="S437" s="14" t="s">
        <v>135</v>
      </c>
      <c r="T437" s="11"/>
      <c r="U437" s="12"/>
      <c r="V437" s="257" t="str">
        <f ca="1">IF(U437="","",
IF(U437="NA","",
IFERROR(VLOOKUP(EOMONTH(M437,-2)+1,IPCA!$A:$B,2,0),
VLOOKUP(EOMONTH(TODAY(),-2)+1,IPCA!$A:$B,2,0))/
VLOOKUP(EOMONTH(U437,-2)+1,IPCA!$A:$B,2,0)*
P437))</f>
        <v/>
      </c>
      <c r="W437" s="84"/>
      <c r="X437" s="13" t="s">
        <v>133</v>
      </c>
      <c r="Y437" s="166"/>
      <c r="AA437" s="108"/>
      <c r="AB437" s="15"/>
      <c r="AK437">
        <v>13.6</v>
      </c>
      <c r="AM437" s="6"/>
      <c r="AN437" s="15"/>
      <c r="AY437" s="6"/>
      <c r="AZ437" s="15"/>
      <c r="BK437" s="6"/>
      <c r="BL437" s="15"/>
      <c r="BW437" s="6"/>
      <c r="BX437" s="15"/>
      <c r="CI437" s="6"/>
      <c r="CJ437" s="16">
        <f t="shared" si="114"/>
        <v>1.1550684931506849</v>
      </c>
      <c r="CK437" s="16" t="str">
        <f t="shared" si="115"/>
        <v/>
      </c>
      <c r="CL437" s="16" t="str">
        <f t="shared" si="116"/>
        <v/>
      </c>
      <c r="CM437" s="16" t="str">
        <f t="shared" si="117"/>
        <v/>
      </c>
      <c r="CN437" s="16" t="str">
        <f t="shared" si="118"/>
        <v/>
      </c>
      <c r="CO437" s="18"/>
      <c r="CP437" s="15"/>
      <c r="CY437">
        <v>157</v>
      </c>
      <c r="DA437" s="6"/>
      <c r="DB437" s="15"/>
      <c r="DM437" s="6"/>
      <c r="DN437" s="15"/>
      <c r="DY437" s="6"/>
      <c r="DZ437" s="15"/>
      <c r="EK437" s="6"/>
      <c r="EL437" s="15"/>
      <c r="EW437" s="6"/>
      <c r="EX437" s="16">
        <f t="shared" si="119"/>
        <v>13.334246575342465</v>
      </c>
      <c r="EY437" s="16" t="str">
        <f t="shared" si="120"/>
        <v/>
      </c>
      <c r="EZ437" s="16" t="str">
        <f t="shared" si="121"/>
        <v/>
      </c>
      <c r="FA437" s="16" t="str">
        <f t="shared" si="122"/>
        <v/>
      </c>
      <c r="FB437" s="160" t="str">
        <f t="shared" si="123"/>
        <v/>
      </c>
      <c r="FC437" t="s">
        <v>205</v>
      </c>
      <c r="FD437" s="20" t="s">
        <v>126</v>
      </c>
      <c r="FE437"/>
      <c r="FF437" s="209" t="s">
        <v>206</v>
      </c>
      <c r="FH437" s="284">
        <f t="shared" ca="1" si="124"/>
        <v>0</v>
      </c>
      <c r="FI437" s="208">
        <f t="shared" si="125"/>
        <v>1</v>
      </c>
      <c r="FK437" t="str">
        <f t="shared" si="126"/>
        <v>CASA DOS VENTOS COMERCIALIZADORA DE ENERGIA S.A</v>
      </c>
      <c r="FL437" s="201">
        <f t="shared" ca="1" si="127"/>
        <v>-576748.79999999993</v>
      </c>
      <c r="FM437" s="201">
        <f t="shared" ca="1" si="128"/>
        <v>0</v>
      </c>
      <c r="FN437" s="200">
        <f>AB437*AB$2*IF($FC437="V",1,-1)*IF($Q437="Fixo",(CP437-INDEX('Curva Forward'!$C$5:$AN$13,MATCH(CONCATENATE(BD_COMERCIAL!$K437," ",BD_COMERCIAL!$L437),'Curva Forward'!$B$5:$B$13,0),MATCH(FN$4,'Curva Forward'!$C$4:$AN$4,0))),CP437)</f>
        <v>0</v>
      </c>
      <c r="FO437" s="200">
        <f>AC437*AC$2*IF($FC437="V",1,-1)*IF($Q437="Fixo",(CQ437-INDEX('Curva Forward'!$C$5:$AN$13,MATCH(CONCATENATE(BD_COMERCIAL!$K437," ",BD_COMERCIAL!$L437),'Curva Forward'!$B$5:$B$13,0),MATCH(FO$4,'Curva Forward'!$C$4:$AN$4,0))),CQ437)</f>
        <v>0</v>
      </c>
      <c r="FP437" s="200">
        <f>AD437*AD$2*IF($FC437="V",1,-1)*IF($Q437="Fixo",(CR437-INDEX('Curva Forward'!$C$5:$AN$13,MATCH(CONCATENATE(BD_COMERCIAL!$K437," ",BD_COMERCIAL!$L437),'Curva Forward'!$B$5:$B$13,0),MATCH(FP$4,'Curva Forward'!$C$4:$AN$4,0))),CR437)</f>
        <v>0</v>
      </c>
      <c r="FQ437" s="200">
        <f>AE437*AE$2*IF($FC437="V",1,-1)*IF($Q437="Fixo",(CS437-INDEX('Curva Forward'!$C$5:$AN$13,MATCH(CONCATENATE(BD_COMERCIAL!$K437," ",BD_COMERCIAL!$L437),'Curva Forward'!$B$5:$B$13,0),MATCH(FQ$4,'Curva Forward'!$C$4:$AN$4,0))),CS437)</f>
        <v>0</v>
      </c>
      <c r="FR437" s="200">
        <f>AF437*AF$2*IF($FC437="V",1,-1)*IF($Q437="Fixo",(CT437-INDEX('Curva Forward'!$C$5:$AN$13,MATCH(CONCATENATE(BD_COMERCIAL!$K437," ",BD_COMERCIAL!$L437),'Curva Forward'!$B$5:$B$13,0),MATCH(FR$4,'Curva Forward'!$C$4:$AN$4,0))),CT437)</f>
        <v>0</v>
      </c>
      <c r="FS437" s="200">
        <f>AG437*AG$2*IF($FC437="V",1,-1)*IF($Q437="Fixo",(CU437-INDEX('Curva Forward'!$C$5:$AN$13,MATCH(CONCATENATE(BD_COMERCIAL!$K437," ",BD_COMERCIAL!$L437),'Curva Forward'!$B$5:$B$13,0),MATCH(FS$4,'Curva Forward'!$C$4:$AN$4,0))),CU437)</f>
        <v>0</v>
      </c>
      <c r="FT437" s="200">
        <f>AH437*AH$2*IF($FC437="V",1,-1)*IF($Q437="Fixo",(CV437-INDEX('Curva Forward'!$C$5:$AN$13,MATCH(CONCATENATE(BD_COMERCIAL!$K437," ",BD_COMERCIAL!$L437),'Curva Forward'!$B$5:$B$13,0),MATCH(FT$4,'Curva Forward'!$C$4:$AN$4,0))),CV437)</f>
        <v>0</v>
      </c>
      <c r="FU437" s="200">
        <f>AI437*AI$2*IF($FC437="V",1,-1)*IF($Q437="Fixo",(CW437-INDEX('Curva Forward'!$C$5:$AN$13,MATCH(CONCATENATE(BD_COMERCIAL!$K437," ",BD_COMERCIAL!$L437),'Curva Forward'!$B$5:$B$13,0),MATCH(FU$4,'Curva Forward'!$C$4:$AN$4,0))),CW437)</f>
        <v>0</v>
      </c>
      <c r="FV437" s="200">
        <f>AJ437*AJ$2*IF($FC437="V",1,-1)*IF($Q437="Fixo",(CX437-INDEX('Curva Forward'!$C$5:$AN$13,MATCH(CONCATENATE(BD_COMERCIAL!$K437," ",BD_COMERCIAL!$L437),'Curva Forward'!$B$5:$B$13,0),MATCH(FV$4,'Curva Forward'!$C$4:$AN$4,0))),CX437)</f>
        <v>0</v>
      </c>
      <c r="FW437" s="200">
        <f>AK437*AK$2*IF($FC437="V",1,-1)*IF($Q437="Fixo",(CY437-INDEX('Curva Forward'!$C$5:$AN$13,MATCH(CONCATENATE(BD_COMERCIAL!$K437," ",BD_COMERCIAL!$L437),'Curva Forward'!$B$5:$B$13,0),MATCH(FW$4,'Curva Forward'!$C$4:$AN$4,0))),CY437)</f>
        <v>-576748.79999999993</v>
      </c>
      <c r="FX437" s="200">
        <f>AL437*AL$2*IF($FC437="V",1,-1)*IF($Q437="Fixo",(CZ437-INDEX('Curva Forward'!$C$5:$AN$13,MATCH(CONCATENATE(BD_COMERCIAL!$K437," ",BD_COMERCIAL!$L437),'Curva Forward'!$B$5:$B$13,0),MATCH(FX$4,'Curva Forward'!$C$4:$AN$4,0))),CZ437)</f>
        <v>0</v>
      </c>
      <c r="FY437" s="200">
        <f>AM437*AM$2*IF($FC437="V",1,-1)*IF($Q437="Fixo",(DA437-INDEX('Curva Forward'!$C$5:$AN$13,MATCH(CONCATENATE(BD_COMERCIAL!$K437," ",BD_COMERCIAL!$L437),'Curva Forward'!$B$5:$B$13,0),MATCH(FY$4,'Curva Forward'!$C$4:$AN$4,0))),DA437)</f>
        <v>0</v>
      </c>
      <c r="FZ437" s="200">
        <f>AN437*AN$2*IF($FC437="V",1,-1)*IF($Q437="Fixo",(DB437-INDEX('Curva Forward'!$C$5:$AN$13,MATCH(CONCATENATE(BD_COMERCIAL!$K437," ",BD_COMERCIAL!$L437),'Curva Forward'!$B$5:$B$13,0),MATCH(FZ$4,'Curva Forward'!$C$4:$AN$4,0))),DB437)</f>
        <v>0</v>
      </c>
      <c r="GA437" s="200">
        <f>AO437*AO$2*IF($FC437="V",1,-1)*IF($Q437="Fixo",(DC437-INDEX('Curva Forward'!$C$5:$AN$13,MATCH(CONCATENATE(BD_COMERCIAL!$K437," ",BD_COMERCIAL!$L437),'Curva Forward'!$B$5:$B$13,0),MATCH(GA$4,'Curva Forward'!$C$4:$AN$4,0))),DC437)</f>
        <v>0</v>
      </c>
      <c r="GB437" s="200">
        <f>AP437*AP$2*IF($FC437="V",1,-1)*IF($Q437="Fixo",(DD437-INDEX('Curva Forward'!$C$5:$AN$13,MATCH(CONCATENATE(BD_COMERCIAL!$K437," ",BD_COMERCIAL!$L437),'Curva Forward'!$B$5:$B$13,0),MATCH(GB$4,'Curva Forward'!$C$4:$AN$4,0))),DD437)</f>
        <v>0</v>
      </c>
      <c r="GC437" s="200">
        <f>AQ437*AQ$2*IF($FC437="V",1,-1)*IF($Q437="Fixo",(DE437-INDEX('Curva Forward'!$C$5:$AN$13,MATCH(CONCATENATE(BD_COMERCIAL!$K437," ",BD_COMERCIAL!$L437),'Curva Forward'!$B$5:$B$13,0),MATCH(GC$4,'Curva Forward'!$C$4:$AN$4,0))),DE437)</f>
        <v>0</v>
      </c>
      <c r="GD437" s="200">
        <f>AR437*AR$2*IF($FC437="V",1,-1)*IF($Q437="Fixo",(DF437-INDEX('Curva Forward'!$C$5:$AN$13,MATCH(CONCATENATE(BD_COMERCIAL!$K437," ",BD_COMERCIAL!$L437),'Curva Forward'!$B$5:$B$13,0),MATCH(GD$4,'Curva Forward'!$C$4:$AN$4,0))),DF437)</f>
        <v>0</v>
      </c>
      <c r="GE437" s="200">
        <f>AS437*AS$2*IF($FC437="V",1,-1)*IF($Q437="Fixo",(DG437-INDEX('Curva Forward'!$C$5:$AN$13,MATCH(CONCATENATE(BD_COMERCIAL!$K437," ",BD_COMERCIAL!$L437),'Curva Forward'!$B$5:$B$13,0),MATCH(GE$4,'Curva Forward'!$C$4:$AN$4,0))),DG437)</f>
        <v>0</v>
      </c>
      <c r="GF437" s="200">
        <f>AT437*AT$2*IF($FC437="V",1,-1)*IF($Q437="Fixo",(DH437-INDEX('Curva Forward'!$C$5:$AN$13,MATCH(CONCATENATE(BD_COMERCIAL!$K437," ",BD_COMERCIAL!$L437),'Curva Forward'!$B$5:$B$13,0),MATCH(GF$4,'Curva Forward'!$C$4:$AN$4,0))),DH437)</f>
        <v>0</v>
      </c>
      <c r="GG437" s="200">
        <f>AU437*AU$2*IF($FC437="V",1,-1)*IF($Q437="Fixo",(DI437-INDEX('Curva Forward'!$C$5:$AN$13,MATCH(CONCATENATE(BD_COMERCIAL!$K437," ",BD_COMERCIAL!$L437),'Curva Forward'!$B$5:$B$13,0),MATCH(GG$4,'Curva Forward'!$C$4:$AN$4,0))),DI437)</f>
        <v>0</v>
      </c>
      <c r="GH437" s="200">
        <f>AV437*AV$2*IF($FC437="V",1,-1)*IF($Q437="Fixo",(DJ437-INDEX('Curva Forward'!$C$5:$AN$13,MATCH(CONCATENATE(BD_COMERCIAL!$K437," ",BD_COMERCIAL!$L437),'Curva Forward'!$B$5:$B$13,0),MATCH(GH$4,'Curva Forward'!$C$4:$AN$4,0))),DJ437)</f>
        <v>0</v>
      </c>
      <c r="GI437" s="200">
        <f>AW437*AW$2*IF($FC437="V",1,-1)*IF($Q437="Fixo",(DK437-INDEX('Curva Forward'!$C$5:$AN$13,MATCH(CONCATENATE(BD_COMERCIAL!$K437," ",BD_COMERCIAL!$L437),'Curva Forward'!$B$5:$B$13,0),MATCH(GI$4,'Curva Forward'!$C$4:$AN$4,0))),DK437)</f>
        <v>0</v>
      </c>
      <c r="GJ437" s="200">
        <f>AX437*AX$2*IF($FC437="V",1,-1)*IF($Q437="Fixo",(DL437-INDEX('Curva Forward'!$C$5:$AN$13,MATCH(CONCATENATE(BD_COMERCIAL!$K437," ",BD_COMERCIAL!$L437),'Curva Forward'!$B$5:$B$13,0),MATCH(GJ$4,'Curva Forward'!$C$4:$AN$4,0))),DL437)</f>
        <v>0</v>
      </c>
      <c r="GK437" s="200">
        <f>AY437*AY$2*IF($FC437="V",1,-1)*IF($Q437="Fixo",(DM437-INDEX('Curva Forward'!$C$5:$AN$13,MATCH(CONCATENATE(BD_COMERCIAL!$K437," ",BD_COMERCIAL!$L437),'Curva Forward'!$B$5:$B$13,0),MATCH(GK$4,'Curva Forward'!$C$4:$AN$4,0))),DM437)</f>
        <v>0</v>
      </c>
      <c r="GL437" s="200">
        <f>IF(EZ437="",0,CL437*CL$2*IF($FC437="V",1,-1)*IF($Q437="Fixo",(EZ437-INDEX('Curva Forward'!$C$5:$AN$13,MATCH(CONCATENATE(BD_COMERCIAL!$K437," ",BD_COMERCIAL!$L437),'Curva Forward'!$B$5:$B$13,0),MATCH(GL$4,'Curva Forward'!$C$4:$AN$4,0))),EZ437))</f>
        <v>0</v>
      </c>
      <c r="GM437" s="200">
        <f>IF(FA437="",0,CM437*CM$2*IF($FC437="V",1,-1)*IF($Q437="Fixo",(FA437-INDEX('Curva Forward'!$C$5:$AN$13,MATCH(CONCATENATE(BD_COMERCIAL!$K437," ",BD_COMERCIAL!$L437),'Curva Forward'!$B$5:$B$13,0),MATCH(GM$4,'Curva Forward'!$C$4:$AN$4,0))),FA437))</f>
        <v>0</v>
      </c>
      <c r="GN437" s="200">
        <f>IF(FB437="",0,CN437*CN$2*IF($FC437="V",1,-1)*IF($Q437="Fixo",(FB437-INDEX('Curva Forward'!$C$5:$AN$13,MATCH(CONCATENATE(BD_COMERCIAL!$K437," ",BD_COMERCIAL!$L437),'Curva Forward'!$B$5:$B$13,0),MATCH(GN$4,'Curva Forward'!$C$4:$AN$4,0))),FB437))</f>
        <v>0</v>
      </c>
      <c r="GO437" s="201">
        <f t="shared" ca="1" si="129"/>
        <v>0</v>
      </c>
      <c r="GP437" s="201">
        <f t="shared" ca="1" si="130"/>
        <v>0</v>
      </c>
    </row>
    <row r="438" spans="1:198" ht="15" customHeight="1" x14ac:dyDescent="0.25">
      <c r="A438" s="6"/>
      <c r="B438" s="7" t="s">
        <v>812</v>
      </c>
      <c r="C438" s="8">
        <v>44704</v>
      </c>
      <c r="D438" s="9" t="s">
        <v>131</v>
      </c>
      <c r="E438" s="9" t="s">
        <v>489</v>
      </c>
      <c r="F438" s="113">
        <v>34475373000130</v>
      </c>
      <c r="G438" s="10" t="s">
        <v>125</v>
      </c>
      <c r="H438" s="113">
        <v>3780401000108</v>
      </c>
      <c r="I438" s="9" t="s">
        <v>126</v>
      </c>
      <c r="J438" s="166" t="s">
        <v>801</v>
      </c>
      <c r="K438" s="10" t="s">
        <v>127</v>
      </c>
      <c r="L438" s="84" t="s">
        <v>22</v>
      </c>
      <c r="M438" s="11">
        <v>44835</v>
      </c>
      <c r="N438" s="12">
        <v>44865</v>
      </c>
      <c r="O438" s="10">
        <v>3</v>
      </c>
      <c r="P438" s="84">
        <v>151</v>
      </c>
      <c r="Q438" s="84" t="s">
        <v>128</v>
      </c>
      <c r="R438" s="10" t="s">
        <v>129</v>
      </c>
      <c r="S438" s="14" t="s">
        <v>135</v>
      </c>
      <c r="T438" s="11"/>
      <c r="U438" s="12"/>
      <c r="V438" s="257" t="str">
        <f ca="1">IF(U438="","",
IF(U438="NA","",
IFERROR(VLOOKUP(EOMONTH(M438,-2)+1,IPCA!$A:$B,2,0),
VLOOKUP(EOMONTH(TODAY(),-2)+1,IPCA!$A:$B,2,0))/
VLOOKUP(EOMONTH(U438,-2)+1,IPCA!$A:$B,2,0)*
P438))</f>
        <v/>
      </c>
      <c r="W438" s="84"/>
      <c r="X438" s="13" t="s">
        <v>6</v>
      </c>
      <c r="Y438" s="166"/>
      <c r="AA438" s="108"/>
      <c r="AB438" s="15"/>
      <c r="AK438">
        <v>3</v>
      </c>
      <c r="AM438" s="6"/>
      <c r="AN438" s="15"/>
      <c r="AY438" s="6"/>
      <c r="AZ438" s="15"/>
      <c r="BK438" s="6"/>
      <c r="BL438" s="15"/>
      <c r="BW438" s="6"/>
      <c r="BX438" s="15"/>
      <c r="CI438" s="6"/>
      <c r="CJ438" s="16">
        <f t="shared" si="114"/>
        <v>0.25479452054794521</v>
      </c>
      <c r="CK438" s="16" t="str">
        <f t="shared" si="115"/>
        <v/>
      </c>
      <c r="CL438" s="16" t="str">
        <f t="shared" si="116"/>
        <v/>
      </c>
      <c r="CM438" s="16" t="str">
        <f t="shared" si="117"/>
        <v/>
      </c>
      <c r="CN438" s="16" t="str">
        <f t="shared" si="118"/>
        <v/>
      </c>
      <c r="CO438" s="18"/>
      <c r="CP438" s="15"/>
      <c r="CY438">
        <v>151</v>
      </c>
      <c r="DA438" s="6"/>
      <c r="DB438" s="15"/>
      <c r="DM438" s="6"/>
      <c r="DN438" s="15"/>
      <c r="DY438" s="6"/>
      <c r="DZ438" s="15"/>
      <c r="EK438" s="6"/>
      <c r="EL438" s="15"/>
      <c r="EW438" s="6"/>
      <c r="EX438" s="16">
        <f t="shared" si="119"/>
        <v>12.824657534246576</v>
      </c>
      <c r="EY438" s="16" t="str">
        <f t="shared" si="120"/>
        <v/>
      </c>
      <c r="EZ438" s="16" t="str">
        <f t="shared" si="121"/>
        <v/>
      </c>
      <c r="FA438" s="16" t="str">
        <f t="shared" si="122"/>
        <v/>
      </c>
      <c r="FB438" s="160" t="str">
        <f t="shared" si="123"/>
        <v/>
      </c>
      <c r="FC438" t="s">
        <v>205</v>
      </c>
      <c r="FD438" s="20" t="s">
        <v>126</v>
      </c>
      <c r="FE438"/>
      <c r="FF438" s="209" t="s">
        <v>206</v>
      </c>
      <c r="FH438" s="284">
        <f t="shared" ca="1" si="124"/>
        <v>0</v>
      </c>
      <c r="FI438" s="208">
        <f t="shared" si="125"/>
        <v>1</v>
      </c>
      <c r="FK438" t="str">
        <f t="shared" si="126"/>
        <v>XP COMERCIALIZADORA DE ENERGIA S.A.</v>
      </c>
      <c r="FL438" s="201">
        <f t="shared" ca="1" si="127"/>
        <v>-113832</v>
      </c>
      <c r="FM438" s="201">
        <f t="shared" ca="1" si="128"/>
        <v>0</v>
      </c>
      <c r="FN438" s="200">
        <f>AB438*AB$2*IF($FC438="V",1,-1)*IF($Q438="Fixo",(CP438-INDEX('Curva Forward'!$C$5:$AN$13,MATCH(CONCATENATE(BD_COMERCIAL!$K438," ",BD_COMERCIAL!$L438),'Curva Forward'!$B$5:$B$13,0),MATCH(FN$4,'Curva Forward'!$C$4:$AN$4,0))),CP438)</f>
        <v>0</v>
      </c>
      <c r="FO438" s="200">
        <f>AC438*AC$2*IF($FC438="V",1,-1)*IF($Q438="Fixo",(CQ438-INDEX('Curva Forward'!$C$5:$AN$13,MATCH(CONCATENATE(BD_COMERCIAL!$K438," ",BD_COMERCIAL!$L438),'Curva Forward'!$B$5:$B$13,0),MATCH(FO$4,'Curva Forward'!$C$4:$AN$4,0))),CQ438)</f>
        <v>0</v>
      </c>
      <c r="FP438" s="200">
        <f>AD438*AD$2*IF($FC438="V",1,-1)*IF($Q438="Fixo",(CR438-INDEX('Curva Forward'!$C$5:$AN$13,MATCH(CONCATENATE(BD_COMERCIAL!$K438," ",BD_COMERCIAL!$L438),'Curva Forward'!$B$5:$B$13,0),MATCH(FP$4,'Curva Forward'!$C$4:$AN$4,0))),CR438)</f>
        <v>0</v>
      </c>
      <c r="FQ438" s="200">
        <f>AE438*AE$2*IF($FC438="V",1,-1)*IF($Q438="Fixo",(CS438-INDEX('Curva Forward'!$C$5:$AN$13,MATCH(CONCATENATE(BD_COMERCIAL!$K438," ",BD_COMERCIAL!$L438),'Curva Forward'!$B$5:$B$13,0),MATCH(FQ$4,'Curva Forward'!$C$4:$AN$4,0))),CS438)</f>
        <v>0</v>
      </c>
      <c r="FR438" s="200">
        <f>AF438*AF$2*IF($FC438="V",1,-1)*IF($Q438="Fixo",(CT438-INDEX('Curva Forward'!$C$5:$AN$13,MATCH(CONCATENATE(BD_COMERCIAL!$K438," ",BD_COMERCIAL!$L438),'Curva Forward'!$B$5:$B$13,0),MATCH(FR$4,'Curva Forward'!$C$4:$AN$4,0))),CT438)</f>
        <v>0</v>
      </c>
      <c r="FS438" s="200">
        <f>AG438*AG$2*IF($FC438="V",1,-1)*IF($Q438="Fixo",(CU438-INDEX('Curva Forward'!$C$5:$AN$13,MATCH(CONCATENATE(BD_COMERCIAL!$K438," ",BD_COMERCIAL!$L438),'Curva Forward'!$B$5:$B$13,0),MATCH(FS$4,'Curva Forward'!$C$4:$AN$4,0))),CU438)</f>
        <v>0</v>
      </c>
      <c r="FT438" s="200">
        <f>AH438*AH$2*IF($FC438="V",1,-1)*IF($Q438="Fixo",(CV438-INDEX('Curva Forward'!$C$5:$AN$13,MATCH(CONCATENATE(BD_COMERCIAL!$K438," ",BD_COMERCIAL!$L438),'Curva Forward'!$B$5:$B$13,0),MATCH(FT$4,'Curva Forward'!$C$4:$AN$4,0))),CV438)</f>
        <v>0</v>
      </c>
      <c r="FU438" s="200">
        <f>AI438*AI$2*IF($FC438="V",1,-1)*IF($Q438="Fixo",(CW438-INDEX('Curva Forward'!$C$5:$AN$13,MATCH(CONCATENATE(BD_COMERCIAL!$K438," ",BD_COMERCIAL!$L438),'Curva Forward'!$B$5:$B$13,0),MATCH(FU$4,'Curva Forward'!$C$4:$AN$4,0))),CW438)</f>
        <v>0</v>
      </c>
      <c r="FV438" s="200">
        <f>AJ438*AJ$2*IF($FC438="V",1,-1)*IF($Q438="Fixo",(CX438-INDEX('Curva Forward'!$C$5:$AN$13,MATCH(CONCATENATE(BD_COMERCIAL!$K438," ",BD_COMERCIAL!$L438),'Curva Forward'!$B$5:$B$13,0),MATCH(FV$4,'Curva Forward'!$C$4:$AN$4,0))),CX438)</f>
        <v>0</v>
      </c>
      <c r="FW438" s="200">
        <f>AK438*AK$2*IF($FC438="V",1,-1)*IF($Q438="Fixo",(CY438-INDEX('Curva Forward'!$C$5:$AN$13,MATCH(CONCATENATE(BD_COMERCIAL!$K438," ",BD_COMERCIAL!$L438),'Curva Forward'!$B$5:$B$13,0),MATCH(FW$4,'Curva Forward'!$C$4:$AN$4,0))),CY438)</f>
        <v>-113832</v>
      </c>
      <c r="FX438" s="200">
        <f>AL438*AL$2*IF($FC438="V",1,-1)*IF($Q438="Fixo",(CZ438-INDEX('Curva Forward'!$C$5:$AN$13,MATCH(CONCATENATE(BD_COMERCIAL!$K438," ",BD_COMERCIAL!$L438),'Curva Forward'!$B$5:$B$13,0),MATCH(FX$4,'Curva Forward'!$C$4:$AN$4,0))),CZ438)</f>
        <v>0</v>
      </c>
      <c r="FY438" s="200">
        <f>AM438*AM$2*IF($FC438="V",1,-1)*IF($Q438="Fixo",(DA438-INDEX('Curva Forward'!$C$5:$AN$13,MATCH(CONCATENATE(BD_COMERCIAL!$K438," ",BD_COMERCIAL!$L438),'Curva Forward'!$B$5:$B$13,0),MATCH(FY$4,'Curva Forward'!$C$4:$AN$4,0))),DA438)</f>
        <v>0</v>
      </c>
      <c r="FZ438" s="200">
        <f>AN438*AN$2*IF($FC438="V",1,-1)*IF($Q438="Fixo",(DB438-INDEX('Curva Forward'!$C$5:$AN$13,MATCH(CONCATENATE(BD_COMERCIAL!$K438," ",BD_COMERCIAL!$L438),'Curva Forward'!$B$5:$B$13,0),MATCH(FZ$4,'Curva Forward'!$C$4:$AN$4,0))),DB438)</f>
        <v>0</v>
      </c>
      <c r="GA438" s="200">
        <f>AO438*AO$2*IF($FC438="V",1,-1)*IF($Q438="Fixo",(DC438-INDEX('Curva Forward'!$C$5:$AN$13,MATCH(CONCATENATE(BD_COMERCIAL!$K438," ",BD_COMERCIAL!$L438),'Curva Forward'!$B$5:$B$13,0),MATCH(GA$4,'Curva Forward'!$C$4:$AN$4,0))),DC438)</f>
        <v>0</v>
      </c>
      <c r="GB438" s="200">
        <f>AP438*AP$2*IF($FC438="V",1,-1)*IF($Q438="Fixo",(DD438-INDEX('Curva Forward'!$C$5:$AN$13,MATCH(CONCATENATE(BD_COMERCIAL!$K438," ",BD_COMERCIAL!$L438),'Curva Forward'!$B$5:$B$13,0),MATCH(GB$4,'Curva Forward'!$C$4:$AN$4,0))),DD438)</f>
        <v>0</v>
      </c>
      <c r="GC438" s="200">
        <f>AQ438*AQ$2*IF($FC438="V",1,-1)*IF($Q438="Fixo",(DE438-INDEX('Curva Forward'!$C$5:$AN$13,MATCH(CONCATENATE(BD_COMERCIAL!$K438," ",BD_COMERCIAL!$L438),'Curva Forward'!$B$5:$B$13,0),MATCH(GC$4,'Curva Forward'!$C$4:$AN$4,0))),DE438)</f>
        <v>0</v>
      </c>
      <c r="GD438" s="200">
        <f>AR438*AR$2*IF($FC438="V",1,-1)*IF($Q438="Fixo",(DF438-INDEX('Curva Forward'!$C$5:$AN$13,MATCH(CONCATENATE(BD_COMERCIAL!$K438," ",BD_COMERCIAL!$L438),'Curva Forward'!$B$5:$B$13,0),MATCH(GD$4,'Curva Forward'!$C$4:$AN$4,0))),DF438)</f>
        <v>0</v>
      </c>
      <c r="GE438" s="200">
        <f>AS438*AS$2*IF($FC438="V",1,-1)*IF($Q438="Fixo",(DG438-INDEX('Curva Forward'!$C$5:$AN$13,MATCH(CONCATENATE(BD_COMERCIAL!$K438," ",BD_COMERCIAL!$L438),'Curva Forward'!$B$5:$B$13,0),MATCH(GE$4,'Curva Forward'!$C$4:$AN$4,0))),DG438)</f>
        <v>0</v>
      </c>
      <c r="GF438" s="200">
        <f>AT438*AT$2*IF($FC438="V",1,-1)*IF($Q438="Fixo",(DH438-INDEX('Curva Forward'!$C$5:$AN$13,MATCH(CONCATENATE(BD_COMERCIAL!$K438," ",BD_COMERCIAL!$L438),'Curva Forward'!$B$5:$B$13,0),MATCH(GF$4,'Curva Forward'!$C$4:$AN$4,0))),DH438)</f>
        <v>0</v>
      </c>
      <c r="GG438" s="200">
        <f>AU438*AU$2*IF($FC438="V",1,-1)*IF($Q438="Fixo",(DI438-INDEX('Curva Forward'!$C$5:$AN$13,MATCH(CONCATENATE(BD_COMERCIAL!$K438," ",BD_COMERCIAL!$L438),'Curva Forward'!$B$5:$B$13,0),MATCH(GG$4,'Curva Forward'!$C$4:$AN$4,0))),DI438)</f>
        <v>0</v>
      </c>
      <c r="GH438" s="200">
        <f>AV438*AV$2*IF($FC438="V",1,-1)*IF($Q438="Fixo",(DJ438-INDEX('Curva Forward'!$C$5:$AN$13,MATCH(CONCATENATE(BD_COMERCIAL!$K438," ",BD_COMERCIAL!$L438),'Curva Forward'!$B$5:$B$13,0),MATCH(GH$4,'Curva Forward'!$C$4:$AN$4,0))),DJ438)</f>
        <v>0</v>
      </c>
      <c r="GI438" s="200">
        <f>AW438*AW$2*IF($FC438="V",1,-1)*IF($Q438="Fixo",(DK438-INDEX('Curva Forward'!$C$5:$AN$13,MATCH(CONCATENATE(BD_COMERCIAL!$K438," ",BD_COMERCIAL!$L438),'Curva Forward'!$B$5:$B$13,0),MATCH(GI$4,'Curva Forward'!$C$4:$AN$4,0))),DK438)</f>
        <v>0</v>
      </c>
      <c r="GJ438" s="200">
        <f>AX438*AX$2*IF($FC438="V",1,-1)*IF($Q438="Fixo",(DL438-INDEX('Curva Forward'!$C$5:$AN$13,MATCH(CONCATENATE(BD_COMERCIAL!$K438," ",BD_COMERCIAL!$L438),'Curva Forward'!$B$5:$B$13,0),MATCH(GJ$4,'Curva Forward'!$C$4:$AN$4,0))),DL438)</f>
        <v>0</v>
      </c>
      <c r="GK438" s="200">
        <f>AY438*AY$2*IF($FC438="V",1,-1)*IF($Q438="Fixo",(DM438-INDEX('Curva Forward'!$C$5:$AN$13,MATCH(CONCATENATE(BD_COMERCIAL!$K438," ",BD_COMERCIAL!$L438),'Curva Forward'!$B$5:$B$13,0),MATCH(GK$4,'Curva Forward'!$C$4:$AN$4,0))),DM438)</f>
        <v>0</v>
      </c>
      <c r="GL438" s="200">
        <f>IF(EZ438="",0,CL438*CL$2*IF($FC438="V",1,-1)*IF($Q438="Fixo",(EZ438-INDEX('Curva Forward'!$C$5:$AN$13,MATCH(CONCATENATE(BD_COMERCIAL!$K438," ",BD_COMERCIAL!$L438),'Curva Forward'!$B$5:$B$13,0),MATCH(GL$4,'Curva Forward'!$C$4:$AN$4,0))),EZ438))</f>
        <v>0</v>
      </c>
      <c r="GM438" s="200">
        <f>IF(FA438="",0,CM438*CM$2*IF($FC438="V",1,-1)*IF($Q438="Fixo",(FA438-INDEX('Curva Forward'!$C$5:$AN$13,MATCH(CONCATENATE(BD_COMERCIAL!$K438," ",BD_COMERCIAL!$L438),'Curva Forward'!$B$5:$B$13,0),MATCH(GM$4,'Curva Forward'!$C$4:$AN$4,0))),FA438))</f>
        <v>0</v>
      </c>
      <c r="GN438" s="200">
        <f>IF(FB438="",0,CN438*CN$2*IF($FC438="V",1,-1)*IF($Q438="Fixo",(FB438-INDEX('Curva Forward'!$C$5:$AN$13,MATCH(CONCATENATE(BD_COMERCIAL!$K438," ",BD_COMERCIAL!$L438),'Curva Forward'!$B$5:$B$13,0),MATCH(GN$4,'Curva Forward'!$C$4:$AN$4,0))),FB438))</f>
        <v>0</v>
      </c>
      <c r="GO438" s="201">
        <f t="shared" ca="1" si="129"/>
        <v>0</v>
      </c>
      <c r="GP438" s="201">
        <f t="shared" ca="1" si="130"/>
        <v>0</v>
      </c>
    </row>
    <row r="439" spans="1:198" ht="15" customHeight="1" x14ac:dyDescent="0.25">
      <c r="A439" s="6"/>
      <c r="B439" s="7" t="s">
        <v>813</v>
      </c>
      <c r="C439" s="8">
        <v>44705</v>
      </c>
      <c r="D439" s="9" t="s">
        <v>131</v>
      </c>
      <c r="E439" s="9" t="s">
        <v>489</v>
      </c>
      <c r="F439" s="113">
        <v>34475373000130</v>
      </c>
      <c r="G439" s="10" t="s">
        <v>125</v>
      </c>
      <c r="H439" s="113">
        <v>3780401000108</v>
      </c>
      <c r="I439" s="9" t="s">
        <v>139</v>
      </c>
      <c r="J439" s="166"/>
      <c r="K439" s="10" t="s">
        <v>127</v>
      </c>
      <c r="L439" s="84" t="s">
        <v>22</v>
      </c>
      <c r="M439" s="11">
        <v>44805</v>
      </c>
      <c r="N439" s="12">
        <v>44834</v>
      </c>
      <c r="O439" s="10">
        <v>4</v>
      </c>
      <c r="P439" s="84">
        <v>123</v>
      </c>
      <c r="Q439" s="84" t="s">
        <v>128</v>
      </c>
      <c r="R439" s="10" t="s">
        <v>129</v>
      </c>
      <c r="S439" s="14" t="s">
        <v>135</v>
      </c>
      <c r="T439" s="11"/>
      <c r="U439" s="12"/>
      <c r="V439" s="257" t="str">
        <f ca="1">IF(U439="","",
IF(U439="NA","",
IFERROR(VLOOKUP(EOMONTH(M439,-2)+1,IPCA!$A:$B,2,0),
VLOOKUP(EOMONTH(TODAY(),-2)+1,IPCA!$A:$B,2,0))/
VLOOKUP(EOMONTH(U439,-2)+1,IPCA!$A:$B,2,0)*
P439))</f>
        <v/>
      </c>
      <c r="W439" s="84"/>
      <c r="X439" s="13" t="s">
        <v>6</v>
      </c>
      <c r="Y439" s="166"/>
      <c r="AA439" s="108"/>
      <c r="AB439" s="15"/>
      <c r="AJ439">
        <v>4</v>
      </c>
      <c r="AM439" s="6"/>
      <c r="AN439" s="15"/>
      <c r="AY439" s="6"/>
      <c r="AZ439" s="15"/>
      <c r="BK439" s="6"/>
      <c r="BL439" s="15"/>
      <c r="BW439" s="6"/>
      <c r="BX439" s="15"/>
      <c r="CI439" s="6"/>
      <c r="CJ439" s="16">
        <f t="shared" si="114"/>
        <v>0.32876712328767121</v>
      </c>
      <c r="CK439" s="16" t="str">
        <f t="shared" si="115"/>
        <v/>
      </c>
      <c r="CL439" s="16" t="str">
        <f t="shared" si="116"/>
        <v/>
      </c>
      <c r="CM439" s="16" t="str">
        <f t="shared" si="117"/>
        <v/>
      </c>
      <c r="CN439" s="16" t="str">
        <f t="shared" si="118"/>
        <v/>
      </c>
      <c r="CO439" s="18"/>
      <c r="CP439" s="15"/>
      <c r="CX439">
        <v>123</v>
      </c>
      <c r="DA439" s="6"/>
      <c r="DB439" s="15"/>
      <c r="DM439" s="6"/>
      <c r="DN439" s="15"/>
      <c r="DY439" s="6"/>
      <c r="DZ439" s="15"/>
      <c r="EK439" s="6"/>
      <c r="EL439" s="15"/>
      <c r="EW439" s="6"/>
      <c r="EX439" s="16">
        <f t="shared" si="119"/>
        <v>10.109589041095891</v>
      </c>
      <c r="EY439" s="16" t="str">
        <f t="shared" si="120"/>
        <v/>
      </c>
      <c r="EZ439" s="16" t="str">
        <f t="shared" si="121"/>
        <v/>
      </c>
      <c r="FA439" s="16" t="str">
        <f t="shared" si="122"/>
        <v/>
      </c>
      <c r="FB439" s="160" t="str">
        <f t="shared" si="123"/>
        <v/>
      </c>
      <c r="FC439" t="s">
        <v>205</v>
      </c>
      <c r="FD439" s="20" t="s">
        <v>139</v>
      </c>
      <c r="FE439"/>
      <c r="FF439" s="209" t="s">
        <v>206</v>
      </c>
      <c r="FH439" s="284">
        <f t="shared" ca="1" si="124"/>
        <v>0</v>
      </c>
      <c r="FI439" s="208">
        <f t="shared" si="125"/>
        <v>0.96666666666666667</v>
      </c>
      <c r="FK439" t="str">
        <f t="shared" si="126"/>
        <v>XP COMERCIALIZADORA DE ENERGIA S.A.</v>
      </c>
      <c r="FL439" s="201">
        <f t="shared" ca="1" si="127"/>
        <v>-118080</v>
      </c>
      <c r="FM439" s="201">
        <f t="shared" ca="1" si="128"/>
        <v>0</v>
      </c>
      <c r="FN439" s="200">
        <f>AB439*AB$2*IF($FC439="V",1,-1)*IF($Q439="Fixo",(CP439-INDEX('Curva Forward'!$C$5:$AN$13,MATCH(CONCATENATE(BD_COMERCIAL!$K439," ",BD_COMERCIAL!$L439),'Curva Forward'!$B$5:$B$13,0),MATCH(FN$4,'Curva Forward'!$C$4:$AN$4,0))),CP439)</f>
        <v>0</v>
      </c>
      <c r="FO439" s="200">
        <f>AC439*AC$2*IF($FC439="V",1,-1)*IF($Q439="Fixo",(CQ439-INDEX('Curva Forward'!$C$5:$AN$13,MATCH(CONCATENATE(BD_COMERCIAL!$K439," ",BD_COMERCIAL!$L439),'Curva Forward'!$B$5:$B$13,0),MATCH(FO$4,'Curva Forward'!$C$4:$AN$4,0))),CQ439)</f>
        <v>0</v>
      </c>
      <c r="FP439" s="200">
        <f>AD439*AD$2*IF($FC439="V",1,-1)*IF($Q439="Fixo",(CR439-INDEX('Curva Forward'!$C$5:$AN$13,MATCH(CONCATENATE(BD_COMERCIAL!$K439," ",BD_COMERCIAL!$L439),'Curva Forward'!$B$5:$B$13,0),MATCH(FP$4,'Curva Forward'!$C$4:$AN$4,0))),CR439)</f>
        <v>0</v>
      </c>
      <c r="FQ439" s="200">
        <f>AE439*AE$2*IF($FC439="V",1,-1)*IF($Q439="Fixo",(CS439-INDEX('Curva Forward'!$C$5:$AN$13,MATCH(CONCATENATE(BD_COMERCIAL!$K439," ",BD_COMERCIAL!$L439),'Curva Forward'!$B$5:$B$13,0),MATCH(FQ$4,'Curva Forward'!$C$4:$AN$4,0))),CS439)</f>
        <v>0</v>
      </c>
      <c r="FR439" s="200">
        <f>AF439*AF$2*IF($FC439="V",1,-1)*IF($Q439="Fixo",(CT439-INDEX('Curva Forward'!$C$5:$AN$13,MATCH(CONCATENATE(BD_COMERCIAL!$K439," ",BD_COMERCIAL!$L439),'Curva Forward'!$B$5:$B$13,0),MATCH(FR$4,'Curva Forward'!$C$4:$AN$4,0))),CT439)</f>
        <v>0</v>
      </c>
      <c r="FS439" s="200">
        <f>AG439*AG$2*IF($FC439="V",1,-1)*IF($Q439="Fixo",(CU439-INDEX('Curva Forward'!$C$5:$AN$13,MATCH(CONCATENATE(BD_COMERCIAL!$K439," ",BD_COMERCIAL!$L439),'Curva Forward'!$B$5:$B$13,0),MATCH(FS$4,'Curva Forward'!$C$4:$AN$4,0))),CU439)</f>
        <v>0</v>
      </c>
      <c r="FT439" s="200">
        <f>AH439*AH$2*IF($FC439="V",1,-1)*IF($Q439="Fixo",(CV439-INDEX('Curva Forward'!$C$5:$AN$13,MATCH(CONCATENATE(BD_COMERCIAL!$K439," ",BD_COMERCIAL!$L439),'Curva Forward'!$B$5:$B$13,0),MATCH(FT$4,'Curva Forward'!$C$4:$AN$4,0))),CV439)</f>
        <v>0</v>
      </c>
      <c r="FU439" s="200">
        <f>AI439*AI$2*IF($FC439="V",1,-1)*IF($Q439="Fixo",(CW439-INDEX('Curva Forward'!$C$5:$AN$13,MATCH(CONCATENATE(BD_COMERCIAL!$K439," ",BD_COMERCIAL!$L439),'Curva Forward'!$B$5:$B$13,0),MATCH(FU$4,'Curva Forward'!$C$4:$AN$4,0))),CW439)</f>
        <v>0</v>
      </c>
      <c r="FV439" s="200">
        <f>AJ439*AJ$2*IF($FC439="V",1,-1)*IF($Q439="Fixo",(CX439-INDEX('Curva Forward'!$C$5:$AN$13,MATCH(CONCATENATE(BD_COMERCIAL!$K439," ",BD_COMERCIAL!$L439),'Curva Forward'!$B$5:$B$13,0),MATCH(FV$4,'Curva Forward'!$C$4:$AN$4,0))),CX439)</f>
        <v>-118080</v>
      </c>
      <c r="FW439" s="200">
        <f>AK439*AK$2*IF($FC439="V",1,-1)*IF($Q439="Fixo",(CY439-INDEX('Curva Forward'!$C$5:$AN$13,MATCH(CONCATENATE(BD_COMERCIAL!$K439," ",BD_COMERCIAL!$L439),'Curva Forward'!$B$5:$B$13,0),MATCH(FW$4,'Curva Forward'!$C$4:$AN$4,0))),CY439)</f>
        <v>0</v>
      </c>
      <c r="FX439" s="200">
        <f>AL439*AL$2*IF($FC439="V",1,-1)*IF($Q439="Fixo",(CZ439-INDEX('Curva Forward'!$C$5:$AN$13,MATCH(CONCATENATE(BD_COMERCIAL!$K439," ",BD_COMERCIAL!$L439),'Curva Forward'!$B$5:$B$13,0),MATCH(FX$4,'Curva Forward'!$C$4:$AN$4,0))),CZ439)</f>
        <v>0</v>
      </c>
      <c r="FY439" s="200">
        <f>AM439*AM$2*IF($FC439="V",1,-1)*IF($Q439="Fixo",(DA439-INDEX('Curva Forward'!$C$5:$AN$13,MATCH(CONCATENATE(BD_COMERCIAL!$K439," ",BD_COMERCIAL!$L439),'Curva Forward'!$B$5:$B$13,0),MATCH(FY$4,'Curva Forward'!$C$4:$AN$4,0))),DA439)</f>
        <v>0</v>
      </c>
      <c r="FZ439" s="200">
        <f>AN439*AN$2*IF($FC439="V",1,-1)*IF($Q439="Fixo",(DB439-INDEX('Curva Forward'!$C$5:$AN$13,MATCH(CONCATENATE(BD_COMERCIAL!$K439," ",BD_COMERCIAL!$L439),'Curva Forward'!$B$5:$B$13,0),MATCH(FZ$4,'Curva Forward'!$C$4:$AN$4,0))),DB439)</f>
        <v>0</v>
      </c>
      <c r="GA439" s="200">
        <f>AO439*AO$2*IF($FC439="V",1,-1)*IF($Q439="Fixo",(DC439-INDEX('Curva Forward'!$C$5:$AN$13,MATCH(CONCATENATE(BD_COMERCIAL!$K439," ",BD_COMERCIAL!$L439),'Curva Forward'!$B$5:$B$13,0),MATCH(GA$4,'Curva Forward'!$C$4:$AN$4,0))),DC439)</f>
        <v>0</v>
      </c>
      <c r="GB439" s="200">
        <f>AP439*AP$2*IF($FC439="V",1,-1)*IF($Q439="Fixo",(DD439-INDEX('Curva Forward'!$C$5:$AN$13,MATCH(CONCATENATE(BD_COMERCIAL!$K439," ",BD_COMERCIAL!$L439),'Curva Forward'!$B$5:$B$13,0),MATCH(GB$4,'Curva Forward'!$C$4:$AN$4,0))),DD439)</f>
        <v>0</v>
      </c>
      <c r="GC439" s="200">
        <f>AQ439*AQ$2*IF($FC439="V",1,-1)*IF($Q439="Fixo",(DE439-INDEX('Curva Forward'!$C$5:$AN$13,MATCH(CONCATENATE(BD_COMERCIAL!$K439," ",BD_COMERCIAL!$L439),'Curva Forward'!$B$5:$B$13,0),MATCH(GC$4,'Curva Forward'!$C$4:$AN$4,0))),DE439)</f>
        <v>0</v>
      </c>
      <c r="GD439" s="200">
        <f>AR439*AR$2*IF($FC439="V",1,-1)*IF($Q439="Fixo",(DF439-INDEX('Curva Forward'!$C$5:$AN$13,MATCH(CONCATENATE(BD_COMERCIAL!$K439," ",BD_COMERCIAL!$L439),'Curva Forward'!$B$5:$B$13,0),MATCH(GD$4,'Curva Forward'!$C$4:$AN$4,0))),DF439)</f>
        <v>0</v>
      </c>
      <c r="GE439" s="200">
        <f>AS439*AS$2*IF($FC439="V",1,-1)*IF($Q439="Fixo",(DG439-INDEX('Curva Forward'!$C$5:$AN$13,MATCH(CONCATENATE(BD_COMERCIAL!$K439," ",BD_COMERCIAL!$L439),'Curva Forward'!$B$5:$B$13,0),MATCH(GE$4,'Curva Forward'!$C$4:$AN$4,0))),DG439)</f>
        <v>0</v>
      </c>
      <c r="GF439" s="200">
        <f>AT439*AT$2*IF($FC439="V",1,-1)*IF($Q439="Fixo",(DH439-INDEX('Curva Forward'!$C$5:$AN$13,MATCH(CONCATENATE(BD_COMERCIAL!$K439," ",BD_COMERCIAL!$L439),'Curva Forward'!$B$5:$B$13,0),MATCH(GF$4,'Curva Forward'!$C$4:$AN$4,0))),DH439)</f>
        <v>0</v>
      </c>
      <c r="GG439" s="200">
        <f>AU439*AU$2*IF($FC439="V",1,-1)*IF($Q439="Fixo",(DI439-INDEX('Curva Forward'!$C$5:$AN$13,MATCH(CONCATENATE(BD_COMERCIAL!$K439," ",BD_COMERCIAL!$L439),'Curva Forward'!$B$5:$B$13,0),MATCH(GG$4,'Curva Forward'!$C$4:$AN$4,0))),DI439)</f>
        <v>0</v>
      </c>
      <c r="GH439" s="200">
        <f>AV439*AV$2*IF($FC439="V",1,-1)*IF($Q439="Fixo",(DJ439-INDEX('Curva Forward'!$C$5:$AN$13,MATCH(CONCATENATE(BD_COMERCIAL!$K439," ",BD_COMERCIAL!$L439),'Curva Forward'!$B$5:$B$13,0),MATCH(GH$4,'Curva Forward'!$C$4:$AN$4,0))),DJ439)</f>
        <v>0</v>
      </c>
      <c r="GI439" s="200">
        <f>AW439*AW$2*IF($FC439="V",1,-1)*IF($Q439="Fixo",(DK439-INDEX('Curva Forward'!$C$5:$AN$13,MATCH(CONCATENATE(BD_COMERCIAL!$K439," ",BD_COMERCIAL!$L439),'Curva Forward'!$B$5:$B$13,0),MATCH(GI$4,'Curva Forward'!$C$4:$AN$4,0))),DK439)</f>
        <v>0</v>
      </c>
      <c r="GJ439" s="200">
        <f>AX439*AX$2*IF($FC439="V",1,-1)*IF($Q439="Fixo",(DL439-INDEX('Curva Forward'!$C$5:$AN$13,MATCH(CONCATENATE(BD_COMERCIAL!$K439," ",BD_COMERCIAL!$L439),'Curva Forward'!$B$5:$B$13,0),MATCH(GJ$4,'Curva Forward'!$C$4:$AN$4,0))),DL439)</f>
        <v>0</v>
      </c>
      <c r="GK439" s="200">
        <f>AY439*AY$2*IF($FC439="V",1,-1)*IF($Q439="Fixo",(DM439-INDEX('Curva Forward'!$C$5:$AN$13,MATCH(CONCATENATE(BD_COMERCIAL!$K439," ",BD_COMERCIAL!$L439),'Curva Forward'!$B$5:$B$13,0),MATCH(GK$4,'Curva Forward'!$C$4:$AN$4,0))),DM439)</f>
        <v>0</v>
      </c>
      <c r="GL439" s="200">
        <f>IF(EZ439="",0,CL439*CL$2*IF($FC439="V",1,-1)*IF($Q439="Fixo",(EZ439-INDEX('Curva Forward'!$C$5:$AN$13,MATCH(CONCATENATE(BD_COMERCIAL!$K439," ",BD_COMERCIAL!$L439),'Curva Forward'!$B$5:$B$13,0),MATCH(GL$4,'Curva Forward'!$C$4:$AN$4,0))),EZ439))</f>
        <v>0</v>
      </c>
      <c r="GM439" s="200">
        <f>IF(FA439="",0,CM439*CM$2*IF($FC439="V",1,-1)*IF($Q439="Fixo",(FA439-INDEX('Curva Forward'!$C$5:$AN$13,MATCH(CONCATENATE(BD_COMERCIAL!$K439," ",BD_COMERCIAL!$L439),'Curva Forward'!$B$5:$B$13,0),MATCH(GM$4,'Curva Forward'!$C$4:$AN$4,0))),FA439))</f>
        <v>0</v>
      </c>
      <c r="GN439" s="200">
        <f>IF(FB439="",0,CN439*CN$2*IF($FC439="V",1,-1)*IF($Q439="Fixo",(FB439-INDEX('Curva Forward'!$C$5:$AN$13,MATCH(CONCATENATE(BD_COMERCIAL!$K439," ",BD_COMERCIAL!$L439),'Curva Forward'!$B$5:$B$13,0),MATCH(GN$4,'Curva Forward'!$C$4:$AN$4,0))),FB439))</f>
        <v>0</v>
      </c>
      <c r="GO439" s="201">
        <f t="shared" ca="1" si="129"/>
        <v>0</v>
      </c>
      <c r="GP439" s="201">
        <f t="shared" ca="1" si="130"/>
        <v>0</v>
      </c>
    </row>
    <row r="440" spans="1:198" ht="15" customHeight="1" x14ac:dyDescent="0.25">
      <c r="A440" s="6"/>
      <c r="B440" s="7" t="s">
        <v>814</v>
      </c>
      <c r="C440" s="8">
        <v>44705</v>
      </c>
      <c r="D440" s="9" t="s">
        <v>131</v>
      </c>
      <c r="E440" s="9" t="s">
        <v>489</v>
      </c>
      <c r="F440" s="113">
        <v>34475373000130</v>
      </c>
      <c r="G440" s="10" t="s">
        <v>125</v>
      </c>
      <c r="H440" s="113">
        <v>3780401000108</v>
      </c>
      <c r="I440" s="9" t="s">
        <v>139</v>
      </c>
      <c r="J440" s="166"/>
      <c r="K440" s="10" t="s">
        <v>127</v>
      </c>
      <c r="L440" s="84" t="s">
        <v>22</v>
      </c>
      <c r="M440" s="11">
        <v>44805</v>
      </c>
      <c r="N440" s="12">
        <v>44834</v>
      </c>
      <c r="O440" s="10">
        <v>3</v>
      </c>
      <c r="P440" s="84">
        <v>123.5</v>
      </c>
      <c r="Q440" s="84" t="s">
        <v>128</v>
      </c>
      <c r="R440" s="10" t="s">
        <v>129</v>
      </c>
      <c r="S440" s="14" t="s">
        <v>135</v>
      </c>
      <c r="T440" s="11"/>
      <c r="U440" s="12"/>
      <c r="V440" s="257" t="str">
        <f ca="1">IF(U440="","",
IF(U440="NA","",
IFERROR(VLOOKUP(EOMONTH(M440,-2)+1,IPCA!$A:$B,2,0),
VLOOKUP(EOMONTH(TODAY(),-2)+1,IPCA!$A:$B,2,0))/
VLOOKUP(EOMONTH(U440,-2)+1,IPCA!$A:$B,2,0)*
P440))</f>
        <v/>
      </c>
      <c r="W440" s="84"/>
      <c r="X440" s="13" t="s">
        <v>6</v>
      </c>
      <c r="Y440" s="166"/>
      <c r="AA440" s="108"/>
      <c r="AB440" s="15"/>
      <c r="AJ440">
        <v>3</v>
      </c>
      <c r="AM440" s="6"/>
      <c r="AN440" s="15"/>
      <c r="AY440" s="6"/>
      <c r="AZ440" s="15"/>
      <c r="BK440" s="6"/>
      <c r="BL440" s="15"/>
      <c r="BW440" s="6"/>
      <c r="BX440" s="15"/>
      <c r="CI440" s="6"/>
      <c r="CJ440" s="16">
        <f t="shared" si="114"/>
        <v>0.24657534246575341</v>
      </c>
      <c r="CK440" s="16" t="str">
        <f t="shared" si="115"/>
        <v/>
      </c>
      <c r="CL440" s="16" t="str">
        <f t="shared" si="116"/>
        <v/>
      </c>
      <c r="CM440" s="16" t="str">
        <f t="shared" si="117"/>
        <v/>
      </c>
      <c r="CN440" s="16" t="str">
        <f t="shared" si="118"/>
        <v/>
      </c>
      <c r="CO440" s="18"/>
      <c r="CP440" s="15"/>
      <c r="CX440">
        <v>123.5</v>
      </c>
      <c r="DA440" s="6"/>
      <c r="DB440" s="15"/>
      <c r="DM440" s="6"/>
      <c r="DN440" s="15"/>
      <c r="DY440" s="6"/>
      <c r="DZ440" s="15"/>
      <c r="EK440" s="6"/>
      <c r="EL440" s="15"/>
      <c r="EW440" s="6"/>
      <c r="EX440" s="16">
        <f t="shared" si="119"/>
        <v>10.150684931506849</v>
      </c>
      <c r="EY440" s="16" t="str">
        <f t="shared" si="120"/>
        <v/>
      </c>
      <c r="EZ440" s="16" t="str">
        <f t="shared" si="121"/>
        <v/>
      </c>
      <c r="FA440" s="16" t="str">
        <f t="shared" si="122"/>
        <v/>
      </c>
      <c r="FB440" s="160" t="str">
        <f t="shared" si="123"/>
        <v/>
      </c>
      <c r="FC440" t="s">
        <v>205</v>
      </c>
      <c r="FD440" s="20" t="s">
        <v>139</v>
      </c>
      <c r="FE440"/>
      <c r="FF440" s="209" t="s">
        <v>206</v>
      </c>
      <c r="FH440" s="284">
        <f t="shared" ca="1" si="124"/>
        <v>0</v>
      </c>
      <c r="FI440" s="208">
        <f t="shared" si="125"/>
        <v>0.96666666666666667</v>
      </c>
      <c r="FK440" t="str">
        <f t="shared" si="126"/>
        <v>XP COMERCIALIZADORA DE ENERGIA S.A.</v>
      </c>
      <c r="FL440" s="201">
        <f t="shared" ca="1" si="127"/>
        <v>-89640</v>
      </c>
      <c r="FM440" s="201">
        <f t="shared" ca="1" si="128"/>
        <v>0</v>
      </c>
      <c r="FN440" s="200">
        <f>AB440*AB$2*IF($FC440="V",1,-1)*IF($Q440="Fixo",(CP440-INDEX('Curva Forward'!$C$5:$AN$13,MATCH(CONCATENATE(BD_COMERCIAL!$K440," ",BD_COMERCIAL!$L440),'Curva Forward'!$B$5:$B$13,0),MATCH(FN$4,'Curva Forward'!$C$4:$AN$4,0))),CP440)</f>
        <v>0</v>
      </c>
      <c r="FO440" s="200">
        <f>AC440*AC$2*IF($FC440="V",1,-1)*IF($Q440="Fixo",(CQ440-INDEX('Curva Forward'!$C$5:$AN$13,MATCH(CONCATENATE(BD_COMERCIAL!$K440," ",BD_COMERCIAL!$L440),'Curva Forward'!$B$5:$B$13,0),MATCH(FO$4,'Curva Forward'!$C$4:$AN$4,0))),CQ440)</f>
        <v>0</v>
      </c>
      <c r="FP440" s="200">
        <f>AD440*AD$2*IF($FC440="V",1,-1)*IF($Q440="Fixo",(CR440-INDEX('Curva Forward'!$C$5:$AN$13,MATCH(CONCATENATE(BD_COMERCIAL!$K440," ",BD_COMERCIAL!$L440),'Curva Forward'!$B$5:$B$13,0),MATCH(FP$4,'Curva Forward'!$C$4:$AN$4,0))),CR440)</f>
        <v>0</v>
      </c>
      <c r="FQ440" s="200">
        <f>AE440*AE$2*IF($FC440="V",1,-1)*IF($Q440="Fixo",(CS440-INDEX('Curva Forward'!$C$5:$AN$13,MATCH(CONCATENATE(BD_COMERCIAL!$K440," ",BD_COMERCIAL!$L440),'Curva Forward'!$B$5:$B$13,0),MATCH(FQ$4,'Curva Forward'!$C$4:$AN$4,0))),CS440)</f>
        <v>0</v>
      </c>
      <c r="FR440" s="200">
        <f>AF440*AF$2*IF($FC440="V",1,-1)*IF($Q440="Fixo",(CT440-INDEX('Curva Forward'!$C$5:$AN$13,MATCH(CONCATENATE(BD_COMERCIAL!$K440," ",BD_COMERCIAL!$L440),'Curva Forward'!$B$5:$B$13,0),MATCH(FR$4,'Curva Forward'!$C$4:$AN$4,0))),CT440)</f>
        <v>0</v>
      </c>
      <c r="FS440" s="200">
        <f>AG440*AG$2*IF($FC440="V",1,-1)*IF($Q440="Fixo",(CU440-INDEX('Curva Forward'!$C$5:$AN$13,MATCH(CONCATENATE(BD_COMERCIAL!$K440," ",BD_COMERCIAL!$L440),'Curva Forward'!$B$5:$B$13,0),MATCH(FS$4,'Curva Forward'!$C$4:$AN$4,0))),CU440)</f>
        <v>0</v>
      </c>
      <c r="FT440" s="200">
        <f>AH440*AH$2*IF($FC440="V",1,-1)*IF($Q440="Fixo",(CV440-INDEX('Curva Forward'!$C$5:$AN$13,MATCH(CONCATENATE(BD_COMERCIAL!$K440," ",BD_COMERCIAL!$L440),'Curva Forward'!$B$5:$B$13,0),MATCH(FT$4,'Curva Forward'!$C$4:$AN$4,0))),CV440)</f>
        <v>0</v>
      </c>
      <c r="FU440" s="200">
        <f>AI440*AI$2*IF($FC440="V",1,-1)*IF($Q440="Fixo",(CW440-INDEX('Curva Forward'!$C$5:$AN$13,MATCH(CONCATENATE(BD_COMERCIAL!$K440," ",BD_COMERCIAL!$L440),'Curva Forward'!$B$5:$B$13,0),MATCH(FU$4,'Curva Forward'!$C$4:$AN$4,0))),CW440)</f>
        <v>0</v>
      </c>
      <c r="FV440" s="200">
        <f>AJ440*AJ$2*IF($FC440="V",1,-1)*IF($Q440="Fixo",(CX440-INDEX('Curva Forward'!$C$5:$AN$13,MATCH(CONCATENATE(BD_COMERCIAL!$K440," ",BD_COMERCIAL!$L440),'Curva Forward'!$B$5:$B$13,0),MATCH(FV$4,'Curva Forward'!$C$4:$AN$4,0))),CX440)</f>
        <v>-89640</v>
      </c>
      <c r="FW440" s="200">
        <f>AK440*AK$2*IF($FC440="V",1,-1)*IF($Q440="Fixo",(CY440-INDEX('Curva Forward'!$C$5:$AN$13,MATCH(CONCATENATE(BD_COMERCIAL!$K440," ",BD_COMERCIAL!$L440),'Curva Forward'!$B$5:$B$13,0),MATCH(FW$4,'Curva Forward'!$C$4:$AN$4,0))),CY440)</f>
        <v>0</v>
      </c>
      <c r="FX440" s="200">
        <f>AL440*AL$2*IF($FC440="V",1,-1)*IF($Q440="Fixo",(CZ440-INDEX('Curva Forward'!$C$5:$AN$13,MATCH(CONCATENATE(BD_COMERCIAL!$K440," ",BD_COMERCIAL!$L440),'Curva Forward'!$B$5:$B$13,0),MATCH(FX$4,'Curva Forward'!$C$4:$AN$4,0))),CZ440)</f>
        <v>0</v>
      </c>
      <c r="FY440" s="200">
        <f>AM440*AM$2*IF($FC440="V",1,-1)*IF($Q440="Fixo",(DA440-INDEX('Curva Forward'!$C$5:$AN$13,MATCH(CONCATENATE(BD_COMERCIAL!$K440," ",BD_COMERCIAL!$L440),'Curva Forward'!$B$5:$B$13,0),MATCH(FY$4,'Curva Forward'!$C$4:$AN$4,0))),DA440)</f>
        <v>0</v>
      </c>
      <c r="FZ440" s="200">
        <f>AN440*AN$2*IF($FC440="V",1,-1)*IF($Q440="Fixo",(DB440-INDEX('Curva Forward'!$C$5:$AN$13,MATCH(CONCATENATE(BD_COMERCIAL!$K440," ",BD_COMERCIAL!$L440),'Curva Forward'!$B$5:$B$13,0),MATCH(FZ$4,'Curva Forward'!$C$4:$AN$4,0))),DB440)</f>
        <v>0</v>
      </c>
      <c r="GA440" s="200">
        <f>AO440*AO$2*IF($FC440="V",1,-1)*IF($Q440="Fixo",(DC440-INDEX('Curva Forward'!$C$5:$AN$13,MATCH(CONCATENATE(BD_COMERCIAL!$K440," ",BD_COMERCIAL!$L440),'Curva Forward'!$B$5:$B$13,0),MATCH(GA$4,'Curva Forward'!$C$4:$AN$4,0))),DC440)</f>
        <v>0</v>
      </c>
      <c r="GB440" s="200">
        <f>AP440*AP$2*IF($FC440="V",1,-1)*IF($Q440="Fixo",(DD440-INDEX('Curva Forward'!$C$5:$AN$13,MATCH(CONCATENATE(BD_COMERCIAL!$K440," ",BD_COMERCIAL!$L440),'Curva Forward'!$B$5:$B$13,0),MATCH(GB$4,'Curva Forward'!$C$4:$AN$4,0))),DD440)</f>
        <v>0</v>
      </c>
      <c r="GC440" s="200">
        <f>AQ440*AQ$2*IF($FC440="V",1,-1)*IF($Q440="Fixo",(DE440-INDEX('Curva Forward'!$C$5:$AN$13,MATCH(CONCATENATE(BD_COMERCIAL!$K440," ",BD_COMERCIAL!$L440),'Curva Forward'!$B$5:$B$13,0),MATCH(GC$4,'Curva Forward'!$C$4:$AN$4,0))),DE440)</f>
        <v>0</v>
      </c>
      <c r="GD440" s="200">
        <f>AR440*AR$2*IF($FC440="V",1,-1)*IF($Q440="Fixo",(DF440-INDEX('Curva Forward'!$C$5:$AN$13,MATCH(CONCATENATE(BD_COMERCIAL!$K440," ",BD_COMERCIAL!$L440),'Curva Forward'!$B$5:$B$13,0),MATCH(GD$4,'Curva Forward'!$C$4:$AN$4,0))),DF440)</f>
        <v>0</v>
      </c>
      <c r="GE440" s="200">
        <f>AS440*AS$2*IF($FC440="V",1,-1)*IF($Q440="Fixo",(DG440-INDEX('Curva Forward'!$C$5:$AN$13,MATCH(CONCATENATE(BD_COMERCIAL!$K440," ",BD_COMERCIAL!$L440),'Curva Forward'!$B$5:$B$13,0),MATCH(GE$4,'Curva Forward'!$C$4:$AN$4,0))),DG440)</f>
        <v>0</v>
      </c>
      <c r="GF440" s="200">
        <f>AT440*AT$2*IF($FC440="V",1,-1)*IF($Q440="Fixo",(DH440-INDEX('Curva Forward'!$C$5:$AN$13,MATCH(CONCATENATE(BD_COMERCIAL!$K440," ",BD_COMERCIAL!$L440),'Curva Forward'!$B$5:$B$13,0),MATCH(GF$4,'Curva Forward'!$C$4:$AN$4,0))),DH440)</f>
        <v>0</v>
      </c>
      <c r="GG440" s="200">
        <f>AU440*AU$2*IF($FC440="V",1,-1)*IF($Q440="Fixo",(DI440-INDEX('Curva Forward'!$C$5:$AN$13,MATCH(CONCATENATE(BD_COMERCIAL!$K440," ",BD_COMERCIAL!$L440),'Curva Forward'!$B$5:$B$13,0),MATCH(GG$4,'Curva Forward'!$C$4:$AN$4,0))),DI440)</f>
        <v>0</v>
      </c>
      <c r="GH440" s="200">
        <f>AV440*AV$2*IF($FC440="V",1,-1)*IF($Q440="Fixo",(DJ440-INDEX('Curva Forward'!$C$5:$AN$13,MATCH(CONCATENATE(BD_COMERCIAL!$K440," ",BD_COMERCIAL!$L440),'Curva Forward'!$B$5:$B$13,0),MATCH(GH$4,'Curva Forward'!$C$4:$AN$4,0))),DJ440)</f>
        <v>0</v>
      </c>
      <c r="GI440" s="200">
        <f>AW440*AW$2*IF($FC440="V",1,-1)*IF($Q440="Fixo",(DK440-INDEX('Curva Forward'!$C$5:$AN$13,MATCH(CONCATENATE(BD_COMERCIAL!$K440," ",BD_COMERCIAL!$L440),'Curva Forward'!$B$5:$B$13,0),MATCH(GI$4,'Curva Forward'!$C$4:$AN$4,0))),DK440)</f>
        <v>0</v>
      </c>
      <c r="GJ440" s="200">
        <f>AX440*AX$2*IF($FC440="V",1,-1)*IF($Q440="Fixo",(DL440-INDEX('Curva Forward'!$C$5:$AN$13,MATCH(CONCATENATE(BD_COMERCIAL!$K440," ",BD_COMERCIAL!$L440),'Curva Forward'!$B$5:$B$13,0),MATCH(GJ$4,'Curva Forward'!$C$4:$AN$4,0))),DL440)</f>
        <v>0</v>
      </c>
      <c r="GK440" s="200">
        <f>AY440*AY$2*IF($FC440="V",1,-1)*IF($Q440="Fixo",(DM440-INDEX('Curva Forward'!$C$5:$AN$13,MATCH(CONCATENATE(BD_COMERCIAL!$K440," ",BD_COMERCIAL!$L440),'Curva Forward'!$B$5:$B$13,0),MATCH(GK$4,'Curva Forward'!$C$4:$AN$4,0))),DM440)</f>
        <v>0</v>
      </c>
      <c r="GL440" s="200">
        <f>IF(EZ440="",0,CL440*CL$2*IF($FC440="V",1,-1)*IF($Q440="Fixo",(EZ440-INDEX('Curva Forward'!$C$5:$AN$13,MATCH(CONCATENATE(BD_COMERCIAL!$K440," ",BD_COMERCIAL!$L440),'Curva Forward'!$B$5:$B$13,0),MATCH(GL$4,'Curva Forward'!$C$4:$AN$4,0))),EZ440))</f>
        <v>0</v>
      </c>
      <c r="GM440" s="200">
        <f>IF(FA440="",0,CM440*CM$2*IF($FC440="V",1,-1)*IF($Q440="Fixo",(FA440-INDEX('Curva Forward'!$C$5:$AN$13,MATCH(CONCATENATE(BD_COMERCIAL!$K440," ",BD_COMERCIAL!$L440),'Curva Forward'!$B$5:$B$13,0),MATCH(GM$4,'Curva Forward'!$C$4:$AN$4,0))),FA440))</f>
        <v>0</v>
      </c>
      <c r="GN440" s="200">
        <f>IF(FB440="",0,CN440*CN$2*IF($FC440="V",1,-1)*IF($Q440="Fixo",(FB440-INDEX('Curva Forward'!$C$5:$AN$13,MATCH(CONCATENATE(BD_COMERCIAL!$K440," ",BD_COMERCIAL!$L440),'Curva Forward'!$B$5:$B$13,0),MATCH(GN$4,'Curva Forward'!$C$4:$AN$4,0))),FB440))</f>
        <v>0</v>
      </c>
      <c r="GO440" s="201">
        <f t="shared" ca="1" si="129"/>
        <v>0</v>
      </c>
      <c r="GP440" s="201">
        <f t="shared" ca="1" si="130"/>
        <v>0</v>
      </c>
    </row>
    <row r="441" spans="1:198" ht="15" customHeight="1" x14ac:dyDescent="0.25">
      <c r="A441" s="6"/>
      <c r="B441" s="7" t="s">
        <v>815</v>
      </c>
      <c r="C441" s="8">
        <v>44705</v>
      </c>
      <c r="D441" s="9" t="s">
        <v>131</v>
      </c>
      <c r="E441" s="9" t="s">
        <v>197</v>
      </c>
      <c r="F441" s="113">
        <v>11322550000224</v>
      </c>
      <c r="G441" s="10" t="s">
        <v>125</v>
      </c>
      <c r="H441" s="113">
        <v>3780401000108</v>
      </c>
      <c r="I441" s="9" t="s">
        <v>139</v>
      </c>
      <c r="J441" s="166"/>
      <c r="K441" s="10" t="s">
        <v>127</v>
      </c>
      <c r="L441" s="84" t="s">
        <v>22</v>
      </c>
      <c r="M441" s="11">
        <v>44805</v>
      </c>
      <c r="N441" s="12">
        <v>44834</v>
      </c>
      <c r="O441" s="10">
        <v>3</v>
      </c>
      <c r="P441" s="84">
        <v>124</v>
      </c>
      <c r="Q441" s="84" t="s">
        <v>128</v>
      </c>
      <c r="R441" s="10" t="s">
        <v>129</v>
      </c>
      <c r="S441" s="14" t="s">
        <v>135</v>
      </c>
      <c r="T441" s="11"/>
      <c r="U441" s="12"/>
      <c r="V441" s="257" t="str">
        <f ca="1">IF(U441="","",
IF(U441="NA","",
IFERROR(VLOOKUP(EOMONTH(M441,-2)+1,IPCA!$A:$B,2,0),
VLOOKUP(EOMONTH(TODAY(),-2)+1,IPCA!$A:$B,2,0))/
VLOOKUP(EOMONTH(U441,-2)+1,IPCA!$A:$B,2,0)*
P441))</f>
        <v/>
      </c>
      <c r="W441" s="84"/>
      <c r="X441" s="13" t="s">
        <v>133</v>
      </c>
      <c r="Y441" s="166"/>
      <c r="AA441" s="108"/>
      <c r="AB441" s="15"/>
      <c r="AJ441">
        <v>3</v>
      </c>
      <c r="AM441" s="6"/>
      <c r="AN441" s="15"/>
      <c r="AY441" s="6"/>
      <c r="AZ441" s="15"/>
      <c r="BK441" s="6"/>
      <c r="BL441" s="15"/>
      <c r="BW441" s="6"/>
      <c r="BX441" s="15"/>
      <c r="CI441" s="6"/>
      <c r="CJ441" s="16">
        <f t="shared" si="114"/>
        <v>0.24657534246575341</v>
      </c>
      <c r="CK441" s="16" t="str">
        <f t="shared" si="115"/>
        <v/>
      </c>
      <c r="CL441" s="16" t="str">
        <f t="shared" si="116"/>
        <v/>
      </c>
      <c r="CM441" s="16" t="str">
        <f t="shared" si="117"/>
        <v/>
      </c>
      <c r="CN441" s="16" t="str">
        <f t="shared" si="118"/>
        <v/>
      </c>
      <c r="CO441" s="18"/>
      <c r="CP441" s="15"/>
      <c r="CX441">
        <v>124</v>
      </c>
      <c r="DA441" s="6"/>
      <c r="DB441" s="15"/>
      <c r="DM441" s="6"/>
      <c r="DN441" s="15"/>
      <c r="DY441" s="6"/>
      <c r="DZ441" s="15"/>
      <c r="EK441" s="6"/>
      <c r="EL441" s="15"/>
      <c r="EW441" s="6"/>
      <c r="EX441" s="16">
        <f t="shared" si="119"/>
        <v>10.191780821917808</v>
      </c>
      <c r="EY441" s="16" t="str">
        <f t="shared" si="120"/>
        <v/>
      </c>
      <c r="EZ441" s="16" t="str">
        <f t="shared" si="121"/>
        <v/>
      </c>
      <c r="FA441" s="16" t="str">
        <f t="shared" si="122"/>
        <v/>
      </c>
      <c r="FB441" s="160" t="str">
        <f t="shared" si="123"/>
        <v/>
      </c>
      <c r="FC441" t="s">
        <v>205</v>
      </c>
      <c r="FD441" s="20" t="s">
        <v>139</v>
      </c>
      <c r="FE441"/>
      <c r="FF441" s="209" t="s">
        <v>206</v>
      </c>
      <c r="FH441" s="284">
        <f t="shared" ca="1" si="124"/>
        <v>0</v>
      </c>
      <c r="FI441" s="208">
        <f t="shared" si="125"/>
        <v>0.96666666666666667</v>
      </c>
      <c r="FK441" t="str">
        <f t="shared" si="126"/>
        <v>Atmo Comercializadora de Energia Ltda</v>
      </c>
      <c r="FL441" s="201">
        <f t="shared" ca="1" si="127"/>
        <v>-90720</v>
      </c>
      <c r="FM441" s="201">
        <f t="shared" ca="1" si="128"/>
        <v>0</v>
      </c>
      <c r="FN441" s="200">
        <f>AB441*AB$2*IF($FC441="V",1,-1)*IF($Q441="Fixo",(CP441-INDEX('Curva Forward'!$C$5:$AN$13,MATCH(CONCATENATE(BD_COMERCIAL!$K441," ",BD_COMERCIAL!$L441),'Curva Forward'!$B$5:$B$13,0),MATCH(FN$4,'Curva Forward'!$C$4:$AN$4,0))),CP441)</f>
        <v>0</v>
      </c>
      <c r="FO441" s="200">
        <f>AC441*AC$2*IF($FC441="V",1,-1)*IF($Q441="Fixo",(CQ441-INDEX('Curva Forward'!$C$5:$AN$13,MATCH(CONCATENATE(BD_COMERCIAL!$K441," ",BD_COMERCIAL!$L441),'Curva Forward'!$B$5:$B$13,0),MATCH(FO$4,'Curva Forward'!$C$4:$AN$4,0))),CQ441)</f>
        <v>0</v>
      </c>
      <c r="FP441" s="200">
        <f>AD441*AD$2*IF($FC441="V",1,-1)*IF($Q441="Fixo",(CR441-INDEX('Curva Forward'!$C$5:$AN$13,MATCH(CONCATENATE(BD_COMERCIAL!$K441," ",BD_COMERCIAL!$L441),'Curva Forward'!$B$5:$B$13,0),MATCH(FP$4,'Curva Forward'!$C$4:$AN$4,0))),CR441)</f>
        <v>0</v>
      </c>
      <c r="FQ441" s="200">
        <f>AE441*AE$2*IF($FC441="V",1,-1)*IF($Q441="Fixo",(CS441-INDEX('Curva Forward'!$C$5:$AN$13,MATCH(CONCATENATE(BD_COMERCIAL!$K441," ",BD_COMERCIAL!$L441),'Curva Forward'!$B$5:$B$13,0),MATCH(FQ$4,'Curva Forward'!$C$4:$AN$4,0))),CS441)</f>
        <v>0</v>
      </c>
      <c r="FR441" s="200">
        <f>AF441*AF$2*IF($FC441="V",1,-1)*IF($Q441="Fixo",(CT441-INDEX('Curva Forward'!$C$5:$AN$13,MATCH(CONCATENATE(BD_COMERCIAL!$K441," ",BD_COMERCIAL!$L441),'Curva Forward'!$B$5:$B$13,0),MATCH(FR$4,'Curva Forward'!$C$4:$AN$4,0))),CT441)</f>
        <v>0</v>
      </c>
      <c r="FS441" s="200">
        <f>AG441*AG$2*IF($FC441="V",1,-1)*IF($Q441="Fixo",(CU441-INDEX('Curva Forward'!$C$5:$AN$13,MATCH(CONCATENATE(BD_COMERCIAL!$K441," ",BD_COMERCIAL!$L441),'Curva Forward'!$B$5:$B$13,0),MATCH(FS$4,'Curva Forward'!$C$4:$AN$4,0))),CU441)</f>
        <v>0</v>
      </c>
      <c r="FT441" s="200">
        <f>AH441*AH$2*IF($FC441="V",1,-1)*IF($Q441="Fixo",(CV441-INDEX('Curva Forward'!$C$5:$AN$13,MATCH(CONCATENATE(BD_COMERCIAL!$K441," ",BD_COMERCIAL!$L441),'Curva Forward'!$B$5:$B$13,0),MATCH(FT$4,'Curva Forward'!$C$4:$AN$4,0))),CV441)</f>
        <v>0</v>
      </c>
      <c r="FU441" s="200">
        <f>AI441*AI$2*IF($FC441="V",1,-1)*IF($Q441="Fixo",(CW441-INDEX('Curva Forward'!$C$5:$AN$13,MATCH(CONCATENATE(BD_COMERCIAL!$K441," ",BD_COMERCIAL!$L441),'Curva Forward'!$B$5:$B$13,0),MATCH(FU$4,'Curva Forward'!$C$4:$AN$4,0))),CW441)</f>
        <v>0</v>
      </c>
      <c r="FV441" s="200">
        <f>AJ441*AJ$2*IF($FC441="V",1,-1)*IF($Q441="Fixo",(CX441-INDEX('Curva Forward'!$C$5:$AN$13,MATCH(CONCATENATE(BD_COMERCIAL!$K441," ",BD_COMERCIAL!$L441),'Curva Forward'!$B$5:$B$13,0),MATCH(FV$4,'Curva Forward'!$C$4:$AN$4,0))),CX441)</f>
        <v>-90720</v>
      </c>
      <c r="FW441" s="200">
        <f>AK441*AK$2*IF($FC441="V",1,-1)*IF($Q441="Fixo",(CY441-INDEX('Curva Forward'!$C$5:$AN$13,MATCH(CONCATENATE(BD_COMERCIAL!$K441," ",BD_COMERCIAL!$L441),'Curva Forward'!$B$5:$B$13,0),MATCH(FW$4,'Curva Forward'!$C$4:$AN$4,0))),CY441)</f>
        <v>0</v>
      </c>
      <c r="FX441" s="200">
        <f>AL441*AL$2*IF($FC441="V",1,-1)*IF($Q441="Fixo",(CZ441-INDEX('Curva Forward'!$C$5:$AN$13,MATCH(CONCATENATE(BD_COMERCIAL!$K441," ",BD_COMERCIAL!$L441),'Curva Forward'!$B$5:$B$13,0),MATCH(FX$4,'Curva Forward'!$C$4:$AN$4,0))),CZ441)</f>
        <v>0</v>
      </c>
      <c r="FY441" s="200">
        <f>AM441*AM$2*IF($FC441="V",1,-1)*IF($Q441="Fixo",(DA441-INDEX('Curva Forward'!$C$5:$AN$13,MATCH(CONCATENATE(BD_COMERCIAL!$K441," ",BD_COMERCIAL!$L441),'Curva Forward'!$B$5:$B$13,0),MATCH(FY$4,'Curva Forward'!$C$4:$AN$4,0))),DA441)</f>
        <v>0</v>
      </c>
      <c r="FZ441" s="200">
        <f>AN441*AN$2*IF($FC441="V",1,-1)*IF($Q441="Fixo",(DB441-INDEX('Curva Forward'!$C$5:$AN$13,MATCH(CONCATENATE(BD_COMERCIAL!$K441," ",BD_COMERCIAL!$L441),'Curva Forward'!$B$5:$B$13,0),MATCH(FZ$4,'Curva Forward'!$C$4:$AN$4,0))),DB441)</f>
        <v>0</v>
      </c>
      <c r="GA441" s="200">
        <f>AO441*AO$2*IF($FC441="V",1,-1)*IF($Q441="Fixo",(DC441-INDEX('Curva Forward'!$C$5:$AN$13,MATCH(CONCATENATE(BD_COMERCIAL!$K441," ",BD_COMERCIAL!$L441),'Curva Forward'!$B$5:$B$13,0),MATCH(GA$4,'Curva Forward'!$C$4:$AN$4,0))),DC441)</f>
        <v>0</v>
      </c>
      <c r="GB441" s="200">
        <f>AP441*AP$2*IF($FC441="V",1,-1)*IF($Q441="Fixo",(DD441-INDEX('Curva Forward'!$C$5:$AN$13,MATCH(CONCATENATE(BD_COMERCIAL!$K441," ",BD_COMERCIAL!$L441),'Curva Forward'!$B$5:$B$13,0),MATCH(GB$4,'Curva Forward'!$C$4:$AN$4,0))),DD441)</f>
        <v>0</v>
      </c>
      <c r="GC441" s="200">
        <f>AQ441*AQ$2*IF($FC441="V",1,-1)*IF($Q441="Fixo",(DE441-INDEX('Curva Forward'!$C$5:$AN$13,MATCH(CONCATENATE(BD_COMERCIAL!$K441," ",BD_COMERCIAL!$L441),'Curva Forward'!$B$5:$B$13,0),MATCH(GC$4,'Curva Forward'!$C$4:$AN$4,0))),DE441)</f>
        <v>0</v>
      </c>
      <c r="GD441" s="200">
        <f>AR441*AR$2*IF($FC441="V",1,-1)*IF($Q441="Fixo",(DF441-INDEX('Curva Forward'!$C$5:$AN$13,MATCH(CONCATENATE(BD_COMERCIAL!$K441," ",BD_COMERCIAL!$L441),'Curva Forward'!$B$5:$B$13,0),MATCH(GD$4,'Curva Forward'!$C$4:$AN$4,0))),DF441)</f>
        <v>0</v>
      </c>
      <c r="GE441" s="200">
        <f>AS441*AS$2*IF($FC441="V",1,-1)*IF($Q441="Fixo",(DG441-INDEX('Curva Forward'!$C$5:$AN$13,MATCH(CONCATENATE(BD_COMERCIAL!$K441," ",BD_COMERCIAL!$L441),'Curva Forward'!$B$5:$B$13,0),MATCH(GE$4,'Curva Forward'!$C$4:$AN$4,0))),DG441)</f>
        <v>0</v>
      </c>
      <c r="GF441" s="200">
        <f>AT441*AT$2*IF($FC441="V",1,-1)*IF($Q441="Fixo",(DH441-INDEX('Curva Forward'!$C$5:$AN$13,MATCH(CONCATENATE(BD_COMERCIAL!$K441," ",BD_COMERCIAL!$L441),'Curva Forward'!$B$5:$B$13,0),MATCH(GF$4,'Curva Forward'!$C$4:$AN$4,0))),DH441)</f>
        <v>0</v>
      </c>
      <c r="GG441" s="200">
        <f>AU441*AU$2*IF($FC441="V",1,-1)*IF($Q441="Fixo",(DI441-INDEX('Curva Forward'!$C$5:$AN$13,MATCH(CONCATENATE(BD_COMERCIAL!$K441," ",BD_COMERCIAL!$L441),'Curva Forward'!$B$5:$B$13,0),MATCH(GG$4,'Curva Forward'!$C$4:$AN$4,0))),DI441)</f>
        <v>0</v>
      </c>
      <c r="GH441" s="200">
        <f>AV441*AV$2*IF($FC441="V",1,-1)*IF($Q441="Fixo",(DJ441-INDEX('Curva Forward'!$C$5:$AN$13,MATCH(CONCATENATE(BD_COMERCIAL!$K441," ",BD_COMERCIAL!$L441),'Curva Forward'!$B$5:$B$13,0),MATCH(GH$4,'Curva Forward'!$C$4:$AN$4,0))),DJ441)</f>
        <v>0</v>
      </c>
      <c r="GI441" s="200">
        <f>AW441*AW$2*IF($FC441="V",1,-1)*IF($Q441="Fixo",(DK441-INDEX('Curva Forward'!$C$5:$AN$13,MATCH(CONCATENATE(BD_COMERCIAL!$K441," ",BD_COMERCIAL!$L441),'Curva Forward'!$B$5:$B$13,0),MATCH(GI$4,'Curva Forward'!$C$4:$AN$4,0))),DK441)</f>
        <v>0</v>
      </c>
      <c r="GJ441" s="200">
        <f>AX441*AX$2*IF($FC441="V",1,-1)*IF($Q441="Fixo",(DL441-INDEX('Curva Forward'!$C$5:$AN$13,MATCH(CONCATENATE(BD_COMERCIAL!$K441," ",BD_COMERCIAL!$L441),'Curva Forward'!$B$5:$B$13,0),MATCH(GJ$4,'Curva Forward'!$C$4:$AN$4,0))),DL441)</f>
        <v>0</v>
      </c>
      <c r="GK441" s="200">
        <f>AY441*AY$2*IF($FC441="V",1,-1)*IF($Q441="Fixo",(DM441-INDEX('Curva Forward'!$C$5:$AN$13,MATCH(CONCATENATE(BD_COMERCIAL!$K441," ",BD_COMERCIAL!$L441),'Curva Forward'!$B$5:$B$13,0),MATCH(GK$4,'Curva Forward'!$C$4:$AN$4,0))),DM441)</f>
        <v>0</v>
      </c>
      <c r="GL441" s="200">
        <f>IF(EZ441="",0,CL441*CL$2*IF($FC441="V",1,-1)*IF($Q441="Fixo",(EZ441-INDEX('Curva Forward'!$C$5:$AN$13,MATCH(CONCATENATE(BD_COMERCIAL!$K441," ",BD_COMERCIAL!$L441),'Curva Forward'!$B$5:$B$13,0),MATCH(GL$4,'Curva Forward'!$C$4:$AN$4,0))),EZ441))</f>
        <v>0</v>
      </c>
      <c r="GM441" s="200">
        <f>IF(FA441="",0,CM441*CM$2*IF($FC441="V",1,-1)*IF($Q441="Fixo",(FA441-INDEX('Curva Forward'!$C$5:$AN$13,MATCH(CONCATENATE(BD_COMERCIAL!$K441," ",BD_COMERCIAL!$L441),'Curva Forward'!$B$5:$B$13,0),MATCH(GM$4,'Curva Forward'!$C$4:$AN$4,0))),FA441))</f>
        <v>0</v>
      </c>
      <c r="GN441" s="200">
        <f>IF(FB441="",0,CN441*CN$2*IF($FC441="V",1,-1)*IF($Q441="Fixo",(FB441-INDEX('Curva Forward'!$C$5:$AN$13,MATCH(CONCATENATE(BD_COMERCIAL!$K441," ",BD_COMERCIAL!$L441),'Curva Forward'!$B$5:$B$13,0),MATCH(GN$4,'Curva Forward'!$C$4:$AN$4,0))),FB441))</f>
        <v>0</v>
      </c>
      <c r="GO441" s="201">
        <f t="shared" ca="1" si="129"/>
        <v>0</v>
      </c>
      <c r="GP441" s="201">
        <f t="shared" ca="1" si="130"/>
        <v>0</v>
      </c>
    </row>
    <row r="442" spans="1:198" ht="15" customHeight="1" x14ac:dyDescent="0.25">
      <c r="A442" s="6"/>
      <c r="B442" s="7" t="s">
        <v>816</v>
      </c>
      <c r="C442" s="8">
        <v>44705</v>
      </c>
      <c r="D442" s="9" t="s">
        <v>131</v>
      </c>
      <c r="E442" s="9" t="s">
        <v>186</v>
      </c>
      <c r="F442" s="113">
        <v>25099255000184</v>
      </c>
      <c r="G442" s="10" t="s">
        <v>125</v>
      </c>
      <c r="H442" s="113">
        <v>3780401000108</v>
      </c>
      <c r="I442" s="9" t="s">
        <v>139</v>
      </c>
      <c r="J442" s="166"/>
      <c r="K442" s="10" t="s">
        <v>127</v>
      </c>
      <c r="L442" s="84" t="s">
        <v>22</v>
      </c>
      <c r="M442" s="11">
        <v>44774</v>
      </c>
      <c r="N442" s="12">
        <v>44804</v>
      </c>
      <c r="O442" s="10">
        <v>1</v>
      </c>
      <c r="P442" s="84">
        <v>115</v>
      </c>
      <c r="Q442" s="84" t="s">
        <v>128</v>
      </c>
      <c r="R442" s="10" t="s">
        <v>129</v>
      </c>
      <c r="S442" s="14" t="s">
        <v>135</v>
      </c>
      <c r="T442" s="11"/>
      <c r="U442" s="12"/>
      <c r="V442" s="257" t="str">
        <f ca="1">IF(U442="","",
IF(U442="NA","",
IFERROR(VLOOKUP(EOMONTH(M442,-2)+1,IPCA!$A:$B,2,0),
VLOOKUP(EOMONTH(TODAY(),-2)+1,IPCA!$A:$B,2,0))/
VLOOKUP(EOMONTH(U442,-2)+1,IPCA!$A:$B,2,0)*
P442))</f>
        <v/>
      </c>
      <c r="W442" s="84"/>
      <c r="X442" s="13" t="s">
        <v>6</v>
      </c>
      <c r="Y442" s="166"/>
      <c r="AA442" s="108"/>
      <c r="AB442" s="15"/>
      <c r="AI442">
        <v>1</v>
      </c>
      <c r="AM442" s="6"/>
      <c r="AN442" s="15"/>
      <c r="AY442" s="6"/>
      <c r="AZ442" s="15"/>
      <c r="BK442" s="6"/>
      <c r="BL442" s="15"/>
      <c r="BW442" s="6"/>
      <c r="BX442" s="15"/>
      <c r="CI442" s="6"/>
      <c r="CJ442" s="16">
        <f t="shared" si="114"/>
        <v>8.4931506849315067E-2</v>
      </c>
      <c r="CK442" s="16" t="str">
        <f t="shared" si="115"/>
        <v/>
      </c>
      <c r="CL442" s="16" t="str">
        <f t="shared" si="116"/>
        <v/>
      </c>
      <c r="CM442" s="16" t="str">
        <f t="shared" si="117"/>
        <v/>
      </c>
      <c r="CN442" s="16" t="str">
        <f t="shared" si="118"/>
        <v/>
      </c>
      <c r="CO442" s="18"/>
      <c r="CP442" s="15"/>
      <c r="CW442">
        <v>115</v>
      </c>
      <c r="DA442" s="6"/>
      <c r="DB442" s="15"/>
      <c r="DM442" s="6"/>
      <c r="DN442" s="15"/>
      <c r="DY442" s="6"/>
      <c r="DZ442" s="15"/>
      <c r="EK442" s="6"/>
      <c r="EL442" s="15"/>
      <c r="EW442" s="6"/>
      <c r="EX442" s="16">
        <f t="shared" si="119"/>
        <v>9.7671232876712324</v>
      </c>
      <c r="EY442" s="16" t="str">
        <f t="shared" si="120"/>
        <v/>
      </c>
      <c r="EZ442" s="16" t="str">
        <f t="shared" si="121"/>
        <v/>
      </c>
      <c r="FA442" s="16" t="str">
        <f t="shared" si="122"/>
        <v/>
      </c>
      <c r="FB442" s="160" t="str">
        <f t="shared" si="123"/>
        <v/>
      </c>
      <c r="FC442" t="s">
        <v>205</v>
      </c>
      <c r="FD442" s="20" t="s">
        <v>139</v>
      </c>
      <c r="FE442"/>
      <c r="FF442" s="209" t="s">
        <v>206</v>
      </c>
      <c r="FH442" s="284">
        <f t="shared" ca="1" si="124"/>
        <v>0</v>
      </c>
      <c r="FI442" s="208">
        <f t="shared" si="125"/>
        <v>1</v>
      </c>
      <c r="FK442" t="str">
        <f t="shared" si="126"/>
        <v>Stima Energia Ltda</v>
      </c>
      <c r="FL442" s="201">
        <f t="shared" ca="1" si="127"/>
        <v>-22320</v>
      </c>
      <c r="FM442" s="201">
        <f t="shared" ca="1" si="128"/>
        <v>0</v>
      </c>
      <c r="FN442" s="200">
        <f>AB442*AB$2*IF($FC442="V",1,-1)*IF($Q442="Fixo",(CP442-INDEX('Curva Forward'!$C$5:$AN$13,MATCH(CONCATENATE(BD_COMERCIAL!$K442," ",BD_COMERCIAL!$L442),'Curva Forward'!$B$5:$B$13,0),MATCH(FN$4,'Curva Forward'!$C$4:$AN$4,0))),CP442)</f>
        <v>0</v>
      </c>
      <c r="FO442" s="200">
        <f>AC442*AC$2*IF($FC442="V",1,-1)*IF($Q442="Fixo",(CQ442-INDEX('Curva Forward'!$C$5:$AN$13,MATCH(CONCATENATE(BD_COMERCIAL!$K442," ",BD_COMERCIAL!$L442),'Curva Forward'!$B$5:$B$13,0),MATCH(FO$4,'Curva Forward'!$C$4:$AN$4,0))),CQ442)</f>
        <v>0</v>
      </c>
      <c r="FP442" s="200">
        <f>AD442*AD$2*IF($FC442="V",1,-1)*IF($Q442="Fixo",(CR442-INDEX('Curva Forward'!$C$5:$AN$13,MATCH(CONCATENATE(BD_COMERCIAL!$K442," ",BD_COMERCIAL!$L442),'Curva Forward'!$B$5:$B$13,0),MATCH(FP$4,'Curva Forward'!$C$4:$AN$4,0))),CR442)</f>
        <v>0</v>
      </c>
      <c r="FQ442" s="200">
        <f>AE442*AE$2*IF($FC442="V",1,-1)*IF($Q442="Fixo",(CS442-INDEX('Curva Forward'!$C$5:$AN$13,MATCH(CONCATENATE(BD_COMERCIAL!$K442," ",BD_COMERCIAL!$L442),'Curva Forward'!$B$5:$B$13,0),MATCH(FQ$4,'Curva Forward'!$C$4:$AN$4,0))),CS442)</f>
        <v>0</v>
      </c>
      <c r="FR442" s="200">
        <f>AF442*AF$2*IF($FC442="V",1,-1)*IF($Q442="Fixo",(CT442-INDEX('Curva Forward'!$C$5:$AN$13,MATCH(CONCATENATE(BD_COMERCIAL!$K442," ",BD_COMERCIAL!$L442),'Curva Forward'!$B$5:$B$13,0),MATCH(FR$4,'Curva Forward'!$C$4:$AN$4,0))),CT442)</f>
        <v>0</v>
      </c>
      <c r="FS442" s="200">
        <f>AG442*AG$2*IF($FC442="V",1,-1)*IF($Q442="Fixo",(CU442-INDEX('Curva Forward'!$C$5:$AN$13,MATCH(CONCATENATE(BD_COMERCIAL!$K442," ",BD_COMERCIAL!$L442),'Curva Forward'!$B$5:$B$13,0),MATCH(FS$4,'Curva Forward'!$C$4:$AN$4,0))),CU442)</f>
        <v>0</v>
      </c>
      <c r="FT442" s="200">
        <f>AH442*AH$2*IF($FC442="V",1,-1)*IF($Q442="Fixo",(CV442-INDEX('Curva Forward'!$C$5:$AN$13,MATCH(CONCATENATE(BD_COMERCIAL!$K442," ",BD_COMERCIAL!$L442),'Curva Forward'!$B$5:$B$13,0),MATCH(FT$4,'Curva Forward'!$C$4:$AN$4,0))),CV442)</f>
        <v>0</v>
      </c>
      <c r="FU442" s="200">
        <f>AI442*AI$2*IF($FC442="V",1,-1)*IF($Q442="Fixo",(CW442-INDEX('Curva Forward'!$C$5:$AN$13,MATCH(CONCATENATE(BD_COMERCIAL!$K442," ",BD_COMERCIAL!$L442),'Curva Forward'!$B$5:$B$13,0),MATCH(FU$4,'Curva Forward'!$C$4:$AN$4,0))),CW442)</f>
        <v>-22320</v>
      </c>
      <c r="FV442" s="200">
        <f>AJ442*AJ$2*IF($FC442="V",1,-1)*IF($Q442="Fixo",(CX442-INDEX('Curva Forward'!$C$5:$AN$13,MATCH(CONCATENATE(BD_COMERCIAL!$K442," ",BD_COMERCIAL!$L442),'Curva Forward'!$B$5:$B$13,0),MATCH(FV$4,'Curva Forward'!$C$4:$AN$4,0))),CX442)</f>
        <v>0</v>
      </c>
      <c r="FW442" s="200">
        <f>AK442*AK$2*IF($FC442="V",1,-1)*IF($Q442="Fixo",(CY442-INDEX('Curva Forward'!$C$5:$AN$13,MATCH(CONCATENATE(BD_COMERCIAL!$K442," ",BD_COMERCIAL!$L442),'Curva Forward'!$B$5:$B$13,0),MATCH(FW$4,'Curva Forward'!$C$4:$AN$4,0))),CY442)</f>
        <v>0</v>
      </c>
      <c r="FX442" s="200">
        <f>AL442*AL$2*IF($FC442="V",1,-1)*IF($Q442="Fixo",(CZ442-INDEX('Curva Forward'!$C$5:$AN$13,MATCH(CONCATENATE(BD_COMERCIAL!$K442," ",BD_COMERCIAL!$L442),'Curva Forward'!$B$5:$B$13,0),MATCH(FX$4,'Curva Forward'!$C$4:$AN$4,0))),CZ442)</f>
        <v>0</v>
      </c>
      <c r="FY442" s="200">
        <f>AM442*AM$2*IF($FC442="V",1,-1)*IF($Q442="Fixo",(DA442-INDEX('Curva Forward'!$C$5:$AN$13,MATCH(CONCATENATE(BD_COMERCIAL!$K442," ",BD_COMERCIAL!$L442),'Curva Forward'!$B$5:$B$13,0),MATCH(FY$4,'Curva Forward'!$C$4:$AN$4,0))),DA442)</f>
        <v>0</v>
      </c>
      <c r="FZ442" s="200">
        <f>AN442*AN$2*IF($FC442="V",1,-1)*IF($Q442="Fixo",(DB442-INDEX('Curva Forward'!$C$5:$AN$13,MATCH(CONCATENATE(BD_COMERCIAL!$K442," ",BD_COMERCIAL!$L442),'Curva Forward'!$B$5:$B$13,0),MATCH(FZ$4,'Curva Forward'!$C$4:$AN$4,0))),DB442)</f>
        <v>0</v>
      </c>
      <c r="GA442" s="200">
        <f>AO442*AO$2*IF($FC442="V",1,-1)*IF($Q442="Fixo",(DC442-INDEX('Curva Forward'!$C$5:$AN$13,MATCH(CONCATENATE(BD_COMERCIAL!$K442," ",BD_COMERCIAL!$L442),'Curva Forward'!$B$5:$B$13,0),MATCH(GA$4,'Curva Forward'!$C$4:$AN$4,0))),DC442)</f>
        <v>0</v>
      </c>
      <c r="GB442" s="200">
        <f>AP442*AP$2*IF($FC442="V",1,-1)*IF($Q442="Fixo",(DD442-INDEX('Curva Forward'!$C$5:$AN$13,MATCH(CONCATENATE(BD_COMERCIAL!$K442," ",BD_COMERCIAL!$L442),'Curva Forward'!$B$5:$B$13,0),MATCH(GB$4,'Curva Forward'!$C$4:$AN$4,0))),DD442)</f>
        <v>0</v>
      </c>
      <c r="GC442" s="200">
        <f>AQ442*AQ$2*IF($FC442="V",1,-1)*IF($Q442="Fixo",(DE442-INDEX('Curva Forward'!$C$5:$AN$13,MATCH(CONCATENATE(BD_COMERCIAL!$K442," ",BD_COMERCIAL!$L442),'Curva Forward'!$B$5:$B$13,0),MATCH(GC$4,'Curva Forward'!$C$4:$AN$4,0))),DE442)</f>
        <v>0</v>
      </c>
      <c r="GD442" s="200">
        <f>AR442*AR$2*IF($FC442="V",1,-1)*IF($Q442="Fixo",(DF442-INDEX('Curva Forward'!$C$5:$AN$13,MATCH(CONCATENATE(BD_COMERCIAL!$K442," ",BD_COMERCIAL!$L442),'Curva Forward'!$B$5:$B$13,0),MATCH(GD$4,'Curva Forward'!$C$4:$AN$4,0))),DF442)</f>
        <v>0</v>
      </c>
      <c r="GE442" s="200">
        <f>AS442*AS$2*IF($FC442="V",1,-1)*IF($Q442="Fixo",(DG442-INDEX('Curva Forward'!$C$5:$AN$13,MATCH(CONCATENATE(BD_COMERCIAL!$K442," ",BD_COMERCIAL!$L442),'Curva Forward'!$B$5:$B$13,0),MATCH(GE$4,'Curva Forward'!$C$4:$AN$4,0))),DG442)</f>
        <v>0</v>
      </c>
      <c r="GF442" s="200">
        <f>AT442*AT$2*IF($FC442="V",1,-1)*IF($Q442="Fixo",(DH442-INDEX('Curva Forward'!$C$5:$AN$13,MATCH(CONCATENATE(BD_COMERCIAL!$K442," ",BD_COMERCIAL!$L442),'Curva Forward'!$B$5:$B$13,0),MATCH(GF$4,'Curva Forward'!$C$4:$AN$4,0))),DH442)</f>
        <v>0</v>
      </c>
      <c r="GG442" s="200">
        <f>AU442*AU$2*IF($FC442="V",1,-1)*IF($Q442="Fixo",(DI442-INDEX('Curva Forward'!$C$5:$AN$13,MATCH(CONCATENATE(BD_COMERCIAL!$K442," ",BD_COMERCIAL!$L442),'Curva Forward'!$B$5:$B$13,0),MATCH(GG$4,'Curva Forward'!$C$4:$AN$4,0))),DI442)</f>
        <v>0</v>
      </c>
      <c r="GH442" s="200">
        <f>AV442*AV$2*IF($FC442="V",1,-1)*IF($Q442="Fixo",(DJ442-INDEX('Curva Forward'!$C$5:$AN$13,MATCH(CONCATENATE(BD_COMERCIAL!$K442," ",BD_COMERCIAL!$L442),'Curva Forward'!$B$5:$B$13,0),MATCH(GH$4,'Curva Forward'!$C$4:$AN$4,0))),DJ442)</f>
        <v>0</v>
      </c>
      <c r="GI442" s="200">
        <f>AW442*AW$2*IF($FC442="V",1,-1)*IF($Q442="Fixo",(DK442-INDEX('Curva Forward'!$C$5:$AN$13,MATCH(CONCATENATE(BD_COMERCIAL!$K442," ",BD_COMERCIAL!$L442),'Curva Forward'!$B$5:$B$13,0),MATCH(GI$4,'Curva Forward'!$C$4:$AN$4,0))),DK442)</f>
        <v>0</v>
      </c>
      <c r="GJ442" s="200">
        <f>AX442*AX$2*IF($FC442="V",1,-1)*IF($Q442="Fixo",(DL442-INDEX('Curva Forward'!$C$5:$AN$13,MATCH(CONCATENATE(BD_COMERCIAL!$K442," ",BD_COMERCIAL!$L442),'Curva Forward'!$B$5:$B$13,0),MATCH(GJ$4,'Curva Forward'!$C$4:$AN$4,0))),DL442)</f>
        <v>0</v>
      </c>
      <c r="GK442" s="200">
        <f>AY442*AY$2*IF($FC442="V",1,-1)*IF($Q442="Fixo",(DM442-INDEX('Curva Forward'!$C$5:$AN$13,MATCH(CONCATENATE(BD_COMERCIAL!$K442," ",BD_COMERCIAL!$L442),'Curva Forward'!$B$5:$B$13,0),MATCH(GK$4,'Curva Forward'!$C$4:$AN$4,0))),DM442)</f>
        <v>0</v>
      </c>
      <c r="GL442" s="200">
        <f>IF(EZ442="",0,CL442*CL$2*IF($FC442="V",1,-1)*IF($Q442="Fixo",(EZ442-INDEX('Curva Forward'!$C$5:$AN$13,MATCH(CONCATENATE(BD_COMERCIAL!$K442," ",BD_COMERCIAL!$L442),'Curva Forward'!$B$5:$B$13,0),MATCH(GL$4,'Curva Forward'!$C$4:$AN$4,0))),EZ442))</f>
        <v>0</v>
      </c>
      <c r="GM442" s="200">
        <f>IF(FA442="",0,CM442*CM$2*IF($FC442="V",1,-1)*IF($Q442="Fixo",(FA442-INDEX('Curva Forward'!$C$5:$AN$13,MATCH(CONCATENATE(BD_COMERCIAL!$K442," ",BD_COMERCIAL!$L442),'Curva Forward'!$B$5:$B$13,0),MATCH(GM$4,'Curva Forward'!$C$4:$AN$4,0))),FA442))</f>
        <v>0</v>
      </c>
      <c r="GN442" s="200">
        <f>IF(FB442="",0,CN442*CN$2*IF($FC442="V",1,-1)*IF($Q442="Fixo",(FB442-INDEX('Curva Forward'!$C$5:$AN$13,MATCH(CONCATENATE(BD_COMERCIAL!$K442," ",BD_COMERCIAL!$L442),'Curva Forward'!$B$5:$B$13,0),MATCH(GN$4,'Curva Forward'!$C$4:$AN$4,0))),FB442))</f>
        <v>0</v>
      </c>
      <c r="GO442" s="201">
        <f t="shared" ca="1" si="129"/>
        <v>0</v>
      </c>
      <c r="GP442" s="201">
        <f t="shared" ca="1" si="130"/>
        <v>0</v>
      </c>
    </row>
    <row r="443" spans="1:198" ht="15" customHeight="1" x14ac:dyDescent="0.25">
      <c r="A443" s="6"/>
      <c r="B443" s="7" t="s">
        <v>817</v>
      </c>
      <c r="C443" s="8">
        <v>44705</v>
      </c>
      <c r="D443" s="9" t="s">
        <v>131</v>
      </c>
      <c r="E443" s="9" t="s">
        <v>132</v>
      </c>
      <c r="F443" s="113">
        <v>4973790000142</v>
      </c>
      <c r="G443" s="10" t="s">
        <v>125</v>
      </c>
      <c r="H443" s="113">
        <v>3780401000108</v>
      </c>
      <c r="I443" s="9" t="s">
        <v>139</v>
      </c>
      <c r="J443" s="166"/>
      <c r="K443" s="10" t="s">
        <v>127</v>
      </c>
      <c r="L443" s="84" t="s">
        <v>22</v>
      </c>
      <c r="M443" s="11">
        <v>44805</v>
      </c>
      <c r="N443" s="12">
        <v>44834</v>
      </c>
      <c r="O443" s="10">
        <v>2</v>
      </c>
      <c r="P443" s="84">
        <v>124</v>
      </c>
      <c r="Q443" s="84" t="s">
        <v>128</v>
      </c>
      <c r="R443" s="10" t="s">
        <v>129</v>
      </c>
      <c r="S443" s="14" t="s">
        <v>135</v>
      </c>
      <c r="T443" s="11"/>
      <c r="U443" s="12"/>
      <c r="V443" s="257" t="str">
        <f ca="1">IF(U443="","",
IF(U443="NA","",
IFERROR(VLOOKUP(EOMONTH(M443,-2)+1,IPCA!$A:$B,2,0),
VLOOKUP(EOMONTH(TODAY(),-2)+1,IPCA!$A:$B,2,0))/
VLOOKUP(EOMONTH(U443,-2)+1,IPCA!$A:$B,2,0)*
P443))</f>
        <v/>
      </c>
      <c r="W443" s="84"/>
      <c r="X443" s="13" t="s">
        <v>6</v>
      </c>
      <c r="Y443" s="166"/>
      <c r="AA443" s="108"/>
      <c r="AB443" s="15"/>
      <c r="AJ443">
        <v>2</v>
      </c>
      <c r="AM443" s="6"/>
      <c r="AN443" s="15"/>
      <c r="AY443" s="6"/>
      <c r="AZ443" s="15"/>
      <c r="BK443" s="6"/>
      <c r="BL443" s="15"/>
      <c r="BW443" s="6"/>
      <c r="BX443" s="15"/>
      <c r="CI443" s="6"/>
      <c r="CJ443" s="16">
        <f t="shared" si="114"/>
        <v>0.16438356164383561</v>
      </c>
      <c r="CK443" s="16" t="str">
        <f t="shared" si="115"/>
        <v/>
      </c>
      <c r="CL443" s="16" t="str">
        <f t="shared" si="116"/>
        <v/>
      </c>
      <c r="CM443" s="16" t="str">
        <f t="shared" si="117"/>
        <v/>
      </c>
      <c r="CN443" s="16" t="str">
        <f t="shared" si="118"/>
        <v/>
      </c>
      <c r="CO443" s="18"/>
      <c r="CP443" s="15"/>
      <c r="CX443">
        <v>124</v>
      </c>
      <c r="DA443" s="6"/>
      <c r="DB443" s="15"/>
      <c r="DM443" s="6"/>
      <c r="DN443" s="15"/>
      <c r="DY443" s="6"/>
      <c r="DZ443" s="15"/>
      <c r="EK443" s="6"/>
      <c r="EL443" s="15"/>
      <c r="EW443" s="6"/>
      <c r="EX443" s="16">
        <f t="shared" si="119"/>
        <v>10.191780821917808</v>
      </c>
      <c r="EY443" s="16" t="str">
        <f t="shared" si="120"/>
        <v/>
      </c>
      <c r="EZ443" s="16" t="str">
        <f t="shared" si="121"/>
        <v/>
      </c>
      <c r="FA443" s="16" t="str">
        <f t="shared" si="122"/>
        <v/>
      </c>
      <c r="FB443" s="160" t="str">
        <f t="shared" si="123"/>
        <v/>
      </c>
      <c r="FC443" t="s">
        <v>205</v>
      </c>
      <c r="FD443" s="20" t="s">
        <v>139</v>
      </c>
      <c r="FE443"/>
      <c r="FF443" s="209" t="s">
        <v>206</v>
      </c>
      <c r="FH443" s="284">
        <f t="shared" ca="1" si="124"/>
        <v>0</v>
      </c>
      <c r="FI443" s="208">
        <f t="shared" si="125"/>
        <v>0.96666666666666667</v>
      </c>
      <c r="FK443" t="str">
        <f t="shared" si="126"/>
        <v>CPFL Comercialização Brasil S.A.</v>
      </c>
      <c r="FL443" s="201">
        <f t="shared" ca="1" si="127"/>
        <v>-60480</v>
      </c>
      <c r="FM443" s="201">
        <f t="shared" ca="1" si="128"/>
        <v>0</v>
      </c>
      <c r="FN443" s="200">
        <f>AB443*AB$2*IF($FC443="V",1,-1)*IF($Q443="Fixo",(CP443-INDEX('Curva Forward'!$C$5:$AN$13,MATCH(CONCATENATE(BD_COMERCIAL!$K443," ",BD_COMERCIAL!$L443),'Curva Forward'!$B$5:$B$13,0),MATCH(FN$4,'Curva Forward'!$C$4:$AN$4,0))),CP443)</f>
        <v>0</v>
      </c>
      <c r="FO443" s="200">
        <f>AC443*AC$2*IF($FC443="V",1,-1)*IF($Q443="Fixo",(CQ443-INDEX('Curva Forward'!$C$5:$AN$13,MATCH(CONCATENATE(BD_COMERCIAL!$K443," ",BD_COMERCIAL!$L443),'Curva Forward'!$B$5:$B$13,0),MATCH(FO$4,'Curva Forward'!$C$4:$AN$4,0))),CQ443)</f>
        <v>0</v>
      </c>
      <c r="FP443" s="200">
        <f>AD443*AD$2*IF($FC443="V",1,-1)*IF($Q443="Fixo",(CR443-INDEX('Curva Forward'!$C$5:$AN$13,MATCH(CONCATENATE(BD_COMERCIAL!$K443," ",BD_COMERCIAL!$L443),'Curva Forward'!$B$5:$B$13,0),MATCH(FP$4,'Curva Forward'!$C$4:$AN$4,0))),CR443)</f>
        <v>0</v>
      </c>
      <c r="FQ443" s="200">
        <f>AE443*AE$2*IF($FC443="V",1,-1)*IF($Q443="Fixo",(CS443-INDEX('Curva Forward'!$C$5:$AN$13,MATCH(CONCATENATE(BD_COMERCIAL!$K443," ",BD_COMERCIAL!$L443),'Curva Forward'!$B$5:$B$13,0),MATCH(FQ$4,'Curva Forward'!$C$4:$AN$4,0))),CS443)</f>
        <v>0</v>
      </c>
      <c r="FR443" s="200">
        <f>AF443*AF$2*IF($FC443="V",1,-1)*IF($Q443="Fixo",(CT443-INDEX('Curva Forward'!$C$5:$AN$13,MATCH(CONCATENATE(BD_COMERCIAL!$K443," ",BD_COMERCIAL!$L443),'Curva Forward'!$B$5:$B$13,0),MATCH(FR$4,'Curva Forward'!$C$4:$AN$4,0))),CT443)</f>
        <v>0</v>
      </c>
      <c r="FS443" s="200">
        <f>AG443*AG$2*IF($FC443="V",1,-1)*IF($Q443="Fixo",(CU443-INDEX('Curva Forward'!$C$5:$AN$13,MATCH(CONCATENATE(BD_COMERCIAL!$K443," ",BD_COMERCIAL!$L443),'Curva Forward'!$B$5:$B$13,0),MATCH(FS$4,'Curva Forward'!$C$4:$AN$4,0))),CU443)</f>
        <v>0</v>
      </c>
      <c r="FT443" s="200">
        <f>AH443*AH$2*IF($FC443="V",1,-1)*IF($Q443="Fixo",(CV443-INDEX('Curva Forward'!$C$5:$AN$13,MATCH(CONCATENATE(BD_COMERCIAL!$K443," ",BD_COMERCIAL!$L443),'Curva Forward'!$B$5:$B$13,0),MATCH(FT$4,'Curva Forward'!$C$4:$AN$4,0))),CV443)</f>
        <v>0</v>
      </c>
      <c r="FU443" s="200">
        <f>AI443*AI$2*IF($FC443="V",1,-1)*IF($Q443="Fixo",(CW443-INDEX('Curva Forward'!$C$5:$AN$13,MATCH(CONCATENATE(BD_COMERCIAL!$K443," ",BD_COMERCIAL!$L443),'Curva Forward'!$B$5:$B$13,0),MATCH(FU$4,'Curva Forward'!$C$4:$AN$4,0))),CW443)</f>
        <v>0</v>
      </c>
      <c r="FV443" s="200">
        <f>AJ443*AJ$2*IF($FC443="V",1,-1)*IF($Q443="Fixo",(CX443-INDEX('Curva Forward'!$C$5:$AN$13,MATCH(CONCATENATE(BD_COMERCIAL!$K443," ",BD_COMERCIAL!$L443),'Curva Forward'!$B$5:$B$13,0),MATCH(FV$4,'Curva Forward'!$C$4:$AN$4,0))),CX443)</f>
        <v>-60480</v>
      </c>
      <c r="FW443" s="200">
        <f>AK443*AK$2*IF($FC443="V",1,-1)*IF($Q443="Fixo",(CY443-INDEX('Curva Forward'!$C$5:$AN$13,MATCH(CONCATENATE(BD_COMERCIAL!$K443," ",BD_COMERCIAL!$L443),'Curva Forward'!$B$5:$B$13,0),MATCH(FW$4,'Curva Forward'!$C$4:$AN$4,0))),CY443)</f>
        <v>0</v>
      </c>
      <c r="FX443" s="200">
        <f>AL443*AL$2*IF($FC443="V",1,-1)*IF($Q443="Fixo",(CZ443-INDEX('Curva Forward'!$C$5:$AN$13,MATCH(CONCATENATE(BD_COMERCIAL!$K443," ",BD_COMERCIAL!$L443),'Curva Forward'!$B$5:$B$13,0),MATCH(FX$4,'Curva Forward'!$C$4:$AN$4,0))),CZ443)</f>
        <v>0</v>
      </c>
      <c r="FY443" s="200">
        <f>AM443*AM$2*IF($FC443="V",1,-1)*IF($Q443="Fixo",(DA443-INDEX('Curva Forward'!$C$5:$AN$13,MATCH(CONCATENATE(BD_COMERCIAL!$K443," ",BD_COMERCIAL!$L443),'Curva Forward'!$B$5:$B$13,0),MATCH(FY$4,'Curva Forward'!$C$4:$AN$4,0))),DA443)</f>
        <v>0</v>
      </c>
      <c r="FZ443" s="200">
        <f>AN443*AN$2*IF($FC443="V",1,-1)*IF($Q443="Fixo",(DB443-INDEX('Curva Forward'!$C$5:$AN$13,MATCH(CONCATENATE(BD_COMERCIAL!$K443," ",BD_COMERCIAL!$L443),'Curva Forward'!$B$5:$B$13,0),MATCH(FZ$4,'Curva Forward'!$C$4:$AN$4,0))),DB443)</f>
        <v>0</v>
      </c>
      <c r="GA443" s="200">
        <f>AO443*AO$2*IF($FC443="V",1,-1)*IF($Q443="Fixo",(DC443-INDEX('Curva Forward'!$C$5:$AN$13,MATCH(CONCATENATE(BD_COMERCIAL!$K443," ",BD_COMERCIAL!$L443),'Curva Forward'!$B$5:$B$13,0),MATCH(GA$4,'Curva Forward'!$C$4:$AN$4,0))),DC443)</f>
        <v>0</v>
      </c>
      <c r="GB443" s="200">
        <f>AP443*AP$2*IF($FC443="V",1,-1)*IF($Q443="Fixo",(DD443-INDEX('Curva Forward'!$C$5:$AN$13,MATCH(CONCATENATE(BD_COMERCIAL!$K443," ",BD_COMERCIAL!$L443),'Curva Forward'!$B$5:$B$13,0),MATCH(GB$4,'Curva Forward'!$C$4:$AN$4,0))),DD443)</f>
        <v>0</v>
      </c>
      <c r="GC443" s="200">
        <f>AQ443*AQ$2*IF($FC443="V",1,-1)*IF($Q443="Fixo",(DE443-INDEX('Curva Forward'!$C$5:$AN$13,MATCH(CONCATENATE(BD_COMERCIAL!$K443," ",BD_COMERCIAL!$L443),'Curva Forward'!$B$5:$B$13,0),MATCH(GC$4,'Curva Forward'!$C$4:$AN$4,0))),DE443)</f>
        <v>0</v>
      </c>
      <c r="GD443" s="200">
        <f>AR443*AR$2*IF($FC443="V",1,-1)*IF($Q443="Fixo",(DF443-INDEX('Curva Forward'!$C$5:$AN$13,MATCH(CONCATENATE(BD_COMERCIAL!$K443," ",BD_COMERCIAL!$L443),'Curva Forward'!$B$5:$B$13,0),MATCH(GD$4,'Curva Forward'!$C$4:$AN$4,0))),DF443)</f>
        <v>0</v>
      </c>
      <c r="GE443" s="200">
        <f>AS443*AS$2*IF($FC443="V",1,-1)*IF($Q443="Fixo",(DG443-INDEX('Curva Forward'!$C$5:$AN$13,MATCH(CONCATENATE(BD_COMERCIAL!$K443," ",BD_COMERCIAL!$L443),'Curva Forward'!$B$5:$B$13,0),MATCH(GE$4,'Curva Forward'!$C$4:$AN$4,0))),DG443)</f>
        <v>0</v>
      </c>
      <c r="GF443" s="200">
        <f>AT443*AT$2*IF($FC443="V",1,-1)*IF($Q443="Fixo",(DH443-INDEX('Curva Forward'!$C$5:$AN$13,MATCH(CONCATENATE(BD_COMERCIAL!$K443," ",BD_COMERCIAL!$L443),'Curva Forward'!$B$5:$B$13,0),MATCH(GF$4,'Curva Forward'!$C$4:$AN$4,0))),DH443)</f>
        <v>0</v>
      </c>
      <c r="GG443" s="200">
        <f>AU443*AU$2*IF($FC443="V",1,-1)*IF($Q443="Fixo",(DI443-INDEX('Curva Forward'!$C$5:$AN$13,MATCH(CONCATENATE(BD_COMERCIAL!$K443," ",BD_COMERCIAL!$L443),'Curva Forward'!$B$5:$B$13,0),MATCH(GG$4,'Curva Forward'!$C$4:$AN$4,0))),DI443)</f>
        <v>0</v>
      </c>
      <c r="GH443" s="200">
        <f>AV443*AV$2*IF($FC443="V",1,-1)*IF($Q443="Fixo",(DJ443-INDEX('Curva Forward'!$C$5:$AN$13,MATCH(CONCATENATE(BD_COMERCIAL!$K443," ",BD_COMERCIAL!$L443),'Curva Forward'!$B$5:$B$13,0),MATCH(GH$4,'Curva Forward'!$C$4:$AN$4,0))),DJ443)</f>
        <v>0</v>
      </c>
      <c r="GI443" s="200">
        <f>AW443*AW$2*IF($FC443="V",1,-1)*IF($Q443="Fixo",(DK443-INDEX('Curva Forward'!$C$5:$AN$13,MATCH(CONCATENATE(BD_COMERCIAL!$K443," ",BD_COMERCIAL!$L443),'Curva Forward'!$B$5:$B$13,0),MATCH(GI$4,'Curva Forward'!$C$4:$AN$4,0))),DK443)</f>
        <v>0</v>
      </c>
      <c r="GJ443" s="200">
        <f>AX443*AX$2*IF($FC443="V",1,-1)*IF($Q443="Fixo",(DL443-INDEX('Curva Forward'!$C$5:$AN$13,MATCH(CONCATENATE(BD_COMERCIAL!$K443," ",BD_COMERCIAL!$L443),'Curva Forward'!$B$5:$B$13,0),MATCH(GJ$4,'Curva Forward'!$C$4:$AN$4,0))),DL443)</f>
        <v>0</v>
      </c>
      <c r="GK443" s="200">
        <f>AY443*AY$2*IF($FC443="V",1,-1)*IF($Q443="Fixo",(DM443-INDEX('Curva Forward'!$C$5:$AN$13,MATCH(CONCATENATE(BD_COMERCIAL!$K443," ",BD_COMERCIAL!$L443),'Curva Forward'!$B$5:$B$13,0),MATCH(GK$4,'Curva Forward'!$C$4:$AN$4,0))),DM443)</f>
        <v>0</v>
      </c>
      <c r="GL443" s="200">
        <f>IF(EZ443="",0,CL443*CL$2*IF($FC443="V",1,-1)*IF($Q443="Fixo",(EZ443-INDEX('Curva Forward'!$C$5:$AN$13,MATCH(CONCATENATE(BD_COMERCIAL!$K443," ",BD_COMERCIAL!$L443),'Curva Forward'!$B$5:$B$13,0),MATCH(GL$4,'Curva Forward'!$C$4:$AN$4,0))),EZ443))</f>
        <v>0</v>
      </c>
      <c r="GM443" s="200">
        <f>IF(FA443="",0,CM443*CM$2*IF($FC443="V",1,-1)*IF($Q443="Fixo",(FA443-INDEX('Curva Forward'!$C$5:$AN$13,MATCH(CONCATENATE(BD_COMERCIAL!$K443," ",BD_COMERCIAL!$L443),'Curva Forward'!$B$5:$B$13,0),MATCH(GM$4,'Curva Forward'!$C$4:$AN$4,0))),FA443))</f>
        <v>0</v>
      </c>
      <c r="GN443" s="200">
        <f>IF(FB443="",0,CN443*CN$2*IF($FC443="V",1,-1)*IF($Q443="Fixo",(FB443-INDEX('Curva Forward'!$C$5:$AN$13,MATCH(CONCATENATE(BD_COMERCIAL!$K443," ",BD_COMERCIAL!$L443),'Curva Forward'!$B$5:$B$13,0),MATCH(GN$4,'Curva Forward'!$C$4:$AN$4,0))),FB443))</f>
        <v>0</v>
      </c>
      <c r="GO443" s="201">
        <f t="shared" ca="1" si="129"/>
        <v>0</v>
      </c>
      <c r="GP443" s="201">
        <f t="shared" ca="1" si="130"/>
        <v>0</v>
      </c>
    </row>
    <row r="444" spans="1:198" ht="15" customHeight="1" x14ac:dyDescent="0.25">
      <c r="A444" s="6"/>
      <c r="B444" s="7" t="s">
        <v>818</v>
      </c>
      <c r="C444" s="8">
        <v>44705</v>
      </c>
      <c r="D444" s="9" t="s">
        <v>131</v>
      </c>
      <c r="E444" s="9" t="s">
        <v>489</v>
      </c>
      <c r="F444" s="113">
        <v>34475373000130</v>
      </c>
      <c r="G444" s="10" t="s">
        <v>125</v>
      </c>
      <c r="H444" s="113">
        <v>3780401000108</v>
      </c>
      <c r="I444" s="9" t="s">
        <v>139</v>
      </c>
      <c r="J444" s="166"/>
      <c r="K444" s="10" t="s">
        <v>127</v>
      </c>
      <c r="L444" s="84" t="s">
        <v>22</v>
      </c>
      <c r="M444" s="11">
        <v>44805</v>
      </c>
      <c r="N444" s="12">
        <v>44834</v>
      </c>
      <c r="O444" s="10">
        <v>1</v>
      </c>
      <c r="P444" s="84">
        <v>124</v>
      </c>
      <c r="Q444" s="84" t="s">
        <v>128</v>
      </c>
      <c r="R444" s="10" t="s">
        <v>129</v>
      </c>
      <c r="S444" s="14" t="s">
        <v>135</v>
      </c>
      <c r="T444" s="11"/>
      <c r="U444" s="12"/>
      <c r="V444" s="257" t="str">
        <f ca="1">IF(U444="","",
IF(U444="NA","",
IFERROR(VLOOKUP(EOMONTH(M444,-2)+1,IPCA!$A:$B,2,0),
VLOOKUP(EOMONTH(TODAY(),-2)+1,IPCA!$A:$B,2,0))/
VLOOKUP(EOMONTH(U444,-2)+1,IPCA!$A:$B,2,0)*
P444))</f>
        <v/>
      </c>
      <c r="W444" s="84"/>
      <c r="X444" s="13" t="s">
        <v>6</v>
      </c>
      <c r="Y444" s="166"/>
      <c r="AA444" s="108"/>
      <c r="AB444" s="15"/>
      <c r="AJ444">
        <v>1</v>
      </c>
      <c r="AM444" s="6"/>
      <c r="AN444" s="15"/>
      <c r="AY444" s="6"/>
      <c r="AZ444" s="15"/>
      <c r="BK444" s="6"/>
      <c r="BL444" s="15"/>
      <c r="BW444" s="6"/>
      <c r="BX444" s="15"/>
      <c r="CI444" s="6"/>
      <c r="CJ444" s="16">
        <f t="shared" si="114"/>
        <v>8.2191780821917804E-2</v>
      </c>
      <c r="CK444" s="16" t="str">
        <f t="shared" si="115"/>
        <v/>
      </c>
      <c r="CL444" s="16" t="str">
        <f t="shared" si="116"/>
        <v/>
      </c>
      <c r="CM444" s="16" t="str">
        <f t="shared" si="117"/>
        <v/>
      </c>
      <c r="CN444" s="16" t="str">
        <f t="shared" si="118"/>
        <v/>
      </c>
      <c r="CO444" s="18"/>
      <c r="CP444" s="15"/>
      <c r="CX444">
        <v>124</v>
      </c>
      <c r="DA444" s="6"/>
      <c r="DB444" s="15"/>
      <c r="DM444" s="6"/>
      <c r="DN444" s="15"/>
      <c r="DY444" s="6"/>
      <c r="DZ444" s="15"/>
      <c r="EK444" s="6"/>
      <c r="EL444" s="15"/>
      <c r="EW444" s="6"/>
      <c r="EX444" s="16">
        <f t="shared" si="119"/>
        <v>10.191780821917808</v>
      </c>
      <c r="EY444" s="16" t="str">
        <f t="shared" si="120"/>
        <v/>
      </c>
      <c r="EZ444" s="16" t="str">
        <f t="shared" si="121"/>
        <v/>
      </c>
      <c r="FA444" s="16" t="str">
        <f t="shared" si="122"/>
        <v/>
      </c>
      <c r="FB444" s="160" t="str">
        <f t="shared" si="123"/>
        <v/>
      </c>
      <c r="FC444" t="s">
        <v>205</v>
      </c>
      <c r="FD444" s="20" t="s">
        <v>139</v>
      </c>
      <c r="FE444"/>
      <c r="FF444" s="209" t="s">
        <v>206</v>
      </c>
      <c r="FH444" s="284">
        <f t="shared" ca="1" si="124"/>
        <v>0</v>
      </c>
      <c r="FI444" s="208">
        <f t="shared" si="125"/>
        <v>0.96666666666666667</v>
      </c>
      <c r="FK444" t="str">
        <f t="shared" si="126"/>
        <v>XP COMERCIALIZADORA DE ENERGIA S.A.</v>
      </c>
      <c r="FL444" s="201">
        <f t="shared" ca="1" si="127"/>
        <v>-30240</v>
      </c>
      <c r="FM444" s="201">
        <f t="shared" ca="1" si="128"/>
        <v>0</v>
      </c>
      <c r="FN444" s="200">
        <f>AB444*AB$2*IF($FC444="V",1,-1)*IF($Q444="Fixo",(CP444-INDEX('Curva Forward'!$C$5:$AN$13,MATCH(CONCATENATE(BD_COMERCIAL!$K444," ",BD_COMERCIAL!$L444),'Curva Forward'!$B$5:$B$13,0),MATCH(FN$4,'Curva Forward'!$C$4:$AN$4,0))),CP444)</f>
        <v>0</v>
      </c>
      <c r="FO444" s="200">
        <f>AC444*AC$2*IF($FC444="V",1,-1)*IF($Q444="Fixo",(CQ444-INDEX('Curva Forward'!$C$5:$AN$13,MATCH(CONCATENATE(BD_COMERCIAL!$K444," ",BD_COMERCIAL!$L444),'Curva Forward'!$B$5:$B$13,0),MATCH(FO$4,'Curva Forward'!$C$4:$AN$4,0))),CQ444)</f>
        <v>0</v>
      </c>
      <c r="FP444" s="200">
        <f>AD444*AD$2*IF($FC444="V",1,-1)*IF($Q444="Fixo",(CR444-INDEX('Curva Forward'!$C$5:$AN$13,MATCH(CONCATENATE(BD_COMERCIAL!$K444," ",BD_COMERCIAL!$L444),'Curva Forward'!$B$5:$B$13,0),MATCH(FP$4,'Curva Forward'!$C$4:$AN$4,0))),CR444)</f>
        <v>0</v>
      </c>
      <c r="FQ444" s="200">
        <f>AE444*AE$2*IF($FC444="V",1,-1)*IF($Q444="Fixo",(CS444-INDEX('Curva Forward'!$C$5:$AN$13,MATCH(CONCATENATE(BD_COMERCIAL!$K444," ",BD_COMERCIAL!$L444),'Curva Forward'!$B$5:$B$13,0),MATCH(FQ$4,'Curva Forward'!$C$4:$AN$4,0))),CS444)</f>
        <v>0</v>
      </c>
      <c r="FR444" s="200">
        <f>AF444*AF$2*IF($FC444="V",1,-1)*IF($Q444="Fixo",(CT444-INDEX('Curva Forward'!$C$5:$AN$13,MATCH(CONCATENATE(BD_COMERCIAL!$K444," ",BD_COMERCIAL!$L444),'Curva Forward'!$B$5:$B$13,0),MATCH(FR$4,'Curva Forward'!$C$4:$AN$4,0))),CT444)</f>
        <v>0</v>
      </c>
      <c r="FS444" s="200">
        <f>AG444*AG$2*IF($FC444="V",1,-1)*IF($Q444="Fixo",(CU444-INDEX('Curva Forward'!$C$5:$AN$13,MATCH(CONCATENATE(BD_COMERCIAL!$K444," ",BD_COMERCIAL!$L444),'Curva Forward'!$B$5:$B$13,0),MATCH(FS$4,'Curva Forward'!$C$4:$AN$4,0))),CU444)</f>
        <v>0</v>
      </c>
      <c r="FT444" s="200">
        <f>AH444*AH$2*IF($FC444="V",1,-1)*IF($Q444="Fixo",(CV444-INDEX('Curva Forward'!$C$5:$AN$13,MATCH(CONCATENATE(BD_COMERCIAL!$K444," ",BD_COMERCIAL!$L444),'Curva Forward'!$B$5:$B$13,0),MATCH(FT$4,'Curva Forward'!$C$4:$AN$4,0))),CV444)</f>
        <v>0</v>
      </c>
      <c r="FU444" s="200">
        <f>AI444*AI$2*IF($FC444="V",1,-1)*IF($Q444="Fixo",(CW444-INDEX('Curva Forward'!$C$5:$AN$13,MATCH(CONCATENATE(BD_COMERCIAL!$K444," ",BD_COMERCIAL!$L444),'Curva Forward'!$B$5:$B$13,0),MATCH(FU$4,'Curva Forward'!$C$4:$AN$4,0))),CW444)</f>
        <v>0</v>
      </c>
      <c r="FV444" s="200">
        <f>AJ444*AJ$2*IF($FC444="V",1,-1)*IF($Q444="Fixo",(CX444-INDEX('Curva Forward'!$C$5:$AN$13,MATCH(CONCATENATE(BD_COMERCIAL!$K444," ",BD_COMERCIAL!$L444),'Curva Forward'!$B$5:$B$13,0),MATCH(FV$4,'Curva Forward'!$C$4:$AN$4,0))),CX444)</f>
        <v>-30240</v>
      </c>
      <c r="FW444" s="200">
        <f>AK444*AK$2*IF($FC444="V",1,-1)*IF($Q444="Fixo",(CY444-INDEX('Curva Forward'!$C$5:$AN$13,MATCH(CONCATENATE(BD_COMERCIAL!$K444," ",BD_COMERCIAL!$L444),'Curva Forward'!$B$5:$B$13,0),MATCH(FW$4,'Curva Forward'!$C$4:$AN$4,0))),CY444)</f>
        <v>0</v>
      </c>
      <c r="FX444" s="200">
        <f>AL444*AL$2*IF($FC444="V",1,-1)*IF($Q444="Fixo",(CZ444-INDEX('Curva Forward'!$C$5:$AN$13,MATCH(CONCATENATE(BD_COMERCIAL!$K444," ",BD_COMERCIAL!$L444),'Curva Forward'!$B$5:$B$13,0),MATCH(FX$4,'Curva Forward'!$C$4:$AN$4,0))),CZ444)</f>
        <v>0</v>
      </c>
      <c r="FY444" s="200">
        <f>AM444*AM$2*IF($FC444="V",1,-1)*IF($Q444="Fixo",(DA444-INDEX('Curva Forward'!$C$5:$AN$13,MATCH(CONCATENATE(BD_COMERCIAL!$K444," ",BD_COMERCIAL!$L444),'Curva Forward'!$B$5:$B$13,0),MATCH(FY$4,'Curva Forward'!$C$4:$AN$4,0))),DA444)</f>
        <v>0</v>
      </c>
      <c r="FZ444" s="200">
        <f>AN444*AN$2*IF($FC444="V",1,-1)*IF($Q444="Fixo",(DB444-INDEX('Curva Forward'!$C$5:$AN$13,MATCH(CONCATENATE(BD_COMERCIAL!$K444," ",BD_COMERCIAL!$L444),'Curva Forward'!$B$5:$B$13,0),MATCH(FZ$4,'Curva Forward'!$C$4:$AN$4,0))),DB444)</f>
        <v>0</v>
      </c>
      <c r="GA444" s="200">
        <f>AO444*AO$2*IF($FC444="V",1,-1)*IF($Q444="Fixo",(DC444-INDEX('Curva Forward'!$C$5:$AN$13,MATCH(CONCATENATE(BD_COMERCIAL!$K444," ",BD_COMERCIAL!$L444),'Curva Forward'!$B$5:$B$13,0),MATCH(GA$4,'Curva Forward'!$C$4:$AN$4,0))),DC444)</f>
        <v>0</v>
      </c>
      <c r="GB444" s="200">
        <f>AP444*AP$2*IF($FC444="V",1,-1)*IF($Q444="Fixo",(DD444-INDEX('Curva Forward'!$C$5:$AN$13,MATCH(CONCATENATE(BD_COMERCIAL!$K444," ",BD_COMERCIAL!$L444),'Curva Forward'!$B$5:$B$13,0),MATCH(GB$4,'Curva Forward'!$C$4:$AN$4,0))),DD444)</f>
        <v>0</v>
      </c>
      <c r="GC444" s="200">
        <f>AQ444*AQ$2*IF($FC444="V",1,-1)*IF($Q444="Fixo",(DE444-INDEX('Curva Forward'!$C$5:$AN$13,MATCH(CONCATENATE(BD_COMERCIAL!$K444," ",BD_COMERCIAL!$L444),'Curva Forward'!$B$5:$B$13,0),MATCH(GC$4,'Curva Forward'!$C$4:$AN$4,0))),DE444)</f>
        <v>0</v>
      </c>
      <c r="GD444" s="200">
        <f>AR444*AR$2*IF($FC444="V",1,-1)*IF($Q444="Fixo",(DF444-INDEX('Curva Forward'!$C$5:$AN$13,MATCH(CONCATENATE(BD_COMERCIAL!$K444," ",BD_COMERCIAL!$L444),'Curva Forward'!$B$5:$B$13,0),MATCH(GD$4,'Curva Forward'!$C$4:$AN$4,0))),DF444)</f>
        <v>0</v>
      </c>
      <c r="GE444" s="200">
        <f>AS444*AS$2*IF($FC444="V",1,-1)*IF($Q444="Fixo",(DG444-INDEX('Curva Forward'!$C$5:$AN$13,MATCH(CONCATENATE(BD_COMERCIAL!$K444," ",BD_COMERCIAL!$L444),'Curva Forward'!$B$5:$B$13,0),MATCH(GE$4,'Curva Forward'!$C$4:$AN$4,0))),DG444)</f>
        <v>0</v>
      </c>
      <c r="GF444" s="200">
        <f>AT444*AT$2*IF($FC444="V",1,-1)*IF($Q444="Fixo",(DH444-INDEX('Curva Forward'!$C$5:$AN$13,MATCH(CONCATENATE(BD_COMERCIAL!$K444," ",BD_COMERCIAL!$L444),'Curva Forward'!$B$5:$B$13,0),MATCH(GF$4,'Curva Forward'!$C$4:$AN$4,0))),DH444)</f>
        <v>0</v>
      </c>
      <c r="GG444" s="200">
        <f>AU444*AU$2*IF($FC444="V",1,-1)*IF($Q444="Fixo",(DI444-INDEX('Curva Forward'!$C$5:$AN$13,MATCH(CONCATENATE(BD_COMERCIAL!$K444," ",BD_COMERCIAL!$L444),'Curva Forward'!$B$5:$B$13,0),MATCH(GG$4,'Curva Forward'!$C$4:$AN$4,0))),DI444)</f>
        <v>0</v>
      </c>
      <c r="GH444" s="200">
        <f>AV444*AV$2*IF($FC444="V",1,-1)*IF($Q444="Fixo",(DJ444-INDEX('Curva Forward'!$C$5:$AN$13,MATCH(CONCATENATE(BD_COMERCIAL!$K444," ",BD_COMERCIAL!$L444),'Curva Forward'!$B$5:$B$13,0),MATCH(GH$4,'Curva Forward'!$C$4:$AN$4,0))),DJ444)</f>
        <v>0</v>
      </c>
      <c r="GI444" s="200">
        <f>AW444*AW$2*IF($FC444="V",1,-1)*IF($Q444="Fixo",(DK444-INDEX('Curva Forward'!$C$5:$AN$13,MATCH(CONCATENATE(BD_COMERCIAL!$K444," ",BD_COMERCIAL!$L444),'Curva Forward'!$B$5:$B$13,0),MATCH(GI$4,'Curva Forward'!$C$4:$AN$4,0))),DK444)</f>
        <v>0</v>
      </c>
      <c r="GJ444" s="200">
        <f>AX444*AX$2*IF($FC444="V",1,-1)*IF($Q444="Fixo",(DL444-INDEX('Curva Forward'!$C$5:$AN$13,MATCH(CONCATENATE(BD_COMERCIAL!$K444," ",BD_COMERCIAL!$L444),'Curva Forward'!$B$5:$B$13,0),MATCH(GJ$4,'Curva Forward'!$C$4:$AN$4,0))),DL444)</f>
        <v>0</v>
      </c>
      <c r="GK444" s="200">
        <f>AY444*AY$2*IF($FC444="V",1,-1)*IF($Q444="Fixo",(DM444-INDEX('Curva Forward'!$C$5:$AN$13,MATCH(CONCATENATE(BD_COMERCIAL!$K444," ",BD_COMERCIAL!$L444),'Curva Forward'!$B$5:$B$13,0),MATCH(GK$4,'Curva Forward'!$C$4:$AN$4,0))),DM444)</f>
        <v>0</v>
      </c>
      <c r="GL444" s="200">
        <f>IF(EZ444="",0,CL444*CL$2*IF($FC444="V",1,-1)*IF($Q444="Fixo",(EZ444-INDEX('Curva Forward'!$C$5:$AN$13,MATCH(CONCATENATE(BD_COMERCIAL!$K444," ",BD_COMERCIAL!$L444),'Curva Forward'!$B$5:$B$13,0),MATCH(GL$4,'Curva Forward'!$C$4:$AN$4,0))),EZ444))</f>
        <v>0</v>
      </c>
      <c r="GM444" s="200">
        <f>IF(FA444="",0,CM444*CM$2*IF($FC444="V",1,-1)*IF($Q444="Fixo",(FA444-INDEX('Curva Forward'!$C$5:$AN$13,MATCH(CONCATENATE(BD_COMERCIAL!$K444," ",BD_COMERCIAL!$L444),'Curva Forward'!$B$5:$B$13,0),MATCH(GM$4,'Curva Forward'!$C$4:$AN$4,0))),FA444))</f>
        <v>0</v>
      </c>
      <c r="GN444" s="200">
        <f>IF(FB444="",0,CN444*CN$2*IF($FC444="V",1,-1)*IF($Q444="Fixo",(FB444-INDEX('Curva Forward'!$C$5:$AN$13,MATCH(CONCATENATE(BD_COMERCIAL!$K444," ",BD_COMERCIAL!$L444),'Curva Forward'!$B$5:$B$13,0),MATCH(GN$4,'Curva Forward'!$C$4:$AN$4,0))),FB444))</f>
        <v>0</v>
      </c>
      <c r="GO444" s="201">
        <f t="shared" ca="1" si="129"/>
        <v>0</v>
      </c>
      <c r="GP444" s="201">
        <f t="shared" ca="1" si="130"/>
        <v>0</v>
      </c>
    </row>
    <row r="445" spans="1:198" ht="15" customHeight="1" x14ac:dyDescent="0.25">
      <c r="A445" s="6"/>
      <c r="B445" s="7" t="s">
        <v>819</v>
      </c>
      <c r="C445" s="8">
        <v>44706</v>
      </c>
      <c r="D445" s="9" t="s">
        <v>131</v>
      </c>
      <c r="E445" s="9" t="s">
        <v>158</v>
      </c>
      <c r="F445" s="113">
        <v>18384740000134</v>
      </c>
      <c r="G445" s="10" t="s">
        <v>125</v>
      </c>
      <c r="H445" s="113">
        <v>3780401000108</v>
      </c>
      <c r="I445" s="9" t="s">
        <v>139</v>
      </c>
      <c r="J445" s="166"/>
      <c r="K445" s="10" t="s">
        <v>127</v>
      </c>
      <c r="L445" s="84" t="s">
        <v>22</v>
      </c>
      <c r="M445" s="11">
        <v>44896</v>
      </c>
      <c r="N445" s="12">
        <v>44926</v>
      </c>
      <c r="O445" s="10">
        <v>1.5</v>
      </c>
      <c r="P445" s="84">
        <v>132</v>
      </c>
      <c r="Q445" s="84" t="s">
        <v>128</v>
      </c>
      <c r="R445" s="10" t="s">
        <v>129</v>
      </c>
      <c r="S445" s="14" t="s">
        <v>135</v>
      </c>
      <c r="T445" s="11"/>
      <c r="U445" s="12"/>
      <c r="V445" s="257" t="str">
        <f ca="1">IF(U445="","",
IF(U445="NA","",
IFERROR(VLOOKUP(EOMONTH(M445,-2)+1,IPCA!$A:$B,2,0),
VLOOKUP(EOMONTH(TODAY(),-2)+1,IPCA!$A:$B,2,0))/
VLOOKUP(EOMONTH(U445,-2)+1,IPCA!$A:$B,2,0)*
P445))</f>
        <v/>
      </c>
      <c r="W445" s="84"/>
      <c r="X445" s="13" t="s">
        <v>6</v>
      </c>
      <c r="Y445" s="166"/>
      <c r="AA445" s="108"/>
      <c r="AB445" s="15"/>
      <c r="AM445" s="6">
        <v>1.5</v>
      </c>
      <c r="AN445" s="15"/>
      <c r="AY445" s="6"/>
      <c r="AZ445" s="15"/>
      <c r="BK445" s="6"/>
      <c r="BL445" s="15"/>
      <c r="BW445" s="6"/>
      <c r="BX445" s="15"/>
      <c r="CI445" s="6"/>
      <c r="CJ445" s="16">
        <f t="shared" si="114"/>
        <v>0.12739726027397261</v>
      </c>
      <c r="CK445" s="16" t="str">
        <f t="shared" si="115"/>
        <v/>
      </c>
      <c r="CL445" s="16" t="str">
        <f t="shared" si="116"/>
        <v/>
      </c>
      <c r="CM445" s="16" t="str">
        <f t="shared" si="117"/>
        <v/>
      </c>
      <c r="CN445" s="16" t="str">
        <f t="shared" si="118"/>
        <v/>
      </c>
      <c r="CO445" s="18"/>
      <c r="CP445" s="15"/>
      <c r="DA445" s="6">
        <v>132</v>
      </c>
      <c r="DB445" s="15"/>
      <c r="DM445" s="6"/>
      <c r="DN445" s="15"/>
      <c r="DY445" s="6"/>
      <c r="DZ445" s="15"/>
      <c r="EK445" s="6"/>
      <c r="EL445" s="15"/>
      <c r="EW445" s="6"/>
      <c r="EX445" s="16">
        <f t="shared" si="119"/>
        <v>11.210958904109589</v>
      </c>
      <c r="EY445" s="16" t="str">
        <f t="shared" si="120"/>
        <v/>
      </c>
      <c r="EZ445" s="16" t="str">
        <f t="shared" si="121"/>
        <v/>
      </c>
      <c r="FA445" s="16" t="str">
        <f t="shared" si="122"/>
        <v/>
      </c>
      <c r="FB445" s="160" t="str">
        <f t="shared" si="123"/>
        <v/>
      </c>
      <c r="FC445" t="s">
        <v>205</v>
      </c>
      <c r="FD445" s="20" t="s">
        <v>139</v>
      </c>
      <c r="FE445"/>
      <c r="FF445" s="209" t="s">
        <v>206</v>
      </c>
      <c r="FH445" s="284">
        <f t="shared" ca="1" si="124"/>
        <v>0</v>
      </c>
      <c r="FI445" s="208">
        <f t="shared" si="125"/>
        <v>1</v>
      </c>
      <c r="FK445" t="str">
        <f t="shared" si="126"/>
        <v>BC Comercializadora de Energia Ltda</v>
      </c>
      <c r="FL445" s="201">
        <f t="shared" ca="1" si="127"/>
        <v>-39060</v>
      </c>
      <c r="FM445" s="201">
        <f t="shared" ca="1" si="128"/>
        <v>0</v>
      </c>
      <c r="FN445" s="200">
        <f>AB445*AB$2*IF($FC445="V",1,-1)*IF($Q445="Fixo",(CP445-INDEX('Curva Forward'!$C$5:$AN$13,MATCH(CONCATENATE(BD_COMERCIAL!$K445," ",BD_COMERCIAL!$L445),'Curva Forward'!$B$5:$B$13,0),MATCH(FN$4,'Curva Forward'!$C$4:$AN$4,0))),CP445)</f>
        <v>0</v>
      </c>
      <c r="FO445" s="200">
        <f>AC445*AC$2*IF($FC445="V",1,-1)*IF($Q445="Fixo",(CQ445-INDEX('Curva Forward'!$C$5:$AN$13,MATCH(CONCATENATE(BD_COMERCIAL!$K445," ",BD_COMERCIAL!$L445),'Curva Forward'!$B$5:$B$13,0),MATCH(FO$4,'Curva Forward'!$C$4:$AN$4,0))),CQ445)</f>
        <v>0</v>
      </c>
      <c r="FP445" s="200">
        <f>AD445*AD$2*IF($FC445="V",1,-1)*IF($Q445="Fixo",(CR445-INDEX('Curva Forward'!$C$5:$AN$13,MATCH(CONCATENATE(BD_COMERCIAL!$K445," ",BD_COMERCIAL!$L445),'Curva Forward'!$B$5:$B$13,0),MATCH(FP$4,'Curva Forward'!$C$4:$AN$4,0))),CR445)</f>
        <v>0</v>
      </c>
      <c r="FQ445" s="200">
        <f>AE445*AE$2*IF($FC445="V",1,-1)*IF($Q445="Fixo",(CS445-INDEX('Curva Forward'!$C$5:$AN$13,MATCH(CONCATENATE(BD_COMERCIAL!$K445," ",BD_COMERCIAL!$L445),'Curva Forward'!$B$5:$B$13,0),MATCH(FQ$4,'Curva Forward'!$C$4:$AN$4,0))),CS445)</f>
        <v>0</v>
      </c>
      <c r="FR445" s="200">
        <f>AF445*AF$2*IF($FC445="V",1,-1)*IF($Q445="Fixo",(CT445-INDEX('Curva Forward'!$C$5:$AN$13,MATCH(CONCATENATE(BD_COMERCIAL!$K445," ",BD_COMERCIAL!$L445),'Curva Forward'!$B$5:$B$13,0),MATCH(FR$4,'Curva Forward'!$C$4:$AN$4,0))),CT445)</f>
        <v>0</v>
      </c>
      <c r="FS445" s="200">
        <f>AG445*AG$2*IF($FC445="V",1,-1)*IF($Q445="Fixo",(CU445-INDEX('Curva Forward'!$C$5:$AN$13,MATCH(CONCATENATE(BD_COMERCIAL!$K445," ",BD_COMERCIAL!$L445),'Curva Forward'!$B$5:$B$13,0),MATCH(FS$4,'Curva Forward'!$C$4:$AN$4,0))),CU445)</f>
        <v>0</v>
      </c>
      <c r="FT445" s="200">
        <f>AH445*AH$2*IF($FC445="V",1,-1)*IF($Q445="Fixo",(CV445-INDEX('Curva Forward'!$C$5:$AN$13,MATCH(CONCATENATE(BD_COMERCIAL!$K445," ",BD_COMERCIAL!$L445),'Curva Forward'!$B$5:$B$13,0),MATCH(FT$4,'Curva Forward'!$C$4:$AN$4,0))),CV445)</f>
        <v>0</v>
      </c>
      <c r="FU445" s="200">
        <f>AI445*AI$2*IF($FC445="V",1,-1)*IF($Q445="Fixo",(CW445-INDEX('Curva Forward'!$C$5:$AN$13,MATCH(CONCATENATE(BD_COMERCIAL!$K445," ",BD_COMERCIAL!$L445),'Curva Forward'!$B$5:$B$13,0),MATCH(FU$4,'Curva Forward'!$C$4:$AN$4,0))),CW445)</f>
        <v>0</v>
      </c>
      <c r="FV445" s="200">
        <f>AJ445*AJ$2*IF($FC445="V",1,-1)*IF($Q445="Fixo",(CX445-INDEX('Curva Forward'!$C$5:$AN$13,MATCH(CONCATENATE(BD_COMERCIAL!$K445," ",BD_COMERCIAL!$L445),'Curva Forward'!$B$5:$B$13,0),MATCH(FV$4,'Curva Forward'!$C$4:$AN$4,0))),CX445)</f>
        <v>0</v>
      </c>
      <c r="FW445" s="200">
        <f>AK445*AK$2*IF($FC445="V",1,-1)*IF($Q445="Fixo",(CY445-INDEX('Curva Forward'!$C$5:$AN$13,MATCH(CONCATENATE(BD_COMERCIAL!$K445," ",BD_COMERCIAL!$L445),'Curva Forward'!$B$5:$B$13,0),MATCH(FW$4,'Curva Forward'!$C$4:$AN$4,0))),CY445)</f>
        <v>0</v>
      </c>
      <c r="FX445" s="200">
        <f>AL445*AL$2*IF($FC445="V",1,-1)*IF($Q445="Fixo",(CZ445-INDEX('Curva Forward'!$C$5:$AN$13,MATCH(CONCATENATE(BD_COMERCIAL!$K445," ",BD_COMERCIAL!$L445),'Curva Forward'!$B$5:$B$13,0),MATCH(FX$4,'Curva Forward'!$C$4:$AN$4,0))),CZ445)</f>
        <v>0</v>
      </c>
      <c r="FY445" s="200">
        <f>AM445*AM$2*IF($FC445="V",1,-1)*IF($Q445="Fixo",(DA445-INDEX('Curva Forward'!$C$5:$AN$13,MATCH(CONCATENATE(BD_COMERCIAL!$K445," ",BD_COMERCIAL!$L445),'Curva Forward'!$B$5:$B$13,0),MATCH(FY$4,'Curva Forward'!$C$4:$AN$4,0))),DA445)</f>
        <v>-39060</v>
      </c>
      <c r="FZ445" s="200">
        <f>AN445*AN$2*IF($FC445="V",1,-1)*IF($Q445="Fixo",(DB445-INDEX('Curva Forward'!$C$5:$AN$13,MATCH(CONCATENATE(BD_COMERCIAL!$K445," ",BD_COMERCIAL!$L445),'Curva Forward'!$B$5:$B$13,0),MATCH(FZ$4,'Curva Forward'!$C$4:$AN$4,0))),DB445)</f>
        <v>0</v>
      </c>
      <c r="GA445" s="200">
        <f>AO445*AO$2*IF($FC445="V",1,-1)*IF($Q445="Fixo",(DC445-INDEX('Curva Forward'!$C$5:$AN$13,MATCH(CONCATENATE(BD_COMERCIAL!$K445," ",BD_COMERCIAL!$L445),'Curva Forward'!$B$5:$B$13,0),MATCH(GA$4,'Curva Forward'!$C$4:$AN$4,0))),DC445)</f>
        <v>0</v>
      </c>
      <c r="GB445" s="200">
        <f>AP445*AP$2*IF($FC445="V",1,-1)*IF($Q445="Fixo",(DD445-INDEX('Curva Forward'!$C$5:$AN$13,MATCH(CONCATENATE(BD_COMERCIAL!$K445," ",BD_COMERCIAL!$L445),'Curva Forward'!$B$5:$B$13,0),MATCH(GB$4,'Curva Forward'!$C$4:$AN$4,0))),DD445)</f>
        <v>0</v>
      </c>
      <c r="GC445" s="200">
        <f>AQ445*AQ$2*IF($FC445="V",1,-1)*IF($Q445="Fixo",(DE445-INDEX('Curva Forward'!$C$5:$AN$13,MATCH(CONCATENATE(BD_COMERCIAL!$K445," ",BD_COMERCIAL!$L445),'Curva Forward'!$B$5:$B$13,0),MATCH(GC$4,'Curva Forward'!$C$4:$AN$4,0))),DE445)</f>
        <v>0</v>
      </c>
      <c r="GD445" s="200">
        <f>AR445*AR$2*IF($FC445="V",1,-1)*IF($Q445="Fixo",(DF445-INDEX('Curva Forward'!$C$5:$AN$13,MATCH(CONCATENATE(BD_COMERCIAL!$K445," ",BD_COMERCIAL!$L445),'Curva Forward'!$B$5:$B$13,0),MATCH(GD$4,'Curva Forward'!$C$4:$AN$4,0))),DF445)</f>
        <v>0</v>
      </c>
      <c r="GE445" s="200">
        <f>AS445*AS$2*IF($FC445="V",1,-1)*IF($Q445="Fixo",(DG445-INDEX('Curva Forward'!$C$5:$AN$13,MATCH(CONCATENATE(BD_COMERCIAL!$K445," ",BD_COMERCIAL!$L445),'Curva Forward'!$B$5:$B$13,0),MATCH(GE$4,'Curva Forward'!$C$4:$AN$4,0))),DG445)</f>
        <v>0</v>
      </c>
      <c r="GF445" s="200">
        <f>AT445*AT$2*IF($FC445="V",1,-1)*IF($Q445="Fixo",(DH445-INDEX('Curva Forward'!$C$5:$AN$13,MATCH(CONCATENATE(BD_COMERCIAL!$K445," ",BD_COMERCIAL!$L445),'Curva Forward'!$B$5:$B$13,0),MATCH(GF$4,'Curva Forward'!$C$4:$AN$4,0))),DH445)</f>
        <v>0</v>
      </c>
      <c r="GG445" s="200">
        <f>AU445*AU$2*IF($FC445="V",1,-1)*IF($Q445="Fixo",(DI445-INDEX('Curva Forward'!$C$5:$AN$13,MATCH(CONCATENATE(BD_COMERCIAL!$K445," ",BD_COMERCIAL!$L445),'Curva Forward'!$B$5:$B$13,0),MATCH(GG$4,'Curva Forward'!$C$4:$AN$4,0))),DI445)</f>
        <v>0</v>
      </c>
      <c r="GH445" s="200">
        <f>AV445*AV$2*IF($FC445="V",1,-1)*IF($Q445="Fixo",(DJ445-INDEX('Curva Forward'!$C$5:$AN$13,MATCH(CONCATENATE(BD_COMERCIAL!$K445," ",BD_COMERCIAL!$L445),'Curva Forward'!$B$5:$B$13,0),MATCH(GH$4,'Curva Forward'!$C$4:$AN$4,0))),DJ445)</f>
        <v>0</v>
      </c>
      <c r="GI445" s="200">
        <f>AW445*AW$2*IF($FC445="V",1,-1)*IF($Q445="Fixo",(DK445-INDEX('Curva Forward'!$C$5:$AN$13,MATCH(CONCATENATE(BD_COMERCIAL!$K445," ",BD_COMERCIAL!$L445),'Curva Forward'!$B$5:$B$13,0),MATCH(GI$4,'Curva Forward'!$C$4:$AN$4,0))),DK445)</f>
        <v>0</v>
      </c>
      <c r="GJ445" s="200">
        <f>AX445*AX$2*IF($FC445="V",1,-1)*IF($Q445="Fixo",(DL445-INDEX('Curva Forward'!$C$5:$AN$13,MATCH(CONCATENATE(BD_COMERCIAL!$K445," ",BD_COMERCIAL!$L445),'Curva Forward'!$B$5:$B$13,0),MATCH(GJ$4,'Curva Forward'!$C$4:$AN$4,0))),DL445)</f>
        <v>0</v>
      </c>
      <c r="GK445" s="200">
        <f>AY445*AY$2*IF($FC445="V",1,-1)*IF($Q445="Fixo",(DM445-INDEX('Curva Forward'!$C$5:$AN$13,MATCH(CONCATENATE(BD_COMERCIAL!$K445," ",BD_COMERCIAL!$L445),'Curva Forward'!$B$5:$B$13,0),MATCH(GK$4,'Curva Forward'!$C$4:$AN$4,0))),DM445)</f>
        <v>0</v>
      </c>
      <c r="GL445" s="200">
        <f>IF(EZ445="",0,CL445*CL$2*IF($FC445="V",1,-1)*IF($Q445="Fixo",(EZ445-INDEX('Curva Forward'!$C$5:$AN$13,MATCH(CONCATENATE(BD_COMERCIAL!$K445," ",BD_COMERCIAL!$L445),'Curva Forward'!$B$5:$B$13,0),MATCH(GL$4,'Curva Forward'!$C$4:$AN$4,0))),EZ445))</f>
        <v>0</v>
      </c>
      <c r="GM445" s="200">
        <f>IF(FA445="",0,CM445*CM$2*IF($FC445="V",1,-1)*IF($Q445="Fixo",(FA445-INDEX('Curva Forward'!$C$5:$AN$13,MATCH(CONCATENATE(BD_COMERCIAL!$K445," ",BD_COMERCIAL!$L445),'Curva Forward'!$B$5:$B$13,0),MATCH(GM$4,'Curva Forward'!$C$4:$AN$4,0))),FA445))</f>
        <v>0</v>
      </c>
      <c r="GN445" s="200">
        <f>IF(FB445="",0,CN445*CN$2*IF($FC445="V",1,-1)*IF($Q445="Fixo",(FB445-INDEX('Curva Forward'!$C$5:$AN$13,MATCH(CONCATENATE(BD_COMERCIAL!$K445," ",BD_COMERCIAL!$L445),'Curva Forward'!$B$5:$B$13,0),MATCH(GN$4,'Curva Forward'!$C$4:$AN$4,0))),FB445))</f>
        <v>0</v>
      </c>
      <c r="GO445" s="201">
        <f t="shared" ca="1" si="129"/>
        <v>0</v>
      </c>
      <c r="GP445" s="201">
        <f t="shared" ca="1" si="130"/>
        <v>0</v>
      </c>
    </row>
    <row r="446" spans="1:198" ht="15" customHeight="1" x14ac:dyDescent="0.25">
      <c r="A446" s="6"/>
      <c r="B446" s="7" t="s">
        <v>820</v>
      </c>
      <c r="C446" s="8">
        <v>44706</v>
      </c>
      <c r="D446" s="9" t="s">
        <v>131</v>
      </c>
      <c r="E446" s="9" t="s">
        <v>158</v>
      </c>
      <c r="F446" s="113">
        <v>18384740000134</v>
      </c>
      <c r="G446" s="10" t="s">
        <v>125</v>
      </c>
      <c r="H446" s="113">
        <v>3780401000108</v>
      </c>
      <c r="I446" s="9" t="s">
        <v>139</v>
      </c>
      <c r="J446" s="166"/>
      <c r="K446" s="10" t="s">
        <v>127</v>
      </c>
      <c r="L446" s="84" t="s">
        <v>22</v>
      </c>
      <c r="M446" s="11">
        <v>44835</v>
      </c>
      <c r="N446" s="12">
        <v>44926</v>
      </c>
      <c r="O446" s="10">
        <v>2</v>
      </c>
      <c r="P446" s="84">
        <v>138</v>
      </c>
      <c r="Q446" s="84" t="s">
        <v>128</v>
      </c>
      <c r="R446" s="10" t="s">
        <v>129</v>
      </c>
      <c r="S446" s="14" t="s">
        <v>135</v>
      </c>
      <c r="T446" s="11"/>
      <c r="U446" s="12"/>
      <c r="V446" s="257" t="str">
        <f ca="1">IF(U446="","",
IF(U446="NA","",
IFERROR(VLOOKUP(EOMONTH(M446,-2)+1,IPCA!$A:$B,2,0),
VLOOKUP(EOMONTH(TODAY(),-2)+1,IPCA!$A:$B,2,0))/
VLOOKUP(EOMONTH(U446,-2)+1,IPCA!$A:$B,2,0)*
P446))</f>
        <v/>
      </c>
      <c r="W446" s="84"/>
      <c r="X446" s="13" t="s">
        <v>6</v>
      </c>
      <c r="Y446" s="166"/>
      <c r="AA446" s="108"/>
      <c r="AB446" s="15"/>
      <c r="AK446">
        <v>2</v>
      </c>
      <c r="AL446">
        <v>2</v>
      </c>
      <c r="AM446" s="6">
        <v>2</v>
      </c>
      <c r="AN446" s="15"/>
      <c r="AY446" s="6"/>
      <c r="AZ446" s="15"/>
      <c r="BK446" s="6"/>
      <c r="BL446" s="15"/>
      <c r="BW446" s="6"/>
      <c r="BX446" s="15"/>
      <c r="CI446" s="6"/>
      <c r="CJ446" s="16">
        <f t="shared" si="114"/>
        <v>0.50410958904109593</v>
      </c>
      <c r="CK446" s="16" t="str">
        <f t="shared" si="115"/>
        <v/>
      </c>
      <c r="CL446" s="16" t="str">
        <f t="shared" si="116"/>
        <v/>
      </c>
      <c r="CM446" s="16" t="str">
        <f t="shared" si="117"/>
        <v/>
      </c>
      <c r="CN446" s="16" t="str">
        <f t="shared" si="118"/>
        <v/>
      </c>
      <c r="CO446" s="18"/>
      <c r="CP446" s="15"/>
      <c r="CY446">
        <v>138</v>
      </c>
      <c r="CZ446">
        <v>138</v>
      </c>
      <c r="DA446" s="6">
        <v>138</v>
      </c>
      <c r="DB446" s="15"/>
      <c r="DM446" s="6"/>
      <c r="DN446" s="15"/>
      <c r="DY446" s="6"/>
      <c r="DZ446" s="15"/>
      <c r="EK446" s="6"/>
      <c r="EL446" s="15"/>
      <c r="EW446" s="6"/>
      <c r="EX446" s="16">
        <f t="shared" si="119"/>
        <v>34.783561643835618</v>
      </c>
      <c r="EY446" s="16" t="str">
        <f t="shared" si="120"/>
        <v/>
      </c>
      <c r="EZ446" s="16" t="str">
        <f t="shared" si="121"/>
        <v/>
      </c>
      <c r="FA446" s="16" t="str">
        <f t="shared" si="122"/>
        <v/>
      </c>
      <c r="FB446" s="160" t="str">
        <f t="shared" si="123"/>
        <v/>
      </c>
      <c r="FC446" t="s">
        <v>205</v>
      </c>
      <c r="FD446" s="20" t="s">
        <v>139</v>
      </c>
      <c r="FE446"/>
      <c r="FF446" s="209" t="s">
        <v>206</v>
      </c>
      <c r="FH446" s="284">
        <f t="shared" ca="1" si="124"/>
        <v>0</v>
      </c>
      <c r="FI446" s="208">
        <f t="shared" si="125"/>
        <v>3.0333333333333332</v>
      </c>
      <c r="FK446" t="str">
        <f t="shared" si="126"/>
        <v>BC Comercializadora de Energia Ltda</v>
      </c>
      <c r="FL446" s="201">
        <f t="shared" ca="1" si="127"/>
        <v>-166512</v>
      </c>
      <c r="FM446" s="201">
        <f t="shared" ca="1" si="128"/>
        <v>0</v>
      </c>
      <c r="FN446" s="200">
        <f>AB446*AB$2*IF($FC446="V",1,-1)*IF($Q446="Fixo",(CP446-INDEX('Curva Forward'!$C$5:$AN$13,MATCH(CONCATENATE(BD_COMERCIAL!$K446," ",BD_COMERCIAL!$L446),'Curva Forward'!$B$5:$B$13,0),MATCH(FN$4,'Curva Forward'!$C$4:$AN$4,0))),CP446)</f>
        <v>0</v>
      </c>
      <c r="FO446" s="200">
        <f>AC446*AC$2*IF($FC446="V",1,-1)*IF($Q446="Fixo",(CQ446-INDEX('Curva Forward'!$C$5:$AN$13,MATCH(CONCATENATE(BD_COMERCIAL!$K446," ",BD_COMERCIAL!$L446),'Curva Forward'!$B$5:$B$13,0),MATCH(FO$4,'Curva Forward'!$C$4:$AN$4,0))),CQ446)</f>
        <v>0</v>
      </c>
      <c r="FP446" s="200">
        <f>AD446*AD$2*IF($FC446="V",1,-1)*IF($Q446="Fixo",(CR446-INDEX('Curva Forward'!$C$5:$AN$13,MATCH(CONCATENATE(BD_COMERCIAL!$K446," ",BD_COMERCIAL!$L446),'Curva Forward'!$B$5:$B$13,0),MATCH(FP$4,'Curva Forward'!$C$4:$AN$4,0))),CR446)</f>
        <v>0</v>
      </c>
      <c r="FQ446" s="200">
        <f>AE446*AE$2*IF($FC446="V",1,-1)*IF($Q446="Fixo",(CS446-INDEX('Curva Forward'!$C$5:$AN$13,MATCH(CONCATENATE(BD_COMERCIAL!$K446," ",BD_COMERCIAL!$L446),'Curva Forward'!$B$5:$B$13,0),MATCH(FQ$4,'Curva Forward'!$C$4:$AN$4,0))),CS446)</f>
        <v>0</v>
      </c>
      <c r="FR446" s="200">
        <f>AF446*AF$2*IF($FC446="V",1,-1)*IF($Q446="Fixo",(CT446-INDEX('Curva Forward'!$C$5:$AN$13,MATCH(CONCATENATE(BD_COMERCIAL!$K446," ",BD_COMERCIAL!$L446),'Curva Forward'!$B$5:$B$13,0),MATCH(FR$4,'Curva Forward'!$C$4:$AN$4,0))),CT446)</f>
        <v>0</v>
      </c>
      <c r="FS446" s="200">
        <f>AG446*AG$2*IF($FC446="V",1,-1)*IF($Q446="Fixo",(CU446-INDEX('Curva Forward'!$C$5:$AN$13,MATCH(CONCATENATE(BD_COMERCIAL!$K446," ",BD_COMERCIAL!$L446),'Curva Forward'!$B$5:$B$13,0),MATCH(FS$4,'Curva Forward'!$C$4:$AN$4,0))),CU446)</f>
        <v>0</v>
      </c>
      <c r="FT446" s="200">
        <f>AH446*AH$2*IF($FC446="V",1,-1)*IF($Q446="Fixo",(CV446-INDEX('Curva Forward'!$C$5:$AN$13,MATCH(CONCATENATE(BD_COMERCIAL!$K446," ",BD_COMERCIAL!$L446),'Curva Forward'!$B$5:$B$13,0),MATCH(FT$4,'Curva Forward'!$C$4:$AN$4,0))),CV446)</f>
        <v>0</v>
      </c>
      <c r="FU446" s="200">
        <f>AI446*AI$2*IF($FC446="V",1,-1)*IF($Q446="Fixo",(CW446-INDEX('Curva Forward'!$C$5:$AN$13,MATCH(CONCATENATE(BD_COMERCIAL!$K446," ",BD_COMERCIAL!$L446),'Curva Forward'!$B$5:$B$13,0),MATCH(FU$4,'Curva Forward'!$C$4:$AN$4,0))),CW446)</f>
        <v>0</v>
      </c>
      <c r="FV446" s="200">
        <f>AJ446*AJ$2*IF($FC446="V",1,-1)*IF($Q446="Fixo",(CX446-INDEX('Curva Forward'!$C$5:$AN$13,MATCH(CONCATENATE(BD_COMERCIAL!$K446," ",BD_COMERCIAL!$L446),'Curva Forward'!$B$5:$B$13,0),MATCH(FV$4,'Curva Forward'!$C$4:$AN$4,0))),CX446)</f>
        <v>0</v>
      </c>
      <c r="FW446" s="200">
        <f>AK446*AK$2*IF($FC446="V",1,-1)*IF($Q446="Fixo",(CY446-INDEX('Curva Forward'!$C$5:$AN$13,MATCH(CONCATENATE(BD_COMERCIAL!$K446," ",BD_COMERCIAL!$L446),'Curva Forward'!$B$5:$B$13,0),MATCH(FW$4,'Curva Forward'!$C$4:$AN$4,0))),CY446)</f>
        <v>-56544</v>
      </c>
      <c r="FX446" s="200">
        <f>AL446*AL$2*IF($FC446="V",1,-1)*IF($Q446="Fixo",(CZ446-INDEX('Curva Forward'!$C$5:$AN$13,MATCH(CONCATENATE(BD_COMERCIAL!$K446," ",BD_COMERCIAL!$L446),'Curva Forward'!$B$5:$B$13,0),MATCH(FX$4,'Curva Forward'!$C$4:$AN$4,0))),CZ446)</f>
        <v>-48960</v>
      </c>
      <c r="FY446" s="200">
        <f>AM446*AM$2*IF($FC446="V",1,-1)*IF($Q446="Fixo",(DA446-INDEX('Curva Forward'!$C$5:$AN$13,MATCH(CONCATENATE(BD_COMERCIAL!$K446," ",BD_COMERCIAL!$L446),'Curva Forward'!$B$5:$B$13,0),MATCH(FY$4,'Curva Forward'!$C$4:$AN$4,0))),DA446)</f>
        <v>-61008</v>
      </c>
      <c r="FZ446" s="200">
        <f>AN446*AN$2*IF($FC446="V",1,-1)*IF($Q446="Fixo",(DB446-INDEX('Curva Forward'!$C$5:$AN$13,MATCH(CONCATENATE(BD_COMERCIAL!$K446," ",BD_COMERCIAL!$L446),'Curva Forward'!$B$5:$B$13,0),MATCH(FZ$4,'Curva Forward'!$C$4:$AN$4,0))),DB446)</f>
        <v>0</v>
      </c>
      <c r="GA446" s="200">
        <f>AO446*AO$2*IF($FC446="V",1,-1)*IF($Q446="Fixo",(DC446-INDEX('Curva Forward'!$C$5:$AN$13,MATCH(CONCATENATE(BD_COMERCIAL!$K446," ",BD_COMERCIAL!$L446),'Curva Forward'!$B$5:$B$13,0),MATCH(GA$4,'Curva Forward'!$C$4:$AN$4,0))),DC446)</f>
        <v>0</v>
      </c>
      <c r="GB446" s="200">
        <f>AP446*AP$2*IF($FC446="V",1,-1)*IF($Q446="Fixo",(DD446-INDEX('Curva Forward'!$C$5:$AN$13,MATCH(CONCATENATE(BD_COMERCIAL!$K446," ",BD_COMERCIAL!$L446),'Curva Forward'!$B$5:$B$13,0),MATCH(GB$4,'Curva Forward'!$C$4:$AN$4,0))),DD446)</f>
        <v>0</v>
      </c>
      <c r="GC446" s="200">
        <f>AQ446*AQ$2*IF($FC446="V",1,-1)*IF($Q446="Fixo",(DE446-INDEX('Curva Forward'!$C$5:$AN$13,MATCH(CONCATENATE(BD_COMERCIAL!$K446," ",BD_COMERCIAL!$L446),'Curva Forward'!$B$5:$B$13,0),MATCH(GC$4,'Curva Forward'!$C$4:$AN$4,0))),DE446)</f>
        <v>0</v>
      </c>
      <c r="GD446" s="200">
        <f>AR446*AR$2*IF($FC446="V",1,-1)*IF($Q446="Fixo",(DF446-INDEX('Curva Forward'!$C$5:$AN$13,MATCH(CONCATENATE(BD_COMERCIAL!$K446," ",BD_COMERCIAL!$L446),'Curva Forward'!$B$5:$B$13,0),MATCH(GD$4,'Curva Forward'!$C$4:$AN$4,0))),DF446)</f>
        <v>0</v>
      </c>
      <c r="GE446" s="200">
        <f>AS446*AS$2*IF($FC446="V",1,-1)*IF($Q446="Fixo",(DG446-INDEX('Curva Forward'!$C$5:$AN$13,MATCH(CONCATENATE(BD_COMERCIAL!$K446," ",BD_COMERCIAL!$L446),'Curva Forward'!$B$5:$B$13,0),MATCH(GE$4,'Curva Forward'!$C$4:$AN$4,0))),DG446)</f>
        <v>0</v>
      </c>
      <c r="GF446" s="200">
        <f>AT446*AT$2*IF($FC446="V",1,-1)*IF($Q446="Fixo",(DH446-INDEX('Curva Forward'!$C$5:$AN$13,MATCH(CONCATENATE(BD_COMERCIAL!$K446," ",BD_COMERCIAL!$L446),'Curva Forward'!$B$5:$B$13,0),MATCH(GF$4,'Curva Forward'!$C$4:$AN$4,0))),DH446)</f>
        <v>0</v>
      </c>
      <c r="GG446" s="200">
        <f>AU446*AU$2*IF($FC446="V",1,-1)*IF($Q446="Fixo",(DI446-INDEX('Curva Forward'!$C$5:$AN$13,MATCH(CONCATENATE(BD_COMERCIAL!$K446," ",BD_COMERCIAL!$L446),'Curva Forward'!$B$5:$B$13,0),MATCH(GG$4,'Curva Forward'!$C$4:$AN$4,0))),DI446)</f>
        <v>0</v>
      </c>
      <c r="GH446" s="200">
        <f>AV446*AV$2*IF($FC446="V",1,-1)*IF($Q446="Fixo",(DJ446-INDEX('Curva Forward'!$C$5:$AN$13,MATCH(CONCATENATE(BD_COMERCIAL!$K446," ",BD_COMERCIAL!$L446),'Curva Forward'!$B$5:$B$13,0),MATCH(GH$4,'Curva Forward'!$C$4:$AN$4,0))),DJ446)</f>
        <v>0</v>
      </c>
      <c r="GI446" s="200">
        <f>AW446*AW$2*IF($FC446="V",1,-1)*IF($Q446="Fixo",(DK446-INDEX('Curva Forward'!$C$5:$AN$13,MATCH(CONCATENATE(BD_COMERCIAL!$K446," ",BD_COMERCIAL!$L446),'Curva Forward'!$B$5:$B$13,0),MATCH(GI$4,'Curva Forward'!$C$4:$AN$4,0))),DK446)</f>
        <v>0</v>
      </c>
      <c r="GJ446" s="200">
        <f>AX446*AX$2*IF($FC446="V",1,-1)*IF($Q446="Fixo",(DL446-INDEX('Curva Forward'!$C$5:$AN$13,MATCH(CONCATENATE(BD_COMERCIAL!$K446," ",BD_COMERCIAL!$L446),'Curva Forward'!$B$5:$B$13,0),MATCH(GJ$4,'Curva Forward'!$C$4:$AN$4,0))),DL446)</f>
        <v>0</v>
      </c>
      <c r="GK446" s="200">
        <f>AY446*AY$2*IF($FC446="V",1,-1)*IF($Q446="Fixo",(DM446-INDEX('Curva Forward'!$C$5:$AN$13,MATCH(CONCATENATE(BD_COMERCIAL!$K446," ",BD_COMERCIAL!$L446),'Curva Forward'!$B$5:$B$13,0),MATCH(GK$4,'Curva Forward'!$C$4:$AN$4,0))),DM446)</f>
        <v>0</v>
      </c>
      <c r="GL446" s="200">
        <f>IF(EZ446="",0,CL446*CL$2*IF($FC446="V",1,-1)*IF($Q446="Fixo",(EZ446-INDEX('Curva Forward'!$C$5:$AN$13,MATCH(CONCATENATE(BD_COMERCIAL!$K446," ",BD_COMERCIAL!$L446),'Curva Forward'!$B$5:$B$13,0),MATCH(GL$4,'Curva Forward'!$C$4:$AN$4,0))),EZ446))</f>
        <v>0</v>
      </c>
      <c r="GM446" s="200">
        <f>IF(FA446="",0,CM446*CM$2*IF($FC446="V",1,-1)*IF($Q446="Fixo",(FA446-INDEX('Curva Forward'!$C$5:$AN$13,MATCH(CONCATENATE(BD_COMERCIAL!$K446," ",BD_COMERCIAL!$L446),'Curva Forward'!$B$5:$B$13,0),MATCH(GM$4,'Curva Forward'!$C$4:$AN$4,0))),FA446))</f>
        <v>0</v>
      </c>
      <c r="GN446" s="200">
        <f>IF(FB446="",0,CN446*CN$2*IF($FC446="V",1,-1)*IF($Q446="Fixo",(FB446-INDEX('Curva Forward'!$C$5:$AN$13,MATCH(CONCATENATE(BD_COMERCIAL!$K446," ",BD_COMERCIAL!$L446),'Curva Forward'!$B$5:$B$13,0),MATCH(GN$4,'Curva Forward'!$C$4:$AN$4,0))),FB446))</f>
        <v>0</v>
      </c>
      <c r="GO446" s="201">
        <f t="shared" ca="1" si="129"/>
        <v>0</v>
      </c>
      <c r="GP446" s="201">
        <f t="shared" ca="1" si="130"/>
        <v>0</v>
      </c>
    </row>
    <row r="447" spans="1:198" ht="15" customHeight="1" x14ac:dyDescent="0.25">
      <c r="A447" s="6"/>
      <c r="B447" s="7" t="s">
        <v>821</v>
      </c>
      <c r="C447" s="8">
        <v>44706</v>
      </c>
      <c r="D447" s="9" t="s">
        <v>131</v>
      </c>
      <c r="E447" s="9" t="s">
        <v>158</v>
      </c>
      <c r="F447" s="113">
        <v>18384740000134</v>
      </c>
      <c r="G447" s="10" t="s">
        <v>125</v>
      </c>
      <c r="H447" s="113">
        <v>3780401000108</v>
      </c>
      <c r="I447" s="9" t="s">
        <v>139</v>
      </c>
      <c r="J447" s="166"/>
      <c r="K447" s="10" t="s">
        <v>127</v>
      </c>
      <c r="L447" s="84" t="s">
        <v>22</v>
      </c>
      <c r="M447" s="11">
        <v>44835</v>
      </c>
      <c r="N447" s="12">
        <v>44926</v>
      </c>
      <c r="O447" s="10">
        <v>3</v>
      </c>
      <c r="P447" s="84">
        <v>138.5</v>
      </c>
      <c r="Q447" s="84" t="s">
        <v>128</v>
      </c>
      <c r="R447" s="10" t="s">
        <v>129</v>
      </c>
      <c r="S447" s="14" t="s">
        <v>135</v>
      </c>
      <c r="T447" s="11"/>
      <c r="U447" s="12"/>
      <c r="V447" s="257" t="str">
        <f ca="1">IF(U447="","",
IF(U447="NA","",
IFERROR(VLOOKUP(EOMONTH(M447,-2)+1,IPCA!$A:$B,2,0),
VLOOKUP(EOMONTH(TODAY(),-2)+1,IPCA!$A:$B,2,0))/
VLOOKUP(EOMONTH(U447,-2)+1,IPCA!$A:$B,2,0)*
P447))</f>
        <v/>
      </c>
      <c r="W447" s="84"/>
      <c r="X447" s="13" t="s">
        <v>133</v>
      </c>
      <c r="Y447" s="166"/>
      <c r="AA447" s="108"/>
      <c r="AB447" s="15"/>
      <c r="AK447">
        <v>3</v>
      </c>
      <c r="AL447">
        <v>3</v>
      </c>
      <c r="AM447" s="6">
        <v>3</v>
      </c>
      <c r="AN447" s="15"/>
      <c r="AY447" s="6"/>
      <c r="AZ447" s="15"/>
      <c r="BK447" s="6"/>
      <c r="BL447" s="15"/>
      <c r="BW447" s="6"/>
      <c r="BX447" s="15"/>
      <c r="CI447" s="6"/>
      <c r="CJ447" s="16">
        <f t="shared" si="114"/>
        <v>0.75616438356164384</v>
      </c>
      <c r="CK447" s="16" t="str">
        <f t="shared" si="115"/>
        <v/>
      </c>
      <c r="CL447" s="16" t="str">
        <f t="shared" si="116"/>
        <v/>
      </c>
      <c r="CM447" s="16" t="str">
        <f t="shared" si="117"/>
        <v/>
      </c>
      <c r="CN447" s="16" t="str">
        <f t="shared" si="118"/>
        <v/>
      </c>
      <c r="CO447" s="18"/>
      <c r="CP447" s="15"/>
      <c r="CY447">
        <v>138.5</v>
      </c>
      <c r="CZ447">
        <v>138.5</v>
      </c>
      <c r="DA447" s="6">
        <v>138.5</v>
      </c>
      <c r="DB447" s="15"/>
      <c r="DM447" s="6"/>
      <c r="DN447" s="15"/>
      <c r="DY447" s="6"/>
      <c r="DZ447" s="15"/>
      <c r="EK447" s="6"/>
      <c r="EL447" s="15"/>
      <c r="EW447" s="6"/>
      <c r="EX447" s="16">
        <f t="shared" si="119"/>
        <v>34.909589041095892</v>
      </c>
      <c r="EY447" s="16" t="str">
        <f t="shared" si="120"/>
        <v/>
      </c>
      <c r="EZ447" s="16" t="str">
        <f t="shared" si="121"/>
        <v/>
      </c>
      <c r="FA447" s="16" t="str">
        <f t="shared" si="122"/>
        <v/>
      </c>
      <c r="FB447" s="160" t="str">
        <f t="shared" si="123"/>
        <v/>
      </c>
      <c r="FC447" t="s">
        <v>205</v>
      </c>
      <c r="FD447" s="20" t="s">
        <v>139</v>
      </c>
      <c r="FE447"/>
      <c r="FF447" s="209" t="s">
        <v>206</v>
      </c>
      <c r="FH447" s="284">
        <f t="shared" ca="1" si="124"/>
        <v>0</v>
      </c>
      <c r="FI447" s="208">
        <f t="shared" si="125"/>
        <v>3.0333333333333332</v>
      </c>
      <c r="FK447" t="str">
        <f t="shared" si="126"/>
        <v>BC Comercializadora de Energia Ltda</v>
      </c>
      <c r="FL447" s="201">
        <f t="shared" ca="1" si="127"/>
        <v>-253080</v>
      </c>
      <c r="FM447" s="201">
        <f t="shared" ca="1" si="128"/>
        <v>0</v>
      </c>
      <c r="FN447" s="200">
        <f>AB447*AB$2*IF($FC447="V",1,-1)*IF($Q447="Fixo",(CP447-INDEX('Curva Forward'!$C$5:$AN$13,MATCH(CONCATENATE(BD_COMERCIAL!$K447," ",BD_COMERCIAL!$L447),'Curva Forward'!$B$5:$B$13,0),MATCH(FN$4,'Curva Forward'!$C$4:$AN$4,0))),CP447)</f>
        <v>0</v>
      </c>
      <c r="FO447" s="200">
        <f>AC447*AC$2*IF($FC447="V",1,-1)*IF($Q447="Fixo",(CQ447-INDEX('Curva Forward'!$C$5:$AN$13,MATCH(CONCATENATE(BD_COMERCIAL!$K447," ",BD_COMERCIAL!$L447),'Curva Forward'!$B$5:$B$13,0),MATCH(FO$4,'Curva Forward'!$C$4:$AN$4,0))),CQ447)</f>
        <v>0</v>
      </c>
      <c r="FP447" s="200">
        <f>AD447*AD$2*IF($FC447="V",1,-1)*IF($Q447="Fixo",(CR447-INDEX('Curva Forward'!$C$5:$AN$13,MATCH(CONCATENATE(BD_COMERCIAL!$K447," ",BD_COMERCIAL!$L447),'Curva Forward'!$B$5:$B$13,0),MATCH(FP$4,'Curva Forward'!$C$4:$AN$4,0))),CR447)</f>
        <v>0</v>
      </c>
      <c r="FQ447" s="200">
        <f>AE447*AE$2*IF($FC447="V",1,-1)*IF($Q447="Fixo",(CS447-INDEX('Curva Forward'!$C$5:$AN$13,MATCH(CONCATENATE(BD_COMERCIAL!$K447," ",BD_COMERCIAL!$L447),'Curva Forward'!$B$5:$B$13,0),MATCH(FQ$4,'Curva Forward'!$C$4:$AN$4,0))),CS447)</f>
        <v>0</v>
      </c>
      <c r="FR447" s="200">
        <f>AF447*AF$2*IF($FC447="V",1,-1)*IF($Q447="Fixo",(CT447-INDEX('Curva Forward'!$C$5:$AN$13,MATCH(CONCATENATE(BD_COMERCIAL!$K447," ",BD_COMERCIAL!$L447),'Curva Forward'!$B$5:$B$13,0),MATCH(FR$4,'Curva Forward'!$C$4:$AN$4,0))),CT447)</f>
        <v>0</v>
      </c>
      <c r="FS447" s="200">
        <f>AG447*AG$2*IF($FC447="V",1,-1)*IF($Q447="Fixo",(CU447-INDEX('Curva Forward'!$C$5:$AN$13,MATCH(CONCATENATE(BD_COMERCIAL!$K447," ",BD_COMERCIAL!$L447),'Curva Forward'!$B$5:$B$13,0),MATCH(FS$4,'Curva Forward'!$C$4:$AN$4,0))),CU447)</f>
        <v>0</v>
      </c>
      <c r="FT447" s="200">
        <f>AH447*AH$2*IF($FC447="V",1,-1)*IF($Q447="Fixo",(CV447-INDEX('Curva Forward'!$C$5:$AN$13,MATCH(CONCATENATE(BD_COMERCIAL!$K447," ",BD_COMERCIAL!$L447),'Curva Forward'!$B$5:$B$13,0),MATCH(FT$4,'Curva Forward'!$C$4:$AN$4,0))),CV447)</f>
        <v>0</v>
      </c>
      <c r="FU447" s="200">
        <f>AI447*AI$2*IF($FC447="V",1,-1)*IF($Q447="Fixo",(CW447-INDEX('Curva Forward'!$C$5:$AN$13,MATCH(CONCATENATE(BD_COMERCIAL!$K447," ",BD_COMERCIAL!$L447),'Curva Forward'!$B$5:$B$13,0),MATCH(FU$4,'Curva Forward'!$C$4:$AN$4,0))),CW447)</f>
        <v>0</v>
      </c>
      <c r="FV447" s="200">
        <f>AJ447*AJ$2*IF($FC447="V",1,-1)*IF($Q447="Fixo",(CX447-INDEX('Curva Forward'!$C$5:$AN$13,MATCH(CONCATENATE(BD_COMERCIAL!$K447," ",BD_COMERCIAL!$L447),'Curva Forward'!$B$5:$B$13,0),MATCH(FV$4,'Curva Forward'!$C$4:$AN$4,0))),CX447)</f>
        <v>0</v>
      </c>
      <c r="FW447" s="200">
        <f>AK447*AK$2*IF($FC447="V",1,-1)*IF($Q447="Fixo",(CY447-INDEX('Curva Forward'!$C$5:$AN$13,MATCH(CONCATENATE(BD_COMERCIAL!$K447," ",BD_COMERCIAL!$L447),'Curva Forward'!$B$5:$B$13,0),MATCH(FW$4,'Curva Forward'!$C$4:$AN$4,0))),CY447)</f>
        <v>-85932</v>
      </c>
      <c r="FX447" s="200">
        <f>AL447*AL$2*IF($FC447="V",1,-1)*IF($Q447="Fixo",(CZ447-INDEX('Curva Forward'!$C$5:$AN$13,MATCH(CONCATENATE(BD_COMERCIAL!$K447," ",BD_COMERCIAL!$L447),'Curva Forward'!$B$5:$B$13,0),MATCH(FX$4,'Curva Forward'!$C$4:$AN$4,0))),CZ447)</f>
        <v>-74520</v>
      </c>
      <c r="FY447" s="200">
        <f>AM447*AM$2*IF($FC447="V",1,-1)*IF($Q447="Fixo",(DA447-INDEX('Curva Forward'!$C$5:$AN$13,MATCH(CONCATENATE(BD_COMERCIAL!$K447," ",BD_COMERCIAL!$L447),'Curva Forward'!$B$5:$B$13,0),MATCH(FY$4,'Curva Forward'!$C$4:$AN$4,0))),DA447)</f>
        <v>-92628</v>
      </c>
      <c r="FZ447" s="200">
        <f>AN447*AN$2*IF($FC447="V",1,-1)*IF($Q447="Fixo",(DB447-INDEX('Curva Forward'!$C$5:$AN$13,MATCH(CONCATENATE(BD_COMERCIAL!$K447," ",BD_COMERCIAL!$L447),'Curva Forward'!$B$5:$B$13,0),MATCH(FZ$4,'Curva Forward'!$C$4:$AN$4,0))),DB447)</f>
        <v>0</v>
      </c>
      <c r="GA447" s="200">
        <f>AO447*AO$2*IF($FC447="V",1,-1)*IF($Q447="Fixo",(DC447-INDEX('Curva Forward'!$C$5:$AN$13,MATCH(CONCATENATE(BD_COMERCIAL!$K447," ",BD_COMERCIAL!$L447),'Curva Forward'!$B$5:$B$13,0),MATCH(GA$4,'Curva Forward'!$C$4:$AN$4,0))),DC447)</f>
        <v>0</v>
      </c>
      <c r="GB447" s="200">
        <f>AP447*AP$2*IF($FC447="V",1,-1)*IF($Q447="Fixo",(DD447-INDEX('Curva Forward'!$C$5:$AN$13,MATCH(CONCATENATE(BD_COMERCIAL!$K447," ",BD_COMERCIAL!$L447),'Curva Forward'!$B$5:$B$13,0),MATCH(GB$4,'Curva Forward'!$C$4:$AN$4,0))),DD447)</f>
        <v>0</v>
      </c>
      <c r="GC447" s="200">
        <f>AQ447*AQ$2*IF($FC447="V",1,-1)*IF($Q447="Fixo",(DE447-INDEX('Curva Forward'!$C$5:$AN$13,MATCH(CONCATENATE(BD_COMERCIAL!$K447," ",BD_COMERCIAL!$L447),'Curva Forward'!$B$5:$B$13,0),MATCH(GC$4,'Curva Forward'!$C$4:$AN$4,0))),DE447)</f>
        <v>0</v>
      </c>
      <c r="GD447" s="200">
        <f>AR447*AR$2*IF($FC447="V",1,-1)*IF($Q447="Fixo",(DF447-INDEX('Curva Forward'!$C$5:$AN$13,MATCH(CONCATENATE(BD_COMERCIAL!$K447," ",BD_COMERCIAL!$L447),'Curva Forward'!$B$5:$B$13,0),MATCH(GD$4,'Curva Forward'!$C$4:$AN$4,0))),DF447)</f>
        <v>0</v>
      </c>
      <c r="GE447" s="200">
        <f>AS447*AS$2*IF($FC447="V",1,-1)*IF($Q447="Fixo",(DG447-INDEX('Curva Forward'!$C$5:$AN$13,MATCH(CONCATENATE(BD_COMERCIAL!$K447," ",BD_COMERCIAL!$L447),'Curva Forward'!$B$5:$B$13,0),MATCH(GE$4,'Curva Forward'!$C$4:$AN$4,0))),DG447)</f>
        <v>0</v>
      </c>
      <c r="GF447" s="200">
        <f>AT447*AT$2*IF($FC447="V",1,-1)*IF($Q447="Fixo",(DH447-INDEX('Curva Forward'!$C$5:$AN$13,MATCH(CONCATENATE(BD_COMERCIAL!$K447," ",BD_COMERCIAL!$L447),'Curva Forward'!$B$5:$B$13,0),MATCH(GF$4,'Curva Forward'!$C$4:$AN$4,0))),DH447)</f>
        <v>0</v>
      </c>
      <c r="GG447" s="200">
        <f>AU447*AU$2*IF($FC447="V",1,-1)*IF($Q447="Fixo",(DI447-INDEX('Curva Forward'!$C$5:$AN$13,MATCH(CONCATENATE(BD_COMERCIAL!$K447," ",BD_COMERCIAL!$L447),'Curva Forward'!$B$5:$B$13,0),MATCH(GG$4,'Curva Forward'!$C$4:$AN$4,0))),DI447)</f>
        <v>0</v>
      </c>
      <c r="GH447" s="200">
        <f>AV447*AV$2*IF($FC447="V",1,-1)*IF($Q447="Fixo",(DJ447-INDEX('Curva Forward'!$C$5:$AN$13,MATCH(CONCATENATE(BD_COMERCIAL!$K447," ",BD_COMERCIAL!$L447),'Curva Forward'!$B$5:$B$13,0),MATCH(GH$4,'Curva Forward'!$C$4:$AN$4,0))),DJ447)</f>
        <v>0</v>
      </c>
      <c r="GI447" s="200">
        <f>AW447*AW$2*IF($FC447="V",1,-1)*IF($Q447="Fixo",(DK447-INDEX('Curva Forward'!$C$5:$AN$13,MATCH(CONCATENATE(BD_COMERCIAL!$K447," ",BD_COMERCIAL!$L447),'Curva Forward'!$B$5:$B$13,0),MATCH(GI$4,'Curva Forward'!$C$4:$AN$4,0))),DK447)</f>
        <v>0</v>
      </c>
      <c r="GJ447" s="200">
        <f>AX447*AX$2*IF($FC447="V",1,-1)*IF($Q447="Fixo",(DL447-INDEX('Curva Forward'!$C$5:$AN$13,MATCH(CONCATENATE(BD_COMERCIAL!$K447," ",BD_COMERCIAL!$L447),'Curva Forward'!$B$5:$B$13,0),MATCH(GJ$4,'Curva Forward'!$C$4:$AN$4,0))),DL447)</f>
        <v>0</v>
      </c>
      <c r="GK447" s="200">
        <f>AY447*AY$2*IF($FC447="V",1,-1)*IF($Q447="Fixo",(DM447-INDEX('Curva Forward'!$C$5:$AN$13,MATCH(CONCATENATE(BD_COMERCIAL!$K447," ",BD_COMERCIAL!$L447),'Curva Forward'!$B$5:$B$13,0),MATCH(GK$4,'Curva Forward'!$C$4:$AN$4,0))),DM447)</f>
        <v>0</v>
      </c>
      <c r="GL447" s="200">
        <f>IF(EZ447="",0,CL447*CL$2*IF($FC447="V",1,-1)*IF($Q447="Fixo",(EZ447-INDEX('Curva Forward'!$C$5:$AN$13,MATCH(CONCATENATE(BD_COMERCIAL!$K447," ",BD_COMERCIAL!$L447),'Curva Forward'!$B$5:$B$13,0),MATCH(GL$4,'Curva Forward'!$C$4:$AN$4,0))),EZ447))</f>
        <v>0</v>
      </c>
      <c r="GM447" s="200">
        <f>IF(FA447="",0,CM447*CM$2*IF($FC447="V",1,-1)*IF($Q447="Fixo",(FA447-INDEX('Curva Forward'!$C$5:$AN$13,MATCH(CONCATENATE(BD_COMERCIAL!$K447," ",BD_COMERCIAL!$L447),'Curva Forward'!$B$5:$B$13,0),MATCH(GM$4,'Curva Forward'!$C$4:$AN$4,0))),FA447))</f>
        <v>0</v>
      </c>
      <c r="GN447" s="200">
        <f>IF(FB447="",0,CN447*CN$2*IF($FC447="V",1,-1)*IF($Q447="Fixo",(FB447-INDEX('Curva Forward'!$C$5:$AN$13,MATCH(CONCATENATE(BD_COMERCIAL!$K447," ",BD_COMERCIAL!$L447),'Curva Forward'!$B$5:$B$13,0),MATCH(GN$4,'Curva Forward'!$C$4:$AN$4,0))),FB447))</f>
        <v>0</v>
      </c>
      <c r="GO447" s="201">
        <f t="shared" ca="1" si="129"/>
        <v>0</v>
      </c>
      <c r="GP447" s="201">
        <f t="shared" ca="1" si="130"/>
        <v>0</v>
      </c>
    </row>
    <row r="448" spans="1:198" ht="15" customHeight="1" x14ac:dyDescent="0.25">
      <c r="A448" s="6"/>
      <c r="B448" s="7" t="s">
        <v>822</v>
      </c>
      <c r="C448" s="8">
        <v>44706</v>
      </c>
      <c r="D448" s="9" t="s">
        <v>131</v>
      </c>
      <c r="E448" s="9" t="s">
        <v>158</v>
      </c>
      <c r="F448" s="113">
        <v>18384740000134</v>
      </c>
      <c r="G448" s="10" t="s">
        <v>125</v>
      </c>
      <c r="H448" s="113">
        <v>3780401000108</v>
      </c>
      <c r="I448" s="9" t="s">
        <v>139</v>
      </c>
      <c r="J448" s="166"/>
      <c r="K448" s="10" t="s">
        <v>127</v>
      </c>
      <c r="L448" s="84" t="s">
        <v>22</v>
      </c>
      <c r="M448" s="11">
        <v>44835</v>
      </c>
      <c r="N448" s="12">
        <v>44926</v>
      </c>
      <c r="O448" s="10">
        <v>2</v>
      </c>
      <c r="P448" s="84">
        <v>138.5</v>
      </c>
      <c r="Q448" s="84" t="s">
        <v>128</v>
      </c>
      <c r="R448" s="10" t="s">
        <v>129</v>
      </c>
      <c r="S448" s="14" t="s">
        <v>135</v>
      </c>
      <c r="T448" s="11"/>
      <c r="U448" s="12"/>
      <c r="V448" s="257" t="str">
        <f ca="1">IF(U448="","",
IF(U448="NA","",
IFERROR(VLOOKUP(EOMONTH(M448,-2)+1,IPCA!$A:$B,2,0),
VLOOKUP(EOMONTH(TODAY(),-2)+1,IPCA!$A:$B,2,0))/
VLOOKUP(EOMONTH(U448,-2)+1,IPCA!$A:$B,2,0)*
P448))</f>
        <v/>
      </c>
      <c r="W448" s="84"/>
      <c r="X448" s="13" t="s">
        <v>6</v>
      </c>
      <c r="Y448" s="166"/>
      <c r="AA448" s="108"/>
      <c r="AB448" s="15"/>
      <c r="AK448">
        <v>2</v>
      </c>
      <c r="AL448">
        <v>2</v>
      </c>
      <c r="AM448" s="6">
        <v>2</v>
      </c>
      <c r="AN448" s="15"/>
      <c r="AY448" s="6"/>
      <c r="AZ448" s="15"/>
      <c r="BK448" s="6"/>
      <c r="BL448" s="15"/>
      <c r="BW448" s="6"/>
      <c r="BX448" s="15"/>
      <c r="CI448" s="6"/>
      <c r="CJ448" s="16">
        <f t="shared" si="114"/>
        <v>0.50410958904109593</v>
      </c>
      <c r="CK448" s="16" t="str">
        <f t="shared" si="115"/>
        <v/>
      </c>
      <c r="CL448" s="16" t="str">
        <f t="shared" si="116"/>
        <v/>
      </c>
      <c r="CM448" s="16" t="str">
        <f t="shared" si="117"/>
        <v/>
      </c>
      <c r="CN448" s="16" t="str">
        <f t="shared" si="118"/>
        <v/>
      </c>
      <c r="CO448" s="18"/>
      <c r="CP448" s="15"/>
      <c r="CY448">
        <v>138.5</v>
      </c>
      <c r="CZ448">
        <v>138.5</v>
      </c>
      <c r="DA448" s="6">
        <v>138.5</v>
      </c>
      <c r="DB448" s="15"/>
      <c r="DM448" s="6"/>
      <c r="DN448" s="15"/>
      <c r="DY448" s="6"/>
      <c r="DZ448" s="15"/>
      <c r="EK448" s="6"/>
      <c r="EL448" s="15"/>
      <c r="EW448" s="6"/>
      <c r="EX448" s="16">
        <f t="shared" si="119"/>
        <v>34.909589041095892</v>
      </c>
      <c r="EY448" s="16" t="str">
        <f t="shared" si="120"/>
        <v/>
      </c>
      <c r="EZ448" s="16" t="str">
        <f t="shared" si="121"/>
        <v/>
      </c>
      <c r="FA448" s="16" t="str">
        <f t="shared" si="122"/>
        <v/>
      </c>
      <c r="FB448" s="160" t="str">
        <f t="shared" si="123"/>
        <v/>
      </c>
      <c r="FC448" t="s">
        <v>205</v>
      </c>
      <c r="FD448" s="20" t="s">
        <v>139</v>
      </c>
      <c r="FE448"/>
      <c r="FF448" s="209" t="s">
        <v>206</v>
      </c>
      <c r="FH448" s="284">
        <f t="shared" ca="1" si="124"/>
        <v>0</v>
      </c>
      <c r="FI448" s="208">
        <f t="shared" si="125"/>
        <v>3.0333333333333332</v>
      </c>
      <c r="FK448" t="str">
        <f t="shared" si="126"/>
        <v>BC Comercializadora de Energia Ltda</v>
      </c>
      <c r="FL448" s="201">
        <f t="shared" ca="1" si="127"/>
        <v>-168720</v>
      </c>
      <c r="FM448" s="201">
        <f t="shared" ca="1" si="128"/>
        <v>0</v>
      </c>
      <c r="FN448" s="200">
        <f>AB448*AB$2*IF($FC448="V",1,-1)*IF($Q448="Fixo",(CP448-INDEX('Curva Forward'!$C$5:$AN$13,MATCH(CONCATENATE(BD_COMERCIAL!$K448," ",BD_COMERCIAL!$L448),'Curva Forward'!$B$5:$B$13,0),MATCH(FN$4,'Curva Forward'!$C$4:$AN$4,0))),CP448)</f>
        <v>0</v>
      </c>
      <c r="FO448" s="200">
        <f>AC448*AC$2*IF($FC448="V",1,-1)*IF($Q448="Fixo",(CQ448-INDEX('Curva Forward'!$C$5:$AN$13,MATCH(CONCATENATE(BD_COMERCIAL!$K448," ",BD_COMERCIAL!$L448),'Curva Forward'!$B$5:$B$13,0),MATCH(FO$4,'Curva Forward'!$C$4:$AN$4,0))),CQ448)</f>
        <v>0</v>
      </c>
      <c r="FP448" s="200">
        <f>AD448*AD$2*IF($FC448="V",1,-1)*IF($Q448="Fixo",(CR448-INDEX('Curva Forward'!$C$5:$AN$13,MATCH(CONCATENATE(BD_COMERCIAL!$K448," ",BD_COMERCIAL!$L448),'Curva Forward'!$B$5:$B$13,0),MATCH(FP$4,'Curva Forward'!$C$4:$AN$4,0))),CR448)</f>
        <v>0</v>
      </c>
      <c r="FQ448" s="200">
        <f>AE448*AE$2*IF($FC448="V",1,-1)*IF($Q448="Fixo",(CS448-INDEX('Curva Forward'!$C$5:$AN$13,MATCH(CONCATENATE(BD_COMERCIAL!$K448," ",BD_COMERCIAL!$L448),'Curva Forward'!$B$5:$B$13,0),MATCH(FQ$4,'Curva Forward'!$C$4:$AN$4,0))),CS448)</f>
        <v>0</v>
      </c>
      <c r="FR448" s="200">
        <f>AF448*AF$2*IF($FC448="V",1,-1)*IF($Q448="Fixo",(CT448-INDEX('Curva Forward'!$C$5:$AN$13,MATCH(CONCATENATE(BD_COMERCIAL!$K448," ",BD_COMERCIAL!$L448),'Curva Forward'!$B$5:$B$13,0),MATCH(FR$4,'Curva Forward'!$C$4:$AN$4,0))),CT448)</f>
        <v>0</v>
      </c>
      <c r="FS448" s="200">
        <f>AG448*AG$2*IF($FC448="V",1,-1)*IF($Q448="Fixo",(CU448-INDEX('Curva Forward'!$C$5:$AN$13,MATCH(CONCATENATE(BD_COMERCIAL!$K448," ",BD_COMERCIAL!$L448),'Curva Forward'!$B$5:$B$13,0),MATCH(FS$4,'Curva Forward'!$C$4:$AN$4,0))),CU448)</f>
        <v>0</v>
      </c>
      <c r="FT448" s="200">
        <f>AH448*AH$2*IF($FC448="V",1,-1)*IF($Q448="Fixo",(CV448-INDEX('Curva Forward'!$C$5:$AN$13,MATCH(CONCATENATE(BD_COMERCIAL!$K448," ",BD_COMERCIAL!$L448),'Curva Forward'!$B$5:$B$13,0),MATCH(FT$4,'Curva Forward'!$C$4:$AN$4,0))),CV448)</f>
        <v>0</v>
      </c>
      <c r="FU448" s="200">
        <f>AI448*AI$2*IF($FC448="V",1,-1)*IF($Q448="Fixo",(CW448-INDEX('Curva Forward'!$C$5:$AN$13,MATCH(CONCATENATE(BD_COMERCIAL!$K448," ",BD_COMERCIAL!$L448),'Curva Forward'!$B$5:$B$13,0),MATCH(FU$4,'Curva Forward'!$C$4:$AN$4,0))),CW448)</f>
        <v>0</v>
      </c>
      <c r="FV448" s="200">
        <f>AJ448*AJ$2*IF($FC448="V",1,-1)*IF($Q448="Fixo",(CX448-INDEX('Curva Forward'!$C$5:$AN$13,MATCH(CONCATENATE(BD_COMERCIAL!$K448," ",BD_COMERCIAL!$L448),'Curva Forward'!$B$5:$B$13,0),MATCH(FV$4,'Curva Forward'!$C$4:$AN$4,0))),CX448)</f>
        <v>0</v>
      </c>
      <c r="FW448" s="200">
        <f>AK448*AK$2*IF($FC448="V",1,-1)*IF($Q448="Fixo",(CY448-INDEX('Curva Forward'!$C$5:$AN$13,MATCH(CONCATENATE(BD_COMERCIAL!$K448," ",BD_COMERCIAL!$L448),'Curva Forward'!$B$5:$B$13,0),MATCH(FW$4,'Curva Forward'!$C$4:$AN$4,0))),CY448)</f>
        <v>-57288</v>
      </c>
      <c r="FX448" s="200">
        <f>AL448*AL$2*IF($FC448="V",1,-1)*IF($Q448="Fixo",(CZ448-INDEX('Curva Forward'!$C$5:$AN$13,MATCH(CONCATENATE(BD_COMERCIAL!$K448," ",BD_COMERCIAL!$L448),'Curva Forward'!$B$5:$B$13,0),MATCH(FX$4,'Curva Forward'!$C$4:$AN$4,0))),CZ448)</f>
        <v>-49680</v>
      </c>
      <c r="FY448" s="200">
        <f>AM448*AM$2*IF($FC448="V",1,-1)*IF($Q448="Fixo",(DA448-INDEX('Curva Forward'!$C$5:$AN$13,MATCH(CONCATENATE(BD_COMERCIAL!$K448," ",BD_COMERCIAL!$L448),'Curva Forward'!$B$5:$B$13,0),MATCH(FY$4,'Curva Forward'!$C$4:$AN$4,0))),DA448)</f>
        <v>-61752</v>
      </c>
      <c r="FZ448" s="200">
        <f>AN448*AN$2*IF($FC448="V",1,-1)*IF($Q448="Fixo",(DB448-INDEX('Curva Forward'!$C$5:$AN$13,MATCH(CONCATENATE(BD_COMERCIAL!$K448," ",BD_COMERCIAL!$L448),'Curva Forward'!$B$5:$B$13,0),MATCH(FZ$4,'Curva Forward'!$C$4:$AN$4,0))),DB448)</f>
        <v>0</v>
      </c>
      <c r="GA448" s="200">
        <f>AO448*AO$2*IF($FC448="V",1,-1)*IF($Q448="Fixo",(DC448-INDEX('Curva Forward'!$C$5:$AN$13,MATCH(CONCATENATE(BD_COMERCIAL!$K448," ",BD_COMERCIAL!$L448),'Curva Forward'!$B$5:$B$13,0),MATCH(GA$4,'Curva Forward'!$C$4:$AN$4,0))),DC448)</f>
        <v>0</v>
      </c>
      <c r="GB448" s="200">
        <f>AP448*AP$2*IF($FC448="V",1,-1)*IF($Q448="Fixo",(DD448-INDEX('Curva Forward'!$C$5:$AN$13,MATCH(CONCATENATE(BD_COMERCIAL!$K448," ",BD_COMERCIAL!$L448),'Curva Forward'!$B$5:$B$13,0),MATCH(GB$4,'Curva Forward'!$C$4:$AN$4,0))),DD448)</f>
        <v>0</v>
      </c>
      <c r="GC448" s="200">
        <f>AQ448*AQ$2*IF($FC448="V",1,-1)*IF($Q448="Fixo",(DE448-INDEX('Curva Forward'!$C$5:$AN$13,MATCH(CONCATENATE(BD_COMERCIAL!$K448," ",BD_COMERCIAL!$L448),'Curva Forward'!$B$5:$B$13,0),MATCH(GC$4,'Curva Forward'!$C$4:$AN$4,0))),DE448)</f>
        <v>0</v>
      </c>
      <c r="GD448" s="200">
        <f>AR448*AR$2*IF($FC448="V",1,-1)*IF($Q448="Fixo",(DF448-INDEX('Curva Forward'!$C$5:$AN$13,MATCH(CONCATENATE(BD_COMERCIAL!$K448," ",BD_COMERCIAL!$L448),'Curva Forward'!$B$5:$B$13,0),MATCH(GD$4,'Curva Forward'!$C$4:$AN$4,0))),DF448)</f>
        <v>0</v>
      </c>
      <c r="GE448" s="200">
        <f>AS448*AS$2*IF($FC448="V",1,-1)*IF($Q448="Fixo",(DG448-INDEX('Curva Forward'!$C$5:$AN$13,MATCH(CONCATENATE(BD_COMERCIAL!$K448," ",BD_COMERCIAL!$L448),'Curva Forward'!$B$5:$B$13,0),MATCH(GE$4,'Curva Forward'!$C$4:$AN$4,0))),DG448)</f>
        <v>0</v>
      </c>
      <c r="GF448" s="200">
        <f>AT448*AT$2*IF($FC448="V",1,-1)*IF($Q448="Fixo",(DH448-INDEX('Curva Forward'!$C$5:$AN$13,MATCH(CONCATENATE(BD_COMERCIAL!$K448," ",BD_COMERCIAL!$L448),'Curva Forward'!$B$5:$B$13,0),MATCH(GF$4,'Curva Forward'!$C$4:$AN$4,0))),DH448)</f>
        <v>0</v>
      </c>
      <c r="GG448" s="200">
        <f>AU448*AU$2*IF($FC448="V",1,-1)*IF($Q448="Fixo",(DI448-INDEX('Curva Forward'!$C$5:$AN$13,MATCH(CONCATENATE(BD_COMERCIAL!$K448," ",BD_COMERCIAL!$L448),'Curva Forward'!$B$5:$B$13,0),MATCH(GG$4,'Curva Forward'!$C$4:$AN$4,0))),DI448)</f>
        <v>0</v>
      </c>
      <c r="GH448" s="200">
        <f>AV448*AV$2*IF($FC448="V",1,-1)*IF($Q448="Fixo",(DJ448-INDEX('Curva Forward'!$C$5:$AN$13,MATCH(CONCATENATE(BD_COMERCIAL!$K448," ",BD_COMERCIAL!$L448),'Curva Forward'!$B$5:$B$13,0),MATCH(GH$4,'Curva Forward'!$C$4:$AN$4,0))),DJ448)</f>
        <v>0</v>
      </c>
      <c r="GI448" s="200">
        <f>AW448*AW$2*IF($FC448="V",1,-1)*IF($Q448="Fixo",(DK448-INDEX('Curva Forward'!$C$5:$AN$13,MATCH(CONCATENATE(BD_COMERCIAL!$K448," ",BD_COMERCIAL!$L448),'Curva Forward'!$B$5:$B$13,0),MATCH(GI$4,'Curva Forward'!$C$4:$AN$4,0))),DK448)</f>
        <v>0</v>
      </c>
      <c r="GJ448" s="200">
        <f>AX448*AX$2*IF($FC448="V",1,-1)*IF($Q448="Fixo",(DL448-INDEX('Curva Forward'!$C$5:$AN$13,MATCH(CONCATENATE(BD_COMERCIAL!$K448," ",BD_COMERCIAL!$L448),'Curva Forward'!$B$5:$B$13,0),MATCH(GJ$4,'Curva Forward'!$C$4:$AN$4,0))),DL448)</f>
        <v>0</v>
      </c>
      <c r="GK448" s="200">
        <f>AY448*AY$2*IF($FC448="V",1,-1)*IF($Q448="Fixo",(DM448-INDEX('Curva Forward'!$C$5:$AN$13,MATCH(CONCATENATE(BD_COMERCIAL!$K448," ",BD_COMERCIAL!$L448),'Curva Forward'!$B$5:$B$13,0),MATCH(GK$4,'Curva Forward'!$C$4:$AN$4,0))),DM448)</f>
        <v>0</v>
      </c>
      <c r="GL448" s="200">
        <f>IF(EZ448="",0,CL448*CL$2*IF($FC448="V",1,-1)*IF($Q448="Fixo",(EZ448-INDEX('Curva Forward'!$C$5:$AN$13,MATCH(CONCATENATE(BD_COMERCIAL!$K448," ",BD_COMERCIAL!$L448),'Curva Forward'!$B$5:$B$13,0),MATCH(GL$4,'Curva Forward'!$C$4:$AN$4,0))),EZ448))</f>
        <v>0</v>
      </c>
      <c r="GM448" s="200">
        <f>IF(FA448="",0,CM448*CM$2*IF($FC448="V",1,-1)*IF($Q448="Fixo",(FA448-INDEX('Curva Forward'!$C$5:$AN$13,MATCH(CONCATENATE(BD_COMERCIAL!$K448," ",BD_COMERCIAL!$L448),'Curva Forward'!$B$5:$B$13,0),MATCH(GM$4,'Curva Forward'!$C$4:$AN$4,0))),FA448))</f>
        <v>0</v>
      </c>
      <c r="GN448" s="200">
        <f>IF(FB448="",0,CN448*CN$2*IF($FC448="V",1,-1)*IF($Q448="Fixo",(FB448-INDEX('Curva Forward'!$C$5:$AN$13,MATCH(CONCATENATE(BD_COMERCIAL!$K448," ",BD_COMERCIAL!$L448),'Curva Forward'!$B$5:$B$13,0),MATCH(GN$4,'Curva Forward'!$C$4:$AN$4,0))),FB448))</f>
        <v>0</v>
      </c>
      <c r="GO448" s="201">
        <f t="shared" ca="1" si="129"/>
        <v>0</v>
      </c>
      <c r="GP448" s="201">
        <f t="shared" ca="1" si="130"/>
        <v>0</v>
      </c>
    </row>
    <row r="449" spans="1:198" ht="15" customHeight="1" x14ac:dyDescent="0.25">
      <c r="A449" s="6"/>
      <c r="B449" s="7" t="s">
        <v>823</v>
      </c>
      <c r="C449" s="8">
        <v>44706</v>
      </c>
      <c r="D449" s="9" t="s">
        <v>131</v>
      </c>
      <c r="E449" s="9" t="s">
        <v>824</v>
      </c>
      <c r="F449" s="113">
        <v>12300288000107</v>
      </c>
      <c r="G449" s="10" t="s">
        <v>125</v>
      </c>
      <c r="H449" s="113">
        <v>3780401000108</v>
      </c>
      <c r="I449" s="9" t="s">
        <v>139</v>
      </c>
      <c r="J449" s="166"/>
      <c r="K449" s="10" t="s">
        <v>127</v>
      </c>
      <c r="L449" s="84" t="s">
        <v>22</v>
      </c>
      <c r="M449" s="11">
        <v>44896</v>
      </c>
      <c r="N449" s="12">
        <v>44926</v>
      </c>
      <c r="O449" s="10">
        <v>2</v>
      </c>
      <c r="P449" s="84">
        <v>133</v>
      </c>
      <c r="Q449" s="84" t="s">
        <v>128</v>
      </c>
      <c r="R449" s="10" t="s">
        <v>129</v>
      </c>
      <c r="S449" s="14" t="s">
        <v>135</v>
      </c>
      <c r="T449" s="11"/>
      <c r="U449" s="12"/>
      <c r="V449" s="257" t="str">
        <f ca="1">IF(U449="","",
IF(U449="NA","",
IFERROR(VLOOKUP(EOMONTH(M449,-2)+1,IPCA!$A:$B,2,0),
VLOOKUP(EOMONTH(TODAY(),-2)+1,IPCA!$A:$B,2,0))/
VLOOKUP(EOMONTH(U449,-2)+1,IPCA!$A:$B,2,0)*
P449))</f>
        <v/>
      </c>
      <c r="W449" s="84"/>
      <c r="X449" s="13" t="s">
        <v>6</v>
      </c>
      <c r="Y449" s="166"/>
      <c r="AA449" s="108"/>
      <c r="AB449" s="15"/>
      <c r="AM449" s="6">
        <v>2</v>
      </c>
      <c r="AN449" s="15"/>
      <c r="AY449" s="6"/>
      <c r="AZ449" s="15"/>
      <c r="BK449" s="6"/>
      <c r="BL449" s="15"/>
      <c r="BW449" s="6"/>
      <c r="BX449" s="15"/>
      <c r="CI449" s="6"/>
      <c r="CJ449" s="16">
        <f t="shared" si="114"/>
        <v>0.16986301369863013</v>
      </c>
      <c r="CK449" s="16" t="str">
        <f t="shared" si="115"/>
        <v/>
      </c>
      <c r="CL449" s="16" t="str">
        <f t="shared" si="116"/>
        <v/>
      </c>
      <c r="CM449" s="16" t="str">
        <f t="shared" si="117"/>
        <v/>
      </c>
      <c r="CN449" s="16" t="str">
        <f t="shared" si="118"/>
        <v/>
      </c>
      <c r="CO449" s="18"/>
      <c r="CP449" s="15"/>
      <c r="DA449" s="6">
        <v>133</v>
      </c>
      <c r="DB449" s="15"/>
      <c r="DM449" s="6"/>
      <c r="DN449" s="15"/>
      <c r="DY449" s="6"/>
      <c r="DZ449" s="15"/>
      <c r="EK449" s="6"/>
      <c r="EL449" s="15"/>
      <c r="EW449" s="6"/>
      <c r="EX449" s="16">
        <f t="shared" si="119"/>
        <v>11.295890410958904</v>
      </c>
      <c r="EY449" s="16" t="str">
        <f t="shared" si="120"/>
        <v/>
      </c>
      <c r="EZ449" s="16" t="str">
        <f t="shared" si="121"/>
        <v/>
      </c>
      <c r="FA449" s="16" t="str">
        <f t="shared" si="122"/>
        <v/>
      </c>
      <c r="FB449" s="160" t="str">
        <f t="shared" si="123"/>
        <v/>
      </c>
      <c r="FC449" t="s">
        <v>205</v>
      </c>
      <c r="FD449" s="20" t="s">
        <v>139</v>
      </c>
      <c r="FE449"/>
      <c r="FF449" s="209" t="s">
        <v>206</v>
      </c>
      <c r="FH449" s="284">
        <f t="shared" ca="1" si="124"/>
        <v>0</v>
      </c>
      <c r="FI449" s="208">
        <f t="shared" si="125"/>
        <v>1</v>
      </c>
      <c r="FK449" t="str">
        <f t="shared" si="126"/>
        <v>NORTE ENERGIA S/A</v>
      </c>
      <c r="FL449" s="201">
        <f t="shared" ca="1" si="127"/>
        <v>-53568</v>
      </c>
      <c r="FM449" s="201">
        <f t="shared" ca="1" si="128"/>
        <v>0</v>
      </c>
      <c r="FN449" s="200">
        <f>AB449*AB$2*IF($FC449="V",1,-1)*IF($Q449="Fixo",(CP449-INDEX('Curva Forward'!$C$5:$AN$13,MATCH(CONCATENATE(BD_COMERCIAL!$K449," ",BD_COMERCIAL!$L449),'Curva Forward'!$B$5:$B$13,0),MATCH(FN$4,'Curva Forward'!$C$4:$AN$4,0))),CP449)</f>
        <v>0</v>
      </c>
      <c r="FO449" s="200">
        <f>AC449*AC$2*IF($FC449="V",1,-1)*IF($Q449="Fixo",(CQ449-INDEX('Curva Forward'!$C$5:$AN$13,MATCH(CONCATENATE(BD_COMERCIAL!$K449," ",BD_COMERCIAL!$L449),'Curva Forward'!$B$5:$B$13,0),MATCH(FO$4,'Curva Forward'!$C$4:$AN$4,0))),CQ449)</f>
        <v>0</v>
      </c>
      <c r="FP449" s="200">
        <f>AD449*AD$2*IF($FC449="V",1,-1)*IF($Q449="Fixo",(CR449-INDEX('Curva Forward'!$C$5:$AN$13,MATCH(CONCATENATE(BD_COMERCIAL!$K449," ",BD_COMERCIAL!$L449),'Curva Forward'!$B$5:$B$13,0),MATCH(FP$4,'Curva Forward'!$C$4:$AN$4,0))),CR449)</f>
        <v>0</v>
      </c>
      <c r="FQ449" s="200">
        <f>AE449*AE$2*IF($FC449="V",1,-1)*IF($Q449="Fixo",(CS449-INDEX('Curva Forward'!$C$5:$AN$13,MATCH(CONCATENATE(BD_COMERCIAL!$K449," ",BD_COMERCIAL!$L449),'Curva Forward'!$B$5:$B$13,0),MATCH(FQ$4,'Curva Forward'!$C$4:$AN$4,0))),CS449)</f>
        <v>0</v>
      </c>
      <c r="FR449" s="200">
        <f>AF449*AF$2*IF($FC449="V",1,-1)*IF($Q449="Fixo",(CT449-INDEX('Curva Forward'!$C$5:$AN$13,MATCH(CONCATENATE(BD_COMERCIAL!$K449," ",BD_COMERCIAL!$L449),'Curva Forward'!$B$5:$B$13,0),MATCH(FR$4,'Curva Forward'!$C$4:$AN$4,0))),CT449)</f>
        <v>0</v>
      </c>
      <c r="FS449" s="200">
        <f>AG449*AG$2*IF($FC449="V",1,-1)*IF($Q449="Fixo",(CU449-INDEX('Curva Forward'!$C$5:$AN$13,MATCH(CONCATENATE(BD_COMERCIAL!$K449," ",BD_COMERCIAL!$L449),'Curva Forward'!$B$5:$B$13,0),MATCH(FS$4,'Curva Forward'!$C$4:$AN$4,0))),CU449)</f>
        <v>0</v>
      </c>
      <c r="FT449" s="200">
        <f>AH449*AH$2*IF($FC449="V",1,-1)*IF($Q449="Fixo",(CV449-INDEX('Curva Forward'!$C$5:$AN$13,MATCH(CONCATENATE(BD_COMERCIAL!$K449," ",BD_COMERCIAL!$L449),'Curva Forward'!$B$5:$B$13,0),MATCH(FT$4,'Curva Forward'!$C$4:$AN$4,0))),CV449)</f>
        <v>0</v>
      </c>
      <c r="FU449" s="200">
        <f>AI449*AI$2*IF($FC449="V",1,-1)*IF($Q449="Fixo",(CW449-INDEX('Curva Forward'!$C$5:$AN$13,MATCH(CONCATENATE(BD_COMERCIAL!$K449," ",BD_COMERCIAL!$L449),'Curva Forward'!$B$5:$B$13,0),MATCH(FU$4,'Curva Forward'!$C$4:$AN$4,0))),CW449)</f>
        <v>0</v>
      </c>
      <c r="FV449" s="200">
        <f>AJ449*AJ$2*IF($FC449="V",1,-1)*IF($Q449="Fixo",(CX449-INDEX('Curva Forward'!$C$5:$AN$13,MATCH(CONCATENATE(BD_COMERCIAL!$K449," ",BD_COMERCIAL!$L449),'Curva Forward'!$B$5:$B$13,0),MATCH(FV$4,'Curva Forward'!$C$4:$AN$4,0))),CX449)</f>
        <v>0</v>
      </c>
      <c r="FW449" s="200">
        <f>AK449*AK$2*IF($FC449="V",1,-1)*IF($Q449="Fixo",(CY449-INDEX('Curva Forward'!$C$5:$AN$13,MATCH(CONCATENATE(BD_COMERCIAL!$K449," ",BD_COMERCIAL!$L449),'Curva Forward'!$B$5:$B$13,0),MATCH(FW$4,'Curva Forward'!$C$4:$AN$4,0))),CY449)</f>
        <v>0</v>
      </c>
      <c r="FX449" s="200">
        <f>AL449*AL$2*IF($FC449="V",1,-1)*IF($Q449="Fixo",(CZ449-INDEX('Curva Forward'!$C$5:$AN$13,MATCH(CONCATENATE(BD_COMERCIAL!$K449," ",BD_COMERCIAL!$L449),'Curva Forward'!$B$5:$B$13,0),MATCH(FX$4,'Curva Forward'!$C$4:$AN$4,0))),CZ449)</f>
        <v>0</v>
      </c>
      <c r="FY449" s="200">
        <f>AM449*AM$2*IF($FC449="V",1,-1)*IF($Q449="Fixo",(DA449-INDEX('Curva Forward'!$C$5:$AN$13,MATCH(CONCATENATE(BD_COMERCIAL!$K449," ",BD_COMERCIAL!$L449),'Curva Forward'!$B$5:$B$13,0),MATCH(FY$4,'Curva Forward'!$C$4:$AN$4,0))),DA449)</f>
        <v>-53568</v>
      </c>
      <c r="FZ449" s="200">
        <f>AN449*AN$2*IF($FC449="V",1,-1)*IF($Q449="Fixo",(DB449-INDEX('Curva Forward'!$C$5:$AN$13,MATCH(CONCATENATE(BD_COMERCIAL!$K449," ",BD_COMERCIAL!$L449),'Curva Forward'!$B$5:$B$13,0),MATCH(FZ$4,'Curva Forward'!$C$4:$AN$4,0))),DB449)</f>
        <v>0</v>
      </c>
      <c r="GA449" s="200">
        <f>AO449*AO$2*IF($FC449="V",1,-1)*IF($Q449="Fixo",(DC449-INDEX('Curva Forward'!$C$5:$AN$13,MATCH(CONCATENATE(BD_COMERCIAL!$K449," ",BD_COMERCIAL!$L449),'Curva Forward'!$B$5:$B$13,0),MATCH(GA$4,'Curva Forward'!$C$4:$AN$4,0))),DC449)</f>
        <v>0</v>
      </c>
      <c r="GB449" s="200">
        <f>AP449*AP$2*IF($FC449="V",1,-1)*IF($Q449="Fixo",(DD449-INDEX('Curva Forward'!$C$5:$AN$13,MATCH(CONCATENATE(BD_COMERCIAL!$K449," ",BD_COMERCIAL!$L449),'Curva Forward'!$B$5:$B$13,0),MATCH(GB$4,'Curva Forward'!$C$4:$AN$4,0))),DD449)</f>
        <v>0</v>
      </c>
      <c r="GC449" s="200">
        <f>AQ449*AQ$2*IF($FC449="V",1,-1)*IF($Q449="Fixo",(DE449-INDEX('Curva Forward'!$C$5:$AN$13,MATCH(CONCATENATE(BD_COMERCIAL!$K449," ",BD_COMERCIAL!$L449),'Curva Forward'!$B$5:$B$13,0),MATCH(GC$4,'Curva Forward'!$C$4:$AN$4,0))),DE449)</f>
        <v>0</v>
      </c>
      <c r="GD449" s="200">
        <f>AR449*AR$2*IF($FC449="V",1,-1)*IF($Q449="Fixo",(DF449-INDEX('Curva Forward'!$C$5:$AN$13,MATCH(CONCATENATE(BD_COMERCIAL!$K449," ",BD_COMERCIAL!$L449),'Curva Forward'!$B$5:$B$13,0),MATCH(GD$4,'Curva Forward'!$C$4:$AN$4,0))),DF449)</f>
        <v>0</v>
      </c>
      <c r="GE449" s="200">
        <f>AS449*AS$2*IF($FC449="V",1,-1)*IF($Q449="Fixo",(DG449-INDEX('Curva Forward'!$C$5:$AN$13,MATCH(CONCATENATE(BD_COMERCIAL!$K449," ",BD_COMERCIAL!$L449),'Curva Forward'!$B$5:$B$13,0),MATCH(GE$4,'Curva Forward'!$C$4:$AN$4,0))),DG449)</f>
        <v>0</v>
      </c>
      <c r="GF449" s="200">
        <f>AT449*AT$2*IF($FC449="V",1,-1)*IF($Q449="Fixo",(DH449-INDEX('Curva Forward'!$C$5:$AN$13,MATCH(CONCATENATE(BD_COMERCIAL!$K449," ",BD_COMERCIAL!$L449),'Curva Forward'!$B$5:$B$13,0),MATCH(GF$4,'Curva Forward'!$C$4:$AN$4,0))),DH449)</f>
        <v>0</v>
      </c>
      <c r="GG449" s="200">
        <f>AU449*AU$2*IF($FC449="V",1,-1)*IF($Q449="Fixo",(DI449-INDEX('Curva Forward'!$C$5:$AN$13,MATCH(CONCATENATE(BD_COMERCIAL!$K449," ",BD_COMERCIAL!$L449),'Curva Forward'!$B$5:$B$13,0),MATCH(GG$4,'Curva Forward'!$C$4:$AN$4,0))),DI449)</f>
        <v>0</v>
      </c>
      <c r="GH449" s="200">
        <f>AV449*AV$2*IF($FC449="V",1,-1)*IF($Q449="Fixo",(DJ449-INDEX('Curva Forward'!$C$5:$AN$13,MATCH(CONCATENATE(BD_COMERCIAL!$K449," ",BD_COMERCIAL!$L449),'Curva Forward'!$B$5:$B$13,0),MATCH(GH$4,'Curva Forward'!$C$4:$AN$4,0))),DJ449)</f>
        <v>0</v>
      </c>
      <c r="GI449" s="200">
        <f>AW449*AW$2*IF($FC449="V",1,-1)*IF($Q449="Fixo",(DK449-INDEX('Curva Forward'!$C$5:$AN$13,MATCH(CONCATENATE(BD_COMERCIAL!$K449," ",BD_COMERCIAL!$L449),'Curva Forward'!$B$5:$B$13,0),MATCH(GI$4,'Curva Forward'!$C$4:$AN$4,0))),DK449)</f>
        <v>0</v>
      </c>
      <c r="GJ449" s="200">
        <f>AX449*AX$2*IF($FC449="V",1,-1)*IF($Q449="Fixo",(DL449-INDEX('Curva Forward'!$C$5:$AN$13,MATCH(CONCATENATE(BD_COMERCIAL!$K449," ",BD_COMERCIAL!$L449),'Curva Forward'!$B$5:$B$13,0),MATCH(GJ$4,'Curva Forward'!$C$4:$AN$4,0))),DL449)</f>
        <v>0</v>
      </c>
      <c r="GK449" s="200">
        <f>AY449*AY$2*IF($FC449="V",1,-1)*IF($Q449="Fixo",(DM449-INDEX('Curva Forward'!$C$5:$AN$13,MATCH(CONCATENATE(BD_COMERCIAL!$K449," ",BD_COMERCIAL!$L449),'Curva Forward'!$B$5:$B$13,0),MATCH(GK$4,'Curva Forward'!$C$4:$AN$4,0))),DM449)</f>
        <v>0</v>
      </c>
      <c r="GL449" s="200">
        <f>IF(EZ449="",0,CL449*CL$2*IF($FC449="V",1,-1)*IF($Q449="Fixo",(EZ449-INDEX('Curva Forward'!$C$5:$AN$13,MATCH(CONCATENATE(BD_COMERCIAL!$K449," ",BD_COMERCIAL!$L449),'Curva Forward'!$B$5:$B$13,0),MATCH(GL$4,'Curva Forward'!$C$4:$AN$4,0))),EZ449))</f>
        <v>0</v>
      </c>
      <c r="GM449" s="200">
        <f>IF(FA449="",0,CM449*CM$2*IF($FC449="V",1,-1)*IF($Q449="Fixo",(FA449-INDEX('Curva Forward'!$C$5:$AN$13,MATCH(CONCATENATE(BD_COMERCIAL!$K449," ",BD_COMERCIAL!$L449),'Curva Forward'!$B$5:$B$13,0),MATCH(GM$4,'Curva Forward'!$C$4:$AN$4,0))),FA449))</f>
        <v>0</v>
      </c>
      <c r="GN449" s="200">
        <f>IF(FB449="",0,CN449*CN$2*IF($FC449="V",1,-1)*IF($Q449="Fixo",(FB449-INDEX('Curva Forward'!$C$5:$AN$13,MATCH(CONCATENATE(BD_COMERCIAL!$K449," ",BD_COMERCIAL!$L449),'Curva Forward'!$B$5:$B$13,0),MATCH(GN$4,'Curva Forward'!$C$4:$AN$4,0))),FB449))</f>
        <v>0</v>
      </c>
      <c r="GO449" s="201">
        <f t="shared" ca="1" si="129"/>
        <v>0</v>
      </c>
      <c r="GP449" s="201">
        <f t="shared" ca="1" si="130"/>
        <v>0</v>
      </c>
    </row>
    <row r="450" spans="1:198" ht="15" customHeight="1" x14ac:dyDescent="0.25">
      <c r="A450" s="6"/>
      <c r="B450" s="7" t="s">
        <v>825</v>
      </c>
      <c r="C450" s="8">
        <v>44706</v>
      </c>
      <c r="D450" s="9" t="s">
        <v>131</v>
      </c>
      <c r="E450" s="9" t="s">
        <v>489</v>
      </c>
      <c r="F450" s="113">
        <v>34475373000130</v>
      </c>
      <c r="G450" s="10" t="s">
        <v>125</v>
      </c>
      <c r="H450" s="113">
        <v>3780401000108</v>
      </c>
      <c r="I450" s="9" t="s">
        <v>126</v>
      </c>
      <c r="J450" s="166" t="s">
        <v>801</v>
      </c>
      <c r="K450" s="10" t="s">
        <v>127</v>
      </c>
      <c r="L450" s="84" t="s">
        <v>22</v>
      </c>
      <c r="M450" s="11">
        <v>44866</v>
      </c>
      <c r="N450" s="12">
        <v>44895</v>
      </c>
      <c r="O450" s="10">
        <v>0.5</v>
      </c>
      <c r="P450" s="84">
        <v>139</v>
      </c>
      <c r="Q450" s="84" t="s">
        <v>128</v>
      </c>
      <c r="R450" s="10" t="s">
        <v>129</v>
      </c>
      <c r="S450" s="14" t="s">
        <v>135</v>
      </c>
      <c r="T450" s="11"/>
      <c r="U450" s="12"/>
      <c r="V450" s="257" t="str">
        <f ca="1">IF(U450="","",
IF(U450="NA","",
IFERROR(VLOOKUP(EOMONTH(M450,-2)+1,IPCA!$A:$B,2,0),
VLOOKUP(EOMONTH(TODAY(),-2)+1,IPCA!$A:$B,2,0))/
VLOOKUP(EOMONTH(U450,-2)+1,IPCA!$A:$B,2,0)*
P450))</f>
        <v/>
      </c>
      <c r="W450" s="84"/>
      <c r="X450" s="13" t="s">
        <v>6</v>
      </c>
      <c r="Y450" s="166"/>
      <c r="AA450" s="108"/>
      <c r="AB450" s="15"/>
      <c r="AL450">
        <v>0.5</v>
      </c>
      <c r="AM450" s="6"/>
      <c r="AN450" s="15"/>
      <c r="AY450" s="6"/>
      <c r="AZ450" s="15"/>
      <c r="BK450" s="6"/>
      <c r="BL450" s="15"/>
      <c r="BW450" s="6"/>
      <c r="BX450" s="15"/>
      <c r="CI450" s="6"/>
      <c r="CJ450" s="16">
        <f t="shared" si="114"/>
        <v>4.1095890410958902E-2</v>
      </c>
      <c r="CK450" s="16" t="str">
        <f t="shared" si="115"/>
        <v/>
      </c>
      <c r="CL450" s="16" t="str">
        <f t="shared" si="116"/>
        <v/>
      </c>
      <c r="CM450" s="16" t="str">
        <f t="shared" si="117"/>
        <v/>
      </c>
      <c r="CN450" s="16" t="str">
        <f t="shared" si="118"/>
        <v/>
      </c>
      <c r="CO450" s="18"/>
      <c r="CP450" s="15"/>
      <c r="CZ450">
        <v>139</v>
      </c>
      <c r="DA450" s="6"/>
      <c r="DB450" s="15"/>
      <c r="DM450" s="6"/>
      <c r="DN450" s="15"/>
      <c r="DY450" s="6"/>
      <c r="DZ450" s="15"/>
      <c r="EK450" s="6"/>
      <c r="EL450" s="15"/>
      <c r="EW450" s="6"/>
      <c r="EX450" s="16">
        <f t="shared" si="119"/>
        <v>11.424657534246576</v>
      </c>
      <c r="EY450" s="16" t="str">
        <f t="shared" si="120"/>
        <v/>
      </c>
      <c r="EZ450" s="16" t="str">
        <f t="shared" si="121"/>
        <v/>
      </c>
      <c r="FA450" s="16" t="str">
        <f t="shared" si="122"/>
        <v/>
      </c>
      <c r="FB450" s="160" t="str">
        <f t="shared" si="123"/>
        <v/>
      </c>
      <c r="FC450" t="s">
        <v>205</v>
      </c>
      <c r="FD450" s="20" t="s">
        <v>126</v>
      </c>
      <c r="FE450"/>
      <c r="FF450" s="209" t="s">
        <v>206</v>
      </c>
      <c r="FH450" s="284">
        <f t="shared" ca="1" si="124"/>
        <v>0</v>
      </c>
      <c r="FI450" s="208">
        <f t="shared" si="125"/>
        <v>0.96666666666666667</v>
      </c>
      <c r="FK450" t="str">
        <f t="shared" si="126"/>
        <v>XP COMERCIALIZADORA DE ENERGIA S.A.</v>
      </c>
      <c r="FL450" s="201">
        <f t="shared" ca="1" si="127"/>
        <v>-12600</v>
      </c>
      <c r="FM450" s="201">
        <f t="shared" ca="1" si="128"/>
        <v>0</v>
      </c>
      <c r="FN450" s="200">
        <f>AB450*AB$2*IF($FC450="V",1,-1)*IF($Q450="Fixo",(CP450-INDEX('Curva Forward'!$C$5:$AN$13,MATCH(CONCATENATE(BD_COMERCIAL!$K450," ",BD_COMERCIAL!$L450),'Curva Forward'!$B$5:$B$13,0),MATCH(FN$4,'Curva Forward'!$C$4:$AN$4,0))),CP450)</f>
        <v>0</v>
      </c>
      <c r="FO450" s="200">
        <f>AC450*AC$2*IF($FC450="V",1,-1)*IF($Q450="Fixo",(CQ450-INDEX('Curva Forward'!$C$5:$AN$13,MATCH(CONCATENATE(BD_COMERCIAL!$K450," ",BD_COMERCIAL!$L450),'Curva Forward'!$B$5:$B$13,0),MATCH(FO$4,'Curva Forward'!$C$4:$AN$4,0))),CQ450)</f>
        <v>0</v>
      </c>
      <c r="FP450" s="200">
        <f>AD450*AD$2*IF($FC450="V",1,-1)*IF($Q450="Fixo",(CR450-INDEX('Curva Forward'!$C$5:$AN$13,MATCH(CONCATENATE(BD_COMERCIAL!$K450," ",BD_COMERCIAL!$L450),'Curva Forward'!$B$5:$B$13,0),MATCH(FP$4,'Curva Forward'!$C$4:$AN$4,0))),CR450)</f>
        <v>0</v>
      </c>
      <c r="FQ450" s="200">
        <f>AE450*AE$2*IF($FC450="V",1,-1)*IF($Q450="Fixo",(CS450-INDEX('Curva Forward'!$C$5:$AN$13,MATCH(CONCATENATE(BD_COMERCIAL!$K450," ",BD_COMERCIAL!$L450),'Curva Forward'!$B$5:$B$13,0),MATCH(FQ$4,'Curva Forward'!$C$4:$AN$4,0))),CS450)</f>
        <v>0</v>
      </c>
      <c r="FR450" s="200">
        <f>AF450*AF$2*IF($FC450="V",1,-1)*IF($Q450="Fixo",(CT450-INDEX('Curva Forward'!$C$5:$AN$13,MATCH(CONCATENATE(BD_COMERCIAL!$K450," ",BD_COMERCIAL!$L450),'Curva Forward'!$B$5:$B$13,0),MATCH(FR$4,'Curva Forward'!$C$4:$AN$4,0))),CT450)</f>
        <v>0</v>
      </c>
      <c r="FS450" s="200">
        <f>AG450*AG$2*IF($FC450="V",1,-1)*IF($Q450="Fixo",(CU450-INDEX('Curva Forward'!$C$5:$AN$13,MATCH(CONCATENATE(BD_COMERCIAL!$K450," ",BD_COMERCIAL!$L450),'Curva Forward'!$B$5:$B$13,0),MATCH(FS$4,'Curva Forward'!$C$4:$AN$4,0))),CU450)</f>
        <v>0</v>
      </c>
      <c r="FT450" s="200">
        <f>AH450*AH$2*IF($FC450="V",1,-1)*IF($Q450="Fixo",(CV450-INDEX('Curva Forward'!$C$5:$AN$13,MATCH(CONCATENATE(BD_COMERCIAL!$K450," ",BD_COMERCIAL!$L450),'Curva Forward'!$B$5:$B$13,0),MATCH(FT$4,'Curva Forward'!$C$4:$AN$4,0))),CV450)</f>
        <v>0</v>
      </c>
      <c r="FU450" s="200">
        <f>AI450*AI$2*IF($FC450="V",1,-1)*IF($Q450="Fixo",(CW450-INDEX('Curva Forward'!$C$5:$AN$13,MATCH(CONCATENATE(BD_COMERCIAL!$K450," ",BD_COMERCIAL!$L450),'Curva Forward'!$B$5:$B$13,0),MATCH(FU$4,'Curva Forward'!$C$4:$AN$4,0))),CW450)</f>
        <v>0</v>
      </c>
      <c r="FV450" s="200">
        <f>AJ450*AJ$2*IF($FC450="V",1,-1)*IF($Q450="Fixo",(CX450-INDEX('Curva Forward'!$C$5:$AN$13,MATCH(CONCATENATE(BD_COMERCIAL!$K450," ",BD_COMERCIAL!$L450),'Curva Forward'!$B$5:$B$13,0),MATCH(FV$4,'Curva Forward'!$C$4:$AN$4,0))),CX450)</f>
        <v>0</v>
      </c>
      <c r="FW450" s="200">
        <f>AK450*AK$2*IF($FC450="V",1,-1)*IF($Q450="Fixo",(CY450-INDEX('Curva Forward'!$C$5:$AN$13,MATCH(CONCATENATE(BD_COMERCIAL!$K450," ",BD_COMERCIAL!$L450),'Curva Forward'!$B$5:$B$13,0),MATCH(FW$4,'Curva Forward'!$C$4:$AN$4,0))),CY450)</f>
        <v>0</v>
      </c>
      <c r="FX450" s="200">
        <f>AL450*AL$2*IF($FC450="V",1,-1)*IF($Q450="Fixo",(CZ450-INDEX('Curva Forward'!$C$5:$AN$13,MATCH(CONCATENATE(BD_COMERCIAL!$K450," ",BD_COMERCIAL!$L450),'Curva Forward'!$B$5:$B$13,0),MATCH(FX$4,'Curva Forward'!$C$4:$AN$4,0))),CZ450)</f>
        <v>-12600</v>
      </c>
      <c r="FY450" s="200">
        <f>AM450*AM$2*IF($FC450="V",1,-1)*IF($Q450="Fixo",(DA450-INDEX('Curva Forward'!$C$5:$AN$13,MATCH(CONCATENATE(BD_COMERCIAL!$K450," ",BD_COMERCIAL!$L450),'Curva Forward'!$B$5:$B$13,0),MATCH(FY$4,'Curva Forward'!$C$4:$AN$4,0))),DA450)</f>
        <v>0</v>
      </c>
      <c r="FZ450" s="200">
        <f>AN450*AN$2*IF($FC450="V",1,-1)*IF($Q450="Fixo",(DB450-INDEX('Curva Forward'!$C$5:$AN$13,MATCH(CONCATENATE(BD_COMERCIAL!$K450," ",BD_COMERCIAL!$L450),'Curva Forward'!$B$5:$B$13,0),MATCH(FZ$4,'Curva Forward'!$C$4:$AN$4,0))),DB450)</f>
        <v>0</v>
      </c>
      <c r="GA450" s="200">
        <f>AO450*AO$2*IF($FC450="V",1,-1)*IF($Q450="Fixo",(DC450-INDEX('Curva Forward'!$C$5:$AN$13,MATCH(CONCATENATE(BD_COMERCIAL!$K450," ",BD_COMERCIAL!$L450),'Curva Forward'!$B$5:$B$13,0),MATCH(GA$4,'Curva Forward'!$C$4:$AN$4,0))),DC450)</f>
        <v>0</v>
      </c>
      <c r="GB450" s="200">
        <f>AP450*AP$2*IF($FC450="V",1,-1)*IF($Q450="Fixo",(DD450-INDEX('Curva Forward'!$C$5:$AN$13,MATCH(CONCATENATE(BD_COMERCIAL!$K450," ",BD_COMERCIAL!$L450),'Curva Forward'!$B$5:$B$13,0),MATCH(GB$4,'Curva Forward'!$C$4:$AN$4,0))),DD450)</f>
        <v>0</v>
      </c>
      <c r="GC450" s="200">
        <f>AQ450*AQ$2*IF($FC450="V",1,-1)*IF($Q450="Fixo",(DE450-INDEX('Curva Forward'!$C$5:$AN$13,MATCH(CONCATENATE(BD_COMERCIAL!$K450," ",BD_COMERCIAL!$L450),'Curva Forward'!$B$5:$B$13,0),MATCH(GC$4,'Curva Forward'!$C$4:$AN$4,0))),DE450)</f>
        <v>0</v>
      </c>
      <c r="GD450" s="200">
        <f>AR450*AR$2*IF($FC450="V",1,-1)*IF($Q450="Fixo",(DF450-INDEX('Curva Forward'!$C$5:$AN$13,MATCH(CONCATENATE(BD_COMERCIAL!$K450," ",BD_COMERCIAL!$L450),'Curva Forward'!$B$5:$B$13,0),MATCH(GD$4,'Curva Forward'!$C$4:$AN$4,0))),DF450)</f>
        <v>0</v>
      </c>
      <c r="GE450" s="200">
        <f>AS450*AS$2*IF($FC450="V",1,-1)*IF($Q450="Fixo",(DG450-INDEX('Curva Forward'!$C$5:$AN$13,MATCH(CONCATENATE(BD_COMERCIAL!$K450," ",BD_COMERCIAL!$L450),'Curva Forward'!$B$5:$B$13,0),MATCH(GE$4,'Curva Forward'!$C$4:$AN$4,0))),DG450)</f>
        <v>0</v>
      </c>
      <c r="GF450" s="200">
        <f>AT450*AT$2*IF($FC450="V",1,-1)*IF($Q450="Fixo",(DH450-INDEX('Curva Forward'!$C$5:$AN$13,MATCH(CONCATENATE(BD_COMERCIAL!$K450," ",BD_COMERCIAL!$L450),'Curva Forward'!$B$5:$B$13,0),MATCH(GF$4,'Curva Forward'!$C$4:$AN$4,0))),DH450)</f>
        <v>0</v>
      </c>
      <c r="GG450" s="200">
        <f>AU450*AU$2*IF($FC450="V",1,-1)*IF($Q450="Fixo",(DI450-INDEX('Curva Forward'!$C$5:$AN$13,MATCH(CONCATENATE(BD_COMERCIAL!$K450," ",BD_COMERCIAL!$L450),'Curva Forward'!$B$5:$B$13,0),MATCH(GG$4,'Curva Forward'!$C$4:$AN$4,0))),DI450)</f>
        <v>0</v>
      </c>
      <c r="GH450" s="200">
        <f>AV450*AV$2*IF($FC450="V",1,-1)*IF($Q450="Fixo",(DJ450-INDEX('Curva Forward'!$C$5:$AN$13,MATCH(CONCATENATE(BD_COMERCIAL!$K450," ",BD_COMERCIAL!$L450),'Curva Forward'!$B$5:$B$13,0),MATCH(GH$4,'Curva Forward'!$C$4:$AN$4,0))),DJ450)</f>
        <v>0</v>
      </c>
      <c r="GI450" s="200">
        <f>AW450*AW$2*IF($FC450="V",1,-1)*IF($Q450="Fixo",(DK450-INDEX('Curva Forward'!$C$5:$AN$13,MATCH(CONCATENATE(BD_COMERCIAL!$K450," ",BD_COMERCIAL!$L450),'Curva Forward'!$B$5:$B$13,0),MATCH(GI$4,'Curva Forward'!$C$4:$AN$4,0))),DK450)</f>
        <v>0</v>
      </c>
      <c r="GJ450" s="200">
        <f>AX450*AX$2*IF($FC450="V",1,-1)*IF($Q450="Fixo",(DL450-INDEX('Curva Forward'!$C$5:$AN$13,MATCH(CONCATENATE(BD_COMERCIAL!$K450," ",BD_COMERCIAL!$L450),'Curva Forward'!$B$5:$B$13,0),MATCH(GJ$4,'Curva Forward'!$C$4:$AN$4,0))),DL450)</f>
        <v>0</v>
      </c>
      <c r="GK450" s="200">
        <f>AY450*AY$2*IF($FC450="V",1,-1)*IF($Q450="Fixo",(DM450-INDEX('Curva Forward'!$C$5:$AN$13,MATCH(CONCATENATE(BD_COMERCIAL!$K450," ",BD_COMERCIAL!$L450),'Curva Forward'!$B$5:$B$13,0),MATCH(GK$4,'Curva Forward'!$C$4:$AN$4,0))),DM450)</f>
        <v>0</v>
      </c>
      <c r="GL450" s="200">
        <f>IF(EZ450="",0,CL450*CL$2*IF($FC450="V",1,-1)*IF($Q450="Fixo",(EZ450-INDEX('Curva Forward'!$C$5:$AN$13,MATCH(CONCATENATE(BD_COMERCIAL!$K450," ",BD_COMERCIAL!$L450),'Curva Forward'!$B$5:$B$13,0),MATCH(GL$4,'Curva Forward'!$C$4:$AN$4,0))),EZ450))</f>
        <v>0</v>
      </c>
      <c r="GM450" s="200">
        <f>IF(FA450="",0,CM450*CM$2*IF($FC450="V",1,-1)*IF($Q450="Fixo",(FA450-INDEX('Curva Forward'!$C$5:$AN$13,MATCH(CONCATENATE(BD_COMERCIAL!$K450," ",BD_COMERCIAL!$L450),'Curva Forward'!$B$5:$B$13,0),MATCH(GM$4,'Curva Forward'!$C$4:$AN$4,0))),FA450))</f>
        <v>0</v>
      </c>
      <c r="GN450" s="200">
        <f>IF(FB450="",0,CN450*CN$2*IF($FC450="V",1,-1)*IF($Q450="Fixo",(FB450-INDEX('Curva Forward'!$C$5:$AN$13,MATCH(CONCATENATE(BD_COMERCIAL!$K450," ",BD_COMERCIAL!$L450),'Curva Forward'!$B$5:$B$13,0),MATCH(GN$4,'Curva Forward'!$C$4:$AN$4,0))),FB450))</f>
        <v>0</v>
      </c>
      <c r="GO450" s="201">
        <f t="shared" ca="1" si="129"/>
        <v>0</v>
      </c>
      <c r="GP450" s="201">
        <f t="shared" ca="1" si="130"/>
        <v>0</v>
      </c>
    </row>
    <row r="451" spans="1:198" ht="15" customHeight="1" x14ac:dyDescent="0.25">
      <c r="A451" s="6"/>
      <c r="B451" s="7" t="s">
        <v>826</v>
      </c>
      <c r="C451" s="8">
        <v>44706</v>
      </c>
      <c r="D451" s="9" t="s">
        <v>131</v>
      </c>
      <c r="E451" s="9" t="s">
        <v>132</v>
      </c>
      <c r="F451" s="113">
        <v>4973790000142</v>
      </c>
      <c r="G451" s="10" t="s">
        <v>125</v>
      </c>
      <c r="H451" s="113">
        <v>3780401000108</v>
      </c>
      <c r="I451" s="9" t="s">
        <v>139</v>
      </c>
      <c r="J451" s="166"/>
      <c r="K451" s="10" t="s">
        <v>127</v>
      </c>
      <c r="L451" s="84" t="s">
        <v>22</v>
      </c>
      <c r="M451" s="11">
        <v>44896</v>
      </c>
      <c r="N451" s="12">
        <v>44926</v>
      </c>
      <c r="O451" s="10">
        <v>2</v>
      </c>
      <c r="P451" s="84">
        <v>133</v>
      </c>
      <c r="Q451" s="84" t="s">
        <v>128</v>
      </c>
      <c r="R451" s="10" t="s">
        <v>129</v>
      </c>
      <c r="S451" s="14" t="s">
        <v>135</v>
      </c>
      <c r="T451" s="11"/>
      <c r="U451" s="12"/>
      <c r="V451" s="257" t="str">
        <f ca="1">IF(U451="","",
IF(U451="NA","",
IFERROR(VLOOKUP(EOMONTH(M451,-2)+1,IPCA!$A:$B,2,0),
VLOOKUP(EOMONTH(TODAY(),-2)+1,IPCA!$A:$B,2,0))/
VLOOKUP(EOMONTH(U451,-2)+1,IPCA!$A:$B,2,0)*
P451))</f>
        <v/>
      </c>
      <c r="W451" s="84"/>
      <c r="X451" s="13" t="s">
        <v>6</v>
      </c>
      <c r="Y451" s="166"/>
      <c r="AA451" s="108"/>
      <c r="AB451" s="15"/>
      <c r="AM451" s="6">
        <v>2</v>
      </c>
      <c r="AN451" s="15"/>
      <c r="AY451" s="6"/>
      <c r="AZ451" s="15"/>
      <c r="BK451" s="6"/>
      <c r="BL451" s="15"/>
      <c r="BW451" s="6"/>
      <c r="BX451" s="15"/>
      <c r="CI451" s="6"/>
      <c r="CJ451" s="16">
        <f t="shared" si="114"/>
        <v>0.16986301369863013</v>
      </c>
      <c r="CK451" s="16" t="str">
        <f t="shared" si="115"/>
        <v/>
      </c>
      <c r="CL451" s="16" t="str">
        <f t="shared" si="116"/>
        <v/>
      </c>
      <c r="CM451" s="16" t="str">
        <f t="shared" si="117"/>
        <v/>
      </c>
      <c r="CN451" s="16" t="str">
        <f t="shared" si="118"/>
        <v/>
      </c>
      <c r="CO451" s="18"/>
      <c r="CP451" s="15"/>
      <c r="DA451" s="6">
        <v>133</v>
      </c>
      <c r="DB451" s="15"/>
      <c r="DM451" s="6"/>
      <c r="DN451" s="15"/>
      <c r="DY451" s="6"/>
      <c r="DZ451" s="15"/>
      <c r="EK451" s="6"/>
      <c r="EL451" s="15"/>
      <c r="EW451" s="6"/>
      <c r="EX451" s="16">
        <f t="shared" si="119"/>
        <v>11.295890410958904</v>
      </c>
      <c r="EY451" s="16" t="str">
        <f t="shared" si="120"/>
        <v/>
      </c>
      <c r="EZ451" s="16" t="str">
        <f t="shared" si="121"/>
        <v/>
      </c>
      <c r="FA451" s="16" t="str">
        <f t="shared" si="122"/>
        <v/>
      </c>
      <c r="FB451" s="160" t="str">
        <f t="shared" si="123"/>
        <v/>
      </c>
      <c r="FC451" t="s">
        <v>205</v>
      </c>
      <c r="FD451" s="20" t="s">
        <v>139</v>
      </c>
      <c r="FE451"/>
      <c r="FF451" s="209" t="s">
        <v>206</v>
      </c>
      <c r="FH451" s="284">
        <f t="shared" ca="1" si="124"/>
        <v>0</v>
      </c>
      <c r="FI451" s="208">
        <f t="shared" si="125"/>
        <v>1</v>
      </c>
      <c r="FK451" t="str">
        <f t="shared" si="126"/>
        <v>CPFL Comercialização Brasil S.A.</v>
      </c>
      <c r="FL451" s="201">
        <f t="shared" ca="1" si="127"/>
        <v>-53568</v>
      </c>
      <c r="FM451" s="201">
        <f t="shared" ca="1" si="128"/>
        <v>0</v>
      </c>
      <c r="FN451" s="200">
        <f>AB451*AB$2*IF($FC451="V",1,-1)*IF($Q451="Fixo",(CP451-INDEX('Curva Forward'!$C$5:$AN$13,MATCH(CONCATENATE(BD_COMERCIAL!$K451," ",BD_COMERCIAL!$L451),'Curva Forward'!$B$5:$B$13,0),MATCH(FN$4,'Curva Forward'!$C$4:$AN$4,0))),CP451)</f>
        <v>0</v>
      </c>
      <c r="FO451" s="200">
        <f>AC451*AC$2*IF($FC451="V",1,-1)*IF($Q451="Fixo",(CQ451-INDEX('Curva Forward'!$C$5:$AN$13,MATCH(CONCATENATE(BD_COMERCIAL!$K451," ",BD_COMERCIAL!$L451),'Curva Forward'!$B$5:$B$13,0),MATCH(FO$4,'Curva Forward'!$C$4:$AN$4,0))),CQ451)</f>
        <v>0</v>
      </c>
      <c r="FP451" s="200">
        <f>AD451*AD$2*IF($FC451="V",1,-1)*IF($Q451="Fixo",(CR451-INDEX('Curva Forward'!$C$5:$AN$13,MATCH(CONCATENATE(BD_COMERCIAL!$K451," ",BD_COMERCIAL!$L451),'Curva Forward'!$B$5:$B$13,0),MATCH(FP$4,'Curva Forward'!$C$4:$AN$4,0))),CR451)</f>
        <v>0</v>
      </c>
      <c r="FQ451" s="200">
        <f>AE451*AE$2*IF($FC451="V",1,-1)*IF($Q451="Fixo",(CS451-INDEX('Curva Forward'!$C$5:$AN$13,MATCH(CONCATENATE(BD_COMERCIAL!$K451," ",BD_COMERCIAL!$L451),'Curva Forward'!$B$5:$B$13,0),MATCH(FQ$4,'Curva Forward'!$C$4:$AN$4,0))),CS451)</f>
        <v>0</v>
      </c>
      <c r="FR451" s="200">
        <f>AF451*AF$2*IF($FC451="V",1,-1)*IF($Q451="Fixo",(CT451-INDEX('Curva Forward'!$C$5:$AN$13,MATCH(CONCATENATE(BD_COMERCIAL!$K451," ",BD_COMERCIAL!$L451),'Curva Forward'!$B$5:$B$13,0),MATCH(FR$4,'Curva Forward'!$C$4:$AN$4,0))),CT451)</f>
        <v>0</v>
      </c>
      <c r="FS451" s="200">
        <f>AG451*AG$2*IF($FC451="V",1,-1)*IF($Q451="Fixo",(CU451-INDEX('Curva Forward'!$C$5:$AN$13,MATCH(CONCATENATE(BD_COMERCIAL!$K451," ",BD_COMERCIAL!$L451),'Curva Forward'!$B$5:$B$13,0),MATCH(FS$4,'Curva Forward'!$C$4:$AN$4,0))),CU451)</f>
        <v>0</v>
      </c>
      <c r="FT451" s="200">
        <f>AH451*AH$2*IF($FC451="V",1,-1)*IF($Q451="Fixo",(CV451-INDEX('Curva Forward'!$C$5:$AN$13,MATCH(CONCATENATE(BD_COMERCIAL!$K451," ",BD_COMERCIAL!$L451),'Curva Forward'!$B$5:$B$13,0),MATCH(FT$4,'Curva Forward'!$C$4:$AN$4,0))),CV451)</f>
        <v>0</v>
      </c>
      <c r="FU451" s="200">
        <f>AI451*AI$2*IF($FC451="V",1,-1)*IF($Q451="Fixo",(CW451-INDEX('Curva Forward'!$C$5:$AN$13,MATCH(CONCATENATE(BD_COMERCIAL!$K451," ",BD_COMERCIAL!$L451),'Curva Forward'!$B$5:$B$13,0),MATCH(FU$4,'Curva Forward'!$C$4:$AN$4,0))),CW451)</f>
        <v>0</v>
      </c>
      <c r="FV451" s="200">
        <f>AJ451*AJ$2*IF($FC451="V",1,-1)*IF($Q451="Fixo",(CX451-INDEX('Curva Forward'!$C$5:$AN$13,MATCH(CONCATENATE(BD_COMERCIAL!$K451," ",BD_COMERCIAL!$L451),'Curva Forward'!$B$5:$B$13,0),MATCH(FV$4,'Curva Forward'!$C$4:$AN$4,0))),CX451)</f>
        <v>0</v>
      </c>
      <c r="FW451" s="200">
        <f>AK451*AK$2*IF($FC451="V",1,-1)*IF($Q451="Fixo",(CY451-INDEX('Curva Forward'!$C$5:$AN$13,MATCH(CONCATENATE(BD_COMERCIAL!$K451," ",BD_COMERCIAL!$L451),'Curva Forward'!$B$5:$B$13,0),MATCH(FW$4,'Curva Forward'!$C$4:$AN$4,0))),CY451)</f>
        <v>0</v>
      </c>
      <c r="FX451" s="200">
        <f>AL451*AL$2*IF($FC451="V",1,-1)*IF($Q451="Fixo",(CZ451-INDEX('Curva Forward'!$C$5:$AN$13,MATCH(CONCATENATE(BD_COMERCIAL!$K451," ",BD_COMERCIAL!$L451),'Curva Forward'!$B$5:$B$13,0),MATCH(FX$4,'Curva Forward'!$C$4:$AN$4,0))),CZ451)</f>
        <v>0</v>
      </c>
      <c r="FY451" s="200">
        <f>AM451*AM$2*IF($FC451="V",1,-1)*IF($Q451="Fixo",(DA451-INDEX('Curva Forward'!$C$5:$AN$13,MATCH(CONCATENATE(BD_COMERCIAL!$K451," ",BD_COMERCIAL!$L451),'Curva Forward'!$B$5:$B$13,0),MATCH(FY$4,'Curva Forward'!$C$4:$AN$4,0))),DA451)</f>
        <v>-53568</v>
      </c>
      <c r="FZ451" s="200">
        <f>AN451*AN$2*IF($FC451="V",1,-1)*IF($Q451="Fixo",(DB451-INDEX('Curva Forward'!$C$5:$AN$13,MATCH(CONCATENATE(BD_COMERCIAL!$K451," ",BD_COMERCIAL!$L451),'Curva Forward'!$B$5:$B$13,0),MATCH(FZ$4,'Curva Forward'!$C$4:$AN$4,0))),DB451)</f>
        <v>0</v>
      </c>
      <c r="GA451" s="200">
        <f>AO451*AO$2*IF($FC451="V",1,-1)*IF($Q451="Fixo",(DC451-INDEX('Curva Forward'!$C$5:$AN$13,MATCH(CONCATENATE(BD_COMERCIAL!$K451," ",BD_COMERCIAL!$L451),'Curva Forward'!$B$5:$B$13,0),MATCH(GA$4,'Curva Forward'!$C$4:$AN$4,0))),DC451)</f>
        <v>0</v>
      </c>
      <c r="GB451" s="200">
        <f>AP451*AP$2*IF($FC451="V",1,-1)*IF($Q451="Fixo",(DD451-INDEX('Curva Forward'!$C$5:$AN$13,MATCH(CONCATENATE(BD_COMERCIAL!$K451," ",BD_COMERCIAL!$L451),'Curva Forward'!$B$5:$B$13,0),MATCH(GB$4,'Curva Forward'!$C$4:$AN$4,0))),DD451)</f>
        <v>0</v>
      </c>
      <c r="GC451" s="200">
        <f>AQ451*AQ$2*IF($FC451="V",1,-1)*IF($Q451="Fixo",(DE451-INDEX('Curva Forward'!$C$5:$AN$13,MATCH(CONCATENATE(BD_COMERCIAL!$K451," ",BD_COMERCIAL!$L451),'Curva Forward'!$B$5:$B$13,0),MATCH(GC$4,'Curva Forward'!$C$4:$AN$4,0))),DE451)</f>
        <v>0</v>
      </c>
      <c r="GD451" s="200">
        <f>AR451*AR$2*IF($FC451="V",1,-1)*IF($Q451="Fixo",(DF451-INDEX('Curva Forward'!$C$5:$AN$13,MATCH(CONCATENATE(BD_COMERCIAL!$K451," ",BD_COMERCIAL!$L451),'Curva Forward'!$B$5:$B$13,0),MATCH(GD$4,'Curva Forward'!$C$4:$AN$4,0))),DF451)</f>
        <v>0</v>
      </c>
      <c r="GE451" s="200">
        <f>AS451*AS$2*IF($FC451="V",1,-1)*IF($Q451="Fixo",(DG451-INDEX('Curva Forward'!$C$5:$AN$13,MATCH(CONCATENATE(BD_COMERCIAL!$K451," ",BD_COMERCIAL!$L451),'Curva Forward'!$B$5:$B$13,0),MATCH(GE$4,'Curva Forward'!$C$4:$AN$4,0))),DG451)</f>
        <v>0</v>
      </c>
      <c r="GF451" s="200">
        <f>AT451*AT$2*IF($FC451="V",1,-1)*IF($Q451="Fixo",(DH451-INDEX('Curva Forward'!$C$5:$AN$13,MATCH(CONCATENATE(BD_COMERCIAL!$K451," ",BD_COMERCIAL!$L451),'Curva Forward'!$B$5:$B$13,0),MATCH(GF$4,'Curva Forward'!$C$4:$AN$4,0))),DH451)</f>
        <v>0</v>
      </c>
      <c r="GG451" s="200">
        <f>AU451*AU$2*IF($FC451="V",1,-1)*IF($Q451="Fixo",(DI451-INDEX('Curva Forward'!$C$5:$AN$13,MATCH(CONCATENATE(BD_COMERCIAL!$K451," ",BD_COMERCIAL!$L451),'Curva Forward'!$B$5:$B$13,0),MATCH(GG$4,'Curva Forward'!$C$4:$AN$4,0))),DI451)</f>
        <v>0</v>
      </c>
      <c r="GH451" s="200">
        <f>AV451*AV$2*IF($FC451="V",1,-1)*IF($Q451="Fixo",(DJ451-INDEX('Curva Forward'!$C$5:$AN$13,MATCH(CONCATENATE(BD_COMERCIAL!$K451," ",BD_COMERCIAL!$L451),'Curva Forward'!$B$5:$B$13,0),MATCH(GH$4,'Curva Forward'!$C$4:$AN$4,0))),DJ451)</f>
        <v>0</v>
      </c>
      <c r="GI451" s="200">
        <f>AW451*AW$2*IF($FC451="V",1,-1)*IF($Q451="Fixo",(DK451-INDEX('Curva Forward'!$C$5:$AN$13,MATCH(CONCATENATE(BD_COMERCIAL!$K451," ",BD_COMERCIAL!$L451),'Curva Forward'!$B$5:$B$13,0),MATCH(GI$4,'Curva Forward'!$C$4:$AN$4,0))),DK451)</f>
        <v>0</v>
      </c>
      <c r="GJ451" s="200">
        <f>AX451*AX$2*IF($FC451="V",1,-1)*IF($Q451="Fixo",(DL451-INDEX('Curva Forward'!$C$5:$AN$13,MATCH(CONCATENATE(BD_COMERCIAL!$K451," ",BD_COMERCIAL!$L451),'Curva Forward'!$B$5:$B$13,0),MATCH(GJ$4,'Curva Forward'!$C$4:$AN$4,0))),DL451)</f>
        <v>0</v>
      </c>
      <c r="GK451" s="200">
        <f>AY451*AY$2*IF($FC451="V",1,-1)*IF($Q451="Fixo",(DM451-INDEX('Curva Forward'!$C$5:$AN$13,MATCH(CONCATENATE(BD_COMERCIAL!$K451," ",BD_COMERCIAL!$L451),'Curva Forward'!$B$5:$B$13,0),MATCH(GK$4,'Curva Forward'!$C$4:$AN$4,0))),DM451)</f>
        <v>0</v>
      </c>
      <c r="GL451" s="200">
        <f>IF(EZ451="",0,CL451*CL$2*IF($FC451="V",1,-1)*IF($Q451="Fixo",(EZ451-INDEX('Curva Forward'!$C$5:$AN$13,MATCH(CONCATENATE(BD_COMERCIAL!$K451," ",BD_COMERCIAL!$L451),'Curva Forward'!$B$5:$B$13,0),MATCH(GL$4,'Curva Forward'!$C$4:$AN$4,0))),EZ451))</f>
        <v>0</v>
      </c>
      <c r="GM451" s="200">
        <f>IF(FA451="",0,CM451*CM$2*IF($FC451="V",1,-1)*IF($Q451="Fixo",(FA451-INDEX('Curva Forward'!$C$5:$AN$13,MATCH(CONCATENATE(BD_COMERCIAL!$K451," ",BD_COMERCIAL!$L451),'Curva Forward'!$B$5:$B$13,0),MATCH(GM$4,'Curva Forward'!$C$4:$AN$4,0))),FA451))</f>
        <v>0</v>
      </c>
      <c r="GN451" s="200">
        <f>IF(FB451="",0,CN451*CN$2*IF($FC451="V",1,-1)*IF($Q451="Fixo",(FB451-INDEX('Curva Forward'!$C$5:$AN$13,MATCH(CONCATENATE(BD_COMERCIAL!$K451," ",BD_COMERCIAL!$L451),'Curva Forward'!$B$5:$B$13,0),MATCH(GN$4,'Curva Forward'!$C$4:$AN$4,0))),FB451))</f>
        <v>0</v>
      </c>
      <c r="GO451" s="201">
        <f t="shared" ca="1" si="129"/>
        <v>0</v>
      </c>
      <c r="GP451" s="201">
        <f t="shared" ca="1" si="130"/>
        <v>0</v>
      </c>
    </row>
    <row r="452" spans="1:198" ht="15" customHeight="1" x14ac:dyDescent="0.25">
      <c r="A452" s="6"/>
      <c r="B452" s="7" t="s">
        <v>827</v>
      </c>
      <c r="C452" s="8">
        <v>44706</v>
      </c>
      <c r="D452" s="9" t="s">
        <v>131</v>
      </c>
      <c r="E452" s="9" t="s">
        <v>144</v>
      </c>
      <c r="F452" s="113">
        <v>13777004000122</v>
      </c>
      <c r="G452" s="10" t="s">
        <v>125</v>
      </c>
      <c r="H452" s="113">
        <v>3780401000108</v>
      </c>
      <c r="I452" s="9" t="s">
        <v>139</v>
      </c>
      <c r="J452" s="166"/>
      <c r="K452" s="10" t="s">
        <v>127</v>
      </c>
      <c r="L452" s="84" t="s">
        <v>22</v>
      </c>
      <c r="M452" s="11">
        <v>44805</v>
      </c>
      <c r="N452" s="12">
        <v>44834</v>
      </c>
      <c r="O452" s="10">
        <v>1</v>
      </c>
      <c r="P452" s="84">
        <v>120</v>
      </c>
      <c r="Q452" s="84" t="s">
        <v>128</v>
      </c>
      <c r="R452" s="10" t="s">
        <v>129</v>
      </c>
      <c r="S452" s="14" t="s">
        <v>135</v>
      </c>
      <c r="T452" s="11"/>
      <c r="U452" s="12"/>
      <c r="V452" s="257" t="str">
        <f ca="1">IF(U452="","",
IF(U452="NA","",
IFERROR(VLOOKUP(EOMONTH(M452,-2)+1,IPCA!$A:$B,2,0),
VLOOKUP(EOMONTH(TODAY(),-2)+1,IPCA!$A:$B,2,0))/
VLOOKUP(EOMONTH(U452,-2)+1,IPCA!$A:$B,2,0)*
P452))</f>
        <v/>
      </c>
      <c r="W452" s="84"/>
      <c r="X452" s="13" t="s">
        <v>6</v>
      </c>
      <c r="Y452" s="166"/>
      <c r="AA452" s="108"/>
      <c r="AB452" s="15"/>
      <c r="AJ452">
        <v>1</v>
      </c>
      <c r="AM452" s="6"/>
      <c r="AN452" s="15"/>
      <c r="AY452" s="6"/>
      <c r="AZ452" s="15"/>
      <c r="BK452" s="6"/>
      <c r="BL452" s="15"/>
      <c r="BW452" s="6"/>
      <c r="BX452" s="15"/>
      <c r="CI452" s="6"/>
      <c r="CJ452" s="16">
        <f t="shared" si="114"/>
        <v>8.2191780821917804E-2</v>
      </c>
      <c r="CK452" s="16" t="str">
        <f t="shared" si="115"/>
        <v/>
      </c>
      <c r="CL452" s="16" t="str">
        <f t="shared" si="116"/>
        <v/>
      </c>
      <c r="CM452" s="16" t="str">
        <f t="shared" si="117"/>
        <v/>
      </c>
      <c r="CN452" s="16" t="str">
        <f t="shared" si="118"/>
        <v/>
      </c>
      <c r="CO452" s="18"/>
      <c r="CP452" s="15"/>
      <c r="CX452">
        <v>120</v>
      </c>
      <c r="DA452" s="6"/>
      <c r="DB452" s="15"/>
      <c r="DM452" s="6"/>
      <c r="DN452" s="15"/>
      <c r="DY452" s="6"/>
      <c r="DZ452" s="15"/>
      <c r="EK452" s="6"/>
      <c r="EL452" s="15"/>
      <c r="EW452" s="6"/>
      <c r="EX452" s="16">
        <f t="shared" si="119"/>
        <v>9.8630136986301373</v>
      </c>
      <c r="EY452" s="16" t="str">
        <f t="shared" si="120"/>
        <v/>
      </c>
      <c r="EZ452" s="16" t="str">
        <f t="shared" si="121"/>
        <v/>
      </c>
      <c r="FA452" s="16" t="str">
        <f t="shared" si="122"/>
        <v/>
      </c>
      <c r="FB452" s="160" t="str">
        <f t="shared" si="123"/>
        <v/>
      </c>
      <c r="FC452" t="s">
        <v>205</v>
      </c>
      <c r="FD452" s="20" t="s">
        <v>139</v>
      </c>
      <c r="FE452"/>
      <c r="FF452" s="209" t="s">
        <v>206</v>
      </c>
      <c r="FH452" s="284">
        <f t="shared" ca="1" si="124"/>
        <v>0</v>
      </c>
      <c r="FI452" s="208">
        <f t="shared" si="125"/>
        <v>0.96666666666666667</v>
      </c>
      <c r="FK452" t="str">
        <f t="shared" si="126"/>
        <v>WX Energy Comercializadora de Energia Ltda</v>
      </c>
      <c r="FL452" s="201">
        <f t="shared" ca="1" si="127"/>
        <v>-27360</v>
      </c>
      <c r="FM452" s="201">
        <f t="shared" ca="1" si="128"/>
        <v>0</v>
      </c>
      <c r="FN452" s="200">
        <f>AB452*AB$2*IF($FC452="V",1,-1)*IF($Q452="Fixo",(CP452-INDEX('Curva Forward'!$C$5:$AN$13,MATCH(CONCATENATE(BD_COMERCIAL!$K452," ",BD_COMERCIAL!$L452),'Curva Forward'!$B$5:$B$13,0),MATCH(FN$4,'Curva Forward'!$C$4:$AN$4,0))),CP452)</f>
        <v>0</v>
      </c>
      <c r="FO452" s="200">
        <f>AC452*AC$2*IF($FC452="V",1,-1)*IF($Q452="Fixo",(CQ452-INDEX('Curva Forward'!$C$5:$AN$13,MATCH(CONCATENATE(BD_COMERCIAL!$K452," ",BD_COMERCIAL!$L452),'Curva Forward'!$B$5:$B$13,0),MATCH(FO$4,'Curva Forward'!$C$4:$AN$4,0))),CQ452)</f>
        <v>0</v>
      </c>
      <c r="FP452" s="200">
        <f>AD452*AD$2*IF($FC452="V",1,-1)*IF($Q452="Fixo",(CR452-INDEX('Curva Forward'!$C$5:$AN$13,MATCH(CONCATENATE(BD_COMERCIAL!$K452," ",BD_COMERCIAL!$L452),'Curva Forward'!$B$5:$B$13,0),MATCH(FP$4,'Curva Forward'!$C$4:$AN$4,0))),CR452)</f>
        <v>0</v>
      </c>
      <c r="FQ452" s="200">
        <f>AE452*AE$2*IF($FC452="V",1,-1)*IF($Q452="Fixo",(CS452-INDEX('Curva Forward'!$C$5:$AN$13,MATCH(CONCATENATE(BD_COMERCIAL!$K452," ",BD_COMERCIAL!$L452),'Curva Forward'!$B$5:$B$13,0),MATCH(FQ$4,'Curva Forward'!$C$4:$AN$4,0))),CS452)</f>
        <v>0</v>
      </c>
      <c r="FR452" s="200">
        <f>AF452*AF$2*IF($FC452="V",1,-1)*IF($Q452="Fixo",(CT452-INDEX('Curva Forward'!$C$5:$AN$13,MATCH(CONCATENATE(BD_COMERCIAL!$K452," ",BD_COMERCIAL!$L452),'Curva Forward'!$B$5:$B$13,0),MATCH(FR$4,'Curva Forward'!$C$4:$AN$4,0))),CT452)</f>
        <v>0</v>
      </c>
      <c r="FS452" s="200">
        <f>AG452*AG$2*IF($FC452="V",1,-1)*IF($Q452="Fixo",(CU452-INDEX('Curva Forward'!$C$5:$AN$13,MATCH(CONCATENATE(BD_COMERCIAL!$K452," ",BD_COMERCIAL!$L452),'Curva Forward'!$B$5:$B$13,0),MATCH(FS$4,'Curva Forward'!$C$4:$AN$4,0))),CU452)</f>
        <v>0</v>
      </c>
      <c r="FT452" s="200">
        <f>AH452*AH$2*IF($FC452="V",1,-1)*IF($Q452="Fixo",(CV452-INDEX('Curva Forward'!$C$5:$AN$13,MATCH(CONCATENATE(BD_COMERCIAL!$K452," ",BD_COMERCIAL!$L452),'Curva Forward'!$B$5:$B$13,0),MATCH(FT$4,'Curva Forward'!$C$4:$AN$4,0))),CV452)</f>
        <v>0</v>
      </c>
      <c r="FU452" s="200">
        <f>AI452*AI$2*IF($FC452="V",1,-1)*IF($Q452="Fixo",(CW452-INDEX('Curva Forward'!$C$5:$AN$13,MATCH(CONCATENATE(BD_COMERCIAL!$K452," ",BD_COMERCIAL!$L452),'Curva Forward'!$B$5:$B$13,0),MATCH(FU$4,'Curva Forward'!$C$4:$AN$4,0))),CW452)</f>
        <v>0</v>
      </c>
      <c r="FV452" s="200">
        <f>AJ452*AJ$2*IF($FC452="V",1,-1)*IF($Q452="Fixo",(CX452-INDEX('Curva Forward'!$C$5:$AN$13,MATCH(CONCATENATE(BD_COMERCIAL!$K452," ",BD_COMERCIAL!$L452),'Curva Forward'!$B$5:$B$13,0),MATCH(FV$4,'Curva Forward'!$C$4:$AN$4,0))),CX452)</f>
        <v>-27360</v>
      </c>
      <c r="FW452" s="200">
        <f>AK452*AK$2*IF($FC452="V",1,-1)*IF($Q452="Fixo",(CY452-INDEX('Curva Forward'!$C$5:$AN$13,MATCH(CONCATENATE(BD_COMERCIAL!$K452," ",BD_COMERCIAL!$L452),'Curva Forward'!$B$5:$B$13,0),MATCH(FW$4,'Curva Forward'!$C$4:$AN$4,0))),CY452)</f>
        <v>0</v>
      </c>
      <c r="FX452" s="200">
        <f>AL452*AL$2*IF($FC452="V",1,-1)*IF($Q452="Fixo",(CZ452-INDEX('Curva Forward'!$C$5:$AN$13,MATCH(CONCATENATE(BD_COMERCIAL!$K452," ",BD_COMERCIAL!$L452),'Curva Forward'!$B$5:$B$13,0),MATCH(FX$4,'Curva Forward'!$C$4:$AN$4,0))),CZ452)</f>
        <v>0</v>
      </c>
      <c r="FY452" s="200">
        <f>AM452*AM$2*IF($FC452="V",1,-1)*IF($Q452="Fixo",(DA452-INDEX('Curva Forward'!$C$5:$AN$13,MATCH(CONCATENATE(BD_COMERCIAL!$K452," ",BD_COMERCIAL!$L452),'Curva Forward'!$B$5:$B$13,0),MATCH(FY$4,'Curva Forward'!$C$4:$AN$4,0))),DA452)</f>
        <v>0</v>
      </c>
      <c r="FZ452" s="200">
        <f>AN452*AN$2*IF($FC452="V",1,-1)*IF($Q452="Fixo",(DB452-INDEX('Curva Forward'!$C$5:$AN$13,MATCH(CONCATENATE(BD_COMERCIAL!$K452," ",BD_COMERCIAL!$L452),'Curva Forward'!$B$5:$B$13,0),MATCH(FZ$4,'Curva Forward'!$C$4:$AN$4,0))),DB452)</f>
        <v>0</v>
      </c>
      <c r="GA452" s="200">
        <f>AO452*AO$2*IF($FC452="V",1,-1)*IF($Q452="Fixo",(DC452-INDEX('Curva Forward'!$C$5:$AN$13,MATCH(CONCATENATE(BD_COMERCIAL!$K452," ",BD_COMERCIAL!$L452),'Curva Forward'!$B$5:$B$13,0),MATCH(GA$4,'Curva Forward'!$C$4:$AN$4,0))),DC452)</f>
        <v>0</v>
      </c>
      <c r="GB452" s="200">
        <f>AP452*AP$2*IF($FC452="V",1,-1)*IF($Q452="Fixo",(DD452-INDEX('Curva Forward'!$C$5:$AN$13,MATCH(CONCATENATE(BD_COMERCIAL!$K452," ",BD_COMERCIAL!$L452),'Curva Forward'!$B$5:$B$13,0),MATCH(GB$4,'Curva Forward'!$C$4:$AN$4,0))),DD452)</f>
        <v>0</v>
      </c>
      <c r="GC452" s="200">
        <f>AQ452*AQ$2*IF($FC452="V",1,-1)*IF($Q452="Fixo",(DE452-INDEX('Curva Forward'!$C$5:$AN$13,MATCH(CONCATENATE(BD_COMERCIAL!$K452," ",BD_COMERCIAL!$L452),'Curva Forward'!$B$5:$B$13,0),MATCH(GC$4,'Curva Forward'!$C$4:$AN$4,0))),DE452)</f>
        <v>0</v>
      </c>
      <c r="GD452" s="200">
        <f>AR452*AR$2*IF($FC452="V",1,-1)*IF($Q452="Fixo",(DF452-INDEX('Curva Forward'!$C$5:$AN$13,MATCH(CONCATENATE(BD_COMERCIAL!$K452," ",BD_COMERCIAL!$L452),'Curva Forward'!$B$5:$B$13,0),MATCH(GD$4,'Curva Forward'!$C$4:$AN$4,0))),DF452)</f>
        <v>0</v>
      </c>
      <c r="GE452" s="200">
        <f>AS452*AS$2*IF($FC452="V",1,-1)*IF($Q452="Fixo",(DG452-INDEX('Curva Forward'!$C$5:$AN$13,MATCH(CONCATENATE(BD_COMERCIAL!$K452," ",BD_COMERCIAL!$L452),'Curva Forward'!$B$5:$B$13,0),MATCH(GE$4,'Curva Forward'!$C$4:$AN$4,0))),DG452)</f>
        <v>0</v>
      </c>
      <c r="GF452" s="200">
        <f>AT452*AT$2*IF($FC452="V",1,-1)*IF($Q452="Fixo",(DH452-INDEX('Curva Forward'!$C$5:$AN$13,MATCH(CONCATENATE(BD_COMERCIAL!$K452," ",BD_COMERCIAL!$L452),'Curva Forward'!$B$5:$B$13,0),MATCH(GF$4,'Curva Forward'!$C$4:$AN$4,0))),DH452)</f>
        <v>0</v>
      </c>
      <c r="GG452" s="200">
        <f>AU452*AU$2*IF($FC452="V",1,-1)*IF($Q452="Fixo",(DI452-INDEX('Curva Forward'!$C$5:$AN$13,MATCH(CONCATENATE(BD_COMERCIAL!$K452," ",BD_COMERCIAL!$L452),'Curva Forward'!$B$5:$B$13,0),MATCH(GG$4,'Curva Forward'!$C$4:$AN$4,0))),DI452)</f>
        <v>0</v>
      </c>
      <c r="GH452" s="200">
        <f>AV452*AV$2*IF($FC452="V",1,-1)*IF($Q452="Fixo",(DJ452-INDEX('Curva Forward'!$C$5:$AN$13,MATCH(CONCATENATE(BD_COMERCIAL!$K452," ",BD_COMERCIAL!$L452),'Curva Forward'!$B$5:$B$13,0),MATCH(GH$4,'Curva Forward'!$C$4:$AN$4,0))),DJ452)</f>
        <v>0</v>
      </c>
      <c r="GI452" s="200">
        <f>AW452*AW$2*IF($FC452="V",1,-1)*IF($Q452="Fixo",(DK452-INDEX('Curva Forward'!$C$5:$AN$13,MATCH(CONCATENATE(BD_COMERCIAL!$K452," ",BD_COMERCIAL!$L452),'Curva Forward'!$B$5:$B$13,0),MATCH(GI$4,'Curva Forward'!$C$4:$AN$4,0))),DK452)</f>
        <v>0</v>
      </c>
      <c r="GJ452" s="200">
        <f>AX452*AX$2*IF($FC452="V",1,-1)*IF($Q452="Fixo",(DL452-INDEX('Curva Forward'!$C$5:$AN$13,MATCH(CONCATENATE(BD_COMERCIAL!$K452," ",BD_COMERCIAL!$L452),'Curva Forward'!$B$5:$B$13,0),MATCH(GJ$4,'Curva Forward'!$C$4:$AN$4,0))),DL452)</f>
        <v>0</v>
      </c>
      <c r="GK452" s="200">
        <f>AY452*AY$2*IF($FC452="V",1,-1)*IF($Q452="Fixo",(DM452-INDEX('Curva Forward'!$C$5:$AN$13,MATCH(CONCATENATE(BD_COMERCIAL!$K452," ",BD_COMERCIAL!$L452),'Curva Forward'!$B$5:$B$13,0),MATCH(GK$4,'Curva Forward'!$C$4:$AN$4,0))),DM452)</f>
        <v>0</v>
      </c>
      <c r="GL452" s="200">
        <f>IF(EZ452="",0,CL452*CL$2*IF($FC452="V",1,-1)*IF($Q452="Fixo",(EZ452-INDEX('Curva Forward'!$C$5:$AN$13,MATCH(CONCATENATE(BD_COMERCIAL!$K452," ",BD_COMERCIAL!$L452),'Curva Forward'!$B$5:$B$13,0),MATCH(GL$4,'Curva Forward'!$C$4:$AN$4,0))),EZ452))</f>
        <v>0</v>
      </c>
      <c r="GM452" s="200">
        <f>IF(FA452="",0,CM452*CM$2*IF($FC452="V",1,-1)*IF($Q452="Fixo",(FA452-INDEX('Curva Forward'!$C$5:$AN$13,MATCH(CONCATENATE(BD_COMERCIAL!$K452," ",BD_COMERCIAL!$L452),'Curva Forward'!$B$5:$B$13,0),MATCH(GM$4,'Curva Forward'!$C$4:$AN$4,0))),FA452))</f>
        <v>0</v>
      </c>
      <c r="GN452" s="200">
        <f>IF(FB452="",0,CN452*CN$2*IF($FC452="V",1,-1)*IF($Q452="Fixo",(FB452-INDEX('Curva Forward'!$C$5:$AN$13,MATCH(CONCATENATE(BD_COMERCIAL!$K452," ",BD_COMERCIAL!$L452),'Curva Forward'!$B$5:$B$13,0),MATCH(GN$4,'Curva Forward'!$C$4:$AN$4,0))),FB452))</f>
        <v>0</v>
      </c>
      <c r="GO452" s="201">
        <f t="shared" ca="1" si="129"/>
        <v>0</v>
      </c>
      <c r="GP452" s="201">
        <f t="shared" ca="1" si="130"/>
        <v>0</v>
      </c>
    </row>
    <row r="453" spans="1:198" ht="15" customHeight="1" x14ac:dyDescent="0.25">
      <c r="A453" s="6"/>
      <c r="B453" s="7" t="s">
        <v>829</v>
      </c>
      <c r="C453" s="8">
        <v>44708</v>
      </c>
      <c r="D453" s="9" t="s">
        <v>131</v>
      </c>
      <c r="E453" s="9" t="s">
        <v>178</v>
      </c>
      <c r="F453" s="113">
        <v>4802543000183</v>
      </c>
      <c r="G453" s="10" t="s">
        <v>125</v>
      </c>
      <c r="H453" s="113">
        <v>3780401000108</v>
      </c>
      <c r="I453" s="9" t="s">
        <v>139</v>
      </c>
      <c r="J453" s="166"/>
      <c r="K453" s="10" t="s">
        <v>127</v>
      </c>
      <c r="L453" s="84" t="s">
        <v>22</v>
      </c>
      <c r="M453" s="11">
        <v>44835</v>
      </c>
      <c r="N453" s="12">
        <v>44865</v>
      </c>
      <c r="O453" s="10">
        <v>2</v>
      </c>
      <c r="P453" s="84">
        <v>137</v>
      </c>
      <c r="Q453" s="84" t="s">
        <v>128</v>
      </c>
      <c r="R453" s="10" t="s">
        <v>129</v>
      </c>
      <c r="S453" s="14" t="s">
        <v>135</v>
      </c>
      <c r="T453" s="11"/>
      <c r="U453" s="12"/>
      <c r="V453" s="257" t="str">
        <f ca="1">IF(U453="","",
IF(U453="NA","",
IFERROR(VLOOKUP(EOMONTH(M453,-2)+1,IPCA!$A:$B,2,0),
VLOOKUP(EOMONTH(TODAY(),-2)+1,IPCA!$A:$B,2,0))/
VLOOKUP(EOMONTH(U453,-2)+1,IPCA!$A:$B,2,0)*
P453))</f>
        <v/>
      </c>
      <c r="W453" s="84"/>
      <c r="X453" s="13" t="s">
        <v>6</v>
      </c>
      <c r="Y453" s="166"/>
      <c r="AA453" s="108"/>
      <c r="AB453" s="15"/>
      <c r="AK453">
        <v>2</v>
      </c>
      <c r="AM453" s="6"/>
      <c r="AN453" s="15"/>
      <c r="AY453" s="6"/>
      <c r="AZ453" s="15"/>
      <c r="BK453" s="6"/>
      <c r="BL453" s="15"/>
      <c r="BW453" s="6"/>
      <c r="BX453" s="15"/>
      <c r="CI453" s="6"/>
      <c r="CJ453" s="16">
        <f t="shared" si="114"/>
        <v>0.16986301369863013</v>
      </c>
      <c r="CK453" s="16" t="str">
        <f t="shared" si="115"/>
        <v/>
      </c>
      <c r="CL453" s="16" t="str">
        <f t="shared" si="116"/>
        <v/>
      </c>
      <c r="CM453" s="16" t="str">
        <f t="shared" si="117"/>
        <v/>
      </c>
      <c r="CN453" s="16" t="str">
        <f t="shared" si="118"/>
        <v/>
      </c>
      <c r="CO453" s="18"/>
      <c r="CP453" s="15"/>
      <c r="CY453">
        <v>137</v>
      </c>
      <c r="DA453" s="6"/>
      <c r="DB453" s="15"/>
      <c r="DM453" s="6"/>
      <c r="DN453" s="15"/>
      <c r="DY453" s="6"/>
      <c r="DZ453" s="15"/>
      <c r="EK453" s="6"/>
      <c r="EL453" s="15"/>
      <c r="EW453" s="6"/>
      <c r="EX453" s="16">
        <f t="shared" si="119"/>
        <v>11.635616438356164</v>
      </c>
      <c r="EY453" s="16" t="str">
        <f t="shared" si="120"/>
        <v/>
      </c>
      <c r="EZ453" s="16" t="str">
        <f t="shared" si="121"/>
        <v/>
      </c>
      <c r="FA453" s="16" t="str">
        <f t="shared" si="122"/>
        <v/>
      </c>
      <c r="FB453" s="160" t="str">
        <f t="shared" si="123"/>
        <v/>
      </c>
      <c r="FC453" t="s">
        <v>205</v>
      </c>
      <c r="FD453" s="20" t="s">
        <v>139</v>
      </c>
      <c r="FE453"/>
      <c r="FF453" s="209" t="s">
        <v>206</v>
      </c>
      <c r="FH453" s="284">
        <f t="shared" ca="1" si="124"/>
        <v>0</v>
      </c>
      <c r="FI453" s="208">
        <f t="shared" si="125"/>
        <v>1</v>
      </c>
      <c r="FK453" t="str">
        <f t="shared" si="126"/>
        <v>Delta Comercializadora de Energia Ltda</v>
      </c>
      <c r="FL453" s="201">
        <f t="shared" ca="1" si="127"/>
        <v>-55056</v>
      </c>
      <c r="FM453" s="201">
        <f t="shared" ca="1" si="128"/>
        <v>0</v>
      </c>
      <c r="FN453" s="200">
        <f>AB453*AB$2*IF($FC453="V",1,-1)*IF($Q453="Fixo",(CP453-INDEX('Curva Forward'!$C$5:$AN$13,MATCH(CONCATENATE(BD_COMERCIAL!$K453," ",BD_COMERCIAL!$L453),'Curva Forward'!$B$5:$B$13,0),MATCH(FN$4,'Curva Forward'!$C$4:$AN$4,0))),CP453)</f>
        <v>0</v>
      </c>
      <c r="FO453" s="200">
        <f>AC453*AC$2*IF($FC453="V",1,-1)*IF($Q453="Fixo",(CQ453-INDEX('Curva Forward'!$C$5:$AN$13,MATCH(CONCATENATE(BD_COMERCIAL!$K453," ",BD_COMERCIAL!$L453),'Curva Forward'!$B$5:$B$13,0),MATCH(FO$4,'Curva Forward'!$C$4:$AN$4,0))),CQ453)</f>
        <v>0</v>
      </c>
      <c r="FP453" s="200">
        <f>AD453*AD$2*IF($FC453="V",1,-1)*IF($Q453="Fixo",(CR453-INDEX('Curva Forward'!$C$5:$AN$13,MATCH(CONCATENATE(BD_COMERCIAL!$K453," ",BD_COMERCIAL!$L453),'Curva Forward'!$B$5:$B$13,0),MATCH(FP$4,'Curva Forward'!$C$4:$AN$4,0))),CR453)</f>
        <v>0</v>
      </c>
      <c r="FQ453" s="200">
        <f>AE453*AE$2*IF($FC453="V",1,-1)*IF($Q453="Fixo",(CS453-INDEX('Curva Forward'!$C$5:$AN$13,MATCH(CONCATENATE(BD_COMERCIAL!$K453," ",BD_COMERCIAL!$L453),'Curva Forward'!$B$5:$B$13,0),MATCH(FQ$4,'Curva Forward'!$C$4:$AN$4,0))),CS453)</f>
        <v>0</v>
      </c>
      <c r="FR453" s="200">
        <f>AF453*AF$2*IF($FC453="V",1,-1)*IF($Q453="Fixo",(CT453-INDEX('Curva Forward'!$C$5:$AN$13,MATCH(CONCATENATE(BD_COMERCIAL!$K453," ",BD_COMERCIAL!$L453),'Curva Forward'!$B$5:$B$13,0),MATCH(FR$4,'Curva Forward'!$C$4:$AN$4,0))),CT453)</f>
        <v>0</v>
      </c>
      <c r="FS453" s="200">
        <f>AG453*AG$2*IF($FC453="V",1,-1)*IF($Q453="Fixo",(CU453-INDEX('Curva Forward'!$C$5:$AN$13,MATCH(CONCATENATE(BD_COMERCIAL!$K453," ",BD_COMERCIAL!$L453),'Curva Forward'!$B$5:$B$13,0),MATCH(FS$4,'Curva Forward'!$C$4:$AN$4,0))),CU453)</f>
        <v>0</v>
      </c>
      <c r="FT453" s="200">
        <f>AH453*AH$2*IF($FC453="V",1,-1)*IF($Q453="Fixo",(CV453-INDEX('Curva Forward'!$C$5:$AN$13,MATCH(CONCATENATE(BD_COMERCIAL!$K453," ",BD_COMERCIAL!$L453),'Curva Forward'!$B$5:$B$13,0),MATCH(FT$4,'Curva Forward'!$C$4:$AN$4,0))),CV453)</f>
        <v>0</v>
      </c>
      <c r="FU453" s="200">
        <f>AI453*AI$2*IF($FC453="V",1,-1)*IF($Q453="Fixo",(CW453-INDEX('Curva Forward'!$C$5:$AN$13,MATCH(CONCATENATE(BD_COMERCIAL!$K453," ",BD_COMERCIAL!$L453),'Curva Forward'!$B$5:$B$13,0),MATCH(FU$4,'Curva Forward'!$C$4:$AN$4,0))),CW453)</f>
        <v>0</v>
      </c>
      <c r="FV453" s="200">
        <f>AJ453*AJ$2*IF($FC453="V",1,-1)*IF($Q453="Fixo",(CX453-INDEX('Curva Forward'!$C$5:$AN$13,MATCH(CONCATENATE(BD_COMERCIAL!$K453," ",BD_COMERCIAL!$L453),'Curva Forward'!$B$5:$B$13,0),MATCH(FV$4,'Curva Forward'!$C$4:$AN$4,0))),CX453)</f>
        <v>0</v>
      </c>
      <c r="FW453" s="200">
        <f>AK453*AK$2*IF($FC453="V",1,-1)*IF($Q453="Fixo",(CY453-INDEX('Curva Forward'!$C$5:$AN$13,MATCH(CONCATENATE(BD_COMERCIAL!$K453," ",BD_COMERCIAL!$L453),'Curva Forward'!$B$5:$B$13,0),MATCH(FW$4,'Curva Forward'!$C$4:$AN$4,0))),CY453)</f>
        <v>-55056</v>
      </c>
      <c r="FX453" s="200">
        <f>AL453*AL$2*IF($FC453="V",1,-1)*IF($Q453="Fixo",(CZ453-INDEX('Curva Forward'!$C$5:$AN$13,MATCH(CONCATENATE(BD_COMERCIAL!$K453," ",BD_COMERCIAL!$L453),'Curva Forward'!$B$5:$B$13,0),MATCH(FX$4,'Curva Forward'!$C$4:$AN$4,0))),CZ453)</f>
        <v>0</v>
      </c>
      <c r="FY453" s="200">
        <f>AM453*AM$2*IF($FC453="V",1,-1)*IF($Q453="Fixo",(DA453-INDEX('Curva Forward'!$C$5:$AN$13,MATCH(CONCATENATE(BD_COMERCIAL!$K453," ",BD_COMERCIAL!$L453),'Curva Forward'!$B$5:$B$13,0),MATCH(FY$4,'Curva Forward'!$C$4:$AN$4,0))),DA453)</f>
        <v>0</v>
      </c>
      <c r="FZ453" s="200">
        <f>AN453*AN$2*IF($FC453="V",1,-1)*IF($Q453="Fixo",(DB453-INDEX('Curva Forward'!$C$5:$AN$13,MATCH(CONCATENATE(BD_COMERCIAL!$K453," ",BD_COMERCIAL!$L453),'Curva Forward'!$B$5:$B$13,0),MATCH(FZ$4,'Curva Forward'!$C$4:$AN$4,0))),DB453)</f>
        <v>0</v>
      </c>
      <c r="GA453" s="200">
        <f>AO453*AO$2*IF($FC453="V",1,-1)*IF($Q453="Fixo",(DC453-INDEX('Curva Forward'!$C$5:$AN$13,MATCH(CONCATENATE(BD_COMERCIAL!$K453," ",BD_COMERCIAL!$L453),'Curva Forward'!$B$5:$B$13,0),MATCH(GA$4,'Curva Forward'!$C$4:$AN$4,0))),DC453)</f>
        <v>0</v>
      </c>
      <c r="GB453" s="200">
        <f>AP453*AP$2*IF($FC453="V",1,-1)*IF($Q453="Fixo",(DD453-INDEX('Curva Forward'!$C$5:$AN$13,MATCH(CONCATENATE(BD_COMERCIAL!$K453," ",BD_COMERCIAL!$L453),'Curva Forward'!$B$5:$B$13,0),MATCH(GB$4,'Curva Forward'!$C$4:$AN$4,0))),DD453)</f>
        <v>0</v>
      </c>
      <c r="GC453" s="200">
        <f>AQ453*AQ$2*IF($FC453="V",1,-1)*IF($Q453="Fixo",(DE453-INDEX('Curva Forward'!$C$5:$AN$13,MATCH(CONCATENATE(BD_COMERCIAL!$K453," ",BD_COMERCIAL!$L453),'Curva Forward'!$B$5:$B$13,0),MATCH(GC$4,'Curva Forward'!$C$4:$AN$4,0))),DE453)</f>
        <v>0</v>
      </c>
      <c r="GD453" s="200">
        <f>AR453*AR$2*IF($FC453="V",1,-1)*IF($Q453="Fixo",(DF453-INDEX('Curva Forward'!$C$5:$AN$13,MATCH(CONCATENATE(BD_COMERCIAL!$K453," ",BD_COMERCIAL!$L453),'Curva Forward'!$B$5:$B$13,0),MATCH(GD$4,'Curva Forward'!$C$4:$AN$4,0))),DF453)</f>
        <v>0</v>
      </c>
      <c r="GE453" s="200">
        <f>AS453*AS$2*IF($FC453="V",1,-1)*IF($Q453="Fixo",(DG453-INDEX('Curva Forward'!$C$5:$AN$13,MATCH(CONCATENATE(BD_COMERCIAL!$K453," ",BD_COMERCIAL!$L453),'Curva Forward'!$B$5:$B$13,0),MATCH(GE$4,'Curva Forward'!$C$4:$AN$4,0))),DG453)</f>
        <v>0</v>
      </c>
      <c r="GF453" s="200">
        <f>AT453*AT$2*IF($FC453="V",1,-1)*IF($Q453="Fixo",(DH453-INDEX('Curva Forward'!$C$5:$AN$13,MATCH(CONCATENATE(BD_COMERCIAL!$K453," ",BD_COMERCIAL!$L453),'Curva Forward'!$B$5:$B$13,0),MATCH(GF$4,'Curva Forward'!$C$4:$AN$4,0))),DH453)</f>
        <v>0</v>
      </c>
      <c r="GG453" s="200">
        <f>AU453*AU$2*IF($FC453="V",1,-1)*IF($Q453="Fixo",(DI453-INDEX('Curva Forward'!$C$5:$AN$13,MATCH(CONCATENATE(BD_COMERCIAL!$K453," ",BD_COMERCIAL!$L453),'Curva Forward'!$B$5:$B$13,0),MATCH(GG$4,'Curva Forward'!$C$4:$AN$4,0))),DI453)</f>
        <v>0</v>
      </c>
      <c r="GH453" s="200">
        <f>AV453*AV$2*IF($FC453="V",1,-1)*IF($Q453="Fixo",(DJ453-INDEX('Curva Forward'!$C$5:$AN$13,MATCH(CONCATENATE(BD_COMERCIAL!$K453," ",BD_COMERCIAL!$L453),'Curva Forward'!$B$5:$B$13,0),MATCH(GH$4,'Curva Forward'!$C$4:$AN$4,0))),DJ453)</f>
        <v>0</v>
      </c>
      <c r="GI453" s="200">
        <f>AW453*AW$2*IF($FC453="V",1,-1)*IF($Q453="Fixo",(DK453-INDEX('Curva Forward'!$C$5:$AN$13,MATCH(CONCATENATE(BD_COMERCIAL!$K453," ",BD_COMERCIAL!$L453),'Curva Forward'!$B$5:$B$13,0),MATCH(GI$4,'Curva Forward'!$C$4:$AN$4,0))),DK453)</f>
        <v>0</v>
      </c>
      <c r="GJ453" s="200">
        <f>AX453*AX$2*IF($FC453="V",1,-1)*IF($Q453="Fixo",(DL453-INDEX('Curva Forward'!$C$5:$AN$13,MATCH(CONCATENATE(BD_COMERCIAL!$K453," ",BD_COMERCIAL!$L453),'Curva Forward'!$B$5:$B$13,0),MATCH(GJ$4,'Curva Forward'!$C$4:$AN$4,0))),DL453)</f>
        <v>0</v>
      </c>
      <c r="GK453" s="200">
        <f>AY453*AY$2*IF($FC453="V",1,-1)*IF($Q453="Fixo",(DM453-INDEX('Curva Forward'!$C$5:$AN$13,MATCH(CONCATENATE(BD_COMERCIAL!$K453," ",BD_COMERCIAL!$L453),'Curva Forward'!$B$5:$B$13,0),MATCH(GK$4,'Curva Forward'!$C$4:$AN$4,0))),DM453)</f>
        <v>0</v>
      </c>
      <c r="GL453" s="200">
        <f>IF(EZ453="",0,CL453*CL$2*IF($FC453="V",1,-1)*IF($Q453="Fixo",(EZ453-INDEX('Curva Forward'!$C$5:$AN$13,MATCH(CONCATENATE(BD_COMERCIAL!$K453," ",BD_COMERCIAL!$L453),'Curva Forward'!$B$5:$B$13,0),MATCH(GL$4,'Curva Forward'!$C$4:$AN$4,0))),EZ453))</f>
        <v>0</v>
      </c>
      <c r="GM453" s="200">
        <f>IF(FA453="",0,CM453*CM$2*IF($FC453="V",1,-1)*IF($Q453="Fixo",(FA453-INDEX('Curva Forward'!$C$5:$AN$13,MATCH(CONCATENATE(BD_COMERCIAL!$K453," ",BD_COMERCIAL!$L453),'Curva Forward'!$B$5:$B$13,0),MATCH(GM$4,'Curva Forward'!$C$4:$AN$4,0))),FA453))</f>
        <v>0</v>
      </c>
      <c r="GN453" s="200">
        <f>IF(FB453="",0,CN453*CN$2*IF($FC453="V",1,-1)*IF($Q453="Fixo",(FB453-INDEX('Curva Forward'!$C$5:$AN$13,MATCH(CONCATENATE(BD_COMERCIAL!$K453," ",BD_COMERCIAL!$L453),'Curva Forward'!$B$5:$B$13,0),MATCH(GN$4,'Curva Forward'!$C$4:$AN$4,0))),FB453))</f>
        <v>0</v>
      </c>
      <c r="GO453" s="201">
        <f t="shared" ca="1" si="129"/>
        <v>0</v>
      </c>
      <c r="GP453" s="201">
        <f t="shared" ca="1" si="130"/>
        <v>0</v>
      </c>
    </row>
    <row r="454" spans="1:198" ht="15" customHeight="1" x14ac:dyDescent="0.25">
      <c r="A454" s="6"/>
      <c r="B454" s="7" t="s">
        <v>830</v>
      </c>
      <c r="C454" s="8">
        <v>44711</v>
      </c>
      <c r="D454" s="9" t="s">
        <v>124</v>
      </c>
      <c r="E454" s="9" t="s">
        <v>125</v>
      </c>
      <c r="F454" s="113">
        <v>3780401000108</v>
      </c>
      <c r="G454" s="10" t="s">
        <v>397</v>
      </c>
      <c r="H454" s="113">
        <v>33933760000100</v>
      </c>
      <c r="I454" s="9" t="s">
        <v>139</v>
      </c>
      <c r="J454" s="166"/>
      <c r="K454" s="10" t="s">
        <v>127</v>
      </c>
      <c r="L454" s="84" t="s">
        <v>22</v>
      </c>
      <c r="M454" s="11">
        <v>44743</v>
      </c>
      <c r="N454" s="12">
        <v>44773</v>
      </c>
      <c r="O454" s="10">
        <v>8</v>
      </c>
      <c r="P454" s="84">
        <v>86</v>
      </c>
      <c r="Q454" s="84" t="s">
        <v>128</v>
      </c>
      <c r="R454" s="10" t="s">
        <v>129</v>
      </c>
      <c r="S454" s="14" t="s">
        <v>135</v>
      </c>
      <c r="T454" s="11"/>
      <c r="U454" s="12"/>
      <c r="V454" s="257" t="str">
        <f ca="1">IF(U454="","",
IF(U454="NA","",
IFERROR(VLOOKUP(EOMONTH(M454,-2)+1,IPCA!$A:$B,2,0),
VLOOKUP(EOMONTH(TODAY(),-2)+1,IPCA!$A:$B,2,0))/
VLOOKUP(EOMONTH(U454,-2)+1,IPCA!$A:$B,2,0)*
P454))</f>
        <v/>
      </c>
      <c r="W454" s="84"/>
      <c r="X454" s="13" t="s">
        <v>133</v>
      </c>
      <c r="Y454" s="166"/>
      <c r="AA454" s="108"/>
      <c r="AB454" s="15"/>
      <c r="AH454">
        <v>8</v>
      </c>
      <c r="AM454" s="6"/>
      <c r="AN454" s="15"/>
      <c r="AY454" s="6"/>
      <c r="AZ454" s="15"/>
      <c r="BK454" s="6"/>
      <c r="BL454" s="15"/>
      <c r="BW454" s="6"/>
      <c r="BX454" s="15"/>
      <c r="CI454" s="6"/>
      <c r="CJ454" s="16">
        <f t="shared" ref="CJ454:CJ517" si="131">IF(SUM(AB454:AM454)=0,"",SUMPRODUCT(AB454:AM454,$AB$2:$AM$2)/SUM($AB$2:$AM$2))</f>
        <v>0.67945205479452053</v>
      </c>
      <c r="CK454" s="16" t="str">
        <f t="shared" ref="CK454:CK517" si="132">IF(SUM(AN454:AY454)=0,"",SUMPRODUCT(AN454:AY454,$AN$2:$AY$2)/SUM($AN$2:$AY$2))</f>
        <v/>
      </c>
      <c r="CL454" s="16" t="str">
        <f t="shared" ref="CL454:CL517" si="133">IF(SUM(AZ454:BK454)=0,"",SUMPRODUCT(AZ454:BK454,$AZ$2:$BK$2)/SUM($AZ$2:$BK$2))</f>
        <v/>
      </c>
      <c r="CM454" s="16" t="str">
        <f t="shared" ref="CM454:CM517" si="134">IF(SUM(BL454:BW454)=0,"",SUMPRODUCT(BL454:BW454,$BL$2:$BW$2)/SUM($BL$2:$BW$2))</f>
        <v/>
      </c>
      <c r="CN454" s="16" t="str">
        <f t="shared" ref="CN454:CN517" si="135">IF(SUM(BX454:CI454)=0,"",SUMPRODUCT(BX454:CI454,$BX$2:$CI$2)/SUM($BX$2:$CI$2))</f>
        <v/>
      </c>
      <c r="CO454" s="18"/>
      <c r="CP454" s="15"/>
      <c r="CV454">
        <v>86</v>
      </c>
      <c r="DA454" s="6"/>
      <c r="DB454" s="15"/>
      <c r="DM454" s="6"/>
      <c r="DN454" s="15"/>
      <c r="DY454" s="6"/>
      <c r="DZ454" s="15"/>
      <c r="EK454" s="6"/>
      <c r="EL454" s="15"/>
      <c r="EW454" s="6"/>
      <c r="EX454" s="16">
        <f t="shared" ref="EX454:EX517" si="136">IF(SUM(CP454:DA454)=0,"",SUMPRODUCT(CP454:DA454,$AB$2:$AM$2)/SUM($AB$2:$AM$2))</f>
        <v>7.3041095890410963</v>
      </c>
      <c r="EY454" s="16" t="str">
        <f t="shared" ref="EY454:EY517" si="137">IF(SUM(DB454:DM454)=0,"",SUMPRODUCT(DB454:DM454,$AN$2:$AY$2)/SUM($AN$2:$AY$2))</f>
        <v/>
      </c>
      <c r="EZ454" s="16" t="str">
        <f t="shared" ref="EZ454:EZ517" si="138">IF(SUM(DN454:DY454)=0,"",SUMPRODUCT(DN454:DY454,$AZ$2:$BK$2)/SUM($AZ$2:$BK$2))</f>
        <v/>
      </c>
      <c r="FA454" s="16" t="str">
        <f t="shared" ref="FA454:FA517" si="139">IF(SUM(DZ454:EK454)=0,"",SUMPRODUCT(DZ454:EK454,$BL$2:$BW$2)/SUM($BL$2:$BW$2))</f>
        <v/>
      </c>
      <c r="FB454" s="160" t="str">
        <f t="shared" ref="FB454:FB517" si="140">IF(SUM(EL454:EW454)=0,"",SUMPRODUCT(EL454:EW454,$BX$2:$CI$2)/SUM($BX$2:$CI$2))</f>
        <v/>
      </c>
      <c r="FC454" t="s">
        <v>204</v>
      </c>
      <c r="FD454" s="20" t="s">
        <v>139</v>
      </c>
      <c r="FE454"/>
      <c r="FF454" s="209" t="s">
        <v>206</v>
      </c>
      <c r="FH454" s="284">
        <f t="shared" ref="FH454:FH517" ca="1" si="141">IF(V454="",0,V454-P454)</f>
        <v>0</v>
      </c>
      <c r="FI454" s="208">
        <f t="shared" ref="FI454:FI517" si="142">(N454-M454)/30</f>
        <v>1</v>
      </c>
      <c r="FK454" t="str">
        <f t="shared" ref="FK454:FK517" si="143">IF($FC454="V",G454,E454)</f>
        <v>CASA DOS VENTOS COMERCIALIZADORA DE ENERGIA S.A</v>
      </c>
      <c r="FL454" s="201">
        <f t="shared" ref="FL454:FL517" ca="1" si="144">SUMIF($FN$4:$GK$4,"&lt;"&amp;EOMONTH(TODAY(),-1),FN454:GK454)</f>
        <v>115171.19999999997</v>
      </c>
      <c r="FM454" s="201">
        <f t="shared" ref="FM454:FM517" ca="1" si="145">SUM(FN454:GN454)-FL454</f>
        <v>0</v>
      </c>
      <c r="FN454" s="200">
        <f>AB454*AB$2*IF($FC454="V",1,-1)*IF($Q454="Fixo",(CP454-INDEX('Curva Forward'!$C$5:$AN$13,MATCH(CONCATENATE(BD_COMERCIAL!$K454," ",BD_COMERCIAL!$L454),'Curva Forward'!$B$5:$B$13,0),MATCH(FN$4,'Curva Forward'!$C$4:$AN$4,0))),CP454)</f>
        <v>0</v>
      </c>
      <c r="FO454" s="200">
        <f>AC454*AC$2*IF($FC454="V",1,-1)*IF($Q454="Fixo",(CQ454-INDEX('Curva Forward'!$C$5:$AN$13,MATCH(CONCATENATE(BD_COMERCIAL!$K454," ",BD_COMERCIAL!$L454),'Curva Forward'!$B$5:$B$13,0),MATCH(FO$4,'Curva Forward'!$C$4:$AN$4,0))),CQ454)</f>
        <v>0</v>
      </c>
      <c r="FP454" s="200">
        <f>AD454*AD$2*IF($FC454="V",1,-1)*IF($Q454="Fixo",(CR454-INDEX('Curva Forward'!$C$5:$AN$13,MATCH(CONCATENATE(BD_COMERCIAL!$K454," ",BD_COMERCIAL!$L454),'Curva Forward'!$B$5:$B$13,0),MATCH(FP$4,'Curva Forward'!$C$4:$AN$4,0))),CR454)</f>
        <v>0</v>
      </c>
      <c r="FQ454" s="200">
        <f>AE454*AE$2*IF($FC454="V",1,-1)*IF($Q454="Fixo",(CS454-INDEX('Curva Forward'!$C$5:$AN$13,MATCH(CONCATENATE(BD_COMERCIAL!$K454," ",BD_COMERCIAL!$L454),'Curva Forward'!$B$5:$B$13,0),MATCH(FQ$4,'Curva Forward'!$C$4:$AN$4,0))),CS454)</f>
        <v>0</v>
      </c>
      <c r="FR454" s="200">
        <f>AF454*AF$2*IF($FC454="V",1,-1)*IF($Q454="Fixo",(CT454-INDEX('Curva Forward'!$C$5:$AN$13,MATCH(CONCATENATE(BD_COMERCIAL!$K454," ",BD_COMERCIAL!$L454),'Curva Forward'!$B$5:$B$13,0),MATCH(FR$4,'Curva Forward'!$C$4:$AN$4,0))),CT454)</f>
        <v>0</v>
      </c>
      <c r="FS454" s="200">
        <f>AG454*AG$2*IF($FC454="V",1,-1)*IF($Q454="Fixo",(CU454-INDEX('Curva Forward'!$C$5:$AN$13,MATCH(CONCATENATE(BD_COMERCIAL!$K454," ",BD_COMERCIAL!$L454),'Curva Forward'!$B$5:$B$13,0),MATCH(FS$4,'Curva Forward'!$C$4:$AN$4,0))),CU454)</f>
        <v>0</v>
      </c>
      <c r="FT454" s="200">
        <f>AH454*AH$2*IF($FC454="V",1,-1)*IF($Q454="Fixo",(CV454-INDEX('Curva Forward'!$C$5:$AN$13,MATCH(CONCATENATE(BD_COMERCIAL!$K454," ",BD_COMERCIAL!$L454),'Curva Forward'!$B$5:$B$13,0),MATCH(FT$4,'Curva Forward'!$C$4:$AN$4,0))),CV454)</f>
        <v>115171.19999999997</v>
      </c>
      <c r="FU454" s="200">
        <f>AI454*AI$2*IF($FC454="V",1,-1)*IF($Q454="Fixo",(CW454-INDEX('Curva Forward'!$C$5:$AN$13,MATCH(CONCATENATE(BD_COMERCIAL!$K454," ",BD_COMERCIAL!$L454),'Curva Forward'!$B$5:$B$13,0),MATCH(FU$4,'Curva Forward'!$C$4:$AN$4,0))),CW454)</f>
        <v>0</v>
      </c>
      <c r="FV454" s="200">
        <f>AJ454*AJ$2*IF($FC454="V",1,-1)*IF($Q454="Fixo",(CX454-INDEX('Curva Forward'!$C$5:$AN$13,MATCH(CONCATENATE(BD_COMERCIAL!$K454," ",BD_COMERCIAL!$L454),'Curva Forward'!$B$5:$B$13,0),MATCH(FV$4,'Curva Forward'!$C$4:$AN$4,0))),CX454)</f>
        <v>0</v>
      </c>
      <c r="FW454" s="200">
        <f>AK454*AK$2*IF($FC454="V",1,-1)*IF($Q454="Fixo",(CY454-INDEX('Curva Forward'!$C$5:$AN$13,MATCH(CONCATENATE(BD_COMERCIAL!$K454," ",BD_COMERCIAL!$L454),'Curva Forward'!$B$5:$B$13,0),MATCH(FW$4,'Curva Forward'!$C$4:$AN$4,0))),CY454)</f>
        <v>0</v>
      </c>
      <c r="FX454" s="200">
        <f>AL454*AL$2*IF($FC454="V",1,-1)*IF($Q454="Fixo",(CZ454-INDEX('Curva Forward'!$C$5:$AN$13,MATCH(CONCATENATE(BD_COMERCIAL!$K454," ",BD_COMERCIAL!$L454),'Curva Forward'!$B$5:$B$13,0),MATCH(FX$4,'Curva Forward'!$C$4:$AN$4,0))),CZ454)</f>
        <v>0</v>
      </c>
      <c r="FY454" s="200">
        <f>AM454*AM$2*IF($FC454="V",1,-1)*IF($Q454="Fixo",(DA454-INDEX('Curva Forward'!$C$5:$AN$13,MATCH(CONCATENATE(BD_COMERCIAL!$K454," ",BD_COMERCIAL!$L454),'Curva Forward'!$B$5:$B$13,0),MATCH(FY$4,'Curva Forward'!$C$4:$AN$4,0))),DA454)</f>
        <v>0</v>
      </c>
      <c r="FZ454" s="200">
        <f>AN454*AN$2*IF($FC454="V",1,-1)*IF($Q454="Fixo",(DB454-INDEX('Curva Forward'!$C$5:$AN$13,MATCH(CONCATENATE(BD_COMERCIAL!$K454," ",BD_COMERCIAL!$L454),'Curva Forward'!$B$5:$B$13,0),MATCH(FZ$4,'Curva Forward'!$C$4:$AN$4,0))),DB454)</f>
        <v>0</v>
      </c>
      <c r="GA454" s="200">
        <f>AO454*AO$2*IF($FC454="V",1,-1)*IF($Q454="Fixo",(DC454-INDEX('Curva Forward'!$C$5:$AN$13,MATCH(CONCATENATE(BD_COMERCIAL!$K454," ",BD_COMERCIAL!$L454),'Curva Forward'!$B$5:$B$13,0),MATCH(GA$4,'Curva Forward'!$C$4:$AN$4,0))),DC454)</f>
        <v>0</v>
      </c>
      <c r="GB454" s="200">
        <f>AP454*AP$2*IF($FC454="V",1,-1)*IF($Q454="Fixo",(DD454-INDEX('Curva Forward'!$C$5:$AN$13,MATCH(CONCATENATE(BD_COMERCIAL!$K454," ",BD_COMERCIAL!$L454),'Curva Forward'!$B$5:$B$13,0),MATCH(GB$4,'Curva Forward'!$C$4:$AN$4,0))),DD454)</f>
        <v>0</v>
      </c>
      <c r="GC454" s="200">
        <f>AQ454*AQ$2*IF($FC454="V",1,-1)*IF($Q454="Fixo",(DE454-INDEX('Curva Forward'!$C$5:$AN$13,MATCH(CONCATENATE(BD_COMERCIAL!$K454," ",BD_COMERCIAL!$L454),'Curva Forward'!$B$5:$B$13,0),MATCH(GC$4,'Curva Forward'!$C$4:$AN$4,0))),DE454)</f>
        <v>0</v>
      </c>
      <c r="GD454" s="200">
        <f>AR454*AR$2*IF($FC454="V",1,-1)*IF($Q454="Fixo",(DF454-INDEX('Curva Forward'!$C$5:$AN$13,MATCH(CONCATENATE(BD_COMERCIAL!$K454," ",BD_COMERCIAL!$L454),'Curva Forward'!$B$5:$B$13,0),MATCH(GD$4,'Curva Forward'!$C$4:$AN$4,0))),DF454)</f>
        <v>0</v>
      </c>
      <c r="GE454" s="200">
        <f>AS454*AS$2*IF($FC454="V",1,-1)*IF($Q454="Fixo",(DG454-INDEX('Curva Forward'!$C$5:$AN$13,MATCH(CONCATENATE(BD_COMERCIAL!$K454," ",BD_COMERCIAL!$L454),'Curva Forward'!$B$5:$B$13,0),MATCH(GE$4,'Curva Forward'!$C$4:$AN$4,0))),DG454)</f>
        <v>0</v>
      </c>
      <c r="GF454" s="200">
        <f>AT454*AT$2*IF($FC454="V",1,-1)*IF($Q454="Fixo",(DH454-INDEX('Curva Forward'!$C$5:$AN$13,MATCH(CONCATENATE(BD_COMERCIAL!$K454," ",BD_COMERCIAL!$L454),'Curva Forward'!$B$5:$B$13,0),MATCH(GF$4,'Curva Forward'!$C$4:$AN$4,0))),DH454)</f>
        <v>0</v>
      </c>
      <c r="GG454" s="200">
        <f>AU454*AU$2*IF($FC454="V",1,-1)*IF($Q454="Fixo",(DI454-INDEX('Curva Forward'!$C$5:$AN$13,MATCH(CONCATENATE(BD_COMERCIAL!$K454," ",BD_COMERCIAL!$L454),'Curva Forward'!$B$5:$B$13,0),MATCH(GG$4,'Curva Forward'!$C$4:$AN$4,0))),DI454)</f>
        <v>0</v>
      </c>
      <c r="GH454" s="200">
        <f>AV454*AV$2*IF($FC454="V",1,-1)*IF($Q454="Fixo",(DJ454-INDEX('Curva Forward'!$C$5:$AN$13,MATCH(CONCATENATE(BD_COMERCIAL!$K454," ",BD_COMERCIAL!$L454),'Curva Forward'!$B$5:$B$13,0),MATCH(GH$4,'Curva Forward'!$C$4:$AN$4,0))),DJ454)</f>
        <v>0</v>
      </c>
      <c r="GI454" s="200">
        <f>AW454*AW$2*IF($FC454="V",1,-1)*IF($Q454="Fixo",(DK454-INDEX('Curva Forward'!$C$5:$AN$13,MATCH(CONCATENATE(BD_COMERCIAL!$K454," ",BD_COMERCIAL!$L454),'Curva Forward'!$B$5:$B$13,0),MATCH(GI$4,'Curva Forward'!$C$4:$AN$4,0))),DK454)</f>
        <v>0</v>
      </c>
      <c r="GJ454" s="200">
        <f>AX454*AX$2*IF($FC454="V",1,-1)*IF($Q454="Fixo",(DL454-INDEX('Curva Forward'!$C$5:$AN$13,MATCH(CONCATENATE(BD_COMERCIAL!$K454," ",BD_COMERCIAL!$L454),'Curva Forward'!$B$5:$B$13,0),MATCH(GJ$4,'Curva Forward'!$C$4:$AN$4,0))),DL454)</f>
        <v>0</v>
      </c>
      <c r="GK454" s="200">
        <f>AY454*AY$2*IF($FC454="V",1,-1)*IF($Q454="Fixo",(DM454-INDEX('Curva Forward'!$C$5:$AN$13,MATCH(CONCATENATE(BD_COMERCIAL!$K454," ",BD_COMERCIAL!$L454),'Curva Forward'!$B$5:$B$13,0),MATCH(GK$4,'Curva Forward'!$C$4:$AN$4,0))),DM454)</f>
        <v>0</v>
      </c>
      <c r="GL454" s="200">
        <f>IF(EZ454="",0,CL454*CL$2*IF($FC454="V",1,-1)*IF($Q454="Fixo",(EZ454-INDEX('Curva Forward'!$C$5:$AN$13,MATCH(CONCATENATE(BD_COMERCIAL!$K454," ",BD_COMERCIAL!$L454),'Curva Forward'!$B$5:$B$13,0),MATCH(GL$4,'Curva Forward'!$C$4:$AN$4,0))),EZ454))</f>
        <v>0</v>
      </c>
      <c r="GM454" s="200">
        <f>IF(FA454="",0,CM454*CM$2*IF($FC454="V",1,-1)*IF($Q454="Fixo",(FA454-INDEX('Curva Forward'!$C$5:$AN$13,MATCH(CONCATENATE(BD_COMERCIAL!$K454," ",BD_COMERCIAL!$L454),'Curva Forward'!$B$5:$B$13,0),MATCH(GM$4,'Curva Forward'!$C$4:$AN$4,0))),FA454))</f>
        <v>0</v>
      </c>
      <c r="GN454" s="200">
        <f>IF(FB454="",0,CN454*CN$2*IF($FC454="V",1,-1)*IF($Q454="Fixo",(FB454-INDEX('Curva Forward'!$C$5:$AN$13,MATCH(CONCATENATE(BD_COMERCIAL!$K454," ",BD_COMERCIAL!$L454),'Curva Forward'!$B$5:$B$13,0),MATCH(GN$4,'Curva Forward'!$C$4:$AN$4,0))),FB454))</f>
        <v>0</v>
      </c>
      <c r="GO454" s="201">
        <f t="shared" ref="GO454:GO517" ca="1" si="146">IF(FM454&gt;0,FM454,0)</f>
        <v>0</v>
      </c>
      <c r="GP454" s="201">
        <f t="shared" ref="GP454:GP517" ca="1" si="147">IF(FM454&lt;0,FM454,0)</f>
        <v>0</v>
      </c>
    </row>
    <row r="455" spans="1:198" ht="15" customHeight="1" x14ac:dyDescent="0.25">
      <c r="A455" s="6"/>
      <c r="B455" s="7" t="s">
        <v>831</v>
      </c>
      <c r="C455" s="8">
        <v>44711</v>
      </c>
      <c r="D455" s="9" t="s">
        <v>124</v>
      </c>
      <c r="E455" s="9" t="s">
        <v>125</v>
      </c>
      <c r="F455" s="113">
        <v>3780401000108</v>
      </c>
      <c r="G455" s="10" t="s">
        <v>203</v>
      </c>
      <c r="H455" s="113">
        <v>15087610000141</v>
      </c>
      <c r="I455" s="9" t="s">
        <v>139</v>
      </c>
      <c r="J455" s="166"/>
      <c r="K455" s="10" t="s">
        <v>127</v>
      </c>
      <c r="L455" s="84" t="s">
        <v>22</v>
      </c>
      <c r="M455" s="11">
        <v>44743</v>
      </c>
      <c r="N455" s="12">
        <v>44773</v>
      </c>
      <c r="O455" s="10">
        <v>1.5</v>
      </c>
      <c r="P455" s="84">
        <v>86</v>
      </c>
      <c r="Q455" s="84" t="s">
        <v>128</v>
      </c>
      <c r="R455" s="10" t="s">
        <v>129</v>
      </c>
      <c r="S455" s="14" t="s">
        <v>135</v>
      </c>
      <c r="T455" s="11"/>
      <c r="U455" s="12"/>
      <c r="V455" s="257" t="str">
        <f ca="1">IF(U455="","",
IF(U455="NA","",
IFERROR(VLOOKUP(EOMONTH(M455,-2)+1,IPCA!$A:$B,2,0),
VLOOKUP(EOMONTH(TODAY(),-2)+1,IPCA!$A:$B,2,0))/
VLOOKUP(EOMONTH(U455,-2)+1,IPCA!$A:$B,2,0)*
P455))</f>
        <v/>
      </c>
      <c r="W455" s="84"/>
      <c r="X455" s="13" t="s">
        <v>133</v>
      </c>
      <c r="Y455" s="166"/>
      <c r="AA455" s="108"/>
      <c r="AB455" s="15"/>
      <c r="AH455">
        <v>1.5</v>
      </c>
      <c r="AM455" s="6"/>
      <c r="AN455" s="15"/>
      <c r="AY455" s="6"/>
      <c r="AZ455" s="15"/>
      <c r="BK455" s="6"/>
      <c r="BL455" s="15"/>
      <c r="BW455" s="6"/>
      <c r="BX455" s="15"/>
      <c r="CI455" s="6"/>
      <c r="CJ455" s="16">
        <f t="shared" si="131"/>
        <v>0.12739726027397261</v>
      </c>
      <c r="CK455" s="16" t="str">
        <f t="shared" si="132"/>
        <v/>
      </c>
      <c r="CL455" s="16" t="str">
        <f t="shared" si="133"/>
        <v/>
      </c>
      <c r="CM455" s="16" t="str">
        <f t="shared" si="134"/>
        <v/>
      </c>
      <c r="CN455" s="16" t="str">
        <f t="shared" si="135"/>
        <v/>
      </c>
      <c r="CO455" s="18"/>
      <c r="CP455" s="15"/>
      <c r="CV455">
        <v>86</v>
      </c>
      <c r="DA455" s="6"/>
      <c r="DB455" s="15"/>
      <c r="DM455" s="6"/>
      <c r="DN455" s="15"/>
      <c r="DY455" s="6"/>
      <c r="DZ455" s="15"/>
      <c r="EK455" s="6"/>
      <c r="EL455" s="15"/>
      <c r="EW455" s="6"/>
      <c r="EX455" s="16">
        <f t="shared" si="136"/>
        <v>7.3041095890410963</v>
      </c>
      <c r="EY455" s="16" t="str">
        <f t="shared" si="137"/>
        <v/>
      </c>
      <c r="EZ455" s="16" t="str">
        <f t="shared" si="138"/>
        <v/>
      </c>
      <c r="FA455" s="16" t="str">
        <f t="shared" si="139"/>
        <v/>
      </c>
      <c r="FB455" s="160" t="str">
        <f t="shared" si="140"/>
        <v/>
      </c>
      <c r="FC455" t="s">
        <v>204</v>
      </c>
      <c r="FD455" s="20" t="s">
        <v>139</v>
      </c>
      <c r="FE455"/>
      <c r="FF455" s="209" t="s">
        <v>206</v>
      </c>
      <c r="FH455" s="284">
        <f t="shared" ca="1" si="141"/>
        <v>0</v>
      </c>
      <c r="FI455" s="208">
        <f t="shared" si="142"/>
        <v>1</v>
      </c>
      <c r="FK455" t="str">
        <f t="shared" si="143"/>
        <v>ECEL - Elétron Comercializadora de Energia Ltda</v>
      </c>
      <c r="FL455" s="201">
        <f t="shared" ca="1" si="144"/>
        <v>21594.599999999995</v>
      </c>
      <c r="FM455" s="201">
        <f t="shared" ca="1" si="145"/>
        <v>0</v>
      </c>
      <c r="FN455" s="200">
        <f>AB455*AB$2*IF($FC455="V",1,-1)*IF($Q455="Fixo",(CP455-INDEX('Curva Forward'!$C$5:$AN$13,MATCH(CONCATENATE(BD_COMERCIAL!$K455," ",BD_COMERCIAL!$L455),'Curva Forward'!$B$5:$B$13,0),MATCH(FN$4,'Curva Forward'!$C$4:$AN$4,0))),CP455)</f>
        <v>0</v>
      </c>
      <c r="FO455" s="200">
        <f>AC455*AC$2*IF($FC455="V",1,-1)*IF($Q455="Fixo",(CQ455-INDEX('Curva Forward'!$C$5:$AN$13,MATCH(CONCATENATE(BD_COMERCIAL!$K455," ",BD_COMERCIAL!$L455),'Curva Forward'!$B$5:$B$13,0),MATCH(FO$4,'Curva Forward'!$C$4:$AN$4,0))),CQ455)</f>
        <v>0</v>
      </c>
      <c r="FP455" s="200">
        <f>AD455*AD$2*IF($FC455="V",1,-1)*IF($Q455="Fixo",(CR455-INDEX('Curva Forward'!$C$5:$AN$13,MATCH(CONCATENATE(BD_COMERCIAL!$K455," ",BD_COMERCIAL!$L455),'Curva Forward'!$B$5:$B$13,0),MATCH(FP$4,'Curva Forward'!$C$4:$AN$4,0))),CR455)</f>
        <v>0</v>
      </c>
      <c r="FQ455" s="200">
        <f>AE455*AE$2*IF($FC455="V",1,-1)*IF($Q455="Fixo",(CS455-INDEX('Curva Forward'!$C$5:$AN$13,MATCH(CONCATENATE(BD_COMERCIAL!$K455," ",BD_COMERCIAL!$L455),'Curva Forward'!$B$5:$B$13,0),MATCH(FQ$4,'Curva Forward'!$C$4:$AN$4,0))),CS455)</f>
        <v>0</v>
      </c>
      <c r="FR455" s="200">
        <f>AF455*AF$2*IF($FC455="V",1,-1)*IF($Q455="Fixo",(CT455-INDEX('Curva Forward'!$C$5:$AN$13,MATCH(CONCATENATE(BD_COMERCIAL!$K455," ",BD_COMERCIAL!$L455),'Curva Forward'!$B$5:$B$13,0),MATCH(FR$4,'Curva Forward'!$C$4:$AN$4,0))),CT455)</f>
        <v>0</v>
      </c>
      <c r="FS455" s="200">
        <f>AG455*AG$2*IF($FC455="V",1,-1)*IF($Q455="Fixo",(CU455-INDEX('Curva Forward'!$C$5:$AN$13,MATCH(CONCATENATE(BD_COMERCIAL!$K455," ",BD_COMERCIAL!$L455),'Curva Forward'!$B$5:$B$13,0),MATCH(FS$4,'Curva Forward'!$C$4:$AN$4,0))),CU455)</f>
        <v>0</v>
      </c>
      <c r="FT455" s="200">
        <f>AH455*AH$2*IF($FC455="V",1,-1)*IF($Q455="Fixo",(CV455-INDEX('Curva Forward'!$C$5:$AN$13,MATCH(CONCATENATE(BD_COMERCIAL!$K455," ",BD_COMERCIAL!$L455),'Curva Forward'!$B$5:$B$13,0),MATCH(FT$4,'Curva Forward'!$C$4:$AN$4,0))),CV455)</f>
        <v>21594.599999999995</v>
      </c>
      <c r="FU455" s="200">
        <f>AI455*AI$2*IF($FC455="V",1,-1)*IF($Q455="Fixo",(CW455-INDEX('Curva Forward'!$C$5:$AN$13,MATCH(CONCATENATE(BD_COMERCIAL!$K455," ",BD_COMERCIAL!$L455),'Curva Forward'!$B$5:$B$13,0),MATCH(FU$4,'Curva Forward'!$C$4:$AN$4,0))),CW455)</f>
        <v>0</v>
      </c>
      <c r="FV455" s="200">
        <f>AJ455*AJ$2*IF($FC455="V",1,-1)*IF($Q455="Fixo",(CX455-INDEX('Curva Forward'!$C$5:$AN$13,MATCH(CONCATENATE(BD_COMERCIAL!$K455," ",BD_COMERCIAL!$L455),'Curva Forward'!$B$5:$B$13,0),MATCH(FV$4,'Curva Forward'!$C$4:$AN$4,0))),CX455)</f>
        <v>0</v>
      </c>
      <c r="FW455" s="200">
        <f>AK455*AK$2*IF($FC455="V",1,-1)*IF($Q455="Fixo",(CY455-INDEX('Curva Forward'!$C$5:$AN$13,MATCH(CONCATENATE(BD_COMERCIAL!$K455," ",BD_COMERCIAL!$L455),'Curva Forward'!$B$5:$B$13,0),MATCH(FW$4,'Curva Forward'!$C$4:$AN$4,0))),CY455)</f>
        <v>0</v>
      </c>
      <c r="FX455" s="200">
        <f>AL455*AL$2*IF($FC455="V",1,-1)*IF($Q455="Fixo",(CZ455-INDEX('Curva Forward'!$C$5:$AN$13,MATCH(CONCATENATE(BD_COMERCIAL!$K455," ",BD_COMERCIAL!$L455),'Curva Forward'!$B$5:$B$13,0),MATCH(FX$4,'Curva Forward'!$C$4:$AN$4,0))),CZ455)</f>
        <v>0</v>
      </c>
      <c r="FY455" s="200">
        <f>AM455*AM$2*IF($FC455="V",1,-1)*IF($Q455="Fixo",(DA455-INDEX('Curva Forward'!$C$5:$AN$13,MATCH(CONCATENATE(BD_COMERCIAL!$K455," ",BD_COMERCIAL!$L455),'Curva Forward'!$B$5:$B$13,0),MATCH(FY$4,'Curva Forward'!$C$4:$AN$4,0))),DA455)</f>
        <v>0</v>
      </c>
      <c r="FZ455" s="200">
        <f>AN455*AN$2*IF($FC455="V",1,-1)*IF($Q455="Fixo",(DB455-INDEX('Curva Forward'!$C$5:$AN$13,MATCH(CONCATENATE(BD_COMERCIAL!$K455," ",BD_COMERCIAL!$L455),'Curva Forward'!$B$5:$B$13,0),MATCH(FZ$4,'Curva Forward'!$C$4:$AN$4,0))),DB455)</f>
        <v>0</v>
      </c>
      <c r="GA455" s="200">
        <f>AO455*AO$2*IF($FC455="V",1,-1)*IF($Q455="Fixo",(DC455-INDEX('Curva Forward'!$C$5:$AN$13,MATCH(CONCATENATE(BD_COMERCIAL!$K455," ",BD_COMERCIAL!$L455),'Curva Forward'!$B$5:$B$13,0),MATCH(GA$4,'Curva Forward'!$C$4:$AN$4,0))),DC455)</f>
        <v>0</v>
      </c>
      <c r="GB455" s="200">
        <f>AP455*AP$2*IF($FC455="V",1,-1)*IF($Q455="Fixo",(DD455-INDEX('Curva Forward'!$C$5:$AN$13,MATCH(CONCATENATE(BD_COMERCIAL!$K455," ",BD_COMERCIAL!$L455),'Curva Forward'!$B$5:$B$13,0),MATCH(GB$4,'Curva Forward'!$C$4:$AN$4,0))),DD455)</f>
        <v>0</v>
      </c>
      <c r="GC455" s="200">
        <f>AQ455*AQ$2*IF($FC455="V",1,-1)*IF($Q455="Fixo",(DE455-INDEX('Curva Forward'!$C$5:$AN$13,MATCH(CONCATENATE(BD_COMERCIAL!$K455," ",BD_COMERCIAL!$L455),'Curva Forward'!$B$5:$B$13,0),MATCH(GC$4,'Curva Forward'!$C$4:$AN$4,0))),DE455)</f>
        <v>0</v>
      </c>
      <c r="GD455" s="200">
        <f>AR455*AR$2*IF($FC455="V",1,-1)*IF($Q455="Fixo",(DF455-INDEX('Curva Forward'!$C$5:$AN$13,MATCH(CONCATENATE(BD_COMERCIAL!$K455," ",BD_COMERCIAL!$L455),'Curva Forward'!$B$5:$B$13,0),MATCH(GD$4,'Curva Forward'!$C$4:$AN$4,0))),DF455)</f>
        <v>0</v>
      </c>
      <c r="GE455" s="200">
        <f>AS455*AS$2*IF($FC455="V",1,-1)*IF($Q455="Fixo",(DG455-INDEX('Curva Forward'!$C$5:$AN$13,MATCH(CONCATENATE(BD_COMERCIAL!$K455," ",BD_COMERCIAL!$L455),'Curva Forward'!$B$5:$B$13,0),MATCH(GE$4,'Curva Forward'!$C$4:$AN$4,0))),DG455)</f>
        <v>0</v>
      </c>
      <c r="GF455" s="200">
        <f>AT455*AT$2*IF($FC455="V",1,-1)*IF($Q455="Fixo",(DH455-INDEX('Curva Forward'!$C$5:$AN$13,MATCH(CONCATENATE(BD_COMERCIAL!$K455," ",BD_COMERCIAL!$L455),'Curva Forward'!$B$5:$B$13,0),MATCH(GF$4,'Curva Forward'!$C$4:$AN$4,0))),DH455)</f>
        <v>0</v>
      </c>
      <c r="GG455" s="200">
        <f>AU455*AU$2*IF($FC455="V",1,-1)*IF($Q455="Fixo",(DI455-INDEX('Curva Forward'!$C$5:$AN$13,MATCH(CONCATENATE(BD_COMERCIAL!$K455," ",BD_COMERCIAL!$L455),'Curva Forward'!$B$5:$B$13,0),MATCH(GG$4,'Curva Forward'!$C$4:$AN$4,0))),DI455)</f>
        <v>0</v>
      </c>
      <c r="GH455" s="200">
        <f>AV455*AV$2*IF($FC455="V",1,-1)*IF($Q455="Fixo",(DJ455-INDEX('Curva Forward'!$C$5:$AN$13,MATCH(CONCATENATE(BD_COMERCIAL!$K455," ",BD_COMERCIAL!$L455),'Curva Forward'!$B$5:$B$13,0),MATCH(GH$4,'Curva Forward'!$C$4:$AN$4,0))),DJ455)</f>
        <v>0</v>
      </c>
      <c r="GI455" s="200">
        <f>AW455*AW$2*IF($FC455="V",1,-1)*IF($Q455="Fixo",(DK455-INDEX('Curva Forward'!$C$5:$AN$13,MATCH(CONCATENATE(BD_COMERCIAL!$K455," ",BD_COMERCIAL!$L455),'Curva Forward'!$B$5:$B$13,0),MATCH(GI$4,'Curva Forward'!$C$4:$AN$4,0))),DK455)</f>
        <v>0</v>
      </c>
      <c r="GJ455" s="200">
        <f>AX455*AX$2*IF($FC455="V",1,-1)*IF($Q455="Fixo",(DL455-INDEX('Curva Forward'!$C$5:$AN$13,MATCH(CONCATENATE(BD_COMERCIAL!$K455," ",BD_COMERCIAL!$L455),'Curva Forward'!$B$5:$B$13,0),MATCH(GJ$4,'Curva Forward'!$C$4:$AN$4,0))),DL455)</f>
        <v>0</v>
      </c>
      <c r="GK455" s="200">
        <f>AY455*AY$2*IF($FC455="V",1,-1)*IF($Q455="Fixo",(DM455-INDEX('Curva Forward'!$C$5:$AN$13,MATCH(CONCATENATE(BD_COMERCIAL!$K455," ",BD_COMERCIAL!$L455),'Curva Forward'!$B$5:$B$13,0),MATCH(GK$4,'Curva Forward'!$C$4:$AN$4,0))),DM455)</f>
        <v>0</v>
      </c>
      <c r="GL455" s="200">
        <f>IF(EZ455="",0,CL455*CL$2*IF($FC455="V",1,-1)*IF($Q455="Fixo",(EZ455-INDEX('Curva Forward'!$C$5:$AN$13,MATCH(CONCATENATE(BD_COMERCIAL!$K455," ",BD_COMERCIAL!$L455),'Curva Forward'!$B$5:$B$13,0),MATCH(GL$4,'Curva Forward'!$C$4:$AN$4,0))),EZ455))</f>
        <v>0</v>
      </c>
      <c r="GM455" s="200">
        <f>IF(FA455="",0,CM455*CM$2*IF($FC455="V",1,-1)*IF($Q455="Fixo",(FA455-INDEX('Curva Forward'!$C$5:$AN$13,MATCH(CONCATENATE(BD_COMERCIAL!$K455," ",BD_COMERCIAL!$L455),'Curva Forward'!$B$5:$B$13,0),MATCH(GM$4,'Curva Forward'!$C$4:$AN$4,0))),FA455))</f>
        <v>0</v>
      </c>
      <c r="GN455" s="200">
        <f>IF(FB455="",0,CN455*CN$2*IF($FC455="V",1,-1)*IF($Q455="Fixo",(FB455-INDEX('Curva Forward'!$C$5:$AN$13,MATCH(CONCATENATE(BD_COMERCIAL!$K455," ",BD_COMERCIAL!$L455),'Curva Forward'!$B$5:$B$13,0),MATCH(GN$4,'Curva Forward'!$C$4:$AN$4,0))),FB455))</f>
        <v>0</v>
      </c>
      <c r="GO455" s="201">
        <f t="shared" ca="1" si="146"/>
        <v>0</v>
      </c>
      <c r="GP455" s="201">
        <f t="shared" ca="1" si="147"/>
        <v>0</v>
      </c>
    </row>
    <row r="456" spans="1:198" ht="15" customHeight="1" x14ac:dyDescent="0.25">
      <c r="A456" s="6"/>
      <c r="B456" s="7" t="s">
        <v>833</v>
      </c>
      <c r="C456" s="8">
        <v>44712</v>
      </c>
      <c r="D456" s="9" t="s">
        <v>131</v>
      </c>
      <c r="E456" s="9" t="s">
        <v>160</v>
      </c>
      <c r="F456" s="113">
        <v>58177643000195</v>
      </c>
      <c r="G456" s="10" t="s">
        <v>125</v>
      </c>
      <c r="H456" s="113">
        <v>3780401000108</v>
      </c>
      <c r="I456" s="9" t="s">
        <v>139</v>
      </c>
      <c r="J456" s="166"/>
      <c r="K456" s="10" t="s">
        <v>127</v>
      </c>
      <c r="L456" s="84" t="s">
        <v>22</v>
      </c>
      <c r="M456" s="11">
        <v>44805</v>
      </c>
      <c r="N456" s="12">
        <v>44834</v>
      </c>
      <c r="O456" s="10">
        <v>5</v>
      </c>
      <c r="P456" s="84">
        <v>116</v>
      </c>
      <c r="Q456" s="84" t="s">
        <v>128</v>
      </c>
      <c r="R456" s="10" t="s">
        <v>129</v>
      </c>
      <c r="S456" s="14" t="s">
        <v>135</v>
      </c>
      <c r="T456" s="11"/>
      <c r="U456" s="12"/>
      <c r="V456" s="257" t="str">
        <f ca="1">IF(U456="","",
IF(U456="NA","",
IFERROR(VLOOKUP(EOMONTH(M456,-2)+1,IPCA!$A:$B,2,0),
VLOOKUP(EOMONTH(TODAY(),-2)+1,IPCA!$A:$B,2,0))/
VLOOKUP(EOMONTH(U456,-2)+1,IPCA!$A:$B,2,0)*
P456))</f>
        <v/>
      </c>
      <c r="W456" s="84"/>
      <c r="X456" s="13" t="s">
        <v>133</v>
      </c>
      <c r="Y456" s="166"/>
      <c r="AA456" s="108"/>
      <c r="AB456" s="15"/>
      <c r="AJ456">
        <v>5</v>
      </c>
      <c r="AM456" s="6"/>
      <c r="AN456" s="15"/>
      <c r="AY456" s="6"/>
      <c r="AZ456" s="15"/>
      <c r="BK456" s="6"/>
      <c r="BL456" s="15"/>
      <c r="BW456" s="6"/>
      <c r="BX456" s="15"/>
      <c r="CI456" s="6"/>
      <c r="CJ456" s="16">
        <f t="shared" si="131"/>
        <v>0.41095890410958902</v>
      </c>
      <c r="CK456" s="16" t="str">
        <f t="shared" si="132"/>
        <v/>
      </c>
      <c r="CL456" s="16" t="str">
        <f t="shared" si="133"/>
        <v/>
      </c>
      <c r="CM456" s="16" t="str">
        <f t="shared" si="134"/>
        <v/>
      </c>
      <c r="CN456" s="16" t="str">
        <f t="shared" si="135"/>
        <v/>
      </c>
      <c r="CO456" s="18"/>
      <c r="CP456" s="15"/>
      <c r="CX456">
        <v>116</v>
      </c>
      <c r="DA456" s="6"/>
      <c r="DB456" s="15"/>
      <c r="DM456" s="6"/>
      <c r="DN456" s="15"/>
      <c r="DY456" s="6"/>
      <c r="DZ456" s="15"/>
      <c r="EK456" s="6"/>
      <c r="EL456" s="15"/>
      <c r="EW456" s="6"/>
      <c r="EX456" s="16">
        <f t="shared" si="136"/>
        <v>9.5342465753424666</v>
      </c>
      <c r="EY456" s="16" t="str">
        <f t="shared" si="137"/>
        <v/>
      </c>
      <c r="EZ456" s="16" t="str">
        <f t="shared" si="138"/>
        <v/>
      </c>
      <c r="FA456" s="16" t="str">
        <f t="shared" si="139"/>
        <v/>
      </c>
      <c r="FB456" s="160" t="str">
        <f t="shared" si="140"/>
        <v/>
      </c>
      <c r="FC456" t="s">
        <v>205</v>
      </c>
      <c r="FD456" s="20" t="s">
        <v>139</v>
      </c>
      <c r="FE456"/>
      <c r="FF456" s="209" t="s">
        <v>206</v>
      </c>
      <c r="FH456" s="284">
        <f t="shared" ca="1" si="141"/>
        <v>0</v>
      </c>
      <c r="FI456" s="208">
        <f t="shared" si="142"/>
        <v>0.96666666666666667</v>
      </c>
      <c r="FK456" t="str">
        <f t="shared" si="143"/>
        <v>COMERC Comercializadora de Energia Elétrica Ltda.</v>
      </c>
      <c r="FL456" s="201">
        <f t="shared" ca="1" si="144"/>
        <v>-122400</v>
      </c>
      <c r="FM456" s="201">
        <f t="shared" ca="1" si="145"/>
        <v>0</v>
      </c>
      <c r="FN456" s="200">
        <f>AB456*AB$2*IF($FC456="V",1,-1)*IF($Q456="Fixo",(CP456-INDEX('Curva Forward'!$C$5:$AN$13,MATCH(CONCATENATE(BD_COMERCIAL!$K456," ",BD_COMERCIAL!$L456),'Curva Forward'!$B$5:$B$13,0),MATCH(FN$4,'Curva Forward'!$C$4:$AN$4,0))),CP456)</f>
        <v>0</v>
      </c>
      <c r="FO456" s="200">
        <f>AC456*AC$2*IF($FC456="V",1,-1)*IF($Q456="Fixo",(CQ456-INDEX('Curva Forward'!$C$5:$AN$13,MATCH(CONCATENATE(BD_COMERCIAL!$K456," ",BD_COMERCIAL!$L456),'Curva Forward'!$B$5:$B$13,0),MATCH(FO$4,'Curva Forward'!$C$4:$AN$4,0))),CQ456)</f>
        <v>0</v>
      </c>
      <c r="FP456" s="200">
        <f>AD456*AD$2*IF($FC456="V",1,-1)*IF($Q456="Fixo",(CR456-INDEX('Curva Forward'!$C$5:$AN$13,MATCH(CONCATENATE(BD_COMERCIAL!$K456," ",BD_COMERCIAL!$L456),'Curva Forward'!$B$5:$B$13,0),MATCH(FP$4,'Curva Forward'!$C$4:$AN$4,0))),CR456)</f>
        <v>0</v>
      </c>
      <c r="FQ456" s="200">
        <f>AE456*AE$2*IF($FC456="V",1,-1)*IF($Q456="Fixo",(CS456-INDEX('Curva Forward'!$C$5:$AN$13,MATCH(CONCATENATE(BD_COMERCIAL!$K456," ",BD_COMERCIAL!$L456),'Curva Forward'!$B$5:$B$13,0),MATCH(FQ$4,'Curva Forward'!$C$4:$AN$4,0))),CS456)</f>
        <v>0</v>
      </c>
      <c r="FR456" s="200">
        <f>AF456*AF$2*IF($FC456="V",1,-1)*IF($Q456="Fixo",(CT456-INDEX('Curva Forward'!$C$5:$AN$13,MATCH(CONCATENATE(BD_COMERCIAL!$K456," ",BD_COMERCIAL!$L456),'Curva Forward'!$B$5:$B$13,0),MATCH(FR$4,'Curva Forward'!$C$4:$AN$4,0))),CT456)</f>
        <v>0</v>
      </c>
      <c r="FS456" s="200">
        <f>AG456*AG$2*IF($FC456="V",1,-1)*IF($Q456="Fixo",(CU456-INDEX('Curva Forward'!$C$5:$AN$13,MATCH(CONCATENATE(BD_COMERCIAL!$K456," ",BD_COMERCIAL!$L456),'Curva Forward'!$B$5:$B$13,0),MATCH(FS$4,'Curva Forward'!$C$4:$AN$4,0))),CU456)</f>
        <v>0</v>
      </c>
      <c r="FT456" s="200">
        <f>AH456*AH$2*IF($FC456="V",1,-1)*IF($Q456="Fixo",(CV456-INDEX('Curva Forward'!$C$5:$AN$13,MATCH(CONCATENATE(BD_COMERCIAL!$K456," ",BD_COMERCIAL!$L456),'Curva Forward'!$B$5:$B$13,0),MATCH(FT$4,'Curva Forward'!$C$4:$AN$4,0))),CV456)</f>
        <v>0</v>
      </c>
      <c r="FU456" s="200">
        <f>AI456*AI$2*IF($FC456="V",1,-1)*IF($Q456="Fixo",(CW456-INDEX('Curva Forward'!$C$5:$AN$13,MATCH(CONCATENATE(BD_COMERCIAL!$K456," ",BD_COMERCIAL!$L456),'Curva Forward'!$B$5:$B$13,0),MATCH(FU$4,'Curva Forward'!$C$4:$AN$4,0))),CW456)</f>
        <v>0</v>
      </c>
      <c r="FV456" s="200">
        <f>AJ456*AJ$2*IF($FC456="V",1,-1)*IF($Q456="Fixo",(CX456-INDEX('Curva Forward'!$C$5:$AN$13,MATCH(CONCATENATE(BD_COMERCIAL!$K456," ",BD_COMERCIAL!$L456),'Curva Forward'!$B$5:$B$13,0),MATCH(FV$4,'Curva Forward'!$C$4:$AN$4,0))),CX456)</f>
        <v>-122400</v>
      </c>
      <c r="FW456" s="200">
        <f>AK456*AK$2*IF($FC456="V",1,-1)*IF($Q456="Fixo",(CY456-INDEX('Curva Forward'!$C$5:$AN$13,MATCH(CONCATENATE(BD_COMERCIAL!$K456," ",BD_COMERCIAL!$L456),'Curva Forward'!$B$5:$B$13,0),MATCH(FW$4,'Curva Forward'!$C$4:$AN$4,0))),CY456)</f>
        <v>0</v>
      </c>
      <c r="FX456" s="200">
        <f>AL456*AL$2*IF($FC456="V",1,-1)*IF($Q456="Fixo",(CZ456-INDEX('Curva Forward'!$C$5:$AN$13,MATCH(CONCATENATE(BD_COMERCIAL!$K456," ",BD_COMERCIAL!$L456),'Curva Forward'!$B$5:$B$13,0),MATCH(FX$4,'Curva Forward'!$C$4:$AN$4,0))),CZ456)</f>
        <v>0</v>
      </c>
      <c r="FY456" s="200">
        <f>AM456*AM$2*IF($FC456="V",1,-1)*IF($Q456="Fixo",(DA456-INDEX('Curva Forward'!$C$5:$AN$13,MATCH(CONCATENATE(BD_COMERCIAL!$K456," ",BD_COMERCIAL!$L456),'Curva Forward'!$B$5:$B$13,0),MATCH(FY$4,'Curva Forward'!$C$4:$AN$4,0))),DA456)</f>
        <v>0</v>
      </c>
      <c r="FZ456" s="200">
        <f>AN456*AN$2*IF($FC456="V",1,-1)*IF($Q456="Fixo",(DB456-INDEX('Curva Forward'!$C$5:$AN$13,MATCH(CONCATENATE(BD_COMERCIAL!$K456," ",BD_COMERCIAL!$L456),'Curva Forward'!$B$5:$B$13,0),MATCH(FZ$4,'Curva Forward'!$C$4:$AN$4,0))),DB456)</f>
        <v>0</v>
      </c>
      <c r="GA456" s="200">
        <f>AO456*AO$2*IF($FC456="V",1,-1)*IF($Q456="Fixo",(DC456-INDEX('Curva Forward'!$C$5:$AN$13,MATCH(CONCATENATE(BD_COMERCIAL!$K456," ",BD_COMERCIAL!$L456),'Curva Forward'!$B$5:$B$13,0),MATCH(GA$4,'Curva Forward'!$C$4:$AN$4,0))),DC456)</f>
        <v>0</v>
      </c>
      <c r="GB456" s="200">
        <f>AP456*AP$2*IF($FC456="V",1,-1)*IF($Q456="Fixo",(DD456-INDEX('Curva Forward'!$C$5:$AN$13,MATCH(CONCATENATE(BD_COMERCIAL!$K456," ",BD_COMERCIAL!$L456),'Curva Forward'!$B$5:$B$13,0),MATCH(GB$4,'Curva Forward'!$C$4:$AN$4,0))),DD456)</f>
        <v>0</v>
      </c>
      <c r="GC456" s="200">
        <f>AQ456*AQ$2*IF($FC456="V",1,-1)*IF($Q456="Fixo",(DE456-INDEX('Curva Forward'!$C$5:$AN$13,MATCH(CONCATENATE(BD_COMERCIAL!$K456," ",BD_COMERCIAL!$L456),'Curva Forward'!$B$5:$B$13,0),MATCH(GC$4,'Curva Forward'!$C$4:$AN$4,0))),DE456)</f>
        <v>0</v>
      </c>
      <c r="GD456" s="200">
        <f>AR456*AR$2*IF($FC456="V",1,-1)*IF($Q456="Fixo",(DF456-INDEX('Curva Forward'!$C$5:$AN$13,MATCH(CONCATENATE(BD_COMERCIAL!$K456," ",BD_COMERCIAL!$L456),'Curva Forward'!$B$5:$B$13,0),MATCH(GD$4,'Curva Forward'!$C$4:$AN$4,0))),DF456)</f>
        <v>0</v>
      </c>
      <c r="GE456" s="200">
        <f>AS456*AS$2*IF($FC456="V",1,-1)*IF($Q456="Fixo",(DG456-INDEX('Curva Forward'!$C$5:$AN$13,MATCH(CONCATENATE(BD_COMERCIAL!$K456," ",BD_COMERCIAL!$L456),'Curva Forward'!$B$5:$B$13,0),MATCH(GE$4,'Curva Forward'!$C$4:$AN$4,0))),DG456)</f>
        <v>0</v>
      </c>
      <c r="GF456" s="200">
        <f>AT456*AT$2*IF($FC456="V",1,-1)*IF($Q456="Fixo",(DH456-INDEX('Curva Forward'!$C$5:$AN$13,MATCH(CONCATENATE(BD_COMERCIAL!$K456," ",BD_COMERCIAL!$L456),'Curva Forward'!$B$5:$B$13,0),MATCH(GF$4,'Curva Forward'!$C$4:$AN$4,0))),DH456)</f>
        <v>0</v>
      </c>
      <c r="GG456" s="200">
        <f>AU456*AU$2*IF($FC456="V",1,-1)*IF($Q456="Fixo",(DI456-INDEX('Curva Forward'!$C$5:$AN$13,MATCH(CONCATENATE(BD_COMERCIAL!$K456," ",BD_COMERCIAL!$L456),'Curva Forward'!$B$5:$B$13,0),MATCH(GG$4,'Curva Forward'!$C$4:$AN$4,0))),DI456)</f>
        <v>0</v>
      </c>
      <c r="GH456" s="200">
        <f>AV456*AV$2*IF($FC456="V",1,-1)*IF($Q456="Fixo",(DJ456-INDEX('Curva Forward'!$C$5:$AN$13,MATCH(CONCATENATE(BD_COMERCIAL!$K456," ",BD_COMERCIAL!$L456),'Curva Forward'!$B$5:$B$13,0),MATCH(GH$4,'Curva Forward'!$C$4:$AN$4,0))),DJ456)</f>
        <v>0</v>
      </c>
      <c r="GI456" s="200">
        <f>AW456*AW$2*IF($FC456="V",1,-1)*IF($Q456="Fixo",(DK456-INDEX('Curva Forward'!$C$5:$AN$13,MATCH(CONCATENATE(BD_COMERCIAL!$K456," ",BD_COMERCIAL!$L456),'Curva Forward'!$B$5:$B$13,0),MATCH(GI$4,'Curva Forward'!$C$4:$AN$4,0))),DK456)</f>
        <v>0</v>
      </c>
      <c r="GJ456" s="200">
        <f>AX456*AX$2*IF($FC456="V",1,-1)*IF($Q456="Fixo",(DL456-INDEX('Curva Forward'!$C$5:$AN$13,MATCH(CONCATENATE(BD_COMERCIAL!$K456," ",BD_COMERCIAL!$L456),'Curva Forward'!$B$5:$B$13,0),MATCH(GJ$4,'Curva Forward'!$C$4:$AN$4,0))),DL456)</f>
        <v>0</v>
      </c>
      <c r="GK456" s="200">
        <f>AY456*AY$2*IF($FC456="V",1,-1)*IF($Q456="Fixo",(DM456-INDEX('Curva Forward'!$C$5:$AN$13,MATCH(CONCATENATE(BD_COMERCIAL!$K456," ",BD_COMERCIAL!$L456),'Curva Forward'!$B$5:$B$13,0),MATCH(GK$4,'Curva Forward'!$C$4:$AN$4,0))),DM456)</f>
        <v>0</v>
      </c>
      <c r="GL456" s="200">
        <f>IF(EZ456="",0,CL456*CL$2*IF($FC456="V",1,-1)*IF($Q456="Fixo",(EZ456-INDEX('Curva Forward'!$C$5:$AN$13,MATCH(CONCATENATE(BD_COMERCIAL!$K456," ",BD_COMERCIAL!$L456),'Curva Forward'!$B$5:$B$13,0),MATCH(GL$4,'Curva Forward'!$C$4:$AN$4,0))),EZ456))</f>
        <v>0</v>
      </c>
      <c r="GM456" s="200">
        <f>IF(FA456="",0,CM456*CM$2*IF($FC456="V",1,-1)*IF($Q456="Fixo",(FA456-INDEX('Curva Forward'!$C$5:$AN$13,MATCH(CONCATENATE(BD_COMERCIAL!$K456," ",BD_COMERCIAL!$L456),'Curva Forward'!$B$5:$B$13,0),MATCH(GM$4,'Curva Forward'!$C$4:$AN$4,0))),FA456))</f>
        <v>0</v>
      </c>
      <c r="GN456" s="200">
        <f>IF(FB456="",0,CN456*CN$2*IF($FC456="V",1,-1)*IF($Q456="Fixo",(FB456-INDEX('Curva Forward'!$C$5:$AN$13,MATCH(CONCATENATE(BD_COMERCIAL!$K456," ",BD_COMERCIAL!$L456),'Curva Forward'!$B$5:$B$13,0),MATCH(GN$4,'Curva Forward'!$C$4:$AN$4,0))),FB456))</f>
        <v>0</v>
      </c>
      <c r="GO456" s="201">
        <f t="shared" ca="1" si="146"/>
        <v>0</v>
      </c>
      <c r="GP456" s="201">
        <f t="shared" ca="1" si="147"/>
        <v>0</v>
      </c>
    </row>
    <row r="457" spans="1:198" ht="15" customHeight="1" x14ac:dyDescent="0.25">
      <c r="A457" s="6"/>
      <c r="B457" s="7" t="s">
        <v>834</v>
      </c>
      <c r="C457" s="8">
        <v>44712</v>
      </c>
      <c r="D457" s="9" t="s">
        <v>778</v>
      </c>
      <c r="E457" s="9" t="s">
        <v>125</v>
      </c>
      <c r="F457" s="113">
        <v>3780401000108</v>
      </c>
      <c r="G457" s="10" t="s">
        <v>147</v>
      </c>
      <c r="H457" s="113" t="e">
        <v>#VALUE!</v>
      </c>
      <c r="I457" s="9" t="s">
        <v>139</v>
      </c>
      <c r="J457" s="166" t="s">
        <v>832</v>
      </c>
      <c r="K457" s="10" t="s">
        <v>127</v>
      </c>
      <c r="L457" s="84" t="s">
        <v>22</v>
      </c>
      <c r="M457" s="11">
        <v>44682</v>
      </c>
      <c r="N457" s="12">
        <v>44926</v>
      </c>
      <c r="O457" s="10">
        <v>5.84</v>
      </c>
      <c r="P457" s="84">
        <v>0</v>
      </c>
      <c r="Q457" s="84" t="s">
        <v>586</v>
      </c>
      <c r="R457" s="10" t="s">
        <v>129</v>
      </c>
      <c r="S457" s="14" t="s">
        <v>135</v>
      </c>
      <c r="T457" s="11"/>
      <c r="U457" s="12"/>
      <c r="V457" s="257" t="str">
        <f ca="1">IF(U457="","",
IF(U457="NA","",
IFERROR(VLOOKUP(EOMONTH(M457,-2)+1,IPCA!$A:$B,2,0),
VLOOKUP(EOMONTH(TODAY(),-2)+1,IPCA!$A:$B,2,0))/
VLOOKUP(EOMONTH(U457,-2)+1,IPCA!$A:$B,2,0)*
P457))</f>
        <v/>
      </c>
      <c r="W457" s="84"/>
      <c r="X457" s="13"/>
      <c r="Y457" s="166"/>
      <c r="Z457" s="107" t="s">
        <v>148</v>
      </c>
      <c r="AA457" s="108" t="s">
        <v>148</v>
      </c>
      <c r="AB457" s="15"/>
      <c r="AF457">
        <v>5.84</v>
      </c>
      <c r="AG457">
        <v>5.84</v>
      </c>
      <c r="AH457">
        <v>5.84</v>
      </c>
      <c r="AI457">
        <v>5.84</v>
      </c>
      <c r="AJ457">
        <v>5.84</v>
      </c>
      <c r="AK457">
        <v>5.84</v>
      </c>
      <c r="AL457">
        <v>5.84</v>
      </c>
      <c r="AM457" s="6">
        <v>5.84</v>
      </c>
      <c r="AN457" s="15"/>
      <c r="AY457" s="6"/>
      <c r="AZ457" s="15"/>
      <c r="BK457" s="6"/>
      <c r="BL457" s="15"/>
      <c r="BW457" s="6"/>
      <c r="BX457" s="15"/>
      <c r="CI457" s="6"/>
      <c r="CJ457" s="16">
        <f t="shared" si="131"/>
        <v>3.9199999999999995</v>
      </c>
      <c r="CK457" s="16" t="str">
        <f t="shared" si="132"/>
        <v/>
      </c>
      <c r="CL457" s="16" t="str">
        <f t="shared" si="133"/>
        <v/>
      </c>
      <c r="CM457" s="16" t="str">
        <f t="shared" si="134"/>
        <v/>
      </c>
      <c r="CN457" s="16" t="str">
        <f t="shared" si="135"/>
        <v/>
      </c>
      <c r="CO457" s="18"/>
      <c r="CP457" s="15"/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 s="6">
        <v>0</v>
      </c>
      <c r="DB457" s="15"/>
      <c r="DM457" s="6"/>
      <c r="DN457" s="15"/>
      <c r="DY457" s="6"/>
      <c r="DZ457" s="15"/>
      <c r="EK457" s="6"/>
      <c r="EL457" s="15"/>
      <c r="EW457" s="6"/>
      <c r="EX457" s="16" t="str">
        <f t="shared" si="136"/>
        <v/>
      </c>
      <c r="EY457" s="16" t="str">
        <f t="shared" si="137"/>
        <v/>
      </c>
      <c r="EZ457" s="16" t="str">
        <f t="shared" si="138"/>
        <v/>
      </c>
      <c r="FA457" s="16" t="str">
        <f t="shared" si="139"/>
        <v/>
      </c>
      <c r="FB457" s="160" t="str">
        <f t="shared" si="140"/>
        <v/>
      </c>
      <c r="FC457" t="s">
        <v>204</v>
      </c>
      <c r="FD457" s="20" t="s">
        <v>147</v>
      </c>
      <c r="FE457"/>
      <c r="FF457" s="209" t="s">
        <v>206</v>
      </c>
      <c r="FH457" s="284">
        <f t="shared" ca="1" si="141"/>
        <v>0</v>
      </c>
      <c r="FI457" s="208">
        <f t="shared" si="142"/>
        <v>8.1333333333333329</v>
      </c>
      <c r="FK457" t="str">
        <f t="shared" si="143"/>
        <v>Portfólio</v>
      </c>
      <c r="FL457" s="201">
        <f t="shared" ca="1" si="144"/>
        <v>0</v>
      </c>
      <c r="FM457" s="201">
        <f t="shared" ca="1" si="145"/>
        <v>0</v>
      </c>
      <c r="FN457" s="200">
        <f>AB457*AB$2*IF($FC457="V",1,-1)*IF($Q457="Fixo",(CP457-INDEX('Curva Forward'!$C$5:$AN$13,MATCH(CONCATENATE(BD_COMERCIAL!$K457," ",BD_COMERCIAL!$L457),'Curva Forward'!$B$5:$B$13,0),MATCH(FN$4,'Curva Forward'!$C$4:$AN$4,0))),CP457)</f>
        <v>0</v>
      </c>
      <c r="FO457" s="200">
        <f>AC457*AC$2*IF($FC457="V",1,-1)*IF($Q457="Fixo",(CQ457-INDEX('Curva Forward'!$C$5:$AN$13,MATCH(CONCATENATE(BD_COMERCIAL!$K457," ",BD_COMERCIAL!$L457),'Curva Forward'!$B$5:$B$13,0),MATCH(FO$4,'Curva Forward'!$C$4:$AN$4,0))),CQ457)</f>
        <v>0</v>
      </c>
      <c r="FP457" s="200">
        <f>AD457*AD$2*IF($FC457="V",1,-1)*IF($Q457="Fixo",(CR457-INDEX('Curva Forward'!$C$5:$AN$13,MATCH(CONCATENATE(BD_COMERCIAL!$K457," ",BD_COMERCIAL!$L457),'Curva Forward'!$B$5:$B$13,0),MATCH(FP$4,'Curva Forward'!$C$4:$AN$4,0))),CR457)</f>
        <v>0</v>
      </c>
      <c r="FQ457" s="200">
        <f>AE457*AE$2*IF($FC457="V",1,-1)*IF($Q457="Fixo",(CS457-INDEX('Curva Forward'!$C$5:$AN$13,MATCH(CONCATENATE(BD_COMERCIAL!$K457," ",BD_COMERCIAL!$L457),'Curva Forward'!$B$5:$B$13,0),MATCH(FQ$4,'Curva Forward'!$C$4:$AN$4,0))),CS457)</f>
        <v>0</v>
      </c>
      <c r="FR457" s="200">
        <f>AF457*AF$2*IF($FC457="V",1,-1)*IF($Q457="Fixo",(CT457-INDEX('Curva Forward'!$C$5:$AN$13,MATCH(CONCATENATE(BD_COMERCIAL!$K457," ",BD_COMERCIAL!$L457),'Curva Forward'!$B$5:$B$13,0),MATCH(FR$4,'Curva Forward'!$C$4:$AN$4,0))),CT457)</f>
        <v>0</v>
      </c>
      <c r="FS457" s="200">
        <f>AG457*AG$2*IF($FC457="V",1,-1)*IF($Q457="Fixo",(CU457-INDEX('Curva Forward'!$C$5:$AN$13,MATCH(CONCATENATE(BD_COMERCIAL!$K457," ",BD_COMERCIAL!$L457),'Curva Forward'!$B$5:$B$13,0),MATCH(FS$4,'Curva Forward'!$C$4:$AN$4,0))),CU457)</f>
        <v>0</v>
      </c>
      <c r="FT457" s="200">
        <f>AH457*AH$2*IF($FC457="V",1,-1)*IF($Q457="Fixo",(CV457-INDEX('Curva Forward'!$C$5:$AN$13,MATCH(CONCATENATE(BD_COMERCIAL!$K457," ",BD_COMERCIAL!$L457),'Curva Forward'!$B$5:$B$13,0),MATCH(FT$4,'Curva Forward'!$C$4:$AN$4,0))),CV457)</f>
        <v>0</v>
      </c>
      <c r="FU457" s="200">
        <f>AI457*AI$2*IF($FC457="V",1,-1)*IF($Q457="Fixo",(CW457-INDEX('Curva Forward'!$C$5:$AN$13,MATCH(CONCATENATE(BD_COMERCIAL!$K457," ",BD_COMERCIAL!$L457),'Curva Forward'!$B$5:$B$13,0),MATCH(FU$4,'Curva Forward'!$C$4:$AN$4,0))),CW457)</f>
        <v>0</v>
      </c>
      <c r="FV457" s="200">
        <f>AJ457*AJ$2*IF($FC457="V",1,-1)*IF($Q457="Fixo",(CX457-INDEX('Curva Forward'!$C$5:$AN$13,MATCH(CONCATENATE(BD_COMERCIAL!$K457," ",BD_COMERCIAL!$L457),'Curva Forward'!$B$5:$B$13,0),MATCH(FV$4,'Curva Forward'!$C$4:$AN$4,0))),CX457)</f>
        <v>0</v>
      </c>
      <c r="FW457" s="200">
        <f>AK457*AK$2*IF($FC457="V",1,-1)*IF($Q457="Fixo",(CY457-INDEX('Curva Forward'!$C$5:$AN$13,MATCH(CONCATENATE(BD_COMERCIAL!$K457," ",BD_COMERCIAL!$L457),'Curva Forward'!$B$5:$B$13,0),MATCH(FW$4,'Curva Forward'!$C$4:$AN$4,0))),CY457)</f>
        <v>0</v>
      </c>
      <c r="FX457" s="200">
        <f>AL457*AL$2*IF($FC457="V",1,-1)*IF($Q457="Fixo",(CZ457-INDEX('Curva Forward'!$C$5:$AN$13,MATCH(CONCATENATE(BD_COMERCIAL!$K457," ",BD_COMERCIAL!$L457),'Curva Forward'!$B$5:$B$13,0),MATCH(FX$4,'Curva Forward'!$C$4:$AN$4,0))),CZ457)</f>
        <v>0</v>
      </c>
      <c r="FY457" s="200">
        <f>AM457*AM$2*IF($FC457="V",1,-1)*IF($Q457="Fixo",(DA457-INDEX('Curva Forward'!$C$5:$AN$13,MATCH(CONCATENATE(BD_COMERCIAL!$K457," ",BD_COMERCIAL!$L457),'Curva Forward'!$B$5:$B$13,0),MATCH(FY$4,'Curva Forward'!$C$4:$AN$4,0))),DA457)</f>
        <v>0</v>
      </c>
      <c r="FZ457" s="200">
        <f>AN457*AN$2*IF($FC457="V",1,-1)*IF($Q457="Fixo",(DB457-INDEX('Curva Forward'!$C$5:$AN$13,MATCH(CONCATENATE(BD_COMERCIAL!$K457," ",BD_COMERCIAL!$L457),'Curva Forward'!$B$5:$B$13,0),MATCH(FZ$4,'Curva Forward'!$C$4:$AN$4,0))),DB457)</f>
        <v>0</v>
      </c>
      <c r="GA457" s="200">
        <f>AO457*AO$2*IF($FC457="V",1,-1)*IF($Q457="Fixo",(DC457-INDEX('Curva Forward'!$C$5:$AN$13,MATCH(CONCATENATE(BD_COMERCIAL!$K457," ",BD_COMERCIAL!$L457),'Curva Forward'!$B$5:$B$13,0),MATCH(GA$4,'Curva Forward'!$C$4:$AN$4,0))),DC457)</f>
        <v>0</v>
      </c>
      <c r="GB457" s="200">
        <f>AP457*AP$2*IF($FC457="V",1,-1)*IF($Q457="Fixo",(DD457-INDEX('Curva Forward'!$C$5:$AN$13,MATCH(CONCATENATE(BD_COMERCIAL!$K457," ",BD_COMERCIAL!$L457),'Curva Forward'!$B$5:$B$13,0),MATCH(GB$4,'Curva Forward'!$C$4:$AN$4,0))),DD457)</f>
        <v>0</v>
      </c>
      <c r="GC457" s="200">
        <f>AQ457*AQ$2*IF($FC457="V",1,-1)*IF($Q457="Fixo",(DE457-INDEX('Curva Forward'!$C$5:$AN$13,MATCH(CONCATENATE(BD_COMERCIAL!$K457," ",BD_COMERCIAL!$L457),'Curva Forward'!$B$5:$B$13,0),MATCH(GC$4,'Curva Forward'!$C$4:$AN$4,0))),DE457)</f>
        <v>0</v>
      </c>
      <c r="GD457" s="200">
        <f>AR457*AR$2*IF($FC457="V",1,-1)*IF($Q457="Fixo",(DF457-INDEX('Curva Forward'!$C$5:$AN$13,MATCH(CONCATENATE(BD_COMERCIAL!$K457," ",BD_COMERCIAL!$L457),'Curva Forward'!$B$5:$B$13,0),MATCH(GD$4,'Curva Forward'!$C$4:$AN$4,0))),DF457)</f>
        <v>0</v>
      </c>
      <c r="GE457" s="200">
        <f>AS457*AS$2*IF($FC457="V",1,-1)*IF($Q457="Fixo",(DG457-INDEX('Curva Forward'!$C$5:$AN$13,MATCH(CONCATENATE(BD_COMERCIAL!$K457," ",BD_COMERCIAL!$L457),'Curva Forward'!$B$5:$B$13,0),MATCH(GE$4,'Curva Forward'!$C$4:$AN$4,0))),DG457)</f>
        <v>0</v>
      </c>
      <c r="GF457" s="200">
        <f>AT457*AT$2*IF($FC457="V",1,-1)*IF($Q457="Fixo",(DH457-INDEX('Curva Forward'!$C$5:$AN$13,MATCH(CONCATENATE(BD_COMERCIAL!$K457," ",BD_COMERCIAL!$L457),'Curva Forward'!$B$5:$B$13,0),MATCH(GF$4,'Curva Forward'!$C$4:$AN$4,0))),DH457)</f>
        <v>0</v>
      </c>
      <c r="GG457" s="200">
        <f>AU457*AU$2*IF($FC457="V",1,-1)*IF($Q457="Fixo",(DI457-INDEX('Curva Forward'!$C$5:$AN$13,MATCH(CONCATENATE(BD_COMERCIAL!$K457," ",BD_COMERCIAL!$L457),'Curva Forward'!$B$5:$B$13,0),MATCH(GG$4,'Curva Forward'!$C$4:$AN$4,0))),DI457)</f>
        <v>0</v>
      </c>
      <c r="GH457" s="200">
        <f>AV457*AV$2*IF($FC457="V",1,-1)*IF($Q457="Fixo",(DJ457-INDEX('Curva Forward'!$C$5:$AN$13,MATCH(CONCATENATE(BD_COMERCIAL!$K457," ",BD_COMERCIAL!$L457),'Curva Forward'!$B$5:$B$13,0),MATCH(GH$4,'Curva Forward'!$C$4:$AN$4,0))),DJ457)</f>
        <v>0</v>
      </c>
      <c r="GI457" s="200">
        <f>AW457*AW$2*IF($FC457="V",1,-1)*IF($Q457="Fixo",(DK457-INDEX('Curva Forward'!$C$5:$AN$13,MATCH(CONCATENATE(BD_COMERCIAL!$K457," ",BD_COMERCIAL!$L457),'Curva Forward'!$B$5:$B$13,0),MATCH(GI$4,'Curva Forward'!$C$4:$AN$4,0))),DK457)</f>
        <v>0</v>
      </c>
      <c r="GJ457" s="200">
        <f>AX457*AX$2*IF($FC457="V",1,-1)*IF($Q457="Fixo",(DL457-INDEX('Curva Forward'!$C$5:$AN$13,MATCH(CONCATENATE(BD_COMERCIAL!$K457," ",BD_COMERCIAL!$L457),'Curva Forward'!$B$5:$B$13,0),MATCH(GJ$4,'Curva Forward'!$C$4:$AN$4,0))),DL457)</f>
        <v>0</v>
      </c>
      <c r="GK457" s="200">
        <f>AY457*AY$2*IF($FC457="V",1,-1)*IF($Q457="Fixo",(DM457-INDEX('Curva Forward'!$C$5:$AN$13,MATCH(CONCATENATE(BD_COMERCIAL!$K457," ",BD_COMERCIAL!$L457),'Curva Forward'!$B$5:$B$13,0),MATCH(GK$4,'Curva Forward'!$C$4:$AN$4,0))),DM457)</f>
        <v>0</v>
      </c>
      <c r="GL457" s="200">
        <f>IF(EZ457="",0,CL457*CL$2*IF($FC457="V",1,-1)*IF($Q457="Fixo",(EZ457-INDEX('Curva Forward'!$C$5:$AN$13,MATCH(CONCATENATE(BD_COMERCIAL!$K457," ",BD_COMERCIAL!$L457),'Curva Forward'!$B$5:$B$13,0),MATCH(GL$4,'Curva Forward'!$C$4:$AN$4,0))),EZ457))</f>
        <v>0</v>
      </c>
      <c r="GM457" s="200">
        <f>IF(FA457="",0,CM457*CM$2*IF($FC457="V",1,-1)*IF($Q457="Fixo",(FA457-INDEX('Curva Forward'!$C$5:$AN$13,MATCH(CONCATENATE(BD_COMERCIAL!$K457," ",BD_COMERCIAL!$L457),'Curva Forward'!$B$5:$B$13,0),MATCH(GM$4,'Curva Forward'!$C$4:$AN$4,0))),FA457))</f>
        <v>0</v>
      </c>
      <c r="GN457" s="200">
        <f>IF(FB457="",0,CN457*CN$2*IF($FC457="V",1,-1)*IF($Q457="Fixo",(FB457-INDEX('Curva Forward'!$C$5:$AN$13,MATCH(CONCATENATE(BD_COMERCIAL!$K457," ",BD_COMERCIAL!$L457),'Curva Forward'!$B$5:$B$13,0),MATCH(GN$4,'Curva Forward'!$C$4:$AN$4,0))),FB457))</f>
        <v>0</v>
      </c>
      <c r="GO457" s="201">
        <f t="shared" ca="1" si="146"/>
        <v>0</v>
      </c>
      <c r="GP457" s="201">
        <f t="shared" ca="1" si="147"/>
        <v>0</v>
      </c>
    </row>
    <row r="458" spans="1:198" ht="15" customHeight="1" x14ac:dyDescent="0.25">
      <c r="A458" s="6"/>
      <c r="B458" s="7" t="s">
        <v>835</v>
      </c>
      <c r="C458" s="8">
        <v>44712</v>
      </c>
      <c r="D458" s="9" t="s">
        <v>777</v>
      </c>
      <c r="E458" s="9" t="s">
        <v>147</v>
      </c>
      <c r="F458" s="113" t="e">
        <v>#VALUE!</v>
      </c>
      <c r="G458" s="10" t="s">
        <v>125</v>
      </c>
      <c r="H458" s="113">
        <v>3780401000108</v>
      </c>
      <c r="I458" s="9" t="s">
        <v>139</v>
      </c>
      <c r="J458" s="166" t="s">
        <v>832</v>
      </c>
      <c r="K458" s="10" t="s">
        <v>29</v>
      </c>
      <c r="L458" s="84" t="s">
        <v>22</v>
      </c>
      <c r="M458" s="11">
        <v>44682</v>
      </c>
      <c r="N458" s="12">
        <v>44926</v>
      </c>
      <c r="O458" s="10">
        <v>5.84</v>
      </c>
      <c r="P458" s="84">
        <v>185</v>
      </c>
      <c r="Q458" s="84" t="s">
        <v>586</v>
      </c>
      <c r="R458" s="10" t="s">
        <v>129</v>
      </c>
      <c r="S458" s="14" t="s">
        <v>135</v>
      </c>
      <c r="T458" s="11"/>
      <c r="U458" s="12"/>
      <c r="V458" s="257" t="str">
        <f ca="1">IF(U458="","",
IF(U458="NA","",
IFERROR(VLOOKUP(EOMONTH(M458,-2)+1,IPCA!$A:$B,2,0),
VLOOKUP(EOMONTH(TODAY(),-2)+1,IPCA!$A:$B,2,0))/
VLOOKUP(EOMONTH(U458,-2)+1,IPCA!$A:$B,2,0)*
P458))</f>
        <v/>
      </c>
      <c r="W458" s="84"/>
      <c r="X458" s="13"/>
      <c r="Y458" s="166"/>
      <c r="Z458" s="107" t="s">
        <v>148</v>
      </c>
      <c r="AA458" s="108" t="s">
        <v>148</v>
      </c>
      <c r="AB458" s="15"/>
      <c r="AF458">
        <v>5.84</v>
      </c>
      <c r="AG458">
        <v>5.84</v>
      </c>
      <c r="AH458">
        <v>5.84</v>
      </c>
      <c r="AI458">
        <v>5.84</v>
      </c>
      <c r="AJ458">
        <v>5.84</v>
      </c>
      <c r="AK458">
        <v>5.84</v>
      </c>
      <c r="AL458">
        <v>5.84</v>
      </c>
      <c r="AM458" s="6">
        <v>5.84</v>
      </c>
      <c r="AN458" s="15"/>
      <c r="AY458" s="6"/>
      <c r="AZ458" s="15"/>
      <c r="BK458" s="6"/>
      <c r="BL458" s="15"/>
      <c r="BW458" s="6"/>
      <c r="BX458" s="15"/>
      <c r="CI458" s="6"/>
      <c r="CJ458" s="16">
        <f t="shared" si="131"/>
        <v>3.9199999999999995</v>
      </c>
      <c r="CK458" s="16" t="str">
        <f t="shared" si="132"/>
        <v/>
      </c>
      <c r="CL458" s="16" t="str">
        <f t="shared" si="133"/>
        <v/>
      </c>
      <c r="CM458" s="16" t="str">
        <f t="shared" si="134"/>
        <v/>
      </c>
      <c r="CN458" s="16" t="str">
        <f t="shared" si="135"/>
        <v/>
      </c>
      <c r="CO458" s="18"/>
      <c r="CP458" s="15"/>
      <c r="CT458">
        <v>185</v>
      </c>
      <c r="CU458">
        <v>185</v>
      </c>
      <c r="CV458">
        <v>185</v>
      </c>
      <c r="CW458">
        <v>185</v>
      </c>
      <c r="CX458">
        <v>185</v>
      </c>
      <c r="CY458">
        <v>185</v>
      </c>
      <c r="CZ458">
        <v>185</v>
      </c>
      <c r="DA458" s="6">
        <v>185</v>
      </c>
      <c r="DB458" s="15"/>
      <c r="DM458" s="6"/>
      <c r="DN458" s="15"/>
      <c r="DY458" s="6"/>
      <c r="DZ458" s="15"/>
      <c r="EK458" s="6"/>
      <c r="EL458" s="15"/>
      <c r="EW458" s="6"/>
      <c r="EX458" s="16">
        <f t="shared" si="136"/>
        <v>124.17808219178082</v>
      </c>
      <c r="EY458" s="16" t="str">
        <f t="shared" si="137"/>
        <v/>
      </c>
      <c r="EZ458" s="16" t="str">
        <f t="shared" si="138"/>
        <v/>
      </c>
      <c r="FA458" s="16" t="str">
        <f t="shared" si="139"/>
        <v/>
      </c>
      <c r="FB458" s="160" t="str">
        <f t="shared" si="140"/>
        <v/>
      </c>
      <c r="FC458" t="s">
        <v>205</v>
      </c>
      <c r="FD458" s="20" t="s">
        <v>147</v>
      </c>
      <c r="FE458"/>
      <c r="FF458" s="209" t="s">
        <v>206</v>
      </c>
      <c r="FH458" s="284">
        <f t="shared" ca="1" si="141"/>
        <v>0</v>
      </c>
      <c r="FI458" s="208">
        <f t="shared" si="142"/>
        <v>8.1333333333333329</v>
      </c>
      <c r="FK458" t="str">
        <f t="shared" si="143"/>
        <v>Portfólio</v>
      </c>
      <c r="FL458" s="201">
        <f t="shared" ca="1" si="144"/>
        <v>-6352752</v>
      </c>
      <c r="FM458" s="201">
        <f t="shared" ca="1" si="145"/>
        <v>0</v>
      </c>
      <c r="FN458" s="200">
        <f>AB458*AB$2*IF($FC458="V",1,-1)*IF($Q458="Fixo",(CP458-INDEX('Curva Forward'!$C$5:$AN$13,MATCH(CONCATENATE(BD_COMERCIAL!$K458," ",BD_COMERCIAL!$L458),'Curva Forward'!$B$5:$B$13,0),MATCH(FN$4,'Curva Forward'!$C$4:$AN$4,0))),CP458)</f>
        <v>0</v>
      </c>
      <c r="FO458" s="200">
        <f>AC458*AC$2*IF($FC458="V",1,-1)*IF($Q458="Fixo",(CQ458-INDEX('Curva Forward'!$C$5:$AN$13,MATCH(CONCATENATE(BD_COMERCIAL!$K458," ",BD_COMERCIAL!$L458),'Curva Forward'!$B$5:$B$13,0),MATCH(FO$4,'Curva Forward'!$C$4:$AN$4,0))),CQ458)</f>
        <v>0</v>
      </c>
      <c r="FP458" s="200">
        <f>AD458*AD$2*IF($FC458="V",1,-1)*IF($Q458="Fixo",(CR458-INDEX('Curva Forward'!$C$5:$AN$13,MATCH(CONCATENATE(BD_COMERCIAL!$K458," ",BD_COMERCIAL!$L458),'Curva Forward'!$B$5:$B$13,0),MATCH(FP$4,'Curva Forward'!$C$4:$AN$4,0))),CR458)</f>
        <v>0</v>
      </c>
      <c r="FQ458" s="200">
        <f>AE458*AE$2*IF($FC458="V",1,-1)*IF($Q458="Fixo",(CS458-INDEX('Curva Forward'!$C$5:$AN$13,MATCH(CONCATENATE(BD_COMERCIAL!$K458," ",BD_COMERCIAL!$L458),'Curva Forward'!$B$5:$B$13,0),MATCH(FQ$4,'Curva Forward'!$C$4:$AN$4,0))),CS458)</f>
        <v>0</v>
      </c>
      <c r="FR458" s="200">
        <f>AF458*AF$2*IF($FC458="V",1,-1)*IF($Q458="Fixo",(CT458-INDEX('Curva Forward'!$C$5:$AN$13,MATCH(CONCATENATE(BD_COMERCIAL!$K458," ",BD_COMERCIAL!$L458),'Curva Forward'!$B$5:$B$13,0),MATCH(FR$4,'Curva Forward'!$C$4:$AN$4,0))),CT458)</f>
        <v>-803817.6</v>
      </c>
      <c r="FS458" s="200">
        <f>AG458*AG$2*IF($FC458="V",1,-1)*IF($Q458="Fixo",(CU458-INDEX('Curva Forward'!$C$5:$AN$13,MATCH(CONCATENATE(BD_COMERCIAL!$K458," ",BD_COMERCIAL!$L458),'Curva Forward'!$B$5:$B$13,0),MATCH(FS$4,'Curva Forward'!$C$4:$AN$4,0))),CU458)</f>
        <v>-777888</v>
      </c>
      <c r="FT458" s="200">
        <f>AH458*AH$2*IF($FC458="V",1,-1)*IF($Q458="Fixo",(CV458-INDEX('Curva Forward'!$C$5:$AN$13,MATCH(CONCATENATE(BD_COMERCIAL!$K458," ",BD_COMERCIAL!$L458),'Curva Forward'!$B$5:$B$13,0),MATCH(FT$4,'Curva Forward'!$C$4:$AN$4,0))),CV458)</f>
        <v>-803817.6</v>
      </c>
      <c r="FU458" s="200">
        <f>AI458*AI$2*IF($FC458="V",1,-1)*IF($Q458="Fixo",(CW458-INDEX('Curva Forward'!$C$5:$AN$13,MATCH(CONCATENATE(BD_COMERCIAL!$K458," ",BD_COMERCIAL!$L458),'Curva Forward'!$B$5:$B$13,0),MATCH(FU$4,'Curva Forward'!$C$4:$AN$4,0))),CW458)</f>
        <v>-803817.6</v>
      </c>
      <c r="FV458" s="200">
        <f>AJ458*AJ$2*IF($FC458="V",1,-1)*IF($Q458="Fixo",(CX458-INDEX('Curva Forward'!$C$5:$AN$13,MATCH(CONCATENATE(BD_COMERCIAL!$K458," ",BD_COMERCIAL!$L458),'Curva Forward'!$B$5:$B$13,0),MATCH(FV$4,'Curva Forward'!$C$4:$AN$4,0))),CX458)</f>
        <v>-777888</v>
      </c>
      <c r="FW458" s="200">
        <f>AK458*AK$2*IF($FC458="V",1,-1)*IF($Q458="Fixo",(CY458-INDEX('Curva Forward'!$C$5:$AN$13,MATCH(CONCATENATE(BD_COMERCIAL!$K458," ",BD_COMERCIAL!$L458),'Curva Forward'!$B$5:$B$13,0),MATCH(FW$4,'Curva Forward'!$C$4:$AN$4,0))),CY458)</f>
        <v>-803817.6</v>
      </c>
      <c r="FX458" s="200">
        <f>AL458*AL$2*IF($FC458="V",1,-1)*IF($Q458="Fixo",(CZ458-INDEX('Curva Forward'!$C$5:$AN$13,MATCH(CONCATENATE(BD_COMERCIAL!$K458," ",BD_COMERCIAL!$L458),'Curva Forward'!$B$5:$B$13,0),MATCH(FX$4,'Curva Forward'!$C$4:$AN$4,0))),CZ458)</f>
        <v>-777888</v>
      </c>
      <c r="FY458" s="200">
        <f>AM458*AM$2*IF($FC458="V",1,-1)*IF($Q458="Fixo",(DA458-INDEX('Curva Forward'!$C$5:$AN$13,MATCH(CONCATENATE(BD_COMERCIAL!$K458," ",BD_COMERCIAL!$L458),'Curva Forward'!$B$5:$B$13,0),MATCH(FY$4,'Curva Forward'!$C$4:$AN$4,0))),DA458)</f>
        <v>-803817.6</v>
      </c>
      <c r="FZ458" s="200">
        <f>AN458*AN$2*IF($FC458="V",1,-1)*IF($Q458="Fixo",(DB458-INDEX('Curva Forward'!$C$5:$AN$13,MATCH(CONCATENATE(BD_COMERCIAL!$K458," ",BD_COMERCIAL!$L458),'Curva Forward'!$B$5:$B$13,0),MATCH(FZ$4,'Curva Forward'!$C$4:$AN$4,0))),DB458)</f>
        <v>0</v>
      </c>
      <c r="GA458" s="200">
        <f>AO458*AO$2*IF($FC458="V",1,-1)*IF($Q458="Fixo",(DC458-INDEX('Curva Forward'!$C$5:$AN$13,MATCH(CONCATENATE(BD_COMERCIAL!$K458," ",BD_COMERCIAL!$L458),'Curva Forward'!$B$5:$B$13,0),MATCH(GA$4,'Curva Forward'!$C$4:$AN$4,0))),DC458)</f>
        <v>0</v>
      </c>
      <c r="GB458" s="200">
        <f>AP458*AP$2*IF($FC458="V",1,-1)*IF($Q458="Fixo",(DD458-INDEX('Curva Forward'!$C$5:$AN$13,MATCH(CONCATENATE(BD_COMERCIAL!$K458," ",BD_COMERCIAL!$L458),'Curva Forward'!$B$5:$B$13,0),MATCH(GB$4,'Curva Forward'!$C$4:$AN$4,0))),DD458)</f>
        <v>0</v>
      </c>
      <c r="GC458" s="200">
        <f>AQ458*AQ$2*IF($FC458="V",1,-1)*IF($Q458="Fixo",(DE458-INDEX('Curva Forward'!$C$5:$AN$13,MATCH(CONCATENATE(BD_COMERCIAL!$K458," ",BD_COMERCIAL!$L458),'Curva Forward'!$B$5:$B$13,0),MATCH(GC$4,'Curva Forward'!$C$4:$AN$4,0))),DE458)</f>
        <v>0</v>
      </c>
      <c r="GD458" s="200">
        <f>AR458*AR$2*IF($FC458="V",1,-1)*IF($Q458="Fixo",(DF458-INDEX('Curva Forward'!$C$5:$AN$13,MATCH(CONCATENATE(BD_COMERCIAL!$K458," ",BD_COMERCIAL!$L458),'Curva Forward'!$B$5:$B$13,0),MATCH(GD$4,'Curva Forward'!$C$4:$AN$4,0))),DF458)</f>
        <v>0</v>
      </c>
      <c r="GE458" s="200">
        <f>AS458*AS$2*IF($FC458="V",1,-1)*IF($Q458="Fixo",(DG458-INDEX('Curva Forward'!$C$5:$AN$13,MATCH(CONCATENATE(BD_COMERCIAL!$K458," ",BD_COMERCIAL!$L458),'Curva Forward'!$B$5:$B$13,0),MATCH(GE$4,'Curva Forward'!$C$4:$AN$4,0))),DG458)</f>
        <v>0</v>
      </c>
      <c r="GF458" s="200">
        <f>AT458*AT$2*IF($FC458="V",1,-1)*IF($Q458="Fixo",(DH458-INDEX('Curva Forward'!$C$5:$AN$13,MATCH(CONCATENATE(BD_COMERCIAL!$K458," ",BD_COMERCIAL!$L458),'Curva Forward'!$B$5:$B$13,0),MATCH(GF$4,'Curva Forward'!$C$4:$AN$4,0))),DH458)</f>
        <v>0</v>
      </c>
      <c r="GG458" s="200">
        <f>AU458*AU$2*IF($FC458="V",1,-1)*IF($Q458="Fixo",(DI458-INDEX('Curva Forward'!$C$5:$AN$13,MATCH(CONCATENATE(BD_COMERCIAL!$K458," ",BD_COMERCIAL!$L458),'Curva Forward'!$B$5:$B$13,0),MATCH(GG$4,'Curva Forward'!$C$4:$AN$4,0))),DI458)</f>
        <v>0</v>
      </c>
      <c r="GH458" s="200">
        <f>AV458*AV$2*IF($FC458="V",1,-1)*IF($Q458="Fixo",(DJ458-INDEX('Curva Forward'!$C$5:$AN$13,MATCH(CONCATENATE(BD_COMERCIAL!$K458," ",BD_COMERCIAL!$L458),'Curva Forward'!$B$5:$B$13,0),MATCH(GH$4,'Curva Forward'!$C$4:$AN$4,0))),DJ458)</f>
        <v>0</v>
      </c>
      <c r="GI458" s="200">
        <f>AW458*AW$2*IF($FC458="V",1,-1)*IF($Q458="Fixo",(DK458-INDEX('Curva Forward'!$C$5:$AN$13,MATCH(CONCATENATE(BD_COMERCIAL!$K458," ",BD_COMERCIAL!$L458),'Curva Forward'!$B$5:$B$13,0),MATCH(GI$4,'Curva Forward'!$C$4:$AN$4,0))),DK458)</f>
        <v>0</v>
      </c>
      <c r="GJ458" s="200">
        <f>AX458*AX$2*IF($FC458="V",1,-1)*IF($Q458="Fixo",(DL458-INDEX('Curva Forward'!$C$5:$AN$13,MATCH(CONCATENATE(BD_COMERCIAL!$K458," ",BD_COMERCIAL!$L458),'Curva Forward'!$B$5:$B$13,0),MATCH(GJ$4,'Curva Forward'!$C$4:$AN$4,0))),DL458)</f>
        <v>0</v>
      </c>
      <c r="GK458" s="200">
        <f>AY458*AY$2*IF($FC458="V",1,-1)*IF($Q458="Fixo",(DM458-INDEX('Curva Forward'!$C$5:$AN$13,MATCH(CONCATENATE(BD_COMERCIAL!$K458," ",BD_COMERCIAL!$L458),'Curva Forward'!$B$5:$B$13,0),MATCH(GK$4,'Curva Forward'!$C$4:$AN$4,0))),DM458)</f>
        <v>0</v>
      </c>
      <c r="GL458" s="200">
        <f>IF(EZ458="",0,CL458*CL$2*IF($FC458="V",1,-1)*IF($Q458="Fixo",(EZ458-INDEX('Curva Forward'!$C$5:$AN$13,MATCH(CONCATENATE(BD_COMERCIAL!$K458," ",BD_COMERCIAL!$L458),'Curva Forward'!$B$5:$B$13,0),MATCH(GL$4,'Curva Forward'!$C$4:$AN$4,0))),EZ458))</f>
        <v>0</v>
      </c>
      <c r="GM458" s="200">
        <f>IF(FA458="",0,CM458*CM$2*IF($FC458="V",1,-1)*IF($Q458="Fixo",(FA458-INDEX('Curva Forward'!$C$5:$AN$13,MATCH(CONCATENATE(BD_COMERCIAL!$K458," ",BD_COMERCIAL!$L458),'Curva Forward'!$B$5:$B$13,0),MATCH(GM$4,'Curva Forward'!$C$4:$AN$4,0))),FA458))</f>
        <v>0</v>
      </c>
      <c r="GN458" s="200">
        <f>IF(FB458="",0,CN458*CN$2*IF($FC458="V",1,-1)*IF($Q458="Fixo",(FB458-INDEX('Curva Forward'!$C$5:$AN$13,MATCH(CONCATENATE(BD_COMERCIAL!$K458," ",BD_COMERCIAL!$L458),'Curva Forward'!$B$5:$B$13,0),MATCH(GN$4,'Curva Forward'!$C$4:$AN$4,0))),FB458))</f>
        <v>0</v>
      </c>
      <c r="GO458" s="201">
        <f t="shared" ca="1" si="146"/>
        <v>0</v>
      </c>
      <c r="GP458" s="201">
        <f t="shared" ca="1" si="147"/>
        <v>0</v>
      </c>
    </row>
    <row r="459" spans="1:198" ht="15" customHeight="1" x14ac:dyDescent="0.25">
      <c r="A459" s="6"/>
      <c r="B459" s="7" t="s">
        <v>836</v>
      </c>
      <c r="C459" s="8">
        <v>44713</v>
      </c>
      <c r="D459" s="9" t="s">
        <v>124</v>
      </c>
      <c r="E459" s="9" t="s">
        <v>125</v>
      </c>
      <c r="F459" s="113">
        <v>3780401000108</v>
      </c>
      <c r="G459" s="10" t="s">
        <v>146</v>
      </c>
      <c r="H459" s="113">
        <v>3984862000194</v>
      </c>
      <c r="I459" s="9" t="s">
        <v>584</v>
      </c>
      <c r="J459" s="166"/>
      <c r="K459" s="10" t="s">
        <v>29</v>
      </c>
      <c r="L459" s="84" t="s">
        <v>22</v>
      </c>
      <c r="M459" s="11">
        <v>44682</v>
      </c>
      <c r="N459" s="12">
        <v>44712</v>
      </c>
      <c r="O459" s="10">
        <v>3</v>
      </c>
      <c r="P459" s="84">
        <v>190</v>
      </c>
      <c r="Q459" s="84" t="s">
        <v>586</v>
      </c>
      <c r="R459" s="10" t="s">
        <v>129</v>
      </c>
      <c r="S459" s="14" t="s">
        <v>135</v>
      </c>
      <c r="T459" s="11"/>
      <c r="U459" s="12"/>
      <c r="V459" s="257" t="str">
        <f ca="1">IF(U459="","",
IF(U459="NA","",
IFERROR(VLOOKUP(EOMONTH(M459,-2)+1,IPCA!$A:$B,2,0),
VLOOKUP(EOMONTH(TODAY(),-2)+1,IPCA!$A:$B,2,0))/
VLOOKUP(EOMONTH(U459,-2)+1,IPCA!$A:$B,2,0)*
P459))</f>
        <v/>
      </c>
      <c r="W459" s="84"/>
      <c r="X459" s="13" t="s">
        <v>133</v>
      </c>
      <c r="Y459" s="166"/>
      <c r="AA459" s="108"/>
      <c r="AB459" s="15"/>
      <c r="AF459">
        <v>3</v>
      </c>
      <c r="AM459" s="6"/>
      <c r="AN459" s="15"/>
      <c r="AY459" s="6"/>
      <c r="AZ459" s="15"/>
      <c r="BK459" s="6"/>
      <c r="BL459" s="15"/>
      <c r="BW459" s="6"/>
      <c r="BX459" s="15"/>
      <c r="CI459" s="6"/>
      <c r="CJ459" s="16">
        <f t="shared" si="131"/>
        <v>0.25479452054794521</v>
      </c>
      <c r="CK459" s="16" t="str">
        <f t="shared" si="132"/>
        <v/>
      </c>
      <c r="CL459" s="16" t="str">
        <f t="shared" si="133"/>
        <v/>
      </c>
      <c r="CM459" s="16" t="str">
        <f t="shared" si="134"/>
        <v/>
      </c>
      <c r="CN459" s="16" t="str">
        <f t="shared" si="135"/>
        <v/>
      </c>
      <c r="CO459" s="18"/>
      <c r="CP459" s="15"/>
      <c r="CT459">
        <v>190</v>
      </c>
      <c r="DA459" s="6"/>
      <c r="DB459" s="15"/>
      <c r="DM459" s="6"/>
      <c r="DN459" s="15"/>
      <c r="DY459" s="6"/>
      <c r="DZ459" s="15"/>
      <c r="EK459" s="6"/>
      <c r="EL459" s="15"/>
      <c r="EW459" s="6"/>
      <c r="EX459" s="16">
        <f t="shared" si="136"/>
        <v>16.136986301369863</v>
      </c>
      <c r="EY459" s="16" t="str">
        <f t="shared" si="137"/>
        <v/>
      </c>
      <c r="EZ459" s="16" t="str">
        <f t="shared" si="138"/>
        <v/>
      </c>
      <c r="FA459" s="16" t="str">
        <f t="shared" si="139"/>
        <v/>
      </c>
      <c r="FB459" s="160" t="str">
        <f t="shared" si="140"/>
        <v/>
      </c>
      <c r="FC459" t="s">
        <v>204</v>
      </c>
      <c r="FD459" s="20" t="s">
        <v>584</v>
      </c>
      <c r="FE459"/>
      <c r="FF459" s="209" t="s">
        <v>206</v>
      </c>
      <c r="FH459" s="284">
        <f t="shared" ca="1" si="141"/>
        <v>0</v>
      </c>
      <c r="FI459" s="208">
        <f t="shared" si="142"/>
        <v>1</v>
      </c>
      <c r="FK459" t="str">
        <f t="shared" si="143"/>
        <v>Votener - Votorantim Comercializadora de Energia Ltda</v>
      </c>
      <c r="FL459" s="201">
        <f t="shared" ca="1" si="144"/>
        <v>424080</v>
      </c>
      <c r="FM459" s="201">
        <f t="shared" ca="1" si="145"/>
        <v>0</v>
      </c>
      <c r="FN459" s="200">
        <f>AB459*AB$2*IF($FC459="V",1,-1)*IF($Q459="Fixo",(CP459-INDEX('Curva Forward'!$C$5:$AN$13,MATCH(CONCATENATE(BD_COMERCIAL!$K459," ",BD_COMERCIAL!$L459),'Curva Forward'!$B$5:$B$13,0),MATCH(FN$4,'Curva Forward'!$C$4:$AN$4,0))),CP459)</f>
        <v>0</v>
      </c>
      <c r="FO459" s="200">
        <f>AC459*AC$2*IF($FC459="V",1,-1)*IF($Q459="Fixo",(CQ459-INDEX('Curva Forward'!$C$5:$AN$13,MATCH(CONCATENATE(BD_COMERCIAL!$K459," ",BD_COMERCIAL!$L459),'Curva Forward'!$B$5:$B$13,0),MATCH(FO$4,'Curva Forward'!$C$4:$AN$4,0))),CQ459)</f>
        <v>0</v>
      </c>
      <c r="FP459" s="200">
        <f>AD459*AD$2*IF($FC459="V",1,-1)*IF($Q459="Fixo",(CR459-INDEX('Curva Forward'!$C$5:$AN$13,MATCH(CONCATENATE(BD_COMERCIAL!$K459," ",BD_COMERCIAL!$L459),'Curva Forward'!$B$5:$B$13,0),MATCH(FP$4,'Curva Forward'!$C$4:$AN$4,0))),CR459)</f>
        <v>0</v>
      </c>
      <c r="FQ459" s="200">
        <f>AE459*AE$2*IF($FC459="V",1,-1)*IF($Q459="Fixo",(CS459-INDEX('Curva Forward'!$C$5:$AN$13,MATCH(CONCATENATE(BD_COMERCIAL!$K459," ",BD_COMERCIAL!$L459),'Curva Forward'!$B$5:$B$13,0),MATCH(FQ$4,'Curva Forward'!$C$4:$AN$4,0))),CS459)</f>
        <v>0</v>
      </c>
      <c r="FR459" s="200">
        <f>AF459*AF$2*IF($FC459="V",1,-1)*IF($Q459="Fixo",(CT459-INDEX('Curva Forward'!$C$5:$AN$13,MATCH(CONCATENATE(BD_COMERCIAL!$K459," ",BD_COMERCIAL!$L459),'Curva Forward'!$B$5:$B$13,0),MATCH(FR$4,'Curva Forward'!$C$4:$AN$4,0))),CT459)</f>
        <v>424080</v>
      </c>
      <c r="FS459" s="200">
        <f>AG459*AG$2*IF($FC459="V",1,-1)*IF($Q459="Fixo",(CU459-INDEX('Curva Forward'!$C$5:$AN$13,MATCH(CONCATENATE(BD_COMERCIAL!$K459," ",BD_COMERCIAL!$L459),'Curva Forward'!$B$5:$B$13,0),MATCH(FS$4,'Curva Forward'!$C$4:$AN$4,0))),CU459)</f>
        <v>0</v>
      </c>
      <c r="FT459" s="200">
        <f>AH459*AH$2*IF($FC459="V",1,-1)*IF($Q459="Fixo",(CV459-INDEX('Curva Forward'!$C$5:$AN$13,MATCH(CONCATENATE(BD_COMERCIAL!$K459," ",BD_COMERCIAL!$L459),'Curva Forward'!$B$5:$B$13,0),MATCH(FT$4,'Curva Forward'!$C$4:$AN$4,0))),CV459)</f>
        <v>0</v>
      </c>
      <c r="FU459" s="200">
        <f>AI459*AI$2*IF($FC459="V",1,-1)*IF($Q459="Fixo",(CW459-INDEX('Curva Forward'!$C$5:$AN$13,MATCH(CONCATENATE(BD_COMERCIAL!$K459," ",BD_COMERCIAL!$L459),'Curva Forward'!$B$5:$B$13,0),MATCH(FU$4,'Curva Forward'!$C$4:$AN$4,0))),CW459)</f>
        <v>0</v>
      </c>
      <c r="FV459" s="200">
        <f>AJ459*AJ$2*IF($FC459="V",1,-1)*IF($Q459="Fixo",(CX459-INDEX('Curva Forward'!$C$5:$AN$13,MATCH(CONCATENATE(BD_COMERCIAL!$K459," ",BD_COMERCIAL!$L459),'Curva Forward'!$B$5:$B$13,0),MATCH(FV$4,'Curva Forward'!$C$4:$AN$4,0))),CX459)</f>
        <v>0</v>
      </c>
      <c r="FW459" s="200">
        <f>AK459*AK$2*IF($FC459="V",1,-1)*IF($Q459="Fixo",(CY459-INDEX('Curva Forward'!$C$5:$AN$13,MATCH(CONCATENATE(BD_COMERCIAL!$K459," ",BD_COMERCIAL!$L459),'Curva Forward'!$B$5:$B$13,0),MATCH(FW$4,'Curva Forward'!$C$4:$AN$4,0))),CY459)</f>
        <v>0</v>
      </c>
      <c r="FX459" s="200">
        <f>AL459*AL$2*IF($FC459="V",1,-1)*IF($Q459="Fixo",(CZ459-INDEX('Curva Forward'!$C$5:$AN$13,MATCH(CONCATENATE(BD_COMERCIAL!$K459," ",BD_COMERCIAL!$L459),'Curva Forward'!$B$5:$B$13,0),MATCH(FX$4,'Curva Forward'!$C$4:$AN$4,0))),CZ459)</f>
        <v>0</v>
      </c>
      <c r="FY459" s="200">
        <f>AM459*AM$2*IF($FC459="V",1,-1)*IF($Q459="Fixo",(DA459-INDEX('Curva Forward'!$C$5:$AN$13,MATCH(CONCATENATE(BD_COMERCIAL!$K459," ",BD_COMERCIAL!$L459),'Curva Forward'!$B$5:$B$13,0),MATCH(FY$4,'Curva Forward'!$C$4:$AN$4,0))),DA459)</f>
        <v>0</v>
      </c>
      <c r="FZ459" s="200">
        <f>AN459*AN$2*IF($FC459="V",1,-1)*IF($Q459="Fixo",(DB459-INDEX('Curva Forward'!$C$5:$AN$13,MATCH(CONCATENATE(BD_COMERCIAL!$K459," ",BD_COMERCIAL!$L459),'Curva Forward'!$B$5:$B$13,0),MATCH(FZ$4,'Curva Forward'!$C$4:$AN$4,0))),DB459)</f>
        <v>0</v>
      </c>
      <c r="GA459" s="200">
        <f>AO459*AO$2*IF($FC459="V",1,-1)*IF($Q459="Fixo",(DC459-INDEX('Curva Forward'!$C$5:$AN$13,MATCH(CONCATENATE(BD_COMERCIAL!$K459," ",BD_COMERCIAL!$L459),'Curva Forward'!$B$5:$B$13,0),MATCH(GA$4,'Curva Forward'!$C$4:$AN$4,0))),DC459)</f>
        <v>0</v>
      </c>
      <c r="GB459" s="200">
        <f>AP459*AP$2*IF($FC459="V",1,-1)*IF($Q459="Fixo",(DD459-INDEX('Curva Forward'!$C$5:$AN$13,MATCH(CONCATENATE(BD_COMERCIAL!$K459," ",BD_COMERCIAL!$L459),'Curva Forward'!$B$5:$B$13,0),MATCH(GB$4,'Curva Forward'!$C$4:$AN$4,0))),DD459)</f>
        <v>0</v>
      </c>
      <c r="GC459" s="200">
        <f>AQ459*AQ$2*IF($FC459="V",1,-1)*IF($Q459="Fixo",(DE459-INDEX('Curva Forward'!$C$5:$AN$13,MATCH(CONCATENATE(BD_COMERCIAL!$K459," ",BD_COMERCIAL!$L459),'Curva Forward'!$B$5:$B$13,0),MATCH(GC$4,'Curva Forward'!$C$4:$AN$4,0))),DE459)</f>
        <v>0</v>
      </c>
      <c r="GD459" s="200">
        <f>AR459*AR$2*IF($FC459="V",1,-1)*IF($Q459="Fixo",(DF459-INDEX('Curva Forward'!$C$5:$AN$13,MATCH(CONCATENATE(BD_COMERCIAL!$K459," ",BD_COMERCIAL!$L459),'Curva Forward'!$B$5:$B$13,0),MATCH(GD$4,'Curva Forward'!$C$4:$AN$4,0))),DF459)</f>
        <v>0</v>
      </c>
      <c r="GE459" s="200">
        <f>AS459*AS$2*IF($FC459="V",1,-1)*IF($Q459="Fixo",(DG459-INDEX('Curva Forward'!$C$5:$AN$13,MATCH(CONCATENATE(BD_COMERCIAL!$K459," ",BD_COMERCIAL!$L459),'Curva Forward'!$B$5:$B$13,0),MATCH(GE$4,'Curva Forward'!$C$4:$AN$4,0))),DG459)</f>
        <v>0</v>
      </c>
      <c r="GF459" s="200">
        <f>AT459*AT$2*IF($FC459="V",1,-1)*IF($Q459="Fixo",(DH459-INDEX('Curva Forward'!$C$5:$AN$13,MATCH(CONCATENATE(BD_COMERCIAL!$K459," ",BD_COMERCIAL!$L459),'Curva Forward'!$B$5:$B$13,0),MATCH(GF$4,'Curva Forward'!$C$4:$AN$4,0))),DH459)</f>
        <v>0</v>
      </c>
      <c r="GG459" s="200">
        <f>AU459*AU$2*IF($FC459="V",1,-1)*IF($Q459="Fixo",(DI459-INDEX('Curva Forward'!$C$5:$AN$13,MATCH(CONCATENATE(BD_COMERCIAL!$K459," ",BD_COMERCIAL!$L459),'Curva Forward'!$B$5:$B$13,0),MATCH(GG$4,'Curva Forward'!$C$4:$AN$4,0))),DI459)</f>
        <v>0</v>
      </c>
      <c r="GH459" s="200">
        <f>AV459*AV$2*IF($FC459="V",1,-1)*IF($Q459="Fixo",(DJ459-INDEX('Curva Forward'!$C$5:$AN$13,MATCH(CONCATENATE(BD_COMERCIAL!$K459," ",BD_COMERCIAL!$L459),'Curva Forward'!$B$5:$B$13,0),MATCH(GH$4,'Curva Forward'!$C$4:$AN$4,0))),DJ459)</f>
        <v>0</v>
      </c>
      <c r="GI459" s="200">
        <f>AW459*AW$2*IF($FC459="V",1,-1)*IF($Q459="Fixo",(DK459-INDEX('Curva Forward'!$C$5:$AN$13,MATCH(CONCATENATE(BD_COMERCIAL!$K459," ",BD_COMERCIAL!$L459),'Curva Forward'!$B$5:$B$13,0),MATCH(GI$4,'Curva Forward'!$C$4:$AN$4,0))),DK459)</f>
        <v>0</v>
      </c>
      <c r="GJ459" s="200">
        <f>AX459*AX$2*IF($FC459="V",1,-1)*IF($Q459="Fixo",(DL459-INDEX('Curva Forward'!$C$5:$AN$13,MATCH(CONCATENATE(BD_COMERCIAL!$K459," ",BD_COMERCIAL!$L459),'Curva Forward'!$B$5:$B$13,0),MATCH(GJ$4,'Curva Forward'!$C$4:$AN$4,0))),DL459)</f>
        <v>0</v>
      </c>
      <c r="GK459" s="200">
        <f>AY459*AY$2*IF($FC459="V",1,-1)*IF($Q459="Fixo",(DM459-INDEX('Curva Forward'!$C$5:$AN$13,MATCH(CONCATENATE(BD_COMERCIAL!$K459," ",BD_COMERCIAL!$L459),'Curva Forward'!$B$5:$B$13,0),MATCH(GK$4,'Curva Forward'!$C$4:$AN$4,0))),DM459)</f>
        <v>0</v>
      </c>
      <c r="GL459" s="200">
        <f>IF(EZ459="",0,CL459*CL$2*IF($FC459="V",1,-1)*IF($Q459="Fixo",(EZ459-INDEX('Curva Forward'!$C$5:$AN$13,MATCH(CONCATENATE(BD_COMERCIAL!$K459," ",BD_COMERCIAL!$L459),'Curva Forward'!$B$5:$B$13,0),MATCH(GL$4,'Curva Forward'!$C$4:$AN$4,0))),EZ459))</f>
        <v>0</v>
      </c>
      <c r="GM459" s="200">
        <f>IF(FA459="",0,CM459*CM$2*IF($FC459="V",1,-1)*IF($Q459="Fixo",(FA459-INDEX('Curva Forward'!$C$5:$AN$13,MATCH(CONCATENATE(BD_COMERCIAL!$K459," ",BD_COMERCIAL!$L459),'Curva Forward'!$B$5:$B$13,0),MATCH(GM$4,'Curva Forward'!$C$4:$AN$4,0))),FA459))</f>
        <v>0</v>
      </c>
      <c r="GN459" s="200">
        <f>IF(FB459="",0,CN459*CN$2*IF($FC459="V",1,-1)*IF($Q459="Fixo",(FB459-INDEX('Curva Forward'!$C$5:$AN$13,MATCH(CONCATENATE(BD_COMERCIAL!$K459," ",BD_COMERCIAL!$L459),'Curva Forward'!$B$5:$B$13,0),MATCH(GN$4,'Curva Forward'!$C$4:$AN$4,0))),FB459))</f>
        <v>0</v>
      </c>
      <c r="GO459" s="201">
        <f t="shared" ca="1" si="146"/>
        <v>0</v>
      </c>
      <c r="GP459" s="201">
        <f t="shared" ca="1" si="147"/>
        <v>0</v>
      </c>
    </row>
    <row r="460" spans="1:198" ht="15" customHeight="1" x14ac:dyDescent="0.25">
      <c r="A460" s="6"/>
      <c r="B460" s="7" t="s">
        <v>837</v>
      </c>
      <c r="C460" s="8">
        <v>44713</v>
      </c>
      <c r="D460" s="9" t="s">
        <v>131</v>
      </c>
      <c r="E460" s="9" t="s">
        <v>838</v>
      </c>
      <c r="F460" s="113">
        <v>31627849000113</v>
      </c>
      <c r="G460" s="10" t="s">
        <v>125</v>
      </c>
      <c r="H460" s="113">
        <v>3780401000108</v>
      </c>
      <c r="I460" s="9" t="s">
        <v>139</v>
      </c>
      <c r="J460" s="166"/>
      <c r="K460" s="10" t="s">
        <v>127</v>
      </c>
      <c r="L460" s="84" t="s">
        <v>22</v>
      </c>
      <c r="M460" s="11">
        <v>44805</v>
      </c>
      <c r="N460" s="12">
        <v>44834</v>
      </c>
      <c r="O460" s="10">
        <v>1</v>
      </c>
      <c r="P460" s="84">
        <v>115</v>
      </c>
      <c r="Q460" s="84" t="s">
        <v>128</v>
      </c>
      <c r="R460" s="10" t="s">
        <v>129</v>
      </c>
      <c r="S460" s="14" t="s">
        <v>135</v>
      </c>
      <c r="T460" s="11"/>
      <c r="U460" s="12"/>
      <c r="V460" s="257" t="str">
        <f ca="1">IF(U460="","",
IF(U460="NA","",
IFERROR(VLOOKUP(EOMONTH(M460,-2)+1,IPCA!$A:$B,2,0),
VLOOKUP(EOMONTH(TODAY(),-2)+1,IPCA!$A:$B,2,0))/
VLOOKUP(EOMONTH(U460,-2)+1,IPCA!$A:$B,2,0)*
P460))</f>
        <v/>
      </c>
      <c r="W460" s="84"/>
      <c r="X460" s="13" t="s">
        <v>133</v>
      </c>
      <c r="Y460" s="166"/>
      <c r="AA460" s="108"/>
      <c r="AB460" s="15"/>
      <c r="AJ460">
        <v>1</v>
      </c>
      <c r="AM460" s="6"/>
      <c r="AN460" s="15"/>
      <c r="AY460" s="6"/>
      <c r="AZ460" s="15"/>
      <c r="BK460" s="6"/>
      <c r="BL460" s="15"/>
      <c r="BW460" s="6"/>
      <c r="BX460" s="15"/>
      <c r="CI460" s="6"/>
      <c r="CJ460" s="16">
        <f t="shared" si="131"/>
        <v>8.2191780821917804E-2</v>
      </c>
      <c r="CK460" s="16" t="str">
        <f t="shared" si="132"/>
        <v/>
      </c>
      <c r="CL460" s="16" t="str">
        <f t="shared" si="133"/>
        <v/>
      </c>
      <c r="CM460" s="16" t="str">
        <f t="shared" si="134"/>
        <v/>
      </c>
      <c r="CN460" s="16" t="str">
        <f t="shared" si="135"/>
        <v/>
      </c>
      <c r="CO460" s="18"/>
      <c r="CP460" s="15"/>
      <c r="CX460">
        <v>115</v>
      </c>
      <c r="DA460" s="6"/>
      <c r="DB460" s="15"/>
      <c r="DM460" s="6"/>
      <c r="DN460" s="15"/>
      <c r="DY460" s="6"/>
      <c r="DZ460" s="15"/>
      <c r="EK460" s="6"/>
      <c r="EL460" s="15"/>
      <c r="EW460" s="6"/>
      <c r="EX460" s="16">
        <f t="shared" si="136"/>
        <v>9.4520547945205475</v>
      </c>
      <c r="EY460" s="16" t="str">
        <f t="shared" si="137"/>
        <v/>
      </c>
      <c r="EZ460" s="16" t="str">
        <f t="shared" si="138"/>
        <v/>
      </c>
      <c r="FA460" s="16" t="str">
        <f t="shared" si="139"/>
        <v/>
      </c>
      <c r="FB460" s="160" t="str">
        <f t="shared" si="140"/>
        <v/>
      </c>
      <c r="FC460" t="s">
        <v>205</v>
      </c>
      <c r="FD460" s="20" t="s">
        <v>139</v>
      </c>
      <c r="FE460"/>
      <c r="FF460" s="209" t="s">
        <v>206</v>
      </c>
      <c r="FH460" s="284">
        <f t="shared" ca="1" si="141"/>
        <v>0</v>
      </c>
      <c r="FI460" s="208">
        <f t="shared" si="142"/>
        <v>0.96666666666666667</v>
      </c>
      <c r="FK460" t="str">
        <f t="shared" si="143"/>
        <v>Ambar Comercializadora de Energia Ltda</v>
      </c>
      <c r="FL460" s="201">
        <f t="shared" ca="1" si="144"/>
        <v>-23760</v>
      </c>
      <c r="FM460" s="201">
        <f t="shared" ca="1" si="145"/>
        <v>0</v>
      </c>
      <c r="FN460" s="200">
        <f>AB460*AB$2*IF($FC460="V",1,-1)*IF($Q460="Fixo",(CP460-INDEX('Curva Forward'!$C$5:$AN$13,MATCH(CONCATENATE(BD_COMERCIAL!$K460," ",BD_COMERCIAL!$L460),'Curva Forward'!$B$5:$B$13,0),MATCH(FN$4,'Curva Forward'!$C$4:$AN$4,0))),CP460)</f>
        <v>0</v>
      </c>
      <c r="FO460" s="200">
        <f>AC460*AC$2*IF($FC460="V",1,-1)*IF($Q460="Fixo",(CQ460-INDEX('Curva Forward'!$C$5:$AN$13,MATCH(CONCATENATE(BD_COMERCIAL!$K460," ",BD_COMERCIAL!$L460),'Curva Forward'!$B$5:$B$13,0),MATCH(FO$4,'Curva Forward'!$C$4:$AN$4,0))),CQ460)</f>
        <v>0</v>
      </c>
      <c r="FP460" s="200">
        <f>AD460*AD$2*IF($FC460="V",1,-1)*IF($Q460="Fixo",(CR460-INDEX('Curva Forward'!$C$5:$AN$13,MATCH(CONCATENATE(BD_COMERCIAL!$K460," ",BD_COMERCIAL!$L460),'Curva Forward'!$B$5:$B$13,0),MATCH(FP$4,'Curva Forward'!$C$4:$AN$4,0))),CR460)</f>
        <v>0</v>
      </c>
      <c r="FQ460" s="200">
        <f>AE460*AE$2*IF($FC460="V",1,-1)*IF($Q460="Fixo",(CS460-INDEX('Curva Forward'!$C$5:$AN$13,MATCH(CONCATENATE(BD_COMERCIAL!$K460," ",BD_COMERCIAL!$L460),'Curva Forward'!$B$5:$B$13,0),MATCH(FQ$4,'Curva Forward'!$C$4:$AN$4,0))),CS460)</f>
        <v>0</v>
      </c>
      <c r="FR460" s="200">
        <f>AF460*AF$2*IF($FC460="V",1,-1)*IF($Q460="Fixo",(CT460-INDEX('Curva Forward'!$C$5:$AN$13,MATCH(CONCATENATE(BD_COMERCIAL!$K460," ",BD_COMERCIAL!$L460),'Curva Forward'!$B$5:$B$13,0),MATCH(FR$4,'Curva Forward'!$C$4:$AN$4,0))),CT460)</f>
        <v>0</v>
      </c>
      <c r="FS460" s="200">
        <f>AG460*AG$2*IF($FC460="V",1,-1)*IF($Q460="Fixo",(CU460-INDEX('Curva Forward'!$C$5:$AN$13,MATCH(CONCATENATE(BD_COMERCIAL!$K460," ",BD_COMERCIAL!$L460),'Curva Forward'!$B$5:$B$13,0),MATCH(FS$4,'Curva Forward'!$C$4:$AN$4,0))),CU460)</f>
        <v>0</v>
      </c>
      <c r="FT460" s="200">
        <f>AH460*AH$2*IF($FC460="V",1,-1)*IF($Q460="Fixo",(CV460-INDEX('Curva Forward'!$C$5:$AN$13,MATCH(CONCATENATE(BD_COMERCIAL!$K460," ",BD_COMERCIAL!$L460),'Curva Forward'!$B$5:$B$13,0),MATCH(FT$4,'Curva Forward'!$C$4:$AN$4,0))),CV460)</f>
        <v>0</v>
      </c>
      <c r="FU460" s="200">
        <f>AI460*AI$2*IF($FC460="V",1,-1)*IF($Q460="Fixo",(CW460-INDEX('Curva Forward'!$C$5:$AN$13,MATCH(CONCATENATE(BD_COMERCIAL!$K460," ",BD_COMERCIAL!$L460),'Curva Forward'!$B$5:$B$13,0),MATCH(FU$4,'Curva Forward'!$C$4:$AN$4,0))),CW460)</f>
        <v>0</v>
      </c>
      <c r="FV460" s="200">
        <f>AJ460*AJ$2*IF($FC460="V",1,-1)*IF($Q460="Fixo",(CX460-INDEX('Curva Forward'!$C$5:$AN$13,MATCH(CONCATENATE(BD_COMERCIAL!$K460," ",BD_COMERCIAL!$L460),'Curva Forward'!$B$5:$B$13,0),MATCH(FV$4,'Curva Forward'!$C$4:$AN$4,0))),CX460)</f>
        <v>-23760</v>
      </c>
      <c r="FW460" s="200">
        <f>AK460*AK$2*IF($FC460="V",1,-1)*IF($Q460="Fixo",(CY460-INDEX('Curva Forward'!$C$5:$AN$13,MATCH(CONCATENATE(BD_COMERCIAL!$K460," ",BD_COMERCIAL!$L460),'Curva Forward'!$B$5:$B$13,0),MATCH(FW$4,'Curva Forward'!$C$4:$AN$4,0))),CY460)</f>
        <v>0</v>
      </c>
      <c r="FX460" s="200">
        <f>AL460*AL$2*IF($FC460="V",1,-1)*IF($Q460="Fixo",(CZ460-INDEX('Curva Forward'!$C$5:$AN$13,MATCH(CONCATENATE(BD_COMERCIAL!$K460," ",BD_COMERCIAL!$L460),'Curva Forward'!$B$5:$B$13,0),MATCH(FX$4,'Curva Forward'!$C$4:$AN$4,0))),CZ460)</f>
        <v>0</v>
      </c>
      <c r="FY460" s="200">
        <f>AM460*AM$2*IF($FC460="V",1,-1)*IF($Q460="Fixo",(DA460-INDEX('Curva Forward'!$C$5:$AN$13,MATCH(CONCATENATE(BD_COMERCIAL!$K460," ",BD_COMERCIAL!$L460),'Curva Forward'!$B$5:$B$13,0),MATCH(FY$4,'Curva Forward'!$C$4:$AN$4,0))),DA460)</f>
        <v>0</v>
      </c>
      <c r="FZ460" s="200">
        <f>AN460*AN$2*IF($FC460="V",1,-1)*IF($Q460="Fixo",(DB460-INDEX('Curva Forward'!$C$5:$AN$13,MATCH(CONCATENATE(BD_COMERCIAL!$K460," ",BD_COMERCIAL!$L460),'Curva Forward'!$B$5:$B$13,0),MATCH(FZ$4,'Curva Forward'!$C$4:$AN$4,0))),DB460)</f>
        <v>0</v>
      </c>
      <c r="GA460" s="200">
        <f>AO460*AO$2*IF($FC460="V",1,-1)*IF($Q460="Fixo",(DC460-INDEX('Curva Forward'!$C$5:$AN$13,MATCH(CONCATENATE(BD_COMERCIAL!$K460," ",BD_COMERCIAL!$L460),'Curva Forward'!$B$5:$B$13,0),MATCH(GA$4,'Curva Forward'!$C$4:$AN$4,0))),DC460)</f>
        <v>0</v>
      </c>
      <c r="GB460" s="200">
        <f>AP460*AP$2*IF($FC460="V",1,-1)*IF($Q460="Fixo",(DD460-INDEX('Curva Forward'!$C$5:$AN$13,MATCH(CONCATENATE(BD_COMERCIAL!$K460," ",BD_COMERCIAL!$L460),'Curva Forward'!$B$5:$B$13,0),MATCH(GB$4,'Curva Forward'!$C$4:$AN$4,0))),DD460)</f>
        <v>0</v>
      </c>
      <c r="GC460" s="200">
        <f>AQ460*AQ$2*IF($FC460="V",1,-1)*IF($Q460="Fixo",(DE460-INDEX('Curva Forward'!$C$5:$AN$13,MATCH(CONCATENATE(BD_COMERCIAL!$K460," ",BD_COMERCIAL!$L460),'Curva Forward'!$B$5:$B$13,0),MATCH(GC$4,'Curva Forward'!$C$4:$AN$4,0))),DE460)</f>
        <v>0</v>
      </c>
      <c r="GD460" s="200">
        <f>AR460*AR$2*IF($FC460="V",1,-1)*IF($Q460="Fixo",(DF460-INDEX('Curva Forward'!$C$5:$AN$13,MATCH(CONCATENATE(BD_COMERCIAL!$K460," ",BD_COMERCIAL!$L460),'Curva Forward'!$B$5:$B$13,0),MATCH(GD$4,'Curva Forward'!$C$4:$AN$4,0))),DF460)</f>
        <v>0</v>
      </c>
      <c r="GE460" s="200">
        <f>AS460*AS$2*IF($FC460="V",1,-1)*IF($Q460="Fixo",(DG460-INDEX('Curva Forward'!$C$5:$AN$13,MATCH(CONCATENATE(BD_COMERCIAL!$K460," ",BD_COMERCIAL!$L460),'Curva Forward'!$B$5:$B$13,0),MATCH(GE$4,'Curva Forward'!$C$4:$AN$4,0))),DG460)</f>
        <v>0</v>
      </c>
      <c r="GF460" s="200">
        <f>AT460*AT$2*IF($FC460="V",1,-1)*IF($Q460="Fixo",(DH460-INDEX('Curva Forward'!$C$5:$AN$13,MATCH(CONCATENATE(BD_COMERCIAL!$K460," ",BD_COMERCIAL!$L460),'Curva Forward'!$B$5:$B$13,0),MATCH(GF$4,'Curva Forward'!$C$4:$AN$4,0))),DH460)</f>
        <v>0</v>
      </c>
      <c r="GG460" s="200">
        <f>AU460*AU$2*IF($FC460="V",1,-1)*IF($Q460="Fixo",(DI460-INDEX('Curva Forward'!$C$5:$AN$13,MATCH(CONCATENATE(BD_COMERCIAL!$K460," ",BD_COMERCIAL!$L460),'Curva Forward'!$B$5:$B$13,0),MATCH(GG$4,'Curva Forward'!$C$4:$AN$4,0))),DI460)</f>
        <v>0</v>
      </c>
      <c r="GH460" s="200">
        <f>AV460*AV$2*IF($FC460="V",1,-1)*IF($Q460="Fixo",(DJ460-INDEX('Curva Forward'!$C$5:$AN$13,MATCH(CONCATENATE(BD_COMERCIAL!$K460," ",BD_COMERCIAL!$L460),'Curva Forward'!$B$5:$B$13,0),MATCH(GH$4,'Curva Forward'!$C$4:$AN$4,0))),DJ460)</f>
        <v>0</v>
      </c>
      <c r="GI460" s="200">
        <f>AW460*AW$2*IF($FC460="V",1,-1)*IF($Q460="Fixo",(DK460-INDEX('Curva Forward'!$C$5:$AN$13,MATCH(CONCATENATE(BD_COMERCIAL!$K460," ",BD_COMERCIAL!$L460),'Curva Forward'!$B$5:$B$13,0),MATCH(GI$4,'Curva Forward'!$C$4:$AN$4,0))),DK460)</f>
        <v>0</v>
      </c>
      <c r="GJ460" s="200">
        <f>AX460*AX$2*IF($FC460="V",1,-1)*IF($Q460="Fixo",(DL460-INDEX('Curva Forward'!$C$5:$AN$13,MATCH(CONCATENATE(BD_COMERCIAL!$K460," ",BD_COMERCIAL!$L460),'Curva Forward'!$B$5:$B$13,0),MATCH(GJ$4,'Curva Forward'!$C$4:$AN$4,0))),DL460)</f>
        <v>0</v>
      </c>
      <c r="GK460" s="200">
        <f>AY460*AY$2*IF($FC460="V",1,-1)*IF($Q460="Fixo",(DM460-INDEX('Curva Forward'!$C$5:$AN$13,MATCH(CONCATENATE(BD_COMERCIAL!$K460," ",BD_COMERCIAL!$L460),'Curva Forward'!$B$5:$B$13,0),MATCH(GK$4,'Curva Forward'!$C$4:$AN$4,0))),DM460)</f>
        <v>0</v>
      </c>
      <c r="GL460" s="200">
        <f>IF(EZ460="",0,CL460*CL$2*IF($FC460="V",1,-1)*IF($Q460="Fixo",(EZ460-INDEX('Curva Forward'!$C$5:$AN$13,MATCH(CONCATENATE(BD_COMERCIAL!$K460," ",BD_COMERCIAL!$L460),'Curva Forward'!$B$5:$B$13,0),MATCH(GL$4,'Curva Forward'!$C$4:$AN$4,0))),EZ460))</f>
        <v>0</v>
      </c>
      <c r="GM460" s="200">
        <f>IF(FA460="",0,CM460*CM$2*IF($FC460="V",1,-1)*IF($Q460="Fixo",(FA460-INDEX('Curva Forward'!$C$5:$AN$13,MATCH(CONCATENATE(BD_COMERCIAL!$K460," ",BD_COMERCIAL!$L460),'Curva Forward'!$B$5:$B$13,0),MATCH(GM$4,'Curva Forward'!$C$4:$AN$4,0))),FA460))</f>
        <v>0</v>
      </c>
      <c r="GN460" s="200">
        <f>IF(FB460="",0,CN460*CN$2*IF($FC460="V",1,-1)*IF($Q460="Fixo",(FB460-INDEX('Curva Forward'!$C$5:$AN$13,MATCH(CONCATENATE(BD_COMERCIAL!$K460," ",BD_COMERCIAL!$L460),'Curva Forward'!$B$5:$B$13,0),MATCH(GN$4,'Curva Forward'!$C$4:$AN$4,0))),FB460))</f>
        <v>0</v>
      </c>
      <c r="GO460" s="201">
        <f t="shared" ca="1" si="146"/>
        <v>0</v>
      </c>
      <c r="GP460" s="201">
        <f t="shared" ca="1" si="147"/>
        <v>0</v>
      </c>
    </row>
    <row r="461" spans="1:198" ht="15" customHeight="1" x14ac:dyDescent="0.25">
      <c r="A461" s="6"/>
      <c r="B461" s="7" t="s">
        <v>839</v>
      </c>
      <c r="C461" s="8">
        <v>44713</v>
      </c>
      <c r="D461" s="9" t="s">
        <v>131</v>
      </c>
      <c r="E461" s="9" t="s">
        <v>268</v>
      </c>
      <c r="F461" s="113">
        <v>31102147000116</v>
      </c>
      <c r="G461" s="10" t="s">
        <v>125</v>
      </c>
      <c r="H461" s="113">
        <v>3780401000108</v>
      </c>
      <c r="I461" s="9" t="s">
        <v>139</v>
      </c>
      <c r="J461" s="166"/>
      <c r="K461" s="10" t="s">
        <v>127</v>
      </c>
      <c r="L461" s="84" t="s">
        <v>22</v>
      </c>
      <c r="M461" s="11">
        <v>44805</v>
      </c>
      <c r="N461" s="12">
        <v>44834</v>
      </c>
      <c r="O461" s="10">
        <v>1.4</v>
      </c>
      <c r="P461" s="84">
        <v>116</v>
      </c>
      <c r="Q461" s="84" t="s">
        <v>128</v>
      </c>
      <c r="R461" s="10" t="s">
        <v>129</v>
      </c>
      <c r="S461" s="14" t="s">
        <v>135</v>
      </c>
      <c r="T461" s="11"/>
      <c r="U461" s="12"/>
      <c r="V461" s="257" t="str">
        <f ca="1">IF(U461="","",
IF(U461="NA","",
IFERROR(VLOOKUP(EOMONTH(M461,-2)+1,IPCA!$A:$B,2,0),
VLOOKUP(EOMONTH(TODAY(),-2)+1,IPCA!$A:$B,2,0))/
VLOOKUP(EOMONTH(U461,-2)+1,IPCA!$A:$B,2,0)*
P461))</f>
        <v/>
      </c>
      <c r="W461" s="84"/>
      <c r="X461" s="13" t="s">
        <v>133</v>
      </c>
      <c r="Y461" s="166"/>
      <c r="AA461" s="108"/>
      <c r="AB461" s="15"/>
      <c r="AJ461">
        <v>1.4</v>
      </c>
      <c r="AM461" s="6"/>
      <c r="AN461" s="15"/>
      <c r="AY461" s="6"/>
      <c r="AZ461" s="15"/>
      <c r="BK461" s="6"/>
      <c r="BL461" s="15"/>
      <c r="BW461" s="6"/>
      <c r="BX461" s="15"/>
      <c r="CI461" s="6"/>
      <c r="CJ461" s="16">
        <f t="shared" si="131"/>
        <v>0.11506849315068492</v>
      </c>
      <c r="CK461" s="16" t="str">
        <f t="shared" si="132"/>
        <v/>
      </c>
      <c r="CL461" s="16" t="str">
        <f t="shared" si="133"/>
        <v/>
      </c>
      <c r="CM461" s="16" t="str">
        <f t="shared" si="134"/>
        <v/>
      </c>
      <c r="CN461" s="16" t="str">
        <f t="shared" si="135"/>
        <v/>
      </c>
      <c r="CO461" s="18"/>
      <c r="CP461" s="15"/>
      <c r="CX461">
        <v>116</v>
      </c>
      <c r="DA461" s="6"/>
      <c r="DB461" s="15"/>
      <c r="DM461" s="6"/>
      <c r="DN461" s="15"/>
      <c r="DY461" s="6"/>
      <c r="DZ461" s="15"/>
      <c r="EK461" s="6"/>
      <c r="EL461" s="15"/>
      <c r="EW461" s="6"/>
      <c r="EX461" s="16">
        <f t="shared" si="136"/>
        <v>9.5342465753424666</v>
      </c>
      <c r="EY461" s="16" t="str">
        <f t="shared" si="137"/>
        <v/>
      </c>
      <c r="EZ461" s="16" t="str">
        <f t="shared" si="138"/>
        <v/>
      </c>
      <c r="FA461" s="16" t="str">
        <f t="shared" si="139"/>
        <v/>
      </c>
      <c r="FB461" s="160" t="str">
        <f t="shared" si="140"/>
        <v/>
      </c>
      <c r="FC461" t="s">
        <v>205</v>
      </c>
      <c r="FD461" s="20" t="s">
        <v>139</v>
      </c>
      <c r="FE461"/>
      <c r="FF461" s="209" t="s">
        <v>206</v>
      </c>
      <c r="FH461" s="284">
        <f t="shared" ca="1" si="141"/>
        <v>0</v>
      </c>
      <c r="FI461" s="208">
        <f t="shared" si="142"/>
        <v>0.96666666666666667</v>
      </c>
      <c r="FK461" t="str">
        <f t="shared" si="143"/>
        <v>PARATY ENERGIA LTDA</v>
      </c>
      <c r="FL461" s="201">
        <f t="shared" ca="1" si="144"/>
        <v>-34271.999999999993</v>
      </c>
      <c r="FM461" s="201">
        <f t="shared" ca="1" si="145"/>
        <v>0</v>
      </c>
      <c r="FN461" s="200">
        <f>AB461*AB$2*IF($FC461="V",1,-1)*IF($Q461="Fixo",(CP461-INDEX('Curva Forward'!$C$5:$AN$13,MATCH(CONCATENATE(BD_COMERCIAL!$K461," ",BD_COMERCIAL!$L461),'Curva Forward'!$B$5:$B$13,0),MATCH(FN$4,'Curva Forward'!$C$4:$AN$4,0))),CP461)</f>
        <v>0</v>
      </c>
      <c r="FO461" s="200">
        <f>AC461*AC$2*IF($FC461="V",1,-1)*IF($Q461="Fixo",(CQ461-INDEX('Curva Forward'!$C$5:$AN$13,MATCH(CONCATENATE(BD_COMERCIAL!$K461," ",BD_COMERCIAL!$L461),'Curva Forward'!$B$5:$B$13,0),MATCH(FO$4,'Curva Forward'!$C$4:$AN$4,0))),CQ461)</f>
        <v>0</v>
      </c>
      <c r="FP461" s="200">
        <f>AD461*AD$2*IF($FC461="V",1,-1)*IF($Q461="Fixo",(CR461-INDEX('Curva Forward'!$C$5:$AN$13,MATCH(CONCATENATE(BD_COMERCIAL!$K461," ",BD_COMERCIAL!$L461),'Curva Forward'!$B$5:$B$13,0),MATCH(FP$4,'Curva Forward'!$C$4:$AN$4,0))),CR461)</f>
        <v>0</v>
      </c>
      <c r="FQ461" s="200">
        <f>AE461*AE$2*IF($FC461="V",1,-1)*IF($Q461="Fixo",(CS461-INDEX('Curva Forward'!$C$5:$AN$13,MATCH(CONCATENATE(BD_COMERCIAL!$K461," ",BD_COMERCIAL!$L461),'Curva Forward'!$B$5:$B$13,0),MATCH(FQ$4,'Curva Forward'!$C$4:$AN$4,0))),CS461)</f>
        <v>0</v>
      </c>
      <c r="FR461" s="200">
        <f>AF461*AF$2*IF($FC461="V",1,-1)*IF($Q461="Fixo",(CT461-INDEX('Curva Forward'!$C$5:$AN$13,MATCH(CONCATENATE(BD_COMERCIAL!$K461," ",BD_COMERCIAL!$L461),'Curva Forward'!$B$5:$B$13,0),MATCH(FR$4,'Curva Forward'!$C$4:$AN$4,0))),CT461)</f>
        <v>0</v>
      </c>
      <c r="FS461" s="200">
        <f>AG461*AG$2*IF($FC461="V",1,-1)*IF($Q461="Fixo",(CU461-INDEX('Curva Forward'!$C$5:$AN$13,MATCH(CONCATENATE(BD_COMERCIAL!$K461," ",BD_COMERCIAL!$L461),'Curva Forward'!$B$5:$B$13,0),MATCH(FS$4,'Curva Forward'!$C$4:$AN$4,0))),CU461)</f>
        <v>0</v>
      </c>
      <c r="FT461" s="200">
        <f>AH461*AH$2*IF($FC461="V",1,-1)*IF($Q461="Fixo",(CV461-INDEX('Curva Forward'!$C$5:$AN$13,MATCH(CONCATENATE(BD_COMERCIAL!$K461," ",BD_COMERCIAL!$L461),'Curva Forward'!$B$5:$B$13,0),MATCH(FT$4,'Curva Forward'!$C$4:$AN$4,0))),CV461)</f>
        <v>0</v>
      </c>
      <c r="FU461" s="200">
        <f>AI461*AI$2*IF($FC461="V",1,-1)*IF($Q461="Fixo",(CW461-INDEX('Curva Forward'!$C$5:$AN$13,MATCH(CONCATENATE(BD_COMERCIAL!$K461," ",BD_COMERCIAL!$L461),'Curva Forward'!$B$5:$B$13,0),MATCH(FU$4,'Curva Forward'!$C$4:$AN$4,0))),CW461)</f>
        <v>0</v>
      </c>
      <c r="FV461" s="200">
        <f>AJ461*AJ$2*IF($FC461="V",1,-1)*IF($Q461="Fixo",(CX461-INDEX('Curva Forward'!$C$5:$AN$13,MATCH(CONCATENATE(BD_COMERCIAL!$K461," ",BD_COMERCIAL!$L461),'Curva Forward'!$B$5:$B$13,0),MATCH(FV$4,'Curva Forward'!$C$4:$AN$4,0))),CX461)</f>
        <v>-34271.999999999993</v>
      </c>
      <c r="FW461" s="200">
        <f>AK461*AK$2*IF($FC461="V",1,-1)*IF($Q461="Fixo",(CY461-INDEX('Curva Forward'!$C$5:$AN$13,MATCH(CONCATENATE(BD_COMERCIAL!$K461," ",BD_COMERCIAL!$L461),'Curva Forward'!$B$5:$B$13,0),MATCH(FW$4,'Curva Forward'!$C$4:$AN$4,0))),CY461)</f>
        <v>0</v>
      </c>
      <c r="FX461" s="200">
        <f>AL461*AL$2*IF($FC461="V",1,-1)*IF($Q461="Fixo",(CZ461-INDEX('Curva Forward'!$C$5:$AN$13,MATCH(CONCATENATE(BD_COMERCIAL!$K461," ",BD_COMERCIAL!$L461),'Curva Forward'!$B$5:$B$13,0),MATCH(FX$4,'Curva Forward'!$C$4:$AN$4,0))),CZ461)</f>
        <v>0</v>
      </c>
      <c r="FY461" s="200">
        <f>AM461*AM$2*IF($FC461="V",1,-1)*IF($Q461="Fixo",(DA461-INDEX('Curva Forward'!$C$5:$AN$13,MATCH(CONCATENATE(BD_COMERCIAL!$K461," ",BD_COMERCIAL!$L461),'Curva Forward'!$B$5:$B$13,0),MATCH(FY$4,'Curva Forward'!$C$4:$AN$4,0))),DA461)</f>
        <v>0</v>
      </c>
      <c r="FZ461" s="200">
        <f>AN461*AN$2*IF($FC461="V",1,-1)*IF($Q461="Fixo",(DB461-INDEX('Curva Forward'!$C$5:$AN$13,MATCH(CONCATENATE(BD_COMERCIAL!$K461," ",BD_COMERCIAL!$L461),'Curva Forward'!$B$5:$B$13,0),MATCH(FZ$4,'Curva Forward'!$C$4:$AN$4,0))),DB461)</f>
        <v>0</v>
      </c>
      <c r="GA461" s="200">
        <f>AO461*AO$2*IF($FC461="V",1,-1)*IF($Q461="Fixo",(DC461-INDEX('Curva Forward'!$C$5:$AN$13,MATCH(CONCATENATE(BD_COMERCIAL!$K461," ",BD_COMERCIAL!$L461),'Curva Forward'!$B$5:$B$13,0),MATCH(GA$4,'Curva Forward'!$C$4:$AN$4,0))),DC461)</f>
        <v>0</v>
      </c>
      <c r="GB461" s="200">
        <f>AP461*AP$2*IF($FC461="V",1,-1)*IF($Q461="Fixo",(DD461-INDEX('Curva Forward'!$C$5:$AN$13,MATCH(CONCATENATE(BD_COMERCIAL!$K461," ",BD_COMERCIAL!$L461),'Curva Forward'!$B$5:$B$13,0),MATCH(GB$4,'Curva Forward'!$C$4:$AN$4,0))),DD461)</f>
        <v>0</v>
      </c>
      <c r="GC461" s="200">
        <f>AQ461*AQ$2*IF($FC461="V",1,-1)*IF($Q461="Fixo",(DE461-INDEX('Curva Forward'!$C$5:$AN$13,MATCH(CONCATENATE(BD_COMERCIAL!$K461," ",BD_COMERCIAL!$L461),'Curva Forward'!$B$5:$B$13,0),MATCH(GC$4,'Curva Forward'!$C$4:$AN$4,0))),DE461)</f>
        <v>0</v>
      </c>
      <c r="GD461" s="200">
        <f>AR461*AR$2*IF($FC461="V",1,-1)*IF($Q461="Fixo",(DF461-INDEX('Curva Forward'!$C$5:$AN$13,MATCH(CONCATENATE(BD_COMERCIAL!$K461," ",BD_COMERCIAL!$L461),'Curva Forward'!$B$5:$B$13,0),MATCH(GD$4,'Curva Forward'!$C$4:$AN$4,0))),DF461)</f>
        <v>0</v>
      </c>
      <c r="GE461" s="200">
        <f>AS461*AS$2*IF($FC461="V",1,-1)*IF($Q461="Fixo",(DG461-INDEX('Curva Forward'!$C$5:$AN$13,MATCH(CONCATENATE(BD_COMERCIAL!$K461," ",BD_COMERCIAL!$L461),'Curva Forward'!$B$5:$B$13,0),MATCH(GE$4,'Curva Forward'!$C$4:$AN$4,0))),DG461)</f>
        <v>0</v>
      </c>
      <c r="GF461" s="200">
        <f>AT461*AT$2*IF($FC461="V",1,-1)*IF($Q461="Fixo",(DH461-INDEX('Curva Forward'!$C$5:$AN$13,MATCH(CONCATENATE(BD_COMERCIAL!$K461," ",BD_COMERCIAL!$L461),'Curva Forward'!$B$5:$B$13,0),MATCH(GF$4,'Curva Forward'!$C$4:$AN$4,0))),DH461)</f>
        <v>0</v>
      </c>
      <c r="GG461" s="200">
        <f>AU461*AU$2*IF($FC461="V",1,-1)*IF($Q461="Fixo",(DI461-INDEX('Curva Forward'!$C$5:$AN$13,MATCH(CONCATENATE(BD_COMERCIAL!$K461," ",BD_COMERCIAL!$L461),'Curva Forward'!$B$5:$B$13,0),MATCH(GG$4,'Curva Forward'!$C$4:$AN$4,0))),DI461)</f>
        <v>0</v>
      </c>
      <c r="GH461" s="200">
        <f>AV461*AV$2*IF($FC461="V",1,-1)*IF($Q461="Fixo",(DJ461-INDEX('Curva Forward'!$C$5:$AN$13,MATCH(CONCATENATE(BD_COMERCIAL!$K461," ",BD_COMERCIAL!$L461),'Curva Forward'!$B$5:$B$13,0),MATCH(GH$4,'Curva Forward'!$C$4:$AN$4,0))),DJ461)</f>
        <v>0</v>
      </c>
      <c r="GI461" s="200">
        <f>AW461*AW$2*IF($FC461="V",1,-1)*IF($Q461="Fixo",(DK461-INDEX('Curva Forward'!$C$5:$AN$13,MATCH(CONCATENATE(BD_COMERCIAL!$K461," ",BD_COMERCIAL!$L461),'Curva Forward'!$B$5:$B$13,0),MATCH(GI$4,'Curva Forward'!$C$4:$AN$4,0))),DK461)</f>
        <v>0</v>
      </c>
      <c r="GJ461" s="200">
        <f>AX461*AX$2*IF($FC461="V",1,-1)*IF($Q461="Fixo",(DL461-INDEX('Curva Forward'!$C$5:$AN$13,MATCH(CONCATENATE(BD_COMERCIAL!$K461," ",BD_COMERCIAL!$L461),'Curva Forward'!$B$5:$B$13,0),MATCH(GJ$4,'Curva Forward'!$C$4:$AN$4,0))),DL461)</f>
        <v>0</v>
      </c>
      <c r="GK461" s="200">
        <f>AY461*AY$2*IF($FC461="V",1,-1)*IF($Q461="Fixo",(DM461-INDEX('Curva Forward'!$C$5:$AN$13,MATCH(CONCATENATE(BD_COMERCIAL!$K461," ",BD_COMERCIAL!$L461),'Curva Forward'!$B$5:$B$13,0),MATCH(GK$4,'Curva Forward'!$C$4:$AN$4,0))),DM461)</f>
        <v>0</v>
      </c>
      <c r="GL461" s="200">
        <f>IF(EZ461="",0,CL461*CL$2*IF($FC461="V",1,-1)*IF($Q461="Fixo",(EZ461-INDEX('Curva Forward'!$C$5:$AN$13,MATCH(CONCATENATE(BD_COMERCIAL!$K461," ",BD_COMERCIAL!$L461),'Curva Forward'!$B$5:$B$13,0),MATCH(GL$4,'Curva Forward'!$C$4:$AN$4,0))),EZ461))</f>
        <v>0</v>
      </c>
      <c r="GM461" s="200">
        <f>IF(FA461="",0,CM461*CM$2*IF($FC461="V",1,-1)*IF($Q461="Fixo",(FA461-INDEX('Curva Forward'!$C$5:$AN$13,MATCH(CONCATENATE(BD_COMERCIAL!$K461," ",BD_COMERCIAL!$L461),'Curva Forward'!$B$5:$B$13,0),MATCH(GM$4,'Curva Forward'!$C$4:$AN$4,0))),FA461))</f>
        <v>0</v>
      </c>
      <c r="GN461" s="200">
        <f>IF(FB461="",0,CN461*CN$2*IF($FC461="V",1,-1)*IF($Q461="Fixo",(FB461-INDEX('Curva Forward'!$C$5:$AN$13,MATCH(CONCATENATE(BD_COMERCIAL!$K461," ",BD_COMERCIAL!$L461),'Curva Forward'!$B$5:$B$13,0),MATCH(GN$4,'Curva Forward'!$C$4:$AN$4,0))),FB461))</f>
        <v>0</v>
      </c>
      <c r="GO461" s="201">
        <f t="shared" ca="1" si="146"/>
        <v>0</v>
      </c>
      <c r="GP461" s="201">
        <f t="shared" ca="1" si="147"/>
        <v>0</v>
      </c>
    </row>
    <row r="462" spans="1:198" ht="15" customHeight="1" x14ac:dyDescent="0.25">
      <c r="A462" s="6"/>
      <c r="B462" s="7" t="s">
        <v>840</v>
      </c>
      <c r="C462" s="8">
        <v>44713</v>
      </c>
      <c r="D462" s="9" t="s">
        <v>131</v>
      </c>
      <c r="E462" s="9" t="s">
        <v>268</v>
      </c>
      <c r="F462" s="113">
        <v>31102147000116</v>
      </c>
      <c r="G462" s="10" t="s">
        <v>125</v>
      </c>
      <c r="H462" s="113">
        <v>3780401000108</v>
      </c>
      <c r="I462" s="9" t="s">
        <v>139</v>
      </c>
      <c r="J462" s="166"/>
      <c r="K462" s="10" t="s">
        <v>127</v>
      </c>
      <c r="L462" s="84" t="s">
        <v>22</v>
      </c>
      <c r="M462" s="11">
        <v>44805</v>
      </c>
      <c r="N462" s="12">
        <v>44834</v>
      </c>
      <c r="O462" s="10">
        <v>2</v>
      </c>
      <c r="P462" s="84">
        <v>116</v>
      </c>
      <c r="Q462" s="84" t="s">
        <v>128</v>
      </c>
      <c r="R462" s="10" t="s">
        <v>129</v>
      </c>
      <c r="S462" s="14" t="s">
        <v>135</v>
      </c>
      <c r="T462" s="11"/>
      <c r="U462" s="12"/>
      <c r="V462" s="257" t="str">
        <f ca="1">IF(U462="","",
IF(U462="NA","",
IFERROR(VLOOKUP(EOMONTH(M462,-2)+1,IPCA!$A:$B,2,0),
VLOOKUP(EOMONTH(TODAY(),-2)+1,IPCA!$A:$B,2,0))/
VLOOKUP(EOMONTH(U462,-2)+1,IPCA!$A:$B,2,0)*
P462))</f>
        <v/>
      </c>
      <c r="W462" s="84"/>
      <c r="X462" s="13" t="s">
        <v>6</v>
      </c>
      <c r="Y462" s="166"/>
      <c r="AA462" s="108"/>
      <c r="AB462" s="15"/>
      <c r="AJ462">
        <v>2</v>
      </c>
      <c r="AM462" s="6"/>
      <c r="AN462" s="15"/>
      <c r="AY462" s="6"/>
      <c r="AZ462" s="15"/>
      <c r="BK462" s="6"/>
      <c r="BL462" s="15"/>
      <c r="BW462" s="6"/>
      <c r="BX462" s="15"/>
      <c r="CI462" s="6"/>
      <c r="CJ462" s="16">
        <f t="shared" si="131"/>
        <v>0.16438356164383561</v>
      </c>
      <c r="CK462" s="16" t="str">
        <f t="shared" si="132"/>
        <v/>
      </c>
      <c r="CL462" s="16" t="str">
        <f t="shared" si="133"/>
        <v/>
      </c>
      <c r="CM462" s="16" t="str">
        <f t="shared" si="134"/>
        <v/>
      </c>
      <c r="CN462" s="16" t="str">
        <f t="shared" si="135"/>
        <v/>
      </c>
      <c r="CO462" s="18"/>
      <c r="CP462" s="15"/>
      <c r="CX462">
        <v>116</v>
      </c>
      <c r="DA462" s="6"/>
      <c r="DB462" s="15"/>
      <c r="DM462" s="6"/>
      <c r="DN462" s="15"/>
      <c r="DY462" s="6"/>
      <c r="DZ462" s="15"/>
      <c r="EK462" s="6"/>
      <c r="EL462" s="15"/>
      <c r="EW462" s="6"/>
      <c r="EX462" s="16">
        <f t="shared" si="136"/>
        <v>9.5342465753424666</v>
      </c>
      <c r="EY462" s="16" t="str">
        <f t="shared" si="137"/>
        <v/>
      </c>
      <c r="EZ462" s="16" t="str">
        <f t="shared" si="138"/>
        <v/>
      </c>
      <c r="FA462" s="16" t="str">
        <f t="shared" si="139"/>
        <v/>
      </c>
      <c r="FB462" s="160" t="str">
        <f t="shared" si="140"/>
        <v/>
      </c>
      <c r="FC462" t="s">
        <v>205</v>
      </c>
      <c r="FD462" s="20" t="s">
        <v>139</v>
      </c>
      <c r="FE462"/>
      <c r="FF462" s="209" t="s">
        <v>206</v>
      </c>
      <c r="FH462" s="284">
        <f t="shared" ca="1" si="141"/>
        <v>0</v>
      </c>
      <c r="FI462" s="208">
        <f t="shared" si="142"/>
        <v>0.96666666666666667</v>
      </c>
      <c r="FK462" t="str">
        <f t="shared" si="143"/>
        <v>PARATY ENERGIA LTDA</v>
      </c>
      <c r="FL462" s="201">
        <f t="shared" ca="1" si="144"/>
        <v>-48960</v>
      </c>
      <c r="FM462" s="201">
        <f t="shared" ca="1" si="145"/>
        <v>0</v>
      </c>
      <c r="FN462" s="200">
        <f>AB462*AB$2*IF($FC462="V",1,-1)*IF($Q462="Fixo",(CP462-INDEX('Curva Forward'!$C$5:$AN$13,MATCH(CONCATENATE(BD_COMERCIAL!$K462," ",BD_COMERCIAL!$L462),'Curva Forward'!$B$5:$B$13,0),MATCH(FN$4,'Curva Forward'!$C$4:$AN$4,0))),CP462)</f>
        <v>0</v>
      </c>
      <c r="FO462" s="200">
        <f>AC462*AC$2*IF($FC462="V",1,-1)*IF($Q462="Fixo",(CQ462-INDEX('Curva Forward'!$C$5:$AN$13,MATCH(CONCATENATE(BD_COMERCIAL!$K462," ",BD_COMERCIAL!$L462),'Curva Forward'!$B$5:$B$13,0),MATCH(FO$4,'Curva Forward'!$C$4:$AN$4,0))),CQ462)</f>
        <v>0</v>
      </c>
      <c r="FP462" s="200">
        <f>AD462*AD$2*IF($FC462="V",1,-1)*IF($Q462="Fixo",(CR462-INDEX('Curva Forward'!$C$5:$AN$13,MATCH(CONCATENATE(BD_COMERCIAL!$K462," ",BD_COMERCIAL!$L462),'Curva Forward'!$B$5:$B$13,0),MATCH(FP$4,'Curva Forward'!$C$4:$AN$4,0))),CR462)</f>
        <v>0</v>
      </c>
      <c r="FQ462" s="200">
        <f>AE462*AE$2*IF($FC462="V",1,-1)*IF($Q462="Fixo",(CS462-INDEX('Curva Forward'!$C$5:$AN$13,MATCH(CONCATENATE(BD_COMERCIAL!$K462," ",BD_COMERCIAL!$L462),'Curva Forward'!$B$5:$B$13,0),MATCH(FQ$4,'Curva Forward'!$C$4:$AN$4,0))),CS462)</f>
        <v>0</v>
      </c>
      <c r="FR462" s="200">
        <f>AF462*AF$2*IF($FC462="V",1,-1)*IF($Q462="Fixo",(CT462-INDEX('Curva Forward'!$C$5:$AN$13,MATCH(CONCATENATE(BD_COMERCIAL!$K462," ",BD_COMERCIAL!$L462),'Curva Forward'!$B$5:$B$13,0),MATCH(FR$4,'Curva Forward'!$C$4:$AN$4,0))),CT462)</f>
        <v>0</v>
      </c>
      <c r="FS462" s="200">
        <f>AG462*AG$2*IF($FC462="V",1,-1)*IF($Q462="Fixo",(CU462-INDEX('Curva Forward'!$C$5:$AN$13,MATCH(CONCATENATE(BD_COMERCIAL!$K462," ",BD_COMERCIAL!$L462),'Curva Forward'!$B$5:$B$13,0),MATCH(FS$4,'Curva Forward'!$C$4:$AN$4,0))),CU462)</f>
        <v>0</v>
      </c>
      <c r="FT462" s="200">
        <f>AH462*AH$2*IF($FC462="V",1,-1)*IF($Q462="Fixo",(CV462-INDEX('Curva Forward'!$C$5:$AN$13,MATCH(CONCATENATE(BD_COMERCIAL!$K462," ",BD_COMERCIAL!$L462),'Curva Forward'!$B$5:$B$13,0),MATCH(FT$4,'Curva Forward'!$C$4:$AN$4,0))),CV462)</f>
        <v>0</v>
      </c>
      <c r="FU462" s="200">
        <f>AI462*AI$2*IF($FC462="V",1,-1)*IF($Q462="Fixo",(CW462-INDEX('Curva Forward'!$C$5:$AN$13,MATCH(CONCATENATE(BD_COMERCIAL!$K462," ",BD_COMERCIAL!$L462),'Curva Forward'!$B$5:$B$13,0),MATCH(FU$4,'Curva Forward'!$C$4:$AN$4,0))),CW462)</f>
        <v>0</v>
      </c>
      <c r="FV462" s="200">
        <f>AJ462*AJ$2*IF($FC462="V",1,-1)*IF($Q462="Fixo",(CX462-INDEX('Curva Forward'!$C$5:$AN$13,MATCH(CONCATENATE(BD_COMERCIAL!$K462," ",BD_COMERCIAL!$L462),'Curva Forward'!$B$5:$B$13,0),MATCH(FV$4,'Curva Forward'!$C$4:$AN$4,0))),CX462)</f>
        <v>-48960</v>
      </c>
      <c r="FW462" s="200">
        <f>AK462*AK$2*IF($FC462="V",1,-1)*IF($Q462="Fixo",(CY462-INDEX('Curva Forward'!$C$5:$AN$13,MATCH(CONCATENATE(BD_COMERCIAL!$K462," ",BD_COMERCIAL!$L462),'Curva Forward'!$B$5:$B$13,0),MATCH(FW$4,'Curva Forward'!$C$4:$AN$4,0))),CY462)</f>
        <v>0</v>
      </c>
      <c r="FX462" s="200">
        <f>AL462*AL$2*IF($FC462="V",1,-1)*IF($Q462="Fixo",(CZ462-INDEX('Curva Forward'!$C$5:$AN$13,MATCH(CONCATENATE(BD_COMERCIAL!$K462," ",BD_COMERCIAL!$L462),'Curva Forward'!$B$5:$B$13,0),MATCH(FX$4,'Curva Forward'!$C$4:$AN$4,0))),CZ462)</f>
        <v>0</v>
      </c>
      <c r="FY462" s="200">
        <f>AM462*AM$2*IF($FC462="V",1,-1)*IF($Q462="Fixo",(DA462-INDEX('Curva Forward'!$C$5:$AN$13,MATCH(CONCATENATE(BD_COMERCIAL!$K462," ",BD_COMERCIAL!$L462),'Curva Forward'!$B$5:$B$13,0),MATCH(FY$4,'Curva Forward'!$C$4:$AN$4,0))),DA462)</f>
        <v>0</v>
      </c>
      <c r="FZ462" s="200">
        <f>AN462*AN$2*IF($FC462="V",1,-1)*IF($Q462="Fixo",(DB462-INDEX('Curva Forward'!$C$5:$AN$13,MATCH(CONCATENATE(BD_COMERCIAL!$K462," ",BD_COMERCIAL!$L462),'Curva Forward'!$B$5:$B$13,0),MATCH(FZ$4,'Curva Forward'!$C$4:$AN$4,0))),DB462)</f>
        <v>0</v>
      </c>
      <c r="GA462" s="200">
        <f>AO462*AO$2*IF($FC462="V",1,-1)*IF($Q462="Fixo",(DC462-INDEX('Curva Forward'!$C$5:$AN$13,MATCH(CONCATENATE(BD_COMERCIAL!$K462," ",BD_COMERCIAL!$L462),'Curva Forward'!$B$5:$B$13,0),MATCH(GA$4,'Curva Forward'!$C$4:$AN$4,0))),DC462)</f>
        <v>0</v>
      </c>
      <c r="GB462" s="200">
        <f>AP462*AP$2*IF($FC462="V",1,-1)*IF($Q462="Fixo",(DD462-INDEX('Curva Forward'!$C$5:$AN$13,MATCH(CONCATENATE(BD_COMERCIAL!$K462," ",BD_COMERCIAL!$L462),'Curva Forward'!$B$5:$B$13,0),MATCH(GB$4,'Curva Forward'!$C$4:$AN$4,0))),DD462)</f>
        <v>0</v>
      </c>
      <c r="GC462" s="200">
        <f>AQ462*AQ$2*IF($FC462="V",1,-1)*IF($Q462="Fixo",(DE462-INDEX('Curva Forward'!$C$5:$AN$13,MATCH(CONCATENATE(BD_COMERCIAL!$K462," ",BD_COMERCIAL!$L462),'Curva Forward'!$B$5:$B$13,0),MATCH(GC$4,'Curva Forward'!$C$4:$AN$4,0))),DE462)</f>
        <v>0</v>
      </c>
      <c r="GD462" s="200">
        <f>AR462*AR$2*IF($FC462="V",1,-1)*IF($Q462="Fixo",(DF462-INDEX('Curva Forward'!$C$5:$AN$13,MATCH(CONCATENATE(BD_COMERCIAL!$K462," ",BD_COMERCIAL!$L462),'Curva Forward'!$B$5:$B$13,0),MATCH(GD$4,'Curva Forward'!$C$4:$AN$4,0))),DF462)</f>
        <v>0</v>
      </c>
      <c r="GE462" s="200">
        <f>AS462*AS$2*IF($FC462="V",1,-1)*IF($Q462="Fixo",(DG462-INDEX('Curva Forward'!$C$5:$AN$13,MATCH(CONCATENATE(BD_COMERCIAL!$K462," ",BD_COMERCIAL!$L462),'Curva Forward'!$B$5:$B$13,0),MATCH(GE$4,'Curva Forward'!$C$4:$AN$4,0))),DG462)</f>
        <v>0</v>
      </c>
      <c r="GF462" s="200">
        <f>AT462*AT$2*IF($FC462="V",1,-1)*IF($Q462="Fixo",(DH462-INDEX('Curva Forward'!$C$5:$AN$13,MATCH(CONCATENATE(BD_COMERCIAL!$K462," ",BD_COMERCIAL!$L462),'Curva Forward'!$B$5:$B$13,0),MATCH(GF$4,'Curva Forward'!$C$4:$AN$4,0))),DH462)</f>
        <v>0</v>
      </c>
      <c r="GG462" s="200">
        <f>AU462*AU$2*IF($FC462="V",1,-1)*IF($Q462="Fixo",(DI462-INDEX('Curva Forward'!$C$5:$AN$13,MATCH(CONCATENATE(BD_COMERCIAL!$K462," ",BD_COMERCIAL!$L462),'Curva Forward'!$B$5:$B$13,0),MATCH(GG$4,'Curva Forward'!$C$4:$AN$4,0))),DI462)</f>
        <v>0</v>
      </c>
      <c r="GH462" s="200">
        <f>AV462*AV$2*IF($FC462="V",1,-1)*IF($Q462="Fixo",(DJ462-INDEX('Curva Forward'!$C$5:$AN$13,MATCH(CONCATENATE(BD_COMERCIAL!$K462," ",BD_COMERCIAL!$L462),'Curva Forward'!$B$5:$B$13,0),MATCH(GH$4,'Curva Forward'!$C$4:$AN$4,0))),DJ462)</f>
        <v>0</v>
      </c>
      <c r="GI462" s="200">
        <f>AW462*AW$2*IF($FC462="V",1,-1)*IF($Q462="Fixo",(DK462-INDEX('Curva Forward'!$C$5:$AN$13,MATCH(CONCATENATE(BD_COMERCIAL!$K462," ",BD_COMERCIAL!$L462),'Curva Forward'!$B$5:$B$13,0),MATCH(GI$4,'Curva Forward'!$C$4:$AN$4,0))),DK462)</f>
        <v>0</v>
      </c>
      <c r="GJ462" s="200">
        <f>AX462*AX$2*IF($FC462="V",1,-1)*IF($Q462="Fixo",(DL462-INDEX('Curva Forward'!$C$5:$AN$13,MATCH(CONCATENATE(BD_COMERCIAL!$K462," ",BD_COMERCIAL!$L462),'Curva Forward'!$B$5:$B$13,0),MATCH(GJ$4,'Curva Forward'!$C$4:$AN$4,0))),DL462)</f>
        <v>0</v>
      </c>
      <c r="GK462" s="200">
        <f>AY462*AY$2*IF($FC462="V",1,-1)*IF($Q462="Fixo",(DM462-INDEX('Curva Forward'!$C$5:$AN$13,MATCH(CONCATENATE(BD_COMERCIAL!$K462," ",BD_COMERCIAL!$L462),'Curva Forward'!$B$5:$B$13,0),MATCH(GK$4,'Curva Forward'!$C$4:$AN$4,0))),DM462)</f>
        <v>0</v>
      </c>
      <c r="GL462" s="200">
        <f>IF(EZ462="",0,CL462*CL$2*IF($FC462="V",1,-1)*IF($Q462="Fixo",(EZ462-INDEX('Curva Forward'!$C$5:$AN$13,MATCH(CONCATENATE(BD_COMERCIAL!$K462," ",BD_COMERCIAL!$L462),'Curva Forward'!$B$5:$B$13,0),MATCH(GL$4,'Curva Forward'!$C$4:$AN$4,0))),EZ462))</f>
        <v>0</v>
      </c>
      <c r="GM462" s="200">
        <f>IF(FA462="",0,CM462*CM$2*IF($FC462="V",1,-1)*IF($Q462="Fixo",(FA462-INDEX('Curva Forward'!$C$5:$AN$13,MATCH(CONCATENATE(BD_COMERCIAL!$K462," ",BD_COMERCIAL!$L462),'Curva Forward'!$B$5:$B$13,0),MATCH(GM$4,'Curva Forward'!$C$4:$AN$4,0))),FA462))</f>
        <v>0</v>
      </c>
      <c r="GN462" s="200">
        <f>IF(FB462="",0,CN462*CN$2*IF($FC462="V",1,-1)*IF($Q462="Fixo",(FB462-INDEX('Curva Forward'!$C$5:$AN$13,MATCH(CONCATENATE(BD_COMERCIAL!$K462," ",BD_COMERCIAL!$L462),'Curva Forward'!$B$5:$B$13,0),MATCH(GN$4,'Curva Forward'!$C$4:$AN$4,0))),FB462))</f>
        <v>0</v>
      </c>
      <c r="GO462" s="201">
        <f t="shared" ca="1" si="146"/>
        <v>0</v>
      </c>
      <c r="GP462" s="201">
        <f t="shared" ca="1" si="147"/>
        <v>0</v>
      </c>
    </row>
    <row r="463" spans="1:198" ht="15" customHeight="1" x14ac:dyDescent="0.25">
      <c r="A463" s="6"/>
      <c r="B463" s="7" t="s">
        <v>841</v>
      </c>
      <c r="C463" s="8">
        <v>44713</v>
      </c>
      <c r="D463" s="9" t="s">
        <v>131</v>
      </c>
      <c r="E463" s="9" t="s">
        <v>215</v>
      </c>
      <c r="F463" s="113">
        <v>15732189000184</v>
      </c>
      <c r="G463" s="10" t="s">
        <v>125</v>
      </c>
      <c r="H463" s="113">
        <v>3780401000108</v>
      </c>
      <c r="I463" s="9" t="s">
        <v>139</v>
      </c>
      <c r="J463" s="166"/>
      <c r="K463" s="10" t="s">
        <v>127</v>
      </c>
      <c r="L463" s="84" t="s">
        <v>22</v>
      </c>
      <c r="M463" s="11">
        <v>44743</v>
      </c>
      <c r="N463" s="12">
        <v>44773</v>
      </c>
      <c r="O463" s="10">
        <v>3</v>
      </c>
      <c r="P463" s="84">
        <v>82</v>
      </c>
      <c r="Q463" s="84" t="s">
        <v>128</v>
      </c>
      <c r="R463" s="10" t="s">
        <v>129</v>
      </c>
      <c r="S463" s="14" t="s">
        <v>135</v>
      </c>
      <c r="T463" s="11"/>
      <c r="U463" s="12"/>
      <c r="V463" s="257" t="str">
        <f ca="1">IF(U463="","",
IF(U463="NA","",
IFERROR(VLOOKUP(EOMONTH(M463,-2)+1,IPCA!$A:$B,2,0),
VLOOKUP(EOMONTH(TODAY(),-2)+1,IPCA!$A:$B,2,0))/
VLOOKUP(EOMONTH(U463,-2)+1,IPCA!$A:$B,2,0)*
P463))</f>
        <v/>
      </c>
      <c r="W463" s="84"/>
      <c r="X463" s="13" t="s">
        <v>133</v>
      </c>
      <c r="Y463" s="166"/>
      <c r="AA463" s="108"/>
      <c r="AB463" s="15"/>
      <c r="AH463">
        <v>3</v>
      </c>
      <c r="AM463" s="6"/>
      <c r="AN463" s="15"/>
      <c r="AY463" s="6"/>
      <c r="AZ463" s="15"/>
      <c r="BK463" s="6"/>
      <c r="BL463" s="15"/>
      <c r="BW463" s="6"/>
      <c r="BX463" s="15"/>
      <c r="CI463" s="6"/>
      <c r="CJ463" s="16">
        <f t="shared" si="131"/>
        <v>0.25479452054794521</v>
      </c>
      <c r="CK463" s="16" t="str">
        <f t="shared" si="132"/>
        <v/>
      </c>
      <c r="CL463" s="16" t="str">
        <f t="shared" si="133"/>
        <v/>
      </c>
      <c r="CM463" s="16" t="str">
        <f t="shared" si="134"/>
        <v/>
      </c>
      <c r="CN463" s="16" t="str">
        <f t="shared" si="135"/>
        <v/>
      </c>
      <c r="CO463" s="18"/>
      <c r="CP463" s="15"/>
      <c r="CV463">
        <v>82</v>
      </c>
      <c r="DA463" s="6"/>
      <c r="DB463" s="15"/>
      <c r="DM463" s="6"/>
      <c r="DN463" s="15"/>
      <c r="DY463" s="6"/>
      <c r="DZ463" s="15"/>
      <c r="EK463" s="6"/>
      <c r="EL463" s="15"/>
      <c r="EW463" s="6"/>
      <c r="EX463" s="16">
        <f t="shared" si="136"/>
        <v>6.9643835616438352</v>
      </c>
      <c r="EY463" s="16" t="str">
        <f t="shared" si="137"/>
        <v/>
      </c>
      <c r="EZ463" s="16" t="str">
        <f t="shared" si="138"/>
        <v/>
      </c>
      <c r="FA463" s="16" t="str">
        <f t="shared" si="139"/>
        <v/>
      </c>
      <c r="FB463" s="160" t="str">
        <f t="shared" si="140"/>
        <v/>
      </c>
      <c r="FC463" t="s">
        <v>205</v>
      </c>
      <c r="FD463" s="20" t="s">
        <v>139</v>
      </c>
      <c r="FE463"/>
      <c r="FF463" s="209" t="s">
        <v>206</v>
      </c>
      <c r="FH463" s="284">
        <f t="shared" ca="1" si="141"/>
        <v>0</v>
      </c>
      <c r="FI463" s="208">
        <f t="shared" si="142"/>
        <v>1</v>
      </c>
      <c r="FK463" t="str">
        <f t="shared" si="143"/>
        <v>INFINITY TRADING COMERCIALIZADORA DE ENERGIA LTDA</v>
      </c>
      <c r="FL463" s="201">
        <f t="shared" ca="1" si="144"/>
        <v>-34261.19999999999</v>
      </c>
      <c r="FM463" s="201">
        <f t="shared" ca="1" si="145"/>
        <v>0</v>
      </c>
      <c r="FN463" s="200">
        <f>AB463*AB$2*IF($FC463="V",1,-1)*IF($Q463="Fixo",(CP463-INDEX('Curva Forward'!$C$5:$AN$13,MATCH(CONCATENATE(BD_COMERCIAL!$K463," ",BD_COMERCIAL!$L463),'Curva Forward'!$B$5:$B$13,0),MATCH(FN$4,'Curva Forward'!$C$4:$AN$4,0))),CP463)</f>
        <v>0</v>
      </c>
      <c r="FO463" s="200">
        <f>AC463*AC$2*IF($FC463="V",1,-1)*IF($Q463="Fixo",(CQ463-INDEX('Curva Forward'!$C$5:$AN$13,MATCH(CONCATENATE(BD_COMERCIAL!$K463," ",BD_COMERCIAL!$L463),'Curva Forward'!$B$5:$B$13,0),MATCH(FO$4,'Curva Forward'!$C$4:$AN$4,0))),CQ463)</f>
        <v>0</v>
      </c>
      <c r="FP463" s="200">
        <f>AD463*AD$2*IF($FC463="V",1,-1)*IF($Q463="Fixo",(CR463-INDEX('Curva Forward'!$C$5:$AN$13,MATCH(CONCATENATE(BD_COMERCIAL!$K463," ",BD_COMERCIAL!$L463),'Curva Forward'!$B$5:$B$13,0),MATCH(FP$4,'Curva Forward'!$C$4:$AN$4,0))),CR463)</f>
        <v>0</v>
      </c>
      <c r="FQ463" s="200">
        <f>AE463*AE$2*IF($FC463="V",1,-1)*IF($Q463="Fixo",(CS463-INDEX('Curva Forward'!$C$5:$AN$13,MATCH(CONCATENATE(BD_COMERCIAL!$K463," ",BD_COMERCIAL!$L463),'Curva Forward'!$B$5:$B$13,0),MATCH(FQ$4,'Curva Forward'!$C$4:$AN$4,0))),CS463)</f>
        <v>0</v>
      </c>
      <c r="FR463" s="200">
        <f>AF463*AF$2*IF($FC463="V",1,-1)*IF($Q463="Fixo",(CT463-INDEX('Curva Forward'!$C$5:$AN$13,MATCH(CONCATENATE(BD_COMERCIAL!$K463," ",BD_COMERCIAL!$L463),'Curva Forward'!$B$5:$B$13,0),MATCH(FR$4,'Curva Forward'!$C$4:$AN$4,0))),CT463)</f>
        <v>0</v>
      </c>
      <c r="FS463" s="200">
        <f>AG463*AG$2*IF($FC463="V",1,-1)*IF($Q463="Fixo",(CU463-INDEX('Curva Forward'!$C$5:$AN$13,MATCH(CONCATENATE(BD_COMERCIAL!$K463," ",BD_COMERCIAL!$L463),'Curva Forward'!$B$5:$B$13,0),MATCH(FS$4,'Curva Forward'!$C$4:$AN$4,0))),CU463)</f>
        <v>0</v>
      </c>
      <c r="FT463" s="200">
        <f>AH463*AH$2*IF($FC463="V",1,-1)*IF($Q463="Fixo",(CV463-INDEX('Curva Forward'!$C$5:$AN$13,MATCH(CONCATENATE(BD_COMERCIAL!$K463," ",BD_COMERCIAL!$L463),'Curva Forward'!$B$5:$B$13,0),MATCH(FT$4,'Curva Forward'!$C$4:$AN$4,0))),CV463)</f>
        <v>-34261.19999999999</v>
      </c>
      <c r="FU463" s="200">
        <f>AI463*AI$2*IF($FC463="V",1,-1)*IF($Q463="Fixo",(CW463-INDEX('Curva Forward'!$C$5:$AN$13,MATCH(CONCATENATE(BD_COMERCIAL!$K463," ",BD_COMERCIAL!$L463),'Curva Forward'!$B$5:$B$13,0),MATCH(FU$4,'Curva Forward'!$C$4:$AN$4,0))),CW463)</f>
        <v>0</v>
      </c>
      <c r="FV463" s="200">
        <f>AJ463*AJ$2*IF($FC463="V",1,-1)*IF($Q463="Fixo",(CX463-INDEX('Curva Forward'!$C$5:$AN$13,MATCH(CONCATENATE(BD_COMERCIAL!$K463," ",BD_COMERCIAL!$L463),'Curva Forward'!$B$5:$B$13,0),MATCH(FV$4,'Curva Forward'!$C$4:$AN$4,0))),CX463)</f>
        <v>0</v>
      </c>
      <c r="FW463" s="200">
        <f>AK463*AK$2*IF($FC463="V",1,-1)*IF($Q463="Fixo",(CY463-INDEX('Curva Forward'!$C$5:$AN$13,MATCH(CONCATENATE(BD_COMERCIAL!$K463," ",BD_COMERCIAL!$L463),'Curva Forward'!$B$5:$B$13,0),MATCH(FW$4,'Curva Forward'!$C$4:$AN$4,0))),CY463)</f>
        <v>0</v>
      </c>
      <c r="FX463" s="200">
        <f>AL463*AL$2*IF($FC463="V",1,-1)*IF($Q463="Fixo",(CZ463-INDEX('Curva Forward'!$C$5:$AN$13,MATCH(CONCATENATE(BD_COMERCIAL!$K463," ",BD_COMERCIAL!$L463),'Curva Forward'!$B$5:$B$13,0),MATCH(FX$4,'Curva Forward'!$C$4:$AN$4,0))),CZ463)</f>
        <v>0</v>
      </c>
      <c r="FY463" s="200">
        <f>AM463*AM$2*IF($FC463="V",1,-1)*IF($Q463="Fixo",(DA463-INDEX('Curva Forward'!$C$5:$AN$13,MATCH(CONCATENATE(BD_COMERCIAL!$K463," ",BD_COMERCIAL!$L463),'Curva Forward'!$B$5:$B$13,0),MATCH(FY$4,'Curva Forward'!$C$4:$AN$4,0))),DA463)</f>
        <v>0</v>
      </c>
      <c r="FZ463" s="200">
        <f>AN463*AN$2*IF($FC463="V",1,-1)*IF($Q463="Fixo",(DB463-INDEX('Curva Forward'!$C$5:$AN$13,MATCH(CONCATENATE(BD_COMERCIAL!$K463," ",BD_COMERCIAL!$L463),'Curva Forward'!$B$5:$B$13,0),MATCH(FZ$4,'Curva Forward'!$C$4:$AN$4,0))),DB463)</f>
        <v>0</v>
      </c>
      <c r="GA463" s="200">
        <f>AO463*AO$2*IF($FC463="V",1,-1)*IF($Q463="Fixo",(DC463-INDEX('Curva Forward'!$C$5:$AN$13,MATCH(CONCATENATE(BD_COMERCIAL!$K463," ",BD_COMERCIAL!$L463),'Curva Forward'!$B$5:$B$13,0),MATCH(GA$4,'Curva Forward'!$C$4:$AN$4,0))),DC463)</f>
        <v>0</v>
      </c>
      <c r="GB463" s="200">
        <f>AP463*AP$2*IF($FC463="V",1,-1)*IF($Q463="Fixo",(DD463-INDEX('Curva Forward'!$C$5:$AN$13,MATCH(CONCATENATE(BD_COMERCIAL!$K463," ",BD_COMERCIAL!$L463),'Curva Forward'!$B$5:$B$13,0),MATCH(GB$4,'Curva Forward'!$C$4:$AN$4,0))),DD463)</f>
        <v>0</v>
      </c>
      <c r="GC463" s="200">
        <f>AQ463*AQ$2*IF($FC463="V",1,-1)*IF($Q463="Fixo",(DE463-INDEX('Curva Forward'!$C$5:$AN$13,MATCH(CONCATENATE(BD_COMERCIAL!$K463," ",BD_COMERCIAL!$L463),'Curva Forward'!$B$5:$B$13,0),MATCH(GC$4,'Curva Forward'!$C$4:$AN$4,0))),DE463)</f>
        <v>0</v>
      </c>
      <c r="GD463" s="200">
        <f>AR463*AR$2*IF($FC463="V",1,-1)*IF($Q463="Fixo",(DF463-INDEX('Curva Forward'!$C$5:$AN$13,MATCH(CONCATENATE(BD_COMERCIAL!$K463," ",BD_COMERCIAL!$L463),'Curva Forward'!$B$5:$B$13,0),MATCH(GD$4,'Curva Forward'!$C$4:$AN$4,0))),DF463)</f>
        <v>0</v>
      </c>
      <c r="GE463" s="200">
        <f>AS463*AS$2*IF($FC463="V",1,-1)*IF($Q463="Fixo",(DG463-INDEX('Curva Forward'!$C$5:$AN$13,MATCH(CONCATENATE(BD_COMERCIAL!$K463," ",BD_COMERCIAL!$L463),'Curva Forward'!$B$5:$B$13,0),MATCH(GE$4,'Curva Forward'!$C$4:$AN$4,0))),DG463)</f>
        <v>0</v>
      </c>
      <c r="GF463" s="200">
        <f>AT463*AT$2*IF($FC463="V",1,-1)*IF($Q463="Fixo",(DH463-INDEX('Curva Forward'!$C$5:$AN$13,MATCH(CONCATENATE(BD_COMERCIAL!$K463," ",BD_COMERCIAL!$L463),'Curva Forward'!$B$5:$B$13,0),MATCH(GF$4,'Curva Forward'!$C$4:$AN$4,0))),DH463)</f>
        <v>0</v>
      </c>
      <c r="GG463" s="200">
        <f>AU463*AU$2*IF($FC463="V",1,-1)*IF($Q463="Fixo",(DI463-INDEX('Curva Forward'!$C$5:$AN$13,MATCH(CONCATENATE(BD_COMERCIAL!$K463," ",BD_COMERCIAL!$L463),'Curva Forward'!$B$5:$B$13,0),MATCH(GG$4,'Curva Forward'!$C$4:$AN$4,0))),DI463)</f>
        <v>0</v>
      </c>
      <c r="GH463" s="200">
        <f>AV463*AV$2*IF($FC463="V",1,-1)*IF($Q463="Fixo",(DJ463-INDEX('Curva Forward'!$C$5:$AN$13,MATCH(CONCATENATE(BD_COMERCIAL!$K463," ",BD_COMERCIAL!$L463),'Curva Forward'!$B$5:$B$13,0),MATCH(GH$4,'Curva Forward'!$C$4:$AN$4,0))),DJ463)</f>
        <v>0</v>
      </c>
      <c r="GI463" s="200">
        <f>AW463*AW$2*IF($FC463="V",1,-1)*IF($Q463="Fixo",(DK463-INDEX('Curva Forward'!$C$5:$AN$13,MATCH(CONCATENATE(BD_COMERCIAL!$K463," ",BD_COMERCIAL!$L463),'Curva Forward'!$B$5:$B$13,0),MATCH(GI$4,'Curva Forward'!$C$4:$AN$4,0))),DK463)</f>
        <v>0</v>
      </c>
      <c r="GJ463" s="200">
        <f>AX463*AX$2*IF($FC463="V",1,-1)*IF($Q463="Fixo",(DL463-INDEX('Curva Forward'!$C$5:$AN$13,MATCH(CONCATENATE(BD_COMERCIAL!$K463," ",BD_COMERCIAL!$L463),'Curva Forward'!$B$5:$B$13,0),MATCH(GJ$4,'Curva Forward'!$C$4:$AN$4,0))),DL463)</f>
        <v>0</v>
      </c>
      <c r="GK463" s="200">
        <f>AY463*AY$2*IF($FC463="V",1,-1)*IF($Q463="Fixo",(DM463-INDEX('Curva Forward'!$C$5:$AN$13,MATCH(CONCATENATE(BD_COMERCIAL!$K463," ",BD_COMERCIAL!$L463),'Curva Forward'!$B$5:$B$13,0),MATCH(GK$4,'Curva Forward'!$C$4:$AN$4,0))),DM463)</f>
        <v>0</v>
      </c>
      <c r="GL463" s="200">
        <f>IF(EZ463="",0,CL463*CL$2*IF($FC463="V",1,-1)*IF($Q463="Fixo",(EZ463-INDEX('Curva Forward'!$C$5:$AN$13,MATCH(CONCATENATE(BD_COMERCIAL!$K463," ",BD_COMERCIAL!$L463),'Curva Forward'!$B$5:$B$13,0),MATCH(GL$4,'Curva Forward'!$C$4:$AN$4,0))),EZ463))</f>
        <v>0</v>
      </c>
      <c r="GM463" s="200">
        <f>IF(FA463="",0,CM463*CM$2*IF($FC463="V",1,-1)*IF($Q463="Fixo",(FA463-INDEX('Curva Forward'!$C$5:$AN$13,MATCH(CONCATENATE(BD_COMERCIAL!$K463," ",BD_COMERCIAL!$L463),'Curva Forward'!$B$5:$B$13,0),MATCH(GM$4,'Curva Forward'!$C$4:$AN$4,0))),FA463))</f>
        <v>0</v>
      </c>
      <c r="GN463" s="200">
        <f>IF(FB463="",0,CN463*CN$2*IF($FC463="V",1,-1)*IF($Q463="Fixo",(FB463-INDEX('Curva Forward'!$C$5:$AN$13,MATCH(CONCATENATE(BD_COMERCIAL!$K463," ",BD_COMERCIAL!$L463),'Curva Forward'!$B$5:$B$13,0),MATCH(GN$4,'Curva Forward'!$C$4:$AN$4,0))),FB463))</f>
        <v>0</v>
      </c>
      <c r="GO463" s="201">
        <f t="shared" ca="1" si="146"/>
        <v>0</v>
      </c>
      <c r="GP463" s="201">
        <f t="shared" ca="1" si="147"/>
        <v>0</v>
      </c>
    </row>
    <row r="464" spans="1:198" ht="15" customHeight="1" x14ac:dyDescent="0.25">
      <c r="A464" s="6"/>
      <c r="B464" s="7" t="s">
        <v>842</v>
      </c>
      <c r="C464" s="8">
        <v>44713</v>
      </c>
      <c r="D464" s="9" t="s">
        <v>131</v>
      </c>
      <c r="E464" s="9" t="s">
        <v>215</v>
      </c>
      <c r="F464" s="113">
        <v>15732189000184</v>
      </c>
      <c r="G464" s="10" t="s">
        <v>125</v>
      </c>
      <c r="H464" s="113">
        <v>3780401000108</v>
      </c>
      <c r="I464" s="9" t="s">
        <v>139</v>
      </c>
      <c r="J464" s="166"/>
      <c r="K464" s="10" t="s">
        <v>127</v>
      </c>
      <c r="L464" s="84" t="s">
        <v>22</v>
      </c>
      <c r="M464" s="11">
        <v>44743</v>
      </c>
      <c r="N464" s="12">
        <v>44773</v>
      </c>
      <c r="O464" s="10">
        <v>1</v>
      </c>
      <c r="P464" s="84">
        <v>82</v>
      </c>
      <c r="Q464" s="84" t="s">
        <v>128</v>
      </c>
      <c r="R464" s="10" t="s">
        <v>129</v>
      </c>
      <c r="S464" s="14" t="s">
        <v>135</v>
      </c>
      <c r="T464" s="11"/>
      <c r="U464" s="12"/>
      <c r="V464" s="257" t="str">
        <f ca="1">IF(U464="","",
IF(U464="NA","",
IFERROR(VLOOKUP(EOMONTH(M464,-2)+1,IPCA!$A:$B,2,0),
VLOOKUP(EOMONTH(TODAY(),-2)+1,IPCA!$A:$B,2,0))/
VLOOKUP(EOMONTH(U464,-2)+1,IPCA!$A:$B,2,0)*
P464))</f>
        <v/>
      </c>
      <c r="W464" s="84"/>
      <c r="X464" s="13" t="s">
        <v>6</v>
      </c>
      <c r="Y464" s="166"/>
      <c r="AA464" s="108"/>
      <c r="AB464" s="15"/>
      <c r="AH464">
        <v>1</v>
      </c>
      <c r="AM464" s="6"/>
      <c r="AN464" s="15"/>
      <c r="AY464" s="6"/>
      <c r="AZ464" s="15"/>
      <c r="BK464" s="6"/>
      <c r="BL464" s="15"/>
      <c r="BW464" s="6"/>
      <c r="BX464" s="15"/>
      <c r="CI464" s="6"/>
      <c r="CJ464" s="16">
        <f t="shared" si="131"/>
        <v>8.4931506849315067E-2</v>
      </c>
      <c r="CK464" s="16" t="str">
        <f t="shared" si="132"/>
        <v/>
      </c>
      <c r="CL464" s="16" t="str">
        <f t="shared" si="133"/>
        <v/>
      </c>
      <c r="CM464" s="16" t="str">
        <f t="shared" si="134"/>
        <v/>
      </c>
      <c r="CN464" s="16" t="str">
        <f t="shared" si="135"/>
        <v/>
      </c>
      <c r="CO464" s="18"/>
      <c r="CP464" s="15"/>
      <c r="CV464">
        <v>82</v>
      </c>
      <c r="DA464" s="6"/>
      <c r="DB464" s="15"/>
      <c r="DM464" s="6"/>
      <c r="DN464" s="15"/>
      <c r="DY464" s="6"/>
      <c r="DZ464" s="15"/>
      <c r="EK464" s="6"/>
      <c r="EL464" s="15"/>
      <c r="EW464" s="6"/>
      <c r="EX464" s="16">
        <f t="shared" si="136"/>
        <v>6.9643835616438352</v>
      </c>
      <c r="EY464" s="16" t="str">
        <f t="shared" si="137"/>
        <v/>
      </c>
      <c r="EZ464" s="16" t="str">
        <f t="shared" si="138"/>
        <v/>
      </c>
      <c r="FA464" s="16" t="str">
        <f t="shared" si="139"/>
        <v/>
      </c>
      <c r="FB464" s="160" t="str">
        <f t="shared" si="140"/>
        <v/>
      </c>
      <c r="FC464" t="s">
        <v>205</v>
      </c>
      <c r="FD464" s="20" t="s">
        <v>139</v>
      </c>
      <c r="FE464"/>
      <c r="FF464" s="209" t="s">
        <v>206</v>
      </c>
      <c r="FH464" s="284">
        <f t="shared" ca="1" si="141"/>
        <v>0</v>
      </c>
      <c r="FI464" s="208">
        <f t="shared" si="142"/>
        <v>1</v>
      </c>
      <c r="FK464" t="str">
        <f t="shared" si="143"/>
        <v>INFINITY TRADING COMERCIALIZADORA DE ENERGIA LTDA</v>
      </c>
      <c r="FL464" s="201">
        <f t="shared" ca="1" si="144"/>
        <v>-11420.399999999996</v>
      </c>
      <c r="FM464" s="201">
        <f t="shared" ca="1" si="145"/>
        <v>0</v>
      </c>
      <c r="FN464" s="200">
        <f>AB464*AB$2*IF($FC464="V",1,-1)*IF($Q464="Fixo",(CP464-INDEX('Curva Forward'!$C$5:$AN$13,MATCH(CONCATENATE(BD_COMERCIAL!$K464," ",BD_COMERCIAL!$L464),'Curva Forward'!$B$5:$B$13,0),MATCH(FN$4,'Curva Forward'!$C$4:$AN$4,0))),CP464)</f>
        <v>0</v>
      </c>
      <c r="FO464" s="200">
        <f>AC464*AC$2*IF($FC464="V",1,-1)*IF($Q464="Fixo",(CQ464-INDEX('Curva Forward'!$C$5:$AN$13,MATCH(CONCATENATE(BD_COMERCIAL!$K464," ",BD_COMERCIAL!$L464),'Curva Forward'!$B$5:$B$13,0),MATCH(FO$4,'Curva Forward'!$C$4:$AN$4,0))),CQ464)</f>
        <v>0</v>
      </c>
      <c r="FP464" s="200">
        <f>AD464*AD$2*IF($FC464="V",1,-1)*IF($Q464="Fixo",(CR464-INDEX('Curva Forward'!$C$5:$AN$13,MATCH(CONCATENATE(BD_COMERCIAL!$K464," ",BD_COMERCIAL!$L464),'Curva Forward'!$B$5:$B$13,0),MATCH(FP$4,'Curva Forward'!$C$4:$AN$4,0))),CR464)</f>
        <v>0</v>
      </c>
      <c r="FQ464" s="200">
        <f>AE464*AE$2*IF($FC464="V",1,-1)*IF($Q464="Fixo",(CS464-INDEX('Curva Forward'!$C$5:$AN$13,MATCH(CONCATENATE(BD_COMERCIAL!$K464," ",BD_COMERCIAL!$L464),'Curva Forward'!$B$5:$B$13,0),MATCH(FQ$4,'Curva Forward'!$C$4:$AN$4,0))),CS464)</f>
        <v>0</v>
      </c>
      <c r="FR464" s="200">
        <f>AF464*AF$2*IF($FC464="V",1,-1)*IF($Q464="Fixo",(CT464-INDEX('Curva Forward'!$C$5:$AN$13,MATCH(CONCATENATE(BD_COMERCIAL!$K464," ",BD_COMERCIAL!$L464),'Curva Forward'!$B$5:$B$13,0),MATCH(FR$4,'Curva Forward'!$C$4:$AN$4,0))),CT464)</f>
        <v>0</v>
      </c>
      <c r="FS464" s="200">
        <f>AG464*AG$2*IF($FC464="V",1,-1)*IF($Q464="Fixo",(CU464-INDEX('Curva Forward'!$C$5:$AN$13,MATCH(CONCATENATE(BD_COMERCIAL!$K464," ",BD_COMERCIAL!$L464),'Curva Forward'!$B$5:$B$13,0),MATCH(FS$4,'Curva Forward'!$C$4:$AN$4,0))),CU464)</f>
        <v>0</v>
      </c>
      <c r="FT464" s="200">
        <f>AH464*AH$2*IF($FC464="V",1,-1)*IF($Q464="Fixo",(CV464-INDEX('Curva Forward'!$C$5:$AN$13,MATCH(CONCATENATE(BD_COMERCIAL!$K464," ",BD_COMERCIAL!$L464),'Curva Forward'!$B$5:$B$13,0),MATCH(FT$4,'Curva Forward'!$C$4:$AN$4,0))),CV464)</f>
        <v>-11420.399999999996</v>
      </c>
      <c r="FU464" s="200">
        <f>AI464*AI$2*IF($FC464="V",1,-1)*IF($Q464="Fixo",(CW464-INDEX('Curva Forward'!$C$5:$AN$13,MATCH(CONCATENATE(BD_COMERCIAL!$K464," ",BD_COMERCIAL!$L464),'Curva Forward'!$B$5:$B$13,0),MATCH(FU$4,'Curva Forward'!$C$4:$AN$4,0))),CW464)</f>
        <v>0</v>
      </c>
      <c r="FV464" s="200">
        <f>AJ464*AJ$2*IF($FC464="V",1,-1)*IF($Q464="Fixo",(CX464-INDEX('Curva Forward'!$C$5:$AN$13,MATCH(CONCATENATE(BD_COMERCIAL!$K464," ",BD_COMERCIAL!$L464),'Curva Forward'!$B$5:$B$13,0),MATCH(FV$4,'Curva Forward'!$C$4:$AN$4,0))),CX464)</f>
        <v>0</v>
      </c>
      <c r="FW464" s="200">
        <f>AK464*AK$2*IF($FC464="V",1,-1)*IF($Q464="Fixo",(CY464-INDEX('Curva Forward'!$C$5:$AN$13,MATCH(CONCATENATE(BD_COMERCIAL!$K464," ",BD_COMERCIAL!$L464),'Curva Forward'!$B$5:$B$13,0),MATCH(FW$4,'Curva Forward'!$C$4:$AN$4,0))),CY464)</f>
        <v>0</v>
      </c>
      <c r="FX464" s="200">
        <f>AL464*AL$2*IF($FC464="V",1,-1)*IF($Q464="Fixo",(CZ464-INDEX('Curva Forward'!$C$5:$AN$13,MATCH(CONCATENATE(BD_COMERCIAL!$K464," ",BD_COMERCIAL!$L464),'Curva Forward'!$B$5:$B$13,0),MATCH(FX$4,'Curva Forward'!$C$4:$AN$4,0))),CZ464)</f>
        <v>0</v>
      </c>
      <c r="FY464" s="200">
        <f>AM464*AM$2*IF($FC464="V",1,-1)*IF($Q464="Fixo",(DA464-INDEX('Curva Forward'!$C$5:$AN$13,MATCH(CONCATENATE(BD_COMERCIAL!$K464," ",BD_COMERCIAL!$L464),'Curva Forward'!$B$5:$B$13,0),MATCH(FY$4,'Curva Forward'!$C$4:$AN$4,0))),DA464)</f>
        <v>0</v>
      </c>
      <c r="FZ464" s="200">
        <f>AN464*AN$2*IF($FC464="V",1,-1)*IF($Q464="Fixo",(DB464-INDEX('Curva Forward'!$C$5:$AN$13,MATCH(CONCATENATE(BD_COMERCIAL!$K464," ",BD_COMERCIAL!$L464),'Curva Forward'!$B$5:$B$13,0),MATCH(FZ$4,'Curva Forward'!$C$4:$AN$4,0))),DB464)</f>
        <v>0</v>
      </c>
      <c r="GA464" s="200">
        <f>AO464*AO$2*IF($FC464="V",1,-1)*IF($Q464="Fixo",(DC464-INDEX('Curva Forward'!$C$5:$AN$13,MATCH(CONCATENATE(BD_COMERCIAL!$K464," ",BD_COMERCIAL!$L464),'Curva Forward'!$B$5:$B$13,0),MATCH(GA$4,'Curva Forward'!$C$4:$AN$4,0))),DC464)</f>
        <v>0</v>
      </c>
      <c r="GB464" s="200">
        <f>AP464*AP$2*IF($FC464="V",1,-1)*IF($Q464="Fixo",(DD464-INDEX('Curva Forward'!$C$5:$AN$13,MATCH(CONCATENATE(BD_COMERCIAL!$K464," ",BD_COMERCIAL!$L464),'Curva Forward'!$B$5:$B$13,0),MATCH(GB$4,'Curva Forward'!$C$4:$AN$4,0))),DD464)</f>
        <v>0</v>
      </c>
      <c r="GC464" s="200">
        <f>AQ464*AQ$2*IF($FC464="V",1,-1)*IF($Q464="Fixo",(DE464-INDEX('Curva Forward'!$C$5:$AN$13,MATCH(CONCATENATE(BD_COMERCIAL!$K464," ",BD_COMERCIAL!$L464),'Curva Forward'!$B$5:$B$13,0),MATCH(GC$4,'Curva Forward'!$C$4:$AN$4,0))),DE464)</f>
        <v>0</v>
      </c>
      <c r="GD464" s="200">
        <f>AR464*AR$2*IF($FC464="V",1,-1)*IF($Q464="Fixo",(DF464-INDEX('Curva Forward'!$C$5:$AN$13,MATCH(CONCATENATE(BD_COMERCIAL!$K464," ",BD_COMERCIAL!$L464),'Curva Forward'!$B$5:$B$13,0),MATCH(GD$4,'Curva Forward'!$C$4:$AN$4,0))),DF464)</f>
        <v>0</v>
      </c>
      <c r="GE464" s="200">
        <f>AS464*AS$2*IF($FC464="V",1,-1)*IF($Q464="Fixo",(DG464-INDEX('Curva Forward'!$C$5:$AN$13,MATCH(CONCATENATE(BD_COMERCIAL!$K464," ",BD_COMERCIAL!$L464),'Curva Forward'!$B$5:$B$13,0),MATCH(GE$4,'Curva Forward'!$C$4:$AN$4,0))),DG464)</f>
        <v>0</v>
      </c>
      <c r="GF464" s="200">
        <f>AT464*AT$2*IF($FC464="V",1,-1)*IF($Q464="Fixo",(DH464-INDEX('Curva Forward'!$C$5:$AN$13,MATCH(CONCATENATE(BD_COMERCIAL!$K464," ",BD_COMERCIAL!$L464),'Curva Forward'!$B$5:$B$13,0),MATCH(GF$4,'Curva Forward'!$C$4:$AN$4,0))),DH464)</f>
        <v>0</v>
      </c>
      <c r="GG464" s="200">
        <f>AU464*AU$2*IF($FC464="V",1,-1)*IF($Q464="Fixo",(DI464-INDEX('Curva Forward'!$C$5:$AN$13,MATCH(CONCATENATE(BD_COMERCIAL!$K464," ",BD_COMERCIAL!$L464),'Curva Forward'!$B$5:$B$13,0),MATCH(GG$4,'Curva Forward'!$C$4:$AN$4,0))),DI464)</f>
        <v>0</v>
      </c>
      <c r="GH464" s="200">
        <f>AV464*AV$2*IF($FC464="V",1,-1)*IF($Q464="Fixo",(DJ464-INDEX('Curva Forward'!$C$5:$AN$13,MATCH(CONCATENATE(BD_COMERCIAL!$K464," ",BD_COMERCIAL!$L464),'Curva Forward'!$B$5:$B$13,0),MATCH(GH$4,'Curva Forward'!$C$4:$AN$4,0))),DJ464)</f>
        <v>0</v>
      </c>
      <c r="GI464" s="200">
        <f>AW464*AW$2*IF($FC464="V",1,-1)*IF($Q464="Fixo",(DK464-INDEX('Curva Forward'!$C$5:$AN$13,MATCH(CONCATENATE(BD_COMERCIAL!$K464," ",BD_COMERCIAL!$L464),'Curva Forward'!$B$5:$B$13,0),MATCH(GI$4,'Curva Forward'!$C$4:$AN$4,0))),DK464)</f>
        <v>0</v>
      </c>
      <c r="GJ464" s="200">
        <f>AX464*AX$2*IF($FC464="V",1,-1)*IF($Q464="Fixo",(DL464-INDEX('Curva Forward'!$C$5:$AN$13,MATCH(CONCATENATE(BD_COMERCIAL!$K464," ",BD_COMERCIAL!$L464),'Curva Forward'!$B$5:$B$13,0),MATCH(GJ$4,'Curva Forward'!$C$4:$AN$4,0))),DL464)</f>
        <v>0</v>
      </c>
      <c r="GK464" s="200">
        <f>AY464*AY$2*IF($FC464="V",1,-1)*IF($Q464="Fixo",(DM464-INDEX('Curva Forward'!$C$5:$AN$13,MATCH(CONCATENATE(BD_COMERCIAL!$K464," ",BD_COMERCIAL!$L464),'Curva Forward'!$B$5:$B$13,0),MATCH(GK$4,'Curva Forward'!$C$4:$AN$4,0))),DM464)</f>
        <v>0</v>
      </c>
      <c r="GL464" s="200">
        <f>IF(EZ464="",0,CL464*CL$2*IF($FC464="V",1,-1)*IF($Q464="Fixo",(EZ464-INDEX('Curva Forward'!$C$5:$AN$13,MATCH(CONCATENATE(BD_COMERCIAL!$K464," ",BD_COMERCIAL!$L464),'Curva Forward'!$B$5:$B$13,0),MATCH(GL$4,'Curva Forward'!$C$4:$AN$4,0))),EZ464))</f>
        <v>0</v>
      </c>
      <c r="GM464" s="200">
        <f>IF(FA464="",0,CM464*CM$2*IF($FC464="V",1,-1)*IF($Q464="Fixo",(FA464-INDEX('Curva Forward'!$C$5:$AN$13,MATCH(CONCATENATE(BD_COMERCIAL!$K464," ",BD_COMERCIAL!$L464),'Curva Forward'!$B$5:$B$13,0),MATCH(GM$4,'Curva Forward'!$C$4:$AN$4,0))),FA464))</f>
        <v>0</v>
      </c>
      <c r="GN464" s="200">
        <f>IF(FB464="",0,CN464*CN$2*IF($FC464="V",1,-1)*IF($Q464="Fixo",(FB464-INDEX('Curva Forward'!$C$5:$AN$13,MATCH(CONCATENATE(BD_COMERCIAL!$K464," ",BD_COMERCIAL!$L464),'Curva Forward'!$B$5:$B$13,0),MATCH(GN$4,'Curva Forward'!$C$4:$AN$4,0))),FB464))</f>
        <v>0</v>
      </c>
      <c r="GO464" s="201">
        <f t="shared" ca="1" si="146"/>
        <v>0</v>
      </c>
      <c r="GP464" s="201">
        <f t="shared" ca="1" si="147"/>
        <v>0</v>
      </c>
    </row>
    <row r="465" spans="1:198" ht="15" customHeight="1" x14ac:dyDescent="0.25">
      <c r="A465" s="6"/>
      <c r="B465" s="7" t="s">
        <v>843</v>
      </c>
      <c r="C465" s="8">
        <v>44713</v>
      </c>
      <c r="D465" s="9" t="s">
        <v>124</v>
      </c>
      <c r="E465" s="9" t="s">
        <v>125</v>
      </c>
      <c r="F465" s="113">
        <v>3780401000108</v>
      </c>
      <c r="G465" s="10" t="s">
        <v>216</v>
      </c>
      <c r="H465" s="113">
        <v>4270778000171</v>
      </c>
      <c r="I465" s="9" t="s">
        <v>126</v>
      </c>
      <c r="J465" s="166" t="s">
        <v>1040</v>
      </c>
      <c r="K465" s="10" t="s">
        <v>127</v>
      </c>
      <c r="L465" s="84" t="s">
        <v>22</v>
      </c>
      <c r="M465" s="11">
        <v>44927</v>
      </c>
      <c r="N465" s="12">
        <v>45016</v>
      </c>
      <c r="O465" s="10">
        <v>5</v>
      </c>
      <c r="P465" s="84">
        <v>185</v>
      </c>
      <c r="Q465" s="84" t="s">
        <v>128</v>
      </c>
      <c r="R465" s="10" t="s">
        <v>129</v>
      </c>
      <c r="S465" s="14" t="s">
        <v>135</v>
      </c>
      <c r="T465" s="11" t="s">
        <v>130</v>
      </c>
      <c r="U465" s="12">
        <v>44713</v>
      </c>
      <c r="V465" s="257" t="e">
        <f ca="1">IF(U465="","",
IF(U465="NA","",
IFERROR(VLOOKUP(EOMONTH(M465,-2)+1,IPCA!$A:$B,2,0),
VLOOKUP(EOMONTH(TODAY(),-2)+1,IPCA!$A:$B,2,0))/
VLOOKUP(EOMONTH(U465,-2)+1,IPCA!$A:$B,2,0)*
P465))</f>
        <v>#N/A</v>
      </c>
      <c r="W465" s="84"/>
      <c r="X465" s="13" t="s">
        <v>133</v>
      </c>
      <c r="Y465" s="166"/>
      <c r="AA465" s="108"/>
      <c r="AB465" s="15"/>
      <c r="AM465" s="6"/>
      <c r="AN465" s="15">
        <v>5</v>
      </c>
      <c r="AO465">
        <v>5</v>
      </c>
      <c r="AP465">
        <v>5</v>
      </c>
      <c r="AY465" s="6"/>
      <c r="AZ465" s="15"/>
      <c r="BK465" s="6"/>
      <c r="BL465" s="15"/>
      <c r="BW465" s="6"/>
      <c r="BX465" s="15"/>
      <c r="CI465" s="6"/>
      <c r="CJ465" s="16" t="str">
        <f t="shared" si="131"/>
        <v/>
      </c>
      <c r="CK465" s="16">
        <f t="shared" si="132"/>
        <v>1.2328767123287672</v>
      </c>
      <c r="CL465" s="16" t="str">
        <f t="shared" si="133"/>
        <v/>
      </c>
      <c r="CM465" s="16" t="str">
        <f t="shared" si="134"/>
        <v/>
      </c>
      <c r="CN465" s="16" t="str">
        <f t="shared" si="135"/>
        <v/>
      </c>
      <c r="CO465" s="18"/>
      <c r="CP465" s="15"/>
      <c r="DA465" s="6"/>
      <c r="DB465" s="15">
        <v>185</v>
      </c>
      <c r="DC465">
        <v>185</v>
      </c>
      <c r="DD465">
        <v>185</v>
      </c>
      <c r="DM465" s="6"/>
      <c r="DN465" s="15"/>
      <c r="DY465" s="6"/>
      <c r="DZ465" s="15"/>
      <c r="EK465" s="6"/>
      <c r="EL465" s="15"/>
      <c r="EW465" s="6"/>
      <c r="EX465" s="16" t="str">
        <f t="shared" si="136"/>
        <v/>
      </c>
      <c r="EY465" s="16">
        <f t="shared" si="137"/>
        <v>45.61643835616438</v>
      </c>
      <c r="EZ465" s="16" t="str">
        <f t="shared" si="138"/>
        <v/>
      </c>
      <c r="FA465" s="16" t="str">
        <f t="shared" si="139"/>
        <v/>
      </c>
      <c r="FB465" s="160" t="str">
        <f t="shared" si="140"/>
        <v/>
      </c>
      <c r="FC465" t="s">
        <v>204</v>
      </c>
      <c r="FD465" s="20" t="s">
        <v>126</v>
      </c>
      <c r="FE465"/>
      <c r="FF465" s="209" t="s">
        <v>206</v>
      </c>
      <c r="FH465" s="284" t="e">
        <f t="shared" ca="1" si="141"/>
        <v>#N/A</v>
      </c>
      <c r="FI465" s="208">
        <f t="shared" si="142"/>
        <v>2.9666666666666668</v>
      </c>
      <c r="FK465" t="str">
        <f t="shared" si="143"/>
        <v>Santander Corretora de Seguros, Investimentos e Serviços S.A.</v>
      </c>
      <c r="FL465" s="201">
        <f t="shared" ca="1" si="144"/>
        <v>0</v>
      </c>
      <c r="FM465" s="201">
        <f t="shared" ca="1" si="145"/>
        <v>378000</v>
      </c>
      <c r="FN465" s="200">
        <f>AB465*AB$2*IF($FC465="V",1,-1)*IF($Q465="Fixo",(CP465-INDEX('Curva Forward'!$C$5:$AN$13,MATCH(CONCATENATE(BD_COMERCIAL!$K465," ",BD_COMERCIAL!$L465),'Curva Forward'!$B$5:$B$13,0),MATCH(FN$4,'Curva Forward'!$C$4:$AN$4,0))),CP465)</f>
        <v>0</v>
      </c>
      <c r="FO465" s="200">
        <f>AC465*AC$2*IF($FC465="V",1,-1)*IF($Q465="Fixo",(CQ465-INDEX('Curva Forward'!$C$5:$AN$13,MATCH(CONCATENATE(BD_COMERCIAL!$K465," ",BD_COMERCIAL!$L465),'Curva Forward'!$B$5:$B$13,0),MATCH(FO$4,'Curva Forward'!$C$4:$AN$4,0))),CQ465)</f>
        <v>0</v>
      </c>
      <c r="FP465" s="200">
        <f>AD465*AD$2*IF($FC465="V",1,-1)*IF($Q465="Fixo",(CR465-INDEX('Curva Forward'!$C$5:$AN$13,MATCH(CONCATENATE(BD_COMERCIAL!$K465," ",BD_COMERCIAL!$L465),'Curva Forward'!$B$5:$B$13,0),MATCH(FP$4,'Curva Forward'!$C$4:$AN$4,0))),CR465)</f>
        <v>0</v>
      </c>
      <c r="FQ465" s="200">
        <f>AE465*AE$2*IF($FC465="V",1,-1)*IF($Q465="Fixo",(CS465-INDEX('Curva Forward'!$C$5:$AN$13,MATCH(CONCATENATE(BD_COMERCIAL!$K465," ",BD_COMERCIAL!$L465),'Curva Forward'!$B$5:$B$13,0),MATCH(FQ$4,'Curva Forward'!$C$4:$AN$4,0))),CS465)</f>
        <v>0</v>
      </c>
      <c r="FR465" s="200">
        <f>AF465*AF$2*IF($FC465="V",1,-1)*IF($Q465="Fixo",(CT465-INDEX('Curva Forward'!$C$5:$AN$13,MATCH(CONCATENATE(BD_COMERCIAL!$K465," ",BD_COMERCIAL!$L465),'Curva Forward'!$B$5:$B$13,0),MATCH(FR$4,'Curva Forward'!$C$4:$AN$4,0))),CT465)</f>
        <v>0</v>
      </c>
      <c r="FS465" s="200">
        <f>AG465*AG$2*IF($FC465="V",1,-1)*IF($Q465="Fixo",(CU465-INDEX('Curva Forward'!$C$5:$AN$13,MATCH(CONCATENATE(BD_COMERCIAL!$K465," ",BD_COMERCIAL!$L465),'Curva Forward'!$B$5:$B$13,0),MATCH(FS$4,'Curva Forward'!$C$4:$AN$4,0))),CU465)</f>
        <v>0</v>
      </c>
      <c r="FT465" s="200">
        <f>AH465*AH$2*IF($FC465="V",1,-1)*IF($Q465="Fixo",(CV465-INDEX('Curva Forward'!$C$5:$AN$13,MATCH(CONCATENATE(BD_COMERCIAL!$K465," ",BD_COMERCIAL!$L465),'Curva Forward'!$B$5:$B$13,0),MATCH(FT$4,'Curva Forward'!$C$4:$AN$4,0))),CV465)</f>
        <v>0</v>
      </c>
      <c r="FU465" s="200">
        <f>AI465*AI$2*IF($FC465="V",1,-1)*IF($Q465="Fixo",(CW465-INDEX('Curva Forward'!$C$5:$AN$13,MATCH(CONCATENATE(BD_COMERCIAL!$K465," ",BD_COMERCIAL!$L465),'Curva Forward'!$B$5:$B$13,0),MATCH(FU$4,'Curva Forward'!$C$4:$AN$4,0))),CW465)</f>
        <v>0</v>
      </c>
      <c r="FV465" s="200">
        <f>AJ465*AJ$2*IF($FC465="V",1,-1)*IF($Q465="Fixo",(CX465-INDEX('Curva Forward'!$C$5:$AN$13,MATCH(CONCATENATE(BD_COMERCIAL!$K465," ",BD_COMERCIAL!$L465),'Curva Forward'!$B$5:$B$13,0),MATCH(FV$4,'Curva Forward'!$C$4:$AN$4,0))),CX465)</f>
        <v>0</v>
      </c>
      <c r="FW465" s="200">
        <f>AK465*AK$2*IF($FC465="V",1,-1)*IF($Q465="Fixo",(CY465-INDEX('Curva Forward'!$C$5:$AN$13,MATCH(CONCATENATE(BD_COMERCIAL!$K465," ",BD_COMERCIAL!$L465),'Curva Forward'!$B$5:$B$13,0),MATCH(FW$4,'Curva Forward'!$C$4:$AN$4,0))),CY465)</f>
        <v>0</v>
      </c>
      <c r="FX465" s="200">
        <f>AL465*AL$2*IF($FC465="V",1,-1)*IF($Q465="Fixo",(CZ465-INDEX('Curva Forward'!$C$5:$AN$13,MATCH(CONCATENATE(BD_COMERCIAL!$K465," ",BD_COMERCIAL!$L465),'Curva Forward'!$B$5:$B$13,0),MATCH(FX$4,'Curva Forward'!$C$4:$AN$4,0))),CZ465)</f>
        <v>0</v>
      </c>
      <c r="FY465" s="200">
        <f>AM465*AM$2*IF($FC465="V",1,-1)*IF($Q465="Fixo",(DA465-INDEX('Curva Forward'!$C$5:$AN$13,MATCH(CONCATENATE(BD_COMERCIAL!$K465," ",BD_COMERCIAL!$L465),'Curva Forward'!$B$5:$B$13,0),MATCH(FY$4,'Curva Forward'!$C$4:$AN$4,0))),DA465)</f>
        <v>0</v>
      </c>
      <c r="FZ465" s="200">
        <f>AN465*AN$2*IF($FC465="V",1,-1)*IF($Q465="Fixo",(DB465-INDEX('Curva Forward'!$C$5:$AN$13,MATCH(CONCATENATE(BD_COMERCIAL!$K465," ",BD_COMERCIAL!$L465),'Curva Forward'!$B$5:$B$13,0),MATCH(FZ$4,'Curva Forward'!$C$4:$AN$4,0))),DB465)</f>
        <v>130200</v>
      </c>
      <c r="GA465" s="200">
        <f>AO465*AO$2*IF($FC465="V",1,-1)*IF($Q465="Fixo",(DC465-INDEX('Curva Forward'!$C$5:$AN$13,MATCH(CONCATENATE(BD_COMERCIAL!$K465," ",BD_COMERCIAL!$L465),'Curva Forward'!$B$5:$B$13,0),MATCH(GA$4,'Curva Forward'!$C$4:$AN$4,0))),DC465)</f>
        <v>117600</v>
      </c>
      <c r="GB465" s="200">
        <f>AP465*AP$2*IF($FC465="V",1,-1)*IF($Q465="Fixo",(DD465-INDEX('Curva Forward'!$C$5:$AN$13,MATCH(CONCATENATE(BD_COMERCIAL!$K465," ",BD_COMERCIAL!$L465),'Curva Forward'!$B$5:$B$13,0),MATCH(GB$4,'Curva Forward'!$C$4:$AN$4,0))),DD465)</f>
        <v>130200</v>
      </c>
      <c r="GC465" s="200">
        <f>AQ465*AQ$2*IF($FC465="V",1,-1)*IF($Q465="Fixo",(DE465-INDEX('Curva Forward'!$C$5:$AN$13,MATCH(CONCATENATE(BD_COMERCIAL!$K465," ",BD_COMERCIAL!$L465),'Curva Forward'!$B$5:$B$13,0),MATCH(GC$4,'Curva Forward'!$C$4:$AN$4,0))),DE465)</f>
        <v>0</v>
      </c>
      <c r="GD465" s="200">
        <f>AR465*AR$2*IF($FC465="V",1,-1)*IF($Q465="Fixo",(DF465-INDEX('Curva Forward'!$C$5:$AN$13,MATCH(CONCATENATE(BD_COMERCIAL!$K465," ",BD_COMERCIAL!$L465),'Curva Forward'!$B$5:$B$13,0),MATCH(GD$4,'Curva Forward'!$C$4:$AN$4,0))),DF465)</f>
        <v>0</v>
      </c>
      <c r="GE465" s="200">
        <f>AS465*AS$2*IF($FC465="V",1,-1)*IF($Q465="Fixo",(DG465-INDEX('Curva Forward'!$C$5:$AN$13,MATCH(CONCATENATE(BD_COMERCIAL!$K465," ",BD_COMERCIAL!$L465),'Curva Forward'!$B$5:$B$13,0),MATCH(GE$4,'Curva Forward'!$C$4:$AN$4,0))),DG465)</f>
        <v>0</v>
      </c>
      <c r="GF465" s="200">
        <f>AT465*AT$2*IF($FC465="V",1,-1)*IF($Q465="Fixo",(DH465-INDEX('Curva Forward'!$C$5:$AN$13,MATCH(CONCATENATE(BD_COMERCIAL!$K465," ",BD_COMERCIAL!$L465),'Curva Forward'!$B$5:$B$13,0),MATCH(GF$4,'Curva Forward'!$C$4:$AN$4,0))),DH465)</f>
        <v>0</v>
      </c>
      <c r="GG465" s="200">
        <f>AU465*AU$2*IF($FC465="V",1,-1)*IF($Q465="Fixo",(DI465-INDEX('Curva Forward'!$C$5:$AN$13,MATCH(CONCATENATE(BD_COMERCIAL!$K465," ",BD_COMERCIAL!$L465),'Curva Forward'!$B$5:$B$13,0),MATCH(GG$4,'Curva Forward'!$C$4:$AN$4,0))),DI465)</f>
        <v>0</v>
      </c>
      <c r="GH465" s="200">
        <f>AV465*AV$2*IF($FC465="V",1,-1)*IF($Q465="Fixo",(DJ465-INDEX('Curva Forward'!$C$5:$AN$13,MATCH(CONCATENATE(BD_COMERCIAL!$K465," ",BD_COMERCIAL!$L465),'Curva Forward'!$B$5:$B$13,0),MATCH(GH$4,'Curva Forward'!$C$4:$AN$4,0))),DJ465)</f>
        <v>0</v>
      </c>
      <c r="GI465" s="200">
        <f>AW465*AW$2*IF($FC465="V",1,-1)*IF($Q465="Fixo",(DK465-INDEX('Curva Forward'!$C$5:$AN$13,MATCH(CONCATENATE(BD_COMERCIAL!$K465," ",BD_COMERCIAL!$L465),'Curva Forward'!$B$5:$B$13,0),MATCH(GI$4,'Curva Forward'!$C$4:$AN$4,0))),DK465)</f>
        <v>0</v>
      </c>
      <c r="GJ465" s="200">
        <f>AX465*AX$2*IF($FC465="V",1,-1)*IF($Q465="Fixo",(DL465-INDEX('Curva Forward'!$C$5:$AN$13,MATCH(CONCATENATE(BD_COMERCIAL!$K465," ",BD_COMERCIAL!$L465),'Curva Forward'!$B$5:$B$13,0),MATCH(GJ$4,'Curva Forward'!$C$4:$AN$4,0))),DL465)</f>
        <v>0</v>
      </c>
      <c r="GK465" s="200">
        <f>AY465*AY$2*IF($FC465="V",1,-1)*IF($Q465="Fixo",(DM465-INDEX('Curva Forward'!$C$5:$AN$13,MATCH(CONCATENATE(BD_COMERCIAL!$K465," ",BD_COMERCIAL!$L465),'Curva Forward'!$B$5:$B$13,0),MATCH(GK$4,'Curva Forward'!$C$4:$AN$4,0))),DM465)</f>
        <v>0</v>
      </c>
      <c r="GL465" s="200">
        <f>IF(EZ465="",0,CL465*CL$2*IF($FC465="V",1,-1)*IF($Q465="Fixo",(EZ465-INDEX('Curva Forward'!$C$5:$AN$13,MATCH(CONCATENATE(BD_COMERCIAL!$K465," ",BD_COMERCIAL!$L465),'Curva Forward'!$B$5:$B$13,0),MATCH(GL$4,'Curva Forward'!$C$4:$AN$4,0))),EZ465))</f>
        <v>0</v>
      </c>
      <c r="GM465" s="200">
        <f>IF(FA465="",0,CM465*CM$2*IF($FC465="V",1,-1)*IF($Q465="Fixo",(FA465-INDEX('Curva Forward'!$C$5:$AN$13,MATCH(CONCATENATE(BD_COMERCIAL!$K465," ",BD_COMERCIAL!$L465),'Curva Forward'!$B$5:$B$13,0),MATCH(GM$4,'Curva Forward'!$C$4:$AN$4,0))),FA465))</f>
        <v>0</v>
      </c>
      <c r="GN465" s="200">
        <f>IF(FB465="",0,CN465*CN$2*IF($FC465="V",1,-1)*IF($Q465="Fixo",(FB465-INDEX('Curva Forward'!$C$5:$AN$13,MATCH(CONCATENATE(BD_COMERCIAL!$K465," ",BD_COMERCIAL!$L465),'Curva Forward'!$B$5:$B$13,0),MATCH(GN$4,'Curva Forward'!$C$4:$AN$4,0))),FB465))</f>
        <v>0</v>
      </c>
      <c r="GO465" s="201">
        <f t="shared" ca="1" si="146"/>
        <v>378000</v>
      </c>
      <c r="GP465" s="201">
        <f t="shared" ca="1" si="147"/>
        <v>0</v>
      </c>
    </row>
    <row r="466" spans="1:198" ht="15" customHeight="1" x14ac:dyDescent="0.25">
      <c r="A466" s="6"/>
      <c r="B466" s="7" t="s">
        <v>844</v>
      </c>
      <c r="C466" s="8">
        <v>44713</v>
      </c>
      <c r="D466" s="9" t="s">
        <v>131</v>
      </c>
      <c r="E466" s="9" t="s">
        <v>225</v>
      </c>
      <c r="F466" s="113">
        <v>9185485000100</v>
      </c>
      <c r="G466" s="10" t="s">
        <v>125</v>
      </c>
      <c r="H466" s="113">
        <v>3780401000108</v>
      </c>
      <c r="I466" s="9" t="s">
        <v>139</v>
      </c>
      <c r="J466" s="166"/>
      <c r="K466" s="10" t="s">
        <v>127</v>
      </c>
      <c r="L466" s="84" t="s">
        <v>22</v>
      </c>
      <c r="M466" s="11">
        <v>44835</v>
      </c>
      <c r="N466" s="12">
        <v>44926</v>
      </c>
      <c r="O466" s="10">
        <v>5</v>
      </c>
      <c r="P466" s="84">
        <v>135</v>
      </c>
      <c r="Q466" s="84" t="s">
        <v>128</v>
      </c>
      <c r="R466" s="10" t="s">
        <v>129</v>
      </c>
      <c r="S466" s="14" t="s">
        <v>135</v>
      </c>
      <c r="T466" s="11"/>
      <c r="U466" s="12"/>
      <c r="V466" s="257" t="str">
        <f ca="1">IF(U466="","",
IF(U466="NA","",
IFERROR(VLOOKUP(EOMONTH(M466,-2)+1,IPCA!$A:$B,2,0),
VLOOKUP(EOMONTH(TODAY(),-2)+1,IPCA!$A:$B,2,0))/
VLOOKUP(EOMONTH(U466,-2)+1,IPCA!$A:$B,2,0)*
P466))</f>
        <v/>
      </c>
      <c r="W466" s="84"/>
      <c r="X466" s="13" t="s">
        <v>133</v>
      </c>
      <c r="Y466" s="166"/>
      <c r="AA466" s="108"/>
      <c r="AB466" s="15"/>
      <c r="AK466">
        <v>5</v>
      </c>
      <c r="AL466">
        <v>5</v>
      </c>
      <c r="AM466" s="6">
        <v>5</v>
      </c>
      <c r="AN466" s="15"/>
      <c r="AY466" s="6"/>
      <c r="AZ466" s="15"/>
      <c r="BK466" s="6"/>
      <c r="BL466" s="15"/>
      <c r="BW466" s="6"/>
      <c r="BX466" s="15"/>
      <c r="CI466" s="6"/>
      <c r="CJ466" s="16">
        <f t="shared" si="131"/>
        <v>1.2602739726027397</v>
      </c>
      <c r="CK466" s="16" t="str">
        <f t="shared" si="132"/>
        <v/>
      </c>
      <c r="CL466" s="16" t="str">
        <f t="shared" si="133"/>
        <v/>
      </c>
      <c r="CM466" s="16" t="str">
        <f t="shared" si="134"/>
        <v/>
      </c>
      <c r="CN466" s="16" t="str">
        <f t="shared" si="135"/>
        <v/>
      </c>
      <c r="CO466" s="18"/>
      <c r="CP466" s="15"/>
      <c r="CY466">
        <v>135</v>
      </c>
      <c r="CZ466">
        <v>135</v>
      </c>
      <c r="DA466" s="6">
        <v>135</v>
      </c>
      <c r="DB466" s="15"/>
      <c r="DM466" s="6"/>
      <c r="DN466" s="15"/>
      <c r="DY466" s="6"/>
      <c r="DZ466" s="15"/>
      <c r="EK466" s="6"/>
      <c r="EL466" s="15"/>
      <c r="EW466" s="6"/>
      <c r="EX466" s="16">
        <f t="shared" si="136"/>
        <v>34.027397260273972</v>
      </c>
      <c r="EY466" s="16" t="str">
        <f t="shared" si="137"/>
        <v/>
      </c>
      <c r="EZ466" s="16" t="str">
        <f t="shared" si="138"/>
        <v/>
      </c>
      <c r="FA466" s="16" t="str">
        <f t="shared" si="139"/>
        <v/>
      </c>
      <c r="FB466" s="160" t="str">
        <f t="shared" si="140"/>
        <v/>
      </c>
      <c r="FC466" t="s">
        <v>205</v>
      </c>
      <c r="FD466" s="20" t="s">
        <v>139</v>
      </c>
      <c r="FE466"/>
      <c r="FF466" s="209" t="s">
        <v>206</v>
      </c>
      <c r="FH466" s="284">
        <f t="shared" ca="1" si="141"/>
        <v>0</v>
      </c>
      <c r="FI466" s="208">
        <f t="shared" si="142"/>
        <v>3.0333333333333332</v>
      </c>
      <c r="FK466" t="str">
        <f t="shared" si="143"/>
        <v>Eneva Comercializadora de Energia Ltda</v>
      </c>
      <c r="FL466" s="201">
        <f t="shared" ca="1" si="144"/>
        <v>-383160</v>
      </c>
      <c r="FM466" s="201">
        <f t="shared" ca="1" si="145"/>
        <v>0</v>
      </c>
      <c r="FN466" s="200">
        <f>AB466*AB$2*IF($FC466="V",1,-1)*IF($Q466="Fixo",(CP466-INDEX('Curva Forward'!$C$5:$AN$13,MATCH(CONCATENATE(BD_COMERCIAL!$K466," ",BD_COMERCIAL!$L466),'Curva Forward'!$B$5:$B$13,0),MATCH(FN$4,'Curva Forward'!$C$4:$AN$4,0))),CP466)</f>
        <v>0</v>
      </c>
      <c r="FO466" s="200">
        <f>AC466*AC$2*IF($FC466="V",1,-1)*IF($Q466="Fixo",(CQ466-INDEX('Curva Forward'!$C$5:$AN$13,MATCH(CONCATENATE(BD_COMERCIAL!$K466," ",BD_COMERCIAL!$L466),'Curva Forward'!$B$5:$B$13,0),MATCH(FO$4,'Curva Forward'!$C$4:$AN$4,0))),CQ466)</f>
        <v>0</v>
      </c>
      <c r="FP466" s="200">
        <f>AD466*AD$2*IF($FC466="V",1,-1)*IF($Q466="Fixo",(CR466-INDEX('Curva Forward'!$C$5:$AN$13,MATCH(CONCATENATE(BD_COMERCIAL!$K466," ",BD_COMERCIAL!$L466),'Curva Forward'!$B$5:$B$13,0),MATCH(FP$4,'Curva Forward'!$C$4:$AN$4,0))),CR466)</f>
        <v>0</v>
      </c>
      <c r="FQ466" s="200">
        <f>AE466*AE$2*IF($FC466="V",1,-1)*IF($Q466="Fixo",(CS466-INDEX('Curva Forward'!$C$5:$AN$13,MATCH(CONCATENATE(BD_COMERCIAL!$K466," ",BD_COMERCIAL!$L466),'Curva Forward'!$B$5:$B$13,0),MATCH(FQ$4,'Curva Forward'!$C$4:$AN$4,0))),CS466)</f>
        <v>0</v>
      </c>
      <c r="FR466" s="200">
        <f>AF466*AF$2*IF($FC466="V",1,-1)*IF($Q466="Fixo",(CT466-INDEX('Curva Forward'!$C$5:$AN$13,MATCH(CONCATENATE(BD_COMERCIAL!$K466," ",BD_COMERCIAL!$L466),'Curva Forward'!$B$5:$B$13,0),MATCH(FR$4,'Curva Forward'!$C$4:$AN$4,0))),CT466)</f>
        <v>0</v>
      </c>
      <c r="FS466" s="200">
        <f>AG466*AG$2*IF($FC466="V",1,-1)*IF($Q466="Fixo",(CU466-INDEX('Curva Forward'!$C$5:$AN$13,MATCH(CONCATENATE(BD_COMERCIAL!$K466," ",BD_COMERCIAL!$L466),'Curva Forward'!$B$5:$B$13,0),MATCH(FS$4,'Curva Forward'!$C$4:$AN$4,0))),CU466)</f>
        <v>0</v>
      </c>
      <c r="FT466" s="200">
        <f>AH466*AH$2*IF($FC466="V",1,-1)*IF($Q466="Fixo",(CV466-INDEX('Curva Forward'!$C$5:$AN$13,MATCH(CONCATENATE(BD_COMERCIAL!$K466," ",BD_COMERCIAL!$L466),'Curva Forward'!$B$5:$B$13,0),MATCH(FT$4,'Curva Forward'!$C$4:$AN$4,0))),CV466)</f>
        <v>0</v>
      </c>
      <c r="FU466" s="200">
        <f>AI466*AI$2*IF($FC466="V",1,-1)*IF($Q466="Fixo",(CW466-INDEX('Curva Forward'!$C$5:$AN$13,MATCH(CONCATENATE(BD_COMERCIAL!$K466," ",BD_COMERCIAL!$L466),'Curva Forward'!$B$5:$B$13,0),MATCH(FU$4,'Curva Forward'!$C$4:$AN$4,0))),CW466)</f>
        <v>0</v>
      </c>
      <c r="FV466" s="200">
        <f>AJ466*AJ$2*IF($FC466="V",1,-1)*IF($Q466="Fixo",(CX466-INDEX('Curva Forward'!$C$5:$AN$13,MATCH(CONCATENATE(BD_COMERCIAL!$K466," ",BD_COMERCIAL!$L466),'Curva Forward'!$B$5:$B$13,0),MATCH(FV$4,'Curva Forward'!$C$4:$AN$4,0))),CX466)</f>
        <v>0</v>
      </c>
      <c r="FW466" s="200">
        <f>AK466*AK$2*IF($FC466="V",1,-1)*IF($Q466="Fixo",(CY466-INDEX('Curva Forward'!$C$5:$AN$13,MATCH(CONCATENATE(BD_COMERCIAL!$K466," ",BD_COMERCIAL!$L466),'Curva Forward'!$B$5:$B$13,0),MATCH(FW$4,'Curva Forward'!$C$4:$AN$4,0))),CY466)</f>
        <v>-130200</v>
      </c>
      <c r="FX466" s="200">
        <f>AL466*AL$2*IF($FC466="V",1,-1)*IF($Q466="Fixo",(CZ466-INDEX('Curva Forward'!$C$5:$AN$13,MATCH(CONCATENATE(BD_COMERCIAL!$K466," ",BD_COMERCIAL!$L466),'Curva Forward'!$B$5:$B$13,0),MATCH(FX$4,'Curva Forward'!$C$4:$AN$4,0))),CZ466)</f>
        <v>-111600</v>
      </c>
      <c r="FY466" s="200">
        <f>AM466*AM$2*IF($FC466="V",1,-1)*IF($Q466="Fixo",(DA466-INDEX('Curva Forward'!$C$5:$AN$13,MATCH(CONCATENATE(BD_COMERCIAL!$K466," ",BD_COMERCIAL!$L466),'Curva Forward'!$B$5:$B$13,0),MATCH(FY$4,'Curva Forward'!$C$4:$AN$4,0))),DA466)</f>
        <v>-141360</v>
      </c>
      <c r="FZ466" s="200">
        <f>AN466*AN$2*IF($FC466="V",1,-1)*IF($Q466="Fixo",(DB466-INDEX('Curva Forward'!$C$5:$AN$13,MATCH(CONCATENATE(BD_COMERCIAL!$K466," ",BD_COMERCIAL!$L466),'Curva Forward'!$B$5:$B$13,0),MATCH(FZ$4,'Curva Forward'!$C$4:$AN$4,0))),DB466)</f>
        <v>0</v>
      </c>
      <c r="GA466" s="200">
        <f>AO466*AO$2*IF($FC466="V",1,-1)*IF($Q466="Fixo",(DC466-INDEX('Curva Forward'!$C$5:$AN$13,MATCH(CONCATENATE(BD_COMERCIAL!$K466," ",BD_COMERCIAL!$L466),'Curva Forward'!$B$5:$B$13,0),MATCH(GA$4,'Curva Forward'!$C$4:$AN$4,0))),DC466)</f>
        <v>0</v>
      </c>
      <c r="GB466" s="200">
        <f>AP466*AP$2*IF($FC466="V",1,-1)*IF($Q466="Fixo",(DD466-INDEX('Curva Forward'!$C$5:$AN$13,MATCH(CONCATENATE(BD_COMERCIAL!$K466," ",BD_COMERCIAL!$L466),'Curva Forward'!$B$5:$B$13,0),MATCH(GB$4,'Curva Forward'!$C$4:$AN$4,0))),DD466)</f>
        <v>0</v>
      </c>
      <c r="GC466" s="200">
        <f>AQ466*AQ$2*IF($FC466="V",1,-1)*IF($Q466="Fixo",(DE466-INDEX('Curva Forward'!$C$5:$AN$13,MATCH(CONCATENATE(BD_COMERCIAL!$K466," ",BD_COMERCIAL!$L466),'Curva Forward'!$B$5:$B$13,0),MATCH(GC$4,'Curva Forward'!$C$4:$AN$4,0))),DE466)</f>
        <v>0</v>
      </c>
      <c r="GD466" s="200">
        <f>AR466*AR$2*IF($FC466="V",1,-1)*IF($Q466="Fixo",(DF466-INDEX('Curva Forward'!$C$5:$AN$13,MATCH(CONCATENATE(BD_COMERCIAL!$K466," ",BD_COMERCIAL!$L466),'Curva Forward'!$B$5:$B$13,0),MATCH(GD$4,'Curva Forward'!$C$4:$AN$4,0))),DF466)</f>
        <v>0</v>
      </c>
      <c r="GE466" s="200">
        <f>AS466*AS$2*IF($FC466="V",1,-1)*IF($Q466="Fixo",(DG466-INDEX('Curva Forward'!$C$5:$AN$13,MATCH(CONCATENATE(BD_COMERCIAL!$K466," ",BD_COMERCIAL!$L466),'Curva Forward'!$B$5:$B$13,0),MATCH(GE$4,'Curva Forward'!$C$4:$AN$4,0))),DG466)</f>
        <v>0</v>
      </c>
      <c r="GF466" s="200">
        <f>AT466*AT$2*IF($FC466="V",1,-1)*IF($Q466="Fixo",(DH466-INDEX('Curva Forward'!$C$5:$AN$13,MATCH(CONCATENATE(BD_COMERCIAL!$K466," ",BD_COMERCIAL!$L466),'Curva Forward'!$B$5:$B$13,0),MATCH(GF$4,'Curva Forward'!$C$4:$AN$4,0))),DH466)</f>
        <v>0</v>
      </c>
      <c r="GG466" s="200">
        <f>AU466*AU$2*IF($FC466="V",1,-1)*IF($Q466="Fixo",(DI466-INDEX('Curva Forward'!$C$5:$AN$13,MATCH(CONCATENATE(BD_COMERCIAL!$K466," ",BD_COMERCIAL!$L466),'Curva Forward'!$B$5:$B$13,0),MATCH(GG$4,'Curva Forward'!$C$4:$AN$4,0))),DI466)</f>
        <v>0</v>
      </c>
      <c r="GH466" s="200">
        <f>AV466*AV$2*IF($FC466="V",1,-1)*IF($Q466="Fixo",(DJ466-INDEX('Curva Forward'!$C$5:$AN$13,MATCH(CONCATENATE(BD_COMERCIAL!$K466," ",BD_COMERCIAL!$L466),'Curva Forward'!$B$5:$B$13,0),MATCH(GH$4,'Curva Forward'!$C$4:$AN$4,0))),DJ466)</f>
        <v>0</v>
      </c>
      <c r="GI466" s="200">
        <f>AW466*AW$2*IF($FC466="V",1,-1)*IF($Q466="Fixo",(DK466-INDEX('Curva Forward'!$C$5:$AN$13,MATCH(CONCATENATE(BD_COMERCIAL!$K466," ",BD_COMERCIAL!$L466),'Curva Forward'!$B$5:$B$13,0),MATCH(GI$4,'Curva Forward'!$C$4:$AN$4,0))),DK466)</f>
        <v>0</v>
      </c>
      <c r="GJ466" s="200">
        <f>AX466*AX$2*IF($FC466="V",1,-1)*IF($Q466="Fixo",(DL466-INDEX('Curva Forward'!$C$5:$AN$13,MATCH(CONCATENATE(BD_COMERCIAL!$K466," ",BD_COMERCIAL!$L466),'Curva Forward'!$B$5:$B$13,0),MATCH(GJ$4,'Curva Forward'!$C$4:$AN$4,0))),DL466)</f>
        <v>0</v>
      </c>
      <c r="GK466" s="200">
        <f>AY466*AY$2*IF($FC466="V",1,-1)*IF($Q466="Fixo",(DM466-INDEX('Curva Forward'!$C$5:$AN$13,MATCH(CONCATENATE(BD_COMERCIAL!$K466," ",BD_COMERCIAL!$L466),'Curva Forward'!$B$5:$B$13,0),MATCH(GK$4,'Curva Forward'!$C$4:$AN$4,0))),DM466)</f>
        <v>0</v>
      </c>
      <c r="GL466" s="200">
        <f>IF(EZ466="",0,CL466*CL$2*IF($FC466="V",1,-1)*IF($Q466="Fixo",(EZ466-INDEX('Curva Forward'!$C$5:$AN$13,MATCH(CONCATENATE(BD_COMERCIAL!$K466," ",BD_COMERCIAL!$L466),'Curva Forward'!$B$5:$B$13,0),MATCH(GL$4,'Curva Forward'!$C$4:$AN$4,0))),EZ466))</f>
        <v>0</v>
      </c>
      <c r="GM466" s="200">
        <f>IF(FA466="",0,CM466*CM$2*IF($FC466="V",1,-1)*IF($Q466="Fixo",(FA466-INDEX('Curva Forward'!$C$5:$AN$13,MATCH(CONCATENATE(BD_COMERCIAL!$K466," ",BD_COMERCIAL!$L466),'Curva Forward'!$B$5:$B$13,0),MATCH(GM$4,'Curva Forward'!$C$4:$AN$4,0))),FA466))</f>
        <v>0</v>
      </c>
      <c r="GN466" s="200">
        <f>IF(FB466="",0,CN466*CN$2*IF($FC466="V",1,-1)*IF($Q466="Fixo",(FB466-INDEX('Curva Forward'!$C$5:$AN$13,MATCH(CONCATENATE(BD_COMERCIAL!$K466," ",BD_COMERCIAL!$L466),'Curva Forward'!$B$5:$B$13,0),MATCH(GN$4,'Curva Forward'!$C$4:$AN$4,0))),FB466))</f>
        <v>0</v>
      </c>
      <c r="GO466" s="201">
        <f t="shared" ca="1" si="146"/>
        <v>0</v>
      </c>
      <c r="GP466" s="201">
        <f t="shared" ca="1" si="147"/>
        <v>0</v>
      </c>
    </row>
    <row r="467" spans="1:198" ht="15" customHeight="1" x14ac:dyDescent="0.25">
      <c r="A467" s="6"/>
      <c r="B467" s="7" t="s">
        <v>845</v>
      </c>
      <c r="C467" s="8">
        <v>44713</v>
      </c>
      <c r="D467" s="9" t="s">
        <v>124</v>
      </c>
      <c r="E467" s="9" t="s">
        <v>125</v>
      </c>
      <c r="F467" s="113">
        <v>3780401000108</v>
      </c>
      <c r="G467" s="10" t="s">
        <v>225</v>
      </c>
      <c r="H467" s="113">
        <v>9185485000100</v>
      </c>
      <c r="I467" s="9" t="s">
        <v>126</v>
      </c>
      <c r="J467" s="166" t="s">
        <v>1040</v>
      </c>
      <c r="K467" s="10" t="s">
        <v>127</v>
      </c>
      <c r="L467" s="84" t="s">
        <v>22</v>
      </c>
      <c r="M467" s="11">
        <v>44927</v>
      </c>
      <c r="N467" s="12">
        <v>45016</v>
      </c>
      <c r="O467" s="10">
        <v>5</v>
      </c>
      <c r="P467" s="84">
        <v>180</v>
      </c>
      <c r="Q467" s="84" t="s">
        <v>128</v>
      </c>
      <c r="R467" s="10" t="s">
        <v>129</v>
      </c>
      <c r="S467" s="14" t="s">
        <v>135</v>
      </c>
      <c r="T467" s="11" t="s">
        <v>130</v>
      </c>
      <c r="U467" s="12">
        <v>44713</v>
      </c>
      <c r="V467" s="257" t="e">
        <f ca="1">IF(U467="","",
IF(U467="NA","",
IFERROR(VLOOKUP(EOMONTH(M467,-2)+1,IPCA!$A:$B,2,0),
VLOOKUP(EOMONTH(TODAY(),-2)+1,IPCA!$A:$B,2,0))/
VLOOKUP(EOMONTH(U467,-2)+1,IPCA!$A:$B,2,0)*
P467))</f>
        <v>#N/A</v>
      </c>
      <c r="W467" s="84"/>
      <c r="X467" s="13" t="s">
        <v>133</v>
      </c>
      <c r="Y467" s="166"/>
      <c r="AA467" s="108"/>
      <c r="AB467" s="15"/>
      <c r="AM467" s="6"/>
      <c r="AN467" s="15">
        <v>5</v>
      </c>
      <c r="AO467">
        <v>5</v>
      </c>
      <c r="AP467">
        <v>5</v>
      </c>
      <c r="AY467" s="6"/>
      <c r="AZ467" s="15"/>
      <c r="BK467" s="6"/>
      <c r="BL467" s="15"/>
      <c r="BW467" s="6"/>
      <c r="BX467" s="15"/>
      <c r="CI467" s="6"/>
      <c r="CJ467" s="16" t="str">
        <f t="shared" si="131"/>
        <v/>
      </c>
      <c r="CK467" s="16">
        <f t="shared" si="132"/>
        <v>1.2328767123287672</v>
      </c>
      <c r="CL467" s="16" t="str">
        <f t="shared" si="133"/>
        <v/>
      </c>
      <c r="CM467" s="16" t="str">
        <f t="shared" si="134"/>
        <v/>
      </c>
      <c r="CN467" s="16" t="str">
        <f t="shared" si="135"/>
        <v/>
      </c>
      <c r="CO467" s="18"/>
      <c r="CP467" s="15"/>
      <c r="DA467" s="6"/>
      <c r="DB467" s="15">
        <v>180</v>
      </c>
      <c r="DC467">
        <v>180</v>
      </c>
      <c r="DD467">
        <v>180</v>
      </c>
      <c r="DM467" s="6"/>
      <c r="DN467" s="15"/>
      <c r="DY467" s="6"/>
      <c r="DZ467" s="15"/>
      <c r="EK467" s="6"/>
      <c r="EL467" s="15"/>
      <c r="EW467" s="6"/>
      <c r="EX467" s="16" t="str">
        <f t="shared" si="136"/>
        <v/>
      </c>
      <c r="EY467" s="16">
        <f t="shared" si="137"/>
        <v>44.38356164383562</v>
      </c>
      <c r="EZ467" s="16" t="str">
        <f t="shared" si="138"/>
        <v/>
      </c>
      <c r="FA467" s="16" t="str">
        <f t="shared" si="139"/>
        <v/>
      </c>
      <c r="FB467" s="160" t="str">
        <f t="shared" si="140"/>
        <v/>
      </c>
      <c r="FC467" t="s">
        <v>204</v>
      </c>
      <c r="FD467" s="20" t="s">
        <v>126</v>
      </c>
      <c r="FE467"/>
      <c r="FF467" s="209" t="s">
        <v>206</v>
      </c>
      <c r="FH467" s="284" t="e">
        <f t="shared" ca="1" si="141"/>
        <v>#N/A</v>
      </c>
      <c r="FI467" s="208">
        <f t="shared" si="142"/>
        <v>2.9666666666666668</v>
      </c>
      <c r="FK467" t="str">
        <f t="shared" si="143"/>
        <v>Eneva Comercializadora de Energia Ltda</v>
      </c>
      <c r="FL467" s="201">
        <f t="shared" ca="1" si="144"/>
        <v>0</v>
      </c>
      <c r="FM467" s="201">
        <f t="shared" ca="1" si="145"/>
        <v>324000</v>
      </c>
      <c r="FN467" s="200">
        <f>AB467*AB$2*IF($FC467="V",1,-1)*IF($Q467="Fixo",(CP467-INDEX('Curva Forward'!$C$5:$AN$13,MATCH(CONCATENATE(BD_COMERCIAL!$K467," ",BD_COMERCIAL!$L467),'Curva Forward'!$B$5:$B$13,0),MATCH(FN$4,'Curva Forward'!$C$4:$AN$4,0))),CP467)</f>
        <v>0</v>
      </c>
      <c r="FO467" s="200">
        <f>AC467*AC$2*IF($FC467="V",1,-1)*IF($Q467="Fixo",(CQ467-INDEX('Curva Forward'!$C$5:$AN$13,MATCH(CONCATENATE(BD_COMERCIAL!$K467," ",BD_COMERCIAL!$L467),'Curva Forward'!$B$5:$B$13,0),MATCH(FO$4,'Curva Forward'!$C$4:$AN$4,0))),CQ467)</f>
        <v>0</v>
      </c>
      <c r="FP467" s="200">
        <f>AD467*AD$2*IF($FC467="V",1,-1)*IF($Q467="Fixo",(CR467-INDEX('Curva Forward'!$C$5:$AN$13,MATCH(CONCATENATE(BD_COMERCIAL!$K467," ",BD_COMERCIAL!$L467),'Curva Forward'!$B$5:$B$13,0),MATCH(FP$4,'Curva Forward'!$C$4:$AN$4,0))),CR467)</f>
        <v>0</v>
      </c>
      <c r="FQ467" s="200">
        <f>AE467*AE$2*IF($FC467="V",1,-1)*IF($Q467="Fixo",(CS467-INDEX('Curva Forward'!$C$5:$AN$13,MATCH(CONCATENATE(BD_COMERCIAL!$K467," ",BD_COMERCIAL!$L467),'Curva Forward'!$B$5:$B$13,0),MATCH(FQ$4,'Curva Forward'!$C$4:$AN$4,0))),CS467)</f>
        <v>0</v>
      </c>
      <c r="FR467" s="200">
        <f>AF467*AF$2*IF($FC467="V",1,-1)*IF($Q467="Fixo",(CT467-INDEX('Curva Forward'!$C$5:$AN$13,MATCH(CONCATENATE(BD_COMERCIAL!$K467," ",BD_COMERCIAL!$L467),'Curva Forward'!$B$5:$B$13,0),MATCH(FR$4,'Curva Forward'!$C$4:$AN$4,0))),CT467)</f>
        <v>0</v>
      </c>
      <c r="FS467" s="200">
        <f>AG467*AG$2*IF($FC467="V",1,-1)*IF($Q467="Fixo",(CU467-INDEX('Curva Forward'!$C$5:$AN$13,MATCH(CONCATENATE(BD_COMERCIAL!$K467," ",BD_COMERCIAL!$L467),'Curva Forward'!$B$5:$B$13,0),MATCH(FS$4,'Curva Forward'!$C$4:$AN$4,0))),CU467)</f>
        <v>0</v>
      </c>
      <c r="FT467" s="200">
        <f>AH467*AH$2*IF($FC467="V",1,-1)*IF($Q467="Fixo",(CV467-INDEX('Curva Forward'!$C$5:$AN$13,MATCH(CONCATENATE(BD_COMERCIAL!$K467," ",BD_COMERCIAL!$L467),'Curva Forward'!$B$5:$B$13,0),MATCH(FT$4,'Curva Forward'!$C$4:$AN$4,0))),CV467)</f>
        <v>0</v>
      </c>
      <c r="FU467" s="200">
        <f>AI467*AI$2*IF($FC467="V",1,-1)*IF($Q467="Fixo",(CW467-INDEX('Curva Forward'!$C$5:$AN$13,MATCH(CONCATENATE(BD_COMERCIAL!$K467," ",BD_COMERCIAL!$L467),'Curva Forward'!$B$5:$B$13,0),MATCH(FU$4,'Curva Forward'!$C$4:$AN$4,0))),CW467)</f>
        <v>0</v>
      </c>
      <c r="FV467" s="200">
        <f>AJ467*AJ$2*IF($FC467="V",1,-1)*IF($Q467="Fixo",(CX467-INDEX('Curva Forward'!$C$5:$AN$13,MATCH(CONCATENATE(BD_COMERCIAL!$K467," ",BD_COMERCIAL!$L467),'Curva Forward'!$B$5:$B$13,0),MATCH(FV$4,'Curva Forward'!$C$4:$AN$4,0))),CX467)</f>
        <v>0</v>
      </c>
      <c r="FW467" s="200">
        <f>AK467*AK$2*IF($FC467="V",1,-1)*IF($Q467="Fixo",(CY467-INDEX('Curva Forward'!$C$5:$AN$13,MATCH(CONCATENATE(BD_COMERCIAL!$K467," ",BD_COMERCIAL!$L467),'Curva Forward'!$B$5:$B$13,0),MATCH(FW$4,'Curva Forward'!$C$4:$AN$4,0))),CY467)</f>
        <v>0</v>
      </c>
      <c r="FX467" s="200">
        <f>AL467*AL$2*IF($FC467="V",1,-1)*IF($Q467="Fixo",(CZ467-INDEX('Curva Forward'!$C$5:$AN$13,MATCH(CONCATENATE(BD_COMERCIAL!$K467," ",BD_COMERCIAL!$L467),'Curva Forward'!$B$5:$B$13,0),MATCH(FX$4,'Curva Forward'!$C$4:$AN$4,0))),CZ467)</f>
        <v>0</v>
      </c>
      <c r="FY467" s="200">
        <f>AM467*AM$2*IF($FC467="V",1,-1)*IF($Q467="Fixo",(DA467-INDEX('Curva Forward'!$C$5:$AN$13,MATCH(CONCATENATE(BD_COMERCIAL!$K467," ",BD_COMERCIAL!$L467),'Curva Forward'!$B$5:$B$13,0),MATCH(FY$4,'Curva Forward'!$C$4:$AN$4,0))),DA467)</f>
        <v>0</v>
      </c>
      <c r="FZ467" s="200">
        <f>AN467*AN$2*IF($FC467="V",1,-1)*IF($Q467="Fixo",(DB467-INDEX('Curva Forward'!$C$5:$AN$13,MATCH(CONCATENATE(BD_COMERCIAL!$K467," ",BD_COMERCIAL!$L467),'Curva Forward'!$B$5:$B$13,0),MATCH(FZ$4,'Curva Forward'!$C$4:$AN$4,0))),DB467)</f>
        <v>111600</v>
      </c>
      <c r="GA467" s="200">
        <f>AO467*AO$2*IF($FC467="V",1,-1)*IF($Q467="Fixo",(DC467-INDEX('Curva Forward'!$C$5:$AN$13,MATCH(CONCATENATE(BD_COMERCIAL!$K467," ",BD_COMERCIAL!$L467),'Curva Forward'!$B$5:$B$13,0),MATCH(GA$4,'Curva Forward'!$C$4:$AN$4,0))),DC467)</f>
        <v>100800</v>
      </c>
      <c r="GB467" s="200">
        <f>AP467*AP$2*IF($FC467="V",1,-1)*IF($Q467="Fixo",(DD467-INDEX('Curva Forward'!$C$5:$AN$13,MATCH(CONCATENATE(BD_COMERCIAL!$K467," ",BD_COMERCIAL!$L467),'Curva Forward'!$B$5:$B$13,0),MATCH(GB$4,'Curva Forward'!$C$4:$AN$4,0))),DD467)</f>
        <v>111600</v>
      </c>
      <c r="GC467" s="200">
        <f>AQ467*AQ$2*IF($FC467="V",1,-1)*IF($Q467="Fixo",(DE467-INDEX('Curva Forward'!$C$5:$AN$13,MATCH(CONCATENATE(BD_COMERCIAL!$K467," ",BD_COMERCIAL!$L467),'Curva Forward'!$B$5:$B$13,0),MATCH(GC$4,'Curva Forward'!$C$4:$AN$4,0))),DE467)</f>
        <v>0</v>
      </c>
      <c r="GD467" s="200">
        <f>AR467*AR$2*IF($FC467="V",1,-1)*IF($Q467="Fixo",(DF467-INDEX('Curva Forward'!$C$5:$AN$13,MATCH(CONCATENATE(BD_COMERCIAL!$K467," ",BD_COMERCIAL!$L467),'Curva Forward'!$B$5:$B$13,0),MATCH(GD$4,'Curva Forward'!$C$4:$AN$4,0))),DF467)</f>
        <v>0</v>
      </c>
      <c r="GE467" s="200">
        <f>AS467*AS$2*IF($FC467="V",1,-1)*IF($Q467="Fixo",(DG467-INDEX('Curva Forward'!$C$5:$AN$13,MATCH(CONCATENATE(BD_COMERCIAL!$K467," ",BD_COMERCIAL!$L467),'Curva Forward'!$B$5:$B$13,0),MATCH(GE$4,'Curva Forward'!$C$4:$AN$4,0))),DG467)</f>
        <v>0</v>
      </c>
      <c r="GF467" s="200">
        <f>AT467*AT$2*IF($FC467="V",1,-1)*IF($Q467="Fixo",(DH467-INDEX('Curva Forward'!$C$5:$AN$13,MATCH(CONCATENATE(BD_COMERCIAL!$K467," ",BD_COMERCIAL!$L467),'Curva Forward'!$B$5:$B$13,0),MATCH(GF$4,'Curva Forward'!$C$4:$AN$4,0))),DH467)</f>
        <v>0</v>
      </c>
      <c r="GG467" s="200">
        <f>AU467*AU$2*IF($FC467="V",1,-1)*IF($Q467="Fixo",(DI467-INDEX('Curva Forward'!$C$5:$AN$13,MATCH(CONCATENATE(BD_COMERCIAL!$K467," ",BD_COMERCIAL!$L467),'Curva Forward'!$B$5:$B$13,0),MATCH(GG$4,'Curva Forward'!$C$4:$AN$4,0))),DI467)</f>
        <v>0</v>
      </c>
      <c r="GH467" s="200">
        <f>AV467*AV$2*IF($FC467="V",1,-1)*IF($Q467="Fixo",(DJ467-INDEX('Curva Forward'!$C$5:$AN$13,MATCH(CONCATENATE(BD_COMERCIAL!$K467," ",BD_COMERCIAL!$L467),'Curva Forward'!$B$5:$B$13,0),MATCH(GH$4,'Curva Forward'!$C$4:$AN$4,0))),DJ467)</f>
        <v>0</v>
      </c>
      <c r="GI467" s="200">
        <f>AW467*AW$2*IF($FC467="V",1,-1)*IF($Q467="Fixo",(DK467-INDEX('Curva Forward'!$C$5:$AN$13,MATCH(CONCATENATE(BD_COMERCIAL!$K467," ",BD_COMERCIAL!$L467),'Curva Forward'!$B$5:$B$13,0),MATCH(GI$4,'Curva Forward'!$C$4:$AN$4,0))),DK467)</f>
        <v>0</v>
      </c>
      <c r="GJ467" s="200">
        <f>AX467*AX$2*IF($FC467="V",1,-1)*IF($Q467="Fixo",(DL467-INDEX('Curva Forward'!$C$5:$AN$13,MATCH(CONCATENATE(BD_COMERCIAL!$K467," ",BD_COMERCIAL!$L467),'Curva Forward'!$B$5:$B$13,0),MATCH(GJ$4,'Curva Forward'!$C$4:$AN$4,0))),DL467)</f>
        <v>0</v>
      </c>
      <c r="GK467" s="200">
        <f>AY467*AY$2*IF($FC467="V",1,-1)*IF($Q467="Fixo",(DM467-INDEX('Curva Forward'!$C$5:$AN$13,MATCH(CONCATENATE(BD_COMERCIAL!$K467," ",BD_COMERCIAL!$L467),'Curva Forward'!$B$5:$B$13,0),MATCH(GK$4,'Curva Forward'!$C$4:$AN$4,0))),DM467)</f>
        <v>0</v>
      </c>
      <c r="GL467" s="200">
        <f>IF(EZ467="",0,CL467*CL$2*IF($FC467="V",1,-1)*IF($Q467="Fixo",(EZ467-INDEX('Curva Forward'!$C$5:$AN$13,MATCH(CONCATENATE(BD_COMERCIAL!$K467," ",BD_COMERCIAL!$L467),'Curva Forward'!$B$5:$B$13,0),MATCH(GL$4,'Curva Forward'!$C$4:$AN$4,0))),EZ467))</f>
        <v>0</v>
      </c>
      <c r="GM467" s="200">
        <f>IF(FA467="",0,CM467*CM$2*IF($FC467="V",1,-1)*IF($Q467="Fixo",(FA467-INDEX('Curva Forward'!$C$5:$AN$13,MATCH(CONCATENATE(BD_COMERCIAL!$K467," ",BD_COMERCIAL!$L467),'Curva Forward'!$B$5:$B$13,0),MATCH(GM$4,'Curva Forward'!$C$4:$AN$4,0))),FA467))</f>
        <v>0</v>
      </c>
      <c r="GN467" s="200">
        <f>IF(FB467="",0,CN467*CN$2*IF($FC467="V",1,-1)*IF($Q467="Fixo",(FB467-INDEX('Curva Forward'!$C$5:$AN$13,MATCH(CONCATENATE(BD_COMERCIAL!$K467," ",BD_COMERCIAL!$L467),'Curva Forward'!$B$5:$B$13,0),MATCH(GN$4,'Curva Forward'!$C$4:$AN$4,0))),FB467))</f>
        <v>0</v>
      </c>
      <c r="GO467" s="201">
        <f t="shared" ca="1" si="146"/>
        <v>324000</v>
      </c>
      <c r="GP467" s="201">
        <f t="shared" ca="1" si="147"/>
        <v>0</v>
      </c>
    </row>
    <row r="468" spans="1:198" ht="15" customHeight="1" x14ac:dyDescent="0.25">
      <c r="A468" s="6"/>
      <c r="B468" s="7" t="s">
        <v>846</v>
      </c>
      <c r="C468" s="8">
        <v>44714</v>
      </c>
      <c r="D468" s="9" t="s">
        <v>124</v>
      </c>
      <c r="E468" s="9" t="s">
        <v>125</v>
      </c>
      <c r="F468" s="113">
        <v>3780401000108</v>
      </c>
      <c r="G468" s="10" t="s">
        <v>193</v>
      </c>
      <c r="H468" s="113">
        <v>20557422000170</v>
      </c>
      <c r="I468" s="9" t="s">
        <v>126</v>
      </c>
      <c r="J468" s="166" t="s">
        <v>1040</v>
      </c>
      <c r="K468" s="10" t="s">
        <v>127</v>
      </c>
      <c r="L468" s="84" t="s">
        <v>22</v>
      </c>
      <c r="M468" s="11">
        <v>44927</v>
      </c>
      <c r="N468" s="12">
        <v>45016</v>
      </c>
      <c r="O468" s="10">
        <v>5</v>
      </c>
      <c r="P468" s="84">
        <v>189</v>
      </c>
      <c r="Q468" s="84" t="s">
        <v>128</v>
      </c>
      <c r="R468" s="10" t="s">
        <v>129</v>
      </c>
      <c r="S468" s="14" t="s">
        <v>135</v>
      </c>
      <c r="T468" s="11" t="s">
        <v>130</v>
      </c>
      <c r="U468" s="12">
        <v>44714</v>
      </c>
      <c r="V468" s="257" t="e">
        <f ca="1">IF(U468="","",
IF(U468="NA","",
IFERROR(VLOOKUP(EOMONTH(M468,-2)+1,IPCA!$A:$B,2,0),
VLOOKUP(EOMONTH(TODAY(),-2)+1,IPCA!$A:$B,2,0))/
VLOOKUP(EOMONTH(U468,-2)+1,IPCA!$A:$B,2,0)*
P468))</f>
        <v>#N/A</v>
      </c>
      <c r="W468" s="84"/>
      <c r="X468" s="13" t="s">
        <v>133</v>
      </c>
      <c r="Y468" s="166"/>
      <c r="AA468" s="108"/>
      <c r="AB468" s="15"/>
      <c r="AM468" s="6"/>
      <c r="AN468" s="15">
        <v>5</v>
      </c>
      <c r="AO468">
        <v>5</v>
      </c>
      <c r="AP468">
        <v>5</v>
      </c>
      <c r="AY468" s="6"/>
      <c r="AZ468" s="15"/>
      <c r="BK468" s="6"/>
      <c r="BL468" s="15"/>
      <c r="BW468" s="6"/>
      <c r="BX468" s="15"/>
      <c r="CI468" s="6"/>
      <c r="CJ468" s="16" t="str">
        <f t="shared" si="131"/>
        <v/>
      </c>
      <c r="CK468" s="16">
        <f t="shared" si="132"/>
        <v>1.2328767123287672</v>
      </c>
      <c r="CL468" s="16" t="str">
        <f t="shared" si="133"/>
        <v/>
      </c>
      <c r="CM468" s="16" t="str">
        <f t="shared" si="134"/>
        <v/>
      </c>
      <c r="CN468" s="16" t="str">
        <f t="shared" si="135"/>
        <v/>
      </c>
      <c r="CO468" s="18"/>
      <c r="CP468" s="15"/>
      <c r="DA468" s="6"/>
      <c r="DB468" s="15">
        <v>189</v>
      </c>
      <c r="DC468">
        <v>189</v>
      </c>
      <c r="DD468">
        <v>189</v>
      </c>
      <c r="DM468" s="6"/>
      <c r="DN468" s="15"/>
      <c r="DY468" s="6"/>
      <c r="DZ468" s="15"/>
      <c r="EK468" s="6"/>
      <c r="EL468" s="15"/>
      <c r="EW468" s="6"/>
      <c r="EX468" s="16" t="str">
        <f t="shared" si="136"/>
        <v/>
      </c>
      <c r="EY468" s="16">
        <f t="shared" si="137"/>
        <v>46.602739726027394</v>
      </c>
      <c r="EZ468" s="16" t="str">
        <f t="shared" si="138"/>
        <v/>
      </c>
      <c r="FA468" s="16" t="str">
        <f t="shared" si="139"/>
        <v/>
      </c>
      <c r="FB468" s="160" t="str">
        <f t="shared" si="140"/>
        <v/>
      </c>
      <c r="FC468" t="s">
        <v>204</v>
      </c>
      <c r="FD468" s="20" t="s">
        <v>126</v>
      </c>
      <c r="FE468"/>
      <c r="FF468" s="209" t="s">
        <v>206</v>
      </c>
      <c r="FH468" s="284" t="e">
        <f t="shared" ca="1" si="141"/>
        <v>#N/A</v>
      </c>
      <c r="FI468" s="208">
        <f t="shared" si="142"/>
        <v>2.9666666666666668</v>
      </c>
      <c r="FK468" t="str">
        <f t="shared" si="143"/>
        <v>Libra Comercializadora de Energia Ltda</v>
      </c>
      <c r="FL468" s="201">
        <f t="shared" ca="1" si="144"/>
        <v>0</v>
      </c>
      <c r="FM468" s="201">
        <f t="shared" ca="1" si="145"/>
        <v>421200</v>
      </c>
      <c r="FN468" s="200">
        <f>AB468*AB$2*IF($FC468="V",1,-1)*IF($Q468="Fixo",(CP468-INDEX('Curva Forward'!$C$5:$AN$13,MATCH(CONCATENATE(BD_COMERCIAL!$K468," ",BD_COMERCIAL!$L468),'Curva Forward'!$B$5:$B$13,0),MATCH(FN$4,'Curva Forward'!$C$4:$AN$4,0))),CP468)</f>
        <v>0</v>
      </c>
      <c r="FO468" s="200">
        <f>AC468*AC$2*IF($FC468="V",1,-1)*IF($Q468="Fixo",(CQ468-INDEX('Curva Forward'!$C$5:$AN$13,MATCH(CONCATENATE(BD_COMERCIAL!$K468," ",BD_COMERCIAL!$L468),'Curva Forward'!$B$5:$B$13,0),MATCH(FO$4,'Curva Forward'!$C$4:$AN$4,0))),CQ468)</f>
        <v>0</v>
      </c>
      <c r="FP468" s="200">
        <f>AD468*AD$2*IF($FC468="V",1,-1)*IF($Q468="Fixo",(CR468-INDEX('Curva Forward'!$C$5:$AN$13,MATCH(CONCATENATE(BD_COMERCIAL!$K468," ",BD_COMERCIAL!$L468),'Curva Forward'!$B$5:$B$13,0),MATCH(FP$4,'Curva Forward'!$C$4:$AN$4,0))),CR468)</f>
        <v>0</v>
      </c>
      <c r="FQ468" s="200">
        <f>AE468*AE$2*IF($FC468="V",1,-1)*IF($Q468="Fixo",(CS468-INDEX('Curva Forward'!$C$5:$AN$13,MATCH(CONCATENATE(BD_COMERCIAL!$K468," ",BD_COMERCIAL!$L468),'Curva Forward'!$B$5:$B$13,0),MATCH(FQ$4,'Curva Forward'!$C$4:$AN$4,0))),CS468)</f>
        <v>0</v>
      </c>
      <c r="FR468" s="200">
        <f>AF468*AF$2*IF($FC468="V",1,-1)*IF($Q468="Fixo",(CT468-INDEX('Curva Forward'!$C$5:$AN$13,MATCH(CONCATENATE(BD_COMERCIAL!$K468," ",BD_COMERCIAL!$L468),'Curva Forward'!$B$5:$B$13,0),MATCH(FR$4,'Curva Forward'!$C$4:$AN$4,0))),CT468)</f>
        <v>0</v>
      </c>
      <c r="FS468" s="200">
        <f>AG468*AG$2*IF($FC468="V",1,-1)*IF($Q468="Fixo",(CU468-INDEX('Curva Forward'!$C$5:$AN$13,MATCH(CONCATENATE(BD_COMERCIAL!$K468," ",BD_COMERCIAL!$L468),'Curva Forward'!$B$5:$B$13,0),MATCH(FS$4,'Curva Forward'!$C$4:$AN$4,0))),CU468)</f>
        <v>0</v>
      </c>
      <c r="FT468" s="200">
        <f>AH468*AH$2*IF($FC468="V",1,-1)*IF($Q468="Fixo",(CV468-INDEX('Curva Forward'!$C$5:$AN$13,MATCH(CONCATENATE(BD_COMERCIAL!$K468," ",BD_COMERCIAL!$L468),'Curva Forward'!$B$5:$B$13,0),MATCH(FT$4,'Curva Forward'!$C$4:$AN$4,0))),CV468)</f>
        <v>0</v>
      </c>
      <c r="FU468" s="200">
        <f>AI468*AI$2*IF($FC468="V",1,-1)*IF($Q468="Fixo",(CW468-INDEX('Curva Forward'!$C$5:$AN$13,MATCH(CONCATENATE(BD_COMERCIAL!$K468," ",BD_COMERCIAL!$L468),'Curva Forward'!$B$5:$B$13,0),MATCH(FU$4,'Curva Forward'!$C$4:$AN$4,0))),CW468)</f>
        <v>0</v>
      </c>
      <c r="FV468" s="200">
        <f>AJ468*AJ$2*IF($FC468="V",1,-1)*IF($Q468="Fixo",(CX468-INDEX('Curva Forward'!$C$5:$AN$13,MATCH(CONCATENATE(BD_COMERCIAL!$K468," ",BD_COMERCIAL!$L468),'Curva Forward'!$B$5:$B$13,0),MATCH(FV$4,'Curva Forward'!$C$4:$AN$4,0))),CX468)</f>
        <v>0</v>
      </c>
      <c r="FW468" s="200">
        <f>AK468*AK$2*IF($FC468="V",1,-1)*IF($Q468="Fixo",(CY468-INDEX('Curva Forward'!$C$5:$AN$13,MATCH(CONCATENATE(BD_COMERCIAL!$K468," ",BD_COMERCIAL!$L468),'Curva Forward'!$B$5:$B$13,0),MATCH(FW$4,'Curva Forward'!$C$4:$AN$4,0))),CY468)</f>
        <v>0</v>
      </c>
      <c r="FX468" s="200">
        <f>AL468*AL$2*IF($FC468="V",1,-1)*IF($Q468="Fixo",(CZ468-INDEX('Curva Forward'!$C$5:$AN$13,MATCH(CONCATENATE(BD_COMERCIAL!$K468," ",BD_COMERCIAL!$L468),'Curva Forward'!$B$5:$B$13,0),MATCH(FX$4,'Curva Forward'!$C$4:$AN$4,0))),CZ468)</f>
        <v>0</v>
      </c>
      <c r="FY468" s="200">
        <f>AM468*AM$2*IF($FC468="V",1,-1)*IF($Q468="Fixo",(DA468-INDEX('Curva Forward'!$C$5:$AN$13,MATCH(CONCATENATE(BD_COMERCIAL!$K468," ",BD_COMERCIAL!$L468),'Curva Forward'!$B$5:$B$13,0),MATCH(FY$4,'Curva Forward'!$C$4:$AN$4,0))),DA468)</f>
        <v>0</v>
      </c>
      <c r="FZ468" s="200">
        <f>AN468*AN$2*IF($FC468="V",1,-1)*IF($Q468="Fixo",(DB468-INDEX('Curva Forward'!$C$5:$AN$13,MATCH(CONCATENATE(BD_COMERCIAL!$K468," ",BD_COMERCIAL!$L468),'Curva Forward'!$B$5:$B$13,0),MATCH(FZ$4,'Curva Forward'!$C$4:$AN$4,0))),DB468)</f>
        <v>145080</v>
      </c>
      <c r="GA468" s="200">
        <f>AO468*AO$2*IF($FC468="V",1,-1)*IF($Q468="Fixo",(DC468-INDEX('Curva Forward'!$C$5:$AN$13,MATCH(CONCATENATE(BD_COMERCIAL!$K468," ",BD_COMERCIAL!$L468),'Curva Forward'!$B$5:$B$13,0),MATCH(GA$4,'Curva Forward'!$C$4:$AN$4,0))),DC468)</f>
        <v>131040</v>
      </c>
      <c r="GB468" s="200">
        <f>AP468*AP$2*IF($FC468="V",1,-1)*IF($Q468="Fixo",(DD468-INDEX('Curva Forward'!$C$5:$AN$13,MATCH(CONCATENATE(BD_COMERCIAL!$K468," ",BD_COMERCIAL!$L468),'Curva Forward'!$B$5:$B$13,0),MATCH(GB$4,'Curva Forward'!$C$4:$AN$4,0))),DD468)</f>
        <v>145080</v>
      </c>
      <c r="GC468" s="200">
        <f>AQ468*AQ$2*IF($FC468="V",1,-1)*IF($Q468="Fixo",(DE468-INDEX('Curva Forward'!$C$5:$AN$13,MATCH(CONCATENATE(BD_COMERCIAL!$K468," ",BD_COMERCIAL!$L468),'Curva Forward'!$B$5:$B$13,0),MATCH(GC$4,'Curva Forward'!$C$4:$AN$4,0))),DE468)</f>
        <v>0</v>
      </c>
      <c r="GD468" s="200">
        <f>AR468*AR$2*IF($FC468="V",1,-1)*IF($Q468="Fixo",(DF468-INDEX('Curva Forward'!$C$5:$AN$13,MATCH(CONCATENATE(BD_COMERCIAL!$K468," ",BD_COMERCIAL!$L468),'Curva Forward'!$B$5:$B$13,0),MATCH(GD$4,'Curva Forward'!$C$4:$AN$4,0))),DF468)</f>
        <v>0</v>
      </c>
      <c r="GE468" s="200">
        <f>AS468*AS$2*IF($FC468="V",1,-1)*IF($Q468="Fixo",(DG468-INDEX('Curva Forward'!$C$5:$AN$13,MATCH(CONCATENATE(BD_COMERCIAL!$K468," ",BD_COMERCIAL!$L468),'Curva Forward'!$B$5:$B$13,0),MATCH(GE$4,'Curva Forward'!$C$4:$AN$4,0))),DG468)</f>
        <v>0</v>
      </c>
      <c r="GF468" s="200">
        <f>AT468*AT$2*IF($FC468="V",1,-1)*IF($Q468="Fixo",(DH468-INDEX('Curva Forward'!$C$5:$AN$13,MATCH(CONCATENATE(BD_COMERCIAL!$K468," ",BD_COMERCIAL!$L468),'Curva Forward'!$B$5:$B$13,0),MATCH(GF$4,'Curva Forward'!$C$4:$AN$4,0))),DH468)</f>
        <v>0</v>
      </c>
      <c r="GG468" s="200">
        <f>AU468*AU$2*IF($FC468="V",1,-1)*IF($Q468="Fixo",(DI468-INDEX('Curva Forward'!$C$5:$AN$13,MATCH(CONCATENATE(BD_COMERCIAL!$K468," ",BD_COMERCIAL!$L468),'Curva Forward'!$B$5:$B$13,0),MATCH(GG$4,'Curva Forward'!$C$4:$AN$4,0))),DI468)</f>
        <v>0</v>
      </c>
      <c r="GH468" s="200">
        <f>AV468*AV$2*IF($FC468="V",1,-1)*IF($Q468="Fixo",(DJ468-INDEX('Curva Forward'!$C$5:$AN$13,MATCH(CONCATENATE(BD_COMERCIAL!$K468," ",BD_COMERCIAL!$L468),'Curva Forward'!$B$5:$B$13,0),MATCH(GH$4,'Curva Forward'!$C$4:$AN$4,0))),DJ468)</f>
        <v>0</v>
      </c>
      <c r="GI468" s="200">
        <f>AW468*AW$2*IF($FC468="V",1,-1)*IF($Q468="Fixo",(DK468-INDEX('Curva Forward'!$C$5:$AN$13,MATCH(CONCATENATE(BD_COMERCIAL!$K468," ",BD_COMERCIAL!$L468),'Curva Forward'!$B$5:$B$13,0),MATCH(GI$4,'Curva Forward'!$C$4:$AN$4,0))),DK468)</f>
        <v>0</v>
      </c>
      <c r="GJ468" s="200">
        <f>AX468*AX$2*IF($FC468="V",1,-1)*IF($Q468="Fixo",(DL468-INDEX('Curva Forward'!$C$5:$AN$13,MATCH(CONCATENATE(BD_COMERCIAL!$K468," ",BD_COMERCIAL!$L468),'Curva Forward'!$B$5:$B$13,0),MATCH(GJ$4,'Curva Forward'!$C$4:$AN$4,0))),DL468)</f>
        <v>0</v>
      </c>
      <c r="GK468" s="200">
        <f>AY468*AY$2*IF($FC468="V",1,-1)*IF($Q468="Fixo",(DM468-INDEX('Curva Forward'!$C$5:$AN$13,MATCH(CONCATENATE(BD_COMERCIAL!$K468," ",BD_COMERCIAL!$L468),'Curva Forward'!$B$5:$B$13,0),MATCH(GK$4,'Curva Forward'!$C$4:$AN$4,0))),DM468)</f>
        <v>0</v>
      </c>
      <c r="GL468" s="200">
        <f>IF(EZ468="",0,CL468*CL$2*IF($FC468="V",1,-1)*IF($Q468="Fixo",(EZ468-INDEX('Curva Forward'!$C$5:$AN$13,MATCH(CONCATENATE(BD_COMERCIAL!$K468," ",BD_COMERCIAL!$L468),'Curva Forward'!$B$5:$B$13,0),MATCH(GL$4,'Curva Forward'!$C$4:$AN$4,0))),EZ468))</f>
        <v>0</v>
      </c>
      <c r="GM468" s="200">
        <f>IF(FA468="",0,CM468*CM$2*IF($FC468="V",1,-1)*IF($Q468="Fixo",(FA468-INDEX('Curva Forward'!$C$5:$AN$13,MATCH(CONCATENATE(BD_COMERCIAL!$K468," ",BD_COMERCIAL!$L468),'Curva Forward'!$B$5:$B$13,0),MATCH(GM$4,'Curva Forward'!$C$4:$AN$4,0))),FA468))</f>
        <v>0</v>
      </c>
      <c r="GN468" s="200">
        <f>IF(FB468="",0,CN468*CN$2*IF($FC468="V",1,-1)*IF($Q468="Fixo",(FB468-INDEX('Curva Forward'!$C$5:$AN$13,MATCH(CONCATENATE(BD_COMERCIAL!$K468," ",BD_COMERCIAL!$L468),'Curva Forward'!$B$5:$B$13,0),MATCH(GN$4,'Curva Forward'!$C$4:$AN$4,0))),FB468))</f>
        <v>0</v>
      </c>
      <c r="GO468" s="201">
        <f t="shared" ca="1" si="146"/>
        <v>421200</v>
      </c>
      <c r="GP468" s="201">
        <f t="shared" ca="1" si="147"/>
        <v>0</v>
      </c>
    </row>
    <row r="469" spans="1:198" ht="15" customHeight="1" x14ac:dyDescent="0.25">
      <c r="A469" s="6"/>
      <c r="B469" s="7" t="s">
        <v>847</v>
      </c>
      <c r="C469" s="8">
        <v>44714</v>
      </c>
      <c r="D469" s="9" t="s">
        <v>124</v>
      </c>
      <c r="E469" s="9" t="s">
        <v>125</v>
      </c>
      <c r="F469" s="113">
        <v>3780401000108</v>
      </c>
      <c r="G469" s="10" t="s">
        <v>158</v>
      </c>
      <c r="H469" s="113">
        <v>18384740000134</v>
      </c>
      <c r="I469" s="9" t="s">
        <v>139</v>
      </c>
      <c r="J469" s="166"/>
      <c r="K469" s="10" t="s">
        <v>127</v>
      </c>
      <c r="L469" s="84" t="s">
        <v>22</v>
      </c>
      <c r="M469" s="11">
        <v>44835</v>
      </c>
      <c r="N469" s="12">
        <v>44926</v>
      </c>
      <c r="O469" s="10">
        <v>2</v>
      </c>
      <c r="P469" s="84">
        <v>145</v>
      </c>
      <c r="Q469" s="84" t="s">
        <v>128</v>
      </c>
      <c r="R469" s="10" t="s">
        <v>129</v>
      </c>
      <c r="S469" s="14" t="s">
        <v>135</v>
      </c>
      <c r="T469" s="11"/>
      <c r="U469" s="12"/>
      <c r="V469" s="257" t="str">
        <f ca="1">IF(U469="","",
IF(U469="NA","",
IFERROR(VLOOKUP(EOMONTH(M469,-2)+1,IPCA!$A:$B,2,0),
VLOOKUP(EOMONTH(TODAY(),-2)+1,IPCA!$A:$B,2,0))/
VLOOKUP(EOMONTH(U469,-2)+1,IPCA!$A:$B,2,0)*
P469))</f>
        <v/>
      </c>
      <c r="W469" s="84"/>
      <c r="X469" s="13" t="s">
        <v>6</v>
      </c>
      <c r="Y469" s="166"/>
      <c r="AA469" s="108"/>
      <c r="AB469" s="15"/>
      <c r="AK469">
        <v>2</v>
      </c>
      <c r="AL469">
        <v>2</v>
      </c>
      <c r="AM469" s="6">
        <v>2</v>
      </c>
      <c r="AN469" s="15"/>
      <c r="AY469" s="6"/>
      <c r="AZ469" s="15"/>
      <c r="BK469" s="6"/>
      <c r="BL469" s="15"/>
      <c r="BW469" s="6"/>
      <c r="BX469" s="15"/>
      <c r="CI469" s="6"/>
      <c r="CJ469" s="16">
        <f t="shared" si="131"/>
        <v>0.50410958904109593</v>
      </c>
      <c r="CK469" s="16" t="str">
        <f t="shared" si="132"/>
        <v/>
      </c>
      <c r="CL469" s="16" t="str">
        <f t="shared" si="133"/>
        <v/>
      </c>
      <c r="CM469" s="16" t="str">
        <f t="shared" si="134"/>
        <v/>
      </c>
      <c r="CN469" s="16" t="str">
        <f t="shared" si="135"/>
        <v/>
      </c>
      <c r="CO469" s="18"/>
      <c r="CP469" s="15"/>
      <c r="CY469">
        <v>145</v>
      </c>
      <c r="CZ469">
        <v>145</v>
      </c>
      <c r="DA469" s="6">
        <v>145</v>
      </c>
      <c r="DB469" s="15"/>
      <c r="DM469" s="6"/>
      <c r="DN469" s="15"/>
      <c r="DY469" s="6"/>
      <c r="DZ469" s="15"/>
      <c r="EK469" s="6"/>
      <c r="EL469" s="15"/>
      <c r="EW469" s="6"/>
      <c r="EX469" s="16">
        <f t="shared" si="136"/>
        <v>36.547945205479451</v>
      </c>
      <c r="EY469" s="16" t="str">
        <f t="shared" si="137"/>
        <v/>
      </c>
      <c r="EZ469" s="16" t="str">
        <f t="shared" si="138"/>
        <v/>
      </c>
      <c r="FA469" s="16" t="str">
        <f t="shared" si="139"/>
        <v/>
      </c>
      <c r="FB469" s="160" t="str">
        <f t="shared" si="140"/>
        <v/>
      </c>
      <c r="FC469" t="s">
        <v>204</v>
      </c>
      <c r="FD469" s="20" t="s">
        <v>139</v>
      </c>
      <c r="FE469"/>
      <c r="FF469" s="209" t="s">
        <v>206</v>
      </c>
      <c r="FH469" s="284">
        <f t="shared" ca="1" si="141"/>
        <v>0</v>
      </c>
      <c r="FI469" s="208">
        <f t="shared" si="142"/>
        <v>3.0333333333333332</v>
      </c>
      <c r="FK469" t="str">
        <f t="shared" si="143"/>
        <v>BC Comercializadora de Energia Ltda</v>
      </c>
      <c r="FL469" s="201">
        <f t="shared" ca="1" si="144"/>
        <v>197424</v>
      </c>
      <c r="FM469" s="201">
        <f t="shared" ca="1" si="145"/>
        <v>0</v>
      </c>
      <c r="FN469" s="200">
        <f>AB469*AB$2*IF($FC469="V",1,-1)*IF($Q469="Fixo",(CP469-INDEX('Curva Forward'!$C$5:$AN$13,MATCH(CONCATENATE(BD_COMERCIAL!$K469," ",BD_COMERCIAL!$L469),'Curva Forward'!$B$5:$B$13,0),MATCH(FN$4,'Curva Forward'!$C$4:$AN$4,0))),CP469)</f>
        <v>0</v>
      </c>
      <c r="FO469" s="200">
        <f>AC469*AC$2*IF($FC469="V",1,-1)*IF($Q469="Fixo",(CQ469-INDEX('Curva Forward'!$C$5:$AN$13,MATCH(CONCATENATE(BD_COMERCIAL!$K469," ",BD_COMERCIAL!$L469),'Curva Forward'!$B$5:$B$13,0),MATCH(FO$4,'Curva Forward'!$C$4:$AN$4,0))),CQ469)</f>
        <v>0</v>
      </c>
      <c r="FP469" s="200">
        <f>AD469*AD$2*IF($FC469="V",1,-1)*IF($Q469="Fixo",(CR469-INDEX('Curva Forward'!$C$5:$AN$13,MATCH(CONCATENATE(BD_COMERCIAL!$K469," ",BD_COMERCIAL!$L469),'Curva Forward'!$B$5:$B$13,0),MATCH(FP$4,'Curva Forward'!$C$4:$AN$4,0))),CR469)</f>
        <v>0</v>
      </c>
      <c r="FQ469" s="200">
        <f>AE469*AE$2*IF($FC469="V",1,-1)*IF($Q469="Fixo",(CS469-INDEX('Curva Forward'!$C$5:$AN$13,MATCH(CONCATENATE(BD_COMERCIAL!$K469," ",BD_COMERCIAL!$L469),'Curva Forward'!$B$5:$B$13,0),MATCH(FQ$4,'Curva Forward'!$C$4:$AN$4,0))),CS469)</f>
        <v>0</v>
      </c>
      <c r="FR469" s="200">
        <f>AF469*AF$2*IF($FC469="V",1,-1)*IF($Q469="Fixo",(CT469-INDEX('Curva Forward'!$C$5:$AN$13,MATCH(CONCATENATE(BD_COMERCIAL!$K469," ",BD_COMERCIAL!$L469),'Curva Forward'!$B$5:$B$13,0),MATCH(FR$4,'Curva Forward'!$C$4:$AN$4,0))),CT469)</f>
        <v>0</v>
      </c>
      <c r="FS469" s="200">
        <f>AG469*AG$2*IF($FC469="V",1,-1)*IF($Q469="Fixo",(CU469-INDEX('Curva Forward'!$C$5:$AN$13,MATCH(CONCATENATE(BD_COMERCIAL!$K469," ",BD_COMERCIAL!$L469),'Curva Forward'!$B$5:$B$13,0),MATCH(FS$4,'Curva Forward'!$C$4:$AN$4,0))),CU469)</f>
        <v>0</v>
      </c>
      <c r="FT469" s="200">
        <f>AH469*AH$2*IF($FC469="V",1,-1)*IF($Q469="Fixo",(CV469-INDEX('Curva Forward'!$C$5:$AN$13,MATCH(CONCATENATE(BD_COMERCIAL!$K469," ",BD_COMERCIAL!$L469),'Curva Forward'!$B$5:$B$13,0),MATCH(FT$4,'Curva Forward'!$C$4:$AN$4,0))),CV469)</f>
        <v>0</v>
      </c>
      <c r="FU469" s="200">
        <f>AI469*AI$2*IF($FC469="V",1,-1)*IF($Q469="Fixo",(CW469-INDEX('Curva Forward'!$C$5:$AN$13,MATCH(CONCATENATE(BD_COMERCIAL!$K469," ",BD_COMERCIAL!$L469),'Curva Forward'!$B$5:$B$13,0),MATCH(FU$4,'Curva Forward'!$C$4:$AN$4,0))),CW469)</f>
        <v>0</v>
      </c>
      <c r="FV469" s="200">
        <f>AJ469*AJ$2*IF($FC469="V",1,-1)*IF($Q469="Fixo",(CX469-INDEX('Curva Forward'!$C$5:$AN$13,MATCH(CONCATENATE(BD_COMERCIAL!$K469," ",BD_COMERCIAL!$L469),'Curva Forward'!$B$5:$B$13,0),MATCH(FV$4,'Curva Forward'!$C$4:$AN$4,0))),CX469)</f>
        <v>0</v>
      </c>
      <c r="FW469" s="200">
        <f>AK469*AK$2*IF($FC469="V",1,-1)*IF($Q469="Fixo",(CY469-INDEX('Curva Forward'!$C$5:$AN$13,MATCH(CONCATENATE(BD_COMERCIAL!$K469," ",BD_COMERCIAL!$L469),'Curva Forward'!$B$5:$B$13,0),MATCH(FW$4,'Curva Forward'!$C$4:$AN$4,0))),CY469)</f>
        <v>66960</v>
      </c>
      <c r="FX469" s="200">
        <f>AL469*AL$2*IF($FC469="V",1,-1)*IF($Q469="Fixo",(CZ469-INDEX('Curva Forward'!$C$5:$AN$13,MATCH(CONCATENATE(BD_COMERCIAL!$K469," ",BD_COMERCIAL!$L469),'Curva Forward'!$B$5:$B$13,0),MATCH(FX$4,'Curva Forward'!$C$4:$AN$4,0))),CZ469)</f>
        <v>59040</v>
      </c>
      <c r="FY469" s="200">
        <f>AM469*AM$2*IF($FC469="V",1,-1)*IF($Q469="Fixo",(DA469-INDEX('Curva Forward'!$C$5:$AN$13,MATCH(CONCATENATE(BD_COMERCIAL!$K469," ",BD_COMERCIAL!$L469),'Curva Forward'!$B$5:$B$13,0),MATCH(FY$4,'Curva Forward'!$C$4:$AN$4,0))),DA469)</f>
        <v>71424</v>
      </c>
      <c r="FZ469" s="200">
        <f>AN469*AN$2*IF($FC469="V",1,-1)*IF($Q469="Fixo",(DB469-INDEX('Curva Forward'!$C$5:$AN$13,MATCH(CONCATENATE(BD_COMERCIAL!$K469," ",BD_COMERCIAL!$L469),'Curva Forward'!$B$5:$B$13,0),MATCH(FZ$4,'Curva Forward'!$C$4:$AN$4,0))),DB469)</f>
        <v>0</v>
      </c>
      <c r="GA469" s="200">
        <f>AO469*AO$2*IF($FC469="V",1,-1)*IF($Q469="Fixo",(DC469-INDEX('Curva Forward'!$C$5:$AN$13,MATCH(CONCATENATE(BD_COMERCIAL!$K469," ",BD_COMERCIAL!$L469),'Curva Forward'!$B$5:$B$13,0),MATCH(GA$4,'Curva Forward'!$C$4:$AN$4,0))),DC469)</f>
        <v>0</v>
      </c>
      <c r="GB469" s="200">
        <f>AP469*AP$2*IF($FC469="V",1,-1)*IF($Q469="Fixo",(DD469-INDEX('Curva Forward'!$C$5:$AN$13,MATCH(CONCATENATE(BD_COMERCIAL!$K469," ",BD_COMERCIAL!$L469),'Curva Forward'!$B$5:$B$13,0),MATCH(GB$4,'Curva Forward'!$C$4:$AN$4,0))),DD469)</f>
        <v>0</v>
      </c>
      <c r="GC469" s="200">
        <f>AQ469*AQ$2*IF($FC469="V",1,-1)*IF($Q469="Fixo",(DE469-INDEX('Curva Forward'!$C$5:$AN$13,MATCH(CONCATENATE(BD_COMERCIAL!$K469," ",BD_COMERCIAL!$L469),'Curva Forward'!$B$5:$B$13,0),MATCH(GC$4,'Curva Forward'!$C$4:$AN$4,0))),DE469)</f>
        <v>0</v>
      </c>
      <c r="GD469" s="200">
        <f>AR469*AR$2*IF($FC469="V",1,-1)*IF($Q469="Fixo",(DF469-INDEX('Curva Forward'!$C$5:$AN$13,MATCH(CONCATENATE(BD_COMERCIAL!$K469," ",BD_COMERCIAL!$L469),'Curva Forward'!$B$5:$B$13,0),MATCH(GD$4,'Curva Forward'!$C$4:$AN$4,0))),DF469)</f>
        <v>0</v>
      </c>
      <c r="GE469" s="200">
        <f>AS469*AS$2*IF($FC469="V",1,-1)*IF($Q469="Fixo",(DG469-INDEX('Curva Forward'!$C$5:$AN$13,MATCH(CONCATENATE(BD_COMERCIAL!$K469," ",BD_COMERCIAL!$L469),'Curva Forward'!$B$5:$B$13,0),MATCH(GE$4,'Curva Forward'!$C$4:$AN$4,0))),DG469)</f>
        <v>0</v>
      </c>
      <c r="GF469" s="200">
        <f>AT469*AT$2*IF($FC469="V",1,-1)*IF($Q469="Fixo",(DH469-INDEX('Curva Forward'!$C$5:$AN$13,MATCH(CONCATENATE(BD_COMERCIAL!$K469," ",BD_COMERCIAL!$L469),'Curva Forward'!$B$5:$B$13,0),MATCH(GF$4,'Curva Forward'!$C$4:$AN$4,0))),DH469)</f>
        <v>0</v>
      </c>
      <c r="GG469" s="200">
        <f>AU469*AU$2*IF($FC469="V",1,-1)*IF($Q469="Fixo",(DI469-INDEX('Curva Forward'!$C$5:$AN$13,MATCH(CONCATENATE(BD_COMERCIAL!$K469," ",BD_COMERCIAL!$L469),'Curva Forward'!$B$5:$B$13,0),MATCH(GG$4,'Curva Forward'!$C$4:$AN$4,0))),DI469)</f>
        <v>0</v>
      </c>
      <c r="GH469" s="200">
        <f>AV469*AV$2*IF($FC469="V",1,-1)*IF($Q469="Fixo",(DJ469-INDEX('Curva Forward'!$C$5:$AN$13,MATCH(CONCATENATE(BD_COMERCIAL!$K469," ",BD_COMERCIAL!$L469),'Curva Forward'!$B$5:$B$13,0),MATCH(GH$4,'Curva Forward'!$C$4:$AN$4,0))),DJ469)</f>
        <v>0</v>
      </c>
      <c r="GI469" s="200">
        <f>AW469*AW$2*IF($FC469="V",1,-1)*IF($Q469="Fixo",(DK469-INDEX('Curva Forward'!$C$5:$AN$13,MATCH(CONCATENATE(BD_COMERCIAL!$K469," ",BD_COMERCIAL!$L469),'Curva Forward'!$B$5:$B$13,0),MATCH(GI$4,'Curva Forward'!$C$4:$AN$4,0))),DK469)</f>
        <v>0</v>
      </c>
      <c r="GJ469" s="200">
        <f>AX469*AX$2*IF($FC469="V",1,-1)*IF($Q469="Fixo",(DL469-INDEX('Curva Forward'!$C$5:$AN$13,MATCH(CONCATENATE(BD_COMERCIAL!$K469," ",BD_COMERCIAL!$L469),'Curva Forward'!$B$5:$B$13,0),MATCH(GJ$4,'Curva Forward'!$C$4:$AN$4,0))),DL469)</f>
        <v>0</v>
      </c>
      <c r="GK469" s="200">
        <f>AY469*AY$2*IF($FC469="V",1,-1)*IF($Q469="Fixo",(DM469-INDEX('Curva Forward'!$C$5:$AN$13,MATCH(CONCATENATE(BD_COMERCIAL!$K469," ",BD_COMERCIAL!$L469),'Curva Forward'!$B$5:$B$13,0),MATCH(GK$4,'Curva Forward'!$C$4:$AN$4,0))),DM469)</f>
        <v>0</v>
      </c>
      <c r="GL469" s="200">
        <f>IF(EZ469="",0,CL469*CL$2*IF($FC469="V",1,-1)*IF($Q469="Fixo",(EZ469-INDEX('Curva Forward'!$C$5:$AN$13,MATCH(CONCATENATE(BD_COMERCIAL!$K469," ",BD_COMERCIAL!$L469),'Curva Forward'!$B$5:$B$13,0),MATCH(GL$4,'Curva Forward'!$C$4:$AN$4,0))),EZ469))</f>
        <v>0</v>
      </c>
      <c r="GM469" s="200">
        <f>IF(FA469="",0,CM469*CM$2*IF($FC469="V",1,-1)*IF($Q469="Fixo",(FA469-INDEX('Curva Forward'!$C$5:$AN$13,MATCH(CONCATENATE(BD_COMERCIAL!$K469," ",BD_COMERCIAL!$L469),'Curva Forward'!$B$5:$B$13,0),MATCH(GM$4,'Curva Forward'!$C$4:$AN$4,0))),FA469))</f>
        <v>0</v>
      </c>
      <c r="GN469" s="200">
        <f>IF(FB469="",0,CN469*CN$2*IF($FC469="V",1,-1)*IF($Q469="Fixo",(FB469-INDEX('Curva Forward'!$C$5:$AN$13,MATCH(CONCATENATE(BD_COMERCIAL!$K469," ",BD_COMERCIAL!$L469),'Curva Forward'!$B$5:$B$13,0),MATCH(GN$4,'Curva Forward'!$C$4:$AN$4,0))),FB469))</f>
        <v>0</v>
      </c>
      <c r="GO469" s="201">
        <f t="shared" ca="1" si="146"/>
        <v>0</v>
      </c>
      <c r="GP469" s="201">
        <f t="shared" ca="1" si="147"/>
        <v>0</v>
      </c>
    </row>
    <row r="470" spans="1:198" ht="15" customHeight="1" x14ac:dyDescent="0.25">
      <c r="A470" s="6"/>
      <c r="B470" s="7" t="s">
        <v>848</v>
      </c>
      <c r="C470" s="8">
        <v>44714</v>
      </c>
      <c r="D470" s="9" t="s">
        <v>124</v>
      </c>
      <c r="E470" s="9" t="s">
        <v>125</v>
      </c>
      <c r="F470" s="113">
        <v>3780401000108</v>
      </c>
      <c r="G470" s="10" t="s">
        <v>849</v>
      </c>
      <c r="H470" s="113">
        <v>4149295000113</v>
      </c>
      <c r="I470" s="9" t="s">
        <v>139</v>
      </c>
      <c r="J470" s="166"/>
      <c r="K470" s="10" t="s">
        <v>127</v>
      </c>
      <c r="L470" s="84" t="s">
        <v>22</v>
      </c>
      <c r="M470" s="11">
        <v>44835</v>
      </c>
      <c r="N470" s="12">
        <v>44865</v>
      </c>
      <c r="O470" s="10">
        <v>2</v>
      </c>
      <c r="P470" s="84">
        <v>145.5</v>
      </c>
      <c r="Q470" s="84" t="s">
        <v>128</v>
      </c>
      <c r="R470" s="10" t="s">
        <v>129</v>
      </c>
      <c r="S470" s="14" t="s">
        <v>135</v>
      </c>
      <c r="T470" s="11"/>
      <c r="U470" s="12"/>
      <c r="V470" s="257" t="str">
        <f ca="1">IF(U470="","",
IF(U470="NA","",
IFERROR(VLOOKUP(EOMONTH(M470,-2)+1,IPCA!$A:$B,2,0),
VLOOKUP(EOMONTH(TODAY(),-2)+1,IPCA!$A:$B,2,0))/
VLOOKUP(EOMONTH(U470,-2)+1,IPCA!$A:$B,2,0)*
P470))</f>
        <v/>
      </c>
      <c r="W470" s="84"/>
      <c r="X470" s="13" t="s">
        <v>133</v>
      </c>
      <c r="Y470" s="166"/>
      <c r="AA470" s="108"/>
      <c r="AB470" s="15"/>
      <c r="AK470">
        <v>2</v>
      </c>
      <c r="AM470" s="6"/>
      <c r="AN470" s="15"/>
      <c r="AY470" s="6"/>
      <c r="AZ470" s="15"/>
      <c r="BK470" s="6"/>
      <c r="BL470" s="15"/>
      <c r="BW470" s="6"/>
      <c r="BX470" s="15"/>
      <c r="CI470" s="6"/>
      <c r="CJ470" s="16">
        <f t="shared" si="131"/>
        <v>0.16986301369863013</v>
      </c>
      <c r="CK470" s="16" t="str">
        <f t="shared" si="132"/>
        <v/>
      </c>
      <c r="CL470" s="16" t="str">
        <f t="shared" si="133"/>
        <v/>
      </c>
      <c r="CM470" s="16" t="str">
        <f t="shared" si="134"/>
        <v/>
      </c>
      <c r="CN470" s="16" t="str">
        <f t="shared" si="135"/>
        <v/>
      </c>
      <c r="CO470" s="18"/>
      <c r="CP470" s="15"/>
      <c r="CY470">
        <v>145.5</v>
      </c>
      <c r="DA470" s="6"/>
      <c r="DB470" s="15"/>
      <c r="DM470" s="6"/>
      <c r="DN470" s="15"/>
      <c r="DY470" s="6"/>
      <c r="DZ470" s="15"/>
      <c r="EK470" s="6"/>
      <c r="EL470" s="15"/>
      <c r="EW470" s="6"/>
      <c r="EX470" s="16">
        <f t="shared" si="136"/>
        <v>12.357534246575343</v>
      </c>
      <c r="EY470" s="16" t="str">
        <f t="shared" si="137"/>
        <v/>
      </c>
      <c r="EZ470" s="16" t="str">
        <f t="shared" si="138"/>
        <v/>
      </c>
      <c r="FA470" s="16" t="str">
        <f t="shared" si="139"/>
        <v/>
      </c>
      <c r="FB470" s="160" t="str">
        <f t="shared" si="140"/>
        <v/>
      </c>
      <c r="FC470" t="s">
        <v>204</v>
      </c>
      <c r="FD470" s="20" t="s">
        <v>139</v>
      </c>
      <c r="FE470"/>
      <c r="FF470" s="209" t="s">
        <v>206</v>
      </c>
      <c r="FH470" s="284">
        <f t="shared" ca="1" si="141"/>
        <v>0</v>
      </c>
      <c r="FI470" s="208">
        <f t="shared" si="142"/>
        <v>1</v>
      </c>
      <c r="FK470" t="str">
        <f t="shared" si="143"/>
        <v>EDP - Comercialização e Serviços de Energia SA</v>
      </c>
      <c r="FL470" s="201">
        <f t="shared" ca="1" si="144"/>
        <v>67704</v>
      </c>
      <c r="FM470" s="201">
        <f t="shared" ca="1" si="145"/>
        <v>0</v>
      </c>
      <c r="FN470" s="200">
        <f>AB470*AB$2*IF($FC470="V",1,-1)*IF($Q470="Fixo",(CP470-INDEX('Curva Forward'!$C$5:$AN$13,MATCH(CONCATENATE(BD_COMERCIAL!$K470," ",BD_COMERCIAL!$L470),'Curva Forward'!$B$5:$B$13,0),MATCH(FN$4,'Curva Forward'!$C$4:$AN$4,0))),CP470)</f>
        <v>0</v>
      </c>
      <c r="FO470" s="200">
        <f>AC470*AC$2*IF($FC470="V",1,-1)*IF($Q470="Fixo",(CQ470-INDEX('Curva Forward'!$C$5:$AN$13,MATCH(CONCATENATE(BD_COMERCIAL!$K470," ",BD_COMERCIAL!$L470),'Curva Forward'!$B$5:$B$13,0),MATCH(FO$4,'Curva Forward'!$C$4:$AN$4,0))),CQ470)</f>
        <v>0</v>
      </c>
      <c r="FP470" s="200">
        <f>AD470*AD$2*IF($FC470="V",1,-1)*IF($Q470="Fixo",(CR470-INDEX('Curva Forward'!$C$5:$AN$13,MATCH(CONCATENATE(BD_COMERCIAL!$K470," ",BD_COMERCIAL!$L470),'Curva Forward'!$B$5:$B$13,0),MATCH(FP$4,'Curva Forward'!$C$4:$AN$4,0))),CR470)</f>
        <v>0</v>
      </c>
      <c r="FQ470" s="200">
        <f>AE470*AE$2*IF($FC470="V",1,-1)*IF($Q470="Fixo",(CS470-INDEX('Curva Forward'!$C$5:$AN$13,MATCH(CONCATENATE(BD_COMERCIAL!$K470," ",BD_COMERCIAL!$L470),'Curva Forward'!$B$5:$B$13,0),MATCH(FQ$4,'Curva Forward'!$C$4:$AN$4,0))),CS470)</f>
        <v>0</v>
      </c>
      <c r="FR470" s="200">
        <f>AF470*AF$2*IF($FC470="V",1,-1)*IF($Q470="Fixo",(CT470-INDEX('Curva Forward'!$C$5:$AN$13,MATCH(CONCATENATE(BD_COMERCIAL!$K470," ",BD_COMERCIAL!$L470),'Curva Forward'!$B$5:$B$13,0),MATCH(FR$4,'Curva Forward'!$C$4:$AN$4,0))),CT470)</f>
        <v>0</v>
      </c>
      <c r="FS470" s="200">
        <f>AG470*AG$2*IF($FC470="V",1,-1)*IF($Q470="Fixo",(CU470-INDEX('Curva Forward'!$C$5:$AN$13,MATCH(CONCATENATE(BD_COMERCIAL!$K470," ",BD_COMERCIAL!$L470),'Curva Forward'!$B$5:$B$13,0),MATCH(FS$4,'Curva Forward'!$C$4:$AN$4,0))),CU470)</f>
        <v>0</v>
      </c>
      <c r="FT470" s="200">
        <f>AH470*AH$2*IF($FC470="V",1,-1)*IF($Q470="Fixo",(CV470-INDEX('Curva Forward'!$C$5:$AN$13,MATCH(CONCATENATE(BD_COMERCIAL!$K470," ",BD_COMERCIAL!$L470),'Curva Forward'!$B$5:$B$13,0),MATCH(FT$4,'Curva Forward'!$C$4:$AN$4,0))),CV470)</f>
        <v>0</v>
      </c>
      <c r="FU470" s="200">
        <f>AI470*AI$2*IF($FC470="V",1,-1)*IF($Q470="Fixo",(CW470-INDEX('Curva Forward'!$C$5:$AN$13,MATCH(CONCATENATE(BD_COMERCIAL!$K470," ",BD_COMERCIAL!$L470),'Curva Forward'!$B$5:$B$13,0),MATCH(FU$4,'Curva Forward'!$C$4:$AN$4,0))),CW470)</f>
        <v>0</v>
      </c>
      <c r="FV470" s="200">
        <f>AJ470*AJ$2*IF($FC470="V",1,-1)*IF($Q470="Fixo",(CX470-INDEX('Curva Forward'!$C$5:$AN$13,MATCH(CONCATENATE(BD_COMERCIAL!$K470," ",BD_COMERCIAL!$L470),'Curva Forward'!$B$5:$B$13,0),MATCH(FV$4,'Curva Forward'!$C$4:$AN$4,0))),CX470)</f>
        <v>0</v>
      </c>
      <c r="FW470" s="200">
        <f>AK470*AK$2*IF($FC470="V",1,-1)*IF($Q470="Fixo",(CY470-INDEX('Curva Forward'!$C$5:$AN$13,MATCH(CONCATENATE(BD_COMERCIAL!$K470," ",BD_COMERCIAL!$L470),'Curva Forward'!$B$5:$B$13,0),MATCH(FW$4,'Curva Forward'!$C$4:$AN$4,0))),CY470)</f>
        <v>67704</v>
      </c>
      <c r="FX470" s="200">
        <f>AL470*AL$2*IF($FC470="V",1,-1)*IF($Q470="Fixo",(CZ470-INDEX('Curva Forward'!$C$5:$AN$13,MATCH(CONCATENATE(BD_COMERCIAL!$K470," ",BD_COMERCIAL!$L470),'Curva Forward'!$B$5:$B$13,0),MATCH(FX$4,'Curva Forward'!$C$4:$AN$4,0))),CZ470)</f>
        <v>0</v>
      </c>
      <c r="FY470" s="200">
        <f>AM470*AM$2*IF($FC470="V",1,-1)*IF($Q470="Fixo",(DA470-INDEX('Curva Forward'!$C$5:$AN$13,MATCH(CONCATENATE(BD_COMERCIAL!$K470," ",BD_COMERCIAL!$L470),'Curva Forward'!$B$5:$B$13,0),MATCH(FY$4,'Curva Forward'!$C$4:$AN$4,0))),DA470)</f>
        <v>0</v>
      </c>
      <c r="FZ470" s="200">
        <f>AN470*AN$2*IF($FC470="V",1,-1)*IF($Q470="Fixo",(DB470-INDEX('Curva Forward'!$C$5:$AN$13,MATCH(CONCATENATE(BD_COMERCIAL!$K470," ",BD_COMERCIAL!$L470),'Curva Forward'!$B$5:$B$13,0),MATCH(FZ$4,'Curva Forward'!$C$4:$AN$4,0))),DB470)</f>
        <v>0</v>
      </c>
      <c r="GA470" s="200">
        <f>AO470*AO$2*IF($FC470="V",1,-1)*IF($Q470="Fixo",(DC470-INDEX('Curva Forward'!$C$5:$AN$13,MATCH(CONCATENATE(BD_COMERCIAL!$K470," ",BD_COMERCIAL!$L470),'Curva Forward'!$B$5:$B$13,0),MATCH(GA$4,'Curva Forward'!$C$4:$AN$4,0))),DC470)</f>
        <v>0</v>
      </c>
      <c r="GB470" s="200">
        <f>AP470*AP$2*IF($FC470="V",1,-1)*IF($Q470="Fixo",(DD470-INDEX('Curva Forward'!$C$5:$AN$13,MATCH(CONCATENATE(BD_COMERCIAL!$K470," ",BD_COMERCIAL!$L470),'Curva Forward'!$B$5:$B$13,0),MATCH(GB$4,'Curva Forward'!$C$4:$AN$4,0))),DD470)</f>
        <v>0</v>
      </c>
      <c r="GC470" s="200">
        <f>AQ470*AQ$2*IF($FC470="V",1,-1)*IF($Q470="Fixo",(DE470-INDEX('Curva Forward'!$C$5:$AN$13,MATCH(CONCATENATE(BD_COMERCIAL!$K470," ",BD_COMERCIAL!$L470),'Curva Forward'!$B$5:$B$13,0),MATCH(GC$4,'Curva Forward'!$C$4:$AN$4,0))),DE470)</f>
        <v>0</v>
      </c>
      <c r="GD470" s="200">
        <f>AR470*AR$2*IF($FC470="V",1,-1)*IF($Q470="Fixo",(DF470-INDEX('Curva Forward'!$C$5:$AN$13,MATCH(CONCATENATE(BD_COMERCIAL!$K470," ",BD_COMERCIAL!$L470),'Curva Forward'!$B$5:$B$13,0),MATCH(GD$4,'Curva Forward'!$C$4:$AN$4,0))),DF470)</f>
        <v>0</v>
      </c>
      <c r="GE470" s="200">
        <f>AS470*AS$2*IF($FC470="V",1,-1)*IF($Q470="Fixo",(DG470-INDEX('Curva Forward'!$C$5:$AN$13,MATCH(CONCATENATE(BD_COMERCIAL!$K470," ",BD_COMERCIAL!$L470),'Curva Forward'!$B$5:$B$13,0),MATCH(GE$4,'Curva Forward'!$C$4:$AN$4,0))),DG470)</f>
        <v>0</v>
      </c>
      <c r="GF470" s="200">
        <f>AT470*AT$2*IF($FC470="V",1,-1)*IF($Q470="Fixo",(DH470-INDEX('Curva Forward'!$C$5:$AN$13,MATCH(CONCATENATE(BD_COMERCIAL!$K470," ",BD_COMERCIAL!$L470),'Curva Forward'!$B$5:$B$13,0),MATCH(GF$4,'Curva Forward'!$C$4:$AN$4,0))),DH470)</f>
        <v>0</v>
      </c>
      <c r="GG470" s="200">
        <f>AU470*AU$2*IF($FC470="V",1,-1)*IF($Q470="Fixo",(DI470-INDEX('Curva Forward'!$C$5:$AN$13,MATCH(CONCATENATE(BD_COMERCIAL!$K470," ",BD_COMERCIAL!$L470),'Curva Forward'!$B$5:$B$13,0),MATCH(GG$4,'Curva Forward'!$C$4:$AN$4,0))),DI470)</f>
        <v>0</v>
      </c>
      <c r="GH470" s="200">
        <f>AV470*AV$2*IF($FC470="V",1,-1)*IF($Q470="Fixo",(DJ470-INDEX('Curva Forward'!$C$5:$AN$13,MATCH(CONCATENATE(BD_COMERCIAL!$K470," ",BD_COMERCIAL!$L470),'Curva Forward'!$B$5:$B$13,0),MATCH(GH$4,'Curva Forward'!$C$4:$AN$4,0))),DJ470)</f>
        <v>0</v>
      </c>
      <c r="GI470" s="200">
        <f>AW470*AW$2*IF($FC470="V",1,-1)*IF($Q470="Fixo",(DK470-INDEX('Curva Forward'!$C$5:$AN$13,MATCH(CONCATENATE(BD_COMERCIAL!$K470," ",BD_COMERCIAL!$L470),'Curva Forward'!$B$5:$B$13,0),MATCH(GI$4,'Curva Forward'!$C$4:$AN$4,0))),DK470)</f>
        <v>0</v>
      </c>
      <c r="GJ470" s="200">
        <f>AX470*AX$2*IF($FC470="V",1,-1)*IF($Q470="Fixo",(DL470-INDEX('Curva Forward'!$C$5:$AN$13,MATCH(CONCATENATE(BD_COMERCIAL!$K470," ",BD_COMERCIAL!$L470),'Curva Forward'!$B$5:$B$13,0),MATCH(GJ$4,'Curva Forward'!$C$4:$AN$4,0))),DL470)</f>
        <v>0</v>
      </c>
      <c r="GK470" s="200">
        <f>AY470*AY$2*IF($FC470="V",1,-1)*IF($Q470="Fixo",(DM470-INDEX('Curva Forward'!$C$5:$AN$13,MATCH(CONCATENATE(BD_COMERCIAL!$K470," ",BD_COMERCIAL!$L470),'Curva Forward'!$B$5:$B$13,0),MATCH(GK$4,'Curva Forward'!$C$4:$AN$4,0))),DM470)</f>
        <v>0</v>
      </c>
      <c r="GL470" s="200">
        <f>IF(EZ470="",0,CL470*CL$2*IF($FC470="V",1,-1)*IF($Q470="Fixo",(EZ470-INDEX('Curva Forward'!$C$5:$AN$13,MATCH(CONCATENATE(BD_COMERCIAL!$K470," ",BD_COMERCIAL!$L470),'Curva Forward'!$B$5:$B$13,0),MATCH(GL$4,'Curva Forward'!$C$4:$AN$4,0))),EZ470))</f>
        <v>0</v>
      </c>
      <c r="GM470" s="200">
        <f>IF(FA470="",0,CM470*CM$2*IF($FC470="V",1,-1)*IF($Q470="Fixo",(FA470-INDEX('Curva Forward'!$C$5:$AN$13,MATCH(CONCATENATE(BD_COMERCIAL!$K470," ",BD_COMERCIAL!$L470),'Curva Forward'!$B$5:$B$13,0),MATCH(GM$4,'Curva Forward'!$C$4:$AN$4,0))),FA470))</f>
        <v>0</v>
      </c>
      <c r="GN470" s="200">
        <f>IF(FB470="",0,CN470*CN$2*IF($FC470="V",1,-1)*IF($Q470="Fixo",(FB470-INDEX('Curva Forward'!$C$5:$AN$13,MATCH(CONCATENATE(BD_COMERCIAL!$K470," ",BD_COMERCIAL!$L470),'Curva Forward'!$B$5:$B$13,0),MATCH(GN$4,'Curva Forward'!$C$4:$AN$4,0))),FB470))</f>
        <v>0</v>
      </c>
      <c r="GO470" s="201">
        <f t="shared" ca="1" si="146"/>
        <v>0</v>
      </c>
      <c r="GP470" s="201">
        <f t="shared" ca="1" si="147"/>
        <v>0</v>
      </c>
    </row>
    <row r="471" spans="1:198" ht="15" customHeight="1" x14ac:dyDescent="0.25">
      <c r="A471" s="6"/>
      <c r="B471" s="7" t="s">
        <v>850</v>
      </c>
      <c r="C471" s="8">
        <v>44715</v>
      </c>
      <c r="D471" s="9" t="s">
        <v>124</v>
      </c>
      <c r="E471" s="9" t="s">
        <v>125</v>
      </c>
      <c r="F471" s="113">
        <v>3780401000108</v>
      </c>
      <c r="G471" s="10" t="s">
        <v>397</v>
      </c>
      <c r="H471" s="113">
        <v>33933760000100</v>
      </c>
      <c r="I471" s="9" t="s">
        <v>126</v>
      </c>
      <c r="J471" s="166" t="s">
        <v>1040</v>
      </c>
      <c r="K471" s="10" t="s">
        <v>127</v>
      </c>
      <c r="L471" s="84" t="s">
        <v>22</v>
      </c>
      <c r="M471" s="11">
        <v>44927</v>
      </c>
      <c r="N471" s="12">
        <v>45016</v>
      </c>
      <c r="O471" s="10">
        <v>5</v>
      </c>
      <c r="P471" s="84">
        <v>192</v>
      </c>
      <c r="Q471" s="84" t="s">
        <v>128</v>
      </c>
      <c r="R471" s="10" t="s">
        <v>129</v>
      </c>
      <c r="S471" s="14" t="s">
        <v>135</v>
      </c>
      <c r="T471" s="11" t="s">
        <v>130</v>
      </c>
      <c r="U471" s="12">
        <v>44715</v>
      </c>
      <c r="V471" s="257" t="e">
        <f ca="1">IF(U471="","",
IF(U471="NA","",
IFERROR(VLOOKUP(EOMONTH(M471,-2)+1,IPCA!$A:$B,2,0),
VLOOKUP(EOMONTH(TODAY(),-2)+1,IPCA!$A:$B,2,0))/
VLOOKUP(EOMONTH(U471,-2)+1,IPCA!$A:$B,2,0)*
P471))</f>
        <v>#N/A</v>
      </c>
      <c r="W471" s="84"/>
      <c r="X471" s="13" t="s">
        <v>133</v>
      </c>
      <c r="Y471" s="166"/>
      <c r="AA471" s="108"/>
      <c r="AB471" s="15"/>
      <c r="AM471" s="6"/>
      <c r="AN471" s="15">
        <v>5</v>
      </c>
      <c r="AO471">
        <v>5</v>
      </c>
      <c r="AP471">
        <v>5</v>
      </c>
      <c r="AY471" s="6"/>
      <c r="AZ471" s="15"/>
      <c r="BK471" s="6"/>
      <c r="BL471" s="15"/>
      <c r="BW471" s="6"/>
      <c r="BX471" s="15"/>
      <c r="CI471" s="6"/>
      <c r="CJ471" s="16" t="str">
        <f t="shared" si="131"/>
        <v/>
      </c>
      <c r="CK471" s="16">
        <f t="shared" si="132"/>
        <v>1.2328767123287672</v>
      </c>
      <c r="CL471" s="16" t="str">
        <f t="shared" si="133"/>
        <v/>
      </c>
      <c r="CM471" s="16" t="str">
        <f t="shared" si="134"/>
        <v/>
      </c>
      <c r="CN471" s="16" t="str">
        <f t="shared" si="135"/>
        <v/>
      </c>
      <c r="CO471" s="18"/>
      <c r="CP471" s="15"/>
      <c r="DA471" s="6"/>
      <c r="DB471" s="15">
        <v>192</v>
      </c>
      <c r="DC471">
        <v>192</v>
      </c>
      <c r="DD471">
        <v>192</v>
      </c>
      <c r="DM471" s="6"/>
      <c r="DN471" s="15"/>
      <c r="DY471" s="6"/>
      <c r="DZ471" s="15"/>
      <c r="EK471" s="6"/>
      <c r="EL471" s="15"/>
      <c r="EW471" s="6"/>
      <c r="EX471" s="16" t="str">
        <f t="shared" si="136"/>
        <v/>
      </c>
      <c r="EY471" s="16">
        <f t="shared" si="137"/>
        <v>47.342465753424655</v>
      </c>
      <c r="EZ471" s="16" t="str">
        <f t="shared" si="138"/>
        <v/>
      </c>
      <c r="FA471" s="16" t="str">
        <f t="shared" si="139"/>
        <v/>
      </c>
      <c r="FB471" s="160" t="str">
        <f t="shared" si="140"/>
        <v/>
      </c>
      <c r="FC471" t="s">
        <v>204</v>
      </c>
      <c r="FD471" s="20" t="s">
        <v>126</v>
      </c>
      <c r="FE471"/>
      <c r="FF471" s="209" t="s">
        <v>206</v>
      </c>
      <c r="FH471" s="284" t="e">
        <f t="shared" ca="1" si="141"/>
        <v>#N/A</v>
      </c>
      <c r="FI471" s="208">
        <f t="shared" si="142"/>
        <v>2.9666666666666668</v>
      </c>
      <c r="FK471" t="str">
        <f t="shared" si="143"/>
        <v>CASA DOS VENTOS COMERCIALIZADORA DE ENERGIA S.A</v>
      </c>
      <c r="FL471" s="201">
        <f t="shared" ca="1" si="144"/>
        <v>0</v>
      </c>
      <c r="FM471" s="201">
        <f t="shared" ca="1" si="145"/>
        <v>453600</v>
      </c>
      <c r="FN471" s="200">
        <f>AB471*AB$2*IF($FC471="V",1,-1)*IF($Q471="Fixo",(CP471-INDEX('Curva Forward'!$C$5:$AN$13,MATCH(CONCATENATE(BD_COMERCIAL!$K471," ",BD_COMERCIAL!$L471),'Curva Forward'!$B$5:$B$13,0),MATCH(FN$4,'Curva Forward'!$C$4:$AN$4,0))),CP471)</f>
        <v>0</v>
      </c>
      <c r="FO471" s="200">
        <f>AC471*AC$2*IF($FC471="V",1,-1)*IF($Q471="Fixo",(CQ471-INDEX('Curva Forward'!$C$5:$AN$13,MATCH(CONCATENATE(BD_COMERCIAL!$K471," ",BD_COMERCIAL!$L471),'Curva Forward'!$B$5:$B$13,0),MATCH(FO$4,'Curva Forward'!$C$4:$AN$4,0))),CQ471)</f>
        <v>0</v>
      </c>
      <c r="FP471" s="200">
        <f>AD471*AD$2*IF($FC471="V",1,-1)*IF($Q471="Fixo",(CR471-INDEX('Curva Forward'!$C$5:$AN$13,MATCH(CONCATENATE(BD_COMERCIAL!$K471," ",BD_COMERCIAL!$L471),'Curva Forward'!$B$5:$B$13,0),MATCH(FP$4,'Curva Forward'!$C$4:$AN$4,0))),CR471)</f>
        <v>0</v>
      </c>
      <c r="FQ471" s="200">
        <f>AE471*AE$2*IF($FC471="V",1,-1)*IF($Q471="Fixo",(CS471-INDEX('Curva Forward'!$C$5:$AN$13,MATCH(CONCATENATE(BD_COMERCIAL!$K471," ",BD_COMERCIAL!$L471),'Curva Forward'!$B$5:$B$13,0),MATCH(FQ$4,'Curva Forward'!$C$4:$AN$4,0))),CS471)</f>
        <v>0</v>
      </c>
      <c r="FR471" s="200">
        <f>AF471*AF$2*IF($FC471="V",1,-1)*IF($Q471="Fixo",(CT471-INDEX('Curva Forward'!$C$5:$AN$13,MATCH(CONCATENATE(BD_COMERCIAL!$K471," ",BD_COMERCIAL!$L471),'Curva Forward'!$B$5:$B$13,0),MATCH(FR$4,'Curva Forward'!$C$4:$AN$4,0))),CT471)</f>
        <v>0</v>
      </c>
      <c r="FS471" s="200">
        <f>AG471*AG$2*IF($FC471="V",1,-1)*IF($Q471="Fixo",(CU471-INDEX('Curva Forward'!$C$5:$AN$13,MATCH(CONCATENATE(BD_COMERCIAL!$K471," ",BD_COMERCIAL!$L471),'Curva Forward'!$B$5:$B$13,0),MATCH(FS$4,'Curva Forward'!$C$4:$AN$4,0))),CU471)</f>
        <v>0</v>
      </c>
      <c r="FT471" s="200">
        <f>AH471*AH$2*IF($FC471="V",1,-1)*IF($Q471="Fixo",(CV471-INDEX('Curva Forward'!$C$5:$AN$13,MATCH(CONCATENATE(BD_COMERCIAL!$K471," ",BD_COMERCIAL!$L471),'Curva Forward'!$B$5:$B$13,0),MATCH(FT$4,'Curva Forward'!$C$4:$AN$4,0))),CV471)</f>
        <v>0</v>
      </c>
      <c r="FU471" s="200">
        <f>AI471*AI$2*IF($FC471="V",1,-1)*IF($Q471="Fixo",(CW471-INDEX('Curva Forward'!$C$5:$AN$13,MATCH(CONCATENATE(BD_COMERCIAL!$K471," ",BD_COMERCIAL!$L471),'Curva Forward'!$B$5:$B$13,0),MATCH(FU$4,'Curva Forward'!$C$4:$AN$4,0))),CW471)</f>
        <v>0</v>
      </c>
      <c r="FV471" s="200">
        <f>AJ471*AJ$2*IF($FC471="V",1,-1)*IF($Q471="Fixo",(CX471-INDEX('Curva Forward'!$C$5:$AN$13,MATCH(CONCATENATE(BD_COMERCIAL!$K471," ",BD_COMERCIAL!$L471),'Curva Forward'!$B$5:$B$13,0),MATCH(FV$4,'Curva Forward'!$C$4:$AN$4,0))),CX471)</f>
        <v>0</v>
      </c>
      <c r="FW471" s="200">
        <f>AK471*AK$2*IF($FC471="V",1,-1)*IF($Q471="Fixo",(CY471-INDEX('Curva Forward'!$C$5:$AN$13,MATCH(CONCATENATE(BD_COMERCIAL!$K471," ",BD_COMERCIAL!$L471),'Curva Forward'!$B$5:$B$13,0),MATCH(FW$4,'Curva Forward'!$C$4:$AN$4,0))),CY471)</f>
        <v>0</v>
      </c>
      <c r="FX471" s="200">
        <f>AL471*AL$2*IF($FC471="V",1,-1)*IF($Q471="Fixo",(CZ471-INDEX('Curva Forward'!$C$5:$AN$13,MATCH(CONCATENATE(BD_COMERCIAL!$K471," ",BD_COMERCIAL!$L471),'Curva Forward'!$B$5:$B$13,0),MATCH(FX$4,'Curva Forward'!$C$4:$AN$4,0))),CZ471)</f>
        <v>0</v>
      </c>
      <c r="FY471" s="200">
        <f>AM471*AM$2*IF($FC471="V",1,-1)*IF($Q471="Fixo",(DA471-INDEX('Curva Forward'!$C$5:$AN$13,MATCH(CONCATENATE(BD_COMERCIAL!$K471," ",BD_COMERCIAL!$L471),'Curva Forward'!$B$5:$B$13,0),MATCH(FY$4,'Curva Forward'!$C$4:$AN$4,0))),DA471)</f>
        <v>0</v>
      </c>
      <c r="FZ471" s="200">
        <f>AN471*AN$2*IF($FC471="V",1,-1)*IF($Q471="Fixo",(DB471-INDEX('Curva Forward'!$C$5:$AN$13,MATCH(CONCATENATE(BD_COMERCIAL!$K471," ",BD_COMERCIAL!$L471),'Curva Forward'!$B$5:$B$13,0),MATCH(FZ$4,'Curva Forward'!$C$4:$AN$4,0))),DB471)</f>
        <v>156240</v>
      </c>
      <c r="GA471" s="200">
        <f>AO471*AO$2*IF($FC471="V",1,-1)*IF($Q471="Fixo",(DC471-INDEX('Curva Forward'!$C$5:$AN$13,MATCH(CONCATENATE(BD_COMERCIAL!$K471," ",BD_COMERCIAL!$L471),'Curva Forward'!$B$5:$B$13,0),MATCH(GA$4,'Curva Forward'!$C$4:$AN$4,0))),DC471)</f>
        <v>141120</v>
      </c>
      <c r="GB471" s="200">
        <f>AP471*AP$2*IF($FC471="V",1,-1)*IF($Q471="Fixo",(DD471-INDEX('Curva Forward'!$C$5:$AN$13,MATCH(CONCATENATE(BD_COMERCIAL!$K471," ",BD_COMERCIAL!$L471),'Curva Forward'!$B$5:$B$13,0),MATCH(GB$4,'Curva Forward'!$C$4:$AN$4,0))),DD471)</f>
        <v>156240</v>
      </c>
      <c r="GC471" s="200">
        <f>AQ471*AQ$2*IF($FC471="V",1,-1)*IF($Q471="Fixo",(DE471-INDEX('Curva Forward'!$C$5:$AN$13,MATCH(CONCATENATE(BD_COMERCIAL!$K471," ",BD_COMERCIAL!$L471),'Curva Forward'!$B$5:$B$13,0),MATCH(GC$4,'Curva Forward'!$C$4:$AN$4,0))),DE471)</f>
        <v>0</v>
      </c>
      <c r="GD471" s="200">
        <f>AR471*AR$2*IF($FC471="V",1,-1)*IF($Q471="Fixo",(DF471-INDEX('Curva Forward'!$C$5:$AN$13,MATCH(CONCATENATE(BD_COMERCIAL!$K471," ",BD_COMERCIAL!$L471),'Curva Forward'!$B$5:$B$13,0),MATCH(GD$4,'Curva Forward'!$C$4:$AN$4,0))),DF471)</f>
        <v>0</v>
      </c>
      <c r="GE471" s="200">
        <f>AS471*AS$2*IF($FC471="V",1,-1)*IF($Q471="Fixo",(DG471-INDEX('Curva Forward'!$C$5:$AN$13,MATCH(CONCATENATE(BD_COMERCIAL!$K471," ",BD_COMERCIAL!$L471),'Curva Forward'!$B$5:$B$13,0),MATCH(GE$4,'Curva Forward'!$C$4:$AN$4,0))),DG471)</f>
        <v>0</v>
      </c>
      <c r="GF471" s="200">
        <f>AT471*AT$2*IF($FC471="V",1,-1)*IF($Q471="Fixo",(DH471-INDEX('Curva Forward'!$C$5:$AN$13,MATCH(CONCATENATE(BD_COMERCIAL!$K471," ",BD_COMERCIAL!$L471),'Curva Forward'!$B$5:$B$13,0),MATCH(GF$4,'Curva Forward'!$C$4:$AN$4,0))),DH471)</f>
        <v>0</v>
      </c>
      <c r="GG471" s="200">
        <f>AU471*AU$2*IF($FC471="V",1,-1)*IF($Q471="Fixo",(DI471-INDEX('Curva Forward'!$C$5:$AN$13,MATCH(CONCATENATE(BD_COMERCIAL!$K471," ",BD_COMERCIAL!$L471),'Curva Forward'!$B$5:$B$13,0),MATCH(GG$4,'Curva Forward'!$C$4:$AN$4,0))),DI471)</f>
        <v>0</v>
      </c>
      <c r="GH471" s="200">
        <f>AV471*AV$2*IF($FC471="V",1,-1)*IF($Q471="Fixo",(DJ471-INDEX('Curva Forward'!$C$5:$AN$13,MATCH(CONCATENATE(BD_COMERCIAL!$K471," ",BD_COMERCIAL!$L471),'Curva Forward'!$B$5:$B$13,0),MATCH(GH$4,'Curva Forward'!$C$4:$AN$4,0))),DJ471)</f>
        <v>0</v>
      </c>
      <c r="GI471" s="200">
        <f>AW471*AW$2*IF($FC471="V",1,-1)*IF($Q471="Fixo",(DK471-INDEX('Curva Forward'!$C$5:$AN$13,MATCH(CONCATENATE(BD_COMERCIAL!$K471," ",BD_COMERCIAL!$L471),'Curva Forward'!$B$5:$B$13,0),MATCH(GI$4,'Curva Forward'!$C$4:$AN$4,0))),DK471)</f>
        <v>0</v>
      </c>
      <c r="GJ471" s="200">
        <f>AX471*AX$2*IF($FC471="V",1,-1)*IF($Q471="Fixo",(DL471-INDEX('Curva Forward'!$C$5:$AN$13,MATCH(CONCATENATE(BD_COMERCIAL!$K471," ",BD_COMERCIAL!$L471),'Curva Forward'!$B$5:$B$13,0),MATCH(GJ$4,'Curva Forward'!$C$4:$AN$4,0))),DL471)</f>
        <v>0</v>
      </c>
      <c r="GK471" s="200">
        <f>AY471*AY$2*IF($FC471="V",1,-1)*IF($Q471="Fixo",(DM471-INDEX('Curva Forward'!$C$5:$AN$13,MATCH(CONCATENATE(BD_COMERCIAL!$K471," ",BD_COMERCIAL!$L471),'Curva Forward'!$B$5:$B$13,0),MATCH(GK$4,'Curva Forward'!$C$4:$AN$4,0))),DM471)</f>
        <v>0</v>
      </c>
      <c r="GL471" s="200">
        <f>IF(EZ471="",0,CL471*CL$2*IF($FC471="V",1,-1)*IF($Q471="Fixo",(EZ471-INDEX('Curva Forward'!$C$5:$AN$13,MATCH(CONCATENATE(BD_COMERCIAL!$K471," ",BD_COMERCIAL!$L471),'Curva Forward'!$B$5:$B$13,0),MATCH(GL$4,'Curva Forward'!$C$4:$AN$4,0))),EZ471))</f>
        <v>0</v>
      </c>
      <c r="GM471" s="200">
        <f>IF(FA471="",0,CM471*CM$2*IF($FC471="V",1,-1)*IF($Q471="Fixo",(FA471-INDEX('Curva Forward'!$C$5:$AN$13,MATCH(CONCATENATE(BD_COMERCIAL!$K471," ",BD_COMERCIAL!$L471),'Curva Forward'!$B$5:$B$13,0),MATCH(GM$4,'Curva Forward'!$C$4:$AN$4,0))),FA471))</f>
        <v>0</v>
      </c>
      <c r="GN471" s="200">
        <f>IF(FB471="",0,CN471*CN$2*IF($FC471="V",1,-1)*IF($Q471="Fixo",(FB471-INDEX('Curva Forward'!$C$5:$AN$13,MATCH(CONCATENATE(BD_COMERCIAL!$K471," ",BD_COMERCIAL!$L471),'Curva Forward'!$B$5:$B$13,0),MATCH(GN$4,'Curva Forward'!$C$4:$AN$4,0))),FB471))</f>
        <v>0</v>
      </c>
      <c r="GO471" s="201">
        <f t="shared" ca="1" si="146"/>
        <v>453600</v>
      </c>
      <c r="GP471" s="201">
        <f t="shared" ca="1" si="147"/>
        <v>0</v>
      </c>
    </row>
    <row r="472" spans="1:198" ht="15" customHeight="1" x14ac:dyDescent="0.25">
      <c r="A472" s="6"/>
      <c r="B472" s="7" t="s">
        <v>851</v>
      </c>
      <c r="C472" s="8">
        <v>44715</v>
      </c>
      <c r="D472" s="9" t="s">
        <v>124</v>
      </c>
      <c r="E472" s="9" t="s">
        <v>125</v>
      </c>
      <c r="F472" s="113">
        <v>3780401000108</v>
      </c>
      <c r="G472" s="10" t="s">
        <v>184</v>
      </c>
      <c r="H472" s="113">
        <v>27796415000170</v>
      </c>
      <c r="I472" s="9" t="s">
        <v>126</v>
      </c>
      <c r="J472" s="166" t="s">
        <v>1040</v>
      </c>
      <c r="K472" s="10" t="s">
        <v>127</v>
      </c>
      <c r="L472" s="84" t="s">
        <v>22</v>
      </c>
      <c r="M472" s="11">
        <v>44927</v>
      </c>
      <c r="N472" s="12">
        <v>45016</v>
      </c>
      <c r="O472" s="10">
        <v>10</v>
      </c>
      <c r="P472" s="84">
        <v>190</v>
      </c>
      <c r="Q472" s="84" t="s">
        <v>128</v>
      </c>
      <c r="R472" s="10" t="s">
        <v>129</v>
      </c>
      <c r="S472" s="14" t="s">
        <v>135</v>
      </c>
      <c r="T472" s="11" t="s">
        <v>130</v>
      </c>
      <c r="U472" s="12">
        <v>44715</v>
      </c>
      <c r="V472" s="257" t="e">
        <f ca="1">IF(U472="","",
IF(U472="NA","",
IFERROR(VLOOKUP(EOMONTH(M472,-2)+1,IPCA!$A:$B,2,0),
VLOOKUP(EOMONTH(TODAY(),-2)+1,IPCA!$A:$B,2,0))/
VLOOKUP(EOMONTH(U472,-2)+1,IPCA!$A:$B,2,0)*
P472))</f>
        <v>#N/A</v>
      </c>
      <c r="W472" s="84"/>
      <c r="X472" s="13" t="s">
        <v>133</v>
      </c>
      <c r="Y472" s="166"/>
      <c r="AA472" s="108"/>
      <c r="AB472" s="15"/>
      <c r="AM472" s="6"/>
      <c r="AN472" s="15">
        <v>10</v>
      </c>
      <c r="AO472">
        <v>10</v>
      </c>
      <c r="AP472">
        <v>10</v>
      </c>
      <c r="AY472" s="6"/>
      <c r="AZ472" s="15"/>
      <c r="BK472" s="6"/>
      <c r="BL472" s="15"/>
      <c r="BW472" s="6"/>
      <c r="BX472" s="15"/>
      <c r="CI472" s="6"/>
      <c r="CJ472" s="16" t="str">
        <f t="shared" si="131"/>
        <v/>
      </c>
      <c r="CK472" s="16">
        <f t="shared" si="132"/>
        <v>2.4657534246575343</v>
      </c>
      <c r="CL472" s="16" t="str">
        <f t="shared" si="133"/>
        <v/>
      </c>
      <c r="CM472" s="16" t="str">
        <f t="shared" si="134"/>
        <v/>
      </c>
      <c r="CN472" s="16" t="str">
        <f t="shared" si="135"/>
        <v/>
      </c>
      <c r="CO472" s="18"/>
      <c r="CP472" s="15"/>
      <c r="DA472" s="6"/>
      <c r="DB472" s="15">
        <v>190</v>
      </c>
      <c r="DC472">
        <v>190</v>
      </c>
      <c r="DD472">
        <v>190</v>
      </c>
      <c r="DM472" s="6"/>
      <c r="DN472" s="15"/>
      <c r="DY472" s="6"/>
      <c r="DZ472" s="15"/>
      <c r="EK472" s="6"/>
      <c r="EL472" s="15"/>
      <c r="EW472" s="6"/>
      <c r="EX472" s="16" t="str">
        <f t="shared" si="136"/>
        <v/>
      </c>
      <c r="EY472" s="16">
        <f t="shared" si="137"/>
        <v>46.849315068493148</v>
      </c>
      <c r="EZ472" s="16" t="str">
        <f t="shared" si="138"/>
        <v/>
      </c>
      <c r="FA472" s="16" t="str">
        <f t="shared" si="139"/>
        <v/>
      </c>
      <c r="FB472" s="160" t="str">
        <f t="shared" si="140"/>
        <v/>
      </c>
      <c r="FC472" t="s">
        <v>204</v>
      </c>
      <c r="FD472" s="20" t="s">
        <v>126</v>
      </c>
      <c r="FE472"/>
      <c r="FF472" s="209" t="s">
        <v>206</v>
      </c>
      <c r="FH472" s="284" t="e">
        <f t="shared" ca="1" si="141"/>
        <v>#N/A</v>
      </c>
      <c r="FI472" s="208">
        <f t="shared" si="142"/>
        <v>2.9666666666666668</v>
      </c>
      <c r="FK472" t="str">
        <f t="shared" si="143"/>
        <v>SHELL ENERGY DO BRASIL LTDA</v>
      </c>
      <c r="FL472" s="201">
        <f t="shared" ca="1" si="144"/>
        <v>0</v>
      </c>
      <c r="FM472" s="201">
        <f t="shared" ca="1" si="145"/>
        <v>864000</v>
      </c>
      <c r="FN472" s="200">
        <f>AB472*AB$2*IF($FC472="V",1,-1)*IF($Q472="Fixo",(CP472-INDEX('Curva Forward'!$C$5:$AN$13,MATCH(CONCATENATE(BD_COMERCIAL!$K472," ",BD_COMERCIAL!$L472),'Curva Forward'!$B$5:$B$13,0),MATCH(FN$4,'Curva Forward'!$C$4:$AN$4,0))),CP472)</f>
        <v>0</v>
      </c>
      <c r="FO472" s="200">
        <f>AC472*AC$2*IF($FC472="V",1,-1)*IF($Q472="Fixo",(CQ472-INDEX('Curva Forward'!$C$5:$AN$13,MATCH(CONCATENATE(BD_COMERCIAL!$K472," ",BD_COMERCIAL!$L472),'Curva Forward'!$B$5:$B$13,0),MATCH(FO$4,'Curva Forward'!$C$4:$AN$4,0))),CQ472)</f>
        <v>0</v>
      </c>
      <c r="FP472" s="200">
        <f>AD472*AD$2*IF($FC472="V",1,-1)*IF($Q472="Fixo",(CR472-INDEX('Curva Forward'!$C$5:$AN$13,MATCH(CONCATENATE(BD_COMERCIAL!$K472," ",BD_COMERCIAL!$L472),'Curva Forward'!$B$5:$B$13,0),MATCH(FP$4,'Curva Forward'!$C$4:$AN$4,0))),CR472)</f>
        <v>0</v>
      </c>
      <c r="FQ472" s="200">
        <f>AE472*AE$2*IF($FC472="V",1,-1)*IF($Q472="Fixo",(CS472-INDEX('Curva Forward'!$C$5:$AN$13,MATCH(CONCATENATE(BD_COMERCIAL!$K472," ",BD_COMERCIAL!$L472),'Curva Forward'!$B$5:$B$13,0),MATCH(FQ$4,'Curva Forward'!$C$4:$AN$4,0))),CS472)</f>
        <v>0</v>
      </c>
      <c r="FR472" s="200">
        <f>AF472*AF$2*IF($FC472="V",1,-1)*IF($Q472="Fixo",(CT472-INDEX('Curva Forward'!$C$5:$AN$13,MATCH(CONCATENATE(BD_COMERCIAL!$K472," ",BD_COMERCIAL!$L472),'Curva Forward'!$B$5:$B$13,0),MATCH(FR$4,'Curva Forward'!$C$4:$AN$4,0))),CT472)</f>
        <v>0</v>
      </c>
      <c r="FS472" s="200">
        <f>AG472*AG$2*IF($FC472="V",1,-1)*IF($Q472="Fixo",(CU472-INDEX('Curva Forward'!$C$5:$AN$13,MATCH(CONCATENATE(BD_COMERCIAL!$K472," ",BD_COMERCIAL!$L472),'Curva Forward'!$B$5:$B$13,0),MATCH(FS$4,'Curva Forward'!$C$4:$AN$4,0))),CU472)</f>
        <v>0</v>
      </c>
      <c r="FT472" s="200">
        <f>AH472*AH$2*IF($FC472="V",1,-1)*IF($Q472="Fixo",(CV472-INDEX('Curva Forward'!$C$5:$AN$13,MATCH(CONCATENATE(BD_COMERCIAL!$K472," ",BD_COMERCIAL!$L472),'Curva Forward'!$B$5:$B$13,0),MATCH(FT$4,'Curva Forward'!$C$4:$AN$4,0))),CV472)</f>
        <v>0</v>
      </c>
      <c r="FU472" s="200">
        <f>AI472*AI$2*IF($FC472="V",1,-1)*IF($Q472="Fixo",(CW472-INDEX('Curva Forward'!$C$5:$AN$13,MATCH(CONCATENATE(BD_COMERCIAL!$K472," ",BD_COMERCIAL!$L472),'Curva Forward'!$B$5:$B$13,0),MATCH(FU$4,'Curva Forward'!$C$4:$AN$4,0))),CW472)</f>
        <v>0</v>
      </c>
      <c r="FV472" s="200">
        <f>AJ472*AJ$2*IF($FC472="V",1,-1)*IF($Q472="Fixo",(CX472-INDEX('Curva Forward'!$C$5:$AN$13,MATCH(CONCATENATE(BD_COMERCIAL!$K472," ",BD_COMERCIAL!$L472),'Curva Forward'!$B$5:$B$13,0),MATCH(FV$4,'Curva Forward'!$C$4:$AN$4,0))),CX472)</f>
        <v>0</v>
      </c>
      <c r="FW472" s="200">
        <f>AK472*AK$2*IF($FC472="V",1,-1)*IF($Q472="Fixo",(CY472-INDEX('Curva Forward'!$C$5:$AN$13,MATCH(CONCATENATE(BD_COMERCIAL!$K472," ",BD_COMERCIAL!$L472),'Curva Forward'!$B$5:$B$13,0),MATCH(FW$4,'Curva Forward'!$C$4:$AN$4,0))),CY472)</f>
        <v>0</v>
      </c>
      <c r="FX472" s="200">
        <f>AL472*AL$2*IF($FC472="V",1,-1)*IF($Q472="Fixo",(CZ472-INDEX('Curva Forward'!$C$5:$AN$13,MATCH(CONCATENATE(BD_COMERCIAL!$K472," ",BD_COMERCIAL!$L472),'Curva Forward'!$B$5:$B$13,0),MATCH(FX$4,'Curva Forward'!$C$4:$AN$4,0))),CZ472)</f>
        <v>0</v>
      </c>
      <c r="FY472" s="200">
        <f>AM472*AM$2*IF($FC472="V",1,-1)*IF($Q472="Fixo",(DA472-INDEX('Curva Forward'!$C$5:$AN$13,MATCH(CONCATENATE(BD_COMERCIAL!$K472," ",BD_COMERCIAL!$L472),'Curva Forward'!$B$5:$B$13,0),MATCH(FY$4,'Curva Forward'!$C$4:$AN$4,0))),DA472)</f>
        <v>0</v>
      </c>
      <c r="FZ472" s="200">
        <f>AN472*AN$2*IF($FC472="V",1,-1)*IF($Q472="Fixo",(DB472-INDEX('Curva Forward'!$C$5:$AN$13,MATCH(CONCATENATE(BD_COMERCIAL!$K472," ",BD_COMERCIAL!$L472),'Curva Forward'!$B$5:$B$13,0),MATCH(FZ$4,'Curva Forward'!$C$4:$AN$4,0))),DB472)</f>
        <v>297600</v>
      </c>
      <c r="GA472" s="200">
        <f>AO472*AO$2*IF($FC472="V",1,-1)*IF($Q472="Fixo",(DC472-INDEX('Curva Forward'!$C$5:$AN$13,MATCH(CONCATENATE(BD_COMERCIAL!$K472," ",BD_COMERCIAL!$L472),'Curva Forward'!$B$5:$B$13,0),MATCH(GA$4,'Curva Forward'!$C$4:$AN$4,0))),DC472)</f>
        <v>268800</v>
      </c>
      <c r="GB472" s="200">
        <f>AP472*AP$2*IF($FC472="V",1,-1)*IF($Q472="Fixo",(DD472-INDEX('Curva Forward'!$C$5:$AN$13,MATCH(CONCATENATE(BD_COMERCIAL!$K472," ",BD_COMERCIAL!$L472),'Curva Forward'!$B$5:$B$13,0),MATCH(GB$4,'Curva Forward'!$C$4:$AN$4,0))),DD472)</f>
        <v>297600</v>
      </c>
      <c r="GC472" s="200">
        <f>AQ472*AQ$2*IF($FC472="V",1,-1)*IF($Q472="Fixo",(DE472-INDEX('Curva Forward'!$C$5:$AN$13,MATCH(CONCATENATE(BD_COMERCIAL!$K472," ",BD_COMERCIAL!$L472),'Curva Forward'!$B$5:$B$13,0),MATCH(GC$4,'Curva Forward'!$C$4:$AN$4,0))),DE472)</f>
        <v>0</v>
      </c>
      <c r="GD472" s="200">
        <f>AR472*AR$2*IF($FC472="V",1,-1)*IF($Q472="Fixo",(DF472-INDEX('Curva Forward'!$C$5:$AN$13,MATCH(CONCATENATE(BD_COMERCIAL!$K472," ",BD_COMERCIAL!$L472),'Curva Forward'!$B$5:$B$13,0),MATCH(GD$4,'Curva Forward'!$C$4:$AN$4,0))),DF472)</f>
        <v>0</v>
      </c>
      <c r="GE472" s="200">
        <f>AS472*AS$2*IF($FC472="V",1,-1)*IF($Q472="Fixo",(DG472-INDEX('Curva Forward'!$C$5:$AN$13,MATCH(CONCATENATE(BD_COMERCIAL!$K472," ",BD_COMERCIAL!$L472),'Curva Forward'!$B$5:$B$13,0),MATCH(GE$4,'Curva Forward'!$C$4:$AN$4,0))),DG472)</f>
        <v>0</v>
      </c>
      <c r="GF472" s="200">
        <f>AT472*AT$2*IF($FC472="V",1,-1)*IF($Q472="Fixo",(DH472-INDEX('Curva Forward'!$C$5:$AN$13,MATCH(CONCATENATE(BD_COMERCIAL!$K472," ",BD_COMERCIAL!$L472),'Curva Forward'!$B$5:$B$13,0),MATCH(GF$4,'Curva Forward'!$C$4:$AN$4,0))),DH472)</f>
        <v>0</v>
      </c>
      <c r="GG472" s="200">
        <f>AU472*AU$2*IF($FC472="V",1,-1)*IF($Q472="Fixo",(DI472-INDEX('Curva Forward'!$C$5:$AN$13,MATCH(CONCATENATE(BD_COMERCIAL!$K472," ",BD_COMERCIAL!$L472),'Curva Forward'!$B$5:$B$13,0),MATCH(GG$4,'Curva Forward'!$C$4:$AN$4,0))),DI472)</f>
        <v>0</v>
      </c>
      <c r="GH472" s="200">
        <f>AV472*AV$2*IF($FC472="V",1,-1)*IF($Q472="Fixo",(DJ472-INDEX('Curva Forward'!$C$5:$AN$13,MATCH(CONCATENATE(BD_COMERCIAL!$K472," ",BD_COMERCIAL!$L472),'Curva Forward'!$B$5:$B$13,0),MATCH(GH$4,'Curva Forward'!$C$4:$AN$4,0))),DJ472)</f>
        <v>0</v>
      </c>
      <c r="GI472" s="200">
        <f>AW472*AW$2*IF($FC472="V",1,-1)*IF($Q472="Fixo",(DK472-INDEX('Curva Forward'!$C$5:$AN$13,MATCH(CONCATENATE(BD_COMERCIAL!$K472," ",BD_COMERCIAL!$L472),'Curva Forward'!$B$5:$B$13,0),MATCH(GI$4,'Curva Forward'!$C$4:$AN$4,0))),DK472)</f>
        <v>0</v>
      </c>
      <c r="GJ472" s="200">
        <f>AX472*AX$2*IF($FC472="V",1,-1)*IF($Q472="Fixo",(DL472-INDEX('Curva Forward'!$C$5:$AN$13,MATCH(CONCATENATE(BD_COMERCIAL!$K472," ",BD_COMERCIAL!$L472),'Curva Forward'!$B$5:$B$13,0),MATCH(GJ$4,'Curva Forward'!$C$4:$AN$4,0))),DL472)</f>
        <v>0</v>
      </c>
      <c r="GK472" s="200">
        <f>AY472*AY$2*IF($FC472="V",1,-1)*IF($Q472="Fixo",(DM472-INDEX('Curva Forward'!$C$5:$AN$13,MATCH(CONCATENATE(BD_COMERCIAL!$K472," ",BD_COMERCIAL!$L472),'Curva Forward'!$B$5:$B$13,0),MATCH(GK$4,'Curva Forward'!$C$4:$AN$4,0))),DM472)</f>
        <v>0</v>
      </c>
      <c r="GL472" s="200">
        <f>IF(EZ472="",0,CL472*CL$2*IF($FC472="V",1,-1)*IF($Q472="Fixo",(EZ472-INDEX('Curva Forward'!$C$5:$AN$13,MATCH(CONCATENATE(BD_COMERCIAL!$K472," ",BD_COMERCIAL!$L472),'Curva Forward'!$B$5:$B$13,0),MATCH(GL$4,'Curva Forward'!$C$4:$AN$4,0))),EZ472))</f>
        <v>0</v>
      </c>
      <c r="GM472" s="200">
        <f>IF(FA472="",0,CM472*CM$2*IF($FC472="V",1,-1)*IF($Q472="Fixo",(FA472-INDEX('Curva Forward'!$C$5:$AN$13,MATCH(CONCATENATE(BD_COMERCIAL!$K472," ",BD_COMERCIAL!$L472),'Curva Forward'!$B$5:$B$13,0),MATCH(GM$4,'Curva Forward'!$C$4:$AN$4,0))),FA472))</f>
        <v>0</v>
      </c>
      <c r="GN472" s="200">
        <f>IF(FB472="",0,CN472*CN$2*IF($FC472="V",1,-1)*IF($Q472="Fixo",(FB472-INDEX('Curva Forward'!$C$5:$AN$13,MATCH(CONCATENATE(BD_COMERCIAL!$K472," ",BD_COMERCIAL!$L472),'Curva Forward'!$B$5:$B$13,0),MATCH(GN$4,'Curva Forward'!$C$4:$AN$4,0))),FB472))</f>
        <v>0</v>
      </c>
      <c r="GO472" s="201">
        <f t="shared" ca="1" si="146"/>
        <v>864000</v>
      </c>
      <c r="GP472" s="201">
        <f t="shared" ca="1" si="147"/>
        <v>0</v>
      </c>
    </row>
    <row r="473" spans="1:198" ht="15" customHeight="1" x14ac:dyDescent="0.25">
      <c r="A473" s="6"/>
      <c r="B473" s="7" t="s">
        <v>852</v>
      </c>
      <c r="C473" s="8">
        <v>44715</v>
      </c>
      <c r="D473" s="9" t="s">
        <v>124</v>
      </c>
      <c r="E473" s="9" t="s">
        <v>125</v>
      </c>
      <c r="F473" s="113">
        <v>3780401000108</v>
      </c>
      <c r="G473" s="10" t="s">
        <v>199</v>
      </c>
      <c r="H473" s="113">
        <v>11085823000183</v>
      </c>
      <c r="I473" s="9" t="s">
        <v>126</v>
      </c>
      <c r="J473" s="166" t="s">
        <v>1040</v>
      </c>
      <c r="K473" s="10" t="s">
        <v>127</v>
      </c>
      <c r="L473" s="84" t="s">
        <v>22</v>
      </c>
      <c r="M473" s="11">
        <v>44927</v>
      </c>
      <c r="N473" s="12">
        <v>45016</v>
      </c>
      <c r="O473" s="10">
        <v>10</v>
      </c>
      <c r="P473" s="84">
        <v>190</v>
      </c>
      <c r="Q473" s="84" t="s">
        <v>128</v>
      </c>
      <c r="R473" s="10" t="s">
        <v>129</v>
      </c>
      <c r="S473" s="14" t="s">
        <v>135</v>
      </c>
      <c r="T473" s="11" t="s">
        <v>130</v>
      </c>
      <c r="U473" s="12">
        <v>44715</v>
      </c>
      <c r="V473" s="257" t="e">
        <f ca="1">IF(U473="","",
IF(U473="NA","",
IFERROR(VLOOKUP(EOMONTH(M473,-2)+1,IPCA!$A:$B,2,0),
VLOOKUP(EOMONTH(TODAY(),-2)+1,IPCA!$A:$B,2,0))/
VLOOKUP(EOMONTH(U473,-2)+1,IPCA!$A:$B,2,0)*
P473))</f>
        <v>#N/A</v>
      </c>
      <c r="W473" s="84"/>
      <c r="X473" s="13" t="s">
        <v>133</v>
      </c>
      <c r="Y473" s="166"/>
      <c r="AA473" s="108"/>
      <c r="AB473" s="15"/>
      <c r="AM473" s="6"/>
      <c r="AN473" s="15">
        <v>10</v>
      </c>
      <c r="AO473">
        <v>10</v>
      </c>
      <c r="AP473">
        <v>10</v>
      </c>
      <c r="AY473" s="6"/>
      <c r="AZ473" s="15"/>
      <c r="BK473" s="6"/>
      <c r="BL473" s="15"/>
      <c r="BW473" s="6"/>
      <c r="BX473" s="15"/>
      <c r="CI473" s="6"/>
      <c r="CJ473" s="16" t="str">
        <f t="shared" si="131"/>
        <v/>
      </c>
      <c r="CK473" s="16">
        <f t="shared" si="132"/>
        <v>2.4657534246575343</v>
      </c>
      <c r="CL473" s="16" t="str">
        <f t="shared" si="133"/>
        <v/>
      </c>
      <c r="CM473" s="16" t="str">
        <f t="shared" si="134"/>
        <v/>
      </c>
      <c r="CN473" s="16" t="str">
        <f t="shared" si="135"/>
        <v/>
      </c>
      <c r="CO473" s="18"/>
      <c r="CP473" s="15"/>
      <c r="DA473" s="6"/>
      <c r="DB473" s="15">
        <v>190</v>
      </c>
      <c r="DC473">
        <v>190</v>
      </c>
      <c r="DD473">
        <v>190</v>
      </c>
      <c r="DM473" s="6"/>
      <c r="DN473" s="15"/>
      <c r="DY473" s="6"/>
      <c r="DZ473" s="15"/>
      <c r="EK473" s="6"/>
      <c r="EL473" s="15"/>
      <c r="EW473" s="6"/>
      <c r="EX473" s="16" t="str">
        <f t="shared" si="136"/>
        <v/>
      </c>
      <c r="EY473" s="16">
        <f t="shared" si="137"/>
        <v>46.849315068493148</v>
      </c>
      <c r="EZ473" s="16" t="str">
        <f t="shared" si="138"/>
        <v/>
      </c>
      <c r="FA473" s="16" t="str">
        <f t="shared" si="139"/>
        <v/>
      </c>
      <c r="FB473" s="160" t="str">
        <f t="shared" si="140"/>
        <v/>
      </c>
      <c r="FC473" t="s">
        <v>204</v>
      </c>
      <c r="FD473" s="20" t="s">
        <v>126</v>
      </c>
      <c r="FE473"/>
      <c r="FF473" s="209" t="s">
        <v>206</v>
      </c>
      <c r="FH473" s="284" t="e">
        <f t="shared" ca="1" si="141"/>
        <v>#N/A</v>
      </c>
      <c r="FI473" s="208">
        <f t="shared" si="142"/>
        <v>2.9666666666666668</v>
      </c>
      <c r="FK473" t="str">
        <f t="shared" si="143"/>
        <v>America Energia S/A</v>
      </c>
      <c r="FL473" s="201">
        <f t="shared" ca="1" si="144"/>
        <v>0</v>
      </c>
      <c r="FM473" s="201">
        <f t="shared" ca="1" si="145"/>
        <v>864000</v>
      </c>
      <c r="FN473" s="200">
        <f>AB473*AB$2*IF($FC473="V",1,-1)*IF($Q473="Fixo",(CP473-INDEX('Curva Forward'!$C$5:$AN$13,MATCH(CONCATENATE(BD_COMERCIAL!$K473," ",BD_COMERCIAL!$L473),'Curva Forward'!$B$5:$B$13,0),MATCH(FN$4,'Curva Forward'!$C$4:$AN$4,0))),CP473)</f>
        <v>0</v>
      </c>
      <c r="FO473" s="200">
        <f>AC473*AC$2*IF($FC473="V",1,-1)*IF($Q473="Fixo",(CQ473-INDEX('Curva Forward'!$C$5:$AN$13,MATCH(CONCATENATE(BD_COMERCIAL!$K473," ",BD_COMERCIAL!$L473),'Curva Forward'!$B$5:$B$13,0),MATCH(FO$4,'Curva Forward'!$C$4:$AN$4,0))),CQ473)</f>
        <v>0</v>
      </c>
      <c r="FP473" s="200">
        <f>AD473*AD$2*IF($FC473="V",1,-1)*IF($Q473="Fixo",(CR473-INDEX('Curva Forward'!$C$5:$AN$13,MATCH(CONCATENATE(BD_COMERCIAL!$K473," ",BD_COMERCIAL!$L473),'Curva Forward'!$B$5:$B$13,0),MATCH(FP$4,'Curva Forward'!$C$4:$AN$4,0))),CR473)</f>
        <v>0</v>
      </c>
      <c r="FQ473" s="200">
        <f>AE473*AE$2*IF($FC473="V",1,-1)*IF($Q473="Fixo",(CS473-INDEX('Curva Forward'!$C$5:$AN$13,MATCH(CONCATENATE(BD_COMERCIAL!$K473," ",BD_COMERCIAL!$L473),'Curva Forward'!$B$5:$B$13,0),MATCH(FQ$4,'Curva Forward'!$C$4:$AN$4,0))),CS473)</f>
        <v>0</v>
      </c>
      <c r="FR473" s="200">
        <f>AF473*AF$2*IF($FC473="V",1,-1)*IF($Q473="Fixo",(CT473-INDEX('Curva Forward'!$C$5:$AN$13,MATCH(CONCATENATE(BD_COMERCIAL!$K473," ",BD_COMERCIAL!$L473),'Curva Forward'!$B$5:$B$13,0),MATCH(FR$4,'Curva Forward'!$C$4:$AN$4,0))),CT473)</f>
        <v>0</v>
      </c>
      <c r="FS473" s="200">
        <f>AG473*AG$2*IF($FC473="V",1,-1)*IF($Q473="Fixo",(CU473-INDEX('Curva Forward'!$C$5:$AN$13,MATCH(CONCATENATE(BD_COMERCIAL!$K473," ",BD_COMERCIAL!$L473),'Curva Forward'!$B$5:$B$13,0),MATCH(FS$4,'Curva Forward'!$C$4:$AN$4,0))),CU473)</f>
        <v>0</v>
      </c>
      <c r="FT473" s="200">
        <f>AH473*AH$2*IF($FC473="V",1,-1)*IF($Q473="Fixo",(CV473-INDEX('Curva Forward'!$C$5:$AN$13,MATCH(CONCATENATE(BD_COMERCIAL!$K473," ",BD_COMERCIAL!$L473),'Curva Forward'!$B$5:$B$13,0),MATCH(FT$4,'Curva Forward'!$C$4:$AN$4,0))),CV473)</f>
        <v>0</v>
      </c>
      <c r="FU473" s="200">
        <f>AI473*AI$2*IF($FC473="V",1,-1)*IF($Q473="Fixo",(CW473-INDEX('Curva Forward'!$C$5:$AN$13,MATCH(CONCATENATE(BD_COMERCIAL!$K473," ",BD_COMERCIAL!$L473),'Curva Forward'!$B$5:$B$13,0),MATCH(FU$4,'Curva Forward'!$C$4:$AN$4,0))),CW473)</f>
        <v>0</v>
      </c>
      <c r="FV473" s="200">
        <f>AJ473*AJ$2*IF($FC473="V",1,-1)*IF($Q473="Fixo",(CX473-INDEX('Curva Forward'!$C$5:$AN$13,MATCH(CONCATENATE(BD_COMERCIAL!$K473," ",BD_COMERCIAL!$L473),'Curva Forward'!$B$5:$B$13,0),MATCH(FV$4,'Curva Forward'!$C$4:$AN$4,0))),CX473)</f>
        <v>0</v>
      </c>
      <c r="FW473" s="200">
        <f>AK473*AK$2*IF($FC473="V",1,-1)*IF($Q473="Fixo",(CY473-INDEX('Curva Forward'!$C$5:$AN$13,MATCH(CONCATENATE(BD_COMERCIAL!$K473," ",BD_COMERCIAL!$L473),'Curva Forward'!$B$5:$B$13,0),MATCH(FW$4,'Curva Forward'!$C$4:$AN$4,0))),CY473)</f>
        <v>0</v>
      </c>
      <c r="FX473" s="200">
        <f>AL473*AL$2*IF($FC473="V",1,-1)*IF($Q473="Fixo",(CZ473-INDEX('Curva Forward'!$C$5:$AN$13,MATCH(CONCATENATE(BD_COMERCIAL!$K473," ",BD_COMERCIAL!$L473),'Curva Forward'!$B$5:$B$13,0),MATCH(FX$4,'Curva Forward'!$C$4:$AN$4,0))),CZ473)</f>
        <v>0</v>
      </c>
      <c r="FY473" s="200">
        <f>AM473*AM$2*IF($FC473="V",1,-1)*IF($Q473="Fixo",(DA473-INDEX('Curva Forward'!$C$5:$AN$13,MATCH(CONCATENATE(BD_COMERCIAL!$K473," ",BD_COMERCIAL!$L473),'Curva Forward'!$B$5:$B$13,0),MATCH(FY$4,'Curva Forward'!$C$4:$AN$4,0))),DA473)</f>
        <v>0</v>
      </c>
      <c r="FZ473" s="200">
        <f>AN473*AN$2*IF($FC473="V",1,-1)*IF($Q473="Fixo",(DB473-INDEX('Curva Forward'!$C$5:$AN$13,MATCH(CONCATENATE(BD_COMERCIAL!$K473," ",BD_COMERCIAL!$L473),'Curva Forward'!$B$5:$B$13,0),MATCH(FZ$4,'Curva Forward'!$C$4:$AN$4,0))),DB473)</f>
        <v>297600</v>
      </c>
      <c r="GA473" s="200">
        <f>AO473*AO$2*IF($FC473="V",1,-1)*IF($Q473="Fixo",(DC473-INDEX('Curva Forward'!$C$5:$AN$13,MATCH(CONCATENATE(BD_COMERCIAL!$K473," ",BD_COMERCIAL!$L473),'Curva Forward'!$B$5:$B$13,0),MATCH(GA$4,'Curva Forward'!$C$4:$AN$4,0))),DC473)</f>
        <v>268800</v>
      </c>
      <c r="GB473" s="200">
        <f>AP473*AP$2*IF($FC473="V",1,-1)*IF($Q473="Fixo",(DD473-INDEX('Curva Forward'!$C$5:$AN$13,MATCH(CONCATENATE(BD_COMERCIAL!$K473," ",BD_COMERCIAL!$L473),'Curva Forward'!$B$5:$B$13,0),MATCH(GB$4,'Curva Forward'!$C$4:$AN$4,0))),DD473)</f>
        <v>297600</v>
      </c>
      <c r="GC473" s="200">
        <f>AQ473*AQ$2*IF($FC473="V",1,-1)*IF($Q473="Fixo",(DE473-INDEX('Curva Forward'!$C$5:$AN$13,MATCH(CONCATENATE(BD_COMERCIAL!$K473," ",BD_COMERCIAL!$L473),'Curva Forward'!$B$5:$B$13,0),MATCH(GC$4,'Curva Forward'!$C$4:$AN$4,0))),DE473)</f>
        <v>0</v>
      </c>
      <c r="GD473" s="200">
        <f>AR473*AR$2*IF($FC473="V",1,-1)*IF($Q473="Fixo",(DF473-INDEX('Curva Forward'!$C$5:$AN$13,MATCH(CONCATENATE(BD_COMERCIAL!$K473," ",BD_COMERCIAL!$L473),'Curva Forward'!$B$5:$B$13,0),MATCH(GD$4,'Curva Forward'!$C$4:$AN$4,0))),DF473)</f>
        <v>0</v>
      </c>
      <c r="GE473" s="200">
        <f>AS473*AS$2*IF($FC473="V",1,-1)*IF($Q473="Fixo",(DG473-INDEX('Curva Forward'!$C$5:$AN$13,MATCH(CONCATENATE(BD_COMERCIAL!$K473," ",BD_COMERCIAL!$L473),'Curva Forward'!$B$5:$B$13,0),MATCH(GE$4,'Curva Forward'!$C$4:$AN$4,0))),DG473)</f>
        <v>0</v>
      </c>
      <c r="GF473" s="200">
        <f>AT473*AT$2*IF($FC473="V",1,-1)*IF($Q473="Fixo",(DH473-INDEX('Curva Forward'!$C$5:$AN$13,MATCH(CONCATENATE(BD_COMERCIAL!$K473," ",BD_COMERCIAL!$L473),'Curva Forward'!$B$5:$B$13,0),MATCH(GF$4,'Curva Forward'!$C$4:$AN$4,0))),DH473)</f>
        <v>0</v>
      </c>
      <c r="GG473" s="200">
        <f>AU473*AU$2*IF($FC473="V",1,-1)*IF($Q473="Fixo",(DI473-INDEX('Curva Forward'!$C$5:$AN$13,MATCH(CONCATENATE(BD_COMERCIAL!$K473," ",BD_COMERCIAL!$L473),'Curva Forward'!$B$5:$B$13,0),MATCH(GG$4,'Curva Forward'!$C$4:$AN$4,0))),DI473)</f>
        <v>0</v>
      </c>
      <c r="GH473" s="200">
        <f>AV473*AV$2*IF($FC473="V",1,-1)*IF($Q473="Fixo",(DJ473-INDEX('Curva Forward'!$C$5:$AN$13,MATCH(CONCATENATE(BD_COMERCIAL!$K473," ",BD_COMERCIAL!$L473),'Curva Forward'!$B$5:$B$13,0),MATCH(GH$4,'Curva Forward'!$C$4:$AN$4,0))),DJ473)</f>
        <v>0</v>
      </c>
      <c r="GI473" s="200">
        <f>AW473*AW$2*IF($FC473="V",1,-1)*IF($Q473="Fixo",(DK473-INDEX('Curva Forward'!$C$5:$AN$13,MATCH(CONCATENATE(BD_COMERCIAL!$K473," ",BD_COMERCIAL!$L473),'Curva Forward'!$B$5:$B$13,0),MATCH(GI$4,'Curva Forward'!$C$4:$AN$4,0))),DK473)</f>
        <v>0</v>
      </c>
      <c r="GJ473" s="200">
        <f>AX473*AX$2*IF($FC473="V",1,-1)*IF($Q473="Fixo",(DL473-INDEX('Curva Forward'!$C$5:$AN$13,MATCH(CONCATENATE(BD_COMERCIAL!$K473," ",BD_COMERCIAL!$L473),'Curva Forward'!$B$5:$B$13,0),MATCH(GJ$4,'Curva Forward'!$C$4:$AN$4,0))),DL473)</f>
        <v>0</v>
      </c>
      <c r="GK473" s="200">
        <f>AY473*AY$2*IF($FC473="V",1,-1)*IF($Q473="Fixo",(DM473-INDEX('Curva Forward'!$C$5:$AN$13,MATCH(CONCATENATE(BD_COMERCIAL!$K473," ",BD_COMERCIAL!$L473),'Curva Forward'!$B$5:$B$13,0),MATCH(GK$4,'Curva Forward'!$C$4:$AN$4,0))),DM473)</f>
        <v>0</v>
      </c>
      <c r="GL473" s="200">
        <f>IF(EZ473="",0,CL473*CL$2*IF($FC473="V",1,-1)*IF($Q473="Fixo",(EZ473-INDEX('Curva Forward'!$C$5:$AN$13,MATCH(CONCATENATE(BD_COMERCIAL!$K473," ",BD_COMERCIAL!$L473),'Curva Forward'!$B$5:$B$13,0),MATCH(GL$4,'Curva Forward'!$C$4:$AN$4,0))),EZ473))</f>
        <v>0</v>
      </c>
      <c r="GM473" s="200">
        <f>IF(FA473="",0,CM473*CM$2*IF($FC473="V",1,-1)*IF($Q473="Fixo",(FA473-INDEX('Curva Forward'!$C$5:$AN$13,MATCH(CONCATENATE(BD_COMERCIAL!$K473," ",BD_COMERCIAL!$L473),'Curva Forward'!$B$5:$B$13,0),MATCH(GM$4,'Curva Forward'!$C$4:$AN$4,0))),FA473))</f>
        <v>0</v>
      </c>
      <c r="GN473" s="200">
        <f>IF(FB473="",0,CN473*CN$2*IF($FC473="V",1,-1)*IF($Q473="Fixo",(FB473-INDEX('Curva Forward'!$C$5:$AN$13,MATCH(CONCATENATE(BD_COMERCIAL!$K473," ",BD_COMERCIAL!$L473),'Curva Forward'!$B$5:$B$13,0),MATCH(GN$4,'Curva Forward'!$C$4:$AN$4,0))),FB473))</f>
        <v>0</v>
      </c>
      <c r="GO473" s="201">
        <f t="shared" ca="1" si="146"/>
        <v>864000</v>
      </c>
      <c r="GP473" s="201">
        <f t="shared" ca="1" si="147"/>
        <v>0</v>
      </c>
    </row>
    <row r="474" spans="1:198" ht="15" customHeight="1" x14ac:dyDescent="0.25">
      <c r="A474" s="6"/>
      <c r="B474" s="7" t="s">
        <v>853</v>
      </c>
      <c r="C474" s="8">
        <v>44715</v>
      </c>
      <c r="D474" s="9" t="s">
        <v>131</v>
      </c>
      <c r="E474" s="9" t="s">
        <v>147</v>
      </c>
      <c r="F474" s="113" t="e">
        <v>#VALUE!</v>
      </c>
      <c r="G474" s="10" t="s">
        <v>125</v>
      </c>
      <c r="H474" s="113">
        <v>3780401000108</v>
      </c>
      <c r="I474" s="9" t="s">
        <v>139</v>
      </c>
      <c r="J474" s="166" t="s">
        <v>1040</v>
      </c>
      <c r="K474" s="10" t="s">
        <v>127</v>
      </c>
      <c r="L474" s="84" t="s">
        <v>22</v>
      </c>
      <c r="M474" s="11">
        <v>44927</v>
      </c>
      <c r="N474" s="12">
        <v>45016</v>
      </c>
      <c r="O474" s="10">
        <v>5</v>
      </c>
      <c r="P474" s="84">
        <v>190</v>
      </c>
      <c r="Q474" s="84" t="s">
        <v>128</v>
      </c>
      <c r="R474" s="10" t="s">
        <v>129</v>
      </c>
      <c r="S474" s="14" t="s">
        <v>135</v>
      </c>
      <c r="T474" s="11" t="s">
        <v>130</v>
      </c>
      <c r="U474" s="12">
        <v>44715</v>
      </c>
      <c r="V474" s="257" t="e">
        <f ca="1">IF(U474="","",
IF(U474="NA","",
IFERROR(VLOOKUP(EOMONTH(M474,-2)+1,IPCA!$A:$B,2,0),
VLOOKUP(EOMONTH(TODAY(),-2)+1,IPCA!$A:$B,2,0))/
VLOOKUP(EOMONTH(U474,-2)+1,IPCA!$A:$B,2,0)*
P474))</f>
        <v>#N/A</v>
      </c>
      <c r="W474" s="84"/>
      <c r="X474" s="13"/>
      <c r="Y474" s="166"/>
      <c r="Z474" s="107" t="s">
        <v>148</v>
      </c>
      <c r="AA474" s="108" t="s">
        <v>148</v>
      </c>
      <c r="AB474" s="15"/>
      <c r="AM474" s="6"/>
      <c r="AN474" s="15">
        <v>5</v>
      </c>
      <c r="AO474">
        <v>5</v>
      </c>
      <c r="AP474">
        <v>5</v>
      </c>
      <c r="AY474" s="6"/>
      <c r="AZ474" s="15"/>
      <c r="BK474" s="6"/>
      <c r="BL474" s="15"/>
      <c r="BW474" s="6"/>
      <c r="BX474" s="15"/>
      <c r="CI474" s="6"/>
      <c r="CJ474" s="16" t="str">
        <f t="shared" si="131"/>
        <v/>
      </c>
      <c r="CK474" s="16">
        <f t="shared" si="132"/>
        <v>1.2328767123287672</v>
      </c>
      <c r="CL474" s="16" t="str">
        <f t="shared" si="133"/>
        <v/>
      </c>
      <c r="CM474" s="16" t="str">
        <f t="shared" si="134"/>
        <v/>
      </c>
      <c r="CN474" s="16" t="str">
        <f t="shared" si="135"/>
        <v/>
      </c>
      <c r="CO474" s="18"/>
      <c r="CP474" s="15"/>
      <c r="DA474" s="6"/>
      <c r="DB474" s="15">
        <v>190</v>
      </c>
      <c r="DC474">
        <v>190</v>
      </c>
      <c r="DD474">
        <v>190</v>
      </c>
      <c r="DM474" s="6"/>
      <c r="DN474" s="15"/>
      <c r="DY474" s="6"/>
      <c r="DZ474" s="15"/>
      <c r="EK474" s="6"/>
      <c r="EL474" s="15"/>
      <c r="EW474" s="6"/>
      <c r="EX474" s="16" t="str">
        <f t="shared" si="136"/>
        <v/>
      </c>
      <c r="EY474" s="16">
        <f t="shared" si="137"/>
        <v>46.849315068493148</v>
      </c>
      <c r="EZ474" s="16" t="str">
        <f t="shared" si="138"/>
        <v/>
      </c>
      <c r="FA474" s="16" t="str">
        <f t="shared" si="139"/>
        <v/>
      </c>
      <c r="FB474" s="160" t="str">
        <f t="shared" si="140"/>
        <v/>
      </c>
      <c r="FC474" t="s">
        <v>205</v>
      </c>
      <c r="FD474" s="20" t="s">
        <v>147</v>
      </c>
      <c r="FE474"/>
      <c r="FF474" s="209" t="s">
        <v>206</v>
      </c>
      <c r="FH474" s="284" t="e">
        <f t="shared" ca="1" si="141"/>
        <v>#N/A</v>
      </c>
      <c r="FI474" s="208">
        <f t="shared" si="142"/>
        <v>2.9666666666666668</v>
      </c>
      <c r="FK474" t="str">
        <f t="shared" si="143"/>
        <v>Portfólio</v>
      </c>
      <c r="FL474" s="201">
        <f t="shared" ca="1" si="144"/>
        <v>0</v>
      </c>
      <c r="FM474" s="201">
        <f t="shared" ca="1" si="145"/>
        <v>-432000</v>
      </c>
      <c r="FN474" s="200">
        <f>AB474*AB$2*IF($FC474="V",1,-1)*IF($Q474="Fixo",(CP474-INDEX('Curva Forward'!$C$5:$AN$13,MATCH(CONCATENATE(BD_COMERCIAL!$K474," ",BD_COMERCIAL!$L474),'Curva Forward'!$B$5:$B$13,0),MATCH(FN$4,'Curva Forward'!$C$4:$AN$4,0))),CP474)</f>
        <v>0</v>
      </c>
      <c r="FO474" s="200">
        <f>AC474*AC$2*IF($FC474="V",1,-1)*IF($Q474="Fixo",(CQ474-INDEX('Curva Forward'!$C$5:$AN$13,MATCH(CONCATENATE(BD_COMERCIAL!$K474," ",BD_COMERCIAL!$L474),'Curva Forward'!$B$5:$B$13,0),MATCH(FO$4,'Curva Forward'!$C$4:$AN$4,0))),CQ474)</f>
        <v>0</v>
      </c>
      <c r="FP474" s="200">
        <f>AD474*AD$2*IF($FC474="V",1,-1)*IF($Q474="Fixo",(CR474-INDEX('Curva Forward'!$C$5:$AN$13,MATCH(CONCATENATE(BD_COMERCIAL!$K474," ",BD_COMERCIAL!$L474),'Curva Forward'!$B$5:$B$13,0),MATCH(FP$4,'Curva Forward'!$C$4:$AN$4,0))),CR474)</f>
        <v>0</v>
      </c>
      <c r="FQ474" s="200">
        <f>AE474*AE$2*IF($FC474="V",1,-1)*IF($Q474="Fixo",(CS474-INDEX('Curva Forward'!$C$5:$AN$13,MATCH(CONCATENATE(BD_COMERCIAL!$K474," ",BD_COMERCIAL!$L474),'Curva Forward'!$B$5:$B$13,0),MATCH(FQ$4,'Curva Forward'!$C$4:$AN$4,0))),CS474)</f>
        <v>0</v>
      </c>
      <c r="FR474" s="200">
        <f>AF474*AF$2*IF($FC474="V",1,-1)*IF($Q474="Fixo",(CT474-INDEX('Curva Forward'!$C$5:$AN$13,MATCH(CONCATENATE(BD_COMERCIAL!$K474," ",BD_COMERCIAL!$L474),'Curva Forward'!$B$5:$B$13,0),MATCH(FR$4,'Curva Forward'!$C$4:$AN$4,0))),CT474)</f>
        <v>0</v>
      </c>
      <c r="FS474" s="200">
        <f>AG474*AG$2*IF($FC474="V",1,-1)*IF($Q474="Fixo",(CU474-INDEX('Curva Forward'!$C$5:$AN$13,MATCH(CONCATENATE(BD_COMERCIAL!$K474," ",BD_COMERCIAL!$L474),'Curva Forward'!$B$5:$B$13,0),MATCH(FS$4,'Curva Forward'!$C$4:$AN$4,0))),CU474)</f>
        <v>0</v>
      </c>
      <c r="FT474" s="200">
        <f>AH474*AH$2*IF($FC474="V",1,-1)*IF($Q474="Fixo",(CV474-INDEX('Curva Forward'!$C$5:$AN$13,MATCH(CONCATENATE(BD_COMERCIAL!$K474," ",BD_COMERCIAL!$L474),'Curva Forward'!$B$5:$B$13,0),MATCH(FT$4,'Curva Forward'!$C$4:$AN$4,0))),CV474)</f>
        <v>0</v>
      </c>
      <c r="FU474" s="200">
        <f>AI474*AI$2*IF($FC474="V",1,-1)*IF($Q474="Fixo",(CW474-INDEX('Curva Forward'!$C$5:$AN$13,MATCH(CONCATENATE(BD_COMERCIAL!$K474," ",BD_COMERCIAL!$L474),'Curva Forward'!$B$5:$B$13,0),MATCH(FU$4,'Curva Forward'!$C$4:$AN$4,0))),CW474)</f>
        <v>0</v>
      </c>
      <c r="FV474" s="200">
        <f>AJ474*AJ$2*IF($FC474="V",1,-1)*IF($Q474="Fixo",(CX474-INDEX('Curva Forward'!$C$5:$AN$13,MATCH(CONCATENATE(BD_COMERCIAL!$K474," ",BD_COMERCIAL!$L474),'Curva Forward'!$B$5:$B$13,0),MATCH(FV$4,'Curva Forward'!$C$4:$AN$4,0))),CX474)</f>
        <v>0</v>
      </c>
      <c r="FW474" s="200">
        <f>AK474*AK$2*IF($FC474="V",1,-1)*IF($Q474="Fixo",(CY474-INDEX('Curva Forward'!$C$5:$AN$13,MATCH(CONCATENATE(BD_COMERCIAL!$K474," ",BD_COMERCIAL!$L474),'Curva Forward'!$B$5:$B$13,0),MATCH(FW$4,'Curva Forward'!$C$4:$AN$4,0))),CY474)</f>
        <v>0</v>
      </c>
      <c r="FX474" s="200">
        <f>AL474*AL$2*IF($FC474="V",1,-1)*IF($Q474="Fixo",(CZ474-INDEX('Curva Forward'!$C$5:$AN$13,MATCH(CONCATENATE(BD_COMERCIAL!$K474," ",BD_COMERCIAL!$L474),'Curva Forward'!$B$5:$B$13,0),MATCH(FX$4,'Curva Forward'!$C$4:$AN$4,0))),CZ474)</f>
        <v>0</v>
      </c>
      <c r="FY474" s="200">
        <f>AM474*AM$2*IF($FC474="V",1,-1)*IF($Q474="Fixo",(DA474-INDEX('Curva Forward'!$C$5:$AN$13,MATCH(CONCATENATE(BD_COMERCIAL!$K474," ",BD_COMERCIAL!$L474),'Curva Forward'!$B$5:$B$13,0),MATCH(FY$4,'Curva Forward'!$C$4:$AN$4,0))),DA474)</f>
        <v>0</v>
      </c>
      <c r="FZ474" s="200">
        <f>AN474*AN$2*IF($FC474="V",1,-1)*IF($Q474="Fixo",(DB474-INDEX('Curva Forward'!$C$5:$AN$13,MATCH(CONCATENATE(BD_COMERCIAL!$K474," ",BD_COMERCIAL!$L474),'Curva Forward'!$B$5:$B$13,0),MATCH(FZ$4,'Curva Forward'!$C$4:$AN$4,0))),DB474)</f>
        <v>-148800</v>
      </c>
      <c r="GA474" s="200">
        <f>AO474*AO$2*IF($FC474="V",1,-1)*IF($Q474="Fixo",(DC474-INDEX('Curva Forward'!$C$5:$AN$13,MATCH(CONCATENATE(BD_COMERCIAL!$K474," ",BD_COMERCIAL!$L474),'Curva Forward'!$B$5:$B$13,0),MATCH(GA$4,'Curva Forward'!$C$4:$AN$4,0))),DC474)</f>
        <v>-134400</v>
      </c>
      <c r="GB474" s="200">
        <f>AP474*AP$2*IF($FC474="V",1,-1)*IF($Q474="Fixo",(DD474-INDEX('Curva Forward'!$C$5:$AN$13,MATCH(CONCATENATE(BD_COMERCIAL!$K474," ",BD_COMERCIAL!$L474),'Curva Forward'!$B$5:$B$13,0),MATCH(GB$4,'Curva Forward'!$C$4:$AN$4,0))),DD474)</f>
        <v>-148800</v>
      </c>
      <c r="GC474" s="200">
        <f>AQ474*AQ$2*IF($FC474="V",1,-1)*IF($Q474="Fixo",(DE474-INDEX('Curva Forward'!$C$5:$AN$13,MATCH(CONCATENATE(BD_COMERCIAL!$K474," ",BD_COMERCIAL!$L474),'Curva Forward'!$B$5:$B$13,0),MATCH(GC$4,'Curva Forward'!$C$4:$AN$4,0))),DE474)</f>
        <v>0</v>
      </c>
      <c r="GD474" s="200">
        <f>AR474*AR$2*IF($FC474="V",1,-1)*IF($Q474="Fixo",(DF474-INDEX('Curva Forward'!$C$5:$AN$13,MATCH(CONCATENATE(BD_COMERCIAL!$K474," ",BD_COMERCIAL!$L474),'Curva Forward'!$B$5:$B$13,0),MATCH(GD$4,'Curva Forward'!$C$4:$AN$4,0))),DF474)</f>
        <v>0</v>
      </c>
      <c r="GE474" s="200">
        <f>AS474*AS$2*IF($FC474="V",1,-1)*IF($Q474="Fixo",(DG474-INDEX('Curva Forward'!$C$5:$AN$13,MATCH(CONCATENATE(BD_COMERCIAL!$K474," ",BD_COMERCIAL!$L474),'Curva Forward'!$B$5:$B$13,0),MATCH(GE$4,'Curva Forward'!$C$4:$AN$4,0))),DG474)</f>
        <v>0</v>
      </c>
      <c r="GF474" s="200">
        <f>AT474*AT$2*IF($FC474="V",1,-1)*IF($Q474="Fixo",(DH474-INDEX('Curva Forward'!$C$5:$AN$13,MATCH(CONCATENATE(BD_COMERCIAL!$K474," ",BD_COMERCIAL!$L474),'Curva Forward'!$B$5:$B$13,0),MATCH(GF$4,'Curva Forward'!$C$4:$AN$4,0))),DH474)</f>
        <v>0</v>
      </c>
      <c r="GG474" s="200">
        <f>AU474*AU$2*IF($FC474="V",1,-1)*IF($Q474="Fixo",(DI474-INDEX('Curva Forward'!$C$5:$AN$13,MATCH(CONCATENATE(BD_COMERCIAL!$K474," ",BD_COMERCIAL!$L474),'Curva Forward'!$B$5:$B$13,0),MATCH(GG$4,'Curva Forward'!$C$4:$AN$4,0))),DI474)</f>
        <v>0</v>
      </c>
      <c r="GH474" s="200">
        <f>AV474*AV$2*IF($FC474="V",1,-1)*IF($Q474="Fixo",(DJ474-INDEX('Curva Forward'!$C$5:$AN$13,MATCH(CONCATENATE(BD_COMERCIAL!$K474," ",BD_COMERCIAL!$L474),'Curva Forward'!$B$5:$B$13,0),MATCH(GH$4,'Curva Forward'!$C$4:$AN$4,0))),DJ474)</f>
        <v>0</v>
      </c>
      <c r="GI474" s="200">
        <f>AW474*AW$2*IF($FC474="V",1,-1)*IF($Q474="Fixo",(DK474-INDEX('Curva Forward'!$C$5:$AN$13,MATCH(CONCATENATE(BD_COMERCIAL!$K474," ",BD_COMERCIAL!$L474),'Curva Forward'!$B$5:$B$13,0),MATCH(GI$4,'Curva Forward'!$C$4:$AN$4,0))),DK474)</f>
        <v>0</v>
      </c>
      <c r="GJ474" s="200">
        <f>AX474*AX$2*IF($FC474="V",1,-1)*IF($Q474="Fixo",(DL474-INDEX('Curva Forward'!$C$5:$AN$13,MATCH(CONCATENATE(BD_COMERCIAL!$K474," ",BD_COMERCIAL!$L474),'Curva Forward'!$B$5:$B$13,0),MATCH(GJ$4,'Curva Forward'!$C$4:$AN$4,0))),DL474)</f>
        <v>0</v>
      </c>
      <c r="GK474" s="200">
        <f>AY474*AY$2*IF($FC474="V",1,-1)*IF($Q474="Fixo",(DM474-INDEX('Curva Forward'!$C$5:$AN$13,MATCH(CONCATENATE(BD_COMERCIAL!$K474," ",BD_COMERCIAL!$L474),'Curva Forward'!$B$5:$B$13,0),MATCH(GK$4,'Curva Forward'!$C$4:$AN$4,0))),DM474)</f>
        <v>0</v>
      </c>
      <c r="GL474" s="200">
        <f>IF(EZ474="",0,CL474*CL$2*IF($FC474="V",1,-1)*IF($Q474="Fixo",(EZ474-INDEX('Curva Forward'!$C$5:$AN$13,MATCH(CONCATENATE(BD_COMERCIAL!$K474," ",BD_COMERCIAL!$L474),'Curva Forward'!$B$5:$B$13,0),MATCH(GL$4,'Curva Forward'!$C$4:$AN$4,0))),EZ474))</f>
        <v>0</v>
      </c>
      <c r="GM474" s="200">
        <f>IF(FA474="",0,CM474*CM$2*IF($FC474="V",1,-1)*IF($Q474="Fixo",(FA474-INDEX('Curva Forward'!$C$5:$AN$13,MATCH(CONCATENATE(BD_COMERCIAL!$K474," ",BD_COMERCIAL!$L474),'Curva Forward'!$B$5:$B$13,0),MATCH(GM$4,'Curva Forward'!$C$4:$AN$4,0))),FA474))</f>
        <v>0</v>
      </c>
      <c r="GN474" s="200">
        <f>IF(FB474="",0,CN474*CN$2*IF($FC474="V",1,-1)*IF($Q474="Fixo",(FB474-INDEX('Curva Forward'!$C$5:$AN$13,MATCH(CONCATENATE(BD_COMERCIAL!$K474," ",BD_COMERCIAL!$L474),'Curva Forward'!$B$5:$B$13,0),MATCH(GN$4,'Curva Forward'!$C$4:$AN$4,0))),FB474))</f>
        <v>0</v>
      </c>
      <c r="GO474" s="201">
        <f t="shared" ca="1" si="146"/>
        <v>0</v>
      </c>
      <c r="GP474" s="201">
        <f t="shared" ca="1" si="147"/>
        <v>-432000</v>
      </c>
    </row>
    <row r="475" spans="1:198" ht="15" customHeight="1" x14ac:dyDescent="0.25">
      <c r="A475" s="6"/>
      <c r="B475" s="7" t="s">
        <v>854</v>
      </c>
      <c r="C475" s="8">
        <v>44718</v>
      </c>
      <c r="D475" s="9" t="s">
        <v>131</v>
      </c>
      <c r="E475" s="9" t="s">
        <v>404</v>
      </c>
      <c r="F475" s="113">
        <v>7358761005632</v>
      </c>
      <c r="G475" s="10" t="s">
        <v>125</v>
      </c>
      <c r="H475" s="113">
        <v>3780401000108</v>
      </c>
      <c r="I475" s="9" t="s">
        <v>139</v>
      </c>
      <c r="J475" s="166"/>
      <c r="K475" s="10" t="s">
        <v>127</v>
      </c>
      <c r="L475" s="84" t="s">
        <v>22</v>
      </c>
      <c r="M475" s="11">
        <v>44805</v>
      </c>
      <c r="N475" s="12">
        <v>44834</v>
      </c>
      <c r="O475" s="10">
        <v>10</v>
      </c>
      <c r="P475" s="84">
        <v>114</v>
      </c>
      <c r="Q475" s="84" t="s">
        <v>128</v>
      </c>
      <c r="R475" s="10" t="s">
        <v>129</v>
      </c>
      <c r="S475" s="14" t="s">
        <v>135</v>
      </c>
      <c r="T475" s="11"/>
      <c r="U475" s="12"/>
      <c r="V475" s="257" t="str">
        <f ca="1">IF(U475="","",
IF(U475="NA","",
IFERROR(VLOOKUP(EOMONTH(M475,-2)+1,IPCA!$A:$B,2,0),
VLOOKUP(EOMONTH(TODAY(),-2)+1,IPCA!$A:$B,2,0))/
VLOOKUP(EOMONTH(U475,-2)+1,IPCA!$A:$B,2,0)*
P475))</f>
        <v/>
      </c>
      <c r="W475" s="84"/>
      <c r="X475" s="13" t="s">
        <v>133</v>
      </c>
      <c r="Y475" s="166"/>
      <c r="AA475" s="108"/>
      <c r="AB475" s="15"/>
      <c r="AJ475">
        <v>10</v>
      </c>
      <c r="AM475" s="6"/>
      <c r="AN475" s="15"/>
      <c r="AY475" s="6"/>
      <c r="AZ475" s="15"/>
      <c r="BK475" s="6"/>
      <c r="BL475" s="15"/>
      <c r="BW475" s="6"/>
      <c r="BX475" s="15"/>
      <c r="CI475" s="6"/>
      <c r="CJ475" s="16">
        <f t="shared" si="131"/>
        <v>0.82191780821917804</v>
      </c>
      <c r="CK475" s="16" t="str">
        <f t="shared" si="132"/>
        <v/>
      </c>
      <c r="CL475" s="16" t="str">
        <f t="shared" si="133"/>
        <v/>
      </c>
      <c r="CM475" s="16" t="str">
        <f t="shared" si="134"/>
        <v/>
      </c>
      <c r="CN475" s="16" t="str">
        <f t="shared" si="135"/>
        <v/>
      </c>
      <c r="CO475" s="18"/>
      <c r="CP475" s="15"/>
      <c r="CX475">
        <v>114</v>
      </c>
      <c r="DA475" s="6"/>
      <c r="DB475" s="15"/>
      <c r="DM475" s="6"/>
      <c r="DN475" s="15"/>
      <c r="DY475" s="6"/>
      <c r="DZ475" s="15"/>
      <c r="EK475" s="6"/>
      <c r="EL475" s="15"/>
      <c r="EW475" s="6"/>
      <c r="EX475" s="16">
        <f t="shared" si="136"/>
        <v>9.3698630136986303</v>
      </c>
      <c r="EY475" s="16" t="str">
        <f t="shared" si="137"/>
        <v/>
      </c>
      <c r="EZ475" s="16" t="str">
        <f t="shared" si="138"/>
        <v/>
      </c>
      <c r="FA475" s="16" t="str">
        <f t="shared" si="139"/>
        <v/>
      </c>
      <c r="FB475" s="160" t="str">
        <f t="shared" si="140"/>
        <v/>
      </c>
      <c r="FC475" t="s">
        <v>205</v>
      </c>
      <c r="FD475" s="20" t="s">
        <v>139</v>
      </c>
      <c r="FE475"/>
      <c r="FF475" s="209" t="s">
        <v>206</v>
      </c>
      <c r="FH475" s="284">
        <f t="shared" ca="1" si="141"/>
        <v>0</v>
      </c>
      <c r="FI475" s="208">
        <f t="shared" si="142"/>
        <v>0.96666666666666667</v>
      </c>
      <c r="FK475" t="str">
        <f t="shared" si="143"/>
        <v>GERDAU AÇOS LONGOS S.A. - Filial</v>
      </c>
      <c r="FL475" s="201">
        <f t="shared" ca="1" si="144"/>
        <v>-230400</v>
      </c>
      <c r="FM475" s="201">
        <f t="shared" ca="1" si="145"/>
        <v>0</v>
      </c>
      <c r="FN475" s="200">
        <f>AB475*AB$2*IF($FC475="V",1,-1)*IF($Q475="Fixo",(CP475-INDEX('Curva Forward'!$C$5:$AN$13,MATCH(CONCATENATE(BD_COMERCIAL!$K475," ",BD_COMERCIAL!$L475),'Curva Forward'!$B$5:$B$13,0),MATCH(FN$4,'Curva Forward'!$C$4:$AN$4,0))),CP475)</f>
        <v>0</v>
      </c>
      <c r="FO475" s="200">
        <f>AC475*AC$2*IF($FC475="V",1,-1)*IF($Q475="Fixo",(CQ475-INDEX('Curva Forward'!$C$5:$AN$13,MATCH(CONCATENATE(BD_COMERCIAL!$K475," ",BD_COMERCIAL!$L475),'Curva Forward'!$B$5:$B$13,0),MATCH(FO$4,'Curva Forward'!$C$4:$AN$4,0))),CQ475)</f>
        <v>0</v>
      </c>
      <c r="FP475" s="200">
        <f>AD475*AD$2*IF($FC475="V",1,-1)*IF($Q475="Fixo",(CR475-INDEX('Curva Forward'!$C$5:$AN$13,MATCH(CONCATENATE(BD_COMERCIAL!$K475," ",BD_COMERCIAL!$L475),'Curva Forward'!$B$5:$B$13,0),MATCH(FP$4,'Curva Forward'!$C$4:$AN$4,0))),CR475)</f>
        <v>0</v>
      </c>
      <c r="FQ475" s="200">
        <f>AE475*AE$2*IF($FC475="V",1,-1)*IF($Q475="Fixo",(CS475-INDEX('Curva Forward'!$C$5:$AN$13,MATCH(CONCATENATE(BD_COMERCIAL!$K475," ",BD_COMERCIAL!$L475),'Curva Forward'!$B$5:$B$13,0),MATCH(FQ$4,'Curva Forward'!$C$4:$AN$4,0))),CS475)</f>
        <v>0</v>
      </c>
      <c r="FR475" s="200">
        <f>AF475*AF$2*IF($FC475="V",1,-1)*IF($Q475="Fixo",(CT475-INDEX('Curva Forward'!$C$5:$AN$13,MATCH(CONCATENATE(BD_COMERCIAL!$K475," ",BD_COMERCIAL!$L475),'Curva Forward'!$B$5:$B$13,0),MATCH(FR$4,'Curva Forward'!$C$4:$AN$4,0))),CT475)</f>
        <v>0</v>
      </c>
      <c r="FS475" s="200">
        <f>AG475*AG$2*IF($FC475="V",1,-1)*IF($Q475="Fixo",(CU475-INDEX('Curva Forward'!$C$5:$AN$13,MATCH(CONCATENATE(BD_COMERCIAL!$K475," ",BD_COMERCIAL!$L475),'Curva Forward'!$B$5:$B$13,0),MATCH(FS$4,'Curva Forward'!$C$4:$AN$4,0))),CU475)</f>
        <v>0</v>
      </c>
      <c r="FT475" s="200">
        <f>AH475*AH$2*IF($FC475="V",1,-1)*IF($Q475="Fixo",(CV475-INDEX('Curva Forward'!$C$5:$AN$13,MATCH(CONCATENATE(BD_COMERCIAL!$K475," ",BD_COMERCIAL!$L475),'Curva Forward'!$B$5:$B$13,0),MATCH(FT$4,'Curva Forward'!$C$4:$AN$4,0))),CV475)</f>
        <v>0</v>
      </c>
      <c r="FU475" s="200">
        <f>AI475*AI$2*IF($FC475="V",1,-1)*IF($Q475="Fixo",(CW475-INDEX('Curva Forward'!$C$5:$AN$13,MATCH(CONCATENATE(BD_COMERCIAL!$K475," ",BD_COMERCIAL!$L475),'Curva Forward'!$B$5:$B$13,0),MATCH(FU$4,'Curva Forward'!$C$4:$AN$4,0))),CW475)</f>
        <v>0</v>
      </c>
      <c r="FV475" s="200">
        <f>AJ475*AJ$2*IF($FC475="V",1,-1)*IF($Q475="Fixo",(CX475-INDEX('Curva Forward'!$C$5:$AN$13,MATCH(CONCATENATE(BD_COMERCIAL!$K475," ",BD_COMERCIAL!$L475),'Curva Forward'!$B$5:$B$13,0),MATCH(FV$4,'Curva Forward'!$C$4:$AN$4,0))),CX475)</f>
        <v>-230400</v>
      </c>
      <c r="FW475" s="200">
        <f>AK475*AK$2*IF($FC475="V",1,-1)*IF($Q475="Fixo",(CY475-INDEX('Curva Forward'!$C$5:$AN$13,MATCH(CONCATENATE(BD_COMERCIAL!$K475," ",BD_COMERCIAL!$L475),'Curva Forward'!$B$5:$B$13,0),MATCH(FW$4,'Curva Forward'!$C$4:$AN$4,0))),CY475)</f>
        <v>0</v>
      </c>
      <c r="FX475" s="200">
        <f>AL475*AL$2*IF($FC475="V",1,-1)*IF($Q475="Fixo",(CZ475-INDEX('Curva Forward'!$C$5:$AN$13,MATCH(CONCATENATE(BD_COMERCIAL!$K475," ",BD_COMERCIAL!$L475),'Curva Forward'!$B$5:$B$13,0),MATCH(FX$4,'Curva Forward'!$C$4:$AN$4,0))),CZ475)</f>
        <v>0</v>
      </c>
      <c r="FY475" s="200">
        <f>AM475*AM$2*IF($FC475="V",1,-1)*IF($Q475="Fixo",(DA475-INDEX('Curva Forward'!$C$5:$AN$13,MATCH(CONCATENATE(BD_COMERCIAL!$K475," ",BD_COMERCIAL!$L475),'Curva Forward'!$B$5:$B$13,0),MATCH(FY$4,'Curva Forward'!$C$4:$AN$4,0))),DA475)</f>
        <v>0</v>
      </c>
      <c r="FZ475" s="200">
        <f>AN475*AN$2*IF($FC475="V",1,-1)*IF($Q475="Fixo",(DB475-INDEX('Curva Forward'!$C$5:$AN$13,MATCH(CONCATENATE(BD_COMERCIAL!$K475," ",BD_COMERCIAL!$L475),'Curva Forward'!$B$5:$B$13,0),MATCH(FZ$4,'Curva Forward'!$C$4:$AN$4,0))),DB475)</f>
        <v>0</v>
      </c>
      <c r="GA475" s="200">
        <f>AO475*AO$2*IF($FC475="V",1,-1)*IF($Q475="Fixo",(DC475-INDEX('Curva Forward'!$C$5:$AN$13,MATCH(CONCATENATE(BD_COMERCIAL!$K475," ",BD_COMERCIAL!$L475),'Curva Forward'!$B$5:$B$13,0),MATCH(GA$4,'Curva Forward'!$C$4:$AN$4,0))),DC475)</f>
        <v>0</v>
      </c>
      <c r="GB475" s="200">
        <f>AP475*AP$2*IF($FC475="V",1,-1)*IF($Q475="Fixo",(DD475-INDEX('Curva Forward'!$C$5:$AN$13,MATCH(CONCATENATE(BD_COMERCIAL!$K475," ",BD_COMERCIAL!$L475),'Curva Forward'!$B$5:$B$13,0),MATCH(GB$4,'Curva Forward'!$C$4:$AN$4,0))),DD475)</f>
        <v>0</v>
      </c>
      <c r="GC475" s="200">
        <f>AQ475*AQ$2*IF($FC475="V",1,-1)*IF($Q475="Fixo",(DE475-INDEX('Curva Forward'!$C$5:$AN$13,MATCH(CONCATENATE(BD_COMERCIAL!$K475," ",BD_COMERCIAL!$L475),'Curva Forward'!$B$5:$B$13,0),MATCH(GC$4,'Curva Forward'!$C$4:$AN$4,0))),DE475)</f>
        <v>0</v>
      </c>
      <c r="GD475" s="200">
        <f>AR475*AR$2*IF($FC475="V",1,-1)*IF($Q475="Fixo",(DF475-INDEX('Curva Forward'!$C$5:$AN$13,MATCH(CONCATENATE(BD_COMERCIAL!$K475," ",BD_COMERCIAL!$L475),'Curva Forward'!$B$5:$B$13,0),MATCH(GD$4,'Curva Forward'!$C$4:$AN$4,0))),DF475)</f>
        <v>0</v>
      </c>
      <c r="GE475" s="200">
        <f>AS475*AS$2*IF($FC475="V",1,-1)*IF($Q475="Fixo",(DG475-INDEX('Curva Forward'!$C$5:$AN$13,MATCH(CONCATENATE(BD_COMERCIAL!$K475," ",BD_COMERCIAL!$L475),'Curva Forward'!$B$5:$B$13,0),MATCH(GE$4,'Curva Forward'!$C$4:$AN$4,0))),DG475)</f>
        <v>0</v>
      </c>
      <c r="GF475" s="200">
        <f>AT475*AT$2*IF($FC475="V",1,-1)*IF($Q475="Fixo",(DH475-INDEX('Curva Forward'!$C$5:$AN$13,MATCH(CONCATENATE(BD_COMERCIAL!$K475," ",BD_COMERCIAL!$L475),'Curva Forward'!$B$5:$B$13,0),MATCH(GF$4,'Curva Forward'!$C$4:$AN$4,0))),DH475)</f>
        <v>0</v>
      </c>
      <c r="GG475" s="200">
        <f>AU475*AU$2*IF($FC475="V",1,-1)*IF($Q475="Fixo",(DI475-INDEX('Curva Forward'!$C$5:$AN$13,MATCH(CONCATENATE(BD_COMERCIAL!$K475," ",BD_COMERCIAL!$L475),'Curva Forward'!$B$5:$B$13,0),MATCH(GG$4,'Curva Forward'!$C$4:$AN$4,0))),DI475)</f>
        <v>0</v>
      </c>
      <c r="GH475" s="200">
        <f>AV475*AV$2*IF($FC475="V",1,-1)*IF($Q475="Fixo",(DJ475-INDEX('Curva Forward'!$C$5:$AN$13,MATCH(CONCATENATE(BD_COMERCIAL!$K475," ",BD_COMERCIAL!$L475),'Curva Forward'!$B$5:$B$13,0),MATCH(GH$4,'Curva Forward'!$C$4:$AN$4,0))),DJ475)</f>
        <v>0</v>
      </c>
      <c r="GI475" s="200">
        <f>AW475*AW$2*IF($FC475="V",1,-1)*IF($Q475="Fixo",(DK475-INDEX('Curva Forward'!$C$5:$AN$13,MATCH(CONCATENATE(BD_COMERCIAL!$K475," ",BD_COMERCIAL!$L475),'Curva Forward'!$B$5:$B$13,0),MATCH(GI$4,'Curva Forward'!$C$4:$AN$4,0))),DK475)</f>
        <v>0</v>
      </c>
      <c r="GJ475" s="200">
        <f>AX475*AX$2*IF($FC475="V",1,-1)*IF($Q475="Fixo",(DL475-INDEX('Curva Forward'!$C$5:$AN$13,MATCH(CONCATENATE(BD_COMERCIAL!$K475," ",BD_COMERCIAL!$L475),'Curva Forward'!$B$5:$B$13,0),MATCH(GJ$4,'Curva Forward'!$C$4:$AN$4,0))),DL475)</f>
        <v>0</v>
      </c>
      <c r="GK475" s="200">
        <f>AY475*AY$2*IF($FC475="V",1,-1)*IF($Q475="Fixo",(DM475-INDEX('Curva Forward'!$C$5:$AN$13,MATCH(CONCATENATE(BD_COMERCIAL!$K475," ",BD_COMERCIAL!$L475),'Curva Forward'!$B$5:$B$13,0),MATCH(GK$4,'Curva Forward'!$C$4:$AN$4,0))),DM475)</f>
        <v>0</v>
      </c>
      <c r="GL475" s="200">
        <f>IF(EZ475="",0,CL475*CL$2*IF($FC475="V",1,-1)*IF($Q475="Fixo",(EZ475-INDEX('Curva Forward'!$C$5:$AN$13,MATCH(CONCATENATE(BD_COMERCIAL!$K475," ",BD_COMERCIAL!$L475),'Curva Forward'!$B$5:$B$13,0),MATCH(GL$4,'Curva Forward'!$C$4:$AN$4,0))),EZ475))</f>
        <v>0</v>
      </c>
      <c r="GM475" s="200">
        <f>IF(FA475="",0,CM475*CM$2*IF($FC475="V",1,-1)*IF($Q475="Fixo",(FA475-INDEX('Curva Forward'!$C$5:$AN$13,MATCH(CONCATENATE(BD_COMERCIAL!$K475," ",BD_COMERCIAL!$L475),'Curva Forward'!$B$5:$B$13,0),MATCH(GM$4,'Curva Forward'!$C$4:$AN$4,0))),FA475))</f>
        <v>0</v>
      </c>
      <c r="GN475" s="200">
        <f>IF(FB475="",0,CN475*CN$2*IF($FC475="V",1,-1)*IF($Q475="Fixo",(FB475-INDEX('Curva Forward'!$C$5:$AN$13,MATCH(CONCATENATE(BD_COMERCIAL!$K475," ",BD_COMERCIAL!$L475),'Curva Forward'!$B$5:$B$13,0),MATCH(GN$4,'Curva Forward'!$C$4:$AN$4,0))),FB475))</f>
        <v>0</v>
      </c>
      <c r="GO475" s="201">
        <f t="shared" ca="1" si="146"/>
        <v>0</v>
      </c>
      <c r="GP475" s="201">
        <f t="shared" ca="1" si="147"/>
        <v>0</v>
      </c>
    </row>
    <row r="476" spans="1:198" ht="15" customHeight="1" x14ac:dyDescent="0.25">
      <c r="A476" s="6"/>
      <c r="B476" s="7" t="s">
        <v>855</v>
      </c>
      <c r="C476" s="8">
        <v>44718</v>
      </c>
      <c r="D476" s="9" t="s">
        <v>131</v>
      </c>
      <c r="E476" s="9" t="s">
        <v>219</v>
      </c>
      <c r="F476" s="113">
        <v>17386017000121</v>
      </c>
      <c r="G476" s="10" t="s">
        <v>125</v>
      </c>
      <c r="H476" s="113">
        <v>3780401000108</v>
      </c>
      <c r="I476" s="9" t="s">
        <v>139</v>
      </c>
      <c r="J476" s="166"/>
      <c r="K476" s="10" t="s">
        <v>127</v>
      </c>
      <c r="L476" s="84" t="s">
        <v>22</v>
      </c>
      <c r="M476" s="11">
        <v>44835</v>
      </c>
      <c r="N476" s="12">
        <v>44926</v>
      </c>
      <c r="O476" s="10">
        <v>2</v>
      </c>
      <c r="P476" s="84">
        <v>132</v>
      </c>
      <c r="Q476" s="84" t="s">
        <v>128</v>
      </c>
      <c r="R476" s="10" t="s">
        <v>129</v>
      </c>
      <c r="S476" s="14" t="s">
        <v>135</v>
      </c>
      <c r="T476" s="11"/>
      <c r="U476" s="12"/>
      <c r="V476" s="257" t="str">
        <f ca="1">IF(U476="","",
IF(U476="NA","",
IFERROR(VLOOKUP(EOMONTH(M476,-2)+1,IPCA!$A:$B,2,0),
VLOOKUP(EOMONTH(TODAY(),-2)+1,IPCA!$A:$B,2,0))/
VLOOKUP(EOMONTH(U476,-2)+1,IPCA!$A:$B,2,0)*
P476))</f>
        <v/>
      </c>
      <c r="W476" s="84"/>
      <c r="X476" s="13" t="s">
        <v>6</v>
      </c>
      <c r="Y476" s="166"/>
      <c r="AA476" s="108"/>
      <c r="AB476" s="15"/>
      <c r="AK476">
        <v>2</v>
      </c>
      <c r="AL476">
        <v>2</v>
      </c>
      <c r="AM476" s="6">
        <v>2</v>
      </c>
      <c r="AN476" s="15"/>
      <c r="AY476" s="6"/>
      <c r="AZ476" s="15"/>
      <c r="BK476" s="6"/>
      <c r="BL476" s="15"/>
      <c r="BW476" s="6"/>
      <c r="BX476" s="15"/>
      <c r="CI476" s="6"/>
      <c r="CJ476" s="16">
        <f t="shared" si="131"/>
        <v>0.50410958904109593</v>
      </c>
      <c r="CK476" s="16" t="str">
        <f t="shared" si="132"/>
        <v/>
      </c>
      <c r="CL476" s="16" t="str">
        <f t="shared" si="133"/>
        <v/>
      </c>
      <c r="CM476" s="16" t="str">
        <f t="shared" si="134"/>
        <v/>
      </c>
      <c r="CN476" s="16" t="str">
        <f t="shared" si="135"/>
        <v/>
      </c>
      <c r="CO476" s="18"/>
      <c r="CP476" s="15"/>
      <c r="CY476">
        <v>132</v>
      </c>
      <c r="CZ476">
        <v>132</v>
      </c>
      <c r="DA476" s="6">
        <v>132</v>
      </c>
      <c r="DB476" s="15"/>
      <c r="DM476" s="6"/>
      <c r="DN476" s="15"/>
      <c r="DY476" s="6"/>
      <c r="DZ476" s="15"/>
      <c r="EK476" s="6"/>
      <c r="EL476" s="15"/>
      <c r="EW476" s="6"/>
      <c r="EX476" s="16">
        <f t="shared" si="136"/>
        <v>33.271232876712325</v>
      </c>
      <c r="EY476" s="16" t="str">
        <f t="shared" si="137"/>
        <v/>
      </c>
      <c r="EZ476" s="16" t="str">
        <f t="shared" si="138"/>
        <v/>
      </c>
      <c r="FA476" s="16" t="str">
        <f t="shared" si="139"/>
        <v/>
      </c>
      <c r="FB476" s="160" t="str">
        <f t="shared" si="140"/>
        <v/>
      </c>
      <c r="FC476" t="s">
        <v>205</v>
      </c>
      <c r="FD476" s="20" t="s">
        <v>139</v>
      </c>
      <c r="FE476"/>
      <c r="FF476" s="209" t="s">
        <v>206</v>
      </c>
      <c r="FH476" s="284">
        <f t="shared" ca="1" si="141"/>
        <v>0</v>
      </c>
      <c r="FI476" s="208">
        <f t="shared" si="142"/>
        <v>3.0333333333333332</v>
      </c>
      <c r="FK476" t="str">
        <f t="shared" si="143"/>
        <v>Zeta Comercializadora de Energia S.A</v>
      </c>
      <c r="FL476" s="201">
        <f t="shared" ca="1" si="144"/>
        <v>-140016</v>
      </c>
      <c r="FM476" s="201">
        <f t="shared" ca="1" si="145"/>
        <v>0</v>
      </c>
      <c r="FN476" s="200">
        <f>AB476*AB$2*IF($FC476="V",1,-1)*IF($Q476="Fixo",(CP476-INDEX('Curva Forward'!$C$5:$AN$13,MATCH(CONCATENATE(BD_COMERCIAL!$K476," ",BD_COMERCIAL!$L476),'Curva Forward'!$B$5:$B$13,0),MATCH(FN$4,'Curva Forward'!$C$4:$AN$4,0))),CP476)</f>
        <v>0</v>
      </c>
      <c r="FO476" s="200">
        <f>AC476*AC$2*IF($FC476="V",1,-1)*IF($Q476="Fixo",(CQ476-INDEX('Curva Forward'!$C$5:$AN$13,MATCH(CONCATENATE(BD_COMERCIAL!$K476," ",BD_COMERCIAL!$L476),'Curva Forward'!$B$5:$B$13,0),MATCH(FO$4,'Curva Forward'!$C$4:$AN$4,0))),CQ476)</f>
        <v>0</v>
      </c>
      <c r="FP476" s="200">
        <f>AD476*AD$2*IF($FC476="V",1,-1)*IF($Q476="Fixo",(CR476-INDEX('Curva Forward'!$C$5:$AN$13,MATCH(CONCATENATE(BD_COMERCIAL!$K476," ",BD_COMERCIAL!$L476),'Curva Forward'!$B$5:$B$13,0),MATCH(FP$4,'Curva Forward'!$C$4:$AN$4,0))),CR476)</f>
        <v>0</v>
      </c>
      <c r="FQ476" s="200">
        <f>AE476*AE$2*IF($FC476="V",1,-1)*IF($Q476="Fixo",(CS476-INDEX('Curva Forward'!$C$5:$AN$13,MATCH(CONCATENATE(BD_COMERCIAL!$K476," ",BD_COMERCIAL!$L476),'Curva Forward'!$B$5:$B$13,0),MATCH(FQ$4,'Curva Forward'!$C$4:$AN$4,0))),CS476)</f>
        <v>0</v>
      </c>
      <c r="FR476" s="200">
        <f>AF476*AF$2*IF($FC476="V",1,-1)*IF($Q476="Fixo",(CT476-INDEX('Curva Forward'!$C$5:$AN$13,MATCH(CONCATENATE(BD_COMERCIAL!$K476," ",BD_COMERCIAL!$L476),'Curva Forward'!$B$5:$B$13,0),MATCH(FR$4,'Curva Forward'!$C$4:$AN$4,0))),CT476)</f>
        <v>0</v>
      </c>
      <c r="FS476" s="200">
        <f>AG476*AG$2*IF($FC476="V",1,-1)*IF($Q476="Fixo",(CU476-INDEX('Curva Forward'!$C$5:$AN$13,MATCH(CONCATENATE(BD_COMERCIAL!$K476," ",BD_COMERCIAL!$L476),'Curva Forward'!$B$5:$B$13,0),MATCH(FS$4,'Curva Forward'!$C$4:$AN$4,0))),CU476)</f>
        <v>0</v>
      </c>
      <c r="FT476" s="200">
        <f>AH476*AH$2*IF($FC476="V",1,-1)*IF($Q476="Fixo",(CV476-INDEX('Curva Forward'!$C$5:$AN$13,MATCH(CONCATENATE(BD_COMERCIAL!$K476," ",BD_COMERCIAL!$L476),'Curva Forward'!$B$5:$B$13,0),MATCH(FT$4,'Curva Forward'!$C$4:$AN$4,0))),CV476)</f>
        <v>0</v>
      </c>
      <c r="FU476" s="200">
        <f>AI476*AI$2*IF($FC476="V",1,-1)*IF($Q476="Fixo",(CW476-INDEX('Curva Forward'!$C$5:$AN$13,MATCH(CONCATENATE(BD_COMERCIAL!$K476," ",BD_COMERCIAL!$L476),'Curva Forward'!$B$5:$B$13,0),MATCH(FU$4,'Curva Forward'!$C$4:$AN$4,0))),CW476)</f>
        <v>0</v>
      </c>
      <c r="FV476" s="200">
        <f>AJ476*AJ$2*IF($FC476="V",1,-1)*IF($Q476="Fixo",(CX476-INDEX('Curva Forward'!$C$5:$AN$13,MATCH(CONCATENATE(BD_COMERCIAL!$K476," ",BD_COMERCIAL!$L476),'Curva Forward'!$B$5:$B$13,0),MATCH(FV$4,'Curva Forward'!$C$4:$AN$4,0))),CX476)</f>
        <v>0</v>
      </c>
      <c r="FW476" s="200">
        <f>AK476*AK$2*IF($FC476="V",1,-1)*IF($Q476="Fixo",(CY476-INDEX('Curva Forward'!$C$5:$AN$13,MATCH(CONCATENATE(BD_COMERCIAL!$K476," ",BD_COMERCIAL!$L476),'Curva Forward'!$B$5:$B$13,0),MATCH(FW$4,'Curva Forward'!$C$4:$AN$4,0))),CY476)</f>
        <v>-47616</v>
      </c>
      <c r="FX476" s="200">
        <f>AL476*AL$2*IF($FC476="V",1,-1)*IF($Q476="Fixo",(CZ476-INDEX('Curva Forward'!$C$5:$AN$13,MATCH(CONCATENATE(BD_COMERCIAL!$K476," ",BD_COMERCIAL!$L476),'Curva Forward'!$B$5:$B$13,0),MATCH(FX$4,'Curva Forward'!$C$4:$AN$4,0))),CZ476)</f>
        <v>-40320</v>
      </c>
      <c r="FY476" s="200">
        <f>AM476*AM$2*IF($FC476="V",1,-1)*IF($Q476="Fixo",(DA476-INDEX('Curva Forward'!$C$5:$AN$13,MATCH(CONCATENATE(BD_COMERCIAL!$K476," ",BD_COMERCIAL!$L476),'Curva Forward'!$B$5:$B$13,0),MATCH(FY$4,'Curva Forward'!$C$4:$AN$4,0))),DA476)</f>
        <v>-52080</v>
      </c>
      <c r="FZ476" s="200">
        <f>AN476*AN$2*IF($FC476="V",1,-1)*IF($Q476="Fixo",(DB476-INDEX('Curva Forward'!$C$5:$AN$13,MATCH(CONCATENATE(BD_COMERCIAL!$K476," ",BD_COMERCIAL!$L476),'Curva Forward'!$B$5:$B$13,0),MATCH(FZ$4,'Curva Forward'!$C$4:$AN$4,0))),DB476)</f>
        <v>0</v>
      </c>
      <c r="GA476" s="200">
        <f>AO476*AO$2*IF($FC476="V",1,-1)*IF($Q476="Fixo",(DC476-INDEX('Curva Forward'!$C$5:$AN$13,MATCH(CONCATENATE(BD_COMERCIAL!$K476," ",BD_COMERCIAL!$L476),'Curva Forward'!$B$5:$B$13,0),MATCH(GA$4,'Curva Forward'!$C$4:$AN$4,0))),DC476)</f>
        <v>0</v>
      </c>
      <c r="GB476" s="200">
        <f>AP476*AP$2*IF($FC476="V",1,-1)*IF($Q476="Fixo",(DD476-INDEX('Curva Forward'!$C$5:$AN$13,MATCH(CONCATENATE(BD_COMERCIAL!$K476," ",BD_COMERCIAL!$L476),'Curva Forward'!$B$5:$B$13,0),MATCH(GB$4,'Curva Forward'!$C$4:$AN$4,0))),DD476)</f>
        <v>0</v>
      </c>
      <c r="GC476" s="200">
        <f>AQ476*AQ$2*IF($FC476="V",1,-1)*IF($Q476="Fixo",(DE476-INDEX('Curva Forward'!$C$5:$AN$13,MATCH(CONCATENATE(BD_COMERCIAL!$K476," ",BD_COMERCIAL!$L476),'Curva Forward'!$B$5:$B$13,0),MATCH(GC$4,'Curva Forward'!$C$4:$AN$4,0))),DE476)</f>
        <v>0</v>
      </c>
      <c r="GD476" s="200">
        <f>AR476*AR$2*IF($FC476="V",1,-1)*IF($Q476="Fixo",(DF476-INDEX('Curva Forward'!$C$5:$AN$13,MATCH(CONCATENATE(BD_COMERCIAL!$K476," ",BD_COMERCIAL!$L476),'Curva Forward'!$B$5:$B$13,0),MATCH(GD$4,'Curva Forward'!$C$4:$AN$4,0))),DF476)</f>
        <v>0</v>
      </c>
      <c r="GE476" s="200">
        <f>AS476*AS$2*IF($FC476="V",1,-1)*IF($Q476="Fixo",(DG476-INDEX('Curva Forward'!$C$5:$AN$13,MATCH(CONCATENATE(BD_COMERCIAL!$K476," ",BD_COMERCIAL!$L476),'Curva Forward'!$B$5:$B$13,0),MATCH(GE$4,'Curva Forward'!$C$4:$AN$4,0))),DG476)</f>
        <v>0</v>
      </c>
      <c r="GF476" s="200">
        <f>AT476*AT$2*IF($FC476="V",1,-1)*IF($Q476="Fixo",(DH476-INDEX('Curva Forward'!$C$5:$AN$13,MATCH(CONCATENATE(BD_COMERCIAL!$K476," ",BD_COMERCIAL!$L476),'Curva Forward'!$B$5:$B$13,0),MATCH(GF$4,'Curva Forward'!$C$4:$AN$4,0))),DH476)</f>
        <v>0</v>
      </c>
      <c r="GG476" s="200">
        <f>AU476*AU$2*IF($FC476="V",1,-1)*IF($Q476="Fixo",(DI476-INDEX('Curva Forward'!$C$5:$AN$13,MATCH(CONCATENATE(BD_COMERCIAL!$K476," ",BD_COMERCIAL!$L476),'Curva Forward'!$B$5:$B$13,0),MATCH(GG$4,'Curva Forward'!$C$4:$AN$4,0))),DI476)</f>
        <v>0</v>
      </c>
      <c r="GH476" s="200">
        <f>AV476*AV$2*IF($FC476="V",1,-1)*IF($Q476="Fixo",(DJ476-INDEX('Curva Forward'!$C$5:$AN$13,MATCH(CONCATENATE(BD_COMERCIAL!$K476," ",BD_COMERCIAL!$L476),'Curva Forward'!$B$5:$B$13,0),MATCH(GH$4,'Curva Forward'!$C$4:$AN$4,0))),DJ476)</f>
        <v>0</v>
      </c>
      <c r="GI476" s="200">
        <f>AW476*AW$2*IF($FC476="V",1,-1)*IF($Q476="Fixo",(DK476-INDEX('Curva Forward'!$C$5:$AN$13,MATCH(CONCATENATE(BD_COMERCIAL!$K476," ",BD_COMERCIAL!$L476),'Curva Forward'!$B$5:$B$13,0),MATCH(GI$4,'Curva Forward'!$C$4:$AN$4,0))),DK476)</f>
        <v>0</v>
      </c>
      <c r="GJ476" s="200">
        <f>AX476*AX$2*IF($FC476="V",1,-1)*IF($Q476="Fixo",(DL476-INDEX('Curva Forward'!$C$5:$AN$13,MATCH(CONCATENATE(BD_COMERCIAL!$K476," ",BD_COMERCIAL!$L476),'Curva Forward'!$B$5:$B$13,0),MATCH(GJ$4,'Curva Forward'!$C$4:$AN$4,0))),DL476)</f>
        <v>0</v>
      </c>
      <c r="GK476" s="200">
        <f>AY476*AY$2*IF($FC476="V",1,-1)*IF($Q476="Fixo",(DM476-INDEX('Curva Forward'!$C$5:$AN$13,MATCH(CONCATENATE(BD_COMERCIAL!$K476," ",BD_COMERCIAL!$L476),'Curva Forward'!$B$5:$B$13,0),MATCH(GK$4,'Curva Forward'!$C$4:$AN$4,0))),DM476)</f>
        <v>0</v>
      </c>
      <c r="GL476" s="200">
        <f>IF(EZ476="",0,CL476*CL$2*IF($FC476="V",1,-1)*IF($Q476="Fixo",(EZ476-INDEX('Curva Forward'!$C$5:$AN$13,MATCH(CONCATENATE(BD_COMERCIAL!$K476," ",BD_COMERCIAL!$L476),'Curva Forward'!$B$5:$B$13,0),MATCH(GL$4,'Curva Forward'!$C$4:$AN$4,0))),EZ476))</f>
        <v>0</v>
      </c>
      <c r="GM476" s="200">
        <f>IF(FA476="",0,CM476*CM$2*IF($FC476="V",1,-1)*IF($Q476="Fixo",(FA476-INDEX('Curva Forward'!$C$5:$AN$13,MATCH(CONCATENATE(BD_COMERCIAL!$K476," ",BD_COMERCIAL!$L476),'Curva Forward'!$B$5:$B$13,0),MATCH(GM$4,'Curva Forward'!$C$4:$AN$4,0))),FA476))</f>
        <v>0</v>
      </c>
      <c r="GN476" s="200">
        <f>IF(FB476="",0,CN476*CN$2*IF($FC476="V",1,-1)*IF($Q476="Fixo",(FB476-INDEX('Curva Forward'!$C$5:$AN$13,MATCH(CONCATENATE(BD_COMERCIAL!$K476," ",BD_COMERCIAL!$L476),'Curva Forward'!$B$5:$B$13,0),MATCH(GN$4,'Curva Forward'!$C$4:$AN$4,0))),FB476))</f>
        <v>0</v>
      </c>
      <c r="GO476" s="201">
        <f t="shared" ca="1" si="146"/>
        <v>0</v>
      </c>
      <c r="GP476" s="201">
        <f t="shared" ca="1" si="147"/>
        <v>0</v>
      </c>
    </row>
    <row r="477" spans="1:198" ht="15" customHeight="1" x14ac:dyDescent="0.25">
      <c r="A477" s="6"/>
      <c r="B477" s="7" t="s">
        <v>856</v>
      </c>
      <c r="C477" s="8">
        <v>44718</v>
      </c>
      <c r="D477" s="9" t="s">
        <v>131</v>
      </c>
      <c r="E477" s="9" t="s">
        <v>397</v>
      </c>
      <c r="F477" s="113">
        <v>33933760000100</v>
      </c>
      <c r="G477" s="10" t="s">
        <v>125</v>
      </c>
      <c r="H477" s="113">
        <v>3780401000108</v>
      </c>
      <c r="I477" s="9" t="s">
        <v>139</v>
      </c>
      <c r="J477" s="166"/>
      <c r="K477" s="10" t="s">
        <v>127</v>
      </c>
      <c r="L477" s="84" t="s">
        <v>22</v>
      </c>
      <c r="M477" s="11">
        <v>44835</v>
      </c>
      <c r="N477" s="12">
        <v>44926</v>
      </c>
      <c r="O477" s="10">
        <v>3</v>
      </c>
      <c r="P477" s="84">
        <v>135</v>
      </c>
      <c r="Q477" s="84" t="s">
        <v>128</v>
      </c>
      <c r="R477" s="10" t="s">
        <v>129</v>
      </c>
      <c r="S477" s="14" t="s">
        <v>135</v>
      </c>
      <c r="T477" s="11"/>
      <c r="U477" s="12"/>
      <c r="V477" s="257" t="str">
        <f ca="1">IF(U477="","",
IF(U477="NA","",
IFERROR(VLOOKUP(EOMONTH(M477,-2)+1,IPCA!$A:$B,2,0),
VLOOKUP(EOMONTH(TODAY(),-2)+1,IPCA!$A:$B,2,0))/
VLOOKUP(EOMONTH(U477,-2)+1,IPCA!$A:$B,2,0)*
P477))</f>
        <v/>
      </c>
      <c r="W477" s="84"/>
      <c r="X477" s="13" t="s">
        <v>133</v>
      </c>
      <c r="Y477" s="166"/>
      <c r="AA477" s="108"/>
      <c r="AB477" s="15"/>
      <c r="AK477">
        <v>3</v>
      </c>
      <c r="AL477">
        <v>3</v>
      </c>
      <c r="AM477" s="6">
        <v>3</v>
      </c>
      <c r="AN477" s="15"/>
      <c r="AY477" s="6"/>
      <c r="AZ477" s="15"/>
      <c r="BK477" s="6"/>
      <c r="BL477" s="15"/>
      <c r="BW477" s="6"/>
      <c r="BX477" s="15"/>
      <c r="CI477" s="6"/>
      <c r="CJ477" s="16">
        <f t="shared" si="131"/>
        <v>0.75616438356164384</v>
      </c>
      <c r="CK477" s="16" t="str">
        <f t="shared" si="132"/>
        <v/>
      </c>
      <c r="CL477" s="16" t="str">
        <f t="shared" si="133"/>
        <v/>
      </c>
      <c r="CM477" s="16" t="str">
        <f t="shared" si="134"/>
        <v/>
      </c>
      <c r="CN477" s="16" t="str">
        <f t="shared" si="135"/>
        <v/>
      </c>
      <c r="CO477" s="18"/>
      <c r="CP477" s="15"/>
      <c r="CY477">
        <v>135</v>
      </c>
      <c r="CZ477">
        <v>135</v>
      </c>
      <c r="DA477" s="6">
        <v>135</v>
      </c>
      <c r="DB477" s="15"/>
      <c r="DM477" s="6"/>
      <c r="DN477" s="15"/>
      <c r="DY477" s="6"/>
      <c r="DZ477" s="15"/>
      <c r="EK477" s="6"/>
      <c r="EL477" s="15"/>
      <c r="EW477" s="6"/>
      <c r="EX477" s="16">
        <f t="shared" si="136"/>
        <v>34.027397260273972</v>
      </c>
      <c r="EY477" s="16" t="str">
        <f t="shared" si="137"/>
        <v/>
      </c>
      <c r="EZ477" s="16" t="str">
        <f t="shared" si="138"/>
        <v/>
      </c>
      <c r="FA477" s="16" t="str">
        <f t="shared" si="139"/>
        <v/>
      </c>
      <c r="FB477" s="160" t="str">
        <f t="shared" si="140"/>
        <v/>
      </c>
      <c r="FC477" t="s">
        <v>205</v>
      </c>
      <c r="FD477" s="20" t="s">
        <v>139</v>
      </c>
      <c r="FE477"/>
      <c r="FF477" s="209" t="s">
        <v>206</v>
      </c>
      <c r="FH477" s="284">
        <f t="shared" ca="1" si="141"/>
        <v>0</v>
      </c>
      <c r="FI477" s="208">
        <f t="shared" si="142"/>
        <v>3.0333333333333332</v>
      </c>
      <c r="FK477" t="str">
        <f t="shared" si="143"/>
        <v>CASA DOS VENTOS COMERCIALIZADORA DE ENERGIA S.A</v>
      </c>
      <c r="FL477" s="201">
        <f t="shared" ca="1" si="144"/>
        <v>-229896</v>
      </c>
      <c r="FM477" s="201">
        <f t="shared" ca="1" si="145"/>
        <v>0</v>
      </c>
      <c r="FN477" s="200">
        <f>AB477*AB$2*IF($FC477="V",1,-1)*IF($Q477="Fixo",(CP477-INDEX('Curva Forward'!$C$5:$AN$13,MATCH(CONCATENATE(BD_COMERCIAL!$K477," ",BD_COMERCIAL!$L477),'Curva Forward'!$B$5:$B$13,0),MATCH(FN$4,'Curva Forward'!$C$4:$AN$4,0))),CP477)</f>
        <v>0</v>
      </c>
      <c r="FO477" s="200">
        <f>AC477*AC$2*IF($FC477="V",1,-1)*IF($Q477="Fixo",(CQ477-INDEX('Curva Forward'!$C$5:$AN$13,MATCH(CONCATENATE(BD_COMERCIAL!$K477," ",BD_COMERCIAL!$L477),'Curva Forward'!$B$5:$B$13,0),MATCH(FO$4,'Curva Forward'!$C$4:$AN$4,0))),CQ477)</f>
        <v>0</v>
      </c>
      <c r="FP477" s="200">
        <f>AD477*AD$2*IF($FC477="V",1,-1)*IF($Q477="Fixo",(CR477-INDEX('Curva Forward'!$C$5:$AN$13,MATCH(CONCATENATE(BD_COMERCIAL!$K477," ",BD_COMERCIAL!$L477),'Curva Forward'!$B$5:$B$13,0),MATCH(FP$4,'Curva Forward'!$C$4:$AN$4,0))),CR477)</f>
        <v>0</v>
      </c>
      <c r="FQ477" s="200">
        <f>AE477*AE$2*IF($FC477="V",1,-1)*IF($Q477="Fixo",(CS477-INDEX('Curva Forward'!$C$5:$AN$13,MATCH(CONCATENATE(BD_COMERCIAL!$K477," ",BD_COMERCIAL!$L477),'Curva Forward'!$B$5:$B$13,0),MATCH(FQ$4,'Curva Forward'!$C$4:$AN$4,0))),CS477)</f>
        <v>0</v>
      </c>
      <c r="FR477" s="200">
        <f>AF477*AF$2*IF($FC477="V",1,-1)*IF($Q477="Fixo",(CT477-INDEX('Curva Forward'!$C$5:$AN$13,MATCH(CONCATENATE(BD_COMERCIAL!$K477," ",BD_COMERCIAL!$L477),'Curva Forward'!$B$5:$B$13,0),MATCH(FR$4,'Curva Forward'!$C$4:$AN$4,0))),CT477)</f>
        <v>0</v>
      </c>
      <c r="FS477" s="200">
        <f>AG477*AG$2*IF($FC477="V",1,-1)*IF($Q477="Fixo",(CU477-INDEX('Curva Forward'!$C$5:$AN$13,MATCH(CONCATENATE(BD_COMERCIAL!$K477," ",BD_COMERCIAL!$L477),'Curva Forward'!$B$5:$B$13,0),MATCH(FS$4,'Curva Forward'!$C$4:$AN$4,0))),CU477)</f>
        <v>0</v>
      </c>
      <c r="FT477" s="200">
        <f>AH477*AH$2*IF($FC477="V",1,-1)*IF($Q477="Fixo",(CV477-INDEX('Curva Forward'!$C$5:$AN$13,MATCH(CONCATENATE(BD_COMERCIAL!$K477," ",BD_COMERCIAL!$L477),'Curva Forward'!$B$5:$B$13,0),MATCH(FT$4,'Curva Forward'!$C$4:$AN$4,0))),CV477)</f>
        <v>0</v>
      </c>
      <c r="FU477" s="200">
        <f>AI477*AI$2*IF($FC477="V",1,-1)*IF($Q477="Fixo",(CW477-INDEX('Curva Forward'!$C$5:$AN$13,MATCH(CONCATENATE(BD_COMERCIAL!$K477," ",BD_COMERCIAL!$L477),'Curva Forward'!$B$5:$B$13,0),MATCH(FU$4,'Curva Forward'!$C$4:$AN$4,0))),CW477)</f>
        <v>0</v>
      </c>
      <c r="FV477" s="200">
        <f>AJ477*AJ$2*IF($FC477="V",1,-1)*IF($Q477="Fixo",(CX477-INDEX('Curva Forward'!$C$5:$AN$13,MATCH(CONCATENATE(BD_COMERCIAL!$K477," ",BD_COMERCIAL!$L477),'Curva Forward'!$B$5:$B$13,0),MATCH(FV$4,'Curva Forward'!$C$4:$AN$4,0))),CX477)</f>
        <v>0</v>
      </c>
      <c r="FW477" s="200">
        <f>AK477*AK$2*IF($FC477="V",1,-1)*IF($Q477="Fixo",(CY477-INDEX('Curva Forward'!$C$5:$AN$13,MATCH(CONCATENATE(BD_COMERCIAL!$K477," ",BD_COMERCIAL!$L477),'Curva Forward'!$B$5:$B$13,0),MATCH(FW$4,'Curva Forward'!$C$4:$AN$4,0))),CY477)</f>
        <v>-78120</v>
      </c>
      <c r="FX477" s="200">
        <f>AL477*AL$2*IF($FC477="V",1,-1)*IF($Q477="Fixo",(CZ477-INDEX('Curva Forward'!$C$5:$AN$13,MATCH(CONCATENATE(BD_COMERCIAL!$K477," ",BD_COMERCIAL!$L477),'Curva Forward'!$B$5:$B$13,0),MATCH(FX$4,'Curva Forward'!$C$4:$AN$4,0))),CZ477)</f>
        <v>-66960</v>
      </c>
      <c r="FY477" s="200">
        <f>AM477*AM$2*IF($FC477="V",1,-1)*IF($Q477="Fixo",(DA477-INDEX('Curva Forward'!$C$5:$AN$13,MATCH(CONCATENATE(BD_COMERCIAL!$K477," ",BD_COMERCIAL!$L477),'Curva Forward'!$B$5:$B$13,0),MATCH(FY$4,'Curva Forward'!$C$4:$AN$4,0))),DA477)</f>
        <v>-84816</v>
      </c>
      <c r="FZ477" s="200">
        <f>AN477*AN$2*IF($FC477="V",1,-1)*IF($Q477="Fixo",(DB477-INDEX('Curva Forward'!$C$5:$AN$13,MATCH(CONCATENATE(BD_COMERCIAL!$K477," ",BD_COMERCIAL!$L477),'Curva Forward'!$B$5:$B$13,0),MATCH(FZ$4,'Curva Forward'!$C$4:$AN$4,0))),DB477)</f>
        <v>0</v>
      </c>
      <c r="GA477" s="200">
        <f>AO477*AO$2*IF($FC477="V",1,-1)*IF($Q477="Fixo",(DC477-INDEX('Curva Forward'!$C$5:$AN$13,MATCH(CONCATENATE(BD_COMERCIAL!$K477," ",BD_COMERCIAL!$L477),'Curva Forward'!$B$5:$B$13,0),MATCH(GA$4,'Curva Forward'!$C$4:$AN$4,0))),DC477)</f>
        <v>0</v>
      </c>
      <c r="GB477" s="200">
        <f>AP477*AP$2*IF($FC477="V",1,-1)*IF($Q477="Fixo",(DD477-INDEX('Curva Forward'!$C$5:$AN$13,MATCH(CONCATENATE(BD_COMERCIAL!$K477," ",BD_COMERCIAL!$L477),'Curva Forward'!$B$5:$B$13,0),MATCH(GB$4,'Curva Forward'!$C$4:$AN$4,0))),DD477)</f>
        <v>0</v>
      </c>
      <c r="GC477" s="200">
        <f>AQ477*AQ$2*IF($FC477="V",1,-1)*IF($Q477="Fixo",(DE477-INDEX('Curva Forward'!$C$5:$AN$13,MATCH(CONCATENATE(BD_COMERCIAL!$K477," ",BD_COMERCIAL!$L477),'Curva Forward'!$B$5:$B$13,0),MATCH(GC$4,'Curva Forward'!$C$4:$AN$4,0))),DE477)</f>
        <v>0</v>
      </c>
      <c r="GD477" s="200">
        <f>AR477*AR$2*IF($FC477="V",1,-1)*IF($Q477="Fixo",(DF477-INDEX('Curva Forward'!$C$5:$AN$13,MATCH(CONCATENATE(BD_COMERCIAL!$K477," ",BD_COMERCIAL!$L477),'Curva Forward'!$B$5:$B$13,0),MATCH(GD$4,'Curva Forward'!$C$4:$AN$4,0))),DF477)</f>
        <v>0</v>
      </c>
      <c r="GE477" s="200">
        <f>AS477*AS$2*IF($FC477="V",1,-1)*IF($Q477="Fixo",(DG477-INDEX('Curva Forward'!$C$5:$AN$13,MATCH(CONCATENATE(BD_COMERCIAL!$K477," ",BD_COMERCIAL!$L477),'Curva Forward'!$B$5:$B$13,0),MATCH(GE$4,'Curva Forward'!$C$4:$AN$4,0))),DG477)</f>
        <v>0</v>
      </c>
      <c r="GF477" s="200">
        <f>AT477*AT$2*IF($FC477="V",1,-1)*IF($Q477="Fixo",(DH477-INDEX('Curva Forward'!$C$5:$AN$13,MATCH(CONCATENATE(BD_COMERCIAL!$K477," ",BD_COMERCIAL!$L477),'Curva Forward'!$B$5:$B$13,0),MATCH(GF$4,'Curva Forward'!$C$4:$AN$4,0))),DH477)</f>
        <v>0</v>
      </c>
      <c r="GG477" s="200">
        <f>AU477*AU$2*IF($FC477="V",1,-1)*IF($Q477="Fixo",(DI477-INDEX('Curva Forward'!$C$5:$AN$13,MATCH(CONCATENATE(BD_COMERCIAL!$K477," ",BD_COMERCIAL!$L477),'Curva Forward'!$B$5:$B$13,0),MATCH(GG$4,'Curva Forward'!$C$4:$AN$4,0))),DI477)</f>
        <v>0</v>
      </c>
      <c r="GH477" s="200">
        <f>AV477*AV$2*IF($FC477="V",1,-1)*IF($Q477="Fixo",(DJ477-INDEX('Curva Forward'!$C$5:$AN$13,MATCH(CONCATENATE(BD_COMERCIAL!$K477," ",BD_COMERCIAL!$L477),'Curva Forward'!$B$5:$B$13,0),MATCH(GH$4,'Curva Forward'!$C$4:$AN$4,0))),DJ477)</f>
        <v>0</v>
      </c>
      <c r="GI477" s="200">
        <f>AW477*AW$2*IF($FC477="V",1,-1)*IF($Q477="Fixo",(DK477-INDEX('Curva Forward'!$C$5:$AN$13,MATCH(CONCATENATE(BD_COMERCIAL!$K477," ",BD_COMERCIAL!$L477),'Curva Forward'!$B$5:$B$13,0),MATCH(GI$4,'Curva Forward'!$C$4:$AN$4,0))),DK477)</f>
        <v>0</v>
      </c>
      <c r="GJ477" s="200">
        <f>AX477*AX$2*IF($FC477="V",1,-1)*IF($Q477="Fixo",(DL477-INDEX('Curva Forward'!$C$5:$AN$13,MATCH(CONCATENATE(BD_COMERCIAL!$K477," ",BD_COMERCIAL!$L477),'Curva Forward'!$B$5:$B$13,0),MATCH(GJ$4,'Curva Forward'!$C$4:$AN$4,0))),DL477)</f>
        <v>0</v>
      </c>
      <c r="GK477" s="200">
        <f>AY477*AY$2*IF($FC477="V",1,-1)*IF($Q477="Fixo",(DM477-INDEX('Curva Forward'!$C$5:$AN$13,MATCH(CONCATENATE(BD_COMERCIAL!$K477," ",BD_COMERCIAL!$L477),'Curva Forward'!$B$5:$B$13,0),MATCH(GK$4,'Curva Forward'!$C$4:$AN$4,0))),DM477)</f>
        <v>0</v>
      </c>
      <c r="GL477" s="200">
        <f>IF(EZ477="",0,CL477*CL$2*IF($FC477="V",1,-1)*IF($Q477="Fixo",(EZ477-INDEX('Curva Forward'!$C$5:$AN$13,MATCH(CONCATENATE(BD_COMERCIAL!$K477," ",BD_COMERCIAL!$L477),'Curva Forward'!$B$5:$B$13,0),MATCH(GL$4,'Curva Forward'!$C$4:$AN$4,0))),EZ477))</f>
        <v>0</v>
      </c>
      <c r="GM477" s="200">
        <f>IF(FA477="",0,CM477*CM$2*IF($FC477="V",1,-1)*IF($Q477="Fixo",(FA477-INDEX('Curva Forward'!$C$5:$AN$13,MATCH(CONCATENATE(BD_COMERCIAL!$K477," ",BD_COMERCIAL!$L477),'Curva Forward'!$B$5:$B$13,0),MATCH(GM$4,'Curva Forward'!$C$4:$AN$4,0))),FA477))</f>
        <v>0</v>
      </c>
      <c r="GN477" s="200">
        <f>IF(FB477="",0,CN477*CN$2*IF($FC477="V",1,-1)*IF($Q477="Fixo",(FB477-INDEX('Curva Forward'!$C$5:$AN$13,MATCH(CONCATENATE(BD_COMERCIAL!$K477," ",BD_COMERCIAL!$L477),'Curva Forward'!$B$5:$B$13,0),MATCH(GN$4,'Curva Forward'!$C$4:$AN$4,0))),FB477))</f>
        <v>0</v>
      </c>
      <c r="GO477" s="201">
        <f t="shared" ca="1" si="146"/>
        <v>0</v>
      </c>
      <c r="GP477" s="201">
        <f t="shared" ca="1" si="147"/>
        <v>0</v>
      </c>
    </row>
    <row r="478" spans="1:198" ht="15" customHeight="1" x14ac:dyDescent="0.25">
      <c r="A478" s="6"/>
      <c r="B478" s="7" t="s">
        <v>857</v>
      </c>
      <c r="C478" s="8">
        <v>44718</v>
      </c>
      <c r="D478" s="9" t="s">
        <v>131</v>
      </c>
      <c r="E478" s="9" t="s">
        <v>182</v>
      </c>
      <c r="F478" s="113">
        <v>11599292000147</v>
      </c>
      <c r="G478" s="10" t="s">
        <v>125</v>
      </c>
      <c r="H478" s="113">
        <v>3780401000108</v>
      </c>
      <c r="I478" s="9" t="s">
        <v>139</v>
      </c>
      <c r="J478" s="166"/>
      <c r="K478" s="10" t="s">
        <v>127</v>
      </c>
      <c r="L478" s="84" t="s">
        <v>22</v>
      </c>
      <c r="M478" s="11">
        <v>44805</v>
      </c>
      <c r="N478" s="12">
        <v>44834</v>
      </c>
      <c r="O478" s="10">
        <v>2</v>
      </c>
      <c r="P478" s="84">
        <v>113</v>
      </c>
      <c r="Q478" s="84" t="s">
        <v>128</v>
      </c>
      <c r="R478" s="10" t="s">
        <v>129</v>
      </c>
      <c r="S478" s="14" t="s">
        <v>135</v>
      </c>
      <c r="T478" s="11"/>
      <c r="U478" s="12"/>
      <c r="V478" s="257" t="str">
        <f ca="1">IF(U478="","",
IF(U478="NA","",
IFERROR(VLOOKUP(EOMONTH(M478,-2)+1,IPCA!$A:$B,2,0),
VLOOKUP(EOMONTH(TODAY(),-2)+1,IPCA!$A:$B,2,0))/
VLOOKUP(EOMONTH(U478,-2)+1,IPCA!$A:$B,2,0)*
P478))</f>
        <v/>
      </c>
      <c r="W478" s="84"/>
      <c r="X478" s="13" t="s">
        <v>6</v>
      </c>
      <c r="Y478" s="166"/>
      <c r="AA478" s="108"/>
      <c r="AB478" s="15"/>
      <c r="AJ478">
        <v>2</v>
      </c>
      <c r="AM478" s="6"/>
      <c r="AN478" s="15"/>
      <c r="AY478" s="6"/>
      <c r="AZ478" s="15"/>
      <c r="BK478" s="6"/>
      <c r="BL478" s="15"/>
      <c r="BW478" s="6"/>
      <c r="BX478" s="15"/>
      <c r="CI478" s="6"/>
      <c r="CJ478" s="16">
        <f t="shared" si="131"/>
        <v>0.16438356164383561</v>
      </c>
      <c r="CK478" s="16" t="str">
        <f t="shared" si="132"/>
        <v/>
      </c>
      <c r="CL478" s="16" t="str">
        <f t="shared" si="133"/>
        <v/>
      </c>
      <c r="CM478" s="16" t="str">
        <f t="shared" si="134"/>
        <v/>
      </c>
      <c r="CN478" s="16" t="str">
        <f t="shared" si="135"/>
        <v/>
      </c>
      <c r="CO478" s="18"/>
      <c r="CP478" s="15"/>
      <c r="CX478">
        <v>113</v>
      </c>
      <c r="DA478" s="6"/>
      <c r="DB478" s="15"/>
      <c r="DM478" s="6"/>
      <c r="DN478" s="15"/>
      <c r="DY478" s="6"/>
      <c r="DZ478" s="15"/>
      <c r="EK478" s="6"/>
      <c r="EL478" s="15"/>
      <c r="EW478" s="6"/>
      <c r="EX478" s="16">
        <f t="shared" si="136"/>
        <v>9.287671232876713</v>
      </c>
      <c r="EY478" s="16" t="str">
        <f t="shared" si="137"/>
        <v/>
      </c>
      <c r="EZ478" s="16" t="str">
        <f t="shared" si="138"/>
        <v/>
      </c>
      <c r="FA478" s="16" t="str">
        <f t="shared" si="139"/>
        <v/>
      </c>
      <c r="FB478" s="160" t="str">
        <f t="shared" si="140"/>
        <v/>
      </c>
      <c r="FC478" t="s">
        <v>205</v>
      </c>
      <c r="FD478" s="20" t="s">
        <v>139</v>
      </c>
      <c r="FE478"/>
      <c r="FF478" s="209" t="s">
        <v>206</v>
      </c>
      <c r="FH478" s="284">
        <f t="shared" ca="1" si="141"/>
        <v>0</v>
      </c>
      <c r="FI478" s="208">
        <f t="shared" si="142"/>
        <v>0.96666666666666667</v>
      </c>
      <c r="FK478" t="str">
        <f t="shared" si="143"/>
        <v>Capitale Energia Comercializadora Ltda</v>
      </c>
      <c r="FL478" s="201">
        <f t="shared" ca="1" si="144"/>
        <v>-44640</v>
      </c>
      <c r="FM478" s="201">
        <f t="shared" ca="1" si="145"/>
        <v>0</v>
      </c>
      <c r="FN478" s="200">
        <f>AB478*AB$2*IF($FC478="V",1,-1)*IF($Q478="Fixo",(CP478-INDEX('Curva Forward'!$C$5:$AN$13,MATCH(CONCATENATE(BD_COMERCIAL!$K478," ",BD_COMERCIAL!$L478),'Curva Forward'!$B$5:$B$13,0),MATCH(FN$4,'Curva Forward'!$C$4:$AN$4,0))),CP478)</f>
        <v>0</v>
      </c>
      <c r="FO478" s="200">
        <f>AC478*AC$2*IF($FC478="V",1,-1)*IF($Q478="Fixo",(CQ478-INDEX('Curva Forward'!$C$5:$AN$13,MATCH(CONCATENATE(BD_COMERCIAL!$K478," ",BD_COMERCIAL!$L478),'Curva Forward'!$B$5:$B$13,0),MATCH(FO$4,'Curva Forward'!$C$4:$AN$4,0))),CQ478)</f>
        <v>0</v>
      </c>
      <c r="FP478" s="200">
        <f>AD478*AD$2*IF($FC478="V",1,-1)*IF($Q478="Fixo",(CR478-INDEX('Curva Forward'!$C$5:$AN$13,MATCH(CONCATENATE(BD_COMERCIAL!$K478," ",BD_COMERCIAL!$L478),'Curva Forward'!$B$5:$B$13,0),MATCH(FP$4,'Curva Forward'!$C$4:$AN$4,0))),CR478)</f>
        <v>0</v>
      </c>
      <c r="FQ478" s="200">
        <f>AE478*AE$2*IF($FC478="V",1,-1)*IF($Q478="Fixo",(CS478-INDEX('Curva Forward'!$C$5:$AN$13,MATCH(CONCATENATE(BD_COMERCIAL!$K478," ",BD_COMERCIAL!$L478),'Curva Forward'!$B$5:$B$13,0),MATCH(FQ$4,'Curva Forward'!$C$4:$AN$4,0))),CS478)</f>
        <v>0</v>
      </c>
      <c r="FR478" s="200">
        <f>AF478*AF$2*IF($FC478="V",1,-1)*IF($Q478="Fixo",(CT478-INDEX('Curva Forward'!$C$5:$AN$13,MATCH(CONCATENATE(BD_COMERCIAL!$K478," ",BD_COMERCIAL!$L478),'Curva Forward'!$B$5:$B$13,0),MATCH(FR$4,'Curva Forward'!$C$4:$AN$4,0))),CT478)</f>
        <v>0</v>
      </c>
      <c r="FS478" s="200">
        <f>AG478*AG$2*IF($FC478="V",1,-1)*IF($Q478="Fixo",(CU478-INDEX('Curva Forward'!$C$5:$AN$13,MATCH(CONCATENATE(BD_COMERCIAL!$K478," ",BD_COMERCIAL!$L478),'Curva Forward'!$B$5:$B$13,0),MATCH(FS$4,'Curva Forward'!$C$4:$AN$4,0))),CU478)</f>
        <v>0</v>
      </c>
      <c r="FT478" s="200">
        <f>AH478*AH$2*IF($FC478="V",1,-1)*IF($Q478="Fixo",(CV478-INDEX('Curva Forward'!$C$5:$AN$13,MATCH(CONCATENATE(BD_COMERCIAL!$K478," ",BD_COMERCIAL!$L478),'Curva Forward'!$B$5:$B$13,0),MATCH(FT$4,'Curva Forward'!$C$4:$AN$4,0))),CV478)</f>
        <v>0</v>
      </c>
      <c r="FU478" s="200">
        <f>AI478*AI$2*IF($FC478="V",1,-1)*IF($Q478="Fixo",(CW478-INDEX('Curva Forward'!$C$5:$AN$13,MATCH(CONCATENATE(BD_COMERCIAL!$K478," ",BD_COMERCIAL!$L478),'Curva Forward'!$B$5:$B$13,0),MATCH(FU$4,'Curva Forward'!$C$4:$AN$4,0))),CW478)</f>
        <v>0</v>
      </c>
      <c r="FV478" s="200">
        <f>AJ478*AJ$2*IF($FC478="V",1,-1)*IF($Q478="Fixo",(CX478-INDEX('Curva Forward'!$C$5:$AN$13,MATCH(CONCATENATE(BD_COMERCIAL!$K478," ",BD_COMERCIAL!$L478),'Curva Forward'!$B$5:$B$13,0),MATCH(FV$4,'Curva Forward'!$C$4:$AN$4,0))),CX478)</f>
        <v>-44640</v>
      </c>
      <c r="FW478" s="200">
        <f>AK478*AK$2*IF($FC478="V",1,-1)*IF($Q478="Fixo",(CY478-INDEX('Curva Forward'!$C$5:$AN$13,MATCH(CONCATENATE(BD_COMERCIAL!$K478," ",BD_COMERCIAL!$L478),'Curva Forward'!$B$5:$B$13,0),MATCH(FW$4,'Curva Forward'!$C$4:$AN$4,0))),CY478)</f>
        <v>0</v>
      </c>
      <c r="FX478" s="200">
        <f>AL478*AL$2*IF($FC478="V",1,-1)*IF($Q478="Fixo",(CZ478-INDEX('Curva Forward'!$C$5:$AN$13,MATCH(CONCATENATE(BD_COMERCIAL!$K478," ",BD_COMERCIAL!$L478),'Curva Forward'!$B$5:$B$13,0),MATCH(FX$4,'Curva Forward'!$C$4:$AN$4,0))),CZ478)</f>
        <v>0</v>
      </c>
      <c r="FY478" s="200">
        <f>AM478*AM$2*IF($FC478="V",1,-1)*IF($Q478="Fixo",(DA478-INDEX('Curva Forward'!$C$5:$AN$13,MATCH(CONCATENATE(BD_COMERCIAL!$K478," ",BD_COMERCIAL!$L478),'Curva Forward'!$B$5:$B$13,0),MATCH(FY$4,'Curva Forward'!$C$4:$AN$4,0))),DA478)</f>
        <v>0</v>
      </c>
      <c r="FZ478" s="200">
        <f>AN478*AN$2*IF($FC478="V",1,-1)*IF($Q478="Fixo",(DB478-INDEX('Curva Forward'!$C$5:$AN$13,MATCH(CONCATENATE(BD_COMERCIAL!$K478," ",BD_COMERCIAL!$L478),'Curva Forward'!$B$5:$B$13,0),MATCH(FZ$4,'Curva Forward'!$C$4:$AN$4,0))),DB478)</f>
        <v>0</v>
      </c>
      <c r="GA478" s="200">
        <f>AO478*AO$2*IF($FC478="V",1,-1)*IF($Q478="Fixo",(DC478-INDEX('Curva Forward'!$C$5:$AN$13,MATCH(CONCATENATE(BD_COMERCIAL!$K478," ",BD_COMERCIAL!$L478),'Curva Forward'!$B$5:$B$13,0),MATCH(GA$4,'Curva Forward'!$C$4:$AN$4,0))),DC478)</f>
        <v>0</v>
      </c>
      <c r="GB478" s="200">
        <f>AP478*AP$2*IF($FC478="V",1,-1)*IF($Q478="Fixo",(DD478-INDEX('Curva Forward'!$C$5:$AN$13,MATCH(CONCATENATE(BD_COMERCIAL!$K478," ",BD_COMERCIAL!$L478),'Curva Forward'!$B$5:$B$13,0),MATCH(GB$4,'Curva Forward'!$C$4:$AN$4,0))),DD478)</f>
        <v>0</v>
      </c>
      <c r="GC478" s="200">
        <f>AQ478*AQ$2*IF($FC478="V",1,-1)*IF($Q478="Fixo",(DE478-INDEX('Curva Forward'!$C$5:$AN$13,MATCH(CONCATENATE(BD_COMERCIAL!$K478," ",BD_COMERCIAL!$L478),'Curva Forward'!$B$5:$B$13,0),MATCH(GC$4,'Curva Forward'!$C$4:$AN$4,0))),DE478)</f>
        <v>0</v>
      </c>
      <c r="GD478" s="200">
        <f>AR478*AR$2*IF($FC478="V",1,-1)*IF($Q478="Fixo",(DF478-INDEX('Curva Forward'!$C$5:$AN$13,MATCH(CONCATENATE(BD_COMERCIAL!$K478," ",BD_COMERCIAL!$L478),'Curva Forward'!$B$5:$B$13,0),MATCH(GD$4,'Curva Forward'!$C$4:$AN$4,0))),DF478)</f>
        <v>0</v>
      </c>
      <c r="GE478" s="200">
        <f>AS478*AS$2*IF($FC478="V",1,-1)*IF($Q478="Fixo",(DG478-INDEX('Curva Forward'!$C$5:$AN$13,MATCH(CONCATENATE(BD_COMERCIAL!$K478," ",BD_COMERCIAL!$L478),'Curva Forward'!$B$5:$B$13,0),MATCH(GE$4,'Curva Forward'!$C$4:$AN$4,0))),DG478)</f>
        <v>0</v>
      </c>
      <c r="GF478" s="200">
        <f>AT478*AT$2*IF($FC478="V",1,-1)*IF($Q478="Fixo",(DH478-INDEX('Curva Forward'!$C$5:$AN$13,MATCH(CONCATENATE(BD_COMERCIAL!$K478," ",BD_COMERCIAL!$L478),'Curva Forward'!$B$5:$B$13,0),MATCH(GF$4,'Curva Forward'!$C$4:$AN$4,0))),DH478)</f>
        <v>0</v>
      </c>
      <c r="GG478" s="200">
        <f>AU478*AU$2*IF($FC478="V",1,-1)*IF($Q478="Fixo",(DI478-INDEX('Curva Forward'!$C$5:$AN$13,MATCH(CONCATENATE(BD_COMERCIAL!$K478," ",BD_COMERCIAL!$L478),'Curva Forward'!$B$5:$B$13,0),MATCH(GG$4,'Curva Forward'!$C$4:$AN$4,0))),DI478)</f>
        <v>0</v>
      </c>
      <c r="GH478" s="200">
        <f>AV478*AV$2*IF($FC478="V",1,-1)*IF($Q478="Fixo",(DJ478-INDEX('Curva Forward'!$C$5:$AN$13,MATCH(CONCATENATE(BD_COMERCIAL!$K478," ",BD_COMERCIAL!$L478),'Curva Forward'!$B$5:$B$13,0),MATCH(GH$4,'Curva Forward'!$C$4:$AN$4,0))),DJ478)</f>
        <v>0</v>
      </c>
      <c r="GI478" s="200">
        <f>AW478*AW$2*IF($FC478="V",1,-1)*IF($Q478="Fixo",(DK478-INDEX('Curva Forward'!$C$5:$AN$13,MATCH(CONCATENATE(BD_COMERCIAL!$K478," ",BD_COMERCIAL!$L478),'Curva Forward'!$B$5:$B$13,0),MATCH(GI$4,'Curva Forward'!$C$4:$AN$4,0))),DK478)</f>
        <v>0</v>
      </c>
      <c r="GJ478" s="200">
        <f>AX478*AX$2*IF($FC478="V",1,-1)*IF($Q478="Fixo",(DL478-INDEX('Curva Forward'!$C$5:$AN$13,MATCH(CONCATENATE(BD_COMERCIAL!$K478," ",BD_COMERCIAL!$L478),'Curva Forward'!$B$5:$B$13,0),MATCH(GJ$4,'Curva Forward'!$C$4:$AN$4,0))),DL478)</f>
        <v>0</v>
      </c>
      <c r="GK478" s="200">
        <f>AY478*AY$2*IF($FC478="V",1,-1)*IF($Q478="Fixo",(DM478-INDEX('Curva Forward'!$C$5:$AN$13,MATCH(CONCATENATE(BD_COMERCIAL!$K478," ",BD_COMERCIAL!$L478),'Curva Forward'!$B$5:$B$13,0),MATCH(GK$4,'Curva Forward'!$C$4:$AN$4,0))),DM478)</f>
        <v>0</v>
      </c>
      <c r="GL478" s="200">
        <f>IF(EZ478="",0,CL478*CL$2*IF($FC478="V",1,-1)*IF($Q478="Fixo",(EZ478-INDEX('Curva Forward'!$C$5:$AN$13,MATCH(CONCATENATE(BD_COMERCIAL!$K478," ",BD_COMERCIAL!$L478),'Curva Forward'!$B$5:$B$13,0),MATCH(GL$4,'Curva Forward'!$C$4:$AN$4,0))),EZ478))</f>
        <v>0</v>
      </c>
      <c r="GM478" s="200">
        <f>IF(FA478="",0,CM478*CM$2*IF($FC478="V",1,-1)*IF($Q478="Fixo",(FA478-INDEX('Curva Forward'!$C$5:$AN$13,MATCH(CONCATENATE(BD_COMERCIAL!$K478," ",BD_COMERCIAL!$L478),'Curva Forward'!$B$5:$B$13,0),MATCH(GM$4,'Curva Forward'!$C$4:$AN$4,0))),FA478))</f>
        <v>0</v>
      </c>
      <c r="GN478" s="200">
        <f>IF(FB478="",0,CN478*CN$2*IF($FC478="V",1,-1)*IF($Q478="Fixo",(FB478-INDEX('Curva Forward'!$C$5:$AN$13,MATCH(CONCATENATE(BD_COMERCIAL!$K478," ",BD_COMERCIAL!$L478),'Curva Forward'!$B$5:$B$13,0),MATCH(GN$4,'Curva Forward'!$C$4:$AN$4,0))),FB478))</f>
        <v>0</v>
      </c>
      <c r="GO478" s="201">
        <f t="shared" ca="1" si="146"/>
        <v>0</v>
      </c>
      <c r="GP478" s="201">
        <f t="shared" ca="1" si="147"/>
        <v>0</v>
      </c>
    </row>
    <row r="479" spans="1:198" ht="15" customHeight="1" x14ac:dyDescent="0.25">
      <c r="A479" s="6"/>
      <c r="B479" s="7" t="s">
        <v>858</v>
      </c>
      <c r="C479" s="8">
        <v>44718</v>
      </c>
      <c r="D479" s="9" t="s">
        <v>131</v>
      </c>
      <c r="E479" s="9" t="s">
        <v>397</v>
      </c>
      <c r="F479" s="113">
        <v>33933760000100</v>
      </c>
      <c r="G479" s="10" t="s">
        <v>125</v>
      </c>
      <c r="H479" s="113">
        <v>3780401000108</v>
      </c>
      <c r="I479" s="9" t="s">
        <v>139</v>
      </c>
      <c r="J479" s="166"/>
      <c r="K479" s="10" t="s">
        <v>127</v>
      </c>
      <c r="L479" s="84" t="s">
        <v>22</v>
      </c>
      <c r="M479" s="11">
        <v>44835</v>
      </c>
      <c r="N479" s="12">
        <v>44926</v>
      </c>
      <c r="O479" s="10">
        <v>2</v>
      </c>
      <c r="P479" s="84">
        <v>135</v>
      </c>
      <c r="Q479" s="84" t="s">
        <v>128</v>
      </c>
      <c r="R479" s="10" t="s">
        <v>129</v>
      </c>
      <c r="S479" s="14" t="s">
        <v>135</v>
      </c>
      <c r="T479" s="11"/>
      <c r="U479" s="12"/>
      <c r="V479" s="257" t="str">
        <f ca="1">IF(U479="","",
IF(U479="NA","",
IFERROR(VLOOKUP(EOMONTH(M479,-2)+1,IPCA!$A:$B,2,0),
VLOOKUP(EOMONTH(TODAY(),-2)+1,IPCA!$A:$B,2,0))/
VLOOKUP(EOMONTH(U479,-2)+1,IPCA!$A:$B,2,0)*
P479))</f>
        <v/>
      </c>
      <c r="W479" s="84"/>
      <c r="X479" s="13" t="s">
        <v>6</v>
      </c>
      <c r="Y479" s="166"/>
      <c r="AA479" s="108"/>
      <c r="AB479" s="15"/>
      <c r="AK479">
        <v>2</v>
      </c>
      <c r="AL479">
        <v>2</v>
      </c>
      <c r="AM479" s="6">
        <v>2</v>
      </c>
      <c r="AN479" s="15"/>
      <c r="AY479" s="6"/>
      <c r="AZ479" s="15"/>
      <c r="BK479" s="6"/>
      <c r="BL479" s="15"/>
      <c r="BW479" s="6"/>
      <c r="BX479" s="15"/>
      <c r="CI479" s="6"/>
      <c r="CJ479" s="16">
        <f t="shared" si="131"/>
        <v>0.50410958904109593</v>
      </c>
      <c r="CK479" s="16" t="str">
        <f t="shared" si="132"/>
        <v/>
      </c>
      <c r="CL479" s="16" t="str">
        <f t="shared" si="133"/>
        <v/>
      </c>
      <c r="CM479" s="16" t="str">
        <f t="shared" si="134"/>
        <v/>
      </c>
      <c r="CN479" s="16" t="str">
        <f t="shared" si="135"/>
        <v/>
      </c>
      <c r="CO479" s="18"/>
      <c r="CP479" s="15"/>
      <c r="CY479">
        <v>135</v>
      </c>
      <c r="CZ479">
        <v>135</v>
      </c>
      <c r="DA479" s="6">
        <v>135</v>
      </c>
      <c r="DB479" s="15"/>
      <c r="DM479" s="6"/>
      <c r="DN479" s="15"/>
      <c r="DY479" s="6"/>
      <c r="DZ479" s="15"/>
      <c r="EK479" s="6"/>
      <c r="EL479" s="15"/>
      <c r="EW479" s="6"/>
      <c r="EX479" s="16">
        <f t="shared" si="136"/>
        <v>34.027397260273972</v>
      </c>
      <c r="EY479" s="16" t="str">
        <f t="shared" si="137"/>
        <v/>
      </c>
      <c r="EZ479" s="16" t="str">
        <f t="shared" si="138"/>
        <v/>
      </c>
      <c r="FA479" s="16" t="str">
        <f t="shared" si="139"/>
        <v/>
      </c>
      <c r="FB479" s="160" t="str">
        <f t="shared" si="140"/>
        <v/>
      </c>
      <c r="FC479" t="s">
        <v>205</v>
      </c>
      <c r="FD479" s="20" t="s">
        <v>139</v>
      </c>
      <c r="FE479"/>
      <c r="FF479" s="209" t="s">
        <v>206</v>
      </c>
      <c r="FH479" s="284">
        <f t="shared" ca="1" si="141"/>
        <v>0</v>
      </c>
      <c r="FI479" s="208">
        <f t="shared" si="142"/>
        <v>3.0333333333333332</v>
      </c>
      <c r="FK479" t="str">
        <f t="shared" si="143"/>
        <v>CASA DOS VENTOS COMERCIALIZADORA DE ENERGIA S.A</v>
      </c>
      <c r="FL479" s="201">
        <f t="shared" ca="1" si="144"/>
        <v>-153264</v>
      </c>
      <c r="FM479" s="201">
        <f t="shared" ca="1" si="145"/>
        <v>0</v>
      </c>
      <c r="FN479" s="200">
        <f>AB479*AB$2*IF($FC479="V",1,-1)*IF($Q479="Fixo",(CP479-INDEX('Curva Forward'!$C$5:$AN$13,MATCH(CONCATENATE(BD_COMERCIAL!$K479," ",BD_COMERCIAL!$L479),'Curva Forward'!$B$5:$B$13,0),MATCH(FN$4,'Curva Forward'!$C$4:$AN$4,0))),CP479)</f>
        <v>0</v>
      </c>
      <c r="FO479" s="200">
        <f>AC479*AC$2*IF($FC479="V",1,-1)*IF($Q479="Fixo",(CQ479-INDEX('Curva Forward'!$C$5:$AN$13,MATCH(CONCATENATE(BD_COMERCIAL!$K479," ",BD_COMERCIAL!$L479),'Curva Forward'!$B$5:$B$13,0),MATCH(FO$4,'Curva Forward'!$C$4:$AN$4,0))),CQ479)</f>
        <v>0</v>
      </c>
      <c r="FP479" s="200">
        <f>AD479*AD$2*IF($FC479="V",1,-1)*IF($Q479="Fixo",(CR479-INDEX('Curva Forward'!$C$5:$AN$13,MATCH(CONCATENATE(BD_COMERCIAL!$K479," ",BD_COMERCIAL!$L479),'Curva Forward'!$B$5:$B$13,0),MATCH(FP$4,'Curva Forward'!$C$4:$AN$4,0))),CR479)</f>
        <v>0</v>
      </c>
      <c r="FQ479" s="200">
        <f>AE479*AE$2*IF($FC479="V",1,-1)*IF($Q479="Fixo",(CS479-INDEX('Curva Forward'!$C$5:$AN$13,MATCH(CONCATENATE(BD_COMERCIAL!$K479," ",BD_COMERCIAL!$L479),'Curva Forward'!$B$5:$B$13,0),MATCH(FQ$4,'Curva Forward'!$C$4:$AN$4,0))),CS479)</f>
        <v>0</v>
      </c>
      <c r="FR479" s="200">
        <f>AF479*AF$2*IF($FC479="V",1,-1)*IF($Q479="Fixo",(CT479-INDEX('Curva Forward'!$C$5:$AN$13,MATCH(CONCATENATE(BD_COMERCIAL!$K479," ",BD_COMERCIAL!$L479),'Curva Forward'!$B$5:$B$13,0),MATCH(FR$4,'Curva Forward'!$C$4:$AN$4,0))),CT479)</f>
        <v>0</v>
      </c>
      <c r="FS479" s="200">
        <f>AG479*AG$2*IF($FC479="V",1,-1)*IF($Q479="Fixo",(CU479-INDEX('Curva Forward'!$C$5:$AN$13,MATCH(CONCATENATE(BD_COMERCIAL!$K479," ",BD_COMERCIAL!$L479),'Curva Forward'!$B$5:$B$13,0),MATCH(FS$4,'Curva Forward'!$C$4:$AN$4,0))),CU479)</f>
        <v>0</v>
      </c>
      <c r="FT479" s="200">
        <f>AH479*AH$2*IF($FC479="V",1,-1)*IF($Q479="Fixo",(CV479-INDEX('Curva Forward'!$C$5:$AN$13,MATCH(CONCATENATE(BD_COMERCIAL!$K479," ",BD_COMERCIAL!$L479),'Curva Forward'!$B$5:$B$13,0),MATCH(FT$4,'Curva Forward'!$C$4:$AN$4,0))),CV479)</f>
        <v>0</v>
      </c>
      <c r="FU479" s="200">
        <f>AI479*AI$2*IF($FC479="V",1,-1)*IF($Q479="Fixo",(CW479-INDEX('Curva Forward'!$C$5:$AN$13,MATCH(CONCATENATE(BD_COMERCIAL!$K479," ",BD_COMERCIAL!$L479),'Curva Forward'!$B$5:$B$13,0),MATCH(FU$4,'Curva Forward'!$C$4:$AN$4,0))),CW479)</f>
        <v>0</v>
      </c>
      <c r="FV479" s="200">
        <f>AJ479*AJ$2*IF($FC479="V",1,-1)*IF($Q479="Fixo",(CX479-INDEX('Curva Forward'!$C$5:$AN$13,MATCH(CONCATENATE(BD_COMERCIAL!$K479," ",BD_COMERCIAL!$L479),'Curva Forward'!$B$5:$B$13,0),MATCH(FV$4,'Curva Forward'!$C$4:$AN$4,0))),CX479)</f>
        <v>0</v>
      </c>
      <c r="FW479" s="200">
        <f>AK479*AK$2*IF($FC479="V",1,-1)*IF($Q479="Fixo",(CY479-INDEX('Curva Forward'!$C$5:$AN$13,MATCH(CONCATENATE(BD_COMERCIAL!$K479," ",BD_COMERCIAL!$L479),'Curva Forward'!$B$5:$B$13,0),MATCH(FW$4,'Curva Forward'!$C$4:$AN$4,0))),CY479)</f>
        <v>-52080</v>
      </c>
      <c r="FX479" s="200">
        <f>AL479*AL$2*IF($FC479="V",1,-1)*IF($Q479="Fixo",(CZ479-INDEX('Curva Forward'!$C$5:$AN$13,MATCH(CONCATENATE(BD_COMERCIAL!$K479," ",BD_COMERCIAL!$L479),'Curva Forward'!$B$5:$B$13,0),MATCH(FX$4,'Curva Forward'!$C$4:$AN$4,0))),CZ479)</f>
        <v>-44640</v>
      </c>
      <c r="FY479" s="200">
        <f>AM479*AM$2*IF($FC479="V",1,-1)*IF($Q479="Fixo",(DA479-INDEX('Curva Forward'!$C$5:$AN$13,MATCH(CONCATENATE(BD_COMERCIAL!$K479," ",BD_COMERCIAL!$L479),'Curva Forward'!$B$5:$B$13,0),MATCH(FY$4,'Curva Forward'!$C$4:$AN$4,0))),DA479)</f>
        <v>-56544</v>
      </c>
      <c r="FZ479" s="200">
        <f>AN479*AN$2*IF($FC479="V",1,-1)*IF($Q479="Fixo",(DB479-INDEX('Curva Forward'!$C$5:$AN$13,MATCH(CONCATENATE(BD_COMERCIAL!$K479," ",BD_COMERCIAL!$L479),'Curva Forward'!$B$5:$B$13,0),MATCH(FZ$4,'Curva Forward'!$C$4:$AN$4,0))),DB479)</f>
        <v>0</v>
      </c>
      <c r="GA479" s="200">
        <f>AO479*AO$2*IF($FC479="V",1,-1)*IF($Q479="Fixo",(DC479-INDEX('Curva Forward'!$C$5:$AN$13,MATCH(CONCATENATE(BD_COMERCIAL!$K479," ",BD_COMERCIAL!$L479),'Curva Forward'!$B$5:$B$13,0),MATCH(GA$4,'Curva Forward'!$C$4:$AN$4,0))),DC479)</f>
        <v>0</v>
      </c>
      <c r="GB479" s="200">
        <f>AP479*AP$2*IF($FC479="V",1,-1)*IF($Q479="Fixo",(DD479-INDEX('Curva Forward'!$C$5:$AN$13,MATCH(CONCATENATE(BD_COMERCIAL!$K479," ",BD_COMERCIAL!$L479),'Curva Forward'!$B$5:$B$13,0),MATCH(GB$4,'Curva Forward'!$C$4:$AN$4,0))),DD479)</f>
        <v>0</v>
      </c>
      <c r="GC479" s="200">
        <f>AQ479*AQ$2*IF($FC479="V",1,-1)*IF($Q479="Fixo",(DE479-INDEX('Curva Forward'!$C$5:$AN$13,MATCH(CONCATENATE(BD_COMERCIAL!$K479," ",BD_COMERCIAL!$L479),'Curva Forward'!$B$5:$B$13,0),MATCH(GC$4,'Curva Forward'!$C$4:$AN$4,0))),DE479)</f>
        <v>0</v>
      </c>
      <c r="GD479" s="200">
        <f>AR479*AR$2*IF($FC479="V",1,-1)*IF($Q479="Fixo",(DF479-INDEX('Curva Forward'!$C$5:$AN$13,MATCH(CONCATENATE(BD_COMERCIAL!$K479," ",BD_COMERCIAL!$L479),'Curva Forward'!$B$5:$B$13,0),MATCH(GD$4,'Curva Forward'!$C$4:$AN$4,0))),DF479)</f>
        <v>0</v>
      </c>
      <c r="GE479" s="200">
        <f>AS479*AS$2*IF($FC479="V",1,-1)*IF($Q479="Fixo",(DG479-INDEX('Curva Forward'!$C$5:$AN$13,MATCH(CONCATENATE(BD_COMERCIAL!$K479," ",BD_COMERCIAL!$L479),'Curva Forward'!$B$5:$B$13,0),MATCH(GE$4,'Curva Forward'!$C$4:$AN$4,0))),DG479)</f>
        <v>0</v>
      </c>
      <c r="GF479" s="200">
        <f>AT479*AT$2*IF($FC479="V",1,-1)*IF($Q479="Fixo",(DH479-INDEX('Curva Forward'!$C$5:$AN$13,MATCH(CONCATENATE(BD_COMERCIAL!$K479," ",BD_COMERCIAL!$L479),'Curva Forward'!$B$5:$B$13,0),MATCH(GF$4,'Curva Forward'!$C$4:$AN$4,0))),DH479)</f>
        <v>0</v>
      </c>
      <c r="GG479" s="200">
        <f>AU479*AU$2*IF($FC479="V",1,-1)*IF($Q479="Fixo",(DI479-INDEX('Curva Forward'!$C$5:$AN$13,MATCH(CONCATENATE(BD_COMERCIAL!$K479," ",BD_COMERCIAL!$L479),'Curva Forward'!$B$5:$B$13,0),MATCH(GG$4,'Curva Forward'!$C$4:$AN$4,0))),DI479)</f>
        <v>0</v>
      </c>
      <c r="GH479" s="200">
        <f>AV479*AV$2*IF($FC479="V",1,-1)*IF($Q479="Fixo",(DJ479-INDEX('Curva Forward'!$C$5:$AN$13,MATCH(CONCATENATE(BD_COMERCIAL!$K479," ",BD_COMERCIAL!$L479),'Curva Forward'!$B$5:$B$13,0),MATCH(GH$4,'Curva Forward'!$C$4:$AN$4,0))),DJ479)</f>
        <v>0</v>
      </c>
      <c r="GI479" s="200">
        <f>AW479*AW$2*IF($FC479="V",1,-1)*IF($Q479="Fixo",(DK479-INDEX('Curva Forward'!$C$5:$AN$13,MATCH(CONCATENATE(BD_COMERCIAL!$K479," ",BD_COMERCIAL!$L479),'Curva Forward'!$B$5:$B$13,0),MATCH(GI$4,'Curva Forward'!$C$4:$AN$4,0))),DK479)</f>
        <v>0</v>
      </c>
      <c r="GJ479" s="200">
        <f>AX479*AX$2*IF($FC479="V",1,-1)*IF($Q479="Fixo",(DL479-INDEX('Curva Forward'!$C$5:$AN$13,MATCH(CONCATENATE(BD_COMERCIAL!$K479," ",BD_COMERCIAL!$L479),'Curva Forward'!$B$5:$B$13,0),MATCH(GJ$4,'Curva Forward'!$C$4:$AN$4,0))),DL479)</f>
        <v>0</v>
      </c>
      <c r="GK479" s="200">
        <f>AY479*AY$2*IF($FC479="V",1,-1)*IF($Q479="Fixo",(DM479-INDEX('Curva Forward'!$C$5:$AN$13,MATCH(CONCATENATE(BD_COMERCIAL!$K479," ",BD_COMERCIAL!$L479),'Curva Forward'!$B$5:$B$13,0),MATCH(GK$4,'Curva Forward'!$C$4:$AN$4,0))),DM479)</f>
        <v>0</v>
      </c>
      <c r="GL479" s="200">
        <f>IF(EZ479="",0,CL479*CL$2*IF($FC479="V",1,-1)*IF($Q479="Fixo",(EZ479-INDEX('Curva Forward'!$C$5:$AN$13,MATCH(CONCATENATE(BD_COMERCIAL!$K479," ",BD_COMERCIAL!$L479),'Curva Forward'!$B$5:$B$13,0),MATCH(GL$4,'Curva Forward'!$C$4:$AN$4,0))),EZ479))</f>
        <v>0</v>
      </c>
      <c r="GM479" s="200">
        <f>IF(FA479="",0,CM479*CM$2*IF($FC479="V",1,-1)*IF($Q479="Fixo",(FA479-INDEX('Curva Forward'!$C$5:$AN$13,MATCH(CONCATENATE(BD_COMERCIAL!$K479," ",BD_COMERCIAL!$L479),'Curva Forward'!$B$5:$B$13,0),MATCH(GM$4,'Curva Forward'!$C$4:$AN$4,0))),FA479))</f>
        <v>0</v>
      </c>
      <c r="GN479" s="200">
        <f>IF(FB479="",0,CN479*CN$2*IF($FC479="V",1,-1)*IF($Q479="Fixo",(FB479-INDEX('Curva Forward'!$C$5:$AN$13,MATCH(CONCATENATE(BD_COMERCIAL!$K479," ",BD_COMERCIAL!$L479),'Curva Forward'!$B$5:$B$13,0),MATCH(GN$4,'Curva Forward'!$C$4:$AN$4,0))),FB479))</f>
        <v>0</v>
      </c>
      <c r="GO479" s="201">
        <f t="shared" ca="1" si="146"/>
        <v>0</v>
      </c>
      <c r="GP479" s="201">
        <f t="shared" ca="1" si="147"/>
        <v>0</v>
      </c>
    </row>
    <row r="480" spans="1:198" ht="15" customHeight="1" x14ac:dyDescent="0.25">
      <c r="A480" s="6"/>
      <c r="B480" s="7" t="s">
        <v>859</v>
      </c>
      <c r="C480" s="8">
        <v>44719</v>
      </c>
      <c r="D480" s="9" t="s">
        <v>131</v>
      </c>
      <c r="E480" s="9" t="s">
        <v>158</v>
      </c>
      <c r="F480" s="113">
        <v>18384740000134</v>
      </c>
      <c r="G480" s="10" t="s">
        <v>125</v>
      </c>
      <c r="H480" s="113">
        <v>3780401000108</v>
      </c>
      <c r="I480" s="9" t="s">
        <v>139</v>
      </c>
      <c r="J480" s="166"/>
      <c r="K480" s="10" t="s">
        <v>127</v>
      </c>
      <c r="L480" s="84" t="s">
        <v>22</v>
      </c>
      <c r="M480" s="11">
        <v>44805</v>
      </c>
      <c r="N480" s="12">
        <v>44834</v>
      </c>
      <c r="O480" s="10">
        <v>1</v>
      </c>
      <c r="P480" s="84">
        <v>109</v>
      </c>
      <c r="Q480" s="84" t="s">
        <v>128</v>
      </c>
      <c r="R480" s="10" t="s">
        <v>129</v>
      </c>
      <c r="S480" s="14" t="s">
        <v>135</v>
      </c>
      <c r="T480" s="11"/>
      <c r="U480" s="12"/>
      <c r="V480" s="257" t="str">
        <f ca="1">IF(U480="","",
IF(U480="NA","",
IFERROR(VLOOKUP(EOMONTH(M480,-2)+1,IPCA!$A:$B,2,0),
VLOOKUP(EOMONTH(TODAY(),-2)+1,IPCA!$A:$B,2,0))/
VLOOKUP(EOMONTH(U480,-2)+1,IPCA!$A:$B,2,0)*
P480))</f>
        <v/>
      </c>
      <c r="W480" s="84"/>
      <c r="X480" s="13" t="s">
        <v>6</v>
      </c>
      <c r="Y480" s="166"/>
      <c r="AA480" s="108"/>
      <c r="AB480" s="15"/>
      <c r="AJ480">
        <v>1</v>
      </c>
      <c r="AM480" s="6"/>
      <c r="AN480" s="15"/>
      <c r="AY480" s="6"/>
      <c r="AZ480" s="15"/>
      <c r="BK480" s="6"/>
      <c r="BL480" s="15"/>
      <c r="BW480" s="6"/>
      <c r="BX480" s="15"/>
      <c r="CI480" s="6"/>
      <c r="CJ480" s="16">
        <f t="shared" si="131"/>
        <v>8.2191780821917804E-2</v>
      </c>
      <c r="CK480" s="16" t="str">
        <f t="shared" si="132"/>
        <v/>
      </c>
      <c r="CL480" s="16" t="str">
        <f t="shared" si="133"/>
        <v/>
      </c>
      <c r="CM480" s="16" t="str">
        <f t="shared" si="134"/>
        <v/>
      </c>
      <c r="CN480" s="16" t="str">
        <f t="shared" si="135"/>
        <v/>
      </c>
      <c r="CO480" s="18"/>
      <c r="CP480" s="15"/>
      <c r="CX480">
        <v>109</v>
      </c>
      <c r="DA480" s="6"/>
      <c r="DB480" s="15"/>
      <c r="DM480" s="6"/>
      <c r="DN480" s="15"/>
      <c r="DY480" s="6"/>
      <c r="DZ480" s="15"/>
      <c r="EK480" s="6"/>
      <c r="EL480" s="15"/>
      <c r="EW480" s="6"/>
      <c r="EX480" s="16">
        <f t="shared" si="136"/>
        <v>8.9589041095890405</v>
      </c>
      <c r="EY480" s="16" t="str">
        <f t="shared" si="137"/>
        <v/>
      </c>
      <c r="EZ480" s="16" t="str">
        <f t="shared" si="138"/>
        <v/>
      </c>
      <c r="FA480" s="16" t="str">
        <f t="shared" si="139"/>
        <v/>
      </c>
      <c r="FB480" s="160" t="str">
        <f t="shared" si="140"/>
        <v/>
      </c>
      <c r="FC480" t="s">
        <v>205</v>
      </c>
      <c r="FD480" s="20" t="s">
        <v>139</v>
      </c>
      <c r="FE480"/>
      <c r="FF480" s="209" t="s">
        <v>206</v>
      </c>
      <c r="FH480" s="284">
        <f t="shared" ca="1" si="141"/>
        <v>0</v>
      </c>
      <c r="FI480" s="208">
        <f t="shared" si="142"/>
        <v>0.96666666666666667</v>
      </c>
      <c r="FK480" t="str">
        <f t="shared" si="143"/>
        <v>BC Comercializadora de Energia Ltda</v>
      </c>
      <c r="FL480" s="201">
        <f t="shared" ca="1" si="144"/>
        <v>-19440</v>
      </c>
      <c r="FM480" s="201">
        <f t="shared" ca="1" si="145"/>
        <v>0</v>
      </c>
      <c r="FN480" s="200">
        <f>AB480*AB$2*IF($FC480="V",1,-1)*IF($Q480="Fixo",(CP480-INDEX('Curva Forward'!$C$5:$AN$13,MATCH(CONCATENATE(BD_COMERCIAL!$K480," ",BD_COMERCIAL!$L480),'Curva Forward'!$B$5:$B$13,0),MATCH(FN$4,'Curva Forward'!$C$4:$AN$4,0))),CP480)</f>
        <v>0</v>
      </c>
      <c r="FO480" s="200">
        <f>AC480*AC$2*IF($FC480="V",1,-1)*IF($Q480="Fixo",(CQ480-INDEX('Curva Forward'!$C$5:$AN$13,MATCH(CONCATENATE(BD_COMERCIAL!$K480," ",BD_COMERCIAL!$L480),'Curva Forward'!$B$5:$B$13,0),MATCH(FO$4,'Curva Forward'!$C$4:$AN$4,0))),CQ480)</f>
        <v>0</v>
      </c>
      <c r="FP480" s="200">
        <f>AD480*AD$2*IF($FC480="V",1,-1)*IF($Q480="Fixo",(CR480-INDEX('Curva Forward'!$C$5:$AN$13,MATCH(CONCATENATE(BD_COMERCIAL!$K480," ",BD_COMERCIAL!$L480),'Curva Forward'!$B$5:$B$13,0),MATCH(FP$4,'Curva Forward'!$C$4:$AN$4,0))),CR480)</f>
        <v>0</v>
      </c>
      <c r="FQ480" s="200">
        <f>AE480*AE$2*IF($FC480="V",1,-1)*IF($Q480="Fixo",(CS480-INDEX('Curva Forward'!$C$5:$AN$13,MATCH(CONCATENATE(BD_COMERCIAL!$K480," ",BD_COMERCIAL!$L480),'Curva Forward'!$B$5:$B$13,0),MATCH(FQ$4,'Curva Forward'!$C$4:$AN$4,0))),CS480)</f>
        <v>0</v>
      </c>
      <c r="FR480" s="200">
        <f>AF480*AF$2*IF($FC480="V",1,-1)*IF($Q480="Fixo",(CT480-INDEX('Curva Forward'!$C$5:$AN$13,MATCH(CONCATENATE(BD_COMERCIAL!$K480," ",BD_COMERCIAL!$L480),'Curva Forward'!$B$5:$B$13,0),MATCH(FR$4,'Curva Forward'!$C$4:$AN$4,0))),CT480)</f>
        <v>0</v>
      </c>
      <c r="FS480" s="200">
        <f>AG480*AG$2*IF($FC480="V",1,-1)*IF($Q480="Fixo",(CU480-INDEX('Curva Forward'!$C$5:$AN$13,MATCH(CONCATENATE(BD_COMERCIAL!$K480," ",BD_COMERCIAL!$L480),'Curva Forward'!$B$5:$B$13,0),MATCH(FS$4,'Curva Forward'!$C$4:$AN$4,0))),CU480)</f>
        <v>0</v>
      </c>
      <c r="FT480" s="200">
        <f>AH480*AH$2*IF($FC480="V",1,-1)*IF($Q480="Fixo",(CV480-INDEX('Curva Forward'!$C$5:$AN$13,MATCH(CONCATENATE(BD_COMERCIAL!$K480," ",BD_COMERCIAL!$L480),'Curva Forward'!$B$5:$B$13,0),MATCH(FT$4,'Curva Forward'!$C$4:$AN$4,0))),CV480)</f>
        <v>0</v>
      </c>
      <c r="FU480" s="200">
        <f>AI480*AI$2*IF($FC480="V",1,-1)*IF($Q480="Fixo",(CW480-INDEX('Curva Forward'!$C$5:$AN$13,MATCH(CONCATENATE(BD_COMERCIAL!$K480," ",BD_COMERCIAL!$L480),'Curva Forward'!$B$5:$B$13,0),MATCH(FU$4,'Curva Forward'!$C$4:$AN$4,0))),CW480)</f>
        <v>0</v>
      </c>
      <c r="FV480" s="200">
        <f>AJ480*AJ$2*IF($FC480="V",1,-1)*IF($Q480="Fixo",(CX480-INDEX('Curva Forward'!$C$5:$AN$13,MATCH(CONCATENATE(BD_COMERCIAL!$K480," ",BD_COMERCIAL!$L480),'Curva Forward'!$B$5:$B$13,0),MATCH(FV$4,'Curva Forward'!$C$4:$AN$4,0))),CX480)</f>
        <v>-19440</v>
      </c>
      <c r="FW480" s="200">
        <f>AK480*AK$2*IF($FC480="V",1,-1)*IF($Q480="Fixo",(CY480-INDEX('Curva Forward'!$C$5:$AN$13,MATCH(CONCATENATE(BD_COMERCIAL!$K480," ",BD_COMERCIAL!$L480),'Curva Forward'!$B$5:$B$13,0),MATCH(FW$4,'Curva Forward'!$C$4:$AN$4,0))),CY480)</f>
        <v>0</v>
      </c>
      <c r="FX480" s="200">
        <f>AL480*AL$2*IF($FC480="V",1,-1)*IF($Q480="Fixo",(CZ480-INDEX('Curva Forward'!$C$5:$AN$13,MATCH(CONCATENATE(BD_COMERCIAL!$K480," ",BD_COMERCIAL!$L480),'Curva Forward'!$B$5:$B$13,0),MATCH(FX$4,'Curva Forward'!$C$4:$AN$4,0))),CZ480)</f>
        <v>0</v>
      </c>
      <c r="FY480" s="200">
        <f>AM480*AM$2*IF($FC480="V",1,-1)*IF($Q480="Fixo",(DA480-INDEX('Curva Forward'!$C$5:$AN$13,MATCH(CONCATENATE(BD_COMERCIAL!$K480," ",BD_COMERCIAL!$L480),'Curva Forward'!$B$5:$B$13,0),MATCH(FY$4,'Curva Forward'!$C$4:$AN$4,0))),DA480)</f>
        <v>0</v>
      </c>
      <c r="FZ480" s="200">
        <f>AN480*AN$2*IF($FC480="V",1,-1)*IF($Q480="Fixo",(DB480-INDEX('Curva Forward'!$C$5:$AN$13,MATCH(CONCATENATE(BD_COMERCIAL!$K480," ",BD_COMERCIAL!$L480),'Curva Forward'!$B$5:$B$13,0),MATCH(FZ$4,'Curva Forward'!$C$4:$AN$4,0))),DB480)</f>
        <v>0</v>
      </c>
      <c r="GA480" s="200">
        <f>AO480*AO$2*IF($FC480="V",1,-1)*IF($Q480="Fixo",(DC480-INDEX('Curva Forward'!$C$5:$AN$13,MATCH(CONCATENATE(BD_COMERCIAL!$K480," ",BD_COMERCIAL!$L480),'Curva Forward'!$B$5:$B$13,0),MATCH(GA$4,'Curva Forward'!$C$4:$AN$4,0))),DC480)</f>
        <v>0</v>
      </c>
      <c r="GB480" s="200">
        <f>AP480*AP$2*IF($FC480="V",1,-1)*IF($Q480="Fixo",(DD480-INDEX('Curva Forward'!$C$5:$AN$13,MATCH(CONCATENATE(BD_COMERCIAL!$K480," ",BD_COMERCIAL!$L480),'Curva Forward'!$B$5:$B$13,0),MATCH(GB$4,'Curva Forward'!$C$4:$AN$4,0))),DD480)</f>
        <v>0</v>
      </c>
      <c r="GC480" s="200">
        <f>AQ480*AQ$2*IF($FC480="V",1,-1)*IF($Q480="Fixo",(DE480-INDEX('Curva Forward'!$C$5:$AN$13,MATCH(CONCATENATE(BD_COMERCIAL!$K480," ",BD_COMERCIAL!$L480),'Curva Forward'!$B$5:$B$13,0),MATCH(GC$4,'Curva Forward'!$C$4:$AN$4,0))),DE480)</f>
        <v>0</v>
      </c>
      <c r="GD480" s="200">
        <f>AR480*AR$2*IF($FC480="V",1,-1)*IF($Q480="Fixo",(DF480-INDEX('Curva Forward'!$C$5:$AN$13,MATCH(CONCATENATE(BD_COMERCIAL!$K480," ",BD_COMERCIAL!$L480),'Curva Forward'!$B$5:$B$13,0),MATCH(GD$4,'Curva Forward'!$C$4:$AN$4,0))),DF480)</f>
        <v>0</v>
      </c>
      <c r="GE480" s="200">
        <f>AS480*AS$2*IF($FC480="V",1,-1)*IF($Q480="Fixo",(DG480-INDEX('Curva Forward'!$C$5:$AN$13,MATCH(CONCATENATE(BD_COMERCIAL!$K480," ",BD_COMERCIAL!$L480),'Curva Forward'!$B$5:$B$13,0),MATCH(GE$4,'Curva Forward'!$C$4:$AN$4,0))),DG480)</f>
        <v>0</v>
      </c>
      <c r="GF480" s="200">
        <f>AT480*AT$2*IF($FC480="V",1,-1)*IF($Q480="Fixo",(DH480-INDEX('Curva Forward'!$C$5:$AN$13,MATCH(CONCATENATE(BD_COMERCIAL!$K480," ",BD_COMERCIAL!$L480),'Curva Forward'!$B$5:$B$13,0),MATCH(GF$4,'Curva Forward'!$C$4:$AN$4,0))),DH480)</f>
        <v>0</v>
      </c>
      <c r="GG480" s="200">
        <f>AU480*AU$2*IF($FC480="V",1,-1)*IF($Q480="Fixo",(DI480-INDEX('Curva Forward'!$C$5:$AN$13,MATCH(CONCATENATE(BD_COMERCIAL!$K480," ",BD_COMERCIAL!$L480),'Curva Forward'!$B$5:$B$13,0),MATCH(GG$4,'Curva Forward'!$C$4:$AN$4,0))),DI480)</f>
        <v>0</v>
      </c>
      <c r="GH480" s="200">
        <f>AV480*AV$2*IF($FC480="V",1,-1)*IF($Q480="Fixo",(DJ480-INDEX('Curva Forward'!$C$5:$AN$13,MATCH(CONCATENATE(BD_COMERCIAL!$K480," ",BD_COMERCIAL!$L480),'Curva Forward'!$B$5:$B$13,0),MATCH(GH$4,'Curva Forward'!$C$4:$AN$4,0))),DJ480)</f>
        <v>0</v>
      </c>
      <c r="GI480" s="200">
        <f>AW480*AW$2*IF($FC480="V",1,-1)*IF($Q480="Fixo",(DK480-INDEX('Curva Forward'!$C$5:$AN$13,MATCH(CONCATENATE(BD_COMERCIAL!$K480," ",BD_COMERCIAL!$L480),'Curva Forward'!$B$5:$B$13,0),MATCH(GI$4,'Curva Forward'!$C$4:$AN$4,0))),DK480)</f>
        <v>0</v>
      </c>
      <c r="GJ480" s="200">
        <f>AX480*AX$2*IF($FC480="V",1,-1)*IF($Q480="Fixo",(DL480-INDEX('Curva Forward'!$C$5:$AN$13,MATCH(CONCATENATE(BD_COMERCIAL!$K480," ",BD_COMERCIAL!$L480),'Curva Forward'!$B$5:$B$13,0),MATCH(GJ$4,'Curva Forward'!$C$4:$AN$4,0))),DL480)</f>
        <v>0</v>
      </c>
      <c r="GK480" s="200">
        <f>AY480*AY$2*IF($FC480="V",1,-1)*IF($Q480="Fixo",(DM480-INDEX('Curva Forward'!$C$5:$AN$13,MATCH(CONCATENATE(BD_COMERCIAL!$K480," ",BD_COMERCIAL!$L480),'Curva Forward'!$B$5:$B$13,0),MATCH(GK$4,'Curva Forward'!$C$4:$AN$4,0))),DM480)</f>
        <v>0</v>
      </c>
      <c r="GL480" s="200">
        <f>IF(EZ480="",0,CL480*CL$2*IF($FC480="V",1,-1)*IF($Q480="Fixo",(EZ480-INDEX('Curva Forward'!$C$5:$AN$13,MATCH(CONCATENATE(BD_COMERCIAL!$K480," ",BD_COMERCIAL!$L480),'Curva Forward'!$B$5:$B$13,0),MATCH(GL$4,'Curva Forward'!$C$4:$AN$4,0))),EZ480))</f>
        <v>0</v>
      </c>
      <c r="GM480" s="200">
        <f>IF(FA480="",0,CM480*CM$2*IF($FC480="V",1,-1)*IF($Q480="Fixo",(FA480-INDEX('Curva Forward'!$C$5:$AN$13,MATCH(CONCATENATE(BD_COMERCIAL!$K480," ",BD_COMERCIAL!$L480),'Curva Forward'!$B$5:$B$13,0),MATCH(GM$4,'Curva Forward'!$C$4:$AN$4,0))),FA480))</f>
        <v>0</v>
      </c>
      <c r="GN480" s="200">
        <f>IF(FB480="",0,CN480*CN$2*IF($FC480="V",1,-1)*IF($Q480="Fixo",(FB480-INDEX('Curva Forward'!$C$5:$AN$13,MATCH(CONCATENATE(BD_COMERCIAL!$K480," ",BD_COMERCIAL!$L480),'Curva Forward'!$B$5:$B$13,0),MATCH(GN$4,'Curva Forward'!$C$4:$AN$4,0))),FB480))</f>
        <v>0</v>
      </c>
      <c r="GO480" s="201">
        <f t="shared" ca="1" si="146"/>
        <v>0</v>
      </c>
      <c r="GP480" s="201">
        <f t="shared" ca="1" si="147"/>
        <v>0</v>
      </c>
    </row>
    <row r="481" spans="1:198" ht="15" customHeight="1" x14ac:dyDescent="0.25">
      <c r="A481" s="6"/>
      <c r="B481" s="287" t="s">
        <v>860</v>
      </c>
      <c r="C481" s="288">
        <v>44726</v>
      </c>
      <c r="D481" s="289" t="s">
        <v>124</v>
      </c>
      <c r="E481" s="289" t="s">
        <v>125</v>
      </c>
      <c r="F481" s="113">
        <v>3780401000108</v>
      </c>
      <c r="G481" s="290" t="s">
        <v>1165</v>
      </c>
      <c r="H481" s="113">
        <v>10671322000116</v>
      </c>
      <c r="I481" s="289" t="s">
        <v>139</v>
      </c>
      <c r="J481" s="291"/>
      <c r="K481" s="290" t="s">
        <v>127</v>
      </c>
      <c r="L481" s="292" t="s">
        <v>22</v>
      </c>
      <c r="M481" s="293">
        <v>44835</v>
      </c>
      <c r="N481" s="294">
        <v>44865</v>
      </c>
      <c r="O481" s="290">
        <v>3</v>
      </c>
      <c r="P481" s="292">
        <v>117</v>
      </c>
      <c r="Q481" s="292" t="s">
        <v>128</v>
      </c>
      <c r="R481" s="290" t="s">
        <v>129</v>
      </c>
      <c r="S481" s="295" t="s">
        <v>135</v>
      </c>
      <c r="T481" s="293"/>
      <c r="U481" s="294"/>
      <c r="V481" s="296" t="str">
        <f ca="1">IF(U481="","",
IF(U481="NA","",
IFERROR(VLOOKUP(EOMONTH(M481,-2)+1,IPCA!$A:$B,2,0),
VLOOKUP(EOMONTH(TODAY(),-2)+1,IPCA!$A:$B,2,0))/
VLOOKUP(EOMONTH(U481,-2)+1,IPCA!$A:$B,2,0)*
P481))</f>
        <v/>
      </c>
      <c r="W481" s="292"/>
      <c r="X481" s="297" t="s">
        <v>133</v>
      </c>
      <c r="Y481" s="291" t="s">
        <v>1166</v>
      </c>
      <c r="Z481" s="298" t="s">
        <v>136</v>
      </c>
      <c r="AA481" s="299">
        <v>44874</v>
      </c>
      <c r="AB481" s="300"/>
      <c r="AC481" s="142"/>
      <c r="AD481" s="142"/>
      <c r="AE481" s="142"/>
      <c r="AF481" s="142"/>
      <c r="AG481" s="142"/>
      <c r="AH481" s="142"/>
      <c r="AI481" s="142"/>
      <c r="AJ481" s="142"/>
      <c r="AK481" s="142">
        <v>3</v>
      </c>
      <c r="AL481" s="142"/>
      <c r="AM481" s="301"/>
      <c r="AN481" s="300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301"/>
      <c r="AZ481" s="15"/>
      <c r="BK481" s="6"/>
      <c r="BL481" s="15"/>
      <c r="BW481" s="6"/>
      <c r="BX481" s="15"/>
      <c r="CI481" s="6"/>
      <c r="CJ481" s="16">
        <f t="shared" si="131"/>
        <v>0.25479452054794521</v>
      </c>
      <c r="CK481" s="16" t="str">
        <f t="shared" si="132"/>
        <v/>
      </c>
      <c r="CL481" s="302" t="str">
        <f t="shared" si="133"/>
        <v/>
      </c>
      <c r="CM481" s="302" t="str">
        <f t="shared" si="134"/>
        <v/>
      </c>
      <c r="CN481" s="302" t="str">
        <f t="shared" si="135"/>
        <v/>
      </c>
      <c r="CO481" s="303"/>
      <c r="CP481" s="300"/>
      <c r="CQ481" s="142"/>
      <c r="CR481" s="142"/>
      <c r="CS481" s="142"/>
      <c r="CT481" s="142"/>
      <c r="CU481" s="142"/>
      <c r="CV481" s="142"/>
      <c r="CW481" s="142"/>
      <c r="CX481" s="142"/>
      <c r="CY481" s="142">
        <v>117</v>
      </c>
      <c r="CZ481" s="142"/>
      <c r="DA481" s="301"/>
      <c r="DB481" s="300"/>
      <c r="DC481" s="142"/>
      <c r="DD481" s="142"/>
      <c r="DE481" s="142"/>
      <c r="DF481" s="142"/>
      <c r="DG481" s="142"/>
      <c r="DH481" s="142"/>
      <c r="DI481" s="142"/>
      <c r="DJ481" s="142"/>
      <c r="DK481" s="142"/>
      <c r="DL481" s="142"/>
      <c r="DM481" s="301"/>
      <c r="DN481" s="15"/>
      <c r="DY481" s="6"/>
      <c r="DZ481" s="15"/>
      <c r="EK481" s="6"/>
      <c r="EL481" s="15"/>
      <c r="EW481" s="6"/>
      <c r="EX481" s="16">
        <f t="shared" si="136"/>
        <v>9.9369863013698634</v>
      </c>
      <c r="EY481" s="16" t="str">
        <f t="shared" si="137"/>
        <v/>
      </c>
      <c r="EZ481" s="302" t="str">
        <f t="shared" si="138"/>
        <v/>
      </c>
      <c r="FA481" s="302" t="str">
        <f t="shared" si="139"/>
        <v/>
      </c>
      <c r="FB481" s="304" t="str">
        <f t="shared" si="140"/>
        <v/>
      </c>
      <c r="FC481" s="142" t="s">
        <v>204</v>
      </c>
      <c r="FD481" s="305" t="s">
        <v>139</v>
      </c>
      <c r="FE481" s="142"/>
      <c r="FF481" s="292" t="s">
        <v>206</v>
      </c>
      <c r="FG481" s="142"/>
      <c r="FH481" s="306">
        <f t="shared" ca="1" si="141"/>
        <v>0</v>
      </c>
      <c r="FI481" s="307">
        <f t="shared" si="142"/>
        <v>1</v>
      </c>
      <c r="FJ481" s="142"/>
      <c r="FK481" s="142" t="str">
        <f t="shared" si="143"/>
        <v>DEAL COMERCIALIZADORA DE ENERGIA LTDA</v>
      </c>
      <c r="FL481" s="145">
        <f t="shared" ca="1" si="144"/>
        <v>37944</v>
      </c>
      <c r="FM481" s="145">
        <f t="shared" ca="1" si="145"/>
        <v>0</v>
      </c>
      <c r="FN481" s="308">
        <f>AB481*AB$2*IF($FC481="V",1,-1)*IF($Q481="Fixo",(CP481-INDEX('Curva Forward'!$C$5:$AN$13,MATCH(CONCATENATE(BD_COMERCIAL!$K481," ",BD_COMERCIAL!$L481),'Curva Forward'!$B$5:$B$13,0),MATCH(FN$4,'Curva Forward'!$C$4:$AN$4,0))),CP481)</f>
        <v>0</v>
      </c>
      <c r="FO481" s="308">
        <f>AC481*AC$2*IF($FC481="V",1,-1)*IF($Q481="Fixo",(CQ481-INDEX('Curva Forward'!$C$5:$AN$13,MATCH(CONCATENATE(BD_COMERCIAL!$K481," ",BD_COMERCIAL!$L481),'Curva Forward'!$B$5:$B$13,0),MATCH(FO$4,'Curva Forward'!$C$4:$AN$4,0))),CQ481)</f>
        <v>0</v>
      </c>
      <c r="FP481" s="308">
        <f>AD481*AD$2*IF($FC481="V",1,-1)*IF($Q481="Fixo",(CR481-INDEX('Curva Forward'!$C$5:$AN$13,MATCH(CONCATENATE(BD_COMERCIAL!$K481," ",BD_COMERCIAL!$L481),'Curva Forward'!$B$5:$B$13,0),MATCH(FP$4,'Curva Forward'!$C$4:$AN$4,0))),CR481)</f>
        <v>0</v>
      </c>
      <c r="FQ481" s="308">
        <f>AE481*AE$2*IF($FC481="V",1,-1)*IF($Q481="Fixo",(CS481-INDEX('Curva Forward'!$C$5:$AN$13,MATCH(CONCATENATE(BD_COMERCIAL!$K481," ",BD_COMERCIAL!$L481),'Curva Forward'!$B$5:$B$13,0),MATCH(FQ$4,'Curva Forward'!$C$4:$AN$4,0))),CS481)</f>
        <v>0</v>
      </c>
      <c r="FR481" s="308">
        <f>AF481*AF$2*IF($FC481="V",1,-1)*IF($Q481="Fixo",(CT481-INDEX('Curva Forward'!$C$5:$AN$13,MATCH(CONCATENATE(BD_COMERCIAL!$K481," ",BD_COMERCIAL!$L481),'Curva Forward'!$B$5:$B$13,0),MATCH(FR$4,'Curva Forward'!$C$4:$AN$4,0))),CT481)</f>
        <v>0</v>
      </c>
      <c r="FS481" s="308">
        <f>AG481*AG$2*IF($FC481="V",1,-1)*IF($Q481="Fixo",(CU481-INDEX('Curva Forward'!$C$5:$AN$13,MATCH(CONCATENATE(BD_COMERCIAL!$K481," ",BD_COMERCIAL!$L481),'Curva Forward'!$B$5:$B$13,0),MATCH(FS$4,'Curva Forward'!$C$4:$AN$4,0))),CU481)</f>
        <v>0</v>
      </c>
      <c r="FT481" s="308">
        <f>AH481*AH$2*IF($FC481="V",1,-1)*IF($Q481="Fixo",(CV481-INDEX('Curva Forward'!$C$5:$AN$13,MATCH(CONCATENATE(BD_COMERCIAL!$K481," ",BD_COMERCIAL!$L481),'Curva Forward'!$B$5:$B$13,0),MATCH(FT$4,'Curva Forward'!$C$4:$AN$4,0))),CV481)</f>
        <v>0</v>
      </c>
      <c r="FU481" s="308">
        <f>AI481*AI$2*IF($FC481="V",1,-1)*IF($Q481="Fixo",(CW481-INDEX('Curva Forward'!$C$5:$AN$13,MATCH(CONCATENATE(BD_COMERCIAL!$K481," ",BD_COMERCIAL!$L481),'Curva Forward'!$B$5:$B$13,0),MATCH(FU$4,'Curva Forward'!$C$4:$AN$4,0))),CW481)</f>
        <v>0</v>
      </c>
      <c r="FV481" s="308">
        <f>AJ481*AJ$2*IF($FC481="V",1,-1)*IF($Q481="Fixo",(CX481-INDEX('Curva Forward'!$C$5:$AN$13,MATCH(CONCATENATE(BD_COMERCIAL!$K481," ",BD_COMERCIAL!$L481),'Curva Forward'!$B$5:$B$13,0),MATCH(FV$4,'Curva Forward'!$C$4:$AN$4,0))),CX481)</f>
        <v>0</v>
      </c>
      <c r="FW481" s="308">
        <f>AK481*AK$2*IF($FC481="V",1,-1)*IF($Q481="Fixo",(CY481-INDEX('Curva Forward'!$C$5:$AN$13,MATCH(CONCATENATE(BD_COMERCIAL!$K481," ",BD_COMERCIAL!$L481),'Curva Forward'!$B$5:$B$13,0),MATCH(FW$4,'Curva Forward'!$C$4:$AN$4,0))),CY481)</f>
        <v>37944</v>
      </c>
      <c r="FX481" s="308">
        <f>AL481*AL$2*IF($FC481="V",1,-1)*IF($Q481="Fixo",(CZ481-INDEX('Curva Forward'!$C$5:$AN$13,MATCH(CONCATENATE(BD_COMERCIAL!$K481," ",BD_COMERCIAL!$L481),'Curva Forward'!$B$5:$B$13,0),MATCH(FX$4,'Curva Forward'!$C$4:$AN$4,0))),CZ481)</f>
        <v>0</v>
      </c>
      <c r="FY481" s="308">
        <f>AM481*AM$2*IF($FC481="V",1,-1)*IF($Q481="Fixo",(DA481-INDEX('Curva Forward'!$C$5:$AN$13,MATCH(CONCATENATE(BD_COMERCIAL!$K481," ",BD_COMERCIAL!$L481),'Curva Forward'!$B$5:$B$13,0),MATCH(FY$4,'Curva Forward'!$C$4:$AN$4,0))),DA481)</f>
        <v>0</v>
      </c>
      <c r="FZ481" s="308">
        <f>AN481*AN$2*IF($FC481="V",1,-1)*IF($Q481="Fixo",(DB481-INDEX('Curva Forward'!$C$5:$AN$13,MATCH(CONCATENATE(BD_COMERCIAL!$K481," ",BD_COMERCIAL!$L481),'Curva Forward'!$B$5:$B$13,0),MATCH(FZ$4,'Curva Forward'!$C$4:$AN$4,0))),DB481)</f>
        <v>0</v>
      </c>
      <c r="GA481" s="308">
        <f>AO481*AO$2*IF($FC481="V",1,-1)*IF($Q481="Fixo",(DC481-INDEX('Curva Forward'!$C$5:$AN$13,MATCH(CONCATENATE(BD_COMERCIAL!$K481," ",BD_COMERCIAL!$L481),'Curva Forward'!$B$5:$B$13,0),MATCH(GA$4,'Curva Forward'!$C$4:$AN$4,0))),DC481)</f>
        <v>0</v>
      </c>
      <c r="GB481" s="308">
        <f>AP481*AP$2*IF($FC481="V",1,-1)*IF($Q481="Fixo",(DD481-INDEX('Curva Forward'!$C$5:$AN$13,MATCH(CONCATENATE(BD_COMERCIAL!$K481," ",BD_COMERCIAL!$L481),'Curva Forward'!$B$5:$B$13,0),MATCH(GB$4,'Curva Forward'!$C$4:$AN$4,0))),DD481)</f>
        <v>0</v>
      </c>
      <c r="GC481" s="308">
        <f>AQ481*AQ$2*IF($FC481="V",1,-1)*IF($Q481="Fixo",(DE481-INDEX('Curva Forward'!$C$5:$AN$13,MATCH(CONCATENATE(BD_COMERCIAL!$K481," ",BD_COMERCIAL!$L481),'Curva Forward'!$B$5:$B$13,0),MATCH(GC$4,'Curva Forward'!$C$4:$AN$4,0))),DE481)</f>
        <v>0</v>
      </c>
      <c r="GD481" s="308">
        <f>AR481*AR$2*IF($FC481="V",1,-1)*IF($Q481="Fixo",(DF481-INDEX('Curva Forward'!$C$5:$AN$13,MATCH(CONCATENATE(BD_COMERCIAL!$K481," ",BD_COMERCIAL!$L481),'Curva Forward'!$B$5:$B$13,0),MATCH(GD$4,'Curva Forward'!$C$4:$AN$4,0))),DF481)</f>
        <v>0</v>
      </c>
      <c r="GE481" s="308">
        <f>AS481*AS$2*IF($FC481="V",1,-1)*IF($Q481="Fixo",(DG481-INDEX('Curva Forward'!$C$5:$AN$13,MATCH(CONCATENATE(BD_COMERCIAL!$K481," ",BD_COMERCIAL!$L481),'Curva Forward'!$B$5:$B$13,0),MATCH(GE$4,'Curva Forward'!$C$4:$AN$4,0))),DG481)</f>
        <v>0</v>
      </c>
      <c r="GF481" s="308">
        <f>AT481*AT$2*IF($FC481="V",1,-1)*IF($Q481="Fixo",(DH481-INDEX('Curva Forward'!$C$5:$AN$13,MATCH(CONCATENATE(BD_COMERCIAL!$K481," ",BD_COMERCIAL!$L481),'Curva Forward'!$B$5:$B$13,0),MATCH(GF$4,'Curva Forward'!$C$4:$AN$4,0))),DH481)</f>
        <v>0</v>
      </c>
      <c r="GG481" s="308">
        <f>AU481*AU$2*IF($FC481="V",1,-1)*IF($Q481="Fixo",(DI481-INDEX('Curva Forward'!$C$5:$AN$13,MATCH(CONCATENATE(BD_COMERCIAL!$K481," ",BD_COMERCIAL!$L481),'Curva Forward'!$B$5:$B$13,0),MATCH(GG$4,'Curva Forward'!$C$4:$AN$4,0))),DI481)</f>
        <v>0</v>
      </c>
      <c r="GH481" s="308">
        <f>AV481*AV$2*IF($FC481="V",1,-1)*IF($Q481="Fixo",(DJ481-INDEX('Curva Forward'!$C$5:$AN$13,MATCH(CONCATENATE(BD_COMERCIAL!$K481," ",BD_COMERCIAL!$L481),'Curva Forward'!$B$5:$B$13,0),MATCH(GH$4,'Curva Forward'!$C$4:$AN$4,0))),DJ481)</f>
        <v>0</v>
      </c>
      <c r="GI481" s="308">
        <f>AW481*AW$2*IF($FC481="V",1,-1)*IF($Q481="Fixo",(DK481-INDEX('Curva Forward'!$C$5:$AN$13,MATCH(CONCATENATE(BD_COMERCIAL!$K481," ",BD_COMERCIAL!$L481),'Curva Forward'!$B$5:$B$13,0),MATCH(GI$4,'Curva Forward'!$C$4:$AN$4,0))),DK481)</f>
        <v>0</v>
      </c>
      <c r="GJ481" s="308">
        <f>AX481*AX$2*IF($FC481="V",1,-1)*IF($Q481="Fixo",(DL481-INDEX('Curva Forward'!$C$5:$AN$13,MATCH(CONCATENATE(BD_COMERCIAL!$K481," ",BD_COMERCIAL!$L481),'Curva Forward'!$B$5:$B$13,0),MATCH(GJ$4,'Curva Forward'!$C$4:$AN$4,0))),DL481)</f>
        <v>0</v>
      </c>
      <c r="GK481" s="308">
        <f>AY481*AY$2*IF($FC481="V",1,-1)*IF($Q481="Fixo",(DM481-INDEX('Curva Forward'!$C$5:$AN$13,MATCH(CONCATENATE(BD_COMERCIAL!$K481," ",BD_COMERCIAL!$L481),'Curva Forward'!$B$5:$B$13,0),MATCH(GK$4,'Curva Forward'!$C$4:$AN$4,0))),DM481)</f>
        <v>0</v>
      </c>
      <c r="GL481" s="308">
        <f>IF(EZ481="",0,CL481*CL$2*IF($FC481="V",1,-1)*IF($Q481="Fixo",(EZ481-INDEX('Curva Forward'!$C$5:$AN$13,MATCH(CONCATENATE(BD_COMERCIAL!$K481," ",BD_COMERCIAL!$L481),'Curva Forward'!$B$5:$B$13,0),MATCH(GL$4,'Curva Forward'!$C$4:$AN$4,0))),EZ481))</f>
        <v>0</v>
      </c>
      <c r="GM481" s="308">
        <f>IF(FA481="",0,CM481*CM$2*IF($FC481="V",1,-1)*IF($Q481="Fixo",(FA481-INDEX('Curva Forward'!$C$5:$AN$13,MATCH(CONCATENATE(BD_COMERCIAL!$K481," ",BD_COMERCIAL!$L481),'Curva Forward'!$B$5:$B$13,0),MATCH(GM$4,'Curva Forward'!$C$4:$AN$4,0))),FA481))</f>
        <v>0</v>
      </c>
      <c r="GN481" s="308">
        <f>IF(FB481="",0,CN481*CN$2*IF($FC481="V",1,-1)*IF($Q481="Fixo",(FB481-INDEX('Curva Forward'!$C$5:$AN$13,MATCH(CONCATENATE(BD_COMERCIAL!$K481," ",BD_COMERCIAL!$L481),'Curva Forward'!$B$5:$B$13,0),MATCH(GN$4,'Curva Forward'!$C$4:$AN$4,0))),FB481))</f>
        <v>0</v>
      </c>
      <c r="GO481" s="145">
        <f t="shared" ca="1" si="146"/>
        <v>0</v>
      </c>
      <c r="GP481" s="145">
        <f t="shared" ca="1" si="147"/>
        <v>0</v>
      </c>
    </row>
    <row r="482" spans="1:198" ht="15" customHeight="1" x14ac:dyDescent="0.25">
      <c r="A482" s="6"/>
      <c r="B482" s="7" t="s">
        <v>861</v>
      </c>
      <c r="C482" s="8">
        <v>44726</v>
      </c>
      <c r="D482" s="9" t="s">
        <v>124</v>
      </c>
      <c r="E482" s="9" t="s">
        <v>125</v>
      </c>
      <c r="F482" s="113">
        <v>3780401000108</v>
      </c>
      <c r="G482" s="10" t="s">
        <v>179</v>
      </c>
      <c r="H482" s="113">
        <v>30483222000173</v>
      </c>
      <c r="I482" s="9" t="s">
        <v>139</v>
      </c>
      <c r="J482" s="166"/>
      <c r="K482" s="10" t="s">
        <v>127</v>
      </c>
      <c r="L482" s="84" t="s">
        <v>22</v>
      </c>
      <c r="M482" s="11">
        <v>44835</v>
      </c>
      <c r="N482" s="12">
        <v>44865</v>
      </c>
      <c r="O482" s="10">
        <v>10</v>
      </c>
      <c r="P482" s="84">
        <v>117</v>
      </c>
      <c r="Q482" s="84" t="s">
        <v>128</v>
      </c>
      <c r="R482" s="10" t="s">
        <v>129</v>
      </c>
      <c r="S482" s="14" t="s">
        <v>135</v>
      </c>
      <c r="T482" s="11"/>
      <c r="U482" s="12"/>
      <c r="V482" s="257" t="str">
        <f ca="1">IF(U482="","",
IF(U482="NA","",
IFERROR(VLOOKUP(EOMONTH(M482,-2)+1,IPCA!$A:$B,2,0),
VLOOKUP(EOMONTH(TODAY(),-2)+1,IPCA!$A:$B,2,0))/
VLOOKUP(EOMONTH(U482,-2)+1,IPCA!$A:$B,2,0)*
P482))</f>
        <v/>
      </c>
      <c r="W482" s="84"/>
      <c r="X482" s="13" t="s">
        <v>133</v>
      </c>
      <c r="Y482" s="166"/>
      <c r="AA482" s="108"/>
      <c r="AB482" s="15"/>
      <c r="AK482">
        <v>10</v>
      </c>
      <c r="AM482" s="6"/>
      <c r="AN482" s="15"/>
      <c r="AY482" s="6"/>
      <c r="AZ482" s="15"/>
      <c r="BK482" s="6"/>
      <c r="BL482" s="15"/>
      <c r="BW482" s="6"/>
      <c r="BX482" s="15"/>
      <c r="CI482" s="6"/>
      <c r="CJ482" s="16">
        <f t="shared" si="131"/>
        <v>0.84931506849315064</v>
      </c>
      <c r="CK482" s="16" t="str">
        <f t="shared" si="132"/>
        <v/>
      </c>
      <c r="CL482" s="16" t="str">
        <f t="shared" si="133"/>
        <v/>
      </c>
      <c r="CM482" s="16" t="str">
        <f t="shared" si="134"/>
        <v/>
      </c>
      <c r="CN482" s="16" t="str">
        <f t="shared" si="135"/>
        <v/>
      </c>
      <c r="CO482" s="18"/>
      <c r="CP482" s="15"/>
      <c r="CY482">
        <v>117</v>
      </c>
      <c r="DA482" s="6"/>
      <c r="DB482" s="15"/>
      <c r="DM482" s="6"/>
      <c r="DN482" s="15"/>
      <c r="DY482" s="6"/>
      <c r="DZ482" s="15"/>
      <c r="EK482" s="6"/>
      <c r="EL482" s="15"/>
      <c r="EW482" s="6"/>
      <c r="EX482" s="16">
        <f t="shared" si="136"/>
        <v>9.9369863013698634</v>
      </c>
      <c r="EY482" s="16" t="str">
        <f t="shared" si="137"/>
        <v/>
      </c>
      <c r="EZ482" s="16" t="str">
        <f t="shared" si="138"/>
        <v/>
      </c>
      <c r="FA482" s="16" t="str">
        <f t="shared" si="139"/>
        <v/>
      </c>
      <c r="FB482" s="160" t="str">
        <f t="shared" si="140"/>
        <v/>
      </c>
      <c r="FC482" t="s">
        <v>204</v>
      </c>
      <c r="FD482" s="20" t="s">
        <v>139</v>
      </c>
      <c r="FE482"/>
      <c r="FF482" s="209" t="s">
        <v>206</v>
      </c>
      <c r="FH482" s="284">
        <f t="shared" ca="1" si="141"/>
        <v>0</v>
      </c>
      <c r="FI482" s="208">
        <f t="shared" si="142"/>
        <v>1</v>
      </c>
      <c r="FK482" t="str">
        <f t="shared" si="143"/>
        <v>Gold Comercializadora de Energia Ltda</v>
      </c>
      <c r="FL482" s="201">
        <f t="shared" ca="1" si="144"/>
        <v>126480</v>
      </c>
      <c r="FM482" s="201">
        <f t="shared" ca="1" si="145"/>
        <v>0</v>
      </c>
      <c r="FN482" s="200">
        <f>AB482*AB$2*IF($FC482="V",1,-1)*IF($Q482="Fixo",(CP482-INDEX('Curva Forward'!$C$5:$AN$13,MATCH(CONCATENATE(BD_COMERCIAL!$K482," ",BD_COMERCIAL!$L482),'Curva Forward'!$B$5:$B$13,0),MATCH(FN$4,'Curva Forward'!$C$4:$AN$4,0))),CP482)</f>
        <v>0</v>
      </c>
      <c r="FO482" s="200">
        <f>AC482*AC$2*IF($FC482="V",1,-1)*IF($Q482="Fixo",(CQ482-INDEX('Curva Forward'!$C$5:$AN$13,MATCH(CONCATENATE(BD_COMERCIAL!$K482," ",BD_COMERCIAL!$L482),'Curva Forward'!$B$5:$B$13,0),MATCH(FO$4,'Curva Forward'!$C$4:$AN$4,0))),CQ482)</f>
        <v>0</v>
      </c>
      <c r="FP482" s="200">
        <f>AD482*AD$2*IF($FC482="V",1,-1)*IF($Q482="Fixo",(CR482-INDEX('Curva Forward'!$C$5:$AN$13,MATCH(CONCATENATE(BD_COMERCIAL!$K482," ",BD_COMERCIAL!$L482),'Curva Forward'!$B$5:$B$13,0),MATCH(FP$4,'Curva Forward'!$C$4:$AN$4,0))),CR482)</f>
        <v>0</v>
      </c>
      <c r="FQ482" s="200">
        <f>AE482*AE$2*IF($FC482="V",1,-1)*IF($Q482="Fixo",(CS482-INDEX('Curva Forward'!$C$5:$AN$13,MATCH(CONCATENATE(BD_COMERCIAL!$K482," ",BD_COMERCIAL!$L482),'Curva Forward'!$B$5:$B$13,0),MATCH(FQ$4,'Curva Forward'!$C$4:$AN$4,0))),CS482)</f>
        <v>0</v>
      </c>
      <c r="FR482" s="200">
        <f>AF482*AF$2*IF($FC482="V",1,-1)*IF($Q482="Fixo",(CT482-INDEX('Curva Forward'!$C$5:$AN$13,MATCH(CONCATENATE(BD_COMERCIAL!$K482," ",BD_COMERCIAL!$L482),'Curva Forward'!$B$5:$B$13,0),MATCH(FR$4,'Curva Forward'!$C$4:$AN$4,0))),CT482)</f>
        <v>0</v>
      </c>
      <c r="FS482" s="200">
        <f>AG482*AG$2*IF($FC482="V",1,-1)*IF($Q482="Fixo",(CU482-INDEX('Curva Forward'!$C$5:$AN$13,MATCH(CONCATENATE(BD_COMERCIAL!$K482," ",BD_COMERCIAL!$L482),'Curva Forward'!$B$5:$B$13,0),MATCH(FS$4,'Curva Forward'!$C$4:$AN$4,0))),CU482)</f>
        <v>0</v>
      </c>
      <c r="FT482" s="200">
        <f>AH482*AH$2*IF($FC482="V",1,-1)*IF($Q482="Fixo",(CV482-INDEX('Curva Forward'!$C$5:$AN$13,MATCH(CONCATENATE(BD_COMERCIAL!$K482," ",BD_COMERCIAL!$L482),'Curva Forward'!$B$5:$B$13,0),MATCH(FT$4,'Curva Forward'!$C$4:$AN$4,0))),CV482)</f>
        <v>0</v>
      </c>
      <c r="FU482" s="200">
        <f>AI482*AI$2*IF($FC482="V",1,-1)*IF($Q482="Fixo",(CW482-INDEX('Curva Forward'!$C$5:$AN$13,MATCH(CONCATENATE(BD_COMERCIAL!$K482," ",BD_COMERCIAL!$L482),'Curva Forward'!$B$5:$B$13,0),MATCH(FU$4,'Curva Forward'!$C$4:$AN$4,0))),CW482)</f>
        <v>0</v>
      </c>
      <c r="FV482" s="200">
        <f>AJ482*AJ$2*IF($FC482="V",1,-1)*IF($Q482="Fixo",(CX482-INDEX('Curva Forward'!$C$5:$AN$13,MATCH(CONCATENATE(BD_COMERCIAL!$K482," ",BD_COMERCIAL!$L482),'Curva Forward'!$B$5:$B$13,0),MATCH(FV$4,'Curva Forward'!$C$4:$AN$4,0))),CX482)</f>
        <v>0</v>
      </c>
      <c r="FW482" s="200">
        <f>AK482*AK$2*IF($FC482="V",1,-1)*IF($Q482="Fixo",(CY482-INDEX('Curva Forward'!$C$5:$AN$13,MATCH(CONCATENATE(BD_COMERCIAL!$K482," ",BD_COMERCIAL!$L482),'Curva Forward'!$B$5:$B$13,0),MATCH(FW$4,'Curva Forward'!$C$4:$AN$4,0))),CY482)</f>
        <v>126480</v>
      </c>
      <c r="FX482" s="200">
        <f>AL482*AL$2*IF($FC482="V",1,-1)*IF($Q482="Fixo",(CZ482-INDEX('Curva Forward'!$C$5:$AN$13,MATCH(CONCATENATE(BD_COMERCIAL!$K482," ",BD_COMERCIAL!$L482),'Curva Forward'!$B$5:$B$13,0),MATCH(FX$4,'Curva Forward'!$C$4:$AN$4,0))),CZ482)</f>
        <v>0</v>
      </c>
      <c r="FY482" s="200">
        <f>AM482*AM$2*IF($FC482="V",1,-1)*IF($Q482="Fixo",(DA482-INDEX('Curva Forward'!$C$5:$AN$13,MATCH(CONCATENATE(BD_COMERCIAL!$K482," ",BD_COMERCIAL!$L482),'Curva Forward'!$B$5:$B$13,0),MATCH(FY$4,'Curva Forward'!$C$4:$AN$4,0))),DA482)</f>
        <v>0</v>
      </c>
      <c r="FZ482" s="200">
        <f>AN482*AN$2*IF($FC482="V",1,-1)*IF($Q482="Fixo",(DB482-INDEX('Curva Forward'!$C$5:$AN$13,MATCH(CONCATENATE(BD_COMERCIAL!$K482," ",BD_COMERCIAL!$L482),'Curva Forward'!$B$5:$B$13,0),MATCH(FZ$4,'Curva Forward'!$C$4:$AN$4,0))),DB482)</f>
        <v>0</v>
      </c>
      <c r="GA482" s="200">
        <f>AO482*AO$2*IF($FC482="V",1,-1)*IF($Q482="Fixo",(DC482-INDEX('Curva Forward'!$C$5:$AN$13,MATCH(CONCATENATE(BD_COMERCIAL!$K482," ",BD_COMERCIAL!$L482),'Curva Forward'!$B$5:$B$13,0),MATCH(GA$4,'Curva Forward'!$C$4:$AN$4,0))),DC482)</f>
        <v>0</v>
      </c>
      <c r="GB482" s="200">
        <f>AP482*AP$2*IF($FC482="V",1,-1)*IF($Q482="Fixo",(DD482-INDEX('Curva Forward'!$C$5:$AN$13,MATCH(CONCATENATE(BD_COMERCIAL!$K482," ",BD_COMERCIAL!$L482),'Curva Forward'!$B$5:$B$13,0),MATCH(GB$4,'Curva Forward'!$C$4:$AN$4,0))),DD482)</f>
        <v>0</v>
      </c>
      <c r="GC482" s="200">
        <f>AQ482*AQ$2*IF($FC482="V",1,-1)*IF($Q482="Fixo",(DE482-INDEX('Curva Forward'!$C$5:$AN$13,MATCH(CONCATENATE(BD_COMERCIAL!$K482," ",BD_COMERCIAL!$L482),'Curva Forward'!$B$5:$B$13,0),MATCH(GC$4,'Curva Forward'!$C$4:$AN$4,0))),DE482)</f>
        <v>0</v>
      </c>
      <c r="GD482" s="200">
        <f>AR482*AR$2*IF($FC482="V",1,-1)*IF($Q482="Fixo",(DF482-INDEX('Curva Forward'!$C$5:$AN$13,MATCH(CONCATENATE(BD_COMERCIAL!$K482," ",BD_COMERCIAL!$L482),'Curva Forward'!$B$5:$B$13,0),MATCH(GD$4,'Curva Forward'!$C$4:$AN$4,0))),DF482)</f>
        <v>0</v>
      </c>
      <c r="GE482" s="200">
        <f>AS482*AS$2*IF($FC482="V",1,-1)*IF($Q482="Fixo",(DG482-INDEX('Curva Forward'!$C$5:$AN$13,MATCH(CONCATENATE(BD_COMERCIAL!$K482," ",BD_COMERCIAL!$L482),'Curva Forward'!$B$5:$B$13,0),MATCH(GE$4,'Curva Forward'!$C$4:$AN$4,0))),DG482)</f>
        <v>0</v>
      </c>
      <c r="GF482" s="200">
        <f>AT482*AT$2*IF($FC482="V",1,-1)*IF($Q482="Fixo",(DH482-INDEX('Curva Forward'!$C$5:$AN$13,MATCH(CONCATENATE(BD_COMERCIAL!$K482," ",BD_COMERCIAL!$L482),'Curva Forward'!$B$5:$B$13,0),MATCH(GF$4,'Curva Forward'!$C$4:$AN$4,0))),DH482)</f>
        <v>0</v>
      </c>
      <c r="GG482" s="200">
        <f>AU482*AU$2*IF($FC482="V",1,-1)*IF($Q482="Fixo",(DI482-INDEX('Curva Forward'!$C$5:$AN$13,MATCH(CONCATENATE(BD_COMERCIAL!$K482," ",BD_COMERCIAL!$L482),'Curva Forward'!$B$5:$B$13,0),MATCH(GG$4,'Curva Forward'!$C$4:$AN$4,0))),DI482)</f>
        <v>0</v>
      </c>
      <c r="GH482" s="200">
        <f>AV482*AV$2*IF($FC482="V",1,-1)*IF($Q482="Fixo",(DJ482-INDEX('Curva Forward'!$C$5:$AN$13,MATCH(CONCATENATE(BD_COMERCIAL!$K482," ",BD_COMERCIAL!$L482),'Curva Forward'!$B$5:$B$13,0),MATCH(GH$4,'Curva Forward'!$C$4:$AN$4,0))),DJ482)</f>
        <v>0</v>
      </c>
      <c r="GI482" s="200">
        <f>AW482*AW$2*IF($FC482="V",1,-1)*IF($Q482="Fixo",(DK482-INDEX('Curva Forward'!$C$5:$AN$13,MATCH(CONCATENATE(BD_COMERCIAL!$K482," ",BD_COMERCIAL!$L482),'Curva Forward'!$B$5:$B$13,0),MATCH(GI$4,'Curva Forward'!$C$4:$AN$4,0))),DK482)</f>
        <v>0</v>
      </c>
      <c r="GJ482" s="200">
        <f>AX482*AX$2*IF($FC482="V",1,-1)*IF($Q482="Fixo",(DL482-INDEX('Curva Forward'!$C$5:$AN$13,MATCH(CONCATENATE(BD_COMERCIAL!$K482," ",BD_COMERCIAL!$L482),'Curva Forward'!$B$5:$B$13,0),MATCH(GJ$4,'Curva Forward'!$C$4:$AN$4,0))),DL482)</f>
        <v>0</v>
      </c>
      <c r="GK482" s="200">
        <f>AY482*AY$2*IF($FC482="V",1,-1)*IF($Q482="Fixo",(DM482-INDEX('Curva Forward'!$C$5:$AN$13,MATCH(CONCATENATE(BD_COMERCIAL!$K482," ",BD_COMERCIAL!$L482),'Curva Forward'!$B$5:$B$13,0),MATCH(GK$4,'Curva Forward'!$C$4:$AN$4,0))),DM482)</f>
        <v>0</v>
      </c>
      <c r="GL482" s="200">
        <f>IF(EZ482="",0,CL482*CL$2*IF($FC482="V",1,-1)*IF($Q482="Fixo",(EZ482-INDEX('Curva Forward'!$C$5:$AN$13,MATCH(CONCATENATE(BD_COMERCIAL!$K482," ",BD_COMERCIAL!$L482),'Curva Forward'!$B$5:$B$13,0),MATCH(GL$4,'Curva Forward'!$C$4:$AN$4,0))),EZ482))</f>
        <v>0</v>
      </c>
      <c r="GM482" s="200">
        <f>IF(FA482="",0,CM482*CM$2*IF($FC482="V",1,-1)*IF($Q482="Fixo",(FA482-INDEX('Curva Forward'!$C$5:$AN$13,MATCH(CONCATENATE(BD_COMERCIAL!$K482," ",BD_COMERCIAL!$L482),'Curva Forward'!$B$5:$B$13,0),MATCH(GM$4,'Curva Forward'!$C$4:$AN$4,0))),FA482))</f>
        <v>0</v>
      </c>
      <c r="GN482" s="200">
        <f>IF(FB482="",0,CN482*CN$2*IF($FC482="V",1,-1)*IF($Q482="Fixo",(FB482-INDEX('Curva Forward'!$C$5:$AN$13,MATCH(CONCATENATE(BD_COMERCIAL!$K482," ",BD_COMERCIAL!$L482),'Curva Forward'!$B$5:$B$13,0),MATCH(GN$4,'Curva Forward'!$C$4:$AN$4,0))),FB482))</f>
        <v>0</v>
      </c>
      <c r="GO482" s="201">
        <f t="shared" ca="1" si="146"/>
        <v>0</v>
      </c>
      <c r="GP482" s="201">
        <f t="shared" ca="1" si="147"/>
        <v>0</v>
      </c>
    </row>
    <row r="483" spans="1:198" ht="15" customHeight="1" x14ac:dyDescent="0.25">
      <c r="A483" s="6"/>
      <c r="B483" s="7" t="s">
        <v>862</v>
      </c>
      <c r="C483" s="8">
        <v>44726</v>
      </c>
      <c r="D483" s="9" t="s">
        <v>124</v>
      </c>
      <c r="E483" s="9" t="s">
        <v>125</v>
      </c>
      <c r="F483" s="113">
        <v>3780401000108</v>
      </c>
      <c r="G483" s="10" t="s">
        <v>160</v>
      </c>
      <c r="H483" s="113">
        <v>58177643000195</v>
      </c>
      <c r="I483" s="9" t="s">
        <v>139</v>
      </c>
      <c r="J483" s="166"/>
      <c r="K483" s="10" t="s">
        <v>127</v>
      </c>
      <c r="L483" s="84" t="s">
        <v>22</v>
      </c>
      <c r="M483" s="11">
        <v>44835</v>
      </c>
      <c r="N483" s="12">
        <v>44865</v>
      </c>
      <c r="O483" s="10">
        <v>5</v>
      </c>
      <c r="P483" s="84">
        <v>117</v>
      </c>
      <c r="Q483" s="84" t="s">
        <v>128</v>
      </c>
      <c r="R483" s="10" t="s">
        <v>129</v>
      </c>
      <c r="S483" s="14" t="s">
        <v>135</v>
      </c>
      <c r="T483" s="11"/>
      <c r="U483" s="12"/>
      <c r="V483" s="257" t="str">
        <f ca="1">IF(U483="","",
IF(U483="NA","",
IFERROR(VLOOKUP(EOMONTH(M483,-2)+1,IPCA!$A:$B,2,0),
VLOOKUP(EOMONTH(TODAY(),-2)+1,IPCA!$A:$B,2,0))/
VLOOKUP(EOMONTH(U483,-2)+1,IPCA!$A:$B,2,0)*
P483))</f>
        <v/>
      </c>
      <c r="W483" s="84"/>
      <c r="X483" s="13" t="s">
        <v>133</v>
      </c>
      <c r="Y483" s="166"/>
      <c r="AA483" s="108"/>
      <c r="AB483" s="15"/>
      <c r="AK483">
        <v>5</v>
      </c>
      <c r="AM483" s="6"/>
      <c r="AN483" s="15"/>
      <c r="AY483" s="6"/>
      <c r="AZ483" s="15"/>
      <c r="BK483" s="6"/>
      <c r="BL483" s="15"/>
      <c r="BW483" s="6"/>
      <c r="BX483" s="15"/>
      <c r="CI483" s="6"/>
      <c r="CJ483" s="16">
        <f t="shared" si="131"/>
        <v>0.42465753424657532</v>
      </c>
      <c r="CK483" s="16" t="str">
        <f t="shared" si="132"/>
        <v/>
      </c>
      <c r="CL483" s="16" t="str">
        <f t="shared" si="133"/>
        <v/>
      </c>
      <c r="CM483" s="16" t="str">
        <f t="shared" si="134"/>
        <v/>
      </c>
      <c r="CN483" s="16" t="str">
        <f t="shared" si="135"/>
        <v/>
      </c>
      <c r="CO483" s="18"/>
      <c r="CP483" s="15"/>
      <c r="CY483">
        <v>117</v>
      </c>
      <c r="DA483" s="6"/>
      <c r="DB483" s="15"/>
      <c r="DM483" s="6"/>
      <c r="DN483" s="15"/>
      <c r="DY483" s="6"/>
      <c r="DZ483" s="15"/>
      <c r="EK483" s="6"/>
      <c r="EL483" s="15"/>
      <c r="EW483" s="6"/>
      <c r="EX483" s="16">
        <f t="shared" si="136"/>
        <v>9.9369863013698634</v>
      </c>
      <c r="EY483" s="16" t="str">
        <f t="shared" si="137"/>
        <v/>
      </c>
      <c r="EZ483" s="16" t="str">
        <f t="shared" si="138"/>
        <v/>
      </c>
      <c r="FA483" s="16" t="str">
        <f t="shared" si="139"/>
        <v/>
      </c>
      <c r="FB483" s="160" t="str">
        <f t="shared" si="140"/>
        <v/>
      </c>
      <c r="FC483" t="s">
        <v>204</v>
      </c>
      <c r="FD483" s="20" t="s">
        <v>139</v>
      </c>
      <c r="FE483"/>
      <c r="FF483" s="209" t="s">
        <v>206</v>
      </c>
      <c r="FH483" s="284">
        <f t="shared" ca="1" si="141"/>
        <v>0</v>
      </c>
      <c r="FI483" s="208">
        <f t="shared" si="142"/>
        <v>1</v>
      </c>
      <c r="FK483" t="str">
        <f t="shared" si="143"/>
        <v>COMERC Comercializadora de Energia Elétrica Ltda.</v>
      </c>
      <c r="FL483" s="201">
        <f t="shared" ca="1" si="144"/>
        <v>63240</v>
      </c>
      <c r="FM483" s="201">
        <f t="shared" ca="1" si="145"/>
        <v>0</v>
      </c>
      <c r="FN483" s="200">
        <f>AB483*AB$2*IF($FC483="V",1,-1)*IF($Q483="Fixo",(CP483-INDEX('Curva Forward'!$C$5:$AN$13,MATCH(CONCATENATE(BD_COMERCIAL!$K483," ",BD_COMERCIAL!$L483),'Curva Forward'!$B$5:$B$13,0),MATCH(FN$4,'Curva Forward'!$C$4:$AN$4,0))),CP483)</f>
        <v>0</v>
      </c>
      <c r="FO483" s="200">
        <f>AC483*AC$2*IF($FC483="V",1,-1)*IF($Q483="Fixo",(CQ483-INDEX('Curva Forward'!$C$5:$AN$13,MATCH(CONCATENATE(BD_COMERCIAL!$K483," ",BD_COMERCIAL!$L483),'Curva Forward'!$B$5:$B$13,0),MATCH(FO$4,'Curva Forward'!$C$4:$AN$4,0))),CQ483)</f>
        <v>0</v>
      </c>
      <c r="FP483" s="200">
        <f>AD483*AD$2*IF($FC483="V",1,-1)*IF($Q483="Fixo",(CR483-INDEX('Curva Forward'!$C$5:$AN$13,MATCH(CONCATENATE(BD_COMERCIAL!$K483," ",BD_COMERCIAL!$L483),'Curva Forward'!$B$5:$B$13,0),MATCH(FP$4,'Curva Forward'!$C$4:$AN$4,0))),CR483)</f>
        <v>0</v>
      </c>
      <c r="FQ483" s="200">
        <f>AE483*AE$2*IF($FC483="V",1,-1)*IF($Q483="Fixo",(CS483-INDEX('Curva Forward'!$C$5:$AN$13,MATCH(CONCATENATE(BD_COMERCIAL!$K483," ",BD_COMERCIAL!$L483),'Curva Forward'!$B$5:$B$13,0),MATCH(FQ$4,'Curva Forward'!$C$4:$AN$4,0))),CS483)</f>
        <v>0</v>
      </c>
      <c r="FR483" s="200">
        <f>AF483*AF$2*IF($FC483="V",1,-1)*IF($Q483="Fixo",(CT483-INDEX('Curva Forward'!$C$5:$AN$13,MATCH(CONCATENATE(BD_COMERCIAL!$K483," ",BD_COMERCIAL!$L483),'Curva Forward'!$B$5:$B$13,0),MATCH(FR$4,'Curva Forward'!$C$4:$AN$4,0))),CT483)</f>
        <v>0</v>
      </c>
      <c r="FS483" s="200">
        <f>AG483*AG$2*IF($FC483="V",1,-1)*IF($Q483="Fixo",(CU483-INDEX('Curva Forward'!$C$5:$AN$13,MATCH(CONCATENATE(BD_COMERCIAL!$K483," ",BD_COMERCIAL!$L483),'Curva Forward'!$B$5:$B$13,0),MATCH(FS$4,'Curva Forward'!$C$4:$AN$4,0))),CU483)</f>
        <v>0</v>
      </c>
      <c r="FT483" s="200">
        <f>AH483*AH$2*IF($FC483="V",1,-1)*IF($Q483="Fixo",(CV483-INDEX('Curva Forward'!$C$5:$AN$13,MATCH(CONCATENATE(BD_COMERCIAL!$K483," ",BD_COMERCIAL!$L483),'Curva Forward'!$B$5:$B$13,0),MATCH(FT$4,'Curva Forward'!$C$4:$AN$4,0))),CV483)</f>
        <v>0</v>
      </c>
      <c r="FU483" s="200">
        <f>AI483*AI$2*IF($FC483="V",1,-1)*IF($Q483="Fixo",(CW483-INDEX('Curva Forward'!$C$5:$AN$13,MATCH(CONCATENATE(BD_COMERCIAL!$K483," ",BD_COMERCIAL!$L483),'Curva Forward'!$B$5:$B$13,0),MATCH(FU$4,'Curva Forward'!$C$4:$AN$4,0))),CW483)</f>
        <v>0</v>
      </c>
      <c r="FV483" s="200">
        <f>AJ483*AJ$2*IF($FC483="V",1,-1)*IF($Q483="Fixo",(CX483-INDEX('Curva Forward'!$C$5:$AN$13,MATCH(CONCATENATE(BD_COMERCIAL!$K483," ",BD_COMERCIAL!$L483),'Curva Forward'!$B$5:$B$13,0),MATCH(FV$4,'Curva Forward'!$C$4:$AN$4,0))),CX483)</f>
        <v>0</v>
      </c>
      <c r="FW483" s="200">
        <f>AK483*AK$2*IF($FC483="V",1,-1)*IF($Q483="Fixo",(CY483-INDEX('Curva Forward'!$C$5:$AN$13,MATCH(CONCATENATE(BD_COMERCIAL!$K483," ",BD_COMERCIAL!$L483),'Curva Forward'!$B$5:$B$13,0),MATCH(FW$4,'Curva Forward'!$C$4:$AN$4,0))),CY483)</f>
        <v>63240</v>
      </c>
      <c r="FX483" s="200">
        <f>AL483*AL$2*IF($FC483="V",1,-1)*IF($Q483="Fixo",(CZ483-INDEX('Curva Forward'!$C$5:$AN$13,MATCH(CONCATENATE(BD_COMERCIAL!$K483," ",BD_COMERCIAL!$L483),'Curva Forward'!$B$5:$B$13,0),MATCH(FX$4,'Curva Forward'!$C$4:$AN$4,0))),CZ483)</f>
        <v>0</v>
      </c>
      <c r="FY483" s="200">
        <f>AM483*AM$2*IF($FC483="V",1,-1)*IF($Q483="Fixo",(DA483-INDEX('Curva Forward'!$C$5:$AN$13,MATCH(CONCATENATE(BD_COMERCIAL!$K483," ",BD_COMERCIAL!$L483),'Curva Forward'!$B$5:$B$13,0),MATCH(FY$4,'Curva Forward'!$C$4:$AN$4,0))),DA483)</f>
        <v>0</v>
      </c>
      <c r="FZ483" s="200">
        <f>AN483*AN$2*IF($FC483="V",1,-1)*IF($Q483="Fixo",(DB483-INDEX('Curva Forward'!$C$5:$AN$13,MATCH(CONCATENATE(BD_COMERCIAL!$K483," ",BD_COMERCIAL!$L483),'Curva Forward'!$B$5:$B$13,0),MATCH(FZ$4,'Curva Forward'!$C$4:$AN$4,0))),DB483)</f>
        <v>0</v>
      </c>
      <c r="GA483" s="200">
        <f>AO483*AO$2*IF($FC483="V",1,-1)*IF($Q483="Fixo",(DC483-INDEX('Curva Forward'!$C$5:$AN$13,MATCH(CONCATENATE(BD_COMERCIAL!$K483," ",BD_COMERCIAL!$L483),'Curva Forward'!$B$5:$B$13,0),MATCH(GA$4,'Curva Forward'!$C$4:$AN$4,0))),DC483)</f>
        <v>0</v>
      </c>
      <c r="GB483" s="200">
        <f>AP483*AP$2*IF($FC483="V",1,-1)*IF($Q483="Fixo",(DD483-INDEX('Curva Forward'!$C$5:$AN$13,MATCH(CONCATENATE(BD_COMERCIAL!$K483," ",BD_COMERCIAL!$L483),'Curva Forward'!$B$5:$B$13,0),MATCH(GB$4,'Curva Forward'!$C$4:$AN$4,0))),DD483)</f>
        <v>0</v>
      </c>
      <c r="GC483" s="200">
        <f>AQ483*AQ$2*IF($FC483="V",1,-1)*IF($Q483="Fixo",(DE483-INDEX('Curva Forward'!$C$5:$AN$13,MATCH(CONCATENATE(BD_COMERCIAL!$K483," ",BD_COMERCIAL!$L483),'Curva Forward'!$B$5:$B$13,0),MATCH(GC$4,'Curva Forward'!$C$4:$AN$4,0))),DE483)</f>
        <v>0</v>
      </c>
      <c r="GD483" s="200">
        <f>AR483*AR$2*IF($FC483="V",1,-1)*IF($Q483="Fixo",(DF483-INDEX('Curva Forward'!$C$5:$AN$13,MATCH(CONCATENATE(BD_COMERCIAL!$K483," ",BD_COMERCIAL!$L483),'Curva Forward'!$B$5:$B$13,0),MATCH(GD$4,'Curva Forward'!$C$4:$AN$4,0))),DF483)</f>
        <v>0</v>
      </c>
      <c r="GE483" s="200">
        <f>AS483*AS$2*IF($FC483="V",1,-1)*IF($Q483="Fixo",(DG483-INDEX('Curva Forward'!$C$5:$AN$13,MATCH(CONCATENATE(BD_COMERCIAL!$K483," ",BD_COMERCIAL!$L483),'Curva Forward'!$B$5:$B$13,0),MATCH(GE$4,'Curva Forward'!$C$4:$AN$4,0))),DG483)</f>
        <v>0</v>
      </c>
      <c r="GF483" s="200">
        <f>AT483*AT$2*IF($FC483="V",1,-1)*IF($Q483="Fixo",(DH483-INDEX('Curva Forward'!$C$5:$AN$13,MATCH(CONCATENATE(BD_COMERCIAL!$K483," ",BD_COMERCIAL!$L483),'Curva Forward'!$B$5:$B$13,0),MATCH(GF$4,'Curva Forward'!$C$4:$AN$4,0))),DH483)</f>
        <v>0</v>
      </c>
      <c r="GG483" s="200">
        <f>AU483*AU$2*IF($FC483="V",1,-1)*IF($Q483="Fixo",(DI483-INDEX('Curva Forward'!$C$5:$AN$13,MATCH(CONCATENATE(BD_COMERCIAL!$K483," ",BD_COMERCIAL!$L483),'Curva Forward'!$B$5:$B$13,0),MATCH(GG$4,'Curva Forward'!$C$4:$AN$4,0))),DI483)</f>
        <v>0</v>
      </c>
      <c r="GH483" s="200">
        <f>AV483*AV$2*IF($FC483="V",1,-1)*IF($Q483="Fixo",(DJ483-INDEX('Curva Forward'!$C$5:$AN$13,MATCH(CONCATENATE(BD_COMERCIAL!$K483," ",BD_COMERCIAL!$L483),'Curva Forward'!$B$5:$B$13,0),MATCH(GH$4,'Curva Forward'!$C$4:$AN$4,0))),DJ483)</f>
        <v>0</v>
      </c>
      <c r="GI483" s="200">
        <f>AW483*AW$2*IF($FC483="V",1,-1)*IF($Q483="Fixo",(DK483-INDEX('Curva Forward'!$C$5:$AN$13,MATCH(CONCATENATE(BD_COMERCIAL!$K483," ",BD_COMERCIAL!$L483),'Curva Forward'!$B$5:$B$13,0),MATCH(GI$4,'Curva Forward'!$C$4:$AN$4,0))),DK483)</f>
        <v>0</v>
      </c>
      <c r="GJ483" s="200">
        <f>AX483*AX$2*IF($FC483="V",1,-1)*IF($Q483="Fixo",(DL483-INDEX('Curva Forward'!$C$5:$AN$13,MATCH(CONCATENATE(BD_COMERCIAL!$K483," ",BD_COMERCIAL!$L483),'Curva Forward'!$B$5:$B$13,0),MATCH(GJ$4,'Curva Forward'!$C$4:$AN$4,0))),DL483)</f>
        <v>0</v>
      </c>
      <c r="GK483" s="200">
        <f>AY483*AY$2*IF($FC483="V",1,-1)*IF($Q483="Fixo",(DM483-INDEX('Curva Forward'!$C$5:$AN$13,MATCH(CONCATENATE(BD_COMERCIAL!$K483," ",BD_COMERCIAL!$L483),'Curva Forward'!$B$5:$B$13,0),MATCH(GK$4,'Curva Forward'!$C$4:$AN$4,0))),DM483)</f>
        <v>0</v>
      </c>
      <c r="GL483" s="200">
        <f>IF(EZ483="",0,CL483*CL$2*IF($FC483="V",1,-1)*IF($Q483="Fixo",(EZ483-INDEX('Curva Forward'!$C$5:$AN$13,MATCH(CONCATENATE(BD_COMERCIAL!$K483," ",BD_COMERCIAL!$L483),'Curva Forward'!$B$5:$B$13,0),MATCH(GL$4,'Curva Forward'!$C$4:$AN$4,0))),EZ483))</f>
        <v>0</v>
      </c>
      <c r="GM483" s="200">
        <f>IF(FA483="",0,CM483*CM$2*IF($FC483="V",1,-1)*IF($Q483="Fixo",(FA483-INDEX('Curva Forward'!$C$5:$AN$13,MATCH(CONCATENATE(BD_COMERCIAL!$K483," ",BD_COMERCIAL!$L483),'Curva Forward'!$B$5:$B$13,0),MATCH(GM$4,'Curva Forward'!$C$4:$AN$4,0))),FA483))</f>
        <v>0</v>
      </c>
      <c r="GN483" s="200">
        <f>IF(FB483="",0,CN483*CN$2*IF($FC483="V",1,-1)*IF($Q483="Fixo",(FB483-INDEX('Curva Forward'!$C$5:$AN$13,MATCH(CONCATENATE(BD_COMERCIAL!$K483," ",BD_COMERCIAL!$L483),'Curva Forward'!$B$5:$B$13,0),MATCH(GN$4,'Curva Forward'!$C$4:$AN$4,0))),FB483))</f>
        <v>0</v>
      </c>
      <c r="GO483" s="201">
        <f t="shared" ca="1" si="146"/>
        <v>0</v>
      </c>
      <c r="GP483" s="201">
        <f t="shared" ca="1" si="147"/>
        <v>0</v>
      </c>
    </row>
    <row r="484" spans="1:198" ht="15" customHeight="1" x14ac:dyDescent="0.25">
      <c r="A484" s="6"/>
      <c r="B484" s="7" t="s">
        <v>863</v>
      </c>
      <c r="C484" s="8">
        <v>44727</v>
      </c>
      <c r="D484" s="9" t="s">
        <v>124</v>
      </c>
      <c r="E484" s="9" t="s">
        <v>125</v>
      </c>
      <c r="F484" s="113">
        <v>3780401000108</v>
      </c>
      <c r="G484" s="10" t="s">
        <v>202</v>
      </c>
      <c r="H484" s="113">
        <v>18483400000160</v>
      </c>
      <c r="I484" s="9" t="s">
        <v>139</v>
      </c>
      <c r="J484" s="166"/>
      <c r="K484" s="10" t="s">
        <v>127</v>
      </c>
      <c r="L484" s="84" t="s">
        <v>22</v>
      </c>
      <c r="M484" s="11">
        <v>44835</v>
      </c>
      <c r="N484" s="12">
        <v>44865</v>
      </c>
      <c r="O484" s="10">
        <v>5</v>
      </c>
      <c r="P484" s="84">
        <v>112</v>
      </c>
      <c r="Q484" s="84" t="s">
        <v>128</v>
      </c>
      <c r="R484" s="10" t="s">
        <v>129</v>
      </c>
      <c r="S484" s="14" t="s">
        <v>135</v>
      </c>
      <c r="T484" s="11"/>
      <c r="U484" s="12"/>
      <c r="V484" s="257" t="str">
        <f ca="1">IF(U484="","",
IF(U484="NA","",
IFERROR(VLOOKUP(EOMONTH(M484,-2)+1,IPCA!$A:$B,2,0),
VLOOKUP(EOMONTH(TODAY(),-2)+1,IPCA!$A:$B,2,0))/
VLOOKUP(EOMONTH(U484,-2)+1,IPCA!$A:$B,2,0)*
P484))</f>
        <v/>
      </c>
      <c r="W484" s="84"/>
      <c r="X484" s="13" t="s">
        <v>133</v>
      </c>
      <c r="Y484" s="166"/>
      <c r="AA484" s="108"/>
      <c r="AB484" s="15"/>
      <c r="AK484">
        <v>5</v>
      </c>
      <c r="AM484" s="6"/>
      <c r="AN484" s="15"/>
      <c r="AY484" s="6"/>
      <c r="AZ484" s="15"/>
      <c r="BK484" s="6"/>
      <c r="BL484" s="15"/>
      <c r="BW484" s="6"/>
      <c r="BX484" s="15"/>
      <c r="CI484" s="6"/>
      <c r="CJ484" s="16">
        <f t="shared" si="131"/>
        <v>0.42465753424657532</v>
      </c>
      <c r="CK484" s="16" t="str">
        <f t="shared" si="132"/>
        <v/>
      </c>
      <c r="CL484" s="16" t="str">
        <f t="shared" si="133"/>
        <v/>
      </c>
      <c r="CM484" s="16" t="str">
        <f t="shared" si="134"/>
        <v/>
      </c>
      <c r="CN484" s="16" t="str">
        <f t="shared" si="135"/>
        <v/>
      </c>
      <c r="CO484" s="18"/>
      <c r="CP484" s="15"/>
      <c r="CY484">
        <v>112</v>
      </c>
      <c r="DA484" s="6"/>
      <c r="DB484" s="15"/>
      <c r="DM484" s="6"/>
      <c r="DN484" s="15"/>
      <c r="DY484" s="6"/>
      <c r="DZ484" s="15"/>
      <c r="EK484" s="6"/>
      <c r="EL484" s="15"/>
      <c r="EW484" s="6"/>
      <c r="EX484" s="16">
        <f t="shared" si="136"/>
        <v>9.5123287671232877</v>
      </c>
      <c r="EY484" s="16" t="str">
        <f t="shared" si="137"/>
        <v/>
      </c>
      <c r="EZ484" s="16" t="str">
        <f t="shared" si="138"/>
        <v/>
      </c>
      <c r="FA484" s="16" t="str">
        <f t="shared" si="139"/>
        <v/>
      </c>
      <c r="FB484" s="160" t="str">
        <f t="shared" si="140"/>
        <v/>
      </c>
      <c r="FC484" t="s">
        <v>204</v>
      </c>
      <c r="FD484" s="20" t="s">
        <v>139</v>
      </c>
      <c r="FE484"/>
      <c r="FF484" s="209" t="s">
        <v>206</v>
      </c>
      <c r="FH484" s="284">
        <f t="shared" ca="1" si="141"/>
        <v>0</v>
      </c>
      <c r="FI484" s="208">
        <f t="shared" si="142"/>
        <v>1</v>
      </c>
      <c r="FK484" t="str">
        <f t="shared" si="143"/>
        <v>Genial Energy Comercializadora de Energia Elétrica Ltda</v>
      </c>
      <c r="FL484" s="201">
        <f t="shared" ca="1" si="144"/>
        <v>44640</v>
      </c>
      <c r="FM484" s="201">
        <f t="shared" ca="1" si="145"/>
        <v>0</v>
      </c>
      <c r="FN484" s="200">
        <f>AB484*AB$2*IF($FC484="V",1,-1)*IF($Q484="Fixo",(CP484-INDEX('Curva Forward'!$C$5:$AN$13,MATCH(CONCATENATE(BD_COMERCIAL!$K484," ",BD_COMERCIAL!$L484),'Curva Forward'!$B$5:$B$13,0),MATCH(FN$4,'Curva Forward'!$C$4:$AN$4,0))),CP484)</f>
        <v>0</v>
      </c>
      <c r="FO484" s="200">
        <f>AC484*AC$2*IF($FC484="V",1,-1)*IF($Q484="Fixo",(CQ484-INDEX('Curva Forward'!$C$5:$AN$13,MATCH(CONCATENATE(BD_COMERCIAL!$K484," ",BD_COMERCIAL!$L484),'Curva Forward'!$B$5:$B$13,0),MATCH(FO$4,'Curva Forward'!$C$4:$AN$4,0))),CQ484)</f>
        <v>0</v>
      </c>
      <c r="FP484" s="200">
        <f>AD484*AD$2*IF($FC484="V",1,-1)*IF($Q484="Fixo",(CR484-INDEX('Curva Forward'!$C$5:$AN$13,MATCH(CONCATENATE(BD_COMERCIAL!$K484," ",BD_COMERCIAL!$L484),'Curva Forward'!$B$5:$B$13,0),MATCH(FP$4,'Curva Forward'!$C$4:$AN$4,0))),CR484)</f>
        <v>0</v>
      </c>
      <c r="FQ484" s="200">
        <f>AE484*AE$2*IF($FC484="V",1,-1)*IF($Q484="Fixo",(CS484-INDEX('Curva Forward'!$C$5:$AN$13,MATCH(CONCATENATE(BD_COMERCIAL!$K484," ",BD_COMERCIAL!$L484),'Curva Forward'!$B$5:$B$13,0),MATCH(FQ$4,'Curva Forward'!$C$4:$AN$4,0))),CS484)</f>
        <v>0</v>
      </c>
      <c r="FR484" s="200">
        <f>AF484*AF$2*IF($FC484="V",1,-1)*IF($Q484="Fixo",(CT484-INDEX('Curva Forward'!$C$5:$AN$13,MATCH(CONCATENATE(BD_COMERCIAL!$K484," ",BD_COMERCIAL!$L484),'Curva Forward'!$B$5:$B$13,0),MATCH(FR$4,'Curva Forward'!$C$4:$AN$4,0))),CT484)</f>
        <v>0</v>
      </c>
      <c r="FS484" s="200">
        <f>AG484*AG$2*IF($FC484="V",1,-1)*IF($Q484="Fixo",(CU484-INDEX('Curva Forward'!$C$5:$AN$13,MATCH(CONCATENATE(BD_COMERCIAL!$K484," ",BD_COMERCIAL!$L484),'Curva Forward'!$B$5:$B$13,0),MATCH(FS$4,'Curva Forward'!$C$4:$AN$4,0))),CU484)</f>
        <v>0</v>
      </c>
      <c r="FT484" s="200">
        <f>AH484*AH$2*IF($FC484="V",1,-1)*IF($Q484="Fixo",(CV484-INDEX('Curva Forward'!$C$5:$AN$13,MATCH(CONCATENATE(BD_COMERCIAL!$K484," ",BD_COMERCIAL!$L484),'Curva Forward'!$B$5:$B$13,0),MATCH(FT$4,'Curva Forward'!$C$4:$AN$4,0))),CV484)</f>
        <v>0</v>
      </c>
      <c r="FU484" s="200">
        <f>AI484*AI$2*IF($FC484="V",1,-1)*IF($Q484="Fixo",(CW484-INDEX('Curva Forward'!$C$5:$AN$13,MATCH(CONCATENATE(BD_COMERCIAL!$K484," ",BD_COMERCIAL!$L484),'Curva Forward'!$B$5:$B$13,0),MATCH(FU$4,'Curva Forward'!$C$4:$AN$4,0))),CW484)</f>
        <v>0</v>
      </c>
      <c r="FV484" s="200">
        <f>AJ484*AJ$2*IF($FC484="V",1,-1)*IF($Q484="Fixo",(CX484-INDEX('Curva Forward'!$C$5:$AN$13,MATCH(CONCATENATE(BD_COMERCIAL!$K484," ",BD_COMERCIAL!$L484),'Curva Forward'!$B$5:$B$13,0),MATCH(FV$4,'Curva Forward'!$C$4:$AN$4,0))),CX484)</f>
        <v>0</v>
      </c>
      <c r="FW484" s="200">
        <f>AK484*AK$2*IF($FC484="V",1,-1)*IF($Q484="Fixo",(CY484-INDEX('Curva Forward'!$C$5:$AN$13,MATCH(CONCATENATE(BD_COMERCIAL!$K484," ",BD_COMERCIAL!$L484),'Curva Forward'!$B$5:$B$13,0),MATCH(FW$4,'Curva Forward'!$C$4:$AN$4,0))),CY484)</f>
        <v>44640</v>
      </c>
      <c r="FX484" s="200">
        <f>AL484*AL$2*IF($FC484="V",1,-1)*IF($Q484="Fixo",(CZ484-INDEX('Curva Forward'!$C$5:$AN$13,MATCH(CONCATENATE(BD_COMERCIAL!$K484," ",BD_COMERCIAL!$L484),'Curva Forward'!$B$5:$B$13,0),MATCH(FX$4,'Curva Forward'!$C$4:$AN$4,0))),CZ484)</f>
        <v>0</v>
      </c>
      <c r="FY484" s="200">
        <f>AM484*AM$2*IF($FC484="V",1,-1)*IF($Q484="Fixo",(DA484-INDEX('Curva Forward'!$C$5:$AN$13,MATCH(CONCATENATE(BD_COMERCIAL!$K484," ",BD_COMERCIAL!$L484),'Curva Forward'!$B$5:$B$13,0),MATCH(FY$4,'Curva Forward'!$C$4:$AN$4,0))),DA484)</f>
        <v>0</v>
      </c>
      <c r="FZ484" s="200">
        <f>AN484*AN$2*IF($FC484="V",1,-1)*IF($Q484="Fixo",(DB484-INDEX('Curva Forward'!$C$5:$AN$13,MATCH(CONCATENATE(BD_COMERCIAL!$K484," ",BD_COMERCIAL!$L484),'Curva Forward'!$B$5:$B$13,0),MATCH(FZ$4,'Curva Forward'!$C$4:$AN$4,0))),DB484)</f>
        <v>0</v>
      </c>
      <c r="GA484" s="200">
        <f>AO484*AO$2*IF($FC484="V",1,-1)*IF($Q484="Fixo",(DC484-INDEX('Curva Forward'!$C$5:$AN$13,MATCH(CONCATENATE(BD_COMERCIAL!$K484," ",BD_COMERCIAL!$L484),'Curva Forward'!$B$5:$B$13,0),MATCH(GA$4,'Curva Forward'!$C$4:$AN$4,0))),DC484)</f>
        <v>0</v>
      </c>
      <c r="GB484" s="200">
        <f>AP484*AP$2*IF($FC484="V",1,-1)*IF($Q484="Fixo",(DD484-INDEX('Curva Forward'!$C$5:$AN$13,MATCH(CONCATENATE(BD_COMERCIAL!$K484," ",BD_COMERCIAL!$L484),'Curva Forward'!$B$5:$B$13,0),MATCH(GB$4,'Curva Forward'!$C$4:$AN$4,0))),DD484)</f>
        <v>0</v>
      </c>
      <c r="GC484" s="200">
        <f>AQ484*AQ$2*IF($FC484="V",1,-1)*IF($Q484="Fixo",(DE484-INDEX('Curva Forward'!$C$5:$AN$13,MATCH(CONCATENATE(BD_COMERCIAL!$K484," ",BD_COMERCIAL!$L484),'Curva Forward'!$B$5:$B$13,0),MATCH(GC$4,'Curva Forward'!$C$4:$AN$4,0))),DE484)</f>
        <v>0</v>
      </c>
      <c r="GD484" s="200">
        <f>AR484*AR$2*IF($FC484="V",1,-1)*IF($Q484="Fixo",(DF484-INDEX('Curva Forward'!$C$5:$AN$13,MATCH(CONCATENATE(BD_COMERCIAL!$K484," ",BD_COMERCIAL!$L484),'Curva Forward'!$B$5:$B$13,0),MATCH(GD$4,'Curva Forward'!$C$4:$AN$4,0))),DF484)</f>
        <v>0</v>
      </c>
      <c r="GE484" s="200">
        <f>AS484*AS$2*IF($FC484="V",1,-1)*IF($Q484="Fixo",(DG484-INDEX('Curva Forward'!$C$5:$AN$13,MATCH(CONCATENATE(BD_COMERCIAL!$K484," ",BD_COMERCIAL!$L484),'Curva Forward'!$B$5:$B$13,0),MATCH(GE$4,'Curva Forward'!$C$4:$AN$4,0))),DG484)</f>
        <v>0</v>
      </c>
      <c r="GF484" s="200">
        <f>AT484*AT$2*IF($FC484="V",1,-1)*IF($Q484="Fixo",(DH484-INDEX('Curva Forward'!$C$5:$AN$13,MATCH(CONCATENATE(BD_COMERCIAL!$K484," ",BD_COMERCIAL!$L484),'Curva Forward'!$B$5:$B$13,0),MATCH(GF$4,'Curva Forward'!$C$4:$AN$4,0))),DH484)</f>
        <v>0</v>
      </c>
      <c r="GG484" s="200">
        <f>AU484*AU$2*IF($FC484="V",1,-1)*IF($Q484="Fixo",(DI484-INDEX('Curva Forward'!$C$5:$AN$13,MATCH(CONCATENATE(BD_COMERCIAL!$K484," ",BD_COMERCIAL!$L484),'Curva Forward'!$B$5:$B$13,0),MATCH(GG$4,'Curva Forward'!$C$4:$AN$4,0))),DI484)</f>
        <v>0</v>
      </c>
      <c r="GH484" s="200">
        <f>AV484*AV$2*IF($FC484="V",1,-1)*IF($Q484="Fixo",(DJ484-INDEX('Curva Forward'!$C$5:$AN$13,MATCH(CONCATENATE(BD_COMERCIAL!$K484," ",BD_COMERCIAL!$L484),'Curva Forward'!$B$5:$B$13,0),MATCH(GH$4,'Curva Forward'!$C$4:$AN$4,0))),DJ484)</f>
        <v>0</v>
      </c>
      <c r="GI484" s="200">
        <f>AW484*AW$2*IF($FC484="V",1,-1)*IF($Q484="Fixo",(DK484-INDEX('Curva Forward'!$C$5:$AN$13,MATCH(CONCATENATE(BD_COMERCIAL!$K484," ",BD_COMERCIAL!$L484),'Curva Forward'!$B$5:$B$13,0),MATCH(GI$4,'Curva Forward'!$C$4:$AN$4,0))),DK484)</f>
        <v>0</v>
      </c>
      <c r="GJ484" s="200">
        <f>AX484*AX$2*IF($FC484="V",1,-1)*IF($Q484="Fixo",(DL484-INDEX('Curva Forward'!$C$5:$AN$13,MATCH(CONCATENATE(BD_COMERCIAL!$K484," ",BD_COMERCIAL!$L484),'Curva Forward'!$B$5:$B$13,0),MATCH(GJ$4,'Curva Forward'!$C$4:$AN$4,0))),DL484)</f>
        <v>0</v>
      </c>
      <c r="GK484" s="200">
        <f>AY484*AY$2*IF($FC484="V",1,-1)*IF($Q484="Fixo",(DM484-INDEX('Curva Forward'!$C$5:$AN$13,MATCH(CONCATENATE(BD_COMERCIAL!$K484," ",BD_COMERCIAL!$L484),'Curva Forward'!$B$5:$B$13,0),MATCH(GK$4,'Curva Forward'!$C$4:$AN$4,0))),DM484)</f>
        <v>0</v>
      </c>
      <c r="GL484" s="200">
        <f>IF(EZ484="",0,CL484*CL$2*IF($FC484="V",1,-1)*IF($Q484="Fixo",(EZ484-INDEX('Curva Forward'!$C$5:$AN$13,MATCH(CONCATENATE(BD_COMERCIAL!$K484," ",BD_COMERCIAL!$L484),'Curva Forward'!$B$5:$B$13,0),MATCH(GL$4,'Curva Forward'!$C$4:$AN$4,0))),EZ484))</f>
        <v>0</v>
      </c>
      <c r="GM484" s="200">
        <f>IF(FA484="",0,CM484*CM$2*IF($FC484="V",1,-1)*IF($Q484="Fixo",(FA484-INDEX('Curva Forward'!$C$5:$AN$13,MATCH(CONCATENATE(BD_COMERCIAL!$K484," ",BD_COMERCIAL!$L484),'Curva Forward'!$B$5:$B$13,0),MATCH(GM$4,'Curva Forward'!$C$4:$AN$4,0))),FA484))</f>
        <v>0</v>
      </c>
      <c r="GN484" s="200">
        <f>IF(FB484="",0,CN484*CN$2*IF($FC484="V",1,-1)*IF($Q484="Fixo",(FB484-INDEX('Curva Forward'!$C$5:$AN$13,MATCH(CONCATENATE(BD_COMERCIAL!$K484," ",BD_COMERCIAL!$L484),'Curva Forward'!$B$5:$B$13,0),MATCH(GN$4,'Curva Forward'!$C$4:$AN$4,0))),FB484))</f>
        <v>0</v>
      </c>
      <c r="GO484" s="201">
        <f t="shared" ca="1" si="146"/>
        <v>0</v>
      </c>
      <c r="GP484" s="201">
        <f t="shared" ca="1" si="147"/>
        <v>0</v>
      </c>
    </row>
    <row r="485" spans="1:198" ht="15" customHeight="1" x14ac:dyDescent="0.25">
      <c r="A485" s="6"/>
      <c r="B485" s="7" t="s">
        <v>864</v>
      </c>
      <c r="C485" s="8">
        <v>44732</v>
      </c>
      <c r="D485" s="9" t="s">
        <v>131</v>
      </c>
      <c r="E485" s="9" t="s">
        <v>173</v>
      </c>
      <c r="F485" s="113">
        <v>12630054000110</v>
      </c>
      <c r="G485" s="10" t="s">
        <v>125</v>
      </c>
      <c r="H485" s="113">
        <v>3780401000108</v>
      </c>
      <c r="I485" s="9" t="s">
        <v>139</v>
      </c>
      <c r="J485" s="166"/>
      <c r="K485" s="10" t="s">
        <v>127</v>
      </c>
      <c r="L485" s="84" t="s">
        <v>22</v>
      </c>
      <c r="M485" s="11">
        <v>44835</v>
      </c>
      <c r="N485" s="12">
        <v>44865</v>
      </c>
      <c r="O485" s="10">
        <v>0.1</v>
      </c>
      <c r="P485" s="84">
        <v>110.5</v>
      </c>
      <c r="Q485" s="84" t="s">
        <v>128</v>
      </c>
      <c r="R485" s="10" t="s">
        <v>129</v>
      </c>
      <c r="S485" s="14" t="s">
        <v>135</v>
      </c>
      <c r="T485" s="11"/>
      <c r="U485" s="12"/>
      <c r="V485" s="257" t="str">
        <f ca="1">IF(U485="","",
IF(U485="NA","",
IFERROR(VLOOKUP(EOMONTH(M485,-2)+1,IPCA!$A:$B,2,0),
VLOOKUP(EOMONTH(TODAY(),-2)+1,IPCA!$A:$B,2,0))/
VLOOKUP(EOMONTH(U485,-2)+1,IPCA!$A:$B,2,0)*
P485))</f>
        <v/>
      </c>
      <c r="W485" s="84"/>
      <c r="X485" s="13" t="s">
        <v>6</v>
      </c>
      <c r="Y485" s="166"/>
      <c r="AA485" s="108"/>
      <c r="AB485" s="15"/>
      <c r="AK485">
        <v>0.1</v>
      </c>
      <c r="AM485" s="6"/>
      <c r="AN485" s="15"/>
      <c r="AY485" s="6"/>
      <c r="AZ485" s="15"/>
      <c r="BK485" s="6"/>
      <c r="BL485" s="15"/>
      <c r="BW485" s="6"/>
      <c r="BX485" s="15"/>
      <c r="CI485" s="6"/>
      <c r="CJ485" s="16">
        <f t="shared" si="131"/>
        <v>8.493150684931507E-3</v>
      </c>
      <c r="CK485" s="16" t="str">
        <f t="shared" si="132"/>
        <v/>
      </c>
      <c r="CL485" s="16" t="str">
        <f t="shared" si="133"/>
        <v/>
      </c>
      <c r="CM485" s="16" t="str">
        <f t="shared" si="134"/>
        <v/>
      </c>
      <c r="CN485" s="16" t="str">
        <f t="shared" si="135"/>
        <v/>
      </c>
      <c r="CO485" s="18"/>
      <c r="CP485" s="15"/>
      <c r="CY485">
        <v>110.5</v>
      </c>
      <c r="DA485" s="6"/>
      <c r="DB485" s="15"/>
      <c r="DM485" s="6"/>
      <c r="DN485" s="15"/>
      <c r="DY485" s="6"/>
      <c r="DZ485" s="15"/>
      <c r="EK485" s="6"/>
      <c r="EL485" s="15"/>
      <c r="EW485" s="6"/>
      <c r="EX485" s="16">
        <f t="shared" si="136"/>
        <v>9.3849315068493144</v>
      </c>
      <c r="EY485" s="16" t="str">
        <f t="shared" si="137"/>
        <v/>
      </c>
      <c r="EZ485" s="16" t="str">
        <f t="shared" si="138"/>
        <v/>
      </c>
      <c r="FA485" s="16" t="str">
        <f t="shared" si="139"/>
        <v/>
      </c>
      <c r="FB485" s="160" t="str">
        <f t="shared" si="140"/>
        <v/>
      </c>
      <c r="FC485" t="s">
        <v>205</v>
      </c>
      <c r="FD485" s="20" t="s">
        <v>139</v>
      </c>
      <c r="FE485"/>
      <c r="FF485" s="209" t="s">
        <v>206</v>
      </c>
      <c r="FH485" s="284">
        <f t="shared" ca="1" si="141"/>
        <v>0</v>
      </c>
      <c r="FI485" s="208">
        <f t="shared" si="142"/>
        <v>1</v>
      </c>
      <c r="FK485" t="str">
        <f t="shared" si="143"/>
        <v>MAXIMA ENERGIA COMERCIALIZADORA LTDA.</v>
      </c>
      <c r="FL485" s="201">
        <f t="shared" ca="1" si="144"/>
        <v>-781.2</v>
      </c>
      <c r="FM485" s="201">
        <f t="shared" ca="1" si="145"/>
        <v>0</v>
      </c>
      <c r="FN485" s="200">
        <f>AB485*AB$2*IF($FC485="V",1,-1)*IF($Q485="Fixo",(CP485-INDEX('Curva Forward'!$C$5:$AN$13,MATCH(CONCATENATE(BD_COMERCIAL!$K485," ",BD_COMERCIAL!$L485),'Curva Forward'!$B$5:$B$13,0),MATCH(FN$4,'Curva Forward'!$C$4:$AN$4,0))),CP485)</f>
        <v>0</v>
      </c>
      <c r="FO485" s="200">
        <f>AC485*AC$2*IF($FC485="V",1,-1)*IF($Q485="Fixo",(CQ485-INDEX('Curva Forward'!$C$5:$AN$13,MATCH(CONCATENATE(BD_COMERCIAL!$K485," ",BD_COMERCIAL!$L485),'Curva Forward'!$B$5:$B$13,0),MATCH(FO$4,'Curva Forward'!$C$4:$AN$4,0))),CQ485)</f>
        <v>0</v>
      </c>
      <c r="FP485" s="200">
        <f>AD485*AD$2*IF($FC485="V",1,-1)*IF($Q485="Fixo",(CR485-INDEX('Curva Forward'!$C$5:$AN$13,MATCH(CONCATENATE(BD_COMERCIAL!$K485," ",BD_COMERCIAL!$L485),'Curva Forward'!$B$5:$B$13,0),MATCH(FP$4,'Curva Forward'!$C$4:$AN$4,0))),CR485)</f>
        <v>0</v>
      </c>
      <c r="FQ485" s="200">
        <f>AE485*AE$2*IF($FC485="V",1,-1)*IF($Q485="Fixo",(CS485-INDEX('Curva Forward'!$C$5:$AN$13,MATCH(CONCATENATE(BD_COMERCIAL!$K485," ",BD_COMERCIAL!$L485),'Curva Forward'!$B$5:$B$13,0),MATCH(FQ$4,'Curva Forward'!$C$4:$AN$4,0))),CS485)</f>
        <v>0</v>
      </c>
      <c r="FR485" s="200">
        <f>AF485*AF$2*IF($FC485="V",1,-1)*IF($Q485="Fixo",(CT485-INDEX('Curva Forward'!$C$5:$AN$13,MATCH(CONCATENATE(BD_COMERCIAL!$K485," ",BD_COMERCIAL!$L485),'Curva Forward'!$B$5:$B$13,0),MATCH(FR$4,'Curva Forward'!$C$4:$AN$4,0))),CT485)</f>
        <v>0</v>
      </c>
      <c r="FS485" s="200">
        <f>AG485*AG$2*IF($FC485="V",1,-1)*IF($Q485="Fixo",(CU485-INDEX('Curva Forward'!$C$5:$AN$13,MATCH(CONCATENATE(BD_COMERCIAL!$K485," ",BD_COMERCIAL!$L485),'Curva Forward'!$B$5:$B$13,0),MATCH(FS$4,'Curva Forward'!$C$4:$AN$4,0))),CU485)</f>
        <v>0</v>
      </c>
      <c r="FT485" s="200">
        <f>AH485*AH$2*IF($FC485="V",1,-1)*IF($Q485="Fixo",(CV485-INDEX('Curva Forward'!$C$5:$AN$13,MATCH(CONCATENATE(BD_COMERCIAL!$K485," ",BD_COMERCIAL!$L485),'Curva Forward'!$B$5:$B$13,0),MATCH(FT$4,'Curva Forward'!$C$4:$AN$4,0))),CV485)</f>
        <v>0</v>
      </c>
      <c r="FU485" s="200">
        <f>AI485*AI$2*IF($FC485="V",1,-1)*IF($Q485="Fixo",(CW485-INDEX('Curva Forward'!$C$5:$AN$13,MATCH(CONCATENATE(BD_COMERCIAL!$K485," ",BD_COMERCIAL!$L485),'Curva Forward'!$B$5:$B$13,0),MATCH(FU$4,'Curva Forward'!$C$4:$AN$4,0))),CW485)</f>
        <v>0</v>
      </c>
      <c r="FV485" s="200">
        <f>AJ485*AJ$2*IF($FC485="V",1,-1)*IF($Q485="Fixo",(CX485-INDEX('Curva Forward'!$C$5:$AN$13,MATCH(CONCATENATE(BD_COMERCIAL!$K485," ",BD_COMERCIAL!$L485),'Curva Forward'!$B$5:$B$13,0),MATCH(FV$4,'Curva Forward'!$C$4:$AN$4,0))),CX485)</f>
        <v>0</v>
      </c>
      <c r="FW485" s="200">
        <f>AK485*AK$2*IF($FC485="V",1,-1)*IF($Q485="Fixo",(CY485-INDEX('Curva Forward'!$C$5:$AN$13,MATCH(CONCATENATE(BD_COMERCIAL!$K485," ",BD_COMERCIAL!$L485),'Curva Forward'!$B$5:$B$13,0),MATCH(FW$4,'Curva Forward'!$C$4:$AN$4,0))),CY485)</f>
        <v>-781.2</v>
      </c>
      <c r="FX485" s="200">
        <f>AL485*AL$2*IF($FC485="V",1,-1)*IF($Q485="Fixo",(CZ485-INDEX('Curva Forward'!$C$5:$AN$13,MATCH(CONCATENATE(BD_COMERCIAL!$K485," ",BD_COMERCIAL!$L485),'Curva Forward'!$B$5:$B$13,0),MATCH(FX$4,'Curva Forward'!$C$4:$AN$4,0))),CZ485)</f>
        <v>0</v>
      </c>
      <c r="FY485" s="200">
        <f>AM485*AM$2*IF($FC485="V",1,-1)*IF($Q485="Fixo",(DA485-INDEX('Curva Forward'!$C$5:$AN$13,MATCH(CONCATENATE(BD_COMERCIAL!$K485," ",BD_COMERCIAL!$L485),'Curva Forward'!$B$5:$B$13,0),MATCH(FY$4,'Curva Forward'!$C$4:$AN$4,0))),DA485)</f>
        <v>0</v>
      </c>
      <c r="FZ485" s="200">
        <f>AN485*AN$2*IF($FC485="V",1,-1)*IF($Q485="Fixo",(DB485-INDEX('Curva Forward'!$C$5:$AN$13,MATCH(CONCATENATE(BD_COMERCIAL!$K485," ",BD_COMERCIAL!$L485),'Curva Forward'!$B$5:$B$13,0),MATCH(FZ$4,'Curva Forward'!$C$4:$AN$4,0))),DB485)</f>
        <v>0</v>
      </c>
      <c r="GA485" s="200">
        <f>AO485*AO$2*IF($FC485="V",1,-1)*IF($Q485="Fixo",(DC485-INDEX('Curva Forward'!$C$5:$AN$13,MATCH(CONCATENATE(BD_COMERCIAL!$K485," ",BD_COMERCIAL!$L485),'Curva Forward'!$B$5:$B$13,0),MATCH(GA$4,'Curva Forward'!$C$4:$AN$4,0))),DC485)</f>
        <v>0</v>
      </c>
      <c r="GB485" s="200">
        <f>AP485*AP$2*IF($FC485="V",1,-1)*IF($Q485="Fixo",(DD485-INDEX('Curva Forward'!$C$5:$AN$13,MATCH(CONCATENATE(BD_COMERCIAL!$K485," ",BD_COMERCIAL!$L485),'Curva Forward'!$B$5:$B$13,0),MATCH(GB$4,'Curva Forward'!$C$4:$AN$4,0))),DD485)</f>
        <v>0</v>
      </c>
      <c r="GC485" s="200">
        <f>AQ485*AQ$2*IF($FC485="V",1,-1)*IF($Q485="Fixo",(DE485-INDEX('Curva Forward'!$C$5:$AN$13,MATCH(CONCATENATE(BD_COMERCIAL!$K485," ",BD_COMERCIAL!$L485),'Curva Forward'!$B$5:$B$13,0),MATCH(GC$4,'Curva Forward'!$C$4:$AN$4,0))),DE485)</f>
        <v>0</v>
      </c>
      <c r="GD485" s="200">
        <f>AR485*AR$2*IF($FC485="V",1,-1)*IF($Q485="Fixo",(DF485-INDEX('Curva Forward'!$C$5:$AN$13,MATCH(CONCATENATE(BD_COMERCIAL!$K485," ",BD_COMERCIAL!$L485),'Curva Forward'!$B$5:$B$13,0),MATCH(GD$4,'Curva Forward'!$C$4:$AN$4,0))),DF485)</f>
        <v>0</v>
      </c>
      <c r="GE485" s="200">
        <f>AS485*AS$2*IF($FC485="V",1,-1)*IF($Q485="Fixo",(DG485-INDEX('Curva Forward'!$C$5:$AN$13,MATCH(CONCATENATE(BD_COMERCIAL!$K485," ",BD_COMERCIAL!$L485),'Curva Forward'!$B$5:$B$13,0),MATCH(GE$4,'Curva Forward'!$C$4:$AN$4,0))),DG485)</f>
        <v>0</v>
      </c>
      <c r="GF485" s="200">
        <f>AT485*AT$2*IF($FC485="V",1,-1)*IF($Q485="Fixo",(DH485-INDEX('Curva Forward'!$C$5:$AN$13,MATCH(CONCATENATE(BD_COMERCIAL!$K485," ",BD_COMERCIAL!$L485),'Curva Forward'!$B$5:$B$13,0),MATCH(GF$4,'Curva Forward'!$C$4:$AN$4,0))),DH485)</f>
        <v>0</v>
      </c>
      <c r="GG485" s="200">
        <f>AU485*AU$2*IF($FC485="V",1,-1)*IF($Q485="Fixo",(DI485-INDEX('Curva Forward'!$C$5:$AN$13,MATCH(CONCATENATE(BD_COMERCIAL!$K485," ",BD_COMERCIAL!$L485),'Curva Forward'!$B$5:$B$13,0),MATCH(GG$4,'Curva Forward'!$C$4:$AN$4,0))),DI485)</f>
        <v>0</v>
      </c>
      <c r="GH485" s="200">
        <f>AV485*AV$2*IF($FC485="V",1,-1)*IF($Q485="Fixo",(DJ485-INDEX('Curva Forward'!$C$5:$AN$13,MATCH(CONCATENATE(BD_COMERCIAL!$K485," ",BD_COMERCIAL!$L485),'Curva Forward'!$B$5:$B$13,0),MATCH(GH$4,'Curva Forward'!$C$4:$AN$4,0))),DJ485)</f>
        <v>0</v>
      </c>
      <c r="GI485" s="200">
        <f>AW485*AW$2*IF($FC485="V",1,-1)*IF($Q485="Fixo",(DK485-INDEX('Curva Forward'!$C$5:$AN$13,MATCH(CONCATENATE(BD_COMERCIAL!$K485," ",BD_COMERCIAL!$L485),'Curva Forward'!$B$5:$B$13,0),MATCH(GI$4,'Curva Forward'!$C$4:$AN$4,0))),DK485)</f>
        <v>0</v>
      </c>
      <c r="GJ485" s="200">
        <f>AX485*AX$2*IF($FC485="V",1,-1)*IF($Q485="Fixo",(DL485-INDEX('Curva Forward'!$C$5:$AN$13,MATCH(CONCATENATE(BD_COMERCIAL!$K485," ",BD_COMERCIAL!$L485),'Curva Forward'!$B$5:$B$13,0),MATCH(GJ$4,'Curva Forward'!$C$4:$AN$4,0))),DL485)</f>
        <v>0</v>
      </c>
      <c r="GK485" s="200">
        <f>AY485*AY$2*IF($FC485="V",1,-1)*IF($Q485="Fixo",(DM485-INDEX('Curva Forward'!$C$5:$AN$13,MATCH(CONCATENATE(BD_COMERCIAL!$K485," ",BD_COMERCIAL!$L485),'Curva Forward'!$B$5:$B$13,0),MATCH(GK$4,'Curva Forward'!$C$4:$AN$4,0))),DM485)</f>
        <v>0</v>
      </c>
      <c r="GL485" s="200">
        <f>IF(EZ485="",0,CL485*CL$2*IF($FC485="V",1,-1)*IF($Q485="Fixo",(EZ485-INDEX('Curva Forward'!$C$5:$AN$13,MATCH(CONCATENATE(BD_COMERCIAL!$K485," ",BD_COMERCIAL!$L485),'Curva Forward'!$B$5:$B$13,0),MATCH(GL$4,'Curva Forward'!$C$4:$AN$4,0))),EZ485))</f>
        <v>0</v>
      </c>
      <c r="GM485" s="200">
        <f>IF(FA485="",0,CM485*CM$2*IF($FC485="V",1,-1)*IF($Q485="Fixo",(FA485-INDEX('Curva Forward'!$C$5:$AN$13,MATCH(CONCATENATE(BD_COMERCIAL!$K485," ",BD_COMERCIAL!$L485),'Curva Forward'!$B$5:$B$13,0),MATCH(GM$4,'Curva Forward'!$C$4:$AN$4,0))),FA485))</f>
        <v>0</v>
      </c>
      <c r="GN485" s="200">
        <f>IF(FB485="",0,CN485*CN$2*IF($FC485="V",1,-1)*IF($Q485="Fixo",(FB485-INDEX('Curva Forward'!$C$5:$AN$13,MATCH(CONCATENATE(BD_COMERCIAL!$K485," ",BD_COMERCIAL!$L485),'Curva Forward'!$B$5:$B$13,0),MATCH(GN$4,'Curva Forward'!$C$4:$AN$4,0))),FB485))</f>
        <v>0</v>
      </c>
      <c r="GO485" s="201">
        <f t="shared" ca="1" si="146"/>
        <v>0</v>
      </c>
      <c r="GP485" s="201">
        <f t="shared" ca="1" si="147"/>
        <v>0</v>
      </c>
    </row>
    <row r="486" spans="1:198" ht="15" customHeight="1" x14ac:dyDescent="0.25">
      <c r="A486" s="6"/>
      <c r="B486" s="7" t="s">
        <v>865</v>
      </c>
      <c r="C486" s="8">
        <v>44734</v>
      </c>
      <c r="D486" s="9" t="s">
        <v>124</v>
      </c>
      <c r="E486" s="9" t="s">
        <v>125</v>
      </c>
      <c r="F486" s="113">
        <v>3780401000108</v>
      </c>
      <c r="G486" s="10" t="s">
        <v>838</v>
      </c>
      <c r="H486" s="113">
        <v>31627849000113</v>
      </c>
      <c r="I486" s="9" t="s">
        <v>139</v>
      </c>
      <c r="J486" s="166"/>
      <c r="K486" s="10" t="s">
        <v>127</v>
      </c>
      <c r="L486" s="84" t="s">
        <v>22</v>
      </c>
      <c r="M486" s="11">
        <v>44805</v>
      </c>
      <c r="N486" s="12">
        <v>44834</v>
      </c>
      <c r="O486" s="10">
        <v>5</v>
      </c>
      <c r="P486" s="84">
        <v>83</v>
      </c>
      <c r="Q486" s="84" t="s">
        <v>128</v>
      </c>
      <c r="R486" s="10" t="s">
        <v>129</v>
      </c>
      <c r="S486" s="14" t="s">
        <v>135</v>
      </c>
      <c r="T486" s="11"/>
      <c r="U486" s="12"/>
      <c r="V486" s="257" t="str">
        <f ca="1">IF(U486="","",
IF(U486="NA","",
IFERROR(VLOOKUP(EOMONTH(M486,-2)+1,IPCA!$A:$B,2,0),
VLOOKUP(EOMONTH(TODAY(),-2)+1,IPCA!$A:$B,2,0))/
VLOOKUP(EOMONTH(U486,-2)+1,IPCA!$A:$B,2,0)*
P486))</f>
        <v/>
      </c>
      <c r="W486" s="84"/>
      <c r="X486" s="13" t="s">
        <v>133</v>
      </c>
      <c r="Y486" s="166"/>
      <c r="AA486" s="108"/>
      <c r="AB486" s="15"/>
      <c r="AJ486">
        <v>5</v>
      </c>
      <c r="AM486" s="6"/>
      <c r="AN486" s="15"/>
      <c r="AY486" s="6"/>
      <c r="AZ486" s="15"/>
      <c r="BK486" s="6"/>
      <c r="BL486" s="15"/>
      <c r="BW486" s="6"/>
      <c r="BX486" s="15"/>
      <c r="CI486" s="6"/>
      <c r="CJ486" s="16">
        <f t="shared" si="131"/>
        <v>0.41095890410958902</v>
      </c>
      <c r="CK486" s="16" t="str">
        <f t="shared" si="132"/>
        <v/>
      </c>
      <c r="CL486" s="16" t="str">
        <f t="shared" si="133"/>
        <v/>
      </c>
      <c r="CM486" s="16" t="str">
        <f t="shared" si="134"/>
        <v/>
      </c>
      <c r="CN486" s="16" t="str">
        <f t="shared" si="135"/>
        <v/>
      </c>
      <c r="CO486" s="18"/>
      <c r="CP486" s="15"/>
      <c r="CX486">
        <v>83</v>
      </c>
      <c r="DA486" s="6"/>
      <c r="DB486" s="15"/>
      <c r="DM486" s="6"/>
      <c r="DN486" s="15"/>
      <c r="DY486" s="6"/>
      <c r="DZ486" s="15"/>
      <c r="EK486" s="6"/>
      <c r="EL486" s="15"/>
      <c r="EW486" s="6"/>
      <c r="EX486" s="16">
        <f t="shared" si="136"/>
        <v>6.8219178082191778</v>
      </c>
      <c r="EY486" s="16" t="str">
        <f t="shared" si="137"/>
        <v/>
      </c>
      <c r="EZ486" s="16" t="str">
        <f t="shared" si="138"/>
        <v/>
      </c>
      <c r="FA486" s="16" t="str">
        <f t="shared" si="139"/>
        <v/>
      </c>
      <c r="FB486" s="160" t="str">
        <f t="shared" si="140"/>
        <v/>
      </c>
      <c r="FC486" t="s">
        <v>204</v>
      </c>
      <c r="FD486" s="20" t="s">
        <v>139</v>
      </c>
      <c r="FE486"/>
      <c r="FF486" s="209" t="s">
        <v>206</v>
      </c>
      <c r="FH486" s="284">
        <f t="shared" ca="1" si="141"/>
        <v>0</v>
      </c>
      <c r="FI486" s="208">
        <f t="shared" si="142"/>
        <v>0.96666666666666667</v>
      </c>
      <c r="FK486" t="str">
        <f t="shared" si="143"/>
        <v>Ambar Comercializadora de Energia Ltda</v>
      </c>
      <c r="FL486" s="201">
        <f t="shared" ca="1" si="144"/>
        <v>3600</v>
      </c>
      <c r="FM486" s="201">
        <f t="shared" ca="1" si="145"/>
        <v>0</v>
      </c>
      <c r="FN486" s="200">
        <f>AB486*AB$2*IF($FC486="V",1,-1)*IF($Q486="Fixo",(CP486-INDEX('Curva Forward'!$C$5:$AN$13,MATCH(CONCATENATE(BD_COMERCIAL!$K486," ",BD_COMERCIAL!$L486),'Curva Forward'!$B$5:$B$13,0),MATCH(FN$4,'Curva Forward'!$C$4:$AN$4,0))),CP486)</f>
        <v>0</v>
      </c>
      <c r="FO486" s="200">
        <f>AC486*AC$2*IF($FC486="V",1,-1)*IF($Q486="Fixo",(CQ486-INDEX('Curva Forward'!$C$5:$AN$13,MATCH(CONCATENATE(BD_COMERCIAL!$K486," ",BD_COMERCIAL!$L486),'Curva Forward'!$B$5:$B$13,0),MATCH(FO$4,'Curva Forward'!$C$4:$AN$4,0))),CQ486)</f>
        <v>0</v>
      </c>
      <c r="FP486" s="200">
        <f>AD486*AD$2*IF($FC486="V",1,-1)*IF($Q486="Fixo",(CR486-INDEX('Curva Forward'!$C$5:$AN$13,MATCH(CONCATENATE(BD_COMERCIAL!$K486," ",BD_COMERCIAL!$L486),'Curva Forward'!$B$5:$B$13,0),MATCH(FP$4,'Curva Forward'!$C$4:$AN$4,0))),CR486)</f>
        <v>0</v>
      </c>
      <c r="FQ486" s="200">
        <f>AE486*AE$2*IF($FC486="V",1,-1)*IF($Q486="Fixo",(CS486-INDEX('Curva Forward'!$C$5:$AN$13,MATCH(CONCATENATE(BD_COMERCIAL!$K486," ",BD_COMERCIAL!$L486),'Curva Forward'!$B$5:$B$13,0),MATCH(FQ$4,'Curva Forward'!$C$4:$AN$4,0))),CS486)</f>
        <v>0</v>
      </c>
      <c r="FR486" s="200">
        <f>AF486*AF$2*IF($FC486="V",1,-1)*IF($Q486="Fixo",(CT486-INDEX('Curva Forward'!$C$5:$AN$13,MATCH(CONCATENATE(BD_COMERCIAL!$K486," ",BD_COMERCIAL!$L486),'Curva Forward'!$B$5:$B$13,0),MATCH(FR$4,'Curva Forward'!$C$4:$AN$4,0))),CT486)</f>
        <v>0</v>
      </c>
      <c r="FS486" s="200">
        <f>AG486*AG$2*IF($FC486="V",1,-1)*IF($Q486="Fixo",(CU486-INDEX('Curva Forward'!$C$5:$AN$13,MATCH(CONCATENATE(BD_COMERCIAL!$K486," ",BD_COMERCIAL!$L486),'Curva Forward'!$B$5:$B$13,0),MATCH(FS$4,'Curva Forward'!$C$4:$AN$4,0))),CU486)</f>
        <v>0</v>
      </c>
      <c r="FT486" s="200">
        <f>AH486*AH$2*IF($FC486="V",1,-1)*IF($Q486="Fixo",(CV486-INDEX('Curva Forward'!$C$5:$AN$13,MATCH(CONCATENATE(BD_COMERCIAL!$K486," ",BD_COMERCIAL!$L486),'Curva Forward'!$B$5:$B$13,0),MATCH(FT$4,'Curva Forward'!$C$4:$AN$4,0))),CV486)</f>
        <v>0</v>
      </c>
      <c r="FU486" s="200">
        <f>AI486*AI$2*IF($FC486="V",1,-1)*IF($Q486="Fixo",(CW486-INDEX('Curva Forward'!$C$5:$AN$13,MATCH(CONCATENATE(BD_COMERCIAL!$K486," ",BD_COMERCIAL!$L486),'Curva Forward'!$B$5:$B$13,0),MATCH(FU$4,'Curva Forward'!$C$4:$AN$4,0))),CW486)</f>
        <v>0</v>
      </c>
      <c r="FV486" s="200">
        <f>AJ486*AJ$2*IF($FC486="V",1,-1)*IF($Q486="Fixo",(CX486-INDEX('Curva Forward'!$C$5:$AN$13,MATCH(CONCATENATE(BD_COMERCIAL!$K486," ",BD_COMERCIAL!$L486),'Curva Forward'!$B$5:$B$13,0),MATCH(FV$4,'Curva Forward'!$C$4:$AN$4,0))),CX486)</f>
        <v>3600</v>
      </c>
      <c r="FW486" s="200">
        <f>AK486*AK$2*IF($FC486="V",1,-1)*IF($Q486="Fixo",(CY486-INDEX('Curva Forward'!$C$5:$AN$13,MATCH(CONCATENATE(BD_COMERCIAL!$K486," ",BD_COMERCIAL!$L486),'Curva Forward'!$B$5:$B$13,0),MATCH(FW$4,'Curva Forward'!$C$4:$AN$4,0))),CY486)</f>
        <v>0</v>
      </c>
      <c r="FX486" s="200">
        <f>AL486*AL$2*IF($FC486="V",1,-1)*IF($Q486="Fixo",(CZ486-INDEX('Curva Forward'!$C$5:$AN$13,MATCH(CONCATENATE(BD_COMERCIAL!$K486," ",BD_COMERCIAL!$L486),'Curva Forward'!$B$5:$B$13,0),MATCH(FX$4,'Curva Forward'!$C$4:$AN$4,0))),CZ486)</f>
        <v>0</v>
      </c>
      <c r="FY486" s="200">
        <f>AM486*AM$2*IF($FC486="V",1,-1)*IF($Q486="Fixo",(DA486-INDEX('Curva Forward'!$C$5:$AN$13,MATCH(CONCATENATE(BD_COMERCIAL!$K486," ",BD_COMERCIAL!$L486),'Curva Forward'!$B$5:$B$13,0),MATCH(FY$4,'Curva Forward'!$C$4:$AN$4,0))),DA486)</f>
        <v>0</v>
      </c>
      <c r="FZ486" s="200">
        <f>AN486*AN$2*IF($FC486="V",1,-1)*IF($Q486="Fixo",(DB486-INDEX('Curva Forward'!$C$5:$AN$13,MATCH(CONCATENATE(BD_COMERCIAL!$K486," ",BD_COMERCIAL!$L486),'Curva Forward'!$B$5:$B$13,0),MATCH(FZ$4,'Curva Forward'!$C$4:$AN$4,0))),DB486)</f>
        <v>0</v>
      </c>
      <c r="GA486" s="200">
        <f>AO486*AO$2*IF($FC486="V",1,-1)*IF($Q486="Fixo",(DC486-INDEX('Curva Forward'!$C$5:$AN$13,MATCH(CONCATENATE(BD_COMERCIAL!$K486," ",BD_COMERCIAL!$L486),'Curva Forward'!$B$5:$B$13,0),MATCH(GA$4,'Curva Forward'!$C$4:$AN$4,0))),DC486)</f>
        <v>0</v>
      </c>
      <c r="GB486" s="200">
        <f>AP486*AP$2*IF($FC486="V",1,-1)*IF($Q486="Fixo",(DD486-INDEX('Curva Forward'!$C$5:$AN$13,MATCH(CONCATENATE(BD_COMERCIAL!$K486," ",BD_COMERCIAL!$L486),'Curva Forward'!$B$5:$B$13,0),MATCH(GB$4,'Curva Forward'!$C$4:$AN$4,0))),DD486)</f>
        <v>0</v>
      </c>
      <c r="GC486" s="200">
        <f>AQ486*AQ$2*IF($FC486="V",1,-1)*IF($Q486="Fixo",(DE486-INDEX('Curva Forward'!$C$5:$AN$13,MATCH(CONCATENATE(BD_COMERCIAL!$K486," ",BD_COMERCIAL!$L486),'Curva Forward'!$B$5:$B$13,0),MATCH(GC$4,'Curva Forward'!$C$4:$AN$4,0))),DE486)</f>
        <v>0</v>
      </c>
      <c r="GD486" s="200">
        <f>AR486*AR$2*IF($FC486="V",1,-1)*IF($Q486="Fixo",(DF486-INDEX('Curva Forward'!$C$5:$AN$13,MATCH(CONCATENATE(BD_COMERCIAL!$K486," ",BD_COMERCIAL!$L486),'Curva Forward'!$B$5:$B$13,0),MATCH(GD$4,'Curva Forward'!$C$4:$AN$4,0))),DF486)</f>
        <v>0</v>
      </c>
      <c r="GE486" s="200">
        <f>AS486*AS$2*IF($FC486="V",1,-1)*IF($Q486="Fixo",(DG486-INDEX('Curva Forward'!$C$5:$AN$13,MATCH(CONCATENATE(BD_COMERCIAL!$K486," ",BD_COMERCIAL!$L486),'Curva Forward'!$B$5:$B$13,0),MATCH(GE$4,'Curva Forward'!$C$4:$AN$4,0))),DG486)</f>
        <v>0</v>
      </c>
      <c r="GF486" s="200">
        <f>AT486*AT$2*IF($FC486="V",1,-1)*IF($Q486="Fixo",(DH486-INDEX('Curva Forward'!$C$5:$AN$13,MATCH(CONCATENATE(BD_COMERCIAL!$K486," ",BD_COMERCIAL!$L486),'Curva Forward'!$B$5:$B$13,0),MATCH(GF$4,'Curva Forward'!$C$4:$AN$4,0))),DH486)</f>
        <v>0</v>
      </c>
      <c r="GG486" s="200">
        <f>AU486*AU$2*IF($FC486="V",1,-1)*IF($Q486="Fixo",(DI486-INDEX('Curva Forward'!$C$5:$AN$13,MATCH(CONCATENATE(BD_COMERCIAL!$K486," ",BD_COMERCIAL!$L486),'Curva Forward'!$B$5:$B$13,0),MATCH(GG$4,'Curva Forward'!$C$4:$AN$4,0))),DI486)</f>
        <v>0</v>
      </c>
      <c r="GH486" s="200">
        <f>AV486*AV$2*IF($FC486="V",1,-1)*IF($Q486="Fixo",(DJ486-INDEX('Curva Forward'!$C$5:$AN$13,MATCH(CONCATENATE(BD_COMERCIAL!$K486," ",BD_COMERCIAL!$L486),'Curva Forward'!$B$5:$B$13,0),MATCH(GH$4,'Curva Forward'!$C$4:$AN$4,0))),DJ486)</f>
        <v>0</v>
      </c>
      <c r="GI486" s="200">
        <f>AW486*AW$2*IF($FC486="V",1,-1)*IF($Q486="Fixo",(DK486-INDEX('Curva Forward'!$C$5:$AN$13,MATCH(CONCATENATE(BD_COMERCIAL!$K486," ",BD_COMERCIAL!$L486),'Curva Forward'!$B$5:$B$13,0),MATCH(GI$4,'Curva Forward'!$C$4:$AN$4,0))),DK486)</f>
        <v>0</v>
      </c>
      <c r="GJ486" s="200">
        <f>AX486*AX$2*IF($FC486="V",1,-1)*IF($Q486="Fixo",(DL486-INDEX('Curva Forward'!$C$5:$AN$13,MATCH(CONCATENATE(BD_COMERCIAL!$K486," ",BD_COMERCIAL!$L486),'Curva Forward'!$B$5:$B$13,0),MATCH(GJ$4,'Curva Forward'!$C$4:$AN$4,0))),DL486)</f>
        <v>0</v>
      </c>
      <c r="GK486" s="200">
        <f>AY486*AY$2*IF($FC486="V",1,-1)*IF($Q486="Fixo",(DM486-INDEX('Curva Forward'!$C$5:$AN$13,MATCH(CONCATENATE(BD_COMERCIAL!$K486," ",BD_COMERCIAL!$L486),'Curva Forward'!$B$5:$B$13,0),MATCH(GK$4,'Curva Forward'!$C$4:$AN$4,0))),DM486)</f>
        <v>0</v>
      </c>
      <c r="GL486" s="200">
        <f>IF(EZ486="",0,CL486*CL$2*IF($FC486="V",1,-1)*IF($Q486="Fixo",(EZ486-INDEX('Curva Forward'!$C$5:$AN$13,MATCH(CONCATENATE(BD_COMERCIAL!$K486," ",BD_COMERCIAL!$L486),'Curva Forward'!$B$5:$B$13,0),MATCH(GL$4,'Curva Forward'!$C$4:$AN$4,0))),EZ486))</f>
        <v>0</v>
      </c>
      <c r="GM486" s="200">
        <f>IF(FA486="",0,CM486*CM$2*IF($FC486="V",1,-1)*IF($Q486="Fixo",(FA486-INDEX('Curva Forward'!$C$5:$AN$13,MATCH(CONCATENATE(BD_COMERCIAL!$K486," ",BD_COMERCIAL!$L486),'Curva Forward'!$B$5:$B$13,0),MATCH(GM$4,'Curva Forward'!$C$4:$AN$4,0))),FA486))</f>
        <v>0</v>
      </c>
      <c r="GN486" s="200">
        <f>IF(FB486="",0,CN486*CN$2*IF($FC486="V",1,-1)*IF($Q486="Fixo",(FB486-INDEX('Curva Forward'!$C$5:$AN$13,MATCH(CONCATENATE(BD_COMERCIAL!$K486," ",BD_COMERCIAL!$L486),'Curva Forward'!$B$5:$B$13,0),MATCH(GN$4,'Curva Forward'!$C$4:$AN$4,0))),FB486))</f>
        <v>0</v>
      </c>
      <c r="GO486" s="201">
        <f t="shared" ca="1" si="146"/>
        <v>0</v>
      </c>
      <c r="GP486" s="201">
        <f t="shared" ca="1" si="147"/>
        <v>0</v>
      </c>
    </row>
    <row r="487" spans="1:198" ht="15" customHeight="1" x14ac:dyDescent="0.25">
      <c r="A487" s="6"/>
      <c r="B487" s="7" t="s">
        <v>866</v>
      </c>
      <c r="C487" s="8">
        <v>44736</v>
      </c>
      <c r="D487" s="9" t="s">
        <v>131</v>
      </c>
      <c r="E487" s="9" t="s">
        <v>867</v>
      </c>
      <c r="F487" s="113">
        <v>17077752000153</v>
      </c>
      <c r="G487" s="10" t="s">
        <v>125</v>
      </c>
      <c r="H487" s="113">
        <v>3780401000108</v>
      </c>
      <c r="I487" s="9" t="s">
        <v>139</v>
      </c>
      <c r="J487" s="166"/>
      <c r="K487" s="10" t="s">
        <v>30</v>
      </c>
      <c r="L487" s="84" t="s">
        <v>22</v>
      </c>
      <c r="M487" s="11">
        <v>44713</v>
      </c>
      <c r="N487" s="12">
        <v>44742</v>
      </c>
      <c r="O487" s="10">
        <v>1</v>
      </c>
      <c r="P487" s="84">
        <v>30</v>
      </c>
      <c r="Q487" s="84" t="s">
        <v>586</v>
      </c>
      <c r="R487" s="10" t="s">
        <v>129</v>
      </c>
      <c r="S487" s="14" t="s">
        <v>135</v>
      </c>
      <c r="T487" s="11"/>
      <c r="U487" s="12"/>
      <c r="V487" s="257" t="str">
        <f ca="1">IF(U487="","",
IF(U487="NA","",
IFERROR(VLOOKUP(EOMONTH(M487,-2)+1,IPCA!$A:$B,2,0),
VLOOKUP(EOMONTH(TODAY(),-2)+1,IPCA!$A:$B,2,0))/
VLOOKUP(EOMONTH(U487,-2)+1,IPCA!$A:$B,2,0)*
P487))</f>
        <v/>
      </c>
      <c r="W487" s="84"/>
      <c r="X487" s="13" t="s">
        <v>6</v>
      </c>
      <c r="Y487" s="166"/>
      <c r="AA487" s="108"/>
      <c r="AB487" s="15"/>
      <c r="AG487">
        <v>1</v>
      </c>
      <c r="AM487" s="6"/>
      <c r="AN487" s="15"/>
      <c r="AY487" s="6"/>
      <c r="AZ487" s="15"/>
      <c r="BK487" s="6"/>
      <c r="BL487" s="15"/>
      <c r="BW487" s="6"/>
      <c r="BX487" s="15"/>
      <c r="CI487" s="6"/>
      <c r="CJ487" s="16">
        <f t="shared" si="131"/>
        <v>8.2191780821917804E-2</v>
      </c>
      <c r="CK487" s="16" t="str">
        <f t="shared" si="132"/>
        <v/>
      </c>
      <c r="CL487" s="16" t="str">
        <f t="shared" si="133"/>
        <v/>
      </c>
      <c r="CM487" s="16" t="str">
        <f t="shared" si="134"/>
        <v/>
      </c>
      <c r="CN487" s="16" t="str">
        <f t="shared" si="135"/>
        <v/>
      </c>
      <c r="CO487" s="18"/>
      <c r="CP487" s="15"/>
      <c r="CU487">
        <v>30</v>
      </c>
      <c r="DA487" s="6"/>
      <c r="DB487" s="15"/>
      <c r="DM487" s="6"/>
      <c r="DN487" s="15"/>
      <c r="DY487" s="6"/>
      <c r="DZ487" s="15"/>
      <c r="EK487" s="6"/>
      <c r="EL487" s="15"/>
      <c r="EW487" s="6"/>
      <c r="EX487" s="16">
        <f t="shared" si="136"/>
        <v>2.4657534246575343</v>
      </c>
      <c r="EY487" s="16" t="str">
        <f t="shared" si="137"/>
        <v/>
      </c>
      <c r="EZ487" s="16" t="str">
        <f t="shared" si="138"/>
        <v/>
      </c>
      <c r="FA487" s="16" t="str">
        <f t="shared" si="139"/>
        <v/>
      </c>
      <c r="FB487" s="160" t="str">
        <f t="shared" si="140"/>
        <v/>
      </c>
      <c r="FC487" t="s">
        <v>205</v>
      </c>
      <c r="FD487" s="20" t="s">
        <v>139</v>
      </c>
      <c r="FE487"/>
      <c r="FF487" s="209" t="s">
        <v>206</v>
      </c>
      <c r="FH487" s="284">
        <f t="shared" ca="1" si="141"/>
        <v>0</v>
      </c>
      <c r="FI487" s="208">
        <f t="shared" si="142"/>
        <v>0.96666666666666667</v>
      </c>
      <c r="FK487" t="str">
        <f t="shared" si="143"/>
        <v>TRINITY ENERGIAS RENOVÁVEIS S.A</v>
      </c>
      <c r="FL487" s="201">
        <f t="shared" ca="1" si="144"/>
        <v>-21600</v>
      </c>
      <c r="FM487" s="201">
        <f t="shared" ca="1" si="145"/>
        <v>0</v>
      </c>
      <c r="FN487" s="200">
        <f>AB487*AB$2*IF($FC487="V",1,-1)*IF($Q487="Fixo",(CP487-INDEX('Curva Forward'!$C$5:$AN$13,MATCH(CONCATENATE(BD_COMERCIAL!$K487," ",BD_COMERCIAL!$L487),'Curva Forward'!$B$5:$B$13,0),MATCH(FN$4,'Curva Forward'!$C$4:$AN$4,0))),CP487)</f>
        <v>0</v>
      </c>
      <c r="FO487" s="200">
        <f>AC487*AC$2*IF($FC487="V",1,-1)*IF($Q487="Fixo",(CQ487-INDEX('Curva Forward'!$C$5:$AN$13,MATCH(CONCATENATE(BD_COMERCIAL!$K487," ",BD_COMERCIAL!$L487),'Curva Forward'!$B$5:$B$13,0),MATCH(FO$4,'Curva Forward'!$C$4:$AN$4,0))),CQ487)</f>
        <v>0</v>
      </c>
      <c r="FP487" s="200">
        <f>AD487*AD$2*IF($FC487="V",1,-1)*IF($Q487="Fixo",(CR487-INDEX('Curva Forward'!$C$5:$AN$13,MATCH(CONCATENATE(BD_COMERCIAL!$K487," ",BD_COMERCIAL!$L487),'Curva Forward'!$B$5:$B$13,0),MATCH(FP$4,'Curva Forward'!$C$4:$AN$4,0))),CR487)</f>
        <v>0</v>
      </c>
      <c r="FQ487" s="200">
        <f>AE487*AE$2*IF($FC487="V",1,-1)*IF($Q487="Fixo",(CS487-INDEX('Curva Forward'!$C$5:$AN$13,MATCH(CONCATENATE(BD_COMERCIAL!$K487," ",BD_COMERCIAL!$L487),'Curva Forward'!$B$5:$B$13,0),MATCH(FQ$4,'Curva Forward'!$C$4:$AN$4,0))),CS487)</f>
        <v>0</v>
      </c>
      <c r="FR487" s="200">
        <f>AF487*AF$2*IF($FC487="V",1,-1)*IF($Q487="Fixo",(CT487-INDEX('Curva Forward'!$C$5:$AN$13,MATCH(CONCATENATE(BD_COMERCIAL!$K487," ",BD_COMERCIAL!$L487),'Curva Forward'!$B$5:$B$13,0),MATCH(FR$4,'Curva Forward'!$C$4:$AN$4,0))),CT487)</f>
        <v>0</v>
      </c>
      <c r="FS487" s="200">
        <f>AG487*AG$2*IF($FC487="V",1,-1)*IF($Q487="Fixo",(CU487-INDEX('Curva Forward'!$C$5:$AN$13,MATCH(CONCATENATE(BD_COMERCIAL!$K487," ",BD_COMERCIAL!$L487),'Curva Forward'!$B$5:$B$13,0),MATCH(FS$4,'Curva Forward'!$C$4:$AN$4,0))),CU487)</f>
        <v>-21600</v>
      </c>
      <c r="FT487" s="200">
        <f>AH487*AH$2*IF($FC487="V",1,-1)*IF($Q487="Fixo",(CV487-INDEX('Curva Forward'!$C$5:$AN$13,MATCH(CONCATENATE(BD_COMERCIAL!$K487," ",BD_COMERCIAL!$L487),'Curva Forward'!$B$5:$B$13,0),MATCH(FT$4,'Curva Forward'!$C$4:$AN$4,0))),CV487)</f>
        <v>0</v>
      </c>
      <c r="FU487" s="200">
        <f>AI487*AI$2*IF($FC487="V",1,-1)*IF($Q487="Fixo",(CW487-INDEX('Curva Forward'!$C$5:$AN$13,MATCH(CONCATENATE(BD_COMERCIAL!$K487," ",BD_COMERCIAL!$L487),'Curva Forward'!$B$5:$B$13,0),MATCH(FU$4,'Curva Forward'!$C$4:$AN$4,0))),CW487)</f>
        <v>0</v>
      </c>
      <c r="FV487" s="200">
        <f>AJ487*AJ$2*IF($FC487="V",1,-1)*IF($Q487="Fixo",(CX487-INDEX('Curva Forward'!$C$5:$AN$13,MATCH(CONCATENATE(BD_COMERCIAL!$K487," ",BD_COMERCIAL!$L487),'Curva Forward'!$B$5:$B$13,0),MATCH(FV$4,'Curva Forward'!$C$4:$AN$4,0))),CX487)</f>
        <v>0</v>
      </c>
      <c r="FW487" s="200">
        <f>AK487*AK$2*IF($FC487="V",1,-1)*IF($Q487="Fixo",(CY487-INDEX('Curva Forward'!$C$5:$AN$13,MATCH(CONCATENATE(BD_COMERCIAL!$K487," ",BD_COMERCIAL!$L487),'Curva Forward'!$B$5:$B$13,0),MATCH(FW$4,'Curva Forward'!$C$4:$AN$4,0))),CY487)</f>
        <v>0</v>
      </c>
      <c r="FX487" s="200">
        <f>AL487*AL$2*IF($FC487="V",1,-1)*IF($Q487="Fixo",(CZ487-INDEX('Curva Forward'!$C$5:$AN$13,MATCH(CONCATENATE(BD_COMERCIAL!$K487," ",BD_COMERCIAL!$L487),'Curva Forward'!$B$5:$B$13,0),MATCH(FX$4,'Curva Forward'!$C$4:$AN$4,0))),CZ487)</f>
        <v>0</v>
      </c>
      <c r="FY487" s="200">
        <f>AM487*AM$2*IF($FC487="V",1,-1)*IF($Q487="Fixo",(DA487-INDEX('Curva Forward'!$C$5:$AN$13,MATCH(CONCATENATE(BD_COMERCIAL!$K487," ",BD_COMERCIAL!$L487),'Curva Forward'!$B$5:$B$13,0),MATCH(FY$4,'Curva Forward'!$C$4:$AN$4,0))),DA487)</f>
        <v>0</v>
      </c>
      <c r="FZ487" s="200">
        <f>AN487*AN$2*IF($FC487="V",1,-1)*IF($Q487="Fixo",(DB487-INDEX('Curva Forward'!$C$5:$AN$13,MATCH(CONCATENATE(BD_COMERCIAL!$K487," ",BD_COMERCIAL!$L487),'Curva Forward'!$B$5:$B$13,0),MATCH(FZ$4,'Curva Forward'!$C$4:$AN$4,0))),DB487)</f>
        <v>0</v>
      </c>
      <c r="GA487" s="200">
        <f>AO487*AO$2*IF($FC487="V",1,-1)*IF($Q487="Fixo",(DC487-INDEX('Curva Forward'!$C$5:$AN$13,MATCH(CONCATENATE(BD_COMERCIAL!$K487," ",BD_COMERCIAL!$L487),'Curva Forward'!$B$5:$B$13,0),MATCH(GA$4,'Curva Forward'!$C$4:$AN$4,0))),DC487)</f>
        <v>0</v>
      </c>
      <c r="GB487" s="200">
        <f>AP487*AP$2*IF($FC487="V",1,-1)*IF($Q487="Fixo",(DD487-INDEX('Curva Forward'!$C$5:$AN$13,MATCH(CONCATENATE(BD_COMERCIAL!$K487," ",BD_COMERCIAL!$L487),'Curva Forward'!$B$5:$B$13,0),MATCH(GB$4,'Curva Forward'!$C$4:$AN$4,0))),DD487)</f>
        <v>0</v>
      </c>
      <c r="GC487" s="200">
        <f>AQ487*AQ$2*IF($FC487="V",1,-1)*IF($Q487="Fixo",(DE487-INDEX('Curva Forward'!$C$5:$AN$13,MATCH(CONCATENATE(BD_COMERCIAL!$K487," ",BD_COMERCIAL!$L487),'Curva Forward'!$B$5:$B$13,0),MATCH(GC$4,'Curva Forward'!$C$4:$AN$4,0))),DE487)</f>
        <v>0</v>
      </c>
      <c r="GD487" s="200">
        <f>AR487*AR$2*IF($FC487="V",1,-1)*IF($Q487="Fixo",(DF487-INDEX('Curva Forward'!$C$5:$AN$13,MATCH(CONCATENATE(BD_COMERCIAL!$K487," ",BD_COMERCIAL!$L487),'Curva Forward'!$B$5:$B$13,0),MATCH(GD$4,'Curva Forward'!$C$4:$AN$4,0))),DF487)</f>
        <v>0</v>
      </c>
      <c r="GE487" s="200">
        <f>AS487*AS$2*IF($FC487="V",1,-1)*IF($Q487="Fixo",(DG487-INDEX('Curva Forward'!$C$5:$AN$13,MATCH(CONCATENATE(BD_COMERCIAL!$K487," ",BD_COMERCIAL!$L487),'Curva Forward'!$B$5:$B$13,0),MATCH(GE$4,'Curva Forward'!$C$4:$AN$4,0))),DG487)</f>
        <v>0</v>
      </c>
      <c r="GF487" s="200">
        <f>AT487*AT$2*IF($FC487="V",1,-1)*IF($Q487="Fixo",(DH487-INDEX('Curva Forward'!$C$5:$AN$13,MATCH(CONCATENATE(BD_COMERCIAL!$K487," ",BD_COMERCIAL!$L487),'Curva Forward'!$B$5:$B$13,0),MATCH(GF$4,'Curva Forward'!$C$4:$AN$4,0))),DH487)</f>
        <v>0</v>
      </c>
      <c r="GG487" s="200">
        <f>AU487*AU$2*IF($FC487="V",1,-1)*IF($Q487="Fixo",(DI487-INDEX('Curva Forward'!$C$5:$AN$13,MATCH(CONCATENATE(BD_COMERCIAL!$K487," ",BD_COMERCIAL!$L487),'Curva Forward'!$B$5:$B$13,0),MATCH(GG$4,'Curva Forward'!$C$4:$AN$4,0))),DI487)</f>
        <v>0</v>
      </c>
      <c r="GH487" s="200">
        <f>AV487*AV$2*IF($FC487="V",1,-1)*IF($Q487="Fixo",(DJ487-INDEX('Curva Forward'!$C$5:$AN$13,MATCH(CONCATENATE(BD_COMERCIAL!$K487," ",BD_COMERCIAL!$L487),'Curva Forward'!$B$5:$B$13,0),MATCH(GH$4,'Curva Forward'!$C$4:$AN$4,0))),DJ487)</f>
        <v>0</v>
      </c>
      <c r="GI487" s="200">
        <f>AW487*AW$2*IF($FC487="V",1,-1)*IF($Q487="Fixo",(DK487-INDEX('Curva Forward'!$C$5:$AN$13,MATCH(CONCATENATE(BD_COMERCIAL!$K487," ",BD_COMERCIAL!$L487),'Curva Forward'!$B$5:$B$13,0),MATCH(GI$4,'Curva Forward'!$C$4:$AN$4,0))),DK487)</f>
        <v>0</v>
      </c>
      <c r="GJ487" s="200">
        <f>AX487*AX$2*IF($FC487="V",1,-1)*IF($Q487="Fixo",(DL487-INDEX('Curva Forward'!$C$5:$AN$13,MATCH(CONCATENATE(BD_COMERCIAL!$K487," ",BD_COMERCIAL!$L487),'Curva Forward'!$B$5:$B$13,0),MATCH(GJ$4,'Curva Forward'!$C$4:$AN$4,0))),DL487)</f>
        <v>0</v>
      </c>
      <c r="GK487" s="200">
        <f>AY487*AY$2*IF($FC487="V",1,-1)*IF($Q487="Fixo",(DM487-INDEX('Curva Forward'!$C$5:$AN$13,MATCH(CONCATENATE(BD_COMERCIAL!$K487," ",BD_COMERCIAL!$L487),'Curva Forward'!$B$5:$B$13,0),MATCH(GK$4,'Curva Forward'!$C$4:$AN$4,0))),DM487)</f>
        <v>0</v>
      </c>
      <c r="GL487" s="200">
        <f>IF(EZ487="",0,CL487*CL$2*IF($FC487="V",1,-1)*IF($Q487="Fixo",(EZ487-INDEX('Curva Forward'!$C$5:$AN$13,MATCH(CONCATENATE(BD_COMERCIAL!$K487," ",BD_COMERCIAL!$L487),'Curva Forward'!$B$5:$B$13,0),MATCH(GL$4,'Curva Forward'!$C$4:$AN$4,0))),EZ487))</f>
        <v>0</v>
      </c>
      <c r="GM487" s="200">
        <f>IF(FA487="",0,CM487*CM$2*IF($FC487="V",1,-1)*IF($Q487="Fixo",(FA487-INDEX('Curva Forward'!$C$5:$AN$13,MATCH(CONCATENATE(BD_COMERCIAL!$K487," ",BD_COMERCIAL!$L487),'Curva Forward'!$B$5:$B$13,0),MATCH(GM$4,'Curva Forward'!$C$4:$AN$4,0))),FA487))</f>
        <v>0</v>
      </c>
      <c r="GN487" s="200">
        <f>IF(FB487="",0,CN487*CN$2*IF($FC487="V",1,-1)*IF($Q487="Fixo",(FB487-INDEX('Curva Forward'!$C$5:$AN$13,MATCH(CONCATENATE(BD_COMERCIAL!$K487," ",BD_COMERCIAL!$L487),'Curva Forward'!$B$5:$B$13,0),MATCH(GN$4,'Curva Forward'!$C$4:$AN$4,0))),FB487))</f>
        <v>0</v>
      </c>
      <c r="GO487" s="201">
        <f t="shared" ca="1" si="146"/>
        <v>0</v>
      </c>
      <c r="GP487" s="201">
        <f t="shared" ca="1" si="147"/>
        <v>0</v>
      </c>
    </row>
    <row r="488" spans="1:198" ht="15" customHeight="1" x14ac:dyDescent="0.25">
      <c r="A488" s="6"/>
      <c r="B488" s="7" t="s">
        <v>868</v>
      </c>
      <c r="C488" s="8">
        <v>44736</v>
      </c>
      <c r="D488" s="9" t="s">
        <v>131</v>
      </c>
      <c r="E488" s="9" t="s">
        <v>869</v>
      </c>
      <c r="F488" s="113">
        <v>40374404000160</v>
      </c>
      <c r="G488" s="10" t="s">
        <v>125</v>
      </c>
      <c r="H488" s="113">
        <v>3780401000108</v>
      </c>
      <c r="I488" s="9" t="s">
        <v>139</v>
      </c>
      <c r="J488" s="166"/>
      <c r="K488" s="10" t="s">
        <v>127</v>
      </c>
      <c r="L488" s="84" t="s">
        <v>22</v>
      </c>
      <c r="M488" s="11">
        <v>44896</v>
      </c>
      <c r="N488" s="12">
        <v>44926</v>
      </c>
      <c r="O488" s="10">
        <v>1</v>
      </c>
      <c r="P488" s="84">
        <v>103</v>
      </c>
      <c r="Q488" s="84" t="s">
        <v>128</v>
      </c>
      <c r="R488" s="10" t="s">
        <v>129</v>
      </c>
      <c r="S488" s="14" t="s">
        <v>135</v>
      </c>
      <c r="T488" s="11"/>
      <c r="U488" s="12"/>
      <c r="V488" s="257" t="str">
        <f ca="1">IF(U488="","",
IF(U488="NA","",
IFERROR(VLOOKUP(EOMONTH(M488,-2)+1,IPCA!$A:$B,2,0),
VLOOKUP(EOMONTH(TODAY(),-2)+1,IPCA!$A:$B,2,0))/
VLOOKUP(EOMONTH(U488,-2)+1,IPCA!$A:$B,2,0)*
P488))</f>
        <v/>
      </c>
      <c r="W488" s="84"/>
      <c r="X488" s="13" t="s">
        <v>133</v>
      </c>
      <c r="Y488" s="166"/>
      <c r="AA488" s="108"/>
      <c r="AB488" s="15"/>
      <c r="AM488" s="6">
        <v>1</v>
      </c>
      <c r="AN488" s="15"/>
      <c r="AY488" s="6"/>
      <c r="AZ488" s="15"/>
      <c r="BK488" s="6"/>
      <c r="BL488" s="15"/>
      <c r="BW488" s="6"/>
      <c r="BX488" s="15"/>
      <c r="CI488" s="6"/>
      <c r="CJ488" s="16">
        <f t="shared" si="131"/>
        <v>8.4931506849315067E-2</v>
      </c>
      <c r="CK488" s="16" t="str">
        <f t="shared" si="132"/>
        <v/>
      </c>
      <c r="CL488" s="16" t="str">
        <f t="shared" si="133"/>
        <v/>
      </c>
      <c r="CM488" s="16" t="str">
        <f t="shared" si="134"/>
        <v/>
      </c>
      <c r="CN488" s="16" t="str">
        <f t="shared" si="135"/>
        <v/>
      </c>
      <c r="CO488" s="18"/>
      <c r="CP488" s="15"/>
      <c r="DA488" s="6">
        <v>103</v>
      </c>
      <c r="DB488" s="15"/>
      <c r="DM488" s="6"/>
      <c r="DN488" s="15"/>
      <c r="DY488" s="6"/>
      <c r="DZ488" s="15"/>
      <c r="EK488" s="6"/>
      <c r="EL488" s="15"/>
      <c r="EW488" s="6"/>
      <c r="EX488" s="16">
        <f t="shared" si="136"/>
        <v>8.7479452054794518</v>
      </c>
      <c r="EY488" s="16" t="str">
        <f t="shared" si="137"/>
        <v/>
      </c>
      <c r="EZ488" s="16" t="str">
        <f t="shared" si="138"/>
        <v/>
      </c>
      <c r="FA488" s="16" t="str">
        <f t="shared" si="139"/>
        <v/>
      </c>
      <c r="FB488" s="160" t="str">
        <f t="shared" si="140"/>
        <v/>
      </c>
      <c r="FC488" t="s">
        <v>205</v>
      </c>
      <c r="FD488" s="20" t="s">
        <v>139</v>
      </c>
      <c r="FE488"/>
      <c r="FF488" s="209" t="s">
        <v>206</v>
      </c>
      <c r="FH488" s="284">
        <f t="shared" ca="1" si="141"/>
        <v>0</v>
      </c>
      <c r="FI488" s="208">
        <f t="shared" si="142"/>
        <v>1</v>
      </c>
      <c r="FK488" t="str">
        <f t="shared" si="143"/>
        <v>Quanta Comercializadora de Energia Ltda.</v>
      </c>
      <c r="FL488" s="201">
        <f t="shared" ca="1" si="144"/>
        <v>-4464</v>
      </c>
      <c r="FM488" s="201">
        <f t="shared" ca="1" si="145"/>
        <v>0</v>
      </c>
      <c r="FN488" s="200">
        <f>AB488*AB$2*IF($FC488="V",1,-1)*IF($Q488="Fixo",(CP488-INDEX('Curva Forward'!$C$5:$AN$13,MATCH(CONCATENATE(BD_COMERCIAL!$K488," ",BD_COMERCIAL!$L488),'Curva Forward'!$B$5:$B$13,0),MATCH(FN$4,'Curva Forward'!$C$4:$AN$4,0))),CP488)</f>
        <v>0</v>
      </c>
      <c r="FO488" s="200">
        <f>AC488*AC$2*IF($FC488="V",1,-1)*IF($Q488="Fixo",(CQ488-INDEX('Curva Forward'!$C$5:$AN$13,MATCH(CONCATENATE(BD_COMERCIAL!$K488," ",BD_COMERCIAL!$L488),'Curva Forward'!$B$5:$B$13,0),MATCH(FO$4,'Curva Forward'!$C$4:$AN$4,0))),CQ488)</f>
        <v>0</v>
      </c>
      <c r="FP488" s="200">
        <f>AD488*AD$2*IF($FC488="V",1,-1)*IF($Q488="Fixo",(CR488-INDEX('Curva Forward'!$C$5:$AN$13,MATCH(CONCATENATE(BD_COMERCIAL!$K488," ",BD_COMERCIAL!$L488),'Curva Forward'!$B$5:$B$13,0),MATCH(FP$4,'Curva Forward'!$C$4:$AN$4,0))),CR488)</f>
        <v>0</v>
      </c>
      <c r="FQ488" s="200">
        <f>AE488*AE$2*IF($FC488="V",1,-1)*IF($Q488="Fixo",(CS488-INDEX('Curva Forward'!$C$5:$AN$13,MATCH(CONCATENATE(BD_COMERCIAL!$K488," ",BD_COMERCIAL!$L488),'Curva Forward'!$B$5:$B$13,0),MATCH(FQ$4,'Curva Forward'!$C$4:$AN$4,0))),CS488)</f>
        <v>0</v>
      </c>
      <c r="FR488" s="200">
        <f>AF488*AF$2*IF($FC488="V",1,-1)*IF($Q488="Fixo",(CT488-INDEX('Curva Forward'!$C$5:$AN$13,MATCH(CONCATENATE(BD_COMERCIAL!$K488," ",BD_COMERCIAL!$L488),'Curva Forward'!$B$5:$B$13,0),MATCH(FR$4,'Curva Forward'!$C$4:$AN$4,0))),CT488)</f>
        <v>0</v>
      </c>
      <c r="FS488" s="200">
        <f>AG488*AG$2*IF($FC488="V",1,-1)*IF($Q488="Fixo",(CU488-INDEX('Curva Forward'!$C$5:$AN$13,MATCH(CONCATENATE(BD_COMERCIAL!$K488," ",BD_COMERCIAL!$L488),'Curva Forward'!$B$5:$B$13,0),MATCH(FS$4,'Curva Forward'!$C$4:$AN$4,0))),CU488)</f>
        <v>0</v>
      </c>
      <c r="FT488" s="200">
        <f>AH488*AH$2*IF($FC488="V",1,-1)*IF($Q488="Fixo",(CV488-INDEX('Curva Forward'!$C$5:$AN$13,MATCH(CONCATENATE(BD_COMERCIAL!$K488," ",BD_COMERCIAL!$L488),'Curva Forward'!$B$5:$B$13,0),MATCH(FT$4,'Curva Forward'!$C$4:$AN$4,0))),CV488)</f>
        <v>0</v>
      </c>
      <c r="FU488" s="200">
        <f>AI488*AI$2*IF($FC488="V",1,-1)*IF($Q488="Fixo",(CW488-INDEX('Curva Forward'!$C$5:$AN$13,MATCH(CONCATENATE(BD_COMERCIAL!$K488," ",BD_COMERCIAL!$L488),'Curva Forward'!$B$5:$B$13,0),MATCH(FU$4,'Curva Forward'!$C$4:$AN$4,0))),CW488)</f>
        <v>0</v>
      </c>
      <c r="FV488" s="200">
        <f>AJ488*AJ$2*IF($FC488="V",1,-1)*IF($Q488="Fixo",(CX488-INDEX('Curva Forward'!$C$5:$AN$13,MATCH(CONCATENATE(BD_COMERCIAL!$K488," ",BD_COMERCIAL!$L488),'Curva Forward'!$B$5:$B$13,0),MATCH(FV$4,'Curva Forward'!$C$4:$AN$4,0))),CX488)</f>
        <v>0</v>
      </c>
      <c r="FW488" s="200">
        <f>AK488*AK$2*IF($FC488="V",1,-1)*IF($Q488="Fixo",(CY488-INDEX('Curva Forward'!$C$5:$AN$13,MATCH(CONCATENATE(BD_COMERCIAL!$K488," ",BD_COMERCIAL!$L488),'Curva Forward'!$B$5:$B$13,0),MATCH(FW$4,'Curva Forward'!$C$4:$AN$4,0))),CY488)</f>
        <v>0</v>
      </c>
      <c r="FX488" s="200">
        <f>AL488*AL$2*IF($FC488="V",1,-1)*IF($Q488="Fixo",(CZ488-INDEX('Curva Forward'!$C$5:$AN$13,MATCH(CONCATENATE(BD_COMERCIAL!$K488," ",BD_COMERCIAL!$L488),'Curva Forward'!$B$5:$B$13,0),MATCH(FX$4,'Curva Forward'!$C$4:$AN$4,0))),CZ488)</f>
        <v>0</v>
      </c>
      <c r="FY488" s="200">
        <f>AM488*AM$2*IF($FC488="V",1,-1)*IF($Q488="Fixo",(DA488-INDEX('Curva Forward'!$C$5:$AN$13,MATCH(CONCATENATE(BD_COMERCIAL!$K488," ",BD_COMERCIAL!$L488),'Curva Forward'!$B$5:$B$13,0),MATCH(FY$4,'Curva Forward'!$C$4:$AN$4,0))),DA488)</f>
        <v>-4464</v>
      </c>
      <c r="FZ488" s="200">
        <f>AN488*AN$2*IF($FC488="V",1,-1)*IF($Q488="Fixo",(DB488-INDEX('Curva Forward'!$C$5:$AN$13,MATCH(CONCATENATE(BD_COMERCIAL!$K488," ",BD_COMERCIAL!$L488),'Curva Forward'!$B$5:$B$13,0),MATCH(FZ$4,'Curva Forward'!$C$4:$AN$4,0))),DB488)</f>
        <v>0</v>
      </c>
      <c r="GA488" s="200">
        <f>AO488*AO$2*IF($FC488="V",1,-1)*IF($Q488="Fixo",(DC488-INDEX('Curva Forward'!$C$5:$AN$13,MATCH(CONCATENATE(BD_COMERCIAL!$K488," ",BD_COMERCIAL!$L488),'Curva Forward'!$B$5:$B$13,0),MATCH(GA$4,'Curva Forward'!$C$4:$AN$4,0))),DC488)</f>
        <v>0</v>
      </c>
      <c r="GB488" s="200">
        <f>AP488*AP$2*IF($FC488="V",1,-1)*IF($Q488="Fixo",(DD488-INDEX('Curva Forward'!$C$5:$AN$13,MATCH(CONCATENATE(BD_COMERCIAL!$K488," ",BD_COMERCIAL!$L488),'Curva Forward'!$B$5:$B$13,0),MATCH(GB$4,'Curva Forward'!$C$4:$AN$4,0))),DD488)</f>
        <v>0</v>
      </c>
      <c r="GC488" s="200">
        <f>AQ488*AQ$2*IF($FC488="V",1,-1)*IF($Q488="Fixo",(DE488-INDEX('Curva Forward'!$C$5:$AN$13,MATCH(CONCATENATE(BD_COMERCIAL!$K488," ",BD_COMERCIAL!$L488),'Curva Forward'!$B$5:$B$13,0),MATCH(GC$4,'Curva Forward'!$C$4:$AN$4,0))),DE488)</f>
        <v>0</v>
      </c>
      <c r="GD488" s="200">
        <f>AR488*AR$2*IF($FC488="V",1,-1)*IF($Q488="Fixo",(DF488-INDEX('Curva Forward'!$C$5:$AN$13,MATCH(CONCATENATE(BD_COMERCIAL!$K488," ",BD_COMERCIAL!$L488),'Curva Forward'!$B$5:$B$13,0),MATCH(GD$4,'Curva Forward'!$C$4:$AN$4,0))),DF488)</f>
        <v>0</v>
      </c>
      <c r="GE488" s="200">
        <f>AS488*AS$2*IF($FC488="V",1,-1)*IF($Q488="Fixo",(DG488-INDEX('Curva Forward'!$C$5:$AN$13,MATCH(CONCATENATE(BD_COMERCIAL!$K488," ",BD_COMERCIAL!$L488),'Curva Forward'!$B$5:$B$13,0),MATCH(GE$4,'Curva Forward'!$C$4:$AN$4,0))),DG488)</f>
        <v>0</v>
      </c>
      <c r="GF488" s="200">
        <f>AT488*AT$2*IF($FC488="V",1,-1)*IF($Q488="Fixo",(DH488-INDEX('Curva Forward'!$C$5:$AN$13,MATCH(CONCATENATE(BD_COMERCIAL!$K488," ",BD_COMERCIAL!$L488),'Curva Forward'!$B$5:$B$13,0),MATCH(GF$4,'Curva Forward'!$C$4:$AN$4,0))),DH488)</f>
        <v>0</v>
      </c>
      <c r="GG488" s="200">
        <f>AU488*AU$2*IF($FC488="V",1,-1)*IF($Q488="Fixo",(DI488-INDEX('Curva Forward'!$C$5:$AN$13,MATCH(CONCATENATE(BD_COMERCIAL!$K488," ",BD_COMERCIAL!$L488),'Curva Forward'!$B$5:$B$13,0),MATCH(GG$4,'Curva Forward'!$C$4:$AN$4,0))),DI488)</f>
        <v>0</v>
      </c>
      <c r="GH488" s="200">
        <f>AV488*AV$2*IF($FC488="V",1,-1)*IF($Q488="Fixo",(DJ488-INDEX('Curva Forward'!$C$5:$AN$13,MATCH(CONCATENATE(BD_COMERCIAL!$K488," ",BD_COMERCIAL!$L488),'Curva Forward'!$B$5:$B$13,0),MATCH(GH$4,'Curva Forward'!$C$4:$AN$4,0))),DJ488)</f>
        <v>0</v>
      </c>
      <c r="GI488" s="200">
        <f>AW488*AW$2*IF($FC488="V",1,-1)*IF($Q488="Fixo",(DK488-INDEX('Curva Forward'!$C$5:$AN$13,MATCH(CONCATENATE(BD_COMERCIAL!$K488," ",BD_COMERCIAL!$L488),'Curva Forward'!$B$5:$B$13,0),MATCH(GI$4,'Curva Forward'!$C$4:$AN$4,0))),DK488)</f>
        <v>0</v>
      </c>
      <c r="GJ488" s="200">
        <f>AX488*AX$2*IF($FC488="V",1,-1)*IF($Q488="Fixo",(DL488-INDEX('Curva Forward'!$C$5:$AN$13,MATCH(CONCATENATE(BD_COMERCIAL!$K488," ",BD_COMERCIAL!$L488),'Curva Forward'!$B$5:$B$13,0),MATCH(GJ$4,'Curva Forward'!$C$4:$AN$4,0))),DL488)</f>
        <v>0</v>
      </c>
      <c r="GK488" s="200">
        <f>AY488*AY$2*IF($FC488="V",1,-1)*IF($Q488="Fixo",(DM488-INDEX('Curva Forward'!$C$5:$AN$13,MATCH(CONCATENATE(BD_COMERCIAL!$K488," ",BD_COMERCIAL!$L488),'Curva Forward'!$B$5:$B$13,0),MATCH(GK$4,'Curva Forward'!$C$4:$AN$4,0))),DM488)</f>
        <v>0</v>
      </c>
      <c r="GL488" s="200">
        <f>IF(EZ488="",0,CL488*CL$2*IF($FC488="V",1,-1)*IF($Q488="Fixo",(EZ488-INDEX('Curva Forward'!$C$5:$AN$13,MATCH(CONCATENATE(BD_COMERCIAL!$K488," ",BD_COMERCIAL!$L488),'Curva Forward'!$B$5:$B$13,0),MATCH(GL$4,'Curva Forward'!$C$4:$AN$4,0))),EZ488))</f>
        <v>0</v>
      </c>
      <c r="GM488" s="200">
        <f>IF(FA488="",0,CM488*CM$2*IF($FC488="V",1,-1)*IF($Q488="Fixo",(FA488-INDEX('Curva Forward'!$C$5:$AN$13,MATCH(CONCATENATE(BD_COMERCIAL!$K488," ",BD_COMERCIAL!$L488),'Curva Forward'!$B$5:$B$13,0),MATCH(GM$4,'Curva Forward'!$C$4:$AN$4,0))),FA488))</f>
        <v>0</v>
      </c>
      <c r="GN488" s="200">
        <f>IF(FB488="",0,CN488*CN$2*IF($FC488="V",1,-1)*IF($Q488="Fixo",(FB488-INDEX('Curva Forward'!$C$5:$AN$13,MATCH(CONCATENATE(BD_COMERCIAL!$K488," ",BD_COMERCIAL!$L488),'Curva Forward'!$B$5:$B$13,0),MATCH(GN$4,'Curva Forward'!$C$4:$AN$4,0))),FB488))</f>
        <v>0</v>
      </c>
      <c r="GO488" s="201">
        <f t="shared" ca="1" si="146"/>
        <v>0</v>
      </c>
      <c r="GP488" s="201">
        <f t="shared" ca="1" si="147"/>
        <v>0</v>
      </c>
    </row>
    <row r="489" spans="1:198" ht="15" customHeight="1" x14ac:dyDescent="0.25">
      <c r="A489" s="6"/>
      <c r="B489" s="7" t="s">
        <v>870</v>
      </c>
      <c r="C489" s="8">
        <v>44739</v>
      </c>
      <c r="D489" s="9" t="s">
        <v>131</v>
      </c>
      <c r="E489" s="9" t="s">
        <v>160</v>
      </c>
      <c r="F489" s="113">
        <v>58177643000195</v>
      </c>
      <c r="G489" s="10" t="s">
        <v>125</v>
      </c>
      <c r="H489" s="113">
        <v>3780401000108</v>
      </c>
      <c r="I489" s="9" t="s">
        <v>139</v>
      </c>
      <c r="J489" s="166"/>
      <c r="K489" s="10" t="s">
        <v>127</v>
      </c>
      <c r="L489" s="84" t="s">
        <v>22</v>
      </c>
      <c r="M489" s="11">
        <v>44896</v>
      </c>
      <c r="N489" s="12">
        <v>44926</v>
      </c>
      <c r="O489" s="10">
        <v>5.5</v>
      </c>
      <c r="P489" s="84">
        <v>104</v>
      </c>
      <c r="Q489" s="84" t="s">
        <v>128</v>
      </c>
      <c r="R489" s="10" t="s">
        <v>129</v>
      </c>
      <c r="S489" s="14" t="s">
        <v>135</v>
      </c>
      <c r="T489" s="11"/>
      <c r="U489" s="12"/>
      <c r="V489" s="257" t="str">
        <f ca="1">IF(U489="","",
IF(U489="NA","",
IFERROR(VLOOKUP(EOMONTH(M489,-2)+1,IPCA!$A:$B,2,0),
VLOOKUP(EOMONTH(TODAY(),-2)+1,IPCA!$A:$B,2,0))/
VLOOKUP(EOMONTH(U489,-2)+1,IPCA!$A:$B,2,0)*
P489))</f>
        <v/>
      </c>
      <c r="W489" s="84"/>
      <c r="X489" s="13" t="s">
        <v>133</v>
      </c>
      <c r="Y489" s="166"/>
      <c r="AA489" s="108"/>
      <c r="AB489" s="15"/>
      <c r="AM489" s="6">
        <v>5.5</v>
      </c>
      <c r="AN489" s="15"/>
      <c r="AY489" s="6"/>
      <c r="AZ489" s="15"/>
      <c r="BK489" s="6"/>
      <c r="BL489" s="15"/>
      <c r="BW489" s="6"/>
      <c r="BX489" s="15"/>
      <c r="CI489" s="6"/>
      <c r="CJ489" s="16">
        <f t="shared" si="131"/>
        <v>0.4671232876712329</v>
      </c>
      <c r="CK489" s="16" t="str">
        <f t="shared" si="132"/>
        <v/>
      </c>
      <c r="CL489" s="16" t="str">
        <f t="shared" si="133"/>
        <v/>
      </c>
      <c r="CM489" s="16" t="str">
        <f t="shared" si="134"/>
        <v/>
      </c>
      <c r="CN489" s="16" t="str">
        <f t="shared" si="135"/>
        <v/>
      </c>
      <c r="CO489" s="18"/>
      <c r="CP489" s="15"/>
      <c r="DA489" s="6">
        <v>104</v>
      </c>
      <c r="DB489" s="15"/>
      <c r="DM489" s="6"/>
      <c r="DN489" s="15"/>
      <c r="DY489" s="6"/>
      <c r="DZ489" s="15"/>
      <c r="EK489" s="6"/>
      <c r="EL489" s="15"/>
      <c r="EW489" s="6"/>
      <c r="EX489" s="16">
        <f t="shared" si="136"/>
        <v>8.8328767123287673</v>
      </c>
      <c r="EY489" s="16" t="str">
        <f t="shared" si="137"/>
        <v/>
      </c>
      <c r="EZ489" s="16" t="str">
        <f t="shared" si="138"/>
        <v/>
      </c>
      <c r="FA489" s="16" t="str">
        <f t="shared" si="139"/>
        <v/>
      </c>
      <c r="FB489" s="160" t="str">
        <f t="shared" si="140"/>
        <v/>
      </c>
      <c r="FC489" t="s">
        <v>205</v>
      </c>
      <c r="FD489" s="20" t="s">
        <v>139</v>
      </c>
      <c r="FE489"/>
      <c r="FF489" s="209" t="s">
        <v>206</v>
      </c>
      <c r="FH489" s="284">
        <f t="shared" ca="1" si="141"/>
        <v>0</v>
      </c>
      <c r="FI489" s="208">
        <f t="shared" si="142"/>
        <v>1</v>
      </c>
      <c r="FK489" t="str">
        <f t="shared" si="143"/>
        <v>COMERC Comercializadora de Energia Elétrica Ltda.</v>
      </c>
      <c r="FL489" s="201">
        <f t="shared" ca="1" si="144"/>
        <v>-28644</v>
      </c>
      <c r="FM489" s="201">
        <f t="shared" ca="1" si="145"/>
        <v>0</v>
      </c>
      <c r="FN489" s="200">
        <f>AB489*AB$2*IF($FC489="V",1,-1)*IF($Q489="Fixo",(CP489-INDEX('Curva Forward'!$C$5:$AN$13,MATCH(CONCATENATE(BD_COMERCIAL!$K489," ",BD_COMERCIAL!$L489),'Curva Forward'!$B$5:$B$13,0),MATCH(FN$4,'Curva Forward'!$C$4:$AN$4,0))),CP489)</f>
        <v>0</v>
      </c>
      <c r="FO489" s="200">
        <f>AC489*AC$2*IF($FC489="V",1,-1)*IF($Q489="Fixo",(CQ489-INDEX('Curva Forward'!$C$5:$AN$13,MATCH(CONCATENATE(BD_COMERCIAL!$K489," ",BD_COMERCIAL!$L489),'Curva Forward'!$B$5:$B$13,0),MATCH(FO$4,'Curva Forward'!$C$4:$AN$4,0))),CQ489)</f>
        <v>0</v>
      </c>
      <c r="FP489" s="200">
        <f>AD489*AD$2*IF($FC489="V",1,-1)*IF($Q489="Fixo",(CR489-INDEX('Curva Forward'!$C$5:$AN$13,MATCH(CONCATENATE(BD_COMERCIAL!$K489," ",BD_COMERCIAL!$L489),'Curva Forward'!$B$5:$B$13,0),MATCH(FP$4,'Curva Forward'!$C$4:$AN$4,0))),CR489)</f>
        <v>0</v>
      </c>
      <c r="FQ489" s="200">
        <f>AE489*AE$2*IF($FC489="V",1,-1)*IF($Q489="Fixo",(CS489-INDEX('Curva Forward'!$C$5:$AN$13,MATCH(CONCATENATE(BD_COMERCIAL!$K489," ",BD_COMERCIAL!$L489),'Curva Forward'!$B$5:$B$13,0),MATCH(FQ$4,'Curva Forward'!$C$4:$AN$4,0))),CS489)</f>
        <v>0</v>
      </c>
      <c r="FR489" s="200">
        <f>AF489*AF$2*IF($FC489="V",1,-1)*IF($Q489="Fixo",(CT489-INDEX('Curva Forward'!$C$5:$AN$13,MATCH(CONCATENATE(BD_COMERCIAL!$K489," ",BD_COMERCIAL!$L489),'Curva Forward'!$B$5:$B$13,0),MATCH(FR$4,'Curva Forward'!$C$4:$AN$4,0))),CT489)</f>
        <v>0</v>
      </c>
      <c r="FS489" s="200">
        <f>AG489*AG$2*IF($FC489="V",1,-1)*IF($Q489="Fixo",(CU489-INDEX('Curva Forward'!$C$5:$AN$13,MATCH(CONCATENATE(BD_COMERCIAL!$K489," ",BD_COMERCIAL!$L489),'Curva Forward'!$B$5:$B$13,0),MATCH(FS$4,'Curva Forward'!$C$4:$AN$4,0))),CU489)</f>
        <v>0</v>
      </c>
      <c r="FT489" s="200">
        <f>AH489*AH$2*IF($FC489="V",1,-1)*IF($Q489="Fixo",(CV489-INDEX('Curva Forward'!$C$5:$AN$13,MATCH(CONCATENATE(BD_COMERCIAL!$K489," ",BD_COMERCIAL!$L489),'Curva Forward'!$B$5:$B$13,0),MATCH(FT$4,'Curva Forward'!$C$4:$AN$4,0))),CV489)</f>
        <v>0</v>
      </c>
      <c r="FU489" s="200">
        <f>AI489*AI$2*IF($FC489="V",1,-1)*IF($Q489="Fixo",(CW489-INDEX('Curva Forward'!$C$5:$AN$13,MATCH(CONCATENATE(BD_COMERCIAL!$K489," ",BD_COMERCIAL!$L489),'Curva Forward'!$B$5:$B$13,0),MATCH(FU$4,'Curva Forward'!$C$4:$AN$4,0))),CW489)</f>
        <v>0</v>
      </c>
      <c r="FV489" s="200">
        <f>AJ489*AJ$2*IF($FC489="V",1,-1)*IF($Q489="Fixo",(CX489-INDEX('Curva Forward'!$C$5:$AN$13,MATCH(CONCATENATE(BD_COMERCIAL!$K489," ",BD_COMERCIAL!$L489),'Curva Forward'!$B$5:$B$13,0),MATCH(FV$4,'Curva Forward'!$C$4:$AN$4,0))),CX489)</f>
        <v>0</v>
      </c>
      <c r="FW489" s="200">
        <f>AK489*AK$2*IF($FC489="V",1,-1)*IF($Q489="Fixo",(CY489-INDEX('Curva Forward'!$C$5:$AN$13,MATCH(CONCATENATE(BD_COMERCIAL!$K489," ",BD_COMERCIAL!$L489),'Curva Forward'!$B$5:$B$13,0),MATCH(FW$4,'Curva Forward'!$C$4:$AN$4,0))),CY489)</f>
        <v>0</v>
      </c>
      <c r="FX489" s="200">
        <f>AL489*AL$2*IF($FC489="V",1,-1)*IF($Q489="Fixo",(CZ489-INDEX('Curva Forward'!$C$5:$AN$13,MATCH(CONCATENATE(BD_COMERCIAL!$K489," ",BD_COMERCIAL!$L489),'Curva Forward'!$B$5:$B$13,0),MATCH(FX$4,'Curva Forward'!$C$4:$AN$4,0))),CZ489)</f>
        <v>0</v>
      </c>
      <c r="FY489" s="200">
        <f>AM489*AM$2*IF($FC489="V",1,-1)*IF($Q489="Fixo",(DA489-INDEX('Curva Forward'!$C$5:$AN$13,MATCH(CONCATENATE(BD_COMERCIAL!$K489," ",BD_COMERCIAL!$L489),'Curva Forward'!$B$5:$B$13,0),MATCH(FY$4,'Curva Forward'!$C$4:$AN$4,0))),DA489)</f>
        <v>-28644</v>
      </c>
      <c r="FZ489" s="200">
        <f>AN489*AN$2*IF($FC489="V",1,-1)*IF($Q489="Fixo",(DB489-INDEX('Curva Forward'!$C$5:$AN$13,MATCH(CONCATENATE(BD_COMERCIAL!$K489," ",BD_COMERCIAL!$L489),'Curva Forward'!$B$5:$B$13,0),MATCH(FZ$4,'Curva Forward'!$C$4:$AN$4,0))),DB489)</f>
        <v>0</v>
      </c>
      <c r="GA489" s="200">
        <f>AO489*AO$2*IF($FC489="V",1,-1)*IF($Q489="Fixo",(DC489-INDEX('Curva Forward'!$C$5:$AN$13,MATCH(CONCATENATE(BD_COMERCIAL!$K489," ",BD_COMERCIAL!$L489),'Curva Forward'!$B$5:$B$13,0),MATCH(GA$4,'Curva Forward'!$C$4:$AN$4,0))),DC489)</f>
        <v>0</v>
      </c>
      <c r="GB489" s="200">
        <f>AP489*AP$2*IF($FC489="V",1,-1)*IF($Q489="Fixo",(DD489-INDEX('Curva Forward'!$C$5:$AN$13,MATCH(CONCATENATE(BD_COMERCIAL!$K489," ",BD_COMERCIAL!$L489),'Curva Forward'!$B$5:$B$13,0),MATCH(GB$4,'Curva Forward'!$C$4:$AN$4,0))),DD489)</f>
        <v>0</v>
      </c>
      <c r="GC489" s="200">
        <f>AQ489*AQ$2*IF($FC489="V",1,-1)*IF($Q489="Fixo",(DE489-INDEX('Curva Forward'!$C$5:$AN$13,MATCH(CONCATENATE(BD_COMERCIAL!$K489," ",BD_COMERCIAL!$L489),'Curva Forward'!$B$5:$B$13,0),MATCH(GC$4,'Curva Forward'!$C$4:$AN$4,0))),DE489)</f>
        <v>0</v>
      </c>
      <c r="GD489" s="200">
        <f>AR489*AR$2*IF($FC489="V",1,-1)*IF($Q489="Fixo",(DF489-INDEX('Curva Forward'!$C$5:$AN$13,MATCH(CONCATENATE(BD_COMERCIAL!$K489," ",BD_COMERCIAL!$L489),'Curva Forward'!$B$5:$B$13,0),MATCH(GD$4,'Curva Forward'!$C$4:$AN$4,0))),DF489)</f>
        <v>0</v>
      </c>
      <c r="GE489" s="200">
        <f>AS489*AS$2*IF($FC489="V",1,-1)*IF($Q489="Fixo",(DG489-INDEX('Curva Forward'!$C$5:$AN$13,MATCH(CONCATENATE(BD_COMERCIAL!$K489," ",BD_COMERCIAL!$L489),'Curva Forward'!$B$5:$B$13,0),MATCH(GE$4,'Curva Forward'!$C$4:$AN$4,0))),DG489)</f>
        <v>0</v>
      </c>
      <c r="GF489" s="200">
        <f>AT489*AT$2*IF($FC489="V",1,-1)*IF($Q489="Fixo",(DH489-INDEX('Curva Forward'!$C$5:$AN$13,MATCH(CONCATENATE(BD_COMERCIAL!$K489," ",BD_COMERCIAL!$L489),'Curva Forward'!$B$5:$B$13,0),MATCH(GF$4,'Curva Forward'!$C$4:$AN$4,0))),DH489)</f>
        <v>0</v>
      </c>
      <c r="GG489" s="200">
        <f>AU489*AU$2*IF($FC489="V",1,-1)*IF($Q489="Fixo",(DI489-INDEX('Curva Forward'!$C$5:$AN$13,MATCH(CONCATENATE(BD_COMERCIAL!$K489," ",BD_COMERCIAL!$L489),'Curva Forward'!$B$5:$B$13,0),MATCH(GG$4,'Curva Forward'!$C$4:$AN$4,0))),DI489)</f>
        <v>0</v>
      </c>
      <c r="GH489" s="200">
        <f>AV489*AV$2*IF($FC489="V",1,-1)*IF($Q489="Fixo",(DJ489-INDEX('Curva Forward'!$C$5:$AN$13,MATCH(CONCATENATE(BD_COMERCIAL!$K489," ",BD_COMERCIAL!$L489),'Curva Forward'!$B$5:$B$13,0),MATCH(GH$4,'Curva Forward'!$C$4:$AN$4,0))),DJ489)</f>
        <v>0</v>
      </c>
      <c r="GI489" s="200">
        <f>AW489*AW$2*IF($FC489="V",1,-1)*IF($Q489="Fixo",(DK489-INDEX('Curva Forward'!$C$5:$AN$13,MATCH(CONCATENATE(BD_COMERCIAL!$K489," ",BD_COMERCIAL!$L489),'Curva Forward'!$B$5:$B$13,0),MATCH(GI$4,'Curva Forward'!$C$4:$AN$4,0))),DK489)</f>
        <v>0</v>
      </c>
      <c r="GJ489" s="200">
        <f>AX489*AX$2*IF($FC489="V",1,-1)*IF($Q489="Fixo",(DL489-INDEX('Curva Forward'!$C$5:$AN$13,MATCH(CONCATENATE(BD_COMERCIAL!$K489," ",BD_COMERCIAL!$L489),'Curva Forward'!$B$5:$B$13,0),MATCH(GJ$4,'Curva Forward'!$C$4:$AN$4,0))),DL489)</f>
        <v>0</v>
      </c>
      <c r="GK489" s="200">
        <f>AY489*AY$2*IF($FC489="V",1,-1)*IF($Q489="Fixo",(DM489-INDEX('Curva Forward'!$C$5:$AN$13,MATCH(CONCATENATE(BD_COMERCIAL!$K489," ",BD_COMERCIAL!$L489),'Curva Forward'!$B$5:$B$13,0),MATCH(GK$4,'Curva Forward'!$C$4:$AN$4,0))),DM489)</f>
        <v>0</v>
      </c>
      <c r="GL489" s="200">
        <f>IF(EZ489="",0,CL489*CL$2*IF($FC489="V",1,-1)*IF($Q489="Fixo",(EZ489-INDEX('Curva Forward'!$C$5:$AN$13,MATCH(CONCATENATE(BD_COMERCIAL!$K489," ",BD_COMERCIAL!$L489),'Curva Forward'!$B$5:$B$13,0),MATCH(GL$4,'Curva Forward'!$C$4:$AN$4,0))),EZ489))</f>
        <v>0</v>
      </c>
      <c r="GM489" s="200">
        <f>IF(FA489="",0,CM489*CM$2*IF($FC489="V",1,-1)*IF($Q489="Fixo",(FA489-INDEX('Curva Forward'!$C$5:$AN$13,MATCH(CONCATENATE(BD_COMERCIAL!$K489," ",BD_COMERCIAL!$L489),'Curva Forward'!$B$5:$B$13,0),MATCH(GM$4,'Curva Forward'!$C$4:$AN$4,0))),FA489))</f>
        <v>0</v>
      </c>
      <c r="GN489" s="200">
        <f>IF(FB489="",0,CN489*CN$2*IF($FC489="V",1,-1)*IF($Q489="Fixo",(FB489-INDEX('Curva Forward'!$C$5:$AN$13,MATCH(CONCATENATE(BD_COMERCIAL!$K489," ",BD_COMERCIAL!$L489),'Curva Forward'!$B$5:$B$13,0),MATCH(GN$4,'Curva Forward'!$C$4:$AN$4,0))),FB489))</f>
        <v>0</v>
      </c>
      <c r="GO489" s="201">
        <f t="shared" ca="1" si="146"/>
        <v>0</v>
      </c>
      <c r="GP489" s="201">
        <f t="shared" ca="1" si="147"/>
        <v>0</v>
      </c>
    </row>
    <row r="490" spans="1:198" ht="15" customHeight="1" x14ac:dyDescent="0.25">
      <c r="A490" s="6"/>
      <c r="B490" s="7" t="s">
        <v>871</v>
      </c>
      <c r="C490" s="8">
        <v>44739</v>
      </c>
      <c r="D490" s="9" t="s">
        <v>124</v>
      </c>
      <c r="E490" s="9" t="s">
        <v>125</v>
      </c>
      <c r="F490" s="113">
        <v>3780401000108</v>
      </c>
      <c r="G490" s="10" t="s">
        <v>144</v>
      </c>
      <c r="H490" s="113">
        <v>13777004000122</v>
      </c>
      <c r="I490" s="9" t="s">
        <v>139</v>
      </c>
      <c r="J490" s="166"/>
      <c r="K490" s="10" t="s">
        <v>127</v>
      </c>
      <c r="L490" s="84" t="s">
        <v>22</v>
      </c>
      <c r="M490" s="11">
        <v>44866</v>
      </c>
      <c r="N490" s="12">
        <v>44895</v>
      </c>
      <c r="O490" s="10">
        <v>5</v>
      </c>
      <c r="P490" s="84">
        <v>109.5</v>
      </c>
      <c r="Q490" s="84" t="s">
        <v>128</v>
      </c>
      <c r="R490" s="10" t="s">
        <v>129</v>
      </c>
      <c r="S490" s="14" t="s">
        <v>135</v>
      </c>
      <c r="T490" s="11"/>
      <c r="U490" s="12"/>
      <c r="V490" s="257" t="str">
        <f ca="1">IF(U490="","",
IF(U490="NA","",
IFERROR(VLOOKUP(EOMONTH(M490,-2)+1,IPCA!$A:$B,2,0),
VLOOKUP(EOMONTH(TODAY(),-2)+1,IPCA!$A:$B,2,0))/
VLOOKUP(EOMONTH(U490,-2)+1,IPCA!$A:$B,2,0)*
P490))</f>
        <v/>
      </c>
      <c r="W490" s="84"/>
      <c r="X490" s="13" t="s">
        <v>133</v>
      </c>
      <c r="Y490" s="166"/>
      <c r="AA490" s="108"/>
      <c r="AB490" s="15"/>
      <c r="AL490">
        <v>5</v>
      </c>
      <c r="AM490" s="6"/>
      <c r="AN490" s="15"/>
      <c r="AY490" s="6"/>
      <c r="AZ490" s="15"/>
      <c r="BK490" s="6"/>
      <c r="BL490" s="15"/>
      <c r="BW490" s="6"/>
      <c r="BX490" s="15"/>
      <c r="CI490" s="6"/>
      <c r="CJ490" s="16">
        <f t="shared" si="131"/>
        <v>0.41095890410958902</v>
      </c>
      <c r="CK490" s="16" t="str">
        <f t="shared" si="132"/>
        <v/>
      </c>
      <c r="CL490" s="16" t="str">
        <f t="shared" si="133"/>
        <v/>
      </c>
      <c r="CM490" s="16" t="str">
        <f t="shared" si="134"/>
        <v/>
      </c>
      <c r="CN490" s="16" t="str">
        <f t="shared" si="135"/>
        <v/>
      </c>
      <c r="CO490" s="18"/>
      <c r="CP490" s="15"/>
      <c r="CZ490">
        <v>109.5</v>
      </c>
      <c r="DA490" s="6"/>
      <c r="DB490" s="15"/>
      <c r="DM490" s="6"/>
      <c r="DN490" s="15"/>
      <c r="DY490" s="6"/>
      <c r="DZ490" s="15"/>
      <c r="EK490" s="6"/>
      <c r="EL490" s="15"/>
      <c r="EW490" s="6"/>
      <c r="EX490" s="16">
        <f t="shared" si="136"/>
        <v>9</v>
      </c>
      <c r="EY490" s="16" t="str">
        <f t="shared" si="137"/>
        <v/>
      </c>
      <c r="EZ490" s="16" t="str">
        <f t="shared" si="138"/>
        <v/>
      </c>
      <c r="FA490" s="16" t="str">
        <f t="shared" si="139"/>
        <v/>
      </c>
      <c r="FB490" s="160" t="str">
        <f t="shared" si="140"/>
        <v/>
      </c>
      <c r="FC490" t="s">
        <v>204</v>
      </c>
      <c r="FD490" s="20" t="s">
        <v>139</v>
      </c>
      <c r="FE490"/>
      <c r="FF490" s="209" t="s">
        <v>206</v>
      </c>
      <c r="FH490" s="284">
        <f t="shared" ca="1" si="141"/>
        <v>0</v>
      </c>
      <c r="FI490" s="208">
        <f t="shared" si="142"/>
        <v>0.96666666666666667</v>
      </c>
      <c r="FK490" t="str">
        <f t="shared" si="143"/>
        <v>WX Energy Comercializadora de Energia Ltda</v>
      </c>
      <c r="FL490" s="201">
        <f t="shared" ca="1" si="144"/>
        <v>19800</v>
      </c>
      <c r="FM490" s="201">
        <f t="shared" ca="1" si="145"/>
        <v>0</v>
      </c>
      <c r="FN490" s="200">
        <f>AB490*AB$2*IF($FC490="V",1,-1)*IF($Q490="Fixo",(CP490-INDEX('Curva Forward'!$C$5:$AN$13,MATCH(CONCATENATE(BD_COMERCIAL!$K490," ",BD_COMERCIAL!$L490),'Curva Forward'!$B$5:$B$13,0),MATCH(FN$4,'Curva Forward'!$C$4:$AN$4,0))),CP490)</f>
        <v>0</v>
      </c>
      <c r="FO490" s="200">
        <f>AC490*AC$2*IF($FC490="V",1,-1)*IF($Q490="Fixo",(CQ490-INDEX('Curva Forward'!$C$5:$AN$13,MATCH(CONCATENATE(BD_COMERCIAL!$K490," ",BD_COMERCIAL!$L490),'Curva Forward'!$B$5:$B$13,0),MATCH(FO$4,'Curva Forward'!$C$4:$AN$4,0))),CQ490)</f>
        <v>0</v>
      </c>
      <c r="FP490" s="200">
        <f>AD490*AD$2*IF($FC490="V",1,-1)*IF($Q490="Fixo",(CR490-INDEX('Curva Forward'!$C$5:$AN$13,MATCH(CONCATENATE(BD_COMERCIAL!$K490," ",BD_COMERCIAL!$L490),'Curva Forward'!$B$5:$B$13,0),MATCH(FP$4,'Curva Forward'!$C$4:$AN$4,0))),CR490)</f>
        <v>0</v>
      </c>
      <c r="FQ490" s="200">
        <f>AE490*AE$2*IF($FC490="V",1,-1)*IF($Q490="Fixo",(CS490-INDEX('Curva Forward'!$C$5:$AN$13,MATCH(CONCATENATE(BD_COMERCIAL!$K490," ",BD_COMERCIAL!$L490),'Curva Forward'!$B$5:$B$13,0),MATCH(FQ$4,'Curva Forward'!$C$4:$AN$4,0))),CS490)</f>
        <v>0</v>
      </c>
      <c r="FR490" s="200">
        <f>AF490*AF$2*IF($FC490="V",1,-1)*IF($Q490="Fixo",(CT490-INDEX('Curva Forward'!$C$5:$AN$13,MATCH(CONCATENATE(BD_COMERCIAL!$K490," ",BD_COMERCIAL!$L490),'Curva Forward'!$B$5:$B$13,0),MATCH(FR$4,'Curva Forward'!$C$4:$AN$4,0))),CT490)</f>
        <v>0</v>
      </c>
      <c r="FS490" s="200">
        <f>AG490*AG$2*IF($FC490="V",1,-1)*IF($Q490="Fixo",(CU490-INDEX('Curva Forward'!$C$5:$AN$13,MATCH(CONCATENATE(BD_COMERCIAL!$K490," ",BD_COMERCIAL!$L490),'Curva Forward'!$B$5:$B$13,0),MATCH(FS$4,'Curva Forward'!$C$4:$AN$4,0))),CU490)</f>
        <v>0</v>
      </c>
      <c r="FT490" s="200">
        <f>AH490*AH$2*IF($FC490="V",1,-1)*IF($Q490="Fixo",(CV490-INDEX('Curva Forward'!$C$5:$AN$13,MATCH(CONCATENATE(BD_COMERCIAL!$K490," ",BD_COMERCIAL!$L490),'Curva Forward'!$B$5:$B$13,0),MATCH(FT$4,'Curva Forward'!$C$4:$AN$4,0))),CV490)</f>
        <v>0</v>
      </c>
      <c r="FU490" s="200">
        <f>AI490*AI$2*IF($FC490="V",1,-1)*IF($Q490="Fixo",(CW490-INDEX('Curva Forward'!$C$5:$AN$13,MATCH(CONCATENATE(BD_COMERCIAL!$K490," ",BD_COMERCIAL!$L490),'Curva Forward'!$B$5:$B$13,0),MATCH(FU$4,'Curva Forward'!$C$4:$AN$4,0))),CW490)</f>
        <v>0</v>
      </c>
      <c r="FV490" s="200">
        <f>AJ490*AJ$2*IF($FC490="V",1,-1)*IF($Q490="Fixo",(CX490-INDEX('Curva Forward'!$C$5:$AN$13,MATCH(CONCATENATE(BD_COMERCIAL!$K490," ",BD_COMERCIAL!$L490),'Curva Forward'!$B$5:$B$13,0),MATCH(FV$4,'Curva Forward'!$C$4:$AN$4,0))),CX490)</f>
        <v>0</v>
      </c>
      <c r="FW490" s="200">
        <f>AK490*AK$2*IF($FC490="V",1,-1)*IF($Q490="Fixo",(CY490-INDEX('Curva Forward'!$C$5:$AN$13,MATCH(CONCATENATE(BD_COMERCIAL!$K490," ",BD_COMERCIAL!$L490),'Curva Forward'!$B$5:$B$13,0),MATCH(FW$4,'Curva Forward'!$C$4:$AN$4,0))),CY490)</f>
        <v>0</v>
      </c>
      <c r="FX490" s="200">
        <f>AL490*AL$2*IF($FC490="V",1,-1)*IF($Q490="Fixo",(CZ490-INDEX('Curva Forward'!$C$5:$AN$13,MATCH(CONCATENATE(BD_COMERCIAL!$K490," ",BD_COMERCIAL!$L490),'Curva Forward'!$B$5:$B$13,0),MATCH(FX$4,'Curva Forward'!$C$4:$AN$4,0))),CZ490)</f>
        <v>19800</v>
      </c>
      <c r="FY490" s="200">
        <f>AM490*AM$2*IF($FC490="V",1,-1)*IF($Q490="Fixo",(DA490-INDEX('Curva Forward'!$C$5:$AN$13,MATCH(CONCATENATE(BD_COMERCIAL!$K490," ",BD_COMERCIAL!$L490),'Curva Forward'!$B$5:$B$13,0),MATCH(FY$4,'Curva Forward'!$C$4:$AN$4,0))),DA490)</f>
        <v>0</v>
      </c>
      <c r="FZ490" s="200">
        <f>AN490*AN$2*IF($FC490="V",1,-1)*IF($Q490="Fixo",(DB490-INDEX('Curva Forward'!$C$5:$AN$13,MATCH(CONCATENATE(BD_COMERCIAL!$K490," ",BD_COMERCIAL!$L490),'Curva Forward'!$B$5:$B$13,0),MATCH(FZ$4,'Curva Forward'!$C$4:$AN$4,0))),DB490)</f>
        <v>0</v>
      </c>
      <c r="GA490" s="200">
        <f>AO490*AO$2*IF($FC490="V",1,-1)*IF($Q490="Fixo",(DC490-INDEX('Curva Forward'!$C$5:$AN$13,MATCH(CONCATENATE(BD_COMERCIAL!$K490," ",BD_COMERCIAL!$L490),'Curva Forward'!$B$5:$B$13,0),MATCH(GA$4,'Curva Forward'!$C$4:$AN$4,0))),DC490)</f>
        <v>0</v>
      </c>
      <c r="GB490" s="200">
        <f>AP490*AP$2*IF($FC490="V",1,-1)*IF($Q490="Fixo",(DD490-INDEX('Curva Forward'!$C$5:$AN$13,MATCH(CONCATENATE(BD_COMERCIAL!$K490," ",BD_COMERCIAL!$L490),'Curva Forward'!$B$5:$B$13,0),MATCH(GB$4,'Curva Forward'!$C$4:$AN$4,0))),DD490)</f>
        <v>0</v>
      </c>
      <c r="GC490" s="200">
        <f>AQ490*AQ$2*IF($FC490="V",1,-1)*IF($Q490="Fixo",(DE490-INDEX('Curva Forward'!$C$5:$AN$13,MATCH(CONCATENATE(BD_COMERCIAL!$K490," ",BD_COMERCIAL!$L490),'Curva Forward'!$B$5:$B$13,0),MATCH(GC$4,'Curva Forward'!$C$4:$AN$4,0))),DE490)</f>
        <v>0</v>
      </c>
      <c r="GD490" s="200">
        <f>AR490*AR$2*IF($FC490="V",1,-1)*IF($Q490="Fixo",(DF490-INDEX('Curva Forward'!$C$5:$AN$13,MATCH(CONCATENATE(BD_COMERCIAL!$K490," ",BD_COMERCIAL!$L490),'Curva Forward'!$B$5:$B$13,0),MATCH(GD$4,'Curva Forward'!$C$4:$AN$4,0))),DF490)</f>
        <v>0</v>
      </c>
      <c r="GE490" s="200">
        <f>AS490*AS$2*IF($FC490="V",1,-1)*IF($Q490="Fixo",(DG490-INDEX('Curva Forward'!$C$5:$AN$13,MATCH(CONCATENATE(BD_COMERCIAL!$K490," ",BD_COMERCIAL!$L490),'Curva Forward'!$B$5:$B$13,0),MATCH(GE$4,'Curva Forward'!$C$4:$AN$4,0))),DG490)</f>
        <v>0</v>
      </c>
      <c r="GF490" s="200">
        <f>AT490*AT$2*IF($FC490="V",1,-1)*IF($Q490="Fixo",(DH490-INDEX('Curva Forward'!$C$5:$AN$13,MATCH(CONCATENATE(BD_COMERCIAL!$K490," ",BD_COMERCIAL!$L490),'Curva Forward'!$B$5:$B$13,0),MATCH(GF$4,'Curva Forward'!$C$4:$AN$4,0))),DH490)</f>
        <v>0</v>
      </c>
      <c r="GG490" s="200">
        <f>AU490*AU$2*IF($FC490="V",1,-1)*IF($Q490="Fixo",(DI490-INDEX('Curva Forward'!$C$5:$AN$13,MATCH(CONCATENATE(BD_COMERCIAL!$K490," ",BD_COMERCIAL!$L490),'Curva Forward'!$B$5:$B$13,0),MATCH(GG$4,'Curva Forward'!$C$4:$AN$4,0))),DI490)</f>
        <v>0</v>
      </c>
      <c r="GH490" s="200">
        <f>AV490*AV$2*IF($FC490="V",1,-1)*IF($Q490="Fixo",(DJ490-INDEX('Curva Forward'!$C$5:$AN$13,MATCH(CONCATENATE(BD_COMERCIAL!$K490," ",BD_COMERCIAL!$L490),'Curva Forward'!$B$5:$B$13,0),MATCH(GH$4,'Curva Forward'!$C$4:$AN$4,0))),DJ490)</f>
        <v>0</v>
      </c>
      <c r="GI490" s="200">
        <f>AW490*AW$2*IF($FC490="V",1,-1)*IF($Q490="Fixo",(DK490-INDEX('Curva Forward'!$C$5:$AN$13,MATCH(CONCATENATE(BD_COMERCIAL!$K490," ",BD_COMERCIAL!$L490),'Curva Forward'!$B$5:$B$13,0),MATCH(GI$4,'Curva Forward'!$C$4:$AN$4,0))),DK490)</f>
        <v>0</v>
      </c>
      <c r="GJ490" s="200">
        <f>AX490*AX$2*IF($FC490="V",1,-1)*IF($Q490="Fixo",(DL490-INDEX('Curva Forward'!$C$5:$AN$13,MATCH(CONCATENATE(BD_COMERCIAL!$K490," ",BD_COMERCIAL!$L490),'Curva Forward'!$B$5:$B$13,0),MATCH(GJ$4,'Curva Forward'!$C$4:$AN$4,0))),DL490)</f>
        <v>0</v>
      </c>
      <c r="GK490" s="200">
        <f>AY490*AY$2*IF($FC490="V",1,-1)*IF($Q490="Fixo",(DM490-INDEX('Curva Forward'!$C$5:$AN$13,MATCH(CONCATENATE(BD_COMERCIAL!$K490," ",BD_COMERCIAL!$L490),'Curva Forward'!$B$5:$B$13,0),MATCH(GK$4,'Curva Forward'!$C$4:$AN$4,0))),DM490)</f>
        <v>0</v>
      </c>
      <c r="GL490" s="200">
        <f>IF(EZ490="",0,CL490*CL$2*IF($FC490="V",1,-1)*IF($Q490="Fixo",(EZ490-INDEX('Curva Forward'!$C$5:$AN$13,MATCH(CONCATENATE(BD_COMERCIAL!$K490," ",BD_COMERCIAL!$L490),'Curva Forward'!$B$5:$B$13,0),MATCH(GL$4,'Curva Forward'!$C$4:$AN$4,0))),EZ490))</f>
        <v>0</v>
      </c>
      <c r="GM490" s="200">
        <f>IF(FA490="",0,CM490*CM$2*IF($FC490="V",1,-1)*IF($Q490="Fixo",(FA490-INDEX('Curva Forward'!$C$5:$AN$13,MATCH(CONCATENATE(BD_COMERCIAL!$K490," ",BD_COMERCIAL!$L490),'Curva Forward'!$B$5:$B$13,0),MATCH(GM$4,'Curva Forward'!$C$4:$AN$4,0))),FA490))</f>
        <v>0</v>
      </c>
      <c r="GN490" s="200">
        <f>IF(FB490="",0,CN490*CN$2*IF($FC490="V",1,-1)*IF($Q490="Fixo",(FB490-INDEX('Curva Forward'!$C$5:$AN$13,MATCH(CONCATENATE(BD_COMERCIAL!$K490," ",BD_COMERCIAL!$L490),'Curva Forward'!$B$5:$B$13,0),MATCH(GN$4,'Curva Forward'!$C$4:$AN$4,0))),FB490))</f>
        <v>0</v>
      </c>
      <c r="GO490" s="201">
        <f t="shared" ca="1" si="146"/>
        <v>0</v>
      </c>
      <c r="GP490" s="201">
        <f t="shared" ca="1" si="147"/>
        <v>0</v>
      </c>
    </row>
    <row r="491" spans="1:198" ht="15" customHeight="1" x14ac:dyDescent="0.25">
      <c r="A491" s="6"/>
      <c r="B491" s="7" t="s">
        <v>872</v>
      </c>
      <c r="C491" s="8">
        <v>44740</v>
      </c>
      <c r="D491" s="9" t="s">
        <v>124</v>
      </c>
      <c r="E491" s="9" t="s">
        <v>125</v>
      </c>
      <c r="F491" s="113">
        <v>3780401000108</v>
      </c>
      <c r="G491" s="10" t="s">
        <v>873</v>
      </c>
      <c r="H491" s="113">
        <v>36537518000106</v>
      </c>
      <c r="I491" s="9" t="s">
        <v>139</v>
      </c>
      <c r="J491" s="166"/>
      <c r="K491" s="10" t="s">
        <v>127</v>
      </c>
      <c r="L491" s="84" t="s">
        <v>22</v>
      </c>
      <c r="M491" s="11">
        <v>44805</v>
      </c>
      <c r="N491" s="12">
        <v>44834</v>
      </c>
      <c r="O491" s="10">
        <v>3</v>
      </c>
      <c r="P491" s="84">
        <v>78</v>
      </c>
      <c r="Q491" s="84" t="s">
        <v>128</v>
      </c>
      <c r="R491" s="10" t="s">
        <v>129</v>
      </c>
      <c r="S491" s="14" t="s">
        <v>135</v>
      </c>
      <c r="T491" s="11"/>
      <c r="U491" s="12"/>
      <c r="V491" s="257" t="str">
        <f ca="1">IF(U491="","",
IF(U491="NA","",
IFERROR(VLOOKUP(EOMONTH(M491,-2)+1,IPCA!$A:$B,2,0),
VLOOKUP(EOMONTH(TODAY(),-2)+1,IPCA!$A:$B,2,0))/
VLOOKUP(EOMONTH(U491,-2)+1,IPCA!$A:$B,2,0)*
P491))</f>
        <v/>
      </c>
      <c r="W491" s="84"/>
      <c r="X491" s="13" t="s">
        <v>133</v>
      </c>
      <c r="Y491" s="166"/>
      <c r="AA491" s="108"/>
      <c r="AB491" s="15"/>
      <c r="AJ491">
        <v>3</v>
      </c>
      <c r="AM491" s="6"/>
      <c r="AN491" s="15"/>
      <c r="AY491" s="6"/>
      <c r="AZ491" s="15"/>
      <c r="BK491" s="6"/>
      <c r="BL491" s="15"/>
      <c r="BW491" s="6"/>
      <c r="BX491" s="15"/>
      <c r="CI491" s="6"/>
      <c r="CJ491" s="16">
        <f t="shared" si="131"/>
        <v>0.24657534246575341</v>
      </c>
      <c r="CK491" s="16" t="str">
        <f t="shared" si="132"/>
        <v/>
      </c>
      <c r="CL491" s="16" t="str">
        <f t="shared" si="133"/>
        <v/>
      </c>
      <c r="CM491" s="16" t="str">
        <f t="shared" si="134"/>
        <v/>
      </c>
      <c r="CN491" s="16" t="str">
        <f t="shared" si="135"/>
        <v/>
      </c>
      <c r="CO491" s="18"/>
      <c r="CP491" s="15"/>
      <c r="CX491">
        <v>78</v>
      </c>
      <c r="DA491" s="6"/>
      <c r="DB491" s="15"/>
      <c r="DM491" s="6"/>
      <c r="DN491" s="15"/>
      <c r="DY491" s="6"/>
      <c r="DZ491" s="15"/>
      <c r="EK491" s="6"/>
      <c r="EL491" s="15"/>
      <c r="EW491" s="6"/>
      <c r="EX491" s="16">
        <f t="shared" si="136"/>
        <v>6.4109589041095889</v>
      </c>
      <c r="EY491" s="16" t="str">
        <f t="shared" si="137"/>
        <v/>
      </c>
      <c r="EZ491" s="16" t="str">
        <f t="shared" si="138"/>
        <v/>
      </c>
      <c r="FA491" s="16" t="str">
        <f t="shared" si="139"/>
        <v/>
      </c>
      <c r="FB491" s="160" t="str">
        <f t="shared" si="140"/>
        <v/>
      </c>
      <c r="FC491" t="s">
        <v>204</v>
      </c>
      <c r="FD491" s="20" t="s">
        <v>139</v>
      </c>
      <c r="FE491"/>
      <c r="FF491" s="209" t="s">
        <v>206</v>
      </c>
      <c r="FH491" s="284">
        <f t="shared" ca="1" si="141"/>
        <v>0</v>
      </c>
      <c r="FI491" s="208">
        <f t="shared" si="142"/>
        <v>0.96666666666666667</v>
      </c>
      <c r="FK491" t="str">
        <f t="shared" si="143"/>
        <v>MEZ COMERCIALIZADORA DE ENERGIA ELETRICA LTDA.</v>
      </c>
      <c r="FL491" s="201">
        <f t="shared" ca="1" si="144"/>
        <v>-8640</v>
      </c>
      <c r="FM491" s="201">
        <f t="shared" ca="1" si="145"/>
        <v>0</v>
      </c>
      <c r="FN491" s="200">
        <f>AB491*AB$2*IF($FC491="V",1,-1)*IF($Q491="Fixo",(CP491-INDEX('Curva Forward'!$C$5:$AN$13,MATCH(CONCATENATE(BD_COMERCIAL!$K491," ",BD_COMERCIAL!$L491),'Curva Forward'!$B$5:$B$13,0),MATCH(FN$4,'Curva Forward'!$C$4:$AN$4,0))),CP491)</f>
        <v>0</v>
      </c>
      <c r="FO491" s="200">
        <f>AC491*AC$2*IF($FC491="V",1,-1)*IF($Q491="Fixo",(CQ491-INDEX('Curva Forward'!$C$5:$AN$13,MATCH(CONCATENATE(BD_COMERCIAL!$K491," ",BD_COMERCIAL!$L491),'Curva Forward'!$B$5:$B$13,0),MATCH(FO$4,'Curva Forward'!$C$4:$AN$4,0))),CQ491)</f>
        <v>0</v>
      </c>
      <c r="FP491" s="200">
        <f>AD491*AD$2*IF($FC491="V",1,-1)*IF($Q491="Fixo",(CR491-INDEX('Curva Forward'!$C$5:$AN$13,MATCH(CONCATENATE(BD_COMERCIAL!$K491," ",BD_COMERCIAL!$L491),'Curva Forward'!$B$5:$B$13,0),MATCH(FP$4,'Curva Forward'!$C$4:$AN$4,0))),CR491)</f>
        <v>0</v>
      </c>
      <c r="FQ491" s="200">
        <f>AE491*AE$2*IF($FC491="V",1,-1)*IF($Q491="Fixo",(CS491-INDEX('Curva Forward'!$C$5:$AN$13,MATCH(CONCATENATE(BD_COMERCIAL!$K491," ",BD_COMERCIAL!$L491),'Curva Forward'!$B$5:$B$13,0),MATCH(FQ$4,'Curva Forward'!$C$4:$AN$4,0))),CS491)</f>
        <v>0</v>
      </c>
      <c r="FR491" s="200">
        <f>AF491*AF$2*IF($FC491="V",1,-1)*IF($Q491="Fixo",(CT491-INDEX('Curva Forward'!$C$5:$AN$13,MATCH(CONCATENATE(BD_COMERCIAL!$K491," ",BD_COMERCIAL!$L491),'Curva Forward'!$B$5:$B$13,0),MATCH(FR$4,'Curva Forward'!$C$4:$AN$4,0))),CT491)</f>
        <v>0</v>
      </c>
      <c r="FS491" s="200">
        <f>AG491*AG$2*IF($FC491="V",1,-1)*IF($Q491="Fixo",(CU491-INDEX('Curva Forward'!$C$5:$AN$13,MATCH(CONCATENATE(BD_COMERCIAL!$K491," ",BD_COMERCIAL!$L491),'Curva Forward'!$B$5:$B$13,0),MATCH(FS$4,'Curva Forward'!$C$4:$AN$4,0))),CU491)</f>
        <v>0</v>
      </c>
      <c r="FT491" s="200">
        <f>AH491*AH$2*IF($FC491="V",1,-1)*IF($Q491="Fixo",(CV491-INDEX('Curva Forward'!$C$5:$AN$13,MATCH(CONCATENATE(BD_COMERCIAL!$K491," ",BD_COMERCIAL!$L491),'Curva Forward'!$B$5:$B$13,0),MATCH(FT$4,'Curva Forward'!$C$4:$AN$4,0))),CV491)</f>
        <v>0</v>
      </c>
      <c r="FU491" s="200">
        <f>AI491*AI$2*IF($FC491="V",1,-1)*IF($Q491="Fixo",(CW491-INDEX('Curva Forward'!$C$5:$AN$13,MATCH(CONCATENATE(BD_COMERCIAL!$K491," ",BD_COMERCIAL!$L491),'Curva Forward'!$B$5:$B$13,0),MATCH(FU$4,'Curva Forward'!$C$4:$AN$4,0))),CW491)</f>
        <v>0</v>
      </c>
      <c r="FV491" s="200">
        <f>AJ491*AJ$2*IF($FC491="V",1,-1)*IF($Q491="Fixo",(CX491-INDEX('Curva Forward'!$C$5:$AN$13,MATCH(CONCATENATE(BD_COMERCIAL!$K491," ",BD_COMERCIAL!$L491),'Curva Forward'!$B$5:$B$13,0),MATCH(FV$4,'Curva Forward'!$C$4:$AN$4,0))),CX491)</f>
        <v>-8640</v>
      </c>
      <c r="FW491" s="200">
        <f>AK491*AK$2*IF($FC491="V",1,-1)*IF($Q491="Fixo",(CY491-INDEX('Curva Forward'!$C$5:$AN$13,MATCH(CONCATENATE(BD_COMERCIAL!$K491," ",BD_COMERCIAL!$L491),'Curva Forward'!$B$5:$B$13,0),MATCH(FW$4,'Curva Forward'!$C$4:$AN$4,0))),CY491)</f>
        <v>0</v>
      </c>
      <c r="FX491" s="200">
        <f>AL491*AL$2*IF($FC491="V",1,-1)*IF($Q491="Fixo",(CZ491-INDEX('Curva Forward'!$C$5:$AN$13,MATCH(CONCATENATE(BD_COMERCIAL!$K491," ",BD_COMERCIAL!$L491),'Curva Forward'!$B$5:$B$13,0),MATCH(FX$4,'Curva Forward'!$C$4:$AN$4,0))),CZ491)</f>
        <v>0</v>
      </c>
      <c r="FY491" s="200">
        <f>AM491*AM$2*IF($FC491="V",1,-1)*IF($Q491="Fixo",(DA491-INDEX('Curva Forward'!$C$5:$AN$13,MATCH(CONCATENATE(BD_COMERCIAL!$K491," ",BD_COMERCIAL!$L491),'Curva Forward'!$B$5:$B$13,0),MATCH(FY$4,'Curva Forward'!$C$4:$AN$4,0))),DA491)</f>
        <v>0</v>
      </c>
      <c r="FZ491" s="200">
        <f>AN491*AN$2*IF($FC491="V",1,-1)*IF($Q491="Fixo",(DB491-INDEX('Curva Forward'!$C$5:$AN$13,MATCH(CONCATENATE(BD_COMERCIAL!$K491," ",BD_COMERCIAL!$L491),'Curva Forward'!$B$5:$B$13,0),MATCH(FZ$4,'Curva Forward'!$C$4:$AN$4,0))),DB491)</f>
        <v>0</v>
      </c>
      <c r="GA491" s="200">
        <f>AO491*AO$2*IF($FC491="V",1,-1)*IF($Q491="Fixo",(DC491-INDEX('Curva Forward'!$C$5:$AN$13,MATCH(CONCATENATE(BD_COMERCIAL!$K491," ",BD_COMERCIAL!$L491),'Curva Forward'!$B$5:$B$13,0),MATCH(GA$4,'Curva Forward'!$C$4:$AN$4,0))),DC491)</f>
        <v>0</v>
      </c>
      <c r="GB491" s="200">
        <f>AP491*AP$2*IF($FC491="V",1,-1)*IF($Q491="Fixo",(DD491-INDEX('Curva Forward'!$C$5:$AN$13,MATCH(CONCATENATE(BD_COMERCIAL!$K491," ",BD_COMERCIAL!$L491),'Curva Forward'!$B$5:$B$13,0),MATCH(GB$4,'Curva Forward'!$C$4:$AN$4,0))),DD491)</f>
        <v>0</v>
      </c>
      <c r="GC491" s="200">
        <f>AQ491*AQ$2*IF($FC491="V",1,-1)*IF($Q491="Fixo",(DE491-INDEX('Curva Forward'!$C$5:$AN$13,MATCH(CONCATENATE(BD_COMERCIAL!$K491," ",BD_COMERCIAL!$L491),'Curva Forward'!$B$5:$B$13,0),MATCH(GC$4,'Curva Forward'!$C$4:$AN$4,0))),DE491)</f>
        <v>0</v>
      </c>
      <c r="GD491" s="200">
        <f>AR491*AR$2*IF($FC491="V",1,-1)*IF($Q491="Fixo",(DF491-INDEX('Curva Forward'!$C$5:$AN$13,MATCH(CONCATENATE(BD_COMERCIAL!$K491," ",BD_COMERCIAL!$L491),'Curva Forward'!$B$5:$B$13,0),MATCH(GD$4,'Curva Forward'!$C$4:$AN$4,0))),DF491)</f>
        <v>0</v>
      </c>
      <c r="GE491" s="200">
        <f>AS491*AS$2*IF($FC491="V",1,-1)*IF($Q491="Fixo",(DG491-INDEX('Curva Forward'!$C$5:$AN$13,MATCH(CONCATENATE(BD_COMERCIAL!$K491," ",BD_COMERCIAL!$L491),'Curva Forward'!$B$5:$B$13,0),MATCH(GE$4,'Curva Forward'!$C$4:$AN$4,0))),DG491)</f>
        <v>0</v>
      </c>
      <c r="GF491" s="200">
        <f>AT491*AT$2*IF($FC491="V",1,-1)*IF($Q491="Fixo",(DH491-INDEX('Curva Forward'!$C$5:$AN$13,MATCH(CONCATENATE(BD_COMERCIAL!$K491," ",BD_COMERCIAL!$L491),'Curva Forward'!$B$5:$B$13,0),MATCH(GF$4,'Curva Forward'!$C$4:$AN$4,0))),DH491)</f>
        <v>0</v>
      </c>
      <c r="GG491" s="200">
        <f>AU491*AU$2*IF($FC491="V",1,-1)*IF($Q491="Fixo",(DI491-INDEX('Curva Forward'!$C$5:$AN$13,MATCH(CONCATENATE(BD_COMERCIAL!$K491," ",BD_COMERCIAL!$L491),'Curva Forward'!$B$5:$B$13,0),MATCH(GG$4,'Curva Forward'!$C$4:$AN$4,0))),DI491)</f>
        <v>0</v>
      </c>
      <c r="GH491" s="200">
        <f>AV491*AV$2*IF($FC491="V",1,-1)*IF($Q491="Fixo",(DJ491-INDEX('Curva Forward'!$C$5:$AN$13,MATCH(CONCATENATE(BD_COMERCIAL!$K491," ",BD_COMERCIAL!$L491),'Curva Forward'!$B$5:$B$13,0),MATCH(GH$4,'Curva Forward'!$C$4:$AN$4,0))),DJ491)</f>
        <v>0</v>
      </c>
      <c r="GI491" s="200">
        <f>AW491*AW$2*IF($FC491="V",1,-1)*IF($Q491="Fixo",(DK491-INDEX('Curva Forward'!$C$5:$AN$13,MATCH(CONCATENATE(BD_COMERCIAL!$K491," ",BD_COMERCIAL!$L491),'Curva Forward'!$B$5:$B$13,0),MATCH(GI$4,'Curva Forward'!$C$4:$AN$4,0))),DK491)</f>
        <v>0</v>
      </c>
      <c r="GJ491" s="200">
        <f>AX491*AX$2*IF($FC491="V",1,-1)*IF($Q491="Fixo",(DL491-INDEX('Curva Forward'!$C$5:$AN$13,MATCH(CONCATENATE(BD_COMERCIAL!$K491," ",BD_COMERCIAL!$L491),'Curva Forward'!$B$5:$B$13,0),MATCH(GJ$4,'Curva Forward'!$C$4:$AN$4,0))),DL491)</f>
        <v>0</v>
      </c>
      <c r="GK491" s="200">
        <f>AY491*AY$2*IF($FC491="V",1,-1)*IF($Q491="Fixo",(DM491-INDEX('Curva Forward'!$C$5:$AN$13,MATCH(CONCATENATE(BD_COMERCIAL!$K491," ",BD_COMERCIAL!$L491),'Curva Forward'!$B$5:$B$13,0),MATCH(GK$4,'Curva Forward'!$C$4:$AN$4,0))),DM491)</f>
        <v>0</v>
      </c>
      <c r="GL491" s="200">
        <f>IF(EZ491="",0,CL491*CL$2*IF($FC491="V",1,-1)*IF($Q491="Fixo",(EZ491-INDEX('Curva Forward'!$C$5:$AN$13,MATCH(CONCATENATE(BD_COMERCIAL!$K491," ",BD_COMERCIAL!$L491),'Curva Forward'!$B$5:$B$13,0),MATCH(GL$4,'Curva Forward'!$C$4:$AN$4,0))),EZ491))</f>
        <v>0</v>
      </c>
      <c r="GM491" s="200">
        <f>IF(FA491="",0,CM491*CM$2*IF($FC491="V",1,-1)*IF($Q491="Fixo",(FA491-INDEX('Curva Forward'!$C$5:$AN$13,MATCH(CONCATENATE(BD_COMERCIAL!$K491," ",BD_COMERCIAL!$L491),'Curva Forward'!$B$5:$B$13,0),MATCH(GM$4,'Curva Forward'!$C$4:$AN$4,0))),FA491))</f>
        <v>0</v>
      </c>
      <c r="GN491" s="200">
        <f>IF(FB491="",0,CN491*CN$2*IF($FC491="V",1,-1)*IF($Q491="Fixo",(FB491-INDEX('Curva Forward'!$C$5:$AN$13,MATCH(CONCATENATE(BD_COMERCIAL!$K491," ",BD_COMERCIAL!$L491),'Curva Forward'!$B$5:$B$13,0),MATCH(GN$4,'Curva Forward'!$C$4:$AN$4,0))),FB491))</f>
        <v>0</v>
      </c>
      <c r="GO491" s="201">
        <f t="shared" ca="1" si="146"/>
        <v>0</v>
      </c>
      <c r="GP491" s="201">
        <f t="shared" ca="1" si="147"/>
        <v>0</v>
      </c>
    </row>
    <row r="492" spans="1:198" ht="15" customHeight="1" x14ac:dyDescent="0.25">
      <c r="A492" s="6"/>
      <c r="B492" s="7" t="s">
        <v>874</v>
      </c>
      <c r="C492" s="8">
        <v>44740</v>
      </c>
      <c r="D492" s="9" t="s">
        <v>124</v>
      </c>
      <c r="E492" s="9" t="s">
        <v>125</v>
      </c>
      <c r="F492" s="113">
        <v>3780401000108</v>
      </c>
      <c r="G492" s="10" t="s">
        <v>875</v>
      </c>
      <c r="H492" s="113">
        <v>7794616000120</v>
      </c>
      <c r="I492" s="9" t="s">
        <v>139</v>
      </c>
      <c r="J492" s="166"/>
      <c r="K492" s="10" t="s">
        <v>127</v>
      </c>
      <c r="L492" s="84" t="s">
        <v>22</v>
      </c>
      <c r="M492" s="11">
        <v>44805</v>
      </c>
      <c r="N492" s="12">
        <v>44834</v>
      </c>
      <c r="O492" s="10">
        <v>2.4722219999999999</v>
      </c>
      <c r="P492" s="84">
        <v>79</v>
      </c>
      <c r="Q492" s="84" t="s">
        <v>128</v>
      </c>
      <c r="R492" s="10" t="s">
        <v>129</v>
      </c>
      <c r="S492" s="14" t="s">
        <v>135</v>
      </c>
      <c r="T492" s="11"/>
      <c r="U492" s="12"/>
      <c r="V492" s="257" t="str">
        <f ca="1">IF(U492="","",
IF(U492="NA","",
IFERROR(VLOOKUP(EOMONTH(M492,-2)+1,IPCA!$A:$B,2,0),
VLOOKUP(EOMONTH(TODAY(),-2)+1,IPCA!$A:$B,2,0))/
VLOOKUP(EOMONTH(U492,-2)+1,IPCA!$A:$B,2,0)*
P492))</f>
        <v/>
      </c>
      <c r="W492" s="84"/>
      <c r="X492" s="13" t="s">
        <v>133</v>
      </c>
      <c r="Y492" s="166"/>
      <c r="AA492" s="108"/>
      <c r="AB492" s="15"/>
      <c r="AJ492">
        <v>2.4722219999999999</v>
      </c>
      <c r="AM492" s="6"/>
      <c r="AN492" s="15"/>
      <c r="AY492" s="6"/>
      <c r="AZ492" s="15"/>
      <c r="BK492" s="6"/>
      <c r="BL492" s="15"/>
      <c r="BW492" s="6"/>
      <c r="BX492" s="15"/>
      <c r="CI492" s="6"/>
      <c r="CJ492" s="16">
        <f t="shared" si="131"/>
        <v>0.20319632876712329</v>
      </c>
      <c r="CK492" s="16" t="str">
        <f t="shared" si="132"/>
        <v/>
      </c>
      <c r="CL492" s="16" t="str">
        <f t="shared" si="133"/>
        <v/>
      </c>
      <c r="CM492" s="16" t="str">
        <f t="shared" si="134"/>
        <v/>
      </c>
      <c r="CN492" s="16" t="str">
        <f t="shared" si="135"/>
        <v/>
      </c>
      <c r="CO492" s="18"/>
      <c r="CP492" s="15"/>
      <c r="CX492">
        <v>79</v>
      </c>
      <c r="DA492" s="6"/>
      <c r="DB492" s="15"/>
      <c r="DM492" s="6"/>
      <c r="DN492" s="15"/>
      <c r="DY492" s="6"/>
      <c r="DZ492" s="15"/>
      <c r="EK492" s="6"/>
      <c r="EL492" s="15"/>
      <c r="EW492" s="6"/>
      <c r="EX492" s="16">
        <f t="shared" si="136"/>
        <v>6.493150684931507</v>
      </c>
      <c r="EY492" s="16" t="str">
        <f t="shared" si="137"/>
        <v/>
      </c>
      <c r="EZ492" s="16" t="str">
        <f t="shared" si="138"/>
        <v/>
      </c>
      <c r="FA492" s="16" t="str">
        <f t="shared" si="139"/>
        <v/>
      </c>
      <c r="FB492" s="160" t="str">
        <f t="shared" si="140"/>
        <v/>
      </c>
      <c r="FC492" t="s">
        <v>204</v>
      </c>
      <c r="FD492" s="20" t="s">
        <v>139</v>
      </c>
      <c r="FE492"/>
      <c r="FF492" s="209" t="s">
        <v>206</v>
      </c>
      <c r="FH492" s="284">
        <f t="shared" ca="1" si="141"/>
        <v>0</v>
      </c>
      <c r="FI492" s="208">
        <f t="shared" si="142"/>
        <v>0.96666666666666667</v>
      </c>
      <c r="FK492" t="str">
        <f t="shared" si="143"/>
        <v>CZARNIKOW BRASIL LTDA.</v>
      </c>
      <c r="FL492" s="201">
        <f t="shared" ca="1" si="144"/>
        <v>-5339.9995199999994</v>
      </c>
      <c r="FM492" s="201">
        <f t="shared" ca="1" si="145"/>
        <v>0</v>
      </c>
      <c r="FN492" s="200">
        <f>AB492*AB$2*IF($FC492="V",1,-1)*IF($Q492="Fixo",(CP492-INDEX('Curva Forward'!$C$5:$AN$13,MATCH(CONCATENATE(BD_COMERCIAL!$K492," ",BD_COMERCIAL!$L492),'Curva Forward'!$B$5:$B$13,0),MATCH(FN$4,'Curva Forward'!$C$4:$AN$4,0))),CP492)</f>
        <v>0</v>
      </c>
      <c r="FO492" s="200">
        <f>AC492*AC$2*IF($FC492="V",1,-1)*IF($Q492="Fixo",(CQ492-INDEX('Curva Forward'!$C$5:$AN$13,MATCH(CONCATENATE(BD_COMERCIAL!$K492," ",BD_COMERCIAL!$L492),'Curva Forward'!$B$5:$B$13,0),MATCH(FO$4,'Curva Forward'!$C$4:$AN$4,0))),CQ492)</f>
        <v>0</v>
      </c>
      <c r="FP492" s="200">
        <f>AD492*AD$2*IF($FC492="V",1,-1)*IF($Q492="Fixo",(CR492-INDEX('Curva Forward'!$C$5:$AN$13,MATCH(CONCATENATE(BD_COMERCIAL!$K492," ",BD_COMERCIAL!$L492),'Curva Forward'!$B$5:$B$13,0),MATCH(FP$4,'Curva Forward'!$C$4:$AN$4,0))),CR492)</f>
        <v>0</v>
      </c>
      <c r="FQ492" s="200">
        <f>AE492*AE$2*IF($FC492="V",1,-1)*IF($Q492="Fixo",(CS492-INDEX('Curva Forward'!$C$5:$AN$13,MATCH(CONCATENATE(BD_COMERCIAL!$K492," ",BD_COMERCIAL!$L492),'Curva Forward'!$B$5:$B$13,0),MATCH(FQ$4,'Curva Forward'!$C$4:$AN$4,0))),CS492)</f>
        <v>0</v>
      </c>
      <c r="FR492" s="200">
        <f>AF492*AF$2*IF($FC492="V",1,-1)*IF($Q492="Fixo",(CT492-INDEX('Curva Forward'!$C$5:$AN$13,MATCH(CONCATENATE(BD_COMERCIAL!$K492," ",BD_COMERCIAL!$L492),'Curva Forward'!$B$5:$B$13,0),MATCH(FR$4,'Curva Forward'!$C$4:$AN$4,0))),CT492)</f>
        <v>0</v>
      </c>
      <c r="FS492" s="200">
        <f>AG492*AG$2*IF($FC492="V",1,-1)*IF($Q492="Fixo",(CU492-INDEX('Curva Forward'!$C$5:$AN$13,MATCH(CONCATENATE(BD_COMERCIAL!$K492," ",BD_COMERCIAL!$L492),'Curva Forward'!$B$5:$B$13,0),MATCH(FS$4,'Curva Forward'!$C$4:$AN$4,0))),CU492)</f>
        <v>0</v>
      </c>
      <c r="FT492" s="200">
        <f>AH492*AH$2*IF($FC492="V",1,-1)*IF($Q492="Fixo",(CV492-INDEX('Curva Forward'!$C$5:$AN$13,MATCH(CONCATENATE(BD_COMERCIAL!$K492," ",BD_COMERCIAL!$L492),'Curva Forward'!$B$5:$B$13,0),MATCH(FT$4,'Curva Forward'!$C$4:$AN$4,0))),CV492)</f>
        <v>0</v>
      </c>
      <c r="FU492" s="200">
        <f>AI492*AI$2*IF($FC492="V",1,-1)*IF($Q492="Fixo",(CW492-INDEX('Curva Forward'!$C$5:$AN$13,MATCH(CONCATENATE(BD_COMERCIAL!$K492," ",BD_COMERCIAL!$L492),'Curva Forward'!$B$5:$B$13,0),MATCH(FU$4,'Curva Forward'!$C$4:$AN$4,0))),CW492)</f>
        <v>0</v>
      </c>
      <c r="FV492" s="200">
        <f>AJ492*AJ$2*IF($FC492="V",1,-1)*IF($Q492="Fixo",(CX492-INDEX('Curva Forward'!$C$5:$AN$13,MATCH(CONCATENATE(BD_COMERCIAL!$K492," ",BD_COMERCIAL!$L492),'Curva Forward'!$B$5:$B$13,0),MATCH(FV$4,'Curva Forward'!$C$4:$AN$4,0))),CX492)</f>
        <v>-5339.9995199999994</v>
      </c>
      <c r="FW492" s="200">
        <f>AK492*AK$2*IF($FC492="V",1,-1)*IF($Q492="Fixo",(CY492-INDEX('Curva Forward'!$C$5:$AN$13,MATCH(CONCATENATE(BD_COMERCIAL!$K492," ",BD_COMERCIAL!$L492),'Curva Forward'!$B$5:$B$13,0),MATCH(FW$4,'Curva Forward'!$C$4:$AN$4,0))),CY492)</f>
        <v>0</v>
      </c>
      <c r="FX492" s="200">
        <f>AL492*AL$2*IF($FC492="V",1,-1)*IF($Q492="Fixo",(CZ492-INDEX('Curva Forward'!$C$5:$AN$13,MATCH(CONCATENATE(BD_COMERCIAL!$K492," ",BD_COMERCIAL!$L492),'Curva Forward'!$B$5:$B$13,0),MATCH(FX$4,'Curva Forward'!$C$4:$AN$4,0))),CZ492)</f>
        <v>0</v>
      </c>
      <c r="FY492" s="200">
        <f>AM492*AM$2*IF($FC492="V",1,-1)*IF($Q492="Fixo",(DA492-INDEX('Curva Forward'!$C$5:$AN$13,MATCH(CONCATENATE(BD_COMERCIAL!$K492," ",BD_COMERCIAL!$L492),'Curva Forward'!$B$5:$B$13,0),MATCH(FY$4,'Curva Forward'!$C$4:$AN$4,0))),DA492)</f>
        <v>0</v>
      </c>
      <c r="FZ492" s="200">
        <f>AN492*AN$2*IF($FC492="V",1,-1)*IF($Q492="Fixo",(DB492-INDEX('Curva Forward'!$C$5:$AN$13,MATCH(CONCATENATE(BD_COMERCIAL!$K492," ",BD_COMERCIAL!$L492),'Curva Forward'!$B$5:$B$13,0),MATCH(FZ$4,'Curva Forward'!$C$4:$AN$4,0))),DB492)</f>
        <v>0</v>
      </c>
      <c r="GA492" s="200">
        <f>AO492*AO$2*IF($FC492="V",1,-1)*IF($Q492="Fixo",(DC492-INDEX('Curva Forward'!$C$5:$AN$13,MATCH(CONCATENATE(BD_COMERCIAL!$K492," ",BD_COMERCIAL!$L492),'Curva Forward'!$B$5:$B$13,0),MATCH(GA$4,'Curva Forward'!$C$4:$AN$4,0))),DC492)</f>
        <v>0</v>
      </c>
      <c r="GB492" s="200">
        <f>AP492*AP$2*IF($FC492="V",1,-1)*IF($Q492="Fixo",(DD492-INDEX('Curva Forward'!$C$5:$AN$13,MATCH(CONCATENATE(BD_COMERCIAL!$K492," ",BD_COMERCIAL!$L492),'Curva Forward'!$B$5:$B$13,0),MATCH(GB$4,'Curva Forward'!$C$4:$AN$4,0))),DD492)</f>
        <v>0</v>
      </c>
      <c r="GC492" s="200">
        <f>AQ492*AQ$2*IF($FC492="V",1,-1)*IF($Q492="Fixo",(DE492-INDEX('Curva Forward'!$C$5:$AN$13,MATCH(CONCATENATE(BD_COMERCIAL!$K492," ",BD_COMERCIAL!$L492),'Curva Forward'!$B$5:$B$13,0),MATCH(GC$4,'Curva Forward'!$C$4:$AN$4,0))),DE492)</f>
        <v>0</v>
      </c>
      <c r="GD492" s="200">
        <f>AR492*AR$2*IF($FC492="V",1,-1)*IF($Q492="Fixo",(DF492-INDEX('Curva Forward'!$C$5:$AN$13,MATCH(CONCATENATE(BD_COMERCIAL!$K492," ",BD_COMERCIAL!$L492),'Curva Forward'!$B$5:$B$13,0),MATCH(GD$4,'Curva Forward'!$C$4:$AN$4,0))),DF492)</f>
        <v>0</v>
      </c>
      <c r="GE492" s="200">
        <f>AS492*AS$2*IF($FC492="V",1,-1)*IF($Q492="Fixo",(DG492-INDEX('Curva Forward'!$C$5:$AN$13,MATCH(CONCATENATE(BD_COMERCIAL!$K492," ",BD_COMERCIAL!$L492),'Curva Forward'!$B$5:$B$13,0),MATCH(GE$4,'Curva Forward'!$C$4:$AN$4,0))),DG492)</f>
        <v>0</v>
      </c>
      <c r="GF492" s="200">
        <f>AT492*AT$2*IF($FC492="V",1,-1)*IF($Q492="Fixo",(DH492-INDEX('Curva Forward'!$C$5:$AN$13,MATCH(CONCATENATE(BD_COMERCIAL!$K492," ",BD_COMERCIAL!$L492),'Curva Forward'!$B$5:$B$13,0),MATCH(GF$4,'Curva Forward'!$C$4:$AN$4,0))),DH492)</f>
        <v>0</v>
      </c>
      <c r="GG492" s="200">
        <f>AU492*AU$2*IF($FC492="V",1,-1)*IF($Q492="Fixo",(DI492-INDEX('Curva Forward'!$C$5:$AN$13,MATCH(CONCATENATE(BD_COMERCIAL!$K492," ",BD_COMERCIAL!$L492),'Curva Forward'!$B$5:$B$13,0),MATCH(GG$4,'Curva Forward'!$C$4:$AN$4,0))),DI492)</f>
        <v>0</v>
      </c>
      <c r="GH492" s="200">
        <f>AV492*AV$2*IF($FC492="V",1,-1)*IF($Q492="Fixo",(DJ492-INDEX('Curva Forward'!$C$5:$AN$13,MATCH(CONCATENATE(BD_COMERCIAL!$K492," ",BD_COMERCIAL!$L492),'Curva Forward'!$B$5:$B$13,0),MATCH(GH$4,'Curva Forward'!$C$4:$AN$4,0))),DJ492)</f>
        <v>0</v>
      </c>
      <c r="GI492" s="200">
        <f>AW492*AW$2*IF($FC492="V",1,-1)*IF($Q492="Fixo",(DK492-INDEX('Curva Forward'!$C$5:$AN$13,MATCH(CONCATENATE(BD_COMERCIAL!$K492," ",BD_COMERCIAL!$L492),'Curva Forward'!$B$5:$B$13,0),MATCH(GI$4,'Curva Forward'!$C$4:$AN$4,0))),DK492)</f>
        <v>0</v>
      </c>
      <c r="GJ492" s="200">
        <f>AX492*AX$2*IF($FC492="V",1,-1)*IF($Q492="Fixo",(DL492-INDEX('Curva Forward'!$C$5:$AN$13,MATCH(CONCATENATE(BD_COMERCIAL!$K492," ",BD_COMERCIAL!$L492),'Curva Forward'!$B$5:$B$13,0),MATCH(GJ$4,'Curva Forward'!$C$4:$AN$4,0))),DL492)</f>
        <v>0</v>
      </c>
      <c r="GK492" s="200">
        <f>AY492*AY$2*IF($FC492="V",1,-1)*IF($Q492="Fixo",(DM492-INDEX('Curva Forward'!$C$5:$AN$13,MATCH(CONCATENATE(BD_COMERCIAL!$K492," ",BD_COMERCIAL!$L492),'Curva Forward'!$B$5:$B$13,0),MATCH(GK$4,'Curva Forward'!$C$4:$AN$4,0))),DM492)</f>
        <v>0</v>
      </c>
      <c r="GL492" s="200">
        <f>IF(EZ492="",0,CL492*CL$2*IF($FC492="V",1,-1)*IF($Q492="Fixo",(EZ492-INDEX('Curva Forward'!$C$5:$AN$13,MATCH(CONCATENATE(BD_COMERCIAL!$K492," ",BD_COMERCIAL!$L492),'Curva Forward'!$B$5:$B$13,0),MATCH(GL$4,'Curva Forward'!$C$4:$AN$4,0))),EZ492))</f>
        <v>0</v>
      </c>
      <c r="GM492" s="200">
        <f>IF(FA492="",0,CM492*CM$2*IF($FC492="V",1,-1)*IF($Q492="Fixo",(FA492-INDEX('Curva Forward'!$C$5:$AN$13,MATCH(CONCATENATE(BD_COMERCIAL!$K492," ",BD_COMERCIAL!$L492),'Curva Forward'!$B$5:$B$13,0),MATCH(GM$4,'Curva Forward'!$C$4:$AN$4,0))),FA492))</f>
        <v>0</v>
      </c>
      <c r="GN492" s="200">
        <f>IF(FB492="",0,CN492*CN$2*IF($FC492="V",1,-1)*IF($Q492="Fixo",(FB492-INDEX('Curva Forward'!$C$5:$AN$13,MATCH(CONCATENATE(BD_COMERCIAL!$K492," ",BD_COMERCIAL!$L492),'Curva Forward'!$B$5:$B$13,0),MATCH(GN$4,'Curva Forward'!$C$4:$AN$4,0))),FB492))</f>
        <v>0</v>
      </c>
      <c r="GO492" s="201">
        <f t="shared" ca="1" si="146"/>
        <v>0</v>
      </c>
      <c r="GP492" s="201">
        <f t="shared" ca="1" si="147"/>
        <v>0</v>
      </c>
    </row>
    <row r="493" spans="1:198" ht="15" customHeight="1" x14ac:dyDescent="0.25">
      <c r="A493" s="6"/>
      <c r="B493" s="7" t="s">
        <v>876</v>
      </c>
      <c r="C493" s="8">
        <v>44740</v>
      </c>
      <c r="D493" s="9" t="s">
        <v>131</v>
      </c>
      <c r="E493" s="9" t="s">
        <v>231</v>
      </c>
      <c r="F493" s="113">
        <v>11315117000180</v>
      </c>
      <c r="G493" s="10" t="s">
        <v>125</v>
      </c>
      <c r="H493" s="113">
        <v>3780401000108</v>
      </c>
      <c r="I493" s="9" t="s">
        <v>139</v>
      </c>
      <c r="J493" s="166"/>
      <c r="K493" s="10" t="s">
        <v>30</v>
      </c>
      <c r="L493" s="84" t="s">
        <v>22</v>
      </c>
      <c r="M493" s="11">
        <v>44713</v>
      </c>
      <c r="N493" s="12">
        <v>44742</v>
      </c>
      <c r="O493" s="10">
        <v>3</v>
      </c>
      <c r="P493" s="84">
        <v>31</v>
      </c>
      <c r="Q493" s="84" t="s">
        <v>586</v>
      </c>
      <c r="R493" s="10" t="s">
        <v>129</v>
      </c>
      <c r="S493" s="14" t="s">
        <v>135</v>
      </c>
      <c r="T493" s="11"/>
      <c r="U493" s="12"/>
      <c r="V493" s="257" t="str">
        <f ca="1">IF(U493="","",
IF(U493="NA","",
IFERROR(VLOOKUP(EOMONTH(M493,-2)+1,IPCA!$A:$B,2,0),
VLOOKUP(EOMONTH(TODAY(),-2)+1,IPCA!$A:$B,2,0))/
VLOOKUP(EOMONTH(U493,-2)+1,IPCA!$A:$B,2,0)*
P493))</f>
        <v/>
      </c>
      <c r="W493" s="84"/>
      <c r="X493" s="13" t="s">
        <v>133</v>
      </c>
      <c r="Y493" s="166"/>
      <c r="AA493" s="108"/>
      <c r="AB493" s="15"/>
      <c r="AG493">
        <v>3</v>
      </c>
      <c r="AM493" s="6"/>
      <c r="AN493" s="15"/>
      <c r="AY493" s="6"/>
      <c r="AZ493" s="15"/>
      <c r="BK493" s="6"/>
      <c r="BL493" s="15"/>
      <c r="BW493" s="6"/>
      <c r="BX493" s="15"/>
      <c r="CI493" s="6"/>
      <c r="CJ493" s="16">
        <f t="shared" si="131"/>
        <v>0.24657534246575341</v>
      </c>
      <c r="CK493" s="16" t="str">
        <f t="shared" si="132"/>
        <v/>
      </c>
      <c r="CL493" s="16" t="str">
        <f t="shared" si="133"/>
        <v/>
      </c>
      <c r="CM493" s="16" t="str">
        <f t="shared" si="134"/>
        <v/>
      </c>
      <c r="CN493" s="16" t="str">
        <f t="shared" si="135"/>
        <v/>
      </c>
      <c r="CO493" s="18"/>
      <c r="CP493" s="15"/>
      <c r="CU493">
        <v>31</v>
      </c>
      <c r="DA493" s="6"/>
      <c r="DB493" s="15"/>
      <c r="DM493" s="6"/>
      <c r="DN493" s="15"/>
      <c r="DY493" s="6"/>
      <c r="DZ493" s="15"/>
      <c r="EK493" s="6"/>
      <c r="EL493" s="15"/>
      <c r="EW493" s="6"/>
      <c r="EX493" s="16">
        <f t="shared" si="136"/>
        <v>2.547945205479452</v>
      </c>
      <c r="EY493" s="16" t="str">
        <f t="shared" si="137"/>
        <v/>
      </c>
      <c r="EZ493" s="16" t="str">
        <f t="shared" si="138"/>
        <v/>
      </c>
      <c r="FA493" s="16" t="str">
        <f t="shared" si="139"/>
        <v/>
      </c>
      <c r="FB493" s="160" t="str">
        <f t="shared" si="140"/>
        <v/>
      </c>
      <c r="FC493" t="s">
        <v>205</v>
      </c>
      <c r="FD493" s="20" t="s">
        <v>139</v>
      </c>
      <c r="FE493"/>
      <c r="FF493" s="209" t="s">
        <v>206</v>
      </c>
      <c r="FH493" s="284">
        <f t="shared" ca="1" si="141"/>
        <v>0</v>
      </c>
      <c r="FI493" s="208">
        <f t="shared" si="142"/>
        <v>0.96666666666666667</v>
      </c>
      <c r="FK493" t="str">
        <f t="shared" si="143"/>
        <v>Lightcom Comercializadora de Energia S/A</v>
      </c>
      <c r="FL493" s="201">
        <f t="shared" ca="1" si="144"/>
        <v>-66960</v>
      </c>
      <c r="FM493" s="201">
        <f t="shared" ca="1" si="145"/>
        <v>0</v>
      </c>
      <c r="FN493" s="200">
        <f>AB493*AB$2*IF($FC493="V",1,-1)*IF($Q493="Fixo",(CP493-INDEX('Curva Forward'!$C$5:$AN$13,MATCH(CONCATENATE(BD_COMERCIAL!$K493," ",BD_COMERCIAL!$L493),'Curva Forward'!$B$5:$B$13,0),MATCH(FN$4,'Curva Forward'!$C$4:$AN$4,0))),CP493)</f>
        <v>0</v>
      </c>
      <c r="FO493" s="200">
        <f>AC493*AC$2*IF($FC493="V",1,-1)*IF($Q493="Fixo",(CQ493-INDEX('Curva Forward'!$C$5:$AN$13,MATCH(CONCATENATE(BD_COMERCIAL!$K493," ",BD_COMERCIAL!$L493),'Curva Forward'!$B$5:$B$13,0),MATCH(FO$4,'Curva Forward'!$C$4:$AN$4,0))),CQ493)</f>
        <v>0</v>
      </c>
      <c r="FP493" s="200">
        <f>AD493*AD$2*IF($FC493="V",1,-1)*IF($Q493="Fixo",(CR493-INDEX('Curva Forward'!$C$5:$AN$13,MATCH(CONCATENATE(BD_COMERCIAL!$K493," ",BD_COMERCIAL!$L493),'Curva Forward'!$B$5:$B$13,0),MATCH(FP$4,'Curva Forward'!$C$4:$AN$4,0))),CR493)</f>
        <v>0</v>
      </c>
      <c r="FQ493" s="200">
        <f>AE493*AE$2*IF($FC493="V",1,-1)*IF($Q493="Fixo",(CS493-INDEX('Curva Forward'!$C$5:$AN$13,MATCH(CONCATENATE(BD_COMERCIAL!$K493," ",BD_COMERCIAL!$L493),'Curva Forward'!$B$5:$B$13,0),MATCH(FQ$4,'Curva Forward'!$C$4:$AN$4,0))),CS493)</f>
        <v>0</v>
      </c>
      <c r="FR493" s="200">
        <f>AF493*AF$2*IF($FC493="V",1,-1)*IF($Q493="Fixo",(CT493-INDEX('Curva Forward'!$C$5:$AN$13,MATCH(CONCATENATE(BD_COMERCIAL!$K493," ",BD_COMERCIAL!$L493),'Curva Forward'!$B$5:$B$13,0),MATCH(FR$4,'Curva Forward'!$C$4:$AN$4,0))),CT493)</f>
        <v>0</v>
      </c>
      <c r="FS493" s="200">
        <f>AG493*AG$2*IF($FC493="V",1,-1)*IF($Q493="Fixo",(CU493-INDEX('Curva Forward'!$C$5:$AN$13,MATCH(CONCATENATE(BD_COMERCIAL!$K493," ",BD_COMERCIAL!$L493),'Curva Forward'!$B$5:$B$13,0),MATCH(FS$4,'Curva Forward'!$C$4:$AN$4,0))),CU493)</f>
        <v>-66960</v>
      </c>
      <c r="FT493" s="200">
        <f>AH493*AH$2*IF($FC493="V",1,-1)*IF($Q493="Fixo",(CV493-INDEX('Curva Forward'!$C$5:$AN$13,MATCH(CONCATENATE(BD_COMERCIAL!$K493," ",BD_COMERCIAL!$L493),'Curva Forward'!$B$5:$B$13,0),MATCH(FT$4,'Curva Forward'!$C$4:$AN$4,0))),CV493)</f>
        <v>0</v>
      </c>
      <c r="FU493" s="200">
        <f>AI493*AI$2*IF($FC493="V",1,-1)*IF($Q493="Fixo",(CW493-INDEX('Curva Forward'!$C$5:$AN$13,MATCH(CONCATENATE(BD_COMERCIAL!$K493," ",BD_COMERCIAL!$L493),'Curva Forward'!$B$5:$B$13,0),MATCH(FU$4,'Curva Forward'!$C$4:$AN$4,0))),CW493)</f>
        <v>0</v>
      </c>
      <c r="FV493" s="200">
        <f>AJ493*AJ$2*IF($FC493="V",1,-1)*IF($Q493="Fixo",(CX493-INDEX('Curva Forward'!$C$5:$AN$13,MATCH(CONCATENATE(BD_COMERCIAL!$K493," ",BD_COMERCIAL!$L493),'Curva Forward'!$B$5:$B$13,0),MATCH(FV$4,'Curva Forward'!$C$4:$AN$4,0))),CX493)</f>
        <v>0</v>
      </c>
      <c r="FW493" s="200">
        <f>AK493*AK$2*IF($FC493="V",1,-1)*IF($Q493="Fixo",(CY493-INDEX('Curva Forward'!$C$5:$AN$13,MATCH(CONCATENATE(BD_COMERCIAL!$K493," ",BD_COMERCIAL!$L493),'Curva Forward'!$B$5:$B$13,0),MATCH(FW$4,'Curva Forward'!$C$4:$AN$4,0))),CY493)</f>
        <v>0</v>
      </c>
      <c r="FX493" s="200">
        <f>AL493*AL$2*IF($FC493="V",1,-1)*IF($Q493="Fixo",(CZ493-INDEX('Curva Forward'!$C$5:$AN$13,MATCH(CONCATENATE(BD_COMERCIAL!$K493," ",BD_COMERCIAL!$L493),'Curva Forward'!$B$5:$B$13,0),MATCH(FX$4,'Curva Forward'!$C$4:$AN$4,0))),CZ493)</f>
        <v>0</v>
      </c>
      <c r="FY493" s="200">
        <f>AM493*AM$2*IF($FC493="V",1,-1)*IF($Q493="Fixo",(DA493-INDEX('Curva Forward'!$C$5:$AN$13,MATCH(CONCATENATE(BD_COMERCIAL!$K493," ",BD_COMERCIAL!$L493),'Curva Forward'!$B$5:$B$13,0),MATCH(FY$4,'Curva Forward'!$C$4:$AN$4,0))),DA493)</f>
        <v>0</v>
      </c>
      <c r="FZ493" s="200">
        <f>AN493*AN$2*IF($FC493="V",1,-1)*IF($Q493="Fixo",(DB493-INDEX('Curva Forward'!$C$5:$AN$13,MATCH(CONCATENATE(BD_COMERCIAL!$K493," ",BD_COMERCIAL!$L493),'Curva Forward'!$B$5:$B$13,0),MATCH(FZ$4,'Curva Forward'!$C$4:$AN$4,0))),DB493)</f>
        <v>0</v>
      </c>
      <c r="GA493" s="200">
        <f>AO493*AO$2*IF($FC493="V",1,-1)*IF($Q493="Fixo",(DC493-INDEX('Curva Forward'!$C$5:$AN$13,MATCH(CONCATENATE(BD_COMERCIAL!$K493," ",BD_COMERCIAL!$L493),'Curva Forward'!$B$5:$B$13,0),MATCH(GA$4,'Curva Forward'!$C$4:$AN$4,0))),DC493)</f>
        <v>0</v>
      </c>
      <c r="GB493" s="200">
        <f>AP493*AP$2*IF($FC493="V",1,-1)*IF($Q493="Fixo",(DD493-INDEX('Curva Forward'!$C$5:$AN$13,MATCH(CONCATENATE(BD_COMERCIAL!$K493," ",BD_COMERCIAL!$L493),'Curva Forward'!$B$5:$B$13,0),MATCH(GB$4,'Curva Forward'!$C$4:$AN$4,0))),DD493)</f>
        <v>0</v>
      </c>
      <c r="GC493" s="200">
        <f>AQ493*AQ$2*IF($FC493="V",1,-1)*IF($Q493="Fixo",(DE493-INDEX('Curva Forward'!$C$5:$AN$13,MATCH(CONCATENATE(BD_COMERCIAL!$K493," ",BD_COMERCIAL!$L493),'Curva Forward'!$B$5:$B$13,0),MATCH(GC$4,'Curva Forward'!$C$4:$AN$4,0))),DE493)</f>
        <v>0</v>
      </c>
      <c r="GD493" s="200">
        <f>AR493*AR$2*IF($FC493="V",1,-1)*IF($Q493="Fixo",(DF493-INDEX('Curva Forward'!$C$5:$AN$13,MATCH(CONCATENATE(BD_COMERCIAL!$K493," ",BD_COMERCIAL!$L493),'Curva Forward'!$B$5:$B$13,0),MATCH(GD$4,'Curva Forward'!$C$4:$AN$4,0))),DF493)</f>
        <v>0</v>
      </c>
      <c r="GE493" s="200">
        <f>AS493*AS$2*IF($FC493="V",1,-1)*IF($Q493="Fixo",(DG493-INDEX('Curva Forward'!$C$5:$AN$13,MATCH(CONCATENATE(BD_COMERCIAL!$K493," ",BD_COMERCIAL!$L493),'Curva Forward'!$B$5:$B$13,0),MATCH(GE$4,'Curva Forward'!$C$4:$AN$4,0))),DG493)</f>
        <v>0</v>
      </c>
      <c r="GF493" s="200">
        <f>AT493*AT$2*IF($FC493="V",1,-1)*IF($Q493="Fixo",(DH493-INDEX('Curva Forward'!$C$5:$AN$13,MATCH(CONCATENATE(BD_COMERCIAL!$K493," ",BD_COMERCIAL!$L493),'Curva Forward'!$B$5:$B$13,0),MATCH(GF$4,'Curva Forward'!$C$4:$AN$4,0))),DH493)</f>
        <v>0</v>
      </c>
      <c r="GG493" s="200">
        <f>AU493*AU$2*IF($FC493="V",1,-1)*IF($Q493="Fixo",(DI493-INDEX('Curva Forward'!$C$5:$AN$13,MATCH(CONCATENATE(BD_COMERCIAL!$K493," ",BD_COMERCIAL!$L493),'Curva Forward'!$B$5:$B$13,0),MATCH(GG$4,'Curva Forward'!$C$4:$AN$4,0))),DI493)</f>
        <v>0</v>
      </c>
      <c r="GH493" s="200">
        <f>AV493*AV$2*IF($FC493="V",1,-1)*IF($Q493="Fixo",(DJ493-INDEX('Curva Forward'!$C$5:$AN$13,MATCH(CONCATENATE(BD_COMERCIAL!$K493," ",BD_COMERCIAL!$L493),'Curva Forward'!$B$5:$B$13,0),MATCH(GH$4,'Curva Forward'!$C$4:$AN$4,0))),DJ493)</f>
        <v>0</v>
      </c>
      <c r="GI493" s="200">
        <f>AW493*AW$2*IF($FC493="V",1,-1)*IF($Q493="Fixo",(DK493-INDEX('Curva Forward'!$C$5:$AN$13,MATCH(CONCATENATE(BD_COMERCIAL!$K493," ",BD_COMERCIAL!$L493),'Curva Forward'!$B$5:$B$13,0),MATCH(GI$4,'Curva Forward'!$C$4:$AN$4,0))),DK493)</f>
        <v>0</v>
      </c>
      <c r="GJ493" s="200">
        <f>AX493*AX$2*IF($FC493="V",1,-1)*IF($Q493="Fixo",(DL493-INDEX('Curva Forward'!$C$5:$AN$13,MATCH(CONCATENATE(BD_COMERCIAL!$K493," ",BD_COMERCIAL!$L493),'Curva Forward'!$B$5:$B$13,0),MATCH(GJ$4,'Curva Forward'!$C$4:$AN$4,0))),DL493)</f>
        <v>0</v>
      </c>
      <c r="GK493" s="200">
        <f>AY493*AY$2*IF($FC493="V",1,-1)*IF($Q493="Fixo",(DM493-INDEX('Curva Forward'!$C$5:$AN$13,MATCH(CONCATENATE(BD_COMERCIAL!$K493," ",BD_COMERCIAL!$L493),'Curva Forward'!$B$5:$B$13,0),MATCH(GK$4,'Curva Forward'!$C$4:$AN$4,0))),DM493)</f>
        <v>0</v>
      </c>
      <c r="GL493" s="200">
        <f>IF(EZ493="",0,CL493*CL$2*IF($FC493="V",1,-1)*IF($Q493="Fixo",(EZ493-INDEX('Curva Forward'!$C$5:$AN$13,MATCH(CONCATENATE(BD_COMERCIAL!$K493," ",BD_COMERCIAL!$L493),'Curva Forward'!$B$5:$B$13,0),MATCH(GL$4,'Curva Forward'!$C$4:$AN$4,0))),EZ493))</f>
        <v>0</v>
      </c>
      <c r="GM493" s="200">
        <f>IF(FA493="",0,CM493*CM$2*IF($FC493="V",1,-1)*IF($Q493="Fixo",(FA493-INDEX('Curva Forward'!$C$5:$AN$13,MATCH(CONCATENATE(BD_COMERCIAL!$K493," ",BD_COMERCIAL!$L493),'Curva Forward'!$B$5:$B$13,0),MATCH(GM$4,'Curva Forward'!$C$4:$AN$4,0))),FA493))</f>
        <v>0</v>
      </c>
      <c r="GN493" s="200">
        <f>IF(FB493="",0,CN493*CN$2*IF($FC493="V",1,-1)*IF($Q493="Fixo",(FB493-INDEX('Curva Forward'!$C$5:$AN$13,MATCH(CONCATENATE(BD_COMERCIAL!$K493," ",BD_COMERCIAL!$L493),'Curva Forward'!$B$5:$B$13,0),MATCH(GN$4,'Curva Forward'!$C$4:$AN$4,0))),FB493))</f>
        <v>0</v>
      </c>
      <c r="GO493" s="201">
        <f t="shared" ca="1" si="146"/>
        <v>0</v>
      </c>
      <c r="GP493" s="201">
        <f t="shared" ca="1" si="147"/>
        <v>0</v>
      </c>
    </row>
    <row r="494" spans="1:198" ht="15" customHeight="1" x14ac:dyDescent="0.25">
      <c r="A494" s="6"/>
      <c r="B494" s="7" t="s">
        <v>877</v>
      </c>
      <c r="C494" s="8">
        <v>44740</v>
      </c>
      <c r="D494" s="9" t="s">
        <v>124</v>
      </c>
      <c r="E494" s="9" t="s">
        <v>125</v>
      </c>
      <c r="F494" s="113">
        <v>3780401000108</v>
      </c>
      <c r="G494" s="10" t="s">
        <v>875</v>
      </c>
      <c r="H494" s="113">
        <v>7794616000120</v>
      </c>
      <c r="I494" s="9" t="s">
        <v>139</v>
      </c>
      <c r="J494" s="166"/>
      <c r="K494" s="10" t="s">
        <v>127</v>
      </c>
      <c r="L494" s="84" t="s">
        <v>22</v>
      </c>
      <c r="M494" s="11">
        <v>44805</v>
      </c>
      <c r="N494" s="12">
        <v>44834</v>
      </c>
      <c r="O494" s="10">
        <v>1</v>
      </c>
      <c r="P494" s="84">
        <v>79</v>
      </c>
      <c r="Q494" s="84" t="s">
        <v>128</v>
      </c>
      <c r="R494" s="10" t="s">
        <v>129</v>
      </c>
      <c r="S494" s="14" t="s">
        <v>135</v>
      </c>
      <c r="T494" s="11"/>
      <c r="U494" s="12"/>
      <c r="V494" s="257" t="str">
        <f ca="1">IF(U494="","",
IF(U494="NA","",
IFERROR(VLOOKUP(EOMONTH(M494,-2)+1,IPCA!$A:$B,2,0),
VLOOKUP(EOMONTH(TODAY(),-2)+1,IPCA!$A:$B,2,0))/
VLOOKUP(EOMONTH(U494,-2)+1,IPCA!$A:$B,2,0)*
P494))</f>
        <v/>
      </c>
      <c r="W494" s="84"/>
      <c r="X494" s="13" t="s">
        <v>6</v>
      </c>
      <c r="Y494" s="166"/>
      <c r="AA494" s="108"/>
      <c r="AB494" s="15"/>
      <c r="AJ494">
        <v>1</v>
      </c>
      <c r="AM494" s="6"/>
      <c r="AN494" s="15"/>
      <c r="AY494" s="6"/>
      <c r="AZ494" s="15"/>
      <c r="BK494" s="6"/>
      <c r="BL494" s="15"/>
      <c r="BW494" s="6"/>
      <c r="BX494" s="15"/>
      <c r="CI494" s="6"/>
      <c r="CJ494" s="16">
        <f t="shared" si="131"/>
        <v>8.2191780821917804E-2</v>
      </c>
      <c r="CK494" s="16" t="str">
        <f t="shared" si="132"/>
        <v/>
      </c>
      <c r="CL494" s="16" t="str">
        <f t="shared" si="133"/>
        <v/>
      </c>
      <c r="CM494" s="16" t="str">
        <f t="shared" si="134"/>
        <v/>
      </c>
      <c r="CN494" s="16" t="str">
        <f t="shared" si="135"/>
        <v/>
      </c>
      <c r="CO494" s="18"/>
      <c r="CP494" s="15"/>
      <c r="CX494">
        <v>79</v>
      </c>
      <c r="DA494" s="6"/>
      <c r="DB494" s="15"/>
      <c r="DM494" s="6"/>
      <c r="DN494" s="15"/>
      <c r="DY494" s="6"/>
      <c r="DZ494" s="15"/>
      <c r="EK494" s="6"/>
      <c r="EL494" s="15"/>
      <c r="EW494" s="6"/>
      <c r="EX494" s="16">
        <f t="shared" si="136"/>
        <v>6.493150684931507</v>
      </c>
      <c r="EY494" s="16" t="str">
        <f t="shared" si="137"/>
        <v/>
      </c>
      <c r="EZ494" s="16" t="str">
        <f t="shared" si="138"/>
        <v/>
      </c>
      <c r="FA494" s="16" t="str">
        <f t="shared" si="139"/>
        <v/>
      </c>
      <c r="FB494" s="160" t="str">
        <f t="shared" si="140"/>
        <v/>
      </c>
      <c r="FC494" t="s">
        <v>204</v>
      </c>
      <c r="FD494" s="20" t="s">
        <v>139</v>
      </c>
      <c r="FE494"/>
      <c r="FF494" s="209" t="s">
        <v>206</v>
      </c>
      <c r="FH494" s="284">
        <f t="shared" ca="1" si="141"/>
        <v>0</v>
      </c>
      <c r="FI494" s="208">
        <f t="shared" si="142"/>
        <v>0.96666666666666667</v>
      </c>
      <c r="FK494" t="str">
        <f t="shared" si="143"/>
        <v>CZARNIKOW BRASIL LTDA.</v>
      </c>
      <c r="FL494" s="201">
        <f t="shared" ca="1" si="144"/>
        <v>-2160</v>
      </c>
      <c r="FM494" s="201">
        <f t="shared" ca="1" si="145"/>
        <v>0</v>
      </c>
      <c r="FN494" s="200">
        <f>AB494*AB$2*IF($FC494="V",1,-1)*IF($Q494="Fixo",(CP494-INDEX('Curva Forward'!$C$5:$AN$13,MATCH(CONCATENATE(BD_COMERCIAL!$K494," ",BD_COMERCIAL!$L494),'Curva Forward'!$B$5:$B$13,0),MATCH(FN$4,'Curva Forward'!$C$4:$AN$4,0))),CP494)</f>
        <v>0</v>
      </c>
      <c r="FO494" s="200">
        <f>AC494*AC$2*IF($FC494="V",1,-1)*IF($Q494="Fixo",(CQ494-INDEX('Curva Forward'!$C$5:$AN$13,MATCH(CONCATENATE(BD_COMERCIAL!$K494," ",BD_COMERCIAL!$L494),'Curva Forward'!$B$5:$B$13,0),MATCH(FO$4,'Curva Forward'!$C$4:$AN$4,0))),CQ494)</f>
        <v>0</v>
      </c>
      <c r="FP494" s="200">
        <f>AD494*AD$2*IF($FC494="V",1,-1)*IF($Q494="Fixo",(CR494-INDEX('Curva Forward'!$C$5:$AN$13,MATCH(CONCATENATE(BD_COMERCIAL!$K494," ",BD_COMERCIAL!$L494),'Curva Forward'!$B$5:$B$13,0),MATCH(FP$4,'Curva Forward'!$C$4:$AN$4,0))),CR494)</f>
        <v>0</v>
      </c>
      <c r="FQ494" s="200">
        <f>AE494*AE$2*IF($FC494="V",1,-1)*IF($Q494="Fixo",(CS494-INDEX('Curva Forward'!$C$5:$AN$13,MATCH(CONCATENATE(BD_COMERCIAL!$K494," ",BD_COMERCIAL!$L494),'Curva Forward'!$B$5:$B$13,0),MATCH(FQ$4,'Curva Forward'!$C$4:$AN$4,0))),CS494)</f>
        <v>0</v>
      </c>
      <c r="FR494" s="200">
        <f>AF494*AF$2*IF($FC494="V",1,-1)*IF($Q494="Fixo",(CT494-INDEX('Curva Forward'!$C$5:$AN$13,MATCH(CONCATENATE(BD_COMERCIAL!$K494," ",BD_COMERCIAL!$L494),'Curva Forward'!$B$5:$B$13,0),MATCH(FR$4,'Curva Forward'!$C$4:$AN$4,0))),CT494)</f>
        <v>0</v>
      </c>
      <c r="FS494" s="200">
        <f>AG494*AG$2*IF($FC494="V",1,-1)*IF($Q494="Fixo",(CU494-INDEX('Curva Forward'!$C$5:$AN$13,MATCH(CONCATENATE(BD_COMERCIAL!$K494," ",BD_COMERCIAL!$L494),'Curva Forward'!$B$5:$B$13,0),MATCH(FS$4,'Curva Forward'!$C$4:$AN$4,0))),CU494)</f>
        <v>0</v>
      </c>
      <c r="FT494" s="200">
        <f>AH494*AH$2*IF($FC494="V",1,-1)*IF($Q494="Fixo",(CV494-INDEX('Curva Forward'!$C$5:$AN$13,MATCH(CONCATENATE(BD_COMERCIAL!$K494," ",BD_COMERCIAL!$L494),'Curva Forward'!$B$5:$B$13,0),MATCH(FT$4,'Curva Forward'!$C$4:$AN$4,0))),CV494)</f>
        <v>0</v>
      </c>
      <c r="FU494" s="200">
        <f>AI494*AI$2*IF($FC494="V",1,-1)*IF($Q494="Fixo",(CW494-INDEX('Curva Forward'!$C$5:$AN$13,MATCH(CONCATENATE(BD_COMERCIAL!$K494," ",BD_COMERCIAL!$L494),'Curva Forward'!$B$5:$B$13,0),MATCH(FU$4,'Curva Forward'!$C$4:$AN$4,0))),CW494)</f>
        <v>0</v>
      </c>
      <c r="FV494" s="200">
        <f>AJ494*AJ$2*IF($FC494="V",1,-1)*IF($Q494="Fixo",(CX494-INDEX('Curva Forward'!$C$5:$AN$13,MATCH(CONCATENATE(BD_COMERCIAL!$K494," ",BD_COMERCIAL!$L494),'Curva Forward'!$B$5:$B$13,0),MATCH(FV$4,'Curva Forward'!$C$4:$AN$4,0))),CX494)</f>
        <v>-2160</v>
      </c>
      <c r="FW494" s="200">
        <f>AK494*AK$2*IF($FC494="V",1,-1)*IF($Q494="Fixo",(CY494-INDEX('Curva Forward'!$C$5:$AN$13,MATCH(CONCATENATE(BD_COMERCIAL!$K494," ",BD_COMERCIAL!$L494),'Curva Forward'!$B$5:$B$13,0),MATCH(FW$4,'Curva Forward'!$C$4:$AN$4,0))),CY494)</f>
        <v>0</v>
      </c>
      <c r="FX494" s="200">
        <f>AL494*AL$2*IF($FC494="V",1,-1)*IF($Q494="Fixo",(CZ494-INDEX('Curva Forward'!$C$5:$AN$13,MATCH(CONCATENATE(BD_COMERCIAL!$K494," ",BD_COMERCIAL!$L494),'Curva Forward'!$B$5:$B$13,0),MATCH(FX$4,'Curva Forward'!$C$4:$AN$4,0))),CZ494)</f>
        <v>0</v>
      </c>
      <c r="FY494" s="200">
        <f>AM494*AM$2*IF($FC494="V",1,-1)*IF($Q494="Fixo",(DA494-INDEX('Curva Forward'!$C$5:$AN$13,MATCH(CONCATENATE(BD_COMERCIAL!$K494," ",BD_COMERCIAL!$L494),'Curva Forward'!$B$5:$B$13,0),MATCH(FY$4,'Curva Forward'!$C$4:$AN$4,0))),DA494)</f>
        <v>0</v>
      </c>
      <c r="FZ494" s="200">
        <f>AN494*AN$2*IF($FC494="V",1,-1)*IF($Q494="Fixo",(DB494-INDEX('Curva Forward'!$C$5:$AN$13,MATCH(CONCATENATE(BD_COMERCIAL!$K494," ",BD_COMERCIAL!$L494),'Curva Forward'!$B$5:$B$13,0),MATCH(FZ$4,'Curva Forward'!$C$4:$AN$4,0))),DB494)</f>
        <v>0</v>
      </c>
      <c r="GA494" s="200">
        <f>AO494*AO$2*IF($FC494="V",1,-1)*IF($Q494="Fixo",(DC494-INDEX('Curva Forward'!$C$5:$AN$13,MATCH(CONCATENATE(BD_COMERCIAL!$K494," ",BD_COMERCIAL!$L494),'Curva Forward'!$B$5:$B$13,0),MATCH(GA$4,'Curva Forward'!$C$4:$AN$4,0))),DC494)</f>
        <v>0</v>
      </c>
      <c r="GB494" s="200">
        <f>AP494*AP$2*IF($FC494="V",1,-1)*IF($Q494="Fixo",(DD494-INDEX('Curva Forward'!$C$5:$AN$13,MATCH(CONCATENATE(BD_COMERCIAL!$K494," ",BD_COMERCIAL!$L494),'Curva Forward'!$B$5:$B$13,0),MATCH(GB$4,'Curva Forward'!$C$4:$AN$4,0))),DD494)</f>
        <v>0</v>
      </c>
      <c r="GC494" s="200">
        <f>AQ494*AQ$2*IF($FC494="V",1,-1)*IF($Q494="Fixo",(DE494-INDEX('Curva Forward'!$C$5:$AN$13,MATCH(CONCATENATE(BD_COMERCIAL!$K494," ",BD_COMERCIAL!$L494),'Curva Forward'!$B$5:$B$13,0),MATCH(GC$4,'Curva Forward'!$C$4:$AN$4,0))),DE494)</f>
        <v>0</v>
      </c>
      <c r="GD494" s="200">
        <f>AR494*AR$2*IF($FC494="V",1,-1)*IF($Q494="Fixo",(DF494-INDEX('Curva Forward'!$C$5:$AN$13,MATCH(CONCATENATE(BD_COMERCIAL!$K494," ",BD_COMERCIAL!$L494),'Curva Forward'!$B$5:$B$13,0),MATCH(GD$4,'Curva Forward'!$C$4:$AN$4,0))),DF494)</f>
        <v>0</v>
      </c>
      <c r="GE494" s="200">
        <f>AS494*AS$2*IF($FC494="V",1,-1)*IF($Q494="Fixo",(DG494-INDEX('Curva Forward'!$C$5:$AN$13,MATCH(CONCATENATE(BD_COMERCIAL!$K494," ",BD_COMERCIAL!$L494),'Curva Forward'!$B$5:$B$13,0),MATCH(GE$4,'Curva Forward'!$C$4:$AN$4,0))),DG494)</f>
        <v>0</v>
      </c>
      <c r="GF494" s="200">
        <f>AT494*AT$2*IF($FC494="V",1,-1)*IF($Q494="Fixo",(DH494-INDEX('Curva Forward'!$C$5:$AN$13,MATCH(CONCATENATE(BD_COMERCIAL!$K494," ",BD_COMERCIAL!$L494),'Curva Forward'!$B$5:$B$13,0),MATCH(GF$4,'Curva Forward'!$C$4:$AN$4,0))),DH494)</f>
        <v>0</v>
      </c>
      <c r="GG494" s="200">
        <f>AU494*AU$2*IF($FC494="V",1,-1)*IF($Q494="Fixo",(DI494-INDEX('Curva Forward'!$C$5:$AN$13,MATCH(CONCATENATE(BD_COMERCIAL!$K494," ",BD_COMERCIAL!$L494),'Curva Forward'!$B$5:$B$13,0),MATCH(GG$4,'Curva Forward'!$C$4:$AN$4,0))),DI494)</f>
        <v>0</v>
      </c>
      <c r="GH494" s="200">
        <f>AV494*AV$2*IF($FC494="V",1,-1)*IF($Q494="Fixo",(DJ494-INDEX('Curva Forward'!$C$5:$AN$13,MATCH(CONCATENATE(BD_COMERCIAL!$K494," ",BD_COMERCIAL!$L494),'Curva Forward'!$B$5:$B$13,0),MATCH(GH$4,'Curva Forward'!$C$4:$AN$4,0))),DJ494)</f>
        <v>0</v>
      </c>
      <c r="GI494" s="200">
        <f>AW494*AW$2*IF($FC494="V",1,-1)*IF($Q494="Fixo",(DK494-INDEX('Curva Forward'!$C$5:$AN$13,MATCH(CONCATENATE(BD_COMERCIAL!$K494," ",BD_COMERCIAL!$L494),'Curva Forward'!$B$5:$B$13,0),MATCH(GI$4,'Curva Forward'!$C$4:$AN$4,0))),DK494)</f>
        <v>0</v>
      </c>
      <c r="GJ494" s="200">
        <f>AX494*AX$2*IF($FC494="V",1,-1)*IF($Q494="Fixo",(DL494-INDEX('Curva Forward'!$C$5:$AN$13,MATCH(CONCATENATE(BD_COMERCIAL!$K494," ",BD_COMERCIAL!$L494),'Curva Forward'!$B$5:$B$13,0),MATCH(GJ$4,'Curva Forward'!$C$4:$AN$4,0))),DL494)</f>
        <v>0</v>
      </c>
      <c r="GK494" s="200">
        <f>AY494*AY$2*IF($FC494="V",1,-1)*IF($Q494="Fixo",(DM494-INDEX('Curva Forward'!$C$5:$AN$13,MATCH(CONCATENATE(BD_COMERCIAL!$K494," ",BD_COMERCIAL!$L494),'Curva Forward'!$B$5:$B$13,0),MATCH(GK$4,'Curva Forward'!$C$4:$AN$4,0))),DM494)</f>
        <v>0</v>
      </c>
      <c r="GL494" s="200">
        <f>IF(EZ494="",0,CL494*CL$2*IF($FC494="V",1,-1)*IF($Q494="Fixo",(EZ494-INDEX('Curva Forward'!$C$5:$AN$13,MATCH(CONCATENATE(BD_COMERCIAL!$K494," ",BD_COMERCIAL!$L494),'Curva Forward'!$B$5:$B$13,0),MATCH(GL$4,'Curva Forward'!$C$4:$AN$4,0))),EZ494))</f>
        <v>0</v>
      </c>
      <c r="GM494" s="200">
        <f>IF(FA494="",0,CM494*CM$2*IF($FC494="V",1,-1)*IF($Q494="Fixo",(FA494-INDEX('Curva Forward'!$C$5:$AN$13,MATCH(CONCATENATE(BD_COMERCIAL!$K494," ",BD_COMERCIAL!$L494),'Curva Forward'!$B$5:$B$13,0),MATCH(GM$4,'Curva Forward'!$C$4:$AN$4,0))),FA494))</f>
        <v>0</v>
      </c>
      <c r="GN494" s="200">
        <f>IF(FB494="",0,CN494*CN$2*IF($FC494="V",1,-1)*IF($Q494="Fixo",(FB494-INDEX('Curva Forward'!$C$5:$AN$13,MATCH(CONCATENATE(BD_COMERCIAL!$K494," ",BD_COMERCIAL!$L494),'Curva Forward'!$B$5:$B$13,0),MATCH(GN$4,'Curva Forward'!$C$4:$AN$4,0))),FB494))</f>
        <v>0</v>
      </c>
      <c r="GO494" s="201">
        <f t="shared" ca="1" si="146"/>
        <v>0</v>
      </c>
      <c r="GP494" s="201">
        <f t="shared" ca="1" si="147"/>
        <v>0</v>
      </c>
    </row>
    <row r="495" spans="1:198" ht="15" customHeight="1" x14ac:dyDescent="0.25">
      <c r="A495" s="6"/>
      <c r="B495" s="7" t="s">
        <v>878</v>
      </c>
      <c r="C495" s="8">
        <v>44740</v>
      </c>
      <c r="D495" s="9" t="s">
        <v>124</v>
      </c>
      <c r="E495" s="9" t="s">
        <v>125</v>
      </c>
      <c r="F495" s="113">
        <v>3780401000108</v>
      </c>
      <c r="G495" s="10" t="s">
        <v>144</v>
      </c>
      <c r="H495" s="113">
        <v>13777004000122</v>
      </c>
      <c r="I495" s="9" t="s">
        <v>139</v>
      </c>
      <c r="J495" s="166"/>
      <c r="K495" s="10" t="s">
        <v>127</v>
      </c>
      <c r="L495" s="84" t="s">
        <v>22</v>
      </c>
      <c r="M495" s="11">
        <v>44866</v>
      </c>
      <c r="N495" s="12">
        <v>44895</v>
      </c>
      <c r="O495" s="10">
        <v>5</v>
      </c>
      <c r="P495" s="84">
        <v>104</v>
      </c>
      <c r="Q495" s="84" t="s">
        <v>128</v>
      </c>
      <c r="R495" s="10" t="s">
        <v>129</v>
      </c>
      <c r="S495" s="14" t="s">
        <v>135</v>
      </c>
      <c r="T495" s="11"/>
      <c r="U495" s="12"/>
      <c r="V495" s="257" t="str">
        <f ca="1">IF(U495="","",
IF(U495="NA","",
IFERROR(VLOOKUP(EOMONTH(M495,-2)+1,IPCA!$A:$B,2,0),
VLOOKUP(EOMONTH(TODAY(),-2)+1,IPCA!$A:$B,2,0))/
VLOOKUP(EOMONTH(U495,-2)+1,IPCA!$A:$B,2,0)*
P495))</f>
        <v/>
      </c>
      <c r="W495" s="84"/>
      <c r="X495" s="13" t="s">
        <v>133</v>
      </c>
      <c r="Y495" s="166"/>
      <c r="AA495" s="108"/>
      <c r="AB495" s="15"/>
      <c r="AL495">
        <v>5</v>
      </c>
      <c r="AM495" s="6"/>
      <c r="AN495" s="15"/>
      <c r="AY495" s="6"/>
      <c r="AZ495" s="15"/>
      <c r="BK495" s="6"/>
      <c r="BL495" s="15"/>
      <c r="BW495" s="6"/>
      <c r="BX495" s="15"/>
      <c r="CI495" s="6"/>
      <c r="CJ495" s="16">
        <f t="shared" si="131"/>
        <v>0.41095890410958902</v>
      </c>
      <c r="CK495" s="16" t="str">
        <f t="shared" si="132"/>
        <v/>
      </c>
      <c r="CL495" s="16" t="str">
        <f t="shared" si="133"/>
        <v/>
      </c>
      <c r="CM495" s="16" t="str">
        <f t="shared" si="134"/>
        <v/>
      </c>
      <c r="CN495" s="16" t="str">
        <f t="shared" si="135"/>
        <v/>
      </c>
      <c r="CO495" s="18"/>
      <c r="CP495" s="15"/>
      <c r="CZ495">
        <v>104</v>
      </c>
      <c r="DA495" s="6"/>
      <c r="DB495" s="15"/>
      <c r="DM495" s="6"/>
      <c r="DN495" s="15"/>
      <c r="DY495" s="6"/>
      <c r="DZ495" s="15"/>
      <c r="EK495" s="6"/>
      <c r="EL495" s="15"/>
      <c r="EW495" s="6"/>
      <c r="EX495" s="16">
        <f t="shared" si="136"/>
        <v>8.5479452054794525</v>
      </c>
      <c r="EY495" s="16" t="str">
        <f t="shared" si="137"/>
        <v/>
      </c>
      <c r="EZ495" s="16" t="str">
        <f t="shared" si="138"/>
        <v/>
      </c>
      <c r="FA495" s="16" t="str">
        <f t="shared" si="139"/>
        <v/>
      </c>
      <c r="FB495" s="160" t="str">
        <f t="shared" si="140"/>
        <v/>
      </c>
      <c r="FC495" t="s">
        <v>204</v>
      </c>
      <c r="FD495" s="20" t="s">
        <v>139</v>
      </c>
      <c r="FE495"/>
      <c r="FF495" s="209" t="s">
        <v>206</v>
      </c>
      <c r="FH495" s="284">
        <f t="shared" ca="1" si="141"/>
        <v>0</v>
      </c>
      <c r="FI495" s="208">
        <f t="shared" si="142"/>
        <v>0.96666666666666667</v>
      </c>
      <c r="FK495" t="str">
        <f t="shared" si="143"/>
        <v>WX Energy Comercializadora de Energia Ltda</v>
      </c>
      <c r="FL495" s="201">
        <f t="shared" ca="1" si="144"/>
        <v>0</v>
      </c>
      <c r="FM495" s="201">
        <f t="shared" ca="1" si="145"/>
        <v>0</v>
      </c>
      <c r="FN495" s="200">
        <f>AB495*AB$2*IF($FC495="V",1,-1)*IF($Q495="Fixo",(CP495-INDEX('Curva Forward'!$C$5:$AN$13,MATCH(CONCATENATE(BD_COMERCIAL!$K495," ",BD_COMERCIAL!$L495),'Curva Forward'!$B$5:$B$13,0),MATCH(FN$4,'Curva Forward'!$C$4:$AN$4,0))),CP495)</f>
        <v>0</v>
      </c>
      <c r="FO495" s="200">
        <f>AC495*AC$2*IF($FC495="V",1,-1)*IF($Q495="Fixo",(CQ495-INDEX('Curva Forward'!$C$5:$AN$13,MATCH(CONCATENATE(BD_COMERCIAL!$K495," ",BD_COMERCIAL!$L495),'Curva Forward'!$B$5:$B$13,0),MATCH(FO$4,'Curva Forward'!$C$4:$AN$4,0))),CQ495)</f>
        <v>0</v>
      </c>
      <c r="FP495" s="200">
        <f>AD495*AD$2*IF($FC495="V",1,-1)*IF($Q495="Fixo",(CR495-INDEX('Curva Forward'!$C$5:$AN$13,MATCH(CONCATENATE(BD_COMERCIAL!$K495," ",BD_COMERCIAL!$L495),'Curva Forward'!$B$5:$B$13,0),MATCH(FP$4,'Curva Forward'!$C$4:$AN$4,0))),CR495)</f>
        <v>0</v>
      </c>
      <c r="FQ495" s="200">
        <f>AE495*AE$2*IF($FC495="V",1,-1)*IF($Q495="Fixo",(CS495-INDEX('Curva Forward'!$C$5:$AN$13,MATCH(CONCATENATE(BD_COMERCIAL!$K495," ",BD_COMERCIAL!$L495),'Curva Forward'!$B$5:$B$13,0),MATCH(FQ$4,'Curva Forward'!$C$4:$AN$4,0))),CS495)</f>
        <v>0</v>
      </c>
      <c r="FR495" s="200">
        <f>AF495*AF$2*IF($FC495="V",1,-1)*IF($Q495="Fixo",(CT495-INDEX('Curva Forward'!$C$5:$AN$13,MATCH(CONCATENATE(BD_COMERCIAL!$K495," ",BD_COMERCIAL!$L495),'Curva Forward'!$B$5:$B$13,0),MATCH(FR$4,'Curva Forward'!$C$4:$AN$4,0))),CT495)</f>
        <v>0</v>
      </c>
      <c r="FS495" s="200">
        <f>AG495*AG$2*IF($FC495="V",1,-1)*IF($Q495="Fixo",(CU495-INDEX('Curva Forward'!$C$5:$AN$13,MATCH(CONCATENATE(BD_COMERCIAL!$K495," ",BD_COMERCIAL!$L495),'Curva Forward'!$B$5:$B$13,0),MATCH(FS$4,'Curva Forward'!$C$4:$AN$4,0))),CU495)</f>
        <v>0</v>
      </c>
      <c r="FT495" s="200">
        <f>AH495*AH$2*IF($FC495="V",1,-1)*IF($Q495="Fixo",(CV495-INDEX('Curva Forward'!$C$5:$AN$13,MATCH(CONCATENATE(BD_COMERCIAL!$K495," ",BD_COMERCIAL!$L495),'Curva Forward'!$B$5:$B$13,0),MATCH(FT$4,'Curva Forward'!$C$4:$AN$4,0))),CV495)</f>
        <v>0</v>
      </c>
      <c r="FU495" s="200">
        <f>AI495*AI$2*IF($FC495="V",1,-1)*IF($Q495="Fixo",(CW495-INDEX('Curva Forward'!$C$5:$AN$13,MATCH(CONCATENATE(BD_COMERCIAL!$K495," ",BD_COMERCIAL!$L495),'Curva Forward'!$B$5:$B$13,0),MATCH(FU$4,'Curva Forward'!$C$4:$AN$4,0))),CW495)</f>
        <v>0</v>
      </c>
      <c r="FV495" s="200">
        <f>AJ495*AJ$2*IF($FC495="V",1,-1)*IF($Q495="Fixo",(CX495-INDEX('Curva Forward'!$C$5:$AN$13,MATCH(CONCATENATE(BD_COMERCIAL!$K495," ",BD_COMERCIAL!$L495),'Curva Forward'!$B$5:$B$13,0),MATCH(FV$4,'Curva Forward'!$C$4:$AN$4,0))),CX495)</f>
        <v>0</v>
      </c>
      <c r="FW495" s="200">
        <f>AK495*AK$2*IF($FC495="V",1,-1)*IF($Q495="Fixo",(CY495-INDEX('Curva Forward'!$C$5:$AN$13,MATCH(CONCATENATE(BD_COMERCIAL!$K495," ",BD_COMERCIAL!$L495),'Curva Forward'!$B$5:$B$13,0),MATCH(FW$4,'Curva Forward'!$C$4:$AN$4,0))),CY495)</f>
        <v>0</v>
      </c>
      <c r="FX495" s="200">
        <f>AL495*AL$2*IF($FC495="V",1,-1)*IF($Q495="Fixo",(CZ495-INDEX('Curva Forward'!$C$5:$AN$13,MATCH(CONCATENATE(BD_COMERCIAL!$K495," ",BD_COMERCIAL!$L495),'Curva Forward'!$B$5:$B$13,0),MATCH(FX$4,'Curva Forward'!$C$4:$AN$4,0))),CZ495)</f>
        <v>0</v>
      </c>
      <c r="FY495" s="200">
        <f>AM495*AM$2*IF($FC495="V",1,-1)*IF($Q495="Fixo",(DA495-INDEX('Curva Forward'!$C$5:$AN$13,MATCH(CONCATENATE(BD_COMERCIAL!$K495," ",BD_COMERCIAL!$L495),'Curva Forward'!$B$5:$B$13,0),MATCH(FY$4,'Curva Forward'!$C$4:$AN$4,0))),DA495)</f>
        <v>0</v>
      </c>
      <c r="FZ495" s="200">
        <f>AN495*AN$2*IF($FC495="V",1,-1)*IF($Q495="Fixo",(DB495-INDEX('Curva Forward'!$C$5:$AN$13,MATCH(CONCATENATE(BD_COMERCIAL!$K495," ",BD_COMERCIAL!$L495),'Curva Forward'!$B$5:$B$13,0),MATCH(FZ$4,'Curva Forward'!$C$4:$AN$4,0))),DB495)</f>
        <v>0</v>
      </c>
      <c r="GA495" s="200">
        <f>AO495*AO$2*IF($FC495="V",1,-1)*IF($Q495="Fixo",(DC495-INDEX('Curva Forward'!$C$5:$AN$13,MATCH(CONCATENATE(BD_COMERCIAL!$K495," ",BD_COMERCIAL!$L495),'Curva Forward'!$B$5:$B$13,0),MATCH(GA$4,'Curva Forward'!$C$4:$AN$4,0))),DC495)</f>
        <v>0</v>
      </c>
      <c r="GB495" s="200">
        <f>AP495*AP$2*IF($FC495="V",1,-1)*IF($Q495="Fixo",(DD495-INDEX('Curva Forward'!$C$5:$AN$13,MATCH(CONCATENATE(BD_COMERCIAL!$K495," ",BD_COMERCIAL!$L495),'Curva Forward'!$B$5:$B$13,0),MATCH(GB$4,'Curva Forward'!$C$4:$AN$4,0))),DD495)</f>
        <v>0</v>
      </c>
      <c r="GC495" s="200">
        <f>AQ495*AQ$2*IF($FC495="V",1,-1)*IF($Q495="Fixo",(DE495-INDEX('Curva Forward'!$C$5:$AN$13,MATCH(CONCATENATE(BD_COMERCIAL!$K495," ",BD_COMERCIAL!$L495),'Curva Forward'!$B$5:$B$13,0),MATCH(GC$4,'Curva Forward'!$C$4:$AN$4,0))),DE495)</f>
        <v>0</v>
      </c>
      <c r="GD495" s="200">
        <f>AR495*AR$2*IF($FC495="V",1,-1)*IF($Q495="Fixo",(DF495-INDEX('Curva Forward'!$C$5:$AN$13,MATCH(CONCATENATE(BD_COMERCIAL!$K495," ",BD_COMERCIAL!$L495),'Curva Forward'!$B$5:$B$13,0),MATCH(GD$4,'Curva Forward'!$C$4:$AN$4,0))),DF495)</f>
        <v>0</v>
      </c>
      <c r="GE495" s="200">
        <f>AS495*AS$2*IF($FC495="V",1,-1)*IF($Q495="Fixo",(DG495-INDEX('Curva Forward'!$C$5:$AN$13,MATCH(CONCATENATE(BD_COMERCIAL!$K495," ",BD_COMERCIAL!$L495),'Curva Forward'!$B$5:$B$13,0),MATCH(GE$4,'Curva Forward'!$C$4:$AN$4,0))),DG495)</f>
        <v>0</v>
      </c>
      <c r="GF495" s="200">
        <f>AT495*AT$2*IF($FC495="V",1,-1)*IF($Q495="Fixo",(DH495-INDEX('Curva Forward'!$C$5:$AN$13,MATCH(CONCATENATE(BD_COMERCIAL!$K495," ",BD_COMERCIAL!$L495),'Curva Forward'!$B$5:$B$13,0),MATCH(GF$4,'Curva Forward'!$C$4:$AN$4,0))),DH495)</f>
        <v>0</v>
      </c>
      <c r="GG495" s="200">
        <f>AU495*AU$2*IF($FC495="V",1,-1)*IF($Q495="Fixo",(DI495-INDEX('Curva Forward'!$C$5:$AN$13,MATCH(CONCATENATE(BD_COMERCIAL!$K495," ",BD_COMERCIAL!$L495),'Curva Forward'!$B$5:$B$13,0),MATCH(GG$4,'Curva Forward'!$C$4:$AN$4,0))),DI495)</f>
        <v>0</v>
      </c>
      <c r="GH495" s="200">
        <f>AV495*AV$2*IF($FC495="V",1,-1)*IF($Q495="Fixo",(DJ495-INDEX('Curva Forward'!$C$5:$AN$13,MATCH(CONCATENATE(BD_COMERCIAL!$K495," ",BD_COMERCIAL!$L495),'Curva Forward'!$B$5:$B$13,0),MATCH(GH$4,'Curva Forward'!$C$4:$AN$4,0))),DJ495)</f>
        <v>0</v>
      </c>
      <c r="GI495" s="200">
        <f>AW495*AW$2*IF($FC495="V",1,-1)*IF($Q495="Fixo",(DK495-INDEX('Curva Forward'!$C$5:$AN$13,MATCH(CONCATENATE(BD_COMERCIAL!$K495," ",BD_COMERCIAL!$L495),'Curva Forward'!$B$5:$B$13,0),MATCH(GI$4,'Curva Forward'!$C$4:$AN$4,0))),DK495)</f>
        <v>0</v>
      </c>
      <c r="GJ495" s="200">
        <f>AX495*AX$2*IF($FC495="V",1,-1)*IF($Q495="Fixo",(DL495-INDEX('Curva Forward'!$C$5:$AN$13,MATCH(CONCATENATE(BD_COMERCIAL!$K495," ",BD_COMERCIAL!$L495),'Curva Forward'!$B$5:$B$13,0),MATCH(GJ$4,'Curva Forward'!$C$4:$AN$4,0))),DL495)</f>
        <v>0</v>
      </c>
      <c r="GK495" s="200">
        <f>AY495*AY$2*IF($FC495="V",1,-1)*IF($Q495="Fixo",(DM495-INDEX('Curva Forward'!$C$5:$AN$13,MATCH(CONCATENATE(BD_COMERCIAL!$K495," ",BD_COMERCIAL!$L495),'Curva Forward'!$B$5:$B$13,0),MATCH(GK$4,'Curva Forward'!$C$4:$AN$4,0))),DM495)</f>
        <v>0</v>
      </c>
      <c r="GL495" s="200">
        <f>IF(EZ495="",0,CL495*CL$2*IF($FC495="V",1,-1)*IF($Q495="Fixo",(EZ495-INDEX('Curva Forward'!$C$5:$AN$13,MATCH(CONCATENATE(BD_COMERCIAL!$K495," ",BD_COMERCIAL!$L495),'Curva Forward'!$B$5:$B$13,0),MATCH(GL$4,'Curva Forward'!$C$4:$AN$4,0))),EZ495))</f>
        <v>0</v>
      </c>
      <c r="GM495" s="200">
        <f>IF(FA495="",0,CM495*CM$2*IF($FC495="V",1,-1)*IF($Q495="Fixo",(FA495-INDEX('Curva Forward'!$C$5:$AN$13,MATCH(CONCATENATE(BD_COMERCIAL!$K495," ",BD_COMERCIAL!$L495),'Curva Forward'!$B$5:$B$13,0),MATCH(GM$4,'Curva Forward'!$C$4:$AN$4,0))),FA495))</f>
        <v>0</v>
      </c>
      <c r="GN495" s="200">
        <f>IF(FB495="",0,CN495*CN$2*IF($FC495="V",1,-1)*IF($Q495="Fixo",(FB495-INDEX('Curva Forward'!$C$5:$AN$13,MATCH(CONCATENATE(BD_COMERCIAL!$K495," ",BD_COMERCIAL!$L495),'Curva Forward'!$B$5:$B$13,0),MATCH(GN$4,'Curva Forward'!$C$4:$AN$4,0))),FB495))</f>
        <v>0</v>
      </c>
      <c r="GO495" s="201">
        <f t="shared" ca="1" si="146"/>
        <v>0</v>
      </c>
      <c r="GP495" s="201">
        <f t="shared" ca="1" si="147"/>
        <v>0</v>
      </c>
    </row>
    <row r="496" spans="1:198" ht="15" customHeight="1" x14ac:dyDescent="0.25">
      <c r="A496" s="6"/>
      <c r="B496" s="7" t="s">
        <v>879</v>
      </c>
      <c r="C496" s="8">
        <v>44740</v>
      </c>
      <c r="D496" s="9" t="s">
        <v>131</v>
      </c>
      <c r="E496" s="9" t="s">
        <v>246</v>
      </c>
      <c r="F496" s="113">
        <v>49972326000170</v>
      </c>
      <c r="G496" s="10" t="s">
        <v>125</v>
      </c>
      <c r="H496" s="113">
        <v>3780401000108</v>
      </c>
      <c r="I496" s="9" t="s">
        <v>139</v>
      </c>
      <c r="J496" s="166"/>
      <c r="K496" s="10" t="s">
        <v>30</v>
      </c>
      <c r="L496" s="84" t="s">
        <v>22</v>
      </c>
      <c r="M496" s="11">
        <v>44713</v>
      </c>
      <c r="N496" s="12">
        <v>44742</v>
      </c>
      <c r="O496" s="10">
        <v>10</v>
      </c>
      <c r="P496" s="84">
        <v>30</v>
      </c>
      <c r="Q496" s="84" t="s">
        <v>586</v>
      </c>
      <c r="R496" s="10" t="s">
        <v>129</v>
      </c>
      <c r="S496" s="14" t="s">
        <v>135</v>
      </c>
      <c r="T496" s="11"/>
      <c r="U496" s="12"/>
      <c r="V496" s="257" t="str">
        <f ca="1">IF(U496="","",
IF(U496="NA","",
IFERROR(VLOOKUP(EOMONTH(M496,-2)+1,IPCA!$A:$B,2,0),
VLOOKUP(EOMONTH(TODAY(),-2)+1,IPCA!$A:$B,2,0))/
VLOOKUP(EOMONTH(U496,-2)+1,IPCA!$A:$B,2,0)*
P496))</f>
        <v/>
      </c>
      <c r="W496" s="84"/>
      <c r="X496" s="13" t="s">
        <v>133</v>
      </c>
      <c r="Y496" s="166"/>
      <c r="AA496" s="108"/>
      <c r="AB496" s="15"/>
      <c r="AG496">
        <v>10</v>
      </c>
      <c r="AM496" s="6"/>
      <c r="AN496" s="15"/>
      <c r="AY496" s="6"/>
      <c r="AZ496" s="15"/>
      <c r="BK496" s="6"/>
      <c r="BL496" s="15"/>
      <c r="BW496" s="6"/>
      <c r="BX496" s="15"/>
      <c r="CI496" s="6"/>
      <c r="CJ496" s="16">
        <f t="shared" si="131"/>
        <v>0.82191780821917804</v>
      </c>
      <c r="CK496" s="16" t="str">
        <f t="shared" si="132"/>
        <v/>
      </c>
      <c r="CL496" s="16" t="str">
        <f t="shared" si="133"/>
        <v/>
      </c>
      <c r="CM496" s="16" t="str">
        <f t="shared" si="134"/>
        <v/>
      </c>
      <c r="CN496" s="16" t="str">
        <f t="shared" si="135"/>
        <v/>
      </c>
      <c r="CO496" s="18"/>
      <c r="CP496" s="15"/>
      <c r="CU496">
        <v>30</v>
      </c>
      <c r="DA496" s="6"/>
      <c r="DB496" s="15"/>
      <c r="DM496" s="6"/>
      <c r="DN496" s="15"/>
      <c r="DY496" s="6"/>
      <c r="DZ496" s="15"/>
      <c r="EK496" s="6"/>
      <c r="EL496" s="15"/>
      <c r="EW496" s="6"/>
      <c r="EX496" s="16">
        <f t="shared" si="136"/>
        <v>2.4657534246575343</v>
      </c>
      <c r="EY496" s="16" t="str">
        <f t="shared" si="137"/>
        <v/>
      </c>
      <c r="EZ496" s="16" t="str">
        <f t="shared" si="138"/>
        <v/>
      </c>
      <c r="FA496" s="16" t="str">
        <f t="shared" si="139"/>
        <v/>
      </c>
      <c r="FB496" s="160" t="str">
        <f t="shared" si="140"/>
        <v/>
      </c>
      <c r="FC496" t="s">
        <v>205</v>
      </c>
      <c r="FD496" s="20" t="s">
        <v>139</v>
      </c>
      <c r="FE496"/>
      <c r="FF496" s="209" t="s">
        <v>206</v>
      </c>
      <c r="FH496" s="284">
        <f t="shared" ca="1" si="141"/>
        <v>0</v>
      </c>
      <c r="FI496" s="208">
        <f t="shared" si="142"/>
        <v>0.96666666666666667</v>
      </c>
      <c r="FK496" t="str">
        <f t="shared" si="143"/>
        <v>Bunge Açúcar e Bioenergia S.A.</v>
      </c>
      <c r="FL496" s="201">
        <f t="shared" ca="1" si="144"/>
        <v>-216000</v>
      </c>
      <c r="FM496" s="201">
        <f t="shared" ca="1" si="145"/>
        <v>0</v>
      </c>
      <c r="FN496" s="200">
        <f>AB496*AB$2*IF($FC496="V",1,-1)*IF($Q496="Fixo",(CP496-INDEX('Curva Forward'!$C$5:$AN$13,MATCH(CONCATENATE(BD_COMERCIAL!$K496," ",BD_COMERCIAL!$L496),'Curva Forward'!$B$5:$B$13,0),MATCH(FN$4,'Curva Forward'!$C$4:$AN$4,0))),CP496)</f>
        <v>0</v>
      </c>
      <c r="FO496" s="200">
        <f>AC496*AC$2*IF($FC496="V",1,-1)*IF($Q496="Fixo",(CQ496-INDEX('Curva Forward'!$C$5:$AN$13,MATCH(CONCATENATE(BD_COMERCIAL!$K496," ",BD_COMERCIAL!$L496),'Curva Forward'!$B$5:$B$13,0),MATCH(FO$4,'Curva Forward'!$C$4:$AN$4,0))),CQ496)</f>
        <v>0</v>
      </c>
      <c r="FP496" s="200">
        <f>AD496*AD$2*IF($FC496="V",1,-1)*IF($Q496="Fixo",(CR496-INDEX('Curva Forward'!$C$5:$AN$13,MATCH(CONCATENATE(BD_COMERCIAL!$K496," ",BD_COMERCIAL!$L496),'Curva Forward'!$B$5:$B$13,0),MATCH(FP$4,'Curva Forward'!$C$4:$AN$4,0))),CR496)</f>
        <v>0</v>
      </c>
      <c r="FQ496" s="200">
        <f>AE496*AE$2*IF($FC496="V",1,-1)*IF($Q496="Fixo",(CS496-INDEX('Curva Forward'!$C$5:$AN$13,MATCH(CONCATENATE(BD_COMERCIAL!$K496," ",BD_COMERCIAL!$L496),'Curva Forward'!$B$5:$B$13,0),MATCH(FQ$4,'Curva Forward'!$C$4:$AN$4,0))),CS496)</f>
        <v>0</v>
      </c>
      <c r="FR496" s="200">
        <f>AF496*AF$2*IF($FC496="V",1,-1)*IF($Q496="Fixo",(CT496-INDEX('Curva Forward'!$C$5:$AN$13,MATCH(CONCATENATE(BD_COMERCIAL!$K496," ",BD_COMERCIAL!$L496),'Curva Forward'!$B$5:$B$13,0),MATCH(FR$4,'Curva Forward'!$C$4:$AN$4,0))),CT496)</f>
        <v>0</v>
      </c>
      <c r="FS496" s="200">
        <f>AG496*AG$2*IF($FC496="V",1,-1)*IF($Q496="Fixo",(CU496-INDEX('Curva Forward'!$C$5:$AN$13,MATCH(CONCATENATE(BD_COMERCIAL!$K496," ",BD_COMERCIAL!$L496),'Curva Forward'!$B$5:$B$13,0),MATCH(FS$4,'Curva Forward'!$C$4:$AN$4,0))),CU496)</f>
        <v>-216000</v>
      </c>
      <c r="FT496" s="200">
        <f>AH496*AH$2*IF($FC496="V",1,-1)*IF($Q496="Fixo",(CV496-INDEX('Curva Forward'!$C$5:$AN$13,MATCH(CONCATENATE(BD_COMERCIAL!$K496," ",BD_COMERCIAL!$L496),'Curva Forward'!$B$5:$B$13,0),MATCH(FT$4,'Curva Forward'!$C$4:$AN$4,0))),CV496)</f>
        <v>0</v>
      </c>
      <c r="FU496" s="200">
        <f>AI496*AI$2*IF($FC496="V",1,-1)*IF($Q496="Fixo",(CW496-INDEX('Curva Forward'!$C$5:$AN$13,MATCH(CONCATENATE(BD_COMERCIAL!$K496," ",BD_COMERCIAL!$L496),'Curva Forward'!$B$5:$B$13,0),MATCH(FU$4,'Curva Forward'!$C$4:$AN$4,0))),CW496)</f>
        <v>0</v>
      </c>
      <c r="FV496" s="200">
        <f>AJ496*AJ$2*IF($FC496="V",1,-1)*IF($Q496="Fixo",(CX496-INDEX('Curva Forward'!$C$5:$AN$13,MATCH(CONCATENATE(BD_COMERCIAL!$K496," ",BD_COMERCIAL!$L496),'Curva Forward'!$B$5:$B$13,0),MATCH(FV$4,'Curva Forward'!$C$4:$AN$4,0))),CX496)</f>
        <v>0</v>
      </c>
      <c r="FW496" s="200">
        <f>AK496*AK$2*IF($FC496="V",1,-1)*IF($Q496="Fixo",(CY496-INDEX('Curva Forward'!$C$5:$AN$13,MATCH(CONCATENATE(BD_COMERCIAL!$K496," ",BD_COMERCIAL!$L496),'Curva Forward'!$B$5:$B$13,0),MATCH(FW$4,'Curva Forward'!$C$4:$AN$4,0))),CY496)</f>
        <v>0</v>
      </c>
      <c r="FX496" s="200">
        <f>AL496*AL$2*IF($FC496="V",1,-1)*IF($Q496="Fixo",(CZ496-INDEX('Curva Forward'!$C$5:$AN$13,MATCH(CONCATENATE(BD_COMERCIAL!$K496," ",BD_COMERCIAL!$L496),'Curva Forward'!$B$5:$B$13,0),MATCH(FX$4,'Curva Forward'!$C$4:$AN$4,0))),CZ496)</f>
        <v>0</v>
      </c>
      <c r="FY496" s="200">
        <f>AM496*AM$2*IF($FC496="V",1,-1)*IF($Q496="Fixo",(DA496-INDEX('Curva Forward'!$C$5:$AN$13,MATCH(CONCATENATE(BD_COMERCIAL!$K496," ",BD_COMERCIAL!$L496),'Curva Forward'!$B$5:$B$13,0),MATCH(FY$4,'Curva Forward'!$C$4:$AN$4,0))),DA496)</f>
        <v>0</v>
      </c>
      <c r="FZ496" s="200">
        <f>AN496*AN$2*IF($FC496="V",1,-1)*IF($Q496="Fixo",(DB496-INDEX('Curva Forward'!$C$5:$AN$13,MATCH(CONCATENATE(BD_COMERCIAL!$K496," ",BD_COMERCIAL!$L496),'Curva Forward'!$B$5:$B$13,0),MATCH(FZ$4,'Curva Forward'!$C$4:$AN$4,0))),DB496)</f>
        <v>0</v>
      </c>
      <c r="GA496" s="200">
        <f>AO496*AO$2*IF($FC496="V",1,-1)*IF($Q496="Fixo",(DC496-INDEX('Curva Forward'!$C$5:$AN$13,MATCH(CONCATENATE(BD_COMERCIAL!$K496," ",BD_COMERCIAL!$L496),'Curva Forward'!$B$5:$B$13,0),MATCH(GA$4,'Curva Forward'!$C$4:$AN$4,0))),DC496)</f>
        <v>0</v>
      </c>
      <c r="GB496" s="200">
        <f>AP496*AP$2*IF($FC496="V",1,-1)*IF($Q496="Fixo",(DD496-INDEX('Curva Forward'!$C$5:$AN$13,MATCH(CONCATENATE(BD_COMERCIAL!$K496," ",BD_COMERCIAL!$L496),'Curva Forward'!$B$5:$B$13,0),MATCH(GB$4,'Curva Forward'!$C$4:$AN$4,0))),DD496)</f>
        <v>0</v>
      </c>
      <c r="GC496" s="200">
        <f>AQ496*AQ$2*IF($FC496="V",1,-1)*IF($Q496="Fixo",(DE496-INDEX('Curva Forward'!$C$5:$AN$13,MATCH(CONCATENATE(BD_COMERCIAL!$K496," ",BD_COMERCIAL!$L496),'Curva Forward'!$B$5:$B$13,0),MATCH(GC$4,'Curva Forward'!$C$4:$AN$4,0))),DE496)</f>
        <v>0</v>
      </c>
      <c r="GD496" s="200">
        <f>AR496*AR$2*IF($FC496="V",1,-1)*IF($Q496="Fixo",(DF496-INDEX('Curva Forward'!$C$5:$AN$13,MATCH(CONCATENATE(BD_COMERCIAL!$K496," ",BD_COMERCIAL!$L496),'Curva Forward'!$B$5:$B$13,0),MATCH(GD$4,'Curva Forward'!$C$4:$AN$4,0))),DF496)</f>
        <v>0</v>
      </c>
      <c r="GE496" s="200">
        <f>AS496*AS$2*IF($FC496="V",1,-1)*IF($Q496="Fixo",(DG496-INDEX('Curva Forward'!$C$5:$AN$13,MATCH(CONCATENATE(BD_COMERCIAL!$K496," ",BD_COMERCIAL!$L496),'Curva Forward'!$B$5:$B$13,0),MATCH(GE$4,'Curva Forward'!$C$4:$AN$4,0))),DG496)</f>
        <v>0</v>
      </c>
      <c r="GF496" s="200">
        <f>AT496*AT$2*IF($FC496="V",1,-1)*IF($Q496="Fixo",(DH496-INDEX('Curva Forward'!$C$5:$AN$13,MATCH(CONCATENATE(BD_COMERCIAL!$K496," ",BD_COMERCIAL!$L496),'Curva Forward'!$B$5:$B$13,0),MATCH(GF$4,'Curva Forward'!$C$4:$AN$4,0))),DH496)</f>
        <v>0</v>
      </c>
      <c r="GG496" s="200">
        <f>AU496*AU$2*IF($FC496="V",1,-1)*IF($Q496="Fixo",(DI496-INDEX('Curva Forward'!$C$5:$AN$13,MATCH(CONCATENATE(BD_COMERCIAL!$K496," ",BD_COMERCIAL!$L496),'Curva Forward'!$B$5:$B$13,0),MATCH(GG$4,'Curva Forward'!$C$4:$AN$4,0))),DI496)</f>
        <v>0</v>
      </c>
      <c r="GH496" s="200">
        <f>AV496*AV$2*IF($FC496="V",1,-1)*IF($Q496="Fixo",(DJ496-INDEX('Curva Forward'!$C$5:$AN$13,MATCH(CONCATENATE(BD_COMERCIAL!$K496," ",BD_COMERCIAL!$L496),'Curva Forward'!$B$5:$B$13,0),MATCH(GH$4,'Curva Forward'!$C$4:$AN$4,0))),DJ496)</f>
        <v>0</v>
      </c>
      <c r="GI496" s="200">
        <f>AW496*AW$2*IF($FC496="V",1,-1)*IF($Q496="Fixo",(DK496-INDEX('Curva Forward'!$C$5:$AN$13,MATCH(CONCATENATE(BD_COMERCIAL!$K496," ",BD_COMERCIAL!$L496),'Curva Forward'!$B$5:$B$13,0),MATCH(GI$4,'Curva Forward'!$C$4:$AN$4,0))),DK496)</f>
        <v>0</v>
      </c>
      <c r="GJ496" s="200">
        <f>AX496*AX$2*IF($FC496="V",1,-1)*IF($Q496="Fixo",(DL496-INDEX('Curva Forward'!$C$5:$AN$13,MATCH(CONCATENATE(BD_COMERCIAL!$K496," ",BD_COMERCIAL!$L496),'Curva Forward'!$B$5:$B$13,0),MATCH(GJ$4,'Curva Forward'!$C$4:$AN$4,0))),DL496)</f>
        <v>0</v>
      </c>
      <c r="GK496" s="200">
        <f>AY496*AY$2*IF($FC496="V",1,-1)*IF($Q496="Fixo",(DM496-INDEX('Curva Forward'!$C$5:$AN$13,MATCH(CONCATENATE(BD_COMERCIAL!$K496," ",BD_COMERCIAL!$L496),'Curva Forward'!$B$5:$B$13,0),MATCH(GK$4,'Curva Forward'!$C$4:$AN$4,0))),DM496)</f>
        <v>0</v>
      </c>
      <c r="GL496" s="200">
        <f>IF(EZ496="",0,CL496*CL$2*IF($FC496="V",1,-1)*IF($Q496="Fixo",(EZ496-INDEX('Curva Forward'!$C$5:$AN$13,MATCH(CONCATENATE(BD_COMERCIAL!$K496," ",BD_COMERCIAL!$L496),'Curva Forward'!$B$5:$B$13,0),MATCH(GL$4,'Curva Forward'!$C$4:$AN$4,0))),EZ496))</f>
        <v>0</v>
      </c>
      <c r="GM496" s="200">
        <f>IF(FA496="",0,CM496*CM$2*IF($FC496="V",1,-1)*IF($Q496="Fixo",(FA496-INDEX('Curva Forward'!$C$5:$AN$13,MATCH(CONCATENATE(BD_COMERCIAL!$K496," ",BD_COMERCIAL!$L496),'Curva Forward'!$B$5:$B$13,0),MATCH(GM$4,'Curva Forward'!$C$4:$AN$4,0))),FA496))</f>
        <v>0</v>
      </c>
      <c r="GN496" s="200">
        <f>IF(FB496="",0,CN496*CN$2*IF($FC496="V",1,-1)*IF($Q496="Fixo",(FB496-INDEX('Curva Forward'!$C$5:$AN$13,MATCH(CONCATENATE(BD_COMERCIAL!$K496," ",BD_COMERCIAL!$L496),'Curva Forward'!$B$5:$B$13,0),MATCH(GN$4,'Curva Forward'!$C$4:$AN$4,0))),FB496))</f>
        <v>0</v>
      </c>
      <c r="GO496" s="201">
        <f t="shared" ca="1" si="146"/>
        <v>0</v>
      </c>
      <c r="GP496" s="201">
        <f t="shared" ca="1" si="147"/>
        <v>0</v>
      </c>
    </row>
    <row r="497" spans="1:198" ht="15" customHeight="1" x14ac:dyDescent="0.25">
      <c r="A497" s="6"/>
      <c r="B497" s="7" t="s">
        <v>880</v>
      </c>
      <c r="C497" s="8">
        <v>44740</v>
      </c>
      <c r="D497" s="9" t="s">
        <v>124</v>
      </c>
      <c r="E497" s="9" t="s">
        <v>125</v>
      </c>
      <c r="F497" s="113">
        <v>3780401000108</v>
      </c>
      <c r="G497" s="10" t="s">
        <v>262</v>
      </c>
      <c r="H497" s="113">
        <v>26914969000161</v>
      </c>
      <c r="I497" s="9" t="s">
        <v>139</v>
      </c>
      <c r="J497" s="166"/>
      <c r="K497" s="10" t="s">
        <v>127</v>
      </c>
      <c r="L497" s="84" t="s">
        <v>22</v>
      </c>
      <c r="M497" s="11">
        <v>44835</v>
      </c>
      <c r="N497" s="12">
        <v>44865</v>
      </c>
      <c r="O497" s="10">
        <v>1</v>
      </c>
      <c r="P497" s="84">
        <v>101</v>
      </c>
      <c r="Q497" s="84" t="s">
        <v>128</v>
      </c>
      <c r="R497" s="10" t="s">
        <v>129</v>
      </c>
      <c r="S497" s="14" t="s">
        <v>135</v>
      </c>
      <c r="T497" s="11"/>
      <c r="U497" s="12"/>
      <c r="V497" s="257" t="str">
        <f ca="1">IF(U497="","",
IF(U497="NA","",
IFERROR(VLOOKUP(EOMONTH(M497,-2)+1,IPCA!$A:$B,2,0),
VLOOKUP(EOMONTH(TODAY(),-2)+1,IPCA!$A:$B,2,0))/
VLOOKUP(EOMONTH(U497,-2)+1,IPCA!$A:$B,2,0)*
P497))</f>
        <v/>
      </c>
      <c r="W497" s="84"/>
      <c r="X497" s="13" t="s">
        <v>133</v>
      </c>
      <c r="Y497" s="166"/>
      <c r="AA497" s="108"/>
      <c r="AB497" s="15"/>
      <c r="AK497">
        <v>1</v>
      </c>
      <c r="AM497" s="6"/>
      <c r="AN497" s="15"/>
      <c r="AY497" s="6"/>
      <c r="AZ497" s="15"/>
      <c r="BK497" s="6"/>
      <c r="BL497" s="15"/>
      <c r="BW497" s="6"/>
      <c r="BX497" s="15"/>
      <c r="CI497" s="6"/>
      <c r="CJ497" s="16">
        <f t="shared" si="131"/>
        <v>8.4931506849315067E-2</v>
      </c>
      <c r="CK497" s="16" t="str">
        <f t="shared" si="132"/>
        <v/>
      </c>
      <c r="CL497" s="16" t="str">
        <f t="shared" si="133"/>
        <v/>
      </c>
      <c r="CM497" s="16" t="str">
        <f t="shared" si="134"/>
        <v/>
      </c>
      <c r="CN497" s="16" t="str">
        <f t="shared" si="135"/>
        <v/>
      </c>
      <c r="CO497" s="18"/>
      <c r="CP497" s="15"/>
      <c r="CY497">
        <v>101</v>
      </c>
      <c r="DA497" s="6"/>
      <c r="DB497" s="15"/>
      <c r="DM497" s="6"/>
      <c r="DN497" s="15"/>
      <c r="DY497" s="6"/>
      <c r="DZ497" s="15"/>
      <c r="EK497" s="6"/>
      <c r="EL497" s="15"/>
      <c r="EW497" s="6"/>
      <c r="EX497" s="16">
        <f t="shared" si="136"/>
        <v>8.5780821917808225</v>
      </c>
      <c r="EY497" s="16" t="str">
        <f t="shared" si="137"/>
        <v/>
      </c>
      <c r="EZ497" s="16" t="str">
        <f t="shared" si="138"/>
        <v/>
      </c>
      <c r="FA497" s="16" t="str">
        <f t="shared" si="139"/>
        <v/>
      </c>
      <c r="FB497" s="160" t="str">
        <f t="shared" si="140"/>
        <v/>
      </c>
      <c r="FC497" t="s">
        <v>204</v>
      </c>
      <c r="FD497" s="20" t="s">
        <v>139</v>
      </c>
      <c r="FE497"/>
      <c r="FF497" s="209" t="s">
        <v>206</v>
      </c>
      <c r="FH497" s="284">
        <f t="shared" ca="1" si="141"/>
        <v>0</v>
      </c>
      <c r="FI497" s="208">
        <f t="shared" si="142"/>
        <v>1</v>
      </c>
      <c r="FK497" t="str">
        <f t="shared" si="143"/>
        <v>EXPONENCIAL ENERGIA LTDA</v>
      </c>
      <c r="FL497" s="201">
        <f t="shared" ca="1" si="144"/>
        <v>744</v>
      </c>
      <c r="FM497" s="201">
        <f t="shared" ca="1" si="145"/>
        <v>0</v>
      </c>
      <c r="FN497" s="200">
        <f>AB497*AB$2*IF($FC497="V",1,-1)*IF($Q497="Fixo",(CP497-INDEX('Curva Forward'!$C$5:$AN$13,MATCH(CONCATENATE(BD_COMERCIAL!$K497," ",BD_COMERCIAL!$L497),'Curva Forward'!$B$5:$B$13,0),MATCH(FN$4,'Curva Forward'!$C$4:$AN$4,0))),CP497)</f>
        <v>0</v>
      </c>
      <c r="FO497" s="200">
        <f>AC497*AC$2*IF($FC497="V",1,-1)*IF($Q497="Fixo",(CQ497-INDEX('Curva Forward'!$C$5:$AN$13,MATCH(CONCATENATE(BD_COMERCIAL!$K497," ",BD_COMERCIAL!$L497),'Curva Forward'!$B$5:$B$13,0),MATCH(FO$4,'Curva Forward'!$C$4:$AN$4,0))),CQ497)</f>
        <v>0</v>
      </c>
      <c r="FP497" s="200">
        <f>AD497*AD$2*IF($FC497="V",1,-1)*IF($Q497="Fixo",(CR497-INDEX('Curva Forward'!$C$5:$AN$13,MATCH(CONCATENATE(BD_COMERCIAL!$K497," ",BD_COMERCIAL!$L497),'Curva Forward'!$B$5:$B$13,0),MATCH(FP$4,'Curva Forward'!$C$4:$AN$4,0))),CR497)</f>
        <v>0</v>
      </c>
      <c r="FQ497" s="200">
        <f>AE497*AE$2*IF($FC497="V",1,-1)*IF($Q497="Fixo",(CS497-INDEX('Curva Forward'!$C$5:$AN$13,MATCH(CONCATENATE(BD_COMERCIAL!$K497," ",BD_COMERCIAL!$L497),'Curva Forward'!$B$5:$B$13,0),MATCH(FQ$4,'Curva Forward'!$C$4:$AN$4,0))),CS497)</f>
        <v>0</v>
      </c>
      <c r="FR497" s="200">
        <f>AF497*AF$2*IF($FC497="V",1,-1)*IF($Q497="Fixo",(CT497-INDEX('Curva Forward'!$C$5:$AN$13,MATCH(CONCATENATE(BD_COMERCIAL!$K497," ",BD_COMERCIAL!$L497),'Curva Forward'!$B$5:$B$13,0),MATCH(FR$4,'Curva Forward'!$C$4:$AN$4,0))),CT497)</f>
        <v>0</v>
      </c>
      <c r="FS497" s="200">
        <f>AG497*AG$2*IF($FC497="V",1,-1)*IF($Q497="Fixo",(CU497-INDEX('Curva Forward'!$C$5:$AN$13,MATCH(CONCATENATE(BD_COMERCIAL!$K497," ",BD_COMERCIAL!$L497),'Curva Forward'!$B$5:$B$13,0),MATCH(FS$4,'Curva Forward'!$C$4:$AN$4,0))),CU497)</f>
        <v>0</v>
      </c>
      <c r="FT497" s="200">
        <f>AH497*AH$2*IF($FC497="V",1,-1)*IF($Q497="Fixo",(CV497-INDEX('Curva Forward'!$C$5:$AN$13,MATCH(CONCATENATE(BD_COMERCIAL!$K497," ",BD_COMERCIAL!$L497),'Curva Forward'!$B$5:$B$13,0),MATCH(FT$4,'Curva Forward'!$C$4:$AN$4,0))),CV497)</f>
        <v>0</v>
      </c>
      <c r="FU497" s="200">
        <f>AI497*AI$2*IF($FC497="V",1,-1)*IF($Q497="Fixo",(CW497-INDEX('Curva Forward'!$C$5:$AN$13,MATCH(CONCATENATE(BD_COMERCIAL!$K497," ",BD_COMERCIAL!$L497),'Curva Forward'!$B$5:$B$13,0),MATCH(FU$4,'Curva Forward'!$C$4:$AN$4,0))),CW497)</f>
        <v>0</v>
      </c>
      <c r="FV497" s="200">
        <f>AJ497*AJ$2*IF($FC497="V",1,-1)*IF($Q497="Fixo",(CX497-INDEX('Curva Forward'!$C$5:$AN$13,MATCH(CONCATENATE(BD_COMERCIAL!$K497," ",BD_COMERCIAL!$L497),'Curva Forward'!$B$5:$B$13,0),MATCH(FV$4,'Curva Forward'!$C$4:$AN$4,0))),CX497)</f>
        <v>0</v>
      </c>
      <c r="FW497" s="200">
        <f>AK497*AK$2*IF($FC497="V",1,-1)*IF($Q497="Fixo",(CY497-INDEX('Curva Forward'!$C$5:$AN$13,MATCH(CONCATENATE(BD_COMERCIAL!$K497," ",BD_COMERCIAL!$L497),'Curva Forward'!$B$5:$B$13,0),MATCH(FW$4,'Curva Forward'!$C$4:$AN$4,0))),CY497)</f>
        <v>744</v>
      </c>
      <c r="FX497" s="200">
        <f>AL497*AL$2*IF($FC497="V",1,-1)*IF($Q497="Fixo",(CZ497-INDEX('Curva Forward'!$C$5:$AN$13,MATCH(CONCATENATE(BD_COMERCIAL!$K497," ",BD_COMERCIAL!$L497),'Curva Forward'!$B$5:$B$13,0),MATCH(FX$4,'Curva Forward'!$C$4:$AN$4,0))),CZ497)</f>
        <v>0</v>
      </c>
      <c r="FY497" s="200">
        <f>AM497*AM$2*IF($FC497="V",1,-1)*IF($Q497="Fixo",(DA497-INDEX('Curva Forward'!$C$5:$AN$13,MATCH(CONCATENATE(BD_COMERCIAL!$K497," ",BD_COMERCIAL!$L497),'Curva Forward'!$B$5:$B$13,0),MATCH(FY$4,'Curva Forward'!$C$4:$AN$4,0))),DA497)</f>
        <v>0</v>
      </c>
      <c r="FZ497" s="200">
        <f>AN497*AN$2*IF($FC497="V",1,-1)*IF($Q497="Fixo",(DB497-INDEX('Curva Forward'!$C$5:$AN$13,MATCH(CONCATENATE(BD_COMERCIAL!$K497," ",BD_COMERCIAL!$L497),'Curva Forward'!$B$5:$B$13,0),MATCH(FZ$4,'Curva Forward'!$C$4:$AN$4,0))),DB497)</f>
        <v>0</v>
      </c>
      <c r="GA497" s="200">
        <f>AO497*AO$2*IF($FC497="V",1,-1)*IF($Q497="Fixo",(DC497-INDEX('Curva Forward'!$C$5:$AN$13,MATCH(CONCATENATE(BD_COMERCIAL!$K497," ",BD_COMERCIAL!$L497),'Curva Forward'!$B$5:$B$13,0),MATCH(GA$4,'Curva Forward'!$C$4:$AN$4,0))),DC497)</f>
        <v>0</v>
      </c>
      <c r="GB497" s="200">
        <f>AP497*AP$2*IF($FC497="V",1,-1)*IF($Q497="Fixo",(DD497-INDEX('Curva Forward'!$C$5:$AN$13,MATCH(CONCATENATE(BD_COMERCIAL!$K497," ",BD_COMERCIAL!$L497),'Curva Forward'!$B$5:$B$13,0),MATCH(GB$4,'Curva Forward'!$C$4:$AN$4,0))),DD497)</f>
        <v>0</v>
      </c>
      <c r="GC497" s="200">
        <f>AQ497*AQ$2*IF($FC497="V",1,-1)*IF($Q497="Fixo",(DE497-INDEX('Curva Forward'!$C$5:$AN$13,MATCH(CONCATENATE(BD_COMERCIAL!$K497," ",BD_COMERCIAL!$L497),'Curva Forward'!$B$5:$B$13,0),MATCH(GC$4,'Curva Forward'!$C$4:$AN$4,0))),DE497)</f>
        <v>0</v>
      </c>
      <c r="GD497" s="200">
        <f>AR497*AR$2*IF($FC497="V",1,-1)*IF($Q497="Fixo",(DF497-INDEX('Curva Forward'!$C$5:$AN$13,MATCH(CONCATENATE(BD_COMERCIAL!$K497," ",BD_COMERCIAL!$L497),'Curva Forward'!$B$5:$B$13,0),MATCH(GD$4,'Curva Forward'!$C$4:$AN$4,0))),DF497)</f>
        <v>0</v>
      </c>
      <c r="GE497" s="200">
        <f>AS497*AS$2*IF($FC497="V",1,-1)*IF($Q497="Fixo",(DG497-INDEX('Curva Forward'!$C$5:$AN$13,MATCH(CONCATENATE(BD_COMERCIAL!$K497," ",BD_COMERCIAL!$L497),'Curva Forward'!$B$5:$B$13,0),MATCH(GE$4,'Curva Forward'!$C$4:$AN$4,0))),DG497)</f>
        <v>0</v>
      </c>
      <c r="GF497" s="200">
        <f>AT497*AT$2*IF($FC497="V",1,-1)*IF($Q497="Fixo",(DH497-INDEX('Curva Forward'!$C$5:$AN$13,MATCH(CONCATENATE(BD_COMERCIAL!$K497," ",BD_COMERCIAL!$L497),'Curva Forward'!$B$5:$B$13,0),MATCH(GF$4,'Curva Forward'!$C$4:$AN$4,0))),DH497)</f>
        <v>0</v>
      </c>
      <c r="GG497" s="200">
        <f>AU497*AU$2*IF($FC497="V",1,-1)*IF($Q497="Fixo",(DI497-INDEX('Curva Forward'!$C$5:$AN$13,MATCH(CONCATENATE(BD_COMERCIAL!$K497," ",BD_COMERCIAL!$L497),'Curva Forward'!$B$5:$B$13,0),MATCH(GG$4,'Curva Forward'!$C$4:$AN$4,0))),DI497)</f>
        <v>0</v>
      </c>
      <c r="GH497" s="200">
        <f>AV497*AV$2*IF($FC497="V",1,-1)*IF($Q497="Fixo",(DJ497-INDEX('Curva Forward'!$C$5:$AN$13,MATCH(CONCATENATE(BD_COMERCIAL!$K497," ",BD_COMERCIAL!$L497),'Curva Forward'!$B$5:$B$13,0),MATCH(GH$4,'Curva Forward'!$C$4:$AN$4,0))),DJ497)</f>
        <v>0</v>
      </c>
      <c r="GI497" s="200">
        <f>AW497*AW$2*IF($FC497="V",1,-1)*IF($Q497="Fixo",(DK497-INDEX('Curva Forward'!$C$5:$AN$13,MATCH(CONCATENATE(BD_COMERCIAL!$K497," ",BD_COMERCIAL!$L497),'Curva Forward'!$B$5:$B$13,0),MATCH(GI$4,'Curva Forward'!$C$4:$AN$4,0))),DK497)</f>
        <v>0</v>
      </c>
      <c r="GJ497" s="200">
        <f>AX497*AX$2*IF($FC497="V",1,-1)*IF($Q497="Fixo",(DL497-INDEX('Curva Forward'!$C$5:$AN$13,MATCH(CONCATENATE(BD_COMERCIAL!$K497," ",BD_COMERCIAL!$L497),'Curva Forward'!$B$5:$B$13,0),MATCH(GJ$4,'Curva Forward'!$C$4:$AN$4,0))),DL497)</f>
        <v>0</v>
      </c>
      <c r="GK497" s="200">
        <f>AY497*AY$2*IF($FC497="V",1,-1)*IF($Q497="Fixo",(DM497-INDEX('Curva Forward'!$C$5:$AN$13,MATCH(CONCATENATE(BD_COMERCIAL!$K497," ",BD_COMERCIAL!$L497),'Curva Forward'!$B$5:$B$13,0),MATCH(GK$4,'Curva Forward'!$C$4:$AN$4,0))),DM497)</f>
        <v>0</v>
      </c>
      <c r="GL497" s="200">
        <f>IF(EZ497="",0,CL497*CL$2*IF($FC497="V",1,-1)*IF($Q497="Fixo",(EZ497-INDEX('Curva Forward'!$C$5:$AN$13,MATCH(CONCATENATE(BD_COMERCIAL!$K497," ",BD_COMERCIAL!$L497),'Curva Forward'!$B$5:$B$13,0),MATCH(GL$4,'Curva Forward'!$C$4:$AN$4,0))),EZ497))</f>
        <v>0</v>
      </c>
      <c r="GM497" s="200">
        <f>IF(FA497="",0,CM497*CM$2*IF($FC497="V",1,-1)*IF($Q497="Fixo",(FA497-INDEX('Curva Forward'!$C$5:$AN$13,MATCH(CONCATENATE(BD_COMERCIAL!$K497," ",BD_COMERCIAL!$L497),'Curva Forward'!$B$5:$B$13,0),MATCH(GM$4,'Curva Forward'!$C$4:$AN$4,0))),FA497))</f>
        <v>0</v>
      </c>
      <c r="GN497" s="200">
        <f>IF(FB497="",0,CN497*CN$2*IF($FC497="V",1,-1)*IF($Q497="Fixo",(FB497-INDEX('Curva Forward'!$C$5:$AN$13,MATCH(CONCATENATE(BD_COMERCIAL!$K497," ",BD_COMERCIAL!$L497),'Curva Forward'!$B$5:$B$13,0),MATCH(GN$4,'Curva Forward'!$C$4:$AN$4,0))),FB497))</f>
        <v>0</v>
      </c>
      <c r="GO497" s="201">
        <f t="shared" ca="1" si="146"/>
        <v>0</v>
      </c>
      <c r="GP497" s="201">
        <f t="shared" ca="1" si="147"/>
        <v>0</v>
      </c>
    </row>
    <row r="498" spans="1:198" ht="15" customHeight="1" x14ac:dyDescent="0.25">
      <c r="A498" s="6"/>
      <c r="B498" s="7" t="s">
        <v>881</v>
      </c>
      <c r="C498" s="8">
        <v>44740</v>
      </c>
      <c r="D498" s="9" t="s">
        <v>124</v>
      </c>
      <c r="E498" s="9" t="s">
        <v>125</v>
      </c>
      <c r="F498" s="113">
        <v>3780401000108</v>
      </c>
      <c r="G498" s="10" t="s">
        <v>179</v>
      </c>
      <c r="H498" s="113">
        <v>30483222000173</v>
      </c>
      <c r="I498" s="9" t="s">
        <v>139</v>
      </c>
      <c r="J498" s="166"/>
      <c r="K498" s="10" t="s">
        <v>127</v>
      </c>
      <c r="L498" s="84" t="s">
        <v>22</v>
      </c>
      <c r="M498" s="11">
        <v>44835</v>
      </c>
      <c r="N498" s="12">
        <v>44865</v>
      </c>
      <c r="O498" s="10">
        <v>3</v>
      </c>
      <c r="P498" s="84">
        <v>101</v>
      </c>
      <c r="Q498" s="84" t="s">
        <v>128</v>
      </c>
      <c r="R498" s="10" t="s">
        <v>129</v>
      </c>
      <c r="S498" s="14" t="s">
        <v>135</v>
      </c>
      <c r="T498" s="11"/>
      <c r="U498" s="12"/>
      <c r="V498" s="257" t="str">
        <f ca="1">IF(U498="","",
IF(U498="NA","",
IFERROR(VLOOKUP(EOMONTH(M498,-2)+1,IPCA!$A:$B,2,0),
VLOOKUP(EOMONTH(TODAY(),-2)+1,IPCA!$A:$B,2,0))/
VLOOKUP(EOMONTH(U498,-2)+1,IPCA!$A:$B,2,0)*
P498))</f>
        <v/>
      </c>
      <c r="W498" s="84"/>
      <c r="X498" s="13" t="s">
        <v>133</v>
      </c>
      <c r="Y498" s="166"/>
      <c r="AA498" s="108"/>
      <c r="AB498" s="15"/>
      <c r="AK498">
        <v>3</v>
      </c>
      <c r="AM498" s="6"/>
      <c r="AN498" s="15"/>
      <c r="AY498" s="6"/>
      <c r="AZ498" s="15"/>
      <c r="BK498" s="6"/>
      <c r="BL498" s="15"/>
      <c r="BW498" s="6"/>
      <c r="BX498" s="15"/>
      <c r="CI498" s="6"/>
      <c r="CJ498" s="16">
        <f t="shared" si="131"/>
        <v>0.25479452054794521</v>
      </c>
      <c r="CK498" s="16" t="str">
        <f t="shared" si="132"/>
        <v/>
      </c>
      <c r="CL498" s="16" t="str">
        <f t="shared" si="133"/>
        <v/>
      </c>
      <c r="CM498" s="16" t="str">
        <f t="shared" si="134"/>
        <v/>
      </c>
      <c r="CN498" s="16" t="str">
        <f t="shared" si="135"/>
        <v/>
      </c>
      <c r="CO498" s="18"/>
      <c r="CP498" s="15"/>
      <c r="CY498">
        <v>101</v>
      </c>
      <c r="DA498" s="6"/>
      <c r="DB498" s="15"/>
      <c r="DM498" s="6"/>
      <c r="DN498" s="15"/>
      <c r="DY498" s="6"/>
      <c r="DZ498" s="15"/>
      <c r="EK498" s="6"/>
      <c r="EL498" s="15"/>
      <c r="EW498" s="6"/>
      <c r="EX498" s="16">
        <f t="shared" si="136"/>
        <v>8.5780821917808225</v>
      </c>
      <c r="EY498" s="16" t="str">
        <f t="shared" si="137"/>
        <v/>
      </c>
      <c r="EZ498" s="16" t="str">
        <f t="shared" si="138"/>
        <v/>
      </c>
      <c r="FA498" s="16" t="str">
        <f t="shared" si="139"/>
        <v/>
      </c>
      <c r="FB498" s="160" t="str">
        <f t="shared" si="140"/>
        <v/>
      </c>
      <c r="FC498" t="s">
        <v>204</v>
      </c>
      <c r="FD498" s="20" t="s">
        <v>139</v>
      </c>
      <c r="FE498"/>
      <c r="FF498" s="209" t="s">
        <v>206</v>
      </c>
      <c r="FH498" s="284">
        <f t="shared" ca="1" si="141"/>
        <v>0</v>
      </c>
      <c r="FI498" s="208">
        <f t="shared" si="142"/>
        <v>1</v>
      </c>
      <c r="FK498" t="str">
        <f t="shared" si="143"/>
        <v>Gold Comercializadora de Energia Ltda</v>
      </c>
      <c r="FL498" s="201">
        <f t="shared" ca="1" si="144"/>
        <v>2232</v>
      </c>
      <c r="FM498" s="201">
        <f t="shared" ca="1" si="145"/>
        <v>0</v>
      </c>
      <c r="FN498" s="200">
        <f>AB498*AB$2*IF($FC498="V",1,-1)*IF($Q498="Fixo",(CP498-INDEX('Curva Forward'!$C$5:$AN$13,MATCH(CONCATENATE(BD_COMERCIAL!$K498," ",BD_COMERCIAL!$L498),'Curva Forward'!$B$5:$B$13,0),MATCH(FN$4,'Curva Forward'!$C$4:$AN$4,0))),CP498)</f>
        <v>0</v>
      </c>
      <c r="FO498" s="200">
        <f>AC498*AC$2*IF($FC498="V",1,-1)*IF($Q498="Fixo",(CQ498-INDEX('Curva Forward'!$C$5:$AN$13,MATCH(CONCATENATE(BD_COMERCIAL!$K498," ",BD_COMERCIAL!$L498),'Curva Forward'!$B$5:$B$13,0),MATCH(FO$4,'Curva Forward'!$C$4:$AN$4,0))),CQ498)</f>
        <v>0</v>
      </c>
      <c r="FP498" s="200">
        <f>AD498*AD$2*IF($FC498="V",1,-1)*IF($Q498="Fixo",(CR498-INDEX('Curva Forward'!$C$5:$AN$13,MATCH(CONCATENATE(BD_COMERCIAL!$K498," ",BD_COMERCIAL!$L498),'Curva Forward'!$B$5:$B$13,0),MATCH(FP$4,'Curva Forward'!$C$4:$AN$4,0))),CR498)</f>
        <v>0</v>
      </c>
      <c r="FQ498" s="200">
        <f>AE498*AE$2*IF($FC498="V",1,-1)*IF($Q498="Fixo",(CS498-INDEX('Curva Forward'!$C$5:$AN$13,MATCH(CONCATENATE(BD_COMERCIAL!$K498," ",BD_COMERCIAL!$L498),'Curva Forward'!$B$5:$B$13,0),MATCH(FQ$4,'Curva Forward'!$C$4:$AN$4,0))),CS498)</f>
        <v>0</v>
      </c>
      <c r="FR498" s="200">
        <f>AF498*AF$2*IF($FC498="V",1,-1)*IF($Q498="Fixo",(CT498-INDEX('Curva Forward'!$C$5:$AN$13,MATCH(CONCATENATE(BD_COMERCIAL!$K498," ",BD_COMERCIAL!$L498),'Curva Forward'!$B$5:$B$13,0),MATCH(FR$4,'Curva Forward'!$C$4:$AN$4,0))),CT498)</f>
        <v>0</v>
      </c>
      <c r="FS498" s="200">
        <f>AG498*AG$2*IF($FC498="V",1,-1)*IF($Q498="Fixo",(CU498-INDEX('Curva Forward'!$C$5:$AN$13,MATCH(CONCATENATE(BD_COMERCIAL!$K498," ",BD_COMERCIAL!$L498),'Curva Forward'!$B$5:$B$13,0),MATCH(FS$4,'Curva Forward'!$C$4:$AN$4,0))),CU498)</f>
        <v>0</v>
      </c>
      <c r="FT498" s="200">
        <f>AH498*AH$2*IF($FC498="V",1,-1)*IF($Q498="Fixo",(CV498-INDEX('Curva Forward'!$C$5:$AN$13,MATCH(CONCATENATE(BD_COMERCIAL!$K498," ",BD_COMERCIAL!$L498),'Curva Forward'!$B$5:$B$13,0),MATCH(FT$4,'Curva Forward'!$C$4:$AN$4,0))),CV498)</f>
        <v>0</v>
      </c>
      <c r="FU498" s="200">
        <f>AI498*AI$2*IF($FC498="V",1,-1)*IF($Q498="Fixo",(CW498-INDEX('Curva Forward'!$C$5:$AN$13,MATCH(CONCATENATE(BD_COMERCIAL!$K498," ",BD_COMERCIAL!$L498),'Curva Forward'!$B$5:$B$13,0),MATCH(FU$4,'Curva Forward'!$C$4:$AN$4,0))),CW498)</f>
        <v>0</v>
      </c>
      <c r="FV498" s="200">
        <f>AJ498*AJ$2*IF($FC498="V",1,-1)*IF($Q498="Fixo",(CX498-INDEX('Curva Forward'!$C$5:$AN$13,MATCH(CONCATENATE(BD_COMERCIAL!$K498," ",BD_COMERCIAL!$L498),'Curva Forward'!$B$5:$B$13,0),MATCH(FV$4,'Curva Forward'!$C$4:$AN$4,0))),CX498)</f>
        <v>0</v>
      </c>
      <c r="FW498" s="200">
        <f>AK498*AK$2*IF($FC498="V",1,-1)*IF($Q498="Fixo",(CY498-INDEX('Curva Forward'!$C$5:$AN$13,MATCH(CONCATENATE(BD_COMERCIAL!$K498," ",BD_COMERCIAL!$L498),'Curva Forward'!$B$5:$B$13,0),MATCH(FW$4,'Curva Forward'!$C$4:$AN$4,0))),CY498)</f>
        <v>2232</v>
      </c>
      <c r="FX498" s="200">
        <f>AL498*AL$2*IF($FC498="V",1,-1)*IF($Q498="Fixo",(CZ498-INDEX('Curva Forward'!$C$5:$AN$13,MATCH(CONCATENATE(BD_COMERCIAL!$K498," ",BD_COMERCIAL!$L498),'Curva Forward'!$B$5:$B$13,0),MATCH(FX$4,'Curva Forward'!$C$4:$AN$4,0))),CZ498)</f>
        <v>0</v>
      </c>
      <c r="FY498" s="200">
        <f>AM498*AM$2*IF($FC498="V",1,-1)*IF($Q498="Fixo",(DA498-INDEX('Curva Forward'!$C$5:$AN$13,MATCH(CONCATENATE(BD_COMERCIAL!$K498," ",BD_COMERCIAL!$L498),'Curva Forward'!$B$5:$B$13,0),MATCH(FY$4,'Curva Forward'!$C$4:$AN$4,0))),DA498)</f>
        <v>0</v>
      </c>
      <c r="FZ498" s="200">
        <f>AN498*AN$2*IF($FC498="V",1,-1)*IF($Q498="Fixo",(DB498-INDEX('Curva Forward'!$C$5:$AN$13,MATCH(CONCATENATE(BD_COMERCIAL!$K498," ",BD_COMERCIAL!$L498),'Curva Forward'!$B$5:$B$13,0),MATCH(FZ$4,'Curva Forward'!$C$4:$AN$4,0))),DB498)</f>
        <v>0</v>
      </c>
      <c r="GA498" s="200">
        <f>AO498*AO$2*IF($FC498="V",1,-1)*IF($Q498="Fixo",(DC498-INDEX('Curva Forward'!$C$5:$AN$13,MATCH(CONCATENATE(BD_COMERCIAL!$K498," ",BD_COMERCIAL!$L498),'Curva Forward'!$B$5:$B$13,0),MATCH(GA$4,'Curva Forward'!$C$4:$AN$4,0))),DC498)</f>
        <v>0</v>
      </c>
      <c r="GB498" s="200">
        <f>AP498*AP$2*IF($FC498="V",1,-1)*IF($Q498="Fixo",(DD498-INDEX('Curva Forward'!$C$5:$AN$13,MATCH(CONCATENATE(BD_COMERCIAL!$K498," ",BD_COMERCIAL!$L498),'Curva Forward'!$B$5:$B$13,0),MATCH(GB$4,'Curva Forward'!$C$4:$AN$4,0))),DD498)</f>
        <v>0</v>
      </c>
      <c r="GC498" s="200">
        <f>AQ498*AQ$2*IF($FC498="V",1,-1)*IF($Q498="Fixo",(DE498-INDEX('Curva Forward'!$C$5:$AN$13,MATCH(CONCATENATE(BD_COMERCIAL!$K498," ",BD_COMERCIAL!$L498),'Curva Forward'!$B$5:$B$13,0),MATCH(GC$4,'Curva Forward'!$C$4:$AN$4,0))),DE498)</f>
        <v>0</v>
      </c>
      <c r="GD498" s="200">
        <f>AR498*AR$2*IF($FC498="V",1,-1)*IF($Q498="Fixo",(DF498-INDEX('Curva Forward'!$C$5:$AN$13,MATCH(CONCATENATE(BD_COMERCIAL!$K498," ",BD_COMERCIAL!$L498),'Curva Forward'!$B$5:$B$13,0),MATCH(GD$4,'Curva Forward'!$C$4:$AN$4,0))),DF498)</f>
        <v>0</v>
      </c>
      <c r="GE498" s="200">
        <f>AS498*AS$2*IF($FC498="V",1,-1)*IF($Q498="Fixo",(DG498-INDEX('Curva Forward'!$C$5:$AN$13,MATCH(CONCATENATE(BD_COMERCIAL!$K498," ",BD_COMERCIAL!$L498),'Curva Forward'!$B$5:$B$13,0),MATCH(GE$4,'Curva Forward'!$C$4:$AN$4,0))),DG498)</f>
        <v>0</v>
      </c>
      <c r="GF498" s="200">
        <f>AT498*AT$2*IF($FC498="V",1,-1)*IF($Q498="Fixo",(DH498-INDEX('Curva Forward'!$C$5:$AN$13,MATCH(CONCATENATE(BD_COMERCIAL!$K498," ",BD_COMERCIAL!$L498),'Curva Forward'!$B$5:$B$13,0),MATCH(GF$4,'Curva Forward'!$C$4:$AN$4,0))),DH498)</f>
        <v>0</v>
      </c>
      <c r="GG498" s="200">
        <f>AU498*AU$2*IF($FC498="V",1,-1)*IF($Q498="Fixo",(DI498-INDEX('Curva Forward'!$C$5:$AN$13,MATCH(CONCATENATE(BD_COMERCIAL!$K498," ",BD_COMERCIAL!$L498),'Curva Forward'!$B$5:$B$13,0),MATCH(GG$4,'Curva Forward'!$C$4:$AN$4,0))),DI498)</f>
        <v>0</v>
      </c>
      <c r="GH498" s="200">
        <f>AV498*AV$2*IF($FC498="V",1,-1)*IF($Q498="Fixo",(DJ498-INDEX('Curva Forward'!$C$5:$AN$13,MATCH(CONCATENATE(BD_COMERCIAL!$K498," ",BD_COMERCIAL!$L498),'Curva Forward'!$B$5:$B$13,0),MATCH(GH$4,'Curva Forward'!$C$4:$AN$4,0))),DJ498)</f>
        <v>0</v>
      </c>
      <c r="GI498" s="200">
        <f>AW498*AW$2*IF($FC498="V",1,-1)*IF($Q498="Fixo",(DK498-INDEX('Curva Forward'!$C$5:$AN$13,MATCH(CONCATENATE(BD_COMERCIAL!$K498," ",BD_COMERCIAL!$L498),'Curva Forward'!$B$5:$B$13,0),MATCH(GI$4,'Curva Forward'!$C$4:$AN$4,0))),DK498)</f>
        <v>0</v>
      </c>
      <c r="GJ498" s="200">
        <f>AX498*AX$2*IF($FC498="V",1,-1)*IF($Q498="Fixo",(DL498-INDEX('Curva Forward'!$C$5:$AN$13,MATCH(CONCATENATE(BD_COMERCIAL!$K498," ",BD_COMERCIAL!$L498),'Curva Forward'!$B$5:$B$13,0),MATCH(GJ$4,'Curva Forward'!$C$4:$AN$4,0))),DL498)</f>
        <v>0</v>
      </c>
      <c r="GK498" s="200">
        <f>AY498*AY$2*IF($FC498="V",1,-1)*IF($Q498="Fixo",(DM498-INDEX('Curva Forward'!$C$5:$AN$13,MATCH(CONCATENATE(BD_COMERCIAL!$K498," ",BD_COMERCIAL!$L498),'Curva Forward'!$B$5:$B$13,0),MATCH(GK$4,'Curva Forward'!$C$4:$AN$4,0))),DM498)</f>
        <v>0</v>
      </c>
      <c r="GL498" s="200">
        <f>IF(EZ498="",0,CL498*CL$2*IF($FC498="V",1,-1)*IF($Q498="Fixo",(EZ498-INDEX('Curva Forward'!$C$5:$AN$13,MATCH(CONCATENATE(BD_COMERCIAL!$K498," ",BD_COMERCIAL!$L498),'Curva Forward'!$B$5:$B$13,0),MATCH(GL$4,'Curva Forward'!$C$4:$AN$4,0))),EZ498))</f>
        <v>0</v>
      </c>
      <c r="GM498" s="200">
        <f>IF(FA498="",0,CM498*CM$2*IF($FC498="V",1,-1)*IF($Q498="Fixo",(FA498-INDEX('Curva Forward'!$C$5:$AN$13,MATCH(CONCATENATE(BD_COMERCIAL!$K498," ",BD_COMERCIAL!$L498),'Curva Forward'!$B$5:$B$13,0),MATCH(GM$4,'Curva Forward'!$C$4:$AN$4,0))),FA498))</f>
        <v>0</v>
      </c>
      <c r="GN498" s="200">
        <f>IF(FB498="",0,CN498*CN$2*IF($FC498="V",1,-1)*IF($Q498="Fixo",(FB498-INDEX('Curva Forward'!$C$5:$AN$13,MATCH(CONCATENATE(BD_COMERCIAL!$K498," ",BD_COMERCIAL!$L498),'Curva Forward'!$B$5:$B$13,0),MATCH(GN$4,'Curva Forward'!$C$4:$AN$4,0))),FB498))</f>
        <v>0</v>
      </c>
      <c r="GO498" s="201">
        <f t="shared" ca="1" si="146"/>
        <v>0</v>
      </c>
      <c r="GP498" s="201">
        <f t="shared" ca="1" si="147"/>
        <v>0</v>
      </c>
    </row>
    <row r="499" spans="1:198" ht="15" customHeight="1" x14ac:dyDescent="0.25">
      <c r="A499" s="6"/>
      <c r="B499" s="7" t="s">
        <v>882</v>
      </c>
      <c r="C499" s="8">
        <v>44741</v>
      </c>
      <c r="D499" s="9" t="s">
        <v>124</v>
      </c>
      <c r="E499" s="9" t="s">
        <v>125</v>
      </c>
      <c r="F499" s="113">
        <v>3780401000108</v>
      </c>
      <c r="G499" s="10" t="s">
        <v>141</v>
      </c>
      <c r="H499" s="113">
        <v>8573833000153</v>
      </c>
      <c r="I499" s="9" t="s">
        <v>139</v>
      </c>
      <c r="J499" s="166"/>
      <c r="K499" s="10" t="s">
        <v>127</v>
      </c>
      <c r="L499" s="84" t="s">
        <v>22</v>
      </c>
      <c r="M499" s="11">
        <v>44866</v>
      </c>
      <c r="N499" s="12">
        <v>44895</v>
      </c>
      <c r="O499" s="10">
        <v>3</v>
      </c>
      <c r="P499" s="84">
        <v>98</v>
      </c>
      <c r="Q499" s="84" t="s">
        <v>128</v>
      </c>
      <c r="R499" s="10" t="s">
        <v>129</v>
      </c>
      <c r="S499" s="14" t="s">
        <v>135</v>
      </c>
      <c r="T499" s="11"/>
      <c r="U499" s="12"/>
      <c r="V499" s="257" t="str">
        <f ca="1">IF(U499="","",
IF(U499="NA","",
IFERROR(VLOOKUP(EOMONTH(M499,-2)+1,IPCA!$A:$B,2,0),
VLOOKUP(EOMONTH(TODAY(),-2)+1,IPCA!$A:$B,2,0))/
VLOOKUP(EOMONTH(U499,-2)+1,IPCA!$A:$B,2,0)*
P499))</f>
        <v/>
      </c>
      <c r="W499" s="84"/>
      <c r="X499" s="13" t="s">
        <v>133</v>
      </c>
      <c r="Y499" s="166"/>
      <c r="AA499" s="108"/>
      <c r="AB499" s="15"/>
      <c r="AL499">
        <v>3</v>
      </c>
      <c r="AM499" s="6"/>
      <c r="AN499" s="15"/>
      <c r="AY499" s="6"/>
      <c r="AZ499" s="15"/>
      <c r="BK499" s="6"/>
      <c r="BL499" s="15"/>
      <c r="BW499" s="6"/>
      <c r="BX499" s="15"/>
      <c r="CI499" s="6"/>
      <c r="CJ499" s="16">
        <f t="shared" si="131"/>
        <v>0.24657534246575341</v>
      </c>
      <c r="CK499" s="16" t="str">
        <f t="shared" si="132"/>
        <v/>
      </c>
      <c r="CL499" s="16" t="str">
        <f t="shared" si="133"/>
        <v/>
      </c>
      <c r="CM499" s="16" t="str">
        <f t="shared" si="134"/>
        <v/>
      </c>
      <c r="CN499" s="16" t="str">
        <f t="shared" si="135"/>
        <v/>
      </c>
      <c r="CO499" s="18"/>
      <c r="CP499" s="15"/>
      <c r="CZ499">
        <v>98</v>
      </c>
      <c r="DA499" s="6"/>
      <c r="DB499" s="15"/>
      <c r="DM499" s="6"/>
      <c r="DN499" s="15"/>
      <c r="DY499" s="6"/>
      <c r="DZ499" s="15"/>
      <c r="EK499" s="6"/>
      <c r="EL499" s="15"/>
      <c r="EW499" s="6"/>
      <c r="EX499" s="16">
        <f t="shared" si="136"/>
        <v>8.0547945205479454</v>
      </c>
      <c r="EY499" s="16" t="str">
        <f t="shared" si="137"/>
        <v/>
      </c>
      <c r="EZ499" s="16" t="str">
        <f t="shared" si="138"/>
        <v/>
      </c>
      <c r="FA499" s="16" t="str">
        <f t="shared" si="139"/>
        <v/>
      </c>
      <c r="FB499" s="160" t="str">
        <f t="shared" si="140"/>
        <v/>
      </c>
      <c r="FC499" t="s">
        <v>204</v>
      </c>
      <c r="FD499" s="20" t="s">
        <v>139</v>
      </c>
      <c r="FE499"/>
      <c r="FF499" s="209" t="s">
        <v>206</v>
      </c>
      <c r="FH499" s="284">
        <f t="shared" ca="1" si="141"/>
        <v>0</v>
      </c>
      <c r="FI499" s="208">
        <f t="shared" si="142"/>
        <v>0.96666666666666667</v>
      </c>
      <c r="FK499" t="str">
        <f t="shared" si="143"/>
        <v>Statkraft Energia do Brasil Ltda</v>
      </c>
      <c r="FL499" s="201">
        <f t="shared" ca="1" si="144"/>
        <v>-12960</v>
      </c>
      <c r="FM499" s="201">
        <f t="shared" ca="1" si="145"/>
        <v>0</v>
      </c>
      <c r="FN499" s="200">
        <f>AB499*AB$2*IF($FC499="V",1,-1)*IF($Q499="Fixo",(CP499-INDEX('Curva Forward'!$C$5:$AN$13,MATCH(CONCATENATE(BD_COMERCIAL!$K499," ",BD_COMERCIAL!$L499),'Curva Forward'!$B$5:$B$13,0),MATCH(FN$4,'Curva Forward'!$C$4:$AN$4,0))),CP499)</f>
        <v>0</v>
      </c>
      <c r="FO499" s="200">
        <f>AC499*AC$2*IF($FC499="V",1,-1)*IF($Q499="Fixo",(CQ499-INDEX('Curva Forward'!$C$5:$AN$13,MATCH(CONCATENATE(BD_COMERCIAL!$K499," ",BD_COMERCIAL!$L499),'Curva Forward'!$B$5:$B$13,0),MATCH(FO$4,'Curva Forward'!$C$4:$AN$4,0))),CQ499)</f>
        <v>0</v>
      </c>
      <c r="FP499" s="200">
        <f>AD499*AD$2*IF($FC499="V",1,-1)*IF($Q499="Fixo",(CR499-INDEX('Curva Forward'!$C$5:$AN$13,MATCH(CONCATENATE(BD_COMERCIAL!$K499," ",BD_COMERCIAL!$L499),'Curva Forward'!$B$5:$B$13,0),MATCH(FP$4,'Curva Forward'!$C$4:$AN$4,0))),CR499)</f>
        <v>0</v>
      </c>
      <c r="FQ499" s="200">
        <f>AE499*AE$2*IF($FC499="V",1,-1)*IF($Q499="Fixo",(CS499-INDEX('Curva Forward'!$C$5:$AN$13,MATCH(CONCATENATE(BD_COMERCIAL!$K499," ",BD_COMERCIAL!$L499),'Curva Forward'!$B$5:$B$13,0),MATCH(FQ$4,'Curva Forward'!$C$4:$AN$4,0))),CS499)</f>
        <v>0</v>
      </c>
      <c r="FR499" s="200">
        <f>AF499*AF$2*IF($FC499="V",1,-1)*IF($Q499="Fixo",(CT499-INDEX('Curva Forward'!$C$5:$AN$13,MATCH(CONCATENATE(BD_COMERCIAL!$K499," ",BD_COMERCIAL!$L499),'Curva Forward'!$B$5:$B$13,0),MATCH(FR$4,'Curva Forward'!$C$4:$AN$4,0))),CT499)</f>
        <v>0</v>
      </c>
      <c r="FS499" s="200">
        <f>AG499*AG$2*IF($FC499="V",1,-1)*IF($Q499="Fixo",(CU499-INDEX('Curva Forward'!$C$5:$AN$13,MATCH(CONCATENATE(BD_COMERCIAL!$K499," ",BD_COMERCIAL!$L499),'Curva Forward'!$B$5:$B$13,0),MATCH(FS$4,'Curva Forward'!$C$4:$AN$4,0))),CU499)</f>
        <v>0</v>
      </c>
      <c r="FT499" s="200">
        <f>AH499*AH$2*IF($FC499="V",1,-1)*IF($Q499="Fixo",(CV499-INDEX('Curva Forward'!$C$5:$AN$13,MATCH(CONCATENATE(BD_COMERCIAL!$K499," ",BD_COMERCIAL!$L499),'Curva Forward'!$B$5:$B$13,0),MATCH(FT$4,'Curva Forward'!$C$4:$AN$4,0))),CV499)</f>
        <v>0</v>
      </c>
      <c r="FU499" s="200">
        <f>AI499*AI$2*IF($FC499="V",1,-1)*IF($Q499="Fixo",(CW499-INDEX('Curva Forward'!$C$5:$AN$13,MATCH(CONCATENATE(BD_COMERCIAL!$K499," ",BD_COMERCIAL!$L499),'Curva Forward'!$B$5:$B$13,0),MATCH(FU$4,'Curva Forward'!$C$4:$AN$4,0))),CW499)</f>
        <v>0</v>
      </c>
      <c r="FV499" s="200">
        <f>AJ499*AJ$2*IF($FC499="V",1,-1)*IF($Q499="Fixo",(CX499-INDEX('Curva Forward'!$C$5:$AN$13,MATCH(CONCATENATE(BD_COMERCIAL!$K499," ",BD_COMERCIAL!$L499),'Curva Forward'!$B$5:$B$13,0),MATCH(FV$4,'Curva Forward'!$C$4:$AN$4,0))),CX499)</f>
        <v>0</v>
      </c>
      <c r="FW499" s="200">
        <f>AK499*AK$2*IF($FC499="V",1,-1)*IF($Q499="Fixo",(CY499-INDEX('Curva Forward'!$C$5:$AN$13,MATCH(CONCATENATE(BD_COMERCIAL!$K499," ",BD_COMERCIAL!$L499),'Curva Forward'!$B$5:$B$13,0),MATCH(FW$4,'Curva Forward'!$C$4:$AN$4,0))),CY499)</f>
        <v>0</v>
      </c>
      <c r="FX499" s="200">
        <f>AL499*AL$2*IF($FC499="V",1,-1)*IF($Q499="Fixo",(CZ499-INDEX('Curva Forward'!$C$5:$AN$13,MATCH(CONCATENATE(BD_COMERCIAL!$K499," ",BD_COMERCIAL!$L499),'Curva Forward'!$B$5:$B$13,0),MATCH(FX$4,'Curva Forward'!$C$4:$AN$4,0))),CZ499)</f>
        <v>-12960</v>
      </c>
      <c r="FY499" s="200">
        <f>AM499*AM$2*IF($FC499="V",1,-1)*IF($Q499="Fixo",(DA499-INDEX('Curva Forward'!$C$5:$AN$13,MATCH(CONCATENATE(BD_COMERCIAL!$K499," ",BD_COMERCIAL!$L499),'Curva Forward'!$B$5:$B$13,0),MATCH(FY$4,'Curva Forward'!$C$4:$AN$4,0))),DA499)</f>
        <v>0</v>
      </c>
      <c r="FZ499" s="200">
        <f>AN499*AN$2*IF($FC499="V",1,-1)*IF($Q499="Fixo",(DB499-INDEX('Curva Forward'!$C$5:$AN$13,MATCH(CONCATENATE(BD_COMERCIAL!$K499," ",BD_COMERCIAL!$L499),'Curva Forward'!$B$5:$B$13,0),MATCH(FZ$4,'Curva Forward'!$C$4:$AN$4,0))),DB499)</f>
        <v>0</v>
      </c>
      <c r="GA499" s="200">
        <f>AO499*AO$2*IF($FC499="V",1,-1)*IF($Q499="Fixo",(DC499-INDEX('Curva Forward'!$C$5:$AN$13,MATCH(CONCATENATE(BD_COMERCIAL!$K499," ",BD_COMERCIAL!$L499),'Curva Forward'!$B$5:$B$13,0),MATCH(GA$4,'Curva Forward'!$C$4:$AN$4,0))),DC499)</f>
        <v>0</v>
      </c>
      <c r="GB499" s="200">
        <f>AP499*AP$2*IF($FC499="V",1,-1)*IF($Q499="Fixo",(DD499-INDEX('Curva Forward'!$C$5:$AN$13,MATCH(CONCATENATE(BD_COMERCIAL!$K499," ",BD_COMERCIAL!$L499),'Curva Forward'!$B$5:$B$13,0),MATCH(GB$4,'Curva Forward'!$C$4:$AN$4,0))),DD499)</f>
        <v>0</v>
      </c>
      <c r="GC499" s="200">
        <f>AQ499*AQ$2*IF($FC499="V",1,-1)*IF($Q499="Fixo",(DE499-INDEX('Curva Forward'!$C$5:$AN$13,MATCH(CONCATENATE(BD_COMERCIAL!$K499," ",BD_COMERCIAL!$L499),'Curva Forward'!$B$5:$B$13,0),MATCH(GC$4,'Curva Forward'!$C$4:$AN$4,0))),DE499)</f>
        <v>0</v>
      </c>
      <c r="GD499" s="200">
        <f>AR499*AR$2*IF($FC499="V",1,-1)*IF($Q499="Fixo",(DF499-INDEX('Curva Forward'!$C$5:$AN$13,MATCH(CONCATENATE(BD_COMERCIAL!$K499," ",BD_COMERCIAL!$L499),'Curva Forward'!$B$5:$B$13,0),MATCH(GD$4,'Curva Forward'!$C$4:$AN$4,0))),DF499)</f>
        <v>0</v>
      </c>
      <c r="GE499" s="200">
        <f>AS499*AS$2*IF($FC499="V",1,-1)*IF($Q499="Fixo",(DG499-INDEX('Curva Forward'!$C$5:$AN$13,MATCH(CONCATENATE(BD_COMERCIAL!$K499," ",BD_COMERCIAL!$L499),'Curva Forward'!$B$5:$B$13,0),MATCH(GE$4,'Curva Forward'!$C$4:$AN$4,0))),DG499)</f>
        <v>0</v>
      </c>
      <c r="GF499" s="200">
        <f>AT499*AT$2*IF($FC499="V",1,-1)*IF($Q499="Fixo",(DH499-INDEX('Curva Forward'!$C$5:$AN$13,MATCH(CONCATENATE(BD_COMERCIAL!$K499," ",BD_COMERCIAL!$L499),'Curva Forward'!$B$5:$B$13,0),MATCH(GF$4,'Curva Forward'!$C$4:$AN$4,0))),DH499)</f>
        <v>0</v>
      </c>
      <c r="GG499" s="200">
        <f>AU499*AU$2*IF($FC499="V",1,-1)*IF($Q499="Fixo",(DI499-INDEX('Curva Forward'!$C$5:$AN$13,MATCH(CONCATENATE(BD_COMERCIAL!$K499," ",BD_COMERCIAL!$L499),'Curva Forward'!$B$5:$B$13,0),MATCH(GG$4,'Curva Forward'!$C$4:$AN$4,0))),DI499)</f>
        <v>0</v>
      </c>
      <c r="GH499" s="200">
        <f>AV499*AV$2*IF($FC499="V",1,-1)*IF($Q499="Fixo",(DJ499-INDEX('Curva Forward'!$C$5:$AN$13,MATCH(CONCATENATE(BD_COMERCIAL!$K499," ",BD_COMERCIAL!$L499),'Curva Forward'!$B$5:$B$13,0),MATCH(GH$4,'Curva Forward'!$C$4:$AN$4,0))),DJ499)</f>
        <v>0</v>
      </c>
      <c r="GI499" s="200">
        <f>AW499*AW$2*IF($FC499="V",1,-1)*IF($Q499="Fixo",(DK499-INDEX('Curva Forward'!$C$5:$AN$13,MATCH(CONCATENATE(BD_COMERCIAL!$K499," ",BD_COMERCIAL!$L499),'Curva Forward'!$B$5:$B$13,0),MATCH(GI$4,'Curva Forward'!$C$4:$AN$4,0))),DK499)</f>
        <v>0</v>
      </c>
      <c r="GJ499" s="200">
        <f>AX499*AX$2*IF($FC499="V",1,-1)*IF($Q499="Fixo",(DL499-INDEX('Curva Forward'!$C$5:$AN$13,MATCH(CONCATENATE(BD_COMERCIAL!$K499," ",BD_COMERCIAL!$L499),'Curva Forward'!$B$5:$B$13,0),MATCH(GJ$4,'Curva Forward'!$C$4:$AN$4,0))),DL499)</f>
        <v>0</v>
      </c>
      <c r="GK499" s="200">
        <f>AY499*AY$2*IF($FC499="V",1,-1)*IF($Q499="Fixo",(DM499-INDEX('Curva Forward'!$C$5:$AN$13,MATCH(CONCATENATE(BD_COMERCIAL!$K499," ",BD_COMERCIAL!$L499),'Curva Forward'!$B$5:$B$13,0),MATCH(GK$4,'Curva Forward'!$C$4:$AN$4,0))),DM499)</f>
        <v>0</v>
      </c>
      <c r="GL499" s="200">
        <f>IF(EZ499="",0,CL499*CL$2*IF($FC499="V",1,-1)*IF($Q499="Fixo",(EZ499-INDEX('Curva Forward'!$C$5:$AN$13,MATCH(CONCATENATE(BD_COMERCIAL!$K499," ",BD_COMERCIAL!$L499),'Curva Forward'!$B$5:$B$13,0),MATCH(GL$4,'Curva Forward'!$C$4:$AN$4,0))),EZ499))</f>
        <v>0</v>
      </c>
      <c r="GM499" s="200">
        <f>IF(FA499="",0,CM499*CM$2*IF($FC499="V",1,-1)*IF($Q499="Fixo",(FA499-INDEX('Curva Forward'!$C$5:$AN$13,MATCH(CONCATENATE(BD_COMERCIAL!$K499," ",BD_COMERCIAL!$L499),'Curva Forward'!$B$5:$B$13,0),MATCH(GM$4,'Curva Forward'!$C$4:$AN$4,0))),FA499))</f>
        <v>0</v>
      </c>
      <c r="GN499" s="200">
        <f>IF(FB499="",0,CN499*CN$2*IF($FC499="V",1,-1)*IF($Q499="Fixo",(FB499-INDEX('Curva Forward'!$C$5:$AN$13,MATCH(CONCATENATE(BD_COMERCIAL!$K499," ",BD_COMERCIAL!$L499),'Curva Forward'!$B$5:$B$13,0),MATCH(GN$4,'Curva Forward'!$C$4:$AN$4,0))),FB499))</f>
        <v>0</v>
      </c>
      <c r="GO499" s="201">
        <f t="shared" ca="1" si="146"/>
        <v>0</v>
      </c>
      <c r="GP499" s="201">
        <f t="shared" ca="1" si="147"/>
        <v>0</v>
      </c>
    </row>
    <row r="500" spans="1:198" ht="15" customHeight="1" x14ac:dyDescent="0.25">
      <c r="A500" s="6"/>
      <c r="B500" s="7" t="s">
        <v>883</v>
      </c>
      <c r="C500" s="8">
        <v>44741</v>
      </c>
      <c r="D500" s="9" t="s">
        <v>124</v>
      </c>
      <c r="E500" s="9" t="s">
        <v>125</v>
      </c>
      <c r="F500" s="113">
        <v>3780401000108</v>
      </c>
      <c r="G500" s="10" t="s">
        <v>233</v>
      </c>
      <c r="H500" s="113">
        <v>8773135000100</v>
      </c>
      <c r="I500" s="9" t="s">
        <v>139</v>
      </c>
      <c r="J500" s="166"/>
      <c r="K500" s="10" t="s">
        <v>127</v>
      </c>
      <c r="L500" s="84" t="s">
        <v>22</v>
      </c>
      <c r="M500" s="11">
        <v>44835</v>
      </c>
      <c r="N500" s="12">
        <v>44865</v>
      </c>
      <c r="O500" s="10">
        <v>3</v>
      </c>
      <c r="P500" s="84">
        <v>94</v>
      </c>
      <c r="Q500" s="84" t="s">
        <v>128</v>
      </c>
      <c r="R500" s="10" t="s">
        <v>129</v>
      </c>
      <c r="S500" s="14" t="s">
        <v>135</v>
      </c>
      <c r="T500" s="11"/>
      <c r="U500" s="12"/>
      <c r="V500" s="257" t="str">
        <f ca="1">IF(U500="","",
IF(U500="NA","",
IFERROR(VLOOKUP(EOMONTH(M500,-2)+1,IPCA!$A:$B,2,0),
VLOOKUP(EOMONTH(TODAY(),-2)+1,IPCA!$A:$B,2,0))/
VLOOKUP(EOMONTH(U500,-2)+1,IPCA!$A:$B,2,0)*
P500))</f>
        <v/>
      </c>
      <c r="W500" s="84"/>
      <c r="X500" s="13" t="s">
        <v>133</v>
      </c>
      <c r="Y500" s="166"/>
      <c r="AA500" s="108"/>
      <c r="AB500" s="15"/>
      <c r="AK500">
        <v>3</v>
      </c>
      <c r="AM500" s="6"/>
      <c r="AN500" s="15"/>
      <c r="AY500" s="6"/>
      <c r="AZ500" s="15"/>
      <c r="BK500" s="6"/>
      <c r="BL500" s="15"/>
      <c r="BW500" s="6"/>
      <c r="BX500" s="15"/>
      <c r="CI500" s="6"/>
      <c r="CJ500" s="16">
        <f t="shared" si="131"/>
        <v>0.25479452054794521</v>
      </c>
      <c r="CK500" s="16" t="str">
        <f t="shared" si="132"/>
        <v/>
      </c>
      <c r="CL500" s="16" t="str">
        <f t="shared" si="133"/>
        <v/>
      </c>
      <c r="CM500" s="16" t="str">
        <f t="shared" si="134"/>
        <v/>
      </c>
      <c r="CN500" s="16" t="str">
        <f t="shared" si="135"/>
        <v/>
      </c>
      <c r="CO500" s="18"/>
      <c r="CP500" s="15"/>
      <c r="CY500">
        <v>94</v>
      </c>
      <c r="DA500" s="6"/>
      <c r="DB500" s="15"/>
      <c r="DM500" s="6"/>
      <c r="DN500" s="15"/>
      <c r="DY500" s="6"/>
      <c r="DZ500" s="15"/>
      <c r="EK500" s="6"/>
      <c r="EL500" s="15"/>
      <c r="EW500" s="6"/>
      <c r="EX500" s="16">
        <f t="shared" si="136"/>
        <v>7.9835616438356167</v>
      </c>
      <c r="EY500" s="16" t="str">
        <f t="shared" si="137"/>
        <v/>
      </c>
      <c r="EZ500" s="16" t="str">
        <f t="shared" si="138"/>
        <v/>
      </c>
      <c r="FA500" s="16" t="str">
        <f t="shared" si="139"/>
        <v/>
      </c>
      <c r="FB500" s="160" t="str">
        <f t="shared" si="140"/>
        <v/>
      </c>
      <c r="FC500" t="s">
        <v>204</v>
      </c>
      <c r="FD500" s="20" t="s">
        <v>139</v>
      </c>
      <c r="FE500"/>
      <c r="FF500" s="209" t="s">
        <v>206</v>
      </c>
      <c r="FH500" s="284">
        <f t="shared" ca="1" si="141"/>
        <v>0</v>
      </c>
      <c r="FI500" s="208">
        <f t="shared" si="142"/>
        <v>1</v>
      </c>
      <c r="FK500" t="str">
        <f t="shared" si="143"/>
        <v>2W Energia S.A</v>
      </c>
      <c r="FL500" s="201">
        <f t="shared" ca="1" si="144"/>
        <v>-13392</v>
      </c>
      <c r="FM500" s="201">
        <f t="shared" ca="1" si="145"/>
        <v>0</v>
      </c>
      <c r="FN500" s="200">
        <f>AB500*AB$2*IF($FC500="V",1,-1)*IF($Q500="Fixo",(CP500-INDEX('Curva Forward'!$C$5:$AN$13,MATCH(CONCATENATE(BD_COMERCIAL!$K500," ",BD_COMERCIAL!$L500),'Curva Forward'!$B$5:$B$13,0),MATCH(FN$4,'Curva Forward'!$C$4:$AN$4,0))),CP500)</f>
        <v>0</v>
      </c>
      <c r="FO500" s="200">
        <f>AC500*AC$2*IF($FC500="V",1,-1)*IF($Q500="Fixo",(CQ500-INDEX('Curva Forward'!$C$5:$AN$13,MATCH(CONCATENATE(BD_COMERCIAL!$K500," ",BD_COMERCIAL!$L500),'Curva Forward'!$B$5:$B$13,0),MATCH(FO$4,'Curva Forward'!$C$4:$AN$4,0))),CQ500)</f>
        <v>0</v>
      </c>
      <c r="FP500" s="200">
        <f>AD500*AD$2*IF($FC500="V",1,-1)*IF($Q500="Fixo",(CR500-INDEX('Curva Forward'!$C$5:$AN$13,MATCH(CONCATENATE(BD_COMERCIAL!$K500," ",BD_COMERCIAL!$L500),'Curva Forward'!$B$5:$B$13,0),MATCH(FP$4,'Curva Forward'!$C$4:$AN$4,0))),CR500)</f>
        <v>0</v>
      </c>
      <c r="FQ500" s="200">
        <f>AE500*AE$2*IF($FC500="V",1,-1)*IF($Q500="Fixo",(CS500-INDEX('Curva Forward'!$C$5:$AN$13,MATCH(CONCATENATE(BD_COMERCIAL!$K500," ",BD_COMERCIAL!$L500),'Curva Forward'!$B$5:$B$13,0),MATCH(FQ$4,'Curva Forward'!$C$4:$AN$4,0))),CS500)</f>
        <v>0</v>
      </c>
      <c r="FR500" s="200">
        <f>AF500*AF$2*IF($FC500="V",1,-1)*IF($Q500="Fixo",(CT500-INDEX('Curva Forward'!$C$5:$AN$13,MATCH(CONCATENATE(BD_COMERCIAL!$K500," ",BD_COMERCIAL!$L500),'Curva Forward'!$B$5:$B$13,0),MATCH(FR$4,'Curva Forward'!$C$4:$AN$4,0))),CT500)</f>
        <v>0</v>
      </c>
      <c r="FS500" s="200">
        <f>AG500*AG$2*IF($FC500="V",1,-1)*IF($Q500="Fixo",(CU500-INDEX('Curva Forward'!$C$5:$AN$13,MATCH(CONCATENATE(BD_COMERCIAL!$K500," ",BD_COMERCIAL!$L500),'Curva Forward'!$B$5:$B$13,0),MATCH(FS$4,'Curva Forward'!$C$4:$AN$4,0))),CU500)</f>
        <v>0</v>
      </c>
      <c r="FT500" s="200">
        <f>AH500*AH$2*IF($FC500="V",1,-1)*IF($Q500="Fixo",(CV500-INDEX('Curva Forward'!$C$5:$AN$13,MATCH(CONCATENATE(BD_COMERCIAL!$K500," ",BD_COMERCIAL!$L500),'Curva Forward'!$B$5:$B$13,0),MATCH(FT$4,'Curva Forward'!$C$4:$AN$4,0))),CV500)</f>
        <v>0</v>
      </c>
      <c r="FU500" s="200">
        <f>AI500*AI$2*IF($FC500="V",1,-1)*IF($Q500="Fixo",(CW500-INDEX('Curva Forward'!$C$5:$AN$13,MATCH(CONCATENATE(BD_COMERCIAL!$K500," ",BD_COMERCIAL!$L500),'Curva Forward'!$B$5:$B$13,0),MATCH(FU$4,'Curva Forward'!$C$4:$AN$4,0))),CW500)</f>
        <v>0</v>
      </c>
      <c r="FV500" s="200">
        <f>AJ500*AJ$2*IF($FC500="V",1,-1)*IF($Q500="Fixo",(CX500-INDEX('Curva Forward'!$C$5:$AN$13,MATCH(CONCATENATE(BD_COMERCIAL!$K500," ",BD_COMERCIAL!$L500),'Curva Forward'!$B$5:$B$13,0),MATCH(FV$4,'Curva Forward'!$C$4:$AN$4,0))),CX500)</f>
        <v>0</v>
      </c>
      <c r="FW500" s="200">
        <f>AK500*AK$2*IF($FC500="V",1,-1)*IF($Q500="Fixo",(CY500-INDEX('Curva Forward'!$C$5:$AN$13,MATCH(CONCATENATE(BD_COMERCIAL!$K500," ",BD_COMERCIAL!$L500),'Curva Forward'!$B$5:$B$13,0),MATCH(FW$4,'Curva Forward'!$C$4:$AN$4,0))),CY500)</f>
        <v>-13392</v>
      </c>
      <c r="FX500" s="200">
        <f>AL500*AL$2*IF($FC500="V",1,-1)*IF($Q500="Fixo",(CZ500-INDEX('Curva Forward'!$C$5:$AN$13,MATCH(CONCATENATE(BD_COMERCIAL!$K500," ",BD_COMERCIAL!$L500),'Curva Forward'!$B$5:$B$13,0),MATCH(FX$4,'Curva Forward'!$C$4:$AN$4,0))),CZ500)</f>
        <v>0</v>
      </c>
      <c r="FY500" s="200">
        <f>AM500*AM$2*IF($FC500="V",1,-1)*IF($Q500="Fixo",(DA500-INDEX('Curva Forward'!$C$5:$AN$13,MATCH(CONCATENATE(BD_COMERCIAL!$K500," ",BD_COMERCIAL!$L500),'Curva Forward'!$B$5:$B$13,0),MATCH(FY$4,'Curva Forward'!$C$4:$AN$4,0))),DA500)</f>
        <v>0</v>
      </c>
      <c r="FZ500" s="200">
        <f>AN500*AN$2*IF($FC500="V",1,-1)*IF($Q500="Fixo",(DB500-INDEX('Curva Forward'!$C$5:$AN$13,MATCH(CONCATENATE(BD_COMERCIAL!$K500," ",BD_COMERCIAL!$L500),'Curva Forward'!$B$5:$B$13,0),MATCH(FZ$4,'Curva Forward'!$C$4:$AN$4,0))),DB500)</f>
        <v>0</v>
      </c>
      <c r="GA500" s="200">
        <f>AO500*AO$2*IF($FC500="V",1,-1)*IF($Q500="Fixo",(DC500-INDEX('Curva Forward'!$C$5:$AN$13,MATCH(CONCATENATE(BD_COMERCIAL!$K500," ",BD_COMERCIAL!$L500),'Curva Forward'!$B$5:$B$13,0),MATCH(GA$4,'Curva Forward'!$C$4:$AN$4,0))),DC500)</f>
        <v>0</v>
      </c>
      <c r="GB500" s="200">
        <f>AP500*AP$2*IF($FC500="V",1,-1)*IF($Q500="Fixo",(DD500-INDEX('Curva Forward'!$C$5:$AN$13,MATCH(CONCATENATE(BD_COMERCIAL!$K500," ",BD_COMERCIAL!$L500),'Curva Forward'!$B$5:$B$13,0),MATCH(GB$4,'Curva Forward'!$C$4:$AN$4,0))),DD500)</f>
        <v>0</v>
      </c>
      <c r="GC500" s="200">
        <f>AQ500*AQ$2*IF($FC500="V",1,-1)*IF($Q500="Fixo",(DE500-INDEX('Curva Forward'!$C$5:$AN$13,MATCH(CONCATENATE(BD_COMERCIAL!$K500," ",BD_COMERCIAL!$L500),'Curva Forward'!$B$5:$B$13,0),MATCH(GC$4,'Curva Forward'!$C$4:$AN$4,0))),DE500)</f>
        <v>0</v>
      </c>
      <c r="GD500" s="200">
        <f>AR500*AR$2*IF($FC500="V",1,-1)*IF($Q500="Fixo",(DF500-INDEX('Curva Forward'!$C$5:$AN$13,MATCH(CONCATENATE(BD_COMERCIAL!$K500," ",BD_COMERCIAL!$L500),'Curva Forward'!$B$5:$B$13,0),MATCH(GD$4,'Curva Forward'!$C$4:$AN$4,0))),DF500)</f>
        <v>0</v>
      </c>
      <c r="GE500" s="200">
        <f>AS500*AS$2*IF($FC500="V",1,-1)*IF($Q500="Fixo",(DG500-INDEX('Curva Forward'!$C$5:$AN$13,MATCH(CONCATENATE(BD_COMERCIAL!$K500," ",BD_COMERCIAL!$L500),'Curva Forward'!$B$5:$B$13,0),MATCH(GE$4,'Curva Forward'!$C$4:$AN$4,0))),DG500)</f>
        <v>0</v>
      </c>
      <c r="GF500" s="200">
        <f>AT500*AT$2*IF($FC500="V",1,-1)*IF($Q500="Fixo",(DH500-INDEX('Curva Forward'!$C$5:$AN$13,MATCH(CONCATENATE(BD_COMERCIAL!$K500," ",BD_COMERCIAL!$L500),'Curva Forward'!$B$5:$B$13,0),MATCH(GF$4,'Curva Forward'!$C$4:$AN$4,0))),DH500)</f>
        <v>0</v>
      </c>
      <c r="GG500" s="200">
        <f>AU500*AU$2*IF($FC500="V",1,-1)*IF($Q500="Fixo",(DI500-INDEX('Curva Forward'!$C$5:$AN$13,MATCH(CONCATENATE(BD_COMERCIAL!$K500," ",BD_COMERCIAL!$L500),'Curva Forward'!$B$5:$B$13,0),MATCH(GG$4,'Curva Forward'!$C$4:$AN$4,0))),DI500)</f>
        <v>0</v>
      </c>
      <c r="GH500" s="200">
        <f>AV500*AV$2*IF($FC500="V",1,-1)*IF($Q500="Fixo",(DJ500-INDEX('Curva Forward'!$C$5:$AN$13,MATCH(CONCATENATE(BD_COMERCIAL!$K500," ",BD_COMERCIAL!$L500),'Curva Forward'!$B$5:$B$13,0),MATCH(GH$4,'Curva Forward'!$C$4:$AN$4,0))),DJ500)</f>
        <v>0</v>
      </c>
      <c r="GI500" s="200">
        <f>AW500*AW$2*IF($FC500="V",1,-1)*IF($Q500="Fixo",(DK500-INDEX('Curva Forward'!$C$5:$AN$13,MATCH(CONCATENATE(BD_COMERCIAL!$K500," ",BD_COMERCIAL!$L500),'Curva Forward'!$B$5:$B$13,0),MATCH(GI$4,'Curva Forward'!$C$4:$AN$4,0))),DK500)</f>
        <v>0</v>
      </c>
      <c r="GJ500" s="200">
        <f>AX500*AX$2*IF($FC500="V",1,-1)*IF($Q500="Fixo",(DL500-INDEX('Curva Forward'!$C$5:$AN$13,MATCH(CONCATENATE(BD_COMERCIAL!$K500," ",BD_COMERCIAL!$L500),'Curva Forward'!$B$5:$B$13,0),MATCH(GJ$4,'Curva Forward'!$C$4:$AN$4,0))),DL500)</f>
        <v>0</v>
      </c>
      <c r="GK500" s="200">
        <f>AY500*AY$2*IF($FC500="V",1,-1)*IF($Q500="Fixo",(DM500-INDEX('Curva Forward'!$C$5:$AN$13,MATCH(CONCATENATE(BD_COMERCIAL!$K500," ",BD_COMERCIAL!$L500),'Curva Forward'!$B$5:$B$13,0),MATCH(GK$4,'Curva Forward'!$C$4:$AN$4,0))),DM500)</f>
        <v>0</v>
      </c>
      <c r="GL500" s="200">
        <f>IF(EZ500="",0,CL500*CL$2*IF($FC500="V",1,-1)*IF($Q500="Fixo",(EZ500-INDEX('Curva Forward'!$C$5:$AN$13,MATCH(CONCATENATE(BD_COMERCIAL!$K500," ",BD_COMERCIAL!$L500),'Curva Forward'!$B$5:$B$13,0),MATCH(GL$4,'Curva Forward'!$C$4:$AN$4,0))),EZ500))</f>
        <v>0</v>
      </c>
      <c r="GM500" s="200">
        <f>IF(FA500="",0,CM500*CM$2*IF($FC500="V",1,-1)*IF($Q500="Fixo",(FA500-INDEX('Curva Forward'!$C$5:$AN$13,MATCH(CONCATENATE(BD_COMERCIAL!$K500," ",BD_COMERCIAL!$L500),'Curva Forward'!$B$5:$B$13,0),MATCH(GM$4,'Curva Forward'!$C$4:$AN$4,0))),FA500))</f>
        <v>0</v>
      </c>
      <c r="GN500" s="200">
        <f>IF(FB500="",0,CN500*CN$2*IF($FC500="V",1,-1)*IF($Q500="Fixo",(FB500-INDEX('Curva Forward'!$C$5:$AN$13,MATCH(CONCATENATE(BD_COMERCIAL!$K500," ",BD_COMERCIAL!$L500),'Curva Forward'!$B$5:$B$13,0),MATCH(GN$4,'Curva Forward'!$C$4:$AN$4,0))),FB500))</f>
        <v>0</v>
      </c>
      <c r="GO500" s="201">
        <f t="shared" ca="1" si="146"/>
        <v>0</v>
      </c>
      <c r="GP500" s="201">
        <f t="shared" ca="1" si="147"/>
        <v>0</v>
      </c>
    </row>
    <row r="501" spans="1:198" ht="15" customHeight="1" x14ac:dyDescent="0.25">
      <c r="A501" s="6"/>
      <c r="B501" s="7" t="s">
        <v>884</v>
      </c>
      <c r="C501" s="8">
        <v>44741</v>
      </c>
      <c r="D501" s="9" t="s">
        <v>124</v>
      </c>
      <c r="E501" s="9" t="s">
        <v>125</v>
      </c>
      <c r="F501" s="113">
        <v>3780401000108</v>
      </c>
      <c r="G501" s="10" t="s">
        <v>233</v>
      </c>
      <c r="H501" s="113">
        <v>8773135000100</v>
      </c>
      <c r="I501" s="9" t="s">
        <v>139</v>
      </c>
      <c r="J501" s="166"/>
      <c r="K501" s="10" t="s">
        <v>127</v>
      </c>
      <c r="L501" s="84" t="s">
        <v>22</v>
      </c>
      <c r="M501" s="11">
        <v>44866</v>
      </c>
      <c r="N501" s="12">
        <v>44895</v>
      </c>
      <c r="O501" s="10">
        <v>3</v>
      </c>
      <c r="P501" s="84">
        <v>98</v>
      </c>
      <c r="Q501" s="84" t="s">
        <v>128</v>
      </c>
      <c r="R501" s="10" t="s">
        <v>129</v>
      </c>
      <c r="S501" s="14" t="s">
        <v>135</v>
      </c>
      <c r="T501" s="11"/>
      <c r="U501" s="12"/>
      <c r="V501" s="257" t="str">
        <f ca="1">IF(U501="","",
IF(U501="NA","",
IFERROR(VLOOKUP(EOMONTH(M501,-2)+1,IPCA!$A:$B,2,0),
VLOOKUP(EOMONTH(TODAY(),-2)+1,IPCA!$A:$B,2,0))/
VLOOKUP(EOMONTH(U501,-2)+1,IPCA!$A:$B,2,0)*
P501))</f>
        <v/>
      </c>
      <c r="W501" s="84"/>
      <c r="X501" s="13" t="s">
        <v>133</v>
      </c>
      <c r="Y501" s="166"/>
      <c r="AA501" s="108"/>
      <c r="AB501" s="15"/>
      <c r="AL501">
        <v>3</v>
      </c>
      <c r="AM501" s="6"/>
      <c r="AN501" s="15"/>
      <c r="AY501" s="6"/>
      <c r="AZ501" s="15"/>
      <c r="BK501" s="6"/>
      <c r="BL501" s="15"/>
      <c r="BW501" s="6"/>
      <c r="BX501" s="15"/>
      <c r="CI501" s="6"/>
      <c r="CJ501" s="16">
        <f t="shared" si="131"/>
        <v>0.24657534246575341</v>
      </c>
      <c r="CK501" s="16" t="str">
        <f t="shared" si="132"/>
        <v/>
      </c>
      <c r="CL501" s="16" t="str">
        <f t="shared" si="133"/>
        <v/>
      </c>
      <c r="CM501" s="16" t="str">
        <f t="shared" si="134"/>
        <v/>
      </c>
      <c r="CN501" s="16" t="str">
        <f t="shared" si="135"/>
        <v/>
      </c>
      <c r="CO501" s="18"/>
      <c r="CP501" s="15"/>
      <c r="CZ501">
        <v>98</v>
      </c>
      <c r="DA501" s="6"/>
      <c r="DB501" s="15"/>
      <c r="DM501" s="6"/>
      <c r="DN501" s="15"/>
      <c r="DY501" s="6"/>
      <c r="DZ501" s="15"/>
      <c r="EK501" s="6"/>
      <c r="EL501" s="15"/>
      <c r="EW501" s="6"/>
      <c r="EX501" s="16">
        <f t="shared" si="136"/>
        <v>8.0547945205479454</v>
      </c>
      <c r="EY501" s="16" t="str">
        <f t="shared" si="137"/>
        <v/>
      </c>
      <c r="EZ501" s="16" t="str">
        <f t="shared" si="138"/>
        <v/>
      </c>
      <c r="FA501" s="16" t="str">
        <f t="shared" si="139"/>
        <v/>
      </c>
      <c r="FB501" s="160" t="str">
        <f t="shared" si="140"/>
        <v/>
      </c>
      <c r="FC501" t="s">
        <v>204</v>
      </c>
      <c r="FD501" s="20" t="s">
        <v>139</v>
      </c>
      <c r="FE501"/>
      <c r="FF501" s="209" t="s">
        <v>206</v>
      </c>
      <c r="FH501" s="284">
        <f t="shared" ca="1" si="141"/>
        <v>0</v>
      </c>
      <c r="FI501" s="208">
        <f t="shared" si="142"/>
        <v>0.96666666666666667</v>
      </c>
      <c r="FK501" t="str">
        <f t="shared" si="143"/>
        <v>2W Energia S.A</v>
      </c>
      <c r="FL501" s="201">
        <f t="shared" ca="1" si="144"/>
        <v>-12960</v>
      </c>
      <c r="FM501" s="201">
        <f t="shared" ca="1" si="145"/>
        <v>0</v>
      </c>
      <c r="FN501" s="200">
        <f>AB501*AB$2*IF($FC501="V",1,-1)*IF($Q501="Fixo",(CP501-INDEX('Curva Forward'!$C$5:$AN$13,MATCH(CONCATENATE(BD_COMERCIAL!$K501," ",BD_COMERCIAL!$L501),'Curva Forward'!$B$5:$B$13,0),MATCH(FN$4,'Curva Forward'!$C$4:$AN$4,0))),CP501)</f>
        <v>0</v>
      </c>
      <c r="FO501" s="200">
        <f>AC501*AC$2*IF($FC501="V",1,-1)*IF($Q501="Fixo",(CQ501-INDEX('Curva Forward'!$C$5:$AN$13,MATCH(CONCATENATE(BD_COMERCIAL!$K501," ",BD_COMERCIAL!$L501),'Curva Forward'!$B$5:$B$13,0),MATCH(FO$4,'Curva Forward'!$C$4:$AN$4,0))),CQ501)</f>
        <v>0</v>
      </c>
      <c r="FP501" s="200">
        <f>AD501*AD$2*IF($FC501="V",1,-1)*IF($Q501="Fixo",(CR501-INDEX('Curva Forward'!$C$5:$AN$13,MATCH(CONCATENATE(BD_COMERCIAL!$K501," ",BD_COMERCIAL!$L501),'Curva Forward'!$B$5:$B$13,0),MATCH(FP$4,'Curva Forward'!$C$4:$AN$4,0))),CR501)</f>
        <v>0</v>
      </c>
      <c r="FQ501" s="200">
        <f>AE501*AE$2*IF($FC501="V",1,-1)*IF($Q501="Fixo",(CS501-INDEX('Curva Forward'!$C$5:$AN$13,MATCH(CONCATENATE(BD_COMERCIAL!$K501," ",BD_COMERCIAL!$L501),'Curva Forward'!$B$5:$B$13,0),MATCH(FQ$4,'Curva Forward'!$C$4:$AN$4,0))),CS501)</f>
        <v>0</v>
      </c>
      <c r="FR501" s="200">
        <f>AF501*AF$2*IF($FC501="V",1,-1)*IF($Q501="Fixo",(CT501-INDEX('Curva Forward'!$C$5:$AN$13,MATCH(CONCATENATE(BD_COMERCIAL!$K501," ",BD_COMERCIAL!$L501),'Curva Forward'!$B$5:$B$13,0),MATCH(FR$4,'Curva Forward'!$C$4:$AN$4,0))),CT501)</f>
        <v>0</v>
      </c>
      <c r="FS501" s="200">
        <f>AG501*AG$2*IF($FC501="V",1,-1)*IF($Q501="Fixo",(CU501-INDEX('Curva Forward'!$C$5:$AN$13,MATCH(CONCATENATE(BD_COMERCIAL!$K501," ",BD_COMERCIAL!$L501),'Curva Forward'!$B$5:$B$13,0),MATCH(FS$4,'Curva Forward'!$C$4:$AN$4,0))),CU501)</f>
        <v>0</v>
      </c>
      <c r="FT501" s="200">
        <f>AH501*AH$2*IF($FC501="V",1,-1)*IF($Q501="Fixo",(CV501-INDEX('Curva Forward'!$C$5:$AN$13,MATCH(CONCATENATE(BD_COMERCIAL!$K501," ",BD_COMERCIAL!$L501),'Curva Forward'!$B$5:$B$13,0),MATCH(FT$4,'Curva Forward'!$C$4:$AN$4,0))),CV501)</f>
        <v>0</v>
      </c>
      <c r="FU501" s="200">
        <f>AI501*AI$2*IF($FC501="V",1,-1)*IF($Q501="Fixo",(CW501-INDEX('Curva Forward'!$C$5:$AN$13,MATCH(CONCATENATE(BD_COMERCIAL!$K501," ",BD_COMERCIAL!$L501),'Curva Forward'!$B$5:$B$13,0),MATCH(FU$4,'Curva Forward'!$C$4:$AN$4,0))),CW501)</f>
        <v>0</v>
      </c>
      <c r="FV501" s="200">
        <f>AJ501*AJ$2*IF($FC501="V",1,-1)*IF($Q501="Fixo",(CX501-INDEX('Curva Forward'!$C$5:$AN$13,MATCH(CONCATENATE(BD_COMERCIAL!$K501," ",BD_COMERCIAL!$L501),'Curva Forward'!$B$5:$B$13,0),MATCH(FV$4,'Curva Forward'!$C$4:$AN$4,0))),CX501)</f>
        <v>0</v>
      </c>
      <c r="FW501" s="200">
        <f>AK501*AK$2*IF($FC501="V",1,-1)*IF($Q501="Fixo",(CY501-INDEX('Curva Forward'!$C$5:$AN$13,MATCH(CONCATENATE(BD_COMERCIAL!$K501," ",BD_COMERCIAL!$L501),'Curva Forward'!$B$5:$B$13,0),MATCH(FW$4,'Curva Forward'!$C$4:$AN$4,0))),CY501)</f>
        <v>0</v>
      </c>
      <c r="FX501" s="200">
        <f>AL501*AL$2*IF($FC501="V",1,-1)*IF($Q501="Fixo",(CZ501-INDEX('Curva Forward'!$C$5:$AN$13,MATCH(CONCATENATE(BD_COMERCIAL!$K501," ",BD_COMERCIAL!$L501),'Curva Forward'!$B$5:$B$13,0),MATCH(FX$4,'Curva Forward'!$C$4:$AN$4,0))),CZ501)</f>
        <v>-12960</v>
      </c>
      <c r="FY501" s="200">
        <f>AM501*AM$2*IF($FC501="V",1,-1)*IF($Q501="Fixo",(DA501-INDEX('Curva Forward'!$C$5:$AN$13,MATCH(CONCATENATE(BD_COMERCIAL!$K501," ",BD_COMERCIAL!$L501),'Curva Forward'!$B$5:$B$13,0),MATCH(FY$4,'Curva Forward'!$C$4:$AN$4,0))),DA501)</f>
        <v>0</v>
      </c>
      <c r="FZ501" s="200">
        <f>AN501*AN$2*IF($FC501="V",1,-1)*IF($Q501="Fixo",(DB501-INDEX('Curva Forward'!$C$5:$AN$13,MATCH(CONCATENATE(BD_COMERCIAL!$K501," ",BD_COMERCIAL!$L501),'Curva Forward'!$B$5:$B$13,0),MATCH(FZ$4,'Curva Forward'!$C$4:$AN$4,0))),DB501)</f>
        <v>0</v>
      </c>
      <c r="GA501" s="200">
        <f>AO501*AO$2*IF($FC501="V",1,-1)*IF($Q501="Fixo",(DC501-INDEX('Curva Forward'!$C$5:$AN$13,MATCH(CONCATENATE(BD_COMERCIAL!$K501," ",BD_COMERCIAL!$L501),'Curva Forward'!$B$5:$B$13,0),MATCH(GA$4,'Curva Forward'!$C$4:$AN$4,0))),DC501)</f>
        <v>0</v>
      </c>
      <c r="GB501" s="200">
        <f>AP501*AP$2*IF($FC501="V",1,-1)*IF($Q501="Fixo",(DD501-INDEX('Curva Forward'!$C$5:$AN$13,MATCH(CONCATENATE(BD_COMERCIAL!$K501," ",BD_COMERCIAL!$L501),'Curva Forward'!$B$5:$B$13,0),MATCH(GB$4,'Curva Forward'!$C$4:$AN$4,0))),DD501)</f>
        <v>0</v>
      </c>
      <c r="GC501" s="200">
        <f>AQ501*AQ$2*IF($FC501="V",1,-1)*IF($Q501="Fixo",(DE501-INDEX('Curva Forward'!$C$5:$AN$13,MATCH(CONCATENATE(BD_COMERCIAL!$K501," ",BD_COMERCIAL!$L501),'Curva Forward'!$B$5:$B$13,0),MATCH(GC$4,'Curva Forward'!$C$4:$AN$4,0))),DE501)</f>
        <v>0</v>
      </c>
      <c r="GD501" s="200">
        <f>AR501*AR$2*IF($FC501="V",1,-1)*IF($Q501="Fixo",(DF501-INDEX('Curva Forward'!$C$5:$AN$13,MATCH(CONCATENATE(BD_COMERCIAL!$K501," ",BD_COMERCIAL!$L501),'Curva Forward'!$B$5:$B$13,0),MATCH(GD$4,'Curva Forward'!$C$4:$AN$4,0))),DF501)</f>
        <v>0</v>
      </c>
      <c r="GE501" s="200">
        <f>AS501*AS$2*IF($FC501="V",1,-1)*IF($Q501="Fixo",(DG501-INDEX('Curva Forward'!$C$5:$AN$13,MATCH(CONCATENATE(BD_COMERCIAL!$K501," ",BD_COMERCIAL!$L501),'Curva Forward'!$B$5:$B$13,0),MATCH(GE$4,'Curva Forward'!$C$4:$AN$4,0))),DG501)</f>
        <v>0</v>
      </c>
      <c r="GF501" s="200">
        <f>AT501*AT$2*IF($FC501="V",1,-1)*IF($Q501="Fixo",(DH501-INDEX('Curva Forward'!$C$5:$AN$13,MATCH(CONCATENATE(BD_COMERCIAL!$K501," ",BD_COMERCIAL!$L501),'Curva Forward'!$B$5:$B$13,0),MATCH(GF$4,'Curva Forward'!$C$4:$AN$4,0))),DH501)</f>
        <v>0</v>
      </c>
      <c r="GG501" s="200">
        <f>AU501*AU$2*IF($FC501="V",1,-1)*IF($Q501="Fixo",(DI501-INDEX('Curva Forward'!$C$5:$AN$13,MATCH(CONCATENATE(BD_COMERCIAL!$K501," ",BD_COMERCIAL!$L501),'Curva Forward'!$B$5:$B$13,0),MATCH(GG$4,'Curva Forward'!$C$4:$AN$4,0))),DI501)</f>
        <v>0</v>
      </c>
      <c r="GH501" s="200">
        <f>AV501*AV$2*IF($FC501="V",1,-1)*IF($Q501="Fixo",(DJ501-INDEX('Curva Forward'!$C$5:$AN$13,MATCH(CONCATENATE(BD_COMERCIAL!$K501," ",BD_COMERCIAL!$L501),'Curva Forward'!$B$5:$B$13,0),MATCH(GH$4,'Curva Forward'!$C$4:$AN$4,0))),DJ501)</f>
        <v>0</v>
      </c>
      <c r="GI501" s="200">
        <f>AW501*AW$2*IF($FC501="V",1,-1)*IF($Q501="Fixo",(DK501-INDEX('Curva Forward'!$C$5:$AN$13,MATCH(CONCATENATE(BD_COMERCIAL!$K501," ",BD_COMERCIAL!$L501),'Curva Forward'!$B$5:$B$13,0),MATCH(GI$4,'Curva Forward'!$C$4:$AN$4,0))),DK501)</f>
        <v>0</v>
      </c>
      <c r="GJ501" s="200">
        <f>AX501*AX$2*IF($FC501="V",1,-1)*IF($Q501="Fixo",(DL501-INDEX('Curva Forward'!$C$5:$AN$13,MATCH(CONCATENATE(BD_COMERCIAL!$K501," ",BD_COMERCIAL!$L501),'Curva Forward'!$B$5:$B$13,0),MATCH(GJ$4,'Curva Forward'!$C$4:$AN$4,0))),DL501)</f>
        <v>0</v>
      </c>
      <c r="GK501" s="200">
        <f>AY501*AY$2*IF($FC501="V",1,-1)*IF($Q501="Fixo",(DM501-INDEX('Curva Forward'!$C$5:$AN$13,MATCH(CONCATENATE(BD_COMERCIAL!$K501," ",BD_COMERCIAL!$L501),'Curva Forward'!$B$5:$B$13,0),MATCH(GK$4,'Curva Forward'!$C$4:$AN$4,0))),DM501)</f>
        <v>0</v>
      </c>
      <c r="GL501" s="200">
        <f>IF(EZ501="",0,CL501*CL$2*IF($FC501="V",1,-1)*IF($Q501="Fixo",(EZ501-INDEX('Curva Forward'!$C$5:$AN$13,MATCH(CONCATENATE(BD_COMERCIAL!$K501," ",BD_COMERCIAL!$L501),'Curva Forward'!$B$5:$B$13,0),MATCH(GL$4,'Curva Forward'!$C$4:$AN$4,0))),EZ501))</f>
        <v>0</v>
      </c>
      <c r="GM501" s="200">
        <f>IF(FA501="",0,CM501*CM$2*IF($FC501="V",1,-1)*IF($Q501="Fixo",(FA501-INDEX('Curva Forward'!$C$5:$AN$13,MATCH(CONCATENATE(BD_COMERCIAL!$K501," ",BD_COMERCIAL!$L501),'Curva Forward'!$B$5:$B$13,0),MATCH(GM$4,'Curva Forward'!$C$4:$AN$4,0))),FA501))</f>
        <v>0</v>
      </c>
      <c r="GN501" s="200">
        <f>IF(FB501="",0,CN501*CN$2*IF($FC501="V",1,-1)*IF($Q501="Fixo",(FB501-INDEX('Curva Forward'!$C$5:$AN$13,MATCH(CONCATENATE(BD_COMERCIAL!$K501," ",BD_COMERCIAL!$L501),'Curva Forward'!$B$5:$B$13,0),MATCH(GN$4,'Curva Forward'!$C$4:$AN$4,0))),FB501))</f>
        <v>0</v>
      </c>
      <c r="GO501" s="201">
        <f t="shared" ca="1" si="146"/>
        <v>0</v>
      </c>
      <c r="GP501" s="201">
        <f t="shared" ca="1" si="147"/>
        <v>0</v>
      </c>
    </row>
    <row r="502" spans="1:198" ht="15" customHeight="1" x14ac:dyDescent="0.25">
      <c r="A502" s="6"/>
      <c r="B502" s="7" t="s">
        <v>885</v>
      </c>
      <c r="C502" s="8">
        <v>44741</v>
      </c>
      <c r="D502" s="9" t="s">
        <v>124</v>
      </c>
      <c r="E502" s="9" t="s">
        <v>125</v>
      </c>
      <c r="F502" s="113">
        <v>3780401000108</v>
      </c>
      <c r="G502" s="10" t="s">
        <v>160</v>
      </c>
      <c r="H502" s="113">
        <v>58177643000195</v>
      </c>
      <c r="I502" s="9" t="s">
        <v>139</v>
      </c>
      <c r="J502" s="166"/>
      <c r="K502" s="10" t="s">
        <v>127</v>
      </c>
      <c r="L502" s="84" t="s">
        <v>22</v>
      </c>
      <c r="M502" s="11">
        <v>44835</v>
      </c>
      <c r="N502" s="12">
        <v>44865</v>
      </c>
      <c r="O502" s="10">
        <v>3</v>
      </c>
      <c r="P502" s="84">
        <v>93</v>
      </c>
      <c r="Q502" s="84" t="s">
        <v>128</v>
      </c>
      <c r="R502" s="10" t="s">
        <v>129</v>
      </c>
      <c r="S502" s="14" t="s">
        <v>135</v>
      </c>
      <c r="T502" s="11"/>
      <c r="U502" s="12"/>
      <c r="V502" s="257" t="str">
        <f ca="1">IF(U502="","",
IF(U502="NA","",
IFERROR(VLOOKUP(EOMONTH(M502,-2)+1,IPCA!$A:$B,2,0),
VLOOKUP(EOMONTH(TODAY(),-2)+1,IPCA!$A:$B,2,0))/
VLOOKUP(EOMONTH(U502,-2)+1,IPCA!$A:$B,2,0)*
P502))</f>
        <v/>
      </c>
      <c r="W502" s="84"/>
      <c r="X502" s="13" t="s">
        <v>133</v>
      </c>
      <c r="Y502" s="166"/>
      <c r="AA502" s="108"/>
      <c r="AB502" s="15"/>
      <c r="AK502">
        <v>3</v>
      </c>
      <c r="AM502" s="6"/>
      <c r="AN502" s="15"/>
      <c r="AY502" s="6"/>
      <c r="AZ502" s="15"/>
      <c r="BK502" s="6"/>
      <c r="BL502" s="15"/>
      <c r="BW502" s="6"/>
      <c r="BX502" s="15"/>
      <c r="CI502" s="6"/>
      <c r="CJ502" s="16">
        <f t="shared" si="131"/>
        <v>0.25479452054794521</v>
      </c>
      <c r="CK502" s="16" t="str">
        <f t="shared" si="132"/>
        <v/>
      </c>
      <c r="CL502" s="16" t="str">
        <f t="shared" si="133"/>
        <v/>
      </c>
      <c r="CM502" s="16" t="str">
        <f t="shared" si="134"/>
        <v/>
      </c>
      <c r="CN502" s="16" t="str">
        <f t="shared" si="135"/>
        <v/>
      </c>
      <c r="CO502" s="18"/>
      <c r="CP502" s="15"/>
      <c r="CY502">
        <v>93</v>
      </c>
      <c r="DA502" s="6"/>
      <c r="DB502" s="15"/>
      <c r="DM502" s="6"/>
      <c r="DN502" s="15"/>
      <c r="DY502" s="6"/>
      <c r="DZ502" s="15"/>
      <c r="EK502" s="6"/>
      <c r="EL502" s="15"/>
      <c r="EW502" s="6"/>
      <c r="EX502" s="16">
        <f t="shared" si="136"/>
        <v>7.8986301369863012</v>
      </c>
      <c r="EY502" s="16" t="str">
        <f t="shared" si="137"/>
        <v/>
      </c>
      <c r="EZ502" s="16" t="str">
        <f t="shared" si="138"/>
        <v/>
      </c>
      <c r="FA502" s="16" t="str">
        <f t="shared" si="139"/>
        <v/>
      </c>
      <c r="FB502" s="160" t="str">
        <f t="shared" si="140"/>
        <v/>
      </c>
      <c r="FC502" t="s">
        <v>204</v>
      </c>
      <c r="FD502" s="20" t="s">
        <v>139</v>
      </c>
      <c r="FE502"/>
      <c r="FF502" s="209" t="s">
        <v>206</v>
      </c>
      <c r="FH502" s="284">
        <f t="shared" ca="1" si="141"/>
        <v>0</v>
      </c>
      <c r="FI502" s="208">
        <f t="shared" si="142"/>
        <v>1</v>
      </c>
      <c r="FK502" t="str">
        <f t="shared" si="143"/>
        <v>COMERC Comercializadora de Energia Elétrica Ltda.</v>
      </c>
      <c r="FL502" s="201">
        <f t="shared" ca="1" si="144"/>
        <v>-15624</v>
      </c>
      <c r="FM502" s="201">
        <f t="shared" ca="1" si="145"/>
        <v>0</v>
      </c>
      <c r="FN502" s="200">
        <f>AB502*AB$2*IF($FC502="V",1,-1)*IF($Q502="Fixo",(CP502-INDEX('Curva Forward'!$C$5:$AN$13,MATCH(CONCATENATE(BD_COMERCIAL!$K502," ",BD_COMERCIAL!$L502),'Curva Forward'!$B$5:$B$13,0),MATCH(FN$4,'Curva Forward'!$C$4:$AN$4,0))),CP502)</f>
        <v>0</v>
      </c>
      <c r="FO502" s="200">
        <f>AC502*AC$2*IF($FC502="V",1,-1)*IF($Q502="Fixo",(CQ502-INDEX('Curva Forward'!$C$5:$AN$13,MATCH(CONCATENATE(BD_COMERCIAL!$K502," ",BD_COMERCIAL!$L502),'Curva Forward'!$B$5:$B$13,0),MATCH(FO$4,'Curva Forward'!$C$4:$AN$4,0))),CQ502)</f>
        <v>0</v>
      </c>
      <c r="FP502" s="200">
        <f>AD502*AD$2*IF($FC502="V",1,-1)*IF($Q502="Fixo",(CR502-INDEX('Curva Forward'!$C$5:$AN$13,MATCH(CONCATENATE(BD_COMERCIAL!$K502," ",BD_COMERCIAL!$L502),'Curva Forward'!$B$5:$B$13,0),MATCH(FP$4,'Curva Forward'!$C$4:$AN$4,0))),CR502)</f>
        <v>0</v>
      </c>
      <c r="FQ502" s="200">
        <f>AE502*AE$2*IF($FC502="V",1,-1)*IF($Q502="Fixo",(CS502-INDEX('Curva Forward'!$C$5:$AN$13,MATCH(CONCATENATE(BD_COMERCIAL!$K502," ",BD_COMERCIAL!$L502),'Curva Forward'!$B$5:$B$13,0),MATCH(FQ$4,'Curva Forward'!$C$4:$AN$4,0))),CS502)</f>
        <v>0</v>
      </c>
      <c r="FR502" s="200">
        <f>AF502*AF$2*IF($FC502="V",1,-1)*IF($Q502="Fixo",(CT502-INDEX('Curva Forward'!$C$5:$AN$13,MATCH(CONCATENATE(BD_COMERCIAL!$K502," ",BD_COMERCIAL!$L502),'Curva Forward'!$B$5:$B$13,0),MATCH(FR$4,'Curva Forward'!$C$4:$AN$4,0))),CT502)</f>
        <v>0</v>
      </c>
      <c r="FS502" s="200">
        <f>AG502*AG$2*IF($FC502="V",1,-1)*IF($Q502="Fixo",(CU502-INDEX('Curva Forward'!$C$5:$AN$13,MATCH(CONCATENATE(BD_COMERCIAL!$K502," ",BD_COMERCIAL!$L502),'Curva Forward'!$B$5:$B$13,0),MATCH(FS$4,'Curva Forward'!$C$4:$AN$4,0))),CU502)</f>
        <v>0</v>
      </c>
      <c r="FT502" s="200">
        <f>AH502*AH$2*IF($FC502="V",1,-1)*IF($Q502="Fixo",(CV502-INDEX('Curva Forward'!$C$5:$AN$13,MATCH(CONCATENATE(BD_COMERCIAL!$K502," ",BD_COMERCIAL!$L502),'Curva Forward'!$B$5:$B$13,0),MATCH(FT$4,'Curva Forward'!$C$4:$AN$4,0))),CV502)</f>
        <v>0</v>
      </c>
      <c r="FU502" s="200">
        <f>AI502*AI$2*IF($FC502="V",1,-1)*IF($Q502="Fixo",(CW502-INDEX('Curva Forward'!$C$5:$AN$13,MATCH(CONCATENATE(BD_COMERCIAL!$K502," ",BD_COMERCIAL!$L502),'Curva Forward'!$B$5:$B$13,0),MATCH(FU$4,'Curva Forward'!$C$4:$AN$4,0))),CW502)</f>
        <v>0</v>
      </c>
      <c r="FV502" s="200">
        <f>AJ502*AJ$2*IF($FC502="V",1,-1)*IF($Q502="Fixo",(CX502-INDEX('Curva Forward'!$C$5:$AN$13,MATCH(CONCATENATE(BD_COMERCIAL!$K502," ",BD_COMERCIAL!$L502),'Curva Forward'!$B$5:$B$13,0),MATCH(FV$4,'Curva Forward'!$C$4:$AN$4,0))),CX502)</f>
        <v>0</v>
      </c>
      <c r="FW502" s="200">
        <f>AK502*AK$2*IF($FC502="V",1,-1)*IF($Q502="Fixo",(CY502-INDEX('Curva Forward'!$C$5:$AN$13,MATCH(CONCATENATE(BD_COMERCIAL!$K502," ",BD_COMERCIAL!$L502),'Curva Forward'!$B$5:$B$13,0),MATCH(FW$4,'Curva Forward'!$C$4:$AN$4,0))),CY502)</f>
        <v>-15624</v>
      </c>
      <c r="FX502" s="200">
        <f>AL502*AL$2*IF($FC502="V",1,-1)*IF($Q502="Fixo",(CZ502-INDEX('Curva Forward'!$C$5:$AN$13,MATCH(CONCATENATE(BD_COMERCIAL!$K502," ",BD_COMERCIAL!$L502),'Curva Forward'!$B$5:$B$13,0),MATCH(FX$4,'Curva Forward'!$C$4:$AN$4,0))),CZ502)</f>
        <v>0</v>
      </c>
      <c r="FY502" s="200">
        <f>AM502*AM$2*IF($FC502="V",1,-1)*IF($Q502="Fixo",(DA502-INDEX('Curva Forward'!$C$5:$AN$13,MATCH(CONCATENATE(BD_COMERCIAL!$K502," ",BD_COMERCIAL!$L502),'Curva Forward'!$B$5:$B$13,0),MATCH(FY$4,'Curva Forward'!$C$4:$AN$4,0))),DA502)</f>
        <v>0</v>
      </c>
      <c r="FZ502" s="200">
        <f>AN502*AN$2*IF($FC502="V",1,-1)*IF($Q502="Fixo",(DB502-INDEX('Curva Forward'!$C$5:$AN$13,MATCH(CONCATENATE(BD_COMERCIAL!$K502," ",BD_COMERCIAL!$L502),'Curva Forward'!$B$5:$B$13,0),MATCH(FZ$4,'Curva Forward'!$C$4:$AN$4,0))),DB502)</f>
        <v>0</v>
      </c>
      <c r="GA502" s="200">
        <f>AO502*AO$2*IF($FC502="V",1,-1)*IF($Q502="Fixo",(DC502-INDEX('Curva Forward'!$C$5:$AN$13,MATCH(CONCATENATE(BD_COMERCIAL!$K502," ",BD_COMERCIAL!$L502),'Curva Forward'!$B$5:$B$13,0),MATCH(GA$4,'Curva Forward'!$C$4:$AN$4,0))),DC502)</f>
        <v>0</v>
      </c>
      <c r="GB502" s="200">
        <f>AP502*AP$2*IF($FC502="V",1,-1)*IF($Q502="Fixo",(DD502-INDEX('Curva Forward'!$C$5:$AN$13,MATCH(CONCATENATE(BD_COMERCIAL!$K502," ",BD_COMERCIAL!$L502),'Curva Forward'!$B$5:$B$13,0),MATCH(GB$4,'Curva Forward'!$C$4:$AN$4,0))),DD502)</f>
        <v>0</v>
      </c>
      <c r="GC502" s="200">
        <f>AQ502*AQ$2*IF($FC502="V",1,-1)*IF($Q502="Fixo",(DE502-INDEX('Curva Forward'!$C$5:$AN$13,MATCH(CONCATENATE(BD_COMERCIAL!$K502," ",BD_COMERCIAL!$L502),'Curva Forward'!$B$5:$B$13,0),MATCH(GC$4,'Curva Forward'!$C$4:$AN$4,0))),DE502)</f>
        <v>0</v>
      </c>
      <c r="GD502" s="200">
        <f>AR502*AR$2*IF($FC502="V",1,-1)*IF($Q502="Fixo",(DF502-INDEX('Curva Forward'!$C$5:$AN$13,MATCH(CONCATENATE(BD_COMERCIAL!$K502," ",BD_COMERCIAL!$L502),'Curva Forward'!$B$5:$B$13,0),MATCH(GD$4,'Curva Forward'!$C$4:$AN$4,0))),DF502)</f>
        <v>0</v>
      </c>
      <c r="GE502" s="200">
        <f>AS502*AS$2*IF($FC502="V",1,-1)*IF($Q502="Fixo",(DG502-INDEX('Curva Forward'!$C$5:$AN$13,MATCH(CONCATENATE(BD_COMERCIAL!$K502," ",BD_COMERCIAL!$L502),'Curva Forward'!$B$5:$B$13,0),MATCH(GE$4,'Curva Forward'!$C$4:$AN$4,0))),DG502)</f>
        <v>0</v>
      </c>
      <c r="GF502" s="200">
        <f>AT502*AT$2*IF($FC502="V",1,-1)*IF($Q502="Fixo",(DH502-INDEX('Curva Forward'!$C$5:$AN$13,MATCH(CONCATENATE(BD_COMERCIAL!$K502," ",BD_COMERCIAL!$L502),'Curva Forward'!$B$5:$B$13,0),MATCH(GF$4,'Curva Forward'!$C$4:$AN$4,0))),DH502)</f>
        <v>0</v>
      </c>
      <c r="GG502" s="200">
        <f>AU502*AU$2*IF($FC502="V",1,-1)*IF($Q502="Fixo",(DI502-INDEX('Curva Forward'!$C$5:$AN$13,MATCH(CONCATENATE(BD_COMERCIAL!$K502," ",BD_COMERCIAL!$L502),'Curva Forward'!$B$5:$B$13,0),MATCH(GG$4,'Curva Forward'!$C$4:$AN$4,0))),DI502)</f>
        <v>0</v>
      </c>
      <c r="GH502" s="200">
        <f>AV502*AV$2*IF($FC502="V",1,-1)*IF($Q502="Fixo",(DJ502-INDEX('Curva Forward'!$C$5:$AN$13,MATCH(CONCATENATE(BD_COMERCIAL!$K502," ",BD_COMERCIAL!$L502),'Curva Forward'!$B$5:$B$13,0),MATCH(GH$4,'Curva Forward'!$C$4:$AN$4,0))),DJ502)</f>
        <v>0</v>
      </c>
      <c r="GI502" s="200">
        <f>AW502*AW$2*IF($FC502="V",1,-1)*IF($Q502="Fixo",(DK502-INDEX('Curva Forward'!$C$5:$AN$13,MATCH(CONCATENATE(BD_COMERCIAL!$K502," ",BD_COMERCIAL!$L502),'Curva Forward'!$B$5:$B$13,0),MATCH(GI$4,'Curva Forward'!$C$4:$AN$4,0))),DK502)</f>
        <v>0</v>
      </c>
      <c r="GJ502" s="200">
        <f>AX502*AX$2*IF($FC502="V",1,-1)*IF($Q502="Fixo",(DL502-INDEX('Curva Forward'!$C$5:$AN$13,MATCH(CONCATENATE(BD_COMERCIAL!$K502," ",BD_COMERCIAL!$L502),'Curva Forward'!$B$5:$B$13,0),MATCH(GJ$4,'Curva Forward'!$C$4:$AN$4,0))),DL502)</f>
        <v>0</v>
      </c>
      <c r="GK502" s="200">
        <f>AY502*AY$2*IF($FC502="V",1,-1)*IF($Q502="Fixo",(DM502-INDEX('Curva Forward'!$C$5:$AN$13,MATCH(CONCATENATE(BD_COMERCIAL!$K502," ",BD_COMERCIAL!$L502),'Curva Forward'!$B$5:$B$13,0),MATCH(GK$4,'Curva Forward'!$C$4:$AN$4,0))),DM502)</f>
        <v>0</v>
      </c>
      <c r="GL502" s="200">
        <f>IF(EZ502="",0,CL502*CL$2*IF($FC502="V",1,-1)*IF($Q502="Fixo",(EZ502-INDEX('Curva Forward'!$C$5:$AN$13,MATCH(CONCATENATE(BD_COMERCIAL!$K502," ",BD_COMERCIAL!$L502),'Curva Forward'!$B$5:$B$13,0),MATCH(GL$4,'Curva Forward'!$C$4:$AN$4,0))),EZ502))</f>
        <v>0</v>
      </c>
      <c r="GM502" s="200">
        <f>IF(FA502="",0,CM502*CM$2*IF($FC502="V",1,-1)*IF($Q502="Fixo",(FA502-INDEX('Curva Forward'!$C$5:$AN$13,MATCH(CONCATENATE(BD_COMERCIAL!$K502," ",BD_COMERCIAL!$L502),'Curva Forward'!$B$5:$B$13,0),MATCH(GM$4,'Curva Forward'!$C$4:$AN$4,0))),FA502))</f>
        <v>0</v>
      </c>
      <c r="GN502" s="200">
        <f>IF(FB502="",0,CN502*CN$2*IF($FC502="V",1,-1)*IF($Q502="Fixo",(FB502-INDEX('Curva Forward'!$C$5:$AN$13,MATCH(CONCATENATE(BD_COMERCIAL!$K502," ",BD_COMERCIAL!$L502),'Curva Forward'!$B$5:$B$13,0),MATCH(GN$4,'Curva Forward'!$C$4:$AN$4,0))),FB502))</f>
        <v>0</v>
      </c>
      <c r="GO502" s="201">
        <f t="shared" ca="1" si="146"/>
        <v>0</v>
      </c>
      <c r="GP502" s="201">
        <f t="shared" ca="1" si="147"/>
        <v>0</v>
      </c>
    </row>
    <row r="503" spans="1:198" ht="15" customHeight="1" x14ac:dyDescent="0.25">
      <c r="A503" s="6"/>
      <c r="B503" s="7" t="s">
        <v>886</v>
      </c>
      <c r="C503" s="8">
        <v>44741</v>
      </c>
      <c r="D503" s="9" t="s">
        <v>131</v>
      </c>
      <c r="E503" s="9" t="s">
        <v>186</v>
      </c>
      <c r="F503" s="113">
        <v>25099255000184</v>
      </c>
      <c r="G503" s="10" t="s">
        <v>125</v>
      </c>
      <c r="H503" s="113">
        <v>3780401000108</v>
      </c>
      <c r="I503" s="9" t="s">
        <v>139</v>
      </c>
      <c r="J503" s="166"/>
      <c r="K503" s="10" t="s">
        <v>30</v>
      </c>
      <c r="L503" s="84" t="s">
        <v>22</v>
      </c>
      <c r="M503" s="11">
        <v>44713</v>
      </c>
      <c r="N503" s="12">
        <v>44742</v>
      </c>
      <c r="O503" s="10">
        <v>9</v>
      </c>
      <c r="P503" s="84">
        <v>30.5</v>
      </c>
      <c r="Q503" s="84" t="s">
        <v>586</v>
      </c>
      <c r="R503" s="10" t="s">
        <v>129</v>
      </c>
      <c r="S503" s="14" t="s">
        <v>135</v>
      </c>
      <c r="T503" s="11"/>
      <c r="U503" s="12"/>
      <c r="V503" s="257" t="str">
        <f ca="1">IF(U503="","",
IF(U503="NA","",
IFERROR(VLOOKUP(EOMONTH(M503,-2)+1,IPCA!$A:$B,2,0),
VLOOKUP(EOMONTH(TODAY(),-2)+1,IPCA!$A:$B,2,0))/
VLOOKUP(EOMONTH(U503,-2)+1,IPCA!$A:$B,2,0)*
P503))</f>
        <v/>
      </c>
      <c r="W503" s="84"/>
      <c r="X503" s="13" t="s">
        <v>133</v>
      </c>
      <c r="Y503" s="166"/>
      <c r="AA503" s="108"/>
      <c r="AB503" s="15"/>
      <c r="AG503">
        <v>9</v>
      </c>
      <c r="AM503" s="6"/>
      <c r="AN503" s="15"/>
      <c r="AY503" s="6"/>
      <c r="AZ503" s="15"/>
      <c r="BK503" s="6"/>
      <c r="BL503" s="15"/>
      <c r="BW503" s="6"/>
      <c r="BX503" s="15"/>
      <c r="CI503" s="6"/>
      <c r="CJ503" s="16">
        <f t="shared" si="131"/>
        <v>0.73972602739726023</v>
      </c>
      <c r="CK503" s="16" t="str">
        <f t="shared" si="132"/>
        <v/>
      </c>
      <c r="CL503" s="16" t="str">
        <f t="shared" si="133"/>
        <v/>
      </c>
      <c r="CM503" s="16" t="str">
        <f t="shared" si="134"/>
        <v/>
      </c>
      <c r="CN503" s="16" t="str">
        <f t="shared" si="135"/>
        <v/>
      </c>
      <c r="CO503" s="18"/>
      <c r="CP503" s="15"/>
      <c r="CU503">
        <v>30.5</v>
      </c>
      <c r="DA503" s="6"/>
      <c r="DB503" s="15"/>
      <c r="DM503" s="6"/>
      <c r="DN503" s="15"/>
      <c r="DY503" s="6"/>
      <c r="DZ503" s="15"/>
      <c r="EK503" s="6"/>
      <c r="EL503" s="15"/>
      <c r="EW503" s="6"/>
      <c r="EX503" s="16">
        <f t="shared" si="136"/>
        <v>2.506849315068493</v>
      </c>
      <c r="EY503" s="16" t="str">
        <f t="shared" si="137"/>
        <v/>
      </c>
      <c r="EZ503" s="16" t="str">
        <f t="shared" si="138"/>
        <v/>
      </c>
      <c r="FA503" s="16" t="str">
        <f t="shared" si="139"/>
        <v/>
      </c>
      <c r="FB503" s="160" t="str">
        <f t="shared" si="140"/>
        <v/>
      </c>
      <c r="FC503" t="s">
        <v>205</v>
      </c>
      <c r="FD503" s="20" t="s">
        <v>139</v>
      </c>
      <c r="FE503"/>
      <c r="FF503" s="209" t="s">
        <v>206</v>
      </c>
      <c r="FH503" s="284">
        <f t="shared" ca="1" si="141"/>
        <v>0</v>
      </c>
      <c r="FI503" s="208">
        <f t="shared" si="142"/>
        <v>0.96666666666666667</v>
      </c>
      <c r="FK503" t="str">
        <f t="shared" si="143"/>
        <v>Stima Energia Ltda</v>
      </c>
      <c r="FL503" s="201">
        <f t="shared" ca="1" si="144"/>
        <v>-197640</v>
      </c>
      <c r="FM503" s="201">
        <f t="shared" ca="1" si="145"/>
        <v>0</v>
      </c>
      <c r="FN503" s="200">
        <f>AB503*AB$2*IF($FC503="V",1,-1)*IF($Q503="Fixo",(CP503-INDEX('Curva Forward'!$C$5:$AN$13,MATCH(CONCATENATE(BD_COMERCIAL!$K503," ",BD_COMERCIAL!$L503),'Curva Forward'!$B$5:$B$13,0),MATCH(FN$4,'Curva Forward'!$C$4:$AN$4,0))),CP503)</f>
        <v>0</v>
      </c>
      <c r="FO503" s="200">
        <f>AC503*AC$2*IF($FC503="V",1,-1)*IF($Q503="Fixo",(CQ503-INDEX('Curva Forward'!$C$5:$AN$13,MATCH(CONCATENATE(BD_COMERCIAL!$K503," ",BD_COMERCIAL!$L503),'Curva Forward'!$B$5:$B$13,0),MATCH(FO$4,'Curva Forward'!$C$4:$AN$4,0))),CQ503)</f>
        <v>0</v>
      </c>
      <c r="FP503" s="200">
        <f>AD503*AD$2*IF($FC503="V",1,-1)*IF($Q503="Fixo",(CR503-INDEX('Curva Forward'!$C$5:$AN$13,MATCH(CONCATENATE(BD_COMERCIAL!$K503," ",BD_COMERCIAL!$L503),'Curva Forward'!$B$5:$B$13,0),MATCH(FP$4,'Curva Forward'!$C$4:$AN$4,0))),CR503)</f>
        <v>0</v>
      </c>
      <c r="FQ503" s="200">
        <f>AE503*AE$2*IF($FC503="V",1,-1)*IF($Q503="Fixo",(CS503-INDEX('Curva Forward'!$C$5:$AN$13,MATCH(CONCATENATE(BD_COMERCIAL!$K503," ",BD_COMERCIAL!$L503),'Curva Forward'!$B$5:$B$13,0),MATCH(FQ$4,'Curva Forward'!$C$4:$AN$4,0))),CS503)</f>
        <v>0</v>
      </c>
      <c r="FR503" s="200">
        <f>AF503*AF$2*IF($FC503="V",1,-1)*IF($Q503="Fixo",(CT503-INDEX('Curva Forward'!$C$5:$AN$13,MATCH(CONCATENATE(BD_COMERCIAL!$K503," ",BD_COMERCIAL!$L503),'Curva Forward'!$B$5:$B$13,0),MATCH(FR$4,'Curva Forward'!$C$4:$AN$4,0))),CT503)</f>
        <v>0</v>
      </c>
      <c r="FS503" s="200">
        <f>AG503*AG$2*IF($FC503="V",1,-1)*IF($Q503="Fixo",(CU503-INDEX('Curva Forward'!$C$5:$AN$13,MATCH(CONCATENATE(BD_COMERCIAL!$K503," ",BD_COMERCIAL!$L503),'Curva Forward'!$B$5:$B$13,0),MATCH(FS$4,'Curva Forward'!$C$4:$AN$4,0))),CU503)</f>
        <v>-197640</v>
      </c>
      <c r="FT503" s="200">
        <f>AH503*AH$2*IF($FC503="V",1,-1)*IF($Q503="Fixo",(CV503-INDEX('Curva Forward'!$C$5:$AN$13,MATCH(CONCATENATE(BD_COMERCIAL!$K503," ",BD_COMERCIAL!$L503),'Curva Forward'!$B$5:$B$13,0),MATCH(FT$4,'Curva Forward'!$C$4:$AN$4,0))),CV503)</f>
        <v>0</v>
      </c>
      <c r="FU503" s="200">
        <f>AI503*AI$2*IF($FC503="V",1,-1)*IF($Q503="Fixo",(CW503-INDEX('Curva Forward'!$C$5:$AN$13,MATCH(CONCATENATE(BD_COMERCIAL!$K503," ",BD_COMERCIAL!$L503),'Curva Forward'!$B$5:$B$13,0),MATCH(FU$4,'Curva Forward'!$C$4:$AN$4,0))),CW503)</f>
        <v>0</v>
      </c>
      <c r="FV503" s="200">
        <f>AJ503*AJ$2*IF($FC503="V",1,-1)*IF($Q503="Fixo",(CX503-INDEX('Curva Forward'!$C$5:$AN$13,MATCH(CONCATENATE(BD_COMERCIAL!$K503," ",BD_COMERCIAL!$L503),'Curva Forward'!$B$5:$B$13,0),MATCH(FV$4,'Curva Forward'!$C$4:$AN$4,0))),CX503)</f>
        <v>0</v>
      </c>
      <c r="FW503" s="200">
        <f>AK503*AK$2*IF($FC503="V",1,-1)*IF($Q503="Fixo",(CY503-INDEX('Curva Forward'!$C$5:$AN$13,MATCH(CONCATENATE(BD_COMERCIAL!$K503," ",BD_COMERCIAL!$L503),'Curva Forward'!$B$5:$B$13,0),MATCH(FW$4,'Curva Forward'!$C$4:$AN$4,0))),CY503)</f>
        <v>0</v>
      </c>
      <c r="FX503" s="200">
        <f>AL503*AL$2*IF($FC503="V",1,-1)*IF($Q503="Fixo",(CZ503-INDEX('Curva Forward'!$C$5:$AN$13,MATCH(CONCATENATE(BD_COMERCIAL!$K503," ",BD_COMERCIAL!$L503),'Curva Forward'!$B$5:$B$13,0),MATCH(FX$4,'Curva Forward'!$C$4:$AN$4,0))),CZ503)</f>
        <v>0</v>
      </c>
      <c r="FY503" s="200">
        <f>AM503*AM$2*IF($FC503="V",1,-1)*IF($Q503="Fixo",(DA503-INDEX('Curva Forward'!$C$5:$AN$13,MATCH(CONCATENATE(BD_COMERCIAL!$K503," ",BD_COMERCIAL!$L503),'Curva Forward'!$B$5:$B$13,0),MATCH(FY$4,'Curva Forward'!$C$4:$AN$4,0))),DA503)</f>
        <v>0</v>
      </c>
      <c r="FZ503" s="200">
        <f>AN503*AN$2*IF($FC503="V",1,-1)*IF($Q503="Fixo",(DB503-INDEX('Curva Forward'!$C$5:$AN$13,MATCH(CONCATENATE(BD_COMERCIAL!$K503," ",BD_COMERCIAL!$L503),'Curva Forward'!$B$5:$B$13,0),MATCH(FZ$4,'Curva Forward'!$C$4:$AN$4,0))),DB503)</f>
        <v>0</v>
      </c>
      <c r="GA503" s="200">
        <f>AO503*AO$2*IF($FC503="V",1,-1)*IF($Q503="Fixo",(DC503-INDEX('Curva Forward'!$C$5:$AN$13,MATCH(CONCATENATE(BD_COMERCIAL!$K503," ",BD_COMERCIAL!$L503),'Curva Forward'!$B$5:$B$13,0),MATCH(GA$4,'Curva Forward'!$C$4:$AN$4,0))),DC503)</f>
        <v>0</v>
      </c>
      <c r="GB503" s="200">
        <f>AP503*AP$2*IF($FC503="V",1,-1)*IF($Q503="Fixo",(DD503-INDEX('Curva Forward'!$C$5:$AN$13,MATCH(CONCATENATE(BD_COMERCIAL!$K503," ",BD_COMERCIAL!$L503),'Curva Forward'!$B$5:$B$13,0),MATCH(GB$4,'Curva Forward'!$C$4:$AN$4,0))),DD503)</f>
        <v>0</v>
      </c>
      <c r="GC503" s="200">
        <f>AQ503*AQ$2*IF($FC503="V",1,-1)*IF($Q503="Fixo",(DE503-INDEX('Curva Forward'!$C$5:$AN$13,MATCH(CONCATENATE(BD_COMERCIAL!$K503," ",BD_COMERCIAL!$L503),'Curva Forward'!$B$5:$B$13,0),MATCH(GC$4,'Curva Forward'!$C$4:$AN$4,0))),DE503)</f>
        <v>0</v>
      </c>
      <c r="GD503" s="200">
        <f>AR503*AR$2*IF($FC503="V",1,-1)*IF($Q503="Fixo",(DF503-INDEX('Curva Forward'!$C$5:$AN$13,MATCH(CONCATENATE(BD_COMERCIAL!$K503," ",BD_COMERCIAL!$L503),'Curva Forward'!$B$5:$B$13,0),MATCH(GD$4,'Curva Forward'!$C$4:$AN$4,0))),DF503)</f>
        <v>0</v>
      </c>
      <c r="GE503" s="200">
        <f>AS503*AS$2*IF($FC503="V",1,-1)*IF($Q503="Fixo",(DG503-INDEX('Curva Forward'!$C$5:$AN$13,MATCH(CONCATENATE(BD_COMERCIAL!$K503," ",BD_COMERCIAL!$L503),'Curva Forward'!$B$5:$B$13,0),MATCH(GE$4,'Curva Forward'!$C$4:$AN$4,0))),DG503)</f>
        <v>0</v>
      </c>
      <c r="GF503" s="200">
        <f>AT503*AT$2*IF($FC503="V",1,-1)*IF($Q503="Fixo",(DH503-INDEX('Curva Forward'!$C$5:$AN$13,MATCH(CONCATENATE(BD_COMERCIAL!$K503," ",BD_COMERCIAL!$L503),'Curva Forward'!$B$5:$B$13,0),MATCH(GF$4,'Curva Forward'!$C$4:$AN$4,0))),DH503)</f>
        <v>0</v>
      </c>
      <c r="GG503" s="200">
        <f>AU503*AU$2*IF($FC503="V",1,-1)*IF($Q503="Fixo",(DI503-INDEX('Curva Forward'!$C$5:$AN$13,MATCH(CONCATENATE(BD_COMERCIAL!$K503," ",BD_COMERCIAL!$L503),'Curva Forward'!$B$5:$B$13,0),MATCH(GG$4,'Curva Forward'!$C$4:$AN$4,0))),DI503)</f>
        <v>0</v>
      </c>
      <c r="GH503" s="200">
        <f>AV503*AV$2*IF($FC503="V",1,-1)*IF($Q503="Fixo",(DJ503-INDEX('Curva Forward'!$C$5:$AN$13,MATCH(CONCATENATE(BD_COMERCIAL!$K503," ",BD_COMERCIAL!$L503),'Curva Forward'!$B$5:$B$13,0),MATCH(GH$4,'Curva Forward'!$C$4:$AN$4,0))),DJ503)</f>
        <v>0</v>
      </c>
      <c r="GI503" s="200">
        <f>AW503*AW$2*IF($FC503="V",1,-1)*IF($Q503="Fixo",(DK503-INDEX('Curva Forward'!$C$5:$AN$13,MATCH(CONCATENATE(BD_COMERCIAL!$K503," ",BD_COMERCIAL!$L503),'Curva Forward'!$B$5:$B$13,0),MATCH(GI$4,'Curva Forward'!$C$4:$AN$4,0))),DK503)</f>
        <v>0</v>
      </c>
      <c r="GJ503" s="200">
        <f>AX503*AX$2*IF($FC503="V",1,-1)*IF($Q503="Fixo",(DL503-INDEX('Curva Forward'!$C$5:$AN$13,MATCH(CONCATENATE(BD_COMERCIAL!$K503," ",BD_COMERCIAL!$L503),'Curva Forward'!$B$5:$B$13,0),MATCH(GJ$4,'Curva Forward'!$C$4:$AN$4,0))),DL503)</f>
        <v>0</v>
      </c>
      <c r="GK503" s="200">
        <f>AY503*AY$2*IF($FC503="V",1,-1)*IF($Q503="Fixo",(DM503-INDEX('Curva Forward'!$C$5:$AN$13,MATCH(CONCATENATE(BD_COMERCIAL!$K503," ",BD_COMERCIAL!$L503),'Curva Forward'!$B$5:$B$13,0),MATCH(GK$4,'Curva Forward'!$C$4:$AN$4,0))),DM503)</f>
        <v>0</v>
      </c>
      <c r="GL503" s="200">
        <f>IF(EZ503="",0,CL503*CL$2*IF($FC503="V",1,-1)*IF($Q503="Fixo",(EZ503-INDEX('Curva Forward'!$C$5:$AN$13,MATCH(CONCATENATE(BD_COMERCIAL!$K503," ",BD_COMERCIAL!$L503),'Curva Forward'!$B$5:$B$13,0),MATCH(GL$4,'Curva Forward'!$C$4:$AN$4,0))),EZ503))</f>
        <v>0</v>
      </c>
      <c r="GM503" s="200">
        <f>IF(FA503="",0,CM503*CM$2*IF($FC503="V",1,-1)*IF($Q503="Fixo",(FA503-INDEX('Curva Forward'!$C$5:$AN$13,MATCH(CONCATENATE(BD_COMERCIAL!$K503," ",BD_COMERCIAL!$L503),'Curva Forward'!$B$5:$B$13,0),MATCH(GM$4,'Curva Forward'!$C$4:$AN$4,0))),FA503))</f>
        <v>0</v>
      </c>
      <c r="GN503" s="200">
        <f>IF(FB503="",0,CN503*CN$2*IF($FC503="V",1,-1)*IF($Q503="Fixo",(FB503-INDEX('Curva Forward'!$C$5:$AN$13,MATCH(CONCATENATE(BD_COMERCIAL!$K503," ",BD_COMERCIAL!$L503),'Curva Forward'!$B$5:$B$13,0),MATCH(GN$4,'Curva Forward'!$C$4:$AN$4,0))),FB503))</f>
        <v>0</v>
      </c>
      <c r="GO503" s="201">
        <f t="shared" ca="1" si="146"/>
        <v>0</v>
      </c>
      <c r="GP503" s="201">
        <f t="shared" ca="1" si="147"/>
        <v>0</v>
      </c>
    </row>
    <row r="504" spans="1:198" ht="15" customHeight="1" x14ac:dyDescent="0.25">
      <c r="A504" s="6"/>
      <c r="B504" s="7" t="s">
        <v>887</v>
      </c>
      <c r="C504" s="8">
        <v>44741</v>
      </c>
      <c r="D504" s="9" t="s">
        <v>131</v>
      </c>
      <c r="E504" s="9" t="s">
        <v>867</v>
      </c>
      <c r="F504" s="113">
        <v>17077752000153</v>
      </c>
      <c r="G504" s="10" t="s">
        <v>125</v>
      </c>
      <c r="H504" s="113">
        <v>3780401000108</v>
      </c>
      <c r="I504" s="9" t="s">
        <v>139</v>
      </c>
      <c r="J504" s="166"/>
      <c r="K504" s="10" t="s">
        <v>30</v>
      </c>
      <c r="L504" s="84" t="s">
        <v>22</v>
      </c>
      <c r="M504" s="11">
        <v>44713</v>
      </c>
      <c r="N504" s="12">
        <v>44742</v>
      </c>
      <c r="O504" s="10">
        <v>4</v>
      </c>
      <c r="P504" s="84">
        <v>30.5</v>
      </c>
      <c r="Q504" s="84" t="s">
        <v>586</v>
      </c>
      <c r="R504" s="10" t="s">
        <v>129</v>
      </c>
      <c r="S504" s="14" t="s">
        <v>135</v>
      </c>
      <c r="T504" s="11"/>
      <c r="U504" s="12"/>
      <c r="V504" s="257" t="str">
        <f ca="1">IF(U504="","",
IF(U504="NA","",
IFERROR(VLOOKUP(EOMONTH(M504,-2)+1,IPCA!$A:$B,2,0),
VLOOKUP(EOMONTH(TODAY(),-2)+1,IPCA!$A:$B,2,0))/
VLOOKUP(EOMONTH(U504,-2)+1,IPCA!$A:$B,2,0)*
P504))</f>
        <v/>
      </c>
      <c r="W504" s="84"/>
      <c r="X504" s="13" t="s">
        <v>133</v>
      </c>
      <c r="Y504" s="166"/>
      <c r="AA504" s="108"/>
      <c r="AB504" s="15"/>
      <c r="AG504">
        <v>4</v>
      </c>
      <c r="AM504" s="6"/>
      <c r="AN504" s="15"/>
      <c r="AY504" s="6"/>
      <c r="AZ504" s="15"/>
      <c r="BK504" s="6"/>
      <c r="BL504" s="15"/>
      <c r="BW504" s="6"/>
      <c r="BX504" s="15"/>
      <c r="CI504" s="6"/>
      <c r="CJ504" s="16">
        <f t="shared" si="131"/>
        <v>0.32876712328767121</v>
      </c>
      <c r="CK504" s="16" t="str">
        <f t="shared" si="132"/>
        <v/>
      </c>
      <c r="CL504" s="16" t="str">
        <f t="shared" si="133"/>
        <v/>
      </c>
      <c r="CM504" s="16" t="str">
        <f t="shared" si="134"/>
        <v/>
      </c>
      <c r="CN504" s="16" t="str">
        <f t="shared" si="135"/>
        <v/>
      </c>
      <c r="CO504" s="18"/>
      <c r="CP504" s="15"/>
      <c r="CU504">
        <v>30.5</v>
      </c>
      <c r="DA504" s="6"/>
      <c r="DB504" s="15"/>
      <c r="DM504" s="6"/>
      <c r="DN504" s="15"/>
      <c r="DY504" s="6"/>
      <c r="DZ504" s="15"/>
      <c r="EK504" s="6"/>
      <c r="EL504" s="15"/>
      <c r="EW504" s="6"/>
      <c r="EX504" s="16">
        <f t="shared" si="136"/>
        <v>2.506849315068493</v>
      </c>
      <c r="EY504" s="16" t="str">
        <f t="shared" si="137"/>
        <v/>
      </c>
      <c r="EZ504" s="16" t="str">
        <f t="shared" si="138"/>
        <v/>
      </c>
      <c r="FA504" s="16" t="str">
        <f t="shared" si="139"/>
        <v/>
      </c>
      <c r="FB504" s="160" t="str">
        <f t="shared" si="140"/>
        <v/>
      </c>
      <c r="FC504" t="s">
        <v>205</v>
      </c>
      <c r="FD504" s="20" t="s">
        <v>139</v>
      </c>
      <c r="FE504"/>
      <c r="FF504" s="209" t="s">
        <v>206</v>
      </c>
      <c r="FH504" s="284">
        <f t="shared" ca="1" si="141"/>
        <v>0</v>
      </c>
      <c r="FI504" s="208">
        <f t="shared" si="142"/>
        <v>0.96666666666666667</v>
      </c>
      <c r="FK504" t="str">
        <f t="shared" si="143"/>
        <v>TRINITY ENERGIAS RENOVÁVEIS S.A</v>
      </c>
      <c r="FL504" s="201">
        <f t="shared" ca="1" si="144"/>
        <v>-87840</v>
      </c>
      <c r="FM504" s="201">
        <f t="shared" ca="1" si="145"/>
        <v>0</v>
      </c>
      <c r="FN504" s="200">
        <f>AB504*AB$2*IF($FC504="V",1,-1)*IF($Q504="Fixo",(CP504-INDEX('Curva Forward'!$C$5:$AN$13,MATCH(CONCATENATE(BD_COMERCIAL!$K504," ",BD_COMERCIAL!$L504),'Curva Forward'!$B$5:$B$13,0),MATCH(FN$4,'Curva Forward'!$C$4:$AN$4,0))),CP504)</f>
        <v>0</v>
      </c>
      <c r="FO504" s="200">
        <f>AC504*AC$2*IF($FC504="V",1,-1)*IF($Q504="Fixo",(CQ504-INDEX('Curva Forward'!$C$5:$AN$13,MATCH(CONCATENATE(BD_COMERCIAL!$K504," ",BD_COMERCIAL!$L504),'Curva Forward'!$B$5:$B$13,0),MATCH(FO$4,'Curva Forward'!$C$4:$AN$4,0))),CQ504)</f>
        <v>0</v>
      </c>
      <c r="FP504" s="200">
        <f>AD504*AD$2*IF($FC504="V",1,-1)*IF($Q504="Fixo",(CR504-INDEX('Curva Forward'!$C$5:$AN$13,MATCH(CONCATENATE(BD_COMERCIAL!$K504," ",BD_COMERCIAL!$L504),'Curva Forward'!$B$5:$B$13,0),MATCH(FP$4,'Curva Forward'!$C$4:$AN$4,0))),CR504)</f>
        <v>0</v>
      </c>
      <c r="FQ504" s="200">
        <f>AE504*AE$2*IF($FC504="V",1,-1)*IF($Q504="Fixo",(CS504-INDEX('Curva Forward'!$C$5:$AN$13,MATCH(CONCATENATE(BD_COMERCIAL!$K504," ",BD_COMERCIAL!$L504),'Curva Forward'!$B$5:$B$13,0),MATCH(FQ$4,'Curva Forward'!$C$4:$AN$4,0))),CS504)</f>
        <v>0</v>
      </c>
      <c r="FR504" s="200">
        <f>AF504*AF$2*IF($FC504="V",1,-1)*IF($Q504="Fixo",(CT504-INDEX('Curva Forward'!$C$5:$AN$13,MATCH(CONCATENATE(BD_COMERCIAL!$K504," ",BD_COMERCIAL!$L504),'Curva Forward'!$B$5:$B$13,0),MATCH(FR$4,'Curva Forward'!$C$4:$AN$4,0))),CT504)</f>
        <v>0</v>
      </c>
      <c r="FS504" s="200">
        <f>AG504*AG$2*IF($FC504="V",1,-1)*IF($Q504="Fixo",(CU504-INDEX('Curva Forward'!$C$5:$AN$13,MATCH(CONCATENATE(BD_COMERCIAL!$K504," ",BD_COMERCIAL!$L504),'Curva Forward'!$B$5:$B$13,0),MATCH(FS$4,'Curva Forward'!$C$4:$AN$4,0))),CU504)</f>
        <v>-87840</v>
      </c>
      <c r="FT504" s="200">
        <f>AH504*AH$2*IF($FC504="V",1,-1)*IF($Q504="Fixo",(CV504-INDEX('Curva Forward'!$C$5:$AN$13,MATCH(CONCATENATE(BD_COMERCIAL!$K504," ",BD_COMERCIAL!$L504),'Curva Forward'!$B$5:$B$13,0),MATCH(FT$4,'Curva Forward'!$C$4:$AN$4,0))),CV504)</f>
        <v>0</v>
      </c>
      <c r="FU504" s="200">
        <f>AI504*AI$2*IF($FC504="V",1,-1)*IF($Q504="Fixo",(CW504-INDEX('Curva Forward'!$C$5:$AN$13,MATCH(CONCATENATE(BD_COMERCIAL!$K504," ",BD_COMERCIAL!$L504),'Curva Forward'!$B$5:$B$13,0),MATCH(FU$4,'Curva Forward'!$C$4:$AN$4,0))),CW504)</f>
        <v>0</v>
      </c>
      <c r="FV504" s="200">
        <f>AJ504*AJ$2*IF($FC504="V",1,-1)*IF($Q504="Fixo",(CX504-INDEX('Curva Forward'!$C$5:$AN$13,MATCH(CONCATENATE(BD_COMERCIAL!$K504," ",BD_COMERCIAL!$L504),'Curva Forward'!$B$5:$B$13,0),MATCH(FV$4,'Curva Forward'!$C$4:$AN$4,0))),CX504)</f>
        <v>0</v>
      </c>
      <c r="FW504" s="200">
        <f>AK504*AK$2*IF($FC504="V",1,-1)*IF($Q504="Fixo",(CY504-INDEX('Curva Forward'!$C$5:$AN$13,MATCH(CONCATENATE(BD_COMERCIAL!$K504," ",BD_COMERCIAL!$L504),'Curva Forward'!$B$5:$B$13,0),MATCH(FW$4,'Curva Forward'!$C$4:$AN$4,0))),CY504)</f>
        <v>0</v>
      </c>
      <c r="FX504" s="200">
        <f>AL504*AL$2*IF($FC504="V",1,-1)*IF($Q504="Fixo",(CZ504-INDEX('Curva Forward'!$C$5:$AN$13,MATCH(CONCATENATE(BD_COMERCIAL!$K504," ",BD_COMERCIAL!$L504),'Curva Forward'!$B$5:$B$13,0),MATCH(FX$4,'Curva Forward'!$C$4:$AN$4,0))),CZ504)</f>
        <v>0</v>
      </c>
      <c r="FY504" s="200">
        <f>AM504*AM$2*IF($FC504="V",1,-1)*IF($Q504="Fixo",(DA504-INDEX('Curva Forward'!$C$5:$AN$13,MATCH(CONCATENATE(BD_COMERCIAL!$K504," ",BD_COMERCIAL!$L504),'Curva Forward'!$B$5:$B$13,0),MATCH(FY$4,'Curva Forward'!$C$4:$AN$4,0))),DA504)</f>
        <v>0</v>
      </c>
      <c r="FZ504" s="200">
        <f>AN504*AN$2*IF($FC504="V",1,-1)*IF($Q504="Fixo",(DB504-INDEX('Curva Forward'!$C$5:$AN$13,MATCH(CONCATENATE(BD_COMERCIAL!$K504," ",BD_COMERCIAL!$L504),'Curva Forward'!$B$5:$B$13,0),MATCH(FZ$4,'Curva Forward'!$C$4:$AN$4,0))),DB504)</f>
        <v>0</v>
      </c>
      <c r="GA504" s="200">
        <f>AO504*AO$2*IF($FC504="V",1,-1)*IF($Q504="Fixo",(DC504-INDEX('Curva Forward'!$C$5:$AN$13,MATCH(CONCATENATE(BD_COMERCIAL!$K504," ",BD_COMERCIAL!$L504),'Curva Forward'!$B$5:$B$13,0),MATCH(GA$4,'Curva Forward'!$C$4:$AN$4,0))),DC504)</f>
        <v>0</v>
      </c>
      <c r="GB504" s="200">
        <f>AP504*AP$2*IF($FC504="V",1,-1)*IF($Q504="Fixo",(DD504-INDEX('Curva Forward'!$C$5:$AN$13,MATCH(CONCATENATE(BD_COMERCIAL!$K504," ",BD_COMERCIAL!$L504),'Curva Forward'!$B$5:$B$13,0),MATCH(GB$4,'Curva Forward'!$C$4:$AN$4,0))),DD504)</f>
        <v>0</v>
      </c>
      <c r="GC504" s="200">
        <f>AQ504*AQ$2*IF($FC504="V",1,-1)*IF($Q504="Fixo",(DE504-INDEX('Curva Forward'!$C$5:$AN$13,MATCH(CONCATENATE(BD_COMERCIAL!$K504," ",BD_COMERCIAL!$L504),'Curva Forward'!$B$5:$B$13,0),MATCH(GC$4,'Curva Forward'!$C$4:$AN$4,0))),DE504)</f>
        <v>0</v>
      </c>
      <c r="GD504" s="200">
        <f>AR504*AR$2*IF($FC504="V",1,-1)*IF($Q504="Fixo",(DF504-INDEX('Curva Forward'!$C$5:$AN$13,MATCH(CONCATENATE(BD_COMERCIAL!$K504," ",BD_COMERCIAL!$L504),'Curva Forward'!$B$5:$B$13,0),MATCH(GD$4,'Curva Forward'!$C$4:$AN$4,0))),DF504)</f>
        <v>0</v>
      </c>
      <c r="GE504" s="200">
        <f>AS504*AS$2*IF($FC504="V",1,-1)*IF($Q504="Fixo",(DG504-INDEX('Curva Forward'!$C$5:$AN$13,MATCH(CONCATENATE(BD_COMERCIAL!$K504," ",BD_COMERCIAL!$L504),'Curva Forward'!$B$5:$B$13,0),MATCH(GE$4,'Curva Forward'!$C$4:$AN$4,0))),DG504)</f>
        <v>0</v>
      </c>
      <c r="GF504" s="200">
        <f>AT504*AT$2*IF($FC504="V",1,-1)*IF($Q504="Fixo",(DH504-INDEX('Curva Forward'!$C$5:$AN$13,MATCH(CONCATENATE(BD_COMERCIAL!$K504," ",BD_COMERCIAL!$L504),'Curva Forward'!$B$5:$B$13,0),MATCH(GF$4,'Curva Forward'!$C$4:$AN$4,0))),DH504)</f>
        <v>0</v>
      </c>
      <c r="GG504" s="200">
        <f>AU504*AU$2*IF($FC504="V",1,-1)*IF($Q504="Fixo",(DI504-INDEX('Curva Forward'!$C$5:$AN$13,MATCH(CONCATENATE(BD_COMERCIAL!$K504," ",BD_COMERCIAL!$L504),'Curva Forward'!$B$5:$B$13,0),MATCH(GG$4,'Curva Forward'!$C$4:$AN$4,0))),DI504)</f>
        <v>0</v>
      </c>
      <c r="GH504" s="200">
        <f>AV504*AV$2*IF($FC504="V",1,-1)*IF($Q504="Fixo",(DJ504-INDEX('Curva Forward'!$C$5:$AN$13,MATCH(CONCATENATE(BD_COMERCIAL!$K504," ",BD_COMERCIAL!$L504),'Curva Forward'!$B$5:$B$13,0),MATCH(GH$4,'Curva Forward'!$C$4:$AN$4,0))),DJ504)</f>
        <v>0</v>
      </c>
      <c r="GI504" s="200">
        <f>AW504*AW$2*IF($FC504="V",1,-1)*IF($Q504="Fixo",(DK504-INDEX('Curva Forward'!$C$5:$AN$13,MATCH(CONCATENATE(BD_COMERCIAL!$K504," ",BD_COMERCIAL!$L504),'Curva Forward'!$B$5:$B$13,0),MATCH(GI$4,'Curva Forward'!$C$4:$AN$4,0))),DK504)</f>
        <v>0</v>
      </c>
      <c r="GJ504" s="200">
        <f>AX504*AX$2*IF($FC504="V",1,-1)*IF($Q504="Fixo",(DL504-INDEX('Curva Forward'!$C$5:$AN$13,MATCH(CONCATENATE(BD_COMERCIAL!$K504," ",BD_COMERCIAL!$L504),'Curva Forward'!$B$5:$B$13,0),MATCH(GJ$4,'Curva Forward'!$C$4:$AN$4,0))),DL504)</f>
        <v>0</v>
      </c>
      <c r="GK504" s="200">
        <f>AY504*AY$2*IF($FC504="V",1,-1)*IF($Q504="Fixo",(DM504-INDEX('Curva Forward'!$C$5:$AN$13,MATCH(CONCATENATE(BD_COMERCIAL!$K504," ",BD_COMERCIAL!$L504),'Curva Forward'!$B$5:$B$13,0),MATCH(GK$4,'Curva Forward'!$C$4:$AN$4,0))),DM504)</f>
        <v>0</v>
      </c>
      <c r="GL504" s="200">
        <f>IF(EZ504="",0,CL504*CL$2*IF($FC504="V",1,-1)*IF($Q504="Fixo",(EZ504-INDEX('Curva Forward'!$C$5:$AN$13,MATCH(CONCATENATE(BD_COMERCIAL!$K504," ",BD_COMERCIAL!$L504),'Curva Forward'!$B$5:$B$13,0),MATCH(GL$4,'Curva Forward'!$C$4:$AN$4,0))),EZ504))</f>
        <v>0</v>
      </c>
      <c r="GM504" s="200">
        <f>IF(FA504="",0,CM504*CM$2*IF($FC504="V",1,-1)*IF($Q504="Fixo",(FA504-INDEX('Curva Forward'!$C$5:$AN$13,MATCH(CONCATENATE(BD_COMERCIAL!$K504," ",BD_COMERCIAL!$L504),'Curva Forward'!$B$5:$B$13,0),MATCH(GM$4,'Curva Forward'!$C$4:$AN$4,0))),FA504))</f>
        <v>0</v>
      </c>
      <c r="GN504" s="200">
        <f>IF(FB504="",0,CN504*CN$2*IF($FC504="V",1,-1)*IF($Q504="Fixo",(FB504-INDEX('Curva Forward'!$C$5:$AN$13,MATCH(CONCATENATE(BD_COMERCIAL!$K504," ",BD_COMERCIAL!$L504),'Curva Forward'!$B$5:$B$13,0),MATCH(GN$4,'Curva Forward'!$C$4:$AN$4,0))),FB504))</f>
        <v>0</v>
      </c>
      <c r="GO504" s="201">
        <f t="shared" ca="1" si="146"/>
        <v>0</v>
      </c>
      <c r="GP504" s="201">
        <f t="shared" ca="1" si="147"/>
        <v>0</v>
      </c>
    </row>
    <row r="505" spans="1:198" ht="15" customHeight="1" x14ac:dyDescent="0.25">
      <c r="A505" s="6"/>
      <c r="B505" s="7" t="s">
        <v>888</v>
      </c>
      <c r="C505" s="8">
        <v>44741</v>
      </c>
      <c r="D505" s="9" t="s">
        <v>131</v>
      </c>
      <c r="E505" s="9" t="s">
        <v>867</v>
      </c>
      <c r="F505" s="113">
        <v>17077752000153</v>
      </c>
      <c r="G505" s="10" t="s">
        <v>125</v>
      </c>
      <c r="H505" s="113">
        <v>3780401000108</v>
      </c>
      <c r="I505" s="9" t="s">
        <v>139</v>
      </c>
      <c r="J505" s="166"/>
      <c r="K505" s="10" t="s">
        <v>30</v>
      </c>
      <c r="L505" s="84" t="s">
        <v>22</v>
      </c>
      <c r="M505" s="11">
        <v>44713</v>
      </c>
      <c r="N505" s="12">
        <v>44742</v>
      </c>
      <c r="O505" s="10">
        <v>1</v>
      </c>
      <c r="P505" s="84">
        <v>30.5</v>
      </c>
      <c r="Q505" s="84" t="s">
        <v>586</v>
      </c>
      <c r="R505" s="10" t="s">
        <v>129</v>
      </c>
      <c r="S505" s="14" t="s">
        <v>135</v>
      </c>
      <c r="T505" s="11"/>
      <c r="U505" s="12"/>
      <c r="V505" s="257" t="str">
        <f ca="1">IF(U505="","",
IF(U505="NA","",
IFERROR(VLOOKUP(EOMONTH(M505,-2)+1,IPCA!$A:$B,2,0),
VLOOKUP(EOMONTH(TODAY(),-2)+1,IPCA!$A:$B,2,0))/
VLOOKUP(EOMONTH(U505,-2)+1,IPCA!$A:$B,2,0)*
P505))</f>
        <v/>
      </c>
      <c r="W505" s="84"/>
      <c r="X505" s="13" t="s">
        <v>6</v>
      </c>
      <c r="Y505" s="166"/>
      <c r="AA505" s="108"/>
      <c r="AB505" s="15"/>
      <c r="AG505">
        <v>1</v>
      </c>
      <c r="AM505" s="6"/>
      <c r="AN505" s="15"/>
      <c r="AY505" s="6"/>
      <c r="AZ505" s="15"/>
      <c r="BK505" s="6"/>
      <c r="BL505" s="15"/>
      <c r="BW505" s="6"/>
      <c r="BX505" s="15"/>
      <c r="CI505" s="6"/>
      <c r="CJ505" s="16">
        <f t="shared" si="131"/>
        <v>8.2191780821917804E-2</v>
      </c>
      <c r="CK505" s="16" t="str">
        <f t="shared" si="132"/>
        <v/>
      </c>
      <c r="CL505" s="16" t="str">
        <f t="shared" si="133"/>
        <v/>
      </c>
      <c r="CM505" s="16" t="str">
        <f t="shared" si="134"/>
        <v/>
      </c>
      <c r="CN505" s="16" t="str">
        <f t="shared" si="135"/>
        <v/>
      </c>
      <c r="CO505" s="18"/>
      <c r="CP505" s="15"/>
      <c r="CU505">
        <v>30.5</v>
      </c>
      <c r="DA505" s="6"/>
      <c r="DB505" s="15"/>
      <c r="DM505" s="6"/>
      <c r="DN505" s="15"/>
      <c r="DY505" s="6"/>
      <c r="DZ505" s="15"/>
      <c r="EK505" s="6"/>
      <c r="EL505" s="15"/>
      <c r="EW505" s="6"/>
      <c r="EX505" s="16">
        <f t="shared" si="136"/>
        <v>2.506849315068493</v>
      </c>
      <c r="EY505" s="16" t="str">
        <f t="shared" si="137"/>
        <v/>
      </c>
      <c r="EZ505" s="16" t="str">
        <f t="shared" si="138"/>
        <v/>
      </c>
      <c r="FA505" s="16" t="str">
        <f t="shared" si="139"/>
        <v/>
      </c>
      <c r="FB505" s="160" t="str">
        <f t="shared" si="140"/>
        <v/>
      </c>
      <c r="FC505" t="s">
        <v>205</v>
      </c>
      <c r="FD505" s="20" t="s">
        <v>139</v>
      </c>
      <c r="FE505"/>
      <c r="FF505" s="209" t="s">
        <v>206</v>
      </c>
      <c r="FH505" s="284">
        <f t="shared" ca="1" si="141"/>
        <v>0</v>
      </c>
      <c r="FI505" s="208">
        <f t="shared" si="142"/>
        <v>0.96666666666666667</v>
      </c>
      <c r="FK505" t="str">
        <f t="shared" si="143"/>
        <v>TRINITY ENERGIAS RENOVÁVEIS S.A</v>
      </c>
      <c r="FL505" s="201">
        <f t="shared" ca="1" si="144"/>
        <v>-21960</v>
      </c>
      <c r="FM505" s="201">
        <f t="shared" ca="1" si="145"/>
        <v>0</v>
      </c>
      <c r="FN505" s="200">
        <f>AB505*AB$2*IF($FC505="V",1,-1)*IF($Q505="Fixo",(CP505-INDEX('Curva Forward'!$C$5:$AN$13,MATCH(CONCATENATE(BD_COMERCIAL!$K505," ",BD_COMERCIAL!$L505),'Curva Forward'!$B$5:$B$13,0),MATCH(FN$4,'Curva Forward'!$C$4:$AN$4,0))),CP505)</f>
        <v>0</v>
      </c>
      <c r="FO505" s="200">
        <f>AC505*AC$2*IF($FC505="V",1,-1)*IF($Q505="Fixo",(CQ505-INDEX('Curva Forward'!$C$5:$AN$13,MATCH(CONCATENATE(BD_COMERCIAL!$K505," ",BD_COMERCIAL!$L505),'Curva Forward'!$B$5:$B$13,0),MATCH(FO$4,'Curva Forward'!$C$4:$AN$4,0))),CQ505)</f>
        <v>0</v>
      </c>
      <c r="FP505" s="200">
        <f>AD505*AD$2*IF($FC505="V",1,-1)*IF($Q505="Fixo",(CR505-INDEX('Curva Forward'!$C$5:$AN$13,MATCH(CONCATENATE(BD_COMERCIAL!$K505," ",BD_COMERCIAL!$L505),'Curva Forward'!$B$5:$B$13,0),MATCH(FP$4,'Curva Forward'!$C$4:$AN$4,0))),CR505)</f>
        <v>0</v>
      </c>
      <c r="FQ505" s="200">
        <f>AE505*AE$2*IF($FC505="V",1,-1)*IF($Q505="Fixo",(CS505-INDEX('Curva Forward'!$C$5:$AN$13,MATCH(CONCATENATE(BD_COMERCIAL!$K505," ",BD_COMERCIAL!$L505),'Curva Forward'!$B$5:$B$13,0),MATCH(FQ$4,'Curva Forward'!$C$4:$AN$4,0))),CS505)</f>
        <v>0</v>
      </c>
      <c r="FR505" s="200">
        <f>AF505*AF$2*IF($FC505="V",1,-1)*IF($Q505="Fixo",(CT505-INDEX('Curva Forward'!$C$5:$AN$13,MATCH(CONCATENATE(BD_COMERCIAL!$K505," ",BD_COMERCIAL!$L505),'Curva Forward'!$B$5:$B$13,0),MATCH(FR$4,'Curva Forward'!$C$4:$AN$4,0))),CT505)</f>
        <v>0</v>
      </c>
      <c r="FS505" s="200">
        <f>AG505*AG$2*IF($FC505="V",1,-1)*IF($Q505="Fixo",(CU505-INDEX('Curva Forward'!$C$5:$AN$13,MATCH(CONCATENATE(BD_COMERCIAL!$K505," ",BD_COMERCIAL!$L505),'Curva Forward'!$B$5:$B$13,0),MATCH(FS$4,'Curva Forward'!$C$4:$AN$4,0))),CU505)</f>
        <v>-21960</v>
      </c>
      <c r="FT505" s="200">
        <f>AH505*AH$2*IF($FC505="V",1,-1)*IF($Q505="Fixo",(CV505-INDEX('Curva Forward'!$C$5:$AN$13,MATCH(CONCATENATE(BD_COMERCIAL!$K505," ",BD_COMERCIAL!$L505),'Curva Forward'!$B$5:$B$13,0),MATCH(FT$4,'Curva Forward'!$C$4:$AN$4,0))),CV505)</f>
        <v>0</v>
      </c>
      <c r="FU505" s="200">
        <f>AI505*AI$2*IF($FC505="V",1,-1)*IF($Q505="Fixo",(CW505-INDEX('Curva Forward'!$C$5:$AN$13,MATCH(CONCATENATE(BD_COMERCIAL!$K505," ",BD_COMERCIAL!$L505),'Curva Forward'!$B$5:$B$13,0),MATCH(FU$4,'Curva Forward'!$C$4:$AN$4,0))),CW505)</f>
        <v>0</v>
      </c>
      <c r="FV505" s="200">
        <f>AJ505*AJ$2*IF($FC505="V",1,-1)*IF($Q505="Fixo",(CX505-INDEX('Curva Forward'!$C$5:$AN$13,MATCH(CONCATENATE(BD_COMERCIAL!$K505," ",BD_COMERCIAL!$L505),'Curva Forward'!$B$5:$B$13,0),MATCH(FV$4,'Curva Forward'!$C$4:$AN$4,0))),CX505)</f>
        <v>0</v>
      </c>
      <c r="FW505" s="200">
        <f>AK505*AK$2*IF($FC505="V",1,-1)*IF($Q505="Fixo",(CY505-INDEX('Curva Forward'!$C$5:$AN$13,MATCH(CONCATENATE(BD_COMERCIAL!$K505," ",BD_COMERCIAL!$L505),'Curva Forward'!$B$5:$B$13,0),MATCH(FW$4,'Curva Forward'!$C$4:$AN$4,0))),CY505)</f>
        <v>0</v>
      </c>
      <c r="FX505" s="200">
        <f>AL505*AL$2*IF($FC505="V",1,-1)*IF($Q505="Fixo",(CZ505-INDEX('Curva Forward'!$C$5:$AN$13,MATCH(CONCATENATE(BD_COMERCIAL!$K505," ",BD_COMERCIAL!$L505),'Curva Forward'!$B$5:$B$13,0),MATCH(FX$4,'Curva Forward'!$C$4:$AN$4,0))),CZ505)</f>
        <v>0</v>
      </c>
      <c r="FY505" s="200">
        <f>AM505*AM$2*IF($FC505="V",1,-1)*IF($Q505="Fixo",(DA505-INDEX('Curva Forward'!$C$5:$AN$13,MATCH(CONCATENATE(BD_COMERCIAL!$K505," ",BD_COMERCIAL!$L505),'Curva Forward'!$B$5:$B$13,0),MATCH(FY$4,'Curva Forward'!$C$4:$AN$4,0))),DA505)</f>
        <v>0</v>
      </c>
      <c r="FZ505" s="200">
        <f>AN505*AN$2*IF($FC505="V",1,-1)*IF($Q505="Fixo",(DB505-INDEX('Curva Forward'!$C$5:$AN$13,MATCH(CONCATENATE(BD_COMERCIAL!$K505," ",BD_COMERCIAL!$L505),'Curva Forward'!$B$5:$B$13,0),MATCH(FZ$4,'Curva Forward'!$C$4:$AN$4,0))),DB505)</f>
        <v>0</v>
      </c>
      <c r="GA505" s="200">
        <f>AO505*AO$2*IF($FC505="V",1,-1)*IF($Q505="Fixo",(DC505-INDEX('Curva Forward'!$C$5:$AN$13,MATCH(CONCATENATE(BD_COMERCIAL!$K505," ",BD_COMERCIAL!$L505),'Curva Forward'!$B$5:$B$13,0),MATCH(GA$4,'Curva Forward'!$C$4:$AN$4,0))),DC505)</f>
        <v>0</v>
      </c>
      <c r="GB505" s="200">
        <f>AP505*AP$2*IF($FC505="V",1,-1)*IF($Q505="Fixo",(DD505-INDEX('Curva Forward'!$C$5:$AN$13,MATCH(CONCATENATE(BD_COMERCIAL!$K505," ",BD_COMERCIAL!$L505),'Curva Forward'!$B$5:$B$13,0),MATCH(GB$4,'Curva Forward'!$C$4:$AN$4,0))),DD505)</f>
        <v>0</v>
      </c>
      <c r="GC505" s="200">
        <f>AQ505*AQ$2*IF($FC505="V",1,-1)*IF($Q505="Fixo",(DE505-INDEX('Curva Forward'!$C$5:$AN$13,MATCH(CONCATENATE(BD_COMERCIAL!$K505," ",BD_COMERCIAL!$L505),'Curva Forward'!$B$5:$B$13,0),MATCH(GC$4,'Curva Forward'!$C$4:$AN$4,0))),DE505)</f>
        <v>0</v>
      </c>
      <c r="GD505" s="200">
        <f>AR505*AR$2*IF($FC505="V",1,-1)*IF($Q505="Fixo",(DF505-INDEX('Curva Forward'!$C$5:$AN$13,MATCH(CONCATENATE(BD_COMERCIAL!$K505," ",BD_COMERCIAL!$L505),'Curva Forward'!$B$5:$B$13,0),MATCH(GD$4,'Curva Forward'!$C$4:$AN$4,0))),DF505)</f>
        <v>0</v>
      </c>
      <c r="GE505" s="200">
        <f>AS505*AS$2*IF($FC505="V",1,-1)*IF($Q505="Fixo",(DG505-INDEX('Curva Forward'!$C$5:$AN$13,MATCH(CONCATENATE(BD_COMERCIAL!$K505," ",BD_COMERCIAL!$L505),'Curva Forward'!$B$5:$B$13,0),MATCH(GE$4,'Curva Forward'!$C$4:$AN$4,0))),DG505)</f>
        <v>0</v>
      </c>
      <c r="GF505" s="200">
        <f>AT505*AT$2*IF($FC505="V",1,-1)*IF($Q505="Fixo",(DH505-INDEX('Curva Forward'!$C$5:$AN$13,MATCH(CONCATENATE(BD_COMERCIAL!$K505," ",BD_COMERCIAL!$L505),'Curva Forward'!$B$5:$B$13,0),MATCH(GF$4,'Curva Forward'!$C$4:$AN$4,0))),DH505)</f>
        <v>0</v>
      </c>
      <c r="GG505" s="200">
        <f>AU505*AU$2*IF($FC505="V",1,-1)*IF($Q505="Fixo",(DI505-INDEX('Curva Forward'!$C$5:$AN$13,MATCH(CONCATENATE(BD_COMERCIAL!$K505," ",BD_COMERCIAL!$L505),'Curva Forward'!$B$5:$B$13,0),MATCH(GG$4,'Curva Forward'!$C$4:$AN$4,0))),DI505)</f>
        <v>0</v>
      </c>
      <c r="GH505" s="200">
        <f>AV505*AV$2*IF($FC505="V",1,-1)*IF($Q505="Fixo",(DJ505-INDEX('Curva Forward'!$C$5:$AN$13,MATCH(CONCATENATE(BD_COMERCIAL!$K505," ",BD_COMERCIAL!$L505),'Curva Forward'!$B$5:$B$13,0),MATCH(GH$4,'Curva Forward'!$C$4:$AN$4,0))),DJ505)</f>
        <v>0</v>
      </c>
      <c r="GI505" s="200">
        <f>AW505*AW$2*IF($FC505="V",1,-1)*IF($Q505="Fixo",(DK505-INDEX('Curva Forward'!$C$5:$AN$13,MATCH(CONCATENATE(BD_COMERCIAL!$K505," ",BD_COMERCIAL!$L505),'Curva Forward'!$B$5:$B$13,0),MATCH(GI$4,'Curva Forward'!$C$4:$AN$4,0))),DK505)</f>
        <v>0</v>
      </c>
      <c r="GJ505" s="200">
        <f>AX505*AX$2*IF($FC505="V",1,-1)*IF($Q505="Fixo",(DL505-INDEX('Curva Forward'!$C$5:$AN$13,MATCH(CONCATENATE(BD_COMERCIAL!$K505," ",BD_COMERCIAL!$L505),'Curva Forward'!$B$5:$B$13,0),MATCH(GJ$4,'Curva Forward'!$C$4:$AN$4,0))),DL505)</f>
        <v>0</v>
      </c>
      <c r="GK505" s="200">
        <f>AY505*AY$2*IF($FC505="V",1,-1)*IF($Q505="Fixo",(DM505-INDEX('Curva Forward'!$C$5:$AN$13,MATCH(CONCATENATE(BD_COMERCIAL!$K505," ",BD_COMERCIAL!$L505),'Curva Forward'!$B$5:$B$13,0),MATCH(GK$4,'Curva Forward'!$C$4:$AN$4,0))),DM505)</f>
        <v>0</v>
      </c>
      <c r="GL505" s="200">
        <f>IF(EZ505="",0,CL505*CL$2*IF($FC505="V",1,-1)*IF($Q505="Fixo",(EZ505-INDEX('Curva Forward'!$C$5:$AN$13,MATCH(CONCATENATE(BD_COMERCIAL!$K505," ",BD_COMERCIAL!$L505),'Curva Forward'!$B$5:$B$13,0),MATCH(GL$4,'Curva Forward'!$C$4:$AN$4,0))),EZ505))</f>
        <v>0</v>
      </c>
      <c r="GM505" s="200">
        <f>IF(FA505="",0,CM505*CM$2*IF($FC505="V",1,-1)*IF($Q505="Fixo",(FA505-INDEX('Curva Forward'!$C$5:$AN$13,MATCH(CONCATENATE(BD_COMERCIAL!$K505," ",BD_COMERCIAL!$L505),'Curva Forward'!$B$5:$B$13,0),MATCH(GM$4,'Curva Forward'!$C$4:$AN$4,0))),FA505))</f>
        <v>0</v>
      </c>
      <c r="GN505" s="200">
        <f>IF(FB505="",0,CN505*CN$2*IF($FC505="V",1,-1)*IF($Q505="Fixo",(FB505-INDEX('Curva Forward'!$C$5:$AN$13,MATCH(CONCATENATE(BD_COMERCIAL!$K505," ",BD_COMERCIAL!$L505),'Curva Forward'!$B$5:$B$13,0),MATCH(GN$4,'Curva Forward'!$C$4:$AN$4,0))),FB505))</f>
        <v>0</v>
      </c>
      <c r="GO505" s="201">
        <f t="shared" ca="1" si="146"/>
        <v>0</v>
      </c>
      <c r="GP505" s="201">
        <f t="shared" ca="1" si="147"/>
        <v>0</v>
      </c>
    </row>
    <row r="506" spans="1:198" ht="15" customHeight="1" x14ac:dyDescent="0.25">
      <c r="A506" s="6"/>
      <c r="B506" s="7" t="s">
        <v>889</v>
      </c>
      <c r="C506" s="8">
        <v>44741</v>
      </c>
      <c r="D506" s="9" t="s">
        <v>131</v>
      </c>
      <c r="E506" s="9" t="s">
        <v>186</v>
      </c>
      <c r="F506" s="113">
        <v>25099255000184</v>
      </c>
      <c r="G506" s="10" t="s">
        <v>125</v>
      </c>
      <c r="H506" s="113">
        <v>3780401000108</v>
      </c>
      <c r="I506" s="9" t="s">
        <v>139</v>
      </c>
      <c r="J506" s="166"/>
      <c r="K506" s="10" t="s">
        <v>30</v>
      </c>
      <c r="L506" s="84" t="s">
        <v>22</v>
      </c>
      <c r="M506" s="11">
        <v>44713</v>
      </c>
      <c r="N506" s="12">
        <v>44742</v>
      </c>
      <c r="O506" s="10">
        <v>1</v>
      </c>
      <c r="P506" s="84">
        <v>31</v>
      </c>
      <c r="Q506" s="84" t="s">
        <v>586</v>
      </c>
      <c r="R506" s="10" t="s">
        <v>129</v>
      </c>
      <c r="S506" s="14" t="s">
        <v>135</v>
      </c>
      <c r="T506" s="11"/>
      <c r="U506" s="12"/>
      <c r="V506" s="257" t="str">
        <f ca="1">IF(U506="","",
IF(U506="NA","",
IFERROR(VLOOKUP(EOMONTH(M506,-2)+1,IPCA!$A:$B,2,0),
VLOOKUP(EOMONTH(TODAY(),-2)+1,IPCA!$A:$B,2,0))/
VLOOKUP(EOMONTH(U506,-2)+1,IPCA!$A:$B,2,0)*
P506))</f>
        <v/>
      </c>
      <c r="W506" s="84"/>
      <c r="X506" s="13" t="s">
        <v>6</v>
      </c>
      <c r="Y506" s="166"/>
      <c r="AA506" s="108"/>
      <c r="AB506" s="15"/>
      <c r="AG506">
        <v>1</v>
      </c>
      <c r="AM506" s="6"/>
      <c r="AN506" s="15"/>
      <c r="AY506" s="6"/>
      <c r="AZ506" s="15"/>
      <c r="BK506" s="6"/>
      <c r="BL506" s="15"/>
      <c r="BW506" s="6"/>
      <c r="BX506" s="15"/>
      <c r="CI506" s="6"/>
      <c r="CJ506" s="16">
        <f t="shared" si="131"/>
        <v>8.2191780821917804E-2</v>
      </c>
      <c r="CK506" s="16" t="str">
        <f t="shared" si="132"/>
        <v/>
      </c>
      <c r="CL506" s="16" t="str">
        <f t="shared" si="133"/>
        <v/>
      </c>
      <c r="CM506" s="16" t="str">
        <f t="shared" si="134"/>
        <v/>
      </c>
      <c r="CN506" s="16" t="str">
        <f t="shared" si="135"/>
        <v/>
      </c>
      <c r="CO506" s="18"/>
      <c r="CP506" s="15"/>
      <c r="CU506">
        <v>31</v>
      </c>
      <c r="DA506" s="6"/>
      <c r="DB506" s="15"/>
      <c r="DM506" s="6"/>
      <c r="DN506" s="15"/>
      <c r="DY506" s="6"/>
      <c r="DZ506" s="15"/>
      <c r="EK506" s="6"/>
      <c r="EL506" s="15"/>
      <c r="EW506" s="6"/>
      <c r="EX506" s="16">
        <f t="shared" si="136"/>
        <v>2.547945205479452</v>
      </c>
      <c r="EY506" s="16" t="str">
        <f t="shared" si="137"/>
        <v/>
      </c>
      <c r="EZ506" s="16" t="str">
        <f t="shared" si="138"/>
        <v/>
      </c>
      <c r="FA506" s="16" t="str">
        <f t="shared" si="139"/>
        <v/>
      </c>
      <c r="FB506" s="160" t="str">
        <f t="shared" si="140"/>
        <v/>
      </c>
      <c r="FC506" t="s">
        <v>205</v>
      </c>
      <c r="FD506" s="20" t="s">
        <v>139</v>
      </c>
      <c r="FE506"/>
      <c r="FF506" s="209" t="s">
        <v>206</v>
      </c>
      <c r="FH506" s="284">
        <f t="shared" ca="1" si="141"/>
        <v>0</v>
      </c>
      <c r="FI506" s="208">
        <f t="shared" si="142"/>
        <v>0.96666666666666667</v>
      </c>
      <c r="FK506" t="str">
        <f t="shared" si="143"/>
        <v>Stima Energia Ltda</v>
      </c>
      <c r="FL506" s="201">
        <f t="shared" ca="1" si="144"/>
        <v>-22320</v>
      </c>
      <c r="FM506" s="201">
        <f t="shared" ca="1" si="145"/>
        <v>0</v>
      </c>
      <c r="FN506" s="200">
        <f>AB506*AB$2*IF($FC506="V",1,-1)*IF($Q506="Fixo",(CP506-INDEX('Curva Forward'!$C$5:$AN$13,MATCH(CONCATENATE(BD_COMERCIAL!$K506," ",BD_COMERCIAL!$L506),'Curva Forward'!$B$5:$B$13,0),MATCH(FN$4,'Curva Forward'!$C$4:$AN$4,0))),CP506)</f>
        <v>0</v>
      </c>
      <c r="FO506" s="200">
        <f>AC506*AC$2*IF($FC506="V",1,-1)*IF($Q506="Fixo",(CQ506-INDEX('Curva Forward'!$C$5:$AN$13,MATCH(CONCATENATE(BD_COMERCIAL!$K506," ",BD_COMERCIAL!$L506),'Curva Forward'!$B$5:$B$13,0),MATCH(FO$4,'Curva Forward'!$C$4:$AN$4,0))),CQ506)</f>
        <v>0</v>
      </c>
      <c r="FP506" s="200">
        <f>AD506*AD$2*IF($FC506="V",1,-1)*IF($Q506="Fixo",(CR506-INDEX('Curva Forward'!$C$5:$AN$13,MATCH(CONCATENATE(BD_COMERCIAL!$K506," ",BD_COMERCIAL!$L506),'Curva Forward'!$B$5:$B$13,0),MATCH(FP$4,'Curva Forward'!$C$4:$AN$4,0))),CR506)</f>
        <v>0</v>
      </c>
      <c r="FQ506" s="200">
        <f>AE506*AE$2*IF($FC506="V",1,-1)*IF($Q506="Fixo",(CS506-INDEX('Curva Forward'!$C$5:$AN$13,MATCH(CONCATENATE(BD_COMERCIAL!$K506," ",BD_COMERCIAL!$L506),'Curva Forward'!$B$5:$B$13,0),MATCH(FQ$4,'Curva Forward'!$C$4:$AN$4,0))),CS506)</f>
        <v>0</v>
      </c>
      <c r="FR506" s="200">
        <f>AF506*AF$2*IF($FC506="V",1,-1)*IF($Q506="Fixo",(CT506-INDEX('Curva Forward'!$C$5:$AN$13,MATCH(CONCATENATE(BD_COMERCIAL!$K506," ",BD_COMERCIAL!$L506),'Curva Forward'!$B$5:$B$13,0),MATCH(FR$4,'Curva Forward'!$C$4:$AN$4,0))),CT506)</f>
        <v>0</v>
      </c>
      <c r="FS506" s="200">
        <f>AG506*AG$2*IF($FC506="V",1,-1)*IF($Q506="Fixo",(CU506-INDEX('Curva Forward'!$C$5:$AN$13,MATCH(CONCATENATE(BD_COMERCIAL!$K506," ",BD_COMERCIAL!$L506),'Curva Forward'!$B$5:$B$13,0),MATCH(FS$4,'Curva Forward'!$C$4:$AN$4,0))),CU506)</f>
        <v>-22320</v>
      </c>
      <c r="FT506" s="200">
        <f>AH506*AH$2*IF($FC506="V",1,-1)*IF($Q506="Fixo",(CV506-INDEX('Curva Forward'!$C$5:$AN$13,MATCH(CONCATENATE(BD_COMERCIAL!$K506," ",BD_COMERCIAL!$L506),'Curva Forward'!$B$5:$B$13,0),MATCH(FT$4,'Curva Forward'!$C$4:$AN$4,0))),CV506)</f>
        <v>0</v>
      </c>
      <c r="FU506" s="200">
        <f>AI506*AI$2*IF($FC506="V",1,-1)*IF($Q506="Fixo",(CW506-INDEX('Curva Forward'!$C$5:$AN$13,MATCH(CONCATENATE(BD_COMERCIAL!$K506," ",BD_COMERCIAL!$L506),'Curva Forward'!$B$5:$B$13,0),MATCH(FU$4,'Curva Forward'!$C$4:$AN$4,0))),CW506)</f>
        <v>0</v>
      </c>
      <c r="FV506" s="200">
        <f>AJ506*AJ$2*IF($FC506="V",1,-1)*IF($Q506="Fixo",(CX506-INDEX('Curva Forward'!$C$5:$AN$13,MATCH(CONCATENATE(BD_COMERCIAL!$K506," ",BD_COMERCIAL!$L506),'Curva Forward'!$B$5:$B$13,0),MATCH(FV$4,'Curva Forward'!$C$4:$AN$4,0))),CX506)</f>
        <v>0</v>
      </c>
      <c r="FW506" s="200">
        <f>AK506*AK$2*IF($FC506="V",1,-1)*IF($Q506="Fixo",(CY506-INDEX('Curva Forward'!$C$5:$AN$13,MATCH(CONCATENATE(BD_COMERCIAL!$K506," ",BD_COMERCIAL!$L506),'Curva Forward'!$B$5:$B$13,0),MATCH(FW$4,'Curva Forward'!$C$4:$AN$4,0))),CY506)</f>
        <v>0</v>
      </c>
      <c r="FX506" s="200">
        <f>AL506*AL$2*IF($FC506="V",1,-1)*IF($Q506="Fixo",(CZ506-INDEX('Curva Forward'!$C$5:$AN$13,MATCH(CONCATENATE(BD_COMERCIAL!$K506," ",BD_COMERCIAL!$L506),'Curva Forward'!$B$5:$B$13,0),MATCH(FX$4,'Curva Forward'!$C$4:$AN$4,0))),CZ506)</f>
        <v>0</v>
      </c>
      <c r="FY506" s="200">
        <f>AM506*AM$2*IF($FC506="V",1,-1)*IF($Q506="Fixo",(DA506-INDEX('Curva Forward'!$C$5:$AN$13,MATCH(CONCATENATE(BD_COMERCIAL!$K506," ",BD_COMERCIAL!$L506),'Curva Forward'!$B$5:$B$13,0),MATCH(FY$4,'Curva Forward'!$C$4:$AN$4,0))),DA506)</f>
        <v>0</v>
      </c>
      <c r="FZ506" s="200">
        <f>AN506*AN$2*IF($FC506="V",1,-1)*IF($Q506="Fixo",(DB506-INDEX('Curva Forward'!$C$5:$AN$13,MATCH(CONCATENATE(BD_COMERCIAL!$K506," ",BD_COMERCIAL!$L506),'Curva Forward'!$B$5:$B$13,0),MATCH(FZ$4,'Curva Forward'!$C$4:$AN$4,0))),DB506)</f>
        <v>0</v>
      </c>
      <c r="GA506" s="200">
        <f>AO506*AO$2*IF($FC506="V",1,-1)*IF($Q506="Fixo",(DC506-INDEX('Curva Forward'!$C$5:$AN$13,MATCH(CONCATENATE(BD_COMERCIAL!$K506," ",BD_COMERCIAL!$L506),'Curva Forward'!$B$5:$B$13,0),MATCH(GA$4,'Curva Forward'!$C$4:$AN$4,0))),DC506)</f>
        <v>0</v>
      </c>
      <c r="GB506" s="200">
        <f>AP506*AP$2*IF($FC506="V",1,-1)*IF($Q506="Fixo",(DD506-INDEX('Curva Forward'!$C$5:$AN$13,MATCH(CONCATENATE(BD_COMERCIAL!$K506," ",BD_COMERCIAL!$L506),'Curva Forward'!$B$5:$B$13,0),MATCH(GB$4,'Curva Forward'!$C$4:$AN$4,0))),DD506)</f>
        <v>0</v>
      </c>
      <c r="GC506" s="200">
        <f>AQ506*AQ$2*IF($FC506="V",1,-1)*IF($Q506="Fixo",(DE506-INDEX('Curva Forward'!$C$5:$AN$13,MATCH(CONCATENATE(BD_COMERCIAL!$K506," ",BD_COMERCIAL!$L506),'Curva Forward'!$B$5:$B$13,0),MATCH(GC$4,'Curva Forward'!$C$4:$AN$4,0))),DE506)</f>
        <v>0</v>
      </c>
      <c r="GD506" s="200">
        <f>AR506*AR$2*IF($FC506="V",1,-1)*IF($Q506="Fixo",(DF506-INDEX('Curva Forward'!$C$5:$AN$13,MATCH(CONCATENATE(BD_COMERCIAL!$K506," ",BD_COMERCIAL!$L506),'Curva Forward'!$B$5:$B$13,0),MATCH(GD$4,'Curva Forward'!$C$4:$AN$4,0))),DF506)</f>
        <v>0</v>
      </c>
      <c r="GE506" s="200">
        <f>AS506*AS$2*IF($FC506="V",1,-1)*IF($Q506="Fixo",(DG506-INDEX('Curva Forward'!$C$5:$AN$13,MATCH(CONCATENATE(BD_COMERCIAL!$K506," ",BD_COMERCIAL!$L506),'Curva Forward'!$B$5:$B$13,0),MATCH(GE$4,'Curva Forward'!$C$4:$AN$4,0))),DG506)</f>
        <v>0</v>
      </c>
      <c r="GF506" s="200">
        <f>AT506*AT$2*IF($FC506="V",1,-1)*IF($Q506="Fixo",(DH506-INDEX('Curva Forward'!$C$5:$AN$13,MATCH(CONCATENATE(BD_COMERCIAL!$K506," ",BD_COMERCIAL!$L506),'Curva Forward'!$B$5:$B$13,0),MATCH(GF$4,'Curva Forward'!$C$4:$AN$4,0))),DH506)</f>
        <v>0</v>
      </c>
      <c r="GG506" s="200">
        <f>AU506*AU$2*IF($FC506="V",1,-1)*IF($Q506="Fixo",(DI506-INDEX('Curva Forward'!$C$5:$AN$13,MATCH(CONCATENATE(BD_COMERCIAL!$K506," ",BD_COMERCIAL!$L506),'Curva Forward'!$B$5:$B$13,0),MATCH(GG$4,'Curva Forward'!$C$4:$AN$4,0))),DI506)</f>
        <v>0</v>
      </c>
      <c r="GH506" s="200">
        <f>AV506*AV$2*IF($FC506="V",1,-1)*IF($Q506="Fixo",(DJ506-INDEX('Curva Forward'!$C$5:$AN$13,MATCH(CONCATENATE(BD_COMERCIAL!$K506," ",BD_COMERCIAL!$L506),'Curva Forward'!$B$5:$B$13,0),MATCH(GH$4,'Curva Forward'!$C$4:$AN$4,0))),DJ506)</f>
        <v>0</v>
      </c>
      <c r="GI506" s="200">
        <f>AW506*AW$2*IF($FC506="V",1,-1)*IF($Q506="Fixo",(DK506-INDEX('Curva Forward'!$C$5:$AN$13,MATCH(CONCATENATE(BD_COMERCIAL!$K506," ",BD_COMERCIAL!$L506),'Curva Forward'!$B$5:$B$13,0),MATCH(GI$4,'Curva Forward'!$C$4:$AN$4,0))),DK506)</f>
        <v>0</v>
      </c>
      <c r="GJ506" s="200">
        <f>AX506*AX$2*IF($FC506="V",1,-1)*IF($Q506="Fixo",(DL506-INDEX('Curva Forward'!$C$5:$AN$13,MATCH(CONCATENATE(BD_COMERCIAL!$K506," ",BD_COMERCIAL!$L506),'Curva Forward'!$B$5:$B$13,0),MATCH(GJ$4,'Curva Forward'!$C$4:$AN$4,0))),DL506)</f>
        <v>0</v>
      </c>
      <c r="GK506" s="200">
        <f>AY506*AY$2*IF($FC506="V",1,-1)*IF($Q506="Fixo",(DM506-INDEX('Curva Forward'!$C$5:$AN$13,MATCH(CONCATENATE(BD_COMERCIAL!$K506," ",BD_COMERCIAL!$L506),'Curva Forward'!$B$5:$B$13,0),MATCH(GK$4,'Curva Forward'!$C$4:$AN$4,0))),DM506)</f>
        <v>0</v>
      </c>
      <c r="GL506" s="200">
        <f>IF(EZ506="",0,CL506*CL$2*IF($FC506="V",1,-1)*IF($Q506="Fixo",(EZ506-INDEX('Curva Forward'!$C$5:$AN$13,MATCH(CONCATENATE(BD_COMERCIAL!$K506," ",BD_COMERCIAL!$L506),'Curva Forward'!$B$5:$B$13,0),MATCH(GL$4,'Curva Forward'!$C$4:$AN$4,0))),EZ506))</f>
        <v>0</v>
      </c>
      <c r="GM506" s="200">
        <f>IF(FA506="",0,CM506*CM$2*IF($FC506="V",1,-1)*IF($Q506="Fixo",(FA506-INDEX('Curva Forward'!$C$5:$AN$13,MATCH(CONCATENATE(BD_COMERCIAL!$K506," ",BD_COMERCIAL!$L506),'Curva Forward'!$B$5:$B$13,0),MATCH(GM$4,'Curva Forward'!$C$4:$AN$4,0))),FA506))</f>
        <v>0</v>
      </c>
      <c r="GN506" s="200">
        <f>IF(FB506="",0,CN506*CN$2*IF($FC506="V",1,-1)*IF($Q506="Fixo",(FB506-INDEX('Curva Forward'!$C$5:$AN$13,MATCH(CONCATENATE(BD_COMERCIAL!$K506," ",BD_COMERCIAL!$L506),'Curva Forward'!$B$5:$B$13,0),MATCH(GN$4,'Curva Forward'!$C$4:$AN$4,0))),FB506))</f>
        <v>0</v>
      </c>
      <c r="GO506" s="201">
        <f t="shared" ca="1" si="146"/>
        <v>0</v>
      </c>
      <c r="GP506" s="201">
        <f t="shared" ca="1" si="147"/>
        <v>0</v>
      </c>
    </row>
    <row r="507" spans="1:198" ht="15" customHeight="1" x14ac:dyDescent="0.25">
      <c r="A507" s="6"/>
      <c r="B507" s="7" t="s">
        <v>890</v>
      </c>
      <c r="C507" s="8">
        <v>44741</v>
      </c>
      <c r="D507" s="9" t="s">
        <v>131</v>
      </c>
      <c r="E507" s="9" t="s">
        <v>183</v>
      </c>
      <c r="F507" s="113">
        <v>30248458000125</v>
      </c>
      <c r="G507" s="10" t="s">
        <v>125</v>
      </c>
      <c r="H507" s="113">
        <v>3780401000108</v>
      </c>
      <c r="I507" s="9" t="s">
        <v>139</v>
      </c>
      <c r="J507" s="166"/>
      <c r="K507" s="10" t="s">
        <v>127</v>
      </c>
      <c r="L507" s="84" t="s">
        <v>22</v>
      </c>
      <c r="M507" s="11">
        <v>44896</v>
      </c>
      <c r="N507" s="12">
        <v>44926</v>
      </c>
      <c r="O507" s="10">
        <v>20</v>
      </c>
      <c r="P507" s="84">
        <v>95</v>
      </c>
      <c r="Q507" s="84" t="s">
        <v>128</v>
      </c>
      <c r="R507" s="10" t="s">
        <v>129</v>
      </c>
      <c r="S507" s="14" t="s">
        <v>135</v>
      </c>
      <c r="T507" s="11"/>
      <c r="U507" s="12"/>
      <c r="V507" s="257" t="str">
        <f ca="1">IF(U507="","",
IF(U507="NA","",
IFERROR(VLOOKUP(EOMONTH(M507,-2)+1,IPCA!$A:$B,2,0),
VLOOKUP(EOMONTH(TODAY(),-2)+1,IPCA!$A:$B,2,0))/
VLOOKUP(EOMONTH(U507,-2)+1,IPCA!$A:$B,2,0)*
P507))</f>
        <v/>
      </c>
      <c r="W507" s="84"/>
      <c r="X507" s="13" t="s">
        <v>133</v>
      </c>
      <c r="Y507" s="166"/>
      <c r="AA507" s="108"/>
      <c r="AB507" s="15"/>
      <c r="AM507" s="6">
        <v>20</v>
      </c>
      <c r="AN507" s="15"/>
      <c r="AY507" s="6"/>
      <c r="AZ507" s="15"/>
      <c r="BK507" s="6"/>
      <c r="BL507" s="15"/>
      <c r="BW507" s="6"/>
      <c r="BX507" s="15"/>
      <c r="CI507" s="6"/>
      <c r="CJ507" s="16">
        <f t="shared" si="131"/>
        <v>1.6986301369863013</v>
      </c>
      <c r="CK507" s="16" t="str">
        <f t="shared" si="132"/>
        <v/>
      </c>
      <c r="CL507" s="16" t="str">
        <f t="shared" si="133"/>
        <v/>
      </c>
      <c r="CM507" s="16" t="str">
        <f t="shared" si="134"/>
        <v/>
      </c>
      <c r="CN507" s="16" t="str">
        <f t="shared" si="135"/>
        <v/>
      </c>
      <c r="CO507" s="18"/>
      <c r="CP507" s="15"/>
      <c r="DA507" s="6">
        <v>95</v>
      </c>
      <c r="DB507" s="15"/>
      <c r="DM507" s="6"/>
      <c r="DN507" s="15"/>
      <c r="DY507" s="6"/>
      <c r="DZ507" s="15"/>
      <c r="EK507" s="6"/>
      <c r="EL507" s="15"/>
      <c r="EW507" s="6"/>
      <c r="EX507" s="16">
        <f t="shared" si="136"/>
        <v>8.0684931506849313</v>
      </c>
      <c r="EY507" s="16" t="str">
        <f t="shared" si="137"/>
        <v/>
      </c>
      <c r="EZ507" s="16" t="str">
        <f t="shared" si="138"/>
        <v/>
      </c>
      <c r="FA507" s="16" t="str">
        <f t="shared" si="139"/>
        <v/>
      </c>
      <c r="FB507" s="160" t="str">
        <f t="shared" si="140"/>
        <v/>
      </c>
      <c r="FC507" t="s">
        <v>205</v>
      </c>
      <c r="FD507" s="20" t="s">
        <v>139</v>
      </c>
      <c r="FE507"/>
      <c r="FF507" s="209" t="s">
        <v>206</v>
      </c>
      <c r="FH507" s="284">
        <f t="shared" ca="1" si="141"/>
        <v>0</v>
      </c>
      <c r="FI507" s="208">
        <f t="shared" si="142"/>
        <v>1</v>
      </c>
      <c r="FK507" t="str">
        <f t="shared" si="143"/>
        <v>ENEL TRADING BRASIL S.A</v>
      </c>
      <c r="FL507" s="201">
        <f t="shared" ca="1" si="144"/>
        <v>29760</v>
      </c>
      <c r="FM507" s="201">
        <f t="shared" ca="1" si="145"/>
        <v>0</v>
      </c>
      <c r="FN507" s="200">
        <f>AB507*AB$2*IF($FC507="V",1,-1)*IF($Q507="Fixo",(CP507-INDEX('Curva Forward'!$C$5:$AN$13,MATCH(CONCATENATE(BD_COMERCIAL!$K507," ",BD_COMERCIAL!$L507),'Curva Forward'!$B$5:$B$13,0),MATCH(FN$4,'Curva Forward'!$C$4:$AN$4,0))),CP507)</f>
        <v>0</v>
      </c>
      <c r="FO507" s="200">
        <f>AC507*AC$2*IF($FC507="V",1,-1)*IF($Q507="Fixo",(CQ507-INDEX('Curva Forward'!$C$5:$AN$13,MATCH(CONCATENATE(BD_COMERCIAL!$K507," ",BD_COMERCIAL!$L507),'Curva Forward'!$B$5:$B$13,0),MATCH(FO$4,'Curva Forward'!$C$4:$AN$4,0))),CQ507)</f>
        <v>0</v>
      </c>
      <c r="FP507" s="200">
        <f>AD507*AD$2*IF($FC507="V",1,-1)*IF($Q507="Fixo",(CR507-INDEX('Curva Forward'!$C$5:$AN$13,MATCH(CONCATENATE(BD_COMERCIAL!$K507," ",BD_COMERCIAL!$L507),'Curva Forward'!$B$5:$B$13,0),MATCH(FP$4,'Curva Forward'!$C$4:$AN$4,0))),CR507)</f>
        <v>0</v>
      </c>
      <c r="FQ507" s="200">
        <f>AE507*AE$2*IF($FC507="V",1,-1)*IF($Q507="Fixo",(CS507-INDEX('Curva Forward'!$C$5:$AN$13,MATCH(CONCATENATE(BD_COMERCIAL!$K507," ",BD_COMERCIAL!$L507),'Curva Forward'!$B$5:$B$13,0),MATCH(FQ$4,'Curva Forward'!$C$4:$AN$4,0))),CS507)</f>
        <v>0</v>
      </c>
      <c r="FR507" s="200">
        <f>AF507*AF$2*IF($FC507="V",1,-1)*IF($Q507="Fixo",(CT507-INDEX('Curva Forward'!$C$5:$AN$13,MATCH(CONCATENATE(BD_COMERCIAL!$K507," ",BD_COMERCIAL!$L507),'Curva Forward'!$B$5:$B$13,0),MATCH(FR$4,'Curva Forward'!$C$4:$AN$4,0))),CT507)</f>
        <v>0</v>
      </c>
      <c r="FS507" s="200">
        <f>AG507*AG$2*IF($FC507="V",1,-1)*IF($Q507="Fixo",(CU507-INDEX('Curva Forward'!$C$5:$AN$13,MATCH(CONCATENATE(BD_COMERCIAL!$K507," ",BD_COMERCIAL!$L507),'Curva Forward'!$B$5:$B$13,0),MATCH(FS$4,'Curva Forward'!$C$4:$AN$4,0))),CU507)</f>
        <v>0</v>
      </c>
      <c r="FT507" s="200">
        <f>AH507*AH$2*IF($FC507="V",1,-1)*IF($Q507="Fixo",(CV507-INDEX('Curva Forward'!$C$5:$AN$13,MATCH(CONCATENATE(BD_COMERCIAL!$K507," ",BD_COMERCIAL!$L507),'Curva Forward'!$B$5:$B$13,0),MATCH(FT$4,'Curva Forward'!$C$4:$AN$4,0))),CV507)</f>
        <v>0</v>
      </c>
      <c r="FU507" s="200">
        <f>AI507*AI$2*IF($FC507="V",1,-1)*IF($Q507="Fixo",(CW507-INDEX('Curva Forward'!$C$5:$AN$13,MATCH(CONCATENATE(BD_COMERCIAL!$K507," ",BD_COMERCIAL!$L507),'Curva Forward'!$B$5:$B$13,0),MATCH(FU$4,'Curva Forward'!$C$4:$AN$4,0))),CW507)</f>
        <v>0</v>
      </c>
      <c r="FV507" s="200">
        <f>AJ507*AJ$2*IF($FC507="V",1,-1)*IF($Q507="Fixo",(CX507-INDEX('Curva Forward'!$C$5:$AN$13,MATCH(CONCATENATE(BD_COMERCIAL!$K507," ",BD_COMERCIAL!$L507),'Curva Forward'!$B$5:$B$13,0),MATCH(FV$4,'Curva Forward'!$C$4:$AN$4,0))),CX507)</f>
        <v>0</v>
      </c>
      <c r="FW507" s="200">
        <f>AK507*AK$2*IF($FC507="V",1,-1)*IF($Q507="Fixo",(CY507-INDEX('Curva Forward'!$C$5:$AN$13,MATCH(CONCATENATE(BD_COMERCIAL!$K507," ",BD_COMERCIAL!$L507),'Curva Forward'!$B$5:$B$13,0),MATCH(FW$4,'Curva Forward'!$C$4:$AN$4,0))),CY507)</f>
        <v>0</v>
      </c>
      <c r="FX507" s="200">
        <f>AL507*AL$2*IF($FC507="V",1,-1)*IF($Q507="Fixo",(CZ507-INDEX('Curva Forward'!$C$5:$AN$13,MATCH(CONCATENATE(BD_COMERCIAL!$K507," ",BD_COMERCIAL!$L507),'Curva Forward'!$B$5:$B$13,0),MATCH(FX$4,'Curva Forward'!$C$4:$AN$4,0))),CZ507)</f>
        <v>0</v>
      </c>
      <c r="FY507" s="200">
        <f>AM507*AM$2*IF($FC507="V",1,-1)*IF($Q507="Fixo",(DA507-INDEX('Curva Forward'!$C$5:$AN$13,MATCH(CONCATENATE(BD_COMERCIAL!$K507," ",BD_COMERCIAL!$L507),'Curva Forward'!$B$5:$B$13,0),MATCH(FY$4,'Curva Forward'!$C$4:$AN$4,0))),DA507)</f>
        <v>29760</v>
      </c>
      <c r="FZ507" s="200">
        <f>AN507*AN$2*IF($FC507="V",1,-1)*IF($Q507="Fixo",(DB507-INDEX('Curva Forward'!$C$5:$AN$13,MATCH(CONCATENATE(BD_COMERCIAL!$K507," ",BD_COMERCIAL!$L507),'Curva Forward'!$B$5:$B$13,0),MATCH(FZ$4,'Curva Forward'!$C$4:$AN$4,0))),DB507)</f>
        <v>0</v>
      </c>
      <c r="GA507" s="200">
        <f>AO507*AO$2*IF($FC507="V",1,-1)*IF($Q507="Fixo",(DC507-INDEX('Curva Forward'!$C$5:$AN$13,MATCH(CONCATENATE(BD_COMERCIAL!$K507," ",BD_COMERCIAL!$L507),'Curva Forward'!$B$5:$B$13,0),MATCH(GA$4,'Curva Forward'!$C$4:$AN$4,0))),DC507)</f>
        <v>0</v>
      </c>
      <c r="GB507" s="200">
        <f>AP507*AP$2*IF($FC507="V",1,-1)*IF($Q507="Fixo",(DD507-INDEX('Curva Forward'!$C$5:$AN$13,MATCH(CONCATENATE(BD_COMERCIAL!$K507," ",BD_COMERCIAL!$L507),'Curva Forward'!$B$5:$B$13,0),MATCH(GB$4,'Curva Forward'!$C$4:$AN$4,0))),DD507)</f>
        <v>0</v>
      </c>
      <c r="GC507" s="200">
        <f>AQ507*AQ$2*IF($FC507="V",1,-1)*IF($Q507="Fixo",(DE507-INDEX('Curva Forward'!$C$5:$AN$13,MATCH(CONCATENATE(BD_COMERCIAL!$K507," ",BD_COMERCIAL!$L507),'Curva Forward'!$B$5:$B$13,0),MATCH(GC$4,'Curva Forward'!$C$4:$AN$4,0))),DE507)</f>
        <v>0</v>
      </c>
      <c r="GD507" s="200">
        <f>AR507*AR$2*IF($FC507="V",1,-1)*IF($Q507="Fixo",(DF507-INDEX('Curva Forward'!$C$5:$AN$13,MATCH(CONCATENATE(BD_COMERCIAL!$K507," ",BD_COMERCIAL!$L507),'Curva Forward'!$B$5:$B$13,0),MATCH(GD$4,'Curva Forward'!$C$4:$AN$4,0))),DF507)</f>
        <v>0</v>
      </c>
      <c r="GE507" s="200">
        <f>AS507*AS$2*IF($FC507="V",1,-1)*IF($Q507="Fixo",(DG507-INDEX('Curva Forward'!$C$5:$AN$13,MATCH(CONCATENATE(BD_COMERCIAL!$K507," ",BD_COMERCIAL!$L507),'Curva Forward'!$B$5:$B$13,0),MATCH(GE$4,'Curva Forward'!$C$4:$AN$4,0))),DG507)</f>
        <v>0</v>
      </c>
      <c r="GF507" s="200">
        <f>AT507*AT$2*IF($FC507="V",1,-1)*IF($Q507="Fixo",(DH507-INDEX('Curva Forward'!$C$5:$AN$13,MATCH(CONCATENATE(BD_COMERCIAL!$K507," ",BD_COMERCIAL!$L507),'Curva Forward'!$B$5:$B$13,0),MATCH(GF$4,'Curva Forward'!$C$4:$AN$4,0))),DH507)</f>
        <v>0</v>
      </c>
      <c r="GG507" s="200">
        <f>AU507*AU$2*IF($FC507="V",1,-1)*IF($Q507="Fixo",(DI507-INDEX('Curva Forward'!$C$5:$AN$13,MATCH(CONCATENATE(BD_COMERCIAL!$K507," ",BD_COMERCIAL!$L507),'Curva Forward'!$B$5:$B$13,0),MATCH(GG$4,'Curva Forward'!$C$4:$AN$4,0))),DI507)</f>
        <v>0</v>
      </c>
      <c r="GH507" s="200">
        <f>AV507*AV$2*IF($FC507="V",1,-1)*IF($Q507="Fixo",(DJ507-INDEX('Curva Forward'!$C$5:$AN$13,MATCH(CONCATENATE(BD_COMERCIAL!$K507," ",BD_COMERCIAL!$L507),'Curva Forward'!$B$5:$B$13,0),MATCH(GH$4,'Curva Forward'!$C$4:$AN$4,0))),DJ507)</f>
        <v>0</v>
      </c>
      <c r="GI507" s="200">
        <f>AW507*AW$2*IF($FC507="V",1,-1)*IF($Q507="Fixo",(DK507-INDEX('Curva Forward'!$C$5:$AN$13,MATCH(CONCATENATE(BD_COMERCIAL!$K507," ",BD_COMERCIAL!$L507),'Curva Forward'!$B$5:$B$13,0),MATCH(GI$4,'Curva Forward'!$C$4:$AN$4,0))),DK507)</f>
        <v>0</v>
      </c>
      <c r="GJ507" s="200">
        <f>AX507*AX$2*IF($FC507="V",1,-1)*IF($Q507="Fixo",(DL507-INDEX('Curva Forward'!$C$5:$AN$13,MATCH(CONCATENATE(BD_COMERCIAL!$K507," ",BD_COMERCIAL!$L507),'Curva Forward'!$B$5:$B$13,0),MATCH(GJ$4,'Curva Forward'!$C$4:$AN$4,0))),DL507)</f>
        <v>0</v>
      </c>
      <c r="GK507" s="200">
        <f>AY507*AY$2*IF($FC507="V",1,-1)*IF($Q507="Fixo",(DM507-INDEX('Curva Forward'!$C$5:$AN$13,MATCH(CONCATENATE(BD_COMERCIAL!$K507," ",BD_COMERCIAL!$L507),'Curva Forward'!$B$5:$B$13,0),MATCH(GK$4,'Curva Forward'!$C$4:$AN$4,0))),DM507)</f>
        <v>0</v>
      </c>
      <c r="GL507" s="200">
        <f>IF(EZ507="",0,CL507*CL$2*IF($FC507="V",1,-1)*IF($Q507="Fixo",(EZ507-INDEX('Curva Forward'!$C$5:$AN$13,MATCH(CONCATENATE(BD_COMERCIAL!$K507," ",BD_COMERCIAL!$L507),'Curva Forward'!$B$5:$B$13,0),MATCH(GL$4,'Curva Forward'!$C$4:$AN$4,0))),EZ507))</f>
        <v>0</v>
      </c>
      <c r="GM507" s="200">
        <f>IF(FA507="",0,CM507*CM$2*IF($FC507="V",1,-1)*IF($Q507="Fixo",(FA507-INDEX('Curva Forward'!$C$5:$AN$13,MATCH(CONCATENATE(BD_COMERCIAL!$K507," ",BD_COMERCIAL!$L507),'Curva Forward'!$B$5:$B$13,0),MATCH(GM$4,'Curva Forward'!$C$4:$AN$4,0))),FA507))</f>
        <v>0</v>
      </c>
      <c r="GN507" s="200">
        <f>IF(FB507="",0,CN507*CN$2*IF($FC507="V",1,-1)*IF($Q507="Fixo",(FB507-INDEX('Curva Forward'!$C$5:$AN$13,MATCH(CONCATENATE(BD_COMERCIAL!$K507," ",BD_COMERCIAL!$L507),'Curva Forward'!$B$5:$B$13,0),MATCH(GN$4,'Curva Forward'!$C$4:$AN$4,0))),FB507))</f>
        <v>0</v>
      </c>
      <c r="GO507" s="201">
        <f t="shared" ca="1" si="146"/>
        <v>0</v>
      </c>
      <c r="GP507" s="201">
        <f t="shared" ca="1" si="147"/>
        <v>0</v>
      </c>
    </row>
    <row r="508" spans="1:198" ht="15" customHeight="1" x14ac:dyDescent="0.25">
      <c r="A508" s="6"/>
      <c r="B508" s="7" t="s">
        <v>891</v>
      </c>
      <c r="C508" s="8">
        <v>44741</v>
      </c>
      <c r="D508" s="9" t="s">
        <v>124</v>
      </c>
      <c r="E508" s="9" t="s">
        <v>125</v>
      </c>
      <c r="F508" s="113">
        <v>3780401000108</v>
      </c>
      <c r="G508" s="10" t="s">
        <v>145</v>
      </c>
      <c r="H508" s="113">
        <v>28758086000135</v>
      </c>
      <c r="I508" s="9" t="s">
        <v>139</v>
      </c>
      <c r="J508" s="166"/>
      <c r="K508" s="10" t="s">
        <v>127</v>
      </c>
      <c r="L508" s="84" t="s">
        <v>22</v>
      </c>
      <c r="M508" s="11">
        <v>44866</v>
      </c>
      <c r="N508" s="12">
        <v>44895</v>
      </c>
      <c r="O508" s="10">
        <v>10</v>
      </c>
      <c r="P508" s="84">
        <v>99</v>
      </c>
      <c r="Q508" s="84" t="s">
        <v>128</v>
      </c>
      <c r="R508" s="10" t="s">
        <v>129</v>
      </c>
      <c r="S508" s="14" t="s">
        <v>135</v>
      </c>
      <c r="T508" s="11"/>
      <c r="U508" s="12"/>
      <c r="V508" s="257" t="str">
        <f ca="1">IF(U508="","",
IF(U508="NA","",
IFERROR(VLOOKUP(EOMONTH(M508,-2)+1,IPCA!$A:$B,2,0),
VLOOKUP(EOMONTH(TODAY(),-2)+1,IPCA!$A:$B,2,0))/
VLOOKUP(EOMONTH(U508,-2)+1,IPCA!$A:$B,2,0)*
P508))</f>
        <v/>
      </c>
      <c r="W508" s="84"/>
      <c r="X508" s="13" t="s">
        <v>133</v>
      </c>
      <c r="Y508" s="166"/>
      <c r="AA508" s="108"/>
      <c r="AB508" s="15"/>
      <c r="AL508">
        <v>10</v>
      </c>
      <c r="AM508" s="6"/>
      <c r="AN508" s="15"/>
      <c r="AY508" s="6"/>
      <c r="AZ508" s="15"/>
      <c r="BK508" s="6"/>
      <c r="BL508" s="15"/>
      <c r="BW508" s="6"/>
      <c r="BX508" s="15"/>
      <c r="CI508" s="6"/>
      <c r="CJ508" s="16">
        <f t="shared" si="131"/>
        <v>0.82191780821917804</v>
      </c>
      <c r="CK508" s="16" t="str">
        <f t="shared" si="132"/>
        <v/>
      </c>
      <c r="CL508" s="16" t="str">
        <f t="shared" si="133"/>
        <v/>
      </c>
      <c r="CM508" s="16" t="str">
        <f t="shared" si="134"/>
        <v/>
      </c>
      <c r="CN508" s="16" t="str">
        <f t="shared" si="135"/>
        <v/>
      </c>
      <c r="CO508" s="18"/>
      <c r="CP508" s="15"/>
      <c r="CZ508">
        <v>99</v>
      </c>
      <c r="DA508" s="6"/>
      <c r="DB508" s="15"/>
      <c r="DM508" s="6"/>
      <c r="DN508" s="15"/>
      <c r="DY508" s="6"/>
      <c r="DZ508" s="15"/>
      <c r="EK508" s="6"/>
      <c r="EL508" s="15"/>
      <c r="EW508" s="6"/>
      <c r="EX508" s="16">
        <f t="shared" si="136"/>
        <v>8.1369863013698627</v>
      </c>
      <c r="EY508" s="16" t="str">
        <f t="shared" si="137"/>
        <v/>
      </c>
      <c r="EZ508" s="16" t="str">
        <f t="shared" si="138"/>
        <v/>
      </c>
      <c r="FA508" s="16" t="str">
        <f t="shared" si="139"/>
        <v/>
      </c>
      <c r="FB508" s="160" t="str">
        <f t="shared" si="140"/>
        <v/>
      </c>
      <c r="FC508" t="s">
        <v>204</v>
      </c>
      <c r="FD508" s="20" t="s">
        <v>139</v>
      </c>
      <c r="FE508"/>
      <c r="FF508" s="209" t="s">
        <v>206</v>
      </c>
      <c r="FH508" s="284">
        <f t="shared" ca="1" si="141"/>
        <v>0</v>
      </c>
      <c r="FI508" s="208">
        <f t="shared" si="142"/>
        <v>0.96666666666666667</v>
      </c>
      <c r="FK508" t="str">
        <f t="shared" si="143"/>
        <v>Newcom Comercializadora de Energia Elétrica Ltda</v>
      </c>
      <c r="FL508" s="201">
        <f t="shared" ca="1" si="144"/>
        <v>-36000</v>
      </c>
      <c r="FM508" s="201">
        <f t="shared" ca="1" si="145"/>
        <v>0</v>
      </c>
      <c r="FN508" s="200">
        <f>AB508*AB$2*IF($FC508="V",1,-1)*IF($Q508="Fixo",(CP508-INDEX('Curva Forward'!$C$5:$AN$13,MATCH(CONCATENATE(BD_COMERCIAL!$K508," ",BD_COMERCIAL!$L508),'Curva Forward'!$B$5:$B$13,0),MATCH(FN$4,'Curva Forward'!$C$4:$AN$4,0))),CP508)</f>
        <v>0</v>
      </c>
      <c r="FO508" s="200">
        <f>AC508*AC$2*IF($FC508="V",1,-1)*IF($Q508="Fixo",(CQ508-INDEX('Curva Forward'!$C$5:$AN$13,MATCH(CONCATENATE(BD_COMERCIAL!$K508," ",BD_COMERCIAL!$L508),'Curva Forward'!$B$5:$B$13,0),MATCH(FO$4,'Curva Forward'!$C$4:$AN$4,0))),CQ508)</f>
        <v>0</v>
      </c>
      <c r="FP508" s="200">
        <f>AD508*AD$2*IF($FC508="V",1,-1)*IF($Q508="Fixo",(CR508-INDEX('Curva Forward'!$C$5:$AN$13,MATCH(CONCATENATE(BD_COMERCIAL!$K508," ",BD_COMERCIAL!$L508),'Curva Forward'!$B$5:$B$13,0),MATCH(FP$4,'Curva Forward'!$C$4:$AN$4,0))),CR508)</f>
        <v>0</v>
      </c>
      <c r="FQ508" s="200">
        <f>AE508*AE$2*IF($FC508="V",1,-1)*IF($Q508="Fixo",(CS508-INDEX('Curva Forward'!$C$5:$AN$13,MATCH(CONCATENATE(BD_COMERCIAL!$K508," ",BD_COMERCIAL!$L508),'Curva Forward'!$B$5:$B$13,0),MATCH(FQ$4,'Curva Forward'!$C$4:$AN$4,0))),CS508)</f>
        <v>0</v>
      </c>
      <c r="FR508" s="200">
        <f>AF508*AF$2*IF($FC508="V",1,-1)*IF($Q508="Fixo",(CT508-INDEX('Curva Forward'!$C$5:$AN$13,MATCH(CONCATENATE(BD_COMERCIAL!$K508," ",BD_COMERCIAL!$L508),'Curva Forward'!$B$5:$B$13,0),MATCH(FR$4,'Curva Forward'!$C$4:$AN$4,0))),CT508)</f>
        <v>0</v>
      </c>
      <c r="FS508" s="200">
        <f>AG508*AG$2*IF($FC508="V",1,-1)*IF($Q508="Fixo",(CU508-INDEX('Curva Forward'!$C$5:$AN$13,MATCH(CONCATENATE(BD_COMERCIAL!$K508," ",BD_COMERCIAL!$L508),'Curva Forward'!$B$5:$B$13,0),MATCH(FS$4,'Curva Forward'!$C$4:$AN$4,0))),CU508)</f>
        <v>0</v>
      </c>
      <c r="FT508" s="200">
        <f>AH508*AH$2*IF($FC508="V",1,-1)*IF($Q508="Fixo",(CV508-INDEX('Curva Forward'!$C$5:$AN$13,MATCH(CONCATENATE(BD_COMERCIAL!$K508," ",BD_COMERCIAL!$L508),'Curva Forward'!$B$5:$B$13,0),MATCH(FT$4,'Curva Forward'!$C$4:$AN$4,0))),CV508)</f>
        <v>0</v>
      </c>
      <c r="FU508" s="200">
        <f>AI508*AI$2*IF($FC508="V",1,-1)*IF($Q508="Fixo",(CW508-INDEX('Curva Forward'!$C$5:$AN$13,MATCH(CONCATENATE(BD_COMERCIAL!$K508," ",BD_COMERCIAL!$L508),'Curva Forward'!$B$5:$B$13,0),MATCH(FU$4,'Curva Forward'!$C$4:$AN$4,0))),CW508)</f>
        <v>0</v>
      </c>
      <c r="FV508" s="200">
        <f>AJ508*AJ$2*IF($FC508="V",1,-1)*IF($Q508="Fixo",(CX508-INDEX('Curva Forward'!$C$5:$AN$13,MATCH(CONCATENATE(BD_COMERCIAL!$K508," ",BD_COMERCIAL!$L508),'Curva Forward'!$B$5:$B$13,0),MATCH(FV$4,'Curva Forward'!$C$4:$AN$4,0))),CX508)</f>
        <v>0</v>
      </c>
      <c r="FW508" s="200">
        <f>AK508*AK$2*IF($FC508="V",1,-1)*IF($Q508="Fixo",(CY508-INDEX('Curva Forward'!$C$5:$AN$13,MATCH(CONCATENATE(BD_COMERCIAL!$K508," ",BD_COMERCIAL!$L508),'Curva Forward'!$B$5:$B$13,0),MATCH(FW$4,'Curva Forward'!$C$4:$AN$4,0))),CY508)</f>
        <v>0</v>
      </c>
      <c r="FX508" s="200">
        <f>AL508*AL$2*IF($FC508="V",1,-1)*IF($Q508="Fixo",(CZ508-INDEX('Curva Forward'!$C$5:$AN$13,MATCH(CONCATENATE(BD_COMERCIAL!$K508," ",BD_COMERCIAL!$L508),'Curva Forward'!$B$5:$B$13,0),MATCH(FX$4,'Curva Forward'!$C$4:$AN$4,0))),CZ508)</f>
        <v>-36000</v>
      </c>
      <c r="FY508" s="200">
        <f>AM508*AM$2*IF($FC508="V",1,-1)*IF($Q508="Fixo",(DA508-INDEX('Curva Forward'!$C$5:$AN$13,MATCH(CONCATENATE(BD_COMERCIAL!$K508," ",BD_COMERCIAL!$L508),'Curva Forward'!$B$5:$B$13,0),MATCH(FY$4,'Curva Forward'!$C$4:$AN$4,0))),DA508)</f>
        <v>0</v>
      </c>
      <c r="FZ508" s="200">
        <f>AN508*AN$2*IF($FC508="V",1,-1)*IF($Q508="Fixo",(DB508-INDEX('Curva Forward'!$C$5:$AN$13,MATCH(CONCATENATE(BD_COMERCIAL!$K508," ",BD_COMERCIAL!$L508),'Curva Forward'!$B$5:$B$13,0),MATCH(FZ$4,'Curva Forward'!$C$4:$AN$4,0))),DB508)</f>
        <v>0</v>
      </c>
      <c r="GA508" s="200">
        <f>AO508*AO$2*IF($FC508="V",1,-1)*IF($Q508="Fixo",(DC508-INDEX('Curva Forward'!$C$5:$AN$13,MATCH(CONCATENATE(BD_COMERCIAL!$K508," ",BD_COMERCIAL!$L508),'Curva Forward'!$B$5:$B$13,0),MATCH(GA$4,'Curva Forward'!$C$4:$AN$4,0))),DC508)</f>
        <v>0</v>
      </c>
      <c r="GB508" s="200">
        <f>AP508*AP$2*IF($FC508="V",1,-1)*IF($Q508="Fixo",(DD508-INDEX('Curva Forward'!$C$5:$AN$13,MATCH(CONCATENATE(BD_COMERCIAL!$K508," ",BD_COMERCIAL!$L508),'Curva Forward'!$B$5:$B$13,0),MATCH(GB$4,'Curva Forward'!$C$4:$AN$4,0))),DD508)</f>
        <v>0</v>
      </c>
      <c r="GC508" s="200">
        <f>AQ508*AQ$2*IF($FC508="V",1,-1)*IF($Q508="Fixo",(DE508-INDEX('Curva Forward'!$C$5:$AN$13,MATCH(CONCATENATE(BD_COMERCIAL!$K508," ",BD_COMERCIAL!$L508),'Curva Forward'!$B$5:$B$13,0),MATCH(GC$4,'Curva Forward'!$C$4:$AN$4,0))),DE508)</f>
        <v>0</v>
      </c>
      <c r="GD508" s="200">
        <f>AR508*AR$2*IF($FC508="V",1,-1)*IF($Q508="Fixo",(DF508-INDEX('Curva Forward'!$C$5:$AN$13,MATCH(CONCATENATE(BD_COMERCIAL!$K508," ",BD_COMERCIAL!$L508),'Curva Forward'!$B$5:$B$13,0),MATCH(GD$4,'Curva Forward'!$C$4:$AN$4,0))),DF508)</f>
        <v>0</v>
      </c>
      <c r="GE508" s="200">
        <f>AS508*AS$2*IF($FC508="V",1,-1)*IF($Q508="Fixo",(DG508-INDEX('Curva Forward'!$C$5:$AN$13,MATCH(CONCATENATE(BD_COMERCIAL!$K508," ",BD_COMERCIAL!$L508),'Curva Forward'!$B$5:$B$13,0),MATCH(GE$4,'Curva Forward'!$C$4:$AN$4,0))),DG508)</f>
        <v>0</v>
      </c>
      <c r="GF508" s="200">
        <f>AT508*AT$2*IF($FC508="V",1,-1)*IF($Q508="Fixo",(DH508-INDEX('Curva Forward'!$C$5:$AN$13,MATCH(CONCATENATE(BD_COMERCIAL!$K508," ",BD_COMERCIAL!$L508),'Curva Forward'!$B$5:$B$13,0),MATCH(GF$4,'Curva Forward'!$C$4:$AN$4,0))),DH508)</f>
        <v>0</v>
      </c>
      <c r="GG508" s="200">
        <f>AU508*AU$2*IF($FC508="V",1,-1)*IF($Q508="Fixo",(DI508-INDEX('Curva Forward'!$C$5:$AN$13,MATCH(CONCATENATE(BD_COMERCIAL!$K508," ",BD_COMERCIAL!$L508),'Curva Forward'!$B$5:$B$13,0),MATCH(GG$4,'Curva Forward'!$C$4:$AN$4,0))),DI508)</f>
        <v>0</v>
      </c>
      <c r="GH508" s="200">
        <f>AV508*AV$2*IF($FC508="V",1,-1)*IF($Q508="Fixo",(DJ508-INDEX('Curva Forward'!$C$5:$AN$13,MATCH(CONCATENATE(BD_COMERCIAL!$K508," ",BD_COMERCIAL!$L508),'Curva Forward'!$B$5:$B$13,0),MATCH(GH$4,'Curva Forward'!$C$4:$AN$4,0))),DJ508)</f>
        <v>0</v>
      </c>
      <c r="GI508" s="200">
        <f>AW508*AW$2*IF($FC508="V",1,-1)*IF($Q508="Fixo",(DK508-INDEX('Curva Forward'!$C$5:$AN$13,MATCH(CONCATENATE(BD_COMERCIAL!$K508," ",BD_COMERCIAL!$L508),'Curva Forward'!$B$5:$B$13,0),MATCH(GI$4,'Curva Forward'!$C$4:$AN$4,0))),DK508)</f>
        <v>0</v>
      </c>
      <c r="GJ508" s="200">
        <f>AX508*AX$2*IF($FC508="V",1,-1)*IF($Q508="Fixo",(DL508-INDEX('Curva Forward'!$C$5:$AN$13,MATCH(CONCATENATE(BD_COMERCIAL!$K508," ",BD_COMERCIAL!$L508),'Curva Forward'!$B$5:$B$13,0),MATCH(GJ$4,'Curva Forward'!$C$4:$AN$4,0))),DL508)</f>
        <v>0</v>
      </c>
      <c r="GK508" s="200">
        <f>AY508*AY$2*IF($FC508="V",1,-1)*IF($Q508="Fixo",(DM508-INDEX('Curva Forward'!$C$5:$AN$13,MATCH(CONCATENATE(BD_COMERCIAL!$K508," ",BD_COMERCIAL!$L508),'Curva Forward'!$B$5:$B$13,0),MATCH(GK$4,'Curva Forward'!$C$4:$AN$4,0))),DM508)</f>
        <v>0</v>
      </c>
      <c r="GL508" s="200">
        <f>IF(EZ508="",0,CL508*CL$2*IF($FC508="V",1,-1)*IF($Q508="Fixo",(EZ508-INDEX('Curva Forward'!$C$5:$AN$13,MATCH(CONCATENATE(BD_COMERCIAL!$K508," ",BD_COMERCIAL!$L508),'Curva Forward'!$B$5:$B$13,0),MATCH(GL$4,'Curva Forward'!$C$4:$AN$4,0))),EZ508))</f>
        <v>0</v>
      </c>
      <c r="GM508" s="200">
        <f>IF(FA508="",0,CM508*CM$2*IF($FC508="V",1,-1)*IF($Q508="Fixo",(FA508-INDEX('Curva Forward'!$C$5:$AN$13,MATCH(CONCATENATE(BD_COMERCIAL!$K508," ",BD_COMERCIAL!$L508),'Curva Forward'!$B$5:$B$13,0),MATCH(GM$4,'Curva Forward'!$C$4:$AN$4,0))),FA508))</f>
        <v>0</v>
      </c>
      <c r="GN508" s="200">
        <f>IF(FB508="",0,CN508*CN$2*IF($FC508="V",1,-1)*IF($Q508="Fixo",(FB508-INDEX('Curva Forward'!$C$5:$AN$13,MATCH(CONCATENATE(BD_COMERCIAL!$K508," ",BD_COMERCIAL!$L508),'Curva Forward'!$B$5:$B$13,0),MATCH(GN$4,'Curva Forward'!$C$4:$AN$4,0))),FB508))</f>
        <v>0</v>
      </c>
      <c r="GO508" s="201">
        <f t="shared" ca="1" si="146"/>
        <v>0</v>
      </c>
      <c r="GP508" s="201">
        <f t="shared" ca="1" si="147"/>
        <v>0</v>
      </c>
    </row>
    <row r="509" spans="1:198" ht="15" customHeight="1" x14ac:dyDescent="0.25">
      <c r="A509" s="6"/>
      <c r="B509" s="7">
        <v>25492</v>
      </c>
      <c r="C509" s="8">
        <v>44741</v>
      </c>
      <c r="D509" s="9" t="s">
        <v>124</v>
      </c>
      <c r="E509" s="9" t="s">
        <v>125</v>
      </c>
      <c r="F509" s="113">
        <v>3780401000108</v>
      </c>
      <c r="G509" s="10" t="s">
        <v>167</v>
      </c>
      <c r="H509" s="113">
        <v>30306294000226</v>
      </c>
      <c r="I509" s="9" t="s">
        <v>139</v>
      </c>
      <c r="J509" s="166"/>
      <c r="K509" s="10" t="s">
        <v>127</v>
      </c>
      <c r="L509" s="84" t="s">
        <v>22</v>
      </c>
      <c r="M509" s="11">
        <v>44835</v>
      </c>
      <c r="N509" s="12">
        <v>44926</v>
      </c>
      <c r="O509" s="10">
        <v>10</v>
      </c>
      <c r="P509" s="84">
        <v>97</v>
      </c>
      <c r="Q509" s="84" t="s">
        <v>128</v>
      </c>
      <c r="R509" s="10" t="s">
        <v>129</v>
      </c>
      <c r="S509" s="14" t="s">
        <v>135</v>
      </c>
      <c r="T509" s="11"/>
      <c r="U509" s="12"/>
      <c r="V509" s="257" t="str">
        <f ca="1">IF(U509="","",
IF(U509="NA","",
IFERROR(VLOOKUP(EOMONTH(M509,-2)+1,IPCA!$A:$B,2,0),
VLOOKUP(EOMONTH(TODAY(),-2)+1,IPCA!$A:$B,2,0))/
VLOOKUP(EOMONTH(U509,-2)+1,IPCA!$A:$B,2,0)*
P509))</f>
        <v/>
      </c>
      <c r="W509" s="84"/>
      <c r="X509" s="13"/>
      <c r="Y509" s="166"/>
      <c r="Z509" s="107" t="s">
        <v>136</v>
      </c>
      <c r="AA509" s="108">
        <v>44777</v>
      </c>
      <c r="AB509" s="15"/>
      <c r="AK509">
        <v>10</v>
      </c>
      <c r="AL509">
        <v>10</v>
      </c>
      <c r="AM509" s="6">
        <v>10</v>
      </c>
      <c r="AN509" s="15"/>
      <c r="AY509" s="6"/>
      <c r="AZ509" s="15"/>
      <c r="BK509" s="6"/>
      <c r="BL509" s="15"/>
      <c r="BW509" s="6"/>
      <c r="BX509" s="15"/>
      <c r="CI509" s="6"/>
      <c r="CJ509" s="16">
        <f t="shared" si="131"/>
        <v>2.5205479452054793</v>
      </c>
      <c r="CK509" s="16" t="str">
        <f t="shared" si="132"/>
        <v/>
      </c>
      <c r="CL509" s="16" t="str">
        <f t="shared" si="133"/>
        <v/>
      </c>
      <c r="CM509" s="16" t="str">
        <f t="shared" si="134"/>
        <v/>
      </c>
      <c r="CN509" s="16" t="str">
        <f t="shared" si="135"/>
        <v/>
      </c>
      <c r="CO509" s="18"/>
      <c r="CP509" s="15"/>
      <c r="CY509">
        <v>97</v>
      </c>
      <c r="CZ509">
        <v>97</v>
      </c>
      <c r="DA509" s="6">
        <v>97</v>
      </c>
      <c r="DB509" s="15"/>
      <c r="DM509" s="6"/>
      <c r="DN509" s="15"/>
      <c r="DY509" s="6"/>
      <c r="DZ509" s="15"/>
      <c r="EK509" s="6"/>
      <c r="EL509" s="15"/>
      <c r="EW509" s="6"/>
      <c r="EX509" s="16">
        <f t="shared" si="136"/>
        <v>24.449315068493149</v>
      </c>
      <c r="EY509" s="16" t="str">
        <f t="shared" si="137"/>
        <v/>
      </c>
      <c r="EZ509" s="16" t="str">
        <f t="shared" si="138"/>
        <v/>
      </c>
      <c r="FA509" s="16" t="str">
        <f t="shared" si="139"/>
        <v/>
      </c>
      <c r="FB509" s="160" t="str">
        <f t="shared" si="140"/>
        <v/>
      </c>
      <c r="FC509" t="s">
        <v>204</v>
      </c>
      <c r="FD509" s="20" t="s">
        <v>139</v>
      </c>
      <c r="FE509"/>
      <c r="FF509" s="209" t="s">
        <v>206</v>
      </c>
      <c r="FH509" s="284">
        <f t="shared" ca="1" si="141"/>
        <v>0</v>
      </c>
      <c r="FI509" s="208">
        <f t="shared" si="142"/>
        <v>3.0333333333333332</v>
      </c>
      <c r="FK509" t="str">
        <f t="shared" si="143"/>
        <v>Banco BTG Pactual S.A.</v>
      </c>
      <c r="FL509" s="201">
        <f t="shared" ca="1" si="144"/>
        <v>-72720</v>
      </c>
      <c r="FM509" s="201">
        <f t="shared" ca="1" si="145"/>
        <v>0</v>
      </c>
      <c r="FN509" s="200">
        <f>AB509*AB$2*IF($FC509="V",1,-1)*IF($Q509="Fixo",(CP509-INDEX('Curva Forward'!$C$5:$AN$13,MATCH(CONCATENATE(BD_COMERCIAL!$K509," ",BD_COMERCIAL!$L509),'Curva Forward'!$B$5:$B$13,0),MATCH(FN$4,'Curva Forward'!$C$4:$AN$4,0))),CP509)</f>
        <v>0</v>
      </c>
      <c r="FO509" s="200">
        <f>AC509*AC$2*IF($FC509="V",1,-1)*IF($Q509="Fixo",(CQ509-INDEX('Curva Forward'!$C$5:$AN$13,MATCH(CONCATENATE(BD_COMERCIAL!$K509," ",BD_COMERCIAL!$L509),'Curva Forward'!$B$5:$B$13,0),MATCH(FO$4,'Curva Forward'!$C$4:$AN$4,0))),CQ509)</f>
        <v>0</v>
      </c>
      <c r="FP509" s="200">
        <f>AD509*AD$2*IF($FC509="V",1,-1)*IF($Q509="Fixo",(CR509-INDEX('Curva Forward'!$C$5:$AN$13,MATCH(CONCATENATE(BD_COMERCIAL!$K509," ",BD_COMERCIAL!$L509),'Curva Forward'!$B$5:$B$13,0),MATCH(FP$4,'Curva Forward'!$C$4:$AN$4,0))),CR509)</f>
        <v>0</v>
      </c>
      <c r="FQ509" s="200">
        <f>AE509*AE$2*IF($FC509="V",1,-1)*IF($Q509="Fixo",(CS509-INDEX('Curva Forward'!$C$5:$AN$13,MATCH(CONCATENATE(BD_COMERCIAL!$K509," ",BD_COMERCIAL!$L509),'Curva Forward'!$B$5:$B$13,0),MATCH(FQ$4,'Curva Forward'!$C$4:$AN$4,0))),CS509)</f>
        <v>0</v>
      </c>
      <c r="FR509" s="200">
        <f>AF509*AF$2*IF($FC509="V",1,-1)*IF($Q509="Fixo",(CT509-INDEX('Curva Forward'!$C$5:$AN$13,MATCH(CONCATENATE(BD_COMERCIAL!$K509," ",BD_COMERCIAL!$L509),'Curva Forward'!$B$5:$B$13,0),MATCH(FR$4,'Curva Forward'!$C$4:$AN$4,0))),CT509)</f>
        <v>0</v>
      </c>
      <c r="FS509" s="200">
        <f>AG509*AG$2*IF($FC509="V",1,-1)*IF($Q509="Fixo",(CU509-INDEX('Curva Forward'!$C$5:$AN$13,MATCH(CONCATENATE(BD_COMERCIAL!$K509," ",BD_COMERCIAL!$L509),'Curva Forward'!$B$5:$B$13,0),MATCH(FS$4,'Curva Forward'!$C$4:$AN$4,0))),CU509)</f>
        <v>0</v>
      </c>
      <c r="FT509" s="200">
        <f>AH509*AH$2*IF($FC509="V",1,-1)*IF($Q509="Fixo",(CV509-INDEX('Curva Forward'!$C$5:$AN$13,MATCH(CONCATENATE(BD_COMERCIAL!$K509," ",BD_COMERCIAL!$L509),'Curva Forward'!$B$5:$B$13,0),MATCH(FT$4,'Curva Forward'!$C$4:$AN$4,0))),CV509)</f>
        <v>0</v>
      </c>
      <c r="FU509" s="200">
        <f>AI509*AI$2*IF($FC509="V",1,-1)*IF($Q509="Fixo",(CW509-INDEX('Curva Forward'!$C$5:$AN$13,MATCH(CONCATENATE(BD_COMERCIAL!$K509," ",BD_COMERCIAL!$L509),'Curva Forward'!$B$5:$B$13,0),MATCH(FU$4,'Curva Forward'!$C$4:$AN$4,0))),CW509)</f>
        <v>0</v>
      </c>
      <c r="FV509" s="200">
        <f>AJ509*AJ$2*IF($FC509="V",1,-1)*IF($Q509="Fixo",(CX509-INDEX('Curva Forward'!$C$5:$AN$13,MATCH(CONCATENATE(BD_COMERCIAL!$K509," ",BD_COMERCIAL!$L509),'Curva Forward'!$B$5:$B$13,0),MATCH(FV$4,'Curva Forward'!$C$4:$AN$4,0))),CX509)</f>
        <v>0</v>
      </c>
      <c r="FW509" s="200">
        <f>AK509*AK$2*IF($FC509="V",1,-1)*IF($Q509="Fixo",(CY509-INDEX('Curva Forward'!$C$5:$AN$13,MATCH(CONCATENATE(BD_COMERCIAL!$K509," ",BD_COMERCIAL!$L509),'Curva Forward'!$B$5:$B$13,0),MATCH(FW$4,'Curva Forward'!$C$4:$AN$4,0))),CY509)</f>
        <v>-22320</v>
      </c>
      <c r="FX509" s="200">
        <f>AL509*AL$2*IF($FC509="V",1,-1)*IF($Q509="Fixo",(CZ509-INDEX('Curva Forward'!$C$5:$AN$13,MATCH(CONCATENATE(BD_COMERCIAL!$K509," ",BD_COMERCIAL!$L509),'Curva Forward'!$B$5:$B$13,0),MATCH(FX$4,'Curva Forward'!$C$4:$AN$4,0))),CZ509)</f>
        <v>-50400</v>
      </c>
      <c r="FY509" s="200">
        <f>AM509*AM$2*IF($FC509="V",1,-1)*IF($Q509="Fixo",(DA509-INDEX('Curva Forward'!$C$5:$AN$13,MATCH(CONCATENATE(BD_COMERCIAL!$K509," ",BD_COMERCIAL!$L509),'Curva Forward'!$B$5:$B$13,0),MATCH(FY$4,'Curva Forward'!$C$4:$AN$4,0))),DA509)</f>
        <v>0</v>
      </c>
      <c r="FZ509" s="200">
        <f>AN509*AN$2*IF($FC509="V",1,-1)*IF($Q509="Fixo",(DB509-INDEX('Curva Forward'!$C$5:$AN$13,MATCH(CONCATENATE(BD_COMERCIAL!$K509," ",BD_COMERCIAL!$L509),'Curva Forward'!$B$5:$B$13,0),MATCH(FZ$4,'Curva Forward'!$C$4:$AN$4,0))),DB509)</f>
        <v>0</v>
      </c>
      <c r="GA509" s="200">
        <f>AO509*AO$2*IF($FC509="V",1,-1)*IF($Q509="Fixo",(DC509-INDEX('Curva Forward'!$C$5:$AN$13,MATCH(CONCATENATE(BD_COMERCIAL!$K509," ",BD_COMERCIAL!$L509),'Curva Forward'!$B$5:$B$13,0),MATCH(GA$4,'Curva Forward'!$C$4:$AN$4,0))),DC509)</f>
        <v>0</v>
      </c>
      <c r="GB509" s="200">
        <f>AP509*AP$2*IF($FC509="V",1,-1)*IF($Q509="Fixo",(DD509-INDEX('Curva Forward'!$C$5:$AN$13,MATCH(CONCATENATE(BD_COMERCIAL!$K509," ",BD_COMERCIAL!$L509),'Curva Forward'!$B$5:$B$13,0),MATCH(GB$4,'Curva Forward'!$C$4:$AN$4,0))),DD509)</f>
        <v>0</v>
      </c>
      <c r="GC509" s="200">
        <f>AQ509*AQ$2*IF($FC509="V",1,-1)*IF($Q509="Fixo",(DE509-INDEX('Curva Forward'!$C$5:$AN$13,MATCH(CONCATENATE(BD_COMERCIAL!$K509," ",BD_COMERCIAL!$L509),'Curva Forward'!$B$5:$B$13,0),MATCH(GC$4,'Curva Forward'!$C$4:$AN$4,0))),DE509)</f>
        <v>0</v>
      </c>
      <c r="GD509" s="200">
        <f>AR509*AR$2*IF($FC509="V",1,-1)*IF($Q509="Fixo",(DF509-INDEX('Curva Forward'!$C$5:$AN$13,MATCH(CONCATENATE(BD_COMERCIAL!$K509," ",BD_COMERCIAL!$L509),'Curva Forward'!$B$5:$B$13,0),MATCH(GD$4,'Curva Forward'!$C$4:$AN$4,0))),DF509)</f>
        <v>0</v>
      </c>
      <c r="GE509" s="200">
        <f>AS509*AS$2*IF($FC509="V",1,-1)*IF($Q509="Fixo",(DG509-INDEX('Curva Forward'!$C$5:$AN$13,MATCH(CONCATENATE(BD_COMERCIAL!$K509," ",BD_COMERCIAL!$L509),'Curva Forward'!$B$5:$B$13,0),MATCH(GE$4,'Curva Forward'!$C$4:$AN$4,0))),DG509)</f>
        <v>0</v>
      </c>
      <c r="GF509" s="200">
        <f>AT509*AT$2*IF($FC509="V",1,-1)*IF($Q509="Fixo",(DH509-INDEX('Curva Forward'!$C$5:$AN$13,MATCH(CONCATENATE(BD_COMERCIAL!$K509," ",BD_COMERCIAL!$L509),'Curva Forward'!$B$5:$B$13,0),MATCH(GF$4,'Curva Forward'!$C$4:$AN$4,0))),DH509)</f>
        <v>0</v>
      </c>
      <c r="GG509" s="200">
        <f>AU509*AU$2*IF($FC509="V",1,-1)*IF($Q509="Fixo",(DI509-INDEX('Curva Forward'!$C$5:$AN$13,MATCH(CONCATENATE(BD_COMERCIAL!$K509," ",BD_COMERCIAL!$L509),'Curva Forward'!$B$5:$B$13,0),MATCH(GG$4,'Curva Forward'!$C$4:$AN$4,0))),DI509)</f>
        <v>0</v>
      </c>
      <c r="GH509" s="200">
        <f>AV509*AV$2*IF($FC509="V",1,-1)*IF($Q509="Fixo",(DJ509-INDEX('Curva Forward'!$C$5:$AN$13,MATCH(CONCATENATE(BD_COMERCIAL!$K509," ",BD_COMERCIAL!$L509),'Curva Forward'!$B$5:$B$13,0),MATCH(GH$4,'Curva Forward'!$C$4:$AN$4,0))),DJ509)</f>
        <v>0</v>
      </c>
      <c r="GI509" s="200">
        <f>AW509*AW$2*IF($FC509="V",1,-1)*IF($Q509="Fixo",(DK509-INDEX('Curva Forward'!$C$5:$AN$13,MATCH(CONCATENATE(BD_COMERCIAL!$K509," ",BD_COMERCIAL!$L509),'Curva Forward'!$B$5:$B$13,0),MATCH(GI$4,'Curva Forward'!$C$4:$AN$4,0))),DK509)</f>
        <v>0</v>
      </c>
      <c r="GJ509" s="200">
        <f>AX509*AX$2*IF($FC509="V",1,-1)*IF($Q509="Fixo",(DL509-INDEX('Curva Forward'!$C$5:$AN$13,MATCH(CONCATENATE(BD_COMERCIAL!$K509," ",BD_COMERCIAL!$L509),'Curva Forward'!$B$5:$B$13,0),MATCH(GJ$4,'Curva Forward'!$C$4:$AN$4,0))),DL509)</f>
        <v>0</v>
      </c>
      <c r="GK509" s="200">
        <f>AY509*AY$2*IF($FC509="V",1,-1)*IF($Q509="Fixo",(DM509-INDEX('Curva Forward'!$C$5:$AN$13,MATCH(CONCATENATE(BD_COMERCIAL!$K509," ",BD_COMERCIAL!$L509),'Curva Forward'!$B$5:$B$13,0),MATCH(GK$4,'Curva Forward'!$C$4:$AN$4,0))),DM509)</f>
        <v>0</v>
      </c>
      <c r="GL509" s="200">
        <f>IF(EZ509="",0,CL509*CL$2*IF($FC509="V",1,-1)*IF($Q509="Fixo",(EZ509-INDEX('Curva Forward'!$C$5:$AN$13,MATCH(CONCATENATE(BD_COMERCIAL!$K509," ",BD_COMERCIAL!$L509),'Curva Forward'!$B$5:$B$13,0),MATCH(GL$4,'Curva Forward'!$C$4:$AN$4,0))),EZ509))</f>
        <v>0</v>
      </c>
      <c r="GM509" s="200">
        <f>IF(FA509="",0,CM509*CM$2*IF($FC509="V",1,-1)*IF($Q509="Fixo",(FA509-INDEX('Curva Forward'!$C$5:$AN$13,MATCH(CONCATENATE(BD_COMERCIAL!$K509," ",BD_COMERCIAL!$L509),'Curva Forward'!$B$5:$B$13,0),MATCH(GM$4,'Curva Forward'!$C$4:$AN$4,0))),FA509))</f>
        <v>0</v>
      </c>
      <c r="GN509" s="200">
        <f>IF(FB509="",0,CN509*CN$2*IF($FC509="V",1,-1)*IF($Q509="Fixo",(FB509-INDEX('Curva Forward'!$C$5:$AN$13,MATCH(CONCATENATE(BD_COMERCIAL!$K509," ",BD_COMERCIAL!$L509),'Curva Forward'!$B$5:$B$13,0),MATCH(GN$4,'Curva Forward'!$C$4:$AN$4,0))),FB509))</f>
        <v>0</v>
      </c>
      <c r="GO509" s="201">
        <f t="shared" ca="1" si="146"/>
        <v>0</v>
      </c>
      <c r="GP509" s="201">
        <f t="shared" ca="1" si="147"/>
        <v>0</v>
      </c>
    </row>
    <row r="510" spans="1:198" ht="15" customHeight="1" x14ac:dyDescent="0.25">
      <c r="A510" s="6"/>
      <c r="B510" s="7" t="s">
        <v>892</v>
      </c>
      <c r="C510" s="8">
        <v>44742</v>
      </c>
      <c r="D510" s="9" t="s">
        <v>131</v>
      </c>
      <c r="E510" s="9" t="s">
        <v>140</v>
      </c>
      <c r="F510" s="113">
        <v>7685694000510</v>
      </c>
      <c r="G510" s="10" t="s">
        <v>125</v>
      </c>
      <c r="H510" s="113">
        <v>3780401000108</v>
      </c>
      <c r="I510" s="9" t="s">
        <v>584</v>
      </c>
      <c r="J510" s="166"/>
      <c r="K510" s="10" t="s">
        <v>30</v>
      </c>
      <c r="L510" s="84" t="s">
        <v>22</v>
      </c>
      <c r="M510" s="11">
        <v>44713</v>
      </c>
      <c r="N510" s="12">
        <v>44742</v>
      </c>
      <c r="O510" s="10">
        <v>3</v>
      </c>
      <c r="P510" s="84">
        <v>30</v>
      </c>
      <c r="Q510" s="84" t="s">
        <v>586</v>
      </c>
      <c r="R510" s="10" t="s">
        <v>129</v>
      </c>
      <c r="S510" s="14" t="s">
        <v>135</v>
      </c>
      <c r="T510" s="11"/>
      <c r="U510" s="12"/>
      <c r="V510" s="257" t="str">
        <f ca="1">IF(U510="","",
IF(U510="NA","",
IFERROR(VLOOKUP(EOMONTH(M510,-2)+1,IPCA!$A:$B,2,0),
VLOOKUP(EOMONTH(TODAY(),-2)+1,IPCA!$A:$B,2,0))/
VLOOKUP(EOMONTH(U510,-2)+1,IPCA!$A:$B,2,0)*
P510))</f>
        <v/>
      </c>
      <c r="W510" s="84"/>
      <c r="X510" s="13" t="s">
        <v>133</v>
      </c>
      <c r="Y510" s="166"/>
      <c r="AA510" s="108"/>
      <c r="AB510" s="15"/>
      <c r="AG510">
        <v>3</v>
      </c>
      <c r="AM510" s="6"/>
      <c r="AN510" s="15"/>
      <c r="AY510" s="6"/>
      <c r="AZ510" s="15"/>
      <c r="BK510" s="6"/>
      <c r="BL510" s="15"/>
      <c r="BW510" s="6"/>
      <c r="BX510" s="15"/>
      <c r="CI510" s="6"/>
      <c r="CJ510" s="16">
        <f t="shared" si="131"/>
        <v>0.24657534246575341</v>
      </c>
      <c r="CK510" s="16" t="str">
        <f t="shared" si="132"/>
        <v/>
      </c>
      <c r="CL510" s="16" t="str">
        <f t="shared" si="133"/>
        <v/>
      </c>
      <c r="CM510" s="16" t="str">
        <f t="shared" si="134"/>
        <v/>
      </c>
      <c r="CN510" s="16" t="str">
        <f t="shared" si="135"/>
        <v/>
      </c>
      <c r="CO510" s="18"/>
      <c r="CP510" s="15"/>
      <c r="CU510">
        <v>30</v>
      </c>
      <c r="DA510" s="6"/>
      <c r="DB510" s="15"/>
      <c r="DM510" s="6"/>
      <c r="DN510" s="15"/>
      <c r="DY510" s="6"/>
      <c r="DZ510" s="15"/>
      <c r="EK510" s="6"/>
      <c r="EL510" s="15"/>
      <c r="EW510" s="6"/>
      <c r="EX510" s="16">
        <f t="shared" si="136"/>
        <v>2.4657534246575343</v>
      </c>
      <c r="EY510" s="16" t="str">
        <f t="shared" si="137"/>
        <v/>
      </c>
      <c r="EZ510" s="16" t="str">
        <f t="shared" si="138"/>
        <v/>
      </c>
      <c r="FA510" s="16" t="str">
        <f t="shared" si="139"/>
        <v/>
      </c>
      <c r="FB510" s="160" t="str">
        <f t="shared" si="140"/>
        <v/>
      </c>
      <c r="FC510" t="s">
        <v>205</v>
      </c>
      <c r="FD510" s="20" t="s">
        <v>584</v>
      </c>
      <c r="FE510"/>
      <c r="FF510" s="209" t="s">
        <v>206</v>
      </c>
      <c r="FH510" s="284">
        <f t="shared" ca="1" si="141"/>
        <v>0</v>
      </c>
      <c r="FI510" s="208">
        <f t="shared" si="142"/>
        <v>0.96666666666666667</v>
      </c>
      <c r="FK510" t="str">
        <f t="shared" si="143"/>
        <v>Energisa Comercializadora de Energia Ltda</v>
      </c>
      <c r="FL510" s="201">
        <f t="shared" ca="1" si="144"/>
        <v>-64800</v>
      </c>
      <c r="FM510" s="201">
        <f t="shared" ca="1" si="145"/>
        <v>0</v>
      </c>
      <c r="FN510" s="200">
        <f>AB510*AB$2*IF($FC510="V",1,-1)*IF($Q510="Fixo",(CP510-INDEX('Curva Forward'!$C$5:$AN$13,MATCH(CONCATENATE(BD_COMERCIAL!$K510," ",BD_COMERCIAL!$L510),'Curva Forward'!$B$5:$B$13,0),MATCH(FN$4,'Curva Forward'!$C$4:$AN$4,0))),CP510)</f>
        <v>0</v>
      </c>
      <c r="FO510" s="200">
        <f>AC510*AC$2*IF($FC510="V",1,-1)*IF($Q510="Fixo",(CQ510-INDEX('Curva Forward'!$C$5:$AN$13,MATCH(CONCATENATE(BD_COMERCIAL!$K510," ",BD_COMERCIAL!$L510),'Curva Forward'!$B$5:$B$13,0),MATCH(FO$4,'Curva Forward'!$C$4:$AN$4,0))),CQ510)</f>
        <v>0</v>
      </c>
      <c r="FP510" s="200">
        <f>AD510*AD$2*IF($FC510="V",1,-1)*IF($Q510="Fixo",(CR510-INDEX('Curva Forward'!$C$5:$AN$13,MATCH(CONCATENATE(BD_COMERCIAL!$K510," ",BD_COMERCIAL!$L510),'Curva Forward'!$B$5:$B$13,0),MATCH(FP$4,'Curva Forward'!$C$4:$AN$4,0))),CR510)</f>
        <v>0</v>
      </c>
      <c r="FQ510" s="200">
        <f>AE510*AE$2*IF($FC510="V",1,-1)*IF($Q510="Fixo",(CS510-INDEX('Curva Forward'!$C$5:$AN$13,MATCH(CONCATENATE(BD_COMERCIAL!$K510," ",BD_COMERCIAL!$L510),'Curva Forward'!$B$5:$B$13,0),MATCH(FQ$4,'Curva Forward'!$C$4:$AN$4,0))),CS510)</f>
        <v>0</v>
      </c>
      <c r="FR510" s="200">
        <f>AF510*AF$2*IF($FC510="V",1,-1)*IF($Q510="Fixo",(CT510-INDEX('Curva Forward'!$C$5:$AN$13,MATCH(CONCATENATE(BD_COMERCIAL!$K510," ",BD_COMERCIAL!$L510),'Curva Forward'!$B$5:$B$13,0),MATCH(FR$4,'Curva Forward'!$C$4:$AN$4,0))),CT510)</f>
        <v>0</v>
      </c>
      <c r="FS510" s="200">
        <f>AG510*AG$2*IF($FC510="V",1,-1)*IF($Q510="Fixo",(CU510-INDEX('Curva Forward'!$C$5:$AN$13,MATCH(CONCATENATE(BD_COMERCIAL!$K510," ",BD_COMERCIAL!$L510),'Curva Forward'!$B$5:$B$13,0),MATCH(FS$4,'Curva Forward'!$C$4:$AN$4,0))),CU510)</f>
        <v>-64800</v>
      </c>
      <c r="FT510" s="200">
        <f>AH510*AH$2*IF($FC510="V",1,-1)*IF($Q510="Fixo",(CV510-INDEX('Curva Forward'!$C$5:$AN$13,MATCH(CONCATENATE(BD_COMERCIAL!$K510," ",BD_COMERCIAL!$L510),'Curva Forward'!$B$5:$B$13,0),MATCH(FT$4,'Curva Forward'!$C$4:$AN$4,0))),CV510)</f>
        <v>0</v>
      </c>
      <c r="FU510" s="200">
        <f>AI510*AI$2*IF($FC510="V",1,-1)*IF($Q510="Fixo",(CW510-INDEX('Curva Forward'!$C$5:$AN$13,MATCH(CONCATENATE(BD_COMERCIAL!$K510," ",BD_COMERCIAL!$L510),'Curva Forward'!$B$5:$B$13,0),MATCH(FU$4,'Curva Forward'!$C$4:$AN$4,0))),CW510)</f>
        <v>0</v>
      </c>
      <c r="FV510" s="200">
        <f>AJ510*AJ$2*IF($FC510="V",1,-1)*IF($Q510="Fixo",(CX510-INDEX('Curva Forward'!$C$5:$AN$13,MATCH(CONCATENATE(BD_COMERCIAL!$K510," ",BD_COMERCIAL!$L510),'Curva Forward'!$B$5:$B$13,0),MATCH(FV$4,'Curva Forward'!$C$4:$AN$4,0))),CX510)</f>
        <v>0</v>
      </c>
      <c r="FW510" s="200">
        <f>AK510*AK$2*IF($FC510="V",1,-1)*IF($Q510="Fixo",(CY510-INDEX('Curva Forward'!$C$5:$AN$13,MATCH(CONCATENATE(BD_COMERCIAL!$K510," ",BD_COMERCIAL!$L510),'Curva Forward'!$B$5:$B$13,0),MATCH(FW$4,'Curva Forward'!$C$4:$AN$4,0))),CY510)</f>
        <v>0</v>
      </c>
      <c r="FX510" s="200">
        <f>AL510*AL$2*IF($FC510="V",1,-1)*IF($Q510="Fixo",(CZ510-INDEX('Curva Forward'!$C$5:$AN$13,MATCH(CONCATENATE(BD_COMERCIAL!$K510," ",BD_COMERCIAL!$L510),'Curva Forward'!$B$5:$B$13,0),MATCH(FX$4,'Curva Forward'!$C$4:$AN$4,0))),CZ510)</f>
        <v>0</v>
      </c>
      <c r="FY510" s="200">
        <f>AM510*AM$2*IF($FC510="V",1,-1)*IF($Q510="Fixo",(DA510-INDEX('Curva Forward'!$C$5:$AN$13,MATCH(CONCATENATE(BD_COMERCIAL!$K510," ",BD_COMERCIAL!$L510),'Curva Forward'!$B$5:$B$13,0),MATCH(FY$4,'Curva Forward'!$C$4:$AN$4,0))),DA510)</f>
        <v>0</v>
      </c>
      <c r="FZ510" s="200">
        <f>AN510*AN$2*IF($FC510="V",1,-1)*IF($Q510="Fixo",(DB510-INDEX('Curva Forward'!$C$5:$AN$13,MATCH(CONCATENATE(BD_COMERCIAL!$K510," ",BD_COMERCIAL!$L510),'Curva Forward'!$B$5:$B$13,0),MATCH(FZ$4,'Curva Forward'!$C$4:$AN$4,0))),DB510)</f>
        <v>0</v>
      </c>
      <c r="GA510" s="200">
        <f>AO510*AO$2*IF($FC510="V",1,-1)*IF($Q510="Fixo",(DC510-INDEX('Curva Forward'!$C$5:$AN$13,MATCH(CONCATENATE(BD_COMERCIAL!$K510," ",BD_COMERCIAL!$L510),'Curva Forward'!$B$5:$B$13,0),MATCH(GA$4,'Curva Forward'!$C$4:$AN$4,0))),DC510)</f>
        <v>0</v>
      </c>
      <c r="GB510" s="200">
        <f>AP510*AP$2*IF($FC510="V",1,-1)*IF($Q510="Fixo",(DD510-INDEX('Curva Forward'!$C$5:$AN$13,MATCH(CONCATENATE(BD_COMERCIAL!$K510," ",BD_COMERCIAL!$L510),'Curva Forward'!$B$5:$B$13,0),MATCH(GB$4,'Curva Forward'!$C$4:$AN$4,0))),DD510)</f>
        <v>0</v>
      </c>
      <c r="GC510" s="200">
        <f>AQ510*AQ$2*IF($FC510="V",1,-1)*IF($Q510="Fixo",(DE510-INDEX('Curva Forward'!$C$5:$AN$13,MATCH(CONCATENATE(BD_COMERCIAL!$K510," ",BD_COMERCIAL!$L510),'Curva Forward'!$B$5:$B$13,0),MATCH(GC$4,'Curva Forward'!$C$4:$AN$4,0))),DE510)</f>
        <v>0</v>
      </c>
      <c r="GD510" s="200">
        <f>AR510*AR$2*IF($FC510="V",1,-1)*IF($Q510="Fixo",(DF510-INDEX('Curva Forward'!$C$5:$AN$13,MATCH(CONCATENATE(BD_COMERCIAL!$K510," ",BD_COMERCIAL!$L510),'Curva Forward'!$B$5:$B$13,0),MATCH(GD$4,'Curva Forward'!$C$4:$AN$4,0))),DF510)</f>
        <v>0</v>
      </c>
      <c r="GE510" s="200">
        <f>AS510*AS$2*IF($FC510="V",1,-1)*IF($Q510="Fixo",(DG510-INDEX('Curva Forward'!$C$5:$AN$13,MATCH(CONCATENATE(BD_COMERCIAL!$K510," ",BD_COMERCIAL!$L510),'Curva Forward'!$B$5:$B$13,0),MATCH(GE$4,'Curva Forward'!$C$4:$AN$4,0))),DG510)</f>
        <v>0</v>
      </c>
      <c r="GF510" s="200">
        <f>AT510*AT$2*IF($FC510="V",1,-1)*IF($Q510="Fixo",(DH510-INDEX('Curva Forward'!$C$5:$AN$13,MATCH(CONCATENATE(BD_COMERCIAL!$K510," ",BD_COMERCIAL!$L510),'Curva Forward'!$B$5:$B$13,0),MATCH(GF$4,'Curva Forward'!$C$4:$AN$4,0))),DH510)</f>
        <v>0</v>
      </c>
      <c r="GG510" s="200">
        <f>AU510*AU$2*IF($FC510="V",1,-1)*IF($Q510="Fixo",(DI510-INDEX('Curva Forward'!$C$5:$AN$13,MATCH(CONCATENATE(BD_COMERCIAL!$K510," ",BD_COMERCIAL!$L510),'Curva Forward'!$B$5:$B$13,0),MATCH(GG$4,'Curva Forward'!$C$4:$AN$4,0))),DI510)</f>
        <v>0</v>
      </c>
      <c r="GH510" s="200">
        <f>AV510*AV$2*IF($FC510="V",1,-1)*IF($Q510="Fixo",(DJ510-INDEX('Curva Forward'!$C$5:$AN$13,MATCH(CONCATENATE(BD_COMERCIAL!$K510," ",BD_COMERCIAL!$L510),'Curva Forward'!$B$5:$B$13,0),MATCH(GH$4,'Curva Forward'!$C$4:$AN$4,0))),DJ510)</f>
        <v>0</v>
      </c>
      <c r="GI510" s="200">
        <f>AW510*AW$2*IF($FC510="V",1,-1)*IF($Q510="Fixo",(DK510-INDEX('Curva Forward'!$C$5:$AN$13,MATCH(CONCATENATE(BD_COMERCIAL!$K510," ",BD_COMERCIAL!$L510),'Curva Forward'!$B$5:$B$13,0),MATCH(GI$4,'Curva Forward'!$C$4:$AN$4,0))),DK510)</f>
        <v>0</v>
      </c>
      <c r="GJ510" s="200">
        <f>AX510*AX$2*IF($FC510="V",1,-1)*IF($Q510="Fixo",(DL510-INDEX('Curva Forward'!$C$5:$AN$13,MATCH(CONCATENATE(BD_COMERCIAL!$K510," ",BD_COMERCIAL!$L510),'Curva Forward'!$B$5:$B$13,0),MATCH(GJ$4,'Curva Forward'!$C$4:$AN$4,0))),DL510)</f>
        <v>0</v>
      </c>
      <c r="GK510" s="200">
        <f>AY510*AY$2*IF($FC510="V",1,-1)*IF($Q510="Fixo",(DM510-INDEX('Curva Forward'!$C$5:$AN$13,MATCH(CONCATENATE(BD_COMERCIAL!$K510," ",BD_COMERCIAL!$L510),'Curva Forward'!$B$5:$B$13,0),MATCH(GK$4,'Curva Forward'!$C$4:$AN$4,0))),DM510)</f>
        <v>0</v>
      </c>
      <c r="GL510" s="200">
        <f>IF(EZ510="",0,CL510*CL$2*IF($FC510="V",1,-1)*IF($Q510="Fixo",(EZ510-INDEX('Curva Forward'!$C$5:$AN$13,MATCH(CONCATENATE(BD_COMERCIAL!$K510," ",BD_COMERCIAL!$L510),'Curva Forward'!$B$5:$B$13,0),MATCH(GL$4,'Curva Forward'!$C$4:$AN$4,0))),EZ510))</f>
        <v>0</v>
      </c>
      <c r="GM510" s="200">
        <f>IF(FA510="",0,CM510*CM$2*IF($FC510="V",1,-1)*IF($Q510="Fixo",(FA510-INDEX('Curva Forward'!$C$5:$AN$13,MATCH(CONCATENATE(BD_COMERCIAL!$K510," ",BD_COMERCIAL!$L510),'Curva Forward'!$B$5:$B$13,0),MATCH(GM$4,'Curva Forward'!$C$4:$AN$4,0))),FA510))</f>
        <v>0</v>
      </c>
      <c r="GN510" s="200">
        <f>IF(FB510="",0,CN510*CN$2*IF($FC510="V",1,-1)*IF($Q510="Fixo",(FB510-INDEX('Curva Forward'!$C$5:$AN$13,MATCH(CONCATENATE(BD_COMERCIAL!$K510," ",BD_COMERCIAL!$L510),'Curva Forward'!$B$5:$B$13,0),MATCH(GN$4,'Curva Forward'!$C$4:$AN$4,0))),FB510))</f>
        <v>0</v>
      </c>
      <c r="GO510" s="201">
        <f t="shared" ca="1" si="146"/>
        <v>0</v>
      </c>
      <c r="GP510" s="201">
        <f t="shared" ca="1" si="147"/>
        <v>0</v>
      </c>
    </row>
    <row r="511" spans="1:198" ht="15" customHeight="1" x14ac:dyDescent="0.25">
      <c r="A511" s="6"/>
      <c r="B511" s="7" t="s">
        <v>893</v>
      </c>
      <c r="C511" s="8">
        <v>44742</v>
      </c>
      <c r="D511" s="9" t="s">
        <v>131</v>
      </c>
      <c r="E511" s="9" t="s">
        <v>894</v>
      </c>
      <c r="F511" s="113">
        <v>29350168000109</v>
      </c>
      <c r="G511" s="10" t="s">
        <v>125</v>
      </c>
      <c r="H511" s="113">
        <v>3780401000108</v>
      </c>
      <c r="I511" s="9" t="s">
        <v>584</v>
      </c>
      <c r="J511" s="166"/>
      <c r="K511" s="10" t="s">
        <v>30</v>
      </c>
      <c r="L511" s="84" t="s">
        <v>26</v>
      </c>
      <c r="M511" s="11">
        <v>44713</v>
      </c>
      <c r="N511" s="12">
        <v>44742</v>
      </c>
      <c r="O511" s="10">
        <v>2.82</v>
      </c>
      <c r="P511" s="84">
        <v>30.4</v>
      </c>
      <c r="Q511" s="84" t="s">
        <v>586</v>
      </c>
      <c r="R511" s="10" t="s">
        <v>129</v>
      </c>
      <c r="S511" s="14" t="s">
        <v>135</v>
      </c>
      <c r="T511" s="11"/>
      <c r="U511" s="12"/>
      <c r="V511" s="257" t="str">
        <f ca="1">IF(U511="","",
IF(U511="NA","",
IFERROR(VLOOKUP(EOMONTH(M511,-2)+1,IPCA!$A:$B,2,0),
VLOOKUP(EOMONTH(TODAY(),-2)+1,IPCA!$A:$B,2,0))/
VLOOKUP(EOMONTH(U511,-2)+1,IPCA!$A:$B,2,0)*
P511))</f>
        <v/>
      </c>
      <c r="W511" s="84"/>
      <c r="X511" s="13" t="s">
        <v>133</v>
      </c>
      <c r="Y511" s="166"/>
      <c r="AA511" s="108"/>
      <c r="AB511" s="15"/>
      <c r="AG511">
        <v>2.82</v>
      </c>
      <c r="AM511" s="6"/>
      <c r="AN511" s="15"/>
      <c r="AY511" s="6"/>
      <c r="AZ511" s="15"/>
      <c r="BK511" s="6"/>
      <c r="BL511" s="15"/>
      <c r="BW511" s="6"/>
      <c r="BX511" s="15"/>
      <c r="CI511" s="6"/>
      <c r="CJ511" s="16">
        <f t="shared" si="131"/>
        <v>0.23178082191780822</v>
      </c>
      <c r="CK511" s="16" t="str">
        <f t="shared" si="132"/>
        <v/>
      </c>
      <c r="CL511" s="16" t="str">
        <f t="shared" si="133"/>
        <v/>
      </c>
      <c r="CM511" s="16" t="str">
        <f t="shared" si="134"/>
        <v/>
      </c>
      <c r="CN511" s="16" t="str">
        <f t="shared" si="135"/>
        <v/>
      </c>
      <c r="CO511" s="18"/>
      <c r="CP511" s="15"/>
      <c r="CU511">
        <v>30.4</v>
      </c>
      <c r="DA511" s="6"/>
      <c r="DB511" s="15"/>
      <c r="DM511" s="6"/>
      <c r="DN511" s="15"/>
      <c r="DY511" s="6"/>
      <c r="DZ511" s="15"/>
      <c r="EK511" s="6"/>
      <c r="EL511" s="15"/>
      <c r="EW511" s="6"/>
      <c r="EX511" s="16">
        <f t="shared" si="136"/>
        <v>2.4986301369863013</v>
      </c>
      <c r="EY511" s="16" t="str">
        <f t="shared" si="137"/>
        <v/>
      </c>
      <c r="EZ511" s="16" t="str">
        <f t="shared" si="138"/>
        <v/>
      </c>
      <c r="FA511" s="16" t="str">
        <f t="shared" si="139"/>
        <v/>
      </c>
      <c r="FB511" s="160" t="str">
        <f t="shared" si="140"/>
        <v/>
      </c>
      <c r="FC511" t="s">
        <v>205</v>
      </c>
      <c r="FD511" s="20" t="s">
        <v>584</v>
      </c>
      <c r="FE511"/>
      <c r="FF511" s="209" t="s">
        <v>206</v>
      </c>
      <c r="FH511" s="284">
        <f t="shared" ca="1" si="141"/>
        <v>0</v>
      </c>
      <c r="FI511" s="208">
        <f t="shared" si="142"/>
        <v>0.96666666666666667</v>
      </c>
      <c r="FK511" t="str">
        <f t="shared" si="143"/>
        <v>VOLTALIA DO BRASIL COMERCIALIZADORA DE ENERGIA LTDA</v>
      </c>
      <c r="FL511" s="201">
        <f t="shared" ca="1" si="144"/>
        <v>-61724.159999999996</v>
      </c>
      <c r="FM511" s="201">
        <f t="shared" ca="1" si="145"/>
        <v>0</v>
      </c>
      <c r="FN511" s="200">
        <f>AB511*AB$2*IF($FC511="V",1,-1)*IF($Q511="Fixo",(CP511-INDEX('Curva Forward'!$C$5:$AN$13,MATCH(CONCATENATE(BD_COMERCIAL!$K511," ",BD_COMERCIAL!$L511),'Curva Forward'!$B$5:$B$13,0),MATCH(FN$4,'Curva Forward'!$C$4:$AN$4,0))),CP511)</f>
        <v>0</v>
      </c>
      <c r="FO511" s="200">
        <f>AC511*AC$2*IF($FC511="V",1,-1)*IF($Q511="Fixo",(CQ511-INDEX('Curva Forward'!$C$5:$AN$13,MATCH(CONCATENATE(BD_COMERCIAL!$K511," ",BD_COMERCIAL!$L511),'Curva Forward'!$B$5:$B$13,0),MATCH(FO$4,'Curva Forward'!$C$4:$AN$4,0))),CQ511)</f>
        <v>0</v>
      </c>
      <c r="FP511" s="200">
        <f>AD511*AD$2*IF($FC511="V",1,-1)*IF($Q511="Fixo",(CR511-INDEX('Curva Forward'!$C$5:$AN$13,MATCH(CONCATENATE(BD_COMERCIAL!$K511," ",BD_COMERCIAL!$L511),'Curva Forward'!$B$5:$B$13,0),MATCH(FP$4,'Curva Forward'!$C$4:$AN$4,0))),CR511)</f>
        <v>0</v>
      </c>
      <c r="FQ511" s="200">
        <f>AE511*AE$2*IF($FC511="V",1,-1)*IF($Q511="Fixo",(CS511-INDEX('Curva Forward'!$C$5:$AN$13,MATCH(CONCATENATE(BD_COMERCIAL!$K511," ",BD_COMERCIAL!$L511),'Curva Forward'!$B$5:$B$13,0),MATCH(FQ$4,'Curva Forward'!$C$4:$AN$4,0))),CS511)</f>
        <v>0</v>
      </c>
      <c r="FR511" s="200">
        <f>AF511*AF$2*IF($FC511="V",1,-1)*IF($Q511="Fixo",(CT511-INDEX('Curva Forward'!$C$5:$AN$13,MATCH(CONCATENATE(BD_COMERCIAL!$K511," ",BD_COMERCIAL!$L511),'Curva Forward'!$B$5:$B$13,0),MATCH(FR$4,'Curva Forward'!$C$4:$AN$4,0))),CT511)</f>
        <v>0</v>
      </c>
      <c r="FS511" s="200">
        <f>AG511*AG$2*IF($FC511="V",1,-1)*IF($Q511="Fixo",(CU511-INDEX('Curva Forward'!$C$5:$AN$13,MATCH(CONCATENATE(BD_COMERCIAL!$K511," ",BD_COMERCIAL!$L511),'Curva Forward'!$B$5:$B$13,0),MATCH(FS$4,'Curva Forward'!$C$4:$AN$4,0))),CU511)</f>
        <v>-61724.159999999996</v>
      </c>
      <c r="FT511" s="200">
        <f>AH511*AH$2*IF($FC511="V",1,-1)*IF($Q511="Fixo",(CV511-INDEX('Curva Forward'!$C$5:$AN$13,MATCH(CONCATENATE(BD_COMERCIAL!$K511," ",BD_COMERCIAL!$L511),'Curva Forward'!$B$5:$B$13,0),MATCH(FT$4,'Curva Forward'!$C$4:$AN$4,0))),CV511)</f>
        <v>0</v>
      </c>
      <c r="FU511" s="200">
        <f>AI511*AI$2*IF($FC511="V",1,-1)*IF($Q511="Fixo",(CW511-INDEX('Curva Forward'!$C$5:$AN$13,MATCH(CONCATENATE(BD_COMERCIAL!$K511," ",BD_COMERCIAL!$L511),'Curva Forward'!$B$5:$B$13,0),MATCH(FU$4,'Curva Forward'!$C$4:$AN$4,0))),CW511)</f>
        <v>0</v>
      </c>
      <c r="FV511" s="200">
        <f>AJ511*AJ$2*IF($FC511="V",1,-1)*IF($Q511="Fixo",(CX511-INDEX('Curva Forward'!$C$5:$AN$13,MATCH(CONCATENATE(BD_COMERCIAL!$K511," ",BD_COMERCIAL!$L511),'Curva Forward'!$B$5:$B$13,0),MATCH(FV$4,'Curva Forward'!$C$4:$AN$4,0))),CX511)</f>
        <v>0</v>
      </c>
      <c r="FW511" s="200">
        <f>AK511*AK$2*IF($FC511="V",1,-1)*IF($Q511="Fixo",(CY511-INDEX('Curva Forward'!$C$5:$AN$13,MATCH(CONCATENATE(BD_COMERCIAL!$K511," ",BD_COMERCIAL!$L511),'Curva Forward'!$B$5:$B$13,0),MATCH(FW$4,'Curva Forward'!$C$4:$AN$4,0))),CY511)</f>
        <v>0</v>
      </c>
      <c r="FX511" s="200">
        <f>AL511*AL$2*IF($FC511="V",1,-1)*IF($Q511="Fixo",(CZ511-INDEX('Curva Forward'!$C$5:$AN$13,MATCH(CONCATENATE(BD_COMERCIAL!$K511," ",BD_COMERCIAL!$L511),'Curva Forward'!$B$5:$B$13,0),MATCH(FX$4,'Curva Forward'!$C$4:$AN$4,0))),CZ511)</f>
        <v>0</v>
      </c>
      <c r="FY511" s="200">
        <f>AM511*AM$2*IF($FC511="V",1,-1)*IF($Q511="Fixo",(DA511-INDEX('Curva Forward'!$C$5:$AN$13,MATCH(CONCATENATE(BD_COMERCIAL!$K511," ",BD_COMERCIAL!$L511),'Curva Forward'!$B$5:$B$13,0),MATCH(FY$4,'Curva Forward'!$C$4:$AN$4,0))),DA511)</f>
        <v>0</v>
      </c>
      <c r="FZ511" s="200">
        <f>AN511*AN$2*IF($FC511="V",1,-1)*IF($Q511="Fixo",(DB511-INDEX('Curva Forward'!$C$5:$AN$13,MATCH(CONCATENATE(BD_COMERCIAL!$K511," ",BD_COMERCIAL!$L511),'Curva Forward'!$B$5:$B$13,0),MATCH(FZ$4,'Curva Forward'!$C$4:$AN$4,0))),DB511)</f>
        <v>0</v>
      </c>
      <c r="GA511" s="200">
        <f>AO511*AO$2*IF($FC511="V",1,-1)*IF($Q511="Fixo",(DC511-INDEX('Curva Forward'!$C$5:$AN$13,MATCH(CONCATENATE(BD_COMERCIAL!$K511," ",BD_COMERCIAL!$L511),'Curva Forward'!$B$5:$B$13,0),MATCH(GA$4,'Curva Forward'!$C$4:$AN$4,0))),DC511)</f>
        <v>0</v>
      </c>
      <c r="GB511" s="200">
        <f>AP511*AP$2*IF($FC511="V",1,-1)*IF($Q511="Fixo",(DD511-INDEX('Curva Forward'!$C$5:$AN$13,MATCH(CONCATENATE(BD_COMERCIAL!$K511," ",BD_COMERCIAL!$L511),'Curva Forward'!$B$5:$B$13,0),MATCH(GB$4,'Curva Forward'!$C$4:$AN$4,0))),DD511)</f>
        <v>0</v>
      </c>
      <c r="GC511" s="200">
        <f>AQ511*AQ$2*IF($FC511="V",1,-1)*IF($Q511="Fixo",(DE511-INDEX('Curva Forward'!$C$5:$AN$13,MATCH(CONCATENATE(BD_COMERCIAL!$K511," ",BD_COMERCIAL!$L511),'Curva Forward'!$B$5:$B$13,0),MATCH(GC$4,'Curva Forward'!$C$4:$AN$4,0))),DE511)</f>
        <v>0</v>
      </c>
      <c r="GD511" s="200">
        <f>AR511*AR$2*IF($FC511="V",1,-1)*IF($Q511="Fixo",(DF511-INDEX('Curva Forward'!$C$5:$AN$13,MATCH(CONCATENATE(BD_COMERCIAL!$K511," ",BD_COMERCIAL!$L511),'Curva Forward'!$B$5:$B$13,0),MATCH(GD$4,'Curva Forward'!$C$4:$AN$4,0))),DF511)</f>
        <v>0</v>
      </c>
      <c r="GE511" s="200">
        <f>AS511*AS$2*IF($FC511="V",1,-1)*IF($Q511="Fixo",(DG511-INDEX('Curva Forward'!$C$5:$AN$13,MATCH(CONCATENATE(BD_COMERCIAL!$K511," ",BD_COMERCIAL!$L511),'Curva Forward'!$B$5:$B$13,0),MATCH(GE$4,'Curva Forward'!$C$4:$AN$4,0))),DG511)</f>
        <v>0</v>
      </c>
      <c r="GF511" s="200">
        <f>AT511*AT$2*IF($FC511="V",1,-1)*IF($Q511="Fixo",(DH511-INDEX('Curva Forward'!$C$5:$AN$13,MATCH(CONCATENATE(BD_COMERCIAL!$K511," ",BD_COMERCIAL!$L511),'Curva Forward'!$B$5:$B$13,0),MATCH(GF$4,'Curva Forward'!$C$4:$AN$4,0))),DH511)</f>
        <v>0</v>
      </c>
      <c r="GG511" s="200">
        <f>AU511*AU$2*IF($FC511="V",1,-1)*IF($Q511="Fixo",(DI511-INDEX('Curva Forward'!$C$5:$AN$13,MATCH(CONCATENATE(BD_COMERCIAL!$K511," ",BD_COMERCIAL!$L511),'Curva Forward'!$B$5:$B$13,0),MATCH(GG$4,'Curva Forward'!$C$4:$AN$4,0))),DI511)</f>
        <v>0</v>
      </c>
      <c r="GH511" s="200">
        <f>AV511*AV$2*IF($FC511="V",1,-1)*IF($Q511="Fixo",(DJ511-INDEX('Curva Forward'!$C$5:$AN$13,MATCH(CONCATENATE(BD_COMERCIAL!$K511," ",BD_COMERCIAL!$L511),'Curva Forward'!$B$5:$B$13,0),MATCH(GH$4,'Curva Forward'!$C$4:$AN$4,0))),DJ511)</f>
        <v>0</v>
      </c>
      <c r="GI511" s="200">
        <f>AW511*AW$2*IF($FC511="V",1,-1)*IF($Q511="Fixo",(DK511-INDEX('Curva Forward'!$C$5:$AN$13,MATCH(CONCATENATE(BD_COMERCIAL!$K511," ",BD_COMERCIAL!$L511),'Curva Forward'!$B$5:$B$13,0),MATCH(GI$4,'Curva Forward'!$C$4:$AN$4,0))),DK511)</f>
        <v>0</v>
      </c>
      <c r="GJ511" s="200">
        <f>AX511*AX$2*IF($FC511="V",1,-1)*IF($Q511="Fixo",(DL511-INDEX('Curva Forward'!$C$5:$AN$13,MATCH(CONCATENATE(BD_COMERCIAL!$K511," ",BD_COMERCIAL!$L511),'Curva Forward'!$B$5:$B$13,0),MATCH(GJ$4,'Curva Forward'!$C$4:$AN$4,0))),DL511)</f>
        <v>0</v>
      </c>
      <c r="GK511" s="200">
        <f>AY511*AY$2*IF($FC511="V",1,-1)*IF($Q511="Fixo",(DM511-INDEX('Curva Forward'!$C$5:$AN$13,MATCH(CONCATENATE(BD_COMERCIAL!$K511," ",BD_COMERCIAL!$L511),'Curva Forward'!$B$5:$B$13,0),MATCH(GK$4,'Curva Forward'!$C$4:$AN$4,0))),DM511)</f>
        <v>0</v>
      </c>
      <c r="GL511" s="200">
        <f>IF(EZ511="",0,CL511*CL$2*IF($FC511="V",1,-1)*IF($Q511="Fixo",(EZ511-INDEX('Curva Forward'!$C$5:$AN$13,MATCH(CONCATENATE(BD_COMERCIAL!$K511," ",BD_COMERCIAL!$L511),'Curva Forward'!$B$5:$B$13,0),MATCH(GL$4,'Curva Forward'!$C$4:$AN$4,0))),EZ511))</f>
        <v>0</v>
      </c>
      <c r="GM511" s="200">
        <f>IF(FA511="",0,CM511*CM$2*IF($FC511="V",1,-1)*IF($Q511="Fixo",(FA511-INDEX('Curva Forward'!$C$5:$AN$13,MATCH(CONCATENATE(BD_COMERCIAL!$K511," ",BD_COMERCIAL!$L511),'Curva Forward'!$B$5:$B$13,0),MATCH(GM$4,'Curva Forward'!$C$4:$AN$4,0))),FA511))</f>
        <v>0</v>
      </c>
      <c r="GN511" s="200">
        <f>IF(FB511="",0,CN511*CN$2*IF($FC511="V",1,-1)*IF($Q511="Fixo",(FB511-INDEX('Curva Forward'!$C$5:$AN$13,MATCH(CONCATENATE(BD_COMERCIAL!$K511," ",BD_COMERCIAL!$L511),'Curva Forward'!$B$5:$B$13,0),MATCH(GN$4,'Curva Forward'!$C$4:$AN$4,0))),FB511))</f>
        <v>0</v>
      </c>
      <c r="GO511" s="201">
        <f t="shared" ca="1" si="146"/>
        <v>0</v>
      </c>
      <c r="GP511" s="201">
        <f t="shared" ca="1" si="147"/>
        <v>0</v>
      </c>
    </row>
    <row r="512" spans="1:198" ht="15" customHeight="1" x14ac:dyDescent="0.25">
      <c r="A512" s="6"/>
      <c r="B512" s="7" t="s">
        <v>895</v>
      </c>
      <c r="C512" s="8">
        <v>44742</v>
      </c>
      <c r="D512" s="9" t="s">
        <v>131</v>
      </c>
      <c r="E512" s="9" t="s">
        <v>182</v>
      </c>
      <c r="F512" s="113">
        <v>11599292000147</v>
      </c>
      <c r="G512" s="10" t="s">
        <v>125</v>
      </c>
      <c r="H512" s="113">
        <v>3780401000108</v>
      </c>
      <c r="I512" s="9" t="s">
        <v>584</v>
      </c>
      <c r="J512" s="166"/>
      <c r="K512" s="10" t="s">
        <v>30</v>
      </c>
      <c r="L512" s="84" t="s">
        <v>22</v>
      </c>
      <c r="M512" s="11">
        <v>44713</v>
      </c>
      <c r="N512" s="12">
        <v>44742</v>
      </c>
      <c r="O512" s="10">
        <v>10</v>
      </c>
      <c r="P512" s="84">
        <v>30.5</v>
      </c>
      <c r="Q512" s="84" t="s">
        <v>586</v>
      </c>
      <c r="R512" s="10" t="s">
        <v>129</v>
      </c>
      <c r="S512" s="14" t="s">
        <v>135</v>
      </c>
      <c r="T512" s="11"/>
      <c r="U512" s="12"/>
      <c r="V512" s="257" t="str">
        <f ca="1">IF(U512="","",
IF(U512="NA","",
IFERROR(VLOOKUP(EOMONTH(M512,-2)+1,IPCA!$A:$B,2,0),
VLOOKUP(EOMONTH(TODAY(),-2)+1,IPCA!$A:$B,2,0))/
VLOOKUP(EOMONTH(U512,-2)+1,IPCA!$A:$B,2,0)*
P512))</f>
        <v/>
      </c>
      <c r="W512" s="84"/>
      <c r="X512" s="13" t="s">
        <v>133</v>
      </c>
      <c r="Y512" s="166"/>
      <c r="AA512" s="108"/>
      <c r="AB512" s="15"/>
      <c r="AG512">
        <v>10</v>
      </c>
      <c r="AM512" s="6"/>
      <c r="AN512" s="15"/>
      <c r="AY512" s="6"/>
      <c r="AZ512" s="15"/>
      <c r="BK512" s="6"/>
      <c r="BL512" s="15"/>
      <c r="BW512" s="6"/>
      <c r="BX512" s="15"/>
      <c r="CI512" s="6"/>
      <c r="CJ512" s="16">
        <f t="shared" si="131"/>
        <v>0.82191780821917804</v>
      </c>
      <c r="CK512" s="16" t="str">
        <f t="shared" si="132"/>
        <v/>
      </c>
      <c r="CL512" s="16" t="str">
        <f t="shared" si="133"/>
        <v/>
      </c>
      <c r="CM512" s="16" t="str">
        <f t="shared" si="134"/>
        <v/>
      </c>
      <c r="CN512" s="16" t="str">
        <f t="shared" si="135"/>
        <v/>
      </c>
      <c r="CO512" s="18"/>
      <c r="CP512" s="15"/>
      <c r="CU512">
        <v>30.5</v>
      </c>
      <c r="DA512" s="6"/>
      <c r="DB512" s="15"/>
      <c r="DM512" s="6"/>
      <c r="DN512" s="15"/>
      <c r="DY512" s="6"/>
      <c r="DZ512" s="15"/>
      <c r="EK512" s="6"/>
      <c r="EL512" s="15"/>
      <c r="EW512" s="6"/>
      <c r="EX512" s="16">
        <f t="shared" si="136"/>
        <v>2.506849315068493</v>
      </c>
      <c r="EY512" s="16" t="str">
        <f t="shared" si="137"/>
        <v/>
      </c>
      <c r="EZ512" s="16" t="str">
        <f t="shared" si="138"/>
        <v/>
      </c>
      <c r="FA512" s="16" t="str">
        <f t="shared" si="139"/>
        <v/>
      </c>
      <c r="FB512" s="160" t="str">
        <f t="shared" si="140"/>
        <v/>
      </c>
      <c r="FC512" t="s">
        <v>205</v>
      </c>
      <c r="FD512" s="20" t="s">
        <v>584</v>
      </c>
      <c r="FE512"/>
      <c r="FF512" s="209" t="s">
        <v>206</v>
      </c>
      <c r="FH512" s="284">
        <f t="shared" ca="1" si="141"/>
        <v>0</v>
      </c>
      <c r="FI512" s="208">
        <f t="shared" si="142"/>
        <v>0.96666666666666667</v>
      </c>
      <c r="FK512" t="str">
        <f t="shared" si="143"/>
        <v>Capitale Energia Comercializadora Ltda</v>
      </c>
      <c r="FL512" s="201">
        <f t="shared" ca="1" si="144"/>
        <v>-219600</v>
      </c>
      <c r="FM512" s="201">
        <f t="shared" ca="1" si="145"/>
        <v>0</v>
      </c>
      <c r="FN512" s="200">
        <f>AB512*AB$2*IF($FC512="V",1,-1)*IF($Q512="Fixo",(CP512-INDEX('Curva Forward'!$C$5:$AN$13,MATCH(CONCATENATE(BD_COMERCIAL!$K512," ",BD_COMERCIAL!$L512),'Curva Forward'!$B$5:$B$13,0),MATCH(FN$4,'Curva Forward'!$C$4:$AN$4,0))),CP512)</f>
        <v>0</v>
      </c>
      <c r="FO512" s="200">
        <f>AC512*AC$2*IF($FC512="V",1,-1)*IF($Q512="Fixo",(CQ512-INDEX('Curva Forward'!$C$5:$AN$13,MATCH(CONCATENATE(BD_COMERCIAL!$K512," ",BD_COMERCIAL!$L512),'Curva Forward'!$B$5:$B$13,0),MATCH(FO$4,'Curva Forward'!$C$4:$AN$4,0))),CQ512)</f>
        <v>0</v>
      </c>
      <c r="FP512" s="200">
        <f>AD512*AD$2*IF($FC512="V",1,-1)*IF($Q512="Fixo",(CR512-INDEX('Curva Forward'!$C$5:$AN$13,MATCH(CONCATENATE(BD_COMERCIAL!$K512," ",BD_COMERCIAL!$L512),'Curva Forward'!$B$5:$B$13,0),MATCH(FP$4,'Curva Forward'!$C$4:$AN$4,0))),CR512)</f>
        <v>0</v>
      </c>
      <c r="FQ512" s="200">
        <f>AE512*AE$2*IF($FC512="V",1,-1)*IF($Q512="Fixo",(CS512-INDEX('Curva Forward'!$C$5:$AN$13,MATCH(CONCATENATE(BD_COMERCIAL!$K512," ",BD_COMERCIAL!$L512),'Curva Forward'!$B$5:$B$13,0),MATCH(FQ$4,'Curva Forward'!$C$4:$AN$4,0))),CS512)</f>
        <v>0</v>
      </c>
      <c r="FR512" s="200">
        <f>AF512*AF$2*IF($FC512="V",1,-1)*IF($Q512="Fixo",(CT512-INDEX('Curva Forward'!$C$5:$AN$13,MATCH(CONCATENATE(BD_COMERCIAL!$K512," ",BD_COMERCIAL!$L512),'Curva Forward'!$B$5:$B$13,0),MATCH(FR$4,'Curva Forward'!$C$4:$AN$4,0))),CT512)</f>
        <v>0</v>
      </c>
      <c r="FS512" s="200">
        <f>AG512*AG$2*IF($FC512="V",1,-1)*IF($Q512="Fixo",(CU512-INDEX('Curva Forward'!$C$5:$AN$13,MATCH(CONCATENATE(BD_COMERCIAL!$K512," ",BD_COMERCIAL!$L512),'Curva Forward'!$B$5:$B$13,0),MATCH(FS$4,'Curva Forward'!$C$4:$AN$4,0))),CU512)</f>
        <v>-219600</v>
      </c>
      <c r="FT512" s="200">
        <f>AH512*AH$2*IF($FC512="V",1,-1)*IF($Q512="Fixo",(CV512-INDEX('Curva Forward'!$C$5:$AN$13,MATCH(CONCATENATE(BD_COMERCIAL!$K512," ",BD_COMERCIAL!$L512),'Curva Forward'!$B$5:$B$13,0),MATCH(FT$4,'Curva Forward'!$C$4:$AN$4,0))),CV512)</f>
        <v>0</v>
      </c>
      <c r="FU512" s="200">
        <f>AI512*AI$2*IF($FC512="V",1,-1)*IF($Q512="Fixo",(CW512-INDEX('Curva Forward'!$C$5:$AN$13,MATCH(CONCATENATE(BD_COMERCIAL!$K512," ",BD_COMERCIAL!$L512),'Curva Forward'!$B$5:$B$13,0),MATCH(FU$4,'Curva Forward'!$C$4:$AN$4,0))),CW512)</f>
        <v>0</v>
      </c>
      <c r="FV512" s="200">
        <f>AJ512*AJ$2*IF($FC512="V",1,-1)*IF($Q512="Fixo",(CX512-INDEX('Curva Forward'!$C$5:$AN$13,MATCH(CONCATENATE(BD_COMERCIAL!$K512," ",BD_COMERCIAL!$L512),'Curva Forward'!$B$5:$B$13,0),MATCH(FV$4,'Curva Forward'!$C$4:$AN$4,0))),CX512)</f>
        <v>0</v>
      </c>
      <c r="FW512" s="200">
        <f>AK512*AK$2*IF($FC512="V",1,-1)*IF($Q512="Fixo",(CY512-INDEX('Curva Forward'!$C$5:$AN$13,MATCH(CONCATENATE(BD_COMERCIAL!$K512," ",BD_COMERCIAL!$L512),'Curva Forward'!$B$5:$B$13,0),MATCH(FW$4,'Curva Forward'!$C$4:$AN$4,0))),CY512)</f>
        <v>0</v>
      </c>
      <c r="FX512" s="200">
        <f>AL512*AL$2*IF($FC512="V",1,-1)*IF($Q512="Fixo",(CZ512-INDEX('Curva Forward'!$C$5:$AN$13,MATCH(CONCATENATE(BD_COMERCIAL!$K512," ",BD_COMERCIAL!$L512),'Curva Forward'!$B$5:$B$13,0),MATCH(FX$4,'Curva Forward'!$C$4:$AN$4,0))),CZ512)</f>
        <v>0</v>
      </c>
      <c r="FY512" s="200">
        <f>AM512*AM$2*IF($FC512="V",1,-1)*IF($Q512="Fixo",(DA512-INDEX('Curva Forward'!$C$5:$AN$13,MATCH(CONCATENATE(BD_COMERCIAL!$K512," ",BD_COMERCIAL!$L512),'Curva Forward'!$B$5:$B$13,0),MATCH(FY$4,'Curva Forward'!$C$4:$AN$4,0))),DA512)</f>
        <v>0</v>
      </c>
      <c r="FZ512" s="200">
        <f>AN512*AN$2*IF($FC512="V",1,-1)*IF($Q512="Fixo",(DB512-INDEX('Curva Forward'!$C$5:$AN$13,MATCH(CONCATENATE(BD_COMERCIAL!$K512," ",BD_COMERCIAL!$L512),'Curva Forward'!$B$5:$B$13,0),MATCH(FZ$4,'Curva Forward'!$C$4:$AN$4,0))),DB512)</f>
        <v>0</v>
      </c>
      <c r="GA512" s="200">
        <f>AO512*AO$2*IF($FC512="V",1,-1)*IF($Q512="Fixo",(DC512-INDEX('Curva Forward'!$C$5:$AN$13,MATCH(CONCATENATE(BD_COMERCIAL!$K512," ",BD_COMERCIAL!$L512),'Curva Forward'!$B$5:$B$13,0),MATCH(GA$4,'Curva Forward'!$C$4:$AN$4,0))),DC512)</f>
        <v>0</v>
      </c>
      <c r="GB512" s="200">
        <f>AP512*AP$2*IF($FC512="V",1,-1)*IF($Q512="Fixo",(DD512-INDEX('Curva Forward'!$C$5:$AN$13,MATCH(CONCATENATE(BD_COMERCIAL!$K512," ",BD_COMERCIAL!$L512),'Curva Forward'!$B$5:$B$13,0),MATCH(GB$4,'Curva Forward'!$C$4:$AN$4,0))),DD512)</f>
        <v>0</v>
      </c>
      <c r="GC512" s="200">
        <f>AQ512*AQ$2*IF($FC512="V",1,-1)*IF($Q512="Fixo",(DE512-INDEX('Curva Forward'!$C$5:$AN$13,MATCH(CONCATENATE(BD_COMERCIAL!$K512," ",BD_COMERCIAL!$L512),'Curva Forward'!$B$5:$B$13,0),MATCH(GC$4,'Curva Forward'!$C$4:$AN$4,0))),DE512)</f>
        <v>0</v>
      </c>
      <c r="GD512" s="200">
        <f>AR512*AR$2*IF($FC512="V",1,-1)*IF($Q512="Fixo",(DF512-INDEX('Curva Forward'!$C$5:$AN$13,MATCH(CONCATENATE(BD_COMERCIAL!$K512," ",BD_COMERCIAL!$L512),'Curva Forward'!$B$5:$B$13,0),MATCH(GD$4,'Curva Forward'!$C$4:$AN$4,0))),DF512)</f>
        <v>0</v>
      </c>
      <c r="GE512" s="200">
        <f>AS512*AS$2*IF($FC512="V",1,-1)*IF($Q512="Fixo",(DG512-INDEX('Curva Forward'!$C$5:$AN$13,MATCH(CONCATENATE(BD_COMERCIAL!$K512," ",BD_COMERCIAL!$L512),'Curva Forward'!$B$5:$B$13,0),MATCH(GE$4,'Curva Forward'!$C$4:$AN$4,0))),DG512)</f>
        <v>0</v>
      </c>
      <c r="GF512" s="200">
        <f>AT512*AT$2*IF($FC512="V",1,-1)*IF($Q512="Fixo",(DH512-INDEX('Curva Forward'!$C$5:$AN$13,MATCH(CONCATENATE(BD_COMERCIAL!$K512," ",BD_COMERCIAL!$L512),'Curva Forward'!$B$5:$B$13,0),MATCH(GF$4,'Curva Forward'!$C$4:$AN$4,0))),DH512)</f>
        <v>0</v>
      </c>
      <c r="GG512" s="200">
        <f>AU512*AU$2*IF($FC512="V",1,-1)*IF($Q512="Fixo",(DI512-INDEX('Curva Forward'!$C$5:$AN$13,MATCH(CONCATENATE(BD_COMERCIAL!$K512," ",BD_COMERCIAL!$L512),'Curva Forward'!$B$5:$B$13,0),MATCH(GG$4,'Curva Forward'!$C$4:$AN$4,0))),DI512)</f>
        <v>0</v>
      </c>
      <c r="GH512" s="200">
        <f>AV512*AV$2*IF($FC512="V",1,-1)*IF($Q512="Fixo",(DJ512-INDEX('Curva Forward'!$C$5:$AN$13,MATCH(CONCATENATE(BD_COMERCIAL!$K512," ",BD_COMERCIAL!$L512),'Curva Forward'!$B$5:$B$13,0),MATCH(GH$4,'Curva Forward'!$C$4:$AN$4,0))),DJ512)</f>
        <v>0</v>
      </c>
      <c r="GI512" s="200">
        <f>AW512*AW$2*IF($FC512="V",1,-1)*IF($Q512="Fixo",(DK512-INDEX('Curva Forward'!$C$5:$AN$13,MATCH(CONCATENATE(BD_COMERCIAL!$K512," ",BD_COMERCIAL!$L512),'Curva Forward'!$B$5:$B$13,0),MATCH(GI$4,'Curva Forward'!$C$4:$AN$4,0))),DK512)</f>
        <v>0</v>
      </c>
      <c r="GJ512" s="200">
        <f>AX512*AX$2*IF($FC512="V",1,-1)*IF($Q512="Fixo",(DL512-INDEX('Curva Forward'!$C$5:$AN$13,MATCH(CONCATENATE(BD_COMERCIAL!$K512," ",BD_COMERCIAL!$L512),'Curva Forward'!$B$5:$B$13,0),MATCH(GJ$4,'Curva Forward'!$C$4:$AN$4,0))),DL512)</f>
        <v>0</v>
      </c>
      <c r="GK512" s="200">
        <f>AY512*AY$2*IF($FC512="V",1,-1)*IF($Q512="Fixo",(DM512-INDEX('Curva Forward'!$C$5:$AN$13,MATCH(CONCATENATE(BD_COMERCIAL!$K512," ",BD_COMERCIAL!$L512),'Curva Forward'!$B$5:$B$13,0),MATCH(GK$4,'Curva Forward'!$C$4:$AN$4,0))),DM512)</f>
        <v>0</v>
      </c>
      <c r="GL512" s="200">
        <f>IF(EZ512="",0,CL512*CL$2*IF($FC512="V",1,-1)*IF($Q512="Fixo",(EZ512-INDEX('Curva Forward'!$C$5:$AN$13,MATCH(CONCATENATE(BD_COMERCIAL!$K512," ",BD_COMERCIAL!$L512),'Curva Forward'!$B$5:$B$13,0),MATCH(GL$4,'Curva Forward'!$C$4:$AN$4,0))),EZ512))</f>
        <v>0</v>
      </c>
      <c r="GM512" s="200">
        <f>IF(FA512="",0,CM512*CM$2*IF($FC512="V",1,-1)*IF($Q512="Fixo",(FA512-INDEX('Curva Forward'!$C$5:$AN$13,MATCH(CONCATENATE(BD_COMERCIAL!$K512," ",BD_COMERCIAL!$L512),'Curva Forward'!$B$5:$B$13,0),MATCH(GM$4,'Curva Forward'!$C$4:$AN$4,0))),FA512))</f>
        <v>0</v>
      </c>
      <c r="GN512" s="200">
        <f>IF(FB512="",0,CN512*CN$2*IF($FC512="V",1,-1)*IF($Q512="Fixo",(FB512-INDEX('Curva Forward'!$C$5:$AN$13,MATCH(CONCATENATE(BD_COMERCIAL!$K512," ",BD_COMERCIAL!$L512),'Curva Forward'!$B$5:$B$13,0),MATCH(GN$4,'Curva Forward'!$C$4:$AN$4,0))),FB512))</f>
        <v>0</v>
      </c>
      <c r="GO512" s="201">
        <f t="shared" ca="1" si="146"/>
        <v>0</v>
      </c>
      <c r="GP512" s="201">
        <f t="shared" ca="1" si="147"/>
        <v>0</v>
      </c>
    </row>
    <row r="513" spans="1:198" ht="15" customHeight="1" x14ac:dyDescent="0.25">
      <c r="A513" s="6"/>
      <c r="B513" s="7" t="s">
        <v>896</v>
      </c>
      <c r="C513" s="8">
        <v>44743</v>
      </c>
      <c r="D513" s="9" t="s">
        <v>131</v>
      </c>
      <c r="E513" s="9" t="s">
        <v>233</v>
      </c>
      <c r="F513" s="113">
        <v>8773135000100</v>
      </c>
      <c r="G513" s="10" t="s">
        <v>125</v>
      </c>
      <c r="H513" s="113">
        <v>3780401000108</v>
      </c>
      <c r="I513" s="9" t="s">
        <v>584</v>
      </c>
      <c r="J513" s="166"/>
      <c r="K513" s="10" t="s">
        <v>30</v>
      </c>
      <c r="L513" s="84" t="s">
        <v>22</v>
      </c>
      <c r="M513" s="11">
        <v>44713</v>
      </c>
      <c r="N513" s="12">
        <v>44742</v>
      </c>
      <c r="O513" s="10">
        <v>5</v>
      </c>
      <c r="P513" s="84">
        <v>29.5</v>
      </c>
      <c r="Q513" s="84" t="s">
        <v>586</v>
      </c>
      <c r="R513" s="10" t="s">
        <v>129</v>
      </c>
      <c r="S513" s="14" t="s">
        <v>135</v>
      </c>
      <c r="T513" s="11"/>
      <c r="U513" s="12"/>
      <c r="V513" s="257" t="str">
        <f ca="1">IF(U513="","",
IF(U513="NA","",
IFERROR(VLOOKUP(EOMONTH(M513,-2)+1,IPCA!$A:$B,2,0),
VLOOKUP(EOMONTH(TODAY(),-2)+1,IPCA!$A:$B,2,0))/
VLOOKUP(EOMONTH(U513,-2)+1,IPCA!$A:$B,2,0)*
P513))</f>
        <v/>
      </c>
      <c r="W513" s="84"/>
      <c r="X513" s="13" t="s">
        <v>133</v>
      </c>
      <c r="Y513" s="166"/>
      <c r="AA513" s="108"/>
      <c r="AB513" s="15"/>
      <c r="AG513">
        <v>5</v>
      </c>
      <c r="AM513" s="6"/>
      <c r="AN513" s="15"/>
      <c r="AY513" s="6"/>
      <c r="AZ513" s="15"/>
      <c r="BK513" s="6"/>
      <c r="BL513" s="15"/>
      <c r="BW513" s="6"/>
      <c r="BX513" s="15"/>
      <c r="CI513" s="6"/>
      <c r="CJ513" s="16">
        <f t="shared" si="131"/>
        <v>0.41095890410958902</v>
      </c>
      <c r="CK513" s="16" t="str">
        <f t="shared" si="132"/>
        <v/>
      </c>
      <c r="CL513" s="16" t="str">
        <f t="shared" si="133"/>
        <v/>
      </c>
      <c r="CM513" s="16" t="str">
        <f t="shared" si="134"/>
        <v/>
      </c>
      <c r="CN513" s="16" t="str">
        <f t="shared" si="135"/>
        <v/>
      </c>
      <c r="CO513" s="18"/>
      <c r="CP513" s="15"/>
      <c r="CU513">
        <v>29.5</v>
      </c>
      <c r="DA513" s="6"/>
      <c r="DB513" s="15"/>
      <c r="DM513" s="6"/>
      <c r="DN513" s="15"/>
      <c r="DY513" s="6"/>
      <c r="DZ513" s="15"/>
      <c r="EK513" s="6"/>
      <c r="EL513" s="15"/>
      <c r="EW513" s="6"/>
      <c r="EX513" s="16">
        <f t="shared" si="136"/>
        <v>2.4246575342465753</v>
      </c>
      <c r="EY513" s="16" t="str">
        <f t="shared" si="137"/>
        <v/>
      </c>
      <c r="EZ513" s="16" t="str">
        <f t="shared" si="138"/>
        <v/>
      </c>
      <c r="FA513" s="16" t="str">
        <f t="shared" si="139"/>
        <v/>
      </c>
      <c r="FB513" s="160" t="str">
        <f t="shared" si="140"/>
        <v/>
      </c>
      <c r="FC513" t="s">
        <v>205</v>
      </c>
      <c r="FD513" s="20" t="s">
        <v>584</v>
      </c>
      <c r="FE513"/>
      <c r="FF513" s="209" t="s">
        <v>206</v>
      </c>
      <c r="FH513" s="284">
        <f t="shared" ca="1" si="141"/>
        <v>0</v>
      </c>
      <c r="FI513" s="208">
        <f t="shared" si="142"/>
        <v>0.96666666666666667</v>
      </c>
      <c r="FK513" t="str">
        <f t="shared" si="143"/>
        <v>2W Energia S.A</v>
      </c>
      <c r="FL513" s="201">
        <f t="shared" ca="1" si="144"/>
        <v>-106200</v>
      </c>
      <c r="FM513" s="201">
        <f t="shared" ca="1" si="145"/>
        <v>0</v>
      </c>
      <c r="FN513" s="200">
        <f>AB513*AB$2*IF($FC513="V",1,-1)*IF($Q513="Fixo",(CP513-INDEX('Curva Forward'!$C$5:$AN$13,MATCH(CONCATENATE(BD_COMERCIAL!$K513," ",BD_COMERCIAL!$L513),'Curva Forward'!$B$5:$B$13,0),MATCH(FN$4,'Curva Forward'!$C$4:$AN$4,0))),CP513)</f>
        <v>0</v>
      </c>
      <c r="FO513" s="200">
        <f>AC513*AC$2*IF($FC513="V",1,-1)*IF($Q513="Fixo",(CQ513-INDEX('Curva Forward'!$C$5:$AN$13,MATCH(CONCATENATE(BD_COMERCIAL!$K513," ",BD_COMERCIAL!$L513),'Curva Forward'!$B$5:$B$13,0),MATCH(FO$4,'Curva Forward'!$C$4:$AN$4,0))),CQ513)</f>
        <v>0</v>
      </c>
      <c r="FP513" s="200">
        <f>AD513*AD$2*IF($FC513="V",1,-1)*IF($Q513="Fixo",(CR513-INDEX('Curva Forward'!$C$5:$AN$13,MATCH(CONCATENATE(BD_COMERCIAL!$K513," ",BD_COMERCIAL!$L513),'Curva Forward'!$B$5:$B$13,0),MATCH(FP$4,'Curva Forward'!$C$4:$AN$4,0))),CR513)</f>
        <v>0</v>
      </c>
      <c r="FQ513" s="200">
        <f>AE513*AE$2*IF($FC513="V",1,-1)*IF($Q513="Fixo",(CS513-INDEX('Curva Forward'!$C$5:$AN$13,MATCH(CONCATENATE(BD_COMERCIAL!$K513," ",BD_COMERCIAL!$L513),'Curva Forward'!$B$5:$B$13,0),MATCH(FQ$4,'Curva Forward'!$C$4:$AN$4,0))),CS513)</f>
        <v>0</v>
      </c>
      <c r="FR513" s="200">
        <f>AF513*AF$2*IF($FC513="V",1,-1)*IF($Q513="Fixo",(CT513-INDEX('Curva Forward'!$C$5:$AN$13,MATCH(CONCATENATE(BD_COMERCIAL!$K513," ",BD_COMERCIAL!$L513),'Curva Forward'!$B$5:$B$13,0),MATCH(FR$4,'Curva Forward'!$C$4:$AN$4,0))),CT513)</f>
        <v>0</v>
      </c>
      <c r="FS513" s="200">
        <f>AG513*AG$2*IF($FC513="V",1,-1)*IF($Q513="Fixo",(CU513-INDEX('Curva Forward'!$C$5:$AN$13,MATCH(CONCATENATE(BD_COMERCIAL!$K513," ",BD_COMERCIAL!$L513),'Curva Forward'!$B$5:$B$13,0),MATCH(FS$4,'Curva Forward'!$C$4:$AN$4,0))),CU513)</f>
        <v>-106200</v>
      </c>
      <c r="FT513" s="200">
        <f>AH513*AH$2*IF($FC513="V",1,-1)*IF($Q513="Fixo",(CV513-INDEX('Curva Forward'!$C$5:$AN$13,MATCH(CONCATENATE(BD_COMERCIAL!$K513," ",BD_COMERCIAL!$L513),'Curva Forward'!$B$5:$B$13,0),MATCH(FT$4,'Curva Forward'!$C$4:$AN$4,0))),CV513)</f>
        <v>0</v>
      </c>
      <c r="FU513" s="200">
        <f>AI513*AI$2*IF($FC513="V",1,-1)*IF($Q513="Fixo",(CW513-INDEX('Curva Forward'!$C$5:$AN$13,MATCH(CONCATENATE(BD_COMERCIAL!$K513," ",BD_COMERCIAL!$L513),'Curva Forward'!$B$5:$B$13,0),MATCH(FU$4,'Curva Forward'!$C$4:$AN$4,0))),CW513)</f>
        <v>0</v>
      </c>
      <c r="FV513" s="200">
        <f>AJ513*AJ$2*IF($FC513="V",1,-1)*IF($Q513="Fixo",(CX513-INDEX('Curva Forward'!$C$5:$AN$13,MATCH(CONCATENATE(BD_COMERCIAL!$K513," ",BD_COMERCIAL!$L513),'Curva Forward'!$B$5:$B$13,0),MATCH(FV$4,'Curva Forward'!$C$4:$AN$4,0))),CX513)</f>
        <v>0</v>
      </c>
      <c r="FW513" s="200">
        <f>AK513*AK$2*IF($FC513="V",1,-1)*IF($Q513="Fixo",(CY513-INDEX('Curva Forward'!$C$5:$AN$13,MATCH(CONCATENATE(BD_COMERCIAL!$K513," ",BD_COMERCIAL!$L513),'Curva Forward'!$B$5:$B$13,0),MATCH(FW$4,'Curva Forward'!$C$4:$AN$4,0))),CY513)</f>
        <v>0</v>
      </c>
      <c r="FX513" s="200">
        <f>AL513*AL$2*IF($FC513="V",1,-1)*IF($Q513="Fixo",(CZ513-INDEX('Curva Forward'!$C$5:$AN$13,MATCH(CONCATENATE(BD_COMERCIAL!$K513," ",BD_COMERCIAL!$L513),'Curva Forward'!$B$5:$B$13,0),MATCH(FX$4,'Curva Forward'!$C$4:$AN$4,0))),CZ513)</f>
        <v>0</v>
      </c>
      <c r="FY513" s="200">
        <f>AM513*AM$2*IF($FC513="V",1,-1)*IF($Q513="Fixo",(DA513-INDEX('Curva Forward'!$C$5:$AN$13,MATCH(CONCATENATE(BD_COMERCIAL!$K513," ",BD_COMERCIAL!$L513),'Curva Forward'!$B$5:$B$13,0),MATCH(FY$4,'Curva Forward'!$C$4:$AN$4,0))),DA513)</f>
        <v>0</v>
      </c>
      <c r="FZ513" s="200">
        <f>AN513*AN$2*IF($FC513="V",1,-1)*IF($Q513="Fixo",(DB513-INDEX('Curva Forward'!$C$5:$AN$13,MATCH(CONCATENATE(BD_COMERCIAL!$K513," ",BD_COMERCIAL!$L513),'Curva Forward'!$B$5:$B$13,0),MATCH(FZ$4,'Curva Forward'!$C$4:$AN$4,0))),DB513)</f>
        <v>0</v>
      </c>
      <c r="GA513" s="200">
        <f>AO513*AO$2*IF($FC513="V",1,-1)*IF($Q513="Fixo",(DC513-INDEX('Curva Forward'!$C$5:$AN$13,MATCH(CONCATENATE(BD_COMERCIAL!$K513," ",BD_COMERCIAL!$L513),'Curva Forward'!$B$5:$B$13,0),MATCH(GA$4,'Curva Forward'!$C$4:$AN$4,0))),DC513)</f>
        <v>0</v>
      </c>
      <c r="GB513" s="200">
        <f>AP513*AP$2*IF($FC513="V",1,-1)*IF($Q513="Fixo",(DD513-INDEX('Curva Forward'!$C$5:$AN$13,MATCH(CONCATENATE(BD_COMERCIAL!$K513," ",BD_COMERCIAL!$L513),'Curva Forward'!$B$5:$B$13,0),MATCH(GB$4,'Curva Forward'!$C$4:$AN$4,0))),DD513)</f>
        <v>0</v>
      </c>
      <c r="GC513" s="200">
        <f>AQ513*AQ$2*IF($FC513="V",1,-1)*IF($Q513="Fixo",(DE513-INDEX('Curva Forward'!$C$5:$AN$13,MATCH(CONCATENATE(BD_COMERCIAL!$K513," ",BD_COMERCIAL!$L513),'Curva Forward'!$B$5:$B$13,0),MATCH(GC$4,'Curva Forward'!$C$4:$AN$4,0))),DE513)</f>
        <v>0</v>
      </c>
      <c r="GD513" s="200">
        <f>AR513*AR$2*IF($FC513="V",1,-1)*IF($Q513="Fixo",(DF513-INDEX('Curva Forward'!$C$5:$AN$13,MATCH(CONCATENATE(BD_COMERCIAL!$K513," ",BD_COMERCIAL!$L513),'Curva Forward'!$B$5:$B$13,0),MATCH(GD$4,'Curva Forward'!$C$4:$AN$4,0))),DF513)</f>
        <v>0</v>
      </c>
      <c r="GE513" s="200">
        <f>AS513*AS$2*IF($FC513="V",1,-1)*IF($Q513="Fixo",(DG513-INDEX('Curva Forward'!$C$5:$AN$13,MATCH(CONCATENATE(BD_COMERCIAL!$K513," ",BD_COMERCIAL!$L513),'Curva Forward'!$B$5:$B$13,0),MATCH(GE$4,'Curva Forward'!$C$4:$AN$4,0))),DG513)</f>
        <v>0</v>
      </c>
      <c r="GF513" s="200">
        <f>AT513*AT$2*IF($FC513="V",1,-1)*IF($Q513="Fixo",(DH513-INDEX('Curva Forward'!$C$5:$AN$13,MATCH(CONCATENATE(BD_COMERCIAL!$K513," ",BD_COMERCIAL!$L513),'Curva Forward'!$B$5:$B$13,0),MATCH(GF$4,'Curva Forward'!$C$4:$AN$4,0))),DH513)</f>
        <v>0</v>
      </c>
      <c r="GG513" s="200">
        <f>AU513*AU$2*IF($FC513="V",1,-1)*IF($Q513="Fixo",(DI513-INDEX('Curva Forward'!$C$5:$AN$13,MATCH(CONCATENATE(BD_COMERCIAL!$K513," ",BD_COMERCIAL!$L513),'Curva Forward'!$B$5:$B$13,0),MATCH(GG$4,'Curva Forward'!$C$4:$AN$4,0))),DI513)</f>
        <v>0</v>
      </c>
      <c r="GH513" s="200">
        <f>AV513*AV$2*IF($FC513="V",1,-1)*IF($Q513="Fixo",(DJ513-INDEX('Curva Forward'!$C$5:$AN$13,MATCH(CONCATENATE(BD_COMERCIAL!$K513," ",BD_COMERCIAL!$L513),'Curva Forward'!$B$5:$B$13,0),MATCH(GH$4,'Curva Forward'!$C$4:$AN$4,0))),DJ513)</f>
        <v>0</v>
      </c>
      <c r="GI513" s="200">
        <f>AW513*AW$2*IF($FC513="V",1,-1)*IF($Q513="Fixo",(DK513-INDEX('Curva Forward'!$C$5:$AN$13,MATCH(CONCATENATE(BD_COMERCIAL!$K513," ",BD_COMERCIAL!$L513),'Curva Forward'!$B$5:$B$13,0),MATCH(GI$4,'Curva Forward'!$C$4:$AN$4,0))),DK513)</f>
        <v>0</v>
      </c>
      <c r="GJ513" s="200">
        <f>AX513*AX$2*IF($FC513="V",1,-1)*IF($Q513="Fixo",(DL513-INDEX('Curva Forward'!$C$5:$AN$13,MATCH(CONCATENATE(BD_COMERCIAL!$K513," ",BD_COMERCIAL!$L513),'Curva Forward'!$B$5:$B$13,0),MATCH(GJ$4,'Curva Forward'!$C$4:$AN$4,0))),DL513)</f>
        <v>0</v>
      </c>
      <c r="GK513" s="200">
        <f>AY513*AY$2*IF($FC513="V",1,-1)*IF($Q513="Fixo",(DM513-INDEX('Curva Forward'!$C$5:$AN$13,MATCH(CONCATENATE(BD_COMERCIAL!$K513," ",BD_COMERCIAL!$L513),'Curva Forward'!$B$5:$B$13,0),MATCH(GK$4,'Curva Forward'!$C$4:$AN$4,0))),DM513)</f>
        <v>0</v>
      </c>
      <c r="GL513" s="200">
        <f>IF(EZ513="",0,CL513*CL$2*IF($FC513="V",1,-1)*IF($Q513="Fixo",(EZ513-INDEX('Curva Forward'!$C$5:$AN$13,MATCH(CONCATENATE(BD_COMERCIAL!$K513," ",BD_COMERCIAL!$L513),'Curva Forward'!$B$5:$B$13,0),MATCH(GL$4,'Curva Forward'!$C$4:$AN$4,0))),EZ513))</f>
        <v>0</v>
      </c>
      <c r="GM513" s="200">
        <f>IF(FA513="",0,CM513*CM$2*IF($FC513="V",1,-1)*IF($Q513="Fixo",(FA513-INDEX('Curva Forward'!$C$5:$AN$13,MATCH(CONCATENATE(BD_COMERCIAL!$K513," ",BD_COMERCIAL!$L513),'Curva Forward'!$B$5:$B$13,0),MATCH(GM$4,'Curva Forward'!$C$4:$AN$4,0))),FA513))</f>
        <v>0</v>
      </c>
      <c r="GN513" s="200">
        <f>IF(FB513="",0,CN513*CN$2*IF($FC513="V",1,-1)*IF($Q513="Fixo",(FB513-INDEX('Curva Forward'!$C$5:$AN$13,MATCH(CONCATENATE(BD_COMERCIAL!$K513," ",BD_COMERCIAL!$L513),'Curva Forward'!$B$5:$B$13,0),MATCH(GN$4,'Curva Forward'!$C$4:$AN$4,0))),FB513))</f>
        <v>0</v>
      </c>
      <c r="GO513" s="201">
        <f t="shared" ca="1" si="146"/>
        <v>0</v>
      </c>
      <c r="GP513" s="201">
        <f t="shared" ca="1" si="147"/>
        <v>0</v>
      </c>
    </row>
    <row r="514" spans="1:198" ht="15" customHeight="1" x14ac:dyDescent="0.25">
      <c r="A514" s="6"/>
      <c r="B514" s="7" t="s">
        <v>897</v>
      </c>
      <c r="C514" s="8">
        <v>44743</v>
      </c>
      <c r="D514" s="9" t="s">
        <v>131</v>
      </c>
      <c r="E514" s="9" t="s">
        <v>201</v>
      </c>
      <c r="F514" s="113">
        <v>11182210000164</v>
      </c>
      <c r="G514" s="10" t="s">
        <v>125</v>
      </c>
      <c r="H514" s="113">
        <v>3780401000108</v>
      </c>
      <c r="I514" s="9" t="s">
        <v>584</v>
      </c>
      <c r="J514" s="166"/>
      <c r="K514" s="10" t="s">
        <v>30</v>
      </c>
      <c r="L514" s="84" t="s">
        <v>22</v>
      </c>
      <c r="M514" s="11">
        <v>44713</v>
      </c>
      <c r="N514" s="12">
        <v>44742</v>
      </c>
      <c r="O514" s="10">
        <v>5</v>
      </c>
      <c r="P514" s="84">
        <v>30</v>
      </c>
      <c r="Q514" s="84" t="s">
        <v>586</v>
      </c>
      <c r="R514" s="10" t="s">
        <v>129</v>
      </c>
      <c r="S514" s="14" t="s">
        <v>135</v>
      </c>
      <c r="T514" s="11"/>
      <c r="U514" s="12"/>
      <c r="V514" s="257" t="str">
        <f ca="1">IF(U514="","",
IF(U514="NA","",
IFERROR(VLOOKUP(EOMONTH(M514,-2)+1,IPCA!$A:$B,2,0),
VLOOKUP(EOMONTH(TODAY(),-2)+1,IPCA!$A:$B,2,0))/
VLOOKUP(EOMONTH(U514,-2)+1,IPCA!$A:$B,2,0)*
P514))</f>
        <v/>
      </c>
      <c r="W514" s="84"/>
      <c r="X514" s="13" t="s">
        <v>133</v>
      </c>
      <c r="Y514" s="166"/>
      <c r="AA514" s="108"/>
      <c r="AB514" s="15"/>
      <c r="AG514">
        <v>5</v>
      </c>
      <c r="AM514" s="6"/>
      <c r="AN514" s="15"/>
      <c r="AY514" s="6"/>
      <c r="AZ514" s="15"/>
      <c r="BK514" s="6"/>
      <c r="BL514" s="15"/>
      <c r="BW514" s="6"/>
      <c r="BX514" s="15"/>
      <c r="CI514" s="6"/>
      <c r="CJ514" s="16">
        <f t="shared" si="131"/>
        <v>0.41095890410958902</v>
      </c>
      <c r="CK514" s="16" t="str">
        <f t="shared" si="132"/>
        <v/>
      </c>
      <c r="CL514" s="16" t="str">
        <f t="shared" si="133"/>
        <v/>
      </c>
      <c r="CM514" s="16" t="str">
        <f t="shared" si="134"/>
        <v/>
      </c>
      <c r="CN514" s="16" t="str">
        <f t="shared" si="135"/>
        <v/>
      </c>
      <c r="CO514" s="18"/>
      <c r="CP514" s="15"/>
      <c r="CU514">
        <v>30</v>
      </c>
      <c r="DA514" s="6"/>
      <c r="DB514" s="15"/>
      <c r="DM514" s="6"/>
      <c r="DN514" s="15"/>
      <c r="DY514" s="6"/>
      <c r="DZ514" s="15"/>
      <c r="EK514" s="6"/>
      <c r="EL514" s="15"/>
      <c r="EW514" s="6"/>
      <c r="EX514" s="16">
        <f t="shared" si="136"/>
        <v>2.4657534246575343</v>
      </c>
      <c r="EY514" s="16" t="str">
        <f t="shared" si="137"/>
        <v/>
      </c>
      <c r="EZ514" s="16" t="str">
        <f t="shared" si="138"/>
        <v/>
      </c>
      <c r="FA514" s="16" t="str">
        <f t="shared" si="139"/>
        <v/>
      </c>
      <c r="FB514" s="160" t="str">
        <f t="shared" si="140"/>
        <v/>
      </c>
      <c r="FC514" t="s">
        <v>205</v>
      </c>
      <c r="FD514" s="20" t="s">
        <v>584</v>
      </c>
      <c r="FE514"/>
      <c r="FF514" s="209" t="s">
        <v>206</v>
      </c>
      <c r="FH514" s="284">
        <f t="shared" ca="1" si="141"/>
        <v>0</v>
      </c>
      <c r="FI514" s="208">
        <f t="shared" si="142"/>
        <v>0.96666666666666667</v>
      </c>
      <c r="FK514" t="str">
        <f t="shared" si="143"/>
        <v>Nova Energia Comercializadora S.A.</v>
      </c>
      <c r="FL514" s="201">
        <f t="shared" ca="1" si="144"/>
        <v>-108000</v>
      </c>
      <c r="FM514" s="201">
        <f t="shared" ca="1" si="145"/>
        <v>0</v>
      </c>
      <c r="FN514" s="200">
        <f>AB514*AB$2*IF($FC514="V",1,-1)*IF($Q514="Fixo",(CP514-INDEX('Curva Forward'!$C$5:$AN$13,MATCH(CONCATENATE(BD_COMERCIAL!$K514," ",BD_COMERCIAL!$L514),'Curva Forward'!$B$5:$B$13,0),MATCH(FN$4,'Curva Forward'!$C$4:$AN$4,0))),CP514)</f>
        <v>0</v>
      </c>
      <c r="FO514" s="200">
        <f>AC514*AC$2*IF($FC514="V",1,-1)*IF($Q514="Fixo",(CQ514-INDEX('Curva Forward'!$C$5:$AN$13,MATCH(CONCATENATE(BD_COMERCIAL!$K514," ",BD_COMERCIAL!$L514),'Curva Forward'!$B$5:$B$13,0),MATCH(FO$4,'Curva Forward'!$C$4:$AN$4,0))),CQ514)</f>
        <v>0</v>
      </c>
      <c r="FP514" s="200">
        <f>AD514*AD$2*IF($FC514="V",1,-1)*IF($Q514="Fixo",(CR514-INDEX('Curva Forward'!$C$5:$AN$13,MATCH(CONCATENATE(BD_COMERCIAL!$K514," ",BD_COMERCIAL!$L514),'Curva Forward'!$B$5:$B$13,0),MATCH(FP$4,'Curva Forward'!$C$4:$AN$4,0))),CR514)</f>
        <v>0</v>
      </c>
      <c r="FQ514" s="200">
        <f>AE514*AE$2*IF($FC514="V",1,-1)*IF($Q514="Fixo",(CS514-INDEX('Curva Forward'!$C$5:$AN$13,MATCH(CONCATENATE(BD_COMERCIAL!$K514," ",BD_COMERCIAL!$L514),'Curva Forward'!$B$5:$B$13,0),MATCH(FQ$4,'Curva Forward'!$C$4:$AN$4,0))),CS514)</f>
        <v>0</v>
      </c>
      <c r="FR514" s="200">
        <f>AF514*AF$2*IF($FC514="V",1,-1)*IF($Q514="Fixo",(CT514-INDEX('Curva Forward'!$C$5:$AN$13,MATCH(CONCATENATE(BD_COMERCIAL!$K514," ",BD_COMERCIAL!$L514),'Curva Forward'!$B$5:$B$13,0),MATCH(FR$4,'Curva Forward'!$C$4:$AN$4,0))),CT514)</f>
        <v>0</v>
      </c>
      <c r="FS514" s="200">
        <f>AG514*AG$2*IF($FC514="V",1,-1)*IF($Q514="Fixo",(CU514-INDEX('Curva Forward'!$C$5:$AN$13,MATCH(CONCATENATE(BD_COMERCIAL!$K514," ",BD_COMERCIAL!$L514),'Curva Forward'!$B$5:$B$13,0),MATCH(FS$4,'Curva Forward'!$C$4:$AN$4,0))),CU514)</f>
        <v>-108000</v>
      </c>
      <c r="FT514" s="200">
        <f>AH514*AH$2*IF($FC514="V",1,-1)*IF($Q514="Fixo",(CV514-INDEX('Curva Forward'!$C$5:$AN$13,MATCH(CONCATENATE(BD_COMERCIAL!$K514," ",BD_COMERCIAL!$L514),'Curva Forward'!$B$5:$B$13,0),MATCH(FT$4,'Curva Forward'!$C$4:$AN$4,0))),CV514)</f>
        <v>0</v>
      </c>
      <c r="FU514" s="200">
        <f>AI514*AI$2*IF($FC514="V",1,-1)*IF($Q514="Fixo",(CW514-INDEX('Curva Forward'!$C$5:$AN$13,MATCH(CONCATENATE(BD_COMERCIAL!$K514," ",BD_COMERCIAL!$L514),'Curva Forward'!$B$5:$B$13,0),MATCH(FU$4,'Curva Forward'!$C$4:$AN$4,0))),CW514)</f>
        <v>0</v>
      </c>
      <c r="FV514" s="200">
        <f>AJ514*AJ$2*IF($FC514="V",1,-1)*IF($Q514="Fixo",(CX514-INDEX('Curva Forward'!$C$5:$AN$13,MATCH(CONCATENATE(BD_COMERCIAL!$K514," ",BD_COMERCIAL!$L514),'Curva Forward'!$B$5:$B$13,0),MATCH(FV$4,'Curva Forward'!$C$4:$AN$4,0))),CX514)</f>
        <v>0</v>
      </c>
      <c r="FW514" s="200">
        <f>AK514*AK$2*IF($FC514="V",1,-1)*IF($Q514="Fixo",(CY514-INDEX('Curva Forward'!$C$5:$AN$13,MATCH(CONCATENATE(BD_COMERCIAL!$K514," ",BD_COMERCIAL!$L514),'Curva Forward'!$B$5:$B$13,0),MATCH(FW$4,'Curva Forward'!$C$4:$AN$4,0))),CY514)</f>
        <v>0</v>
      </c>
      <c r="FX514" s="200">
        <f>AL514*AL$2*IF($FC514="V",1,-1)*IF($Q514="Fixo",(CZ514-INDEX('Curva Forward'!$C$5:$AN$13,MATCH(CONCATENATE(BD_COMERCIAL!$K514," ",BD_COMERCIAL!$L514),'Curva Forward'!$B$5:$B$13,0),MATCH(FX$4,'Curva Forward'!$C$4:$AN$4,0))),CZ514)</f>
        <v>0</v>
      </c>
      <c r="FY514" s="200">
        <f>AM514*AM$2*IF($FC514="V",1,-1)*IF($Q514="Fixo",(DA514-INDEX('Curva Forward'!$C$5:$AN$13,MATCH(CONCATENATE(BD_COMERCIAL!$K514," ",BD_COMERCIAL!$L514),'Curva Forward'!$B$5:$B$13,0),MATCH(FY$4,'Curva Forward'!$C$4:$AN$4,0))),DA514)</f>
        <v>0</v>
      </c>
      <c r="FZ514" s="200">
        <f>AN514*AN$2*IF($FC514="V",1,-1)*IF($Q514="Fixo",(DB514-INDEX('Curva Forward'!$C$5:$AN$13,MATCH(CONCATENATE(BD_COMERCIAL!$K514," ",BD_COMERCIAL!$L514),'Curva Forward'!$B$5:$B$13,0),MATCH(FZ$4,'Curva Forward'!$C$4:$AN$4,0))),DB514)</f>
        <v>0</v>
      </c>
      <c r="GA514" s="200">
        <f>AO514*AO$2*IF($FC514="V",1,-1)*IF($Q514="Fixo",(DC514-INDEX('Curva Forward'!$C$5:$AN$13,MATCH(CONCATENATE(BD_COMERCIAL!$K514," ",BD_COMERCIAL!$L514),'Curva Forward'!$B$5:$B$13,0),MATCH(GA$4,'Curva Forward'!$C$4:$AN$4,0))),DC514)</f>
        <v>0</v>
      </c>
      <c r="GB514" s="200">
        <f>AP514*AP$2*IF($FC514="V",1,-1)*IF($Q514="Fixo",(DD514-INDEX('Curva Forward'!$C$5:$AN$13,MATCH(CONCATENATE(BD_COMERCIAL!$K514," ",BD_COMERCIAL!$L514),'Curva Forward'!$B$5:$B$13,0),MATCH(GB$4,'Curva Forward'!$C$4:$AN$4,0))),DD514)</f>
        <v>0</v>
      </c>
      <c r="GC514" s="200">
        <f>AQ514*AQ$2*IF($FC514="V",1,-1)*IF($Q514="Fixo",(DE514-INDEX('Curva Forward'!$C$5:$AN$13,MATCH(CONCATENATE(BD_COMERCIAL!$K514," ",BD_COMERCIAL!$L514),'Curva Forward'!$B$5:$B$13,0),MATCH(GC$4,'Curva Forward'!$C$4:$AN$4,0))),DE514)</f>
        <v>0</v>
      </c>
      <c r="GD514" s="200">
        <f>AR514*AR$2*IF($FC514="V",1,-1)*IF($Q514="Fixo",(DF514-INDEX('Curva Forward'!$C$5:$AN$13,MATCH(CONCATENATE(BD_COMERCIAL!$K514," ",BD_COMERCIAL!$L514),'Curva Forward'!$B$5:$B$13,0),MATCH(GD$4,'Curva Forward'!$C$4:$AN$4,0))),DF514)</f>
        <v>0</v>
      </c>
      <c r="GE514" s="200">
        <f>AS514*AS$2*IF($FC514="V",1,-1)*IF($Q514="Fixo",(DG514-INDEX('Curva Forward'!$C$5:$AN$13,MATCH(CONCATENATE(BD_COMERCIAL!$K514," ",BD_COMERCIAL!$L514),'Curva Forward'!$B$5:$B$13,0),MATCH(GE$4,'Curva Forward'!$C$4:$AN$4,0))),DG514)</f>
        <v>0</v>
      </c>
      <c r="GF514" s="200">
        <f>AT514*AT$2*IF($FC514="V",1,-1)*IF($Q514="Fixo",(DH514-INDEX('Curva Forward'!$C$5:$AN$13,MATCH(CONCATENATE(BD_COMERCIAL!$K514," ",BD_COMERCIAL!$L514),'Curva Forward'!$B$5:$B$13,0),MATCH(GF$4,'Curva Forward'!$C$4:$AN$4,0))),DH514)</f>
        <v>0</v>
      </c>
      <c r="GG514" s="200">
        <f>AU514*AU$2*IF($FC514="V",1,-1)*IF($Q514="Fixo",(DI514-INDEX('Curva Forward'!$C$5:$AN$13,MATCH(CONCATENATE(BD_COMERCIAL!$K514," ",BD_COMERCIAL!$L514),'Curva Forward'!$B$5:$B$13,0),MATCH(GG$4,'Curva Forward'!$C$4:$AN$4,0))),DI514)</f>
        <v>0</v>
      </c>
      <c r="GH514" s="200">
        <f>AV514*AV$2*IF($FC514="V",1,-1)*IF($Q514="Fixo",(DJ514-INDEX('Curva Forward'!$C$5:$AN$13,MATCH(CONCATENATE(BD_COMERCIAL!$K514," ",BD_COMERCIAL!$L514),'Curva Forward'!$B$5:$B$13,0),MATCH(GH$4,'Curva Forward'!$C$4:$AN$4,0))),DJ514)</f>
        <v>0</v>
      </c>
      <c r="GI514" s="200">
        <f>AW514*AW$2*IF($FC514="V",1,-1)*IF($Q514="Fixo",(DK514-INDEX('Curva Forward'!$C$5:$AN$13,MATCH(CONCATENATE(BD_COMERCIAL!$K514," ",BD_COMERCIAL!$L514),'Curva Forward'!$B$5:$B$13,0),MATCH(GI$4,'Curva Forward'!$C$4:$AN$4,0))),DK514)</f>
        <v>0</v>
      </c>
      <c r="GJ514" s="200">
        <f>AX514*AX$2*IF($FC514="V",1,-1)*IF($Q514="Fixo",(DL514-INDEX('Curva Forward'!$C$5:$AN$13,MATCH(CONCATENATE(BD_COMERCIAL!$K514," ",BD_COMERCIAL!$L514),'Curva Forward'!$B$5:$B$13,0),MATCH(GJ$4,'Curva Forward'!$C$4:$AN$4,0))),DL514)</f>
        <v>0</v>
      </c>
      <c r="GK514" s="200">
        <f>AY514*AY$2*IF($FC514="V",1,-1)*IF($Q514="Fixo",(DM514-INDEX('Curva Forward'!$C$5:$AN$13,MATCH(CONCATENATE(BD_COMERCIAL!$K514," ",BD_COMERCIAL!$L514),'Curva Forward'!$B$5:$B$13,0),MATCH(GK$4,'Curva Forward'!$C$4:$AN$4,0))),DM514)</f>
        <v>0</v>
      </c>
      <c r="GL514" s="200">
        <f>IF(EZ514="",0,CL514*CL$2*IF($FC514="V",1,-1)*IF($Q514="Fixo",(EZ514-INDEX('Curva Forward'!$C$5:$AN$13,MATCH(CONCATENATE(BD_COMERCIAL!$K514," ",BD_COMERCIAL!$L514),'Curva Forward'!$B$5:$B$13,0),MATCH(GL$4,'Curva Forward'!$C$4:$AN$4,0))),EZ514))</f>
        <v>0</v>
      </c>
      <c r="GM514" s="200">
        <f>IF(FA514="",0,CM514*CM$2*IF($FC514="V",1,-1)*IF($Q514="Fixo",(FA514-INDEX('Curva Forward'!$C$5:$AN$13,MATCH(CONCATENATE(BD_COMERCIAL!$K514," ",BD_COMERCIAL!$L514),'Curva Forward'!$B$5:$B$13,0),MATCH(GM$4,'Curva Forward'!$C$4:$AN$4,0))),FA514))</f>
        <v>0</v>
      </c>
      <c r="GN514" s="200">
        <f>IF(FB514="",0,CN514*CN$2*IF($FC514="V",1,-1)*IF($Q514="Fixo",(FB514-INDEX('Curva Forward'!$C$5:$AN$13,MATCH(CONCATENATE(BD_COMERCIAL!$K514," ",BD_COMERCIAL!$L514),'Curva Forward'!$B$5:$B$13,0),MATCH(GN$4,'Curva Forward'!$C$4:$AN$4,0))),FB514))</f>
        <v>0</v>
      </c>
      <c r="GO514" s="201">
        <f t="shared" ca="1" si="146"/>
        <v>0</v>
      </c>
      <c r="GP514" s="201">
        <f t="shared" ca="1" si="147"/>
        <v>0</v>
      </c>
    </row>
    <row r="515" spans="1:198" ht="15" customHeight="1" x14ac:dyDescent="0.25">
      <c r="A515" s="6"/>
      <c r="B515" s="7" t="s">
        <v>898</v>
      </c>
      <c r="C515" s="8">
        <v>44743</v>
      </c>
      <c r="D515" s="9" t="s">
        <v>131</v>
      </c>
      <c r="E515" s="9" t="s">
        <v>241</v>
      </c>
      <c r="F515" s="113">
        <v>7393256000155</v>
      </c>
      <c r="G515" s="10" t="s">
        <v>125</v>
      </c>
      <c r="H515" s="113">
        <v>3780401000108</v>
      </c>
      <c r="I515" s="9" t="s">
        <v>584</v>
      </c>
      <c r="J515" s="166"/>
      <c r="K515" s="10" t="s">
        <v>30</v>
      </c>
      <c r="L515" s="84" t="s">
        <v>22</v>
      </c>
      <c r="M515" s="11">
        <v>44713</v>
      </c>
      <c r="N515" s="12">
        <v>44742</v>
      </c>
      <c r="O515" s="10">
        <v>5</v>
      </c>
      <c r="P515" s="84">
        <v>30.2</v>
      </c>
      <c r="Q515" s="84" t="s">
        <v>586</v>
      </c>
      <c r="R515" s="10" t="s">
        <v>129</v>
      </c>
      <c r="S515" s="14" t="s">
        <v>135</v>
      </c>
      <c r="T515" s="11"/>
      <c r="U515" s="12"/>
      <c r="V515" s="257" t="str">
        <f ca="1">IF(U515="","",
IF(U515="NA","",
IFERROR(VLOOKUP(EOMONTH(M515,-2)+1,IPCA!$A:$B,2,0),
VLOOKUP(EOMONTH(TODAY(),-2)+1,IPCA!$A:$B,2,0))/
VLOOKUP(EOMONTH(U515,-2)+1,IPCA!$A:$B,2,0)*
P515))</f>
        <v/>
      </c>
      <c r="W515" s="84"/>
      <c r="X515" s="13" t="s">
        <v>133</v>
      </c>
      <c r="Y515" s="166"/>
      <c r="AA515" s="108"/>
      <c r="AB515" s="15"/>
      <c r="AG515">
        <v>5</v>
      </c>
      <c r="AM515" s="6"/>
      <c r="AN515" s="15"/>
      <c r="AY515" s="6"/>
      <c r="AZ515" s="15"/>
      <c r="BK515" s="6"/>
      <c r="BL515" s="15"/>
      <c r="BW515" s="6"/>
      <c r="BX515" s="15"/>
      <c r="CI515" s="6"/>
      <c r="CJ515" s="16">
        <f t="shared" si="131"/>
        <v>0.41095890410958902</v>
      </c>
      <c r="CK515" s="16" t="str">
        <f t="shared" si="132"/>
        <v/>
      </c>
      <c r="CL515" s="16" t="str">
        <f t="shared" si="133"/>
        <v/>
      </c>
      <c r="CM515" s="16" t="str">
        <f t="shared" si="134"/>
        <v/>
      </c>
      <c r="CN515" s="16" t="str">
        <f t="shared" si="135"/>
        <v/>
      </c>
      <c r="CO515" s="18"/>
      <c r="CP515" s="15"/>
      <c r="CU515">
        <v>30.2</v>
      </c>
      <c r="DA515" s="6"/>
      <c r="DB515" s="15"/>
      <c r="DM515" s="6"/>
      <c r="DN515" s="15"/>
      <c r="DY515" s="6"/>
      <c r="DZ515" s="15"/>
      <c r="EK515" s="6"/>
      <c r="EL515" s="15"/>
      <c r="EW515" s="6"/>
      <c r="EX515" s="16">
        <f t="shared" si="136"/>
        <v>2.4821917808219176</v>
      </c>
      <c r="EY515" s="16" t="str">
        <f t="shared" si="137"/>
        <v/>
      </c>
      <c r="EZ515" s="16" t="str">
        <f t="shared" si="138"/>
        <v/>
      </c>
      <c r="FA515" s="16" t="str">
        <f t="shared" si="139"/>
        <v/>
      </c>
      <c r="FB515" s="160" t="str">
        <f t="shared" si="140"/>
        <v/>
      </c>
      <c r="FC515" t="s">
        <v>205</v>
      </c>
      <c r="FD515" s="20" t="s">
        <v>584</v>
      </c>
      <c r="FE515"/>
      <c r="FF515" s="209" t="s">
        <v>206</v>
      </c>
      <c r="FH515" s="284">
        <f t="shared" ca="1" si="141"/>
        <v>0</v>
      </c>
      <c r="FI515" s="208">
        <f t="shared" si="142"/>
        <v>0.96666666666666667</v>
      </c>
      <c r="FK515" t="str">
        <f t="shared" si="143"/>
        <v>Diferencial Comercializadora de Energia Ltda.</v>
      </c>
      <c r="FL515" s="201">
        <f t="shared" ca="1" si="144"/>
        <v>-108720</v>
      </c>
      <c r="FM515" s="201">
        <f t="shared" ca="1" si="145"/>
        <v>0</v>
      </c>
      <c r="FN515" s="200">
        <f>AB515*AB$2*IF($FC515="V",1,-1)*IF($Q515="Fixo",(CP515-INDEX('Curva Forward'!$C$5:$AN$13,MATCH(CONCATENATE(BD_COMERCIAL!$K515," ",BD_COMERCIAL!$L515),'Curva Forward'!$B$5:$B$13,0),MATCH(FN$4,'Curva Forward'!$C$4:$AN$4,0))),CP515)</f>
        <v>0</v>
      </c>
      <c r="FO515" s="200">
        <f>AC515*AC$2*IF($FC515="V",1,-1)*IF($Q515="Fixo",(CQ515-INDEX('Curva Forward'!$C$5:$AN$13,MATCH(CONCATENATE(BD_COMERCIAL!$K515," ",BD_COMERCIAL!$L515),'Curva Forward'!$B$5:$B$13,0),MATCH(FO$4,'Curva Forward'!$C$4:$AN$4,0))),CQ515)</f>
        <v>0</v>
      </c>
      <c r="FP515" s="200">
        <f>AD515*AD$2*IF($FC515="V",1,-1)*IF($Q515="Fixo",(CR515-INDEX('Curva Forward'!$C$5:$AN$13,MATCH(CONCATENATE(BD_COMERCIAL!$K515," ",BD_COMERCIAL!$L515),'Curva Forward'!$B$5:$B$13,0),MATCH(FP$4,'Curva Forward'!$C$4:$AN$4,0))),CR515)</f>
        <v>0</v>
      </c>
      <c r="FQ515" s="200">
        <f>AE515*AE$2*IF($FC515="V",1,-1)*IF($Q515="Fixo",(CS515-INDEX('Curva Forward'!$C$5:$AN$13,MATCH(CONCATENATE(BD_COMERCIAL!$K515," ",BD_COMERCIAL!$L515),'Curva Forward'!$B$5:$B$13,0),MATCH(FQ$4,'Curva Forward'!$C$4:$AN$4,0))),CS515)</f>
        <v>0</v>
      </c>
      <c r="FR515" s="200">
        <f>AF515*AF$2*IF($FC515="V",1,-1)*IF($Q515="Fixo",(CT515-INDEX('Curva Forward'!$C$5:$AN$13,MATCH(CONCATENATE(BD_COMERCIAL!$K515," ",BD_COMERCIAL!$L515),'Curva Forward'!$B$5:$B$13,0),MATCH(FR$4,'Curva Forward'!$C$4:$AN$4,0))),CT515)</f>
        <v>0</v>
      </c>
      <c r="FS515" s="200">
        <f>AG515*AG$2*IF($FC515="V",1,-1)*IF($Q515="Fixo",(CU515-INDEX('Curva Forward'!$C$5:$AN$13,MATCH(CONCATENATE(BD_COMERCIAL!$K515," ",BD_COMERCIAL!$L515),'Curva Forward'!$B$5:$B$13,0),MATCH(FS$4,'Curva Forward'!$C$4:$AN$4,0))),CU515)</f>
        <v>-108720</v>
      </c>
      <c r="FT515" s="200">
        <f>AH515*AH$2*IF($FC515="V",1,-1)*IF($Q515="Fixo",(CV515-INDEX('Curva Forward'!$C$5:$AN$13,MATCH(CONCATENATE(BD_COMERCIAL!$K515," ",BD_COMERCIAL!$L515),'Curva Forward'!$B$5:$B$13,0),MATCH(FT$4,'Curva Forward'!$C$4:$AN$4,0))),CV515)</f>
        <v>0</v>
      </c>
      <c r="FU515" s="200">
        <f>AI515*AI$2*IF($FC515="V",1,-1)*IF($Q515="Fixo",(CW515-INDEX('Curva Forward'!$C$5:$AN$13,MATCH(CONCATENATE(BD_COMERCIAL!$K515," ",BD_COMERCIAL!$L515),'Curva Forward'!$B$5:$B$13,0),MATCH(FU$4,'Curva Forward'!$C$4:$AN$4,0))),CW515)</f>
        <v>0</v>
      </c>
      <c r="FV515" s="200">
        <f>AJ515*AJ$2*IF($FC515="V",1,-1)*IF($Q515="Fixo",(CX515-INDEX('Curva Forward'!$C$5:$AN$13,MATCH(CONCATENATE(BD_COMERCIAL!$K515," ",BD_COMERCIAL!$L515),'Curva Forward'!$B$5:$B$13,0),MATCH(FV$4,'Curva Forward'!$C$4:$AN$4,0))),CX515)</f>
        <v>0</v>
      </c>
      <c r="FW515" s="200">
        <f>AK515*AK$2*IF($FC515="V",1,-1)*IF($Q515="Fixo",(CY515-INDEX('Curva Forward'!$C$5:$AN$13,MATCH(CONCATENATE(BD_COMERCIAL!$K515," ",BD_COMERCIAL!$L515),'Curva Forward'!$B$5:$B$13,0),MATCH(FW$4,'Curva Forward'!$C$4:$AN$4,0))),CY515)</f>
        <v>0</v>
      </c>
      <c r="FX515" s="200">
        <f>AL515*AL$2*IF($FC515="V",1,-1)*IF($Q515="Fixo",(CZ515-INDEX('Curva Forward'!$C$5:$AN$13,MATCH(CONCATENATE(BD_COMERCIAL!$K515," ",BD_COMERCIAL!$L515),'Curva Forward'!$B$5:$B$13,0),MATCH(FX$4,'Curva Forward'!$C$4:$AN$4,0))),CZ515)</f>
        <v>0</v>
      </c>
      <c r="FY515" s="200">
        <f>AM515*AM$2*IF($FC515="V",1,-1)*IF($Q515="Fixo",(DA515-INDEX('Curva Forward'!$C$5:$AN$13,MATCH(CONCATENATE(BD_COMERCIAL!$K515," ",BD_COMERCIAL!$L515),'Curva Forward'!$B$5:$B$13,0),MATCH(FY$4,'Curva Forward'!$C$4:$AN$4,0))),DA515)</f>
        <v>0</v>
      </c>
      <c r="FZ515" s="200">
        <f>AN515*AN$2*IF($FC515="V",1,-1)*IF($Q515="Fixo",(DB515-INDEX('Curva Forward'!$C$5:$AN$13,MATCH(CONCATENATE(BD_COMERCIAL!$K515," ",BD_COMERCIAL!$L515),'Curva Forward'!$B$5:$B$13,0),MATCH(FZ$4,'Curva Forward'!$C$4:$AN$4,0))),DB515)</f>
        <v>0</v>
      </c>
      <c r="GA515" s="200">
        <f>AO515*AO$2*IF($FC515="V",1,-1)*IF($Q515="Fixo",(DC515-INDEX('Curva Forward'!$C$5:$AN$13,MATCH(CONCATENATE(BD_COMERCIAL!$K515," ",BD_COMERCIAL!$L515),'Curva Forward'!$B$5:$B$13,0),MATCH(GA$4,'Curva Forward'!$C$4:$AN$4,0))),DC515)</f>
        <v>0</v>
      </c>
      <c r="GB515" s="200">
        <f>AP515*AP$2*IF($FC515="V",1,-1)*IF($Q515="Fixo",(DD515-INDEX('Curva Forward'!$C$5:$AN$13,MATCH(CONCATENATE(BD_COMERCIAL!$K515," ",BD_COMERCIAL!$L515),'Curva Forward'!$B$5:$B$13,0),MATCH(GB$4,'Curva Forward'!$C$4:$AN$4,0))),DD515)</f>
        <v>0</v>
      </c>
      <c r="GC515" s="200">
        <f>AQ515*AQ$2*IF($FC515="V",1,-1)*IF($Q515="Fixo",(DE515-INDEX('Curva Forward'!$C$5:$AN$13,MATCH(CONCATENATE(BD_COMERCIAL!$K515," ",BD_COMERCIAL!$L515),'Curva Forward'!$B$5:$B$13,0),MATCH(GC$4,'Curva Forward'!$C$4:$AN$4,0))),DE515)</f>
        <v>0</v>
      </c>
      <c r="GD515" s="200">
        <f>AR515*AR$2*IF($FC515="V",1,-1)*IF($Q515="Fixo",(DF515-INDEX('Curva Forward'!$C$5:$AN$13,MATCH(CONCATENATE(BD_COMERCIAL!$K515," ",BD_COMERCIAL!$L515),'Curva Forward'!$B$5:$B$13,0),MATCH(GD$4,'Curva Forward'!$C$4:$AN$4,0))),DF515)</f>
        <v>0</v>
      </c>
      <c r="GE515" s="200">
        <f>AS515*AS$2*IF($FC515="V",1,-1)*IF($Q515="Fixo",(DG515-INDEX('Curva Forward'!$C$5:$AN$13,MATCH(CONCATENATE(BD_COMERCIAL!$K515," ",BD_COMERCIAL!$L515),'Curva Forward'!$B$5:$B$13,0),MATCH(GE$4,'Curva Forward'!$C$4:$AN$4,0))),DG515)</f>
        <v>0</v>
      </c>
      <c r="GF515" s="200">
        <f>AT515*AT$2*IF($FC515="V",1,-1)*IF($Q515="Fixo",(DH515-INDEX('Curva Forward'!$C$5:$AN$13,MATCH(CONCATENATE(BD_COMERCIAL!$K515," ",BD_COMERCIAL!$L515),'Curva Forward'!$B$5:$B$13,0),MATCH(GF$4,'Curva Forward'!$C$4:$AN$4,0))),DH515)</f>
        <v>0</v>
      </c>
      <c r="GG515" s="200">
        <f>AU515*AU$2*IF($FC515="V",1,-1)*IF($Q515="Fixo",(DI515-INDEX('Curva Forward'!$C$5:$AN$13,MATCH(CONCATENATE(BD_COMERCIAL!$K515," ",BD_COMERCIAL!$L515),'Curva Forward'!$B$5:$B$13,0),MATCH(GG$4,'Curva Forward'!$C$4:$AN$4,0))),DI515)</f>
        <v>0</v>
      </c>
      <c r="GH515" s="200">
        <f>AV515*AV$2*IF($FC515="V",1,-1)*IF($Q515="Fixo",(DJ515-INDEX('Curva Forward'!$C$5:$AN$13,MATCH(CONCATENATE(BD_COMERCIAL!$K515," ",BD_COMERCIAL!$L515),'Curva Forward'!$B$5:$B$13,0),MATCH(GH$4,'Curva Forward'!$C$4:$AN$4,0))),DJ515)</f>
        <v>0</v>
      </c>
      <c r="GI515" s="200">
        <f>AW515*AW$2*IF($FC515="V",1,-1)*IF($Q515="Fixo",(DK515-INDEX('Curva Forward'!$C$5:$AN$13,MATCH(CONCATENATE(BD_COMERCIAL!$K515," ",BD_COMERCIAL!$L515),'Curva Forward'!$B$5:$B$13,0),MATCH(GI$4,'Curva Forward'!$C$4:$AN$4,0))),DK515)</f>
        <v>0</v>
      </c>
      <c r="GJ515" s="200">
        <f>AX515*AX$2*IF($FC515="V",1,-1)*IF($Q515="Fixo",(DL515-INDEX('Curva Forward'!$C$5:$AN$13,MATCH(CONCATENATE(BD_COMERCIAL!$K515," ",BD_COMERCIAL!$L515),'Curva Forward'!$B$5:$B$13,0),MATCH(GJ$4,'Curva Forward'!$C$4:$AN$4,0))),DL515)</f>
        <v>0</v>
      </c>
      <c r="GK515" s="200">
        <f>AY515*AY$2*IF($FC515="V",1,-1)*IF($Q515="Fixo",(DM515-INDEX('Curva Forward'!$C$5:$AN$13,MATCH(CONCATENATE(BD_COMERCIAL!$K515," ",BD_COMERCIAL!$L515),'Curva Forward'!$B$5:$B$13,0),MATCH(GK$4,'Curva Forward'!$C$4:$AN$4,0))),DM515)</f>
        <v>0</v>
      </c>
      <c r="GL515" s="200">
        <f>IF(EZ515="",0,CL515*CL$2*IF($FC515="V",1,-1)*IF($Q515="Fixo",(EZ515-INDEX('Curva Forward'!$C$5:$AN$13,MATCH(CONCATENATE(BD_COMERCIAL!$K515," ",BD_COMERCIAL!$L515),'Curva Forward'!$B$5:$B$13,0),MATCH(GL$4,'Curva Forward'!$C$4:$AN$4,0))),EZ515))</f>
        <v>0</v>
      </c>
      <c r="GM515" s="200">
        <f>IF(FA515="",0,CM515*CM$2*IF($FC515="V",1,-1)*IF($Q515="Fixo",(FA515-INDEX('Curva Forward'!$C$5:$AN$13,MATCH(CONCATENATE(BD_COMERCIAL!$K515," ",BD_COMERCIAL!$L515),'Curva Forward'!$B$5:$B$13,0),MATCH(GM$4,'Curva Forward'!$C$4:$AN$4,0))),FA515))</f>
        <v>0</v>
      </c>
      <c r="GN515" s="200">
        <f>IF(FB515="",0,CN515*CN$2*IF($FC515="V",1,-1)*IF($Q515="Fixo",(FB515-INDEX('Curva Forward'!$C$5:$AN$13,MATCH(CONCATENATE(BD_COMERCIAL!$K515," ",BD_COMERCIAL!$L515),'Curva Forward'!$B$5:$B$13,0),MATCH(GN$4,'Curva Forward'!$C$4:$AN$4,0))),FB515))</f>
        <v>0</v>
      </c>
      <c r="GO515" s="201">
        <f t="shared" ca="1" si="146"/>
        <v>0</v>
      </c>
      <c r="GP515" s="201">
        <f t="shared" ca="1" si="147"/>
        <v>0</v>
      </c>
    </row>
    <row r="516" spans="1:198" ht="15" customHeight="1" x14ac:dyDescent="0.25">
      <c r="A516" s="6"/>
      <c r="B516" s="7" t="s">
        <v>899</v>
      </c>
      <c r="C516" s="8">
        <v>44743</v>
      </c>
      <c r="D516" s="9" t="s">
        <v>124</v>
      </c>
      <c r="E516" s="9" t="s">
        <v>125</v>
      </c>
      <c r="F516" s="113">
        <v>3780401000108</v>
      </c>
      <c r="G516" s="10" t="s">
        <v>147</v>
      </c>
      <c r="H516" s="113" t="e">
        <v>#VALUE!</v>
      </c>
      <c r="I516" s="9" t="s">
        <v>139</v>
      </c>
      <c r="J516" s="166"/>
      <c r="K516" s="10" t="s">
        <v>30</v>
      </c>
      <c r="L516" s="84" t="s">
        <v>22</v>
      </c>
      <c r="M516" s="11">
        <v>44713</v>
      </c>
      <c r="N516" s="12">
        <v>44742</v>
      </c>
      <c r="O516" s="10">
        <v>29</v>
      </c>
      <c r="P516" s="285">
        <v>30.38</v>
      </c>
      <c r="Q516" s="84" t="s">
        <v>586</v>
      </c>
      <c r="R516" s="10" t="s">
        <v>129</v>
      </c>
      <c r="S516" s="14" t="s">
        <v>135</v>
      </c>
      <c r="T516" s="11"/>
      <c r="U516" s="12"/>
      <c r="V516" s="257" t="str">
        <f ca="1">IF(U516="","",
IF(U516="NA","",
IFERROR(VLOOKUP(EOMONTH(M516,-2)+1,IPCA!$A:$B,2,0),
VLOOKUP(EOMONTH(TODAY(),-2)+1,IPCA!$A:$B,2,0))/
VLOOKUP(EOMONTH(U516,-2)+1,IPCA!$A:$B,2,0)*
P516))</f>
        <v/>
      </c>
      <c r="W516" s="84"/>
      <c r="X516" s="13"/>
      <c r="Y516" s="166"/>
      <c r="Z516" s="107" t="s">
        <v>148</v>
      </c>
      <c r="AA516" s="108" t="s">
        <v>148</v>
      </c>
      <c r="AB516" s="15"/>
      <c r="AG516">
        <v>29</v>
      </c>
      <c r="AM516" s="6"/>
      <c r="AN516" s="15"/>
      <c r="AY516" s="6"/>
      <c r="AZ516" s="15"/>
      <c r="BK516" s="6"/>
      <c r="BL516" s="15"/>
      <c r="BW516" s="6"/>
      <c r="BX516" s="15"/>
      <c r="CI516" s="6"/>
      <c r="CJ516" s="16">
        <f t="shared" si="131"/>
        <v>2.3835616438356166</v>
      </c>
      <c r="CK516" s="16" t="str">
        <f t="shared" si="132"/>
        <v/>
      </c>
      <c r="CL516" s="16" t="str">
        <f t="shared" si="133"/>
        <v/>
      </c>
      <c r="CM516" s="16" t="str">
        <f t="shared" si="134"/>
        <v/>
      </c>
      <c r="CN516" s="16" t="str">
        <f t="shared" si="135"/>
        <v/>
      </c>
      <c r="CO516" s="18"/>
      <c r="CP516" s="15"/>
      <c r="CU516">
        <v>30.38</v>
      </c>
      <c r="DA516" s="6"/>
      <c r="DB516" s="15"/>
      <c r="DM516" s="6"/>
      <c r="DN516" s="15"/>
      <c r="DY516" s="6"/>
      <c r="DZ516" s="15"/>
      <c r="EK516" s="6"/>
      <c r="EL516" s="15"/>
      <c r="EW516" s="6"/>
      <c r="EX516" s="16">
        <f t="shared" si="136"/>
        <v>2.496986301369863</v>
      </c>
      <c r="EY516" s="16" t="str">
        <f t="shared" si="137"/>
        <v/>
      </c>
      <c r="EZ516" s="16" t="str">
        <f t="shared" si="138"/>
        <v/>
      </c>
      <c r="FA516" s="16" t="str">
        <f t="shared" si="139"/>
        <v/>
      </c>
      <c r="FB516" s="160" t="str">
        <f t="shared" si="140"/>
        <v/>
      </c>
      <c r="FC516" t="s">
        <v>204</v>
      </c>
      <c r="FD516" s="20" t="s">
        <v>147</v>
      </c>
      <c r="FE516"/>
      <c r="FF516" s="209" t="s">
        <v>206</v>
      </c>
      <c r="FH516" s="284">
        <f t="shared" ca="1" si="141"/>
        <v>0</v>
      </c>
      <c r="FI516" s="208">
        <f t="shared" si="142"/>
        <v>0.96666666666666667</v>
      </c>
      <c r="FK516" t="str">
        <f t="shared" si="143"/>
        <v>Portfólio</v>
      </c>
      <c r="FL516" s="201">
        <f t="shared" ca="1" si="144"/>
        <v>634334.4</v>
      </c>
      <c r="FM516" s="201">
        <f t="shared" ca="1" si="145"/>
        <v>0</v>
      </c>
      <c r="FN516" s="200">
        <f>AB516*AB$2*IF($FC516="V",1,-1)*IF($Q516="Fixo",(CP516-INDEX('Curva Forward'!$C$5:$AN$13,MATCH(CONCATENATE(BD_COMERCIAL!$K516," ",BD_COMERCIAL!$L516),'Curva Forward'!$B$5:$B$13,0),MATCH(FN$4,'Curva Forward'!$C$4:$AN$4,0))),CP516)</f>
        <v>0</v>
      </c>
      <c r="FO516" s="200">
        <f>AC516*AC$2*IF($FC516="V",1,-1)*IF($Q516="Fixo",(CQ516-INDEX('Curva Forward'!$C$5:$AN$13,MATCH(CONCATENATE(BD_COMERCIAL!$K516," ",BD_COMERCIAL!$L516),'Curva Forward'!$B$5:$B$13,0),MATCH(FO$4,'Curva Forward'!$C$4:$AN$4,0))),CQ516)</f>
        <v>0</v>
      </c>
      <c r="FP516" s="200">
        <f>AD516*AD$2*IF($FC516="V",1,-1)*IF($Q516="Fixo",(CR516-INDEX('Curva Forward'!$C$5:$AN$13,MATCH(CONCATENATE(BD_COMERCIAL!$K516," ",BD_COMERCIAL!$L516),'Curva Forward'!$B$5:$B$13,0),MATCH(FP$4,'Curva Forward'!$C$4:$AN$4,0))),CR516)</f>
        <v>0</v>
      </c>
      <c r="FQ516" s="200">
        <f>AE516*AE$2*IF($FC516="V",1,-1)*IF($Q516="Fixo",(CS516-INDEX('Curva Forward'!$C$5:$AN$13,MATCH(CONCATENATE(BD_COMERCIAL!$K516," ",BD_COMERCIAL!$L516),'Curva Forward'!$B$5:$B$13,0),MATCH(FQ$4,'Curva Forward'!$C$4:$AN$4,0))),CS516)</f>
        <v>0</v>
      </c>
      <c r="FR516" s="200">
        <f>AF516*AF$2*IF($FC516="V",1,-1)*IF($Q516="Fixo",(CT516-INDEX('Curva Forward'!$C$5:$AN$13,MATCH(CONCATENATE(BD_COMERCIAL!$K516," ",BD_COMERCIAL!$L516),'Curva Forward'!$B$5:$B$13,0),MATCH(FR$4,'Curva Forward'!$C$4:$AN$4,0))),CT516)</f>
        <v>0</v>
      </c>
      <c r="FS516" s="200">
        <f>AG516*AG$2*IF($FC516="V",1,-1)*IF($Q516="Fixo",(CU516-INDEX('Curva Forward'!$C$5:$AN$13,MATCH(CONCATENATE(BD_COMERCIAL!$K516," ",BD_COMERCIAL!$L516),'Curva Forward'!$B$5:$B$13,0),MATCH(FS$4,'Curva Forward'!$C$4:$AN$4,0))),CU516)</f>
        <v>634334.4</v>
      </c>
      <c r="FT516" s="200">
        <f>AH516*AH$2*IF($FC516="V",1,-1)*IF($Q516="Fixo",(CV516-INDEX('Curva Forward'!$C$5:$AN$13,MATCH(CONCATENATE(BD_COMERCIAL!$K516," ",BD_COMERCIAL!$L516),'Curva Forward'!$B$5:$B$13,0),MATCH(FT$4,'Curva Forward'!$C$4:$AN$4,0))),CV516)</f>
        <v>0</v>
      </c>
      <c r="FU516" s="200">
        <f>AI516*AI$2*IF($FC516="V",1,-1)*IF($Q516="Fixo",(CW516-INDEX('Curva Forward'!$C$5:$AN$13,MATCH(CONCATENATE(BD_COMERCIAL!$K516," ",BD_COMERCIAL!$L516),'Curva Forward'!$B$5:$B$13,0),MATCH(FU$4,'Curva Forward'!$C$4:$AN$4,0))),CW516)</f>
        <v>0</v>
      </c>
      <c r="FV516" s="200">
        <f>AJ516*AJ$2*IF($FC516="V",1,-1)*IF($Q516="Fixo",(CX516-INDEX('Curva Forward'!$C$5:$AN$13,MATCH(CONCATENATE(BD_COMERCIAL!$K516," ",BD_COMERCIAL!$L516),'Curva Forward'!$B$5:$B$13,0),MATCH(FV$4,'Curva Forward'!$C$4:$AN$4,0))),CX516)</f>
        <v>0</v>
      </c>
      <c r="FW516" s="200">
        <f>AK516*AK$2*IF($FC516="V",1,-1)*IF($Q516="Fixo",(CY516-INDEX('Curva Forward'!$C$5:$AN$13,MATCH(CONCATENATE(BD_COMERCIAL!$K516," ",BD_COMERCIAL!$L516),'Curva Forward'!$B$5:$B$13,0),MATCH(FW$4,'Curva Forward'!$C$4:$AN$4,0))),CY516)</f>
        <v>0</v>
      </c>
      <c r="FX516" s="200">
        <f>AL516*AL$2*IF($FC516="V",1,-1)*IF($Q516="Fixo",(CZ516-INDEX('Curva Forward'!$C$5:$AN$13,MATCH(CONCATENATE(BD_COMERCIAL!$K516," ",BD_COMERCIAL!$L516),'Curva Forward'!$B$5:$B$13,0),MATCH(FX$4,'Curva Forward'!$C$4:$AN$4,0))),CZ516)</f>
        <v>0</v>
      </c>
      <c r="FY516" s="200">
        <f>AM516*AM$2*IF($FC516="V",1,-1)*IF($Q516="Fixo",(DA516-INDEX('Curva Forward'!$C$5:$AN$13,MATCH(CONCATENATE(BD_COMERCIAL!$K516," ",BD_COMERCIAL!$L516),'Curva Forward'!$B$5:$B$13,0),MATCH(FY$4,'Curva Forward'!$C$4:$AN$4,0))),DA516)</f>
        <v>0</v>
      </c>
      <c r="FZ516" s="200">
        <f>AN516*AN$2*IF($FC516="V",1,-1)*IF($Q516="Fixo",(DB516-INDEX('Curva Forward'!$C$5:$AN$13,MATCH(CONCATENATE(BD_COMERCIAL!$K516," ",BD_COMERCIAL!$L516),'Curva Forward'!$B$5:$B$13,0),MATCH(FZ$4,'Curva Forward'!$C$4:$AN$4,0))),DB516)</f>
        <v>0</v>
      </c>
      <c r="GA516" s="200">
        <f>AO516*AO$2*IF($FC516="V",1,-1)*IF($Q516="Fixo",(DC516-INDEX('Curva Forward'!$C$5:$AN$13,MATCH(CONCATENATE(BD_COMERCIAL!$K516," ",BD_COMERCIAL!$L516),'Curva Forward'!$B$5:$B$13,0),MATCH(GA$4,'Curva Forward'!$C$4:$AN$4,0))),DC516)</f>
        <v>0</v>
      </c>
      <c r="GB516" s="200">
        <f>AP516*AP$2*IF($FC516="V",1,-1)*IF($Q516="Fixo",(DD516-INDEX('Curva Forward'!$C$5:$AN$13,MATCH(CONCATENATE(BD_COMERCIAL!$K516," ",BD_COMERCIAL!$L516),'Curva Forward'!$B$5:$B$13,0),MATCH(GB$4,'Curva Forward'!$C$4:$AN$4,0))),DD516)</f>
        <v>0</v>
      </c>
      <c r="GC516" s="200">
        <f>AQ516*AQ$2*IF($FC516="V",1,-1)*IF($Q516="Fixo",(DE516-INDEX('Curva Forward'!$C$5:$AN$13,MATCH(CONCATENATE(BD_COMERCIAL!$K516," ",BD_COMERCIAL!$L516),'Curva Forward'!$B$5:$B$13,0),MATCH(GC$4,'Curva Forward'!$C$4:$AN$4,0))),DE516)</f>
        <v>0</v>
      </c>
      <c r="GD516" s="200">
        <f>AR516*AR$2*IF($FC516="V",1,-1)*IF($Q516="Fixo",(DF516-INDEX('Curva Forward'!$C$5:$AN$13,MATCH(CONCATENATE(BD_COMERCIAL!$K516," ",BD_COMERCIAL!$L516),'Curva Forward'!$B$5:$B$13,0),MATCH(GD$4,'Curva Forward'!$C$4:$AN$4,0))),DF516)</f>
        <v>0</v>
      </c>
      <c r="GE516" s="200">
        <f>AS516*AS$2*IF($FC516="V",1,-1)*IF($Q516="Fixo",(DG516-INDEX('Curva Forward'!$C$5:$AN$13,MATCH(CONCATENATE(BD_COMERCIAL!$K516," ",BD_COMERCIAL!$L516),'Curva Forward'!$B$5:$B$13,0),MATCH(GE$4,'Curva Forward'!$C$4:$AN$4,0))),DG516)</f>
        <v>0</v>
      </c>
      <c r="GF516" s="200">
        <f>AT516*AT$2*IF($FC516="V",1,-1)*IF($Q516="Fixo",(DH516-INDEX('Curva Forward'!$C$5:$AN$13,MATCH(CONCATENATE(BD_COMERCIAL!$K516," ",BD_COMERCIAL!$L516),'Curva Forward'!$B$5:$B$13,0),MATCH(GF$4,'Curva Forward'!$C$4:$AN$4,0))),DH516)</f>
        <v>0</v>
      </c>
      <c r="GG516" s="200">
        <f>AU516*AU$2*IF($FC516="V",1,-1)*IF($Q516="Fixo",(DI516-INDEX('Curva Forward'!$C$5:$AN$13,MATCH(CONCATENATE(BD_COMERCIAL!$K516," ",BD_COMERCIAL!$L516),'Curva Forward'!$B$5:$B$13,0),MATCH(GG$4,'Curva Forward'!$C$4:$AN$4,0))),DI516)</f>
        <v>0</v>
      </c>
      <c r="GH516" s="200">
        <f>AV516*AV$2*IF($FC516="V",1,-1)*IF($Q516="Fixo",(DJ516-INDEX('Curva Forward'!$C$5:$AN$13,MATCH(CONCATENATE(BD_COMERCIAL!$K516," ",BD_COMERCIAL!$L516),'Curva Forward'!$B$5:$B$13,0),MATCH(GH$4,'Curva Forward'!$C$4:$AN$4,0))),DJ516)</f>
        <v>0</v>
      </c>
      <c r="GI516" s="200">
        <f>AW516*AW$2*IF($FC516="V",1,-1)*IF($Q516="Fixo",(DK516-INDEX('Curva Forward'!$C$5:$AN$13,MATCH(CONCATENATE(BD_COMERCIAL!$K516," ",BD_COMERCIAL!$L516),'Curva Forward'!$B$5:$B$13,0),MATCH(GI$4,'Curva Forward'!$C$4:$AN$4,0))),DK516)</f>
        <v>0</v>
      </c>
      <c r="GJ516" s="200">
        <f>AX516*AX$2*IF($FC516="V",1,-1)*IF($Q516="Fixo",(DL516-INDEX('Curva Forward'!$C$5:$AN$13,MATCH(CONCATENATE(BD_COMERCIAL!$K516," ",BD_COMERCIAL!$L516),'Curva Forward'!$B$5:$B$13,0),MATCH(GJ$4,'Curva Forward'!$C$4:$AN$4,0))),DL516)</f>
        <v>0</v>
      </c>
      <c r="GK516" s="200">
        <f>AY516*AY$2*IF($FC516="V",1,-1)*IF($Q516="Fixo",(DM516-INDEX('Curva Forward'!$C$5:$AN$13,MATCH(CONCATENATE(BD_COMERCIAL!$K516," ",BD_COMERCIAL!$L516),'Curva Forward'!$B$5:$B$13,0),MATCH(GK$4,'Curva Forward'!$C$4:$AN$4,0))),DM516)</f>
        <v>0</v>
      </c>
      <c r="GL516" s="200">
        <f>IF(EZ516="",0,CL516*CL$2*IF($FC516="V",1,-1)*IF($Q516="Fixo",(EZ516-INDEX('Curva Forward'!$C$5:$AN$13,MATCH(CONCATENATE(BD_COMERCIAL!$K516," ",BD_COMERCIAL!$L516),'Curva Forward'!$B$5:$B$13,0),MATCH(GL$4,'Curva Forward'!$C$4:$AN$4,0))),EZ516))</f>
        <v>0</v>
      </c>
      <c r="GM516" s="200">
        <f>IF(FA516="",0,CM516*CM$2*IF($FC516="V",1,-1)*IF($Q516="Fixo",(FA516-INDEX('Curva Forward'!$C$5:$AN$13,MATCH(CONCATENATE(BD_COMERCIAL!$K516," ",BD_COMERCIAL!$L516),'Curva Forward'!$B$5:$B$13,0),MATCH(GM$4,'Curva Forward'!$C$4:$AN$4,0))),FA516))</f>
        <v>0</v>
      </c>
      <c r="GN516" s="200">
        <f>IF(FB516="",0,CN516*CN$2*IF($FC516="V",1,-1)*IF($Q516="Fixo",(FB516-INDEX('Curva Forward'!$C$5:$AN$13,MATCH(CONCATENATE(BD_COMERCIAL!$K516," ",BD_COMERCIAL!$L516),'Curva Forward'!$B$5:$B$13,0),MATCH(GN$4,'Curva Forward'!$C$4:$AN$4,0))),FB516))</f>
        <v>0</v>
      </c>
      <c r="GO516" s="201">
        <f t="shared" ca="1" si="146"/>
        <v>0</v>
      </c>
      <c r="GP516" s="201">
        <f t="shared" ca="1" si="147"/>
        <v>0</v>
      </c>
    </row>
    <row r="517" spans="1:198" ht="15" customHeight="1" x14ac:dyDescent="0.25">
      <c r="A517" s="6"/>
      <c r="B517" s="7">
        <v>25504</v>
      </c>
      <c r="C517" s="8">
        <v>44743</v>
      </c>
      <c r="D517" s="9" t="s">
        <v>131</v>
      </c>
      <c r="E517" s="9" t="s">
        <v>550</v>
      </c>
      <c r="F517" s="113">
        <v>19125927000186</v>
      </c>
      <c r="G517" s="10" t="s">
        <v>125</v>
      </c>
      <c r="H517" s="113">
        <v>3780401000108</v>
      </c>
      <c r="I517" s="9" t="s">
        <v>584</v>
      </c>
      <c r="J517" s="166"/>
      <c r="K517" s="10" t="s">
        <v>30</v>
      </c>
      <c r="L517" s="84" t="s">
        <v>22</v>
      </c>
      <c r="M517" s="11">
        <v>44713</v>
      </c>
      <c r="N517" s="12">
        <v>44742</v>
      </c>
      <c r="O517" s="10">
        <v>10.199999999999999</v>
      </c>
      <c r="P517" s="84">
        <v>31</v>
      </c>
      <c r="Q517" s="84" t="s">
        <v>586</v>
      </c>
      <c r="R517" s="10" t="s">
        <v>129</v>
      </c>
      <c r="S517" s="14" t="s">
        <v>135</v>
      </c>
      <c r="T517" s="11"/>
      <c r="U517" s="12"/>
      <c r="V517" s="257" t="str">
        <f ca="1">IF(U517="","",
IF(U517="NA","",
IFERROR(VLOOKUP(EOMONTH(M517,-2)+1,IPCA!$A:$B,2,0),
VLOOKUP(EOMONTH(TODAY(),-2)+1,IPCA!$A:$B,2,0))/
VLOOKUP(EOMONTH(U517,-2)+1,IPCA!$A:$B,2,0)*
P517))</f>
        <v/>
      </c>
      <c r="W517" s="84"/>
      <c r="X517" s="13"/>
      <c r="Y517" s="166" t="s">
        <v>7</v>
      </c>
      <c r="Z517" s="107" t="s">
        <v>136</v>
      </c>
      <c r="AA517" s="108">
        <v>44790</v>
      </c>
      <c r="AB517" s="15"/>
      <c r="AG517">
        <v>10.199999999999999</v>
      </c>
      <c r="AM517" s="6"/>
      <c r="AN517" s="15"/>
      <c r="AY517" s="6"/>
      <c r="AZ517" s="15"/>
      <c r="BK517" s="6"/>
      <c r="BL517" s="15"/>
      <c r="BW517" s="6"/>
      <c r="BX517" s="15"/>
      <c r="CI517" s="6"/>
      <c r="CJ517" s="16">
        <f t="shared" si="131"/>
        <v>0.83835616438356153</v>
      </c>
      <c r="CK517" s="16" t="str">
        <f t="shared" si="132"/>
        <v/>
      </c>
      <c r="CL517" s="16" t="str">
        <f t="shared" si="133"/>
        <v/>
      </c>
      <c r="CM517" s="16" t="str">
        <f t="shared" si="134"/>
        <v/>
      </c>
      <c r="CN517" s="16" t="str">
        <f t="shared" si="135"/>
        <v/>
      </c>
      <c r="CO517" s="18"/>
      <c r="CP517" s="15"/>
      <c r="CU517">
        <v>31</v>
      </c>
      <c r="DA517" s="6"/>
      <c r="DB517" s="15"/>
      <c r="DM517" s="6"/>
      <c r="DN517" s="15"/>
      <c r="DY517" s="6"/>
      <c r="DZ517" s="15"/>
      <c r="EK517" s="6"/>
      <c r="EL517" s="15"/>
      <c r="EW517" s="6"/>
      <c r="EX517" s="16">
        <f t="shared" si="136"/>
        <v>2.547945205479452</v>
      </c>
      <c r="EY517" s="16" t="str">
        <f t="shared" si="137"/>
        <v/>
      </c>
      <c r="EZ517" s="16" t="str">
        <f t="shared" si="138"/>
        <v/>
      </c>
      <c r="FA517" s="16" t="str">
        <f t="shared" si="139"/>
        <v/>
      </c>
      <c r="FB517" s="160" t="str">
        <f t="shared" si="140"/>
        <v/>
      </c>
      <c r="FC517" t="s">
        <v>205</v>
      </c>
      <c r="FD517" s="20" t="s">
        <v>584</v>
      </c>
      <c r="FE517"/>
      <c r="FF517" s="209" t="s">
        <v>206</v>
      </c>
      <c r="FH517" s="284">
        <f t="shared" ca="1" si="141"/>
        <v>0</v>
      </c>
      <c r="FI517" s="208">
        <f t="shared" si="142"/>
        <v>0.96666666666666667</v>
      </c>
      <c r="FK517" t="str">
        <f t="shared" si="143"/>
        <v>COPEL Comercialização S.A.</v>
      </c>
      <c r="FL517" s="201">
        <f t="shared" ca="1" si="144"/>
        <v>-227663.99999999997</v>
      </c>
      <c r="FM517" s="201">
        <f t="shared" ca="1" si="145"/>
        <v>0</v>
      </c>
      <c r="FN517" s="200">
        <f>AB517*AB$2*IF($FC517="V",1,-1)*IF($Q517="Fixo",(CP517-INDEX('Curva Forward'!$C$5:$AN$13,MATCH(CONCATENATE(BD_COMERCIAL!$K517," ",BD_COMERCIAL!$L517),'Curva Forward'!$B$5:$B$13,0),MATCH(FN$4,'Curva Forward'!$C$4:$AN$4,0))),CP517)</f>
        <v>0</v>
      </c>
      <c r="FO517" s="200">
        <f>AC517*AC$2*IF($FC517="V",1,-1)*IF($Q517="Fixo",(CQ517-INDEX('Curva Forward'!$C$5:$AN$13,MATCH(CONCATENATE(BD_COMERCIAL!$K517," ",BD_COMERCIAL!$L517),'Curva Forward'!$B$5:$B$13,0),MATCH(FO$4,'Curva Forward'!$C$4:$AN$4,0))),CQ517)</f>
        <v>0</v>
      </c>
      <c r="FP517" s="200">
        <f>AD517*AD$2*IF($FC517="V",1,-1)*IF($Q517="Fixo",(CR517-INDEX('Curva Forward'!$C$5:$AN$13,MATCH(CONCATENATE(BD_COMERCIAL!$K517," ",BD_COMERCIAL!$L517),'Curva Forward'!$B$5:$B$13,0),MATCH(FP$4,'Curva Forward'!$C$4:$AN$4,0))),CR517)</f>
        <v>0</v>
      </c>
      <c r="FQ517" s="200">
        <f>AE517*AE$2*IF($FC517="V",1,-1)*IF($Q517="Fixo",(CS517-INDEX('Curva Forward'!$C$5:$AN$13,MATCH(CONCATENATE(BD_COMERCIAL!$K517," ",BD_COMERCIAL!$L517),'Curva Forward'!$B$5:$B$13,0),MATCH(FQ$4,'Curva Forward'!$C$4:$AN$4,0))),CS517)</f>
        <v>0</v>
      </c>
      <c r="FR517" s="200">
        <f>AF517*AF$2*IF($FC517="V",1,-1)*IF($Q517="Fixo",(CT517-INDEX('Curva Forward'!$C$5:$AN$13,MATCH(CONCATENATE(BD_COMERCIAL!$K517," ",BD_COMERCIAL!$L517),'Curva Forward'!$B$5:$B$13,0),MATCH(FR$4,'Curva Forward'!$C$4:$AN$4,0))),CT517)</f>
        <v>0</v>
      </c>
      <c r="FS517" s="200">
        <f>AG517*AG$2*IF($FC517="V",1,-1)*IF($Q517="Fixo",(CU517-INDEX('Curva Forward'!$C$5:$AN$13,MATCH(CONCATENATE(BD_COMERCIAL!$K517," ",BD_COMERCIAL!$L517),'Curva Forward'!$B$5:$B$13,0),MATCH(FS$4,'Curva Forward'!$C$4:$AN$4,0))),CU517)</f>
        <v>-227663.99999999997</v>
      </c>
      <c r="FT517" s="200">
        <f>AH517*AH$2*IF($FC517="V",1,-1)*IF($Q517="Fixo",(CV517-INDEX('Curva Forward'!$C$5:$AN$13,MATCH(CONCATENATE(BD_COMERCIAL!$K517," ",BD_COMERCIAL!$L517),'Curva Forward'!$B$5:$B$13,0),MATCH(FT$4,'Curva Forward'!$C$4:$AN$4,0))),CV517)</f>
        <v>0</v>
      </c>
      <c r="FU517" s="200">
        <f>AI517*AI$2*IF($FC517="V",1,-1)*IF($Q517="Fixo",(CW517-INDEX('Curva Forward'!$C$5:$AN$13,MATCH(CONCATENATE(BD_COMERCIAL!$K517," ",BD_COMERCIAL!$L517),'Curva Forward'!$B$5:$B$13,0),MATCH(FU$4,'Curva Forward'!$C$4:$AN$4,0))),CW517)</f>
        <v>0</v>
      </c>
      <c r="FV517" s="200">
        <f>AJ517*AJ$2*IF($FC517="V",1,-1)*IF($Q517="Fixo",(CX517-INDEX('Curva Forward'!$C$5:$AN$13,MATCH(CONCATENATE(BD_COMERCIAL!$K517," ",BD_COMERCIAL!$L517),'Curva Forward'!$B$5:$B$13,0),MATCH(FV$4,'Curva Forward'!$C$4:$AN$4,0))),CX517)</f>
        <v>0</v>
      </c>
      <c r="FW517" s="200">
        <f>AK517*AK$2*IF($FC517="V",1,-1)*IF($Q517="Fixo",(CY517-INDEX('Curva Forward'!$C$5:$AN$13,MATCH(CONCATENATE(BD_COMERCIAL!$K517," ",BD_COMERCIAL!$L517),'Curva Forward'!$B$5:$B$13,0),MATCH(FW$4,'Curva Forward'!$C$4:$AN$4,0))),CY517)</f>
        <v>0</v>
      </c>
      <c r="FX517" s="200">
        <f>AL517*AL$2*IF($FC517="V",1,-1)*IF($Q517="Fixo",(CZ517-INDEX('Curva Forward'!$C$5:$AN$13,MATCH(CONCATENATE(BD_COMERCIAL!$K517," ",BD_COMERCIAL!$L517),'Curva Forward'!$B$5:$B$13,0),MATCH(FX$4,'Curva Forward'!$C$4:$AN$4,0))),CZ517)</f>
        <v>0</v>
      </c>
      <c r="FY517" s="200">
        <f>AM517*AM$2*IF($FC517="V",1,-1)*IF($Q517="Fixo",(DA517-INDEX('Curva Forward'!$C$5:$AN$13,MATCH(CONCATENATE(BD_COMERCIAL!$K517," ",BD_COMERCIAL!$L517),'Curva Forward'!$B$5:$B$13,0),MATCH(FY$4,'Curva Forward'!$C$4:$AN$4,0))),DA517)</f>
        <v>0</v>
      </c>
      <c r="FZ517" s="200">
        <f>AN517*AN$2*IF($FC517="V",1,-1)*IF($Q517="Fixo",(DB517-INDEX('Curva Forward'!$C$5:$AN$13,MATCH(CONCATENATE(BD_COMERCIAL!$K517," ",BD_COMERCIAL!$L517),'Curva Forward'!$B$5:$B$13,0),MATCH(FZ$4,'Curva Forward'!$C$4:$AN$4,0))),DB517)</f>
        <v>0</v>
      </c>
      <c r="GA517" s="200">
        <f>AO517*AO$2*IF($FC517="V",1,-1)*IF($Q517="Fixo",(DC517-INDEX('Curva Forward'!$C$5:$AN$13,MATCH(CONCATENATE(BD_COMERCIAL!$K517," ",BD_COMERCIAL!$L517),'Curva Forward'!$B$5:$B$13,0),MATCH(GA$4,'Curva Forward'!$C$4:$AN$4,0))),DC517)</f>
        <v>0</v>
      </c>
      <c r="GB517" s="200">
        <f>AP517*AP$2*IF($FC517="V",1,-1)*IF($Q517="Fixo",(DD517-INDEX('Curva Forward'!$C$5:$AN$13,MATCH(CONCATENATE(BD_COMERCIAL!$K517," ",BD_COMERCIAL!$L517),'Curva Forward'!$B$5:$B$13,0),MATCH(GB$4,'Curva Forward'!$C$4:$AN$4,0))),DD517)</f>
        <v>0</v>
      </c>
      <c r="GC517" s="200">
        <f>AQ517*AQ$2*IF($FC517="V",1,-1)*IF($Q517="Fixo",(DE517-INDEX('Curva Forward'!$C$5:$AN$13,MATCH(CONCATENATE(BD_COMERCIAL!$K517," ",BD_COMERCIAL!$L517),'Curva Forward'!$B$5:$B$13,0),MATCH(GC$4,'Curva Forward'!$C$4:$AN$4,0))),DE517)</f>
        <v>0</v>
      </c>
      <c r="GD517" s="200">
        <f>AR517*AR$2*IF($FC517="V",1,-1)*IF($Q517="Fixo",(DF517-INDEX('Curva Forward'!$C$5:$AN$13,MATCH(CONCATENATE(BD_COMERCIAL!$K517," ",BD_COMERCIAL!$L517),'Curva Forward'!$B$5:$B$13,0),MATCH(GD$4,'Curva Forward'!$C$4:$AN$4,0))),DF517)</f>
        <v>0</v>
      </c>
      <c r="GE517" s="200">
        <f>AS517*AS$2*IF($FC517="V",1,-1)*IF($Q517="Fixo",(DG517-INDEX('Curva Forward'!$C$5:$AN$13,MATCH(CONCATENATE(BD_COMERCIAL!$K517," ",BD_COMERCIAL!$L517),'Curva Forward'!$B$5:$B$13,0),MATCH(GE$4,'Curva Forward'!$C$4:$AN$4,0))),DG517)</f>
        <v>0</v>
      </c>
      <c r="GF517" s="200">
        <f>AT517*AT$2*IF($FC517="V",1,-1)*IF($Q517="Fixo",(DH517-INDEX('Curva Forward'!$C$5:$AN$13,MATCH(CONCATENATE(BD_COMERCIAL!$K517," ",BD_COMERCIAL!$L517),'Curva Forward'!$B$5:$B$13,0),MATCH(GF$4,'Curva Forward'!$C$4:$AN$4,0))),DH517)</f>
        <v>0</v>
      </c>
      <c r="GG517" s="200">
        <f>AU517*AU$2*IF($FC517="V",1,-1)*IF($Q517="Fixo",(DI517-INDEX('Curva Forward'!$C$5:$AN$13,MATCH(CONCATENATE(BD_COMERCIAL!$K517," ",BD_COMERCIAL!$L517),'Curva Forward'!$B$5:$B$13,0),MATCH(GG$4,'Curva Forward'!$C$4:$AN$4,0))),DI517)</f>
        <v>0</v>
      </c>
      <c r="GH517" s="200">
        <f>AV517*AV$2*IF($FC517="V",1,-1)*IF($Q517="Fixo",(DJ517-INDEX('Curva Forward'!$C$5:$AN$13,MATCH(CONCATENATE(BD_COMERCIAL!$K517," ",BD_COMERCIAL!$L517),'Curva Forward'!$B$5:$B$13,0),MATCH(GH$4,'Curva Forward'!$C$4:$AN$4,0))),DJ517)</f>
        <v>0</v>
      </c>
      <c r="GI517" s="200">
        <f>AW517*AW$2*IF($FC517="V",1,-1)*IF($Q517="Fixo",(DK517-INDEX('Curva Forward'!$C$5:$AN$13,MATCH(CONCATENATE(BD_COMERCIAL!$K517," ",BD_COMERCIAL!$L517),'Curva Forward'!$B$5:$B$13,0),MATCH(GI$4,'Curva Forward'!$C$4:$AN$4,0))),DK517)</f>
        <v>0</v>
      </c>
      <c r="GJ517" s="200">
        <f>AX517*AX$2*IF($FC517="V",1,-1)*IF($Q517="Fixo",(DL517-INDEX('Curva Forward'!$C$5:$AN$13,MATCH(CONCATENATE(BD_COMERCIAL!$K517," ",BD_COMERCIAL!$L517),'Curva Forward'!$B$5:$B$13,0),MATCH(GJ$4,'Curva Forward'!$C$4:$AN$4,0))),DL517)</f>
        <v>0</v>
      </c>
      <c r="GK517" s="200">
        <f>AY517*AY$2*IF($FC517="V",1,-1)*IF($Q517="Fixo",(DM517-INDEX('Curva Forward'!$C$5:$AN$13,MATCH(CONCATENATE(BD_COMERCIAL!$K517," ",BD_COMERCIAL!$L517),'Curva Forward'!$B$5:$B$13,0),MATCH(GK$4,'Curva Forward'!$C$4:$AN$4,0))),DM517)</f>
        <v>0</v>
      </c>
      <c r="GL517" s="200">
        <f>IF(EZ517="",0,CL517*CL$2*IF($FC517="V",1,-1)*IF($Q517="Fixo",(EZ517-INDEX('Curva Forward'!$C$5:$AN$13,MATCH(CONCATENATE(BD_COMERCIAL!$K517," ",BD_COMERCIAL!$L517),'Curva Forward'!$B$5:$B$13,0),MATCH(GL$4,'Curva Forward'!$C$4:$AN$4,0))),EZ517))</f>
        <v>0</v>
      </c>
      <c r="GM517" s="200">
        <f>IF(FA517="",0,CM517*CM$2*IF($FC517="V",1,-1)*IF($Q517="Fixo",(FA517-INDEX('Curva Forward'!$C$5:$AN$13,MATCH(CONCATENATE(BD_COMERCIAL!$K517," ",BD_COMERCIAL!$L517),'Curva Forward'!$B$5:$B$13,0),MATCH(GM$4,'Curva Forward'!$C$4:$AN$4,0))),FA517))</f>
        <v>0</v>
      </c>
      <c r="GN517" s="200">
        <f>IF(FB517="",0,CN517*CN$2*IF($FC517="V",1,-1)*IF($Q517="Fixo",(FB517-INDEX('Curva Forward'!$C$5:$AN$13,MATCH(CONCATENATE(BD_COMERCIAL!$K517," ",BD_COMERCIAL!$L517),'Curva Forward'!$B$5:$B$13,0),MATCH(GN$4,'Curva Forward'!$C$4:$AN$4,0))),FB517))</f>
        <v>0</v>
      </c>
      <c r="GO517" s="201">
        <f t="shared" ca="1" si="146"/>
        <v>0</v>
      </c>
      <c r="GP517" s="201">
        <f t="shared" ca="1" si="147"/>
        <v>0</v>
      </c>
    </row>
    <row r="518" spans="1:198" ht="15" customHeight="1" x14ac:dyDescent="0.25">
      <c r="A518" s="6"/>
      <c r="B518" s="7" t="s">
        <v>900</v>
      </c>
      <c r="C518" s="8">
        <v>44746</v>
      </c>
      <c r="D518" s="9" t="s">
        <v>131</v>
      </c>
      <c r="E518" s="9" t="s">
        <v>177</v>
      </c>
      <c r="F518" s="113">
        <v>13338734000127</v>
      </c>
      <c r="G518" s="10" t="s">
        <v>125</v>
      </c>
      <c r="H518" s="113">
        <v>3780401000108</v>
      </c>
      <c r="I518" s="9" t="s">
        <v>584</v>
      </c>
      <c r="J518" s="166"/>
      <c r="K518" s="10" t="s">
        <v>30</v>
      </c>
      <c r="L518" s="84" t="s">
        <v>22</v>
      </c>
      <c r="M518" s="11">
        <v>44713</v>
      </c>
      <c r="N518" s="12">
        <v>44742</v>
      </c>
      <c r="O518" s="10">
        <v>1</v>
      </c>
      <c r="P518" s="84">
        <v>29.9</v>
      </c>
      <c r="Q518" s="84" t="s">
        <v>586</v>
      </c>
      <c r="R518" s="10" t="s">
        <v>129</v>
      </c>
      <c r="S518" s="14" t="s">
        <v>135</v>
      </c>
      <c r="T518" s="11"/>
      <c r="U518" s="12"/>
      <c r="V518" s="257" t="str">
        <f ca="1">IF(U518="","",
IF(U518="NA","",
IFERROR(VLOOKUP(EOMONTH(M518,-2)+1,IPCA!$A:$B,2,0),
VLOOKUP(EOMONTH(TODAY(),-2)+1,IPCA!$A:$B,2,0))/
VLOOKUP(EOMONTH(U518,-2)+1,IPCA!$A:$B,2,0)*
P518))</f>
        <v/>
      </c>
      <c r="W518" s="84"/>
      <c r="X518" s="13" t="s">
        <v>6</v>
      </c>
      <c r="Y518" s="166"/>
      <c r="AA518" s="108"/>
      <c r="AB518" s="15"/>
      <c r="AG518">
        <v>1</v>
      </c>
      <c r="AM518" s="6"/>
      <c r="AN518" s="15"/>
      <c r="AY518" s="6"/>
      <c r="AZ518" s="15"/>
      <c r="BK518" s="6"/>
      <c r="BL518" s="15"/>
      <c r="BW518" s="6"/>
      <c r="BX518" s="15"/>
      <c r="CI518" s="6"/>
      <c r="CJ518" s="16">
        <f t="shared" ref="CJ518:CJ580" si="148">IF(SUM(AB518:AM518)=0,"",SUMPRODUCT(AB518:AM518,$AB$2:$AM$2)/SUM($AB$2:$AM$2))</f>
        <v>8.2191780821917804E-2</v>
      </c>
      <c r="CK518" s="16" t="str">
        <f t="shared" ref="CK518:CK580" si="149">IF(SUM(AN518:AY518)=0,"",SUMPRODUCT(AN518:AY518,$AN$2:$AY$2)/SUM($AN$2:$AY$2))</f>
        <v/>
      </c>
      <c r="CL518" s="16" t="str">
        <f t="shared" ref="CL518:CL580" si="150">IF(SUM(AZ518:BK518)=0,"",SUMPRODUCT(AZ518:BK518,$AZ$2:$BK$2)/SUM($AZ$2:$BK$2))</f>
        <v/>
      </c>
      <c r="CM518" s="16" t="str">
        <f t="shared" ref="CM518:CM580" si="151">IF(SUM(BL518:BW518)=0,"",SUMPRODUCT(BL518:BW518,$BL$2:$BW$2)/SUM($BL$2:$BW$2))</f>
        <v/>
      </c>
      <c r="CN518" s="16" t="str">
        <f t="shared" ref="CN518:CN580" si="152">IF(SUM(BX518:CI518)=0,"",SUMPRODUCT(BX518:CI518,$BX$2:$CI$2)/SUM($BX$2:$CI$2))</f>
        <v/>
      </c>
      <c r="CO518" s="18"/>
      <c r="CP518" s="15"/>
      <c r="CU518">
        <v>29.9</v>
      </c>
      <c r="DA518" s="6"/>
      <c r="DB518" s="15"/>
      <c r="DM518" s="6"/>
      <c r="DN518" s="15"/>
      <c r="DY518" s="6"/>
      <c r="DZ518" s="15"/>
      <c r="EK518" s="6"/>
      <c r="EL518" s="15"/>
      <c r="EW518" s="6"/>
      <c r="EX518" s="16">
        <f t="shared" ref="EX518:EX580" si="153">IF(SUM(CP518:DA518)=0,"",SUMPRODUCT(CP518:DA518,$AB$2:$AM$2)/SUM($AB$2:$AM$2))</f>
        <v>2.4575342465753423</v>
      </c>
      <c r="EY518" s="16" t="str">
        <f t="shared" ref="EY518:EY580" si="154">IF(SUM(DB518:DM518)=0,"",SUMPRODUCT(DB518:DM518,$AN$2:$AY$2)/SUM($AN$2:$AY$2))</f>
        <v/>
      </c>
      <c r="EZ518" s="16" t="str">
        <f t="shared" ref="EZ518:EZ580" si="155">IF(SUM(DN518:DY518)=0,"",SUMPRODUCT(DN518:DY518,$AZ$2:$BK$2)/SUM($AZ$2:$BK$2))</f>
        <v/>
      </c>
      <c r="FA518" s="16" t="str">
        <f t="shared" ref="FA518:FA580" si="156">IF(SUM(DZ518:EK518)=0,"",SUMPRODUCT(DZ518:EK518,$BL$2:$BW$2)/SUM($BL$2:$BW$2))</f>
        <v/>
      </c>
      <c r="FB518" s="160" t="str">
        <f t="shared" ref="FB518:FB580" si="157">IF(SUM(EL518:EW518)=0,"",SUMPRODUCT(EL518:EW518,$BX$2:$CI$2)/SUM($BX$2:$CI$2))</f>
        <v/>
      </c>
      <c r="FC518" t="s">
        <v>205</v>
      </c>
      <c r="FD518" s="20" t="s">
        <v>584</v>
      </c>
      <c r="FE518"/>
      <c r="FF518" s="209" t="s">
        <v>206</v>
      </c>
      <c r="FH518" s="284">
        <f t="shared" ref="FH518:FH580" ca="1" si="158">IF(V518="",0,V518-P518)</f>
        <v>0</v>
      </c>
      <c r="FI518" s="208">
        <f t="shared" ref="FI518:FI580" si="159">(N518-M518)/30</f>
        <v>0.96666666666666667</v>
      </c>
      <c r="FK518" t="str">
        <f t="shared" ref="FK518:FK580" si="160">IF($FC518="V",G518,E518)</f>
        <v>RBE Gestão Estratégica de Energia Ltda</v>
      </c>
      <c r="FL518" s="201">
        <f t="shared" ref="FL518:FL580" ca="1" si="161">SUMIF($FN$4:$GK$4,"&lt;"&amp;EOMONTH(TODAY(),-1),FN518:GK518)</f>
        <v>-21528</v>
      </c>
      <c r="FM518" s="201">
        <f t="shared" ref="FM518:FM580" ca="1" si="162">SUM(FN518:GN518)-FL518</f>
        <v>0</v>
      </c>
      <c r="FN518" s="200">
        <f>AB518*AB$2*IF($FC518="V",1,-1)*IF($Q518="Fixo",(CP518-INDEX('Curva Forward'!$C$5:$AN$13,MATCH(CONCATENATE(BD_COMERCIAL!$K518," ",BD_COMERCIAL!$L518),'Curva Forward'!$B$5:$B$13,0),MATCH(FN$4,'Curva Forward'!$C$4:$AN$4,0))),CP518)</f>
        <v>0</v>
      </c>
      <c r="FO518" s="200">
        <f>AC518*AC$2*IF($FC518="V",1,-1)*IF($Q518="Fixo",(CQ518-INDEX('Curva Forward'!$C$5:$AN$13,MATCH(CONCATENATE(BD_COMERCIAL!$K518," ",BD_COMERCIAL!$L518),'Curva Forward'!$B$5:$B$13,0),MATCH(FO$4,'Curva Forward'!$C$4:$AN$4,0))),CQ518)</f>
        <v>0</v>
      </c>
      <c r="FP518" s="200">
        <f>AD518*AD$2*IF($FC518="V",1,-1)*IF($Q518="Fixo",(CR518-INDEX('Curva Forward'!$C$5:$AN$13,MATCH(CONCATENATE(BD_COMERCIAL!$K518," ",BD_COMERCIAL!$L518),'Curva Forward'!$B$5:$B$13,0),MATCH(FP$4,'Curva Forward'!$C$4:$AN$4,0))),CR518)</f>
        <v>0</v>
      </c>
      <c r="FQ518" s="200">
        <f>AE518*AE$2*IF($FC518="V",1,-1)*IF($Q518="Fixo",(CS518-INDEX('Curva Forward'!$C$5:$AN$13,MATCH(CONCATENATE(BD_COMERCIAL!$K518," ",BD_COMERCIAL!$L518),'Curva Forward'!$B$5:$B$13,0),MATCH(FQ$4,'Curva Forward'!$C$4:$AN$4,0))),CS518)</f>
        <v>0</v>
      </c>
      <c r="FR518" s="200">
        <f>AF518*AF$2*IF($FC518="V",1,-1)*IF($Q518="Fixo",(CT518-INDEX('Curva Forward'!$C$5:$AN$13,MATCH(CONCATENATE(BD_COMERCIAL!$K518," ",BD_COMERCIAL!$L518),'Curva Forward'!$B$5:$B$13,0),MATCH(FR$4,'Curva Forward'!$C$4:$AN$4,0))),CT518)</f>
        <v>0</v>
      </c>
      <c r="FS518" s="200">
        <f>AG518*AG$2*IF($FC518="V",1,-1)*IF($Q518="Fixo",(CU518-INDEX('Curva Forward'!$C$5:$AN$13,MATCH(CONCATENATE(BD_COMERCIAL!$K518," ",BD_COMERCIAL!$L518),'Curva Forward'!$B$5:$B$13,0),MATCH(FS$4,'Curva Forward'!$C$4:$AN$4,0))),CU518)</f>
        <v>-21528</v>
      </c>
      <c r="FT518" s="200">
        <f>AH518*AH$2*IF($FC518="V",1,-1)*IF($Q518="Fixo",(CV518-INDEX('Curva Forward'!$C$5:$AN$13,MATCH(CONCATENATE(BD_COMERCIAL!$K518," ",BD_COMERCIAL!$L518),'Curva Forward'!$B$5:$B$13,0),MATCH(FT$4,'Curva Forward'!$C$4:$AN$4,0))),CV518)</f>
        <v>0</v>
      </c>
      <c r="FU518" s="200">
        <f>AI518*AI$2*IF($FC518="V",1,-1)*IF($Q518="Fixo",(CW518-INDEX('Curva Forward'!$C$5:$AN$13,MATCH(CONCATENATE(BD_COMERCIAL!$K518," ",BD_COMERCIAL!$L518),'Curva Forward'!$B$5:$B$13,0),MATCH(FU$4,'Curva Forward'!$C$4:$AN$4,0))),CW518)</f>
        <v>0</v>
      </c>
      <c r="FV518" s="200">
        <f>AJ518*AJ$2*IF($FC518="V",1,-1)*IF($Q518="Fixo",(CX518-INDEX('Curva Forward'!$C$5:$AN$13,MATCH(CONCATENATE(BD_COMERCIAL!$K518," ",BD_COMERCIAL!$L518),'Curva Forward'!$B$5:$B$13,0),MATCH(FV$4,'Curva Forward'!$C$4:$AN$4,0))),CX518)</f>
        <v>0</v>
      </c>
      <c r="FW518" s="200">
        <f>AK518*AK$2*IF($FC518="V",1,-1)*IF($Q518="Fixo",(CY518-INDEX('Curva Forward'!$C$5:$AN$13,MATCH(CONCATENATE(BD_COMERCIAL!$K518," ",BD_COMERCIAL!$L518),'Curva Forward'!$B$5:$B$13,0),MATCH(FW$4,'Curva Forward'!$C$4:$AN$4,0))),CY518)</f>
        <v>0</v>
      </c>
      <c r="FX518" s="200">
        <f>AL518*AL$2*IF($FC518="V",1,-1)*IF($Q518="Fixo",(CZ518-INDEX('Curva Forward'!$C$5:$AN$13,MATCH(CONCATENATE(BD_COMERCIAL!$K518," ",BD_COMERCIAL!$L518),'Curva Forward'!$B$5:$B$13,0),MATCH(FX$4,'Curva Forward'!$C$4:$AN$4,0))),CZ518)</f>
        <v>0</v>
      </c>
      <c r="FY518" s="200">
        <f>AM518*AM$2*IF($FC518="V",1,-1)*IF($Q518="Fixo",(DA518-INDEX('Curva Forward'!$C$5:$AN$13,MATCH(CONCATENATE(BD_COMERCIAL!$K518," ",BD_COMERCIAL!$L518),'Curva Forward'!$B$5:$B$13,0),MATCH(FY$4,'Curva Forward'!$C$4:$AN$4,0))),DA518)</f>
        <v>0</v>
      </c>
      <c r="FZ518" s="200">
        <f>AN518*AN$2*IF($FC518="V",1,-1)*IF($Q518="Fixo",(DB518-INDEX('Curva Forward'!$C$5:$AN$13,MATCH(CONCATENATE(BD_COMERCIAL!$K518," ",BD_COMERCIAL!$L518),'Curva Forward'!$B$5:$B$13,0),MATCH(FZ$4,'Curva Forward'!$C$4:$AN$4,0))),DB518)</f>
        <v>0</v>
      </c>
      <c r="GA518" s="200">
        <f>AO518*AO$2*IF($FC518="V",1,-1)*IF($Q518="Fixo",(DC518-INDEX('Curva Forward'!$C$5:$AN$13,MATCH(CONCATENATE(BD_COMERCIAL!$K518," ",BD_COMERCIAL!$L518),'Curva Forward'!$B$5:$B$13,0),MATCH(GA$4,'Curva Forward'!$C$4:$AN$4,0))),DC518)</f>
        <v>0</v>
      </c>
      <c r="GB518" s="200">
        <f>AP518*AP$2*IF($FC518="V",1,-1)*IF($Q518="Fixo",(DD518-INDEX('Curva Forward'!$C$5:$AN$13,MATCH(CONCATENATE(BD_COMERCIAL!$K518," ",BD_COMERCIAL!$L518),'Curva Forward'!$B$5:$B$13,0),MATCH(GB$4,'Curva Forward'!$C$4:$AN$4,0))),DD518)</f>
        <v>0</v>
      </c>
      <c r="GC518" s="200">
        <f>AQ518*AQ$2*IF($FC518="V",1,-1)*IF($Q518="Fixo",(DE518-INDEX('Curva Forward'!$C$5:$AN$13,MATCH(CONCATENATE(BD_COMERCIAL!$K518," ",BD_COMERCIAL!$L518),'Curva Forward'!$B$5:$B$13,0),MATCH(GC$4,'Curva Forward'!$C$4:$AN$4,0))),DE518)</f>
        <v>0</v>
      </c>
      <c r="GD518" s="200">
        <f>AR518*AR$2*IF($FC518="V",1,-1)*IF($Q518="Fixo",(DF518-INDEX('Curva Forward'!$C$5:$AN$13,MATCH(CONCATENATE(BD_COMERCIAL!$K518," ",BD_COMERCIAL!$L518),'Curva Forward'!$B$5:$B$13,0),MATCH(GD$4,'Curva Forward'!$C$4:$AN$4,0))),DF518)</f>
        <v>0</v>
      </c>
      <c r="GE518" s="200">
        <f>AS518*AS$2*IF($FC518="V",1,-1)*IF($Q518="Fixo",(DG518-INDEX('Curva Forward'!$C$5:$AN$13,MATCH(CONCATENATE(BD_COMERCIAL!$K518," ",BD_COMERCIAL!$L518),'Curva Forward'!$B$5:$B$13,0),MATCH(GE$4,'Curva Forward'!$C$4:$AN$4,0))),DG518)</f>
        <v>0</v>
      </c>
      <c r="GF518" s="200">
        <f>AT518*AT$2*IF($FC518="V",1,-1)*IF($Q518="Fixo",(DH518-INDEX('Curva Forward'!$C$5:$AN$13,MATCH(CONCATENATE(BD_COMERCIAL!$K518," ",BD_COMERCIAL!$L518),'Curva Forward'!$B$5:$B$13,0),MATCH(GF$4,'Curva Forward'!$C$4:$AN$4,0))),DH518)</f>
        <v>0</v>
      </c>
      <c r="GG518" s="200">
        <f>AU518*AU$2*IF($FC518="V",1,-1)*IF($Q518="Fixo",(DI518-INDEX('Curva Forward'!$C$5:$AN$13,MATCH(CONCATENATE(BD_COMERCIAL!$K518," ",BD_COMERCIAL!$L518),'Curva Forward'!$B$5:$B$13,0),MATCH(GG$4,'Curva Forward'!$C$4:$AN$4,0))),DI518)</f>
        <v>0</v>
      </c>
      <c r="GH518" s="200">
        <f>AV518*AV$2*IF($FC518="V",1,-1)*IF($Q518="Fixo",(DJ518-INDEX('Curva Forward'!$C$5:$AN$13,MATCH(CONCATENATE(BD_COMERCIAL!$K518," ",BD_COMERCIAL!$L518),'Curva Forward'!$B$5:$B$13,0),MATCH(GH$4,'Curva Forward'!$C$4:$AN$4,0))),DJ518)</f>
        <v>0</v>
      </c>
      <c r="GI518" s="200">
        <f>AW518*AW$2*IF($FC518="V",1,-1)*IF($Q518="Fixo",(DK518-INDEX('Curva Forward'!$C$5:$AN$13,MATCH(CONCATENATE(BD_COMERCIAL!$K518," ",BD_COMERCIAL!$L518),'Curva Forward'!$B$5:$B$13,0),MATCH(GI$4,'Curva Forward'!$C$4:$AN$4,0))),DK518)</f>
        <v>0</v>
      </c>
      <c r="GJ518" s="200">
        <f>AX518*AX$2*IF($FC518="V",1,-1)*IF($Q518="Fixo",(DL518-INDEX('Curva Forward'!$C$5:$AN$13,MATCH(CONCATENATE(BD_COMERCIAL!$K518," ",BD_COMERCIAL!$L518),'Curva Forward'!$B$5:$B$13,0),MATCH(GJ$4,'Curva Forward'!$C$4:$AN$4,0))),DL518)</f>
        <v>0</v>
      </c>
      <c r="GK518" s="200">
        <f>AY518*AY$2*IF($FC518="V",1,-1)*IF($Q518="Fixo",(DM518-INDEX('Curva Forward'!$C$5:$AN$13,MATCH(CONCATENATE(BD_COMERCIAL!$K518," ",BD_COMERCIAL!$L518),'Curva Forward'!$B$5:$B$13,0),MATCH(GK$4,'Curva Forward'!$C$4:$AN$4,0))),DM518)</f>
        <v>0</v>
      </c>
      <c r="GL518" s="200">
        <f>IF(EZ518="",0,CL518*CL$2*IF($FC518="V",1,-1)*IF($Q518="Fixo",(EZ518-INDEX('Curva Forward'!$C$5:$AN$13,MATCH(CONCATENATE(BD_COMERCIAL!$K518," ",BD_COMERCIAL!$L518),'Curva Forward'!$B$5:$B$13,0),MATCH(GL$4,'Curva Forward'!$C$4:$AN$4,0))),EZ518))</f>
        <v>0</v>
      </c>
      <c r="GM518" s="200">
        <f>IF(FA518="",0,CM518*CM$2*IF($FC518="V",1,-1)*IF($Q518="Fixo",(FA518-INDEX('Curva Forward'!$C$5:$AN$13,MATCH(CONCATENATE(BD_COMERCIAL!$K518," ",BD_COMERCIAL!$L518),'Curva Forward'!$B$5:$B$13,0),MATCH(GM$4,'Curva Forward'!$C$4:$AN$4,0))),FA518))</f>
        <v>0</v>
      </c>
      <c r="GN518" s="200">
        <f>IF(FB518="",0,CN518*CN$2*IF($FC518="V",1,-1)*IF($Q518="Fixo",(FB518-INDEX('Curva Forward'!$C$5:$AN$13,MATCH(CONCATENATE(BD_COMERCIAL!$K518," ",BD_COMERCIAL!$L518),'Curva Forward'!$B$5:$B$13,0),MATCH(GN$4,'Curva Forward'!$C$4:$AN$4,0))),FB518))</f>
        <v>0</v>
      </c>
      <c r="GO518" s="201">
        <f t="shared" ref="GO518:GO580" ca="1" si="163">IF(FM518&gt;0,FM518,0)</f>
        <v>0</v>
      </c>
      <c r="GP518" s="201">
        <f t="shared" ref="GP518:GP580" ca="1" si="164">IF(FM518&lt;0,FM518,0)</f>
        <v>0</v>
      </c>
    </row>
    <row r="519" spans="1:198" ht="15" customHeight="1" x14ac:dyDescent="0.25">
      <c r="A519" s="6"/>
      <c r="B519" s="7" t="s">
        <v>901</v>
      </c>
      <c r="C519" s="8">
        <v>44746</v>
      </c>
      <c r="D519" s="9" t="s">
        <v>131</v>
      </c>
      <c r="E519" s="9" t="s">
        <v>902</v>
      </c>
      <c r="F519" s="113">
        <v>32185360000100</v>
      </c>
      <c r="G519" s="10" t="s">
        <v>125</v>
      </c>
      <c r="H519" s="113">
        <v>3780401000108</v>
      </c>
      <c r="I519" s="9" t="s">
        <v>584</v>
      </c>
      <c r="J519" s="166"/>
      <c r="K519" s="10" t="s">
        <v>30</v>
      </c>
      <c r="L519" s="84" t="s">
        <v>22</v>
      </c>
      <c r="M519" s="11">
        <v>44713</v>
      </c>
      <c r="N519" s="12">
        <v>44742</v>
      </c>
      <c r="O519" s="10">
        <v>2</v>
      </c>
      <c r="P519" s="84">
        <v>30</v>
      </c>
      <c r="Q519" s="84" t="s">
        <v>586</v>
      </c>
      <c r="R519" s="10" t="s">
        <v>129</v>
      </c>
      <c r="S519" s="14" t="s">
        <v>135</v>
      </c>
      <c r="T519" s="11"/>
      <c r="U519" s="12"/>
      <c r="V519" s="257" t="str">
        <f ca="1">IF(U519="","",
IF(U519="NA","",
IFERROR(VLOOKUP(EOMONTH(M519,-2)+1,IPCA!$A:$B,2,0),
VLOOKUP(EOMONTH(TODAY(),-2)+1,IPCA!$A:$B,2,0))/
VLOOKUP(EOMONTH(U519,-2)+1,IPCA!$A:$B,2,0)*
P519))</f>
        <v/>
      </c>
      <c r="W519" s="84"/>
      <c r="X519" s="13" t="s">
        <v>133</v>
      </c>
      <c r="Y519" s="166"/>
      <c r="AA519" s="108"/>
      <c r="AB519" s="15"/>
      <c r="AG519">
        <v>2</v>
      </c>
      <c r="AM519" s="6"/>
      <c r="AN519" s="15"/>
      <c r="AY519" s="6"/>
      <c r="AZ519" s="15"/>
      <c r="BK519" s="6"/>
      <c r="BL519" s="15"/>
      <c r="BW519" s="6"/>
      <c r="BX519" s="15"/>
      <c r="CI519" s="6"/>
      <c r="CJ519" s="16">
        <f t="shared" si="148"/>
        <v>0.16438356164383561</v>
      </c>
      <c r="CK519" s="16" t="str">
        <f t="shared" si="149"/>
        <v/>
      </c>
      <c r="CL519" s="16" t="str">
        <f t="shared" si="150"/>
        <v/>
      </c>
      <c r="CM519" s="16" t="str">
        <f t="shared" si="151"/>
        <v/>
      </c>
      <c r="CN519" s="16" t="str">
        <f t="shared" si="152"/>
        <v/>
      </c>
      <c r="CO519" s="18"/>
      <c r="CP519" s="15"/>
      <c r="CU519">
        <v>30</v>
      </c>
      <c r="DA519" s="6"/>
      <c r="DB519" s="15"/>
      <c r="DM519" s="6"/>
      <c r="DN519" s="15"/>
      <c r="DY519" s="6"/>
      <c r="DZ519" s="15"/>
      <c r="EK519" s="6"/>
      <c r="EL519" s="15"/>
      <c r="EW519" s="6"/>
      <c r="EX519" s="16">
        <f t="shared" si="153"/>
        <v>2.4657534246575343</v>
      </c>
      <c r="EY519" s="16" t="str">
        <f t="shared" si="154"/>
        <v/>
      </c>
      <c r="EZ519" s="16" t="str">
        <f t="shared" si="155"/>
        <v/>
      </c>
      <c r="FA519" s="16" t="str">
        <f t="shared" si="156"/>
        <v/>
      </c>
      <c r="FB519" s="160" t="str">
        <f t="shared" si="157"/>
        <v/>
      </c>
      <c r="FC519" t="s">
        <v>205</v>
      </c>
      <c r="FD519" s="20" t="s">
        <v>584</v>
      </c>
      <c r="FE519"/>
      <c r="FF519" s="209" t="s">
        <v>206</v>
      </c>
      <c r="FH519" s="284">
        <f t="shared" ca="1" si="158"/>
        <v>0</v>
      </c>
      <c r="FI519" s="208">
        <f t="shared" si="159"/>
        <v>0.96666666666666667</v>
      </c>
      <c r="FK519" t="str">
        <f t="shared" si="160"/>
        <v>Urca Comercializadora de Energia Ltda</v>
      </c>
      <c r="FL519" s="201">
        <f t="shared" ca="1" si="161"/>
        <v>-43200</v>
      </c>
      <c r="FM519" s="201">
        <f t="shared" ca="1" si="162"/>
        <v>0</v>
      </c>
      <c r="FN519" s="200">
        <f>AB519*AB$2*IF($FC519="V",1,-1)*IF($Q519="Fixo",(CP519-INDEX('Curva Forward'!$C$5:$AN$13,MATCH(CONCATENATE(BD_COMERCIAL!$K519," ",BD_COMERCIAL!$L519),'Curva Forward'!$B$5:$B$13,0),MATCH(FN$4,'Curva Forward'!$C$4:$AN$4,0))),CP519)</f>
        <v>0</v>
      </c>
      <c r="FO519" s="200">
        <f>AC519*AC$2*IF($FC519="V",1,-1)*IF($Q519="Fixo",(CQ519-INDEX('Curva Forward'!$C$5:$AN$13,MATCH(CONCATENATE(BD_COMERCIAL!$K519," ",BD_COMERCIAL!$L519),'Curva Forward'!$B$5:$B$13,0),MATCH(FO$4,'Curva Forward'!$C$4:$AN$4,0))),CQ519)</f>
        <v>0</v>
      </c>
      <c r="FP519" s="200">
        <f>AD519*AD$2*IF($FC519="V",1,-1)*IF($Q519="Fixo",(CR519-INDEX('Curva Forward'!$C$5:$AN$13,MATCH(CONCATENATE(BD_COMERCIAL!$K519," ",BD_COMERCIAL!$L519),'Curva Forward'!$B$5:$B$13,0),MATCH(FP$4,'Curva Forward'!$C$4:$AN$4,0))),CR519)</f>
        <v>0</v>
      </c>
      <c r="FQ519" s="200">
        <f>AE519*AE$2*IF($FC519="V",1,-1)*IF($Q519="Fixo",(CS519-INDEX('Curva Forward'!$C$5:$AN$13,MATCH(CONCATENATE(BD_COMERCIAL!$K519," ",BD_COMERCIAL!$L519),'Curva Forward'!$B$5:$B$13,0),MATCH(FQ$4,'Curva Forward'!$C$4:$AN$4,0))),CS519)</f>
        <v>0</v>
      </c>
      <c r="FR519" s="200">
        <f>AF519*AF$2*IF($FC519="V",1,-1)*IF($Q519="Fixo",(CT519-INDEX('Curva Forward'!$C$5:$AN$13,MATCH(CONCATENATE(BD_COMERCIAL!$K519," ",BD_COMERCIAL!$L519),'Curva Forward'!$B$5:$B$13,0),MATCH(FR$4,'Curva Forward'!$C$4:$AN$4,0))),CT519)</f>
        <v>0</v>
      </c>
      <c r="FS519" s="200">
        <f>AG519*AG$2*IF($FC519="V",1,-1)*IF($Q519="Fixo",(CU519-INDEX('Curva Forward'!$C$5:$AN$13,MATCH(CONCATENATE(BD_COMERCIAL!$K519," ",BD_COMERCIAL!$L519),'Curva Forward'!$B$5:$B$13,0),MATCH(FS$4,'Curva Forward'!$C$4:$AN$4,0))),CU519)</f>
        <v>-43200</v>
      </c>
      <c r="FT519" s="200">
        <f>AH519*AH$2*IF($FC519="V",1,-1)*IF($Q519="Fixo",(CV519-INDEX('Curva Forward'!$C$5:$AN$13,MATCH(CONCATENATE(BD_COMERCIAL!$K519," ",BD_COMERCIAL!$L519),'Curva Forward'!$B$5:$B$13,0),MATCH(FT$4,'Curva Forward'!$C$4:$AN$4,0))),CV519)</f>
        <v>0</v>
      </c>
      <c r="FU519" s="200">
        <f>AI519*AI$2*IF($FC519="V",1,-1)*IF($Q519="Fixo",(CW519-INDEX('Curva Forward'!$C$5:$AN$13,MATCH(CONCATENATE(BD_COMERCIAL!$K519," ",BD_COMERCIAL!$L519),'Curva Forward'!$B$5:$B$13,0),MATCH(FU$4,'Curva Forward'!$C$4:$AN$4,0))),CW519)</f>
        <v>0</v>
      </c>
      <c r="FV519" s="200">
        <f>AJ519*AJ$2*IF($FC519="V",1,-1)*IF($Q519="Fixo",(CX519-INDEX('Curva Forward'!$C$5:$AN$13,MATCH(CONCATENATE(BD_COMERCIAL!$K519," ",BD_COMERCIAL!$L519),'Curva Forward'!$B$5:$B$13,0),MATCH(FV$4,'Curva Forward'!$C$4:$AN$4,0))),CX519)</f>
        <v>0</v>
      </c>
      <c r="FW519" s="200">
        <f>AK519*AK$2*IF($FC519="V",1,-1)*IF($Q519="Fixo",(CY519-INDEX('Curva Forward'!$C$5:$AN$13,MATCH(CONCATENATE(BD_COMERCIAL!$K519," ",BD_COMERCIAL!$L519),'Curva Forward'!$B$5:$B$13,0),MATCH(FW$4,'Curva Forward'!$C$4:$AN$4,0))),CY519)</f>
        <v>0</v>
      </c>
      <c r="FX519" s="200">
        <f>AL519*AL$2*IF($FC519="V",1,-1)*IF($Q519="Fixo",(CZ519-INDEX('Curva Forward'!$C$5:$AN$13,MATCH(CONCATENATE(BD_COMERCIAL!$K519," ",BD_COMERCIAL!$L519),'Curva Forward'!$B$5:$B$13,0),MATCH(FX$4,'Curva Forward'!$C$4:$AN$4,0))),CZ519)</f>
        <v>0</v>
      </c>
      <c r="FY519" s="200">
        <f>AM519*AM$2*IF($FC519="V",1,-1)*IF($Q519="Fixo",(DA519-INDEX('Curva Forward'!$C$5:$AN$13,MATCH(CONCATENATE(BD_COMERCIAL!$K519," ",BD_COMERCIAL!$L519),'Curva Forward'!$B$5:$B$13,0),MATCH(FY$4,'Curva Forward'!$C$4:$AN$4,0))),DA519)</f>
        <v>0</v>
      </c>
      <c r="FZ519" s="200">
        <f>AN519*AN$2*IF($FC519="V",1,-1)*IF($Q519="Fixo",(DB519-INDEX('Curva Forward'!$C$5:$AN$13,MATCH(CONCATENATE(BD_COMERCIAL!$K519," ",BD_COMERCIAL!$L519),'Curva Forward'!$B$5:$B$13,0),MATCH(FZ$4,'Curva Forward'!$C$4:$AN$4,0))),DB519)</f>
        <v>0</v>
      </c>
      <c r="GA519" s="200">
        <f>AO519*AO$2*IF($FC519="V",1,-1)*IF($Q519="Fixo",(DC519-INDEX('Curva Forward'!$C$5:$AN$13,MATCH(CONCATENATE(BD_COMERCIAL!$K519," ",BD_COMERCIAL!$L519),'Curva Forward'!$B$5:$B$13,0),MATCH(GA$4,'Curva Forward'!$C$4:$AN$4,0))),DC519)</f>
        <v>0</v>
      </c>
      <c r="GB519" s="200">
        <f>AP519*AP$2*IF($FC519="V",1,-1)*IF($Q519="Fixo",(DD519-INDEX('Curva Forward'!$C$5:$AN$13,MATCH(CONCATENATE(BD_COMERCIAL!$K519," ",BD_COMERCIAL!$L519),'Curva Forward'!$B$5:$B$13,0),MATCH(GB$4,'Curva Forward'!$C$4:$AN$4,0))),DD519)</f>
        <v>0</v>
      </c>
      <c r="GC519" s="200">
        <f>AQ519*AQ$2*IF($FC519="V",1,-1)*IF($Q519="Fixo",(DE519-INDEX('Curva Forward'!$C$5:$AN$13,MATCH(CONCATENATE(BD_COMERCIAL!$K519," ",BD_COMERCIAL!$L519),'Curva Forward'!$B$5:$B$13,0),MATCH(GC$4,'Curva Forward'!$C$4:$AN$4,0))),DE519)</f>
        <v>0</v>
      </c>
      <c r="GD519" s="200">
        <f>AR519*AR$2*IF($FC519="V",1,-1)*IF($Q519="Fixo",(DF519-INDEX('Curva Forward'!$C$5:$AN$13,MATCH(CONCATENATE(BD_COMERCIAL!$K519," ",BD_COMERCIAL!$L519),'Curva Forward'!$B$5:$B$13,0),MATCH(GD$4,'Curva Forward'!$C$4:$AN$4,0))),DF519)</f>
        <v>0</v>
      </c>
      <c r="GE519" s="200">
        <f>AS519*AS$2*IF($FC519="V",1,-1)*IF($Q519="Fixo",(DG519-INDEX('Curva Forward'!$C$5:$AN$13,MATCH(CONCATENATE(BD_COMERCIAL!$K519," ",BD_COMERCIAL!$L519),'Curva Forward'!$B$5:$B$13,0),MATCH(GE$4,'Curva Forward'!$C$4:$AN$4,0))),DG519)</f>
        <v>0</v>
      </c>
      <c r="GF519" s="200">
        <f>AT519*AT$2*IF($FC519="V",1,-1)*IF($Q519="Fixo",(DH519-INDEX('Curva Forward'!$C$5:$AN$13,MATCH(CONCATENATE(BD_COMERCIAL!$K519," ",BD_COMERCIAL!$L519),'Curva Forward'!$B$5:$B$13,0),MATCH(GF$4,'Curva Forward'!$C$4:$AN$4,0))),DH519)</f>
        <v>0</v>
      </c>
      <c r="GG519" s="200">
        <f>AU519*AU$2*IF($FC519="V",1,-1)*IF($Q519="Fixo",(DI519-INDEX('Curva Forward'!$C$5:$AN$13,MATCH(CONCATENATE(BD_COMERCIAL!$K519," ",BD_COMERCIAL!$L519),'Curva Forward'!$B$5:$B$13,0),MATCH(GG$4,'Curva Forward'!$C$4:$AN$4,0))),DI519)</f>
        <v>0</v>
      </c>
      <c r="GH519" s="200">
        <f>AV519*AV$2*IF($FC519="V",1,-1)*IF($Q519="Fixo",(DJ519-INDEX('Curva Forward'!$C$5:$AN$13,MATCH(CONCATENATE(BD_COMERCIAL!$K519," ",BD_COMERCIAL!$L519),'Curva Forward'!$B$5:$B$13,0),MATCH(GH$4,'Curva Forward'!$C$4:$AN$4,0))),DJ519)</f>
        <v>0</v>
      </c>
      <c r="GI519" s="200">
        <f>AW519*AW$2*IF($FC519="V",1,-1)*IF($Q519="Fixo",(DK519-INDEX('Curva Forward'!$C$5:$AN$13,MATCH(CONCATENATE(BD_COMERCIAL!$K519," ",BD_COMERCIAL!$L519),'Curva Forward'!$B$5:$B$13,0),MATCH(GI$4,'Curva Forward'!$C$4:$AN$4,0))),DK519)</f>
        <v>0</v>
      </c>
      <c r="GJ519" s="200">
        <f>AX519*AX$2*IF($FC519="V",1,-1)*IF($Q519="Fixo",(DL519-INDEX('Curva Forward'!$C$5:$AN$13,MATCH(CONCATENATE(BD_COMERCIAL!$K519," ",BD_COMERCIAL!$L519),'Curva Forward'!$B$5:$B$13,0),MATCH(GJ$4,'Curva Forward'!$C$4:$AN$4,0))),DL519)</f>
        <v>0</v>
      </c>
      <c r="GK519" s="200">
        <f>AY519*AY$2*IF($FC519="V",1,-1)*IF($Q519="Fixo",(DM519-INDEX('Curva Forward'!$C$5:$AN$13,MATCH(CONCATENATE(BD_COMERCIAL!$K519," ",BD_COMERCIAL!$L519),'Curva Forward'!$B$5:$B$13,0),MATCH(GK$4,'Curva Forward'!$C$4:$AN$4,0))),DM519)</f>
        <v>0</v>
      </c>
      <c r="GL519" s="200">
        <f>IF(EZ519="",0,CL519*CL$2*IF($FC519="V",1,-1)*IF($Q519="Fixo",(EZ519-INDEX('Curva Forward'!$C$5:$AN$13,MATCH(CONCATENATE(BD_COMERCIAL!$K519," ",BD_COMERCIAL!$L519),'Curva Forward'!$B$5:$B$13,0),MATCH(GL$4,'Curva Forward'!$C$4:$AN$4,0))),EZ519))</f>
        <v>0</v>
      </c>
      <c r="GM519" s="200">
        <f>IF(FA519="",0,CM519*CM$2*IF($FC519="V",1,-1)*IF($Q519="Fixo",(FA519-INDEX('Curva Forward'!$C$5:$AN$13,MATCH(CONCATENATE(BD_COMERCIAL!$K519," ",BD_COMERCIAL!$L519),'Curva Forward'!$B$5:$B$13,0),MATCH(GM$4,'Curva Forward'!$C$4:$AN$4,0))),FA519))</f>
        <v>0</v>
      </c>
      <c r="GN519" s="200">
        <f>IF(FB519="",0,CN519*CN$2*IF($FC519="V",1,-1)*IF($Q519="Fixo",(FB519-INDEX('Curva Forward'!$C$5:$AN$13,MATCH(CONCATENATE(BD_COMERCIAL!$K519," ",BD_COMERCIAL!$L519),'Curva Forward'!$B$5:$B$13,0),MATCH(GN$4,'Curva Forward'!$C$4:$AN$4,0))),FB519))</f>
        <v>0</v>
      </c>
      <c r="GO519" s="201">
        <f t="shared" ca="1" si="163"/>
        <v>0</v>
      </c>
      <c r="GP519" s="201">
        <f t="shared" ca="1" si="164"/>
        <v>0</v>
      </c>
    </row>
    <row r="520" spans="1:198" ht="15" customHeight="1" x14ac:dyDescent="0.25">
      <c r="A520" s="6"/>
      <c r="B520" s="7" t="s">
        <v>903</v>
      </c>
      <c r="C520" s="8">
        <v>44746</v>
      </c>
      <c r="D520" s="9" t="s">
        <v>131</v>
      </c>
      <c r="E520" s="9" t="s">
        <v>190</v>
      </c>
      <c r="F520" s="113">
        <v>9495582000107</v>
      </c>
      <c r="G520" s="10" t="s">
        <v>125</v>
      </c>
      <c r="H520" s="113">
        <v>3780401000108</v>
      </c>
      <c r="I520" s="9" t="s">
        <v>584</v>
      </c>
      <c r="J520" s="166"/>
      <c r="K520" s="10" t="s">
        <v>30</v>
      </c>
      <c r="L520" s="84" t="s">
        <v>22</v>
      </c>
      <c r="M520" s="11">
        <v>44713</v>
      </c>
      <c r="N520" s="12">
        <v>44742</v>
      </c>
      <c r="O520" s="10">
        <v>0.5</v>
      </c>
      <c r="P520" s="84">
        <v>29.85</v>
      </c>
      <c r="Q520" s="84" t="s">
        <v>586</v>
      </c>
      <c r="R520" s="10" t="s">
        <v>129</v>
      </c>
      <c r="S520" s="14" t="s">
        <v>135</v>
      </c>
      <c r="T520" s="11"/>
      <c r="U520" s="12"/>
      <c r="V520" s="257" t="str">
        <f ca="1">IF(U520="","",
IF(U520="NA","",
IFERROR(VLOOKUP(EOMONTH(M520,-2)+1,IPCA!$A:$B,2,0),
VLOOKUP(EOMONTH(TODAY(),-2)+1,IPCA!$A:$B,2,0))/
VLOOKUP(EOMONTH(U520,-2)+1,IPCA!$A:$B,2,0)*
P520))</f>
        <v/>
      </c>
      <c r="W520" s="84"/>
      <c r="X520" s="13" t="s">
        <v>6</v>
      </c>
      <c r="Y520" s="166"/>
      <c r="AA520" s="108"/>
      <c r="AB520" s="15"/>
      <c r="AG520">
        <v>0.5</v>
      </c>
      <c r="AM520" s="6"/>
      <c r="AN520" s="15"/>
      <c r="AY520" s="6"/>
      <c r="AZ520" s="15"/>
      <c r="BK520" s="6"/>
      <c r="BL520" s="15"/>
      <c r="BW520" s="6"/>
      <c r="BX520" s="15"/>
      <c r="CI520" s="6"/>
      <c r="CJ520" s="16">
        <f t="shared" si="148"/>
        <v>4.1095890410958902E-2</v>
      </c>
      <c r="CK520" s="16" t="str">
        <f t="shared" si="149"/>
        <v/>
      </c>
      <c r="CL520" s="16" t="str">
        <f t="shared" si="150"/>
        <v/>
      </c>
      <c r="CM520" s="16" t="str">
        <f t="shared" si="151"/>
        <v/>
      </c>
      <c r="CN520" s="16" t="str">
        <f t="shared" si="152"/>
        <v/>
      </c>
      <c r="CO520" s="18"/>
      <c r="CP520" s="15"/>
      <c r="CU520">
        <v>29.85</v>
      </c>
      <c r="DA520" s="6"/>
      <c r="DB520" s="15"/>
      <c r="DM520" s="6"/>
      <c r="DN520" s="15"/>
      <c r="DY520" s="6"/>
      <c r="DZ520" s="15"/>
      <c r="EK520" s="6"/>
      <c r="EL520" s="15"/>
      <c r="EW520" s="6"/>
      <c r="EX520" s="16">
        <f t="shared" si="153"/>
        <v>2.4534246575342467</v>
      </c>
      <c r="EY520" s="16" t="str">
        <f t="shared" si="154"/>
        <v/>
      </c>
      <c r="EZ520" s="16" t="str">
        <f t="shared" si="155"/>
        <v/>
      </c>
      <c r="FA520" s="16" t="str">
        <f t="shared" si="156"/>
        <v/>
      </c>
      <c r="FB520" s="160" t="str">
        <f t="shared" si="157"/>
        <v/>
      </c>
      <c r="FC520" t="s">
        <v>205</v>
      </c>
      <c r="FD520" s="20" t="s">
        <v>584</v>
      </c>
      <c r="FE520"/>
      <c r="FF520" s="209" t="s">
        <v>206</v>
      </c>
      <c r="FH520" s="284">
        <f t="shared" ca="1" si="158"/>
        <v>0</v>
      </c>
      <c r="FI520" s="208">
        <f t="shared" si="159"/>
        <v>0.96666666666666667</v>
      </c>
      <c r="FK520" t="str">
        <f t="shared" si="160"/>
        <v>Safira Administração e Comercialização de Energia Ltda</v>
      </c>
      <c r="FL520" s="201">
        <f t="shared" ca="1" si="161"/>
        <v>-10746</v>
      </c>
      <c r="FM520" s="201">
        <f t="shared" ca="1" si="162"/>
        <v>0</v>
      </c>
      <c r="FN520" s="200">
        <f>AB520*AB$2*IF($FC520="V",1,-1)*IF($Q520="Fixo",(CP520-INDEX('Curva Forward'!$C$5:$AN$13,MATCH(CONCATENATE(BD_COMERCIAL!$K520," ",BD_COMERCIAL!$L520),'Curva Forward'!$B$5:$B$13,0),MATCH(FN$4,'Curva Forward'!$C$4:$AN$4,0))),CP520)</f>
        <v>0</v>
      </c>
      <c r="FO520" s="200">
        <f>AC520*AC$2*IF($FC520="V",1,-1)*IF($Q520="Fixo",(CQ520-INDEX('Curva Forward'!$C$5:$AN$13,MATCH(CONCATENATE(BD_COMERCIAL!$K520," ",BD_COMERCIAL!$L520),'Curva Forward'!$B$5:$B$13,0),MATCH(FO$4,'Curva Forward'!$C$4:$AN$4,0))),CQ520)</f>
        <v>0</v>
      </c>
      <c r="FP520" s="200">
        <f>AD520*AD$2*IF($FC520="V",1,-1)*IF($Q520="Fixo",(CR520-INDEX('Curva Forward'!$C$5:$AN$13,MATCH(CONCATENATE(BD_COMERCIAL!$K520," ",BD_COMERCIAL!$L520),'Curva Forward'!$B$5:$B$13,0),MATCH(FP$4,'Curva Forward'!$C$4:$AN$4,0))),CR520)</f>
        <v>0</v>
      </c>
      <c r="FQ520" s="200">
        <f>AE520*AE$2*IF($FC520="V",1,-1)*IF($Q520="Fixo",(CS520-INDEX('Curva Forward'!$C$5:$AN$13,MATCH(CONCATENATE(BD_COMERCIAL!$K520," ",BD_COMERCIAL!$L520),'Curva Forward'!$B$5:$B$13,0),MATCH(FQ$4,'Curva Forward'!$C$4:$AN$4,0))),CS520)</f>
        <v>0</v>
      </c>
      <c r="FR520" s="200">
        <f>AF520*AF$2*IF($FC520="V",1,-1)*IF($Q520="Fixo",(CT520-INDEX('Curva Forward'!$C$5:$AN$13,MATCH(CONCATENATE(BD_COMERCIAL!$K520," ",BD_COMERCIAL!$L520),'Curva Forward'!$B$5:$B$13,0),MATCH(FR$4,'Curva Forward'!$C$4:$AN$4,0))),CT520)</f>
        <v>0</v>
      </c>
      <c r="FS520" s="200">
        <f>AG520*AG$2*IF($FC520="V",1,-1)*IF($Q520="Fixo",(CU520-INDEX('Curva Forward'!$C$5:$AN$13,MATCH(CONCATENATE(BD_COMERCIAL!$K520," ",BD_COMERCIAL!$L520),'Curva Forward'!$B$5:$B$13,0),MATCH(FS$4,'Curva Forward'!$C$4:$AN$4,0))),CU520)</f>
        <v>-10746</v>
      </c>
      <c r="FT520" s="200">
        <f>AH520*AH$2*IF($FC520="V",1,-1)*IF($Q520="Fixo",(CV520-INDEX('Curva Forward'!$C$5:$AN$13,MATCH(CONCATENATE(BD_COMERCIAL!$K520," ",BD_COMERCIAL!$L520),'Curva Forward'!$B$5:$B$13,0),MATCH(FT$4,'Curva Forward'!$C$4:$AN$4,0))),CV520)</f>
        <v>0</v>
      </c>
      <c r="FU520" s="200">
        <f>AI520*AI$2*IF($FC520="V",1,-1)*IF($Q520="Fixo",(CW520-INDEX('Curva Forward'!$C$5:$AN$13,MATCH(CONCATENATE(BD_COMERCIAL!$K520," ",BD_COMERCIAL!$L520),'Curva Forward'!$B$5:$B$13,0),MATCH(FU$4,'Curva Forward'!$C$4:$AN$4,0))),CW520)</f>
        <v>0</v>
      </c>
      <c r="FV520" s="200">
        <f>AJ520*AJ$2*IF($FC520="V",1,-1)*IF($Q520="Fixo",(CX520-INDEX('Curva Forward'!$C$5:$AN$13,MATCH(CONCATENATE(BD_COMERCIAL!$K520," ",BD_COMERCIAL!$L520),'Curva Forward'!$B$5:$B$13,0),MATCH(FV$4,'Curva Forward'!$C$4:$AN$4,0))),CX520)</f>
        <v>0</v>
      </c>
      <c r="FW520" s="200">
        <f>AK520*AK$2*IF($FC520="V",1,-1)*IF($Q520="Fixo",(CY520-INDEX('Curva Forward'!$C$5:$AN$13,MATCH(CONCATENATE(BD_COMERCIAL!$K520," ",BD_COMERCIAL!$L520),'Curva Forward'!$B$5:$B$13,0),MATCH(FW$4,'Curva Forward'!$C$4:$AN$4,0))),CY520)</f>
        <v>0</v>
      </c>
      <c r="FX520" s="200">
        <f>AL520*AL$2*IF($FC520="V",1,-1)*IF($Q520="Fixo",(CZ520-INDEX('Curva Forward'!$C$5:$AN$13,MATCH(CONCATENATE(BD_COMERCIAL!$K520," ",BD_COMERCIAL!$L520),'Curva Forward'!$B$5:$B$13,0),MATCH(FX$4,'Curva Forward'!$C$4:$AN$4,0))),CZ520)</f>
        <v>0</v>
      </c>
      <c r="FY520" s="200">
        <f>AM520*AM$2*IF($FC520="V",1,-1)*IF($Q520="Fixo",(DA520-INDEX('Curva Forward'!$C$5:$AN$13,MATCH(CONCATENATE(BD_COMERCIAL!$K520," ",BD_COMERCIAL!$L520),'Curva Forward'!$B$5:$B$13,0),MATCH(FY$4,'Curva Forward'!$C$4:$AN$4,0))),DA520)</f>
        <v>0</v>
      </c>
      <c r="FZ520" s="200">
        <f>AN520*AN$2*IF($FC520="V",1,-1)*IF($Q520="Fixo",(DB520-INDEX('Curva Forward'!$C$5:$AN$13,MATCH(CONCATENATE(BD_COMERCIAL!$K520," ",BD_COMERCIAL!$L520),'Curva Forward'!$B$5:$B$13,0),MATCH(FZ$4,'Curva Forward'!$C$4:$AN$4,0))),DB520)</f>
        <v>0</v>
      </c>
      <c r="GA520" s="200">
        <f>AO520*AO$2*IF($FC520="V",1,-1)*IF($Q520="Fixo",(DC520-INDEX('Curva Forward'!$C$5:$AN$13,MATCH(CONCATENATE(BD_COMERCIAL!$K520," ",BD_COMERCIAL!$L520),'Curva Forward'!$B$5:$B$13,0),MATCH(GA$4,'Curva Forward'!$C$4:$AN$4,0))),DC520)</f>
        <v>0</v>
      </c>
      <c r="GB520" s="200">
        <f>AP520*AP$2*IF($FC520="V",1,-1)*IF($Q520="Fixo",(DD520-INDEX('Curva Forward'!$C$5:$AN$13,MATCH(CONCATENATE(BD_COMERCIAL!$K520," ",BD_COMERCIAL!$L520),'Curva Forward'!$B$5:$B$13,0),MATCH(GB$4,'Curva Forward'!$C$4:$AN$4,0))),DD520)</f>
        <v>0</v>
      </c>
      <c r="GC520" s="200">
        <f>AQ520*AQ$2*IF($FC520="V",1,-1)*IF($Q520="Fixo",(DE520-INDEX('Curva Forward'!$C$5:$AN$13,MATCH(CONCATENATE(BD_COMERCIAL!$K520," ",BD_COMERCIAL!$L520),'Curva Forward'!$B$5:$B$13,0),MATCH(GC$4,'Curva Forward'!$C$4:$AN$4,0))),DE520)</f>
        <v>0</v>
      </c>
      <c r="GD520" s="200">
        <f>AR520*AR$2*IF($FC520="V",1,-1)*IF($Q520="Fixo",(DF520-INDEX('Curva Forward'!$C$5:$AN$13,MATCH(CONCATENATE(BD_COMERCIAL!$K520," ",BD_COMERCIAL!$L520),'Curva Forward'!$B$5:$B$13,0),MATCH(GD$4,'Curva Forward'!$C$4:$AN$4,0))),DF520)</f>
        <v>0</v>
      </c>
      <c r="GE520" s="200">
        <f>AS520*AS$2*IF($FC520="V",1,-1)*IF($Q520="Fixo",(DG520-INDEX('Curva Forward'!$C$5:$AN$13,MATCH(CONCATENATE(BD_COMERCIAL!$K520," ",BD_COMERCIAL!$L520),'Curva Forward'!$B$5:$B$13,0),MATCH(GE$4,'Curva Forward'!$C$4:$AN$4,0))),DG520)</f>
        <v>0</v>
      </c>
      <c r="GF520" s="200">
        <f>AT520*AT$2*IF($FC520="V",1,-1)*IF($Q520="Fixo",(DH520-INDEX('Curva Forward'!$C$5:$AN$13,MATCH(CONCATENATE(BD_COMERCIAL!$K520," ",BD_COMERCIAL!$L520),'Curva Forward'!$B$5:$B$13,0),MATCH(GF$4,'Curva Forward'!$C$4:$AN$4,0))),DH520)</f>
        <v>0</v>
      </c>
      <c r="GG520" s="200">
        <f>AU520*AU$2*IF($FC520="V",1,-1)*IF($Q520="Fixo",(DI520-INDEX('Curva Forward'!$C$5:$AN$13,MATCH(CONCATENATE(BD_COMERCIAL!$K520," ",BD_COMERCIAL!$L520),'Curva Forward'!$B$5:$B$13,0),MATCH(GG$4,'Curva Forward'!$C$4:$AN$4,0))),DI520)</f>
        <v>0</v>
      </c>
      <c r="GH520" s="200">
        <f>AV520*AV$2*IF($FC520="V",1,-1)*IF($Q520="Fixo",(DJ520-INDEX('Curva Forward'!$C$5:$AN$13,MATCH(CONCATENATE(BD_COMERCIAL!$K520," ",BD_COMERCIAL!$L520),'Curva Forward'!$B$5:$B$13,0),MATCH(GH$4,'Curva Forward'!$C$4:$AN$4,0))),DJ520)</f>
        <v>0</v>
      </c>
      <c r="GI520" s="200">
        <f>AW520*AW$2*IF($FC520="V",1,-1)*IF($Q520="Fixo",(DK520-INDEX('Curva Forward'!$C$5:$AN$13,MATCH(CONCATENATE(BD_COMERCIAL!$K520," ",BD_COMERCIAL!$L520),'Curva Forward'!$B$5:$B$13,0),MATCH(GI$4,'Curva Forward'!$C$4:$AN$4,0))),DK520)</f>
        <v>0</v>
      </c>
      <c r="GJ520" s="200">
        <f>AX520*AX$2*IF($FC520="V",1,-1)*IF($Q520="Fixo",(DL520-INDEX('Curva Forward'!$C$5:$AN$13,MATCH(CONCATENATE(BD_COMERCIAL!$K520," ",BD_COMERCIAL!$L520),'Curva Forward'!$B$5:$B$13,0),MATCH(GJ$4,'Curva Forward'!$C$4:$AN$4,0))),DL520)</f>
        <v>0</v>
      </c>
      <c r="GK520" s="200">
        <f>AY520*AY$2*IF($FC520="V",1,-1)*IF($Q520="Fixo",(DM520-INDEX('Curva Forward'!$C$5:$AN$13,MATCH(CONCATENATE(BD_COMERCIAL!$K520," ",BD_COMERCIAL!$L520),'Curva Forward'!$B$5:$B$13,0),MATCH(GK$4,'Curva Forward'!$C$4:$AN$4,0))),DM520)</f>
        <v>0</v>
      </c>
      <c r="GL520" s="200">
        <f>IF(EZ520="",0,CL520*CL$2*IF($FC520="V",1,-1)*IF($Q520="Fixo",(EZ520-INDEX('Curva Forward'!$C$5:$AN$13,MATCH(CONCATENATE(BD_COMERCIAL!$K520," ",BD_COMERCIAL!$L520),'Curva Forward'!$B$5:$B$13,0),MATCH(GL$4,'Curva Forward'!$C$4:$AN$4,0))),EZ520))</f>
        <v>0</v>
      </c>
      <c r="GM520" s="200">
        <f>IF(FA520="",0,CM520*CM$2*IF($FC520="V",1,-1)*IF($Q520="Fixo",(FA520-INDEX('Curva Forward'!$C$5:$AN$13,MATCH(CONCATENATE(BD_COMERCIAL!$K520," ",BD_COMERCIAL!$L520),'Curva Forward'!$B$5:$B$13,0),MATCH(GM$4,'Curva Forward'!$C$4:$AN$4,0))),FA520))</f>
        <v>0</v>
      </c>
      <c r="GN520" s="200">
        <f>IF(FB520="",0,CN520*CN$2*IF($FC520="V",1,-1)*IF($Q520="Fixo",(FB520-INDEX('Curva Forward'!$C$5:$AN$13,MATCH(CONCATENATE(BD_COMERCIAL!$K520," ",BD_COMERCIAL!$L520),'Curva Forward'!$B$5:$B$13,0),MATCH(GN$4,'Curva Forward'!$C$4:$AN$4,0))),FB520))</f>
        <v>0</v>
      </c>
      <c r="GO520" s="201">
        <f t="shared" ca="1" si="163"/>
        <v>0</v>
      </c>
      <c r="GP520" s="201">
        <f t="shared" ca="1" si="164"/>
        <v>0</v>
      </c>
    </row>
    <row r="521" spans="1:198" ht="15" customHeight="1" x14ac:dyDescent="0.25">
      <c r="A521" s="6"/>
      <c r="B521" s="7" t="s">
        <v>904</v>
      </c>
      <c r="C521" s="8">
        <v>44746</v>
      </c>
      <c r="D521" s="9" t="s">
        <v>131</v>
      </c>
      <c r="E521" s="9" t="s">
        <v>905</v>
      </c>
      <c r="F521" s="113">
        <v>2016507000169</v>
      </c>
      <c r="G521" s="10" t="s">
        <v>125</v>
      </c>
      <c r="H521" s="113">
        <v>3780401000108</v>
      </c>
      <c r="I521" s="9" t="s">
        <v>584</v>
      </c>
      <c r="J521" s="166"/>
      <c r="K521" s="10" t="s">
        <v>30</v>
      </c>
      <c r="L521" s="84" t="s">
        <v>22</v>
      </c>
      <c r="M521" s="11">
        <v>44713</v>
      </c>
      <c r="N521" s="12">
        <v>44742</v>
      </c>
      <c r="O521" s="10">
        <v>2</v>
      </c>
      <c r="P521" s="84">
        <v>30</v>
      </c>
      <c r="Q521" s="84" t="s">
        <v>586</v>
      </c>
      <c r="R521" s="10" t="s">
        <v>129</v>
      </c>
      <c r="S521" s="14" t="s">
        <v>135</v>
      </c>
      <c r="T521" s="11"/>
      <c r="U521" s="12"/>
      <c r="V521" s="257" t="str">
        <f ca="1">IF(U521="","",
IF(U521="NA","",
IFERROR(VLOOKUP(EOMONTH(M521,-2)+1,IPCA!$A:$B,2,0),
VLOOKUP(EOMONTH(TODAY(),-2)+1,IPCA!$A:$B,2,0))/
VLOOKUP(EOMONTH(U521,-2)+1,IPCA!$A:$B,2,0)*
P521))</f>
        <v/>
      </c>
      <c r="W521" s="84"/>
      <c r="X521" s="13" t="s">
        <v>6</v>
      </c>
      <c r="Y521" s="166"/>
      <c r="AA521" s="108"/>
      <c r="AB521" s="15"/>
      <c r="AG521">
        <v>2</v>
      </c>
      <c r="AM521" s="6"/>
      <c r="AN521" s="15"/>
      <c r="AY521" s="6"/>
      <c r="AZ521" s="15"/>
      <c r="BK521" s="6"/>
      <c r="BL521" s="15"/>
      <c r="BW521" s="6"/>
      <c r="BX521" s="15"/>
      <c r="CI521" s="6"/>
      <c r="CJ521" s="16">
        <f t="shared" si="148"/>
        <v>0.16438356164383561</v>
      </c>
      <c r="CK521" s="16" t="str">
        <f t="shared" si="149"/>
        <v/>
      </c>
      <c r="CL521" s="16" t="str">
        <f t="shared" si="150"/>
        <v/>
      </c>
      <c r="CM521" s="16" t="str">
        <f t="shared" si="151"/>
        <v/>
      </c>
      <c r="CN521" s="16" t="str">
        <f t="shared" si="152"/>
        <v/>
      </c>
      <c r="CO521" s="18"/>
      <c r="CP521" s="15"/>
      <c r="CU521">
        <v>30</v>
      </c>
      <c r="DA521" s="6"/>
      <c r="DB521" s="15"/>
      <c r="DM521" s="6"/>
      <c r="DN521" s="15"/>
      <c r="DY521" s="6"/>
      <c r="DZ521" s="15"/>
      <c r="EK521" s="6"/>
      <c r="EL521" s="15"/>
      <c r="EW521" s="6"/>
      <c r="EX521" s="16">
        <f t="shared" si="153"/>
        <v>2.4657534246575343</v>
      </c>
      <c r="EY521" s="16" t="str">
        <f t="shared" si="154"/>
        <v/>
      </c>
      <c r="EZ521" s="16" t="str">
        <f t="shared" si="155"/>
        <v/>
      </c>
      <c r="FA521" s="16" t="str">
        <f t="shared" si="156"/>
        <v/>
      </c>
      <c r="FB521" s="160" t="str">
        <f t="shared" si="157"/>
        <v/>
      </c>
      <c r="FC521" t="s">
        <v>205</v>
      </c>
      <c r="FD521" s="20" t="s">
        <v>584</v>
      </c>
      <c r="FE521"/>
      <c r="FF521" s="209" t="s">
        <v>206</v>
      </c>
      <c r="FH521" s="284">
        <f t="shared" ca="1" si="158"/>
        <v>0</v>
      </c>
      <c r="FI521" s="208">
        <f t="shared" si="159"/>
        <v>0.96666666666666667</v>
      </c>
      <c r="FK521" t="str">
        <f t="shared" si="160"/>
        <v>COMPANHIA DE GERACAO E TRANSMISSAO DE ENERGIA ELETRICA DO SUL DO BRASIL - ELETROBRAS CGT ELETROSUL</v>
      </c>
      <c r="FL521" s="201">
        <f t="shared" ca="1" si="161"/>
        <v>-43200</v>
      </c>
      <c r="FM521" s="201">
        <f t="shared" ca="1" si="162"/>
        <v>0</v>
      </c>
      <c r="FN521" s="200">
        <f>AB521*AB$2*IF($FC521="V",1,-1)*IF($Q521="Fixo",(CP521-INDEX('Curva Forward'!$C$5:$AN$13,MATCH(CONCATENATE(BD_COMERCIAL!$K521," ",BD_COMERCIAL!$L521),'Curva Forward'!$B$5:$B$13,0),MATCH(FN$4,'Curva Forward'!$C$4:$AN$4,0))),CP521)</f>
        <v>0</v>
      </c>
      <c r="FO521" s="200">
        <f>AC521*AC$2*IF($FC521="V",1,-1)*IF($Q521="Fixo",(CQ521-INDEX('Curva Forward'!$C$5:$AN$13,MATCH(CONCATENATE(BD_COMERCIAL!$K521," ",BD_COMERCIAL!$L521),'Curva Forward'!$B$5:$B$13,0),MATCH(FO$4,'Curva Forward'!$C$4:$AN$4,0))),CQ521)</f>
        <v>0</v>
      </c>
      <c r="FP521" s="200">
        <f>AD521*AD$2*IF($FC521="V",1,-1)*IF($Q521="Fixo",(CR521-INDEX('Curva Forward'!$C$5:$AN$13,MATCH(CONCATENATE(BD_COMERCIAL!$K521," ",BD_COMERCIAL!$L521),'Curva Forward'!$B$5:$B$13,0),MATCH(FP$4,'Curva Forward'!$C$4:$AN$4,0))),CR521)</f>
        <v>0</v>
      </c>
      <c r="FQ521" s="200">
        <f>AE521*AE$2*IF($FC521="V",1,-1)*IF($Q521="Fixo",(CS521-INDEX('Curva Forward'!$C$5:$AN$13,MATCH(CONCATENATE(BD_COMERCIAL!$K521," ",BD_COMERCIAL!$L521),'Curva Forward'!$B$5:$B$13,0),MATCH(FQ$4,'Curva Forward'!$C$4:$AN$4,0))),CS521)</f>
        <v>0</v>
      </c>
      <c r="FR521" s="200">
        <f>AF521*AF$2*IF($FC521="V",1,-1)*IF($Q521="Fixo",(CT521-INDEX('Curva Forward'!$C$5:$AN$13,MATCH(CONCATENATE(BD_COMERCIAL!$K521," ",BD_COMERCIAL!$L521),'Curva Forward'!$B$5:$B$13,0),MATCH(FR$4,'Curva Forward'!$C$4:$AN$4,0))),CT521)</f>
        <v>0</v>
      </c>
      <c r="FS521" s="200">
        <f>AG521*AG$2*IF($FC521="V",1,-1)*IF($Q521="Fixo",(CU521-INDEX('Curva Forward'!$C$5:$AN$13,MATCH(CONCATENATE(BD_COMERCIAL!$K521," ",BD_COMERCIAL!$L521),'Curva Forward'!$B$5:$B$13,0),MATCH(FS$4,'Curva Forward'!$C$4:$AN$4,0))),CU521)</f>
        <v>-43200</v>
      </c>
      <c r="FT521" s="200">
        <f>AH521*AH$2*IF($FC521="V",1,-1)*IF($Q521="Fixo",(CV521-INDEX('Curva Forward'!$C$5:$AN$13,MATCH(CONCATENATE(BD_COMERCIAL!$K521," ",BD_COMERCIAL!$L521),'Curva Forward'!$B$5:$B$13,0),MATCH(FT$4,'Curva Forward'!$C$4:$AN$4,0))),CV521)</f>
        <v>0</v>
      </c>
      <c r="FU521" s="200">
        <f>AI521*AI$2*IF($FC521="V",1,-1)*IF($Q521="Fixo",(CW521-INDEX('Curva Forward'!$C$5:$AN$13,MATCH(CONCATENATE(BD_COMERCIAL!$K521," ",BD_COMERCIAL!$L521),'Curva Forward'!$B$5:$B$13,0),MATCH(FU$4,'Curva Forward'!$C$4:$AN$4,0))),CW521)</f>
        <v>0</v>
      </c>
      <c r="FV521" s="200">
        <f>AJ521*AJ$2*IF($FC521="V",1,-1)*IF($Q521="Fixo",(CX521-INDEX('Curva Forward'!$C$5:$AN$13,MATCH(CONCATENATE(BD_COMERCIAL!$K521," ",BD_COMERCIAL!$L521),'Curva Forward'!$B$5:$B$13,0),MATCH(FV$4,'Curva Forward'!$C$4:$AN$4,0))),CX521)</f>
        <v>0</v>
      </c>
      <c r="FW521" s="200">
        <f>AK521*AK$2*IF($FC521="V",1,-1)*IF($Q521="Fixo",(CY521-INDEX('Curva Forward'!$C$5:$AN$13,MATCH(CONCATENATE(BD_COMERCIAL!$K521," ",BD_COMERCIAL!$L521),'Curva Forward'!$B$5:$B$13,0),MATCH(FW$4,'Curva Forward'!$C$4:$AN$4,0))),CY521)</f>
        <v>0</v>
      </c>
      <c r="FX521" s="200">
        <f>AL521*AL$2*IF($FC521="V",1,-1)*IF($Q521="Fixo",(CZ521-INDEX('Curva Forward'!$C$5:$AN$13,MATCH(CONCATENATE(BD_COMERCIAL!$K521," ",BD_COMERCIAL!$L521),'Curva Forward'!$B$5:$B$13,0),MATCH(FX$4,'Curva Forward'!$C$4:$AN$4,0))),CZ521)</f>
        <v>0</v>
      </c>
      <c r="FY521" s="200">
        <f>AM521*AM$2*IF($FC521="V",1,-1)*IF($Q521="Fixo",(DA521-INDEX('Curva Forward'!$C$5:$AN$13,MATCH(CONCATENATE(BD_COMERCIAL!$K521," ",BD_COMERCIAL!$L521),'Curva Forward'!$B$5:$B$13,0),MATCH(FY$4,'Curva Forward'!$C$4:$AN$4,0))),DA521)</f>
        <v>0</v>
      </c>
      <c r="FZ521" s="200">
        <f>AN521*AN$2*IF($FC521="V",1,-1)*IF($Q521="Fixo",(DB521-INDEX('Curva Forward'!$C$5:$AN$13,MATCH(CONCATENATE(BD_COMERCIAL!$K521," ",BD_COMERCIAL!$L521),'Curva Forward'!$B$5:$B$13,0),MATCH(FZ$4,'Curva Forward'!$C$4:$AN$4,0))),DB521)</f>
        <v>0</v>
      </c>
      <c r="GA521" s="200">
        <f>AO521*AO$2*IF($FC521="V",1,-1)*IF($Q521="Fixo",(DC521-INDEX('Curva Forward'!$C$5:$AN$13,MATCH(CONCATENATE(BD_COMERCIAL!$K521," ",BD_COMERCIAL!$L521),'Curva Forward'!$B$5:$B$13,0),MATCH(GA$4,'Curva Forward'!$C$4:$AN$4,0))),DC521)</f>
        <v>0</v>
      </c>
      <c r="GB521" s="200">
        <f>AP521*AP$2*IF($FC521="V",1,-1)*IF($Q521="Fixo",(DD521-INDEX('Curva Forward'!$C$5:$AN$13,MATCH(CONCATENATE(BD_COMERCIAL!$K521," ",BD_COMERCIAL!$L521),'Curva Forward'!$B$5:$B$13,0),MATCH(GB$4,'Curva Forward'!$C$4:$AN$4,0))),DD521)</f>
        <v>0</v>
      </c>
      <c r="GC521" s="200">
        <f>AQ521*AQ$2*IF($FC521="V",1,-1)*IF($Q521="Fixo",(DE521-INDEX('Curva Forward'!$C$5:$AN$13,MATCH(CONCATENATE(BD_COMERCIAL!$K521," ",BD_COMERCIAL!$L521),'Curva Forward'!$B$5:$B$13,0),MATCH(GC$4,'Curva Forward'!$C$4:$AN$4,0))),DE521)</f>
        <v>0</v>
      </c>
      <c r="GD521" s="200">
        <f>AR521*AR$2*IF($FC521="V",1,-1)*IF($Q521="Fixo",(DF521-INDEX('Curva Forward'!$C$5:$AN$13,MATCH(CONCATENATE(BD_COMERCIAL!$K521," ",BD_COMERCIAL!$L521),'Curva Forward'!$B$5:$B$13,0),MATCH(GD$4,'Curva Forward'!$C$4:$AN$4,0))),DF521)</f>
        <v>0</v>
      </c>
      <c r="GE521" s="200">
        <f>AS521*AS$2*IF($FC521="V",1,-1)*IF($Q521="Fixo",(DG521-INDEX('Curva Forward'!$C$5:$AN$13,MATCH(CONCATENATE(BD_COMERCIAL!$K521," ",BD_COMERCIAL!$L521),'Curva Forward'!$B$5:$B$13,0),MATCH(GE$4,'Curva Forward'!$C$4:$AN$4,0))),DG521)</f>
        <v>0</v>
      </c>
      <c r="GF521" s="200">
        <f>AT521*AT$2*IF($FC521="V",1,-1)*IF($Q521="Fixo",(DH521-INDEX('Curva Forward'!$C$5:$AN$13,MATCH(CONCATENATE(BD_COMERCIAL!$K521," ",BD_COMERCIAL!$L521),'Curva Forward'!$B$5:$B$13,0),MATCH(GF$4,'Curva Forward'!$C$4:$AN$4,0))),DH521)</f>
        <v>0</v>
      </c>
      <c r="GG521" s="200">
        <f>AU521*AU$2*IF($FC521="V",1,-1)*IF($Q521="Fixo",(DI521-INDEX('Curva Forward'!$C$5:$AN$13,MATCH(CONCATENATE(BD_COMERCIAL!$K521," ",BD_COMERCIAL!$L521),'Curva Forward'!$B$5:$B$13,0),MATCH(GG$4,'Curva Forward'!$C$4:$AN$4,0))),DI521)</f>
        <v>0</v>
      </c>
      <c r="GH521" s="200">
        <f>AV521*AV$2*IF($FC521="V",1,-1)*IF($Q521="Fixo",(DJ521-INDEX('Curva Forward'!$C$5:$AN$13,MATCH(CONCATENATE(BD_COMERCIAL!$K521," ",BD_COMERCIAL!$L521),'Curva Forward'!$B$5:$B$13,0),MATCH(GH$4,'Curva Forward'!$C$4:$AN$4,0))),DJ521)</f>
        <v>0</v>
      </c>
      <c r="GI521" s="200">
        <f>AW521*AW$2*IF($FC521="V",1,-1)*IF($Q521="Fixo",(DK521-INDEX('Curva Forward'!$C$5:$AN$13,MATCH(CONCATENATE(BD_COMERCIAL!$K521," ",BD_COMERCIAL!$L521),'Curva Forward'!$B$5:$B$13,0),MATCH(GI$4,'Curva Forward'!$C$4:$AN$4,0))),DK521)</f>
        <v>0</v>
      </c>
      <c r="GJ521" s="200">
        <f>AX521*AX$2*IF($FC521="V",1,-1)*IF($Q521="Fixo",(DL521-INDEX('Curva Forward'!$C$5:$AN$13,MATCH(CONCATENATE(BD_COMERCIAL!$K521," ",BD_COMERCIAL!$L521),'Curva Forward'!$B$5:$B$13,0),MATCH(GJ$4,'Curva Forward'!$C$4:$AN$4,0))),DL521)</f>
        <v>0</v>
      </c>
      <c r="GK521" s="200">
        <f>AY521*AY$2*IF($FC521="V",1,-1)*IF($Q521="Fixo",(DM521-INDEX('Curva Forward'!$C$5:$AN$13,MATCH(CONCATENATE(BD_COMERCIAL!$K521," ",BD_COMERCIAL!$L521),'Curva Forward'!$B$5:$B$13,0),MATCH(GK$4,'Curva Forward'!$C$4:$AN$4,0))),DM521)</f>
        <v>0</v>
      </c>
      <c r="GL521" s="200">
        <f>IF(EZ521="",0,CL521*CL$2*IF($FC521="V",1,-1)*IF($Q521="Fixo",(EZ521-INDEX('Curva Forward'!$C$5:$AN$13,MATCH(CONCATENATE(BD_COMERCIAL!$K521," ",BD_COMERCIAL!$L521),'Curva Forward'!$B$5:$B$13,0),MATCH(GL$4,'Curva Forward'!$C$4:$AN$4,0))),EZ521))</f>
        <v>0</v>
      </c>
      <c r="GM521" s="200">
        <f>IF(FA521="",0,CM521*CM$2*IF($FC521="V",1,-1)*IF($Q521="Fixo",(FA521-INDEX('Curva Forward'!$C$5:$AN$13,MATCH(CONCATENATE(BD_COMERCIAL!$K521," ",BD_COMERCIAL!$L521),'Curva Forward'!$B$5:$B$13,0),MATCH(GM$4,'Curva Forward'!$C$4:$AN$4,0))),FA521))</f>
        <v>0</v>
      </c>
      <c r="GN521" s="200">
        <f>IF(FB521="",0,CN521*CN$2*IF($FC521="V",1,-1)*IF($Q521="Fixo",(FB521-INDEX('Curva Forward'!$C$5:$AN$13,MATCH(CONCATENATE(BD_COMERCIAL!$K521," ",BD_COMERCIAL!$L521),'Curva Forward'!$B$5:$B$13,0),MATCH(GN$4,'Curva Forward'!$C$4:$AN$4,0))),FB521))</f>
        <v>0</v>
      </c>
      <c r="GO521" s="201">
        <f t="shared" ca="1" si="163"/>
        <v>0</v>
      </c>
      <c r="GP521" s="201">
        <f t="shared" ca="1" si="164"/>
        <v>0</v>
      </c>
    </row>
    <row r="522" spans="1:198" ht="15" customHeight="1" x14ac:dyDescent="0.25">
      <c r="A522" s="6"/>
      <c r="B522" s="7" t="s">
        <v>906</v>
      </c>
      <c r="C522" s="8">
        <v>44746</v>
      </c>
      <c r="D522" s="9" t="s">
        <v>131</v>
      </c>
      <c r="E522" s="9" t="s">
        <v>190</v>
      </c>
      <c r="F522" s="113">
        <v>9495582000107</v>
      </c>
      <c r="G522" s="10" t="s">
        <v>125</v>
      </c>
      <c r="H522" s="113">
        <v>3780401000108</v>
      </c>
      <c r="I522" s="9" t="s">
        <v>584</v>
      </c>
      <c r="J522" s="166"/>
      <c r="K522" s="10" t="s">
        <v>30</v>
      </c>
      <c r="L522" s="84" t="s">
        <v>22</v>
      </c>
      <c r="M522" s="11">
        <v>44713</v>
      </c>
      <c r="N522" s="12">
        <v>44742</v>
      </c>
      <c r="O522" s="10">
        <v>1</v>
      </c>
      <c r="P522" s="84">
        <v>29.9</v>
      </c>
      <c r="Q522" s="84" t="s">
        <v>586</v>
      </c>
      <c r="R522" s="10" t="s">
        <v>129</v>
      </c>
      <c r="S522" s="14" t="s">
        <v>135</v>
      </c>
      <c r="T522" s="11"/>
      <c r="U522" s="12"/>
      <c r="V522" s="257" t="str">
        <f ca="1">IF(U522="","",
IF(U522="NA","",
IFERROR(VLOOKUP(EOMONTH(M522,-2)+1,IPCA!$A:$B,2,0),
VLOOKUP(EOMONTH(TODAY(),-2)+1,IPCA!$A:$B,2,0))/
VLOOKUP(EOMONTH(U522,-2)+1,IPCA!$A:$B,2,0)*
P522))</f>
        <v/>
      </c>
      <c r="W522" s="84"/>
      <c r="X522" s="13" t="s">
        <v>6</v>
      </c>
      <c r="Y522" s="166"/>
      <c r="AA522" s="108"/>
      <c r="AB522" s="15"/>
      <c r="AG522">
        <v>1</v>
      </c>
      <c r="AM522" s="6"/>
      <c r="AN522" s="15"/>
      <c r="AY522" s="6"/>
      <c r="AZ522" s="15"/>
      <c r="BK522" s="6"/>
      <c r="BL522" s="15"/>
      <c r="BW522" s="6"/>
      <c r="BX522" s="15"/>
      <c r="CI522" s="6"/>
      <c r="CJ522" s="16">
        <f t="shared" si="148"/>
        <v>8.2191780821917804E-2</v>
      </c>
      <c r="CK522" s="16" t="str">
        <f t="shared" si="149"/>
        <v/>
      </c>
      <c r="CL522" s="16" t="str">
        <f t="shared" si="150"/>
        <v/>
      </c>
      <c r="CM522" s="16" t="str">
        <f t="shared" si="151"/>
        <v/>
      </c>
      <c r="CN522" s="16" t="str">
        <f t="shared" si="152"/>
        <v/>
      </c>
      <c r="CO522" s="18"/>
      <c r="CP522" s="15"/>
      <c r="CU522">
        <v>29.9</v>
      </c>
      <c r="DA522" s="6"/>
      <c r="DB522" s="15"/>
      <c r="DM522" s="6"/>
      <c r="DN522" s="15"/>
      <c r="DY522" s="6"/>
      <c r="DZ522" s="15"/>
      <c r="EK522" s="6"/>
      <c r="EL522" s="15"/>
      <c r="EW522" s="6"/>
      <c r="EX522" s="16">
        <f t="shared" si="153"/>
        <v>2.4575342465753423</v>
      </c>
      <c r="EY522" s="16" t="str">
        <f t="shared" si="154"/>
        <v/>
      </c>
      <c r="EZ522" s="16" t="str">
        <f t="shared" si="155"/>
        <v/>
      </c>
      <c r="FA522" s="16" t="str">
        <f t="shared" si="156"/>
        <v/>
      </c>
      <c r="FB522" s="160" t="str">
        <f t="shared" si="157"/>
        <v/>
      </c>
      <c r="FC522" t="s">
        <v>205</v>
      </c>
      <c r="FD522" s="20" t="s">
        <v>584</v>
      </c>
      <c r="FE522"/>
      <c r="FF522" s="209" t="s">
        <v>206</v>
      </c>
      <c r="FH522" s="284">
        <f t="shared" ca="1" si="158"/>
        <v>0</v>
      </c>
      <c r="FI522" s="208">
        <f t="shared" si="159"/>
        <v>0.96666666666666667</v>
      </c>
      <c r="FK522" t="str">
        <f t="shared" si="160"/>
        <v>Safira Administração e Comercialização de Energia Ltda</v>
      </c>
      <c r="FL522" s="201">
        <f t="shared" ca="1" si="161"/>
        <v>-21528</v>
      </c>
      <c r="FM522" s="201">
        <f t="shared" ca="1" si="162"/>
        <v>0</v>
      </c>
      <c r="FN522" s="200">
        <f>AB522*AB$2*IF($FC522="V",1,-1)*IF($Q522="Fixo",(CP522-INDEX('Curva Forward'!$C$5:$AN$13,MATCH(CONCATENATE(BD_COMERCIAL!$K522," ",BD_COMERCIAL!$L522),'Curva Forward'!$B$5:$B$13,0),MATCH(FN$4,'Curva Forward'!$C$4:$AN$4,0))),CP522)</f>
        <v>0</v>
      </c>
      <c r="FO522" s="200">
        <f>AC522*AC$2*IF($FC522="V",1,-1)*IF($Q522="Fixo",(CQ522-INDEX('Curva Forward'!$C$5:$AN$13,MATCH(CONCATENATE(BD_COMERCIAL!$K522," ",BD_COMERCIAL!$L522),'Curva Forward'!$B$5:$B$13,0),MATCH(FO$4,'Curva Forward'!$C$4:$AN$4,0))),CQ522)</f>
        <v>0</v>
      </c>
      <c r="FP522" s="200">
        <f>AD522*AD$2*IF($FC522="V",1,-1)*IF($Q522="Fixo",(CR522-INDEX('Curva Forward'!$C$5:$AN$13,MATCH(CONCATENATE(BD_COMERCIAL!$K522," ",BD_COMERCIAL!$L522),'Curva Forward'!$B$5:$B$13,0),MATCH(FP$4,'Curva Forward'!$C$4:$AN$4,0))),CR522)</f>
        <v>0</v>
      </c>
      <c r="FQ522" s="200">
        <f>AE522*AE$2*IF($FC522="V",1,-1)*IF($Q522="Fixo",(CS522-INDEX('Curva Forward'!$C$5:$AN$13,MATCH(CONCATENATE(BD_COMERCIAL!$K522," ",BD_COMERCIAL!$L522),'Curva Forward'!$B$5:$B$13,0),MATCH(FQ$4,'Curva Forward'!$C$4:$AN$4,0))),CS522)</f>
        <v>0</v>
      </c>
      <c r="FR522" s="200">
        <f>AF522*AF$2*IF($FC522="V",1,-1)*IF($Q522="Fixo",(CT522-INDEX('Curva Forward'!$C$5:$AN$13,MATCH(CONCATENATE(BD_COMERCIAL!$K522," ",BD_COMERCIAL!$L522),'Curva Forward'!$B$5:$B$13,0),MATCH(FR$4,'Curva Forward'!$C$4:$AN$4,0))),CT522)</f>
        <v>0</v>
      </c>
      <c r="FS522" s="200">
        <f>AG522*AG$2*IF($FC522="V",1,-1)*IF($Q522="Fixo",(CU522-INDEX('Curva Forward'!$C$5:$AN$13,MATCH(CONCATENATE(BD_COMERCIAL!$K522," ",BD_COMERCIAL!$L522),'Curva Forward'!$B$5:$B$13,0),MATCH(FS$4,'Curva Forward'!$C$4:$AN$4,0))),CU522)</f>
        <v>-21528</v>
      </c>
      <c r="FT522" s="200">
        <f>AH522*AH$2*IF($FC522="V",1,-1)*IF($Q522="Fixo",(CV522-INDEX('Curva Forward'!$C$5:$AN$13,MATCH(CONCATENATE(BD_COMERCIAL!$K522," ",BD_COMERCIAL!$L522),'Curva Forward'!$B$5:$B$13,0),MATCH(FT$4,'Curva Forward'!$C$4:$AN$4,0))),CV522)</f>
        <v>0</v>
      </c>
      <c r="FU522" s="200">
        <f>AI522*AI$2*IF($FC522="V",1,-1)*IF($Q522="Fixo",(CW522-INDEX('Curva Forward'!$C$5:$AN$13,MATCH(CONCATENATE(BD_COMERCIAL!$K522," ",BD_COMERCIAL!$L522),'Curva Forward'!$B$5:$B$13,0),MATCH(FU$4,'Curva Forward'!$C$4:$AN$4,0))),CW522)</f>
        <v>0</v>
      </c>
      <c r="FV522" s="200">
        <f>AJ522*AJ$2*IF($FC522="V",1,-1)*IF($Q522="Fixo",(CX522-INDEX('Curva Forward'!$C$5:$AN$13,MATCH(CONCATENATE(BD_COMERCIAL!$K522," ",BD_COMERCIAL!$L522),'Curva Forward'!$B$5:$B$13,0),MATCH(FV$4,'Curva Forward'!$C$4:$AN$4,0))),CX522)</f>
        <v>0</v>
      </c>
      <c r="FW522" s="200">
        <f>AK522*AK$2*IF($FC522="V",1,-1)*IF($Q522="Fixo",(CY522-INDEX('Curva Forward'!$C$5:$AN$13,MATCH(CONCATENATE(BD_COMERCIAL!$K522," ",BD_COMERCIAL!$L522),'Curva Forward'!$B$5:$B$13,0),MATCH(FW$4,'Curva Forward'!$C$4:$AN$4,0))),CY522)</f>
        <v>0</v>
      </c>
      <c r="FX522" s="200">
        <f>AL522*AL$2*IF($FC522="V",1,-1)*IF($Q522="Fixo",(CZ522-INDEX('Curva Forward'!$C$5:$AN$13,MATCH(CONCATENATE(BD_COMERCIAL!$K522," ",BD_COMERCIAL!$L522),'Curva Forward'!$B$5:$B$13,0),MATCH(FX$4,'Curva Forward'!$C$4:$AN$4,0))),CZ522)</f>
        <v>0</v>
      </c>
      <c r="FY522" s="200">
        <f>AM522*AM$2*IF($FC522="V",1,-1)*IF($Q522="Fixo",(DA522-INDEX('Curva Forward'!$C$5:$AN$13,MATCH(CONCATENATE(BD_COMERCIAL!$K522," ",BD_COMERCIAL!$L522),'Curva Forward'!$B$5:$B$13,0),MATCH(FY$4,'Curva Forward'!$C$4:$AN$4,0))),DA522)</f>
        <v>0</v>
      </c>
      <c r="FZ522" s="200">
        <f>AN522*AN$2*IF($FC522="V",1,-1)*IF($Q522="Fixo",(DB522-INDEX('Curva Forward'!$C$5:$AN$13,MATCH(CONCATENATE(BD_COMERCIAL!$K522," ",BD_COMERCIAL!$L522),'Curva Forward'!$B$5:$B$13,0),MATCH(FZ$4,'Curva Forward'!$C$4:$AN$4,0))),DB522)</f>
        <v>0</v>
      </c>
      <c r="GA522" s="200">
        <f>AO522*AO$2*IF($FC522="V",1,-1)*IF($Q522="Fixo",(DC522-INDEX('Curva Forward'!$C$5:$AN$13,MATCH(CONCATENATE(BD_COMERCIAL!$K522," ",BD_COMERCIAL!$L522),'Curva Forward'!$B$5:$B$13,0),MATCH(GA$4,'Curva Forward'!$C$4:$AN$4,0))),DC522)</f>
        <v>0</v>
      </c>
      <c r="GB522" s="200">
        <f>AP522*AP$2*IF($FC522="V",1,-1)*IF($Q522="Fixo",(DD522-INDEX('Curva Forward'!$C$5:$AN$13,MATCH(CONCATENATE(BD_COMERCIAL!$K522," ",BD_COMERCIAL!$L522),'Curva Forward'!$B$5:$B$13,0),MATCH(GB$4,'Curva Forward'!$C$4:$AN$4,0))),DD522)</f>
        <v>0</v>
      </c>
      <c r="GC522" s="200">
        <f>AQ522*AQ$2*IF($FC522="V",1,-1)*IF($Q522="Fixo",(DE522-INDEX('Curva Forward'!$C$5:$AN$13,MATCH(CONCATENATE(BD_COMERCIAL!$K522," ",BD_COMERCIAL!$L522),'Curva Forward'!$B$5:$B$13,0),MATCH(GC$4,'Curva Forward'!$C$4:$AN$4,0))),DE522)</f>
        <v>0</v>
      </c>
      <c r="GD522" s="200">
        <f>AR522*AR$2*IF($FC522="V",1,-1)*IF($Q522="Fixo",(DF522-INDEX('Curva Forward'!$C$5:$AN$13,MATCH(CONCATENATE(BD_COMERCIAL!$K522," ",BD_COMERCIAL!$L522),'Curva Forward'!$B$5:$B$13,0),MATCH(GD$4,'Curva Forward'!$C$4:$AN$4,0))),DF522)</f>
        <v>0</v>
      </c>
      <c r="GE522" s="200">
        <f>AS522*AS$2*IF($FC522="V",1,-1)*IF($Q522="Fixo",(DG522-INDEX('Curva Forward'!$C$5:$AN$13,MATCH(CONCATENATE(BD_COMERCIAL!$K522," ",BD_COMERCIAL!$L522),'Curva Forward'!$B$5:$B$13,0),MATCH(GE$4,'Curva Forward'!$C$4:$AN$4,0))),DG522)</f>
        <v>0</v>
      </c>
      <c r="GF522" s="200">
        <f>AT522*AT$2*IF($FC522="V",1,-1)*IF($Q522="Fixo",(DH522-INDEX('Curva Forward'!$C$5:$AN$13,MATCH(CONCATENATE(BD_COMERCIAL!$K522," ",BD_COMERCIAL!$L522),'Curva Forward'!$B$5:$B$13,0),MATCH(GF$4,'Curva Forward'!$C$4:$AN$4,0))),DH522)</f>
        <v>0</v>
      </c>
      <c r="GG522" s="200">
        <f>AU522*AU$2*IF($FC522="V",1,-1)*IF($Q522="Fixo",(DI522-INDEX('Curva Forward'!$C$5:$AN$13,MATCH(CONCATENATE(BD_COMERCIAL!$K522," ",BD_COMERCIAL!$L522),'Curva Forward'!$B$5:$B$13,0),MATCH(GG$4,'Curva Forward'!$C$4:$AN$4,0))),DI522)</f>
        <v>0</v>
      </c>
      <c r="GH522" s="200">
        <f>AV522*AV$2*IF($FC522="V",1,-1)*IF($Q522="Fixo",(DJ522-INDEX('Curva Forward'!$C$5:$AN$13,MATCH(CONCATENATE(BD_COMERCIAL!$K522," ",BD_COMERCIAL!$L522),'Curva Forward'!$B$5:$B$13,0),MATCH(GH$4,'Curva Forward'!$C$4:$AN$4,0))),DJ522)</f>
        <v>0</v>
      </c>
      <c r="GI522" s="200">
        <f>AW522*AW$2*IF($FC522="V",1,-1)*IF($Q522="Fixo",(DK522-INDEX('Curva Forward'!$C$5:$AN$13,MATCH(CONCATENATE(BD_COMERCIAL!$K522," ",BD_COMERCIAL!$L522),'Curva Forward'!$B$5:$B$13,0),MATCH(GI$4,'Curva Forward'!$C$4:$AN$4,0))),DK522)</f>
        <v>0</v>
      </c>
      <c r="GJ522" s="200">
        <f>AX522*AX$2*IF($FC522="V",1,-1)*IF($Q522="Fixo",(DL522-INDEX('Curva Forward'!$C$5:$AN$13,MATCH(CONCATENATE(BD_COMERCIAL!$K522," ",BD_COMERCIAL!$L522),'Curva Forward'!$B$5:$B$13,0),MATCH(GJ$4,'Curva Forward'!$C$4:$AN$4,0))),DL522)</f>
        <v>0</v>
      </c>
      <c r="GK522" s="200">
        <f>AY522*AY$2*IF($FC522="V",1,-1)*IF($Q522="Fixo",(DM522-INDEX('Curva Forward'!$C$5:$AN$13,MATCH(CONCATENATE(BD_COMERCIAL!$K522," ",BD_COMERCIAL!$L522),'Curva Forward'!$B$5:$B$13,0),MATCH(GK$4,'Curva Forward'!$C$4:$AN$4,0))),DM522)</f>
        <v>0</v>
      </c>
      <c r="GL522" s="200">
        <f>IF(EZ522="",0,CL522*CL$2*IF($FC522="V",1,-1)*IF($Q522="Fixo",(EZ522-INDEX('Curva Forward'!$C$5:$AN$13,MATCH(CONCATENATE(BD_COMERCIAL!$K522," ",BD_COMERCIAL!$L522),'Curva Forward'!$B$5:$B$13,0),MATCH(GL$4,'Curva Forward'!$C$4:$AN$4,0))),EZ522))</f>
        <v>0</v>
      </c>
      <c r="GM522" s="200">
        <f>IF(FA522="",0,CM522*CM$2*IF($FC522="V",1,-1)*IF($Q522="Fixo",(FA522-INDEX('Curva Forward'!$C$5:$AN$13,MATCH(CONCATENATE(BD_COMERCIAL!$K522," ",BD_COMERCIAL!$L522),'Curva Forward'!$B$5:$B$13,0),MATCH(GM$4,'Curva Forward'!$C$4:$AN$4,0))),FA522))</f>
        <v>0</v>
      </c>
      <c r="GN522" s="200">
        <f>IF(FB522="",0,CN522*CN$2*IF($FC522="V",1,-1)*IF($Q522="Fixo",(FB522-INDEX('Curva Forward'!$C$5:$AN$13,MATCH(CONCATENATE(BD_COMERCIAL!$K522," ",BD_COMERCIAL!$L522),'Curva Forward'!$B$5:$B$13,0),MATCH(GN$4,'Curva Forward'!$C$4:$AN$4,0))),FB522))</f>
        <v>0</v>
      </c>
      <c r="GO522" s="201">
        <f t="shared" ca="1" si="163"/>
        <v>0</v>
      </c>
      <c r="GP522" s="201">
        <f t="shared" ca="1" si="164"/>
        <v>0</v>
      </c>
    </row>
    <row r="523" spans="1:198" ht="15" customHeight="1" x14ac:dyDescent="0.25">
      <c r="A523" s="6"/>
      <c r="B523" s="7" t="s">
        <v>907</v>
      </c>
      <c r="C523" s="8">
        <v>44746</v>
      </c>
      <c r="D523" s="9" t="s">
        <v>131</v>
      </c>
      <c r="E523" s="9" t="s">
        <v>849</v>
      </c>
      <c r="F523" s="113">
        <v>4149295000113</v>
      </c>
      <c r="G523" s="10" t="s">
        <v>125</v>
      </c>
      <c r="H523" s="113">
        <v>3780401000108</v>
      </c>
      <c r="I523" s="9" t="s">
        <v>584</v>
      </c>
      <c r="J523" s="166"/>
      <c r="K523" s="10" t="s">
        <v>30</v>
      </c>
      <c r="L523" s="84" t="s">
        <v>22</v>
      </c>
      <c r="M523" s="11">
        <v>44713</v>
      </c>
      <c r="N523" s="12">
        <v>44742</v>
      </c>
      <c r="O523" s="10">
        <v>10</v>
      </c>
      <c r="P523" s="84">
        <v>30</v>
      </c>
      <c r="Q523" s="84" t="s">
        <v>586</v>
      </c>
      <c r="R523" s="10" t="s">
        <v>129</v>
      </c>
      <c r="S523" s="14" t="s">
        <v>135</v>
      </c>
      <c r="T523" s="11"/>
      <c r="U523" s="12"/>
      <c r="V523" s="257" t="str">
        <f ca="1">IF(U523="","",
IF(U523="NA","",
IFERROR(VLOOKUP(EOMONTH(M523,-2)+1,IPCA!$A:$B,2,0),
VLOOKUP(EOMONTH(TODAY(),-2)+1,IPCA!$A:$B,2,0))/
VLOOKUP(EOMONTH(U523,-2)+1,IPCA!$A:$B,2,0)*
P523))</f>
        <v/>
      </c>
      <c r="W523" s="84"/>
      <c r="X523" s="13" t="s">
        <v>133</v>
      </c>
      <c r="Y523" s="166"/>
      <c r="AA523" s="108"/>
      <c r="AB523" s="15"/>
      <c r="AG523">
        <v>10</v>
      </c>
      <c r="AM523" s="6"/>
      <c r="AN523" s="15"/>
      <c r="AY523" s="6"/>
      <c r="AZ523" s="15"/>
      <c r="BK523" s="6"/>
      <c r="BL523" s="15"/>
      <c r="BW523" s="6"/>
      <c r="BX523" s="15"/>
      <c r="CI523" s="6"/>
      <c r="CJ523" s="16">
        <f t="shared" si="148"/>
        <v>0.82191780821917804</v>
      </c>
      <c r="CK523" s="16" t="str">
        <f t="shared" si="149"/>
        <v/>
      </c>
      <c r="CL523" s="16" t="str">
        <f t="shared" si="150"/>
        <v/>
      </c>
      <c r="CM523" s="16" t="str">
        <f t="shared" si="151"/>
        <v/>
      </c>
      <c r="CN523" s="16" t="str">
        <f t="shared" si="152"/>
        <v/>
      </c>
      <c r="CO523" s="18"/>
      <c r="CP523" s="15"/>
      <c r="CU523">
        <v>30</v>
      </c>
      <c r="DA523" s="6"/>
      <c r="DB523" s="15"/>
      <c r="DM523" s="6"/>
      <c r="DN523" s="15"/>
      <c r="DY523" s="6"/>
      <c r="DZ523" s="15"/>
      <c r="EK523" s="6"/>
      <c r="EL523" s="15"/>
      <c r="EW523" s="6"/>
      <c r="EX523" s="16">
        <f t="shared" si="153"/>
        <v>2.4657534246575343</v>
      </c>
      <c r="EY523" s="16" t="str">
        <f t="shared" si="154"/>
        <v/>
      </c>
      <c r="EZ523" s="16" t="str">
        <f t="shared" si="155"/>
        <v/>
      </c>
      <c r="FA523" s="16" t="str">
        <f t="shared" si="156"/>
        <v/>
      </c>
      <c r="FB523" s="160" t="str">
        <f t="shared" si="157"/>
        <v/>
      </c>
      <c r="FC523" t="s">
        <v>205</v>
      </c>
      <c r="FD523" s="20" t="s">
        <v>584</v>
      </c>
      <c r="FE523"/>
      <c r="FF523" s="209" t="s">
        <v>206</v>
      </c>
      <c r="FH523" s="284">
        <f t="shared" ca="1" si="158"/>
        <v>0</v>
      </c>
      <c r="FI523" s="208">
        <f t="shared" si="159"/>
        <v>0.96666666666666667</v>
      </c>
      <c r="FK523" t="str">
        <f t="shared" si="160"/>
        <v>EDP - Comercialização e Serviços de Energia SA</v>
      </c>
      <c r="FL523" s="201">
        <f t="shared" ca="1" si="161"/>
        <v>-216000</v>
      </c>
      <c r="FM523" s="201">
        <f t="shared" ca="1" si="162"/>
        <v>0</v>
      </c>
      <c r="FN523" s="200">
        <f>AB523*AB$2*IF($FC523="V",1,-1)*IF($Q523="Fixo",(CP523-INDEX('Curva Forward'!$C$5:$AN$13,MATCH(CONCATENATE(BD_COMERCIAL!$K523," ",BD_COMERCIAL!$L523),'Curva Forward'!$B$5:$B$13,0),MATCH(FN$4,'Curva Forward'!$C$4:$AN$4,0))),CP523)</f>
        <v>0</v>
      </c>
      <c r="FO523" s="200">
        <f>AC523*AC$2*IF($FC523="V",1,-1)*IF($Q523="Fixo",(CQ523-INDEX('Curva Forward'!$C$5:$AN$13,MATCH(CONCATENATE(BD_COMERCIAL!$K523," ",BD_COMERCIAL!$L523),'Curva Forward'!$B$5:$B$13,0),MATCH(FO$4,'Curva Forward'!$C$4:$AN$4,0))),CQ523)</f>
        <v>0</v>
      </c>
      <c r="FP523" s="200">
        <f>AD523*AD$2*IF($FC523="V",1,-1)*IF($Q523="Fixo",(CR523-INDEX('Curva Forward'!$C$5:$AN$13,MATCH(CONCATENATE(BD_COMERCIAL!$K523," ",BD_COMERCIAL!$L523),'Curva Forward'!$B$5:$B$13,0),MATCH(FP$4,'Curva Forward'!$C$4:$AN$4,0))),CR523)</f>
        <v>0</v>
      </c>
      <c r="FQ523" s="200">
        <f>AE523*AE$2*IF($FC523="V",1,-1)*IF($Q523="Fixo",(CS523-INDEX('Curva Forward'!$C$5:$AN$13,MATCH(CONCATENATE(BD_COMERCIAL!$K523," ",BD_COMERCIAL!$L523),'Curva Forward'!$B$5:$B$13,0),MATCH(FQ$4,'Curva Forward'!$C$4:$AN$4,0))),CS523)</f>
        <v>0</v>
      </c>
      <c r="FR523" s="200">
        <f>AF523*AF$2*IF($FC523="V",1,-1)*IF($Q523="Fixo",(CT523-INDEX('Curva Forward'!$C$5:$AN$13,MATCH(CONCATENATE(BD_COMERCIAL!$K523," ",BD_COMERCIAL!$L523),'Curva Forward'!$B$5:$B$13,0),MATCH(FR$4,'Curva Forward'!$C$4:$AN$4,0))),CT523)</f>
        <v>0</v>
      </c>
      <c r="FS523" s="200">
        <f>AG523*AG$2*IF($FC523="V",1,-1)*IF($Q523="Fixo",(CU523-INDEX('Curva Forward'!$C$5:$AN$13,MATCH(CONCATENATE(BD_COMERCIAL!$K523," ",BD_COMERCIAL!$L523),'Curva Forward'!$B$5:$B$13,0),MATCH(FS$4,'Curva Forward'!$C$4:$AN$4,0))),CU523)</f>
        <v>-216000</v>
      </c>
      <c r="FT523" s="200">
        <f>AH523*AH$2*IF($FC523="V",1,-1)*IF($Q523="Fixo",(CV523-INDEX('Curva Forward'!$C$5:$AN$13,MATCH(CONCATENATE(BD_COMERCIAL!$K523," ",BD_COMERCIAL!$L523),'Curva Forward'!$B$5:$B$13,0),MATCH(FT$4,'Curva Forward'!$C$4:$AN$4,0))),CV523)</f>
        <v>0</v>
      </c>
      <c r="FU523" s="200">
        <f>AI523*AI$2*IF($FC523="V",1,-1)*IF($Q523="Fixo",(CW523-INDEX('Curva Forward'!$C$5:$AN$13,MATCH(CONCATENATE(BD_COMERCIAL!$K523," ",BD_COMERCIAL!$L523),'Curva Forward'!$B$5:$B$13,0),MATCH(FU$4,'Curva Forward'!$C$4:$AN$4,0))),CW523)</f>
        <v>0</v>
      </c>
      <c r="FV523" s="200">
        <f>AJ523*AJ$2*IF($FC523="V",1,-1)*IF($Q523="Fixo",(CX523-INDEX('Curva Forward'!$C$5:$AN$13,MATCH(CONCATENATE(BD_COMERCIAL!$K523," ",BD_COMERCIAL!$L523),'Curva Forward'!$B$5:$B$13,0),MATCH(FV$4,'Curva Forward'!$C$4:$AN$4,0))),CX523)</f>
        <v>0</v>
      </c>
      <c r="FW523" s="200">
        <f>AK523*AK$2*IF($FC523="V",1,-1)*IF($Q523="Fixo",(CY523-INDEX('Curva Forward'!$C$5:$AN$13,MATCH(CONCATENATE(BD_COMERCIAL!$K523," ",BD_COMERCIAL!$L523),'Curva Forward'!$B$5:$B$13,0),MATCH(FW$4,'Curva Forward'!$C$4:$AN$4,0))),CY523)</f>
        <v>0</v>
      </c>
      <c r="FX523" s="200">
        <f>AL523*AL$2*IF($FC523="V",1,-1)*IF($Q523="Fixo",(CZ523-INDEX('Curva Forward'!$C$5:$AN$13,MATCH(CONCATENATE(BD_COMERCIAL!$K523," ",BD_COMERCIAL!$L523),'Curva Forward'!$B$5:$B$13,0),MATCH(FX$4,'Curva Forward'!$C$4:$AN$4,0))),CZ523)</f>
        <v>0</v>
      </c>
      <c r="FY523" s="200">
        <f>AM523*AM$2*IF($FC523="V",1,-1)*IF($Q523="Fixo",(DA523-INDEX('Curva Forward'!$C$5:$AN$13,MATCH(CONCATENATE(BD_COMERCIAL!$K523," ",BD_COMERCIAL!$L523),'Curva Forward'!$B$5:$B$13,0),MATCH(FY$4,'Curva Forward'!$C$4:$AN$4,0))),DA523)</f>
        <v>0</v>
      </c>
      <c r="FZ523" s="200">
        <f>AN523*AN$2*IF($FC523="V",1,-1)*IF($Q523="Fixo",(DB523-INDEX('Curva Forward'!$C$5:$AN$13,MATCH(CONCATENATE(BD_COMERCIAL!$K523," ",BD_COMERCIAL!$L523),'Curva Forward'!$B$5:$B$13,0),MATCH(FZ$4,'Curva Forward'!$C$4:$AN$4,0))),DB523)</f>
        <v>0</v>
      </c>
      <c r="GA523" s="200">
        <f>AO523*AO$2*IF($FC523="V",1,-1)*IF($Q523="Fixo",(DC523-INDEX('Curva Forward'!$C$5:$AN$13,MATCH(CONCATENATE(BD_COMERCIAL!$K523," ",BD_COMERCIAL!$L523),'Curva Forward'!$B$5:$B$13,0),MATCH(GA$4,'Curva Forward'!$C$4:$AN$4,0))),DC523)</f>
        <v>0</v>
      </c>
      <c r="GB523" s="200">
        <f>AP523*AP$2*IF($FC523="V",1,-1)*IF($Q523="Fixo",(DD523-INDEX('Curva Forward'!$C$5:$AN$13,MATCH(CONCATENATE(BD_COMERCIAL!$K523," ",BD_COMERCIAL!$L523),'Curva Forward'!$B$5:$B$13,0),MATCH(GB$4,'Curva Forward'!$C$4:$AN$4,0))),DD523)</f>
        <v>0</v>
      </c>
      <c r="GC523" s="200">
        <f>AQ523*AQ$2*IF($FC523="V",1,-1)*IF($Q523="Fixo",(DE523-INDEX('Curva Forward'!$C$5:$AN$13,MATCH(CONCATENATE(BD_COMERCIAL!$K523," ",BD_COMERCIAL!$L523),'Curva Forward'!$B$5:$B$13,0),MATCH(GC$4,'Curva Forward'!$C$4:$AN$4,0))),DE523)</f>
        <v>0</v>
      </c>
      <c r="GD523" s="200">
        <f>AR523*AR$2*IF($FC523="V",1,-1)*IF($Q523="Fixo",(DF523-INDEX('Curva Forward'!$C$5:$AN$13,MATCH(CONCATENATE(BD_COMERCIAL!$K523," ",BD_COMERCIAL!$L523),'Curva Forward'!$B$5:$B$13,0),MATCH(GD$4,'Curva Forward'!$C$4:$AN$4,0))),DF523)</f>
        <v>0</v>
      </c>
      <c r="GE523" s="200">
        <f>AS523*AS$2*IF($FC523="V",1,-1)*IF($Q523="Fixo",(DG523-INDEX('Curva Forward'!$C$5:$AN$13,MATCH(CONCATENATE(BD_COMERCIAL!$K523," ",BD_COMERCIAL!$L523),'Curva Forward'!$B$5:$B$13,0),MATCH(GE$4,'Curva Forward'!$C$4:$AN$4,0))),DG523)</f>
        <v>0</v>
      </c>
      <c r="GF523" s="200">
        <f>AT523*AT$2*IF($FC523="V",1,-1)*IF($Q523="Fixo",(DH523-INDEX('Curva Forward'!$C$5:$AN$13,MATCH(CONCATENATE(BD_COMERCIAL!$K523," ",BD_COMERCIAL!$L523),'Curva Forward'!$B$5:$B$13,0),MATCH(GF$4,'Curva Forward'!$C$4:$AN$4,0))),DH523)</f>
        <v>0</v>
      </c>
      <c r="GG523" s="200">
        <f>AU523*AU$2*IF($FC523="V",1,-1)*IF($Q523="Fixo",(DI523-INDEX('Curva Forward'!$C$5:$AN$13,MATCH(CONCATENATE(BD_COMERCIAL!$K523," ",BD_COMERCIAL!$L523),'Curva Forward'!$B$5:$B$13,0),MATCH(GG$4,'Curva Forward'!$C$4:$AN$4,0))),DI523)</f>
        <v>0</v>
      </c>
      <c r="GH523" s="200">
        <f>AV523*AV$2*IF($FC523="V",1,-1)*IF($Q523="Fixo",(DJ523-INDEX('Curva Forward'!$C$5:$AN$13,MATCH(CONCATENATE(BD_COMERCIAL!$K523," ",BD_COMERCIAL!$L523),'Curva Forward'!$B$5:$B$13,0),MATCH(GH$4,'Curva Forward'!$C$4:$AN$4,0))),DJ523)</f>
        <v>0</v>
      </c>
      <c r="GI523" s="200">
        <f>AW523*AW$2*IF($FC523="V",1,-1)*IF($Q523="Fixo",(DK523-INDEX('Curva Forward'!$C$5:$AN$13,MATCH(CONCATENATE(BD_COMERCIAL!$K523," ",BD_COMERCIAL!$L523),'Curva Forward'!$B$5:$B$13,0),MATCH(GI$4,'Curva Forward'!$C$4:$AN$4,0))),DK523)</f>
        <v>0</v>
      </c>
      <c r="GJ523" s="200">
        <f>AX523*AX$2*IF($FC523="V",1,-1)*IF($Q523="Fixo",(DL523-INDEX('Curva Forward'!$C$5:$AN$13,MATCH(CONCATENATE(BD_COMERCIAL!$K523," ",BD_COMERCIAL!$L523),'Curva Forward'!$B$5:$B$13,0),MATCH(GJ$4,'Curva Forward'!$C$4:$AN$4,0))),DL523)</f>
        <v>0</v>
      </c>
      <c r="GK523" s="200">
        <f>AY523*AY$2*IF($FC523="V",1,-1)*IF($Q523="Fixo",(DM523-INDEX('Curva Forward'!$C$5:$AN$13,MATCH(CONCATENATE(BD_COMERCIAL!$K523," ",BD_COMERCIAL!$L523),'Curva Forward'!$B$5:$B$13,0),MATCH(GK$4,'Curva Forward'!$C$4:$AN$4,0))),DM523)</f>
        <v>0</v>
      </c>
      <c r="GL523" s="200">
        <f>IF(EZ523="",0,CL523*CL$2*IF($FC523="V",1,-1)*IF($Q523="Fixo",(EZ523-INDEX('Curva Forward'!$C$5:$AN$13,MATCH(CONCATENATE(BD_COMERCIAL!$K523," ",BD_COMERCIAL!$L523),'Curva Forward'!$B$5:$B$13,0),MATCH(GL$4,'Curva Forward'!$C$4:$AN$4,0))),EZ523))</f>
        <v>0</v>
      </c>
      <c r="GM523" s="200">
        <f>IF(FA523="",0,CM523*CM$2*IF($FC523="V",1,-1)*IF($Q523="Fixo",(FA523-INDEX('Curva Forward'!$C$5:$AN$13,MATCH(CONCATENATE(BD_COMERCIAL!$K523," ",BD_COMERCIAL!$L523),'Curva Forward'!$B$5:$B$13,0),MATCH(GM$4,'Curva Forward'!$C$4:$AN$4,0))),FA523))</f>
        <v>0</v>
      </c>
      <c r="GN523" s="200">
        <f>IF(FB523="",0,CN523*CN$2*IF($FC523="V",1,-1)*IF($Q523="Fixo",(FB523-INDEX('Curva Forward'!$C$5:$AN$13,MATCH(CONCATENATE(BD_COMERCIAL!$K523," ",BD_COMERCIAL!$L523),'Curva Forward'!$B$5:$B$13,0),MATCH(GN$4,'Curva Forward'!$C$4:$AN$4,0))),FB523))</f>
        <v>0</v>
      </c>
      <c r="GO523" s="201">
        <f t="shared" ca="1" si="163"/>
        <v>0</v>
      </c>
      <c r="GP523" s="201">
        <f t="shared" ca="1" si="164"/>
        <v>0</v>
      </c>
    </row>
    <row r="524" spans="1:198" ht="15" customHeight="1" x14ac:dyDescent="0.25">
      <c r="A524" s="6"/>
      <c r="B524" s="7" t="s">
        <v>908</v>
      </c>
      <c r="C524" s="8">
        <v>44746</v>
      </c>
      <c r="D524" s="9" t="s">
        <v>131</v>
      </c>
      <c r="E524" s="9" t="s">
        <v>244</v>
      </c>
      <c r="F524" s="113">
        <v>14555633000170</v>
      </c>
      <c r="G524" s="10" t="s">
        <v>125</v>
      </c>
      <c r="H524" s="113">
        <v>3780401000108</v>
      </c>
      <c r="I524" s="9" t="s">
        <v>584</v>
      </c>
      <c r="J524" s="166"/>
      <c r="K524" s="10" t="s">
        <v>30</v>
      </c>
      <c r="L524" s="84" t="s">
        <v>22</v>
      </c>
      <c r="M524" s="11">
        <v>44713</v>
      </c>
      <c r="N524" s="12">
        <v>44742</v>
      </c>
      <c r="O524" s="10">
        <v>1</v>
      </c>
      <c r="P524" s="84">
        <v>28.5</v>
      </c>
      <c r="Q524" s="84" t="s">
        <v>586</v>
      </c>
      <c r="R524" s="10" t="s">
        <v>129</v>
      </c>
      <c r="S524" s="14" t="s">
        <v>135</v>
      </c>
      <c r="T524" s="11"/>
      <c r="U524" s="12"/>
      <c r="V524" s="257" t="str">
        <f ca="1">IF(U524="","",
IF(U524="NA","",
IFERROR(VLOOKUP(EOMONTH(M524,-2)+1,IPCA!$A:$B,2,0),
VLOOKUP(EOMONTH(TODAY(),-2)+1,IPCA!$A:$B,2,0))/
VLOOKUP(EOMONTH(U524,-2)+1,IPCA!$A:$B,2,0)*
P524))</f>
        <v/>
      </c>
      <c r="W524" s="84"/>
      <c r="X524" s="13" t="s">
        <v>133</v>
      </c>
      <c r="Y524" s="166"/>
      <c r="AA524" s="108"/>
      <c r="AB524" s="15"/>
      <c r="AG524">
        <v>1</v>
      </c>
      <c r="AM524" s="6"/>
      <c r="AN524" s="15"/>
      <c r="AY524" s="6"/>
      <c r="AZ524" s="15"/>
      <c r="BK524" s="6"/>
      <c r="BL524" s="15"/>
      <c r="BW524" s="6"/>
      <c r="BX524" s="15"/>
      <c r="CI524" s="6"/>
      <c r="CJ524" s="16">
        <f t="shared" si="148"/>
        <v>8.2191780821917804E-2</v>
      </c>
      <c r="CK524" s="16" t="str">
        <f t="shared" si="149"/>
        <v/>
      </c>
      <c r="CL524" s="16" t="str">
        <f t="shared" si="150"/>
        <v/>
      </c>
      <c r="CM524" s="16" t="str">
        <f t="shared" si="151"/>
        <v/>
      </c>
      <c r="CN524" s="16" t="str">
        <f t="shared" si="152"/>
        <v/>
      </c>
      <c r="CO524" s="18"/>
      <c r="CP524" s="15"/>
      <c r="CU524">
        <v>28.5</v>
      </c>
      <c r="DA524" s="6"/>
      <c r="DB524" s="15"/>
      <c r="DM524" s="6"/>
      <c r="DN524" s="15"/>
      <c r="DY524" s="6"/>
      <c r="DZ524" s="15"/>
      <c r="EK524" s="6"/>
      <c r="EL524" s="15"/>
      <c r="EW524" s="6"/>
      <c r="EX524" s="16">
        <f t="shared" si="153"/>
        <v>2.3424657534246576</v>
      </c>
      <c r="EY524" s="16" t="str">
        <f t="shared" si="154"/>
        <v/>
      </c>
      <c r="EZ524" s="16" t="str">
        <f t="shared" si="155"/>
        <v/>
      </c>
      <c r="FA524" s="16" t="str">
        <f t="shared" si="156"/>
        <v/>
      </c>
      <c r="FB524" s="160" t="str">
        <f t="shared" si="157"/>
        <v/>
      </c>
      <c r="FC524" t="s">
        <v>205</v>
      </c>
      <c r="FD524" s="20" t="s">
        <v>584</v>
      </c>
      <c r="FE524"/>
      <c r="FF524" s="209" t="s">
        <v>206</v>
      </c>
      <c r="FH524" s="284">
        <f t="shared" ca="1" si="158"/>
        <v>0</v>
      </c>
      <c r="FI524" s="208">
        <f t="shared" si="159"/>
        <v>0.96666666666666667</v>
      </c>
      <c r="FK524" t="str">
        <f t="shared" si="160"/>
        <v>BEP Comercializadora de Energia Elétrica Ltda</v>
      </c>
      <c r="FL524" s="201">
        <f t="shared" ca="1" si="161"/>
        <v>-20520</v>
      </c>
      <c r="FM524" s="201">
        <f t="shared" ca="1" si="162"/>
        <v>0</v>
      </c>
      <c r="FN524" s="200">
        <f>AB524*AB$2*IF($FC524="V",1,-1)*IF($Q524="Fixo",(CP524-INDEX('Curva Forward'!$C$5:$AN$13,MATCH(CONCATENATE(BD_COMERCIAL!$K524," ",BD_COMERCIAL!$L524),'Curva Forward'!$B$5:$B$13,0),MATCH(FN$4,'Curva Forward'!$C$4:$AN$4,0))),CP524)</f>
        <v>0</v>
      </c>
      <c r="FO524" s="200">
        <f>AC524*AC$2*IF($FC524="V",1,-1)*IF($Q524="Fixo",(CQ524-INDEX('Curva Forward'!$C$5:$AN$13,MATCH(CONCATENATE(BD_COMERCIAL!$K524," ",BD_COMERCIAL!$L524),'Curva Forward'!$B$5:$B$13,0),MATCH(FO$4,'Curva Forward'!$C$4:$AN$4,0))),CQ524)</f>
        <v>0</v>
      </c>
      <c r="FP524" s="200">
        <f>AD524*AD$2*IF($FC524="V",1,-1)*IF($Q524="Fixo",(CR524-INDEX('Curva Forward'!$C$5:$AN$13,MATCH(CONCATENATE(BD_COMERCIAL!$K524," ",BD_COMERCIAL!$L524),'Curva Forward'!$B$5:$B$13,0),MATCH(FP$4,'Curva Forward'!$C$4:$AN$4,0))),CR524)</f>
        <v>0</v>
      </c>
      <c r="FQ524" s="200">
        <f>AE524*AE$2*IF($FC524="V",1,-1)*IF($Q524="Fixo",(CS524-INDEX('Curva Forward'!$C$5:$AN$13,MATCH(CONCATENATE(BD_COMERCIAL!$K524," ",BD_COMERCIAL!$L524),'Curva Forward'!$B$5:$B$13,0),MATCH(FQ$4,'Curva Forward'!$C$4:$AN$4,0))),CS524)</f>
        <v>0</v>
      </c>
      <c r="FR524" s="200">
        <f>AF524*AF$2*IF($FC524="V",1,-1)*IF($Q524="Fixo",(CT524-INDEX('Curva Forward'!$C$5:$AN$13,MATCH(CONCATENATE(BD_COMERCIAL!$K524," ",BD_COMERCIAL!$L524),'Curva Forward'!$B$5:$B$13,0),MATCH(FR$4,'Curva Forward'!$C$4:$AN$4,0))),CT524)</f>
        <v>0</v>
      </c>
      <c r="FS524" s="200">
        <f>AG524*AG$2*IF($FC524="V",1,-1)*IF($Q524="Fixo",(CU524-INDEX('Curva Forward'!$C$5:$AN$13,MATCH(CONCATENATE(BD_COMERCIAL!$K524," ",BD_COMERCIAL!$L524),'Curva Forward'!$B$5:$B$13,0),MATCH(FS$4,'Curva Forward'!$C$4:$AN$4,0))),CU524)</f>
        <v>-20520</v>
      </c>
      <c r="FT524" s="200">
        <f>AH524*AH$2*IF($FC524="V",1,-1)*IF($Q524="Fixo",(CV524-INDEX('Curva Forward'!$C$5:$AN$13,MATCH(CONCATENATE(BD_COMERCIAL!$K524," ",BD_COMERCIAL!$L524),'Curva Forward'!$B$5:$B$13,0),MATCH(FT$4,'Curva Forward'!$C$4:$AN$4,0))),CV524)</f>
        <v>0</v>
      </c>
      <c r="FU524" s="200">
        <f>AI524*AI$2*IF($FC524="V",1,-1)*IF($Q524="Fixo",(CW524-INDEX('Curva Forward'!$C$5:$AN$13,MATCH(CONCATENATE(BD_COMERCIAL!$K524," ",BD_COMERCIAL!$L524),'Curva Forward'!$B$5:$B$13,0),MATCH(FU$4,'Curva Forward'!$C$4:$AN$4,0))),CW524)</f>
        <v>0</v>
      </c>
      <c r="FV524" s="200">
        <f>AJ524*AJ$2*IF($FC524="V",1,-1)*IF($Q524="Fixo",(CX524-INDEX('Curva Forward'!$C$5:$AN$13,MATCH(CONCATENATE(BD_COMERCIAL!$K524," ",BD_COMERCIAL!$L524),'Curva Forward'!$B$5:$B$13,0),MATCH(FV$4,'Curva Forward'!$C$4:$AN$4,0))),CX524)</f>
        <v>0</v>
      </c>
      <c r="FW524" s="200">
        <f>AK524*AK$2*IF($FC524="V",1,-1)*IF($Q524="Fixo",(CY524-INDEX('Curva Forward'!$C$5:$AN$13,MATCH(CONCATENATE(BD_COMERCIAL!$K524," ",BD_COMERCIAL!$L524),'Curva Forward'!$B$5:$B$13,0),MATCH(FW$4,'Curva Forward'!$C$4:$AN$4,0))),CY524)</f>
        <v>0</v>
      </c>
      <c r="FX524" s="200">
        <f>AL524*AL$2*IF($FC524="V",1,-1)*IF($Q524="Fixo",(CZ524-INDEX('Curva Forward'!$C$5:$AN$13,MATCH(CONCATENATE(BD_COMERCIAL!$K524," ",BD_COMERCIAL!$L524),'Curva Forward'!$B$5:$B$13,0),MATCH(FX$4,'Curva Forward'!$C$4:$AN$4,0))),CZ524)</f>
        <v>0</v>
      </c>
      <c r="FY524" s="200">
        <f>AM524*AM$2*IF($FC524="V",1,-1)*IF($Q524="Fixo",(DA524-INDEX('Curva Forward'!$C$5:$AN$13,MATCH(CONCATENATE(BD_COMERCIAL!$K524," ",BD_COMERCIAL!$L524),'Curva Forward'!$B$5:$B$13,0),MATCH(FY$4,'Curva Forward'!$C$4:$AN$4,0))),DA524)</f>
        <v>0</v>
      </c>
      <c r="FZ524" s="200">
        <f>AN524*AN$2*IF($FC524="V",1,-1)*IF($Q524="Fixo",(DB524-INDEX('Curva Forward'!$C$5:$AN$13,MATCH(CONCATENATE(BD_COMERCIAL!$K524," ",BD_COMERCIAL!$L524),'Curva Forward'!$B$5:$B$13,0),MATCH(FZ$4,'Curva Forward'!$C$4:$AN$4,0))),DB524)</f>
        <v>0</v>
      </c>
      <c r="GA524" s="200">
        <f>AO524*AO$2*IF($FC524="V",1,-1)*IF($Q524="Fixo",(DC524-INDEX('Curva Forward'!$C$5:$AN$13,MATCH(CONCATENATE(BD_COMERCIAL!$K524," ",BD_COMERCIAL!$L524),'Curva Forward'!$B$5:$B$13,0),MATCH(GA$4,'Curva Forward'!$C$4:$AN$4,0))),DC524)</f>
        <v>0</v>
      </c>
      <c r="GB524" s="200">
        <f>AP524*AP$2*IF($FC524="V",1,-1)*IF($Q524="Fixo",(DD524-INDEX('Curva Forward'!$C$5:$AN$13,MATCH(CONCATENATE(BD_COMERCIAL!$K524," ",BD_COMERCIAL!$L524),'Curva Forward'!$B$5:$B$13,0),MATCH(GB$4,'Curva Forward'!$C$4:$AN$4,0))),DD524)</f>
        <v>0</v>
      </c>
      <c r="GC524" s="200">
        <f>AQ524*AQ$2*IF($FC524="V",1,-1)*IF($Q524="Fixo",(DE524-INDEX('Curva Forward'!$C$5:$AN$13,MATCH(CONCATENATE(BD_COMERCIAL!$K524," ",BD_COMERCIAL!$L524),'Curva Forward'!$B$5:$B$13,0),MATCH(GC$4,'Curva Forward'!$C$4:$AN$4,0))),DE524)</f>
        <v>0</v>
      </c>
      <c r="GD524" s="200">
        <f>AR524*AR$2*IF($FC524="V",1,-1)*IF($Q524="Fixo",(DF524-INDEX('Curva Forward'!$C$5:$AN$13,MATCH(CONCATENATE(BD_COMERCIAL!$K524," ",BD_COMERCIAL!$L524),'Curva Forward'!$B$5:$B$13,0),MATCH(GD$4,'Curva Forward'!$C$4:$AN$4,0))),DF524)</f>
        <v>0</v>
      </c>
      <c r="GE524" s="200">
        <f>AS524*AS$2*IF($FC524="V",1,-1)*IF($Q524="Fixo",(DG524-INDEX('Curva Forward'!$C$5:$AN$13,MATCH(CONCATENATE(BD_COMERCIAL!$K524," ",BD_COMERCIAL!$L524),'Curva Forward'!$B$5:$B$13,0),MATCH(GE$4,'Curva Forward'!$C$4:$AN$4,0))),DG524)</f>
        <v>0</v>
      </c>
      <c r="GF524" s="200">
        <f>AT524*AT$2*IF($FC524="V",1,-1)*IF($Q524="Fixo",(DH524-INDEX('Curva Forward'!$C$5:$AN$13,MATCH(CONCATENATE(BD_COMERCIAL!$K524," ",BD_COMERCIAL!$L524),'Curva Forward'!$B$5:$B$13,0),MATCH(GF$4,'Curva Forward'!$C$4:$AN$4,0))),DH524)</f>
        <v>0</v>
      </c>
      <c r="GG524" s="200">
        <f>AU524*AU$2*IF($FC524="V",1,-1)*IF($Q524="Fixo",(DI524-INDEX('Curva Forward'!$C$5:$AN$13,MATCH(CONCATENATE(BD_COMERCIAL!$K524," ",BD_COMERCIAL!$L524),'Curva Forward'!$B$5:$B$13,0),MATCH(GG$4,'Curva Forward'!$C$4:$AN$4,0))),DI524)</f>
        <v>0</v>
      </c>
      <c r="GH524" s="200">
        <f>AV524*AV$2*IF($FC524="V",1,-1)*IF($Q524="Fixo",(DJ524-INDEX('Curva Forward'!$C$5:$AN$13,MATCH(CONCATENATE(BD_COMERCIAL!$K524," ",BD_COMERCIAL!$L524),'Curva Forward'!$B$5:$B$13,0),MATCH(GH$4,'Curva Forward'!$C$4:$AN$4,0))),DJ524)</f>
        <v>0</v>
      </c>
      <c r="GI524" s="200">
        <f>AW524*AW$2*IF($FC524="V",1,-1)*IF($Q524="Fixo",(DK524-INDEX('Curva Forward'!$C$5:$AN$13,MATCH(CONCATENATE(BD_COMERCIAL!$K524," ",BD_COMERCIAL!$L524),'Curva Forward'!$B$5:$B$13,0),MATCH(GI$4,'Curva Forward'!$C$4:$AN$4,0))),DK524)</f>
        <v>0</v>
      </c>
      <c r="GJ524" s="200">
        <f>AX524*AX$2*IF($FC524="V",1,-1)*IF($Q524="Fixo",(DL524-INDEX('Curva Forward'!$C$5:$AN$13,MATCH(CONCATENATE(BD_COMERCIAL!$K524," ",BD_COMERCIAL!$L524),'Curva Forward'!$B$5:$B$13,0),MATCH(GJ$4,'Curva Forward'!$C$4:$AN$4,0))),DL524)</f>
        <v>0</v>
      </c>
      <c r="GK524" s="200">
        <f>AY524*AY$2*IF($FC524="V",1,-1)*IF($Q524="Fixo",(DM524-INDEX('Curva Forward'!$C$5:$AN$13,MATCH(CONCATENATE(BD_COMERCIAL!$K524," ",BD_COMERCIAL!$L524),'Curva Forward'!$B$5:$B$13,0),MATCH(GK$4,'Curva Forward'!$C$4:$AN$4,0))),DM524)</f>
        <v>0</v>
      </c>
      <c r="GL524" s="200">
        <f>IF(EZ524="",0,CL524*CL$2*IF($FC524="V",1,-1)*IF($Q524="Fixo",(EZ524-INDEX('Curva Forward'!$C$5:$AN$13,MATCH(CONCATENATE(BD_COMERCIAL!$K524," ",BD_COMERCIAL!$L524),'Curva Forward'!$B$5:$B$13,0),MATCH(GL$4,'Curva Forward'!$C$4:$AN$4,0))),EZ524))</f>
        <v>0</v>
      </c>
      <c r="GM524" s="200">
        <f>IF(FA524="",0,CM524*CM$2*IF($FC524="V",1,-1)*IF($Q524="Fixo",(FA524-INDEX('Curva Forward'!$C$5:$AN$13,MATCH(CONCATENATE(BD_COMERCIAL!$K524," ",BD_COMERCIAL!$L524),'Curva Forward'!$B$5:$B$13,0),MATCH(GM$4,'Curva Forward'!$C$4:$AN$4,0))),FA524))</f>
        <v>0</v>
      </c>
      <c r="GN524" s="200">
        <f>IF(FB524="",0,CN524*CN$2*IF($FC524="V",1,-1)*IF($Q524="Fixo",(FB524-INDEX('Curva Forward'!$C$5:$AN$13,MATCH(CONCATENATE(BD_COMERCIAL!$K524," ",BD_COMERCIAL!$L524),'Curva Forward'!$B$5:$B$13,0),MATCH(GN$4,'Curva Forward'!$C$4:$AN$4,0))),FB524))</f>
        <v>0</v>
      </c>
      <c r="GO524" s="201">
        <f t="shared" ca="1" si="163"/>
        <v>0</v>
      </c>
      <c r="GP524" s="201">
        <f t="shared" ca="1" si="164"/>
        <v>0</v>
      </c>
    </row>
    <row r="525" spans="1:198" ht="15" customHeight="1" x14ac:dyDescent="0.25">
      <c r="A525" s="6"/>
      <c r="B525" s="7" t="s">
        <v>909</v>
      </c>
      <c r="C525" s="8">
        <v>44747</v>
      </c>
      <c r="D525" s="9" t="s">
        <v>131</v>
      </c>
      <c r="E525" s="9" t="s">
        <v>156</v>
      </c>
      <c r="F525" s="113">
        <v>17858631000149</v>
      </c>
      <c r="G525" s="10" t="s">
        <v>125</v>
      </c>
      <c r="H525" s="113">
        <v>3780401000108</v>
      </c>
      <c r="I525" s="9" t="s">
        <v>584</v>
      </c>
      <c r="J525" s="166"/>
      <c r="K525" s="10" t="s">
        <v>30</v>
      </c>
      <c r="L525" s="84" t="s">
        <v>22</v>
      </c>
      <c r="M525" s="11">
        <v>44713</v>
      </c>
      <c r="N525" s="12">
        <v>44742</v>
      </c>
      <c r="O525" s="10">
        <v>30</v>
      </c>
      <c r="P525" s="84">
        <v>31</v>
      </c>
      <c r="Q525" s="84" t="s">
        <v>586</v>
      </c>
      <c r="R525" s="10" t="s">
        <v>129</v>
      </c>
      <c r="S525" s="14" t="s">
        <v>135</v>
      </c>
      <c r="T525" s="11"/>
      <c r="U525" s="12"/>
      <c r="V525" s="257" t="str">
        <f ca="1">IF(U525="","",
IF(U525="NA","",
IFERROR(VLOOKUP(EOMONTH(M525,-2)+1,IPCA!$A:$B,2,0),
VLOOKUP(EOMONTH(TODAY(),-2)+1,IPCA!$A:$B,2,0))/
VLOOKUP(EOMONTH(U525,-2)+1,IPCA!$A:$B,2,0)*
P525))</f>
        <v/>
      </c>
      <c r="W525" s="84"/>
      <c r="X525" s="13" t="s">
        <v>133</v>
      </c>
      <c r="Y525" s="166"/>
      <c r="AA525" s="108"/>
      <c r="AB525" s="15"/>
      <c r="AG525">
        <v>30</v>
      </c>
      <c r="AM525" s="6"/>
      <c r="AN525" s="15"/>
      <c r="AY525" s="6"/>
      <c r="AZ525" s="15"/>
      <c r="BK525" s="6"/>
      <c r="BL525" s="15"/>
      <c r="BW525" s="6"/>
      <c r="BX525" s="15"/>
      <c r="CI525" s="6"/>
      <c r="CJ525" s="16">
        <f t="shared" si="148"/>
        <v>2.4657534246575343</v>
      </c>
      <c r="CK525" s="16" t="str">
        <f t="shared" si="149"/>
        <v/>
      </c>
      <c r="CL525" s="16" t="str">
        <f t="shared" si="150"/>
        <v/>
      </c>
      <c r="CM525" s="16" t="str">
        <f t="shared" si="151"/>
        <v/>
      </c>
      <c r="CN525" s="16" t="str">
        <f t="shared" si="152"/>
        <v/>
      </c>
      <c r="CO525" s="18"/>
      <c r="CP525" s="15"/>
      <c r="CU525">
        <v>31</v>
      </c>
      <c r="DA525" s="6"/>
      <c r="DB525" s="15"/>
      <c r="DM525" s="6"/>
      <c r="DN525" s="15"/>
      <c r="DY525" s="6"/>
      <c r="DZ525" s="15"/>
      <c r="EK525" s="6"/>
      <c r="EL525" s="15"/>
      <c r="EW525" s="6"/>
      <c r="EX525" s="16">
        <f t="shared" si="153"/>
        <v>2.547945205479452</v>
      </c>
      <c r="EY525" s="16" t="str">
        <f t="shared" si="154"/>
        <v/>
      </c>
      <c r="EZ525" s="16" t="str">
        <f t="shared" si="155"/>
        <v/>
      </c>
      <c r="FA525" s="16" t="str">
        <f t="shared" si="156"/>
        <v/>
      </c>
      <c r="FB525" s="160" t="str">
        <f t="shared" si="157"/>
        <v/>
      </c>
      <c r="FC525" t="s">
        <v>205</v>
      </c>
      <c r="FD525" s="20" t="s">
        <v>584</v>
      </c>
      <c r="FE525"/>
      <c r="FF525" s="209" t="s">
        <v>206</v>
      </c>
      <c r="FH525" s="284">
        <f t="shared" ca="1" si="158"/>
        <v>0</v>
      </c>
      <c r="FI525" s="208">
        <f t="shared" si="159"/>
        <v>0.96666666666666667</v>
      </c>
      <c r="FK525" t="str">
        <f t="shared" si="160"/>
        <v>Matrix Comercializadora de Energia Elétrica SA</v>
      </c>
      <c r="FL525" s="201">
        <f t="shared" ca="1" si="161"/>
        <v>-669600</v>
      </c>
      <c r="FM525" s="201">
        <f t="shared" ca="1" si="162"/>
        <v>0</v>
      </c>
      <c r="FN525" s="200">
        <f>AB525*AB$2*IF($FC525="V",1,-1)*IF($Q525="Fixo",(CP525-INDEX('Curva Forward'!$C$5:$AN$13,MATCH(CONCATENATE(BD_COMERCIAL!$K525," ",BD_COMERCIAL!$L525),'Curva Forward'!$B$5:$B$13,0),MATCH(FN$4,'Curva Forward'!$C$4:$AN$4,0))),CP525)</f>
        <v>0</v>
      </c>
      <c r="FO525" s="200">
        <f>AC525*AC$2*IF($FC525="V",1,-1)*IF($Q525="Fixo",(CQ525-INDEX('Curva Forward'!$C$5:$AN$13,MATCH(CONCATENATE(BD_COMERCIAL!$K525," ",BD_COMERCIAL!$L525),'Curva Forward'!$B$5:$B$13,0),MATCH(FO$4,'Curva Forward'!$C$4:$AN$4,0))),CQ525)</f>
        <v>0</v>
      </c>
      <c r="FP525" s="200">
        <f>AD525*AD$2*IF($FC525="V",1,-1)*IF($Q525="Fixo",(CR525-INDEX('Curva Forward'!$C$5:$AN$13,MATCH(CONCATENATE(BD_COMERCIAL!$K525," ",BD_COMERCIAL!$L525),'Curva Forward'!$B$5:$B$13,0),MATCH(FP$4,'Curva Forward'!$C$4:$AN$4,0))),CR525)</f>
        <v>0</v>
      </c>
      <c r="FQ525" s="200">
        <f>AE525*AE$2*IF($FC525="V",1,-1)*IF($Q525="Fixo",(CS525-INDEX('Curva Forward'!$C$5:$AN$13,MATCH(CONCATENATE(BD_COMERCIAL!$K525," ",BD_COMERCIAL!$L525),'Curva Forward'!$B$5:$B$13,0),MATCH(FQ$4,'Curva Forward'!$C$4:$AN$4,0))),CS525)</f>
        <v>0</v>
      </c>
      <c r="FR525" s="200">
        <f>AF525*AF$2*IF($FC525="V",1,-1)*IF($Q525="Fixo",(CT525-INDEX('Curva Forward'!$C$5:$AN$13,MATCH(CONCATENATE(BD_COMERCIAL!$K525," ",BD_COMERCIAL!$L525),'Curva Forward'!$B$5:$B$13,0),MATCH(FR$4,'Curva Forward'!$C$4:$AN$4,0))),CT525)</f>
        <v>0</v>
      </c>
      <c r="FS525" s="200">
        <f>AG525*AG$2*IF($FC525="V",1,-1)*IF($Q525="Fixo",(CU525-INDEX('Curva Forward'!$C$5:$AN$13,MATCH(CONCATENATE(BD_COMERCIAL!$K525," ",BD_COMERCIAL!$L525),'Curva Forward'!$B$5:$B$13,0),MATCH(FS$4,'Curva Forward'!$C$4:$AN$4,0))),CU525)</f>
        <v>-669600</v>
      </c>
      <c r="FT525" s="200">
        <f>AH525*AH$2*IF($FC525="V",1,-1)*IF($Q525="Fixo",(CV525-INDEX('Curva Forward'!$C$5:$AN$13,MATCH(CONCATENATE(BD_COMERCIAL!$K525," ",BD_COMERCIAL!$L525),'Curva Forward'!$B$5:$B$13,0),MATCH(FT$4,'Curva Forward'!$C$4:$AN$4,0))),CV525)</f>
        <v>0</v>
      </c>
      <c r="FU525" s="200">
        <f>AI525*AI$2*IF($FC525="V",1,-1)*IF($Q525="Fixo",(CW525-INDEX('Curva Forward'!$C$5:$AN$13,MATCH(CONCATENATE(BD_COMERCIAL!$K525," ",BD_COMERCIAL!$L525),'Curva Forward'!$B$5:$B$13,0),MATCH(FU$4,'Curva Forward'!$C$4:$AN$4,0))),CW525)</f>
        <v>0</v>
      </c>
      <c r="FV525" s="200">
        <f>AJ525*AJ$2*IF($FC525="V",1,-1)*IF($Q525="Fixo",(CX525-INDEX('Curva Forward'!$C$5:$AN$13,MATCH(CONCATENATE(BD_COMERCIAL!$K525," ",BD_COMERCIAL!$L525),'Curva Forward'!$B$5:$B$13,0),MATCH(FV$4,'Curva Forward'!$C$4:$AN$4,0))),CX525)</f>
        <v>0</v>
      </c>
      <c r="FW525" s="200">
        <f>AK525*AK$2*IF($FC525="V",1,-1)*IF($Q525="Fixo",(CY525-INDEX('Curva Forward'!$C$5:$AN$13,MATCH(CONCATENATE(BD_COMERCIAL!$K525," ",BD_COMERCIAL!$L525),'Curva Forward'!$B$5:$B$13,0),MATCH(FW$4,'Curva Forward'!$C$4:$AN$4,0))),CY525)</f>
        <v>0</v>
      </c>
      <c r="FX525" s="200">
        <f>AL525*AL$2*IF($FC525="V",1,-1)*IF($Q525="Fixo",(CZ525-INDEX('Curva Forward'!$C$5:$AN$13,MATCH(CONCATENATE(BD_COMERCIAL!$K525," ",BD_COMERCIAL!$L525),'Curva Forward'!$B$5:$B$13,0),MATCH(FX$4,'Curva Forward'!$C$4:$AN$4,0))),CZ525)</f>
        <v>0</v>
      </c>
      <c r="FY525" s="200">
        <f>AM525*AM$2*IF($FC525="V",1,-1)*IF($Q525="Fixo",(DA525-INDEX('Curva Forward'!$C$5:$AN$13,MATCH(CONCATENATE(BD_COMERCIAL!$K525," ",BD_COMERCIAL!$L525),'Curva Forward'!$B$5:$B$13,0),MATCH(FY$4,'Curva Forward'!$C$4:$AN$4,0))),DA525)</f>
        <v>0</v>
      </c>
      <c r="FZ525" s="200">
        <f>AN525*AN$2*IF($FC525="V",1,-1)*IF($Q525="Fixo",(DB525-INDEX('Curva Forward'!$C$5:$AN$13,MATCH(CONCATENATE(BD_COMERCIAL!$K525," ",BD_COMERCIAL!$L525),'Curva Forward'!$B$5:$B$13,0),MATCH(FZ$4,'Curva Forward'!$C$4:$AN$4,0))),DB525)</f>
        <v>0</v>
      </c>
      <c r="GA525" s="200">
        <f>AO525*AO$2*IF($FC525="V",1,-1)*IF($Q525="Fixo",(DC525-INDEX('Curva Forward'!$C$5:$AN$13,MATCH(CONCATENATE(BD_COMERCIAL!$K525," ",BD_COMERCIAL!$L525),'Curva Forward'!$B$5:$B$13,0),MATCH(GA$4,'Curva Forward'!$C$4:$AN$4,0))),DC525)</f>
        <v>0</v>
      </c>
      <c r="GB525" s="200">
        <f>AP525*AP$2*IF($FC525="V",1,-1)*IF($Q525="Fixo",(DD525-INDEX('Curva Forward'!$C$5:$AN$13,MATCH(CONCATENATE(BD_COMERCIAL!$K525," ",BD_COMERCIAL!$L525),'Curva Forward'!$B$5:$B$13,0),MATCH(GB$4,'Curva Forward'!$C$4:$AN$4,0))),DD525)</f>
        <v>0</v>
      </c>
      <c r="GC525" s="200">
        <f>AQ525*AQ$2*IF($FC525="V",1,-1)*IF($Q525="Fixo",(DE525-INDEX('Curva Forward'!$C$5:$AN$13,MATCH(CONCATENATE(BD_COMERCIAL!$K525," ",BD_COMERCIAL!$L525),'Curva Forward'!$B$5:$B$13,0),MATCH(GC$4,'Curva Forward'!$C$4:$AN$4,0))),DE525)</f>
        <v>0</v>
      </c>
      <c r="GD525" s="200">
        <f>AR525*AR$2*IF($FC525="V",1,-1)*IF($Q525="Fixo",(DF525-INDEX('Curva Forward'!$C$5:$AN$13,MATCH(CONCATENATE(BD_COMERCIAL!$K525," ",BD_COMERCIAL!$L525),'Curva Forward'!$B$5:$B$13,0),MATCH(GD$4,'Curva Forward'!$C$4:$AN$4,0))),DF525)</f>
        <v>0</v>
      </c>
      <c r="GE525" s="200">
        <f>AS525*AS$2*IF($FC525="V",1,-1)*IF($Q525="Fixo",(DG525-INDEX('Curva Forward'!$C$5:$AN$13,MATCH(CONCATENATE(BD_COMERCIAL!$K525," ",BD_COMERCIAL!$L525),'Curva Forward'!$B$5:$B$13,0),MATCH(GE$4,'Curva Forward'!$C$4:$AN$4,0))),DG525)</f>
        <v>0</v>
      </c>
      <c r="GF525" s="200">
        <f>AT525*AT$2*IF($FC525="V",1,-1)*IF($Q525="Fixo",(DH525-INDEX('Curva Forward'!$C$5:$AN$13,MATCH(CONCATENATE(BD_COMERCIAL!$K525," ",BD_COMERCIAL!$L525),'Curva Forward'!$B$5:$B$13,0),MATCH(GF$4,'Curva Forward'!$C$4:$AN$4,0))),DH525)</f>
        <v>0</v>
      </c>
      <c r="GG525" s="200">
        <f>AU525*AU$2*IF($FC525="V",1,-1)*IF($Q525="Fixo",(DI525-INDEX('Curva Forward'!$C$5:$AN$13,MATCH(CONCATENATE(BD_COMERCIAL!$K525," ",BD_COMERCIAL!$L525),'Curva Forward'!$B$5:$B$13,0),MATCH(GG$4,'Curva Forward'!$C$4:$AN$4,0))),DI525)</f>
        <v>0</v>
      </c>
      <c r="GH525" s="200">
        <f>AV525*AV$2*IF($FC525="V",1,-1)*IF($Q525="Fixo",(DJ525-INDEX('Curva Forward'!$C$5:$AN$13,MATCH(CONCATENATE(BD_COMERCIAL!$K525," ",BD_COMERCIAL!$L525),'Curva Forward'!$B$5:$B$13,0),MATCH(GH$4,'Curva Forward'!$C$4:$AN$4,0))),DJ525)</f>
        <v>0</v>
      </c>
      <c r="GI525" s="200">
        <f>AW525*AW$2*IF($FC525="V",1,-1)*IF($Q525="Fixo",(DK525-INDEX('Curva Forward'!$C$5:$AN$13,MATCH(CONCATENATE(BD_COMERCIAL!$K525," ",BD_COMERCIAL!$L525),'Curva Forward'!$B$5:$B$13,0),MATCH(GI$4,'Curva Forward'!$C$4:$AN$4,0))),DK525)</f>
        <v>0</v>
      </c>
      <c r="GJ525" s="200">
        <f>AX525*AX$2*IF($FC525="V",1,-1)*IF($Q525="Fixo",(DL525-INDEX('Curva Forward'!$C$5:$AN$13,MATCH(CONCATENATE(BD_COMERCIAL!$K525," ",BD_COMERCIAL!$L525),'Curva Forward'!$B$5:$B$13,0),MATCH(GJ$4,'Curva Forward'!$C$4:$AN$4,0))),DL525)</f>
        <v>0</v>
      </c>
      <c r="GK525" s="200">
        <f>AY525*AY$2*IF($FC525="V",1,-1)*IF($Q525="Fixo",(DM525-INDEX('Curva Forward'!$C$5:$AN$13,MATCH(CONCATENATE(BD_COMERCIAL!$K525," ",BD_COMERCIAL!$L525),'Curva Forward'!$B$5:$B$13,0),MATCH(GK$4,'Curva Forward'!$C$4:$AN$4,0))),DM525)</f>
        <v>0</v>
      </c>
      <c r="GL525" s="200">
        <f>IF(EZ525="",0,CL525*CL$2*IF($FC525="V",1,-1)*IF($Q525="Fixo",(EZ525-INDEX('Curva Forward'!$C$5:$AN$13,MATCH(CONCATENATE(BD_COMERCIAL!$K525," ",BD_COMERCIAL!$L525),'Curva Forward'!$B$5:$B$13,0),MATCH(GL$4,'Curva Forward'!$C$4:$AN$4,0))),EZ525))</f>
        <v>0</v>
      </c>
      <c r="GM525" s="200">
        <f>IF(FA525="",0,CM525*CM$2*IF($FC525="V",1,-1)*IF($Q525="Fixo",(FA525-INDEX('Curva Forward'!$C$5:$AN$13,MATCH(CONCATENATE(BD_COMERCIAL!$K525," ",BD_COMERCIAL!$L525),'Curva Forward'!$B$5:$B$13,0),MATCH(GM$4,'Curva Forward'!$C$4:$AN$4,0))),FA525))</f>
        <v>0</v>
      </c>
      <c r="GN525" s="200">
        <f>IF(FB525="",0,CN525*CN$2*IF($FC525="V",1,-1)*IF($Q525="Fixo",(FB525-INDEX('Curva Forward'!$C$5:$AN$13,MATCH(CONCATENATE(BD_COMERCIAL!$K525," ",BD_COMERCIAL!$L525),'Curva Forward'!$B$5:$B$13,0),MATCH(GN$4,'Curva Forward'!$C$4:$AN$4,0))),FB525))</f>
        <v>0</v>
      </c>
      <c r="GO525" s="201">
        <f t="shared" ca="1" si="163"/>
        <v>0</v>
      </c>
      <c r="GP525" s="201">
        <f t="shared" ca="1" si="164"/>
        <v>0</v>
      </c>
    </row>
    <row r="526" spans="1:198" ht="15" customHeight="1" x14ac:dyDescent="0.25">
      <c r="A526" s="6"/>
      <c r="B526" s="7" t="s">
        <v>910</v>
      </c>
      <c r="C526" s="8">
        <v>44747</v>
      </c>
      <c r="D526" s="9" t="s">
        <v>131</v>
      </c>
      <c r="E526" s="9" t="s">
        <v>905</v>
      </c>
      <c r="F526" s="113">
        <v>2016507000169</v>
      </c>
      <c r="G526" s="10" t="s">
        <v>125</v>
      </c>
      <c r="H526" s="113">
        <v>3780401000108</v>
      </c>
      <c r="I526" s="9" t="s">
        <v>584</v>
      </c>
      <c r="J526" s="166"/>
      <c r="K526" s="10" t="s">
        <v>30</v>
      </c>
      <c r="L526" s="84" t="s">
        <v>22</v>
      </c>
      <c r="M526" s="11">
        <v>44713</v>
      </c>
      <c r="N526" s="12">
        <v>44742</v>
      </c>
      <c r="O526" s="10">
        <v>3</v>
      </c>
      <c r="P526" s="84">
        <v>30.5</v>
      </c>
      <c r="Q526" s="84" t="s">
        <v>586</v>
      </c>
      <c r="R526" s="10" t="s">
        <v>129</v>
      </c>
      <c r="S526" s="14" t="s">
        <v>135</v>
      </c>
      <c r="T526" s="11"/>
      <c r="U526" s="12"/>
      <c r="V526" s="257" t="str">
        <f ca="1">IF(U526="","",
IF(U526="NA","",
IFERROR(VLOOKUP(EOMONTH(M526,-2)+1,IPCA!$A:$B,2,0),
VLOOKUP(EOMONTH(TODAY(),-2)+1,IPCA!$A:$B,2,0))/
VLOOKUP(EOMONTH(U526,-2)+1,IPCA!$A:$B,2,0)*
P526))</f>
        <v/>
      </c>
      <c r="W526" s="84"/>
      <c r="X526" s="13" t="s">
        <v>6</v>
      </c>
      <c r="Y526" s="166"/>
      <c r="AA526" s="108"/>
      <c r="AB526" s="15"/>
      <c r="AG526">
        <v>3</v>
      </c>
      <c r="AM526" s="6"/>
      <c r="AN526" s="15"/>
      <c r="AY526" s="6"/>
      <c r="AZ526" s="15"/>
      <c r="BK526" s="6"/>
      <c r="BL526" s="15"/>
      <c r="BW526" s="6"/>
      <c r="BX526" s="15"/>
      <c r="CI526" s="6"/>
      <c r="CJ526" s="16">
        <f t="shared" si="148"/>
        <v>0.24657534246575341</v>
      </c>
      <c r="CK526" s="16" t="str">
        <f t="shared" si="149"/>
        <v/>
      </c>
      <c r="CL526" s="16" t="str">
        <f t="shared" si="150"/>
        <v/>
      </c>
      <c r="CM526" s="16" t="str">
        <f t="shared" si="151"/>
        <v/>
      </c>
      <c r="CN526" s="16" t="str">
        <f t="shared" si="152"/>
        <v/>
      </c>
      <c r="CO526" s="18"/>
      <c r="CP526" s="15"/>
      <c r="CU526">
        <v>30.5</v>
      </c>
      <c r="DA526" s="6"/>
      <c r="DB526" s="15"/>
      <c r="DM526" s="6"/>
      <c r="DN526" s="15"/>
      <c r="DY526" s="6"/>
      <c r="DZ526" s="15"/>
      <c r="EK526" s="6"/>
      <c r="EL526" s="15"/>
      <c r="EW526" s="6"/>
      <c r="EX526" s="16">
        <f t="shared" si="153"/>
        <v>2.506849315068493</v>
      </c>
      <c r="EY526" s="16" t="str">
        <f t="shared" si="154"/>
        <v/>
      </c>
      <c r="EZ526" s="16" t="str">
        <f t="shared" si="155"/>
        <v/>
      </c>
      <c r="FA526" s="16" t="str">
        <f t="shared" si="156"/>
        <v/>
      </c>
      <c r="FB526" s="160" t="str">
        <f t="shared" si="157"/>
        <v/>
      </c>
      <c r="FC526" t="s">
        <v>205</v>
      </c>
      <c r="FD526" s="20" t="s">
        <v>584</v>
      </c>
      <c r="FE526"/>
      <c r="FF526" s="209" t="s">
        <v>206</v>
      </c>
      <c r="FH526" s="284">
        <f t="shared" ca="1" si="158"/>
        <v>0</v>
      </c>
      <c r="FI526" s="208">
        <f t="shared" si="159"/>
        <v>0.96666666666666667</v>
      </c>
      <c r="FK526" t="str">
        <f t="shared" si="160"/>
        <v>COMPANHIA DE GERACAO E TRANSMISSAO DE ENERGIA ELETRICA DO SUL DO BRASIL - ELETROBRAS CGT ELETROSUL</v>
      </c>
      <c r="FL526" s="201">
        <f t="shared" ca="1" si="161"/>
        <v>-65880</v>
      </c>
      <c r="FM526" s="201">
        <f t="shared" ca="1" si="162"/>
        <v>0</v>
      </c>
      <c r="FN526" s="200">
        <f>AB526*AB$2*IF($FC526="V",1,-1)*IF($Q526="Fixo",(CP526-INDEX('Curva Forward'!$C$5:$AN$13,MATCH(CONCATENATE(BD_COMERCIAL!$K526," ",BD_COMERCIAL!$L526),'Curva Forward'!$B$5:$B$13,0),MATCH(FN$4,'Curva Forward'!$C$4:$AN$4,0))),CP526)</f>
        <v>0</v>
      </c>
      <c r="FO526" s="200">
        <f>AC526*AC$2*IF($FC526="V",1,-1)*IF($Q526="Fixo",(CQ526-INDEX('Curva Forward'!$C$5:$AN$13,MATCH(CONCATENATE(BD_COMERCIAL!$K526," ",BD_COMERCIAL!$L526),'Curva Forward'!$B$5:$B$13,0),MATCH(FO$4,'Curva Forward'!$C$4:$AN$4,0))),CQ526)</f>
        <v>0</v>
      </c>
      <c r="FP526" s="200">
        <f>AD526*AD$2*IF($FC526="V",1,-1)*IF($Q526="Fixo",(CR526-INDEX('Curva Forward'!$C$5:$AN$13,MATCH(CONCATENATE(BD_COMERCIAL!$K526," ",BD_COMERCIAL!$L526),'Curva Forward'!$B$5:$B$13,0),MATCH(FP$4,'Curva Forward'!$C$4:$AN$4,0))),CR526)</f>
        <v>0</v>
      </c>
      <c r="FQ526" s="200">
        <f>AE526*AE$2*IF($FC526="V",1,-1)*IF($Q526="Fixo",(CS526-INDEX('Curva Forward'!$C$5:$AN$13,MATCH(CONCATENATE(BD_COMERCIAL!$K526," ",BD_COMERCIAL!$L526),'Curva Forward'!$B$5:$B$13,0),MATCH(FQ$4,'Curva Forward'!$C$4:$AN$4,0))),CS526)</f>
        <v>0</v>
      </c>
      <c r="FR526" s="200">
        <f>AF526*AF$2*IF($FC526="V",1,-1)*IF($Q526="Fixo",(CT526-INDEX('Curva Forward'!$C$5:$AN$13,MATCH(CONCATENATE(BD_COMERCIAL!$K526," ",BD_COMERCIAL!$L526),'Curva Forward'!$B$5:$B$13,0),MATCH(FR$4,'Curva Forward'!$C$4:$AN$4,0))),CT526)</f>
        <v>0</v>
      </c>
      <c r="FS526" s="200">
        <f>AG526*AG$2*IF($FC526="V",1,-1)*IF($Q526="Fixo",(CU526-INDEX('Curva Forward'!$C$5:$AN$13,MATCH(CONCATENATE(BD_COMERCIAL!$K526," ",BD_COMERCIAL!$L526),'Curva Forward'!$B$5:$B$13,0),MATCH(FS$4,'Curva Forward'!$C$4:$AN$4,0))),CU526)</f>
        <v>-65880</v>
      </c>
      <c r="FT526" s="200">
        <f>AH526*AH$2*IF($FC526="V",1,-1)*IF($Q526="Fixo",(CV526-INDEX('Curva Forward'!$C$5:$AN$13,MATCH(CONCATENATE(BD_COMERCIAL!$K526," ",BD_COMERCIAL!$L526),'Curva Forward'!$B$5:$B$13,0),MATCH(FT$4,'Curva Forward'!$C$4:$AN$4,0))),CV526)</f>
        <v>0</v>
      </c>
      <c r="FU526" s="200">
        <f>AI526*AI$2*IF($FC526="V",1,-1)*IF($Q526="Fixo",(CW526-INDEX('Curva Forward'!$C$5:$AN$13,MATCH(CONCATENATE(BD_COMERCIAL!$K526," ",BD_COMERCIAL!$L526),'Curva Forward'!$B$5:$B$13,0),MATCH(FU$4,'Curva Forward'!$C$4:$AN$4,0))),CW526)</f>
        <v>0</v>
      </c>
      <c r="FV526" s="200">
        <f>AJ526*AJ$2*IF($FC526="V",1,-1)*IF($Q526="Fixo",(CX526-INDEX('Curva Forward'!$C$5:$AN$13,MATCH(CONCATENATE(BD_COMERCIAL!$K526," ",BD_COMERCIAL!$L526),'Curva Forward'!$B$5:$B$13,0),MATCH(FV$4,'Curva Forward'!$C$4:$AN$4,0))),CX526)</f>
        <v>0</v>
      </c>
      <c r="FW526" s="200">
        <f>AK526*AK$2*IF($FC526="V",1,-1)*IF($Q526="Fixo",(CY526-INDEX('Curva Forward'!$C$5:$AN$13,MATCH(CONCATENATE(BD_COMERCIAL!$K526," ",BD_COMERCIAL!$L526),'Curva Forward'!$B$5:$B$13,0),MATCH(FW$4,'Curva Forward'!$C$4:$AN$4,0))),CY526)</f>
        <v>0</v>
      </c>
      <c r="FX526" s="200">
        <f>AL526*AL$2*IF($FC526="V",1,-1)*IF($Q526="Fixo",(CZ526-INDEX('Curva Forward'!$C$5:$AN$13,MATCH(CONCATENATE(BD_COMERCIAL!$K526," ",BD_COMERCIAL!$L526),'Curva Forward'!$B$5:$B$13,0),MATCH(FX$4,'Curva Forward'!$C$4:$AN$4,0))),CZ526)</f>
        <v>0</v>
      </c>
      <c r="FY526" s="200">
        <f>AM526*AM$2*IF($FC526="V",1,-1)*IF($Q526="Fixo",(DA526-INDEX('Curva Forward'!$C$5:$AN$13,MATCH(CONCATENATE(BD_COMERCIAL!$K526," ",BD_COMERCIAL!$L526),'Curva Forward'!$B$5:$B$13,0),MATCH(FY$4,'Curva Forward'!$C$4:$AN$4,0))),DA526)</f>
        <v>0</v>
      </c>
      <c r="FZ526" s="200">
        <f>AN526*AN$2*IF($FC526="V",1,-1)*IF($Q526="Fixo",(DB526-INDEX('Curva Forward'!$C$5:$AN$13,MATCH(CONCATENATE(BD_COMERCIAL!$K526," ",BD_COMERCIAL!$L526),'Curva Forward'!$B$5:$B$13,0),MATCH(FZ$4,'Curva Forward'!$C$4:$AN$4,0))),DB526)</f>
        <v>0</v>
      </c>
      <c r="GA526" s="200">
        <f>AO526*AO$2*IF($FC526="V",1,-1)*IF($Q526="Fixo",(DC526-INDEX('Curva Forward'!$C$5:$AN$13,MATCH(CONCATENATE(BD_COMERCIAL!$K526," ",BD_COMERCIAL!$L526),'Curva Forward'!$B$5:$B$13,0),MATCH(GA$4,'Curva Forward'!$C$4:$AN$4,0))),DC526)</f>
        <v>0</v>
      </c>
      <c r="GB526" s="200">
        <f>AP526*AP$2*IF($FC526="V",1,-1)*IF($Q526="Fixo",(DD526-INDEX('Curva Forward'!$C$5:$AN$13,MATCH(CONCATENATE(BD_COMERCIAL!$K526," ",BD_COMERCIAL!$L526),'Curva Forward'!$B$5:$B$13,0),MATCH(GB$4,'Curva Forward'!$C$4:$AN$4,0))),DD526)</f>
        <v>0</v>
      </c>
      <c r="GC526" s="200">
        <f>AQ526*AQ$2*IF($FC526="V",1,-1)*IF($Q526="Fixo",(DE526-INDEX('Curva Forward'!$C$5:$AN$13,MATCH(CONCATENATE(BD_COMERCIAL!$K526," ",BD_COMERCIAL!$L526),'Curva Forward'!$B$5:$B$13,0),MATCH(GC$4,'Curva Forward'!$C$4:$AN$4,0))),DE526)</f>
        <v>0</v>
      </c>
      <c r="GD526" s="200">
        <f>AR526*AR$2*IF($FC526="V",1,-1)*IF($Q526="Fixo",(DF526-INDEX('Curva Forward'!$C$5:$AN$13,MATCH(CONCATENATE(BD_COMERCIAL!$K526," ",BD_COMERCIAL!$L526),'Curva Forward'!$B$5:$B$13,0),MATCH(GD$4,'Curva Forward'!$C$4:$AN$4,0))),DF526)</f>
        <v>0</v>
      </c>
      <c r="GE526" s="200">
        <f>AS526*AS$2*IF($FC526="V",1,-1)*IF($Q526="Fixo",(DG526-INDEX('Curva Forward'!$C$5:$AN$13,MATCH(CONCATENATE(BD_COMERCIAL!$K526," ",BD_COMERCIAL!$L526),'Curva Forward'!$B$5:$B$13,0),MATCH(GE$4,'Curva Forward'!$C$4:$AN$4,0))),DG526)</f>
        <v>0</v>
      </c>
      <c r="GF526" s="200">
        <f>AT526*AT$2*IF($FC526="V",1,-1)*IF($Q526="Fixo",(DH526-INDEX('Curva Forward'!$C$5:$AN$13,MATCH(CONCATENATE(BD_COMERCIAL!$K526," ",BD_COMERCIAL!$L526),'Curva Forward'!$B$5:$B$13,0),MATCH(GF$4,'Curva Forward'!$C$4:$AN$4,0))),DH526)</f>
        <v>0</v>
      </c>
      <c r="GG526" s="200">
        <f>AU526*AU$2*IF($FC526="V",1,-1)*IF($Q526="Fixo",(DI526-INDEX('Curva Forward'!$C$5:$AN$13,MATCH(CONCATENATE(BD_COMERCIAL!$K526," ",BD_COMERCIAL!$L526),'Curva Forward'!$B$5:$B$13,0),MATCH(GG$4,'Curva Forward'!$C$4:$AN$4,0))),DI526)</f>
        <v>0</v>
      </c>
      <c r="GH526" s="200">
        <f>AV526*AV$2*IF($FC526="V",1,-1)*IF($Q526="Fixo",(DJ526-INDEX('Curva Forward'!$C$5:$AN$13,MATCH(CONCATENATE(BD_COMERCIAL!$K526," ",BD_COMERCIAL!$L526),'Curva Forward'!$B$5:$B$13,0),MATCH(GH$4,'Curva Forward'!$C$4:$AN$4,0))),DJ526)</f>
        <v>0</v>
      </c>
      <c r="GI526" s="200">
        <f>AW526*AW$2*IF($FC526="V",1,-1)*IF($Q526="Fixo",(DK526-INDEX('Curva Forward'!$C$5:$AN$13,MATCH(CONCATENATE(BD_COMERCIAL!$K526," ",BD_COMERCIAL!$L526),'Curva Forward'!$B$5:$B$13,0),MATCH(GI$4,'Curva Forward'!$C$4:$AN$4,0))),DK526)</f>
        <v>0</v>
      </c>
      <c r="GJ526" s="200">
        <f>AX526*AX$2*IF($FC526="V",1,-1)*IF($Q526="Fixo",(DL526-INDEX('Curva Forward'!$C$5:$AN$13,MATCH(CONCATENATE(BD_COMERCIAL!$K526," ",BD_COMERCIAL!$L526),'Curva Forward'!$B$5:$B$13,0),MATCH(GJ$4,'Curva Forward'!$C$4:$AN$4,0))),DL526)</f>
        <v>0</v>
      </c>
      <c r="GK526" s="200">
        <f>AY526*AY$2*IF($FC526="V",1,-1)*IF($Q526="Fixo",(DM526-INDEX('Curva Forward'!$C$5:$AN$13,MATCH(CONCATENATE(BD_COMERCIAL!$K526," ",BD_COMERCIAL!$L526),'Curva Forward'!$B$5:$B$13,0),MATCH(GK$4,'Curva Forward'!$C$4:$AN$4,0))),DM526)</f>
        <v>0</v>
      </c>
      <c r="GL526" s="200">
        <f>IF(EZ526="",0,CL526*CL$2*IF($FC526="V",1,-1)*IF($Q526="Fixo",(EZ526-INDEX('Curva Forward'!$C$5:$AN$13,MATCH(CONCATENATE(BD_COMERCIAL!$K526," ",BD_COMERCIAL!$L526),'Curva Forward'!$B$5:$B$13,0),MATCH(GL$4,'Curva Forward'!$C$4:$AN$4,0))),EZ526))</f>
        <v>0</v>
      </c>
      <c r="GM526" s="200">
        <f>IF(FA526="",0,CM526*CM$2*IF($FC526="V",1,-1)*IF($Q526="Fixo",(FA526-INDEX('Curva Forward'!$C$5:$AN$13,MATCH(CONCATENATE(BD_COMERCIAL!$K526," ",BD_COMERCIAL!$L526),'Curva Forward'!$B$5:$B$13,0),MATCH(GM$4,'Curva Forward'!$C$4:$AN$4,0))),FA526))</f>
        <v>0</v>
      </c>
      <c r="GN526" s="200">
        <f>IF(FB526="",0,CN526*CN$2*IF($FC526="V",1,-1)*IF($Q526="Fixo",(FB526-INDEX('Curva Forward'!$C$5:$AN$13,MATCH(CONCATENATE(BD_COMERCIAL!$K526," ",BD_COMERCIAL!$L526),'Curva Forward'!$B$5:$B$13,0),MATCH(GN$4,'Curva Forward'!$C$4:$AN$4,0))),FB526))</f>
        <v>0</v>
      </c>
      <c r="GO526" s="201">
        <f t="shared" ca="1" si="163"/>
        <v>0</v>
      </c>
      <c r="GP526" s="201">
        <f t="shared" ca="1" si="164"/>
        <v>0</v>
      </c>
    </row>
    <row r="527" spans="1:198" ht="15" customHeight="1" x14ac:dyDescent="0.25">
      <c r="A527" s="6"/>
      <c r="B527" s="7" t="s">
        <v>911</v>
      </c>
      <c r="C527" s="8">
        <v>44747</v>
      </c>
      <c r="D527" s="9" t="s">
        <v>131</v>
      </c>
      <c r="E527" s="9" t="s">
        <v>905</v>
      </c>
      <c r="F527" s="113">
        <v>2016507000169</v>
      </c>
      <c r="G527" s="10" t="s">
        <v>125</v>
      </c>
      <c r="H527" s="113">
        <v>3780401000108</v>
      </c>
      <c r="I527" s="9" t="s">
        <v>584</v>
      </c>
      <c r="J527" s="166"/>
      <c r="K527" s="10" t="s">
        <v>30</v>
      </c>
      <c r="L527" s="84" t="s">
        <v>22</v>
      </c>
      <c r="M527" s="11">
        <v>44713</v>
      </c>
      <c r="N527" s="12">
        <v>44742</v>
      </c>
      <c r="O527" s="10">
        <v>5</v>
      </c>
      <c r="P527" s="84">
        <v>30.5</v>
      </c>
      <c r="Q527" s="84" t="s">
        <v>586</v>
      </c>
      <c r="R527" s="10" t="s">
        <v>129</v>
      </c>
      <c r="S527" s="14" t="s">
        <v>135</v>
      </c>
      <c r="T527" s="11"/>
      <c r="U527" s="12"/>
      <c r="V527" s="257" t="str">
        <f ca="1">IF(U527="","",
IF(U527="NA","",
IFERROR(VLOOKUP(EOMONTH(M527,-2)+1,IPCA!$A:$B,2,0),
VLOOKUP(EOMONTH(TODAY(),-2)+1,IPCA!$A:$B,2,0))/
VLOOKUP(EOMONTH(U527,-2)+1,IPCA!$A:$B,2,0)*
P527))</f>
        <v/>
      </c>
      <c r="W527" s="84"/>
      <c r="X527" s="13" t="s">
        <v>6</v>
      </c>
      <c r="Y527" s="166"/>
      <c r="AA527" s="108"/>
      <c r="AB527" s="15"/>
      <c r="AG527">
        <v>5</v>
      </c>
      <c r="AM527" s="6"/>
      <c r="AN527" s="15"/>
      <c r="AY527" s="6"/>
      <c r="AZ527" s="15"/>
      <c r="BK527" s="6"/>
      <c r="BL527" s="15"/>
      <c r="BW527" s="6"/>
      <c r="BX527" s="15"/>
      <c r="CI527" s="6"/>
      <c r="CJ527" s="16">
        <f t="shared" si="148"/>
        <v>0.41095890410958902</v>
      </c>
      <c r="CK527" s="16" t="str">
        <f t="shared" si="149"/>
        <v/>
      </c>
      <c r="CL527" s="16" t="str">
        <f t="shared" si="150"/>
        <v/>
      </c>
      <c r="CM527" s="16" t="str">
        <f t="shared" si="151"/>
        <v/>
      </c>
      <c r="CN527" s="16" t="str">
        <f t="shared" si="152"/>
        <v/>
      </c>
      <c r="CO527" s="18"/>
      <c r="CP527" s="15"/>
      <c r="CU527">
        <v>30.5</v>
      </c>
      <c r="DA527" s="6"/>
      <c r="DB527" s="15"/>
      <c r="DM527" s="6"/>
      <c r="DN527" s="15"/>
      <c r="DY527" s="6"/>
      <c r="DZ527" s="15"/>
      <c r="EK527" s="6"/>
      <c r="EL527" s="15"/>
      <c r="EW527" s="6"/>
      <c r="EX527" s="16">
        <f t="shared" si="153"/>
        <v>2.506849315068493</v>
      </c>
      <c r="EY527" s="16" t="str">
        <f t="shared" si="154"/>
        <v/>
      </c>
      <c r="EZ527" s="16" t="str">
        <f t="shared" si="155"/>
        <v/>
      </c>
      <c r="FA527" s="16" t="str">
        <f t="shared" si="156"/>
        <v/>
      </c>
      <c r="FB527" s="160" t="str">
        <f t="shared" si="157"/>
        <v/>
      </c>
      <c r="FC527" t="s">
        <v>205</v>
      </c>
      <c r="FD527" s="20" t="s">
        <v>584</v>
      </c>
      <c r="FE527"/>
      <c r="FF527" s="209" t="s">
        <v>206</v>
      </c>
      <c r="FH527" s="284">
        <f t="shared" ca="1" si="158"/>
        <v>0</v>
      </c>
      <c r="FI527" s="208">
        <f t="shared" si="159"/>
        <v>0.96666666666666667</v>
      </c>
      <c r="FK527" t="str">
        <f t="shared" si="160"/>
        <v>COMPANHIA DE GERACAO E TRANSMISSAO DE ENERGIA ELETRICA DO SUL DO BRASIL - ELETROBRAS CGT ELETROSUL</v>
      </c>
      <c r="FL527" s="201">
        <f t="shared" ca="1" si="161"/>
        <v>-109800</v>
      </c>
      <c r="FM527" s="201">
        <f t="shared" ca="1" si="162"/>
        <v>0</v>
      </c>
      <c r="FN527" s="200">
        <f>AB527*AB$2*IF($FC527="V",1,-1)*IF($Q527="Fixo",(CP527-INDEX('Curva Forward'!$C$5:$AN$13,MATCH(CONCATENATE(BD_COMERCIAL!$K527," ",BD_COMERCIAL!$L527),'Curva Forward'!$B$5:$B$13,0),MATCH(FN$4,'Curva Forward'!$C$4:$AN$4,0))),CP527)</f>
        <v>0</v>
      </c>
      <c r="FO527" s="200">
        <f>AC527*AC$2*IF($FC527="V",1,-1)*IF($Q527="Fixo",(CQ527-INDEX('Curva Forward'!$C$5:$AN$13,MATCH(CONCATENATE(BD_COMERCIAL!$K527," ",BD_COMERCIAL!$L527),'Curva Forward'!$B$5:$B$13,0),MATCH(FO$4,'Curva Forward'!$C$4:$AN$4,0))),CQ527)</f>
        <v>0</v>
      </c>
      <c r="FP527" s="200">
        <f>AD527*AD$2*IF($FC527="V",1,-1)*IF($Q527="Fixo",(CR527-INDEX('Curva Forward'!$C$5:$AN$13,MATCH(CONCATENATE(BD_COMERCIAL!$K527," ",BD_COMERCIAL!$L527),'Curva Forward'!$B$5:$B$13,0),MATCH(FP$4,'Curva Forward'!$C$4:$AN$4,0))),CR527)</f>
        <v>0</v>
      </c>
      <c r="FQ527" s="200">
        <f>AE527*AE$2*IF($FC527="V",1,-1)*IF($Q527="Fixo",(CS527-INDEX('Curva Forward'!$C$5:$AN$13,MATCH(CONCATENATE(BD_COMERCIAL!$K527," ",BD_COMERCIAL!$L527),'Curva Forward'!$B$5:$B$13,0),MATCH(FQ$4,'Curva Forward'!$C$4:$AN$4,0))),CS527)</f>
        <v>0</v>
      </c>
      <c r="FR527" s="200">
        <f>AF527*AF$2*IF($FC527="V",1,-1)*IF($Q527="Fixo",(CT527-INDEX('Curva Forward'!$C$5:$AN$13,MATCH(CONCATENATE(BD_COMERCIAL!$K527," ",BD_COMERCIAL!$L527),'Curva Forward'!$B$5:$B$13,0),MATCH(FR$4,'Curva Forward'!$C$4:$AN$4,0))),CT527)</f>
        <v>0</v>
      </c>
      <c r="FS527" s="200">
        <f>AG527*AG$2*IF($FC527="V",1,-1)*IF($Q527="Fixo",(CU527-INDEX('Curva Forward'!$C$5:$AN$13,MATCH(CONCATENATE(BD_COMERCIAL!$K527," ",BD_COMERCIAL!$L527),'Curva Forward'!$B$5:$B$13,0),MATCH(FS$4,'Curva Forward'!$C$4:$AN$4,0))),CU527)</f>
        <v>-109800</v>
      </c>
      <c r="FT527" s="200">
        <f>AH527*AH$2*IF($FC527="V",1,-1)*IF($Q527="Fixo",(CV527-INDEX('Curva Forward'!$C$5:$AN$13,MATCH(CONCATENATE(BD_COMERCIAL!$K527," ",BD_COMERCIAL!$L527),'Curva Forward'!$B$5:$B$13,0),MATCH(FT$4,'Curva Forward'!$C$4:$AN$4,0))),CV527)</f>
        <v>0</v>
      </c>
      <c r="FU527" s="200">
        <f>AI527*AI$2*IF($FC527="V",1,-1)*IF($Q527="Fixo",(CW527-INDEX('Curva Forward'!$C$5:$AN$13,MATCH(CONCATENATE(BD_COMERCIAL!$K527," ",BD_COMERCIAL!$L527),'Curva Forward'!$B$5:$B$13,0),MATCH(FU$4,'Curva Forward'!$C$4:$AN$4,0))),CW527)</f>
        <v>0</v>
      </c>
      <c r="FV527" s="200">
        <f>AJ527*AJ$2*IF($FC527="V",1,-1)*IF($Q527="Fixo",(CX527-INDEX('Curva Forward'!$C$5:$AN$13,MATCH(CONCATENATE(BD_COMERCIAL!$K527," ",BD_COMERCIAL!$L527),'Curva Forward'!$B$5:$B$13,0),MATCH(FV$4,'Curva Forward'!$C$4:$AN$4,0))),CX527)</f>
        <v>0</v>
      </c>
      <c r="FW527" s="200">
        <f>AK527*AK$2*IF($FC527="V",1,-1)*IF($Q527="Fixo",(CY527-INDEX('Curva Forward'!$C$5:$AN$13,MATCH(CONCATENATE(BD_COMERCIAL!$K527," ",BD_COMERCIAL!$L527),'Curva Forward'!$B$5:$B$13,0),MATCH(FW$4,'Curva Forward'!$C$4:$AN$4,0))),CY527)</f>
        <v>0</v>
      </c>
      <c r="FX527" s="200">
        <f>AL527*AL$2*IF($FC527="V",1,-1)*IF($Q527="Fixo",(CZ527-INDEX('Curva Forward'!$C$5:$AN$13,MATCH(CONCATENATE(BD_COMERCIAL!$K527," ",BD_COMERCIAL!$L527),'Curva Forward'!$B$5:$B$13,0),MATCH(FX$4,'Curva Forward'!$C$4:$AN$4,0))),CZ527)</f>
        <v>0</v>
      </c>
      <c r="FY527" s="200">
        <f>AM527*AM$2*IF($FC527="V",1,-1)*IF($Q527="Fixo",(DA527-INDEX('Curva Forward'!$C$5:$AN$13,MATCH(CONCATENATE(BD_COMERCIAL!$K527," ",BD_COMERCIAL!$L527),'Curva Forward'!$B$5:$B$13,0),MATCH(FY$4,'Curva Forward'!$C$4:$AN$4,0))),DA527)</f>
        <v>0</v>
      </c>
      <c r="FZ527" s="200">
        <f>AN527*AN$2*IF($FC527="V",1,-1)*IF($Q527="Fixo",(DB527-INDEX('Curva Forward'!$C$5:$AN$13,MATCH(CONCATENATE(BD_COMERCIAL!$K527," ",BD_COMERCIAL!$L527),'Curva Forward'!$B$5:$B$13,0),MATCH(FZ$4,'Curva Forward'!$C$4:$AN$4,0))),DB527)</f>
        <v>0</v>
      </c>
      <c r="GA527" s="200">
        <f>AO527*AO$2*IF($FC527="V",1,-1)*IF($Q527="Fixo",(DC527-INDEX('Curva Forward'!$C$5:$AN$13,MATCH(CONCATENATE(BD_COMERCIAL!$K527," ",BD_COMERCIAL!$L527),'Curva Forward'!$B$5:$B$13,0),MATCH(GA$4,'Curva Forward'!$C$4:$AN$4,0))),DC527)</f>
        <v>0</v>
      </c>
      <c r="GB527" s="200">
        <f>AP527*AP$2*IF($FC527="V",1,-1)*IF($Q527="Fixo",(DD527-INDEX('Curva Forward'!$C$5:$AN$13,MATCH(CONCATENATE(BD_COMERCIAL!$K527," ",BD_COMERCIAL!$L527),'Curva Forward'!$B$5:$B$13,0),MATCH(GB$4,'Curva Forward'!$C$4:$AN$4,0))),DD527)</f>
        <v>0</v>
      </c>
      <c r="GC527" s="200">
        <f>AQ527*AQ$2*IF($FC527="V",1,-1)*IF($Q527="Fixo",(DE527-INDEX('Curva Forward'!$C$5:$AN$13,MATCH(CONCATENATE(BD_COMERCIAL!$K527," ",BD_COMERCIAL!$L527),'Curva Forward'!$B$5:$B$13,0),MATCH(GC$4,'Curva Forward'!$C$4:$AN$4,0))),DE527)</f>
        <v>0</v>
      </c>
      <c r="GD527" s="200">
        <f>AR527*AR$2*IF($FC527="V",1,-1)*IF($Q527="Fixo",(DF527-INDEX('Curva Forward'!$C$5:$AN$13,MATCH(CONCATENATE(BD_COMERCIAL!$K527," ",BD_COMERCIAL!$L527),'Curva Forward'!$B$5:$B$13,0),MATCH(GD$4,'Curva Forward'!$C$4:$AN$4,0))),DF527)</f>
        <v>0</v>
      </c>
      <c r="GE527" s="200">
        <f>AS527*AS$2*IF($FC527="V",1,-1)*IF($Q527="Fixo",(DG527-INDEX('Curva Forward'!$C$5:$AN$13,MATCH(CONCATENATE(BD_COMERCIAL!$K527," ",BD_COMERCIAL!$L527),'Curva Forward'!$B$5:$B$13,0),MATCH(GE$4,'Curva Forward'!$C$4:$AN$4,0))),DG527)</f>
        <v>0</v>
      </c>
      <c r="GF527" s="200">
        <f>AT527*AT$2*IF($FC527="V",1,-1)*IF($Q527="Fixo",(DH527-INDEX('Curva Forward'!$C$5:$AN$13,MATCH(CONCATENATE(BD_COMERCIAL!$K527," ",BD_COMERCIAL!$L527),'Curva Forward'!$B$5:$B$13,0),MATCH(GF$4,'Curva Forward'!$C$4:$AN$4,0))),DH527)</f>
        <v>0</v>
      </c>
      <c r="GG527" s="200">
        <f>AU527*AU$2*IF($FC527="V",1,-1)*IF($Q527="Fixo",(DI527-INDEX('Curva Forward'!$C$5:$AN$13,MATCH(CONCATENATE(BD_COMERCIAL!$K527," ",BD_COMERCIAL!$L527),'Curva Forward'!$B$5:$B$13,0),MATCH(GG$4,'Curva Forward'!$C$4:$AN$4,0))),DI527)</f>
        <v>0</v>
      </c>
      <c r="GH527" s="200">
        <f>AV527*AV$2*IF($FC527="V",1,-1)*IF($Q527="Fixo",(DJ527-INDEX('Curva Forward'!$C$5:$AN$13,MATCH(CONCATENATE(BD_COMERCIAL!$K527," ",BD_COMERCIAL!$L527),'Curva Forward'!$B$5:$B$13,0),MATCH(GH$4,'Curva Forward'!$C$4:$AN$4,0))),DJ527)</f>
        <v>0</v>
      </c>
      <c r="GI527" s="200">
        <f>AW527*AW$2*IF($FC527="V",1,-1)*IF($Q527="Fixo",(DK527-INDEX('Curva Forward'!$C$5:$AN$13,MATCH(CONCATENATE(BD_COMERCIAL!$K527," ",BD_COMERCIAL!$L527),'Curva Forward'!$B$5:$B$13,0),MATCH(GI$4,'Curva Forward'!$C$4:$AN$4,0))),DK527)</f>
        <v>0</v>
      </c>
      <c r="GJ527" s="200">
        <f>AX527*AX$2*IF($FC527="V",1,-1)*IF($Q527="Fixo",(DL527-INDEX('Curva Forward'!$C$5:$AN$13,MATCH(CONCATENATE(BD_COMERCIAL!$K527," ",BD_COMERCIAL!$L527),'Curva Forward'!$B$5:$B$13,0),MATCH(GJ$4,'Curva Forward'!$C$4:$AN$4,0))),DL527)</f>
        <v>0</v>
      </c>
      <c r="GK527" s="200">
        <f>AY527*AY$2*IF($FC527="V",1,-1)*IF($Q527="Fixo",(DM527-INDEX('Curva Forward'!$C$5:$AN$13,MATCH(CONCATENATE(BD_COMERCIAL!$K527," ",BD_COMERCIAL!$L527),'Curva Forward'!$B$5:$B$13,0),MATCH(GK$4,'Curva Forward'!$C$4:$AN$4,0))),DM527)</f>
        <v>0</v>
      </c>
      <c r="GL527" s="200">
        <f>IF(EZ527="",0,CL527*CL$2*IF($FC527="V",1,-1)*IF($Q527="Fixo",(EZ527-INDEX('Curva Forward'!$C$5:$AN$13,MATCH(CONCATENATE(BD_COMERCIAL!$K527," ",BD_COMERCIAL!$L527),'Curva Forward'!$B$5:$B$13,0),MATCH(GL$4,'Curva Forward'!$C$4:$AN$4,0))),EZ527))</f>
        <v>0</v>
      </c>
      <c r="GM527" s="200">
        <f>IF(FA527="",0,CM527*CM$2*IF($FC527="V",1,-1)*IF($Q527="Fixo",(FA527-INDEX('Curva Forward'!$C$5:$AN$13,MATCH(CONCATENATE(BD_COMERCIAL!$K527," ",BD_COMERCIAL!$L527),'Curva Forward'!$B$5:$B$13,0),MATCH(GM$4,'Curva Forward'!$C$4:$AN$4,0))),FA527))</f>
        <v>0</v>
      </c>
      <c r="GN527" s="200">
        <f>IF(FB527="",0,CN527*CN$2*IF($FC527="V",1,-1)*IF($Q527="Fixo",(FB527-INDEX('Curva Forward'!$C$5:$AN$13,MATCH(CONCATENATE(BD_COMERCIAL!$K527," ",BD_COMERCIAL!$L527),'Curva Forward'!$B$5:$B$13,0),MATCH(GN$4,'Curva Forward'!$C$4:$AN$4,0))),FB527))</f>
        <v>0</v>
      </c>
      <c r="GO527" s="201">
        <f t="shared" ca="1" si="163"/>
        <v>0</v>
      </c>
      <c r="GP527" s="201">
        <f t="shared" ca="1" si="164"/>
        <v>0</v>
      </c>
    </row>
    <row r="528" spans="1:198" ht="15" customHeight="1" x14ac:dyDescent="0.25">
      <c r="A528" s="6"/>
      <c r="B528" s="7" t="s">
        <v>912</v>
      </c>
      <c r="C528" s="8">
        <v>44747</v>
      </c>
      <c r="D528" s="9" t="s">
        <v>131</v>
      </c>
      <c r="E528" s="9" t="s">
        <v>867</v>
      </c>
      <c r="F528" s="113">
        <v>17077752000153</v>
      </c>
      <c r="G528" s="10" t="s">
        <v>125</v>
      </c>
      <c r="H528" s="113">
        <v>3780401000108</v>
      </c>
      <c r="I528" s="9" t="s">
        <v>584</v>
      </c>
      <c r="J528" s="166"/>
      <c r="K528" s="10" t="s">
        <v>30</v>
      </c>
      <c r="L528" s="84" t="s">
        <v>22</v>
      </c>
      <c r="M528" s="11">
        <v>44713</v>
      </c>
      <c r="N528" s="12">
        <v>44742</v>
      </c>
      <c r="O528" s="10">
        <v>3</v>
      </c>
      <c r="P528" s="84">
        <v>30</v>
      </c>
      <c r="Q528" s="84" t="s">
        <v>586</v>
      </c>
      <c r="R528" s="10" t="s">
        <v>129</v>
      </c>
      <c r="S528" s="14" t="s">
        <v>135</v>
      </c>
      <c r="T528" s="11"/>
      <c r="U528" s="12"/>
      <c r="V528" s="257" t="str">
        <f ca="1">IF(U528="","",
IF(U528="NA","",
IFERROR(VLOOKUP(EOMONTH(M528,-2)+1,IPCA!$A:$B,2,0),
VLOOKUP(EOMONTH(TODAY(),-2)+1,IPCA!$A:$B,2,0))/
VLOOKUP(EOMONTH(U528,-2)+1,IPCA!$A:$B,2,0)*
P528))</f>
        <v/>
      </c>
      <c r="W528" s="84"/>
      <c r="X528" s="13" t="s">
        <v>133</v>
      </c>
      <c r="Y528" s="166"/>
      <c r="AA528" s="108"/>
      <c r="AB528" s="15"/>
      <c r="AG528">
        <v>3</v>
      </c>
      <c r="AM528" s="6"/>
      <c r="AN528" s="15"/>
      <c r="AY528" s="6"/>
      <c r="AZ528" s="15"/>
      <c r="BK528" s="6"/>
      <c r="BL528" s="15"/>
      <c r="BW528" s="6"/>
      <c r="BX528" s="15"/>
      <c r="CI528" s="6"/>
      <c r="CJ528" s="16">
        <f t="shared" si="148"/>
        <v>0.24657534246575341</v>
      </c>
      <c r="CK528" s="16" t="str">
        <f t="shared" si="149"/>
        <v/>
      </c>
      <c r="CL528" s="16" t="str">
        <f t="shared" si="150"/>
        <v/>
      </c>
      <c r="CM528" s="16" t="str">
        <f t="shared" si="151"/>
        <v/>
      </c>
      <c r="CN528" s="16" t="str">
        <f t="shared" si="152"/>
        <v/>
      </c>
      <c r="CO528" s="18"/>
      <c r="CP528" s="15"/>
      <c r="CU528">
        <v>30</v>
      </c>
      <c r="DA528" s="6"/>
      <c r="DB528" s="15"/>
      <c r="DM528" s="6"/>
      <c r="DN528" s="15"/>
      <c r="DY528" s="6"/>
      <c r="DZ528" s="15"/>
      <c r="EK528" s="6"/>
      <c r="EL528" s="15"/>
      <c r="EW528" s="6"/>
      <c r="EX528" s="16">
        <f t="shared" si="153"/>
        <v>2.4657534246575343</v>
      </c>
      <c r="EY528" s="16" t="str">
        <f t="shared" si="154"/>
        <v/>
      </c>
      <c r="EZ528" s="16" t="str">
        <f t="shared" si="155"/>
        <v/>
      </c>
      <c r="FA528" s="16" t="str">
        <f t="shared" si="156"/>
        <v/>
      </c>
      <c r="FB528" s="160" t="str">
        <f t="shared" si="157"/>
        <v/>
      </c>
      <c r="FC528" t="s">
        <v>205</v>
      </c>
      <c r="FD528" s="20" t="s">
        <v>584</v>
      </c>
      <c r="FE528"/>
      <c r="FF528" s="209" t="s">
        <v>206</v>
      </c>
      <c r="FH528" s="284">
        <f t="shared" ca="1" si="158"/>
        <v>0</v>
      </c>
      <c r="FI528" s="208">
        <f t="shared" si="159"/>
        <v>0.96666666666666667</v>
      </c>
      <c r="FK528" t="str">
        <f t="shared" si="160"/>
        <v>TRINITY ENERGIAS RENOVÁVEIS S.A</v>
      </c>
      <c r="FL528" s="201">
        <f t="shared" ca="1" si="161"/>
        <v>-64800</v>
      </c>
      <c r="FM528" s="201">
        <f t="shared" ca="1" si="162"/>
        <v>0</v>
      </c>
      <c r="FN528" s="200">
        <f>AB528*AB$2*IF($FC528="V",1,-1)*IF($Q528="Fixo",(CP528-INDEX('Curva Forward'!$C$5:$AN$13,MATCH(CONCATENATE(BD_COMERCIAL!$K528," ",BD_COMERCIAL!$L528),'Curva Forward'!$B$5:$B$13,0),MATCH(FN$4,'Curva Forward'!$C$4:$AN$4,0))),CP528)</f>
        <v>0</v>
      </c>
      <c r="FO528" s="200">
        <f>AC528*AC$2*IF($FC528="V",1,-1)*IF($Q528="Fixo",(CQ528-INDEX('Curva Forward'!$C$5:$AN$13,MATCH(CONCATENATE(BD_COMERCIAL!$K528," ",BD_COMERCIAL!$L528),'Curva Forward'!$B$5:$B$13,0),MATCH(FO$4,'Curva Forward'!$C$4:$AN$4,0))),CQ528)</f>
        <v>0</v>
      </c>
      <c r="FP528" s="200">
        <f>AD528*AD$2*IF($FC528="V",1,-1)*IF($Q528="Fixo",(CR528-INDEX('Curva Forward'!$C$5:$AN$13,MATCH(CONCATENATE(BD_COMERCIAL!$K528," ",BD_COMERCIAL!$L528),'Curva Forward'!$B$5:$B$13,0),MATCH(FP$4,'Curva Forward'!$C$4:$AN$4,0))),CR528)</f>
        <v>0</v>
      </c>
      <c r="FQ528" s="200">
        <f>AE528*AE$2*IF($FC528="V",1,-1)*IF($Q528="Fixo",(CS528-INDEX('Curva Forward'!$C$5:$AN$13,MATCH(CONCATENATE(BD_COMERCIAL!$K528," ",BD_COMERCIAL!$L528),'Curva Forward'!$B$5:$B$13,0),MATCH(FQ$4,'Curva Forward'!$C$4:$AN$4,0))),CS528)</f>
        <v>0</v>
      </c>
      <c r="FR528" s="200">
        <f>AF528*AF$2*IF($FC528="V",1,-1)*IF($Q528="Fixo",(CT528-INDEX('Curva Forward'!$C$5:$AN$13,MATCH(CONCATENATE(BD_COMERCIAL!$K528," ",BD_COMERCIAL!$L528),'Curva Forward'!$B$5:$B$13,0),MATCH(FR$4,'Curva Forward'!$C$4:$AN$4,0))),CT528)</f>
        <v>0</v>
      </c>
      <c r="FS528" s="200">
        <f>AG528*AG$2*IF($FC528="V",1,-1)*IF($Q528="Fixo",(CU528-INDEX('Curva Forward'!$C$5:$AN$13,MATCH(CONCATENATE(BD_COMERCIAL!$K528," ",BD_COMERCIAL!$L528),'Curva Forward'!$B$5:$B$13,0),MATCH(FS$4,'Curva Forward'!$C$4:$AN$4,0))),CU528)</f>
        <v>-64800</v>
      </c>
      <c r="FT528" s="200">
        <f>AH528*AH$2*IF($FC528="V",1,-1)*IF($Q528="Fixo",(CV528-INDEX('Curva Forward'!$C$5:$AN$13,MATCH(CONCATENATE(BD_COMERCIAL!$K528," ",BD_COMERCIAL!$L528),'Curva Forward'!$B$5:$B$13,0),MATCH(FT$4,'Curva Forward'!$C$4:$AN$4,0))),CV528)</f>
        <v>0</v>
      </c>
      <c r="FU528" s="200">
        <f>AI528*AI$2*IF($FC528="V",1,-1)*IF($Q528="Fixo",(CW528-INDEX('Curva Forward'!$C$5:$AN$13,MATCH(CONCATENATE(BD_COMERCIAL!$K528," ",BD_COMERCIAL!$L528),'Curva Forward'!$B$5:$B$13,0),MATCH(FU$4,'Curva Forward'!$C$4:$AN$4,0))),CW528)</f>
        <v>0</v>
      </c>
      <c r="FV528" s="200">
        <f>AJ528*AJ$2*IF($FC528="V",1,-1)*IF($Q528="Fixo",(CX528-INDEX('Curva Forward'!$C$5:$AN$13,MATCH(CONCATENATE(BD_COMERCIAL!$K528," ",BD_COMERCIAL!$L528),'Curva Forward'!$B$5:$B$13,0),MATCH(FV$4,'Curva Forward'!$C$4:$AN$4,0))),CX528)</f>
        <v>0</v>
      </c>
      <c r="FW528" s="200">
        <f>AK528*AK$2*IF($FC528="V",1,-1)*IF($Q528="Fixo",(CY528-INDEX('Curva Forward'!$C$5:$AN$13,MATCH(CONCATENATE(BD_COMERCIAL!$K528," ",BD_COMERCIAL!$L528),'Curva Forward'!$B$5:$B$13,0),MATCH(FW$4,'Curva Forward'!$C$4:$AN$4,0))),CY528)</f>
        <v>0</v>
      </c>
      <c r="FX528" s="200">
        <f>AL528*AL$2*IF($FC528="V",1,-1)*IF($Q528="Fixo",(CZ528-INDEX('Curva Forward'!$C$5:$AN$13,MATCH(CONCATENATE(BD_COMERCIAL!$K528," ",BD_COMERCIAL!$L528),'Curva Forward'!$B$5:$B$13,0),MATCH(FX$4,'Curva Forward'!$C$4:$AN$4,0))),CZ528)</f>
        <v>0</v>
      </c>
      <c r="FY528" s="200">
        <f>AM528*AM$2*IF($FC528="V",1,-1)*IF($Q528="Fixo",(DA528-INDEX('Curva Forward'!$C$5:$AN$13,MATCH(CONCATENATE(BD_COMERCIAL!$K528," ",BD_COMERCIAL!$L528),'Curva Forward'!$B$5:$B$13,0),MATCH(FY$4,'Curva Forward'!$C$4:$AN$4,0))),DA528)</f>
        <v>0</v>
      </c>
      <c r="FZ528" s="200">
        <f>AN528*AN$2*IF($FC528="V",1,-1)*IF($Q528="Fixo",(DB528-INDEX('Curva Forward'!$C$5:$AN$13,MATCH(CONCATENATE(BD_COMERCIAL!$K528," ",BD_COMERCIAL!$L528),'Curva Forward'!$B$5:$B$13,0),MATCH(FZ$4,'Curva Forward'!$C$4:$AN$4,0))),DB528)</f>
        <v>0</v>
      </c>
      <c r="GA528" s="200">
        <f>AO528*AO$2*IF($FC528="V",1,-1)*IF($Q528="Fixo",(DC528-INDEX('Curva Forward'!$C$5:$AN$13,MATCH(CONCATENATE(BD_COMERCIAL!$K528," ",BD_COMERCIAL!$L528),'Curva Forward'!$B$5:$B$13,0),MATCH(GA$4,'Curva Forward'!$C$4:$AN$4,0))),DC528)</f>
        <v>0</v>
      </c>
      <c r="GB528" s="200">
        <f>AP528*AP$2*IF($FC528="V",1,-1)*IF($Q528="Fixo",(DD528-INDEX('Curva Forward'!$C$5:$AN$13,MATCH(CONCATENATE(BD_COMERCIAL!$K528," ",BD_COMERCIAL!$L528),'Curva Forward'!$B$5:$B$13,0),MATCH(GB$4,'Curva Forward'!$C$4:$AN$4,0))),DD528)</f>
        <v>0</v>
      </c>
      <c r="GC528" s="200">
        <f>AQ528*AQ$2*IF($FC528="V",1,-1)*IF($Q528="Fixo",(DE528-INDEX('Curva Forward'!$C$5:$AN$13,MATCH(CONCATENATE(BD_COMERCIAL!$K528," ",BD_COMERCIAL!$L528),'Curva Forward'!$B$5:$B$13,0),MATCH(GC$4,'Curva Forward'!$C$4:$AN$4,0))),DE528)</f>
        <v>0</v>
      </c>
      <c r="GD528" s="200">
        <f>AR528*AR$2*IF($FC528="V",1,-1)*IF($Q528="Fixo",(DF528-INDEX('Curva Forward'!$C$5:$AN$13,MATCH(CONCATENATE(BD_COMERCIAL!$K528," ",BD_COMERCIAL!$L528),'Curva Forward'!$B$5:$B$13,0),MATCH(GD$4,'Curva Forward'!$C$4:$AN$4,0))),DF528)</f>
        <v>0</v>
      </c>
      <c r="GE528" s="200">
        <f>AS528*AS$2*IF($FC528="V",1,-1)*IF($Q528="Fixo",(DG528-INDEX('Curva Forward'!$C$5:$AN$13,MATCH(CONCATENATE(BD_COMERCIAL!$K528," ",BD_COMERCIAL!$L528),'Curva Forward'!$B$5:$B$13,0),MATCH(GE$4,'Curva Forward'!$C$4:$AN$4,0))),DG528)</f>
        <v>0</v>
      </c>
      <c r="GF528" s="200">
        <f>AT528*AT$2*IF($FC528="V",1,-1)*IF($Q528="Fixo",(DH528-INDEX('Curva Forward'!$C$5:$AN$13,MATCH(CONCATENATE(BD_COMERCIAL!$K528," ",BD_COMERCIAL!$L528),'Curva Forward'!$B$5:$B$13,0),MATCH(GF$4,'Curva Forward'!$C$4:$AN$4,0))),DH528)</f>
        <v>0</v>
      </c>
      <c r="GG528" s="200">
        <f>AU528*AU$2*IF($FC528="V",1,-1)*IF($Q528="Fixo",(DI528-INDEX('Curva Forward'!$C$5:$AN$13,MATCH(CONCATENATE(BD_COMERCIAL!$K528," ",BD_COMERCIAL!$L528),'Curva Forward'!$B$5:$B$13,0),MATCH(GG$4,'Curva Forward'!$C$4:$AN$4,0))),DI528)</f>
        <v>0</v>
      </c>
      <c r="GH528" s="200">
        <f>AV528*AV$2*IF($FC528="V",1,-1)*IF($Q528="Fixo",(DJ528-INDEX('Curva Forward'!$C$5:$AN$13,MATCH(CONCATENATE(BD_COMERCIAL!$K528," ",BD_COMERCIAL!$L528),'Curva Forward'!$B$5:$B$13,0),MATCH(GH$4,'Curva Forward'!$C$4:$AN$4,0))),DJ528)</f>
        <v>0</v>
      </c>
      <c r="GI528" s="200">
        <f>AW528*AW$2*IF($FC528="V",1,-1)*IF($Q528="Fixo",(DK528-INDEX('Curva Forward'!$C$5:$AN$13,MATCH(CONCATENATE(BD_COMERCIAL!$K528," ",BD_COMERCIAL!$L528),'Curva Forward'!$B$5:$B$13,0),MATCH(GI$4,'Curva Forward'!$C$4:$AN$4,0))),DK528)</f>
        <v>0</v>
      </c>
      <c r="GJ528" s="200">
        <f>AX528*AX$2*IF($FC528="V",1,-1)*IF($Q528="Fixo",(DL528-INDEX('Curva Forward'!$C$5:$AN$13,MATCH(CONCATENATE(BD_COMERCIAL!$K528," ",BD_COMERCIAL!$L528),'Curva Forward'!$B$5:$B$13,0),MATCH(GJ$4,'Curva Forward'!$C$4:$AN$4,0))),DL528)</f>
        <v>0</v>
      </c>
      <c r="GK528" s="200">
        <f>AY528*AY$2*IF($FC528="V",1,-1)*IF($Q528="Fixo",(DM528-INDEX('Curva Forward'!$C$5:$AN$13,MATCH(CONCATENATE(BD_COMERCIAL!$K528," ",BD_COMERCIAL!$L528),'Curva Forward'!$B$5:$B$13,0),MATCH(GK$4,'Curva Forward'!$C$4:$AN$4,0))),DM528)</f>
        <v>0</v>
      </c>
      <c r="GL528" s="200">
        <f>IF(EZ528="",0,CL528*CL$2*IF($FC528="V",1,-1)*IF($Q528="Fixo",(EZ528-INDEX('Curva Forward'!$C$5:$AN$13,MATCH(CONCATENATE(BD_COMERCIAL!$K528," ",BD_COMERCIAL!$L528),'Curva Forward'!$B$5:$B$13,0),MATCH(GL$4,'Curva Forward'!$C$4:$AN$4,0))),EZ528))</f>
        <v>0</v>
      </c>
      <c r="GM528" s="200">
        <f>IF(FA528="",0,CM528*CM$2*IF($FC528="V",1,-1)*IF($Q528="Fixo",(FA528-INDEX('Curva Forward'!$C$5:$AN$13,MATCH(CONCATENATE(BD_COMERCIAL!$K528," ",BD_COMERCIAL!$L528),'Curva Forward'!$B$5:$B$13,0),MATCH(GM$4,'Curva Forward'!$C$4:$AN$4,0))),FA528))</f>
        <v>0</v>
      </c>
      <c r="GN528" s="200">
        <f>IF(FB528="",0,CN528*CN$2*IF($FC528="V",1,-1)*IF($Q528="Fixo",(FB528-INDEX('Curva Forward'!$C$5:$AN$13,MATCH(CONCATENATE(BD_COMERCIAL!$K528," ",BD_COMERCIAL!$L528),'Curva Forward'!$B$5:$B$13,0),MATCH(GN$4,'Curva Forward'!$C$4:$AN$4,0))),FB528))</f>
        <v>0</v>
      </c>
      <c r="GO528" s="201">
        <f t="shared" ca="1" si="163"/>
        <v>0</v>
      </c>
      <c r="GP528" s="201">
        <f t="shared" ca="1" si="164"/>
        <v>0</v>
      </c>
    </row>
    <row r="529" spans="1:198" ht="15" customHeight="1" x14ac:dyDescent="0.25">
      <c r="A529" s="6"/>
      <c r="B529" s="7" t="s">
        <v>913</v>
      </c>
      <c r="C529" s="8">
        <v>44747</v>
      </c>
      <c r="D529" s="9" t="s">
        <v>131</v>
      </c>
      <c r="E529" s="9" t="s">
        <v>242</v>
      </c>
      <c r="F529" s="113">
        <v>28397998000129</v>
      </c>
      <c r="G529" s="10" t="s">
        <v>125</v>
      </c>
      <c r="H529" s="113">
        <v>3780401000108</v>
      </c>
      <c r="I529" s="9" t="s">
        <v>584</v>
      </c>
      <c r="J529" s="166"/>
      <c r="K529" s="10" t="s">
        <v>30</v>
      </c>
      <c r="L529" s="84" t="s">
        <v>22</v>
      </c>
      <c r="M529" s="11">
        <v>44713</v>
      </c>
      <c r="N529" s="12">
        <v>44742</v>
      </c>
      <c r="O529" s="10">
        <v>4.5</v>
      </c>
      <c r="P529" s="84">
        <v>30</v>
      </c>
      <c r="Q529" s="84" t="s">
        <v>586</v>
      </c>
      <c r="R529" s="10" t="s">
        <v>129</v>
      </c>
      <c r="S529" s="14" t="s">
        <v>135</v>
      </c>
      <c r="T529" s="11"/>
      <c r="U529" s="12"/>
      <c r="V529" s="257" t="str">
        <f ca="1">IF(U529="","",
IF(U529="NA","",
IFERROR(VLOOKUP(EOMONTH(M529,-2)+1,IPCA!$A:$B,2,0),
VLOOKUP(EOMONTH(TODAY(),-2)+1,IPCA!$A:$B,2,0))/
VLOOKUP(EOMONTH(U529,-2)+1,IPCA!$A:$B,2,0)*
P529))</f>
        <v/>
      </c>
      <c r="W529" s="84"/>
      <c r="X529" s="13" t="s">
        <v>133</v>
      </c>
      <c r="Y529" s="166"/>
      <c r="AA529" s="108"/>
      <c r="AB529" s="15"/>
      <c r="AG529">
        <v>4.5</v>
      </c>
      <c r="AM529" s="6"/>
      <c r="AN529" s="15"/>
      <c r="AY529" s="6"/>
      <c r="AZ529" s="15"/>
      <c r="BK529" s="6"/>
      <c r="BL529" s="15"/>
      <c r="BW529" s="6"/>
      <c r="BX529" s="15"/>
      <c r="CI529" s="6"/>
      <c r="CJ529" s="16">
        <f t="shared" si="148"/>
        <v>0.36986301369863012</v>
      </c>
      <c r="CK529" s="16" t="str">
        <f t="shared" si="149"/>
        <v/>
      </c>
      <c r="CL529" s="16" t="str">
        <f t="shared" si="150"/>
        <v/>
      </c>
      <c r="CM529" s="16" t="str">
        <f t="shared" si="151"/>
        <v/>
      </c>
      <c r="CN529" s="16" t="str">
        <f t="shared" si="152"/>
        <v/>
      </c>
      <c r="CO529" s="18"/>
      <c r="CP529" s="15"/>
      <c r="CU529">
        <v>30</v>
      </c>
      <c r="DA529" s="6"/>
      <c r="DB529" s="15"/>
      <c r="DM529" s="6"/>
      <c r="DN529" s="15"/>
      <c r="DY529" s="6"/>
      <c r="DZ529" s="15"/>
      <c r="EK529" s="6"/>
      <c r="EL529" s="15"/>
      <c r="EW529" s="6"/>
      <c r="EX529" s="16">
        <f t="shared" si="153"/>
        <v>2.4657534246575343</v>
      </c>
      <c r="EY529" s="16" t="str">
        <f t="shared" si="154"/>
        <v/>
      </c>
      <c r="EZ529" s="16" t="str">
        <f t="shared" si="155"/>
        <v/>
      </c>
      <c r="FA529" s="16" t="str">
        <f t="shared" si="156"/>
        <v/>
      </c>
      <c r="FB529" s="160" t="str">
        <f t="shared" si="157"/>
        <v/>
      </c>
      <c r="FC529" t="s">
        <v>205</v>
      </c>
      <c r="FD529" s="20" t="s">
        <v>584</v>
      </c>
      <c r="FE529"/>
      <c r="FF529" s="209" t="s">
        <v>206</v>
      </c>
      <c r="FH529" s="284">
        <f t="shared" ca="1" si="158"/>
        <v>0</v>
      </c>
      <c r="FI529" s="208">
        <f t="shared" si="159"/>
        <v>0.96666666666666667</v>
      </c>
      <c r="FK529" t="str">
        <f t="shared" si="160"/>
        <v>Lux Energy Comercializadora de Energia LTDA.</v>
      </c>
      <c r="FL529" s="201">
        <f t="shared" ca="1" si="161"/>
        <v>-97200</v>
      </c>
      <c r="FM529" s="201">
        <f t="shared" ca="1" si="162"/>
        <v>0</v>
      </c>
      <c r="FN529" s="200">
        <f>AB529*AB$2*IF($FC529="V",1,-1)*IF($Q529="Fixo",(CP529-INDEX('Curva Forward'!$C$5:$AN$13,MATCH(CONCATENATE(BD_COMERCIAL!$K529," ",BD_COMERCIAL!$L529),'Curva Forward'!$B$5:$B$13,0),MATCH(FN$4,'Curva Forward'!$C$4:$AN$4,0))),CP529)</f>
        <v>0</v>
      </c>
      <c r="FO529" s="200">
        <f>AC529*AC$2*IF($FC529="V",1,-1)*IF($Q529="Fixo",(CQ529-INDEX('Curva Forward'!$C$5:$AN$13,MATCH(CONCATENATE(BD_COMERCIAL!$K529," ",BD_COMERCIAL!$L529),'Curva Forward'!$B$5:$B$13,0),MATCH(FO$4,'Curva Forward'!$C$4:$AN$4,0))),CQ529)</f>
        <v>0</v>
      </c>
      <c r="FP529" s="200">
        <f>AD529*AD$2*IF($FC529="V",1,-1)*IF($Q529="Fixo",(CR529-INDEX('Curva Forward'!$C$5:$AN$13,MATCH(CONCATENATE(BD_COMERCIAL!$K529," ",BD_COMERCIAL!$L529),'Curva Forward'!$B$5:$B$13,0),MATCH(FP$4,'Curva Forward'!$C$4:$AN$4,0))),CR529)</f>
        <v>0</v>
      </c>
      <c r="FQ529" s="200">
        <f>AE529*AE$2*IF($FC529="V",1,-1)*IF($Q529="Fixo",(CS529-INDEX('Curva Forward'!$C$5:$AN$13,MATCH(CONCATENATE(BD_COMERCIAL!$K529," ",BD_COMERCIAL!$L529),'Curva Forward'!$B$5:$B$13,0),MATCH(FQ$4,'Curva Forward'!$C$4:$AN$4,0))),CS529)</f>
        <v>0</v>
      </c>
      <c r="FR529" s="200">
        <f>AF529*AF$2*IF($FC529="V",1,-1)*IF($Q529="Fixo",(CT529-INDEX('Curva Forward'!$C$5:$AN$13,MATCH(CONCATENATE(BD_COMERCIAL!$K529," ",BD_COMERCIAL!$L529),'Curva Forward'!$B$5:$B$13,0),MATCH(FR$4,'Curva Forward'!$C$4:$AN$4,0))),CT529)</f>
        <v>0</v>
      </c>
      <c r="FS529" s="200">
        <f>AG529*AG$2*IF($FC529="V",1,-1)*IF($Q529="Fixo",(CU529-INDEX('Curva Forward'!$C$5:$AN$13,MATCH(CONCATENATE(BD_COMERCIAL!$K529," ",BD_COMERCIAL!$L529),'Curva Forward'!$B$5:$B$13,0),MATCH(FS$4,'Curva Forward'!$C$4:$AN$4,0))),CU529)</f>
        <v>-97200</v>
      </c>
      <c r="FT529" s="200">
        <f>AH529*AH$2*IF($FC529="V",1,-1)*IF($Q529="Fixo",(CV529-INDEX('Curva Forward'!$C$5:$AN$13,MATCH(CONCATENATE(BD_COMERCIAL!$K529," ",BD_COMERCIAL!$L529),'Curva Forward'!$B$5:$B$13,0),MATCH(FT$4,'Curva Forward'!$C$4:$AN$4,0))),CV529)</f>
        <v>0</v>
      </c>
      <c r="FU529" s="200">
        <f>AI529*AI$2*IF($FC529="V",1,-1)*IF($Q529="Fixo",(CW529-INDEX('Curva Forward'!$C$5:$AN$13,MATCH(CONCATENATE(BD_COMERCIAL!$K529," ",BD_COMERCIAL!$L529),'Curva Forward'!$B$5:$B$13,0),MATCH(FU$4,'Curva Forward'!$C$4:$AN$4,0))),CW529)</f>
        <v>0</v>
      </c>
      <c r="FV529" s="200">
        <f>AJ529*AJ$2*IF($FC529="V",1,-1)*IF($Q529="Fixo",(CX529-INDEX('Curva Forward'!$C$5:$AN$13,MATCH(CONCATENATE(BD_COMERCIAL!$K529," ",BD_COMERCIAL!$L529),'Curva Forward'!$B$5:$B$13,0),MATCH(FV$4,'Curva Forward'!$C$4:$AN$4,0))),CX529)</f>
        <v>0</v>
      </c>
      <c r="FW529" s="200">
        <f>AK529*AK$2*IF($FC529="V",1,-1)*IF($Q529="Fixo",(CY529-INDEX('Curva Forward'!$C$5:$AN$13,MATCH(CONCATENATE(BD_COMERCIAL!$K529," ",BD_COMERCIAL!$L529),'Curva Forward'!$B$5:$B$13,0),MATCH(FW$4,'Curva Forward'!$C$4:$AN$4,0))),CY529)</f>
        <v>0</v>
      </c>
      <c r="FX529" s="200">
        <f>AL529*AL$2*IF($FC529="V",1,-1)*IF($Q529="Fixo",(CZ529-INDEX('Curva Forward'!$C$5:$AN$13,MATCH(CONCATENATE(BD_COMERCIAL!$K529," ",BD_COMERCIAL!$L529),'Curva Forward'!$B$5:$B$13,0),MATCH(FX$4,'Curva Forward'!$C$4:$AN$4,0))),CZ529)</f>
        <v>0</v>
      </c>
      <c r="FY529" s="200">
        <f>AM529*AM$2*IF($FC529="V",1,-1)*IF($Q529="Fixo",(DA529-INDEX('Curva Forward'!$C$5:$AN$13,MATCH(CONCATENATE(BD_COMERCIAL!$K529," ",BD_COMERCIAL!$L529),'Curva Forward'!$B$5:$B$13,0),MATCH(FY$4,'Curva Forward'!$C$4:$AN$4,0))),DA529)</f>
        <v>0</v>
      </c>
      <c r="FZ529" s="200">
        <f>AN529*AN$2*IF($FC529="V",1,-1)*IF($Q529="Fixo",(DB529-INDEX('Curva Forward'!$C$5:$AN$13,MATCH(CONCATENATE(BD_COMERCIAL!$K529," ",BD_COMERCIAL!$L529),'Curva Forward'!$B$5:$B$13,0),MATCH(FZ$4,'Curva Forward'!$C$4:$AN$4,0))),DB529)</f>
        <v>0</v>
      </c>
      <c r="GA529" s="200">
        <f>AO529*AO$2*IF($FC529="V",1,-1)*IF($Q529="Fixo",(DC529-INDEX('Curva Forward'!$C$5:$AN$13,MATCH(CONCATENATE(BD_COMERCIAL!$K529," ",BD_COMERCIAL!$L529),'Curva Forward'!$B$5:$B$13,0),MATCH(GA$4,'Curva Forward'!$C$4:$AN$4,0))),DC529)</f>
        <v>0</v>
      </c>
      <c r="GB529" s="200">
        <f>AP529*AP$2*IF($FC529="V",1,-1)*IF($Q529="Fixo",(DD529-INDEX('Curva Forward'!$C$5:$AN$13,MATCH(CONCATENATE(BD_COMERCIAL!$K529," ",BD_COMERCIAL!$L529),'Curva Forward'!$B$5:$B$13,0),MATCH(GB$4,'Curva Forward'!$C$4:$AN$4,0))),DD529)</f>
        <v>0</v>
      </c>
      <c r="GC529" s="200">
        <f>AQ529*AQ$2*IF($FC529="V",1,-1)*IF($Q529="Fixo",(DE529-INDEX('Curva Forward'!$C$5:$AN$13,MATCH(CONCATENATE(BD_COMERCIAL!$K529," ",BD_COMERCIAL!$L529),'Curva Forward'!$B$5:$B$13,0),MATCH(GC$4,'Curva Forward'!$C$4:$AN$4,0))),DE529)</f>
        <v>0</v>
      </c>
      <c r="GD529" s="200">
        <f>AR529*AR$2*IF($FC529="V",1,-1)*IF($Q529="Fixo",(DF529-INDEX('Curva Forward'!$C$5:$AN$13,MATCH(CONCATENATE(BD_COMERCIAL!$K529," ",BD_COMERCIAL!$L529),'Curva Forward'!$B$5:$B$13,0),MATCH(GD$4,'Curva Forward'!$C$4:$AN$4,0))),DF529)</f>
        <v>0</v>
      </c>
      <c r="GE529" s="200">
        <f>AS529*AS$2*IF($FC529="V",1,-1)*IF($Q529="Fixo",(DG529-INDEX('Curva Forward'!$C$5:$AN$13,MATCH(CONCATENATE(BD_COMERCIAL!$K529," ",BD_COMERCIAL!$L529),'Curva Forward'!$B$5:$B$13,0),MATCH(GE$4,'Curva Forward'!$C$4:$AN$4,0))),DG529)</f>
        <v>0</v>
      </c>
      <c r="GF529" s="200">
        <f>AT529*AT$2*IF($FC529="V",1,-1)*IF($Q529="Fixo",(DH529-INDEX('Curva Forward'!$C$5:$AN$13,MATCH(CONCATENATE(BD_COMERCIAL!$K529," ",BD_COMERCIAL!$L529),'Curva Forward'!$B$5:$B$13,0),MATCH(GF$4,'Curva Forward'!$C$4:$AN$4,0))),DH529)</f>
        <v>0</v>
      </c>
      <c r="GG529" s="200">
        <f>AU529*AU$2*IF($FC529="V",1,-1)*IF($Q529="Fixo",(DI529-INDEX('Curva Forward'!$C$5:$AN$13,MATCH(CONCATENATE(BD_COMERCIAL!$K529," ",BD_COMERCIAL!$L529),'Curva Forward'!$B$5:$B$13,0),MATCH(GG$4,'Curva Forward'!$C$4:$AN$4,0))),DI529)</f>
        <v>0</v>
      </c>
      <c r="GH529" s="200">
        <f>AV529*AV$2*IF($FC529="V",1,-1)*IF($Q529="Fixo",(DJ529-INDEX('Curva Forward'!$C$5:$AN$13,MATCH(CONCATENATE(BD_COMERCIAL!$K529," ",BD_COMERCIAL!$L529),'Curva Forward'!$B$5:$B$13,0),MATCH(GH$4,'Curva Forward'!$C$4:$AN$4,0))),DJ529)</f>
        <v>0</v>
      </c>
      <c r="GI529" s="200">
        <f>AW529*AW$2*IF($FC529="V",1,-1)*IF($Q529="Fixo",(DK529-INDEX('Curva Forward'!$C$5:$AN$13,MATCH(CONCATENATE(BD_COMERCIAL!$K529," ",BD_COMERCIAL!$L529),'Curva Forward'!$B$5:$B$13,0),MATCH(GI$4,'Curva Forward'!$C$4:$AN$4,0))),DK529)</f>
        <v>0</v>
      </c>
      <c r="GJ529" s="200">
        <f>AX529*AX$2*IF($FC529="V",1,-1)*IF($Q529="Fixo",(DL529-INDEX('Curva Forward'!$C$5:$AN$13,MATCH(CONCATENATE(BD_COMERCIAL!$K529," ",BD_COMERCIAL!$L529),'Curva Forward'!$B$5:$B$13,0),MATCH(GJ$4,'Curva Forward'!$C$4:$AN$4,0))),DL529)</f>
        <v>0</v>
      </c>
      <c r="GK529" s="200">
        <f>AY529*AY$2*IF($FC529="V",1,-1)*IF($Q529="Fixo",(DM529-INDEX('Curva Forward'!$C$5:$AN$13,MATCH(CONCATENATE(BD_COMERCIAL!$K529," ",BD_COMERCIAL!$L529),'Curva Forward'!$B$5:$B$13,0),MATCH(GK$4,'Curva Forward'!$C$4:$AN$4,0))),DM529)</f>
        <v>0</v>
      </c>
      <c r="GL529" s="200">
        <f>IF(EZ529="",0,CL529*CL$2*IF($FC529="V",1,-1)*IF($Q529="Fixo",(EZ529-INDEX('Curva Forward'!$C$5:$AN$13,MATCH(CONCATENATE(BD_COMERCIAL!$K529," ",BD_COMERCIAL!$L529),'Curva Forward'!$B$5:$B$13,0),MATCH(GL$4,'Curva Forward'!$C$4:$AN$4,0))),EZ529))</f>
        <v>0</v>
      </c>
      <c r="GM529" s="200">
        <f>IF(FA529="",0,CM529*CM$2*IF($FC529="V",1,-1)*IF($Q529="Fixo",(FA529-INDEX('Curva Forward'!$C$5:$AN$13,MATCH(CONCATENATE(BD_COMERCIAL!$K529," ",BD_COMERCIAL!$L529),'Curva Forward'!$B$5:$B$13,0),MATCH(GM$4,'Curva Forward'!$C$4:$AN$4,0))),FA529))</f>
        <v>0</v>
      </c>
      <c r="GN529" s="200">
        <f>IF(FB529="",0,CN529*CN$2*IF($FC529="V",1,-1)*IF($Q529="Fixo",(FB529-INDEX('Curva Forward'!$C$5:$AN$13,MATCH(CONCATENATE(BD_COMERCIAL!$K529," ",BD_COMERCIAL!$L529),'Curva Forward'!$B$5:$B$13,0),MATCH(GN$4,'Curva Forward'!$C$4:$AN$4,0))),FB529))</f>
        <v>0</v>
      </c>
      <c r="GO529" s="201">
        <f t="shared" ca="1" si="163"/>
        <v>0</v>
      </c>
      <c r="GP529" s="201">
        <f t="shared" ca="1" si="164"/>
        <v>0</v>
      </c>
    </row>
    <row r="530" spans="1:198" ht="15" customHeight="1" x14ac:dyDescent="0.25">
      <c r="A530" s="6"/>
      <c r="B530" s="7">
        <v>25604</v>
      </c>
      <c r="C530" s="8">
        <v>44747</v>
      </c>
      <c r="D530" s="9" t="s">
        <v>131</v>
      </c>
      <c r="E530" s="9" t="s">
        <v>914</v>
      </c>
      <c r="F530" s="113">
        <v>7455944000100</v>
      </c>
      <c r="G530" s="10" t="s">
        <v>125</v>
      </c>
      <c r="H530" s="113">
        <v>3780401000108</v>
      </c>
      <c r="I530" s="9" t="s">
        <v>584</v>
      </c>
      <c r="J530" s="166"/>
      <c r="K530" s="10" t="s">
        <v>30</v>
      </c>
      <c r="L530" s="84" t="s">
        <v>22</v>
      </c>
      <c r="M530" s="11">
        <v>44713</v>
      </c>
      <c r="N530" s="12">
        <v>44742</v>
      </c>
      <c r="O530" s="10">
        <v>0.11944399999999999</v>
      </c>
      <c r="P530" s="84">
        <v>29.5</v>
      </c>
      <c r="Q530" s="84" t="s">
        <v>586</v>
      </c>
      <c r="R530" s="10" t="s">
        <v>129</v>
      </c>
      <c r="S530" s="14" t="s">
        <v>135</v>
      </c>
      <c r="T530" s="11"/>
      <c r="U530" s="12"/>
      <c r="V530" s="257" t="str">
        <f ca="1">IF(U530="","",
IF(U530="NA","",
IFERROR(VLOOKUP(EOMONTH(M530,-2)+1,IPCA!$A:$B,2,0),
VLOOKUP(EOMONTH(TODAY(),-2)+1,IPCA!$A:$B,2,0))/
VLOOKUP(EOMONTH(U530,-2)+1,IPCA!$A:$B,2,0)*
P530))</f>
        <v/>
      </c>
      <c r="W530" s="84"/>
      <c r="X530" s="13"/>
      <c r="Y530" s="166" t="s">
        <v>1001</v>
      </c>
      <c r="AA530" s="108"/>
      <c r="AB530" s="15"/>
      <c r="AG530">
        <v>0.11944444444444401</v>
      </c>
      <c r="AM530" s="6"/>
      <c r="AN530" s="15"/>
      <c r="AY530" s="6"/>
      <c r="AZ530" s="15"/>
      <c r="BK530" s="6"/>
      <c r="BL530" s="15"/>
      <c r="BW530" s="6"/>
      <c r="BX530" s="15"/>
      <c r="CI530" s="6"/>
      <c r="CJ530" s="16">
        <f t="shared" si="148"/>
        <v>9.8173515981734797E-3</v>
      </c>
      <c r="CK530" s="16" t="str">
        <f t="shared" si="149"/>
        <v/>
      </c>
      <c r="CL530" s="16" t="str">
        <f t="shared" si="150"/>
        <v/>
      </c>
      <c r="CM530" s="16" t="str">
        <f t="shared" si="151"/>
        <v/>
      </c>
      <c r="CN530" s="16" t="str">
        <f t="shared" si="152"/>
        <v/>
      </c>
      <c r="CO530" s="18"/>
      <c r="CP530" s="15"/>
      <c r="CU530">
        <v>29.5</v>
      </c>
      <c r="DA530" s="6"/>
      <c r="DB530" s="15"/>
      <c r="DM530" s="6"/>
      <c r="DN530" s="15"/>
      <c r="DY530" s="6"/>
      <c r="DZ530" s="15"/>
      <c r="EK530" s="6"/>
      <c r="EL530" s="15"/>
      <c r="EW530" s="6"/>
      <c r="EX530" s="16">
        <f t="shared" si="153"/>
        <v>2.4246575342465753</v>
      </c>
      <c r="EY530" s="16" t="str">
        <f t="shared" si="154"/>
        <v/>
      </c>
      <c r="EZ530" s="16" t="str">
        <f t="shared" si="155"/>
        <v/>
      </c>
      <c r="FA530" s="16" t="str">
        <f t="shared" si="156"/>
        <v/>
      </c>
      <c r="FB530" s="160" t="str">
        <f t="shared" si="157"/>
        <v/>
      </c>
      <c r="FC530" t="s">
        <v>205</v>
      </c>
      <c r="FD530" s="20" t="s">
        <v>584</v>
      </c>
      <c r="FE530"/>
      <c r="FF530" s="209" t="s">
        <v>206</v>
      </c>
      <c r="FH530" s="284">
        <f t="shared" ca="1" si="158"/>
        <v>0</v>
      </c>
      <c r="FI530" s="208">
        <f t="shared" si="159"/>
        <v>0.96666666666666667</v>
      </c>
      <c r="FK530" t="str">
        <f t="shared" si="160"/>
        <v>FRUTAL BIOENERGIA LTDA</v>
      </c>
      <c r="FL530" s="201">
        <f t="shared" ca="1" si="161"/>
        <v>-2536.9999999999909</v>
      </c>
      <c r="FM530" s="201">
        <f t="shared" ca="1" si="162"/>
        <v>0</v>
      </c>
      <c r="FN530" s="200">
        <f>AB530*AB$2*IF($FC530="V",1,-1)*IF($Q530="Fixo",(CP530-INDEX('Curva Forward'!$C$5:$AN$13,MATCH(CONCATENATE(BD_COMERCIAL!$K530," ",BD_COMERCIAL!$L530),'Curva Forward'!$B$5:$B$13,0),MATCH(FN$4,'Curva Forward'!$C$4:$AN$4,0))),CP530)</f>
        <v>0</v>
      </c>
      <c r="FO530" s="200">
        <f>AC530*AC$2*IF($FC530="V",1,-1)*IF($Q530="Fixo",(CQ530-INDEX('Curva Forward'!$C$5:$AN$13,MATCH(CONCATENATE(BD_COMERCIAL!$K530," ",BD_COMERCIAL!$L530),'Curva Forward'!$B$5:$B$13,0),MATCH(FO$4,'Curva Forward'!$C$4:$AN$4,0))),CQ530)</f>
        <v>0</v>
      </c>
      <c r="FP530" s="200">
        <f>AD530*AD$2*IF($FC530="V",1,-1)*IF($Q530="Fixo",(CR530-INDEX('Curva Forward'!$C$5:$AN$13,MATCH(CONCATENATE(BD_COMERCIAL!$K530," ",BD_COMERCIAL!$L530),'Curva Forward'!$B$5:$B$13,0),MATCH(FP$4,'Curva Forward'!$C$4:$AN$4,0))),CR530)</f>
        <v>0</v>
      </c>
      <c r="FQ530" s="200">
        <f>AE530*AE$2*IF($FC530="V",1,-1)*IF($Q530="Fixo",(CS530-INDEX('Curva Forward'!$C$5:$AN$13,MATCH(CONCATENATE(BD_COMERCIAL!$K530," ",BD_COMERCIAL!$L530),'Curva Forward'!$B$5:$B$13,0),MATCH(FQ$4,'Curva Forward'!$C$4:$AN$4,0))),CS530)</f>
        <v>0</v>
      </c>
      <c r="FR530" s="200">
        <f>AF530*AF$2*IF($FC530="V",1,-1)*IF($Q530="Fixo",(CT530-INDEX('Curva Forward'!$C$5:$AN$13,MATCH(CONCATENATE(BD_COMERCIAL!$K530," ",BD_COMERCIAL!$L530),'Curva Forward'!$B$5:$B$13,0),MATCH(FR$4,'Curva Forward'!$C$4:$AN$4,0))),CT530)</f>
        <v>0</v>
      </c>
      <c r="FS530" s="200">
        <f>AG530*AG$2*IF($FC530="V",1,-1)*IF($Q530="Fixo",(CU530-INDEX('Curva Forward'!$C$5:$AN$13,MATCH(CONCATENATE(BD_COMERCIAL!$K530," ",BD_COMERCIAL!$L530),'Curva Forward'!$B$5:$B$13,0),MATCH(FS$4,'Curva Forward'!$C$4:$AN$4,0))),CU530)</f>
        <v>-2536.9999999999909</v>
      </c>
      <c r="FT530" s="200">
        <f>AH530*AH$2*IF($FC530="V",1,-1)*IF($Q530="Fixo",(CV530-INDEX('Curva Forward'!$C$5:$AN$13,MATCH(CONCATENATE(BD_COMERCIAL!$K530," ",BD_COMERCIAL!$L530),'Curva Forward'!$B$5:$B$13,0),MATCH(FT$4,'Curva Forward'!$C$4:$AN$4,0))),CV530)</f>
        <v>0</v>
      </c>
      <c r="FU530" s="200">
        <f>AI530*AI$2*IF($FC530="V",1,-1)*IF($Q530="Fixo",(CW530-INDEX('Curva Forward'!$C$5:$AN$13,MATCH(CONCATENATE(BD_COMERCIAL!$K530," ",BD_COMERCIAL!$L530),'Curva Forward'!$B$5:$B$13,0),MATCH(FU$4,'Curva Forward'!$C$4:$AN$4,0))),CW530)</f>
        <v>0</v>
      </c>
      <c r="FV530" s="200">
        <f>AJ530*AJ$2*IF($FC530="V",1,-1)*IF($Q530="Fixo",(CX530-INDEX('Curva Forward'!$C$5:$AN$13,MATCH(CONCATENATE(BD_COMERCIAL!$K530," ",BD_COMERCIAL!$L530),'Curva Forward'!$B$5:$B$13,0),MATCH(FV$4,'Curva Forward'!$C$4:$AN$4,0))),CX530)</f>
        <v>0</v>
      </c>
      <c r="FW530" s="200">
        <f>AK530*AK$2*IF($FC530="V",1,-1)*IF($Q530="Fixo",(CY530-INDEX('Curva Forward'!$C$5:$AN$13,MATCH(CONCATENATE(BD_COMERCIAL!$K530," ",BD_COMERCIAL!$L530),'Curva Forward'!$B$5:$B$13,0),MATCH(FW$4,'Curva Forward'!$C$4:$AN$4,0))),CY530)</f>
        <v>0</v>
      </c>
      <c r="FX530" s="200">
        <f>AL530*AL$2*IF($FC530="V",1,-1)*IF($Q530="Fixo",(CZ530-INDEX('Curva Forward'!$C$5:$AN$13,MATCH(CONCATENATE(BD_COMERCIAL!$K530," ",BD_COMERCIAL!$L530),'Curva Forward'!$B$5:$B$13,0),MATCH(FX$4,'Curva Forward'!$C$4:$AN$4,0))),CZ530)</f>
        <v>0</v>
      </c>
      <c r="FY530" s="200">
        <f>AM530*AM$2*IF($FC530="V",1,-1)*IF($Q530="Fixo",(DA530-INDEX('Curva Forward'!$C$5:$AN$13,MATCH(CONCATENATE(BD_COMERCIAL!$K530," ",BD_COMERCIAL!$L530),'Curva Forward'!$B$5:$B$13,0),MATCH(FY$4,'Curva Forward'!$C$4:$AN$4,0))),DA530)</f>
        <v>0</v>
      </c>
      <c r="FZ530" s="200">
        <f>AN530*AN$2*IF($FC530="V",1,-1)*IF($Q530="Fixo",(DB530-INDEX('Curva Forward'!$C$5:$AN$13,MATCH(CONCATENATE(BD_COMERCIAL!$K530," ",BD_COMERCIAL!$L530),'Curva Forward'!$B$5:$B$13,0),MATCH(FZ$4,'Curva Forward'!$C$4:$AN$4,0))),DB530)</f>
        <v>0</v>
      </c>
      <c r="GA530" s="200">
        <f>AO530*AO$2*IF($FC530="V",1,-1)*IF($Q530="Fixo",(DC530-INDEX('Curva Forward'!$C$5:$AN$13,MATCH(CONCATENATE(BD_COMERCIAL!$K530," ",BD_COMERCIAL!$L530),'Curva Forward'!$B$5:$B$13,0),MATCH(GA$4,'Curva Forward'!$C$4:$AN$4,0))),DC530)</f>
        <v>0</v>
      </c>
      <c r="GB530" s="200">
        <f>AP530*AP$2*IF($FC530="V",1,-1)*IF($Q530="Fixo",(DD530-INDEX('Curva Forward'!$C$5:$AN$13,MATCH(CONCATENATE(BD_COMERCIAL!$K530," ",BD_COMERCIAL!$L530),'Curva Forward'!$B$5:$B$13,0),MATCH(GB$4,'Curva Forward'!$C$4:$AN$4,0))),DD530)</f>
        <v>0</v>
      </c>
      <c r="GC530" s="200">
        <f>AQ530*AQ$2*IF($FC530="V",1,-1)*IF($Q530="Fixo",(DE530-INDEX('Curva Forward'!$C$5:$AN$13,MATCH(CONCATENATE(BD_COMERCIAL!$K530," ",BD_COMERCIAL!$L530),'Curva Forward'!$B$5:$B$13,0),MATCH(GC$4,'Curva Forward'!$C$4:$AN$4,0))),DE530)</f>
        <v>0</v>
      </c>
      <c r="GD530" s="200">
        <f>AR530*AR$2*IF($FC530="V",1,-1)*IF($Q530="Fixo",(DF530-INDEX('Curva Forward'!$C$5:$AN$13,MATCH(CONCATENATE(BD_COMERCIAL!$K530," ",BD_COMERCIAL!$L530),'Curva Forward'!$B$5:$B$13,0),MATCH(GD$4,'Curva Forward'!$C$4:$AN$4,0))),DF530)</f>
        <v>0</v>
      </c>
      <c r="GE530" s="200">
        <f>AS530*AS$2*IF($FC530="V",1,-1)*IF($Q530="Fixo",(DG530-INDEX('Curva Forward'!$C$5:$AN$13,MATCH(CONCATENATE(BD_COMERCIAL!$K530," ",BD_COMERCIAL!$L530),'Curva Forward'!$B$5:$B$13,0),MATCH(GE$4,'Curva Forward'!$C$4:$AN$4,0))),DG530)</f>
        <v>0</v>
      </c>
      <c r="GF530" s="200">
        <f>AT530*AT$2*IF($FC530="V",1,-1)*IF($Q530="Fixo",(DH530-INDEX('Curva Forward'!$C$5:$AN$13,MATCH(CONCATENATE(BD_COMERCIAL!$K530," ",BD_COMERCIAL!$L530),'Curva Forward'!$B$5:$B$13,0),MATCH(GF$4,'Curva Forward'!$C$4:$AN$4,0))),DH530)</f>
        <v>0</v>
      </c>
      <c r="GG530" s="200">
        <f>AU530*AU$2*IF($FC530="V",1,-1)*IF($Q530="Fixo",(DI530-INDEX('Curva Forward'!$C$5:$AN$13,MATCH(CONCATENATE(BD_COMERCIAL!$K530," ",BD_COMERCIAL!$L530),'Curva Forward'!$B$5:$B$13,0),MATCH(GG$4,'Curva Forward'!$C$4:$AN$4,0))),DI530)</f>
        <v>0</v>
      </c>
      <c r="GH530" s="200">
        <f>AV530*AV$2*IF($FC530="V",1,-1)*IF($Q530="Fixo",(DJ530-INDEX('Curva Forward'!$C$5:$AN$13,MATCH(CONCATENATE(BD_COMERCIAL!$K530," ",BD_COMERCIAL!$L530),'Curva Forward'!$B$5:$B$13,0),MATCH(GH$4,'Curva Forward'!$C$4:$AN$4,0))),DJ530)</f>
        <v>0</v>
      </c>
      <c r="GI530" s="200">
        <f>AW530*AW$2*IF($FC530="V",1,-1)*IF($Q530="Fixo",(DK530-INDEX('Curva Forward'!$C$5:$AN$13,MATCH(CONCATENATE(BD_COMERCIAL!$K530," ",BD_COMERCIAL!$L530),'Curva Forward'!$B$5:$B$13,0),MATCH(GI$4,'Curva Forward'!$C$4:$AN$4,0))),DK530)</f>
        <v>0</v>
      </c>
      <c r="GJ530" s="200">
        <f>AX530*AX$2*IF($FC530="V",1,-1)*IF($Q530="Fixo",(DL530-INDEX('Curva Forward'!$C$5:$AN$13,MATCH(CONCATENATE(BD_COMERCIAL!$K530," ",BD_COMERCIAL!$L530),'Curva Forward'!$B$5:$B$13,0),MATCH(GJ$4,'Curva Forward'!$C$4:$AN$4,0))),DL530)</f>
        <v>0</v>
      </c>
      <c r="GK530" s="200">
        <f>AY530*AY$2*IF($FC530="V",1,-1)*IF($Q530="Fixo",(DM530-INDEX('Curva Forward'!$C$5:$AN$13,MATCH(CONCATENATE(BD_COMERCIAL!$K530," ",BD_COMERCIAL!$L530),'Curva Forward'!$B$5:$B$13,0),MATCH(GK$4,'Curva Forward'!$C$4:$AN$4,0))),DM530)</f>
        <v>0</v>
      </c>
      <c r="GL530" s="200">
        <f>IF(EZ530="",0,CL530*CL$2*IF($FC530="V",1,-1)*IF($Q530="Fixo",(EZ530-INDEX('Curva Forward'!$C$5:$AN$13,MATCH(CONCATENATE(BD_COMERCIAL!$K530," ",BD_COMERCIAL!$L530),'Curva Forward'!$B$5:$B$13,0),MATCH(GL$4,'Curva Forward'!$C$4:$AN$4,0))),EZ530))</f>
        <v>0</v>
      </c>
      <c r="GM530" s="200">
        <f>IF(FA530="",0,CM530*CM$2*IF($FC530="V",1,-1)*IF($Q530="Fixo",(FA530-INDEX('Curva Forward'!$C$5:$AN$13,MATCH(CONCATENATE(BD_COMERCIAL!$K530," ",BD_COMERCIAL!$L530),'Curva Forward'!$B$5:$B$13,0),MATCH(GM$4,'Curva Forward'!$C$4:$AN$4,0))),FA530))</f>
        <v>0</v>
      </c>
      <c r="GN530" s="200">
        <f>IF(FB530="",0,CN530*CN$2*IF($FC530="V",1,-1)*IF($Q530="Fixo",(FB530-INDEX('Curva Forward'!$C$5:$AN$13,MATCH(CONCATENATE(BD_COMERCIAL!$K530," ",BD_COMERCIAL!$L530),'Curva Forward'!$B$5:$B$13,0),MATCH(GN$4,'Curva Forward'!$C$4:$AN$4,0))),FB530))</f>
        <v>0</v>
      </c>
      <c r="GO530" s="201">
        <f t="shared" ca="1" si="163"/>
        <v>0</v>
      </c>
      <c r="GP530" s="201">
        <f t="shared" ca="1" si="164"/>
        <v>0</v>
      </c>
    </row>
    <row r="531" spans="1:198" ht="15" customHeight="1" x14ac:dyDescent="0.25">
      <c r="A531" s="6"/>
      <c r="B531" s="7">
        <v>25606</v>
      </c>
      <c r="C531" s="8">
        <v>44747</v>
      </c>
      <c r="D531" s="9" t="s">
        <v>131</v>
      </c>
      <c r="E531" s="9" t="s">
        <v>915</v>
      </c>
      <c r="F531" s="113">
        <v>7398533000112</v>
      </c>
      <c r="G531" s="10" t="s">
        <v>125</v>
      </c>
      <c r="H531" s="113">
        <v>3780401000108</v>
      </c>
      <c r="I531" s="9" t="s">
        <v>584</v>
      </c>
      <c r="J531" s="166"/>
      <c r="K531" s="10" t="s">
        <v>30</v>
      </c>
      <c r="L531" s="84" t="s">
        <v>22</v>
      </c>
      <c r="M531" s="11">
        <v>44713</v>
      </c>
      <c r="N531" s="12">
        <v>44742</v>
      </c>
      <c r="O531" s="10">
        <v>2.901389</v>
      </c>
      <c r="P531" s="84">
        <v>29.5</v>
      </c>
      <c r="Q531" s="84" t="s">
        <v>586</v>
      </c>
      <c r="R531" s="10" t="s">
        <v>129</v>
      </c>
      <c r="S531" s="14" t="s">
        <v>135</v>
      </c>
      <c r="T531" s="11"/>
      <c r="U531" s="12"/>
      <c r="V531" s="257" t="str">
        <f ca="1">IF(U531="","",
IF(U531="NA","",
IFERROR(VLOOKUP(EOMONTH(M531,-2)+1,IPCA!$A:$B,2,0),
VLOOKUP(EOMONTH(TODAY(),-2)+1,IPCA!$A:$B,2,0))/
VLOOKUP(EOMONTH(U531,-2)+1,IPCA!$A:$B,2,0)*
P531))</f>
        <v/>
      </c>
      <c r="W531" s="84"/>
      <c r="X531" s="13"/>
      <c r="Y531" s="166" t="s">
        <v>1001</v>
      </c>
      <c r="AA531" s="108"/>
      <c r="AB531" s="15"/>
      <c r="AG531">
        <v>2.9013888888888899</v>
      </c>
      <c r="AM531" s="6"/>
      <c r="AN531" s="15"/>
      <c r="AY531" s="6"/>
      <c r="AZ531" s="15"/>
      <c r="BK531" s="6"/>
      <c r="BL531" s="15"/>
      <c r="BW531" s="6"/>
      <c r="BX531" s="15"/>
      <c r="CI531" s="6"/>
      <c r="CJ531" s="16">
        <f t="shared" si="148"/>
        <v>0.2384703196347033</v>
      </c>
      <c r="CK531" s="16" t="str">
        <f t="shared" si="149"/>
        <v/>
      </c>
      <c r="CL531" s="16" t="str">
        <f t="shared" si="150"/>
        <v/>
      </c>
      <c r="CM531" s="16" t="str">
        <f t="shared" si="151"/>
        <v/>
      </c>
      <c r="CN531" s="16" t="str">
        <f t="shared" si="152"/>
        <v/>
      </c>
      <c r="CO531" s="18"/>
      <c r="CP531" s="15"/>
      <c r="CU531">
        <v>29.5</v>
      </c>
      <c r="DA531" s="6"/>
      <c r="DB531" s="15"/>
      <c r="DM531" s="6"/>
      <c r="DN531" s="15"/>
      <c r="DY531" s="6"/>
      <c r="DZ531" s="15"/>
      <c r="EK531" s="6"/>
      <c r="EL531" s="15"/>
      <c r="EW531" s="6"/>
      <c r="EX531" s="16">
        <f t="shared" si="153"/>
        <v>2.4246575342465753</v>
      </c>
      <c r="EY531" s="16" t="str">
        <f t="shared" si="154"/>
        <v/>
      </c>
      <c r="EZ531" s="16" t="str">
        <f t="shared" si="155"/>
        <v/>
      </c>
      <c r="FA531" s="16" t="str">
        <f t="shared" si="156"/>
        <v/>
      </c>
      <c r="FB531" s="160" t="str">
        <f t="shared" si="157"/>
        <v/>
      </c>
      <c r="FC531" t="s">
        <v>205</v>
      </c>
      <c r="FD531" s="20" t="s">
        <v>584</v>
      </c>
      <c r="FE531"/>
      <c r="FF531" s="209" t="s">
        <v>206</v>
      </c>
      <c r="FH531" s="284">
        <f t="shared" ca="1" si="158"/>
        <v>0</v>
      </c>
      <c r="FI531" s="208">
        <f t="shared" si="159"/>
        <v>0.96666666666666667</v>
      </c>
      <c r="FK531" t="str">
        <f t="shared" si="160"/>
        <v>USINA GUARIROBA LTDA</v>
      </c>
      <c r="FL531" s="201">
        <f t="shared" ca="1" si="161"/>
        <v>-61625.500000000029</v>
      </c>
      <c r="FM531" s="201">
        <f t="shared" ca="1" si="162"/>
        <v>0</v>
      </c>
      <c r="FN531" s="200">
        <f>AB531*AB$2*IF($FC531="V",1,-1)*IF($Q531="Fixo",(CP531-INDEX('Curva Forward'!$C$5:$AN$13,MATCH(CONCATENATE(BD_COMERCIAL!$K531," ",BD_COMERCIAL!$L531),'Curva Forward'!$B$5:$B$13,0),MATCH(FN$4,'Curva Forward'!$C$4:$AN$4,0))),CP531)</f>
        <v>0</v>
      </c>
      <c r="FO531" s="200">
        <f>AC531*AC$2*IF($FC531="V",1,-1)*IF($Q531="Fixo",(CQ531-INDEX('Curva Forward'!$C$5:$AN$13,MATCH(CONCATENATE(BD_COMERCIAL!$K531," ",BD_COMERCIAL!$L531),'Curva Forward'!$B$5:$B$13,0),MATCH(FO$4,'Curva Forward'!$C$4:$AN$4,0))),CQ531)</f>
        <v>0</v>
      </c>
      <c r="FP531" s="200">
        <f>AD531*AD$2*IF($FC531="V",1,-1)*IF($Q531="Fixo",(CR531-INDEX('Curva Forward'!$C$5:$AN$13,MATCH(CONCATENATE(BD_COMERCIAL!$K531," ",BD_COMERCIAL!$L531),'Curva Forward'!$B$5:$B$13,0),MATCH(FP$4,'Curva Forward'!$C$4:$AN$4,0))),CR531)</f>
        <v>0</v>
      </c>
      <c r="FQ531" s="200">
        <f>AE531*AE$2*IF($FC531="V",1,-1)*IF($Q531="Fixo",(CS531-INDEX('Curva Forward'!$C$5:$AN$13,MATCH(CONCATENATE(BD_COMERCIAL!$K531," ",BD_COMERCIAL!$L531),'Curva Forward'!$B$5:$B$13,0),MATCH(FQ$4,'Curva Forward'!$C$4:$AN$4,0))),CS531)</f>
        <v>0</v>
      </c>
      <c r="FR531" s="200">
        <f>AF531*AF$2*IF($FC531="V",1,-1)*IF($Q531="Fixo",(CT531-INDEX('Curva Forward'!$C$5:$AN$13,MATCH(CONCATENATE(BD_COMERCIAL!$K531," ",BD_COMERCIAL!$L531),'Curva Forward'!$B$5:$B$13,0),MATCH(FR$4,'Curva Forward'!$C$4:$AN$4,0))),CT531)</f>
        <v>0</v>
      </c>
      <c r="FS531" s="200">
        <f>AG531*AG$2*IF($FC531="V",1,-1)*IF($Q531="Fixo",(CU531-INDEX('Curva Forward'!$C$5:$AN$13,MATCH(CONCATENATE(BD_COMERCIAL!$K531," ",BD_COMERCIAL!$L531),'Curva Forward'!$B$5:$B$13,0),MATCH(FS$4,'Curva Forward'!$C$4:$AN$4,0))),CU531)</f>
        <v>-61625.500000000029</v>
      </c>
      <c r="FT531" s="200">
        <f>AH531*AH$2*IF($FC531="V",1,-1)*IF($Q531="Fixo",(CV531-INDEX('Curva Forward'!$C$5:$AN$13,MATCH(CONCATENATE(BD_COMERCIAL!$K531," ",BD_COMERCIAL!$L531),'Curva Forward'!$B$5:$B$13,0),MATCH(FT$4,'Curva Forward'!$C$4:$AN$4,0))),CV531)</f>
        <v>0</v>
      </c>
      <c r="FU531" s="200">
        <f>AI531*AI$2*IF($FC531="V",1,-1)*IF($Q531="Fixo",(CW531-INDEX('Curva Forward'!$C$5:$AN$13,MATCH(CONCATENATE(BD_COMERCIAL!$K531," ",BD_COMERCIAL!$L531),'Curva Forward'!$B$5:$B$13,0),MATCH(FU$4,'Curva Forward'!$C$4:$AN$4,0))),CW531)</f>
        <v>0</v>
      </c>
      <c r="FV531" s="200">
        <f>AJ531*AJ$2*IF($FC531="V",1,-1)*IF($Q531="Fixo",(CX531-INDEX('Curva Forward'!$C$5:$AN$13,MATCH(CONCATENATE(BD_COMERCIAL!$K531," ",BD_COMERCIAL!$L531),'Curva Forward'!$B$5:$B$13,0),MATCH(FV$4,'Curva Forward'!$C$4:$AN$4,0))),CX531)</f>
        <v>0</v>
      </c>
      <c r="FW531" s="200">
        <f>AK531*AK$2*IF($FC531="V",1,-1)*IF($Q531="Fixo",(CY531-INDEX('Curva Forward'!$C$5:$AN$13,MATCH(CONCATENATE(BD_COMERCIAL!$K531," ",BD_COMERCIAL!$L531),'Curva Forward'!$B$5:$B$13,0),MATCH(FW$4,'Curva Forward'!$C$4:$AN$4,0))),CY531)</f>
        <v>0</v>
      </c>
      <c r="FX531" s="200">
        <f>AL531*AL$2*IF($FC531="V",1,-1)*IF($Q531="Fixo",(CZ531-INDEX('Curva Forward'!$C$5:$AN$13,MATCH(CONCATENATE(BD_COMERCIAL!$K531," ",BD_COMERCIAL!$L531),'Curva Forward'!$B$5:$B$13,0),MATCH(FX$4,'Curva Forward'!$C$4:$AN$4,0))),CZ531)</f>
        <v>0</v>
      </c>
      <c r="FY531" s="200">
        <f>AM531*AM$2*IF($FC531="V",1,-1)*IF($Q531="Fixo",(DA531-INDEX('Curva Forward'!$C$5:$AN$13,MATCH(CONCATENATE(BD_COMERCIAL!$K531," ",BD_COMERCIAL!$L531),'Curva Forward'!$B$5:$B$13,0),MATCH(FY$4,'Curva Forward'!$C$4:$AN$4,0))),DA531)</f>
        <v>0</v>
      </c>
      <c r="FZ531" s="200">
        <f>AN531*AN$2*IF($FC531="V",1,-1)*IF($Q531="Fixo",(DB531-INDEX('Curva Forward'!$C$5:$AN$13,MATCH(CONCATENATE(BD_COMERCIAL!$K531," ",BD_COMERCIAL!$L531),'Curva Forward'!$B$5:$B$13,0),MATCH(FZ$4,'Curva Forward'!$C$4:$AN$4,0))),DB531)</f>
        <v>0</v>
      </c>
      <c r="GA531" s="200">
        <f>AO531*AO$2*IF($FC531="V",1,-1)*IF($Q531="Fixo",(DC531-INDEX('Curva Forward'!$C$5:$AN$13,MATCH(CONCATENATE(BD_COMERCIAL!$K531," ",BD_COMERCIAL!$L531),'Curva Forward'!$B$5:$B$13,0),MATCH(GA$4,'Curva Forward'!$C$4:$AN$4,0))),DC531)</f>
        <v>0</v>
      </c>
      <c r="GB531" s="200">
        <f>AP531*AP$2*IF($FC531="V",1,-1)*IF($Q531="Fixo",(DD531-INDEX('Curva Forward'!$C$5:$AN$13,MATCH(CONCATENATE(BD_COMERCIAL!$K531," ",BD_COMERCIAL!$L531),'Curva Forward'!$B$5:$B$13,0),MATCH(GB$4,'Curva Forward'!$C$4:$AN$4,0))),DD531)</f>
        <v>0</v>
      </c>
      <c r="GC531" s="200">
        <f>AQ531*AQ$2*IF($FC531="V",1,-1)*IF($Q531="Fixo",(DE531-INDEX('Curva Forward'!$C$5:$AN$13,MATCH(CONCATENATE(BD_COMERCIAL!$K531," ",BD_COMERCIAL!$L531),'Curva Forward'!$B$5:$B$13,0),MATCH(GC$4,'Curva Forward'!$C$4:$AN$4,0))),DE531)</f>
        <v>0</v>
      </c>
      <c r="GD531" s="200">
        <f>AR531*AR$2*IF($FC531="V",1,-1)*IF($Q531="Fixo",(DF531-INDEX('Curva Forward'!$C$5:$AN$13,MATCH(CONCATENATE(BD_COMERCIAL!$K531," ",BD_COMERCIAL!$L531),'Curva Forward'!$B$5:$B$13,0),MATCH(GD$4,'Curva Forward'!$C$4:$AN$4,0))),DF531)</f>
        <v>0</v>
      </c>
      <c r="GE531" s="200">
        <f>AS531*AS$2*IF($FC531="V",1,-1)*IF($Q531="Fixo",(DG531-INDEX('Curva Forward'!$C$5:$AN$13,MATCH(CONCATENATE(BD_COMERCIAL!$K531," ",BD_COMERCIAL!$L531),'Curva Forward'!$B$5:$B$13,0),MATCH(GE$4,'Curva Forward'!$C$4:$AN$4,0))),DG531)</f>
        <v>0</v>
      </c>
      <c r="GF531" s="200">
        <f>AT531*AT$2*IF($FC531="V",1,-1)*IF($Q531="Fixo",(DH531-INDEX('Curva Forward'!$C$5:$AN$13,MATCH(CONCATENATE(BD_COMERCIAL!$K531," ",BD_COMERCIAL!$L531),'Curva Forward'!$B$5:$B$13,0),MATCH(GF$4,'Curva Forward'!$C$4:$AN$4,0))),DH531)</f>
        <v>0</v>
      </c>
      <c r="GG531" s="200">
        <f>AU531*AU$2*IF($FC531="V",1,-1)*IF($Q531="Fixo",(DI531-INDEX('Curva Forward'!$C$5:$AN$13,MATCH(CONCATENATE(BD_COMERCIAL!$K531," ",BD_COMERCIAL!$L531),'Curva Forward'!$B$5:$B$13,0),MATCH(GG$4,'Curva Forward'!$C$4:$AN$4,0))),DI531)</f>
        <v>0</v>
      </c>
      <c r="GH531" s="200">
        <f>AV531*AV$2*IF($FC531="V",1,-1)*IF($Q531="Fixo",(DJ531-INDEX('Curva Forward'!$C$5:$AN$13,MATCH(CONCATENATE(BD_COMERCIAL!$K531," ",BD_COMERCIAL!$L531),'Curva Forward'!$B$5:$B$13,0),MATCH(GH$4,'Curva Forward'!$C$4:$AN$4,0))),DJ531)</f>
        <v>0</v>
      </c>
      <c r="GI531" s="200">
        <f>AW531*AW$2*IF($FC531="V",1,-1)*IF($Q531="Fixo",(DK531-INDEX('Curva Forward'!$C$5:$AN$13,MATCH(CONCATENATE(BD_COMERCIAL!$K531," ",BD_COMERCIAL!$L531),'Curva Forward'!$B$5:$B$13,0),MATCH(GI$4,'Curva Forward'!$C$4:$AN$4,0))),DK531)</f>
        <v>0</v>
      </c>
      <c r="GJ531" s="200">
        <f>AX531*AX$2*IF($FC531="V",1,-1)*IF($Q531="Fixo",(DL531-INDEX('Curva Forward'!$C$5:$AN$13,MATCH(CONCATENATE(BD_COMERCIAL!$K531," ",BD_COMERCIAL!$L531),'Curva Forward'!$B$5:$B$13,0),MATCH(GJ$4,'Curva Forward'!$C$4:$AN$4,0))),DL531)</f>
        <v>0</v>
      </c>
      <c r="GK531" s="200">
        <f>AY531*AY$2*IF($FC531="V",1,-1)*IF($Q531="Fixo",(DM531-INDEX('Curva Forward'!$C$5:$AN$13,MATCH(CONCATENATE(BD_COMERCIAL!$K531," ",BD_COMERCIAL!$L531),'Curva Forward'!$B$5:$B$13,0),MATCH(GK$4,'Curva Forward'!$C$4:$AN$4,0))),DM531)</f>
        <v>0</v>
      </c>
      <c r="GL531" s="200">
        <f>IF(EZ531="",0,CL531*CL$2*IF($FC531="V",1,-1)*IF($Q531="Fixo",(EZ531-INDEX('Curva Forward'!$C$5:$AN$13,MATCH(CONCATENATE(BD_COMERCIAL!$K531," ",BD_COMERCIAL!$L531),'Curva Forward'!$B$5:$B$13,0),MATCH(GL$4,'Curva Forward'!$C$4:$AN$4,0))),EZ531))</f>
        <v>0</v>
      </c>
      <c r="GM531" s="200">
        <f>IF(FA531="",0,CM531*CM$2*IF($FC531="V",1,-1)*IF($Q531="Fixo",(FA531-INDEX('Curva Forward'!$C$5:$AN$13,MATCH(CONCATENATE(BD_COMERCIAL!$K531," ",BD_COMERCIAL!$L531),'Curva Forward'!$B$5:$B$13,0),MATCH(GM$4,'Curva Forward'!$C$4:$AN$4,0))),FA531))</f>
        <v>0</v>
      </c>
      <c r="GN531" s="200">
        <f>IF(FB531="",0,CN531*CN$2*IF($FC531="V",1,-1)*IF($Q531="Fixo",(FB531-INDEX('Curva Forward'!$C$5:$AN$13,MATCH(CONCATENATE(BD_COMERCIAL!$K531," ",BD_COMERCIAL!$L531),'Curva Forward'!$B$5:$B$13,0),MATCH(GN$4,'Curva Forward'!$C$4:$AN$4,0))),FB531))</f>
        <v>0</v>
      </c>
      <c r="GO531" s="201">
        <f t="shared" ca="1" si="163"/>
        <v>0</v>
      </c>
      <c r="GP531" s="201">
        <f t="shared" ca="1" si="164"/>
        <v>0</v>
      </c>
    </row>
    <row r="532" spans="1:198" ht="15" customHeight="1" x14ac:dyDescent="0.25">
      <c r="A532" s="6"/>
      <c r="B532" s="7">
        <v>25608</v>
      </c>
      <c r="C532" s="8">
        <v>44747</v>
      </c>
      <c r="D532" s="9" t="s">
        <v>131</v>
      </c>
      <c r="E532" s="9" t="s">
        <v>916</v>
      </c>
      <c r="F532" s="113">
        <v>8164344000148</v>
      </c>
      <c r="G532" s="10" t="s">
        <v>125</v>
      </c>
      <c r="H532" s="113">
        <v>3780401000108</v>
      </c>
      <c r="I532" s="9" t="s">
        <v>584</v>
      </c>
      <c r="J532" s="166"/>
      <c r="K532" s="10" t="s">
        <v>30</v>
      </c>
      <c r="L532" s="84" t="s">
        <v>22</v>
      </c>
      <c r="M532" s="11">
        <v>44713</v>
      </c>
      <c r="N532" s="12">
        <v>44742</v>
      </c>
      <c r="O532" s="10">
        <v>0.36111100000000002</v>
      </c>
      <c r="P532" s="84">
        <v>29.5</v>
      </c>
      <c r="Q532" s="84" t="s">
        <v>586</v>
      </c>
      <c r="R532" s="10" t="s">
        <v>129</v>
      </c>
      <c r="S532" s="14" t="s">
        <v>135</v>
      </c>
      <c r="T532" s="11"/>
      <c r="U532" s="12"/>
      <c r="V532" s="257" t="str">
        <f ca="1">IF(U532="","",
IF(U532="NA","",
IFERROR(VLOOKUP(EOMONTH(M532,-2)+1,IPCA!$A:$B,2,0),
VLOOKUP(EOMONTH(TODAY(),-2)+1,IPCA!$A:$B,2,0))/
VLOOKUP(EOMONTH(U532,-2)+1,IPCA!$A:$B,2,0)*
P532))</f>
        <v/>
      </c>
      <c r="W532" s="84"/>
      <c r="X532" s="13"/>
      <c r="Y532" s="166" t="s">
        <v>1001</v>
      </c>
      <c r="AA532" s="108"/>
      <c r="AB532" s="15"/>
      <c r="AG532">
        <v>0.36111111111111099</v>
      </c>
      <c r="AM532" s="6"/>
      <c r="AN532" s="15"/>
      <c r="AY532" s="6"/>
      <c r="AZ532" s="15"/>
      <c r="BK532" s="6"/>
      <c r="BL532" s="15"/>
      <c r="BW532" s="6"/>
      <c r="BX532" s="15"/>
      <c r="CI532" s="6"/>
      <c r="CJ532" s="16">
        <f t="shared" si="148"/>
        <v>2.9680365296803648E-2</v>
      </c>
      <c r="CK532" s="16" t="str">
        <f t="shared" si="149"/>
        <v/>
      </c>
      <c r="CL532" s="16" t="str">
        <f t="shared" si="150"/>
        <v/>
      </c>
      <c r="CM532" s="16" t="str">
        <f t="shared" si="151"/>
        <v/>
      </c>
      <c r="CN532" s="16" t="str">
        <f t="shared" si="152"/>
        <v/>
      </c>
      <c r="CO532" s="18"/>
      <c r="CP532" s="15"/>
      <c r="CU532">
        <v>29.5</v>
      </c>
      <c r="DA532" s="6"/>
      <c r="DB532" s="15"/>
      <c r="DM532" s="6"/>
      <c r="DN532" s="15"/>
      <c r="DY532" s="6"/>
      <c r="DZ532" s="15"/>
      <c r="EK532" s="6"/>
      <c r="EL532" s="15"/>
      <c r="EW532" s="6"/>
      <c r="EX532" s="16">
        <f t="shared" si="153"/>
        <v>2.4246575342465753</v>
      </c>
      <c r="EY532" s="16" t="str">
        <f t="shared" si="154"/>
        <v/>
      </c>
      <c r="EZ532" s="16" t="str">
        <f t="shared" si="155"/>
        <v/>
      </c>
      <c r="FA532" s="16" t="str">
        <f t="shared" si="156"/>
        <v/>
      </c>
      <c r="FB532" s="160" t="str">
        <f t="shared" si="157"/>
        <v/>
      </c>
      <c r="FC532" t="s">
        <v>205</v>
      </c>
      <c r="FD532" s="20" t="s">
        <v>584</v>
      </c>
      <c r="FE532"/>
      <c r="FF532" s="209" t="s">
        <v>206</v>
      </c>
      <c r="FH532" s="284">
        <f t="shared" ca="1" si="158"/>
        <v>0</v>
      </c>
      <c r="FI532" s="208">
        <f t="shared" si="159"/>
        <v>0.96666666666666667</v>
      </c>
      <c r="FK532" t="str">
        <f t="shared" si="160"/>
        <v>ITUIUTABA BIOENERGIA LTDA</v>
      </c>
      <c r="FL532" s="201">
        <f t="shared" ca="1" si="161"/>
        <v>-7669.9999999999982</v>
      </c>
      <c r="FM532" s="201">
        <f t="shared" ca="1" si="162"/>
        <v>0</v>
      </c>
      <c r="FN532" s="200">
        <f>AB532*AB$2*IF($FC532="V",1,-1)*IF($Q532="Fixo",(CP532-INDEX('Curva Forward'!$C$5:$AN$13,MATCH(CONCATENATE(BD_COMERCIAL!$K532," ",BD_COMERCIAL!$L532),'Curva Forward'!$B$5:$B$13,0),MATCH(FN$4,'Curva Forward'!$C$4:$AN$4,0))),CP532)</f>
        <v>0</v>
      </c>
      <c r="FO532" s="200">
        <f>AC532*AC$2*IF($FC532="V",1,-1)*IF($Q532="Fixo",(CQ532-INDEX('Curva Forward'!$C$5:$AN$13,MATCH(CONCATENATE(BD_COMERCIAL!$K532," ",BD_COMERCIAL!$L532),'Curva Forward'!$B$5:$B$13,0),MATCH(FO$4,'Curva Forward'!$C$4:$AN$4,0))),CQ532)</f>
        <v>0</v>
      </c>
      <c r="FP532" s="200">
        <f>AD532*AD$2*IF($FC532="V",1,-1)*IF($Q532="Fixo",(CR532-INDEX('Curva Forward'!$C$5:$AN$13,MATCH(CONCATENATE(BD_COMERCIAL!$K532," ",BD_COMERCIAL!$L532),'Curva Forward'!$B$5:$B$13,0),MATCH(FP$4,'Curva Forward'!$C$4:$AN$4,0))),CR532)</f>
        <v>0</v>
      </c>
      <c r="FQ532" s="200">
        <f>AE532*AE$2*IF($FC532="V",1,-1)*IF($Q532="Fixo",(CS532-INDEX('Curva Forward'!$C$5:$AN$13,MATCH(CONCATENATE(BD_COMERCIAL!$K532," ",BD_COMERCIAL!$L532),'Curva Forward'!$B$5:$B$13,0),MATCH(FQ$4,'Curva Forward'!$C$4:$AN$4,0))),CS532)</f>
        <v>0</v>
      </c>
      <c r="FR532" s="200">
        <f>AF532*AF$2*IF($FC532="V",1,-1)*IF($Q532="Fixo",(CT532-INDEX('Curva Forward'!$C$5:$AN$13,MATCH(CONCATENATE(BD_COMERCIAL!$K532," ",BD_COMERCIAL!$L532),'Curva Forward'!$B$5:$B$13,0),MATCH(FR$4,'Curva Forward'!$C$4:$AN$4,0))),CT532)</f>
        <v>0</v>
      </c>
      <c r="FS532" s="200">
        <f>AG532*AG$2*IF($FC532="V",1,-1)*IF($Q532="Fixo",(CU532-INDEX('Curva Forward'!$C$5:$AN$13,MATCH(CONCATENATE(BD_COMERCIAL!$K532," ",BD_COMERCIAL!$L532),'Curva Forward'!$B$5:$B$13,0),MATCH(FS$4,'Curva Forward'!$C$4:$AN$4,0))),CU532)</f>
        <v>-7669.9999999999982</v>
      </c>
      <c r="FT532" s="200">
        <f>AH532*AH$2*IF($FC532="V",1,-1)*IF($Q532="Fixo",(CV532-INDEX('Curva Forward'!$C$5:$AN$13,MATCH(CONCATENATE(BD_COMERCIAL!$K532," ",BD_COMERCIAL!$L532),'Curva Forward'!$B$5:$B$13,0),MATCH(FT$4,'Curva Forward'!$C$4:$AN$4,0))),CV532)</f>
        <v>0</v>
      </c>
      <c r="FU532" s="200">
        <f>AI532*AI$2*IF($FC532="V",1,-1)*IF($Q532="Fixo",(CW532-INDEX('Curva Forward'!$C$5:$AN$13,MATCH(CONCATENATE(BD_COMERCIAL!$K532," ",BD_COMERCIAL!$L532),'Curva Forward'!$B$5:$B$13,0),MATCH(FU$4,'Curva Forward'!$C$4:$AN$4,0))),CW532)</f>
        <v>0</v>
      </c>
      <c r="FV532" s="200">
        <f>AJ532*AJ$2*IF($FC532="V",1,-1)*IF($Q532="Fixo",(CX532-INDEX('Curva Forward'!$C$5:$AN$13,MATCH(CONCATENATE(BD_COMERCIAL!$K532," ",BD_COMERCIAL!$L532),'Curva Forward'!$B$5:$B$13,0),MATCH(FV$4,'Curva Forward'!$C$4:$AN$4,0))),CX532)</f>
        <v>0</v>
      </c>
      <c r="FW532" s="200">
        <f>AK532*AK$2*IF($FC532="V",1,-1)*IF($Q532="Fixo",(CY532-INDEX('Curva Forward'!$C$5:$AN$13,MATCH(CONCATENATE(BD_COMERCIAL!$K532," ",BD_COMERCIAL!$L532),'Curva Forward'!$B$5:$B$13,0),MATCH(FW$4,'Curva Forward'!$C$4:$AN$4,0))),CY532)</f>
        <v>0</v>
      </c>
      <c r="FX532" s="200">
        <f>AL532*AL$2*IF($FC532="V",1,-1)*IF($Q532="Fixo",(CZ532-INDEX('Curva Forward'!$C$5:$AN$13,MATCH(CONCATENATE(BD_COMERCIAL!$K532," ",BD_COMERCIAL!$L532),'Curva Forward'!$B$5:$B$13,0),MATCH(FX$4,'Curva Forward'!$C$4:$AN$4,0))),CZ532)</f>
        <v>0</v>
      </c>
      <c r="FY532" s="200">
        <f>AM532*AM$2*IF($FC532="V",1,-1)*IF($Q532="Fixo",(DA532-INDEX('Curva Forward'!$C$5:$AN$13,MATCH(CONCATENATE(BD_COMERCIAL!$K532," ",BD_COMERCIAL!$L532),'Curva Forward'!$B$5:$B$13,0),MATCH(FY$4,'Curva Forward'!$C$4:$AN$4,0))),DA532)</f>
        <v>0</v>
      </c>
      <c r="FZ532" s="200">
        <f>AN532*AN$2*IF($FC532="V",1,-1)*IF($Q532="Fixo",(DB532-INDEX('Curva Forward'!$C$5:$AN$13,MATCH(CONCATENATE(BD_COMERCIAL!$K532," ",BD_COMERCIAL!$L532),'Curva Forward'!$B$5:$B$13,0),MATCH(FZ$4,'Curva Forward'!$C$4:$AN$4,0))),DB532)</f>
        <v>0</v>
      </c>
      <c r="GA532" s="200">
        <f>AO532*AO$2*IF($FC532="V",1,-1)*IF($Q532="Fixo",(DC532-INDEX('Curva Forward'!$C$5:$AN$13,MATCH(CONCATENATE(BD_COMERCIAL!$K532," ",BD_COMERCIAL!$L532),'Curva Forward'!$B$5:$B$13,0),MATCH(GA$4,'Curva Forward'!$C$4:$AN$4,0))),DC532)</f>
        <v>0</v>
      </c>
      <c r="GB532" s="200">
        <f>AP532*AP$2*IF($FC532="V",1,-1)*IF($Q532="Fixo",(DD532-INDEX('Curva Forward'!$C$5:$AN$13,MATCH(CONCATENATE(BD_COMERCIAL!$K532," ",BD_COMERCIAL!$L532),'Curva Forward'!$B$5:$B$13,0),MATCH(GB$4,'Curva Forward'!$C$4:$AN$4,0))),DD532)</f>
        <v>0</v>
      </c>
      <c r="GC532" s="200">
        <f>AQ532*AQ$2*IF($FC532="V",1,-1)*IF($Q532="Fixo",(DE532-INDEX('Curva Forward'!$C$5:$AN$13,MATCH(CONCATENATE(BD_COMERCIAL!$K532," ",BD_COMERCIAL!$L532),'Curva Forward'!$B$5:$B$13,0),MATCH(GC$4,'Curva Forward'!$C$4:$AN$4,0))),DE532)</f>
        <v>0</v>
      </c>
      <c r="GD532" s="200">
        <f>AR532*AR$2*IF($FC532="V",1,-1)*IF($Q532="Fixo",(DF532-INDEX('Curva Forward'!$C$5:$AN$13,MATCH(CONCATENATE(BD_COMERCIAL!$K532," ",BD_COMERCIAL!$L532),'Curva Forward'!$B$5:$B$13,0),MATCH(GD$4,'Curva Forward'!$C$4:$AN$4,0))),DF532)</f>
        <v>0</v>
      </c>
      <c r="GE532" s="200">
        <f>AS532*AS$2*IF($FC532="V",1,-1)*IF($Q532="Fixo",(DG532-INDEX('Curva Forward'!$C$5:$AN$13,MATCH(CONCATENATE(BD_COMERCIAL!$K532," ",BD_COMERCIAL!$L532),'Curva Forward'!$B$5:$B$13,0),MATCH(GE$4,'Curva Forward'!$C$4:$AN$4,0))),DG532)</f>
        <v>0</v>
      </c>
      <c r="GF532" s="200">
        <f>AT532*AT$2*IF($FC532="V",1,-1)*IF($Q532="Fixo",(DH532-INDEX('Curva Forward'!$C$5:$AN$13,MATCH(CONCATENATE(BD_COMERCIAL!$K532," ",BD_COMERCIAL!$L532),'Curva Forward'!$B$5:$B$13,0),MATCH(GF$4,'Curva Forward'!$C$4:$AN$4,0))),DH532)</f>
        <v>0</v>
      </c>
      <c r="GG532" s="200">
        <f>AU532*AU$2*IF($FC532="V",1,-1)*IF($Q532="Fixo",(DI532-INDEX('Curva Forward'!$C$5:$AN$13,MATCH(CONCATENATE(BD_COMERCIAL!$K532," ",BD_COMERCIAL!$L532),'Curva Forward'!$B$5:$B$13,0),MATCH(GG$4,'Curva Forward'!$C$4:$AN$4,0))),DI532)</f>
        <v>0</v>
      </c>
      <c r="GH532" s="200">
        <f>AV532*AV$2*IF($FC532="V",1,-1)*IF($Q532="Fixo",(DJ532-INDEX('Curva Forward'!$C$5:$AN$13,MATCH(CONCATENATE(BD_COMERCIAL!$K532," ",BD_COMERCIAL!$L532),'Curva Forward'!$B$5:$B$13,0),MATCH(GH$4,'Curva Forward'!$C$4:$AN$4,0))),DJ532)</f>
        <v>0</v>
      </c>
      <c r="GI532" s="200">
        <f>AW532*AW$2*IF($FC532="V",1,-1)*IF($Q532="Fixo",(DK532-INDEX('Curva Forward'!$C$5:$AN$13,MATCH(CONCATENATE(BD_COMERCIAL!$K532," ",BD_COMERCIAL!$L532),'Curva Forward'!$B$5:$B$13,0),MATCH(GI$4,'Curva Forward'!$C$4:$AN$4,0))),DK532)</f>
        <v>0</v>
      </c>
      <c r="GJ532" s="200">
        <f>AX532*AX$2*IF($FC532="V",1,-1)*IF($Q532="Fixo",(DL532-INDEX('Curva Forward'!$C$5:$AN$13,MATCH(CONCATENATE(BD_COMERCIAL!$K532," ",BD_COMERCIAL!$L532),'Curva Forward'!$B$5:$B$13,0),MATCH(GJ$4,'Curva Forward'!$C$4:$AN$4,0))),DL532)</f>
        <v>0</v>
      </c>
      <c r="GK532" s="200">
        <f>AY532*AY$2*IF($FC532="V",1,-1)*IF($Q532="Fixo",(DM532-INDEX('Curva Forward'!$C$5:$AN$13,MATCH(CONCATENATE(BD_COMERCIAL!$K532," ",BD_COMERCIAL!$L532),'Curva Forward'!$B$5:$B$13,0),MATCH(GK$4,'Curva Forward'!$C$4:$AN$4,0))),DM532)</f>
        <v>0</v>
      </c>
      <c r="GL532" s="200">
        <f>IF(EZ532="",0,CL532*CL$2*IF($FC532="V",1,-1)*IF($Q532="Fixo",(EZ532-INDEX('Curva Forward'!$C$5:$AN$13,MATCH(CONCATENATE(BD_COMERCIAL!$K532," ",BD_COMERCIAL!$L532),'Curva Forward'!$B$5:$B$13,0),MATCH(GL$4,'Curva Forward'!$C$4:$AN$4,0))),EZ532))</f>
        <v>0</v>
      </c>
      <c r="GM532" s="200">
        <f>IF(FA532="",0,CM532*CM$2*IF($FC532="V",1,-1)*IF($Q532="Fixo",(FA532-INDEX('Curva Forward'!$C$5:$AN$13,MATCH(CONCATENATE(BD_COMERCIAL!$K532," ",BD_COMERCIAL!$L532),'Curva Forward'!$B$5:$B$13,0),MATCH(GM$4,'Curva Forward'!$C$4:$AN$4,0))),FA532))</f>
        <v>0</v>
      </c>
      <c r="GN532" s="200">
        <f>IF(FB532="",0,CN532*CN$2*IF($FC532="V",1,-1)*IF($Q532="Fixo",(FB532-INDEX('Curva Forward'!$C$5:$AN$13,MATCH(CONCATENATE(BD_COMERCIAL!$K532," ",BD_COMERCIAL!$L532),'Curva Forward'!$B$5:$B$13,0),MATCH(GN$4,'Curva Forward'!$C$4:$AN$4,0))),FB532))</f>
        <v>0</v>
      </c>
      <c r="GO532" s="201">
        <f t="shared" ca="1" si="163"/>
        <v>0</v>
      </c>
      <c r="GP532" s="201">
        <f t="shared" ca="1" si="164"/>
        <v>0</v>
      </c>
    </row>
    <row r="533" spans="1:198" ht="15" customHeight="1" x14ac:dyDescent="0.25">
      <c r="A533" s="6"/>
      <c r="B533" s="7">
        <v>25602</v>
      </c>
      <c r="C533" s="8">
        <v>44747</v>
      </c>
      <c r="D533" s="9" t="s">
        <v>131</v>
      </c>
      <c r="E533" s="9" t="s">
        <v>917</v>
      </c>
      <c r="F533" s="113">
        <v>49972326000170</v>
      </c>
      <c r="G533" s="10" t="s">
        <v>125</v>
      </c>
      <c r="H533" s="113">
        <v>3780401000108</v>
      </c>
      <c r="I533" s="9" t="s">
        <v>584</v>
      </c>
      <c r="J533" s="166"/>
      <c r="K533" s="10" t="s">
        <v>30</v>
      </c>
      <c r="L533" s="84" t="s">
        <v>22</v>
      </c>
      <c r="M533" s="11">
        <v>44713</v>
      </c>
      <c r="N533" s="12">
        <v>44742</v>
      </c>
      <c r="O533" s="10">
        <v>1.209444</v>
      </c>
      <c r="P533" s="84">
        <v>29.5</v>
      </c>
      <c r="Q533" s="84" t="s">
        <v>586</v>
      </c>
      <c r="R533" s="10" t="s">
        <v>129</v>
      </c>
      <c r="S533" s="14" t="s">
        <v>135</v>
      </c>
      <c r="T533" s="11"/>
      <c r="U533" s="12"/>
      <c r="V533" s="257" t="str">
        <f ca="1">IF(U533="","",
IF(U533="NA","",
IFERROR(VLOOKUP(EOMONTH(M533,-2)+1,IPCA!$A:$B,2,0),
VLOOKUP(EOMONTH(TODAY(),-2)+1,IPCA!$A:$B,2,0))/
VLOOKUP(EOMONTH(U533,-2)+1,IPCA!$A:$B,2,0)*
P533))</f>
        <v/>
      </c>
      <c r="W533" s="84"/>
      <c r="X533" s="13"/>
      <c r="Y533" s="166" t="s">
        <v>1001</v>
      </c>
      <c r="AA533" s="108"/>
      <c r="AB533" s="15"/>
      <c r="AG533">
        <v>1.2094444444444401</v>
      </c>
      <c r="AM533" s="6"/>
      <c r="AN533" s="15"/>
      <c r="AY533" s="6"/>
      <c r="AZ533" s="15"/>
      <c r="BK533" s="6"/>
      <c r="BL533" s="15"/>
      <c r="BW533" s="6"/>
      <c r="BX533" s="15"/>
      <c r="CI533" s="6"/>
      <c r="CJ533" s="16">
        <f t="shared" si="148"/>
        <v>9.9406392694063567E-2</v>
      </c>
      <c r="CK533" s="16" t="str">
        <f t="shared" si="149"/>
        <v/>
      </c>
      <c r="CL533" s="16" t="str">
        <f t="shared" si="150"/>
        <v/>
      </c>
      <c r="CM533" s="16" t="str">
        <f t="shared" si="151"/>
        <v/>
      </c>
      <c r="CN533" s="16" t="str">
        <f t="shared" si="152"/>
        <v/>
      </c>
      <c r="CO533" s="18"/>
      <c r="CP533" s="15"/>
      <c r="CU533">
        <v>29.5</v>
      </c>
      <c r="DA533" s="6"/>
      <c r="DB533" s="15"/>
      <c r="DM533" s="6"/>
      <c r="DN533" s="15"/>
      <c r="DY533" s="6"/>
      <c r="DZ533" s="15"/>
      <c r="EK533" s="6"/>
      <c r="EL533" s="15"/>
      <c r="EW533" s="6"/>
      <c r="EX533" s="16">
        <f t="shared" si="153"/>
        <v>2.4246575342465753</v>
      </c>
      <c r="EY533" s="16" t="str">
        <f t="shared" si="154"/>
        <v/>
      </c>
      <c r="EZ533" s="16" t="str">
        <f t="shared" si="155"/>
        <v/>
      </c>
      <c r="FA533" s="16" t="str">
        <f t="shared" si="156"/>
        <v/>
      </c>
      <c r="FB533" s="160" t="str">
        <f t="shared" si="157"/>
        <v/>
      </c>
      <c r="FC533" t="s">
        <v>205</v>
      </c>
      <c r="FD533" s="20" t="s">
        <v>584</v>
      </c>
      <c r="FE533"/>
      <c r="FF533" s="209" t="s">
        <v>206</v>
      </c>
      <c r="FH533" s="284">
        <f t="shared" ca="1" si="158"/>
        <v>0</v>
      </c>
      <c r="FI533" s="208">
        <f t="shared" si="159"/>
        <v>0.96666666666666667</v>
      </c>
      <c r="FK533" t="str">
        <f t="shared" si="160"/>
        <v>BUNGE ACUCAR E BIOENERGIA S A</v>
      </c>
      <c r="FL533" s="201">
        <f t="shared" ca="1" si="161"/>
        <v>-25688.599999999908</v>
      </c>
      <c r="FM533" s="201">
        <f t="shared" ca="1" si="162"/>
        <v>0</v>
      </c>
      <c r="FN533" s="200">
        <f>AB533*AB$2*IF($FC533="V",1,-1)*IF($Q533="Fixo",(CP533-INDEX('Curva Forward'!$C$5:$AN$13,MATCH(CONCATENATE(BD_COMERCIAL!$K533," ",BD_COMERCIAL!$L533),'Curva Forward'!$B$5:$B$13,0),MATCH(FN$4,'Curva Forward'!$C$4:$AN$4,0))),CP533)</f>
        <v>0</v>
      </c>
      <c r="FO533" s="200">
        <f>AC533*AC$2*IF($FC533="V",1,-1)*IF($Q533="Fixo",(CQ533-INDEX('Curva Forward'!$C$5:$AN$13,MATCH(CONCATENATE(BD_COMERCIAL!$K533," ",BD_COMERCIAL!$L533),'Curva Forward'!$B$5:$B$13,0),MATCH(FO$4,'Curva Forward'!$C$4:$AN$4,0))),CQ533)</f>
        <v>0</v>
      </c>
      <c r="FP533" s="200">
        <f>AD533*AD$2*IF($FC533="V",1,-1)*IF($Q533="Fixo",(CR533-INDEX('Curva Forward'!$C$5:$AN$13,MATCH(CONCATENATE(BD_COMERCIAL!$K533," ",BD_COMERCIAL!$L533),'Curva Forward'!$B$5:$B$13,0),MATCH(FP$4,'Curva Forward'!$C$4:$AN$4,0))),CR533)</f>
        <v>0</v>
      </c>
      <c r="FQ533" s="200">
        <f>AE533*AE$2*IF($FC533="V",1,-1)*IF($Q533="Fixo",(CS533-INDEX('Curva Forward'!$C$5:$AN$13,MATCH(CONCATENATE(BD_COMERCIAL!$K533," ",BD_COMERCIAL!$L533),'Curva Forward'!$B$5:$B$13,0),MATCH(FQ$4,'Curva Forward'!$C$4:$AN$4,0))),CS533)</f>
        <v>0</v>
      </c>
      <c r="FR533" s="200">
        <f>AF533*AF$2*IF($FC533="V",1,-1)*IF($Q533="Fixo",(CT533-INDEX('Curva Forward'!$C$5:$AN$13,MATCH(CONCATENATE(BD_COMERCIAL!$K533," ",BD_COMERCIAL!$L533),'Curva Forward'!$B$5:$B$13,0),MATCH(FR$4,'Curva Forward'!$C$4:$AN$4,0))),CT533)</f>
        <v>0</v>
      </c>
      <c r="FS533" s="200">
        <f>AG533*AG$2*IF($FC533="V",1,-1)*IF($Q533="Fixo",(CU533-INDEX('Curva Forward'!$C$5:$AN$13,MATCH(CONCATENATE(BD_COMERCIAL!$K533," ",BD_COMERCIAL!$L533),'Curva Forward'!$B$5:$B$13,0),MATCH(FS$4,'Curva Forward'!$C$4:$AN$4,0))),CU533)</f>
        <v>-25688.599999999908</v>
      </c>
      <c r="FT533" s="200">
        <f>AH533*AH$2*IF($FC533="V",1,-1)*IF($Q533="Fixo",(CV533-INDEX('Curva Forward'!$C$5:$AN$13,MATCH(CONCATENATE(BD_COMERCIAL!$K533," ",BD_COMERCIAL!$L533),'Curva Forward'!$B$5:$B$13,0),MATCH(FT$4,'Curva Forward'!$C$4:$AN$4,0))),CV533)</f>
        <v>0</v>
      </c>
      <c r="FU533" s="200">
        <f>AI533*AI$2*IF($FC533="V",1,-1)*IF($Q533="Fixo",(CW533-INDEX('Curva Forward'!$C$5:$AN$13,MATCH(CONCATENATE(BD_COMERCIAL!$K533," ",BD_COMERCIAL!$L533),'Curva Forward'!$B$5:$B$13,0),MATCH(FU$4,'Curva Forward'!$C$4:$AN$4,0))),CW533)</f>
        <v>0</v>
      </c>
      <c r="FV533" s="200">
        <f>AJ533*AJ$2*IF($FC533="V",1,-1)*IF($Q533="Fixo",(CX533-INDEX('Curva Forward'!$C$5:$AN$13,MATCH(CONCATENATE(BD_COMERCIAL!$K533," ",BD_COMERCIAL!$L533),'Curva Forward'!$B$5:$B$13,0),MATCH(FV$4,'Curva Forward'!$C$4:$AN$4,0))),CX533)</f>
        <v>0</v>
      </c>
      <c r="FW533" s="200">
        <f>AK533*AK$2*IF($FC533="V",1,-1)*IF($Q533="Fixo",(CY533-INDEX('Curva Forward'!$C$5:$AN$13,MATCH(CONCATENATE(BD_COMERCIAL!$K533," ",BD_COMERCIAL!$L533),'Curva Forward'!$B$5:$B$13,0),MATCH(FW$4,'Curva Forward'!$C$4:$AN$4,0))),CY533)</f>
        <v>0</v>
      </c>
      <c r="FX533" s="200">
        <f>AL533*AL$2*IF($FC533="V",1,-1)*IF($Q533="Fixo",(CZ533-INDEX('Curva Forward'!$C$5:$AN$13,MATCH(CONCATENATE(BD_COMERCIAL!$K533," ",BD_COMERCIAL!$L533),'Curva Forward'!$B$5:$B$13,0),MATCH(FX$4,'Curva Forward'!$C$4:$AN$4,0))),CZ533)</f>
        <v>0</v>
      </c>
      <c r="FY533" s="200">
        <f>AM533*AM$2*IF($FC533="V",1,-1)*IF($Q533="Fixo",(DA533-INDEX('Curva Forward'!$C$5:$AN$13,MATCH(CONCATENATE(BD_COMERCIAL!$K533," ",BD_COMERCIAL!$L533),'Curva Forward'!$B$5:$B$13,0),MATCH(FY$4,'Curva Forward'!$C$4:$AN$4,0))),DA533)</f>
        <v>0</v>
      </c>
      <c r="FZ533" s="200">
        <f>AN533*AN$2*IF($FC533="V",1,-1)*IF($Q533="Fixo",(DB533-INDEX('Curva Forward'!$C$5:$AN$13,MATCH(CONCATENATE(BD_COMERCIAL!$K533," ",BD_COMERCIAL!$L533),'Curva Forward'!$B$5:$B$13,0),MATCH(FZ$4,'Curva Forward'!$C$4:$AN$4,0))),DB533)</f>
        <v>0</v>
      </c>
      <c r="GA533" s="200">
        <f>AO533*AO$2*IF($FC533="V",1,-1)*IF($Q533="Fixo",(DC533-INDEX('Curva Forward'!$C$5:$AN$13,MATCH(CONCATENATE(BD_COMERCIAL!$K533," ",BD_COMERCIAL!$L533),'Curva Forward'!$B$5:$B$13,0),MATCH(GA$4,'Curva Forward'!$C$4:$AN$4,0))),DC533)</f>
        <v>0</v>
      </c>
      <c r="GB533" s="200">
        <f>AP533*AP$2*IF($FC533="V",1,-1)*IF($Q533="Fixo",(DD533-INDEX('Curva Forward'!$C$5:$AN$13,MATCH(CONCATENATE(BD_COMERCIAL!$K533," ",BD_COMERCIAL!$L533),'Curva Forward'!$B$5:$B$13,0),MATCH(GB$4,'Curva Forward'!$C$4:$AN$4,0))),DD533)</f>
        <v>0</v>
      </c>
      <c r="GC533" s="200">
        <f>AQ533*AQ$2*IF($FC533="V",1,-1)*IF($Q533="Fixo",(DE533-INDEX('Curva Forward'!$C$5:$AN$13,MATCH(CONCATENATE(BD_COMERCIAL!$K533," ",BD_COMERCIAL!$L533),'Curva Forward'!$B$5:$B$13,0),MATCH(GC$4,'Curva Forward'!$C$4:$AN$4,0))),DE533)</f>
        <v>0</v>
      </c>
      <c r="GD533" s="200">
        <f>AR533*AR$2*IF($FC533="V",1,-1)*IF($Q533="Fixo",(DF533-INDEX('Curva Forward'!$C$5:$AN$13,MATCH(CONCATENATE(BD_COMERCIAL!$K533," ",BD_COMERCIAL!$L533),'Curva Forward'!$B$5:$B$13,0),MATCH(GD$4,'Curva Forward'!$C$4:$AN$4,0))),DF533)</f>
        <v>0</v>
      </c>
      <c r="GE533" s="200">
        <f>AS533*AS$2*IF($FC533="V",1,-1)*IF($Q533="Fixo",(DG533-INDEX('Curva Forward'!$C$5:$AN$13,MATCH(CONCATENATE(BD_COMERCIAL!$K533," ",BD_COMERCIAL!$L533),'Curva Forward'!$B$5:$B$13,0),MATCH(GE$4,'Curva Forward'!$C$4:$AN$4,0))),DG533)</f>
        <v>0</v>
      </c>
      <c r="GF533" s="200">
        <f>AT533*AT$2*IF($FC533="V",1,-1)*IF($Q533="Fixo",(DH533-INDEX('Curva Forward'!$C$5:$AN$13,MATCH(CONCATENATE(BD_COMERCIAL!$K533," ",BD_COMERCIAL!$L533),'Curva Forward'!$B$5:$B$13,0),MATCH(GF$4,'Curva Forward'!$C$4:$AN$4,0))),DH533)</f>
        <v>0</v>
      </c>
      <c r="GG533" s="200">
        <f>AU533*AU$2*IF($FC533="V",1,-1)*IF($Q533="Fixo",(DI533-INDEX('Curva Forward'!$C$5:$AN$13,MATCH(CONCATENATE(BD_COMERCIAL!$K533," ",BD_COMERCIAL!$L533),'Curva Forward'!$B$5:$B$13,0),MATCH(GG$4,'Curva Forward'!$C$4:$AN$4,0))),DI533)</f>
        <v>0</v>
      </c>
      <c r="GH533" s="200">
        <f>AV533*AV$2*IF($FC533="V",1,-1)*IF($Q533="Fixo",(DJ533-INDEX('Curva Forward'!$C$5:$AN$13,MATCH(CONCATENATE(BD_COMERCIAL!$K533," ",BD_COMERCIAL!$L533),'Curva Forward'!$B$5:$B$13,0),MATCH(GH$4,'Curva Forward'!$C$4:$AN$4,0))),DJ533)</f>
        <v>0</v>
      </c>
      <c r="GI533" s="200">
        <f>AW533*AW$2*IF($FC533="V",1,-1)*IF($Q533="Fixo",(DK533-INDEX('Curva Forward'!$C$5:$AN$13,MATCH(CONCATENATE(BD_COMERCIAL!$K533," ",BD_COMERCIAL!$L533),'Curva Forward'!$B$5:$B$13,0),MATCH(GI$4,'Curva Forward'!$C$4:$AN$4,0))),DK533)</f>
        <v>0</v>
      </c>
      <c r="GJ533" s="200">
        <f>AX533*AX$2*IF($FC533="V",1,-1)*IF($Q533="Fixo",(DL533-INDEX('Curva Forward'!$C$5:$AN$13,MATCH(CONCATENATE(BD_COMERCIAL!$K533," ",BD_COMERCIAL!$L533),'Curva Forward'!$B$5:$B$13,0),MATCH(GJ$4,'Curva Forward'!$C$4:$AN$4,0))),DL533)</f>
        <v>0</v>
      </c>
      <c r="GK533" s="200">
        <f>AY533*AY$2*IF($FC533="V",1,-1)*IF($Q533="Fixo",(DM533-INDEX('Curva Forward'!$C$5:$AN$13,MATCH(CONCATENATE(BD_COMERCIAL!$K533," ",BD_COMERCIAL!$L533),'Curva Forward'!$B$5:$B$13,0),MATCH(GK$4,'Curva Forward'!$C$4:$AN$4,0))),DM533)</f>
        <v>0</v>
      </c>
      <c r="GL533" s="200">
        <f>IF(EZ533="",0,CL533*CL$2*IF($FC533="V",1,-1)*IF($Q533="Fixo",(EZ533-INDEX('Curva Forward'!$C$5:$AN$13,MATCH(CONCATENATE(BD_COMERCIAL!$K533," ",BD_COMERCIAL!$L533),'Curva Forward'!$B$5:$B$13,0),MATCH(GL$4,'Curva Forward'!$C$4:$AN$4,0))),EZ533))</f>
        <v>0</v>
      </c>
      <c r="GM533" s="200">
        <f>IF(FA533="",0,CM533*CM$2*IF($FC533="V",1,-1)*IF($Q533="Fixo",(FA533-INDEX('Curva Forward'!$C$5:$AN$13,MATCH(CONCATENATE(BD_COMERCIAL!$K533," ",BD_COMERCIAL!$L533),'Curva Forward'!$B$5:$B$13,0),MATCH(GM$4,'Curva Forward'!$C$4:$AN$4,0))),FA533))</f>
        <v>0</v>
      </c>
      <c r="GN533" s="200">
        <f>IF(FB533="",0,CN533*CN$2*IF($FC533="V",1,-1)*IF($Q533="Fixo",(FB533-INDEX('Curva Forward'!$C$5:$AN$13,MATCH(CONCATENATE(BD_COMERCIAL!$K533," ",BD_COMERCIAL!$L533),'Curva Forward'!$B$5:$B$13,0),MATCH(GN$4,'Curva Forward'!$C$4:$AN$4,0))),FB533))</f>
        <v>0</v>
      </c>
      <c r="GO533" s="201">
        <f t="shared" ca="1" si="163"/>
        <v>0</v>
      </c>
      <c r="GP533" s="201">
        <f t="shared" ca="1" si="164"/>
        <v>0</v>
      </c>
    </row>
    <row r="534" spans="1:198" ht="15" customHeight="1" x14ac:dyDescent="0.25">
      <c r="A534" s="6"/>
      <c r="B534" s="7" t="s">
        <v>918</v>
      </c>
      <c r="C534" s="8">
        <v>44747</v>
      </c>
      <c r="D534" s="9" t="s">
        <v>131</v>
      </c>
      <c r="E534" s="9" t="s">
        <v>191</v>
      </c>
      <c r="F534" s="113">
        <v>22109465000118</v>
      </c>
      <c r="G534" s="10" t="s">
        <v>125</v>
      </c>
      <c r="H534" s="113">
        <v>3780401000108</v>
      </c>
      <c r="I534" s="9" t="s">
        <v>139</v>
      </c>
      <c r="J534" s="166"/>
      <c r="K534" s="10" t="s">
        <v>127</v>
      </c>
      <c r="L534" s="84" t="s">
        <v>22</v>
      </c>
      <c r="M534" s="11">
        <v>44774</v>
      </c>
      <c r="N534" s="12">
        <v>44804</v>
      </c>
      <c r="O534" s="10">
        <v>10</v>
      </c>
      <c r="P534" s="84">
        <v>83</v>
      </c>
      <c r="Q534" s="84" t="s">
        <v>128</v>
      </c>
      <c r="R534" s="10" t="s">
        <v>129</v>
      </c>
      <c r="S534" s="14" t="s">
        <v>135</v>
      </c>
      <c r="T534" s="11"/>
      <c r="U534" s="12"/>
      <c r="V534" s="257" t="str">
        <f ca="1">IF(U534="","",
IF(U534="NA","",
IFERROR(VLOOKUP(EOMONTH(M534,-2)+1,IPCA!$A:$B,2,0),
VLOOKUP(EOMONTH(TODAY(),-2)+1,IPCA!$A:$B,2,0))/
VLOOKUP(EOMONTH(U534,-2)+1,IPCA!$A:$B,2,0)*
P534))</f>
        <v/>
      </c>
      <c r="W534" s="84"/>
      <c r="X534" s="13" t="s">
        <v>133</v>
      </c>
      <c r="Y534" s="166"/>
      <c r="AA534" s="108"/>
      <c r="AB534" s="15"/>
      <c r="AI534">
        <v>10</v>
      </c>
      <c r="AM534" s="6"/>
      <c r="AN534" s="15"/>
      <c r="AY534" s="6"/>
      <c r="AZ534" s="15"/>
      <c r="BK534" s="6"/>
      <c r="BL534" s="15"/>
      <c r="BW534" s="6"/>
      <c r="BX534" s="15"/>
      <c r="CI534" s="6"/>
      <c r="CJ534" s="16">
        <f t="shared" si="148"/>
        <v>0.84931506849315064</v>
      </c>
      <c r="CK534" s="16" t="str">
        <f t="shared" si="149"/>
        <v/>
      </c>
      <c r="CL534" s="16" t="str">
        <f t="shared" si="150"/>
        <v/>
      </c>
      <c r="CM534" s="16" t="str">
        <f t="shared" si="151"/>
        <v/>
      </c>
      <c r="CN534" s="16" t="str">
        <f t="shared" si="152"/>
        <v/>
      </c>
      <c r="CO534" s="18"/>
      <c r="CP534" s="15"/>
      <c r="CW534">
        <v>83</v>
      </c>
      <c r="DA534" s="6"/>
      <c r="DB534" s="15"/>
      <c r="DM534" s="6"/>
      <c r="DN534" s="15"/>
      <c r="DY534" s="6"/>
      <c r="DZ534" s="15"/>
      <c r="EK534" s="6"/>
      <c r="EL534" s="15"/>
      <c r="EW534" s="6"/>
      <c r="EX534" s="16">
        <f t="shared" si="153"/>
        <v>7.0493150684931507</v>
      </c>
      <c r="EY534" s="16" t="str">
        <f t="shared" si="154"/>
        <v/>
      </c>
      <c r="EZ534" s="16" t="str">
        <f t="shared" si="155"/>
        <v/>
      </c>
      <c r="FA534" s="16" t="str">
        <f t="shared" si="156"/>
        <v/>
      </c>
      <c r="FB534" s="160" t="str">
        <f t="shared" si="157"/>
        <v/>
      </c>
      <c r="FC534" t="s">
        <v>205</v>
      </c>
      <c r="FD534" s="20" t="s">
        <v>139</v>
      </c>
      <c r="FE534"/>
      <c r="FF534" s="209" t="s">
        <v>206</v>
      </c>
      <c r="FH534" s="284">
        <f t="shared" ca="1" si="158"/>
        <v>0</v>
      </c>
      <c r="FI534" s="208">
        <f t="shared" si="159"/>
        <v>1</v>
      </c>
      <c r="FK534" t="str">
        <f t="shared" si="160"/>
        <v>Norsk Hydro Energia Ltda</v>
      </c>
      <c r="FL534" s="201">
        <f t="shared" ca="1" si="161"/>
        <v>14880</v>
      </c>
      <c r="FM534" s="201">
        <f t="shared" ca="1" si="162"/>
        <v>0</v>
      </c>
      <c r="FN534" s="200">
        <f>AB534*AB$2*IF($FC534="V",1,-1)*IF($Q534="Fixo",(CP534-INDEX('Curva Forward'!$C$5:$AN$13,MATCH(CONCATENATE(BD_COMERCIAL!$K534," ",BD_COMERCIAL!$L534),'Curva Forward'!$B$5:$B$13,0),MATCH(FN$4,'Curva Forward'!$C$4:$AN$4,0))),CP534)</f>
        <v>0</v>
      </c>
      <c r="FO534" s="200">
        <f>AC534*AC$2*IF($FC534="V",1,-1)*IF($Q534="Fixo",(CQ534-INDEX('Curva Forward'!$C$5:$AN$13,MATCH(CONCATENATE(BD_COMERCIAL!$K534," ",BD_COMERCIAL!$L534),'Curva Forward'!$B$5:$B$13,0),MATCH(FO$4,'Curva Forward'!$C$4:$AN$4,0))),CQ534)</f>
        <v>0</v>
      </c>
      <c r="FP534" s="200">
        <f>AD534*AD$2*IF($FC534="V",1,-1)*IF($Q534="Fixo",(CR534-INDEX('Curva Forward'!$C$5:$AN$13,MATCH(CONCATENATE(BD_COMERCIAL!$K534," ",BD_COMERCIAL!$L534),'Curva Forward'!$B$5:$B$13,0),MATCH(FP$4,'Curva Forward'!$C$4:$AN$4,0))),CR534)</f>
        <v>0</v>
      </c>
      <c r="FQ534" s="200">
        <f>AE534*AE$2*IF($FC534="V",1,-1)*IF($Q534="Fixo",(CS534-INDEX('Curva Forward'!$C$5:$AN$13,MATCH(CONCATENATE(BD_COMERCIAL!$K534," ",BD_COMERCIAL!$L534),'Curva Forward'!$B$5:$B$13,0),MATCH(FQ$4,'Curva Forward'!$C$4:$AN$4,0))),CS534)</f>
        <v>0</v>
      </c>
      <c r="FR534" s="200">
        <f>AF534*AF$2*IF($FC534="V",1,-1)*IF($Q534="Fixo",(CT534-INDEX('Curva Forward'!$C$5:$AN$13,MATCH(CONCATENATE(BD_COMERCIAL!$K534," ",BD_COMERCIAL!$L534),'Curva Forward'!$B$5:$B$13,0),MATCH(FR$4,'Curva Forward'!$C$4:$AN$4,0))),CT534)</f>
        <v>0</v>
      </c>
      <c r="FS534" s="200">
        <f>AG534*AG$2*IF($FC534="V",1,-1)*IF($Q534="Fixo",(CU534-INDEX('Curva Forward'!$C$5:$AN$13,MATCH(CONCATENATE(BD_COMERCIAL!$K534," ",BD_COMERCIAL!$L534),'Curva Forward'!$B$5:$B$13,0),MATCH(FS$4,'Curva Forward'!$C$4:$AN$4,0))),CU534)</f>
        <v>0</v>
      </c>
      <c r="FT534" s="200">
        <f>AH534*AH$2*IF($FC534="V",1,-1)*IF($Q534="Fixo",(CV534-INDEX('Curva Forward'!$C$5:$AN$13,MATCH(CONCATENATE(BD_COMERCIAL!$K534," ",BD_COMERCIAL!$L534),'Curva Forward'!$B$5:$B$13,0),MATCH(FT$4,'Curva Forward'!$C$4:$AN$4,0))),CV534)</f>
        <v>0</v>
      </c>
      <c r="FU534" s="200">
        <f>AI534*AI$2*IF($FC534="V",1,-1)*IF($Q534="Fixo",(CW534-INDEX('Curva Forward'!$C$5:$AN$13,MATCH(CONCATENATE(BD_COMERCIAL!$K534," ",BD_COMERCIAL!$L534),'Curva Forward'!$B$5:$B$13,0),MATCH(FU$4,'Curva Forward'!$C$4:$AN$4,0))),CW534)</f>
        <v>14880</v>
      </c>
      <c r="FV534" s="200">
        <f>AJ534*AJ$2*IF($FC534="V",1,-1)*IF($Q534="Fixo",(CX534-INDEX('Curva Forward'!$C$5:$AN$13,MATCH(CONCATENATE(BD_COMERCIAL!$K534," ",BD_COMERCIAL!$L534),'Curva Forward'!$B$5:$B$13,0),MATCH(FV$4,'Curva Forward'!$C$4:$AN$4,0))),CX534)</f>
        <v>0</v>
      </c>
      <c r="FW534" s="200">
        <f>AK534*AK$2*IF($FC534="V",1,-1)*IF($Q534="Fixo",(CY534-INDEX('Curva Forward'!$C$5:$AN$13,MATCH(CONCATENATE(BD_COMERCIAL!$K534," ",BD_COMERCIAL!$L534),'Curva Forward'!$B$5:$B$13,0),MATCH(FW$4,'Curva Forward'!$C$4:$AN$4,0))),CY534)</f>
        <v>0</v>
      </c>
      <c r="FX534" s="200">
        <f>AL534*AL$2*IF($FC534="V",1,-1)*IF($Q534="Fixo",(CZ534-INDEX('Curva Forward'!$C$5:$AN$13,MATCH(CONCATENATE(BD_COMERCIAL!$K534," ",BD_COMERCIAL!$L534),'Curva Forward'!$B$5:$B$13,0),MATCH(FX$4,'Curva Forward'!$C$4:$AN$4,0))),CZ534)</f>
        <v>0</v>
      </c>
      <c r="FY534" s="200">
        <f>AM534*AM$2*IF($FC534="V",1,-1)*IF($Q534="Fixo",(DA534-INDEX('Curva Forward'!$C$5:$AN$13,MATCH(CONCATENATE(BD_COMERCIAL!$K534," ",BD_COMERCIAL!$L534),'Curva Forward'!$B$5:$B$13,0),MATCH(FY$4,'Curva Forward'!$C$4:$AN$4,0))),DA534)</f>
        <v>0</v>
      </c>
      <c r="FZ534" s="200">
        <f>AN534*AN$2*IF($FC534="V",1,-1)*IF($Q534="Fixo",(DB534-INDEX('Curva Forward'!$C$5:$AN$13,MATCH(CONCATENATE(BD_COMERCIAL!$K534," ",BD_COMERCIAL!$L534),'Curva Forward'!$B$5:$B$13,0),MATCH(FZ$4,'Curva Forward'!$C$4:$AN$4,0))),DB534)</f>
        <v>0</v>
      </c>
      <c r="GA534" s="200">
        <f>AO534*AO$2*IF($FC534="V",1,-1)*IF($Q534="Fixo",(DC534-INDEX('Curva Forward'!$C$5:$AN$13,MATCH(CONCATENATE(BD_COMERCIAL!$K534," ",BD_COMERCIAL!$L534),'Curva Forward'!$B$5:$B$13,0),MATCH(GA$4,'Curva Forward'!$C$4:$AN$4,0))),DC534)</f>
        <v>0</v>
      </c>
      <c r="GB534" s="200">
        <f>AP534*AP$2*IF($FC534="V",1,-1)*IF($Q534="Fixo",(DD534-INDEX('Curva Forward'!$C$5:$AN$13,MATCH(CONCATENATE(BD_COMERCIAL!$K534," ",BD_COMERCIAL!$L534),'Curva Forward'!$B$5:$B$13,0),MATCH(GB$4,'Curva Forward'!$C$4:$AN$4,0))),DD534)</f>
        <v>0</v>
      </c>
      <c r="GC534" s="200">
        <f>AQ534*AQ$2*IF($FC534="V",1,-1)*IF($Q534="Fixo",(DE534-INDEX('Curva Forward'!$C$5:$AN$13,MATCH(CONCATENATE(BD_COMERCIAL!$K534," ",BD_COMERCIAL!$L534),'Curva Forward'!$B$5:$B$13,0),MATCH(GC$4,'Curva Forward'!$C$4:$AN$4,0))),DE534)</f>
        <v>0</v>
      </c>
      <c r="GD534" s="200">
        <f>AR534*AR$2*IF($FC534="V",1,-1)*IF($Q534="Fixo",(DF534-INDEX('Curva Forward'!$C$5:$AN$13,MATCH(CONCATENATE(BD_COMERCIAL!$K534," ",BD_COMERCIAL!$L534),'Curva Forward'!$B$5:$B$13,0),MATCH(GD$4,'Curva Forward'!$C$4:$AN$4,0))),DF534)</f>
        <v>0</v>
      </c>
      <c r="GE534" s="200">
        <f>AS534*AS$2*IF($FC534="V",1,-1)*IF($Q534="Fixo",(DG534-INDEX('Curva Forward'!$C$5:$AN$13,MATCH(CONCATENATE(BD_COMERCIAL!$K534," ",BD_COMERCIAL!$L534),'Curva Forward'!$B$5:$B$13,0),MATCH(GE$4,'Curva Forward'!$C$4:$AN$4,0))),DG534)</f>
        <v>0</v>
      </c>
      <c r="GF534" s="200">
        <f>AT534*AT$2*IF($FC534="V",1,-1)*IF($Q534="Fixo",(DH534-INDEX('Curva Forward'!$C$5:$AN$13,MATCH(CONCATENATE(BD_COMERCIAL!$K534," ",BD_COMERCIAL!$L534),'Curva Forward'!$B$5:$B$13,0),MATCH(GF$4,'Curva Forward'!$C$4:$AN$4,0))),DH534)</f>
        <v>0</v>
      </c>
      <c r="GG534" s="200">
        <f>AU534*AU$2*IF($FC534="V",1,-1)*IF($Q534="Fixo",(DI534-INDEX('Curva Forward'!$C$5:$AN$13,MATCH(CONCATENATE(BD_COMERCIAL!$K534," ",BD_COMERCIAL!$L534),'Curva Forward'!$B$5:$B$13,0),MATCH(GG$4,'Curva Forward'!$C$4:$AN$4,0))),DI534)</f>
        <v>0</v>
      </c>
      <c r="GH534" s="200">
        <f>AV534*AV$2*IF($FC534="V",1,-1)*IF($Q534="Fixo",(DJ534-INDEX('Curva Forward'!$C$5:$AN$13,MATCH(CONCATENATE(BD_COMERCIAL!$K534," ",BD_COMERCIAL!$L534),'Curva Forward'!$B$5:$B$13,0),MATCH(GH$4,'Curva Forward'!$C$4:$AN$4,0))),DJ534)</f>
        <v>0</v>
      </c>
      <c r="GI534" s="200">
        <f>AW534*AW$2*IF($FC534="V",1,-1)*IF($Q534="Fixo",(DK534-INDEX('Curva Forward'!$C$5:$AN$13,MATCH(CONCATENATE(BD_COMERCIAL!$K534," ",BD_COMERCIAL!$L534),'Curva Forward'!$B$5:$B$13,0),MATCH(GI$4,'Curva Forward'!$C$4:$AN$4,0))),DK534)</f>
        <v>0</v>
      </c>
      <c r="GJ534" s="200">
        <f>AX534*AX$2*IF($FC534="V",1,-1)*IF($Q534="Fixo",(DL534-INDEX('Curva Forward'!$C$5:$AN$13,MATCH(CONCATENATE(BD_COMERCIAL!$K534," ",BD_COMERCIAL!$L534),'Curva Forward'!$B$5:$B$13,0),MATCH(GJ$4,'Curva Forward'!$C$4:$AN$4,0))),DL534)</f>
        <v>0</v>
      </c>
      <c r="GK534" s="200">
        <f>AY534*AY$2*IF($FC534="V",1,-1)*IF($Q534="Fixo",(DM534-INDEX('Curva Forward'!$C$5:$AN$13,MATCH(CONCATENATE(BD_COMERCIAL!$K534," ",BD_COMERCIAL!$L534),'Curva Forward'!$B$5:$B$13,0),MATCH(GK$4,'Curva Forward'!$C$4:$AN$4,0))),DM534)</f>
        <v>0</v>
      </c>
      <c r="GL534" s="200">
        <f>IF(EZ534="",0,CL534*CL$2*IF($FC534="V",1,-1)*IF($Q534="Fixo",(EZ534-INDEX('Curva Forward'!$C$5:$AN$13,MATCH(CONCATENATE(BD_COMERCIAL!$K534," ",BD_COMERCIAL!$L534),'Curva Forward'!$B$5:$B$13,0),MATCH(GL$4,'Curva Forward'!$C$4:$AN$4,0))),EZ534))</f>
        <v>0</v>
      </c>
      <c r="GM534" s="200">
        <f>IF(FA534="",0,CM534*CM$2*IF($FC534="V",1,-1)*IF($Q534="Fixo",(FA534-INDEX('Curva Forward'!$C$5:$AN$13,MATCH(CONCATENATE(BD_COMERCIAL!$K534," ",BD_COMERCIAL!$L534),'Curva Forward'!$B$5:$B$13,0),MATCH(GM$4,'Curva Forward'!$C$4:$AN$4,0))),FA534))</f>
        <v>0</v>
      </c>
      <c r="GN534" s="200">
        <f>IF(FB534="",0,CN534*CN$2*IF($FC534="V",1,-1)*IF($Q534="Fixo",(FB534-INDEX('Curva Forward'!$C$5:$AN$13,MATCH(CONCATENATE(BD_COMERCIAL!$K534," ",BD_COMERCIAL!$L534),'Curva Forward'!$B$5:$B$13,0),MATCH(GN$4,'Curva Forward'!$C$4:$AN$4,0))),FB534))</f>
        <v>0</v>
      </c>
      <c r="GO534" s="201">
        <f t="shared" ca="1" si="163"/>
        <v>0</v>
      </c>
      <c r="GP534" s="201">
        <f t="shared" ca="1" si="164"/>
        <v>0</v>
      </c>
    </row>
    <row r="535" spans="1:198" ht="15" customHeight="1" x14ac:dyDescent="0.25">
      <c r="A535" s="6"/>
      <c r="B535" s="7" t="s">
        <v>919</v>
      </c>
      <c r="C535" s="8">
        <v>44749</v>
      </c>
      <c r="D535" s="9" t="s">
        <v>124</v>
      </c>
      <c r="E535" s="9" t="s">
        <v>125</v>
      </c>
      <c r="F535" s="113">
        <v>3780401000108</v>
      </c>
      <c r="G535" s="10" t="s">
        <v>160</v>
      </c>
      <c r="H535" s="113">
        <v>58177643000195</v>
      </c>
      <c r="I535" s="9" t="s">
        <v>139</v>
      </c>
      <c r="J535" s="166"/>
      <c r="K535" s="10" t="s">
        <v>127</v>
      </c>
      <c r="L535" s="84" t="s">
        <v>22</v>
      </c>
      <c r="M535" s="11">
        <v>44835</v>
      </c>
      <c r="N535" s="12">
        <v>44865</v>
      </c>
      <c r="O535" s="10">
        <v>5</v>
      </c>
      <c r="P535" s="84">
        <v>95.5</v>
      </c>
      <c r="Q535" s="84" t="s">
        <v>128</v>
      </c>
      <c r="R535" s="10" t="s">
        <v>129</v>
      </c>
      <c r="S535" s="14" t="s">
        <v>135</v>
      </c>
      <c r="T535" s="11"/>
      <c r="U535" s="12"/>
      <c r="V535" s="257" t="str">
        <f ca="1">IF(U535="","",
IF(U535="NA","",
IFERROR(VLOOKUP(EOMONTH(M535,-2)+1,IPCA!$A:$B,2,0),
VLOOKUP(EOMONTH(TODAY(),-2)+1,IPCA!$A:$B,2,0))/
VLOOKUP(EOMONTH(U535,-2)+1,IPCA!$A:$B,2,0)*
P535))</f>
        <v/>
      </c>
      <c r="W535" s="84"/>
      <c r="X535" s="13" t="s">
        <v>133</v>
      </c>
      <c r="Y535" s="166"/>
      <c r="AA535" s="108"/>
      <c r="AB535" s="15"/>
      <c r="AK535">
        <v>5</v>
      </c>
      <c r="AM535" s="6"/>
      <c r="AN535" s="15"/>
      <c r="AY535" s="6"/>
      <c r="AZ535" s="15"/>
      <c r="BK535" s="6"/>
      <c r="BL535" s="15"/>
      <c r="BW535" s="6"/>
      <c r="BX535" s="15"/>
      <c r="CI535" s="6"/>
      <c r="CJ535" s="16">
        <f t="shared" si="148"/>
        <v>0.42465753424657532</v>
      </c>
      <c r="CK535" s="16" t="str">
        <f t="shared" si="149"/>
        <v/>
      </c>
      <c r="CL535" s="16" t="str">
        <f t="shared" si="150"/>
        <v/>
      </c>
      <c r="CM535" s="16" t="str">
        <f t="shared" si="151"/>
        <v/>
      </c>
      <c r="CN535" s="16" t="str">
        <f t="shared" si="152"/>
        <v/>
      </c>
      <c r="CO535" s="18"/>
      <c r="CP535" s="15"/>
      <c r="CY535">
        <v>95.5</v>
      </c>
      <c r="DA535" s="6"/>
      <c r="DB535" s="15"/>
      <c r="DM535" s="6"/>
      <c r="DN535" s="15"/>
      <c r="DY535" s="6"/>
      <c r="DZ535" s="15"/>
      <c r="EK535" s="6"/>
      <c r="EL535" s="15"/>
      <c r="EW535" s="6"/>
      <c r="EX535" s="16">
        <f t="shared" si="153"/>
        <v>8.1109589041095891</v>
      </c>
      <c r="EY535" s="16" t="str">
        <f t="shared" si="154"/>
        <v/>
      </c>
      <c r="EZ535" s="16" t="str">
        <f t="shared" si="155"/>
        <v/>
      </c>
      <c r="FA535" s="16" t="str">
        <f t="shared" si="156"/>
        <v/>
      </c>
      <c r="FB535" s="160" t="str">
        <f t="shared" si="157"/>
        <v/>
      </c>
      <c r="FC535" t="s">
        <v>204</v>
      </c>
      <c r="FD535" s="20" t="s">
        <v>139</v>
      </c>
      <c r="FE535"/>
      <c r="FF535" s="209" t="s">
        <v>206</v>
      </c>
      <c r="FH535" s="284">
        <f t="shared" ca="1" si="158"/>
        <v>0</v>
      </c>
      <c r="FI535" s="208">
        <f t="shared" si="159"/>
        <v>1</v>
      </c>
      <c r="FK535" t="str">
        <f t="shared" si="160"/>
        <v>COMERC Comercializadora de Energia Elétrica Ltda.</v>
      </c>
      <c r="FL535" s="201">
        <f t="shared" ca="1" si="161"/>
        <v>-16740</v>
      </c>
      <c r="FM535" s="201">
        <f t="shared" ca="1" si="162"/>
        <v>0</v>
      </c>
      <c r="FN535" s="200">
        <f>AB535*AB$2*IF($FC535="V",1,-1)*IF($Q535="Fixo",(CP535-INDEX('Curva Forward'!$C$5:$AN$13,MATCH(CONCATENATE(BD_COMERCIAL!$K535," ",BD_COMERCIAL!$L535),'Curva Forward'!$B$5:$B$13,0),MATCH(FN$4,'Curva Forward'!$C$4:$AN$4,0))),CP535)</f>
        <v>0</v>
      </c>
      <c r="FO535" s="200">
        <f>AC535*AC$2*IF($FC535="V",1,-1)*IF($Q535="Fixo",(CQ535-INDEX('Curva Forward'!$C$5:$AN$13,MATCH(CONCATENATE(BD_COMERCIAL!$K535," ",BD_COMERCIAL!$L535),'Curva Forward'!$B$5:$B$13,0),MATCH(FO$4,'Curva Forward'!$C$4:$AN$4,0))),CQ535)</f>
        <v>0</v>
      </c>
      <c r="FP535" s="200">
        <f>AD535*AD$2*IF($FC535="V",1,-1)*IF($Q535="Fixo",(CR535-INDEX('Curva Forward'!$C$5:$AN$13,MATCH(CONCATENATE(BD_COMERCIAL!$K535," ",BD_COMERCIAL!$L535),'Curva Forward'!$B$5:$B$13,0),MATCH(FP$4,'Curva Forward'!$C$4:$AN$4,0))),CR535)</f>
        <v>0</v>
      </c>
      <c r="FQ535" s="200">
        <f>AE535*AE$2*IF($FC535="V",1,-1)*IF($Q535="Fixo",(CS535-INDEX('Curva Forward'!$C$5:$AN$13,MATCH(CONCATENATE(BD_COMERCIAL!$K535," ",BD_COMERCIAL!$L535),'Curva Forward'!$B$5:$B$13,0),MATCH(FQ$4,'Curva Forward'!$C$4:$AN$4,0))),CS535)</f>
        <v>0</v>
      </c>
      <c r="FR535" s="200">
        <f>AF535*AF$2*IF($FC535="V",1,-1)*IF($Q535="Fixo",(CT535-INDEX('Curva Forward'!$C$5:$AN$13,MATCH(CONCATENATE(BD_COMERCIAL!$K535," ",BD_COMERCIAL!$L535),'Curva Forward'!$B$5:$B$13,0),MATCH(FR$4,'Curva Forward'!$C$4:$AN$4,0))),CT535)</f>
        <v>0</v>
      </c>
      <c r="FS535" s="200">
        <f>AG535*AG$2*IF($FC535="V",1,-1)*IF($Q535="Fixo",(CU535-INDEX('Curva Forward'!$C$5:$AN$13,MATCH(CONCATENATE(BD_COMERCIAL!$K535," ",BD_COMERCIAL!$L535),'Curva Forward'!$B$5:$B$13,0),MATCH(FS$4,'Curva Forward'!$C$4:$AN$4,0))),CU535)</f>
        <v>0</v>
      </c>
      <c r="FT535" s="200">
        <f>AH535*AH$2*IF($FC535="V",1,-1)*IF($Q535="Fixo",(CV535-INDEX('Curva Forward'!$C$5:$AN$13,MATCH(CONCATENATE(BD_COMERCIAL!$K535," ",BD_COMERCIAL!$L535),'Curva Forward'!$B$5:$B$13,0),MATCH(FT$4,'Curva Forward'!$C$4:$AN$4,0))),CV535)</f>
        <v>0</v>
      </c>
      <c r="FU535" s="200">
        <f>AI535*AI$2*IF($FC535="V",1,-1)*IF($Q535="Fixo",(CW535-INDEX('Curva Forward'!$C$5:$AN$13,MATCH(CONCATENATE(BD_COMERCIAL!$K535," ",BD_COMERCIAL!$L535),'Curva Forward'!$B$5:$B$13,0),MATCH(FU$4,'Curva Forward'!$C$4:$AN$4,0))),CW535)</f>
        <v>0</v>
      </c>
      <c r="FV535" s="200">
        <f>AJ535*AJ$2*IF($FC535="V",1,-1)*IF($Q535="Fixo",(CX535-INDEX('Curva Forward'!$C$5:$AN$13,MATCH(CONCATENATE(BD_COMERCIAL!$K535," ",BD_COMERCIAL!$L535),'Curva Forward'!$B$5:$B$13,0),MATCH(FV$4,'Curva Forward'!$C$4:$AN$4,0))),CX535)</f>
        <v>0</v>
      </c>
      <c r="FW535" s="200">
        <f>AK535*AK$2*IF($FC535="V",1,-1)*IF($Q535="Fixo",(CY535-INDEX('Curva Forward'!$C$5:$AN$13,MATCH(CONCATENATE(BD_COMERCIAL!$K535," ",BD_COMERCIAL!$L535),'Curva Forward'!$B$5:$B$13,0),MATCH(FW$4,'Curva Forward'!$C$4:$AN$4,0))),CY535)</f>
        <v>-16740</v>
      </c>
      <c r="FX535" s="200">
        <f>AL535*AL$2*IF($FC535="V",1,-1)*IF($Q535="Fixo",(CZ535-INDEX('Curva Forward'!$C$5:$AN$13,MATCH(CONCATENATE(BD_COMERCIAL!$K535," ",BD_COMERCIAL!$L535),'Curva Forward'!$B$5:$B$13,0),MATCH(FX$4,'Curva Forward'!$C$4:$AN$4,0))),CZ535)</f>
        <v>0</v>
      </c>
      <c r="FY535" s="200">
        <f>AM535*AM$2*IF($FC535="V",1,-1)*IF($Q535="Fixo",(DA535-INDEX('Curva Forward'!$C$5:$AN$13,MATCH(CONCATENATE(BD_COMERCIAL!$K535," ",BD_COMERCIAL!$L535),'Curva Forward'!$B$5:$B$13,0),MATCH(FY$4,'Curva Forward'!$C$4:$AN$4,0))),DA535)</f>
        <v>0</v>
      </c>
      <c r="FZ535" s="200">
        <f>AN535*AN$2*IF($FC535="V",1,-1)*IF($Q535="Fixo",(DB535-INDEX('Curva Forward'!$C$5:$AN$13,MATCH(CONCATENATE(BD_COMERCIAL!$K535," ",BD_COMERCIAL!$L535),'Curva Forward'!$B$5:$B$13,0),MATCH(FZ$4,'Curva Forward'!$C$4:$AN$4,0))),DB535)</f>
        <v>0</v>
      </c>
      <c r="GA535" s="200">
        <f>AO535*AO$2*IF($FC535="V",1,-1)*IF($Q535="Fixo",(DC535-INDEX('Curva Forward'!$C$5:$AN$13,MATCH(CONCATENATE(BD_COMERCIAL!$K535," ",BD_COMERCIAL!$L535),'Curva Forward'!$B$5:$B$13,0),MATCH(GA$4,'Curva Forward'!$C$4:$AN$4,0))),DC535)</f>
        <v>0</v>
      </c>
      <c r="GB535" s="200">
        <f>AP535*AP$2*IF($FC535="V",1,-1)*IF($Q535="Fixo",(DD535-INDEX('Curva Forward'!$C$5:$AN$13,MATCH(CONCATENATE(BD_COMERCIAL!$K535," ",BD_COMERCIAL!$L535),'Curva Forward'!$B$5:$B$13,0),MATCH(GB$4,'Curva Forward'!$C$4:$AN$4,0))),DD535)</f>
        <v>0</v>
      </c>
      <c r="GC535" s="200">
        <f>AQ535*AQ$2*IF($FC535="V",1,-1)*IF($Q535="Fixo",(DE535-INDEX('Curva Forward'!$C$5:$AN$13,MATCH(CONCATENATE(BD_COMERCIAL!$K535," ",BD_COMERCIAL!$L535),'Curva Forward'!$B$5:$B$13,0),MATCH(GC$4,'Curva Forward'!$C$4:$AN$4,0))),DE535)</f>
        <v>0</v>
      </c>
      <c r="GD535" s="200">
        <f>AR535*AR$2*IF($FC535="V",1,-1)*IF($Q535="Fixo",(DF535-INDEX('Curva Forward'!$C$5:$AN$13,MATCH(CONCATENATE(BD_COMERCIAL!$K535," ",BD_COMERCIAL!$L535),'Curva Forward'!$B$5:$B$13,0),MATCH(GD$4,'Curva Forward'!$C$4:$AN$4,0))),DF535)</f>
        <v>0</v>
      </c>
      <c r="GE535" s="200">
        <f>AS535*AS$2*IF($FC535="V",1,-1)*IF($Q535="Fixo",(DG535-INDEX('Curva Forward'!$C$5:$AN$13,MATCH(CONCATENATE(BD_COMERCIAL!$K535," ",BD_COMERCIAL!$L535),'Curva Forward'!$B$5:$B$13,0),MATCH(GE$4,'Curva Forward'!$C$4:$AN$4,0))),DG535)</f>
        <v>0</v>
      </c>
      <c r="GF535" s="200">
        <f>AT535*AT$2*IF($FC535="V",1,-1)*IF($Q535="Fixo",(DH535-INDEX('Curva Forward'!$C$5:$AN$13,MATCH(CONCATENATE(BD_COMERCIAL!$K535," ",BD_COMERCIAL!$L535),'Curva Forward'!$B$5:$B$13,0),MATCH(GF$4,'Curva Forward'!$C$4:$AN$4,0))),DH535)</f>
        <v>0</v>
      </c>
      <c r="GG535" s="200">
        <f>AU535*AU$2*IF($FC535="V",1,-1)*IF($Q535="Fixo",(DI535-INDEX('Curva Forward'!$C$5:$AN$13,MATCH(CONCATENATE(BD_COMERCIAL!$K535," ",BD_COMERCIAL!$L535),'Curva Forward'!$B$5:$B$13,0),MATCH(GG$4,'Curva Forward'!$C$4:$AN$4,0))),DI535)</f>
        <v>0</v>
      </c>
      <c r="GH535" s="200">
        <f>AV535*AV$2*IF($FC535="V",1,-1)*IF($Q535="Fixo",(DJ535-INDEX('Curva Forward'!$C$5:$AN$13,MATCH(CONCATENATE(BD_COMERCIAL!$K535," ",BD_COMERCIAL!$L535),'Curva Forward'!$B$5:$B$13,0),MATCH(GH$4,'Curva Forward'!$C$4:$AN$4,0))),DJ535)</f>
        <v>0</v>
      </c>
      <c r="GI535" s="200">
        <f>AW535*AW$2*IF($FC535="V",1,-1)*IF($Q535="Fixo",(DK535-INDEX('Curva Forward'!$C$5:$AN$13,MATCH(CONCATENATE(BD_COMERCIAL!$K535," ",BD_COMERCIAL!$L535),'Curva Forward'!$B$5:$B$13,0),MATCH(GI$4,'Curva Forward'!$C$4:$AN$4,0))),DK535)</f>
        <v>0</v>
      </c>
      <c r="GJ535" s="200">
        <f>AX535*AX$2*IF($FC535="V",1,-1)*IF($Q535="Fixo",(DL535-INDEX('Curva Forward'!$C$5:$AN$13,MATCH(CONCATENATE(BD_COMERCIAL!$K535," ",BD_COMERCIAL!$L535),'Curva Forward'!$B$5:$B$13,0),MATCH(GJ$4,'Curva Forward'!$C$4:$AN$4,0))),DL535)</f>
        <v>0</v>
      </c>
      <c r="GK535" s="200">
        <f>AY535*AY$2*IF($FC535="V",1,-1)*IF($Q535="Fixo",(DM535-INDEX('Curva Forward'!$C$5:$AN$13,MATCH(CONCATENATE(BD_COMERCIAL!$K535," ",BD_COMERCIAL!$L535),'Curva Forward'!$B$5:$B$13,0),MATCH(GK$4,'Curva Forward'!$C$4:$AN$4,0))),DM535)</f>
        <v>0</v>
      </c>
      <c r="GL535" s="200">
        <f>IF(EZ535="",0,CL535*CL$2*IF($FC535="V",1,-1)*IF($Q535="Fixo",(EZ535-INDEX('Curva Forward'!$C$5:$AN$13,MATCH(CONCATENATE(BD_COMERCIAL!$K535," ",BD_COMERCIAL!$L535),'Curva Forward'!$B$5:$B$13,0),MATCH(GL$4,'Curva Forward'!$C$4:$AN$4,0))),EZ535))</f>
        <v>0</v>
      </c>
      <c r="GM535" s="200">
        <f>IF(FA535="",0,CM535*CM$2*IF($FC535="V",1,-1)*IF($Q535="Fixo",(FA535-INDEX('Curva Forward'!$C$5:$AN$13,MATCH(CONCATENATE(BD_COMERCIAL!$K535," ",BD_COMERCIAL!$L535),'Curva Forward'!$B$5:$B$13,0),MATCH(GM$4,'Curva Forward'!$C$4:$AN$4,0))),FA535))</f>
        <v>0</v>
      </c>
      <c r="GN535" s="200">
        <f>IF(FB535="",0,CN535*CN$2*IF($FC535="V",1,-1)*IF($Q535="Fixo",(FB535-INDEX('Curva Forward'!$C$5:$AN$13,MATCH(CONCATENATE(BD_COMERCIAL!$K535," ",BD_COMERCIAL!$L535),'Curva Forward'!$B$5:$B$13,0),MATCH(GN$4,'Curva Forward'!$C$4:$AN$4,0))),FB535))</f>
        <v>0</v>
      </c>
      <c r="GO535" s="201">
        <f t="shared" ca="1" si="163"/>
        <v>0</v>
      </c>
      <c r="GP535" s="201">
        <f t="shared" ca="1" si="164"/>
        <v>0</v>
      </c>
    </row>
    <row r="536" spans="1:198" ht="15" customHeight="1" x14ac:dyDescent="0.25">
      <c r="A536" s="6"/>
      <c r="B536" s="7" t="s">
        <v>920</v>
      </c>
      <c r="C536" s="8">
        <v>44755</v>
      </c>
      <c r="D536" s="9" t="s">
        <v>131</v>
      </c>
      <c r="E536" s="9" t="s">
        <v>165</v>
      </c>
      <c r="F536" s="113">
        <v>12809025000110</v>
      </c>
      <c r="G536" s="10" t="s">
        <v>125</v>
      </c>
      <c r="H536" s="113">
        <v>3780401000108</v>
      </c>
      <c r="I536" s="9" t="s">
        <v>126</v>
      </c>
      <c r="J536" s="166" t="s">
        <v>921</v>
      </c>
      <c r="K536" s="10" t="s">
        <v>127</v>
      </c>
      <c r="L536" s="84" t="s">
        <v>22</v>
      </c>
      <c r="M536" s="11">
        <v>44743</v>
      </c>
      <c r="N536" s="12">
        <v>44773</v>
      </c>
      <c r="O536" s="10">
        <v>5</v>
      </c>
      <c r="P536" s="84">
        <v>62.9</v>
      </c>
      <c r="Q536" s="84" t="s">
        <v>128</v>
      </c>
      <c r="R536" s="10" t="s">
        <v>129</v>
      </c>
      <c r="S536" s="14" t="s">
        <v>135</v>
      </c>
      <c r="T536" s="11"/>
      <c r="U536" s="12"/>
      <c r="V536" s="257" t="str">
        <f ca="1">IF(U536="","",
IF(U536="NA","",
IFERROR(VLOOKUP(EOMONTH(M536,-2)+1,IPCA!$A:$B,2,0),
VLOOKUP(EOMONTH(TODAY(),-2)+1,IPCA!$A:$B,2,0))/
VLOOKUP(EOMONTH(U536,-2)+1,IPCA!$A:$B,2,0)*
P536))</f>
        <v/>
      </c>
      <c r="W536" s="84"/>
      <c r="X536" s="13" t="s">
        <v>133</v>
      </c>
      <c r="Y536" s="166"/>
      <c r="AA536" s="108"/>
      <c r="AB536" s="15"/>
      <c r="AH536">
        <v>5</v>
      </c>
      <c r="AM536" s="6"/>
      <c r="AN536" s="15"/>
      <c r="AY536" s="6"/>
      <c r="AZ536" s="15"/>
      <c r="BK536" s="6"/>
      <c r="BL536" s="15"/>
      <c r="BW536" s="6"/>
      <c r="BX536" s="15"/>
      <c r="CI536" s="6"/>
      <c r="CJ536" s="16">
        <f t="shared" si="148"/>
        <v>0.42465753424657532</v>
      </c>
      <c r="CK536" s="16" t="str">
        <f t="shared" si="149"/>
        <v/>
      </c>
      <c r="CL536" s="16" t="str">
        <f t="shared" si="150"/>
        <v/>
      </c>
      <c r="CM536" s="16" t="str">
        <f t="shared" si="151"/>
        <v/>
      </c>
      <c r="CN536" s="16" t="str">
        <f t="shared" si="152"/>
        <v/>
      </c>
      <c r="CO536" s="18"/>
      <c r="CP536" s="15"/>
      <c r="CV536">
        <v>62.9</v>
      </c>
      <c r="DA536" s="6"/>
      <c r="DB536" s="15"/>
      <c r="DM536" s="6"/>
      <c r="DN536" s="15"/>
      <c r="DY536" s="6"/>
      <c r="DZ536" s="15"/>
      <c r="EK536" s="6"/>
      <c r="EL536" s="15"/>
      <c r="EW536" s="6"/>
      <c r="EX536" s="16">
        <f t="shared" si="153"/>
        <v>5.3421917808219179</v>
      </c>
      <c r="EY536" s="16" t="str">
        <f t="shared" si="154"/>
        <v/>
      </c>
      <c r="EZ536" s="16" t="str">
        <f t="shared" si="155"/>
        <v/>
      </c>
      <c r="FA536" s="16" t="str">
        <f t="shared" si="156"/>
        <v/>
      </c>
      <c r="FB536" s="160" t="str">
        <f t="shared" si="157"/>
        <v/>
      </c>
      <c r="FC536" t="s">
        <v>205</v>
      </c>
      <c r="FD536" s="20" t="s">
        <v>584</v>
      </c>
      <c r="FE536"/>
      <c r="FF536" s="209" t="s">
        <v>206</v>
      </c>
      <c r="FH536" s="284">
        <f t="shared" ca="1" si="158"/>
        <v>0</v>
      </c>
      <c r="FI536" s="208">
        <f t="shared" si="159"/>
        <v>1</v>
      </c>
      <c r="FK536" t="str">
        <f t="shared" si="160"/>
        <v>Prime Energy Comercializadora de Energia EIRELI</v>
      </c>
      <c r="FL536" s="201">
        <f t="shared" ca="1" si="161"/>
        <v>13950.000000000027</v>
      </c>
      <c r="FM536" s="201">
        <f t="shared" ca="1" si="162"/>
        <v>0</v>
      </c>
      <c r="FN536" s="200">
        <f>AB536*AB$2*IF($FC536="V",1,-1)*IF($Q536="Fixo",(CP536-INDEX('Curva Forward'!$C$5:$AN$13,MATCH(CONCATENATE(BD_COMERCIAL!$K536," ",BD_COMERCIAL!$L536),'Curva Forward'!$B$5:$B$13,0),MATCH(FN$4,'Curva Forward'!$C$4:$AN$4,0))),CP536)</f>
        <v>0</v>
      </c>
      <c r="FO536" s="200">
        <f>AC536*AC$2*IF($FC536="V",1,-1)*IF($Q536="Fixo",(CQ536-INDEX('Curva Forward'!$C$5:$AN$13,MATCH(CONCATENATE(BD_COMERCIAL!$K536," ",BD_COMERCIAL!$L536),'Curva Forward'!$B$5:$B$13,0),MATCH(FO$4,'Curva Forward'!$C$4:$AN$4,0))),CQ536)</f>
        <v>0</v>
      </c>
      <c r="FP536" s="200">
        <f>AD536*AD$2*IF($FC536="V",1,-1)*IF($Q536="Fixo",(CR536-INDEX('Curva Forward'!$C$5:$AN$13,MATCH(CONCATENATE(BD_COMERCIAL!$K536," ",BD_COMERCIAL!$L536),'Curva Forward'!$B$5:$B$13,0),MATCH(FP$4,'Curva Forward'!$C$4:$AN$4,0))),CR536)</f>
        <v>0</v>
      </c>
      <c r="FQ536" s="200">
        <f>AE536*AE$2*IF($FC536="V",1,-1)*IF($Q536="Fixo",(CS536-INDEX('Curva Forward'!$C$5:$AN$13,MATCH(CONCATENATE(BD_COMERCIAL!$K536," ",BD_COMERCIAL!$L536),'Curva Forward'!$B$5:$B$13,0),MATCH(FQ$4,'Curva Forward'!$C$4:$AN$4,0))),CS536)</f>
        <v>0</v>
      </c>
      <c r="FR536" s="200">
        <f>AF536*AF$2*IF($FC536="V",1,-1)*IF($Q536="Fixo",(CT536-INDEX('Curva Forward'!$C$5:$AN$13,MATCH(CONCATENATE(BD_COMERCIAL!$K536," ",BD_COMERCIAL!$L536),'Curva Forward'!$B$5:$B$13,0),MATCH(FR$4,'Curva Forward'!$C$4:$AN$4,0))),CT536)</f>
        <v>0</v>
      </c>
      <c r="FS536" s="200">
        <f>AG536*AG$2*IF($FC536="V",1,-1)*IF($Q536="Fixo",(CU536-INDEX('Curva Forward'!$C$5:$AN$13,MATCH(CONCATENATE(BD_COMERCIAL!$K536," ",BD_COMERCIAL!$L536),'Curva Forward'!$B$5:$B$13,0),MATCH(FS$4,'Curva Forward'!$C$4:$AN$4,0))),CU536)</f>
        <v>0</v>
      </c>
      <c r="FT536" s="200">
        <f>AH536*AH$2*IF($FC536="V",1,-1)*IF($Q536="Fixo",(CV536-INDEX('Curva Forward'!$C$5:$AN$13,MATCH(CONCATENATE(BD_COMERCIAL!$K536," ",BD_COMERCIAL!$L536),'Curva Forward'!$B$5:$B$13,0),MATCH(FT$4,'Curva Forward'!$C$4:$AN$4,0))),CV536)</f>
        <v>13950.000000000027</v>
      </c>
      <c r="FU536" s="200">
        <f>AI536*AI$2*IF($FC536="V",1,-1)*IF($Q536="Fixo",(CW536-INDEX('Curva Forward'!$C$5:$AN$13,MATCH(CONCATENATE(BD_COMERCIAL!$K536," ",BD_COMERCIAL!$L536),'Curva Forward'!$B$5:$B$13,0),MATCH(FU$4,'Curva Forward'!$C$4:$AN$4,0))),CW536)</f>
        <v>0</v>
      </c>
      <c r="FV536" s="200">
        <f>AJ536*AJ$2*IF($FC536="V",1,-1)*IF($Q536="Fixo",(CX536-INDEX('Curva Forward'!$C$5:$AN$13,MATCH(CONCATENATE(BD_COMERCIAL!$K536," ",BD_COMERCIAL!$L536),'Curva Forward'!$B$5:$B$13,0),MATCH(FV$4,'Curva Forward'!$C$4:$AN$4,0))),CX536)</f>
        <v>0</v>
      </c>
      <c r="FW536" s="200">
        <f>AK536*AK$2*IF($FC536="V",1,-1)*IF($Q536="Fixo",(CY536-INDEX('Curva Forward'!$C$5:$AN$13,MATCH(CONCATENATE(BD_COMERCIAL!$K536," ",BD_COMERCIAL!$L536),'Curva Forward'!$B$5:$B$13,0),MATCH(FW$4,'Curva Forward'!$C$4:$AN$4,0))),CY536)</f>
        <v>0</v>
      </c>
      <c r="FX536" s="200">
        <f>AL536*AL$2*IF($FC536="V",1,-1)*IF($Q536="Fixo",(CZ536-INDEX('Curva Forward'!$C$5:$AN$13,MATCH(CONCATENATE(BD_COMERCIAL!$K536," ",BD_COMERCIAL!$L536),'Curva Forward'!$B$5:$B$13,0),MATCH(FX$4,'Curva Forward'!$C$4:$AN$4,0))),CZ536)</f>
        <v>0</v>
      </c>
      <c r="FY536" s="200">
        <f>AM536*AM$2*IF($FC536="V",1,-1)*IF($Q536="Fixo",(DA536-INDEX('Curva Forward'!$C$5:$AN$13,MATCH(CONCATENATE(BD_COMERCIAL!$K536," ",BD_COMERCIAL!$L536),'Curva Forward'!$B$5:$B$13,0),MATCH(FY$4,'Curva Forward'!$C$4:$AN$4,0))),DA536)</f>
        <v>0</v>
      </c>
      <c r="FZ536" s="200">
        <f>AN536*AN$2*IF($FC536="V",1,-1)*IF($Q536="Fixo",(DB536-INDEX('Curva Forward'!$C$5:$AN$13,MATCH(CONCATENATE(BD_COMERCIAL!$K536," ",BD_COMERCIAL!$L536),'Curva Forward'!$B$5:$B$13,0),MATCH(FZ$4,'Curva Forward'!$C$4:$AN$4,0))),DB536)</f>
        <v>0</v>
      </c>
      <c r="GA536" s="200">
        <f>AO536*AO$2*IF($FC536="V",1,-1)*IF($Q536="Fixo",(DC536-INDEX('Curva Forward'!$C$5:$AN$13,MATCH(CONCATENATE(BD_COMERCIAL!$K536," ",BD_COMERCIAL!$L536),'Curva Forward'!$B$5:$B$13,0),MATCH(GA$4,'Curva Forward'!$C$4:$AN$4,0))),DC536)</f>
        <v>0</v>
      </c>
      <c r="GB536" s="200">
        <f>AP536*AP$2*IF($FC536="V",1,-1)*IF($Q536="Fixo",(DD536-INDEX('Curva Forward'!$C$5:$AN$13,MATCH(CONCATENATE(BD_COMERCIAL!$K536," ",BD_COMERCIAL!$L536),'Curva Forward'!$B$5:$B$13,0),MATCH(GB$4,'Curva Forward'!$C$4:$AN$4,0))),DD536)</f>
        <v>0</v>
      </c>
      <c r="GC536" s="200">
        <f>AQ536*AQ$2*IF($FC536="V",1,-1)*IF($Q536="Fixo",(DE536-INDEX('Curva Forward'!$C$5:$AN$13,MATCH(CONCATENATE(BD_COMERCIAL!$K536," ",BD_COMERCIAL!$L536),'Curva Forward'!$B$5:$B$13,0),MATCH(GC$4,'Curva Forward'!$C$4:$AN$4,0))),DE536)</f>
        <v>0</v>
      </c>
      <c r="GD536" s="200">
        <f>AR536*AR$2*IF($FC536="V",1,-1)*IF($Q536="Fixo",(DF536-INDEX('Curva Forward'!$C$5:$AN$13,MATCH(CONCATENATE(BD_COMERCIAL!$K536," ",BD_COMERCIAL!$L536),'Curva Forward'!$B$5:$B$13,0),MATCH(GD$4,'Curva Forward'!$C$4:$AN$4,0))),DF536)</f>
        <v>0</v>
      </c>
      <c r="GE536" s="200">
        <f>AS536*AS$2*IF($FC536="V",1,-1)*IF($Q536="Fixo",(DG536-INDEX('Curva Forward'!$C$5:$AN$13,MATCH(CONCATENATE(BD_COMERCIAL!$K536," ",BD_COMERCIAL!$L536),'Curva Forward'!$B$5:$B$13,0),MATCH(GE$4,'Curva Forward'!$C$4:$AN$4,0))),DG536)</f>
        <v>0</v>
      </c>
      <c r="GF536" s="200">
        <f>AT536*AT$2*IF($FC536="V",1,-1)*IF($Q536="Fixo",(DH536-INDEX('Curva Forward'!$C$5:$AN$13,MATCH(CONCATENATE(BD_COMERCIAL!$K536," ",BD_COMERCIAL!$L536),'Curva Forward'!$B$5:$B$13,0),MATCH(GF$4,'Curva Forward'!$C$4:$AN$4,0))),DH536)</f>
        <v>0</v>
      </c>
      <c r="GG536" s="200">
        <f>AU536*AU$2*IF($FC536="V",1,-1)*IF($Q536="Fixo",(DI536-INDEX('Curva Forward'!$C$5:$AN$13,MATCH(CONCATENATE(BD_COMERCIAL!$K536," ",BD_COMERCIAL!$L536),'Curva Forward'!$B$5:$B$13,0),MATCH(GG$4,'Curva Forward'!$C$4:$AN$4,0))),DI536)</f>
        <v>0</v>
      </c>
      <c r="GH536" s="200">
        <f>AV536*AV$2*IF($FC536="V",1,-1)*IF($Q536="Fixo",(DJ536-INDEX('Curva Forward'!$C$5:$AN$13,MATCH(CONCATENATE(BD_COMERCIAL!$K536," ",BD_COMERCIAL!$L536),'Curva Forward'!$B$5:$B$13,0),MATCH(GH$4,'Curva Forward'!$C$4:$AN$4,0))),DJ536)</f>
        <v>0</v>
      </c>
      <c r="GI536" s="200">
        <f>AW536*AW$2*IF($FC536="V",1,-1)*IF($Q536="Fixo",(DK536-INDEX('Curva Forward'!$C$5:$AN$13,MATCH(CONCATENATE(BD_COMERCIAL!$K536," ",BD_COMERCIAL!$L536),'Curva Forward'!$B$5:$B$13,0),MATCH(GI$4,'Curva Forward'!$C$4:$AN$4,0))),DK536)</f>
        <v>0</v>
      </c>
      <c r="GJ536" s="200">
        <f>AX536*AX$2*IF($FC536="V",1,-1)*IF($Q536="Fixo",(DL536-INDEX('Curva Forward'!$C$5:$AN$13,MATCH(CONCATENATE(BD_COMERCIAL!$K536," ",BD_COMERCIAL!$L536),'Curva Forward'!$B$5:$B$13,0),MATCH(GJ$4,'Curva Forward'!$C$4:$AN$4,0))),DL536)</f>
        <v>0</v>
      </c>
      <c r="GK536" s="200">
        <f>AY536*AY$2*IF($FC536="V",1,-1)*IF($Q536="Fixo",(DM536-INDEX('Curva Forward'!$C$5:$AN$13,MATCH(CONCATENATE(BD_COMERCIAL!$K536," ",BD_COMERCIAL!$L536),'Curva Forward'!$B$5:$B$13,0),MATCH(GK$4,'Curva Forward'!$C$4:$AN$4,0))),DM536)</f>
        <v>0</v>
      </c>
      <c r="GL536" s="200">
        <f>IF(EZ536="",0,CL536*CL$2*IF($FC536="V",1,-1)*IF($Q536="Fixo",(EZ536-INDEX('Curva Forward'!$C$5:$AN$13,MATCH(CONCATENATE(BD_COMERCIAL!$K536," ",BD_COMERCIAL!$L536),'Curva Forward'!$B$5:$B$13,0),MATCH(GL$4,'Curva Forward'!$C$4:$AN$4,0))),EZ536))</f>
        <v>0</v>
      </c>
      <c r="GM536" s="200">
        <f>IF(FA536="",0,CM536*CM$2*IF($FC536="V",1,-1)*IF($Q536="Fixo",(FA536-INDEX('Curva Forward'!$C$5:$AN$13,MATCH(CONCATENATE(BD_COMERCIAL!$K536," ",BD_COMERCIAL!$L536),'Curva Forward'!$B$5:$B$13,0),MATCH(GM$4,'Curva Forward'!$C$4:$AN$4,0))),FA536))</f>
        <v>0</v>
      </c>
      <c r="GN536" s="200">
        <f>IF(FB536="",0,CN536*CN$2*IF($FC536="V",1,-1)*IF($Q536="Fixo",(FB536-INDEX('Curva Forward'!$C$5:$AN$13,MATCH(CONCATENATE(BD_COMERCIAL!$K536," ",BD_COMERCIAL!$L536),'Curva Forward'!$B$5:$B$13,0),MATCH(GN$4,'Curva Forward'!$C$4:$AN$4,0))),FB536))</f>
        <v>0</v>
      </c>
      <c r="GO536" s="201">
        <f t="shared" ca="1" si="163"/>
        <v>0</v>
      </c>
      <c r="GP536" s="201">
        <f t="shared" ca="1" si="164"/>
        <v>0</v>
      </c>
    </row>
    <row r="537" spans="1:198" ht="15" customHeight="1" x14ac:dyDescent="0.25">
      <c r="A537" s="6"/>
      <c r="B537" s="7" t="s">
        <v>922</v>
      </c>
      <c r="C537" s="8">
        <v>44755</v>
      </c>
      <c r="D537" s="9" t="s">
        <v>124</v>
      </c>
      <c r="E537" s="9" t="s">
        <v>125</v>
      </c>
      <c r="F537" s="113">
        <v>3780401000108</v>
      </c>
      <c r="G537" s="10" t="s">
        <v>146</v>
      </c>
      <c r="H537" s="113">
        <v>3984862000194</v>
      </c>
      <c r="I537" s="9" t="s">
        <v>139</v>
      </c>
      <c r="J537" s="166"/>
      <c r="K537" s="10" t="s">
        <v>127</v>
      </c>
      <c r="L537" s="84" t="s">
        <v>22</v>
      </c>
      <c r="M537" s="11">
        <v>44835</v>
      </c>
      <c r="N537" s="12">
        <v>44865</v>
      </c>
      <c r="O537" s="10">
        <v>2</v>
      </c>
      <c r="P537" s="84">
        <v>106</v>
      </c>
      <c r="Q537" s="84" t="s">
        <v>128</v>
      </c>
      <c r="R537" s="10" t="s">
        <v>129</v>
      </c>
      <c r="S537" s="14" t="s">
        <v>135</v>
      </c>
      <c r="T537" s="11"/>
      <c r="U537" s="12"/>
      <c r="V537" s="257" t="str">
        <f ca="1">IF(U537="","",
IF(U537="NA","",
IFERROR(VLOOKUP(EOMONTH(M537,-2)+1,IPCA!$A:$B,2,0),
VLOOKUP(EOMONTH(TODAY(),-2)+1,IPCA!$A:$B,2,0))/
VLOOKUP(EOMONTH(U537,-2)+1,IPCA!$A:$B,2,0)*
P537))</f>
        <v/>
      </c>
      <c r="W537" s="84"/>
      <c r="X537" s="13" t="s">
        <v>133</v>
      </c>
      <c r="Y537" s="166"/>
      <c r="AA537" s="108"/>
      <c r="AB537" s="15"/>
      <c r="AK537">
        <v>2</v>
      </c>
      <c r="AM537" s="6"/>
      <c r="AN537" s="15"/>
      <c r="AY537" s="6"/>
      <c r="AZ537" s="15"/>
      <c r="BK537" s="6"/>
      <c r="BL537" s="15"/>
      <c r="BW537" s="6"/>
      <c r="BX537" s="15"/>
      <c r="CI537" s="6"/>
      <c r="CJ537" s="16">
        <f t="shared" si="148"/>
        <v>0.16986301369863013</v>
      </c>
      <c r="CK537" s="16" t="str">
        <f t="shared" si="149"/>
        <v/>
      </c>
      <c r="CL537" s="16" t="str">
        <f t="shared" si="150"/>
        <v/>
      </c>
      <c r="CM537" s="16" t="str">
        <f t="shared" si="151"/>
        <v/>
      </c>
      <c r="CN537" s="16" t="str">
        <f t="shared" si="152"/>
        <v/>
      </c>
      <c r="CO537" s="18"/>
      <c r="CP537" s="15"/>
      <c r="CY537">
        <v>106</v>
      </c>
      <c r="DA537" s="6"/>
      <c r="DB537" s="15"/>
      <c r="DM537" s="6"/>
      <c r="DN537" s="15"/>
      <c r="DY537" s="6"/>
      <c r="DZ537" s="15"/>
      <c r="EK537" s="6"/>
      <c r="EL537" s="15"/>
      <c r="EW537" s="6"/>
      <c r="EX537" s="16">
        <f t="shared" si="153"/>
        <v>9.0027397260273965</v>
      </c>
      <c r="EY537" s="16" t="str">
        <f t="shared" si="154"/>
        <v/>
      </c>
      <c r="EZ537" s="16" t="str">
        <f t="shared" si="155"/>
        <v/>
      </c>
      <c r="FA537" s="16" t="str">
        <f t="shared" si="156"/>
        <v/>
      </c>
      <c r="FB537" s="160" t="str">
        <f t="shared" si="157"/>
        <v/>
      </c>
      <c r="FC537" t="s">
        <v>204</v>
      </c>
      <c r="FD537" s="20" t="s">
        <v>139</v>
      </c>
      <c r="FE537"/>
      <c r="FF537" s="209" t="s">
        <v>206</v>
      </c>
      <c r="FH537" s="284">
        <f t="shared" ca="1" si="158"/>
        <v>0</v>
      </c>
      <c r="FI537" s="208">
        <f t="shared" si="159"/>
        <v>1</v>
      </c>
      <c r="FK537" t="str">
        <f t="shared" si="160"/>
        <v>Votener - Votorantim Comercializadora de Energia Ltda</v>
      </c>
      <c r="FL537" s="201">
        <f t="shared" ca="1" si="161"/>
        <v>8928</v>
      </c>
      <c r="FM537" s="201">
        <f t="shared" ca="1" si="162"/>
        <v>0</v>
      </c>
      <c r="FN537" s="200">
        <f>AB537*AB$2*IF($FC537="V",1,-1)*IF($Q537="Fixo",(CP537-INDEX('Curva Forward'!$C$5:$AN$13,MATCH(CONCATENATE(BD_COMERCIAL!$K537," ",BD_COMERCIAL!$L537),'Curva Forward'!$B$5:$B$13,0),MATCH(FN$4,'Curva Forward'!$C$4:$AN$4,0))),CP537)</f>
        <v>0</v>
      </c>
      <c r="FO537" s="200">
        <f>AC537*AC$2*IF($FC537="V",1,-1)*IF($Q537="Fixo",(CQ537-INDEX('Curva Forward'!$C$5:$AN$13,MATCH(CONCATENATE(BD_COMERCIAL!$K537," ",BD_COMERCIAL!$L537),'Curva Forward'!$B$5:$B$13,0),MATCH(FO$4,'Curva Forward'!$C$4:$AN$4,0))),CQ537)</f>
        <v>0</v>
      </c>
      <c r="FP537" s="200">
        <f>AD537*AD$2*IF($FC537="V",1,-1)*IF($Q537="Fixo",(CR537-INDEX('Curva Forward'!$C$5:$AN$13,MATCH(CONCATENATE(BD_COMERCIAL!$K537," ",BD_COMERCIAL!$L537),'Curva Forward'!$B$5:$B$13,0),MATCH(FP$4,'Curva Forward'!$C$4:$AN$4,0))),CR537)</f>
        <v>0</v>
      </c>
      <c r="FQ537" s="200">
        <f>AE537*AE$2*IF($FC537="V",1,-1)*IF($Q537="Fixo",(CS537-INDEX('Curva Forward'!$C$5:$AN$13,MATCH(CONCATENATE(BD_COMERCIAL!$K537," ",BD_COMERCIAL!$L537),'Curva Forward'!$B$5:$B$13,0),MATCH(FQ$4,'Curva Forward'!$C$4:$AN$4,0))),CS537)</f>
        <v>0</v>
      </c>
      <c r="FR537" s="200">
        <f>AF537*AF$2*IF($FC537="V",1,-1)*IF($Q537="Fixo",(CT537-INDEX('Curva Forward'!$C$5:$AN$13,MATCH(CONCATENATE(BD_COMERCIAL!$K537," ",BD_COMERCIAL!$L537),'Curva Forward'!$B$5:$B$13,0),MATCH(FR$4,'Curva Forward'!$C$4:$AN$4,0))),CT537)</f>
        <v>0</v>
      </c>
      <c r="FS537" s="200">
        <f>AG537*AG$2*IF($FC537="V",1,-1)*IF($Q537="Fixo",(CU537-INDEX('Curva Forward'!$C$5:$AN$13,MATCH(CONCATENATE(BD_COMERCIAL!$K537," ",BD_COMERCIAL!$L537),'Curva Forward'!$B$5:$B$13,0),MATCH(FS$4,'Curva Forward'!$C$4:$AN$4,0))),CU537)</f>
        <v>0</v>
      </c>
      <c r="FT537" s="200">
        <f>AH537*AH$2*IF($FC537="V",1,-1)*IF($Q537="Fixo",(CV537-INDEX('Curva Forward'!$C$5:$AN$13,MATCH(CONCATENATE(BD_COMERCIAL!$K537," ",BD_COMERCIAL!$L537),'Curva Forward'!$B$5:$B$13,0),MATCH(FT$4,'Curva Forward'!$C$4:$AN$4,0))),CV537)</f>
        <v>0</v>
      </c>
      <c r="FU537" s="200">
        <f>AI537*AI$2*IF($FC537="V",1,-1)*IF($Q537="Fixo",(CW537-INDEX('Curva Forward'!$C$5:$AN$13,MATCH(CONCATENATE(BD_COMERCIAL!$K537," ",BD_COMERCIAL!$L537),'Curva Forward'!$B$5:$B$13,0),MATCH(FU$4,'Curva Forward'!$C$4:$AN$4,0))),CW537)</f>
        <v>0</v>
      </c>
      <c r="FV537" s="200">
        <f>AJ537*AJ$2*IF($FC537="V",1,-1)*IF($Q537="Fixo",(CX537-INDEX('Curva Forward'!$C$5:$AN$13,MATCH(CONCATENATE(BD_COMERCIAL!$K537," ",BD_COMERCIAL!$L537),'Curva Forward'!$B$5:$B$13,0),MATCH(FV$4,'Curva Forward'!$C$4:$AN$4,0))),CX537)</f>
        <v>0</v>
      </c>
      <c r="FW537" s="200">
        <f>AK537*AK$2*IF($FC537="V",1,-1)*IF($Q537="Fixo",(CY537-INDEX('Curva Forward'!$C$5:$AN$13,MATCH(CONCATENATE(BD_COMERCIAL!$K537," ",BD_COMERCIAL!$L537),'Curva Forward'!$B$5:$B$13,0),MATCH(FW$4,'Curva Forward'!$C$4:$AN$4,0))),CY537)</f>
        <v>8928</v>
      </c>
      <c r="FX537" s="200">
        <f>AL537*AL$2*IF($FC537="V",1,-1)*IF($Q537="Fixo",(CZ537-INDEX('Curva Forward'!$C$5:$AN$13,MATCH(CONCATENATE(BD_COMERCIAL!$K537," ",BD_COMERCIAL!$L537),'Curva Forward'!$B$5:$B$13,0),MATCH(FX$4,'Curva Forward'!$C$4:$AN$4,0))),CZ537)</f>
        <v>0</v>
      </c>
      <c r="FY537" s="200">
        <f>AM537*AM$2*IF($FC537="V",1,-1)*IF($Q537="Fixo",(DA537-INDEX('Curva Forward'!$C$5:$AN$13,MATCH(CONCATENATE(BD_COMERCIAL!$K537," ",BD_COMERCIAL!$L537),'Curva Forward'!$B$5:$B$13,0),MATCH(FY$4,'Curva Forward'!$C$4:$AN$4,0))),DA537)</f>
        <v>0</v>
      </c>
      <c r="FZ537" s="200">
        <f>AN537*AN$2*IF($FC537="V",1,-1)*IF($Q537="Fixo",(DB537-INDEX('Curva Forward'!$C$5:$AN$13,MATCH(CONCATENATE(BD_COMERCIAL!$K537," ",BD_COMERCIAL!$L537),'Curva Forward'!$B$5:$B$13,0),MATCH(FZ$4,'Curva Forward'!$C$4:$AN$4,0))),DB537)</f>
        <v>0</v>
      </c>
      <c r="GA537" s="200">
        <f>AO537*AO$2*IF($FC537="V",1,-1)*IF($Q537="Fixo",(DC537-INDEX('Curva Forward'!$C$5:$AN$13,MATCH(CONCATENATE(BD_COMERCIAL!$K537," ",BD_COMERCIAL!$L537),'Curva Forward'!$B$5:$B$13,0),MATCH(GA$4,'Curva Forward'!$C$4:$AN$4,0))),DC537)</f>
        <v>0</v>
      </c>
      <c r="GB537" s="200">
        <f>AP537*AP$2*IF($FC537="V",1,-1)*IF($Q537="Fixo",(DD537-INDEX('Curva Forward'!$C$5:$AN$13,MATCH(CONCATENATE(BD_COMERCIAL!$K537," ",BD_COMERCIAL!$L537),'Curva Forward'!$B$5:$B$13,0),MATCH(GB$4,'Curva Forward'!$C$4:$AN$4,0))),DD537)</f>
        <v>0</v>
      </c>
      <c r="GC537" s="200">
        <f>AQ537*AQ$2*IF($FC537="V",1,-1)*IF($Q537="Fixo",(DE537-INDEX('Curva Forward'!$C$5:$AN$13,MATCH(CONCATENATE(BD_COMERCIAL!$K537," ",BD_COMERCIAL!$L537),'Curva Forward'!$B$5:$B$13,0),MATCH(GC$4,'Curva Forward'!$C$4:$AN$4,0))),DE537)</f>
        <v>0</v>
      </c>
      <c r="GD537" s="200">
        <f>AR537*AR$2*IF($FC537="V",1,-1)*IF($Q537="Fixo",(DF537-INDEX('Curva Forward'!$C$5:$AN$13,MATCH(CONCATENATE(BD_COMERCIAL!$K537," ",BD_COMERCIAL!$L537),'Curva Forward'!$B$5:$B$13,0),MATCH(GD$4,'Curva Forward'!$C$4:$AN$4,0))),DF537)</f>
        <v>0</v>
      </c>
      <c r="GE537" s="200">
        <f>AS537*AS$2*IF($FC537="V",1,-1)*IF($Q537="Fixo",(DG537-INDEX('Curva Forward'!$C$5:$AN$13,MATCH(CONCATENATE(BD_COMERCIAL!$K537," ",BD_COMERCIAL!$L537),'Curva Forward'!$B$5:$B$13,0),MATCH(GE$4,'Curva Forward'!$C$4:$AN$4,0))),DG537)</f>
        <v>0</v>
      </c>
      <c r="GF537" s="200">
        <f>AT537*AT$2*IF($FC537="V",1,-1)*IF($Q537="Fixo",(DH537-INDEX('Curva Forward'!$C$5:$AN$13,MATCH(CONCATENATE(BD_COMERCIAL!$K537," ",BD_COMERCIAL!$L537),'Curva Forward'!$B$5:$B$13,0),MATCH(GF$4,'Curva Forward'!$C$4:$AN$4,0))),DH537)</f>
        <v>0</v>
      </c>
      <c r="GG537" s="200">
        <f>AU537*AU$2*IF($FC537="V",1,-1)*IF($Q537="Fixo",(DI537-INDEX('Curva Forward'!$C$5:$AN$13,MATCH(CONCATENATE(BD_COMERCIAL!$K537," ",BD_COMERCIAL!$L537),'Curva Forward'!$B$5:$B$13,0),MATCH(GG$4,'Curva Forward'!$C$4:$AN$4,0))),DI537)</f>
        <v>0</v>
      </c>
      <c r="GH537" s="200">
        <f>AV537*AV$2*IF($FC537="V",1,-1)*IF($Q537="Fixo",(DJ537-INDEX('Curva Forward'!$C$5:$AN$13,MATCH(CONCATENATE(BD_COMERCIAL!$K537," ",BD_COMERCIAL!$L537),'Curva Forward'!$B$5:$B$13,0),MATCH(GH$4,'Curva Forward'!$C$4:$AN$4,0))),DJ537)</f>
        <v>0</v>
      </c>
      <c r="GI537" s="200">
        <f>AW537*AW$2*IF($FC537="V",1,-1)*IF($Q537="Fixo",(DK537-INDEX('Curva Forward'!$C$5:$AN$13,MATCH(CONCATENATE(BD_COMERCIAL!$K537," ",BD_COMERCIAL!$L537),'Curva Forward'!$B$5:$B$13,0),MATCH(GI$4,'Curva Forward'!$C$4:$AN$4,0))),DK537)</f>
        <v>0</v>
      </c>
      <c r="GJ537" s="200">
        <f>AX537*AX$2*IF($FC537="V",1,-1)*IF($Q537="Fixo",(DL537-INDEX('Curva Forward'!$C$5:$AN$13,MATCH(CONCATENATE(BD_COMERCIAL!$K537," ",BD_COMERCIAL!$L537),'Curva Forward'!$B$5:$B$13,0),MATCH(GJ$4,'Curva Forward'!$C$4:$AN$4,0))),DL537)</f>
        <v>0</v>
      </c>
      <c r="GK537" s="200">
        <f>AY537*AY$2*IF($FC537="V",1,-1)*IF($Q537="Fixo",(DM537-INDEX('Curva Forward'!$C$5:$AN$13,MATCH(CONCATENATE(BD_COMERCIAL!$K537," ",BD_COMERCIAL!$L537),'Curva Forward'!$B$5:$B$13,0),MATCH(GK$4,'Curva Forward'!$C$4:$AN$4,0))),DM537)</f>
        <v>0</v>
      </c>
      <c r="GL537" s="200">
        <f>IF(EZ537="",0,CL537*CL$2*IF($FC537="V",1,-1)*IF($Q537="Fixo",(EZ537-INDEX('Curva Forward'!$C$5:$AN$13,MATCH(CONCATENATE(BD_COMERCIAL!$K537," ",BD_COMERCIAL!$L537),'Curva Forward'!$B$5:$B$13,0),MATCH(GL$4,'Curva Forward'!$C$4:$AN$4,0))),EZ537))</f>
        <v>0</v>
      </c>
      <c r="GM537" s="200">
        <f>IF(FA537="",0,CM537*CM$2*IF($FC537="V",1,-1)*IF($Q537="Fixo",(FA537-INDEX('Curva Forward'!$C$5:$AN$13,MATCH(CONCATENATE(BD_COMERCIAL!$K537," ",BD_COMERCIAL!$L537),'Curva Forward'!$B$5:$B$13,0),MATCH(GM$4,'Curva Forward'!$C$4:$AN$4,0))),FA537))</f>
        <v>0</v>
      </c>
      <c r="GN537" s="200">
        <f>IF(FB537="",0,CN537*CN$2*IF($FC537="V",1,-1)*IF($Q537="Fixo",(FB537-INDEX('Curva Forward'!$C$5:$AN$13,MATCH(CONCATENATE(BD_COMERCIAL!$K537," ",BD_COMERCIAL!$L537),'Curva Forward'!$B$5:$B$13,0),MATCH(GN$4,'Curva Forward'!$C$4:$AN$4,0))),FB537))</f>
        <v>0</v>
      </c>
      <c r="GO537" s="201">
        <f t="shared" ca="1" si="163"/>
        <v>0</v>
      </c>
      <c r="GP537" s="201">
        <f t="shared" ca="1" si="164"/>
        <v>0</v>
      </c>
    </row>
    <row r="538" spans="1:198" ht="15" customHeight="1" x14ac:dyDescent="0.25">
      <c r="A538" s="6"/>
      <c r="B538" s="7" t="s">
        <v>923</v>
      </c>
      <c r="C538" s="8">
        <v>44755</v>
      </c>
      <c r="D538" s="9" t="s">
        <v>131</v>
      </c>
      <c r="E538" s="9" t="s">
        <v>165</v>
      </c>
      <c r="F538" s="113">
        <v>12809025000110</v>
      </c>
      <c r="G538" s="10" t="s">
        <v>125</v>
      </c>
      <c r="H538" s="113">
        <v>3780401000108</v>
      </c>
      <c r="I538" s="9" t="s">
        <v>126</v>
      </c>
      <c r="J538" s="166" t="s">
        <v>921</v>
      </c>
      <c r="K538" s="10" t="s">
        <v>127</v>
      </c>
      <c r="L538" s="84" t="s">
        <v>22</v>
      </c>
      <c r="M538" s="11">
        <v>44743</v>
      </c>
      <c r="N538" s="12">
        <v>44773</v>
      </c>
      <c r="O538" s="10">
        <v>1</v>
      </c>
      <c r="P538" s="84">
        <v>62.9</v>
      </c>
      <c r="Q538" s="84" t="s">
        <v>128</v>
      </c>
      <c r="R538" s="10" t="s">
        <v>129</v>
      </c>
      <c r="S538" s="14" t="s">
        <v>135</v>
      </c>
      <c r="T538" s="11"/>
      <c r="U538" s="12"/>
      <c r="V538" s="257" t="str">
        <f ca="1">IF(U538="","",
IF(U538="NA","",
IFERROR(VLOOKUP(EOMONTH(M538,-2)+1,IPCA!$A:$B,2,0),
VLOOKUP(EOMONTH(TODAY(),-2)+1,IPCA!$A:$B,2,0))/
VLOOKUP(EOMONTH(U538,-2)+1,IPCA!$A:$B,2,0)*
P538))</f>
        <v/>
      </c>
      <c r="W538" s="84"/>
      <c r="X538" s="13" t="s">
        <v>6</v>
      </c>
      <c r="Y538" s="166"/>
      <c r="AA538" s="108"/>
      <c r="AB538" s="15"/>
      <c r="AH538">
        <v>1</v>
      </c>
      <c r="AM538" s="6"/>
      <c r="AN538" s="15"/>
      <c r="AY538" s="6"/>
      <c r="AZ538" s="15"/>
      <c r="BK538" s="6"/>
      <c r="BL538" s="15"/>
      <c r="BW538" s="6"/>
      <c r="BX538" s="15"/>
      <c r="CI538" s="6"/>
      <c r="CJ538" s="16">
        <f t="shared" si="148"/>
        <v>8.4931506849315067E-2</v>
      </c>
      <c r="CK538" s="16" t="str">
        <f t="shared" si="149"/>
        <v/>
      </c>
      <c r="CL538" s="16" t="str">
        <f t="shared" si="150"/>
        <v/>
      </c>
      <c r="CM538" s="16" t="str">
        <f t="shared" si="151"/>
        <v/>
      </c>
      <c r="CN538" s="16" t="str">
        <f t="shared" si="152"/>
        <v/>
      </c>
      <c r="CO538" s="18"/>
      <c r="CP538" s="15"/>
      <c r="CV538">
        <v>62.9</v>
      </c>
      <c r="DA538" s="6"/>
      <c r="DB538" s="15"/>
      <c r="DM538" s="6"/>
      <c r="DN538" s="15"/>
      <c r="DY538" s="6"/>
      <c r="DZ538" s="15"/>
      <c r="EK538" s="6"/>
      <c r="EL538" s="15"/>
      <c r="EW538" s="6"/>
      <c r="EX538" s="16">
        <f t="shared" si="153"/>
        <v>5.3421917808219179</v>
      </c>
      <c r="EY538" s="16" t="str">
        <f t="shared" si="154"/>
        <v/>
      </c>
      <c r="EZ538" s="16" t="str">
        <f t="shared" si="155"/>
        <v/>
      </c>
      <c r="FA538" s="16" t="str">
        <f t="shared" si="156"/>
        <v/>
      </c>
      <c r="FB538" s="160" t="str">
        <f t="shared" si="157"/>
        <v/>
      </c>
      <c r="FC538" t="s">
        <v>205</v>
      </c>
      <c r="FD538" s="20" t="s">
        <v>584</v>
      </c>
      <c r="FE538"/>
      <c r="FF538" s="209" t="s">
        <v>206</v>
      </c>
      <c r="FH538" s="284">
        <f t="shared" ca="1" si="158"/>
        <v>0</v>
      </c>
      <c r="FI538" s="208">
        <f t="shared" si="159"/>
        <v>1</v>
      </c>
      <c r="FK538" t="str">
        <f t="shared" si="160"/>
        <v>Prime Energy Comercializadora de Energia EIRELI</v>
      </c>
      <c r="FL538" s="201">
        <f t="shared" ca="1" si="161"/>
        <v>2790.0000000000055</v>
      </c>
      <c r="FM538" s="201">
        <f t="shared" ca="1" si="162"/>
        <v>0</v>
      </c>
      <c r="FN538" s="200">
        <f>AB538*AB$2*IF($FC538="V",1,-1)*IF($Q538="Fixo",(CP538-INDEX('Curva Forward'!$C$5:$AN$13,MATCH(CONCATENATE(BD_COMERCIAL!$K538," ",BD_COMERCIAL!$L538),'Curva Forward'!$B$5:$B$13,0),MATCH(FN$4,'Curva Forward'!$C$4:$AN$4,0))),CP538)</f>
        <v>0</v>
      </c>
      <c r="FO538" s="200">
        <f>AC538*AC$2*IF($FC538="V",1,-1)*IF($Q538="Fixo",(CQ538-INDEX('Curva Forward'!$C$5:$AN$13,MATCH(CONCATENATE(BD_COMERCIAL!$K538," ",BD_COMERCIAL!$L538),'Curva Forward'!$B$5:$B$13,0),MATCH(FO$4,'Curva Forward'!$C$4:$AN$4,0))),CQ538)</f>
        <v>0</v>
      </c>
      <c r="FP538" s="200">
        <f>AD538*AD$2*IF($FC538="V",1,-1)*IF($Q538="Fixo",(CR538-INDEX('Curva Forward'!$C$5:$AN$13,MATCH(CONCATENATE(BD_COMERCIAL!$K538," ",BD_COMERCIAL!$L538),'Curva Forward'!$B$5:$B$13,0),MATCH(FP$4,'Curva Forward'!$C$4:$AN$4,0))),CR538)</f>
        <v>0</v>
      </c>
      <c r="FQ538" s="200">
        <f>AE538*AE$2*IF($FC538="V",1,-1)*IF($Q538="Fixo",(CS538-INDEX('Curva Forward'!$C$5:$AN$13,MATCH(CONCATENATE(BD_COMERCIAL!$K538," ",BD_COMERCIAL!$L538),'Curva Forward'!$B$5:$B$13,0),MATCH(FQ$4,'Curva Forward'!$C$4:$AN$4,0))),CS538)</f>
        <v>0</v>
      </c>
      <c r="FR538" s="200">
        <f>AF538*AF$2*IF($FC538="V",1,-1)*IF($Q538="Fixo",(CT538-INDEX('Curva Forward'!$C$5:$AN$13,MATCH(CONCATENATE(BD_COMERCIAL!$K538," ",BD_COMERCIAL!$L538),'Curva Forward'!$B$5:$B$13,0),MATCH(FR$4,'Curva Forward'!$C$4:$AN$4,0))),CT538)</f>
        <v>0</v>
      </c>
      <c r="FS538" s="200">
        <f>AG538*AG$2*IF($FC538="V",1,-1)*IF($Q538="Fixo",(CU538-INDEX('Curva Forward'!$C$5:$AN$13,MATCH(CONCATENATE(BD_COMERCIAL!$K538," ",BD_COMERCIAL!$L538),'Curva Forward'!$B$5:$B$13,0),MATCH(FS$4,'Curva Forward'!$C$4:$AN$4,0))),CU538)</f>
        <v>0</v>
      </c>
      <c r="FT538" s="200">
        <f>AH538*AH$2*IF($FC538="V",1,-1)*IF($Q538="Fixo",(CV538-INDEX('Curva Forward'!$C$5:$AN$13,MATCH(CONCATENATE(BD_COMERCIAL!$K538," ",BD_COMERCIAL!$L538),'Curva Forward'!$B$5:$B$13,0),MATCH(FT$4,'Curva Forward'!$C$4:$AN$4,0))),CV538)</f>
        <v>2790.0000000000055</v>
      </c>
      <c r="FU538" s="200">
        <f>AI538*AI$2*IF($FC538="V",1,-1)*IF($Q538="Fixo",(CW538-INDEX('Curva Forward'!$C$5:$AN$13,MATCH(CONCATENATE(BD_COMERCIAL!$K538," ",BD_COMERCIAL!$L538),'Curva Forward'!$B$5:$B$13,0),MATCH(FU$4,'Curva Forward'!$C$4:$AN$4,0))),CW538)</f>
        <v>0</v>
      </c>
      <c r="FV538" s="200">
        <f>AJ538*AJ$2*IF($FC538="V",1,-1)*IF($Q538="Fixo",(CX538-INDEX('Curva Forward'!$C$5:$AN$13,MATCH(CONCATENATE(BD_COMERCIAL!$K538," ",BD_COMERCIAL!$L538),'Curva Forward'!$B$5:$B$13,0),MATCH(FV$4,'Curva Forward'!$C$4:$AN$4,0))),CX538)</f>
        <v>0</v>
      </c>
      <c r="FW538" s="200">
        <f>AK538*AK$2*IF($FC538="V",1,-1)*IF($Q538="Fixo",(CY538-INDEX('Curva Forward'!$C$5:$AN$13,MATCH(CONCATENATE(BD_COMERCIAL!$K538," ",BD_COMERCIAL!$L538),'Curva Forward'!$B$5:$B$13,0),MATCH(FW$4,'Curva Forward'!$C$4:$AN$4,0))),CY538)</f>
        <v>0</v>
      </c>
      <c r="FX538" s="200">
        <f>AL538*AL$2*IF($FC538="V",1,-1)*IF($Q538="Fixo",(CZ538-INDEX('Curva Forward'!$C$5:$AN$13,MATCH(CONCATENATE(BD_COMERCIAL!$K538," ",BD_COMERCIAL!$L538),'Curva Forward'!$B$5:$B$13,0),MATCH(FX$4,'Curva Forward'!$C$4:$AN$4,0))),CZ538)</f>
        <v>0</v>
      </c>
      <c r="FY538" s="200">
        <f>AM538*AM$2*IF($FC538="V",1,-1)*IF($Q538="Fixo",(DA538-INDEX('Curva Forward'!$C$5:$AN$13,MATCH(CONCATENATE(BD_COMERCIAL!$K538," ",BD_COMERCIAL!$L538),'Curva Forward'!$B$5:$B$13,0),MATCH(FY$4,'Curva Forward'!$C$4:$AN$4,0))),DA538)</f>
        <v>0</v>
      </c>
      <c r="FZ538" s="200">
        <f>AN538*AN$2*IF($FC538="V",1,-1)*IF($Q538="Fixo",(DB538-INDEX('Curva Forward'!$C$5:$AN$13,MATCH(CONCATENATE(BD_COMERCIAL!$K538," ",BD_COMERCIAL!$L538),'Curva Forward'!$B$5:$B$13,0),MATCH(FZ$4,'Curva Forward'!$C$4:$AN$4,0))),DB538)</f>
        <v>0</v>
      </c>
      <c r="GA538" s="200">
        <f>AO538*AO$2*IF($FC538="V",1,-1)*IF($Q538="Fixo",(DC538-INDEX('Curva Forward'!$C$5:$AN$13,MATCH(CONCATENATE(BD_COMERCIAL!$K538," ",BD_COMERCIAL!$L538),'Curva Forward'!$B$5:$B$13,0),MATCH(GA$4,'Curva Forward'!$C$4:$AN$4,0))),DC538)</f>
        <v>0</v>
      </c>
      <c r="GB538" s="200">
        <f>AP538*AP$2*IF($FC538="V",1,-1)*IF($Q538="Fixo",(DD538-INDEX('Curva Forward'!$C$5:$AN$13,MATCH(CONCATENATE(BD_COMERCIAL!$K538," ",BD_COMERCIAL!$L538),'Curva Forward'!$B$5:$B$13,0),MATCH(GB$4,'Curva Forward'!$C$4:$AN$4,0))),DD538)</f>
        <v>0</v>
      </c>
      <c r="GC538" s="200">
        <f>AQ538*AQ$2*IF($FC538="V",1,-1)*IF($Q538="Fixo",(DE538-INDEX('Curva Forward'!$C$5:$AN$13,MATCH(CONCATENATE(BD_COMERCIAL!$K538," ",BD_COMERCIAL!$L538),'Curva Forward'!$B$5:$B$13,0),MATCH(GC$4,'Curva Forward'!$C$4:$AN$4,0))),DE538)</f>
        <v>0</v>
      </c>
      <c r="GD538" s="200">
        <f>AR538*AR$2*IF($FC538="V",1,-1)*IF($Q538="Fixo",(DF538-INDEX('Curva Forward'!$C$5:$AN$13,MATCH(CONCATENATE(BD_COMERCIAL!$K538," ",BD_COMERCIAL!$L538),'Curva Forward'!$B$5:$B$13,0),MATCH(GD$4,'Curva Forward'!$C$4:$AN$4,0))),DF538)</f>
        <v>0</v>
      </c>
      <c r="GE538" s="200">
        <f>AS538*AS$2*IF($FC538="V",1,-1)*IF($Q538="Fixo",(DG538-INDEX('Curva Forward'!$C$5:$AN$13,MATCH(CONCATENATE(BD_COMERCIAL!$K538," ",BD_COMERCIAL!$L538),'Curva Forward'!$B$5:$B$13,0),MATCH(GE$4,'Curva Forward'!$C$4:$AN$4,0))),DG538)</f>
        <v>0</v>
      </c>
      <c r="GF538" s="200">
        <f>AT538*AT$2*IF($FC538="V",1,-1)*IF($Q538="Fixo",(DH538-INDEX('Curva Forward'!$C$5:$AN$13,MATCH(CONCATENATE(BD_COMERCIAL!$K538," ",BD_COMERCIAL!$L538),'Curva Forward'!$B$5:$B$13,0),MATCH(GF$4,'Curva Forward'!$C$4:$AN$4,0))),DH538)</f>
        <v>0</v>
      </c>
      <c r="GG538" s="200">
        <f>AU538*AU$2*IF($FC538="V",1,-1)*IF($Q538="Fixo",(DI538-INDEX('Curva Forward'!$C$5:$AN$13,MATCH(CONCATENATE(BD_COMERCIAL!$K538," ",BD_COMERCIAL!$L538),'Curva Forward'!$B$5:$B$13,0),MATCH(GG$4,'Curva Forward'!$C$4:$AN$4,0))),DI538)</f>
        <v>0</v>
      </c>
      <c r="GH538" s="200">
        <f>AV538*AV$2*IF($FC538="V",1,-1)*IF($Q538="Fixo",(DJ538-INDEX('Curva Forward'!$C$5:$AN$13,MATCH(CONCATENATE(BD_COMERCIAL!$K538," ",BD_COMERCIAL!$L538),'Curva Forward'!$B$5:$B$13,0),MATCH(GH$4,'Curva Forward'!$C$4:$AN$4,0))),DJ538)</f>
        <v>0</v>
      </c>
      <c r="GI538" s="200">
        <f>AW538*AW$2*IF($FC538="V",1,-1)*IF($Q538="Fixo",(DK538-INDEX('Curva Forward'!$C$5:$AN$13,MATCH(CONCATENATE(BD_COMERCIAL!$K538," ",BD_COMERCIAL!$L538),'Curva Forward'!$B$5:$B$13,0),MATCH(GI$4,'Curva Forward'!$C$4:$AN$4,0))),DK538)</f>
        <v>0</v>
      </c>
      <c r="GJ538" s="200">
        <f>AX538*AX$2*IF($FC538="V",1,-1)*IF($Q538="Fixo",(DL538-INDEX('Curva Forward'!$C$5:$AN$13,MATCH(CONCATENATE(BD_COMERCIAL!$K538," ",BD_COMERCIAL!$L538),'Curva Forward'!$B$5:$B$13,0),MATCH(GJ$4,'Curva Forward'!$C$4:$AN$4,0))),DL538)</f>
        <v>0</v>
      </c>
      <c r="GK538" s="200">
        <f>AY538*AY$2*IF($FC538="V",1,-1)*IF($Q538="Fixo",(DM538-INDEX('Curva Forward'!$C$5:$AN$13,MATCH(CONCATENATE(BD_COMERCIAL!$K538," ",BD_COMERCIAL!$L538),'Curva Forward'!$B$5:$B$13,0),MATCH(GK$4,'Curva Forward'!$C$4:$AN$4,0))),DM538)</f>
        <v>0</v>
      </c>
      <c r="GL538" s="200">
        <f>IF(EZ538="",0,CL538*CL$2*IF($FC538="V",1,-1)*IF($Q538="Fixo",(EZ538-INDEX('Curva Forward'!$C$5:$AN$13,MATCH(CONCATENATE(BD_COMERCIAL!$K538," ",BD_COMERCIAL!$L538),'Curva Forward'!$B$5:$B$13,0),MATCH(GL$4,'Curva Forward'!$C$4:$AN$4,0))),EZ538))</f>
        <v>0</v>
      </c>
      <c r="GM538" s="200">
        <f>IF(FA538="",0,CM538*CM$2*IF($FC538="V",1,-1)*IF($Q538="Fixo",(FA538-INDEX('Curva Forward'!$C$5:$AN$13,MATCH(CONCATENATE(BD_COMERCIAL!$K538," ",BD_COMERCIAL!$L538),'Curva Forward'!$B$5:$B$13,0),MATCH(GM$4,'Curva Forward'!$C$4:$AN$4,0))),FA538))</f>
        <v>0</v>
      </c>
      <c r="GN538" s="200">
        <f>IF(FB538="",0,CN538*CN$2*IF($FC538="V",1,-1)*IF($Q538="Fixo",(FB538-INDEX('Curva Forward'!$C$5:$AN$13,MATCH(CONCATENATE(BD_COMERCIAL!$K538," ",BD_COMERCIAL!$L538),'Curva Forward'!$B$5:$B$13,0),MATCH(GN$4,'Curva Forward'!$C$4:$AN$4,0))),FB538))</f>
        <v>0</v>
      </c>
      <c r="GO538" s="201">
        <f t="shared" ca="1" si="163"/>
        <v>0</v>
      </c>
      <c r="GP538" s="201">
        <f t="shared" ca="1" si="164"/>
        <v>0</v>
      </c>
    </row>
    <row r="539" spans="1:198" ht="15" customHeight="1" x14ac:dyDescent="0.25">
      <c r="A539" s="6"/>
      <c r="B539" s="7" t="s">
        <v>924</v>
      </c>
      <c r="C539" s="8">
        <v>44755</v>
      </c>
      <c r="D539" s="9" t="s">
        <v>124</v>
      </c>
      <c r="E539" s="9" t="s">
        <v>125</v>
      </c>
      <c r="F539" s="113">
        <v>3780401000108</v>
      </c>
      <c r="G539" s="10" t="s">
        <v>233</v>
      </c>
      <c r="H539" s="113">
        <v>8773135000100</v>
      </c>
      <c r="I539" s="9" t="s">
        <v>139</v>
      </c>
      <c r="J539" s="166"/>
      <c r="K539" s="10" t="s">
        <v>127</v>
      </c>
      <c r="L539" s="84" t="s">
        <v>22</v>
      </c>
      <c r="M539" s="11">
        <v>44835</v>
      </c>
      <c r="N539" s="12">
        <v>44865</v>
      </c>
      <c r="O539" s="10">
        <v>3</v>
      </c>
      <c r="P539" s="84">
        <v>106</v>
      </c>
      <c r="Q539" s="84" t="s">
        <v>128</v>
      </c>
      <c r="R539" s="10" t="s">
        <v>129</v>
      </c>
      <c r="S539" s="14" t="s">
        <v>135</v>
      </c>
      <c r="T539" s="11"/>
      <c r="U539" s="12"/>
      <c r="V539" s="257" t="str">
        <f ca="1">IF(U539="","",
IF(U539="NA","",
IFERROR(VLOOKUP(EOMONTH(M539,-2)+1,IPCA!$A:$B,2,0),
VLOOKUP(EOMONTH(TODAY(),-2)+1,IPCA!$A:$B,2,0))/
VLOOKUP(EOMONTH(U539,-2)+1,IPCA!$A:$B,2,0)*
P539))</f>
        <v/>
      </c>
      <c r="W539" s="84"/>
      <c r="X539" s="13" t="s">
        <v>133</v>
      </c>
      <c r="Y539" s="166"/>
      <c r="AA539" s="108"/>
      <c r="AB539" s="15"/>
      <c r="AK539">
        <v>3</v>
      </c>
      <c r="AM539" s="6"/>
      <c r="AN539" s="15"/>
      <c r="AY539" s="6"/>
      <c r="AZ539" s="15"/>
      <c r="BK539" s="6"/>
      <c r="BL539" s="15"/>
      <c r="BW539" s="6"/>
      <c r="BX539" s="15"/>
      <c r="CI539" s="6"/>
      <c r="CJ539" s="16">
        <f t="shared" si="148"/>
        <v>0.25479452054794521</v>
      </c>
      <c r="CK539" s="16" t="str">
        <f t="shared" si="149"/>
        <v/>
      </c>
      <c r="CL539" s="16" t="str">
        <f t="shared" si="150"/>
        <v/>
      </c>
      <c r="CM539" s="16" t="str">
        <f t="shared" si="151"/>
        <v/>
      </c>
      <c r="CN539" s="16" t="str">
        <f t="shared" si="152"/>
        <v/>
      </c>
      <c r="CO539" s="18"/>
      <c r="CP539" s="15"/>
      <c r="CY539">
        <v>106</v>
      </c>
      <c r="DA539" s="6"/>
      <c r="DB539" s="15"/>
      <c r="DM539" s="6"/>
      <c r="DN539" s="15"/>
      <c r="DY539" s="6"/>
      <c r="DZ539" s="15"/>
      <c r="EK539" s="6"/>
      <c r="EL539" s="15"/>
      <c r="EW539" s="6"/>
      <c r="EX539" s="16">
        <f t="shared" si="153"/>
        <v>9.0027397260273965</v>
      </c>
      <c r="EY539" s="16" t="str">
        <f t="shared" si="154"/>
        <v/>
      </c>
      <c r="EZ539" s="16" t="str">
        <f t="shared" si="155"/>
        <v/>
      </c>
      <c r="FA539" s="16" t="str">
        <f t="shared" si="156"/>
        <v/>
      </c>
      <c r="FB539" s="160" t="str">
        <f t="shared" si="157"/>
        <v/>
      </c>
      <c r="FC539" t="s">
        <v>204</v>
      </c>
      <c r="FD539" s="20" t="s">
        <v>139</v>
      </c>
      <c r="FE539"/>
      <c r="FF539" s="209" t="s">
        <v>206</v>
      </c>
      <c r="FH539" s="284">
        <f t="shared" ca="1" si="158"/>
        <v>0</v>
      </c>
      <c r="FI539" s="208">
        <f t="shared" si="159"/>
        <v>1</v>
      </c>
      <c r="FK539" t="str">
        <f t="shared" si="160"/>
        <v>2W Energia S.A</v>
      </c>
      <c r="FL539" s="201">
        <f t="shared" ca="1" si="161"/>
        <v>13392</v>
      </c>
      <c r="FM539" s="201">
        <f t="shared" ca="1" si="162"/>
        <v>0</v>
      </c>
      <c r="FN539" s="200">
        <f>AB539*AB$2*IF($FC539="V",1,-1)*IF($Q539="Fixo",(CP539-INDEX('Curva Forward'!$C$5:$AN$13,MATCH(CONCATENATE(BD_COMERCIAL!$K539," ",BD_COMERCIAL!$L539),'Curva Forward'!$B$5:$B$13,0),MATCH(FN$4,'Curva Forward'!$C$4:$AN$4,0))),CP539)</f>
        <v>0</v>
      </c>
      <c r="FO539" s="200">
        <f>AC539*AC$2*IF($FC539="V",1,-1)*IF($Q539="Fixo",(CQ539-INDEX('Curva Forward'!$C$5:$AN$13,MATCH(CONCATENATE(BD_COMERCIAL!$K539," ",BD_COMERCIAL!$L539),'Curva Forward'!$B$5:$B$13,0),MATCH(FO$4,'Curva Forward'!$C$4:$AN$4,0))),CQ539)</f>
        <v>0</v>
      </c>
      <c r="FP539" s="200">
        <f>AD539*AD$2*IF($FC539="V",1,-1)*IF($Q539="Fixo",(CR539-INDEX('Curva Forward'!$C$5:$AN$13,MATCH(CONCATENATE(BD_COMERCIAL!$K539," ",BD_COMERCIAL!$L539),'Curva Forward'!$B$5:$B$13,0),MATCH(FP$4,'Curva Forward'!$C$4:$AN$4,0))),CR539)</f>
        <v>0</v>
      </c>
      <c r="FQ539" s="200">
        <f>AE539*AE$2*IF($FC539="V",1,-1)*IF($Q539="Fixo",(CS539-INDEX('Curva Forward'!$C$5:$AN$13,MATCH(CONCATENATE(BD_COMERCIAL!$K539," ",BD_COMERCIAL!$L539),'Curva Forward'!$B$5:$B$13,0),MATCH(FQ$4,'Curva Forward'!$C$4:$AN$4,0))),CS539)</f>
        <v>0</v>
      </c>
      <c r="FR539" s="200">
        <f>AF539*AF$2*IF($FC539="V",1,-1)*IF($Q539="Fixo",(CT539-INDEX('Curva Forward'!$C$5:$AN$13,MATCH(CONCATENATE(BD_COMERCIAL!$K539," ",BD_COMERCIAL!$L539),'Curva Forward'!$B$5:$B$13,0),MATCH(FR$4,'Curva Forward'!$C$4:$AN$4,0))),CT539)</f>
        <v>0</v>
      </c>
      <c r="FS539" s="200">
        <f>AG539*AG$2*IF($FC539="V",1,-1)*IF($Q539="Fixo",(CU539-INDEX('Curva Forward'!$C$5:$AN$13,MATCH(CONCATENATE(BD_COMERCIAL!$K539," ",BD_COMERCIAL!$L539),'Curva Forward'!$B$5:$B$13,0),MATCH(FS$4,'Curva Forward'!$C$4:$AN$4,0))),CU539)</f>
        <v>0</v>
      </c>
      <c r="FT539" s="200">
        <f>AH539*AH$2*IF($FC539="V",1,-1)*IF($Q539="Fixo",(CV539-INDEX('Curva Forward'!$C$5:$AN$13,MATCH(CONCATENATE(BD_COMERCIAL!$K539," ",BD_COMERCIAL!$L539),'Curva Forward'!$B$5:$B$13,0),MATCH(FT$4,'Curva Forward'!$C$4:$AN$4,0))),CV539)</f>
        <v>0</v>
      </c>
      <c r="FU539" s="200">
        <f>AI539*AI$2*IF($FC539="V",1,-1)*IF($Q539="Fixo",(CW539-INDEX('Curva Forward'!$C$5:$AN$13,MATCH(CONCATENATE(BD_COMERCIAL!$K539," ",BD_COMERCIAL!$L539),'Curva Forward'!$B$5:$B$13,0),MATCH(FU$4,'Curva Forward'!$C$4:$AN$4,0))),CW539)</f>
        <v>0</v>
      </c>
      <c r="FV539" s="200">
        <f>AJ539*AJ$2*IF($FC539="V",1,-1)*IF($Q539="Fixo",(CX539-INDEX('Curva Forward'!$C$5:$AN$13,MATCH(CONCATENATE(BD_COMERCIAL!$K539," ",BD_COMERCIAL!$L539),'Curva Forward'!$B$5:$B$13,0),MATCH(FV$4,'Curva Forward'!$C$4:$AN$4,0))),CX539)</f>
        <v>0</v>
      </c>
      <c r="FW539" s="200">
        <f>AK539*AK$2*IF($FC539="V",1,-1)*IF($Q539="Fixo",(CY539-INDEX('Curva Forward'!$C$5:$AN$13,MATCH(CONCATENATE(BD_COMERCIAL!$K539," ",BD_COMERCIAL!$L539),'Curva Forward'!$B$5:$B$13,0),MATCH(FW$4,'Curva Forward'!$C$4:$AN$4,0))),CY539)</f>
        <v>13392</v>
      </c>
      <c r="FX539" s="200">
        <f>AL539*AL$2*IF($FC539="V",1,-1)*IF($Q539="Fixo",(CZ539-INDEX('Curva Forward'!$C$5:$AN$13,MATCH(CONCATENATE(BD_COMERCIAL!$K539," ",BD_COMERCIAL!$L539),'Curva Forward'!$B$5:$B$13,0),MATCH(FX$4,'Curva Forward'!$C$4:$AN$4,0))),CZ539)</f>
        <v>0</v>
      </c>
      <c r="FY539" s="200">
        <f>AM539*AM$2*IF($FC539="V",1,-1)*IF($Q539="Fixo",(DA539-INDEX('Curva Forward'!$C$5:$AN$13,MATCH(CONCATENATE(BD_COMERCIAL!$K539," ",BD_COMERCIAL!$L539),'Curva Forward'!$B$5:$B$13,0),MATCH(FY$4,'Curva Forward'!$C$4:$AN$4,0))),DA539)</f>
        <v>0</v>
      </c>
      <c r="FZ539" s="200">
        <f>AN539*AN$2*IF($FC539="V",1,-1)*IF($Q539="Fixo",(DB539-INDEX('Curva Forward'!$C$5:$AN$13,MATCH(CONCATENATE(BD_COMERCIAL!$K539," ",BD_COMERCIAL!$L539),'Curva Forward'!$B$5:$B$13,0),MATCH(FZ$4,'Curva Forward'!$C$4:$AN$4,0))),DB539)</f>
        <v>0</v>
      </c>
      <c r="GA539" s="200">
        <f>AO539*AO$2*IF($FC539="V",1,-1)*IF($Q539="Fixo",(DC539-INDEX('Curva Forward'!$C$5:$AN$13,MATCH(CONCATENATE(BD_COMERCIAL!$K539," ",BD_COMERCIAL!$L539),'Curva Forward'!$B$5:$B$13,0),MATCH(GA$4,'Curva Forward'!$C$4:$AN$4,0))),DC539)</f>
        <v>0</v>
      </c>
      <c r="GB539" s="200">
        <f>AP539*AP$2*IF($FC539="V",1,-1)*IF($Q539="Fixo",(DD539-INDEX('Curva Forward'!$C$5:$AN$13,MATCH(CONCATENATE(BD_COMERCIAL!$K539," ",BD_COMERCIAL!$L539),'Curva Forward'!$B$5:$B$13,0),MATCH(GB$4,'Curva Forward'!$C$4:$AN$4,0))),DD539)</f>
        <v>0</v>
      </c>
      <c r="GC539" s="200">
        <f>AQ539*AQ$2*IF($FC539="V",1,-1)*IF($Q539="Fixo",(DE539-INDEX('Curva Forward'!$C$5:$AN$13,MATCH(CONCATENATE(BD_COMERCIAL!$K539," ",BD_COMERCIAL!$L539),'Curva Forward'!$B$5:$B$13,0),MATCH(GC$4,'Curva Forward'!$C$4:$AN$4,0))),DE539)</f>
        <v>0</v>
      </c>
      <c r="GD539" s="200">
        <f>AR539*AR$2*IF($FC539="V",1,-1)*IF($Q539="Fixo",(DF539-INDEX('Curva Forward'!$C$5:$AN$13,MATCH(CONCATENATE(BD_COMERCIAL!$K539," ",BD_COMERCIAL!$L539),'Curva Forward'!$B$5:$B$13,0),MATCH(GD$4,'Curva Forward'!$C$4:$AN$4,0))),DF539)</f>
        <v>0</v>
      </c>
      <c r="GE539" s="200">
        <f>AS539*AS$2*IF($FC539="V",1,-1)*IF($Q539="Fixo",(DG539-INDEX('Curva Forward'!$C$5:$AN$13,MATCH(CONCATENATE(BD_COMERCIAL!$K539," ",BD_COMERCIAL!$L539),'Curva Forward'!$B$5:$B$13,0),MATCH(GE$4,'Curva Forward'!$C$4:$AN$4,0))),DG539)</f>
        <v>0</v>
      </c>
      <c r="GF539" s="200">
        <f>AT539*AT$2*IF($FC539="V",1,-1)*IF($Q539="Fixo",(DH539-INDEX('Curva Forward'!$C$5:$AN$13,MATCH(CONCATENATE(BD_COMERCIAL!$K539," ",BD_COMERCIAL!$L539),'Curva Forward'!$B$5:$B$13,0),MATCH(GF$4,'Curva Forward'!$C$4:$AN$4,0))),DH539)</f>
        <v>0</v>
      </c>
      <c r="GG539" s="200">
        <f>AU539*AU$2*IF($FC539="V",1,-1)*IF($Q539="Fixo",(DI539-INDEX('Curva Forward'!$C$5:$AN$13,MATCH(CONCATENATE(BD_COMERCIAL!$K539," ",BD_COMERCIAL!$L539),'Curva Forward'!$B$5:$B$13,0),MATCH(GG$4,'Curva Forward'!$C$4:$AN$4,0))),DI539)</f>
        <v>0</v>
      </c>
      <c r="GH539" s="200">
        <f>AV539*AV$2*IF($FC539="V",1,-1)*IF($Q539="Fixo",(DJ539-INDEX('Curva Forward'!$C$5:$AN$13,MATCH(CONCATENATE(BD_COMERCIAL!$K539," ",BD_COMERCIAL!$L539),'Curva Forward'!$B$5:$B$13,0),MATCH(GH$4,'Curva Forward'!$C$4:$AN$4,0))),DJ539)</f>
        <v>0</v>
      </c>
      <c r="GI539" s="200">
        <f>AW539*AW$2*IF($FC539="V",1,-1)*IF($Q539="Fixo",(DK539-INDEX('Curva Forward'!$C$5:$AN$13,MATCH(CONCATENATE(BD_COMERCIAL!$K539," ",BD_COMERCIAL!$L539),'Curva Forward'!$B$5:$B$13,0),MATCH(GI$4,'Curva Forward'!$C$4:$AN$4,0))),DK539)</f>
        <v>0</v>
      </c>
      <c r="GJ539" s="200">
        <f>AX539*AX$2*IF($FC539="V",1,-1)*IF($Q539="Fixo",(DL539-INDEX('Curva Forward'!$C$5:$AN$13,MATCH(CONCATENATE(BD_COMERCIAL!$K539," ",BD_COMERCIAL!$L539),'Curva Forward'!$B$5:$B$13,0),MATCH(GJ$4,'Curva Forward'!$C$4:$AN$4,0))),DL539)</f>
        <v>0</v>
      </c>
      <c r="GK539" s="200">
        <f>AY539*AY$2*IF($FC539="V",1,-1)*IF($Q539="Fixo",(DM539-INDEX('Curva Forward'!$C$5:$AN$13,MATCH(CONCATENATE(BD_COMERCIAL!$K539," ",BD_COMERCIAL!$L539),'Curva Forward'!$B$5:$B$13,0),MATCH(GK$4,'Curva Forward'!$C$4:$AN$4,0))),DM539)</f>
        <v>0</v>
      </c>
      <c r="GL539" s="200">
        <f>IF(EZ539="",0,CL539*CL$2*IF($FC539="V",1,-1)*IF($Q539="Fixo",(EZ539-INDEX('Curva Forward'!$C$5:$AN$13,MATCH(CONCATENATE(BD_COMERCIAL!$K539," ",BD_COMERCIAL!$L539),'Curva Forward'!$B$5:$B$13,0),MATCH(GL$4,'Curva Forward'!$C$4:$AN$4,0))),EZ539))</f>
        <v>0</v>
      </c>
      <c r="GM539" s="200">
        <f>IF(FA539="",0,CM539*CM$2*IF($FC539="V",1,-1)*IF($Q539="Fixo",(FA539-INDEX('Curva Forward'!$C$5:$AN$13,MATCH(CONCATENATE(BD_COMERCIAL!$K539," ",BD_COMERCIAL!$L539),'Curva Forward'!$B$5:$B$13,0),MATCH(GM$4,'Curva Forward'!$C$4:$AN$4,0))),FA539))</f>
        <v>0</v>
      </c>
      <c r="GN539" s="200">
        <f>IF(FB539="",0,CN539*CN$2*IF($FC539="V",1,-1)*IF($Q539="Fixo",(FB539-INDEX('Curva Forward'!$C$5:$AN$13,MATCH(CONCATENATE(BD_COMERCIAL!$K539," ",BD_COMERCIAL!$L539),'Curva Forward'!$B$5:$B$13,0),MATCH(GN$4,'Curva Forward'!$C$4:$AN$4,0))),FB539))</f>
        <v>0</v>
      </c>
      <c r="GO539" s="201">
        <f t="shared" ca="1" si="163"/>
        <v>0</v>
      </c>
      <c r="GP539" s="201">
        <f t="shared" ca="1" si="164"/>
        <v>0</v>
      </c>
    </row>
    <row r="540" spans="1:198" ht="15" customHeight="1" x14ac:dyDescent="0.25">
      <c r="A540" s="6"/>
      <c r="B540" s="7" t="s">
        <v>925</v>
      </c>
      <c r="C540" s="8">
        <v>44755</v>
      </c>
      <c r="D540" s="9" t="s">
        <v>124</v>
      </c>
      <c r="E540" s="9" t="s">
        <v>125</v>
      </c>
      <c r="F540" s="113">
        <v>3780401000108</v>
      </c>
      <c r="G540" s="10" t="s">
        <v>196</v>
      </c>
      <c r="H540" s="113">
        <v>26940979000171</v>
      </c>
      <c r="I540" s="9" t="s">
        <v>139</v>
      </c>
      <c r="J540" s="166"/>
      <c r="K540" s="10" t="s">
        <v>127</v>
      </c>
      <c r="L540" s="84" t="s">
        <v>22</v>
      </c>
      <c r="M540" s="11">
        <v>44835</v>
      </c>
      <c r="N540" s="12">
        <v>44865</v>
      </c>
      <c r="O540" s="10">
        <v>1</v>
      </c>
      <c r="P540" s="84">
        <v>106</v>
      </c>
      <c r="Q540" s="84" t="s">
        <v>128</v>
      </c>
      <c r="R540" s="10" t="s">
        <v>129</v>
      </c>
      <c r="S540" s="14" t="s">
        <v>135</v>
      </c>
      <c r="T540" s="11"/>
      <c r="U540" s="12"/>
      <c r="V540" s="257" t="str">
        <f ca="1">IF(U540="","",
IF(U540="NA","",
IFERROR(VLOOKUP(EOMONTH(M540,-2)+1,IPCA!$A:$B,2,0),
VLOOKUP(EOMONTH(TODAY(),-2)+1,IPCA!$A:$B,2,0))/
VLOOKUP(EOMONTH(U540,-2)+1,IPCA!$A:$B,2,0)*
P540))</f>
        <v/>
      </c>
      <c r="W540" s="84"/>
      <c r="X540" s="13" t="s">
        <v>6</v>
      </c>
      <c r="Y540" s="166"/>
      <c r="AA540" s="108"/>
      <c r="AB540" s="15"/>
      <c r="AK540">
        <v>1</v>
      </c>
      <c r="AM540" s="6"/>
      <c r="AN540" s="15"/>
      <c r="AY540" s="6"/>
      <c r="AZ540" s="15"/>
      <c r="BK540" s="6"/>
      <c r="BL540" s="15"/>
      <c r="BW540" s="6"/>
      <c r="BX540" s="15"/>
      <c r="CI540" s="6"/>
      <c r="CJ540" s="16">
        <f t="shared" si="148"/>
        <v>8.4931506849315067E-2</v>
      </c>
      <c r="CK540" s="16" t="str">
        <f t="shared" si="149"/>
        <v/>
      </c>
      <c r="CL540" s="16" t="str">
        <f t="shared" si="150"/>
        <v/>
      </c>
      <c r="CM540" s="16" t="str">
        <f t="shared" si="151"/>
        <v/>
      </c>
      <c r="CN540" s="16" t="str">
        <f t="shared" si="152"/>
        <v/>
      </c>
      <c r="CO540" s="18"/>
      <c r="CP540" s="15"/>
      <c r="CY540">
        <v>106</v>
      </c>
      <c r="DA540" s="6"/>
      <c r="DB540" s="15"/>
      <c r="DM540" s="6"/>
      <c r="DN540" s="15"/>
      <c r="DY540" s="6"/>
      <c r="DZ540" s="15"/>
      <c r="EK540" s="6"/>
      <c r="EL540" s="15"/>
      <c r="EW540" s="6"/>
      <c r="EX540" s="16">
        <f t="shared" si="153"/>
        <v>9.0027397260273965</v>
      </c>
      <c r="EY540" s="16" t="str">
        <f t="shared" si="154"/>
        <v/>
      </c>
      <c r="EZ540" s="16" t="str">
        <f t="shared" si="155"/>
        <v/>
      </c>
      <c r="FA540" s="16" t="str">
        <f t="shared" si="156"/>
        <v/>
      </c>
      <c r="FB540" s="160" t="str">
        <f t="shared" si="157"/>
        <v/>
      </c>
      <c r="FC540" t="s">
        <v>204</v>
      </c>
      <c r="FD540" s="20" t="s">
        <v>139</v>
      </c>
      <c r="FE540"/>
      <c r="FF540" s="209" t="s">
        <v>206</v>
      </c>
      <c r="FH540" s="284">
        <f t="shared" ca="1" si="158"/>
        <v>0</v>
      </c>
      <c r="FI540" s="208">
        <f t="shared" si="159"/>
        <v>1</v>
      </c>
      <c r="FK540" t="str">
        <f t="shared" si="160"/>
        <v>Esfera Comercializadora de Energia Ltda</v>
      </c>
      <c r="FL540" s="201">
        <f t="shared" ca="1" si="161"/>
        <v>4464</v>
      </c>
      <c r="FM540" s="201">
        <f t="shared" ca="1" si="162"/>
        <v>0</v>
      </c>
      <c r="FN540" s="200">
        <f>AB540*AB$2*IF($FC540="V",1,-1)*IF($Q540="Fixo",(CP540-INDEX('Curva Forward'!$C$5:$AN$13,MATCH(CONCATENATE(BD_COMERCIAL!$K540," ",BD_COMERCIAL!$L540),'Curva Forward'!$B$5:$B$13,0),MATCH(FN$4,'Curva Forward'!$C$4:$AN$4,0))),CP540)</f>
        <v>0</v>
      </c>
      <c r="FO540" s="200">
        <f>AC540*AC$2*IF($FC540="V",1,-1)*IF($Q540="Fixo",(CQ540-INDEX('Curva Forward'!$C$5:$AN$13,MATCH(CONCATENATE(BD_COMERCIAL!$K540," ",BD_COMERCIAL!$L540),'Curva Forward'!$B$5:$B$13,0),MATCH(FO$4,'Curva Forward'!$C$4:$AN$4,0))),CQ540)</f>
        <v>0</v>
      </c>
      <c r="FP540" s="200">
        <f>AD540*AD$2*IF($FC540="V",1,-1)*IF($Q540="Fixo",(CR540-INDEX('Curva Forward'!$C$5:$AN$13,MATCH(CONCATENATE(BD_COMERCIAL!$K540," ",BD_COMERCIAL!$L540),'Curva Forward'!$B$5:$B$13,0),MATCH(FP$4,'Curva Forward'!$C$4:$AN$4,0))),CR540)</f>
        <v>0</v>
      </c>
      <c r="FQ540" s="200">
        <f>AE540*AE$2*IF($FC540="V",1,-1)*IF($Q540="Fixo",(CS540-INDEX('Curva Forward'!$C$5:$AN$13,MATCH(CONCATENATE(BD_COMERCIAL!$K540," ",BD_COMERCIAL!$L540),'Curva Forward'!$B$5:$B$13,0),MATCH(FQ$4,'Curva Forward'!$C$4:$AN$4,0))),CS540)</f>
        <v>0</v>
      </c>
      <c r="FR540" s="200">
        <f>AF540*AF$2*IF($FC540="V",1,-1)*IF($Q540="Fixo",(CT540-INDEX('Curva Forward'!$C$5:$AN$13,MATCH(CONCATENATE(BD_COMERCIAL!$K540," ",BD_COMERCIAL!$L540),'Curva Forward'!$B$5:$B$13,0),MATCH(FR$4,'Curva Forward'!$C$4:$AN$4,0))),CT540)</f>
        <v>0</v>
      </c>
      <c r="FS540" s="200">
        <f>AG540*AG$2*IF($FC540="V",1,-1)*IF($Q540="Fixo",(CU540-INDEX('Curva Forward'!$C$5:$AN$13,MATCH(CONCATENATE(BD_COMERCIAL!$K540," ",BD_COMERCIAL!$L540),'Curva Forward'!$B$5:$B$13,0),MATCH(FS$4,'Curva Forward'!$C$4:$AN$4,0))),CU540)</f>
        <v>0</v>
      </c>
      <c r="FT540" s="200">
        <f>AH540*AH$2*IF($FC540="V",1,-1)*IF($Q540="Fixo",(CV540-INDEX('Curva Forward'!$C$5:$AN$13,MATCH(CONCATENATE(BD_COMERCIAL!$K540," ",BD_COMERCIAL!$L540),'Curva Forward'!$B$5:$B$13,0),MATCH(FT$4,'Curva Forward'!$C$4:$AN$4,0))),CV540)</f>
        <v>0</v>
      </c>
      <c r="FU540" s="200">
        <f>AI540*AI$2*IF($FC540="V",1,-1)*IF($Q540="Fixo",(CW540-INDEX('Curva Forward'!$C$5:$AN$13,MATCH(CONCATENATE(BD_COMERCIAL!$K540," ",BD_COMERCIAL!$L540),'Curva Forward'!$B$5:$B$13,0),MATCH(FU$4,'Curva Forward'!$C$4:$AN$4,0))),CW540)</f>
        <v>0</v>
      </c>
      <c r="FV540" s="200">
        <f>AJ540*AJ$2*IF($FC540="V",1,-1)*IF($Q540="Fixo",(CX540-INDEX('Curva Forward'!$C$5:$AN$13,MATCH(CONCATENATE(BD_COMERCIAL!$K540," ",BD_COMERCIAL!$L540),'Curva Forward'!$B$5:$B$13,0),MATCH(FV$4,'Curva Forward'!$C$4:$AN$4,0))),CX540)</f>
        <v>0</v>
      </c>
      <c r="FW540" s="200">
        <f>AK540*AK$2*IF($FC540="V",1,-1)*IF($Q540="Fixo",(CY540-INDEX('Curva Forward'!$C$5:$AN$13,MATCH(CONCATENATE(BD_COMERCIAL!$K540," ",BD_COMERCIAL!$L540),'Curva Forward'!$B$5:$B$13,0),MATCH(FW$4,'Curva Forward'!$C$4:$AN$4,0))),CY540)</f>
        <v>4464</v>
      </c>
      <c r="FX540" s="200">
        <f>AL540*AL$2*IF($FC540="V",1,-1)*IF($Q540="Fixo",(CZ540-INDEX('Curva Forward'!$C$5:$AN$13,MATCH(CONCATENATE(BD_COMERCIAL!$K540," ",BD_COMERCIAL!$L540),'Curva Forward'!$B$5:$B$13,0),MATCH(FX$4,'Curva Forward'!$C$4:$AN$4,0))),CZ540)</f>
        <v>0</v>
      </c>
      <c r="FY540" s="200">
        <f>AM540*AM$2*IF($FC540="V",1,-1)*IF($Q540="Fixo",(DA540-INDEX('Curva Forward'!$C$5:$AN$13,MATCH(CONCATENATE(BD_COMERCIAL!$K540," ",BD_COMERCIAL!$L540),'Curva Forward'!$B$5:$B$13,0),MATCH(FY$4,'Curva Forward'!$C$4:$AN$4,0))),DA540)</f>
        <v>0</v>
      </c>
      <c r="FZ540" s="200">
        <f>AN540*AN$2*IF($FC540="V",1,-1)*IF($Q540="Fixo",(DB540-INDEX('Curva Forward'!$C$5:$AN$13,MATCH(CONCATENATE(BD_COMERCIAL!$K540," ",BD_COMERCIAL!$L540),'Curva Forward'!$B$5:$B$13,0),MATCH(FZ$4,'Curva Forward'!$C$4:$AN$4,0))),DB540)</f>
        <v>0</v>
      </c>
      <c r="GA540" s="200">
        <f>AO540*AO$2*IF($FC540="V",1,-1)*IF($Q540="Fixo",(DC540-INDEX('Curva Forward'!$C$5:$AN$13,MATCH(CONCATENATE(BD_COMERCIAL!$K540," ",BD_COMERCIAL!$L540),'Curva Forward'!$B$5:$B$13,0),MATCH(GA$4,'Curva Forward'!$C$4:$AN$4,0))),DC540)</f>
        <v>0</v>
      </c>
      <c r="GB540" s="200">
        <f>AP540*AP$2*IF($FC540="V",1,-1)*IF($Q540="Fixo",(DD540-INDEX('Curva Forward'!$C$5:$AN$13,MATCH(CONCATENATE(BD_COMERCIAL!$K540," ",BD_COMERCIAL!$L540),'Curva Forward'!$B$5:$B$13,0),MATCH(GB$4,'Curva Forward'!$C$4:$AN$4,0))),DD540)</f>
        <v>0</v>
      </c>
      <c r="GC540" s="200">
        <f>AQ540*AQ$2*IF($FC540="V",1,-1)*IF($Q540="Fixo",(DE540-INDEX('Curva Forward'!$C$5:$AN$13,MATCH(CONCATENATE(BD_COMERCIAL!$K540," ",BD_COMERCIAL!$L540),'Curva Forward'!$B$5:$B$13,0),MATCH(GC$4,'Curva Forward'!$C$4:$AN$4,0))),DE540)</f>
        <v>0</v>
      </c>
      <c r="GD540" s="200">
        <f>AR540*AR$2*IF($FC540="V",1,-1)*IF($Q540="Fixo",(DF540-INDEX('Curva Forward'!$C$5:$AN$13,MATCH(CONCATENATE(BD_COMERCIAL!$K540," ",BD_COMERCIAL!$L540),'Curva Forward'!$B$5:$B$13,0),MATCH(GD$4,'Curva Forward'!$C$4:$AN$4,0))),DF540)</f>
        <v>0</v>
      </c>
      <c r="GE540" s="200">
        <f>AS540*AS$2*IF($FC540="V",1,-1)*IF($Q540="Fixo",(DG540-INDEX('Curva Forward'!$C$5:$AN$13,MATCH(CONCATENATE(BD_COMERCIAL!$K540," ",BD_COMERCIAL!$L540),'Curva Forward'!$B$5:$B$13,0),MATCH(GE$4,'Curva Forward'!$C$4:$AN$4,0))),DG540)</f>
        <v>0</v>
      </c>
      <c r="GF540" s="200">
        <f>AT540*AT$2*IF($FC540="V",1,-1)*IF($Q540="Fixo",(DH540-INDEX('Curva Forward'!$C$5:$AN$13,MATCH(CONCATENATE(BD_COMERCIAL!$K540," ",BD_COMERCIAL!$L540),'Curva Forward'!$B$5:$B$13,0),MATCH(GF$4,'Curva Forward'!$C$4:$AN$4,0))),DH540)</f>
        <v>0</v>
      </c>
      <c r="GG540" s="200">
        <f>AU540*AU$2*IF($FC540="V",1,-1)*IF($Q540="Fixo",(DI540-INDEX('Curva Forward'!$C$5:$AN$13,MATCH(CONCATENATE(BD_COMERCIAL!$K540," ",BD_COMERCIAL!$L540),'Curva Forward'!$B$5:$B$13,0),MATCH(GG$4,'Curva Forward'!$C$4:$AN$4,0))),DI540)</f>
        <v>0</v>
      </c>
      <c r="GH540" s="200">
        <f>AV540*AV$2*IF($FC540="V",1,-1)*IF($Q540="Fixo",(DJ540-INDEX('Curva Forward'!$C$5:$AN$13,MATCH(CONCATENATE(BD_COMERCIAL!$K540," ",BD_COMERCIAL!$L540),'Curva Forward'!$B$5:$B$13,0),MATCH(GH$4,'Curva Forward'!$C$4:$AN$4,0))),DJ540)</f>
        <v>0</v>
      </c>
      <c r="GI540" s="200">
        <f>AW540*AW$2*IF($FC540="V",1,-1)*IF($Q540="Fixo",(DK540-INDEX('Curva Forward'!$C$5:$AN$13,MATCH(CONCATENATE(BD_COMERCIAL!$K540," ",BD_COMERCIAL!$L540),'Curva Forward'!$B$5:$B$13,0),MATCH(GI$4,'Curva Forward'!$C$4:$AN$4,0))),DK540)</f>
        <v>0</v>
      </c>
      <c r="GJ540" s="200">
        <f>AX540*AX$2*IF($FC540="V",1,-1)*IF($Q540="Fixo",(DL540-INDEX('Curva Forward'!$C$5:$AN$13,MATCH(CONCATENATE(BD_COMERCIAL!$K540," ",BD_COMERCIAL!$L540),'Curva Forward'!$B$5:$B$13,0),MATCH(GJ$4,'Curva Forward'!$C$4:$AN$4,0))),DL540)</f>
        <v>0</v>
      </c>
      <c r="GK540" s="200">
        <f>AY540*AY$2*IF($FC540="V",1,-1)*IF($Q540="Fixo",(DM540-INDEX('Curva Forward'!$C$5:$AN$13,MATCH(CONCATENATE(BD_COMERCIAL!$K540," ",BD_COMERCIAL!$L540),'Curva Forward'!$B$5:$B$13,0),MATCH(GK$4,'Curva Forward'!$C$4:$AN$4,0))),DM540)</f>
        <v>0</v>
      </c>
      <c r="GL540" s="200">
        <f>IF(EZ540="",0,CL540*CL$2*IF($FC540="V",1,-1)*IF($Q540="Fixo",(EZ540-INDEX('Curva Forward'!$C$5:$AN$13,MATCH(CONCATENATE(BD_COMERCIAL!$K540," ",BD_COMERCIAL!$L540),'Curva Forward'!$B$5:$B$13,0),MATCH(GL$4,'Curva Forward'!$C$4:$AN$4,0))),EZ540))</f>
        <v>0</v>
      </c>
      <c r="GM540" s="200">
        <f>IF(FA540="",0,CM540*CM$2*IF($FC540="V",1,-1)*IF($Q540="Fixo",(FA540-INDEX('Curva Forward'!$C$5:$AN$13,MATCH(CONCATENATE(BD_COMERCIAL!$K540," ",BD_COMERCIAL!$L540),'Curva Forward'!$B$5:$B$13,0),MATCH(GM$4,'Curva Forward'!$C$4:$AN$4,0))),FA540))</f>
        <v>0</v>
      </c>
      <c r="GN540" s="200">
        <f>IF(FB540="",0,CN540*CN$2*IF($FC540="V",1,-1)*IF($Q540="Fixo",(FB540-INDEX('Curva Forward'!$C$5:$AN$13,MATCH(CONCATENATE(BD_COMERCIAL!$K540," ",BD_COMERCIAL!$L540),'Curva Forward'!$B$5:$B$13,0),MATCH(GN$4,'Curva Forward'!$C$4:$AN$4,0))),FB540))</f>
        <v>0</v>
      </c>
      <c r="GO540" s="201">
        <f t="shared" ca="1" si="163"/>
        <v>0</v>
      </c>
      <c r="GP540" s="201">
        <f t="shared" ca="1" si="164"/>
        <v>0</v>
      </c>
    </row>
    <row r="541" spans="1:198" ht="15" customHeight="1" x14ac:dyDescent="0.25">
      <c r="A541" s="6"/>
      <c r="B541" s="7" t="s">
        <v>926</v>
      </c>
      <c r="C541" s="8">
        <v>44755</v>
      </c>
      <c r="D541" s="9" t="s">
        <v>131</v>
      </c>
      <c r="E541" s="9" t="s">
        <v>239</v>
      </c>
      <c r="F541" s="113">
        <v>24510849000173</v>
      </c>
      <c r="G541" s="10" t="s">
        <v>125</v>
      </c>
      <c r="H541" s="113">
        <v>3780401000108</v>
      </c>
      <c r="I541" s="9" t="s">
        <v>126</v>
      </c>
      <c r="J541" s="166" t="s">
        <v>921</v>
      </c>
      <c r="K541" s="10" t="s">
        <v>127</v>
      </c>
      <c r="L541" s="84" t="s">
        <v>22</v>
      </c>
      <c r="M541" s="11">
        <v>44774</v>
      </c>
      <c r="N541" s="12">
        <v>44804</v>
      </c>
      <c r="O541" s="10">
        <v>12</v>
      </c>
      <c r="P541" s="84">
        <v>82</v>
      </c>
      <c r="Q541" s="84" t="s">
        <v>128</v>
      </c>
      <c r="R541" s="10" t="s">
        <v>129</v>
      </c>
      <c r="S541" s="14" t="s">
        <v>135</v>
      </c>
      <c r="T541" s="11"/>
      <c r="U541" s="12"/>
      <c r="V541" s="257" t="str">
        <f ca="1">IF(U541="","",
IF(U541="NA","",
IFERROR(VLOOKUP(EOMONTH(M541,-2)+1,IPCA!$A:$B,2,0),
VLOOKUP(EOMONTH(TODAY(),-2)+1,IPCA!$A:$B,2,0))/
VLOOKUP(EOMONTH(U541,-2)+1,IPCA!$A:$B,2,0)*
P541))</f>
        <v/>
      </c>
      <c r="W541" s="84"/>
      <c r="X541" s="13" t="s">
        <v>133</v>
      </c>
      <c r="Y541" s="166"/>
      <c r="AA541" s="108"/>
      <c r="AB541" s="15"/>
      <c r="AI541">
        <v>12</v>
      </c>
      <c r="AM541" s="6"/>
      <c r="AN541" s="15"/>
      <c r="AY541" s="6"/>
      <c r="AZ541" s="15"/>
      <c r="BK541" s="6"/>
      <c r="BL541" s="15"/>
      <c r="BW541" s="6"/>
      <c r="BX541" s="15"/>
      <c r="CI541" s="6"/>
      <c r="CJ541" s="16">
        <f t="shared" si="148"/>
        <v>1.0191780821917809</v>
      </c>
      <c r="CK541" s="16" t="str">
        <f t="shared" si="149"/>
        <v/>
      </c>
      <c r="CL541" s="16" t="str">
        <f t="shared" si="150"/>
        <v/>
      </c>
      <c r="CM541" s="16" t="str">
        <f t="shared" si="151"/>
        <v/>
      </c>
      <c r="CN541" s="16" t="str">
        <f t="shared" si="152"/>
        <v/>
      </c>
      <c r="CO541" s="18"/>
      <c r="CP541" s="15"/>
      <c r="CW541">
        <v>82</v>
      </c>
      <c r="DA541" s="6"/>
      <c r="DB541" s="15"/>
      <c r="DM541" s="6"/>
      <c r="DN541" s="15"/>
      <c r="DY541" s="6"/>
      <c r="DZ541" s="15"/>
      <c r="EK541" s="6"/>
      <c r="EL541" s="15"/>
      <c r="EW541" s="6"/>
      <c r="EX541" s="16">
        <f t="shared" si="153"/>
        <v>6.9643835616438352</v>
      </c>
      <c r="EY541" s="16" t="str">
        <f t="shared" si="154"/>
        <v/>
      </c>
      <c r="EZ541" s="16" t="str">
        <f t="shared" si="155"/>
        <v/>
      </c>
      <c r="FA541" s="16" t="str">
        <f t="shared" si="156"/>
        <v/>
      </c>
      <c r="FB541" s="160" t="str">
        <f t="shared" si="157"/>
        <v/>
      </c>
      <c r="FC541" t="s">
        <v>205</v>
      </c>
      <c r="FD541" s="20" t="s">
        <v>126</v>
      </c>
      <c r="FE541"/>
      <c r="FF541" s="209" t="s">
        <v>206</v>
      </c>
      <c r="FH541" s="284">
        <f t="shared" ca="1" si="158"/>
        <v>0</v>
      </c>
      <c r="FI541" s="208">
        <f t="shared" si="159"/>
        <v>1</v>
      </c>
      <c r="FK541" t="str">
        <f t="shared" si="160"/>
        <v>Minerva Comercializadora de Energia Ltda</v>
      </c>
      <c r="FL541" s="201">
        <f t="shared" ca="1" si="161"/>
        <v>26784</v>
      </c>
      <c r="FM541" s="201">
        <f t="shared" ca="1" si="162"/>
        <v>0</v>
      </c>
      <c r="FN541" s="200">
        <f>AB541*AB$2*IF($FC541="V",1,-1)*IF($Q541="Fixo",(CP541-INDEX('Curva Forward'!$C$5:$AN$13,MATCH(CONCATENATE(BD_COMERCIAL!$K541," ",BD_COMERCIAL!$L541),'Curva Forward'!$B$5:$B$13,0),MATCH(FN$4,'Curva Forward'!$C$4:$AN$4,0))),CP541)</f>
        <v>0</v>
      </c>
      <c r="FO541" s="200">
        <f>AC541*AC$2*IF($FC541="V",1,-1)*IF($Q541="Fixo",(CQ541-INDEX('Curva Forward'!$C$5:$AN$13,MATCH(CONCATENATE(BD_COMERCIAL!$K541," ",BD_COMERCIAL!$L541),'Curva Forward'!$B$5:$B$13,0),MATCH(FO$4,'Curva Forward'!$C$4:$AN$4,0))),CQ541)</f>
        <v>0</v>
      </c>
      <c r="FP541" s="200">
        <f>AD541*AD$2*IF($FC541="V",1,-1)*IF($Q541="Fixo",(CR541-INDEX('Curva Forward'!$C$5:$AN$13,MATCH(CONCATENATE(BD_COMERCIAL!$K541," ",BD_COMERCIAL!$L541),'Curva Forward'!$B$5:$B$13,0),MATCH(FP$4,'Curva Forward'!$C$4:$AN$4,0))),CR541)</f>
        <v>0</v>
      </c>
      <c r="FQ541" s="200">
        <f>AE541*AE$2*IF($FC541="V",1,-1)*IF($Q541="Fixo",(CS541-INDEX('Curva Forward'!$C$5:$AN$13,MATCH(CONCATENATE(BD_COMERCIAL!$K541," ",BD_COMERCIAL!$L541),'Curva Forward'!$B$5:$B$13,0),MATCH(FQ$4,'Curva Forward'!$C$4:$AN$4,0))),CS541)</f>
        <v>0</v>
      </c>
      <c r="FR541" s="200">
        <f>AF541*AF$2*IF($FC541="V",1,-1)*IF($Q541="Fixo",(CT541-INDEX('Curva Forward'!$C$5:$AN$13,MATCH(CONCATENATE(BD_COMERCIAL!$K541," ",BD_COMERCIAL!$L541),'Curva Forward'!$B$5:$B$13,0),MATCH(FR$4,'Curva Forward'!$C$4:$AN$4,0))),CT541)</f>
        <v>0</v>
      </c>
      <c r="FS541" s="200">
        <f>AG541*AG$2*IF($FC541="V",1,-1)*IF($Q541="Fixo",(CU541-INDEX('Curva Forward'!$C$5:$AN$13,MATCH(CONCATENATE(BD_COMERCIAL!$K541," ",BD_COMERCIAL!$L541),'Curva Forward'!$B$5:$B$13,0),MATCH(FS$4,'Curva Forward'!$C$4:$AN$4,0))),CU541)</f>
        <v>0</v>
      </c>
      <c r="FT541" s="200">
        <f>AH541*AH$2*IF($FC541="V",1,-1)*IF($Q541="Fixo",(CV541-INDEX('Curva Forward'!$C$5:$AN$13,MATCH(CONCATENATE(BD_COMERCIAL!$K541," ",BD_COMERCIAL!$L541),'Curva Forward'!$B$5:$B$13,0),MATCH(FT$4,'Curva Forward'!$C$4:$AN$4,0))),CV541)</f>
        <v>0</v>
      </c>
      <c r="FU541" s="200">
        <f>AI541*AI$2*IF($FC541="V",1,-1)*IF($Q541="Fixo",(CW541-INDEX('Curva Forward'!$C$5:$AN$13,MATCH(CONCATENATE(BD_COMERCIAL!$K541," ",BD_COMERCIAL!$L541),'Curva Forward'!$B$5:$B$13,0),MATCH(FU$4,'Curva Forward'!$C$4:$AN$4,0))),CW541)</f>
        <v>26784</v>
      </c>
      <c r="FV541" s="200">
        <f>AJ541*AJ$2*IF($FC541="V",1,-1)*IF($Q541="Fixo",(CX541-INDEX('Curva Forward'!$C$5:$AN$13,MATCH(CONCATENATE(BD_COMERCIAL!$K541," ",BD_COMERCIAL!$L541),'Curva Forward'!$B$5:$B$13,0),MATCH(FV$4,'Curva Forward'!$C$4:$AN$4,0))),CX541)</f>
        <v>0</v>
      </c>
      <c r="FW541" s="200">
        <f>AK541*AK$2*IF($FC541="V",1,-1)*IF($Q541="Fixo",(CY541-INDEX('Curva Forward'!$C$5:$AN$13,MATCH(CONCATENATE(BD_COMERCIAL!$K541," ",BD_COMERCIAL!$L541),'Curva Forward'!$B$5:$B$13,0),MATCH(FW$4,'Curva Forward'!$C$4:$AN$4,0))),CY541)</f>
        <v>0</v>
      </c>
      <c r="FX541" s="200">
        <f>AL541*AL$2*IF($FC541="V",1,-1)*IF($Q541="Fixo",(CZ541-INDEX('Curva Forward'!$C$5:$AN$13,MATCH(CONCATENATE(BD_COMERCIAL!$K541," ",BD_COMERCIAL!$L541),'Curva Forward'!$B$5:$B$13,0),MATCH(FX$4,'Curva Forward'!$C$4:$AN$4,0))),CZ541)</f>
        <v>0</v>
      </c>
      <c r="FY541" s="200">
        <f>AM541*AM$2*IF($FC541="V",1,-1)*IF($Q541="Fixo",(DA541-INDEX('Curva Forward'!$C$5:$AN$13,MATCH(CONCATENATE(BD_COMERCIAL!$K541," ",BD_COMERCIAL!$L541),'Curva Forward'!$B$5:$B$13,0),MATCH(FY$4,'Curva Forward'!$C$4:$AN$4,0))),DA541)</f>
        <v>0</v>
      </c>
      <c r="FZ541" s="200">
        <f>AN541*AN$2*IF($FC541="V",1,-1)*IF($Q541="Fixo",(DB541-INDEX('Curva Forward'!$C$5:$AN$13,MATCH(CONCATENATE(BD_COMERCIAL!$K541," ",BD_COMERCIAL!$L541),'Curva Forward'!$B$5:$B$13,0),MATCH(FZ$4,'Curva Forward'!$C$4:$AN$4,0))),DB541)</f>
        <v>0</v>
      </c>
      <c r="GA541" s="200">
        <f>AO541*AO$2*IF($FC541="V",1,-1)*IF($Q541="Fixo",(DC541-INDEX('Curva Forward'!$C$5:$AN$13,MATCH(CONCATENATE(BD_COMERCIAL!$K541," ",BD_COMERCIAL!$L541),'Curva Forward'!$B$5:$B$13,0),MATCH(GA$4,'Curva Forward'!$C$4:$AN$4,0))),DC541)</f>
        <v>0</v>
      </c>
      <c r="GB541" s="200">
        <f>AP541*AP$2*IF($FC541="V",1,-1)*IF($Q541="Fixo",(DD541-INDEX('Curva Forward'!$C$5:$AN$13,MATCH(CONCATENATE(BD_COMERCIAL!$K541," ",BD_COMERCIAL!$L541),'Curva Forward'!$B$5:$B$13,0),MATCH(GB$4,'Curva Forward'!$C$4:$AN$4,0))),DD541)</f>
        <v>0</v>
      </c>
      <c r="GC541" s="200">
        <f>AQ541*AQ$2*IF($FC541="V",1,-1)*IF($Q541="Fixo",(DE541-INDEX('Curva Forward'!$C$5:$AN$13,MATCH(CONCATENATE(BD_COMERCIAL!$K541," ",BD_COMERCIAL!$L541),'Curva Forward'!$B$5:$B$13,0),MATCH(GC$4,'Curva Forward'!$C$4:$AN$4,0))),DE541)</f>
        <v>0</v>
      </c>
      <c r="GD541" s="200">
        <f>AR541*AR$2*IF($FC541="V",1,-1)*IF($Q541="Fixo",(DF541-INDEX('Curva Forward'!$C$5:$AN$13,MATCH(CONCATENATE(BD_COMERCIAL!$K541," ",BD_COMERCIAL!$L541),'Curva Forward'!$B$5:$B$13,0),MATCH(GD$4,'Curva Forward'!$C$4:$AN$4,0))),DF541)</f>
        <v>0</v>
      </c>
      <c r="GE541" s="200">
        <f>AS541*AS$2*IF($FC541="V",1,-1)*IF($Q541="Fixo",(DG541-INDEX('Curva Forward'!$C$5:$AN$13,MATCH(CONCATENATE(BD_COMERCIAL!$K541," ",BD_COMERCIAL!$L541),'Curva Forward'!$B$5:$B$13,0),MATCH(GE$4,'Curva Forward'!$C$4:$AN$4,0))),DG541)</f>
        <v>0</v>
      </c>
      <c r="GF541" s="200">
        <f>AT541*AT$2*IF($FC541="V",1,-1)*IF($Q541="Fixo",(DH541-INDEX('Curva Forward'!$C$5:$AN$13,MATCH(CONCATENATE(BD_COMERCIAL!$K541," ",BD_COMERCIAL!$L541),'Curva Forward'!$B$5:$B$13,0),MATCH(GF$4,'Curva Forward'!$C$4:$AN$4,0))),DH541)</f>
        <v>0</v>
      </c>
      <c r="GG541" s="200">
        <f>AU541*AU$2*IF($FC541="V",1,-1)*IF($Q541="Fixo",(DI541-INDEX('Curva Forward'!$C$5:$AN$13,MATCH(CONCATENATE(BD_COMERCIAL!$K541," ",BD_COMERCIAL!$L541),'Curva Forward'!$B$5:$B$13,0),MATCH(GG$4,'Curva Forward'!$C$4:$AN$4,0))),DI541)</f>
        <v>0</v>
      </c>
      <c r="GH541" s="200">
        <f>AV541*AV$2*IF($FC541="V",1,-1)*IF($Q541="Fixo",(DJ541-INDEX('Curva Forward'!$C$5:$AN$13,MATCH(CONCATENATE(BD_COMERCIAL!$K541," ",BD_COMERCIAL!$L541),'Curva Forward'!$B$5:$B$13,0),MATCH(GH$4,'Curva Forward'!$C$4:$AN$4,0))),DJ541)</f>
        <v>0</v>
      </c>
      <c r="GI541" s="200">
        <f>AW541*AW$2*IF($FC541="V",1,-1)*IF($Q541="Fixo",(DK541-INDEX('Curva Forward'!$C$5:$AN$13,MATCH(CONCATENATE(BD_COMERCIAL!$K541," ",BD_COMERCIAL!$L541),'Curva Forward'!$B$5:$B$13,0),MATCH(GI$4,'Curva Forward'!$C$4:$AN$4,0))),DK541)</f>
        <v>0</v>
      </c>
      <c r="GJ541" s="200">
        <f>AX541*AX$2*IF($FC541="V",1,-1)*IF($Q541="Fixo",(DL541-INDEX('Curva Forward'!$C$5:$AN$13,MATCH(CONCATENATE(BD_COMERCIAL!$K541," ",BD_COMERCIAL!$L541),'Curva Forward'!$B$5:$B$13,0),MATCH(GJ$4,'Curva Forward'!$C$4:$AN$4,0))),DL541)</f>
        <v>0</v>
      </c>
      <c r="GK541" s="200">
        <f>AY541*AY$2*IF($FC541="V",1,-1)*IF($Q541="Fixo",(DM541-INDEX('Curva Forward'!$C$5:$AN$13,MATCH(CONCATENATE(BD_COMERCIAL!$K541," ",BD_COMERCIAL!$L541),'Curva Forward'!$B$5:$B$13,0),MATCH(GK$4,'Curva Forward'!$C$4:$AN$4,0))),DM541)</f>
        <v>0</v>
      </c>
      <c r="GL541" s="200">
        <f>IF(EZ541="",0,CL541*CL$2*IF($FC541="V",1,-1)*IF($Q541="Fixo",(EZ541-INDEX('Curva Forward'!$C$5:$AN$13,MATCH(CONCATENATE(BD_COMERCIAL!$K541," ",BD_COMERCIAL!$L541),'Curva Forward'!$B$5:$B$13,0),MATCH(GL$4,'Curva Forward'!$C$4:$AN$4,0))),EZ541))</f>
        <v>0</v>
      </c>
      <c r="GM541" s="200">
        <f>IF(FA541="",0,CM541*CM$2*IF($FC541="V",1,-1)*IF($Q541="Fixo",(FA541-INDEX('Curva Forward'!$C$5:$AN$13,MATCH(CONCATENATE(BD_COMERCIAL!$K541," ",BD_COMERCIAL!$L541),'Curva Forward'!$B$5:$B$13,0),MATCH(GM$4,'Curva Forward'!$C$4:$AN$4,0))),FA541))</f>
        <v>0</v>
      </c>
      <c r="GN541" s="200">
        <f>IF(FB541="",0,CN541*CN$2*IF($FC541="V",1,-1)*IF($Q541="Fixo",(FB541-INDEX('Curva Forward'!$C$5:$AN$13,MATCH(CONCATENATE(BD_COMERCIAL!$K541," ",BD_COMERCIAL!$L541),'Curva Forward'!$B$5:$B$13,0),MATCH(GN$4,'Curva Forward'!$C$4:$AN$4,0))),FB541))</f>
        <v>0</v>
      </c>
      <c r="GO541" s="201">
        <f t="shared" ca="1" si="163"/>
        <v>0</v>
      </c>
      <c r="GP541" s="201">
        <f t="shared" ca="1" si="164"/>
        <v>0</v>
      </c>
    </row>
    <row r="542" spans="1:198" ht="15" customHeight="1" x14ac:dyDescent="0.25">
      <c r="A542" s="6"/>
      <c r="B542" s="7" t="s">
        <v>927</v>
      </c>
      <c r="C542" s="8">
        <v>44756</v>
      </c>
      <c r="D542" s="9" t="s">
        <v>131</v>
      </c>
      <c r="E542" s="9" t="s">
        <v>824</v>
      </c>
      <c r="F542" s="113">
        <v>12300288000107</v>
      </c>
      <c r="G542" s="10" t="s">
        <v>125</v>
      </c>
      <c r="H542" s="113">
        <v>3780401000108</v>
      </c>
      <c r="I542" s="9" t="s">
        <v>126</v>
      </c>
      <c r="J542" s="166" t="s">
        <v>921</v>
      </c>
      <c r="K542" s="10" t="s">
        <v>127</v>
      </c>
      <c r="L542" s="84" t="s">
        <v>22</v>
      </c>
      <c r="M542" s="11">
        <v>44743</v>
      </c>
      <c r="N542" s="12">
        <v>44773</v>
      </c>
      <c r="O542" s="10">
        <v>1</v>
      </c>
      <c r="P542" s="84">
        <v>64</v>
      </c>
      <c r="Q542" s="84" t="s">
        <v>128</v>
      </c>
      <c r="R542" s="10" t="s">
        <v>129</v>
      </c>
      <c r="S542" s="14" t="s">
        <v>135</v>
      </c>
      <c r="T542" s="11"/>
      <c r="U542" s="12"/>
      <c r="V542" s="257" t="str">
        <f ca="1">IF(U542="","",
IF(U542="NA","",
IFERROR(VLOOKUP(EOMONTH(M542,-2)+1,IPCA!$A:$B,2,0),
VLOOKUP(EOMONTH(TODAY(),-2)+1,IPCA!$A:$B,2,0))/
VLOOKUP(EOMONTH(U542,-2)+1,IPCA!$A:$B,2,0)*
P542))</f>
        <v/>
      </c>
      <c r="W542" s="84"/>
      <c r="X542" s="13" t="s">
        <v>6</v>
      </c>
      <c r="Y542" s="166"/>
      <c r="AA542" s="108"/>
      <c r="AB542" s="15"/>
      <c r="AH542">
        <v>1</v>
      </c>
      <c r="AM542" s="6"/>
      <c r="AN542" s="15"/>
      <c r="AY542" s="6"/>
      <c r="AZ542" s="15"/>
      <c r="BK542" s="6"/>
      <c r="BL542" s="15"/>
      <c r="BW542" s="6"/>
      <c r="BX542" s="15"/>
      <c r="CI542" s="6"/>
      <c r="CJ542" s="16">
        <f t="shared" si="148"/>
        <v>8.4931506849315067E-2</v>
      </c>
      <c r="CK542" s="16" t="str">
        <f t="shared" si="149"/>
        <v/>
      </c>
      <c r="CL542" s="16" t="str">
        <f t="shared" si="150"/>
        <v/>
      </c>
      <c r="CM542" s="16" t="str">
        <f t="shared" si="151"/>
        <v/>
      </c>
      <c r="CN542" s="16" t="str">
        <f t="shared" si="152"/>
        <v/>
      </c>
      <c r="CO542" s="18"/>
      <c r="CP542" s="15"/>
      <c r="CV542">
        <v>64</v>
      </c>
      <c r="DA542" s="6"/>
      <c r="DB542" s="15"/>
      <c r="DM542" s="6"/>
      <c r="DN542" s="15"/>
      <c r="DY542" s="6"/>
      <c r="DZ542" s="15"/>
      <c r="EK542" s="6"/>
      <c r="EL542" s="15"/>
      <c r="EW542" s="6"/>
      <c r="EX542" s="16">
        <f t="shared" si="153"/>
        <v>5.4356164383561643</v>
      </c>
      <c r="EY542" s="16" t="str">
        <f t="shared" si="154"/>
        <v/>
      </c>
      <c r="EZ542" s="16" t="str">
        <f t="shared" si="155"/>
        <v/>
      </c>
      <c r="FA542" s="16" t="str">
        <f t="shared" si="156"/>
        <v/>
      </c>
      <c r="FB542" s="160" t="str">
        <f t="shared" si="157"/>
        <v/>
      </c>
      <c r="FC542" t="s">
        <v>205</v>
      </c>
      <c r="FD542" s="20" t="s">
        <v>126</v>
      </c>
      <c r="FE542"/>
      <c r="FF542" s="209" t="s">
        <v>206</v>
      </c>
      <c r="FH542" s="284">
        <f t="shared" ca="1" si="158"/>
        <v>0</v>
      </c>
      <c r="FI542" s="208">
        <f t="shared" si="159"/>
        <v>1</v>
      </c>
      <c r="FK542" t="str">
        <f t="shared" si="160"/>
        <v>NORTE ENERGIA S/A</v>
      </c>
      <c r="FL542" s="201">
        <f t="shared" ca="1" si="161"/>
        <v>1971.6000000000042</v>
      </c>
      <c r="FM542" s="201">
        <f t="shared" ca="1" si="162"/>
        <v>0</v>
      </c>
      <c r="FN542" s="200">
        <f>AB542*AB$2*IF($FC542="V",1,-1)*IF($Q542="Fixo",(CP542-INDEX('Curva Forward'!$C$5:$AN$13,MATCH(CONCATENATE(BD_COMERCIAL!$K542," ",BD_COMERCIAL!$L542),'Curva Forward'!$B$5:$B$13,0),MATCH(FN$4,'Curva Forward'!$C$4:$AN$4,0))),CP542)</f>
        <v>0</v>
      </c>
      <c r="FO542" s="200">
        <f>AC542*AC$2*IF($FC542="V",1,-1)*IF($Q542="Fixo",(CQ542-INDEX('Curva Forward'!$C$5:$AN$13,MATCH(CONCATENATE(BD_COMERCIAL!$K542," ",BD_COMERCIAL!$L542),'Curva Forward'!$B$5:$B$13,0),MATCH(FO$4,'Curva Forward'!$C$4:$AN$4,0))),CQ542)</f>
        <v>0</v>
      </c>
      <c r="FP542" s="200">
        <f>AD542*AD$2*IF($FC542="V",1,-1)*IF($Q542="Fixo",(CR542-INDEX('Curva Forward'!$C$5:$AN$13,MATCH(CONCATENATE(BD_COMERCIAL!$K542," ",BD_COMERCIAL!$L542),'Curva Forward'!$B$5:$B$13,0),MATCH(FP$4,'Curva Forward'!$C$4:$AN$4,0))),CR542)</f>
        <v>0</v>
      </c>
      <c r="FQ542" s="200">
        <f>AE542*AE$2*IF($FC542="V",1,-1)*IF($Q542="Fixo",(CS542-INDEX('Curva Forward'!$C$5:$AN$13,MATCH(CONCATENATE(BD_COMERCIAL!$K542," ",BD_COMERCIAL!$L542),'Curva Forward'!$B$5:$B$13,0),MATCH(FQ$4,'Curva Forward'!$C$4:$AN$4,0))),CS542)</f>
        <v>0</v>
      </c>
      <c r="FR542" s="200">
        <f>AF542*AF$2*IF($FC542="V",1,-1)*IF($Q542="Fixo",(CT542-INDEX('Curva Forward'!$C$5:$AN$13,MATCH(CONCATENATE(BD_COMERCIAL!$K542," ",BD_COMERCIAL!$L542),'Curva Forward'!$B$5:$B$13,0),MATCH(FR$4,'Curva Forward'!$C$4:$AN$4,0))),CT542)</f>
        <v>0</v>
      </c>
      <c r="FS542" s="200">
        <f>AG542*AG$2*IF($FC542="V",1,-1)*IF($Q542="Fixo",(CU542-INDEX('Curva Forward'!$C$5:$AN$13,MATCH(CONCATENATE(BD_COMERCIAL!$K542," ",BD_COMERCIAL!$L542),'Curva Forward'!$B$5:$B$13,0),MATCH(FS$4,'Curva Forward'!$C$4:$AN$4,0))),CU542)</f>
        <v>0</v>
      </c>
      <c r="FT542" s="200">
        <f>AH542*AH$2*IF($FC542="V",1,-1)*IF($Q542="Fixo",(CV542-INDEX('Curva Forward'!$C$5:$AN$13,MATCH(CONCATENATE(BD_COMERCIAL!$K542," ",BD_COMERCIAL!$L542),'Curva Forward'!$B$5:$B$13,0),MATCH(FT$4,'Curva Forward'!$C$4:$AN$4,0))),CV542)</f>
        <v>1971.6000000000042</v>
      </c>
      <c r="FU542" s="200">
        <f>AI542*AI$2*IF($FC542="V",1,-1)*IF($Q542="Fixo",(CW542-INDEX('Curva Forward'!$C$5:$AN$13,MATCH(CONCATENATE(BD_COMERCIAL!$K542," ",BD_COMERCIAL!$L542),'Curva Forward'!$B$5:$B$13,0),MATCH(FU$4,'Curva Forward'!$C$4:$AN$4,0))),CW542)</f>
        <v>0</v>
      </c>
      <c r="FV542" s="200">
        <f>AJ542*AJ$2*IF($FC542="V",1,-1)*IF($Q542="Fixo",(CX542-INDEX('Curva Forward'!$C$5:$AN$13,MATCH(CONCATENATE(BD_COMERCIAL!$K542," ",BD_COMERCIAL!$L542),'Curva Forward'!$B$5:$B$13,0),MATCH(FV$4,'Curva Forward'!$C$4:$AN$4,0))),CX542)</f>
        <v>0</v>
      </c>
      <c r="FW542" s="200">
        <f>AK542*AK$2*IF($FC542="V",1,-1)*IF($Q542="Fixo",(CY542-INDEX('Curva Forward'!$C$5:$AN$13,MATCH(CONCATENATE(BD_COMERCIAL!$K542," ",BD_COMERCIAL!$L542),'Curva Forward'!$B$5:$B$13,0),MATCH(FW$4,'Curva Forward'!$C$4:$AN$4,0))),CY542)</f>
        <v>0</v>
      </c>
      <c r="FX542" s="200">
        <f>AL542*AL$2*IF($FC542="V",1,-1)*IF($Q542="Fixo",(CZ542-INDEX('Curva Forward'!$C$5:$AN$13,MATCH(CONCATENATE(BD_COMERCIAL!$K542," ",BD_COMERCIAL!$L542),'Curva Forward'!$B$5:$B$13,0),MATCH(FX$4,'Curva Forward'!$C$4:$AN$4,0))),CZ542)</f>
        <v>0</v>
      </c>
      <c r="FY542" s="200">
        <f>AM542*AM$2*IF($FC542="V",1,-1)*IF($Q542="Fixo",(DA542-INDEX('Curva Forward'!$C$5:$AN$13,MATCH(CONCATENATE(BD_COMERCIAL!$K542," ",BD_COMERCIAL!$L542),'Curva Forward'!$B$5:$B$13,0),MATCH(FY$4,'Curva Forward'!$C$4:$AN$4,0))),DA542)</f>
        <v>0</v>
      </c>
      <c r="FZ542" s="200">
        <f>AN542*AN$2*IF($FC542="V",1,-1)*IF($Q542="Fixo",(DB542-INDEX('Curva Forward'!$C$5:$AN$13,MATCH(CONCATENATE(BD_COMERCIAL!$K542," ",BD_COMERCIAL!$L542),'Curva Forward'!$B$5:$B$13,0),MATCH(FZ$4,'Curva Forward'!$C$4:$AN$4,0))),DB542)</f>
        <v>0</v>
      </c>
      <c r="GA542" s="200">
        <f>AO542*AO$2*IF($FC542="V",1,-1)*IF($Q542="Fixo",(DC542-INDEX('Curva Forward'!$C$5:$AN$13,MATCH(CONCATENATE(BD_COMERCIAL!$K542," ",BD_COMERCIAL!$L542),'Curva Forward'!$B$5:$B$13,0),MATCH(GA$4,'Curva Forward'!$C$4:$AN$4,0))),DC542)</f>
        <v>0</v>
      </c>
      <c r="GB542" s="200">
        <f>AP542*AP$2*IF($FC542="V",1,-1)*IF($Q542="Fixo",(DD542-INDEX('Curva Forward'!$C$5:$AN$13,MATCH(CONCATENATE(BD_COMERCIAL!$K542," ",BD_COMERCIAL!$L542),'Curva Forward'!$B$5:$B$13,0),MATCH(GB$4,'Curva Forward'!$C$4:$AN$4,0))),DD542)</f>
        <v>0</v>
      </c>
      <c r="GC542" s="200">
        <f>AQ542*AQ$2*IF($FC542="V",1,-1)*IF($Q542="Fixo",(DE542-INDEX('Curva Forward'!$C$5:$AN$13,MATCH(CONCATENATE(BD_COMERCIAL!$K542," ",BD_COMERCIAL!$L542),'Curva Forward'!$B$5:$B$13,0),MATCH(GC$4,'Curva Forward'!$C$4:$AN$4,0))),DE542)</f>
        <v>0</v>
      </c>
      <c r="GD542" s="200">
        <f>AR542*AR$2*IF($FC542="V",1,-1)*IF($Q542="Fixo",(DF542-INDEX('Curva Forward'!$C$5:$AN$13,MATCH(CONCATENATE(BD_COMERCIAL!$K542," ",BD_COMERCIAL!$L542),'Curva Forward'!$B$5:$B$13,0),MATCH(GD$4,'Curva Forward'!$C$4:$AN$4,0))),DF542)</f>
        <v>0</v>
      </c>
      <c r="GE542" s="200">
        <f>AS542*AS$2*IF($FC542="V",1,-1)*IF($Q542="Fixo",(DG542-INDEX('Curva Forward'!$C$5:$AN$13,MATCH(CONCATENATE(BD_COMERCIAL!$K542," ",BD_COMERCIAL!$L542),'Curva Forward'!$B$5:$B$13,0),MATCH(GE$4,'Curva Forward'!$C$4:$AN$4,0))),DG542)</f>
        <v>0</v>
      </c>
      <c r="GF542" s="200">
        <f>AT542*AT$2*IF($FC542="V",1,-1)*IF($Q542="Fixo",(DH542-INDEX('Curva Forward'!$C$5:$AN$13,MATCH(CONCATENATE(BD_COMERCIAL!$K542," ",BD_COMERCIAL!$L542),'Curva Forward'!$B$5:$B$13,0),MATCH(GF$4,'Curva Forward'!$C$4:$AN$4,0))),DH542)</f>
        <v>0</v>
      </c>
      <c r="GG542" s="200">
        <f>AU542*AU$2*IF($FC542="V",1,-1)*IF($Q542="Fixo",(DI542-INDEX('Curva Forward'!$C$5:$AN$13,MATCH(CONCATENATE(BD_COMERCIAL!$K542," ",BD_COMERCIAL!$L542),'Curva Forward'!$B$5:$B$13,0),MATCH(GG$4,'Curva Forward'!$C$4:$AN$4,0))),DI542)</f>
        <v>0</v>
      </c>
      <c r="GH542" s="200">
        <f>AV542*AV$2*IF($FC542="V",1,-1)*IF($Q542="Fixo",(DJ542-INDEX('Curva Forward'!$C$5:$AN$13,MATCH(CONCATENATE(BD_COMERCIAL!$K542," ",BD_COMERCIAL!$L542),'Curva Forward'!$B$5:$B$13,0),MATCH(GH$4,'Curva Forward'!$C$4:$AN$4,0))),DJ542)</f>
        <v>0</v>
      </c>
      <c r="GI542" s="200">
        <f>AW542*AW$2*IF($FC542="V",1,-1)*IF($Q542="Fixo",(DK542-INDEX('Curva Forward'!$C$5:$AN$13,MATCH(CONCATENATE(BD_COMERCIAL!$K542," ",BD_COMERCIAL!$L542),'Curva Forward'!$B$5:$B$13,0),MATCH(GI$4,'Curva Forward'!$C$4:$AN$4,0))),DK542)</f>
        <v>0</v>
      </c>
      <c r="GJ542" s="200">
        <f>AX542*AX$2*IF($FC542="V",1,-1)*IF($Q542="Fixo",(DL542-INDEX('Curva Forward'!$C$5:$AN$13,MATCH(CONCATENATE(BD_COMERCIAL!$K542," ",BD_COMERCIAL!$L542),'Curva Forward'!$B$5:$B$13,0),MATCH(GJ$4,'Curva Forward'!$C$4:$AN$4,0))),DL542)</f>
        <v>0</v>
      </c>
      <c r="GK542" s="200">
        <f>AY542*AY$2*IF($FC542="V",1,-1)*IF($Q542="Fixo",(DM542-INDEX('Curva Forward'!$C$5:$AN$13,MATCH(CONCATENATE(BD_COMERCIAL!$K542," ",BD_COMERCIAL!$L542),'Curva Forward'!$B$5:$B$13,0),MATCH(GK$4,'Curva Forward'!$C$4:$AN$4,0))),DM542)</f>
        <v>0</v>
      </c>
      <c r="GL542" s="200">
        <f>IF(EZ542="",0,CL542*CL$2*IF($FC542="V",1,-1)*IF($Q542="Fixo",(EZ542-INDEX('Curva Forward'!$C$5:$AN$13,MATCH(CONCATENATE(BD_COMERCIAL!$K542," ",BD_COMERCIAL!$L542),'Curva Forward'!$B$5:$B$13,0),MATCH(GL$4,'Curva Forward'!$C$4:$AN$4,0))),EZ542))</f>
        <v>0</v>
      </c>
      <c r="GM542" s="200">
        <f>IF(FA542="",0,CM542*CM$2*IF($FC542="V",1,-1)*IF($Q542="Fixo",(FA542-INDEX('Curva Forward'!$C$5:$AN$13,MATCH(CONCATENATE(BD_COMERCIAL!$K542," ",BD_COMERCIAL!$L542),'Curva Forward'!$B$5:$B$13,0),MATCH(GM$4,'Curva Forward'!$C$4:$AN$4,0))),FA542))</f>
        <v>0</v>
      </c>
      <c r="GN542" s="200">
        <f>IF(FB542="",0,CN542*CN$2*IF($FC542="V",1,-1)*IF($Q542="Fixo",(FB542-INDEX('Curva Forward'!$C$5:$AN$13,MATCH(CONCATENATE(BD_COMERCIAL!$K542," ",BD_COMERCIAL!$L542),'Curva Forward'!$B$5:$B$13,0),MATCH(GN$4,'Curva Forward'!$C$4:$AN$4,0))),FB542))</f>
        <v>0</v>
      </c>
      <c r="GO542" s="201">
        <f t="shared" ca="1" si="163"/>
        <v>0</v>
      </c>
      <c r="GP542" s="201">
        <f t="shared" ca="1" si="164"/>
        <v>0</v>
      </c>
    </row>
    <row r="543" spans="1:198" ht="15" customHeight="1" x14ac:dyDescent="0.25">
      <c r="A543" s="6"/>
      <c r="B543" s="7" t="s">
        <v>928</v>
      </c>
      <c r="C543" s="8">
        <v>44757</v>
      </c>
      <c r="D543" s="9" t="s">
        <v>131</v>
      </c>
      <c r="E543" s="9" t="s">
        <v>196</v>
      </c>
      <c r="F543" s="113">
        <v>26940979000171</v>
      </c>
      <c r="G543" s="10" t="s">
        <v>125</v>
      </c>
      <c r="H543" s="113">
        <v>3780401000108</v>
      </c>
      <c r="I543" s="9" t="s">
        <v>126</v>
      </c>
      <c r="J543" s="166" t="s">
        <v>921</v>
      </c>
      <c r="K543" s="10" t="s">
        <v>127</v>
      </c>
      <c r="L543" s="84" t="s">
        <v>22</v>
      </c>
      <c r="M543" s="11">
        <v>44805</v>
      </c>
      <c r="N543" s="12">
        <v>44834</v>
      </c>
      <c r="O543" s="10">
        <v>10</v>
      </c>
      <c r="P543" s="84">
        <v>88</v>
      </c>
      <c r="Q543" s="84" t="s">
        <v>128</v>
      </c>
      <c r="R543" s="10" t="s">
        <v>129</v>
      </c>
      <c r="S543" s="14" t="s">
        <v>135</v>
      </c>
      <c r="T543" s="11"/>
      <c r="U543" s="12"/>
      <c r="V543" s="257" t="str">
        <f ca="1">IF(U543="","",
IF(U543="NA","",
IFERROR(VLOOKUP(EOMONTH(M543,-2)+1,IPCA!$A:$B,2,0),
VLOOKUP(EOMONTH(TODAY(),-2)+1,IPCA!$A:$B,2,0))/
VLOOKUP(EOMONTH(U543,-2)+1,IPCA!$A:$B,2,0)*
P543))</f>
        <v/>
      </c>
      <c r="W543" s="84"/>
      <c r="X543" s="13" t="s">
        <v>133</v>
      </c>
      <c r="Y543" s="166"/>
      <c r="AA543" s="108"/>
      <c r="AB543" s="15"/>
      <c r="AJ543">
        <v>10</v>
      </c>
      <c r="AM543" s="6"/>
      <c r="AN543" s="15"/>
      <c r="AY543" s="6"/>
      <c r="AZ543" s="15"/>
      <c r="BK543" s="6"/>
      <c r="BL543" s="15"/>
      <c r="BW543" s="6"/>
      <c r="BX543" s="15"/>
      <c r="CI543" s="6"/>
      <c r="CJ543" s="16">
        <f t="shared" si="148"/>
        <v>0.82191780821917804</v>
      </c>
      <c r="CK543" s="16" t="str">
        <f t="shared" si="149"/>
        <v/>
      </c>
      <c r="CL543" s="16" t="str">
        <f t="shared" si="150"/>
        <v/>
      </c>
      <c r="CM543" s="16" t="str">
        <f t="shared" si="151"/>
        <v/>
      </c>
      <c r="CN543" s="16" t="str">
        <f t="shared" si="152"/>
        <v/>
      </c>
      <c r="CO543" s="18"/>
      <c r="CP543" s="15"/>
      <c r="CX543">
        <v>88</v>
      </c>
      <c r="DA543" s="6"/>
      <c r="DB543" s="15"/>
      <c r="DM543" s="6"/>
      <c r="DN543" s="15"/>
      <c r="DY543" s="6"/>
      <c r="DZ543" s="15"/>
      <c r="EK543" s="6"/>
      <c r="EL543" s="15"/>
      <c r="EW543" s="6"/>
      <c r="EX543" s="16">
        <f t="shared" si="153"/>
        <v>7.2328767123287667</v>
      </c>
      <c r="EY543" s="16" t="str">
        <f t="shared" si="154"/>
        <v/>
      </c>
      <c r="EZ543" s="16" t="str">
        <f t="shared" si="155"/>
        <v/>
      </c>
      <c r="FA543" s="16" t="str">
        <f t="shared" si="156"/>
        <v/>
      </c>
      <c r="FB543" s="160" t="str">
        <f t="shared" si="157"/>
        <v/>
      </c>
      <c r="FC543" t="s">
        <v>205</v>
      </c>
      <c r="FD543" s="20" t="s">
        <v>126</v>
      </c>
      <c r="FE543"/>
      <c r="FF543" s="209" t="s">
        <v>206</v>
      </c>
      <c r="FH543" s="284">
        <f t="shared" ca="1" si="158"/>
        <v>0</v>
      </c>
      <c r="FI543" s="208">
        <f t="shared" si="159"/>
        <v>0.96666666666666667</v>
      </c>
      <c r="FK543" t="str">
        <f t="shared" si="160"/>
        <v>Esfera Comercializadora de Energia Ltda</v>
      </c>
      <c r="FL543" s="201">
        <f t="shared" ca="1" si="161"/>
        <v>-43200</v>
      </c>
      <c r="FM543" s="201">
        <f t="shared" ca="1" si="162"/>
        <v>0</v>
      </c>
      <c r="FN543" s="200">
        <f>AB543*AB$2*IF($FC543="V",1,-1)*IF($Q543="Fixo",(CP543-INDEX('Curva Forward'!$C$5:$AN$13,MATCH(CONCATENATE(BD_COMERCIAL!$K543," ",BD_COMERCIAL!$L543),'Curva Forward'!$B$5:$B$13,0),MATCH(FN$4,'Curva Forward'!$C$4:$AN$4,0))),CP543)</f>
        <v>0</v>
      </c>
      <c r="FO543" s="200">
        <f>AC543*AC$2*IF($FC543="V",1,-1)*IF($Q543="Fixo",(CQ543-INDEX('Curva Forward'!$C$5:$AN$13,MATCH(CONCATENATE(BD_COMERCIAL!$K543," ",BD_COMERCIAL!$L543),'Curva Forward'!$B$5:$B$13,0),MATCH(FO$4,'Curva Forward'!$C$4:$AN$4,0))),CQ543)</f>
        <v>0</v>
      </c>
      <c r="FP543" s="200">
        <f>AD543*AD$2*IF($FC543="V",1,-1)*IF($Q543="Fixo",(CR543-INDEX('Curva Forward'!$C$5:$AN$13,MATCH(CONCATENATE(BD_COMERCIAL!$K543," ",BD_COMERCIAL!$L543),'Curva Forward'!$B$5:$B$13,0),MATCH(FP$4,'Curva Forward'!$C$4:$AN$4,0))),CR543)</f>
        <v>0</v>
      </c>
      <c r="FQ543" s="200">
        <f>AE543*AE$2*IF($FC543="V",1,-1)*IF($Q543="Fixo",(CS543-INDEX('Curva Forward'!$C$5:$AN$13,MATCH(CONCATENATE(BD_COMERCIAL!$K543," ",BD_COMERCIAL!$L543),'Curva Forward'!$B$5:$B$13,0),MATCH(FQ$4,'Curva Forward'!$C$4:$AN$4,0))),CS543)</f>
        <v>0</v>
      </c>
      <c r="FR543" s="200">
        <f>AF543*AF$2*IF($FC543="V",1,-1)*IF($Q543="Fixo",(CT543-INDEX('Curva Forward'!$C$5:$AN$13,MATCH(CONCATENATE(BD_COMERCIAL!$K543," ",BD_COMERCIAL!$L543),'Curva Forward'!$B$5:$B$13,0),MATCH(FR$4,'Curva Forward'!$C$4:$AN$4,0))),CT543)</f>
        <v>0</v>
      </c>
      <c r="FS543" s="200">
        <f>AG543*AG$2*IF($FC543="V",1,-1)*IF($Q543="Fixo",(CU543-INDEX('Curva Forward'!$C$5:$AN$13,MATCH(CONCATENATE(BD_COMERCIAL!$K543," ",BD_COMERCIAL!$L543),'Curva Forward'!$B$5:$B$13,0),MATCH(FS$4,'Curva Forward'!$C$4:$AN$4,0))),CU543)</f>
        <v>0</v>
      </c>
      <c r="FT543" s="200">
        <f>AH543*AH$2*IF($FC543="V",1,-1)*IF($Q543="Fixo",(CV543-INDEX('Curva Forward'!$C$5:$AN$13,MATCH(CONCATENATE(BD_COMERCIAL!$K543," ",BD_COMERCIAL!$L543),'Curva Forward'!$B$5:$B$13,0),MATCH(FT$4,'Curva Forward'!$C$4:$AN$4,0))),CV543)</f>
        <v>0</v>
      </c>
      <c r="FU543" s="200">
        <f>AI543*AI$2*IF($FC543="V",1,-1)*IF($Q543="Fixo",(CW543-INDEX('Curva Forward'!$C$5:$AN$13,MATCH(CONCATENATE(BD_COMERCIAL!$K543," ",BD_COMERCIAL!$L543),'Curva Forward'!$B$5:$B$13,0),MATCH(FU$4,'Curva Forward'!$C$4:$AN$4,0))),CW543)</f>
        <v>0</v>
      </c>
      <c r="FV543" s="200">
        <f>AJ543*AJ$2*IF($FC543="V",1,-1)*IF($Q543="Fixo",(CX543-INDEX('Curva Forward'!$C$5:$AN$13,MATCH(CONCATENATE(BD_COMERCIAL!$K543," ",BD_COMERCIAL!$L543),'Curva Forward'!$B$5:$B$13,0),MATCH(FV$4,'Curva Forward'!$C$4:$AN$4,0))),CX543)</f>
        <v>-43200</v>
      </c>
      <c r="FW543" s="200">
        <f>AK543*AK$2*IF($FC543="V",1,-1)*IF($Q543="Fixo",(CY543-INDEX('Curva Forward'!$C$5:$AN$13,MATCH(CONCATENATE(BD_COMERCIAL!$K543," ",BD_COMERCIAL!$L543),'Curva Forward'!$B$5:$B$13,0),MATCH(FW$4,'Curva Forward'!$C$4:$AN$4,0))),CY543)</f>
        <v>0</v>
      </c>
      <c r="FX543" s="200">
        <f>AL543*AL$2*IF($FC543="V",1,-1)*IF($Q543="Fixo",(CZ543-INDEX('Curva Forward'!$C$5:$AN$13,MATCH(CONCATENATE(BD_COMERCIAL!$K543," ",BD_COMERCIAL!$L543),'Curva Forward'!$B$5:$B$13,0),MATCH(FX$4,'Curva Forward'!$C$4:$AN$4,0))),CZ543)</f>
        <v>0</v>
      </c>
      <c r="FY543" s="200">
        <f>AM543*AM$2*IF($FC543="V",1,-1)*IF($Q543="Fixo",(DA543-INDEX('Curva Forward'!$C$5:$AN$13,MATCH(CONCATENATE(BD_COMERCIAL!$K543," ",BD_COMERCIAL!$L543),'Curva Forward'!$B$5:$B$13,0),MATCH(FY$4,'Curva Forward'!$C$4:$AN$4,0))),DA543)</f>
        <v>0</v>
      </c>
      <c r="FZ543" s="200">
        <f>AN543*AN$2*IF($FC543="V",1,-1)*IF($Q543="Fixo",(DB543-INDEX('Curva Forward'!$C$5:$AN$13,MATCH(CONCATENATE(BD_COMERCIAL!$K543," ",BD_COMERCIAL!$L543),'Curva Forward'!$B$5:$B$13,0),MATCH(FZ$4,'Curva Forward'!$C$4:$AN$4,0))),DB543)</f>
        <v>0</v>
      </c>
      <c r="GA543" s="200">
        <f>AO543*AO$2*IF($FC543="V",1,-1)*IF($Q543="Fixo",(DC543-INDEX('Curva Forward'!$C$5:$AN$13,MATCH(CONCATENATE(BD_COMERCIAL!$K543," ",BD_COMERCIAL!$L543),'Curva Forward'!$B$5:$B$13,0),MATCH(GA$4,'Curva Forward'!$C$4:$AN$4,0))),DC543)</f>
        <v>0</v>
      </c>
      <c r="GB543" s="200">
        <f>AP543*AP$2*IF($FC543="V",1,-1)*IF($Q543="Fixo",(DD543-INDEX('Curva Forward'!$C$5:$AN$13,MATCH(CONCATENATE(BD_COMERCIAL!$K543," ",BD_COMERCIAL!$L543),'Curva Forward'!$B$5:$B$13,0),MATCH(GB$4,'Curva Forward'!$C$4:$AN$4,0))),DD543)</f>
        <v>0</v>
      </c>
      <c r="GC543" s="200">
        <f>AQ543*AQ$2*IF($FC543="V",1,-1)*IF($Q543="Fixo",(DE543-INDEX('Curva Forward'!$C$5:$AN$13,MATCH(CONCATENATE(BD_COMERCIAL!$K543," ",BD_COMERCIAL!$L543),'Curva Forward'!$B$5:$B$13,0),MATCH(GC$4,'Curva Forward'!$C$4:$AN$4,0))),DE543)</f>
        <v>0</v>
      </c>
      <c r="GD543" s="200">
        <f>AR543*AR$2*IF($FC543="V",1,-1)*IF($Q543="Fixo",(DF543-INDEX('Curva Forward'!$C$5:$AN$13,MATCH(CONCATENATE(BD_COMERCIAL!$K543," ",BD_COMERCIAL!$L543),'Curva Forward'!$B$5:$B$13,0),MATCH(GD$4,'Curva Forward'!$C$4:$AN$4,0))),DF543)</f>
        <v>0</v>
      </c>
      <c r="GE543" s="200">
        <f>AS543*AS$2*IF($FC543="V",1,-1)*IF($Q543="Fixo",(DG543-INDEX('Curva Forward'!$C$5:$AN$13,MATCH(CONCATENATE(BD_COMERCIAL!$K543," ",BD_COMERCIAL!$L543),'Curva Forward'!$B$5:$B$13,0),MATCH(GE$4,'Curva Forward'!$C$4:$AN$4,0))),DG543)</f>
        <v>0</v>
      </c>
      <c r="GF543" s="200">
        <f>AT543*AT$2*IF($FC543="V",1,-1)*IF($Q543="Fixo",(DH543-INDEX('Curva Forward'!$C$5:$AN$13,MATCH(CONCATENATE(BD_COMERCIAL!$K543," ",BD_COMERCIAL!$L543),'Curva Forward'!$B$5:$B$13,0),MATCH(GF$4,'Curva Forward'!$C$4:$AN$4,0))),DH543)</f>
        <v>0</v>
      </c>
      <c r="GG543" s="200">
        <f>AU543*AU$2*IF($FC543="V",1,-1)*IF($Q543="Fixo",(DI543-INDEX('Curva Forward'!$C$5:$AN$13,MATCH(CONCATENATE(BD_COMERCIAL!$K543," ",BD_COMERCIAL!$L543),'Curva Forward'!$B$5:$B$13,0),MATCH(GG$4,'Curva Forward'!$C$4:$AN$4,0))),DI543)</f>
        <v>0</v>
      </c>
      <c r="GH543" s="200">
        <f>AV543*AV$2*IF($FC543="V",1,-1)*IF($Q543="Fixo",(DJ543-INDEX('Curva Forward'!$C$5:$AN$13,MATCH(CONCATENATE(BD_COMERCIAL!$K543," ",BD_COMERCIAL!$L543),'Curva Forward'!$B$5:$B$13,0),MATCH(GH$4,'Curva Forward'!$C$4:$AN$4,0))),DJ543)</f>
        <v>0</v>
      </c>
      <c r="GI543" s="200">
        <f>AW543*AW$2*IF($FC543="V",1,-1)*IF($Q543="Fixo",(DK543-INDEX('Curva Forward'!$C$5:$AN$13,MATCH(CONCATENATE(BD_COMERCIAL!$K543," ",BD_COMERCIAL!$L543),'Curva Forward'!$B$5:$B$13,0),MATCH(GI$4,'Curva Forward'!$C$4:$AN$4,0))),DK543)</f>
        <v>0</v>
      </c>
      <c r="GJ543" s="200">
        <f>AX543*AX$2*IF($FC543="V",1,-1)*IF($Q543="Fixo",(DL543-INDEX('Curva Forward'!$C$5:$AN$13,MATCH(CONCATENATE(BD_COMERCIAL!$K543," ",BD_COMERCIAL!$L543),'Curva Forward'!$B$5:$B$13,0),MATCH(GJ$4,'Curva Forward'!$C$4:$AN$4,0))),DL543)</f>
        <v>0</v>
      </c>
      <c r="GK543" s="200">
        <f>AY543*AY$2*IF($FC543="V",1,-1)*IF($Q543="Fixo",(DM543-INDEX('Curva Forward'!$C$5:$AN$13,MATCH(CONCATENATE(BD_COMERCIAL!$K543," ",BD_COMERCIAL!$L543),'Curva Forward'!$B$5:$B$13,0),MATCH(GK$4,'Curva Forward'!$C$4:$AN$4,0))),DM543)</f>
        <v>0</v>
      </c>
      <c r="GL543" s="200">
        <f>IF(EZ543="",0,CL543*CL$2*IF($FC543="V",1,-1)*IF($Q543="Fixo",(EZ543-INDEX('Curva Forward'!$C$5:$AN$13,MATCH(CONCATENATE(BD_COMERCIAL!$K543," ",BD_COMERCIAL!$L543),'Curva Forward'!$B$5:$B$13,0),MATCH(GL$4,'Curva Forward'!$C$4:$AN$4,0))),EZ543))</f>
        <v>0</v>
      </c>
      <c r="GM543" s="200">
        <f>IF(FA543="",0,CM543*CM$2*IF($FC543="V",1,-1)*IF($Q543="Fixo",(FA543-INDEX('Curva Forward'!$C$5:$AN$13,MATCH(CONCATENATE(BD_COMERCIAL!$K543," ",BD_COMERCIAL!$L543),'Curva Forward'!$B$5:$B$13,0),MATCH(GM$4,'Curva Forward'!$C$4:$AN$4,0))),FA543))</f>
        <v>0</v>
      </c>
      <c r="GN543" s="200">
        <f>IF(FB543="",0,CN543*CN$2*IF($FC543="V",1,-1)*IF($Q543="Fixo",(FB543-INDEX('Curva Forward'!$C$5:$AN$13,MATCH(CONCATENATE(BD_COMERCIAL!$K543," ",BD_COMERCIAL!$L543),'Curva Forward'!$B$5:$B$13,0),MATCH(GN$4,'Curva Forward'!$C$4:$AN$4,0))),FB543))</f>
        <v>0</v>
      </c>
      <c r="GO543" s="201">
        <f t="shared" ca="1" si="163"/>
        <v>0</v>
      </c>
      <c r="GP543" s="201">
        <f t="shared" ca="1" si="164"/>
        <v>0</v>
      </c>
    </row>
    <row r="544" spans="1:198" ht="15" customHeight="1" x14ac:dyDescent="0.25">
      <c r="A544" s="6"/>
      <c r="B544" s="7" t="s">
        <v>929</v>
      </c>
      <c r="C544" s="8">
        <v>44757</v>
      </c>
      <c r="D544" s="9" t="s">
        <v>131</v>
      </c>
      <c r="E544" s="9" t="s">
        <v>256</v>
      </c>
      <c r="F544" s="113">
        <v>13700609000115</v>
      </c>
      <c r="G544" s="10" t="s">
        <v>125</v>
      </c>
      <c r="H544" s="113">
        <v>3780401000108</v>
      </c>
      <c r="I544" s="9" t="s">
        <v>126</v>
      </c>
      <c r="J544" s="166" t="s">
        <v>921</v>
      </c>
      <c r="K544" s="10" t="s">
        <v>127</v>
      </c>
      <c r="L544" s="84" t="s">
        <v>22</v>
      </c>
      <c r="M544" s="11">
        <v>44805</v>
      </c>
      <c r="N544" s="12">
        <v>44834</v>
      </c>
      <c r="O544" s="10">
        <v>1</v>
      </c>
      <c r="P544" s="84">
        <v>88</v>
      </c>
      <c r="Q544" s="84" t="s">
        <v>128</v>
      </c>
      <c r="R544" s="10" t="s">
        <v>129</v>
      </c>
      <c r="S544" s="14" t="s">
        <v>135</v>
      </c>
      <c r="T544" s="11"/>
      <c r="U544" s="12"/>
      <c r="V544" s="257" t="str">
        <f ca="1">IF(U544="","",
IF(U544="NA","",
IFERROR(VLOOKUP(EOMONTH(M544,-2)+1,IPCA!$A:$B,2,0),
VLOOKUP(EOMONTH(TODAY(),-2)+1,IPCA!$A:$B,2,0))/
VLOOKUP(EOMONTH(U544,-2)+1,IPCA!$A:$B,2,0)*
P544))</f>
        <v/>
      </c>
      <c r="W544" s="84"/>
      <c r="X544" s="13" t="s">
        <v>133</v>
      </c>
      <c r="Y544" s="166"/>
      <c r="AA544" s="108"/>
      <c r="AB544" s="15"/>
      <c r="AJ544">
        <v>1</v>
      </c>
      <c r="AM544" s="6"/>
      <c r="AN544" s="15"/>
      <c r="AY544" s="6"/>
      <c r="AZ544" s="15"/>
      <c r="BK544" s="6"/>
      <c r="BL544" s="15"/>
      <c r="BW544" s="6"/>
      <c r="BX544" s="15"/>
      <c r="CI544" s="6"/>
      <c r="CJ544" s="16">
        <f t="shared" si="148"/>
        <v>8.2191780821917804E-2</v>
      </c>
      <c r="CK544" s="16" t="str">
        <f t="shared" si="149"/>
        <v/>
      </c>
      <c r="CL544" s="16" t="str">
        <f t="shared" si="150"/>
        <v/>
      </c>
      <c r="CM544" s="16" t="str">
        <f t="shared" si="151"/>
        <v/>
      </c>
      <c r="CN544" s="16" t="str">
        <f t="shared" si="152"/>
        <v/>
      </c>
      <c r="CO544" s="18"/>
      <c r="CP544" s="15"/>
      <c r="CX544">
        <v>88</v>
      </c>
      <c r="DA544" s="6"/>
      <c r="DB544" s="15"/>
      <c r="DM544" s="6"/>
      <c r="DN544" s="15"/>
      <c r="DY544" s="6"/>
      <c r="DZ544" s="15"/>
      <c r="EK544" s="6"/>
      <c r="EL544" s="15"/>
      <c r="EW544" s="6"/>
      <c r="EX544" s="16">
        <f t="shared" si="153"/>
        <v>7.2328767123287667</v>
      </c>
      <c r="EY544" s="16" t="str">
        <f t="shared" si="154"/>
        <v/>
      </c>
      <c r="EZ544" s="16" t="str">
        <f t="shared" si="155"/>
        <v/>
      </c>
      <c r="FA544" s="16" t="str">
        <f t="shared" si="156"/>
        <v/>
      </c>
      <c r="FB544" s="160" t="str">
        <f t="shared" si="157"/>
        <v/>
      </c>
      <c r="FC544" t="s">
        <v>205</v>
      </c>
      <c r="FD544" s="20" t="s">
        <v>126</v>
      </c>
      <c r="FE544"/>
      <c r="FF544" s="209" t="s">
        <v>206</v>
      </c>
      <c r="FH544" s="284">
        <f t="shared" ca="1" si="158"/>
        <v>0</v>
      </c>
      <c r="FI544" s="208">
        <f t="shared" si="159"/>
        <v>0.96666666666666667</v>
      </c>
      <c r="FK544" t="str">
        <f t="shared" si="160"/>
        <v>Bolt Energy Comercializadora de Energia Ltda.</v>
      </c>
      <c r="FL544" s="201">
        <f t="shared" ca="1" si="161"/>
        <v>-4320</v>
      </c>
      <c r="FM544" s="201">
        <f t="shared" ca="1" si="162"/>
        <v>0</v>
      </c>
      <c r="FN544" s="200">
        <f>AB544*AB$2*IF($FC544="V",1,-1)*IF($Q544="Fixo",(CP544-INDEX('Curva Forward'!$C$5:$AN$13,MATCH(CONCATENATE(BD_COMERCIAL!$K544," ",BD_COMERCIAL!$L544),'Curva Forward'!$B$5:$B$13,0),MATCH(FN$4,'Curva Forward'!$C$4:$AN$4,0))),CP544)</f>
        <v>0</v>
      </c>
      <c r="FO544" s="200">
        <f>AC544*AC$2*IF($FC544="V",1,-1)*IF($Q544="Fixo",(CQ544-INDEX('Curva Forward'!$C$5:$AN$13,MATCH(CONCATENATE(BD_COMERCIAL!$K544," ",BD_COMERCIAL!$L544),'Curva Forward'!$B$5:$B$13,0),MATCH(FO$4,'Curva Forward'!$C$4:$AN$4,0))),CQ544)</f>
        <v>0</v>
      </c>
      <c r="FP544" s="200">
        <f>AD544*AD$2*IF($FC544="V",1,-1)*IF($Q544="Fixo",(CR544-INDEX('Curva Forward'!$C$5:$AN$13,MATCH(CONCATENATE(BD_COMERCIAL!$K544," ",BD_COMERCIAL!$L544),'Curva Forward'!$B$5:$B$13,0),MATCH(FP$4,'Curva Forward'!$C$4:$AN$4,0))),CR544)</f>
        <v>0</v>
      </c>
      <c r="FQ544" s="200">
        <f>AE544*AE$2*IF($FC544="V",1,-1)*IF($Q544="Fixo",(CS544-INDEX('Curva Forward'!$C$5:$AN$13,MATCH(CONCATENATE(BD_COMERCIAL!$K544," ",BD_COMERCIAL!$L544),'Curva Forward'!$B$5:$B$13,0),MATCH(FQ$4,'Curva Forward'!$C$4:$AN$4,0))),CS544)</f>
        <v>0</v>
      </c>
      <c r="FR544" s="200">
        <f>AF544*AF$2*IF($FC544="V",1,-1)*IF($Q544="Fixo",(CT544-INDEX('Curva Forward'!$C$5:$AN$13,MATCH(CONCATENATE(BD_COMERCIAL!$K544," ",BD_COMERCIAL!$L544),'Curva Forward'!$B$5:$B$13,0),MATCH(FR$4,'Curva Forward'!$C$4:$AN$4,0))),CT544)</f>
        <v>0</v>
      </c>
      <c r="FS544" s="200">
        <f>AG544*AG$2*IF($FC544="V",1,-1)*IF($Q544="Fixo",(CU544-INDEX('Curva Forward'!$C$5:$AN$13,MATCH(CONCATENATE(BD_COMERCIAL!$K544," ",BD_COMERCIAL!$L544),'Curva Forward'!$B$5:$B$13,0),MATCH(FS$4,'Curva Forward'!$C$4:$AN$4,0))),CU544)</f>
        <v>0</v>
      </c>
      <c r="FT544" s="200">
        <f>AH544*AH$2*IF($FC544="V",1,-1)*IF($Q544="Fixo",(CV544-INDEX('Curva Forward'!$C$5:$AN$13,MATCH(CONCATENATE(BD_COMERCIAL!$K544," ",BD_COMERCIAL!$L544),'Curva Forward'!$B$5:$B$13,0),MATCH(FT$4,'Curva Forward'!$C$4:$AN$4,0))),CV544)</f>
        <v>0</v>
      </c>
      <c r="FU544" s="200">
        <f>AI544*AI$2*IF($FC544="V",1,-1)*IF($Q544="Fixo",(CW544-INDEX('Curva Forward'!$C$5:$AN$13,MATCH(CONCATENATE(BD_COMERCIAL!$K544," ",BD_COMERCIAL!$L544),'Curva Forward'!$B$5:$B$13,0),MATCH(FU$4,'Curva Forward'!$C$4:$AN$4,0))),CW544)</f>
        <v>0</v>
      </c>
      <c r="FV544" s="200">
        <f>AJ544*AJ$2*IF($FC544="V",1,-1)*IF($Q544="Fixo",(CX544-INDEX('Curva Forward'!$C$5:$AN$13,MATCH(CONCATENATE(BD_COMERCIAL!$K544," ",BD_COMERCIAL!$L544),'Curva Forward'!$B$5:$B$13,0),MATCH(FV$4,'Curva Forward'!$C$4:$AN$4,0))),CX544)</f>
        <v>-4320</v>
      </c>
      <c r="FW544" s="200">
        <f>AK544*AK$2*IF($FC544="V",1,-1)*IF($Q544="Fixo",(CY544-INDEX('Curva Forward'!$C$5:$AN$13,MATCH(CONCATENATE(BD_COMERCIAL!$K544," ",BD_COMERCIAL!$L544),'Curva Forward'!$B$5:$B$13,0),MATCH(FW$4,'Curva Forward'!$C$4:$AN$4,0))),CY544)</f>
        <v>0</v>
      </c>
      <c r="FX544" s="200">
        <f>AL544*AL$2*IF($FC544="V",1,-1)*IF($Q544="Fixo",(CZ544-INDEX('Curva Forward'!$C$5:$AN$13,MATCH(CONCATENATE(BD_COMERCIAL!$K544," ",BD_COMERCIAL!$L544),'Curva Forward'!$B$5:$B$13,0),MATCH(FX$4,'Curva Forward'!$C$4:$AN$4,0))),CZ544)</f>
        <v>0</v>
      </c>
      <c r="FY544" s="200">
        <f>AM544*AM$2*IF($FC544="V",1,-1)*IF($Q544="Fixo",(DA544-INDEX('Curva Forward'!$C$5:$AN$13,MATCH(CONCATENATE(BD_COMERCIAL!$K544," ",BD_COMERCIAL!$L544),'Curva Forward'!$B$5:$B$13,0),MATCH(FY$4,'Curva Forward'!$C$4:$AN$4,0))),DA544)</f>
        <v>0</v>
      </c>
      <c r="FZ544" s="200">
        <f>AN544*AN$2*IF($FC544="V",1,-1)*IF($Q544="Fixo",(DB544-INDEX('Curva Forward'!$C$5:$AN$13,MATCH(CONCATENATE(BD_COMERCIAL!$K544," ",BD_COMERCIAL!$L544),'Curva Forward'!$B$5:$B$13,0),MATCH(FZ$4,'Curva Forward'!$C$4:$AN$4,0))),DB544)</f>
        <v>0</v>
      </c>
      <c r="GA544" s="200">
        <f>AO544*AO$2*IF($FC544="V",1,-1)*IF($Q544="Fixo",(DC544-INDEX('Curva Forward'!$C$5:$AN$13,MATCH(CONCATENATE(BD_COMERCIAL!$K544," ",BD_COMERCIAL!$L544),'Curva Forward'!$B$5:$B$13,0),MATCH(GA$4,'Curva Forward'!$C$4:$AN$4,0))),DC544)</f>
        <v>0</v>
      </c>
      <c r="GB544" s="200">
        <f>AP544*AP$2*IF($FC544="V",1,-1)*IF($Q544="Fixo",(DD544-INDEX('Curva Forward'!$C$5:$AN$13,MATCH(CONCATENATE(BD_COMERCIAL!$K544," ",BD_COMERCIAL!$L544),'Curva Forward'!$B$5:$B$13,0),MATCH(GB$4,'Curva Forward'!$C$4:$AN$4,0))),DD544)</f>
        <v>0</v>
      </c>
      <c r="GC544" s="200">
        <f>AQ544*AQ$2*IF($FC544="V",1,-1)*IF($Q544="Fixo",(DE544-INDEX('Curva Forward'!$C$5:$AN$13,MATCH(CONCATENATE(BD_COMERCIAL!$K544," ",BD_COMERCIAL!$L544),'Curva Forward'!$B$5:$B$13,0),MATCH(GC$4,'Curva Forward'!$C$4:$AN$4,0))),DE544)</f>
        <v>0</v>
      </c>
      <c r="GD544" s="200">
        <f>AR544*AR$2*IF($FC544="V",1,-1)*IF($Q544="Fixo",(DF544-INDEX('Curva Forward'!$C$5:$AN$13,MATCH(CONCATENATE(BD_COMERCIAL!$K544," ",BD_COMERCIAL!$L544),'Curva Forward'!$B$5:$B$13,0),MATCH(GD$4,'Curva Forward'!$C$4:$AN$4,0))),DF544)</f>
        <v>0</v>
      </c>
      <c r="GE544" s="200">
        <f>AS544*AS$2*IF($FC544="V",1,-1)*IF($Q544="Fixo",(DG544-INDEX('Curva Forward'!$C$5:$AN$13,MATCH(CONCATENATE(BD_COMERCIAL!$K544," ",BD_COMERCIAL!$L544),'Curva Forward'!$B$5:$B$13,0),MATCH(GE$4,'Curva Forward'!$C$4:$AN$4,0))),DG544)</f>
        <v>0</v>
      </c>
      <c r="GF544" s="200">
        <f>AT544*AT$2*IF($FC544="V",1,-1)*IF($Q544="Fixo",(DH544-INDEX('Curva Forward'!$C$5:$AN$13,MATCH(CONCATENATE(BD_COMERCIAL!$K544," ",BD_COMERCIAL!$L544),'Curva Forward'!$B$5:$B$13,0),MATCH(GF$4,'Curva Forward'!$C$4:$AN$4,0))),DH544)</f>
        <v>0</v>
      </c>
      <c r="GG544" s="200">
        <f>AU544*AU$2*IF($FC544="V",1,-1)*IF($Q544="Fixo",(DI544-INDEX('Curva Forward'!$C$5:$AN$13,MATCH(CONCATENATE(BD_COMERCIAL!$K544," ",BD_COMERCIAL!$L544),'Curva Forward'!$B$5:$B$13,0),MATCH(GG$4,'Curva Forward'!$C$4:$AN$4,0))),DI544)</f>
        <v>0</v>
      </c>
      <c r="GH544" s="200">
        <f>AV544*AV$2*IF($FC544="V",1,-1)*IF($Q544="Fixo",(DJ544-INDEX('Curva Forward'!$C$5:$AN$13,MATCH(CONCATENATE(BD_COMERCIAL!$K544," ",BD_COMERCIAL!$L544),'Curva Forward'!$B$5:$B$13,0),MATCH(GH$4,'Curva Forward'!$C$4:$AN$4,0))),DJ544)</f>
        <v>0</v>
      </c>
      <c r="GI544" s="200">
        <f>AW544*AW$2*IF($FC544="V",1,-1)*IF($Q544="Fixo",(DK544-INDEX('Curva Forward'!$C$5:$AN$13,MATCH(CONCATENATE(BD_COMERCIAL!$K544," ",BD_COMERCIAL!$L544),'Curva Forward'!$B$5:$B$13,0),MATCH(GI$4,'Curva Forward'!$C$4:$AN$4,0))),DK544)</f>
        <v>0</v>
      </c>
      <c r="GJ544" s="200">
        <f>AX544*AX$2*IF($FC544="V",1,-1)*IF($Q544="Fixo",(DL544-INDEX('Curva Forward'!$C$5:$AN$13,MATCH(CONCATENATE(BD_COMERCIAL!$K544," ",BD_COMERCIAL!$L544),'Curva Forward'!$B$5:$B$13,0),MATCH(GJ$4,'Curva Forward'!$C$4:$AN$4,0))),DL544)</f>
        <v>0</v>
      </c>
      <c r="GK544" s="200">
        <f>AY544*AY$2*IF($FC544="V",1,-1)*IF($Q544="Fixo",(DM544-INDEX('Curva Forward'!$C$5:$AN$13,MATCH(CONCATENATE(BD_COMERCIAL!$K544," ",BD_COMERCIAL!$L544),'Curva Forward'!$B$5:$B$13,0),MATCH(GK$4,'Curva Forward'!$C$4:$AN$4,0))),DM544)</f>
        <v>0</v>
      </c>
      <c r="GL544" s="200">
        <f>IF(EZ544="",0,CL544*CL$2*IF($FC544="V",1,-1)*IF($Q544="Fixo",(EZ544-INDEX('Curva Forward'!$C$5:$AN$13,MATCH(CONCATENATE(BD_COMERCIAL!$K544," ",BD_COMERCIAL!$L544),'Curva Forward'!$B$5:$B$13,0),MATCH(GL$4,'Curva Forward'!$C$4:$AN$4,0))),EZ544))</f>
        <v>0</v>
      </c>
      <c r="GM544" s="200">
        <f>IF(FA544="",0,CM544*CM$2*IF($FC544="V",1,-1)*IF($Q544="Fixo",(FA544-INDEX('Curva Forward'!$C$5:$AN$13,MATCH(CONCATENATE(BD_COMERCIAL!$K544," ",BD_COMERCIAL!$L544),'Curva Forward'!$B$5:$B$13,0),MATCH(GM$4,'Curva Forward'!$C$4:$AN$4,0))),FA544))</f>
        <v>0</v>
      </c>
      <c r="GN544" s="200">
        <f>IF(FB544="",0,CN544*CN$2*IF($FC544="V",1,-1)*IF($Q544="Fixo",(FB544-INDEX('Curva Forward'!$C$5:$AN$13,MATCH(CONCATENATE(BD_COMERCIAL!$K544," ",BD_COMERCIAL!$L544),'Curva Forward'!$B$5:$B$13,0),MATCH(GN$4,'Curva Forward'!$C$4:$AN$4,0))),FB544))</f>
        <v>0</v>
      </c>
      <c r="GO544" s="201">
        <f t="shared" ca="1" si="163"/>
        <v>0</v>
      </c>
      <c r="GP544" s="201">
        <f t="shared" ca="1" si="164"/>
        <v>0</v>
      </c>
    </row>
    <row r="545" spans="1:198" ht="15" customHeight="1" x14ac:dyDescent="0.25">
      <c r="A545" s="6"/>
      <c r="B545" s="7" t="s">
        <v>930</v>
      </c>
      <c r="C545" s="8">
        <v>44757</v>
      </c>
      <c r="D545" s="9" t="s">
        <v>131</v>
      </c>
      <c r="E545" s="9" t="s">
        <v>196</v>
      </c>
      <c r="F545" s="113">
        <v>26940979000171</v>
      </c>
      <c r="G545" s="10" t="s">
        <v>125</v>
      </c>
      <c r="H545" s="113">
        <v>3780401000108</v>
      </c>
      <c r="I545" s="9" t="s">
        <v>126</v>
      </c>
      <c r="J545" s="166" t="s">
        <v>921</v>
      </c>
      <c r="K545" s="10" t="s">
        <v>127</v>
      </c>
      <c r="L545" s="84" t="s">
        <v>22</v>
      </c>
      <c r="M545" s="11">
        <v>44805</v>
      </c>
      <c r="N545" s="12">
        <v>44834</v>
      </c>
      <c r="O545" s="10">
        <v>1</v>
      </c>
      <c r="P545" s="84">
        <v>88</v>
      </c>
      <c r="Q545" s="84" t="s">
        <v>128</v>
      </c>
      <c r="R545" s="10" t="s">
        <v>129</v>
      </c>
      <c r="S545" s="14" t="s">
        <v>135</v>
      </c>
      <c r="T545" s="11"/>
      <c r="U545" s="12"/>
      <c r="V545" s="257" t="str">
        <f ca="1">IF(U545="","",
IF(U545="NA","",
IFERROR(VLOOKUP(EOMONTH(M545,-2)+1,IPCA!$A:$B,2,0),
VLOOKUP(EOMONTH(TODAY(),-2)+1,IPCA!$A:$B,2,0))/
VLOOKUP(EOMONTH(U545,-2)+1,IPCA!$A:$B,2,0)*
P545))</f>
        <v/>
      </c>
      <c r="W545" s="84"/>
      <c r="X545" s="13" t="s">
        <v>6</v>
      </c>
      <c r="Y545" s="166"/>
      <c r="AA545" s="108"/>
      <c r="AB545" s="15"/>
      <c r="AJ545">
        <v>1</v>
      </c>
      <c r="AM545" s="6"/>
      <c r="AN545" s="15"/>
      <c r="AY545" s="6"/>
      <c r="AZ545" s="15"/>
      <c r="BK545" s="6"/>
      <c r="BL545" s="15"/>
      <c r="BW545" s="6"/>
      <c r="BX545" s="15"/>
      <c r="CI545" s="6"/>
      <c r="CJ545" s="16">
        <f t="shared" si="148"/>
        <v>8.2191780821917804E-2</v>
      </c>
      <c r="CK545" s="16" t="str">
        <f t="shared" si="149"/>
        <v/>
      </c>
      <c r="CL545" s="16" t="str">
        <f t="shared" si="150"/>
        <v/>
      </c>
      <c r="CM545" s="16" t="str">
        <f t="shared" si="151"/>
        <v/>
      </c>
      <c r="CN545" s="16" t="str">
        <f t="shared" si="152"/>
        <v/>
      </c>
      <c r="CO545" s="18"/>
      <c r="CP545" s="15"/>
      <c r="CX545">
        <v>88</v>
      </c>
      <c r="DA545" s="6"/>
      <c r="DB545" s="15"/>
      <c r="DM545" s="6"/>
      <c r="DN545" s="15"/>
      <c r="DY545" s="6"/>
      <c r="DZ545" s="15"/>
      <c r="EK545" s="6"/>
      <c r="EL545" s="15"/>
      <c r="EW545" s="6"/>
      <c r="EX545" s="16">
        <f t="shared" si="153"/>
        <v>7.2328767123287667</v>
      </c>
      <c r="EY545" s="16" t="str">
        <f t="shared" si="154"/>
        <v/>
      </c>
      <c r="EZ545" s="16" t="str">
        <f t="shared" si="155"/>
        <v/>
      </c>
      <c r="FA545" s="16" t="str">
        <f t="shared" si="156"/>
        <v/>
      </c>
      <c r="FB545" s="160" t="str">
        <f t="shared" si="157"/>
        <v/>
      </c>
      <c r="FC545" t="s">
        <v>205</v>
      </c>
      <c r="FD545" s="20" t="s">
        <v>126</v>
      </c>
      <c r="FE545"/>
      <c r="FF545" s="209" t="s">
        <v>206</v>
      </c>
      <c r="FH545" s="284">
        <f t="shared" ca="1" si="158"/>
        <v>0</v>
      </c>
      <c r="FI545" s="208">
        <f t="shared" si="159"/>
        <v>0.96666666666666667</v>
      </c>
      <c r="FK545" t="str">
        <f t="shared" si="160"/>
        <v>Esfera Comercializadora de Energia Ltda</v>
      </c>
      <c r="FL545" s="201">
        <f t="shared" ca="1" si="161"/>
        <v>-4320</v>
      </c>
      <c r="FM545" s="201">
        <f t="shared" ca="1" si="162"/>
        <v>0</v>
      </c>
      <c r="FN545" s="200">
        <f>AB545*AB$2*IF($FC545="V",1,-1)*IF($Q545="Fixo",(CP545-INDEX('Curva Forward'!$C$5:$AN$13,MATCH(CONCATENATE(BD_COMERCIAL!$K545," ",BD_COMERCIAL!$L545),'Curva Forward'!$B$5:$B$13,0),MATCH(FN$4,'Curva Forward'!$C$4:$AN$4,0))),CP545)</f>
        <v>0</v>
      </c>
      <c r="FO545" s="200">
        <f>AC545*AC$2*IF($FC545="V",1,-1)*IF($Q545="Fixo",(CQ545-INDEX('Curva Forward'!$C$5:$AN$13,MATCH(CONCATENATE(BD_COMERCIAL!$K545," ",BD_COMERCIAL!$L545),'Curva Forward'!$B$5:$B$13,0),MATCH(FO$4,'Curva Forward'!$C$4:$AN$4,0))),CQ545)</f>
        <v>0</v>
      </c>
      <c r="FP545" s="200">
        <f>AD545*AD$2*IF($FC545="V",1,-1)*IF($Q545="Fixo",(CR545-INDEX('Curva Forward'!$C$5:$AN$13,MATCH(CONCATENATE(BD_COMERCIAL!$K545," ",BD_COMERCIAL!$L545),'Curva Forward'!$B$5:$B$13,0),MATCH(FP$4,'Curva Forward'!$C$4:$AN$4,0))),CR545)</f>
        <v>0</v>
      </c>
      <c r="FQ545" s="200">
        <f>AE545*AE$2*IF($FC545="V",1,-1)*IF($Q545="Fixo",(CS545-INDEX('Curva Forward'!$C$5:$AN$13,MATCH(CONCATENATE(BD_COMERCIAL!$K545," ",BD_COMERCIAL!$L545),'Curva Forward'!$B$5:$B$13,0),MATCH(FQ$4,'Curva Forward'!$C$4:$AN$4,0))),CS545)</f>
        <v>0</v>
      </c>
      <c r="FR545" s="200">
        <f>AF545*AF$2*IF($FC545="V",1,-1)*IF($Q545="Fixo",(CT545-INDEX('Curva Forward'!$C$5:$AN$13,MATCH(CONCATENATE(BD_COMERCIAL!$K545," ",BD_COMERCIAL!$L545),'Curva Forward'!$B$5:$B$13,0),MATCH(FR$4,'Curva Forward'!$C$4:$AN$4,0))),CT545)</f>
        <v>0</v>
      </c>
      <c r="FS545" s="200">
        <f>AG545*AG$2*IF($FC545="V",1,-1)*IF($Q545="Fixo",(CU545-INDEX('Curva Forward'!$C$5:$AN$13,MATCH(CONCATENATE(BD_COMERCIAL!$K545," ",BD_COMERCIAL!$L545),'Curva Forward'!$B$5:$B$13,0),MATCH(FS$4,'Curva Forward'!$C$4:$AN$4,0))),CU545)</f>
        <v>0</v>
      </c>
      <c r="FT545" s="200">
        <f>AH545*AH$2*IF($FC545="V",1,-1)*IF($Q545="Fixo",(CV545-INDEX('Curva Forward'!$C$5:$AN$13,MATCH(CONCATENATE(BD_COMERCIAL!$K545," ",BD_COMERCIAL!$L545),'Curva Forward'!$B$5:$B$13,0),MATCH(FT$4,'Curva Forward'!$C$4:$AN$4,0))),CV545)</f>
        <v>0</v>
      </c>
      <c r="FU545" s="200">
        <f>AI545*AI$2*IF($FC545="V",1,-1)*IF($Q545="Fixo",(CW545-INDEX('Curva Forward'!$C$5:$AN$13,MATCH(CONCATENATE(BD_COMERCIAL!$K545," ",BD_COMERCIAL!$L545),'Curva Forward'!$B$5:$B$13,0),MATCH(FU$4,'Curva Forward'!$C$4:$AN$4,0))),CW545)</f>
        <v>0</v>
      </c>
      <c r="FV545" s="200">
        <f>AJ545*AJ$2*IF($FC545="V",1,-1)*IF($Q545="Fixo",(CX545-INDEX('Curva Forward'!$C$5:$AN$13,MATCH(CONCATENATE(BD_COMERCIAL!$K545," ",BD_COMERCIAL!$L545),'Curva Forward'!$B$5:$B$13,0),MATCH(FV$4,'Curva Forward'!$C$4:$AN$4,0))),CX545)</f>
        <v>-4320</v>
      </c>
      <c r="FW545" s="200">
        <f>AK545*AK$2*IF($FC545="V",1,-1)*IF($Q545="Fixo",(CY545-INDEX('Curva Forward'!$C$5:$AN$13,MATCH(CONCATENATE(BD_COMERCIAL!$K545," ",BD_COMERCIAL!$L545),'Curva Forward'!$B$5:$B$13,0),MATCH(FW$4,'Curva Forward'!$C$4:$AN$4,0))),CY545)</f>
        <v>0</v>
      </c>
      <c r="FX545" s="200">
        <f>AL545*AL$2*IF($FC545="V",1,-1)*IF($Q545="Fixo",(CZ545-INDEX('Curva Forward'!$C$5:$AN$13,MATCH(CONCATENATE(BD_COMERCIAL!$K545," ",BD_COMERCIAL!$L545),'Curva Forward'!$B$5:$B$13,0),MATCH(FX$4,'Curva Forward'!$C$4:$AN$4,0))),CZ545)</f>
        <v>0</v>
      </c>
      <c r="FY545" s="200">
        <f>AM545*AM$2*IF($FC545="V",1,-1)*IF($Q545="Fixo",(DA545-INDEX('Curva Forward'!$C$5:$AN$13,MATCH(CONCATENATE(BD_COMERCIAL!$K545," ",BD_COMERCIAL!$L545),'Curva Forward'!$B$5:$B$13,0),MATCH(FY$4,'Curva Forward'!$C$4:$AN$4,0))),DA545)</f>
        <v>0</v>
      </c>
      <c r="FZ545" s="200">
        <f>AN545*AN$2*IF($FC545="V",1,-1)*IF($Q545="Fixo",(DB545-INDEX('Curva Forward'!$C$5:$AN$13,MATCH(CONCATENATE(BD_COMERCIAL!$K545," ",BD_COMERCIAL!$L545),'Curva Forward'!$B$5:$B$13,0),MATCH(FZ$4,'Curva Forward'!$C$4:$AN$4,0))),DB545)</f>
        <v>0</v>
      </c>
      <c r="GA545" s="200">
        <f>AO545*AO$2*IF($FC545="V",1,-1)*IF($Q545="Fixo",(DC545-INDEX('Curva Forward'!$C$5:$AN$13,MATCH(CONCATENATE(BD_COMERCIAL!$K545," ",BD_COMERCIAL!$L545),'Curva Forward'!$B$5:$B$13,0),MATCH(GA$4,'Curva Forward'!$C$4:$AN$4,0))),DC545)</f>
        <v>0</v>
      </c>
      <c r="GB545" s="200">
        <f>AP545*AP$2*IF($FC545="V",1,-1)*IF($Q545="Fixo",(DD545-INDEX('Curva Forward'!$C$5:$AN$13,MATCH(CONCATENATE(BD_COMERCIAL!$K545," ",BD_COMERCIAL!$L545),'Curva Forward'!$B$5:$B$13,0),MATCH(GB$4,'Curva Forward'!$C$4:$AN$4,0))),DD545)</f>
        <v>0</v>
      </c>
      <c r="GC545" s="200">
        <f>AQ545*AQ$2*IF($FC545="V",1,-1)*IF($Q545="Fixo",(DE545-INDEX('Curva Forward'!$C$5:$AN$13,MATCH(CONCATENATE(BD_COMERCIAL!$K545," ",BD_COMERCIAL!$L545),'Curva Forward'!$B$5:$B$13,0),MATCH(GC$4,'Curva Forward'!$C$4:$AN$4,0))),DE545)</f>
        <v>0</v>
      </c>
      <c r="GD545" s="200">
        <f>AR545*AR$2*IF($FC545="V",1,-1)*IF($Q545="Fixo",(DF545-INDEX('Curva Forward'!$C$5:$AN$13,MATCH(CONCATENATE(BD_COMERCIAL!$K545," ",BD_COMERCIAL!$L545),'Curva Forward'!$B$5:$B$13,0),MATCH(GD$4,'Curva Forward'!$C$4:$AN$4,0))),DF545)</f>
        <v>0</v>
      </c>
      <c r="GE545" s="200">
        <f>AS545*AS$2*IF($FC545="V",1,-1)*IF($Q545="Fixo",(DG545-INDEX('Curva Forward'!$C$5:$AN$13,MATCH(CONCATENATE(BD_COMERCIAL!$K545," ",BD_COMERCIAL!$L545),'Curva Forward'!$B$5:$B$13,0),MATCH(GE$4,'Curva Forward'!$C$4:$AN$4,0))),DG545)</f>
        <v>0</v>
      </c>
      <c r="GF545" s="200">
        <f>AT545*AT$2*IF($FC545="V",1,-1)*IF($Q545="Fixo",(DH545-INDEX('Curva Forward'!$C$5:$AN$13,MATCH(CONCATENATE(BD_COMERCIAL!$K545," ",BD_COMERCIAL!$L545),'Curva Forward'!$B$5:$B$13,0),MATCH(GF$4,'Curva Forward'!$C$4:$AN$4,0))),DH545)</f>
        <v>0</v>
      </c>
      <c r="GG545" s="200">
        <f>AU545*AU$2*IF($FC545="V",1,-1)*IF($Q545="Fixo",(DI545-INDEX('Curva Forward'!$C$5:$AN$13,MATCH(CONCATENATE(BD_COMERCIAL!$K545," ",BD_COMERCIAL!$L545),'Curva Forward'!$B$5:$B$13,0),MATCH(GG$4,'Curva Forward'!$C$4:$AN$4,0))),DI545)</f>
        <v>0</v>
      </c>
      <c r="GH545" s="200">
        <f>AV545*AV$2*IF($FC545="V",1,-1)*IF($Q545="Fixo",(DJ545-INDEX('Curva Forward'!$C$5:$AN$13,MATCH(CONCATENATE(BD_COMERCIAL!$K545," ",BD_COMERCIAL!$L545),'Curva Forward'!$B$5:$B$13,0),MATCH(GH$4,'Curva Forward'!$C$4:$AN$4,0))),DJ545)</f>
        <v>0</v>
      </c>
      <c r="GI545" s="200">
        <f>AW545*AW$2*IF($FC545="V",1,-1)*IF($Q545="Fixo",(DK545-INDEX('Curva Forward'!$C$5:$AN$13,MATCH(CONCATENATE(BD_COMERCIAL!$K545," ",BD_COMERCIAL!$L545),'Curva Forward'!$B$5:$B$13,0),MATCH(GI$4,'Curva Forward'!$C$4:$AN$4,0))),DK545)</f>
        <v>0</v>
      </c>
      <c r="GJ545" s="200">
        <f>AX545*AX$2*IF($FC545="V",1,-1)*IF($Q545="Fixo",(DL545-INDEX('Curva Forward'!$C$5:$AN$13,MATCH(CONCATENATE(BD_COMERCIAL!$K545," ",BD_COMERCIAL!$L545),'Curva Forward'!$B$5:$B$13,0),MATCH(GJ$4,'Curva Forward'!$C$4:$AN$4,0))),DL545)</f>
        <v>0</v>
      </c>
      <c r="GK545" s="200">
        <f>AY545*AY$2*IF($FC545="V",1,-1)*IF($Q545="Fixo",(DM545-INDEX('Curva Forward'!$C$5:$AN$13,MATCH(CONCATENATE(BD_COMERCIAL!$K545," ",BD_COMERCIAL!$L545),'Curva Forward'!$B$5:$B$13,0),MATCH(GK$4,'Curva Forward'!$C$4:$AN$4,0))),DM545)</f>
        <v>0</v>
      </c>
      <c r="GL545" s="200">
        <f>IF(EZ545="",0,CL545*CL$2*IF($FC545="V",1,-1)*IF($Q545="Fixo",(EZ545-INDEX('Curva Forward'!$C$5:$AN$13,MATCH(CONCATENATE(BD_COMERCIAL!$K545," ",BD_COMERCIAL!$L545),'Curva Forward'!$B$5:$B$13,0),MATCH(GL$4,'Curva Forward'!$C$4:$AN$4,0))),EZ545))</f>
        <v>0</v>
      </c>
      <c r="GM545" s="200">
        <f>IF(FA545="",0,CM545*CM$2*IF($FC545="V",1,-1)*IF($Q545="Fixo",(FA545-INDEX('Curva Forward'!$C$5:$AN$13,MATCH(CONCATENATE(BD_COMERCIAL!$K545," ",BD_COMERCIAL!$L545),'Curva Forward'!$B$5:$B$13,0),MATCH(GM$4,'Curva Forward'!$C$4:$AN$4,0))),FA545))</f>
        <v>0</v>
      </c>
      <c r="GN545" s="200">
        <f>IF(FB545="",0,CN545*CN$2*IF($FC545="V",1,-1)*IF($Q545="Fixo",(FB545-INDEX('Curva Forward'!$C$5:$AN$13,MATCH(CONCATENATE(BD_COMERCIAL!$K545," ",BD_COMERCIAL!$L545),'Curva Forward'!$B$5:$B$13,0),MATCH(GN$4,'Curva Forward'!$C$4:$AN$4,0))),FB545))</f>
        <v>0</v>
      </c>
      <c r="GO545" s="201">
        <f t="shared" ca="1" si="163"/>
        <v>0</v>
      </c>
      <c r="GP545" s="201">
        <f t="shared" ca="1" si="164"/>
        <v>0</v>
      </c>
    </row>
    <row r="546" spans="1:198" ht="15" customHeight="1" x14ac:dyDescent="0.25">
      <c r="A546" s="6"/>
      <c r="B546" s="7" t="s">
        <v>931</v>
      </c>
      <c r="C546" s="8">
        <v>44757</v>
      </c>
      <c r="D546" s="9" t="s">
        <v>131</v>
      </c>
      <c r="E546" s="9" t="s">
        <v>196</v>
      </c>
      <c r="F546" s="113">
        <v>26940979000171</v>
      </c>
      <c r="G546" s="10" t="s">
        <v>125</v>
      </c>
      <c r="H546" s="113">
        <v>3780401000108</v>
      </c>
      <c r="I546" s="9" t="s">
        <v>126</v>
      </c>
      <c r="J546" s="166" t="s">
        <v>921</v>
      </c>
      <c r="K546" s="10" t="s">
        <v>127</v>
      </c>
      <c r="L546" s="84" t="s">
        <v>22</v>
      </c>
      <c r="M546" s="11">
        <v>44805</v>
      </c>
      <c r="N546" s="12">
        <v>44834</v>
      </c>
      <c r="O546" s="10">
        <v>1</v>
      </c>
      <c r="P546" s="84">
        <v>88</v>
      </c>
      <c r="Q546" s="84" t="s">
        <v>128</v>
      </c>
      <c r="R546" s="10" t="s">
        <v>129</v>
      </c>
      <c r="S546" s="14" t="s">
        <v>135</v>
      </c>
      <c r="T546" s="11"/>
      <c r="U546" s="12"/>
      <c r="V546" s="257" t="str">
        <f ca="1">IF(U546="","",
IF(U546="NA","",
IFERROR(VLOOKUP(EOMONTH(M546,-2)+1,IPCA!$A:$B,2,0),
VLOOKUP(EOMONTH(TODAY(),-2)+1,IPCA!$A:$B,2,0))/
VLOOKUP(EOMONTH(U546,-2)+1,IPCA!$A:$B,2,0)*
P546))</f>
        <v/>
      </c>
      <c r="W546" s="84"/>
      <c r="X546" s="13" t="s">
        <v>6</v>
      </c>
      <c r="Y546" s="166"/>
      <c r="AA546" s="108"/>
      <c r="AB546" s="15"/>
      <c r="AJ546">
        <v>1</v>
      </c>
      <c r="AM546" s="6"/>
      <c r="AN546" s="15"/>
      <c r="AY546" s="6"/>
      <c r="AZ546" s="15"/>
      <c r="BK546" s="6"/>
      <c r="BL546" s="15"/>
      <c r="BW546" s="6"/>
      <c r="BX546" s="15"/>
      <c r="CI546" s="6"/>
      <c r="CJ546" s="16">
        <f t="shared" si="148"/>
        <v>8.2191780821917804E-2</v>
      </c>
      <c r="CK546" s="16" t="str">
        <f t="shared" si="149"/>
        <v/>
      </c>
      <c r="CL546" s="16" t="str">
        <f t="shared" si="150"/>
        <v/>
      </c>
      <c r="CM546" s="16" t="str">
        <f t="shared" si="151"/>
        <v/>
      </c>
      <c r="CN546" s="16" t="str">
        <f t="shared" si="152"/>
        <v/>
      </c>
      <c r="CO546" s="18"/>
      <c r="CP546" s="15"/>
      <c r="CX546">
        <v>88</v>
      </c>
      <c r="DA546" s="6"/>
      <c r="DB546" s="15"/>
      <c r="DM546" s="6"/>
      <c r="DN546" s="15"/>
      <c r="DY546" s="6"/>
      <c r="DZ546" s="15"/>
      <c r="EK546" s="6"/>
      <c r="EL546" s="15"/>
      <c r="EW546" s="6"/>
      <c r="EX546" s="16">
        <f t="shared" si="153"/>
        <v>7.2328767123287667</v>
      </c>
      <c r="EY546" s="16" t="str">
        <f t="shared" si="154"/>
        <v/>
      </c>
      <c r="EZ546" s="16" t="str">
        <f t="shared" si="155"/>
        <v/>
      </c>
      <c r="FA546" s="16" t="str">
        <f t="shared" si="156"/>
        <v/>
      </c>
      <c r="FB546" s="160" t="str">
        <f t="shared" si="157"/>
        <v/>
      </c>
      <c r="FC546" t="s">
        <v>205</v>
      </c>
      <c r="FD546" s="20" t="s">
        <v>126</v>
      </c>
      <c r="FE546"/>
      <c r="FF546" s="209" t="s">
        <v>206</v>
      </c>
      <c r="FH546" s="284">
        <f t="shared" ca="1" si="158"/>
        <v>0</v>
      </c>
      <c r="FI546" s="208">
        <f t="shared" si="159"/>
        <v>0.96666666666666667</v>
      </c>
      <c r="FK546" t="str">
        <f t="shared" si="160"/>
        <v>Esfera Comercializadora de Energia Ltda</v>
      </c>
      <c r="FL546" s="201">
        <f t="shared" ca="1" si="161"/>
        <v>-4320</v>
      </c>
      <c r="FM546" s="201">
        <f t="shared" ca="1" si="162"/>
        <v>0</v>
      </c>
      <c r="FN546" s="200">
        <f>AB546*AB$2*IF($FC546="V",1,-1)*IF($Q546="Fixo",(CP546-INDEX('Curva Forward'!$C$5:$AN$13,MATCH(CONCATENATE(BD_COMERCIAL!$K546," ",BD_COMERCIAL!$L546),'Curva Forward'!$B$5:$B$13,0),MATCH(FN$4,'Curva Forward'!$C$4:$AN$4,0))),CP546)</f>
        <v>0</v>
      </c>
      <c r="FO546" s="200">
        <f>AC546*AC$2*IF($FC546="V",1,-1)*IF($Q546="Fixo",(CQ546-INDEX('Curva Forward'!$C$5:$AN$13,MATCH(CONCATENATE(BD_COMERCIAL!$K546," ",BD_COMERCIAL!$L546),'Curva Forward'!$B$5:$B$13,0),MATCH(FO$4,'Curva Forward'!$C$4:$AN$4,0))),CQ546)</f>
        <v>0</v>
      </c>
      <c r="FP546" s="200">
        <f>AD546*AD$2*IF($FC546="V",1,-1)*IF($Q546="Fixo",(CR546-INDEX('Curva Forward'!$C$5:$AN$13,MATCH(CONCATENATE(BD_COMERCIAL!$K546," ",BD_COMERCIAL!$L546),'Curva Forward'!$B$5:$B$13,0),MATCH(FP$4,'Curva Forward'!$C$4:$AN$4,0))),CR546)</f>
        <v>0</v>
      </c>
      <c r="FQ546" s="200">
        <f>AE546*AE$2*IF($FC546="V",1,-1)*IF($Q546="Fixo",(CS546-INDEX('Curva Forward'!$C$5:$AN$13,MATCH(CONCATENATE(BD_COMERCIAL!$K546," ",BD_COMERCIAL!$L546),'Curva Forward'!$B$5:$B$13,0),MATCH(FQ$4,'Curva Forward'!$C$4:$AN$4,0))),CS546)</f>
        <v>0</v>
      </c>
      <c r="FR546" s="200">
        <f>AF546*AF$2*IF($FC546="V",1,-1)*IF($Q546="Fixo",(CT546-INDEX('Curva Forward'!$C$5:$AN$13,MATCH(CONCATENATE(BD_COMERCIAL!$K546," ",BD_COMERCIAL!$L546),'Curva Forward'!$B$5:$B$13,0),MATCH(FR$4,'Curva Forward'!$C$4:$AN$4,0))),CT546)</f>
        <v>0</v>
      </c>
      <c r="FS546" s="200">
        <f>AG546*AG$2*IF($FC546="V",1,-1)*IF($Q546="Fixo",(CU546-INDEX('Curva Forward'!$C$5:$AN$13,MATCH(CONCATENATE(BD_COMERCIAL!$K546," ",BD_COMERCIAL!$L546),'Curva Forward'!$B$5:$B$13,0),MATCH(FS$4,'Curva Forward'!$C$4:$AN$4,0))),CU546)</f>
        <v>0</v>
      </c>
      <c r="FT546" s="200">
        <f>AH546*AH$2*IF($FC546="V",1,-1)*IF($Q546="Fixo",(CV546-INDEX('Curva Forward'!$C$5:$AN$13,MATCH(CONCATENATE(BD_COMERCIAL!$K546," ",BD_COMERCIAL!$L546),'Curva Forward'!$B$5:$B$13,0),MATCH(FT$4,'Curva Forward'!$C$4:$AN$4,0))),CV546)</f>
        <v>0</v>
      </c>
      <c r="FU546" s="200">
        <f>AI546*AI$2*IF($FC546="V",1,-1)*IF($Q546="Fixo",(CW546-INDEX('Curva Forward'!$C$5:$AN$13,MATCH(CONCATENATE(BD_COMERCIAL!$K546," ",BD_COMERCIAL!$L546),'Curva Forward'!$B$5:$B$13,0),MATCH(FU$4,'Curva Forward'!$C$4:$AN$4,0))),CW546)</f>
        <v>0</v>
      </c>
      <c r="FV546" s="200">
        <f>AJ546*AJ$2*IF($FC546="V",1,-1)*IF($Q546="Fixo",(CX546-INDEX('Curva Forward'!$C$5:$AN$13,MATCH(CONCATENATE(BD_COMERCIAL!$K546," ",BD_COMERCIAL!$L546),'Curva Forward'!$B$5:$B$13,0),MATCH(FV$4,'Curva Forward'!$C$4:$AN$4,0))),CX546)</f>
        <v>-4320</v>
      </c>
      <c r="FW546" s="200">
        <f>AK546*AK$2*IF($FC546="V",1,-1)*IF($Q546="Fixo",(CY546-INDEX('Curva Forward'!$C$5:$AN$13,MATCH(CONCATENATE(BD_COMERCIAL!$K546," ",BD_COMERCIAL!$L546),'Curva Forward'!$B$5:$B$13,0),MATCH(FW$4,'Curva Forward'!$C$4:$AN$4,0))),CY546)</f>
        <v>0</v>
      </c>
      <c r="FX546" s="200">
        <f>AL546*AL$2*IF($FC546="V",1,-1)*IF($Q546="Fixo",(CZ546-INDEX('Curva Forward'!$C$5:$AN$13,MATCH(CONCATENATE(BD_COMERCIAL!$K546," ",BD_COMERCIAL!$L546),'Curva Forward'!$B$5:$B$13,0),MATCH(FX$4,'Curva Forward'!$C$4:$AN$4,0))),CZ546)</f>
        <v>0</v>
      </c>
      <c r="FY546" s="200">
        <f>AM546*AM$2*IF($FC546="V",1,-1)*IF($Q546="Fixo",(DA546-INDEX('Curva Forward'!$C$5:$AN$13,MATCH(CONCATENATE(BD_COMERCIAL!$K546," ",BD_COMERCIAL!$L546),'Curva Forward'!$B$5:$B$13,0),MATCH(FY$4,'Curva Forward'!$C$4:$AN$4,0))),DA546)</f>
        <v>0</v>
      </c>
      <c r="FZ546" s="200">
        <f>AN546*AN$2*IF($FC546="V",1,-1)*IF($Q546="Fixo",(DB546-INDEX('Curva Forward'!$C$5:$AN$13,MATCH(CONCATENATE(BD_COMERCIAL!$K546," ",BD_COMERCIAL!$L546),'Curva Forward'!$B$5:$B$13,0),MATCH(FZ$4,'Curva Forward'!$C$4:$AN$4,0))),DB546)</f>
        <v>0</v>
      </c>
      <c r="GA546" s="200">
        <f>AO546*AO$2*IF($FC546="V",1,-1)*IF($Q546="Fixo",(DC546-INDEX('Curva Forward'!$C$5:$AN$13,MATCH(CONCATENATE(BD_COMERCIAL!$K546," ",BD_COMERCIAL!$L546),'Curva Forward'!$B$5:$B$13,0),MATCH(GA$4,'Curva Forward'!$C$4:$AN$4,0))),DC546)</f>
        <v>0</v>
      </c>
      <c r="GB546" s="200">
        <f>AP546*AP$2*IF($FC546="V",1,-1)*IF($Q546="Fixo",(DD546-INDEX('Curva Forward'!$C$5:$AN$13,MATCH(CONCATENATE(BD_COMERCIAL!$K546," ",BD_COMERCIAL!$L546),'Curva Forward'!$B$5:$B$13,0),MATCH(GB$4,'Curva Forward'!$C$4:$AN$4,0))),DD546)</f>
        <v>0</v>
      </c>
      <c r="GC546" s="200">
        <f>AQ546*AQ$2*IF($FC546="V",1,-1)*IF($Q546="Fixo",(DE546-INDEX('Curva Forward'!$C$5:$AN$13,MATCH(CONCATENATE(BD_COMERCIAL!$K546," ",BD_COMERCIAL!$L546),'Curva Forward'!$B$5:$B$13,0),MATCH(GC$4,'Curva Forward'!$C$4:$AN$4,0))),DE546)</f>
        <v>0</v>
      </c>
      <c r="GD546" s="200">
        <f>AR546*AR$2*IF($FC546="V",1,-1)*IF($Q546="Fixo",(DF546-INDEX('Curva Forward'!$C$5:$AN$13,MATCH(CONCATENATE(BD_COMERCIAL!$K546," ",BD_COMERCIAL!$L546),'Curva Forward'!$B$5:$B$13,0),MATCH(GD$4,'Curva Forward'!$C$4:$AN$4,0))),DF546)</f>
        <v>0</v>
      </c>
      <c r="GE546" s="200">
        <f>AS546*AS$2*IF($FC546="V",1,-1)*IF($Q546="Fixo",(DG546-INDEX('Curva Forward'!$C$5:$AN$13,MATCH(CONCATENATE(BD_COMERCIAL!$K546," ",BD_COMERCIAL!$L546),'Curva Forward'!$B$5:$B$13,0),MATCH(GE$4,'Curva Forward'!$C$4:$AN$4,0))),DG546)</f>
        <v>0</v>
      </c>
      <c r="GF546" s="200">
        <f>AT546*AT$2*IF($FC546="V",1,-1)*IF($Q546="Fixo",(DH546-INDEX('Curva Forward'!$C$5:$AN$13,MATCH(CONCATENATE(BD_COMERCIAL!$K546," ",BD_COMERCIAL!$L546),'Curva Forward'!$B$5:$B$13,0),MATCH(GF$4,'Curva Forward'!$C$4:$AN$4,0))),DH546)</f>
        <v>0</v>
      </c>
      <c r="GG546" s="200">
        <f>AU546*AU$2*IF($FC546="V",1,-1)*IF($Q546="Fixo",(DI546-INDEX('Curva Forward'!$C$5:$AN$13,MATCH(CONCATENATE(BD_COMERCIAL!$K546," ",BD_COMERCIAL!$L546),'Curva Forward'!$B$5:$B$13,0),MATCH(GG$4,'Curva Forward'!$C$4:$AN$4,0))),DI546)</f>
        <v>0</v>
      </c>
      <c r="GH546" s="200">
        <f>AV546*AV$2*IF($FC546="V",1,-1)*IF($Q546="Fixo",(DJ546-INDEX('Curva Forward'!$C$5:$AN$13,MATCH(CONCATENATE(BD_COMERCIAL!$K546," ",BD_COMERCIAL!$L546),'Curva Forward'!$B$5:$B$13,0),MATCH(GH$4,'Curva Forward'!$C$4:$AN$4,0))),DJ546)</f>
        <v>0</v>
      </c>
      <c r="GI546" s="200">
        <f>AW546*AW$2*IF($FC546="V",1,-1)*IF($Q546="Fixo",(DK546-INDEX('Curva Forward'!$C$5:$AN$13,MATCH(CONCATENATE(BD_COMERCIAL!$K546," ",BD_COMERCIAL!$L546),'Curva Forward'!$B$5:$B$13,0),MATCH(GI$4,'Curva Forward'!$C$4:$AN$4,0))),DK546)</f>
        <v>0</v>
      </c>
      <c r="GJ546" s="200">
        <f>AX546*AX$2*IF($FC546="V",1,-1)*IF($Q546="Fixo",(DL546-INDEX('Curva Forward'!$C$5:$AN$13,MATCH(CONCATENATE(BD_COMERCIAL!$K546," ",BD_COMERCIAL!$L546),'Curva Forward'!$B$5:$B$13,0),MATCH(GJ$4,'Curva Forward'!$C$4:$AN$4,0))),DL546)</f>
        <v>0</v>
      </c>
      <c r="GK546" s="200">
        <f>AY546*AY$2*IF($FC546="V",1,-1)*IF($Q546="Fixo",(DM546-INDEX('Curva Forward'!$C$5:$AN$13,MATCH(CONCATENATE(BD_COMERCIAL!$K546," ",BD_COMERCIAL!$L546),'Curva Forward'!$B$5:$B$13,0),MATCH(GK$4,'Curva Forward'!$C$4:$AN$4,0))),DM546)</f>
        <v>0</v>
      </c>
      <c r="GL546" s="200">
        <f>IF(EZ546="",0,CL546*CL$2*IF($FC546="V",1,-1)*IF($Q546="Fixo",(EZ546-INDEX('Curva Forward'!$C$5:$AN$13,MATCH(CONCATENATE(BD_COMERCIAL!$K546," ",BD_COMERCIAL!$L546),'Curva Forward'!$B$5:$B$13,0),MATCH(GL$4,'Curva Forward'!$C$4:$AN$4,0))),EZ546))</f>
        <v>0</v>
      </c>
      <c r="GM546" s="200">
        <f>IF(FA546="",0,CM546*CM$2*IF($FC546="V",1,-1)*IF($Q546="Fixo",(FA546-INDEX('Curva Forward'!$C$5:$AN$13,MATCH(CONCATENATE(BD_COMERCIAL!$K546," ",BD_COMERCIAL!$L546),'Curva Forward'!$B$5:$B$13,0),MATCH(GM$4,'Curva Forward'!$C$4:$AN$4,0))),FA546))</f>
        <v>0</v>
      </c>
      <c r="GN546" s="200">
        <f>IF(FB546="",0,CN546*CN$2*IF($FC546="V",1,-1)*IF($Q546="Fixo",(FB546-INDEX('Curva Forward'!$C$5:$AN$13,MATCH(CONCATENATE(BD_COMERCIAL!$K546," ",BD_COMERCIAL!$L546),'Curva Forward'!$B$5:$B$13,0),MATCH(GN$4,'Curva Forward'!$C$4:$AN$4,0))),FB546))</f>
        <v>0</v>
      </c>
      <c r="GO546" s="201">
        <f t="shared" ca="1" si="163"/>
        <v>0</v>
      </c>
      <c r="GP546" s="201">
        <f t="shared" ca="1" si="164"/>
        <v>0</v>
      </c>
    </row>
    <row r="547" spans="1:198" ht="15" customHeight="1" x14ac:dyDescent="0.25">
      <c r="A547" s="6"/>
      <c r="B547" s="7" t="s">
        <v>932</v>
      </c>
      <c r="C547" s="8">
        <v>44757</v>
      </c>
      <c r="D547" s="9" t="s">
        <v>131</v>
      </c>
      <c r="E547" s="9" t="s">
        <v>156</v>
      </c>
      <c r="F547" s="113">
        <v>17858631000149</v>
      </c>
      <c r="G547" s="10" t="s">
        <v>125</v>
      </c>
      <c r="H547" s="113">
        <v>3780401000108</v>
      </c>
      <c r="I547" s="9" t="s">
        <v>126</v>
      </c>
      <c r="J547" s="166" t="s">
        <v>921</v>
      </c>
      <c r="K547" s="10" t="s">
        <v>127</v>
      </c>
      <c r="L547" s="84" t="s">
        <v>22</v>
      </c>
      <c r="M547" s="11">
        <v>44805</v>
      </c>
      <c r="N547" s="12">
        <v>44834</v>
      </c>
      <c r="O547" s="10">
        <v>1</v>
      </c>
      <c r="P547" s="84">
        <v>88</v>
      </c>
      <c r="Q547" s="84" t="s">
        <v>128</v>
      </c>
      <c r="R547" s="10" t="s">
        <v>129</v>
      </c>
      <c r="S547" s="14" t="s">
        <v>135</v>
      </c>
      <c r="T547" s="11"/>
      <c r="U547" s="12"/>
      <c r="V547" s="257" t="str">
        <f ca="1">IF(U547="","",
IF(U547="NA","",
IFERROR(VLOOKUP(EOMONTH(M547,-2)+1,IPCA!$A:$B,2,0),
VLOOKUP(EOMONTH(TODAY(),-2)+1,IPCA!$A:$B,2,0))/
VLOOKUP(EOMONTH(U547,-2)+1,IPCA!$A:$B,2,0)*
P547))</f>
        <v/>
      </c>
      <c r="W547" s="84"/>
      <c r="X547" s="13" t="s">
        <v>6</v>
      </c>
      <c r="Y547" s="166"/>
      <c r="AA547" s="108"/>
      <c r="AB547" s="15"/>
      <c r="AJ547">
        <v>1</v>
      </c>
      <c r="AM547" s="6"/>
      <c r="AN547" s="15"/>
      <c r="AY547" s="6"/>
      <c r="AZ547" s="15"/>
      <c r="BK547" s="6"/>
      <c r="BL547" s="15"/>
      <c r="BW547" s="6"/>
      <c r="BX547" s="15"/>
      <c r="CI547" s="6"/>
      <c r="CJ547" s="16">
        <f t="shared" si="148"/>
        <v>8.2191780821917804E-2</v>
      </c>
      <c r="CK547" s="16" t="str">
        <f t="shared" si="149"/>
        <v/>
      </c>
      <c r="CL547" s="16" t="str">
        <f t="shared" si="150"/>
        <v/>
      </c>
      <c r="CM547" s="16" t="str">
        <f t="shared" si="151"/>
        <v/>
      </c>
      <c r="CN547" s="16" t="str">
        <f t="shared" si="152"/>
        <v/>
      </c>
      <c r="CO547" s="18"/>
      <c r="CP547" s="15"/>
      <c r="CX547">
        <v>88</v>
      </c>
      <c r="DA547" s="6"/>
      <c r="DB547" s="15"/>
      <c r="DM547" s="6"/>
      <c r="DN547" s="15"/>
      <c r="DY547" s="6"/>
      <c r="DZ547" s="15"/>
      <c r="EK547" s="6"/>
      <c r="EL547" s="15"/>
      <c r="EW547" s="6"/>
      <c r="EX547" s="16">
        <f t="shared" si="153"/>
        <v>7.2328767123287667</v>
      </c>
      <c r="EY547" s="16" t="str">
        <f t="shared" si="154"/>
        <v/>
      </c>
      <c r="EZ547" s="16" t="str">
        <f t="shared" si="155"/>
        <v/>
      </c>
      <c r="FA547" s="16" t="str">
        <f t="shared" si="156"/>
        <v/>
      </c>
      <c r="FB547" s="160" t="str">
        <f t="shared" si="157"/>
        <v/>
      </c>
      <c r="FC547" t="s">
        <v>205</v>
      </c>
      <c r="FD547" s="20" t="s">
        <v>126</v>
      </c>
      <c r="FE547"/>
      <c r="FF547" s="209" t="s">
        <v>206</v>
      </c>
      <c r="FH547" s="284">
        <f t="shared" ca="1" si="158"/>
        <v>0</v>
      </c>
      <c r="FI547" s="208">
        <f t="shared" si="159"/>
        <v>0.96666666666666667</v>
      </c>
      <c r="FK547" t="str">
        <f t="shared" si="160"/>
        <v>Matrix Comercializadora de Energia Elétrica SA</v>
      </c>
      <c r="FL547" s="201">
        <f t="shared" ca="1" si="161"/>
        <v>-4320</v>
      </c>
      <c r="FM547" s="201">
        <f t="shared" ca="1" si="162"/>
        <v>0</v>
      </c>
      <c r="FN547" s="200">
        <f>AB547*AB$2*IF($FC547="V",1,-1)*IF($Q547="Fixo",(CP547-INDEX('Curva Forward'!$C$5:$AN$13,MATCH(CONCATENATE(BD_COMERCIAL!$K547," ",BD_COMERCIAL!$L547),'Curva Forward'!$B$5:$B$13,0),MATCH(FN$4,'Curva Forward'!$C$4:$AN$4,0))),CP547)</f>
        <v>0</v>
      </c>
      <c r="FO547" s="200">
        <f>AC547*AC$2*IF($FC547="V",1,-1)*IF($Q547="Fixo",(CQ547-INDEX('Curva Forward'!$C$5:$AN$13,MATCH(CONCATENATE(BD_COMERCIAL!$K547," ",BD_COMERCIAL!$L547),'Curva Forward'!$B$5:$B$13,0),MATCH(FO$4,'Curva Forward'!$C$4:$AN$4,0))),CQ547)</f>
        <v>0</v>
      </c>
      <c r="FP547" s="200">
        <f>AD547*AD$2*IF($FC547="V",1,-1)*IF($Q547="Fixo",(CR547-INDEX('Curva Forward'!$C$5:$AN$13,MATCH(CONCATENATE(BD_COMERCIAL!$K547," ",BD_COMERCIAL!$L547),'Curva Forward'!$B$5:$B$13,0),MATCH(FP$4,'Curva Forward'!$C$4:$AN$4,0))),CR547)</f>
        <v>0</v>
      </c>
      <c r="FQ547" s="200">
        <f>AE547*AE$2*IF($FC547="V",1,-1)*IF($Q547="Fixo",(CS547-INDEX('Curva Forward'!$C$5:$AN$13,MATCH(CONCATENATE(BD_COMERCIAL!$K547," ",BD_COMERCIAL!$L547),'Curva Forward'!$B$5:$B$13,0),MATCH(FQ$4,'Curva Forward'!$C$4:$AN$4,0))),CS547)</f>
        <v>0</v>
      </c>
      <c r="FR547" s="200">
        <f>AF547*AF$2*IF($FC547="V",1,-1)*IF($Q547="Fixo",(CT547-INDEX('Curva Forward'!$C$5:$AN$13,MATCH(CONCATENATE(BD_COMERCIAL!$K547," ",BD_COMERCIAL!$L547),'Curva Forward'!$B$5:$B$13,0),MATCH(FR$4,'Curva Forward'!$C$4:$AN$4,0))),CT547)</f>
        <v>0</v>
      </c>
      <c r="FS547" s="200">
        <f>AG547*AG$2*IF($FC547="V",1,-1)*IF($Q547="Fixo",(CU547-INDEX('Curva Forward'!$C$5:$AN$13,MATCH(CONCATENATE(BD_COMERCIAL!$K547," ",BD_COMERCIAL!$L547),'Curva Forward'!$B$5:$B$13,0),MATCH(FS$4,'Curva Forward'!$C$4:$AN$4,0))),CU547)</f>
        <v>0</v>
      </c>
      <c r="FT547" s="200">
        <f>AH547*AH$2*IF($FC547="V",1,-1)*IF($Q547="Fixo",(CV547-INDEX('Curva Forward'!$C$5:$AN$13,MATCH(CONCATENATE(BD_COMERCIAL!$K547," ",BD_COMERCIAL!$L547),'Curva Forward'!$B$5:$B$13,0),MATCH(FT$4,'Curva Forward'!$C$4:$AN$4,0))),CV547)</f>
        <v>0</v>
      </c>
      <c r="FU547" s="200">
        <f>AI547*AI$2*IF($FC547="V",1,-1)*IF($Q547="Fixo",(CW547-INDEX('Curva Forward'!$C$5:$AN$13,MATCH(CONCATENATE(BD_COMERCIAL!$K547," ",BD_COMERCIAL!$L547),'Curva Forward'!$B$5:$B$13,0),MATCH(FU$4,'Curva Forward'!$C$4:$AN$4,0))),CW547)</f>
        <v>0</v>
      </c>
      <c r="FV547" s="200">
        <f>AJ547*AJ$2*IF($FC547="V",1,-1)*IF($Q547="Fixo",(CX547-INDEX('Curva Forward'!$C$5:$AN$13,MATCH(CONCATENATE(BD_COMERCIAL!$K547," ",BD_COMERCIAL!$L547),'Curva Forward'!$B$5:$B$13,0),MATCH(FV$4,'Curva Forward'!$C$4:$AN$4,0))),CX547)</f>
        <v>-4320</v>
      </c>
      <c r="FW547" s="200">
        <f>AK547*AK$2*IF($FC547="V",1,-1)*IF($Q547="Fixo",(CY547-INDEX('Curva Forward'!$C$5:$AN$13,MATCH(CONCATENATE(BD_COMERCIAL!$K547," ",BD_COMERCIAL!$L547),'Curva Forward'!$B$5:$B$13,0),MATCH(FW$4,'Curva Forward'!$C$4:$AN$4,0))),CY547)</f>
        <v>0</v>
      </c>
      <c r="FX547" s="200">
        <f>AL547*AL$2*IF($FC547="V",1,-1)*IF($Q547="Fixo",(CZ547-INDEX('Curva Forward'!$C$5:$AN$13,MATCH(CONCATENATE(BD_COMERCIAL!$K547," ",BD_COMERCIAL!$L547),'Curva Forward'!$B$5:$B$13,0),MATCH(FX$4,'Curva Forward'!$C$4:$AN$4,0))),CZ547)</f>
        <v>0</v>
      </c>
      <c r="FY547" s="200">
        <f>AM547*AM$2*IF($FC547="V",1,-1)*IF($Q547="Fixo",(DA547-INDEX('Curva Forward'!$C$5:$AN$13,MATCH(CONCATENATE(BD_COMERCIAL!$K547," ",BD_COMERCIAL!$L547),'Curva Forward'!$B$5:$B$13,0),MATCH(FY$4,'Curva Forward'!$C$4:$AN$4,0))),DA547)</f>
        <v>0</v>
      </c>
      <c r="FZ547" s="200">
        <f>AN547*AN$2*IF($FC547="V",1,-1)*IF($Q547="Fixo",(DB547-INDEX('Curva Forward'!$C$5:$AN$13,MATCH(CONCATENATE(BD_COMERCIAL!$K547," ",BD_COMERCIAL!$L547),'Curva Forward'!$B$5:$B$13,0),MATCH(FZ$4,'Curva Forward'!$C$4:$AN$4,0))),DB547)</f>
        <v>0</v>
      </c>
      <c r="GA547" s="200">
        <f>AO547*AO$2*IF($FC547="V",1,-1)*IF($Q547="Fixo",(DC547-INDEX('Curva Forward'!$C$5:$AN$13,MATCH(CONCATENATE(BD_COMERCIAL!$K547," ",BD_COMERCIAL!$L547),'Curva Forward'!$B$5:$B$13,0),MATCH(GA$4,'Curva Forward'!$C$4:$AN$4,0))),DC547)</f>
        <v>0</v>
      </c>
      <c r="GB547" s="200">
        <f>AP547*AP$2*IF($FC547="V",1,-1)*IF($Q547="Fixo",(DD547-INDEX('Curva Forward'!$C$5:$AN$13,MATCH(CONCATENATE(BD_COMERCIAL!$K547," ",BD_COMERCIAL!$L547),'Curva Forward'!$B$5:$B$13,0),MATCH(GB$4,'Curva Forward'!$C$4:$AN$4,0))),DD547)</f>
        <v>0</v>
      </c>
      <c r="GC547" s="200">
        <f>AQ547*AQ$2*IF($FC547="V",1,-1)*IF($Q547="Fixo",(DE547-INDEX('Curva Forward'!$C$5:$AN$13,MATCH(CONCATENATE(BD_COMERCIAL!$K547," ",BD_COMERCIAL!$L547),'Curva Forward'!$B$5:$B$13,0),MATCH(GC$4,'Curva Forward'!$C$4:$AN$4,0))),DE547)</f>
        <v>0</v>
      </c>
      <c r="GD547" s="200">
        <f>AR547*AR$2*IF($FC547="V",1,-1)*IF($Q547="Fixo",(DF547-INDEX('Curva Forward'!$C$5:$AN$13,MATCH(CONCATENATE(BD_COMERCIAL!$K547," ",BD_COMERCIAL!$L547),'Curva Forward'!$B$5:$B$13,0),MATCH(GD$4,'Curva Forward'!$C$4:$AN$4,0))),DF547)</f>
        <v>0</v>
      </c>
      <c r="GE547" s="200">
        <f>AS547*AS$2*IF($FC547="V",1,-1)*IF($Q547="Fixo",(DG547-INDEX('Curva Forward'!$C$5:$AN$13,MATCH(CONCATENATE(BD_COMERCIAL!$K547," ",BD_COMERCIAL!$L547),'Curva Forward'!$B$5:$B$13,0),MATCH(GE$4,'Curva Forward'!$C$4:$AN$4,0))),DG547)</f>
        <v>0</v>
      </c>
      <c r="GF547" s="200">
        <f>AT547*AT$2*IF($FC547="V",1,-1)*IF($Q547="Fixo",(DH547-INDEX('Curva Forward'!$C$5:$AN$13,MATCH(CONCATENATE(BD_COMERCIAL!$K547," ",BD_COMERCIAL!$L547),'Curva Forward'!$B$5:$B$13,0),MATCH(GF$4,'Curva Forward'!$C$4:$AN$4,0))),DH547)</f>
        <v>0</v>
      </c>
      <c r="GG547" s="200">
        <f>AU547*AU$2*IF($FC547="V",1,-1)*IF($Q547="Fixo",(DI547-INDEX('Curva Forward'!$C$5:$AN$13,MATCH(CONCATENATE(BD_COMERCIAL!$K547," ",BD_COMERCIAL!$L547),'Curva Forward'!$B$5:$B$13,0),MATCH(GG$4,'Curva Forward'!$C$4:$AN$4,0))),DI547)</f>
        <v>0</v>
      </c>
      <c r="GH547" s="200">
        <f>AV547*AV$2*IF($FC547="V",1,-1)*IF($Q547="Fixo",(DJ547-INDEX('Curva Forward'!$C$5:$AN$13,MATCH(CONCATENATE(BD_COMERCIAL!$K547," ",BD_COMERCIAL!$L547),'Curva Forward'!$B$5:$B$13,0),MATCH(GH$4,'Curva Forward'!$C$4:$AN$4,0))),DJ547)</f>
        <v>0</v>
      </c>
      <c r="GI547" s="200">
        <f>AW547*AW$2*IF($FC547="V",1,-1)*IF($Q547="Fixo",(DK547-INDEX('Curva Forward'!$C$5:$AN$13,MATCH(CONCATENATE(BD_COMERCIAL!$K547," ",BD_COMERCIAL!$L547),'Curva Forward'!$B$5:$B$13,0),MATCH(GI$4,'Curva Forward'!$C$4:$AN$4,0))),DK547)</f>
        <v>0</v>
      </c>
      <c r="GJ547" s="200">
        <f>AX547*AX$2*IF($FC547="V",1,-1)*IF($Q547="Fixo",(DL547-INDEX('Curva Forward'!$C$5:$AN$13,MATCH(CONCATENATE(BD_COMERCIAL!$K547," ",BD_COMERCIAL!$L547),'Curva Forward'!$B$5:$B$13,0),MATCH(GJ$4,'Curva Forward'!$C$4:$AN$4,0))),DL547)</f>
        <v>0</v>
      </c>
      <c r="GK547" s="200">
        <f>AY547*AY$2*IF($FC547="V",1,-1)*IF($Q547="Fixo",(DM547-INDEX('Curva Forward'!$C$5:$AN$13,MATCH(CONCATENATE(BD_COMERCIAL!$K547," ",BD_COMERCIAL!$L547),'Curva Forward'!$B$5:$B$13,0),MATCH(GK$4,'Curva Forward'!$C$4:$AN$4,0))),DM547)</f>
        <v>0</v>
      </c>
      <c r="GL547" s="200">
        <f>IF(EZ547="",0,CL547*CL$2*IF($FC547="V",1,-1)*IF($Q547="Fixo",(EZ547-INDEX('Curva Forward'!$C$5:$AN$13,MATCH(CONCATENATE(BD_COMERCIAL!$K547," ",BD_COMERCIAL!$L547),'Curva Forward'!$B$5:$B$13,0),MATCH(GL$4,'Curva Forward'!$C$4:$AN$4,0))),EZ547))</f>
        <v>0</v>
      </c>
      <c r="GM547" s="200">
        <f>IF(FA547="",0,CM547*CM$2*IF($FC547="V",1,-1)*IF($Q547="Fixo",(FA547-INDEX('Curva Forward'!$C$5:$AN$13,MATCH(CONCATENATE(BD_COMERCIAL!$K547," ",BD_COMERCIAL!$L547),'Curva Forward'!$B$5:$B$13,0),MATCH(GM$4,'Curva Forward'!$C$4:$AN$4,0))),FA547))</f>
        <v>0</v>
      </c>
      <c r="GN547" s="200">
        <f>IF(FB547="",0,CN547*CN$2*IF($FC547="V",1,-1)*IF($Q547="Fixo",(FB547-INDEX('Curva Forward'!$C$5:$AN$13,MATCH(CONCATENATE(BD_COMERCIAL!$K547," ",BD_COMERCIAL!$L547),'Curva Forward'!$B$5:$B$13,0),MATCH(GN$4,'Curva Forward'!$C$4:$AN$4,0))),FB547))</f>
        <v>0</v>
      </c>
      <c r="GO547" s="201">
        <f t="shared" ca="1" si="163"/>
        <v>0</v>
      </c>
      <c r="GP547" s="201">
        <f t="shared" ca="1" si="164"/>
        <v>0</v>
      </c>
    </row>
    <row r="548" spans="1:198" ht="15" customHeight="1" x14ac:dyDescent="0.25">
      <c r="A548" s="6"/>
      <c r="B548" s="7" t="s">
        <v>933</v>
      </c>
      <c r="C548" s="8">
        <v>44757</v>
      </c>
      <c r="D548" s="9" t="s">
        <v>131</v>
      </c>
      <c r="E548" s="9" t="s">
        <v>824</v>
      </c>
      <c r="F548" s="113">
        <v>12300288000107</v>
      </c>
      <c r="G548" s="10" t="s">
        <v>125</v>
      </c>
      <c r="H548" s="113">
        <v>3780401000108</v>
      </c>
      <c r="I548" s="9" t="s">
        <v>126</v>
      </c>
      <c r="J548" s="166" t="s">
        <v>921</v>
      </c>
      <c r="K548" s="10" t="s">
        <v>127</v>
      </c>
      <c r="L548" s="84" t="s">
        <v>22</v>
      </c>
      <c r="M548" s="11">
        <v>44743</v>
      </c>
      <c r="N548" s="12">
        <v>44773</v>
      </c>
      <c r="O548" s="10">
        <v>13</v>
      </c>
      <c r="P548" s="84">
        <v>64</v>
      </c>
      <c r="Q548" s="84" t="s">
        <v>128</v>
      </c>
      <c r="R548" s="10" t="s">
        <v>129</v>
      </c>
      <c r="S548" s="14" t="s">
        <v>135</v>
      </c>
      <c r="T548" s="11"/>
      <c r="U548" s="12"/>
      <c r="V548" s="257" t="str">
        <f ca="1">IF(U548="","",
IF(U548="NA","",
IFERROR(VLOOKUP(EOMONTH(M548,-2)+1,IPCA!$A:$B,2,0),
VLOOKUP(EOMONTH(TODAY(),-2)+1,IPCA!$A:$B,2,0))/
VLOOKUP(EOMONTH(U548,-2)+1,IPCA!$A:$B,2,0)*
P548))</f>
        <v/>
      </c>
      <c r="W548" s="84"/>
      <c r="X548" s="13" t="s">
        <v>133</v>
      </c>
      <c r="Y548" s="166"/>
      <c r="AA548" s="108"/>
      <c r="AB548" s="15"/>
      <c r="AH548">
        <v>13</v>
      </c>
      <c r="AM548" s="6"/>
      <c r="AN548" s="15"/>
      <c r="AY548" s="6"/>
      <c r="AZ548" s="15"/>
      <c r="BK548" s="6"/>
      <c r="BL548" s="15"/>
      <c r="BW548" s="6"/>
      <c r="BX548" s="15"/>
      <c r="CI548" s="6"/>
      <c r="CJ548" s="16">
        <f t="shared" si="148"/>
        <v>1.1041095890410959</v>
      </c>
      <c r="CK548" s="16" t="str">
        <f t="shared" si="149"/>
        <v/>
      </c>
      <c r="CL548" s="16" t="str">
        <f t="shared" si="150"/>
        <v/>
      </c>
      <c r="CM548" s="16" t="str">
        <f t="shared" si="151"/>
        <v/>
      </c>
      <c r="CN548" s="16" t="str">
        <f t="shared" si="152"/>
        <v/>
      </c>
      <c r="CO548" s="18"/>
      <c r="CP548" s="15"/>
      <c r="CV548">
        <v>64</v>
      </c>
      <c r="DA548" s="6"/>
      <c r="DB548" s="15"/>
      <c r="DM548" s="6"/>
      <c r="DN548" s="15"/>
      <c r="DY548" s="6"/>
      <c r="DZ548" s="15"/>
      <c r="EK548" s="6"/>
      <c r="EL548" s="15"/>
      <c r="EW548" s="6"/>
      <c r="EX548" s="16">
        <f t="shared" si="153"/>
        <v>5.4356164383561643</v>
      </c>
      <c r="EY548" s="16" t="str">
        <f t="shared" si="154"/>
        <v/>
      </c>
      <c r="EZ548" s="16" t="str">
        <f t="shared" si="155"/>
        <v/>
      </c>
      <c r="FA548" s="16" t="str">
        <f t="shared" si="156"/>
        <v/>
      </c>
      <c r="FB548" s="160" t="str">
        <f t="shared" si="157"/>
        <v/>
      </c>
      <c r="FC548" t="s">
        <v>205</v>
      </c>
      <c r="FD548" s="20" t="s">
        <v>126</v>
      </c>
      <c r="FE548"/>
      <c r="FF548" s="209" t="s">
        <v>206</v>
      </c>
      <c r="FH548" s="284">
        <f t="shared" ca="1" si="158"/>
        <v>0</v>
      </c>
      <c r="FI548" s="208">
        <f t="shared" si="159"/>
        <v>1</v>
      </c>
      <c r="FK548" t="str">
        <f t="shared" si="160"/>
        <v>NORTE ENERGIA S/A</v>
      </c>
      <c r="FL548" s="201">
        <f t="shared" ca="1" si="161"/>
        <v>25630.800000000054</v>
      </c>
      <c r="FM548" s="201">
        <f t="shared" ca="1" si="162"/>
        <v>0</v>
      </c>
      <c r="FN548" s="200">
        <f>AB548*AB$2*IF($FC548="V",1,-1)*IF($Q548="Fixo",(CP548-INDEX('Curva Forward'!$C$5:$AN$13,MATCH(CONCATENATE(BD_COMERCIAL!$K548," ",BD_COMERCIAL!$L548),'Curva Forward'!$B$5:$B$13,0),MATCH(FN$4,'Curva Forward'!$C$4:$AN$4,0))),CP548)</f>
        <v>0</v>
      </c>
      <c r="FO548" s="200">
        <f>AC548*AC$2*IF($FC548="V",1,-1)*IF($Q548="Fixo",(CQ548-INDEX('Curva Forward'!$C$5:$AN$13,MATCH(CONCATENATE(BD_COMERCIAL!$K548," ",BD_COMERCIAL!$L548),'Curva Forward'!$B$5:$B$13,0),MATCH(FO$4,'Curva Forward'!$C$4:$AN$4,0))),CQ548)</f>
        <v>0</v>
      </c>
      <c r="FP548" s="200">
        <f>AD548*AD$2*IF($FC548="V",1,-1)*IF($Q548="Fixo",(CR548-INDEX('Curva Forward'!$C$5:$AN$13,MATCH(CONCATENATE(BD_COMERCIAL!$K548," ",BD_COMERCIAL!$L548),'Curva Forward'!$B$5:$B$13,0),MATCH(FP$4,'Curva Forward'!$C$4:$AN$4,0))),CR548)</f>
        <v>0</v>
      </c>
      <c r="FQ548" s="200">
        <f>AE548*AE$2*IF($FC548="V",1,-1)*IF($Q548="Fixo",(CS548-INDEX('Curva Forward'!$C$5:$AN$13,MATCH(CONCATENATE(BD_COMERCIAL!$K548," ",BD_COMERCIAL!$L548),'Curva Forward'!$B$5:$B$13,0),MATCH(FQ$4,'Curva Forward'!$C$4:$AN$4,0))),CS548)</f>
        <v>0</v>
      </c>
      <c r="FR548" s="200">
        <f>AF548*AF$2*IF($FC548="V",1,-1)*IF($Q548="Fixo",(CT548-INDEX('Curva Forward'!$C$5:$AN$13,MATCH(CONCATENATE(BD_COMERCIAL!$K548," ",BD_COMERCIAL!$L548),'Curva Forward'!$B$5:$B$13,0),MATCH(FR$4,'Curva Forward'!$C$4:$AN$4,0))),CT548)</f>
        <v>0</v>
      </c>
      <c r="FS548" s="200">
        <f>AG548*AG$2*IF($FC548="V",1,-1)*IF($Q548="Fixo",(CU548-INDEX('Curva Forward'!$C$5:$AN$13,MATCH(CONCATENATE(BD_COMERCIAL!$K548," ",BD_COMERCIAL!$L548),'Curva Forward'!$B$5:$B$13,0),MATCH(FS$4,'Curva Forward'!$C$4:$AN$4,0))),CU548)</f>
        <v>0</v>
      </c>
      <c r="FT548" s="200">
        <f>AH548*AH$2*IF($FC548="V",1,-1)*IF($Q548="Fixo",(CV548-INDEX('Curva Forward'!$C$5:$AN$13,MATCH(CONCATENATE(BD_COMERCIAL!$K548," ",BD_COMERCIAL!$L548),'Curva Forward'!$B$5:$B$13,0),MATCH(FT$4,'Curva Forward'!$C$4:$AN$4,0))),CV548)</f>
        <v>25630.800000000054</v>
      </c>
      <c r="FU548" s="200">
        <f>AI548*AI$2*IF($FC548="V",1,-1)*IF($Q548="Fixo",(CW548-INDEX('Curva Forward'!$C$5:$AN$13,MATCH(CONCATENATE(BD_COMERCIAL!$K548," ",BD_COMERCIAL!$L548),'Curva Forward'!$B$5:$B$13,0),MATCH(FU$4,'Curva Forward'!$C$4:$AN$4,0))),CW548)</f>
        <v>0</v>
      </c>
      <c r="FV548" s="200">
        <f>AJ548*AJ$2*IF($FC548="V",1,-1)*IF($Q548="Fixo",(CX548-INDEX('Curva Forward'!$C$5:$AN$13,MATCH(CONCATENATE(BD_COMERCIAL!$K548," ",BD_COMERCIAL!$L548),'Curva Forward'!$B$5:$B$13,0),MATCH(FV$4,'Curva Forward'!$C$4:$AN$4,0))),CX548)</f>
        <v>0</v>
      </c>
      <c r="FW548" s="200">
        <f>AK548*AK$2*IF($FC548="V",1,-1)*IF($Q548="Fixo",(CY548-INDEX('Curva Forward'!$C$5:$AN$13,MATCH(CONCATENATE(BD_COMERCIAL!$K548," ",BD_COMERCIAL!$L548),'Curva Forward'!$B$5:$B$13,0),MATCH(FW$4,'Curva Forward'!$C$4:$AN$4,0))),CY548)</f>
        <v>0</v>
      </c>
      <c r="FX548" s="200">
        <f>AL548*AL$2*IF($FC548="V",1,-1)*IF($Q548="Fixo",(CZ548-INDEX('Curva Forward'!$C$5:$AN$13,MATCH(CONCATENATE(BD_COMERCIAL!$K548," ",BD_COMERCIAL!$L548),'Curva Forward'!$B$5:$B$13,0),MATCH(FX$4,'Curva Forward'!$C$4:$AN$4,0))),CZ548)</f>
        <v>0</v>
      </c>
      <c r="FY548" s="200">
        <f>AM548*AM$2*IF($FC548="V",1,-1)*IF($Q548="Fixo",(DA548-INDEX('Curva Forward'!$C$5:$AN$13,MATCH(CONCATENATE(BD_COMERCIAL!$K548," ",BD_COMERCIAL!$L548),'Curva Forward'!$B$5:$B$13,0),MATCH(FY$4,'Curva Forward'!$C$4:$AN$4,0))),DA548)</f>
        <v>0</v>
      </c>
      <c r="FZ548" s="200">
        <f>AN548*AN$2*IF($FC548="V",1,-1)*IF($Q548="Fixo",(DB548-INDEX('Curva Forward'!$C$5:$AN$13,MATCH(CONCATENATE(BD_COMERCIAL!$K548," ",BD_COMERCIAL!$L548),'Curva Forward'!$B$5:$B$13,0),MATCH(FZ$4,'Curva Forward'!$C$4:$AN$4,0))),DB548)</f>
        <v>0</v>
      </c>
      <c r="GA548" s="200">
        <f>AO548*AO$2*IF($FC548="V",1,-1)*IF($Q548="Fixo",(DC548-INDEX('Curva Forward'!$C$5:$AN$13,MATCH(CONCATENATE(BD_COMERCIAL!$K548," ",BD_COMERCIAL!$L548),'Curva Forward'!$B$5:$B$13,0),MATCH(GA$4,'Curva Forward'!$C$4:$AN$4,0))),DC548)</f>
        <v>0</v>
      </c>
      <c r="GB548" s="200">
        <f>AP548*AP$2*IF($FC548="V",1,-1)*IF($Q548="Fixo",(DD548-INDEX('Curva Forward'!$C$5:$AN$13,MATCH(CONCATENATE(BD_COMERCIAL!$K548," ",BD_COMERCIAL!$L548),'Curva Forward'!$B$5:$B$13,0),MATCH(GB$4,'Curva Forward'!$C$4:$AN$4,0))),DD548)</f>
        <v>0</v>
      </c>
      <c r="GC548" s="200">
        <f>AQ548*AQ$2*IF($FC548="V",1,-1)*IF($Q548="Fixo",(DE548-INDEX('Curva Forward'!$C$5:$AN$13,MATCH(CONCATENATE(BD_COMERCIAL!$K548," ",BD_COMERCIAL!$L548),'Curva Forward'!$B$5:$B$13,0),MATCH(GC$4,'Curva Forward'!$C$4:$AN$4,0))),DE548)</f>
        <v>0</v>
      </c>
      <c r="GD548" s="200">
        <f>AR548*AR$2*IF($FC548="V",1,-1)*IF($Q548="Fixo",(DF548-INDEX('Curva Forward'!$C$5:$AN$13,MATCH(CONCATENATE(BD_COMERCIAL!$K548," ",BD_COMERCIAL!$L548),'Curva Forward'!$B$5:$B$13,0),MATCH(GD$4,'Curva Forward'!$C$4:$AN$4,0))),DF548)</f>
        <v>0</v>
      </c>
      <c r="GE548" s="200">
        <f>AS548*AS$2*IF($FC548="V",1,-1)*IF($Q548="Fixo",(DG548-INDEX('Curva Forward'!$C$5:$AN$13,MATCH(CONCATENATE(BD_COMERCIAL!$K548," ",BD_COMERCIAL!$L548),'Curva Forward'!$B$5:$B$13,0),MATCH(GE$4,'Curva Forward'!$C$4:$AN$4,0))),DG548)</f>
        <v>0</v>
      </c>
      <c r="GF548" s="200">
        <f>AT548*AT$2*IF($FC548="V",1,-1)*IF($Q548="Fixo",(DH548-INDEX('Curva Forward'!$C$5:$AN$13,MATCH(CONCATENATE(BD_COMERCIAL!$K548," ",BD_COMERCIAL!$L548),'Curva Forward'!$B$5:$B$13,0),MATCH(GF$4,'Curva Forward'!$C$4:$AN$4,0))),DH548)</f>
        <v>0</v>
      </c>
      <c r="GG548" s="200">
        <f>AU548*AU$2*IF($FC548="V",1,-1)*IF($Q548="Fixo",(DI548-INDEX('Curva Forward'!$C$5:$AN$13,MATCH(CONCATENATE(BD_COMERCIAL!$K548," ",BD_COMERCIAL!$L548),'Curva Forward'!$B$5:$B$13,0),MATCH(GG$4,'Curva Forward'!$C$4:$AN$4,0))),DI548)</f>
        <v>0</v>
      </c>
      <c r="GH548" s="200">
        <f>AV548*AV$2*IF($FC548="V",1,-1)*IF($Q548="Fixo",(DJ548-INDEX('Curva Forward'!$C$5:$AN$13,MATCH(CONCATENATE(BD_COMERCIAL!$K548," ",BD_COMERCIAL!$L548),'Curva Forward'!$B$5:$B$13,0),MATCH(GH$4,'Curva Forward'!$C$4:$AN$4,0))),DJ548)</f>
        <v>0</v>
      </c>
      <c r="GI548" s="200">
        <f>AW548*AW$2*IF($FC548="V",1,-1)*IF($Q548="Fixo",(DK548-INDEX('Curva Forward'!$C$5:$AN$13,MATCH(CONCATENATE(BD_COMERCIAL!$K548," ",BD_COMERCIAL!$L548),'Curva Forward'!$B$5:$B$13,0),MATCH(GI$4,'Curva Forward'!$C$4:$AN$4,0))),DK548)</f>
        <v>0</v>
      </c>
      <c r="GJ548" s="200">
        <f>AX548*AX$2*IF($FC548="V",1,-1)*IF($Q548="Fixo",(DL548-INDEX('Curva Forward'!$C$5:$AN$13,MATCH(CONCATENATE(BD_COMERCIAL!$K548," ",BD_COMERCIAL!$L548),'Curva Forward'!$B$5:$B$13,0),MATCH(GJ$4,'Curva Forward'!$C$4:$AN$4,0))),DL548)</f>
        <v>0</v>
      </c>
      <c r="GK548" s="200">
        <f>AY548*AY$2*IF($FC548="V",1,-1)*IF($Q548="Fixo",(DM548-INDEX('Curva Forward'!$C$5:$AN$13,MATCH(CONCATENATE(BD_COMERCIAL!$K548," ",BD_COMERCIAL!$L548),'Curva Forward'!$B$5:$B$13,0),MATCH(GK$4,'Curva Forward'!$C$4:$AN$4,0))),DM548)</f>
        <v>0</v>
      </c>
      <c r="GL548" s="200">
        <f>IF(EZ548="",0,CL548*CL$2*IF($FC548="V",1,-1)*IF($Q548="Fixo",(EZ548-INDEX('Curva Forward'!$C$5:$AN$13,MATCH(CONCATENATE(BD_COMERCIAL!$K548," ",BD_COMERCIAL!$L548),'Curva Forward'!$B$5:$B$13,0),MATCH(GL$4,'Curva Forward'!$C$4:$AN$4,0))),EZ548))</f>
        <v>0</v>
      </c>
      <c r="GM548" s="200">
        <f>IF(FA548="",0,CM548*CM$2*IF($FC548="V",1,-1)*IF($Q548="Fixo",(FA548-INDEX('Curva Forward'!$C$5:$AN$13,MATCH(CONCATENATE(BD_COMERCIAL!$K548," ",BD_COMERCIAL!$L548),'Curva Forward'!$B$5:$B$13,0),MATCH(GM$4,'Curva Forward'!$C$4:$AN$4,0))),FA548))</f>
        <v>0</v>
      </c>
      <c r="GN548" s="200">
        <f>IF(FB548="",0,CN548*CN$2*IF($FC548="V",1,-1)*IF($Q548="Fixo",(FB548-INDEX('Curva Forward'!$C$5:$AN$13,MATCH(CONCATENATE(BD_COMERCIAL!$K548," ",BD_COMERCIAL!$L548),'Curva Forward'!$B$5:$B$13,0),MATCH(GN$4,'Curva Forward'!$C$4:$AN$4,0))),FB548))</f>
        <v>0</v>
      </c>
      <c r="GO548" s="201">
        <f t="shared" ca="1" si="163"/>
        <v>0</v>
      </c>
      <c r="GP548" s="201">
        <f t="shared" ca="1" si="164"/>
        <v>0</v>
      </c>
    </row>
    <row r="549" spans="1:198" ht="15" customHeight="1" x14ac:dyDescent="0.25">
      <c r="A549" s="6"/>
      <c r="B549" s="7" t="s">
        <v>934</v>
      </c>
      <c r="C549" s="8">
        <v>44762</v>
      </c>
      <c r="D549" s="9" t="s">
        <v>124</v>
      </c>
      <c r="E549" s="9" t="s">
        <v>125</v>
      </c>
      <c r="F549" s="113">
        <v>3780401000108</v>
      </c>
      <c r="G549" s="10" t="s">
        <v>935</v>
      </c>
      <c r="H549" s="113">
        <v>30840548000100</v>
      </c>
      <c r="I549" s="9" t="s">
        <v>139</v>
      </c>
      <c r="J549" s="166"/>
      <c r="K549" s="10" t="s">
        <v>127</v>
      </c>
      <c r="L549" s="84" t="s">
        <v>22</v>
      </c>
      <c r="M549" s="11">
        <v>44866</v>
      </c>
      <c r="N549" s="12">
        <v>44895</v>
      </c>
      <c r="O549" s="10">
        <v>3.5</v>
      </c>
      <c r="P549" s="84">
        <v>123</v>
      </c>
      <c r="Q549" s="84" t="s">
        <v>128</v>
      </c>
      <c r="R549" s="10" t="s">
        <v>129</v>
      </c>
      <c r="S549" s="14" t="s">
        <v>135</v>
      </c>
      <c r="T549" s="11"/>
      <c r="U549" s="12"/>
      <c r="V549" s="257" t="str">
        <f ca="1">IF(U549="","",
IF(U549="NA","",
IFERROR(VLOOKUP(EOMONTH(M549,-2)+1,IPCA!$A:$B,2,0),
VLOOKUP(EOMONTH(TODAY(),-2)+1,IPCA!$A:$B,2,0))/
VLOOKUP(EOMONTH(U549,-2)+1,IPCA!$A:$B,2,0)*
P549))</f>
        <v/>
      </c>
      <c r="W549" s="84"/>
      <c r="X549" s="13" t="s">
        <v>133</v>
      </c>
      <c r="Y549" s="166"/>
      <c r="AA549" s="108"/>
      <c r="AB549" s="15"/>
      <c r="AL549">
        <v>3.5</v>
      </c>
      <c r="AM549" s="6"/>
      <c r="AN549" s="15"/>
      <c r="AY549" s="6"/>
      <c r="AZ549" s="15"/>
      <c r="BK549" s="6"/>
      <c r="BL549" s="15"/>
      <c r="BW549" s="6"/>
      <c r="BX549" s="15"/>
      <c r="CI549" s="6"/>
      <c r="CJ549" s="16">
        <f t="shared" si="148"/>
        <v>0.28767123287671231</v>
      </c>
      <c r="CK549" s="16" t="str">
        <f t="shared" si="149"/>
        <v/>
      </c>
      <c r="CL549" s="16" t="str">
        <f t="shared" si="150"/>
        <v/>
      </c>
      <c r="CM549" s="16" t="str">
        <f t="shared" si="151"/>
        <v/>
      </c>
      <c r="CN549" s="16" t="str">
        <f t="shared" si="152"/>
        <v/>
      </c>
      <c r="CO549" s="18"/>
      <c r="CP549" s="15"/>
      <c r="CZ549">
        <v>123</v>
      </c>
      <c r="DA549" s="6"/>
      <c r="DB549" s="15"/>
      <c r="DM549" s="6"/>
      <c r="DN549" s="15"/>
      <c r="DY549" s="6"/>
      <c r="DZ549" s="15"/>
      <c r="EK549" s="6"/>
      <c r="EL549" s="15"/>
      <c r="EW549" s="6"/>
      <c r="EX549" s="16">
        <f t="shared" si="153"/>
        <v>10.109589041095891</v>
      </c>
      <c r="EY549" s="16" t="str">
        <f t="shared" si="154"/>
        <v/>
      </c>
      <c r="EZ549" s="16" t="str">
        <f t="shared" si="155"/>
        <v/>
      </c>
      <c r="FA549" s="16" t="str">
        <f t="shared" si="156"/>
        <v/>
      </c>
      <c r="FB549" s="160" t="str">
        <f t="shared" si="157"/>
        <v/>
      </c>
      <c r="FC549" t="s">
        <v>204</v>
      </c>
      <c r="FD549" s="20" t="s">
        <v>139</v>
      </c>
      <c r="FE549"/>
      <c r="FF549" s="209" t="s">
        <v>206</v>
      </c>
      <c r="FH549" s="284">
        <f t="shared" ca="1" si="158"/>
        <v>0</v>
      </c>
      <c r="FI549" s="208">
        <f t="shared" si="159"/>
        <v>0.96666666666666667</v>
      </c>
      <c r="FK549" t="str">
        <f t="shared" si="160"/>
        <v>GENCO ENERGIA LTDA</v>
      </c>
      <c r="FL549" s="201">
        <f t="shared" ca="1" si="161"/>
        <v>47880</v>
      </c>
      <c r="FM549" s="201">
        <f t="shared" ca="1" si="162"/>
        <v>0</v>
      </c>
      <c r="FN549" s="200">
        <f>AB549*AB$2*IF($FC549="V",1,-1)*IF($Q549="Fixo",(CP549-INDEX('Curva Forward'!$C$5:$AN$13,MATCH(CONCATENATE(BD_COMERCIAL!$K549," ",BD_COMERCIAL!$L549),'Curva Forward'!$B$5:$B$13,0),MATCH(FN$4,'Curva Forward'!$C$4:$AN$4,0))),CP549)</f>
        <v>0</v>
      </c>
      <c r="FO549" s="200">
        <f>AC549*AC$2*IF($FC549="V",1,-1)*IF($Q549="Fixo",(CQ549-INDEX('Curva Forward'!$C$5:$AN$13,MATCH(CONCATENATE(BD_COMERCIAL!$K549," ",BD_COMERCIAL!$L549),'Curva Forward'!$B$5:$B$13,0),MATCH(FO$4,'Curva Forward'!$C$4:$AN$4,0))),CQ549)</f>
        <v>0</v>
      </c>
      <c r="FP549" s="200">
        <f>AD549*AD$2*IF($FC549="V",1,-1)*IF($Q549="Fixo",(CR549-INDEX('Curva Forward'!$C$5:$AN$13,MATCH(CONCATENATE(BD_COMERCIAL!$K549," ",BD_COMERCIAL!$L549),'Curva Forward'!$B$5:$B$13,0),MATCH(FP$4,'Curva Forward'!$C$4:$AN$4,0))),CR549)</f>
        <v>0</v>
      </c>
      <c r="FQ549" s="200">
        <f>AE549*AE$2*IF($FC549="V",1,-1)*IF($Q549="Fixo",(CS549-INDEX('Curva Forward'!$C$5:$AN$13,MATCH(CONCATENATE(BD_COMERCIAL!$K549," ",BD_COMERCIAL!$L549),'Curva Forward'!$B$5:$B$13,0),MATCH(FQ$4,'Curva Forward'!$C$4:$AN$4,0))),CS549)</f>
        <v>0</v>
      </c>
      <c r="FR549" s="200">
        <f>AF549*AF$2*IF($FC549="V",1,-1)*IF($Q549="Fixo",(CT549-INDEX('Curva Forward'!$C$5:$AN$13,MATCH(CONCATENATE(BD_COMERCIAL!$K549," ",BD_COMERCIAL!$L549),'Curva Forward'!$B$5:$B$13,0),MATCH(FR$4,'Curva Forward'!$C$4:$AN$4,0))),CT549)</f>
        <v>0</v>
      </c>
      <c r="FS549" s="200">
        <f>AG549*AG$2*IF($FC549="V",1,-1)*IF($Q549="Fixo",(CU549-INDEX('Curva Forward'!$C$5:$AN$13,MATCH(CONCATENATE(BD_COMERCIAL!$K549," ",BD_COMERCIAL!$L549),'Curva Forward'!$B$5:$B$13,0),MATCH(FS$4,'Curva Forward'!$C$4:$AN$4,0))),CU549)</f>
        <v>0</v>
      </c>
      <c r="FT549" s="200">
        <f>AH549*AH$2*IF($FC549="V",1,-1)*IF($Q549="Fixo",(CV549-INDEX('Curva Forward'!$C$5:$AN$13,MATCH(CONCATENATE(BD_COMERCIAL!$K549," ",BD_COMERCIAL!$L549),'Curva Forward'!$B$5:$B$13,0),MATCH(FT$4,'Curva Forward'!$C$4:$AN$4,0))),CV549)</f>
        <v>0</v>
      </c>
      <c r="FU549" s="200">
        <f>AI549*AI$2*IF($FC549="V",1,-1)*IF($Q549="Fixo",(CW549-INDEX('Curva Forward'!$C$5:$AN$13,MATCH(CONCATENATE(BD_COMERCIAL!$K549," ",BD_COMERCIAL!$L549),'Curva Forward'!$B$5:$B$13,0),MATCH(FU$4,'Curva Forward'!$C$4:$AN$4,0))),CW549)</f>
        <v>0</v>
      </c>
      <c r="FV549" s="200">
        <f>AJ549*AJ$2*IF($FC549="V",1,-1)*IF($Q549="Fixo",(CX549-INDEX('Curva Forward'!$C$5:$AN$13,MATCH(CONCATENATE(BD_COMERCIAL!$K549," ",BD_COMERCIAL!$L549),'Curva Forward'!$B$5:$B$13,0),MATCH(FV$4,'Curva Forward'!$C$4:$AN$4,0))),CX549)</f>
        <v>0</v>
      </c>
      <c r="FW549" s="200">
        <f>AK549*AK$2*IF($FC549="V",1,-1)*IF($Q549="Fixo",(CY549-INDEX('Curva Forward'!$C$5:$AN$13,MATCH(CONCATENATE(BD_COMERCIAL!$K549," ",BD_COMERCIAL!$L549),'Curva Forward'!$B$5:$B$13,0),MATCH(FW$4,'Curva Forward'!$C$4:$AN$4,0))),CY549)</f>
        <v>0</v>
      </c>
      <c r="FX549" s="200">
        <f>AL549*AL$2*IF($FC549="V",1,-1)*IF($Q549="Fixo",(CZ549-INDEX('Curva Forward'!$C$5:$AN$13,MATCH(CONCATENATE(BD_COMERCIAL!$K549," ",BD_COMERCIAL!$L549),'Curva Forward'!$B$5:$B$13,0),MATCH(FX$4,'Curva Forward'!$C$4:$AN$4,0))),CZ549)</f>
        <v>47880</v>
      </c>
      <c r="FY549" s="200">
        <f>AM549*AM$2*IF($FC549="V",1,-1)*IF($Q549="Fixo",(DA549-INDEX('Curva Forward'!$C$5:$AN$13,MATCH(CONCATENATE(BD_COMERCIAL!$K549," ",BD_COMERCIAL!$L549),'Curva Forward'!$B$5:$B$13,0),MATCH(FY$4,'Curva Forward'!$C$4:$AN$4,0))),DA549)</f>
        <v>0</v>
      </c>
      <c r="FZ549" s="200">
        <f>AN549*AN$2*IF($FC549="V",1,-1)*IF($Q549="Fixo",(DB549-INDEX('Curva Forward'!$C$5:$AN$13,MATCH(CONCATENATE(BD_COMERCIAL!$K549," ",BD_COMERCIAL!$L549),'Curva Forward'!$B$5:$B$13,0),MATCH(FZ$4,'Curva Forward'!$C$4:$AN$4,0))),DB549)</f>
        <v>0</v>
      </c>
      <c r="GA549" s="200">
        <f>AO549*AO$2*IF($FC549="V",1,-1)*IF($Q549="Fixo",(DC549-INDEX('Curva Forward'!$C$5:$AN$13,MATCH(CONCATENATE(BD_COMERCIAL!$K549," ",BD_COMERCIAL!$L549),'Curva Forward'!$B$5:$B$13,0),MATCH(GA$4,'Curva Forward'!$C$4:$AN$4,0))),DC549)</f>
        <v>0</v>
      </c>
      <c r="GB549" s="200">
        <f>AP549*AP$2*IF($FC549="V",1,-1)*IF($Q549="Fixo",(DD549-INDEX('Curva Forward'!$C$5:$AN$13,MATCH(CONCATENATE(BD_COMERCIAL!$K549," ",BD_COMERCIAL!$L549),'Curva Forward'!$B$5:$B$13,0),MATCH(GB$4,'Curva Forward'!$C$4:$AN$4,0))),DD549)</f>
        <v>0</v>
      </c>
      <c r="GC549" s="200">
        <f>AQ549*AQ$2*IF($FC549="V",1,-1)*IF($Q549="Fixo",(DE549-INDEX('Curva Forward'!$C$5:$AN$13,MATCH(CONCATENATE(BD_COMERCIAL!$K549," ",BD_COMERCIAL!$L549),'Curva Forward'!$B$5:$B$13,0),MATCH(GC$4,'Curva Forward'!$C$4:$AN$4,0))),DE549)</f>
        <v>0</v>
      </c>
      <c r="GD549" s="200">
        <f>AR549*AR$2*IF($FC549="V",1,-1)*IF($Q549="Fixo",(DF549-INDEX('Curva Forward'!$C$5:$AN$13,MATCH(CONCATENATE(BD_COMERCIAL!$K549," ",BD_COMERCIAL!$L549),'Curva Forward'!$B$5:$B$13,0),MATCH(GD$4,'Curva Forward'!$C$4:$AN$4,0))),DF549)</f>
        <v>0</v>
      </c>
      <c r="GE549" s="200">
        <f>AS549*AS$2*IF($FC549="V",1,-1)*IF($Q549="Fixo",(DG549-INDEX('Curva Forward'!$C$5:$AN$13,MATCH(CONCATENATE(BD_COMERCIAL!$K549," ",BD_COMERCIAL!$L549),'Curva Forward'!$B$5:$B$13,0),MATCH(GE$4,'Curva Forward'!$C$4:$AN$4,0))),DG549)</f>
        <v>0</v>
      </c>
      <c r="GF549" s="200">
        <f>AT549*AT$2*IF($FC549="V",1,-1)*IF($Q549="Fixo",(DH549-INDEX('Curva Forward'!$C$5:$AN$13,MATCH(CONCATENATE(BD_COMERCIAL!$K549," ",BD_COMERCIAL!$L549),'Curva Forward'!$B$5:$B$13,0),MATCH(GF$4,'Curva Forward'!$C$4:$AN$4,0))),DH549)</f>
        <v>0</v>
      </c>
      <c r="GG549" s="200">
        <f>AU549*AU$2*IF($FC549="V",1,-1)*IF($Q549="Fixo",(DI549-INDEX('Curva Forward'!$C$5:$AN$13,MATCH(CONCATENATE(BD_COMERCIAL!$K549," ",BD_COMERCIAL!$L549),'Curva Forward'!$B$5:$B$13,0),MATCH(GG$4,'Curva Forward'!$C$4:$AN$4,0))),DI549)</f>
        <v>0</v>
      </c>
      <c r="GH549" s="200">
        <f>AV549*AV$2*IF($FC549="V",1,-1)*IF($Q549="Fixo",(DJ549-INDEX('Curva Forward'!$C$5:$AN$13,MATCH(CONCATENATE(BD_COMERCIAL!$K549," ",BD_COMERCIAL!$L549),'Curva Forward'!$B$5:$B$13,0),MATCH(GH$4,'Curva Forward'!$C$4:$AN$4,0))),DJ549)</f>
        <v>0</v>
      </c>
      <c r="GI549" s="200">
        <f>AW549*AW$2*IF($FC549="V",1,-1)*IF($Q549="Fixo",(DK549-INDEX('Curva Forward'!$C$5:$AN$13,MATCH(CONCATENATE(BD_COMERCIAL!$K549," ",BD_COMERCIAL!$L549),'Curva Forward'!$B$5:$B$13,0),MATCH(GI$4,'Curva Forward'!$C$4:$AN$4,0))),DK549)</f>
        <v>0</v>
      </c>
      <c r="GJ549" s="200">
        <f>AX549*AX$2*IF($FC549="V",1,-1)*IF($Q549="Fixo",(DL549-INDEX('Curva Forward'!$C$5:$AN$13,MATCH(CONCATENATE(BD_COMERCIAL!$K549," ",BD_COMERCIAL!$L549),'Curva Forward'!$B$5:$B$13,0),MATCH(GJ$4,'Curva Forward'!$C$4:$AN$4,0))),DL549)</f>
        <v>0</v>
      </c>
      <c r="GK549" s="200">
        <f>AY549*AY$2*IF($FC549="V",1,-1)*IF($Q549="Fixo",(DM549-INDEX('Curva Forward'!$C$5:$AN$13,MATCH(CONCATENATE(BD_COMERCIAL!$K549," ",BD_COMERCIAL!$L549),'Curva Forward'!$B$5:$B$13,0),MATCH(GK$4,'Curva Forward'!$C$4:$AN$4,0))),DM549)</f>
        <v>0</v>
      </c>
      <c r="GL549" s="200">
        <f>IF(EZ549="",0,CL549*CL$2*IF($FC549="V",1,-1)*IF($Q549="Fixo",(EZ549-INDEX('Curva Forward'!$C$5:$AN$13,MATCH(CONCATENATE(BD_COMERCIAL!$K549," ",BD_COMERCIAL!$L549),'Curva Forward'!$B$5:$B$13,0),MATCH(GL$4,'Curva Forward'!$C$4:$AN$4,0))),EZ549))</f>
        <v>0</v>
      </c>
      <c r="GM549" s="200">
        <f>IF(FA549="",0,CM549*CM$2*IF($FC549="V",1,-1)*IF($Q549="Fixo",(FA549-INDEX('Curva Forward'!$C$5:$AN$13,MATCH(CONCATENATE(BD_COMERCIAL!$K549," ",BD_COMERCIAL!$L549),'Curva Forward'!$B$5:$B$13,0),MATCH(GM$4,'Curva Forward'!$C$4:$AN$4,0))),FA549))</f>
        <v>0</v>
      </c>
      <c r="GN549" s="200">
        <f>IF(FB549="",0,CN549*CN$2*IF($FC549="V",1,-1)*IF($Q549="Fixo",(FB549-INDEX('Curva Forward'!$C$5:$AN$13,MATCH(CONCATENATE(BD_COMERCIAL!$K549," ",BD_COMERCIAL!$L549),'Curva Forward'!$B$5:$B$13,0),MATCH(GN$4,'Curva Forward'!$C$4:$AN$4,0))),FB549))</f>
        <v>0</v>
      </c>
      <c r="GO549" s="201">
        <f t="shared" ca="1" si="163"/>
        <v>0</v>
      </c>
      <c r="GP549" s="201">
        <f t="shared" ca="1" si="164"/>
        <v>0</v>
      </c>
    </row>
    <row r="550" spans="1:198" ht="15" customHeight="1" x14ac:dyDescent="0.25">
      <c r="A550" s="6"/>
      <c r="B550" s="7" t="s">
        <v>936</v>
      </c>
      <c r="C550" s="8">
        <v>44762</v>
      </c>
      <c r="D550" s="9" t="s">
        <v>124</v>
      </c>
      <c r="E550" s="9" t="s">
        <v>125</v>
      </c>
      <c r="F550" s="113">
        <v>3780401000108</v>
      </c>
      <c r="G550" s="10" t="s">
        <v>140</v>
      </c>
      <c r="H550" s="113">
        <v>7685694000510</v>
      </c>
      <c r="I550" s="9" t="s">
        <v>139</v>
      </c>
      <c r="J550" s="166"/>
      <c r="K550" s="10" t="s">
        <v>127</v>
      </c>
      <c r="L550" s="84" t="s">
        <v>22</v>
      </c>
      <c r="M550" s="11">
        <v>44835</v>
      </c>
      <c r="N550" s="12">
        <v>44865</v>
      </c>
      <c r="O550" s="10">
        <v>5</v>
      </c>
      <c r="P550" s="84">
        <v>121</v>
      </c>
      <c r="Q550" s="84" t="s">
        <v>128</v>
      </c>
      <c r="R550" s="10" t="s">
        <v>129</v>
      </c>
      <c r="S550" s="14" t="s">
        <v>135</v>
      </c>
      <c r="T550" s="11"/>
      <c r="U550" s="12"/>
      <c r="V550" s="257" t="str">
        <f ca="1">IF(U550="","",
IF(U550="NA","",
IFERROR(VLOOKUP(EOMONTH(M550,-2)+1,IPCA!$A:$B,2,0),
VLOOKUP(EOMONTH(TODAY(),-2)+1,IPCA!$A:$B,2,0))/
VLOOKUP(EOMONTH(U550,-2)+1,IPCA!$A:$B,2,0)*
P550))</f>
        <v/>
      </c>
      <c r="W550" s="84"/>
      <c r="X550" s="13" t="s">
        <v>133</v>
      </c>
      <c r="Y550" s="166"/>
      <c r="AA550" s="108"/>
      <c r="AB550" s="15"/>
      <c r="AK550">
        <v>5</v>
      </c>
      <c r="AM550" s="6"/>
      <c r="AN550" s="15"/>
      <c r="AY550" s="6"/>
      <c r="AZ550" s="15"/>
      <c r="BK550" s="6"/>
      <c r="BL550" s="15"/>
      <c r="BW550" s="6"/>
      <c r="BX550" s="15"/>
      <c r="CI550" s="6"/>
      <c r="CJ550" s="16">
        <f t="shared" si="148"/>
        <v>0.42465753424657532</v>
      </c>
      <c r="CK550" s="16" t="str">
        <f t="shared" si="149"/>
        <v/>
      </c>
      <c r="CL550" s="16" t="str">
        <f t="shared" si="150"/>
        <v/>
      </c>
      <c r="CM550" s="16" t="str">
        <f t="shared" si="151"/>
        <v/>
      </c>
      <c r="CN550" s="16" t="str">
        <f t="shared" si="152"/>
        <v/>
      </c>
      <c r="CO550" s="18"/>
      <c r="CP550" s="15"/>
      <c r="CY550">
        <v>121</v>
      </c>
      <c r="DA550" s="6"/>
      <c r="DB550" s="15"/>
      <c r="DM550" s="6"/>
      <c r="DN550" s="15"/>
      <c r="DY550" s="6"/>
      <c r="DZ550" s="15"/>
      <c r="EK550" s="6"/>
      <c r="EL550" s="15"/>
      <c r="EW550" s="6"/>
      <c r="EX550" s="16">
        <f t="shared" si="153"/>
        <v>10.276712328767124</v>
      </c>
      <c r="EY550" s="16" t="str">
        <f t="shared" si="154"/>
        <v/>
      </c>
      <c r="EZ550" s="16" t="str">
        <f t="shared" si="155"/>
        <v/>
      </c>
      <c r="FA550" s="16" t="str">
        <f t="shared" si="156"/>
        <v/>
      </c>
      <c r="FB550" s="160" t="str">
        <f t="shared" si="157"/>
        <v/>
      </c>
      <c r="FC550" t="s">
        <v>204</v>
      </c>
      <c r="FD550" s="20" t="s">
        <v>139</v>
      </c>
      <c r="FE550"/>
      <c r="FF550" s="209" t="s">
        <v>206</v>
      </c>
      <c r="FH550" s="284">
        <f t="shared" ca="1" si="158"/>
        <v>0</v>
      </c>
      <c r="FI550" s="208">
        <f t="shared" si="159"/>
        <v>1</v>
      </c>
      <c r="FK550" t="str">
        <f t="shared" si="160"/>
        <v>Energisa Comercializadora de Energia Ltda</v>
      </c>
      <c r="FL550" s="201">
        <f t="shared" ca="1" si="161"/>
        <v>78120</v>
      </c>
      <c r="FM550" s="201">
        <f t="shared" ca="1" si="162"/>
        <v>0</v>
      </c>
      <c r="FN550" s="200">
        <f>AB550*AB$2*IF($FC550="V",1,-1)*IF($Q550="Fixo",(CP550-INDEX('Curva Forward'!$C$5:$AN$13,MATCH(CONCATENATE(BD_COMERCIAL!$K550," ",BD_COMERCIAL!$L550),'Curva Forward'!$B$5:$B$13,0),MATCH(FN$4,'Curva Forward'!$C$4:$AN$4,0))),CP550)</f>
        <v>0</v>
      </c>
      <c r="FO550" s="200">
        <f>AC550*AC$2*IF($FC550="V",1,-1)*IF($Q550="Fixo",(CQ550-INDEX('Curva Forward'!$C$5:$AN$13,MATCH(CONCATENATE(BD_COMERCIAL!$K550," ",BD_COMERCIAL!$L550),'Curva Forward'!$B$5:$B$13,0),MATCH(FO$4,'Curva Forward'!$C$4:$AN$4,0))),CQ550)</f>
        <v>0</v>
      </c>
      <c r="FP550" s="200">
        <f>AD550*AD$2*IF($FC550="V",1,-1)*IF($Q550="Fixo",(CR550-INDEX('Curva Forward'!$C$5:$AN$13,MATCH(CONCATENATE(BD_COMERCIAL!$K550," ",BD_COMERCIAL!$L550),'Curva Forward'!$B$5:$B$13,0),MATCH(FP$4,'Curva Forward'!$C$4:$AN$4,0))),CR550)</f>
        <v>0</v>
      </c>
      <c r="FQ550" s="200">
        <f>AE550*AE$2*IF($FC550="V",1,-1)*IF($Q550="Fixo",(CS550-INDEX('Curva Forward'!$C$5:$AN$13,MATCH(CONCATENATE(BD_COMERCIAL!$K550," ",BD_COMERCIAL!$L550),'Curva Forward'!$B$5:$B$13,0),MATCH(FQ$4,'Curva Forward'!$C$4:$AN$4,0))),CS550)</f>
        <v>0</v>
      </c>
      <c r="FR550" s="200">
        <f>AF550*AF$2*IF($FC550="V",1,-1)*IF($Q550="Fixo",(CT550-INDEX('Curva Forward'!$C$5:$AN$13,MATCH(CONCATENATE(BD_COMERCIAL!$K550," ",BD_COMERCIAL!$L550),'Curva Forward'!$B$5:$B$13,0),MATCH(FR$4,'Curva Forward'!$C$4:$AN$4,0))),CT550)</f>
        <v>0</v>
      </c>
      <c r="FS550" s="200">
        <f>AG550*AG$2*IF($FC550="V",1,-1)*IF($Q550="Fixo",(CU550-INDEX('Curva Forward'!$C$5:$AN$13,MATCH(CONCATENATE(BD_COMERCIAL!$K550," ",BD_COMERCIAL!$L550),'Curva Forward'!$B$5:$B$13,0),MATCH(FS$4,'Curva Forward'!$C$4:$AN$4,0))),CU550)</f>
        <v>0</v>
      </c>
      <c r="FT550" s="200">
        <f>AH550*AH$2*IF($FC550="V",1,-1)*IF($Q550="Fixo",(CV550-INDEX('Curva Forward'!$C$5:$AN$13,MATCH(CONCATENATE(BD_COMERCIAL!$K550," ",BD_COMERCIAL!$L550),'Curva Forward'!$B$5:$B$13,0),MATCH(FT$4,'Curva Forward'!$C$4:$AN$4,0))),CV550)</f>
        <v>0</v>
      </c>
      <c r="FU550" s="200">
        <f>AI550*AI$2*IF($FC550="V",1,-1)*IF($Q550="Fixo",(CW550-INDEX('Curva Forward'!$C$5:$AN$13,MATCH(CONCATENATE(BD_COMERCIAL!$K550," ",BD_COMERCIAL!$L550),'Curva Forward'!$B$5:$B$13,0),MATCH(FU$4,'Curva Forward'!$C$4:$AN$4,0))),CW550)</f>
        <v>0</v>
      </c>
      <c r="FV550" s="200">
        <f>AJ550*AJ$2*IF($FC550="V",1,-1)*IF($Q550="Fixo",(CX550-INDEX('Curva Forward'!$C$5:$AN$13,MATCH(CONCATENATE(BD_COMERCIAL!$K550," ",BD_COMERCIAL!$L550),'Curva Forward'!$B$5:$B$13,0),MATCH(FV$4,'Curva Forward'!$C$4:$AN$4,0))),CX550)</f>
        <v>0</v>
      </c>
      <c r="FW550" s="200">
        <f>AK550*AK$2*IF($FC550="V",1,-1)*IF($Q550="Fixo",(CY550-INDEX('Curva Forward'!$C$5:$AN$13,MATCH(CONCATENATE(BD_COMERCIAL!$K550," ",BD_COMERCIAL!$L550),'Curva Forward'!$B$5:$B$13,0),MATCH(FW$4,'Curva Forward'!$C$4:$AN$4,0))),CY550)</f>
        <v>78120</v>
      </c>
      <c r="FX550" s="200">
        <f>AL550*AL$2*IF($FC550="V",1,-1)*IF($Q550="Fixo",(CZ550-INDEX('Curva Forward'!$C$5:$AN$13,MATCH(CONCATENATE(BD_COMERCIAL!$K550," ",BD_COMERCIAL!$L550),'Curva Forward'!$B$5:$B$13,0),MATCH(FX$4,'Curva Forward'!$C$4:$AN$4,0))),CZ550)</f>
        <v>0</v>
      </c>
      <c r="FY550" s="200">
        <f>AM550*AM$2*IF($FC550="V",1,-1)*IF($Q550="Fixo",(DA550-INDEX('Curva Forward'!$C$5:$AN$13,MATCH(CONCATENATE(BD_COMERCIAL!$K550," ",BD_COMERCIAL!$L550),'Curva Forward'!$B$5:$B$13,0),MATCH(FY$4,'Curva Forward'!$C$4:$AN$4,0))),DA550)</f>
        <v>0</v>
      </c>
      <c r="FZ550" s="200">
        <f>AN550*AN$2*IF($FC550="V",1,-1)*IF($Q550="Fixo",(DB550-INDEX('Curva Forward'!$C$5:$AN$13,MATCH(CONCATENATE(BD_COMERCIAL!$K550," ",BD_COMERCIAL!$L550),'Curva Forward'!$B$5:$B$13,0),MATCH(FZ$4,'Curva Forward'!$C$4:$AN$4,0))),DB550)</f>
        <v>0</v>
      </c>
      <c r="GA550" s="200">
        <f>AO550*AO$2*IF($FC550="V",1,-1)*IF($Q550="Fixo",(DC550-INDEX('Curva Forward'!$C$5:$AN$13,MATCH(CONCATENATE(BD_COMERCIAL!$K550," ",BD_COMERCIAL!$L550),'Curva Forward'!$B$5:$B$13,0),MATCH(GA$4,'Curva Forward'!$C$4:$AN$4,0))),DC550)</f>
        <v>0</v>
      </c>
      <c r="GB550" s="200">
        <f>AP550*AP$2*IF($FC550="V",1,-1)*IF($Q550="Fixo",(DD550-INDEX('Curva Forward'!$C$5:$AN$13,MATCH(CONCATENATE(BD_COMERCIAL!$K550," ",BD_COMERCIAL!$L550),'Curva Forward'!$B$5:$B$13,0),MATCH(GB$4,'Curva Forward'!$C$4:$AN$4,0))),DD550)</f>
        <v>0</v>
      </c>
      <c r="GC550" s="200">
        <f>AQ550*AQ$2*IF($FC550="V",1,-1)*IF($Q550="Fixo",(DE550-INDEX('Curva Forward'!$C$5:$AN$13,MATCH(CONCATENATE(BD_COMERCIAL!$K550," ",BD_COMERCIAL!$L550),'Curva Forward'!$B$5:$B$13,0),MATCH(GC$4,'Curva Forward'!$C$4:$AN$4,0))),DE550)</f>
        <v>0</v>
      </c>
      <c r="GD550" s="200">
        <f>AR550*AR$2*IF($FC550="V",1,-1)*IF($Q550="Fixo",(DF550-INDEX('Curva Forward'!$C$5:$AN$13,MATCH(CONCATENATE(BD_COMERCIAL!$K550," ",BD_COMERCIAL!$L550),'Curva Forward'!$B$5:$B$13,0),MATCH(GD$4,'Curva Forward'!$C$4:$AN$4,0))),DF550)</f>
        <v>0</v>
      </c>
      <c r="GE550" s="200">
        <f>AS550*AS$2*IF($FC550="V",1,-1)*IF($Q550="Fixo",(DG550-INDEX('Curva Forward'!$C$5:$AN$13,MATCH(CONCATENATE(BD_COMERCIAL!$K550," ",BD_COMERCIAL!$L550),'Curva Forward'!$B$5:$B$13,0),MATCH(GE$4,'Curva Forward'!$C$4:$AN$4,0))),DG550)</f>
        <v>0</v>
      </c>
      <c r="GF550" s="200">
        <f>AT550*AT$2*IF($FC550="V",1,-1)*IF($Q550="Fixo",(DH550-INDEX('Curva Forward'!$C$5:$AN$13,MATCH(CONCATENATE(BD_COMERCIAL!$K550," ",BD_COMERCIAL!$L550),'Curva Forward'!$B$5:$B$13,0),MATCH(GF$4,'Curva Forward'!$C$4:$AN$4,0))),DH550)</f>
        <v>0</v>
      </c>
      <c r="GG550" s="200">
        <f>AU550*AU$2*IF($FC550="V",1,-1)*IF($Q550="Fixo",(DI550-INDEX('Curva Forward'!$C$5:$AN$13,MATCH(CONCATENATE(BD_COMERCIAL!$K550," ",BD_COMERCIAL!$L550),'Curva Forward'!$B$5:$B$13,0),MATCH(GG$4,'Curva Forward'!$C$4:$AN$4,0))),DI550)</f>
        <v>0</v>
      </c>
      <c r="GH550" s="200">
        <f>AV550*AV$2*IF($FC550="V",1,-1)*IF($Q550="Fixo",(DJ550-INDEX('Curva Forward'!$C$5:$AN$13,MATCH(CONCATENATE(BD_COMERCIAL!$K550," ",BD_COMERCIAL!$L550),'Curva Forward'!$B$5:$B$13,0),MATCH(GH$4,'Curva Forward'!$C$4:$AN$4,0))),DJ550)</f>
        <v>0</v>
      </c>
      <c r="GI550" s="200">
        <f>AW550*AW$2*IF($FC550="V",1,-1)*IF($Q550="Fixo",(DK550-INDEX('Curva Forward'!$C$5:$AN$13,MATCH(CONCATENATE(BD_COMERCIAL!$K550," ",BD_COMERCIAL!$L550),'Curva Forward'!$B$5:$B$13,0),MATCH(GI$4,'Curva Forward'!$C$4:$AN$4,0))),DK550)</f>
        <v>0</v>
      </c>
      <c r="GJ550" s="200">
        <f>AX550*AX$2*IF($FC550="V",1,-1)*IF($Q550="Fixo",(DL550-INDEX('Curva Forward'!$C$5:$AN$13,MATCH(CONCATENATE(BD_COMERCIAL!$K550," ",BD_COMERCIAL!$L550),'Curva Forward'!$B$5:$B$13,0),MATCH(GJ$4,'Curva Forward'!$C$4:$AN$4,0))),DL550)</f>
        <v>0</v>
      </c>
      <c r="GK550" s="200">
        <f>AY550*AY$2*IF($FC550="V",1,-1)*IF($Q550="Fixo",(DM550-INDEX('Curva Forward'!$C$5:$AN$13,MATCH(CONCATENATE(BD_COMERCIAL!$K550," ",BD_COMERCIAL!$L550),'Curva Forward'!$B$5:$B$13,0),MATCH(GK$4,'Curva Forward'!$C$4:$AN$4,0))),DM550)</f>
        <v>0</v>
      </c>
      <c r="GL550" s="200">
        <f>IF(EZ550="",0,CL550*CL$2*IF($FC550="V",1,-1)*IF($Q550="Fixo",(EZ550-INDEX('Curva Forward'!$C$5:$AN$13,MATCH(CONCATENATE(BD_COMERCIAL!$K550," ",BD_COMERCIAL!$L550),'Curva Forward'!$B$5:$B$13,0),MATCH(GL$4,'Curva Forward'!$C$4:$AN$4,0))),EZ550))</f>
        <v>0</v>
      </c>
      <c r="GM550" s="200">
        <f>IF(FA550="",0,CM550*CM$2*IF($FC550="V",1,-1)*IF($Q550="Fixo",(FA550-INDEX('Curva Forward'!$C$5:$AN$13,MATCH(CONCATENATE(BD_COMERCIAL!$K550," ",BD_COMERCIAL!$L550),'Curva Forward'!$B$5:$B$13,0),MATCH(GM$4,'Curva Forward'!$C$4:$AN$4,0))),FA550))</f>
        <v>0</v>
      </c>
      <c r="GN550" s="200">
        <f>IF(FB550="",0,CN550*CN$2*IF($FC550="V",1,-1)*IF($Q550="Fixo",(FB550-INDEX('Curva Forward'!$C$5:$AN$13,MATCH(CONCATENATE(BD_COMERCIAL!$K550," ",BD_COMERCIAL!$L550),'Curva Forward'!$B$5:$B$13,0),MATCH(GN$4,'Curva Forward'!$C$4:$AN$4,0))),FB550))</f>
        <v>0</v>
      </c>
      <c r="GO550" s="201">
        <f t="shared" ca="1" si="163"/>
        <v>0</v>
      </c>
      <c r="GP550" s="201">
        <f t="shared" ca="1" si="164"/>
        <v>0</v>
      </c>
    </row>
    <row r="551" spans="1:198" ht="15" customHeight="1" x14ac:dyDescent="0.25">
      <c r="A551" s="6"/>
      <c r="B551" s="7" t="s">
        <v>937</v>
      </c>
      <c r="C551" s="8">
        <v>44762</v>
      </c>
      <c r="D551" s="9" t="s">
        <v>131</v>
      </c>
      <c r="E551" s="9" t="s">
        <v>397</v>
      </c>
      <c r="F551" s="113">
        <v>33933760000100</v>
      </c>
      <c r="G551" s="10" t="s">
        <v>125</v>
      </c>
      <c r="H551" s="113">
        <v>3780401000108</v>
      </c>
      <c r="I551" s="9" t="s">
        <v>126</v>
      </c>
      <c r="J551" s="166" t="s">
        <v>921</v>
      </c>
      <c r="K551" s="10" t="s">
        <v>127</v>
      </c>
      <c r="L551" s="84" t="s">
        <v>22</v>
      </c>
      <c r="M551" s="11">
        <v>44743</v>
      </c>
      <c r="N551" s="12">
        <v>44773</v>
      </c>
      <c r="O551" s="10">
        <v>10</v>
      </c>
      <c r="P551" s="84">
        <v>66</v>
      </c>
      <c r="Q551" s="84" t="s">
        <v>128</v>
      </c>
      <c r="R551" s="10" t="s">
        <v>129</v>
      </c>
      <c r="S551" s="14" t="s">
        <v>135</v>
      </c>
      <c r="T551" s="11"/>
      <c r="U551" s="12"/>
      <c r="V551" s="257" t="str">
        <f ca="1">IF(U551="","",
IF(U551="NA","",
IFERROR(VLOOKUP(EOMONTH(M551,-2)+1,IPCA!$A:$B,2,0),
VLOOKUP(EOMONTH(TODAY(),-2)+1,IPCA!$A:$B,2,0))/
VLOOKUP(EOMONTH(U551,-2)+1,IPCA!$A:$B,2,0)*
P551))</f>
        <v/>
      </c>
      <c r="W551" s="84"/>
      <c r="X551" s="13" t="s">
        <v>133</v>
      </c>
      <c r="Y551" s="166"/>
      <c r="AA551" s="108"/>
      <c r="AB551" s="15"/>
      <c r="AH551">
        <v>10</v>
      </c>
      <c r="AM551" s="6"/>
      <c r="AN551" s="15"/>
      <c r="AY551" s="6"/>
      <c r="AZ551" s="15"/>
      <c r="BK551" s="6"/>
      <c r="BL551" s="15"/>
      <c r="BW551" s="6"/>
      <c r="BX551" s="15"/>
      <c r="CI551" s="6"/>
      <c r="CJ551" s="16">
        <f t="shared" si="148"/>
        <v>0.84931506849315064</v>
      </c>
      <c r="CK551" s="16" t="str">
        <f t="shared" si="149"/>
        <v/>
      </c>
      <c r="CL551" s="16" t="str">
        <f t="shared" si="150"/>
        <v/>
      </c>
      <c r="CM551" s="16" t="str">
        <f t="shared" si="151"/>
        <v/>
      </c>
      <c r="CN551" s="16" t="str">
        <f t="shared" si="152"/>
        <v/>
      </c>
      <c r="CO551" s="18"/>
      <c r="CP551" s="15"/>
      <c r="CV551">
        <v>66</v>
      </c>
      <c r="DA551" s="6"/>
      <c r="DB551" s="15"/>
      <c r="DM551" s="6"/>
      <c r="DN551" s="15"/>
      <c r="DY551" s="6"/>
      <c r="DZ551" s="15"/>
      <c r="EK551" s="6"/>
      <c r="EL551" s="15"/>
      <c r="EW551" s="6"/>
      <c r="EX551" s="16">
        <f t="shared" si="153"/>
        <v>5.6054794520547944</v>
      </c>
      <c r="EY551" s="16" t="str">
        <f t="shared" si="154"/>
        <v/>
      </c>
      <c r="EZ551" s="16" t="str">
        <f t="shared" si="155"/>
        <v/>
      </c>
      <c r="FA551" s="16" t="str">
        <f t="shared" si="156"/>
        <v/>
      </c>
      <c r="FB551" s="160" t="str">
        <f t="shared" si="157"/>
        <v/>
      </c>
      <c r="FC551" t="s">
        <v>205</v>
      </c>
      <c r="FD551" s="20" t="s">
        <v>126</v>
      </c>
      <c r="FE551"/>
      <c r="FF551" s="209" t="s">
        <v>206</v>
      </c>
      <c r="FH551" s="284">
        <f t="shared" ca="1" si="158"/>
        <v>0</v>
      </c>
      <c r="FI551" s="208">
        <f t="shared" si="159"/>
        <v>1</v>
      </c>
      <c r="FK551" t="str">
        <f t="shared" si="160"/>
        <v>CASA DOS VENTOS COMERCIALIZADORA DE ENERGIA S.A</v>
      </c>
      <c r="FL551" s="201">
        <f t="shared" ca="1" si="161"/>
        <v>4836.0000000000418</v>
      </c>
      <c r="FM551" s="201">
        <f t="shared" ca="1" si="162"/>
        <v>0</v>
      </c>
      <c r="FN551" s="200">
        <f>AB551*AB$2*IF($FC551="V",1,-1)*IF($Q551="Fixo",(CP551-INDEX('Curva Forward'!$C$5:$AN$13,MATCH(CONCATENATE(BD_COMERCIAL!$K551," ",BD_COMERCIAL!$L551),'Curva Forward'!$B$5:$B$13,0),MATCH(FN$4,'Curva Forward'!$C$4:$AN$4,0))),CP551)</f>
        <v>0</v>
      </c>
      <c r="FO551" s="200">
        <f>AC551*AC$2*IF($FC551="V",1,-1)*IF($Q551="Fixo",(CQ551-INDEX('Curva Forward'!$C$5:$AN$13,MATCH(CONCATENATE(BD_COMERCIAL!$K551," ",BD_COMERCIAL!$L551),'Curva Forward'!$B$5:$B$13,0),MATCH(FO$4,'Curva Forward'!$C$4:$AN$4,0))),CQ551)</f>
        <v>0</v>
      </c>
      <c r="FP551" s="200">
        <f>AD551*AD$2*IF($FC551="V",1,-1)*IF($Q551="Fixo",(CR551-INDEX('Curva Forward'!$C$5:$AN$13,MATCH(CONCATENATE(BD_COMERCIAL!$K551," ",BD_COMERCIAL!$L551),'Curva Forward'!$B$5:$B$13,0),MATCH(FP$4,'Curva Forward'!$C$4:$AN$4,0))),CR551)</f>
        <v>0</v>
      </c>
      <c r="FQ551" s="200">
        <f>AE551*AE$2*IF($FC551="V",1,-1)*IF($Q551="Fixo",(CS551-INDEX('Curva Forward'!$C$5:$AN$13,MATCH(CONCATENATE(BD_COMERCIAL!$K551," ",BD_COMERCIAL!$L551),'Curva Forward'!$B$5:$B$13,0),MATCH(FQ$4,'Curva Forward'!$C$4:$AN$4,0))),CS551)</f>
        <v>0</v>
      </c>
      <c r="FR551" s="200">
        <f>AF551*AF$2*IF($FC551="V",1,-1)*IF($Q551="Fixo",(CT551-INDEX('Curva Forward'!$C$5:$AN$13,MATCH(CONCATENATE(BD_COMERCIAL!$K551," ",BD_COMERCIAL!$L551),'Curva Forward'!$B$5:$B$13,0),MATCH(FR$4,'Curva Forward'!$C$4:$AN$4,0))),CT551)</f>
        <v>0</v>
      </c>
      <c r="FS551" s="200">
        <f>AG551*AG$2*IF($FC551="V",1,-1)*IF($Q551="Fixo",(CU551-INDEX('Curva Forward'!$C$5:$AN$13,MATCH(CONCATENATE(BD_COMERCIAL!$K551," ",BD_COMERCIAL!$L551),'Curva Forward'!$B$5:$B$13,0),MATCH(FS$4,'Curva Forward'!$C$4:$AN$4,0))),CU551)</f>
        <v>0</v>
      </c>
      <c r="FT551" s="200">
        <f>AH551*AH$2*IF($FC551="V",1,-1)*IF($Q551="Fixo",(CV551-INDEX('Curva Forward'!$C$5:$AN$13,MATCH(CONCATENATE(BD_COMERCIAL!$K551," ",BD_COMERCIAL!$L551),'Curva Forward'!$B$5:$B$13,0),MATCH(FT$4,'Curva Forward'!$C$4:$AN$4,0))),CV551)</f>
        <v>4836.0000000000418</v>
      </c>
      <c r="FU551" s="200">
        <f>AI551*AI$2*IF($FC551="V",1,-1)*IF($Q551="Fixo",(CW551-INDEX('Curva Forward'!$C$5:$AN$13,MATCH(CONCATENATE(BD_COMERCIAL!$K551," ",BD_COMERCIAL!$L551),'Curva Forward'!$B$5:$B$13,0),MATCH(FU$4,'Curva Forward'!$C$4:$AN$4,0))),CW551)</f>
        <v>0</v>
      </c>
      <c r="FV551" s="200">
        <f>AJ551*AJ$2*IF($FC551="V",1,-1)*IF($Q551="Fixo",(CX551-INDEX('Curva Forward'!$C$5:$AN$13,MATCH(CONCATENATE(BD_COMERCIAL!$K551," ",BD_COMERCIAL!$L551),'Curva Forward'!$B$5:$B$13,0),MATCH(FV$4,'Curva Forward'!$C$4:$AN$4,0))),CX551)</f>
        <v>0</v>
      </c>
      <c r="FW551" s="200">
        <f>AK551*AK$2*IF($FC551="V",1,-1)*IF($Q551="Fixo",(CY551-INDEX('Curva Forward'!$C$5:$AN$13,MATCH(CONCATENATE(BD_COMERCIAL!$K551," ",BD_COMERCIAL!$L551),'Curva Forward'!$B$5:$B$13,0),MATCH(FW$4,'Curva Forward'!$C$4:$AN$4,0))),CY551)</f>
        <v>0</v>
      </c>
      <c r="FX551" s="200">
        <f>AL551*AL$2*IF($FC551="V",1,-1)*IF($Q551="Fixo",(CZ551-INDEX('Curva Forward'!$C$5:$AN$13,MATCH(CONCATENATE(BD_COMERCIAL!$K551," ",BD_COMERCIAL!$L551),'Curva Forward'!$B$5:$B$13,0),MATCH(FX$4,'Curva Forward'!$C$4:$AN$4,0))),CZ551)</f>
        <v>0</v>
      </c>
      <c r="FY551" s="200">
        <f>AM551*AM$2*IF($FC551="V",1,-1)*IF($Q551="Fixo",(DA551-INDEX('Curva Forward'!$C$5:$AN$13,MATCH(CONCATENATE(BD_COMERCIAL!$K551," ",BD_COMERCIAL!$L551),'Curva Forward'!$B$5:$B$13,0),MATCH(FY$4,'Curva Forward'!$C$4:$AN$4,0))),DA551)</f>
        <v>0</v>
      </c>
      <c r="FZ551" s="200">
        <f>AN551*AN$2*IF($FC551="V",1,-1)*IF($Q551="Fixo",(DB551-INDEX('Curva Forward'!$C$5:$AN$13,MATCH(CONCATENATE(BD_COMERCIAL!$K551," ",BD_COMERCIAL!$L551),'Curva Forward'!$B$5:$B$13,0),MATCH(FZ$4,'Curva Forward'!$C$4:$AN$4,0))),DB551)</f>
        <v>0</v>
      </c>
      <c r="GA551" s="200">
        <f>AO551*AO$2*IF($FC551="V",1,-1)*IF($Q551="Fixo",(DC551-INDEX('Curva Forward'!$C$5:$AN$13,MATCH(CONCATENATE(BD_COMERCIAL!$K551," ",BD_COMERCIAL!$L551),'Curva Forward'!$B$5:$B$13,0),MATCH(GA$4,'Curva Forward'!$C$4:$AN$4,0))),DC551)</f>
        <v>0</v>
      </c>
      <c r="GB551" s="200">
        <f>AP551*AP$2*IF($FC551="V",1,-1)*IF($Q551="Fixo",(DD551-INDEX('Curva Forward'!$C$5:$AN$13,MATCH(CONCATENATE(BD_COMERCIAL!$K551," ",BD_COMERCIAL!$L551),'Curva Forward'!$B$5:$B$13,0),MATCH(GB$4,'Curva Forward'!$C$4:$AN$4,0))),DD551)</f>
        <v>0</v>
      </c>
      <c r="GC551" s="200">
        <f>AQ551*AQ$2*IF($FC551="V",1,-1)*IF($Q551="Fixo",(DE551-INDEX('Curva Forward'!$C$5:$AN$13,MATCH(CONCATENATE(BD_COMERCIAL!$K551," ",BD_COMERCIAL!$L551),'Curva Forward'!$B$5:$B$13,0),MATCH(GC$4,'Curva Forward'!$C$4:$AN$4,0))),DE551)</f>
        <v>0</v>
      </c>
      <c r="GD551" s="200">
        <f>AR551*AR$2*IF($FC551="V",1,-1)*IF($Q551="Fixo",(DF551-INDEX('Curva Forward'!$C$5:$AN$13,MATCH(CONCATENATE(BD_COMERCIAL!$K551," ",BD_COMERCIAL!$L551),'Curva Forward'!$B$5:$B$13,0),MATCH(GD$4,'Curva Forward'!$C$4:$AN$4,0))),DF551)</f>
        <v>0</v>
      </c>
      <c r="GE551" s="200">
        <f>AS551*AS$2*IF($FC551="V",1,-1)*IF($Q551="Fixo",(DG551-INDEX('Curva Forward'!$C$5:$AN$13,MATCH(CONCATENATE(BD_COMERCIAL!$K551," ",BD_COMERCIAL!$L551),'Curva Forward'!$B$5:$B$13,0),MATCH(GE$4,'Curva Forward'!$C$4:$AN$4,0))),DG551)</f>
        <v>0</v>
      </c>
      <c r="GF551" s="200">
        <f>AT551*AT$2*IF($FC551="V",1,-1)*IF($Q551="Fixo",(DH551-INDEX('Curva Forward'!$C$5:$AN$13,MATCH(CONCATENATE(BD_COMERCIAL!$K551," ",BD_COMERCIAL!$L551),'Curva Forward'!$B$5:$B$13,0),MATCH(GF$4,'Curva Forward'!$C$4:$AN$4,0))),DH551)</f>
        <v>0</v>
      </c>
      <c r="GG551" s="200">
        <f>AU551*AU$2*IF($FC551="V",1,-1)*IF($Q551="Fixo",(DI551-INDEX('Curva Forward'!$C$5:$AN$13,MATCH(CONCATENATE(BD_COMERCIAL!$K551," ",BD_COMERCIAL!$L551),'Curva Forward'!$B$5:$B$13,0),MATCH(GG$4,'Curva Forward'!$C$4:$AN$4,0))),DI551)</f>
        <v>0</v>
      </c>
      <c r="GH551" s="200">
        <f>AV551*AV$2*IF($FC551="V",1,-1)*IF($Q551="Fixo",(DJ551-INDEX('Curva Forward'!$C$5:$AN$13,MATCH(CONCATENATE(BD_COMERCIAL!$K551," ",BD_COMERCIAL!$L551),'Curva Forward'!$B$5:$B$13,0),MATCH(GH$4,'Curva Forward'!$C$4:$AN$4,0))),DJ551)</f>
        <v>0</v>
      </c>
      <c r="GI551" s="200">
        <f>AW551*AW$2*IF($FC551="V",1,-1)*IF($Q551="Fixo",(DK551-INDEX('Curva Forward'!$C$5:$AN$13,MATCH(CONCATENATE(BD_COMERCIAL!$K551," ",BD_COMERCIAL!$L551),'Curva Forward'!$B$5:$B$13,0),MATCH(GI$4,'Curva Forward'!$C$4:$AN$4,0))),DK551)</f>
        <v>0</v>
      </c>
      <c r="GJ551" s="200">
        <f>AX551*AX$2*IF($FC551="V",1,-1)*IF($Q551="Fixo",(DL551-INDEX('Curva Forward'!$C$5:$AN$13,MATCH(CONCATENATE(BD_COMERCIAL!$K551," ",BD_COMERCIAL!$L551),'Curva Forward'!$B$5:$B$13,0),MATCH(GJ$4,'Curva Forward'!$C$4:$AN$4,0))),DL551)</f>
        <v>0</v>
      </c>
      <c r="GK551" s="200">
        <f>AY551*AY$2*IF($FC551="V",1,-1)*IF($Q551="Fixo",(DM551-INDEX('Curva Forward'!$C$5:$AN$13,MATCH(CONCATENATE(BD_COMERCIAL!$K551," ",BD_COMERCIAL!$L551),'Curva Forward'!$B$5:$B$13,0),MATCH(GK$4,'Curva Forward'!$C$4:$AN$4,0))),DM551)</f>
        <v>0</v>
      </c>
      <c r="GL551" s="200">
        <f>IF(EZ551="",0,CL551*CL$2*IF($FC551="V",1,-1)*IF($Q551="Fixo",(EZ551-INDEX('Curva Forward'!$C$5:$AN$13,MATCH(CONCATENATE(BD_COMERCIAL!$K551," ",BD_COMERCIAL!$L551),'Curva Forward'!$B$5:$B$13,0),MATCH(GL$4,'Curva Forward'!$C$4:$AN$4,0))),EZ551))</f>
        <v>0</v>
      </c>
      <c r="GM551" s="200">
        <f>IF(FA551="",0,CM551*CM$2*IF($FC551="V",1,-1)*IF($Q551="Fixo",(FA551-INDEX('Curva Forward'!$C$5:$AN$13,MATCH(CONCATENATE(BD_COMERCIAL!$K551," ",BD_COMERCIAL!$L551),'Curva Forward'!$B$5:$B$13,0),MATCH(GM$4,'Curva Forward'!$C$4:$AN$4,0))),FA551))</f>
        <v>0</v>
      </c>
      <c r="GN551" s="200">
        <f>IF(FB551="",0,CN551*CN$2*IF($FC551="V",1,-1)*IF($Q551="Fixo",(FB551-INDEX('Curva Forward'!$C$5:$AN$13,MATCH(CONCATENATE(BD_COMERCIAL!$K551," ",BD_COMERCIAL!$L551),'Curva Forward'!$B$5:$B$13,0),MATCH(GN$4,'Curva Forward'!$C$4:$AN$4,0))),FB551))</f>
        <v>0</v>
      </c>
      <c r="GO551" s="201">
        <f t="shared" ca="1" si="163"/>
        <v>0</v>
      </c>
      <c r="GP551" s="201">
        <f t="shared" ca="1" si="164"/>
        <v>0</v>
      </c>
    </row>
    <row r="552" spans="1:198" ht="15" customHeight="1" x14ac:dyDescent="0.25">
      <c r="A552" s="6"/>
      <c r="B552" s="7" t="s">
        <v>938</v>
      </c>
      <c r="C552" s="8">
        <v>44763</v>
      </c>
      <c r="D552" s="9" t="s">
        <v>131</v>
      </c>
      <c r="E552" s="9" t="s">
        <v>173</v>
      </c>
      <c r="F552" s="113">
        <v>12630054000110</v>
      </c>
      <c r="G552" s="10" t="s">
        <v>125</v>
      </c>
      <c r="H552" s="113">
        <v>3780401000108</v>
      </c>
      <c r="I552" s="9" t="s">
        <v>139</v>
      </c>
      <c r="J552" s="166"/>
      <c r="K552" s="10" t="s">
        <v>127</v>
      </c>
      <c r="L552" s="84" t="s">
        <v>22</v>
      </c>
      <c r="M552" s="11">
        <v>44835</v>
      </c>
      <c r="N552" s="12">
        <v>44865</v>
      </c>
      <c r="O552" s="10">
        <v>1</v>
      </c>
      <c r="P552" s="84">
        <v>115.5</v>
      </c>
      <c r="Q552" s="84" t="s">
        <v>128</v>
      </c>
      <c r="R552" s="10" t="s">
        <v>129</v>
      </c>
      <c r="S552" s="14" t="s">
        <v>135</v>
      </c>
      <c r="T552" s="11"/>
      <c r="U552" s="12"/>
      <c r="V552" s="257" t="str">
        <f ca="1">IF(U552="","",
IF(U552="NA","",
IFERROR(VLOOKUP(EOMONTH(M552,-2)+1,IPCA!$A:$B,2,0),
VLOOKUP(EOMONTH(TODAY(),-2)+1,IPCA!$A:$B,2,0))/
VLOOKUP(EOMONTH(U552,-2)+1,IPCA!$A:$B,2,0)*
P552))</f>
        <v/>
      </c>
      <c r="W552" s="84"/>
      <c r="X552" s="13" t="s">
        <v>6</v>
      </c>
      <c r="Y552" s="166"/>
      <c r="AA552" s="108"/>
      <c r="AB552" s="15"/>
      <c r="AK552">
        <v>1</v>
      </c>
      <c r="AM552" s="6"/>
      <c r="AN552" s="15"/>
      <c r="AY552" s="6"/>
      <c r="AZ552" s="15"/>
      <c r="BK552" s="6"/>
      <c r="BL552" s="15"/>
      <c r="BW552" s="6"/>
      <c r="BX552" s="15"/>
      <c r="CI552" s="6"/>
      <c r="CJ552" s="16">
        <f t="shared" si="148"/>
        <v>8.4931506849315067E-2</v>
      </c>
      <c r="CK552" s="16" t="str">
        <f t="shared" si="149"/>
        <v/>
      </c>
      <c r="CL552" s="16" t="str">
        <f t="shared" si="150"/>
        <v/>
      </c>
      <c r="CM552" s="16" t="str">
        <f t="shared" si="151"/>
        <v/>
      </c>
      <c r="CN552" s="16" t="str">
        <f t="shared" si="152"/>
        <v/>
      </c>
      <c r="CO552" s="18"/>
      <c r="CP552" s="15"/>
      <c r="CY552">
        <v>115.5</v>
      </c>
      <c r="DA552" s="6"/>
      <c r="DB552" s="15"/>
      <c r="DM552" s="6"/>
      <c r="DN552" s="15"/>
      <c r="DY552" s="6"/>
      <c r="DZ552" s="15"/>
      <c r="EK552" s="6"/>
      <c r="EL552" s="15"/>
      <c r="EW552" s="6"/>
      <c r="EX552" s="16">
        <f t="shared" si="153"/>
        <v>9.8095890410958901</v>
      </c>
      <c r="EY552" s="16" t="str">
        <f t="shared" si="154"/>
        <v/>
      </c>
      <c r="EZ552" s="16" t="str">
        <f t="shared" si="155"/>
        <v/>
      </c>
      <c r="FA552" s="16" t="str">
        <f t="shared" si="156"/>
        <v/>
      </c>
      <c r="FB552" s="160" t="str">
        <f t="shared" si="157"/>
        <v/>
      </c>
      <c r="FC552" t="s">
        <v>205</v>
      </c>
      <c r="FD552" s="20" t="s">
        <v>139</v>
      </c>
      <c r="FE552"/>
      <c r="FF552" s="209" t="s">
        <v>206</v>
      </c>
      <c r="FH552" s="284">
        <f t="shared" ca="1" si="158"/>
        <v>0</v>
      </c>
      <c r="FI552" s="208">
        <f t="shared" si="159"/>
        <v>1</v>
      </c>
      <c r="FK552" t="str">
        <f t="shared" si="160"/>
        <v>MAXIMA ENERGIA COMERCIALIZADORA LTDA.</v>
      </c>
      <c r="FL552" s="201">
        <f t="shared" ca="1" si="161"/>
        <v>-11532</v>
      </c>
      <c r="FM552" s="201">
        <f t="shared" ca="1" si="162"/>
        <v>0</v>
      </c>
      <c r="FN552" s="200">
        <f>AB552*AB$2*IF($FC552="V",1,-1)*IF($Q552="Fixo",(CP552-INDEX('Curva Forward'!$C$5:$AN$13,MATCH(CONCATENATE(BD_COMERCIAL!$K552," ",BD_COMERCIAL!$L552),'Curva Forward'!$B$5:$B$13,0),MATCH(FN$4,'Curva Forward'!$C$4:$AN$4,0))),CP552)</f>
        <v>0</v>
      </c>
      <c r="FO552" s="200">
        <f>AC552*AC$2*IF($FC552="V",1,-1)*IF($Q552="Fixo",(CQ552-INDEX('Curva Forward'!$C$5:$AN$13,MATCH(CONCATENATE(BD_COMERCIAL!$K552," ",BD_COMERCIAL!$L552),'Curva Forward'!$B$5:$B$13,0),MATCH(FO$4,'Curva Forward'!$C$4:$AN$4,0))),CQ552)</f>
        <v>0</v>
      </c>
      <c r="FP552" s="200">
        <f>AD552*AD$2*IF($FC552="V",1,-1)*IF($Q552="Fixo",(CR552-INDEX('Curva Forward'!$C$5:$AN$13,MATCH(CONCATENATE(BD_COMERCIAL!$K552," ",BD_COMERCIAL!$L552),'Curva Forward'!$B$5:$B$13,0),MATCH(FP$4,'Curva Forward'!$C$4:$AN$4,0))),CR552)</f>
        <v>0</v>
      </c>
      <c r="FQ552" s="200">
        <f>AE552*AE$2*IF($FC552="V",1,-1)*IF($Q552="Fixo",(CS552-INDEX('Curva Forward'!$C$5:$AN$13,MATCH(CONCATENATE(BD_COMERCIAL!$K552," ",BD_COMERCIAL!$L552),'Curva Forward'!$B$5:$B$13,0),MATCH(FQ$4,'Curva Forward'!$C$4:$AN$4,0))),CS552)</f>
        <v>0</v>
      </c>
      <c r="FR552" s="200">
        <f>AF552*AF$2*IF($FC552="V",1,-1)*IF($Q552="Fixo",(CT552-INDEX('Curva Forward'!$C$5:$AN$13,MATCH(CONCATENATE(BD_COMERCIAL!$K552," ",BD_COMERCIAL!$L552),'Curva Forward'!$B$5:$B$13,0),MATCH(FR$4,'Curva Forward'!$C$4:$AN$4,0))),CT552)</f>
        <v>0</v>
      </c>
      <c r="FS552" s="200">
        <f>AG552*AG$2*IF($FC552="V",1,-1)*IF($Q552="Fixo",(CU552-INDEX('Curva Forward'!$C$5:$AN$13,MATCH(CONCATENATE(BD_COMERCIAL!$K552," ",BD_COMERCIAL!$L552),'Curva Forward'!$B$5:$B$13,0),MATCH(FS$4,'Curva Forward'!$C$4:$AN$4,0))),CU552)</f>
        <v>0</v>
      </c>
      <c r="FT552" s="200">
        <f>AH552*AH$2*IF($FC552="V",1,-1)*IF($Q552="Fixo",(CV552-INDEX('Curva Forward'!$C$5:$AN$13,MATCH(CONCATENATE(BD_COMERCIAL!$K552," ",BD_COMERCIAL!$L552),'Curva Forward'!$B$5:$B$13,0),MATCH(FT$4,'Curva Forward'!$C$4:$AN$4,0))),CV552)</f>
        <v>0</v>
      </c>
      <c r="FU552" s="200">
        <f>AI552*AI$2*IF($FC552="V",1,-1)*IF($Q552="Fixo",(CW552-INDEX('Curva Forward'!$C$5:$AN$13,MATCH(CONCATENATE(BD_COMERCIAL!$K552," ",BD_COMERCIAL!$L552),'Curva Forward'!$B$5:$B$13,0),MATCH(FU$4,'Curva Forward'!$C$4:$AN$4,0))),CW552)</f>
        <v>0</v>
      </c>
      <c r="FV552" s="200">
        <f>AJ552*AJ$2*IF($FC552="V",1,-1)*IF($Q552="Fixo",(CX552-INDEX('Curva Forward'!$C$5:$AN$13,MATCH(CONCATENATE(BD_COMERCIAL!$K552," ",BD_COMERCIAL!$L552),'Curva Forward'!$B$5:$B$13,0),MATCH(FV$4,'Curva Forward'!$C$4:$AN$4,0))),CX552)</f>
        <v>0</v>
      </c>
      <c r="FW552" s="200">
        <f>AK552*AK$2*IF($FC552="V",1,-1)*IF($Q552="Fixo",(CY552-INDEX('Curva Forward'!$C$5:$AN$13,MATCH(CONCATENATE(BD_COMERCIAL!$K552," ",BD_COMERCIAL!$L552),'Curva Forward'!$B$5:$B$13,0),MATCH(FW$4,'Curva Forward'!$C$4:$AN$4,0))),CY552)</f>
        <v>-11532</v>
      </c>
      <c r="FX552" s="200">
        <f>AL552*AL$2*IF($FC552="V",1,-1)*IF($Q552="Fixo",(CZ552-INDEX('Curva Forward'!$C$5:$AN$13,MATCH(CONCATENATE(BD_COMERCIAL!$K552," ",BD_COMERCIAL!$L552),'Curva Forward'!$B$5:$B$13,0),MATCH(FX$4,'Curva Forward'!$C$4:$AN$4,0))),CZ552)</f>
        <v>0</v>
      </c>
      <c r="FY552" s="200">
        <f>AM552*AM$2*IF($FC552="V",1,-1)*IF($Q552="Fixo",(DA552-INDEX('Curva Forward'!$C$5:$AN$13,MATCH(CONCATENATE(BD_COMERCIAL!$K552," ",BD_COMERCIAL!$L552),'Curva Forward'!$B$5:$B$13,0),MATCH(FY$4,'Curva Forward'!$C$4:$AN$4,0))),DA552)</f>
        <v>0</v>
      </c>
      <c r="FZ552" s="200">
        <f>AN552*AN$2*IF($FC552="V",1,-1)*IF($Q552="Fixo",(DB552-INDEX('Curva Forward'!$C$5:$AN$13,MATCH(CONCATENATE(BD_COMERCIAL!$K552," ",BD_COMERCIAL!$L552),'Curva Forward'!$B$5:$B$13,0),MATCH(FZ$4,'Curva Forward'!$C$4:$AN$4,0))),DB552)</f>
        <v>0</v>
      </c>
      <c r="GA552" s="200">
        <f>AO552*AO$2*IF($FC552="V",1,-1)*IF($Q552="Fixo",(DC552-INDEX('Curva Forward'!$C$5:$AN$13,MATCH(CONCATENATE(BD_COMERCIAL!$K552," ",BD_COMERCIAL!$L552),'Curva Forward'!$B$5:$B$13,0),MATCH(GA$4,'Curva Forward'!$C$4:$AN$4,0))),DC552)</f>
        <v>0</v>
      </c>
      <c r="GB552" s="200">
        <f>AP552*AP$2*IF($FC552="V",1,-1)*IF($Q552="Fixo",(DD552-INDEX('Curva Forward'!$C$5:$AN$13,MATCH(CONCATENATE(BD_COMERCIAL!$K552," ",BD_COMERCIAL!$L552),'Curva Forward'!$B$5:$B$13,0),MATCH(GB$4,'Curva Forward'!$C$4:$AN$4,0))),DD552)</f>
        <v>0</v>
      </c>
      <c r="GC552" s="200">
        <f>AQ552*AQ$2*IF($FC552="V",1,-1)*IF($Q552="Fixo",(DE552-INDEX('Curva Forward'!$C$5:$AN$13,MATCH(CONCATENATE(BD_COMERCIAL!$K552," ",BD_COMERCIAL!$L552),'Curva Forward'!$B$5:$B$13,0),MATCH(GC$4,'Curva Forward'!$C$4:$AN$4,0))),DE552)</f>
        <v>0</v>
      </c>
      <c r="GD552" s="200">
        <f>AR552*AR$2*IF($FC552="V",1,-1)*IF($Q552="Fixo",(DF552-INDEX('Curva Forward'!$C$5:$AN$13,MATCH(CONCATENATE(BD_COMERCIAL!$K552," ",BD_COMERCIAL!$L552),'Curva Forward'!$B$5:$B$13,0),MATCH(GD$4,'Curva Forward'!$C$4:$AN$4,0))),DF552)</f>
        <v>0</v>
      </c>
      <c r="GE552" s="200">
        <f>AS552*AS$2*IF($FC552="V",1,-1)*IF($Q552="Fixo",(DG552-INDEX('Curva Forward'!$C$5:$AN$13,MATCH(CONCATENATE(BD_COMERCIAL!$K552," ",BD_COMERCIAL!$L552),'Curva Forward'!$B$5:$B$13,0),MATCH(GE$4,'Curva Forward'!$C$4:$AN$4,0))),DG552)</f>
        <v>0</v>
      </c>
      <c r="GF552" s="200">
        <f>AT552*AT$2*IF($FC552="V",1,-1)*IF($Q552="Fixo",(DH552-INDEX('Curva Forward'!$C$5:$AN$13,MATCH(CONCATENATE(BD_COMERCIAL!$K552," ",BD_COMERCIAL!$L552),'Curva Forward'!$B$5:$B$13,0),MATCH(GF$4,'Curva Forward'!$C$4:$AN$4,0))),DH552)</f>
        <v>0</v>
      </c>
      <c r="GG552" s="200">
        <f>AU552*AU$2*IF($FC552="V",1,-1)*IF($Q552="Fixo",(DI552-INDEX('Curva Forward'!$C$5:$AN$13,MATCH(CONCATENATE(BD_COMERCIAL!$K552," ",BD_COMERCIAL!$L552),'Curva Forward'!$B$5:$B$13,0),MATCH(GG$4,'Curva Forward'!$C$4:$AN$4,0))),DI552)</f>
        <v>0</v>
      </c>
      <c r="GH552" s="200">
        <f>AV552*AV$2*IF($FC552="V",1,-1)*IF($Q552="Fixo",(DJ552-INDEX('Curva Forward'!$C$5:$AN$13,MATCH(CONCATENATE(BD_COMERCIAL!$K552," ",BD_COMERCIAL!$L552),'Curva Forward'!$B$5:$B$13,0),MATCH(GH$4,'Curva Forward'!$C$4:$AN$4,0))),DJ552)</f>
        <v>0</v>
      </c>
      <c r="GI552" s="200">
        <f>AW552*AW$2*IF($FC552="V",1,-1)*IF($Q552="Fixo",(DK552-INDEX('Curva Forward'!$C$5:$AN$13,MATCH(CONCATENATE(BD_COMERCIAL!$K552," ",BD_COMERCIAL!$L552),'Curva Forward'!$B$5:$B$13,0),MATCH(GI$4,'Curva Forward'!$C$4:$AN$4,0))),DK552)</f>
        <v>0</v>
      </c>
      <c r="GJ552" s="200">
        <f>AX552*AX$2*IF($FC552="V",1,-1)*IF($Q552="Fixo",(DL552-INDEX('Curva Forward'!$C$5:$AN$13,MATCH(CONCATENATE(BD_COMERCIAL!$K552," ",BD_COMERCIAL!$L552),'Curva Forward'!$B$5:$B$13,0),MATCH(GJ$4,'Curva Forward'!$C$4:$AN$4,0))),DL552)</f>
        <v>0</v>
      </c>
      <c r="GK552" s="200">
        <f>AY552*AY$2*IF($FC552="V",1,-1)*IF($Q552="Fixo",(DM552-INDEX('Curva Forward'!$C$5:$AN$13,MATCH(CONCATENATE(BD_COMERCIAL!$K552," ",BD_COMERCIAL!$L552),'Curva Forward'!$B$5:$B$13,0),MATCH(GK$4,'Curva Forward'!$C$4:$AN$4,0))),DM552)</f>
        <v>0</v>
      </c>
      <c r="GL552" s="200">
        <f>IF(EZ552="",0,CL552*CL$2*IF($FC552="V",1,-1)*IF($Q552="Fixo",(EZ552-INDEX('Curva Forward'!$C$5:$AN$13,MATCH(CONCATENATE(BD_COMERCIAL!$K552," ",BD_COMERCIAL!$L552),'Curva Forward'!$B$5:$B$13,0),MATCH(GL$4,'Curva Forward'!$C$4:$AN$4,0))),EZ552))</f>
        <v>0</v>
      </c>
      <c r="GM552" s="200">
        <f>IF(FA552="",0,CM552*CM$2*IF($FC552="V",1,-1)*IF($Q552="Fixo",(FA552-INDEX('Curva Forward'!$C$5:$AN$13,MATCH(CONCATENATE(BD_COMERCIAL!$K552," ",BD_COMERCIAL!$L552),'Curva Forward'!$B$5:$B$13,0),MATCH(GM$4,'Curva Forward'!$C$4:$AN$4,0))),FA552))</f>
        <v>0</v>
      </c>
      <c r="GN552" s="200">
        <f>IF(FB552="",0,CN552*CN$2*IF($FC552="V",1,-1)*IF($Q552="Fixo",(FB552-INDEX('Curva Forward'!$C$5:$AN$13,MATCH(CONCATENATE(BD_COMERCIAL!$K552," ",BD_COMERCIAL!$L552),'Curva Forward'!$B$5:$B$13,0),MATCH(GN$4,'Curva Forward'!$C$4:$AN$4,0))),FB552))</f>
        <v>0</v>
      </c>
      <c r="GO552" s="201">
        <f t="shared" ca="1" si="163"/>
        <v>0</v>
      </c>
      <c r="GP552" s="201">
        <f t="shared" ca="1" si="164"/>
        <v>0</v>
      </c>
    </row>
    <row r="553" spans="1:198" ht="15" customHeight="1" x14ac:dyDescent="0.25">
      <c r="A553" s="6"/>
      <c r="B553" s="7" t="s">
        <v>939</v>
      </c>
      <c r="C553" s="8">
        <v>44763</v>
      </c>
      <c r="D553" s="9" t="s">
        <v>124</v>
      </c>
      <c r="E553" s="9" t="s">
        <v>125</v>
      </c>
      <c r="F553" s="113">
        <v>3780401000108</v>
      </c>
      <c r="G553" s="10" t="s">
        <v>191</v>
      </c>
      <c r="H553" s="113">
        <v>22109465000118</v>
      </c>
      <c r="I553" s="9" t="s">
        <v>139</v>
      </c>
      <c r="J553" s="166"/>
      <c r="K553" s="10" t="s">
        <v>127</v>
      </c>
      <c r="L553" s="84" t="s">
        <v>22</v>
      </c>
      <c r="M553" s="11">
        <v>44866</v>
      </c>
      <c r="N553" s="12">
        <v>44895</v>
      </c>
      <c r="O553" s="10">
        <v>1</v>
      </c>
      <c r="P553" s="84">
        <v>119</v>
      </c>
      <c r="Q553" s="84" t="s">
        <v>128</v>
      </c>
      <c r="R553" s="10" t="s">
        <v>129</v>
      </c>
      <c r="S553" s="14" t="s">
        <v>135</v>
      </c>
      <c r="T553" s="11"/>
      <c r="U553" s="12"/>
      <c r="V553" s="257" t="str">
        <f ca="1">IF(U553="","",
IF(U553="NA","",
IFERROR(VLOOKUP(EOMONTH(M553,-2)+1,IPCA!$A:$B,2,0),
VLOOKUP(EOMONTH(TODAY(),-2)+1,IPCA!$A:$B,2,0))/
VLOOKUP(EOMONTH(U553,-2)+1,IPCA!$A:$B,2,0)*
P553))</f>
        <v/>
      </c>
      <c r="W553" s="84"/>
      <c r="X553" s="13" t="s">
        <v>6</v>
      </c>
      <c r="Y553" s="166"/>
      <c r="AA553" s="108"/>
      <c r="AB553" s="15"/>
      <c r="AL553">
        <v>1</v>
      </c>
      <c r="AM553" s="6"/>
      <c r="AN553" s="15"/>
      <c r="AY553" s="6"/>
      <c r="AZ553" s="15"/>
      <c r="BK553" s="6"/>
      <c r="BL553" s="15"/>
      <c r="BW553" s="6"/>
      <c r="BX553" s="15"/>
      <c r="CI553" s="6"/>
      <c r="CJ553" s="16">
        <f t="shared" si="148"/>
        <v>8.2191780821917804E-2</v>
      </c>
      <c r="CK553" s="16" t="str">
        <f t="shared" si="149"/>
        <v/>
      </c>
      <c r="CL553" s="16" t="str">
        <f t="shared" si="150"/>
        <v/>
      </c>
      <c r="CM553" s="16" t="str">
        <f t="shared" si="151"/>
        <v/>
      </c>
      <c r="CN553" s="16" t="str">
        <f t="shared" si="152"/>
        <v/>
      </c>
      <c r="CO553" s="18"/>
      <c r="CP553" s="15"/>
      <c r="CZ553">
        <v>119</v>
      </c>
      <c r="DA553" s="6"/>
      <c r="DB553" s="15"/>
      <c r="DM553" s="6"/>
      <c r="DN553" s="15"/>
      <c r="DY553" s="6"/>
      <c r="DZ553" s="15"/>
      <c r="EK553" s="6"/>
      <c r="EL553" s="15"/>
      <c r="EW553" s="6"/>
      <c r="EX553" s="16">
        <f t="shared" si="153"/>
        <v>9.7808219178082183</v>
      </c>
      <c r="EY553" s="16" t="str">
        <f t="shared" si="154"/>
        <v/>
      </c>
      <c r="EZ553" s="16" t="str">
        <f t="shared" si="155"/>
        <v/>
      </c>
      <c r="FA553" s="16" t="str">
        <f t="shared" si="156"/>
        <v/>
      </c>
      <c r="FB553" s="160" t="str">
        <f t="shared" si="157"/>
        <v/>
      </c>
      <c r="FC553" t="s">
        <v>204</v>
      </c>
      <c r="FD553" s="20" t="s">
        <v>139</v>
      </c>
      <c r="FE553"/>
      <c r="FF553" s="209" t="s">
        <v>206</v>
      </c>
      <c r="FH553" s="284">
        <f t="shared" ca="1" si="158"/>
        <v>0</v>
      </c>
      <c r="FI553" s="208">
        <f t="shared" si="159"/>
        <v>0.96666666666666667</v>
      </c>
      <c r="FK553" t="str">
        <f t="shared" si="160"/>
        <v>Norsk Hydro Energia Ltda</v>
      </c>
      <c r="FL553" s="201">
        <f t="shared" ca="1" si="161"/>
        <v>10800</v>
      </c>
      <c r="FM553" s="201">
        <f t="shared" ca="1" si="162"/>
        <v>0</v>
      </c>
      <c r="FN553" s="200">
        <f>AB553*AB$2*IF($FC553="V",1,-1)*IF($Q553="Fixo",(CP553-INDEX('Curva Forward'!$C$5:$AN$13,MATCH(CONCATENATE(BD_COMERCIAL!$K553," ",BD_COMERCIAL!$L553),'Curva Forward'!$B$5:$B$13,0),MATCH(FN$4,'Curva Forward'!$C$4:$AN$4,0))),CP553)</f>
        <v>0</v>
      </c>
      <c r="FO553" s="200">
        <f>AC553*AC$2*IF($FC553="V",1,-1)*IF($Q553="Fixo",(CQ553-INDEX('Curva Forward'!$C$5:$AN$13,MATCH(CONCATENATE(BD_COMERCIAL!$K553," ",BD_COMERCIAL!$L553),'Curva Forward'!$B$5:$B$13,0),MATCH(FO$4,'Curva Forward'!$C$4:$AN$4,0))),CQ553)</f>
        <v>0</v>
      </c>
      <c r="FP553" s="200">
        <f>AD553*AD$2*IF($FC553="V",1,-1)*IF($Q553="Fixo",(CR553-INDEX('Curva Forward'!$C$5:$AN$13,MATCH(CONCATENATE(BD_COMERCIAL!$K553," ",BD_COMERCIAL!$L553),'Curva Forward'!$B$5:$B$13,0),MATCH(FP$4,'Curva Forward'!$C$4:$AN$4,0))),CR553)</f>
        <v>0</v>
      </c>
      <c r="FQ553" s="200">
        <f>AE553*AE$2*IF($FC553="V",1,-1)*IF($Q553="Fixo",(CS553-INDEX('Curva Forward'!$C$5:$AN$13,MATCH(CONCATENATE(BD_COMERCIAL!$K553," ",BD_COMERCIAL!$L553),'Curva Forward'!$B$5:$B$13,0),MATCH(FQ$4,'Curva Forward'!$C$4:$AN$4,0))),CS553)</f>
        <v>0</v>
      </c>
      <c r="FR553" s="200">
        <f>AF553*AF$2*IF($FC553="V",1,-1)*IF($Q553="Fixo",(CT553-INDEX('Curva Forward'!$C$5:$AN$13,MATCH(CONCATENATE(BD_COMERCIAL!$K553," ",BD_COMERCIAL!$L553),'Curva Forward'!$B$5:$B$13,0),MATCH(FR$4,'Curva Forward'!$C$4:$AN$4,0))),CT553)</f>
        <v>0</v>
      </c>
      <c r="FS553" s="200">
        <f>AG553*AG$2*IF($FC553="V",1,-1)*IF($Q553="Fixo",(CU553-INDEX('Curva Forward'!$C$5:$AN$13,MATCH(CONCATENATE(BD_COMERCIAL!$K553," ",BD_COMERCIAL!$L553),'Curva Forward'!$B$5:$B$13,0),MATCH(FS$4,'Curva Forward'!$C$4:$AN$4,0))),CU553)</f>
        <v>0</v>
      </c>
      <c r="FT553" s="200">
        <f>AH553*AH$2*IF($FC553="V",1,-1)*IF($Q553="Fixo",(CV553-INDEX('Curva Forward'!$C$5:$AN$13,MATCH(CONCATENATE(BD_COMERCIAL!$K553," ",BD_COMERCIAL!$L553),'Curva Forward'!$B$5:$B$13,0),MATCH(FT$4,'Curva Forward'!$C$4:$AN$4,0))),CV553)</f>
        <v>0</v>
      </c>
      <c r="FU553" s="200">
        <f>AI553*AI$2*IF($FC553="V",1,-1)*IF($Q553="Fixo",(CW553-INDEX('Curva Forward'!$C$5:$AN$13,MATCH(CONCATENATE(BD_COMERCIAL!$K553," ",BD_COMERCIAL!$L553),'Curva Forward'!$B$5:$B$13,0),MATCH(FU$4,'Curva Forward'!$C$4:$AN$4,0))),CW553)</f>
        <v>0</v>
      </c>
      <c r="FV553" s="200">
        <f>AJ553*AJ$2*IF($FC553="V",1,-1)*IF($Q553="Fixo",(CX553-INDEX('Curva Forward'!$C$5:$AN$13,MATCH(CONCATENATE(BD_COMERCIAL!$K553," ",BD_COMERCIAL!$L553),'Curva Forward'!$B$5:$B$13,0),MATCH(FV$4,'Curva Forward'!$C$4:$AN$4,0))),CX553)</f>
        <v>0</v>
      </c>
      <c r="FW553" s="200">
        <f>AK553*AK$2*IF($FC553="V",1,-1)*IF($Q553="Fixo",(CY553-INDEX('Curva Forward'!$C$5:$AN$13,MATCH(CONCATENATE(BD_COMERCIAL!$K553," ",BD_COMERCIAL!$L553),'Curva Forward'!$B$5:$B$13,0),MATCH(FW$4,'Curva Forward'!$C$4:$AN$4,0))),CY553)</f>
        <v>0</v>
      </c>
      <c r="FX553" s="200">
        <f>AL553*AL$2*IF($FC553="V",1,-1)*IF($Q553="Fixo",(CZ553-INDEX('Curva Forward'!$C$5:$AN$13,MATCH(CONCATENATE(BD_COMERCIAL!$K553," ",BD_COMERCIAL!$L553),'Curva Forward'!$B$5:$B$13,0),MATCH(FX$4,'Curva Forward'!$C$4:$AN$4,0))),CZ553)</f>
        <v>10800</v>
      </c>
      <c r="FY553" s="200">
        <f>AM553*AM$2*IF($FC553="V",1,-1)*IF($Q553="Fixo",(DA553-INDEX('Curva Forward'!$C$5:$AN$13,MATCH(CONCATENATE(BD_COMERCIAL!$K553," ",BD_COMERCIAL!$L553),'Curva Forward'!$B$5:$B$13,0),MATCH(FY$4,'Curva Forward'!$C$4:$AN$4,0))),DA553)</f>
        <v>0</v>
      </c>
      <c r="FZ553" s="200">
        <f>AN553*AN$2*IF($FC553="V",1,-1)*IF($Q553="Fixo",(DB553-INDEX('Curva Forward'!$C$5:$AN$13,MATCH(CONCATENATE(BD_COMERCIAL!$K553," ",BD_COMERCIAL!$L553),'Curva Forward'!$B$5:$B$13,0),MATCH(FZ$4,'Curva Forward'!$C$4:$AN$4,0))),DB553)</f>
        <v>0</v>
      </c>
      <c r="GA553" s="200">
        <f>AO553*AO$2*IF($FC553="V",1,-1)*IF($Q553="Fixo",(DC553-INDEX('Curva Forward'!$C$5:$AN$13,MATCH(CONCATENATE(BD_COMERCIAL!$K553," ",BD_COMERCIAL!$L553),'Curva Forward'!$B$5:$B$13,0),MATCH(GA$4,'Curva Forward'!$C$4:$AN$4,0))),DC553)</f>
        <v>0</v>
      </c>
      <c r="GB553" s="200">
        <f>AP553*AP$2*IF($FC553="V",1,-1)*IF($Q553="Fixo",(DD553-INDEX('Curva Forward'!$C$5:$AN$13,MATCH(CONCATENATE(BD_COMERCIAL!$K553," ",BD_COMERCIAL!$L553),'Curva Forward'!$B$5:$B$13,0),MATCH(GB$4,'Curva Forward'!$C$4:$AN$4,0))),DD553)</f>
        <v>0</v>
      </c>
      <c r="GC553" s="200">
        <f>AQ553*AQ$2*IF($FC553="V",1,-1)*IF($Q553="Fixo",(DE553-INDEX('Curva Forward'!$C$5:$AN$13,MATCH(CONCATENATE(BD_COMERCIAL!$K553," ",BD_COMERCIAL!$L553),'Curva Forward'!$B$5:$B$13,0),MATCH(GC$4,'Curva Forward'!$C$4:$AN$4,0))),DE553)</f>
        <v>0</v>
      </c>
      <c r="GD553" s="200">
        <f>AR553*AR$2*IF($FC553="V",1,-1)*IF($Q553="Fixo",(DF553-INDEX('Curva Forward'!$C$5:$AN$13,MATCH(CONCATENATE(BD_COMERCIAL!$K553," ",BD_COMERCIAL!$L553),'Curva Forward'!$B$5:$B$13,0),MATCH(GD$4,'Curva Forward'!$C$4:$AN$4,0))),DF553)</f>
        <v>0</v>
      </c>
      <c r="GE553" s="200">
        <f>AS553*AS$2*IF($FC553="V",1,-1)*IF($Q553="Fixo",(DG553-INDEX('Curva Forward'!$C$5:$AN$13,MATCH(CONCATENATE(BD_COMERCIAL!$K553," ",BD_COMERCIAL!$L553),'Curva Forward'!$B$5:$B$13,0),MATCH(GE$4,'Curva Forward'!$C$4:$AN$4,0))),DG553)</f>
        <v>0</v>
      </c>
      <c r="GF553" s="200">
        <f>AT553*AT$2*IF($FC553="V",1,-1)*IF($Q553="Fixo",(DH553-INDEX('Curva Forward'!$C$5:$AN$13,MATCH(CONCATENATE(BD_COMERCIAL!$K553," ",BD_COMERCIAL!$L553),'Curva Forward'!$B$5:$B$13,0),MATCH(GF$4,'Curva Forward'!$C$4:$AN$4,0))),DH553)</f>
        <v>0</v>
      </c>
      <c r="GG553" s="200">
        <f>AU553*AU$2*IF($FC553="V",1,-1)*IF($Q553="Fixo",(DI553-INDEX('Curva Forward'!$C$5:$AN$13,MATCH(CONCATENATE(BD_COMERCIAL!$K553," ",BD_COMERCIAL!$L553),'Curva Forward'!$B$5:$B$13,0),MATCH(GG$4,'Curva Forward'!$C$4:$AN$4,0))),DI553)</f>
        <v>0</v>
      </c>
      <c r="GH553" s="200">
        <f>AV553*AV$2*IF($FC553="V",1,-1)*IF($Q553="Fixo",(DJ553-INDEX('Curva Forward'!$C$5:$AN$13,MATCH(CONCATENATE(BD_COMERCIAL!$K553," ",BD_COMERCIAL!$L553),'Curva Forward'!$B$5:$B$13,0),MATCH(GH$4,'Curva Forward'!$C$4:$AN$4,0))),DJ553)</f>
        <v>0</v>
      </c>
      <c r="GI553" s="200">
        <f>AW553*AW$2*IF($FC553="V",1,-1)*IF($Q553="Fixo",(DK553-INDEX('Curva Forward'!$C$5:$AN$13,MATCH(CONCATENATE(BD_COMERCIAL!$K553," ",BD_COMERCIAL!$L553),'Curva Forward'!$B$5:$B$13,0),MATCH(GI$4,'Curva Forward'!$C$4:$AN$4,0))),DK553)</f>
        <v>0</v>
      </c>
      <c r="GJ553" s="200">
        <f>AX553*AX$2*IF($FC553="V",1,-1)*IF($Q553="Fixo",(DL553-INDEX('Curva Forward'!$C$5:$AN$13,MATCH(CONCATENATE(BD_COMERCIAL!$K553," ",BD_COMERCIAL!$L553),'Curva Forward'!$B$5:$B$13,0),MATCH(GJ$4,'Curva Forward'!$C$4:$AN$4,0))),DL553)</f>
        <v>0</v>
      </c>
      <c r="GK553" s="200">
        <f>AY553*AY$2*IF($FC553="V",1,-1)*IF($Q553="Fixo",(DM553-INDEX('Curva Forward'!$C$5:$AN$13,MATCH(CONCATENATE(BD_COMERCIAL!$K553," ",BD_COMERCIAL!$L553),'Curva Forward'!$B$5:$B$13,0),MATCH(GK$4,'Curva Forward'!$C$4:$AN$4,0))),DM553)</f>
        <v>0</v>
      </c>
      <c r="GL553" s="200">
        <f>IF(EZ553="",0,CL553*CL$2*IF($FC553="V",1,-1)*IF($Q553="Fixo",(EZ553-INDEX('Curva Forward'!$C$5:$AN$13,MATCH(CONCATENATE(BD_COMERCIAL!$K553," ",BD_COMERCIAL!$L553),'Curva Forward'!$B$5:$B$13,0),MATCH(GL$4,'Curva Forward'!$C$4:$AN$4,0))),EZ553))</f>
        <v>0</v>
      </c>
      <c r="GM553" s="200">
        <f>IF(FA553="",0,CM553*CM$2*IF($FC553="V",1,-1)*IF($Q553="Fixo",(FA553-INDEX('Curva Forward'!$C$5:$AN$13,MATCH(CONCATENATE(BD_COMERCIAL!$K553," ",BD_COMERCIAL!$L553),'Curva Forward'!$B$5:$B$13,0),MATCH(GM$4,'Curva Forward'!$C$4:$AN$4,0))),FA553))</f>
        <v>0</v>
      </c>
      <c r="GN553" s="200">
        <f>IF(FB553="",0,CN553*CN$2*IF($FC553="V",1,-1)*IF($Q553="Fixo",(FB553-INDEX('Curva Forward'!$C$5:$AN$13,MATCH(CONCATENATE(BD_COMERCIAL!$K553," ",BD_COMERCIAL!$L553),'Curva Forward'!$B$5:$B$13,0),MATCH(GN$4,'Curva Forward'!$C$4:$AN$4,0))),FB553))</f>
        <v>0</v>
      </c>
      <c r="GO553" s="201">
        <f t="shared" ca="1" si="163"/>
        <v>0</v>
      </c>
      <c r="GP553" s="201">
        <f t="shared" ca="1" si="164"/>
        <v>0</v>
      </c>
    </row>
    <row r="554" spans="1:198" ht="15" customHeight="1" x14ac:dyDescent="0.25">
      <c r="A554" s="6"/>
      <c r="B554" s="7" t="s">
        <v>940</v>
      </c>
      <c r="C554" s="8">
        <v>44763</v>
      </c>
      <c r="D554" s="9" t="s">
        <v>131</v>
      </c>
      <c r="E554" s="9" t="s">
        <v>173</v>
      </c>
      <c r="F554" s="113">
        <v>12630054000110</v>
      </c>
      <c r="G554" s="10" t="s">
        <v>125</v>
      </c>
      <c r="H554" s="113">
        <v>3780401000108</v>
      </c>
      <c r="I554" s="9" t="s">
        <v>139</v>
      </c>
      <c r="J554" s="166"/>
      <c r="K554" s="10" t="s">
        <v>127</v>
      </c>
      <c r="L554" s="84" t="s">
        <v>22</v>
      </c>
      <c r="M554" s="11">
        <v>44866</v>
      </c>
      <c r="N554" s="12">
        <v>44895</v>
      </c>
      <c r="O554" s="10">
        <v>0.1</v>
      </c>
      <c r="P554" s="84">
        <v>115.5</v>
      </c>
      <c r="Q554" s="84" t="s">
        <v>128</v>
      </c>
      <c r="R554" s="10" t="s">
        <v>129</v>
      </c>
      <c r="S554" s="14" t="s">
        <v>135</v>
      </c>
      <c r="T554" s="11"/>
      <c r="U554" s="12"/>
      <c r="V554" s="257" t="str">
        <f ca="1">IF(U554="","",
IF(U554="NA","",
IFERROR(VLOOKUP(EOMONTH(M554,-2)+1,IPCA!$A:$B,2,0),
VLOOKUP(EOMONTH(TODAY(),-2)+1,IPCA!$A:$B,2,0))/
VLOOKUP(EOMONTH(U554,-2)+1,IPCA!$A:$B,2,0)*
P554))</f>
        <v/>
      </c>
      <c r="W554" s="84"/>
      <c r="X554" s="13" t="s">
        <v>6</v>
      </c>
      <c r="Y554" s="166"/>
      <c r="AA554" s="108"/>
      <c r="AB554" s="15"/>
      <c r="AL554">
        <v>0.1</v>
      </c>
      <c r="AM554" s="6"/>
      <c r="AN554" s="15"/>
      <c r="AY554" s="6"/>
      <c r="AZ554" s="15"/>
      <c r="BK554" s="6"/>
      <c r="BL554" s="15"/>
      <c r="BW554" s="6"/>
      <c r="BX554" s="15"/>
      <c r="CI554" s="6"/>
      <c r="CJ554" s="16">
        <f t="shared" si="148"/>
        <v>8.21917808219178E-3</v>
      </c>
      <c r="CK554" s="16" t="str">
        <f t="shared" si="149"/>
        <v/>
      </c>
      <c r="CL554" s="16" t="str">
        <f t="shared" si="150"/>
        <v/>
      </c>
      <c r="CM554" s="16" t="str">
        <f t="shared" si="151"/>
        <v/>
      </c>
      <c r="CN554" s="16" t="str">
        <f t="shared" si="152"/>
        <v/>
      </c>
      <c r="CO554" s="18"/>
      <c r="CP554" s="15"/>
      <c r="CZ554">
        <v>115.5</v>
      </c>
      <c r="DA554" s="6"/>
      <c r="DB554" s="15"/>
      <c r="DM554" s="6"/>
      <c r="DN554" s="15"/>
      <c r="DY554" s="6"/>
      <c r="DZ554" s="15"/>
      <c r="EK554" s="6"/>
      <c r="EL554" s="15"/>
      <c r="EW554" s="6"/>
      <c r="EX554" s="16">
        <f t="shared" si="153"/>
        <v>9.493150684931507</v>
      </c>
      <c r="EY554" s="16" t="str">
        <f t="shared" si="154"/>
        <v/>
      </c>
      <c r="EZ554" s="16" t="str">
        <f t="shared" si="155"/>
        <v/>
      </c>
      <c r="FA554" s="16" t="str">
        <f t="shared" si="156"/>
        <v/>
      </c>
      <c r="FB554" s="160" t="str">
        <f t="shared" si="157"/>
        <v/>
      </c>
      <c r="FC554" t="s">
        <v>205</v>
      </c>
      <c r="FD554" s="20" t="s">
        <v>139</v>
      </c>
      <c r="FE554"/>
      <c r="FF554" s="209" t="s">
        <v>206</v>
      </c>
      <c r="FH554" s="284">
        <f t="shared" ca="1" si="158"/>
        <v>0</v>
      </c>
      <c r="FI554" s="208">
        <f t="shared" si="159"/>
        <v>0.96666666666666667</v>
      </c>
      <c r="FK554" t="str">
        <f t="shared" si="160"/>
        <v>MAXIMA ENERGIA COMERCIALIZADORA LTDA.</v>
      </c>
      <c r="FL554" s="201">
        <f t="shared" ca="1" si="161"/>
        <v>-828</v>
      </c>
      <c r="FM554" s="201">
        <f t="shared" ca="1" si="162"/>
        <v>0</v>
      </c>
      <c r="FN554" s="200">
        <f>AB554*AB$2*IF($FC554="V",1,-1)*IF($Q554="Fixo",(CP554-INDEX('Curva Forward'!$C$5:$AN$13,MATCH(CONCATENATE(BD_COMERCIAL!$K554," ",BD_COMERCIAL!$L554),'Curva Forward'!$B$5:$B$13,0),MATCH(FN$4,'Curva Forward'!$C$4:$AN$4,0))),CP554)</f>
        <v>0</v>
      </c>
      <c r="FO554" s="200">
        <f>AC554*AC$2*IF($FC554="V",1,-1)*IF($Q554="Fixo",(CQ554-INDEX('Curva Forward'!$C$5:$AN$13,MATCH(CONCATENATE(BD_COMERCIAL!$K554," ",BD_COMERCIAL!$L554),'Curva Forward'!$B$5:$B$13,0),MATCH(FO$4,'Curva Forward'!$C$4:$AN$4,0))),CQ554)</f>
        <v>0</v>
      </c>
      <c r="FP554" s="200">
        <f>AD554*AD$2*IF($FC554="V",1,-1)*IF($Q554="Fixo",(CR554-INDEX('Curva Forward'!$C$5:$AN$13,MATCH(CONCATENATE(BD_COMERCIAL!$K554," ",BD_COMERCIAL!$L554),'Curva Forward'!$B$5:$B$13,0),MATCH(FP$4,'Curva Forward'!$C$4:$AN$4,0))),CR554)</f>
        <v>0</v>
      </c>
      <c r="FQ554" s="200">
        <f>AE554*AE$2*IF($FC554="V",1,-1)*IF($Q554="Fixo",(CS554-INDEX('Curva Forward'!$C$5:$AN$13,MATCH(CONCATENATE(BD_COMERCIAL!$K554," ",BD_COMERCIAL!$L554),'Curva Forward'!$B$5:$B$13,0),MATCH(FQ$4,'Curva Forward'!$C$4:$AN$4,0))),CS554)</f>
        <v>0</v>
      </c>
      <c r="FR554" s="200">
        <f>AF554*AF$2*IF($FC554="V",1,-1)*IF($Q554="Fixo",(CT554-INDEX('Curva Forward'!$C$5:$AN$13,MATCH(CONCATENATE(BD_COMERCIAL!$K554," ",BD_COMERCIAL!$L554),'Curva Forward'!$B$5:$B$13,0),MATCH(FR$4,'Curva Forward'!$C$4:$AN$4,0))),CT554)</f>
        <v>0</v>
      </c>
      <c r="FS554" s="200">
        <f>AG554*AG$2*IF($FC554="V",1,-1)*IF($Q554="Fixo",(CU554-INDEX('Curva Forward'!$C$5:$AN$13,MATCH(CONCATENATE(BD_COMERCIAL!$K554," ",BD_COMERCIAL!$L554),'Curva Forward'!$B$5:$B$13,0),MATCH(FS$4,'Curva Forward'!$C$4:$AN$4,0))),CU554)</f>
        <v>0</v>
      </c>
      <c r="FT554" s="200">
        <f>AH554*AH$2*IF($FC554="V",1,-1)*IF($Q554="Fixo",(CV554-INDEX('Curva Forward'!$C$5:$AN$13,MATCH(CONCATENATE(BD_COMERCIAL!$K554," ",BD_COMERCIAL!$L554),'Curva Forward'!$B$5:$B$13,0),MATCH(FT$4,'Curva Forward'!$C$4:$AN$4,0))),CV554)</f>
        <v>0</v>
      </c>
      <c r="FU554" s="200">
        <f>AI554*AI$2*IF($FC554="V",1,-1)*IF($Q554="Fixo",(CW554-INDEX('Curva Forward'!$C$5:$AN$13,MATCH(CONCATENATE(BD_COMERCIAL!$K554," ",BD_COMERCIAL!$L554),'Curva Forward'!$B$5:$B$13,0),MATCH(FU$4,'Curva Forward'!$C$4:$AN$4,0))),CW554)</f>
        <v>0</v>
      </c>
      <c r="FV554" s="200">
        <f>AJ554*AJ$2*IF($FC554="V",1,-1)*IF($Q554="Fixo",(CX554-INDEX('Curva Forward'!$C$5:$AN$13,MATCH(CONCATENATE(BD_COMERCIAL!$K554," ",BD_COMERCIAL!$L554),'Curva Forward'!$B$5:$B$13,0),MATCH(FV$4,'Curva Forward'!$C$4:$AN$4,0))),CX554)</f>
        <v>0</v>
      </c>
      <c r="FW554" s="200">
        <f>AK554*AK$2*IF($FC554="V",1,-1)*IF($Q554="Fixo",(CY554-INDEX('Curva Forward'!$C$5:$AN$13,MATCH(CONCATENATE(BD_COMERCIAL!$K554," ",BD_COMERCIAL!$L554),'Curva Forward'!$B$5:$B$13,0),MATCH(FW$4,'Curva Forward'!$C$4:$AN$4,0))),CY554)</f>
        <v>0</v>
      </c>
      <c r="FX554" s="200">
        <f>AL554*AL$2*IF($FC554="V",1,-1)*IF($Q554="Fixo",(CZ554-INDEX('Curva Forward'!$C$5:$AN$13,MATCH(CONCATENATE(BD_COMERCIAL!$K554," ",BD_COMERCIAL!$L554),'Curva Forward'!$B$5:$B$13,0),MATCH(FX$4,'Curva Forward'!$C$4:$AN$4,0))),CZ554)</f>
        <v>-828</v>
      </c>
      <c r="FY554" s="200">
        <f>AM554*AM$2*IF($FC554="V",1,-1)*IF($Q554="Fixo",(DA554-INDEX('Curva Forward'!$C$5:$AN$13,MATCH(CONCATENATE(BD_COMERCIAL!$K554," ",BD_COMERCIAL!$L554),'Curva Forward'!$B$5:$B$13,0),MATCH(FY$4,'Curva Forward'!$C$4:$AN$4,0))),DA554)</f>
        <v>0</v>
      </c>
      <c r="FZ554" s="200">
        <f>AN554*AN$2*IF($FC554="V",1,-1)*IF($Q554="Fixo",(DB554-INDEX('Curva Forward'!$C$5:$AN$13,MATCH(CONCATENATE(BD_COMERCIAL!$K554," ",BD_COMERCIAL!$L554),'Curva Forward'!$B$5:$B$13,0),MATCH(FZ$4,'Curva Forward'!$C$4:$AN$4,0))),DB554)</f>
        <v>0</v>
      </c>
      <c r="GA554" s="200">
        <f>AO554*AO$2*IF($FC554="V",1,-1)*IF($Q554="Fixo",(DC554-INDEX('Curva Forward'!$C$5:$AN$13,MATCH(CONCATENATE(BD_COMERCIAL!$K554," ",BD_COMERCIAL!$L554),'Curva Forward'!$B$5:$B$13,0),MATCH(GA$4,'Curva Forward'!$C$4:$AN$4,0))),DC554)</f>
        <v>0</v>
      </c>
      <c r="GB554" s="200">
        <f>AP554*AP$2*IF($FC554="V",1,-1)*IF($Q554="Fixo",(DD554-INDEX('Curva Forward'!$C$5:$AN$13,MATCH(CONCATENATE(BD_COMERCIAL!$K554," ",BD_COMERCIAL!$L554),'Curva Forward'!$B$5:$B$13,0),MATCH(GB$4,'Curva Forward'!$C$4:$AN$4,0))),DD554)</f>
        <v>0</v>
      </c>
      <c r="GC554" s="200">
        <f>AQ554*AQ$2*IF($FC554="V",1,-1)*IF($Q554="Fixo",(DE554-INDEX('Curva Forward'!$C$5:$AN$13,MATCH(CONCATENATE(BD_COMERCIAL!$K554," ",BD_COMERCIAL!$L554),'Curva Forward'!$B$5:$B$13,0),MATCH(GC$4,'Curva Forward'!$C$4:$AN$4,0))),DE554)</f>
        <v>0</v>
      </c>
      <c r="GD554" s="200">
        <f>AR554*AR$2*IF($FC554="V",1,-1)*IF($Q554="Fixo",(DF554-INDEX('Curva Forward'!$C$5:$AN$13,MATCH(CONCATENATE(BD_COMERCIAL!$K554," ",BD_COMERCIAL!$L554),'Curva Forward'!$B$5:$B$13,0),MATCH(GD$4,'Curva Forward'!$C$4:$AN$4,0))),DF554)</f>
        <v>0</v>
      </c>
      <c r="GE554" s="200">
        <f>AS554*AS$2*IF($FC554="V",1,-1)*IF($Q554="Fixo",(DG554-INDEX('Curva Forward'!$C$5:$AN$13,MATCH(CONCATENATE(BD_COMERCIAL!$K554," ",BD_COMERCIAL!$L554),'Curva Forward'!$B$5:$B$13,0),MATCH(GE$4,'Curva Forward'!$C$4:$AN$4,0))),DG554)</f>
        <v>0</v>
      </c>
      <c r="GF554" s="200">
        <f>AT554*AT$2*IF($FC554="V",1,-1)*IF($Q554="Fixo",(DH554-INDEX('Curva Forward'!$C$5:$AN$13,MATCH(CONCATENATE(BD_COMERCIAL!$K554," ",BD_COMERCIAL!$L554),'Curva Forward'!$B$5:$B$13,0),MATCH(GF$4,'Curva Forward'!$C$4:$AN$4,0))),DH554)</f>
        <v>0</v>
      </c>
      <c r="GG554" s="200">
        <f>AU554*AU$2*IF($FC554="V",1,-1)*IF($Q554="Fixo",(DI554-INDEX('Curva Forward'!$C$5:$AN$13,MATCH(CONCATENATE(BD_COMERCIAL!$K554," ",BD_COMERCIAL!$L554),'Curva Forward'!$B$5:$B$13,0),MATCH(GG$4,'Curva Forward'!$C$4:$AN$4,0))),DI554)</f>
        <v>0</v>
      </c>
      <c r="GH554" s="200">
        <f>AV554*AV$2*IF($FC554="V",1,-1)*IF($Q554="Fixo",(DJ554-INDEX('Curva Forward'!$C$5:$AN$13,MATCH(CONCATENATE(BD_COMERCIAL!$K554," ",BD_COMERCIAL!$L554),'Curva Forward'!$B$5:$B$13,0),MATCH(GH$4,'Curva Forward'!$C$4:$AN$4,0))),DJ554)</f>
        <v>0</v>
      </c>
      <c r="GI554" s="200">
        <f>AW554*AW$2*IF($FC554="V",1,-1)*IF($Q554="Fixo",(DK554-INDEX('Curva Forward'!$C$5:$AN$13,MATCH(CONCATENATE(BD_COMERCIAL!$K554," ",BD_COMERCIAL!$L554),'Curva Forward'!$B$5:$B$13,0),MATCH(GI$4,'Curva Forward'!$C$4:$AN$4,0))),DK554)</f>
        <v>0</v>
      </c>
      <c r="GJ554" s="200">
        <f>AX554*AX$2*IF($FC554="V",1,-1)*IF($Q554="Fixo",(DL554-INDEX('Curva Forward'!$C$5:$AN$13,MATCH(CONCATENATE(BD_COMERCIAL!$K554," ",BD_COMERCIAL!$L554),'Curva Forward'!$B$5:$B$13,0),MATCH(GJ$4,'Curva Forward'!$C$4:$AN$4,0))),DL554)</f>
        <v>0</v>
      </c>
      <c r="GK554" s="200">
        <f>AY554*AY$2*IF($FC554="V",1,-1)*IF($Q554="Fixo",(DM554-INDEX('Curva Forward'!$C$5:$AN$13,MATCH(CONCATENATE(BD_COMERCIAL!$K554," ",BD_COMERCIAL!$L554),'Curva Forward'!$B$5:$B$13,0),MATCH(GK$4,'Curva Forward'!$C$4:$AN$4,0))),DM554)</f>
        <v>0</v>
      </c>
      <c r="GL554" s="200">
        <f>IF(EZ554="",0,CL554*CL$2*IF($FC554="V",1,-1)*IF($Q554="Fixo",(EZ554-INDEX('Curva Forward'!$C$5:$AN$13,MATCH(CONCATENATE(BD_COMERCIAL!$K554," ",BD_COMERCIAL!$L554),'Curva Forward'!$B$5:$B$13,0),MATCH(GL$4,'Curva Forward'!$C$4:$AN$4,0))),EZ554))</f>
        <v>0</v>
      </c>
      <c r="GM554" s="200">
        <f>IF(FA554="",0,CM554*CM$2*IF($FC554="V",1,-1)*IF($Q554="Fixo",(FA554-INDEX('Curva Forward'!$C$5:$AN$13,MATCH(CONCATENATE(BD_COMERCIAL!$K554," ",BD_COMERCIAL!$L554),'Curva Forward'!$B$5:$B$13,0),MATCH(GM$4,'Curva Forward'!$C$4:$AN$4,0))),FA554))</f>
        <v>0</v>
      </c>
      <c r="GN554" s="200">
        <f>IF(FB554="",0,CN554*CN$2*IF($FC554="V",1,-1)*IF($Q554="Fixo",(FB554-INDEX('Curva Forward'!$C$5:$AN$13,MATCH(CONCATENATE(BD_COMERCIAL!$K554," ",BD_COMERCIAL!$L554),'Curva Forward'!$B$5:$B$13,0),MATCH(GN$4,'Curva Forward'!$C$4:$AN$4,0))),FB554))</f>
        <v>0</v>
      </c>
      <c r="GO554" s="201">
        <f t="shared" ca="1" si="163"/>
        <v>0</v>
      </c>
      <c r="GP554" s="201">
        <f t="shared" ca="1" si="164"/>
        <v>0</v>
      </c>
    </row>
    <row r="555" spans="1:198" ht="15" customHeight="1" x14ac:dyDescent="0.25">
      <c r="A555" s="6"/>
      <c r="B555" s="7" t="s">
        <v>941</v>
      </c>
      <c r="C555" s="8">
        <v>44763</v>
      </c>
      <c r="D555" s="9" t="s">
        <v>124</v>
      </c>
      <c r="E555" s="9" t="s">
        <v>125</v>
      </c>
      <c r="F555" s="113">
        <v>3780401000108</v>
      </c>
      <c r="G555" s="10" t="s">
        <v>165</v>
      </c>
      <c r="H555" s="113">
        <v>12809025000110</v>
      </c>
      <c r="I555" s="9" t="s">
        <v>139</v>
      </c>
      <c r="J555" s="166"/>
      <c r="K555" s="10" t="s">
        <v>127</v>
      </c>
      <c r="L555" s="84" t="s">
        <v>22</v>
      </c>
      <c r="M555" s="11">
        <v>44866</v>
      </c>
      <c r="N555" s="12">
        <v>44895</v>
      </c>
      <c r="O555" s="10">
        <v>1.5</v>
      </c>
      <c r="P555" s="84">
        <v>118</v>
      </c>
      <c r="Q555" s="84" t="s">
        <v>128</v>
      </c>
      <c r="R555" s="10" t="s">
        <v>129</v>
      </c>
      <c r="S555" s="14" t="s">
        <v>135</v>
      </c>
      <c r="T555" s="11"/>
      <c r="U555" s="12"/>
      <c r="V555" s="257" t="str">
        <f ca="1">IF(U555="","",
IF(U555="NA","",
IFERROR(VLOOKUP(EOMONTH(M555,-2)+1,IPCA!$A:$B,2,0),
VLOOKUP(EOMONTH(TODAY(),-2)+1,IPCA!$A:$B,2,0))/
VLOOKUP(EOMONTH(U555,-2)+1,IPCA!$A:$B,2,0)*
P555))</f>
        <v/>
      </c>
      <c r="W555" s="84"/>
      <c r="X555" s="13" t="s">
        <v>6</v>
      </c>
      <c r="Y555" s="166"/>
      <c r="AA555" s="108"/>
      <c r="AB555" s="15"/>
      <c r="AL555">
        <v>1.5</v>
      </c>
      <c r="AM555" s="6"/>
      <c r="AN555" s="15"/>
      <c r="AY555" s="6"/>
      <c r="AZ555" s="15"/>
      <c r="BK555" s="6"/>
      <c r="BL555" s="15"/>
      <c r="BW555" s="6"/>
      <c r="BX555" s="15"/>
      <c r="CI555" s="6"/>
      <c r="CJ555" s="16">
        <f t="shared" si="148"/>
        <v>0.12328767123287671</v>
      </c>
      <c r="CK555" s="16" t="str">
        <f t="shared" si="149"/>
        <v/>
      </c>
      <c r="CL555" s="16" t="str">
        <f t="shared" si="150"/>
        <v/>
      </c>
      <c r="CM555" s="16" t="str">
        <f t="shared" si="151"/>
        <v/>
      </c>
      <c r="CN555" s="16" t="str">
        <f t="shared" si="152"/>
        <v/>
      </c>
      <c r="CO555" s="18"/>
      <c r="CP555" s="15"/>
      <c r="CZ555">
        <v>118</v>
      </c>
      <c r="DA555" s="6"/>
      <c r="DB555" s="15"/>
      <c r="DM555" s="6"/>
      <c r="DN555" s="15"/>
      <c r="DY555" s="6"/>
      <c r="DZ555" s="15"/>
      <c r="EK555" s="6"/>
      <c r="EL555" s="15"/>
      <c r="EW555" s="6"/>
      <c r="EX555" s="16">
        <f t="shared" si="153"/>
        <v>9.6986301369863011</v>
      </c>
      <c r="EY555" s="16" t="str">
        <f t="shared" si="154"/>
        <v/>
      </c>
      <c r="EZ555" s="16" t="str">
        <f t="shared" si="155"/>
        <v/>
      </c>
      <c r="FA555" s="16" t="str">
        <f t="shared" si="156"/>
        <v/>
      </c>
      <c r="FB555" s="160" t="str">
        <f t="shared" si="157"/>
        <v/>
      </c>
      <c r="FC555" t="s">
        <v>204</v>
      </c>
      <c r="FD555" s="20" t="s">
        <v>139</v>
      </c>
      <c r="FE555"/>
      <c r="FF555" s="209" t="s">
        <v>206</v>
      </c>
      <c r="FH555" s="284">
        <f t="shared" ca="1" si="158"/>
        <v>0</v>
      </c>
      <c r="FI555" s="208">
        <f t="shared" si="159"/>
        <v>0.96666666666666667</v>
      </c>
      <c r="FK555" t="str">
        <f t="shared" si="160"/>
        <v>Prime Energy Comercializadora de Energia EIRELI</v>
      </c>
      <c r="FL555" s="201">
        <f t="shared" ca="1" si="161"/>
        <v>15120</v>
      </c>
      <c r="FM555" s="201">
        <f t="shared" ca="1" si="162"/>
        <v>0</v>
      </c>
      <c r="FN555" s="200">
        <f>AB555*AB$2*IF($FC555="V",1,-1)*IF($Q555="Fixo",(CP555-INDEX('Curva Forward'!$C$5:$AN$13,MATCH(CONCATENATE(BD_COMERCIAL!$K555," ",BD_COMERCIAL!$L555),'Curva Forward'!$B$5:$B$13,0),MATCH(FN$4,'Curva Forward'!$C$4:$AN$4,0))),CP555)</f>
        <v>0</v>
      </c>
      <c r="FO555" s="200">
        <f>AC555*AC$2*IF($FC555="V",1,-1)*IF($Q555="Fixo",(CQ555-INDEX('Curva Forward'!$C$5:$AN$13,MATCH(CONCATENATE(BD_COMERCIAL!$K555," ",BD_COMERCIAL!$L555),'Curva Forward'!$B$5:$B$13,0),MATCH(FO$4,'Curva Forward'!$C$4:$AN$4,0))),CQ555)</f>
        <v>0</v>
      </c>
      <c r="FP555" s="200">
        <f>AD555*AD$2*IF($FC555="V",1,-1)*IF($Q555="Fixo",(CR555-INDEX('Curva Forward'!$C$5:$AN$13,MATCH(CONCATENATE(BD_COMERCIAL!$K555," ",BD_COMERCIAL!$L555),'Curva Forward'!$B$5:$B$13,0),MATCH(FP$4,'Curva Forward'!$C$4:$AN$4,0))),CR555)</f>
        <v>0</v>
      </c>
      <c r="FQ555" s="200">
        <f>AE555*AE$2*IF($FC555="V",1,-1)*IF($Q555="Fixo",(CS555-INDEX('Curva Forward'!$C$5:$AN$13,MATCH(CONCATENATE(BD_COMERCIAL!$K555," ",BD_COMERCIAL!$L555),'Curva Forward'!$B$5:$B$13,0),MATCH(FQ$4,'Curva Forward'!$C$4:$AN$4,0))),CS555)</f>
        <v>0</v>
      </c>
      <c r="FR555" s="200">
        <f>AF555*AF$2*IF($FC555="V",1,-1)*IF($Q555="Fixo",(CT555-INDEX('Curva Forward'!$C$5:$AN$13,MATCH(CONCATENATE(BD_COMERCIAL!$K555," ",BD_COMERCIAL!$L555),'Curva Forward'!$B$5:$B$13,0),MATCH(FR$4,'Curva Forward'!$C$4:$AN$4,0))),CT555)</f>
        <v>0</v>
      </c>
      <c r="FS555" s="200">
        <f>AG555*AG$2*IF($FC555="V",1,-1)*IF($Q555="Fixo",(CU555-INDEX('Curva Forward'!$C$5:$AN$13,MATCH(CONCATENATE(BD_COMERCIAL!$K555," ",BD_COMERCIAL!$L555),'Curva Forward'!$B$5:$B$13,0),MATCH(FS$4,'Curva Forward'!$C$4:$AN$4,0))),CU555)</f>
        <v>0</v>
      </c>
      <c r="FT555" s="200">
        <f>AH555*AH$2*IF($FC555="V",1,-1)*IF($Q555="Fixo",(CV555-INDEX('Curva Forward'!$C$5:$AN$13,MATCH(CONCATENATE(BD_COMERCIAL!$K555," ",BD_COMERCIAL!$L555),'Curva Forward'!$B$5:$B$13,0),MATCH(FT$4,'Curva Forward'!$C$4:$AN$4,0))),CV555)</f>
        <v>0</v>
      </c>
      <c r="FU555" s="200">
        <f>AI555*AI$2*IF($FC555="V",1,-1)*IF($Q555="Fixo",(CW555-INDEX('Curva Forward'!$C$5:$AN$13,MATCH(CONCATENATE(BD_COMERCIAL!$K555," ",BD_COMERCIAL!$L555),'Curva Forward'!$B$5:$B$13,0),MATCH(FU$4,'Curva Forward'!$C$4:$AN$4,0))),CW555)</f>
        <v>0</v>
      </c>
      <c r="FV555" s="200">
        <f>AJ555*AJ$2*IF($FC555="V",1,-1)*IF($Q555="Fixo",(CX555-INDEX('Curva Forward'!$C$5:$AN$13,MATCH(CONCATENATE(BD_COMERCIAL!$K555," ",BD_COMERCIAL!$L555),'Curva Forward'!$B$5:$B$13,0),MATCH(FV$4,'Curva Forward'!$C$4:$AN$4,0))),CX555)</f>
        <v>0</v>
      </c>
      <c r="FW555" s="200">
        <f>AK555*AK$2*IF($FC555="V",1,-1)*IF($Q555="Fixo",(CY555-INDEX('Curva Forward'!$C$5:$AN$13,MATCH(CONCATENATE(BD_COMERCIAL!$K555," ",BD_COMERCIAL!$L555),'Curva Forward'!$B$5:$B$13,0),MATCH(FW$4,'Curva Forward'!$C$4:$AN$4,0))),CY555)</f>
        <v>0</v>
      </c>
      <c r="FX555" s="200">
        <f>AL555*AL$2*IF($FC555="V",1,-1)*IF($Q555="Fixo",(CZ555-INDEX('Curva Forward'!$C$5:$AN$13,MATCH(CONCATENATE(BD_COMERCIAL!$K555," ",BD_COMERCIAL!$L555),'Curva Forward'!$B$5:$B$13,0),MATCH(FX$4,'Curva Forward'!$C$4:$AN$4,0))),CZ555)</f>
        <v>15120</v>
      </c>
      <c r="FY555" s="200">
        <f>AM555*AM$2*IF($FC555="V",1,-1)*IF($Q555="Fixo",(DA555-INDEX('Curva Forward'!$C$5:$AN$13,MATCH(CONCATENATE(BD_COMERCIAL!$K555," ",BD_COMERCIAL!$L555),'Curva Forward'!$B$5:$B$13,0),MATCH(FY$4,'Curva Forward'!$C$4:$AN$4,0))),DA555)</f>
        <v>0</v>
      </c>
      <c r="FZ555" s="200">
        <f>AN555*AN$2*IF($FC555="V",1,-1)*IF($Q555="Fixo",(DB555-INDEX('Curva Forward'!$C$5:$AN$13,MATCH(CONCATENATE(BD_COMERCIAL!$K555," ",BD_COMERCIAL!$L555),'Curva Forward'!$B$5:$B$13,0),MATCH(FZ$4,'Curva Forward'!$C$4:$AN$4,0))),DB555)</f>
        <v>0</v>
      </c>
      <c r="GA555" s="200">
        <f>AO555*AO$2*IF($FC555="V",1,-1)*IF($Q555="Fixo",(DC555-INDEX('Curva Forward'!$C$5:$AN$13,MATCH(CONCATENATE(BD_COMERCIAL!$K555," ",BD_COMERCIAL!$L555),'Curva Forward'!$B$5:$B$13,0),MATCH(GA$4,'Curva Forward'!$C$4:$AN$4,0))),DC555)</f>
        <v>0</v>
      </c>
      <c r="GB555" s="200">
        <f>AP555*AP$2*IF($FC555="V",1,-1)*IF($Q555="Fixo",(DD555-INDEX('Curva Forward'!$C$5:$AN$13,MATCH(CONCATENATE(BD_COMERCIAL!$K555," ",BD_COMERCIAL!$L555),'Curva Forward'!$B$5:$B$13,0),MATCH(GB$4,'Curva Forward'!$C$4:$AN$4,0))),DD555)</f>
        <v>0</v>
      </c>
      <c r="GC555" s="200">
        <f>AQ555*AQ$2*IF($FC555="V",1,-1)*IF($Q555="Fixo",(DE555-INDEX('Curva Forward'!$C$5:$AN$13,MATCH(CONCATENATE(BD_COMERCIAL!$K555," ",BD_COMERCIAL!$L555),'Curva Forward'!$B$5:$B$13,0),MATCH(GC$4,'Curva Forward'!$C$4:$AN$4,0))),DE555)</f>
        <v>0</v>
      </c>
      <c r="GD555" s="200">
        <f>AR555*AR$2*IF($FC555="V",1,-1)*IF($Q555="Fixo",(DF555-INDEX('Curva Forward'!$C$5:$AN$13,MATCH(CONCATENATE(BD_COMERCIAL!$K555," ",BD_COMERCIAL!$L555),'Curva Forward'!$B$5:$B$13,0),MATCH(GD$4,'Curva Forward'!$C$4:$AN$4,0))),DF555)</f>
        <v>0</v>
      </c>
      <c r="GE555" s="200">
        <f>AS555*AS$2*IF($FC555="V",1,-1)*IF($Q555="Fixo",(DG555-INDEX('Curva Forward'!$C$5:$AN$13,MATCH(CONCATENATE(BD_COMERCIAL!$K555," ",BD_COMERCIAL!$L555),'Curva Forward'!$B$5:$B$13,0),MATCH(GE$4,'Curva Forward'!$C$4:$AN$4,0))),DG555)</f>
        <v>0</v>
      </c>
      <c r="GF555" s="200">
        <f>AT555*AT$2*IF($FC555="V",1,-1)*IF($Q555="Fixo",(DH555-INDEX('Curva Forward'!$C$5:$AN$13,MATCH(CONCATENATE(BD_COMERCIAL!$K555," ",BD_COMERCIAL!$L555),'Curva Forward'!$B$5:$B$13,0),MATCH(GF$4,'Curva Forward'!$C$4:$AN$4,0))),DH555)</f>
        <v>0</v>
      </c>
      <c r="GG555" s="200">
        <f>AU555*AU$2*IF($FC555="V",1,-1)*IF($Q555="Fixo",(DI555-INDEX('Curva Forward'!$C$5:$AN$13,MATCH(CONCATENATE(BD_COMERCIAL!$K555," ",BD_COMERCIAL!$L555),'Curva Forward'!$B$5:$B$13,0),MATCH(GG$4,'Curva Forward'!$C$4:$AN$4,0))),DI555)</f>
        <v>0</v>
      </c>
      <c r="GH555" s="200">
        <f>AV555*AV$2*IF($FC555="V",1,-1)*IF($Q555="Fixo",(DJ555-INDEX('Curva Forward'!$C$5:$AN$13,MATCH(CONCATENATE(BD_COMERCIAL!$K555," ",BD_COMERCIAL!$L555),'Curva Forward'!$B$5:$B$13,0),MATCH(GH$4,'Curva Forward'!$C$4:$AN$4,0))),DJ555)</f>
        <v>0</v>
      </c>
      <c r="GI555" s="200">
        <f>AW555*AW$2*IF($FC555="V",1,-1)*IF($Q555="Fixo",(DK555-INDEX('Curva Forward'!$C$5:$AN$13,MATCH(CONCATENATE(BD_COMERCIAL!$K555," ",BD_COMERCIAL!$L555),'Curva Forward'!$B$5:$B$13,0),MATCH(GI$4,'Curva Forward'!$C$4:$AN$4,0))),DK555)</f>
        <v>0</v>
      </c>
      <c r="GJ555" s="200">
        <f>AX555*AX$2*IF($FC555="V",1,-1)*IF($Q555="Fixo",(DL555-INDEX('Curva Forward'!$C$5:$AN$13,MATCH(CONCATENATE(BD_COMERCIAL!$K555," ",BD_COMERCIAL!$L555),'Curva Forward'!$B$5:$B$13,0),MATCH(GJ$4,'Curva Forward'!$C$4:$AN$4,0))),DL555)</f>
        <v>0</v>
      </c>
      <c r="GK555" s="200">
        <f>AY555*AY$2*IF($FC555="V",1,-1)*IF($Q555="Fixo",(DM555-INDEX('Curva Forward'!$C$5:$AN$13,MATCH(CONCATENATE(BD_COMERCIAL!$K555," ",BD_COMERCIAL!$L555),'Curva Forward'!$B$5:$B$13,0),MATCH(GK$4,'Curva Forward'!$C$4:$AN$4,0))),DM555)</f>
        <v>0</v>
      </c>
      <c r="GL555" s="200">
        <f>IF(EZ555="",0,CL555*CL$2*IF($FC555="V",1,-1)*IF($Q555="Fixo",(EZ555-INDEX('Curva Forward'!$C$5:$AN$13,MATCH(CONCATENATE(BD_COMERCIAL!$K555," ",BD_COMERCIAL!$L555),'Curva Forward'!$B$5:$B$13,0),MATCH(GL$4,'Curva Forward'!$C$4:$AN$4,0))),EZ555))</f>
        <v>0</v>
      </c>
      <c r="GM555" s="200">
        <f>IF(FA555="",0,CM555*CM$2*IF($FC555="V",1,-1)*IF($Q555="Fixo",(FA555-INDEX('Curva Forward'!$C$5:$AN$13,MATCH(CONCATENATE(BD_COMERCIAL!$K555," ",BD_COMERCIAL!$L555),'Curva Forward'!$B$5:$B$13,0),MATCH(GM$4,'Curva Forward'!$C$4:$AN$4,0))),FA555))</f>
        <v>0</v>
      </c>
      <c r="GN555" s="200">
        <f>IF(FB555="",0,CN555*CN$2*IF($FC555="V",1,-1)*IF($Q555="Fixo",(FB555-INDEX('Curva Forward'!$C$5:$AN$13,MATCH(CONCATENATE(BD_COMERCIAL!$K555," ",BD_COMERCIAL!$L555),'Curva Forward'!$B$5:$B$13,0),MATCH(GN$4,'Curva Forward'!$C$4:$AN$4,0))),FB555))</f>
        <v>0</v>
      </c>
      <c r="GO555" s="201">
        <f t="shared" ca="1" si="163"/>
        <v>0</v>
      </c>
      <c r="GP555" s="201">
        <f t="shared" ca="1" si="164"/>
        <v>0</v>
      </c>
    </row>
    <row r="556" spans="1:198" ht="15" customHeight="1" x14ac:dyDescent="0.25">
      <c r="A556" s="6"/>
      <c r="B556" s="7" t="s">
        <v>942</v>
      </c>
      <c r="C556" s="8">
        <v>44763</v>
      </c>
      <c r="D556" s="9" t="s">
        <v>124</v>
      </c>
      <c r="E556" s="9" t="s">
        <v>125</v>
      </c>
      <c r="F556" s="113">
        <v>3780401000108</v>
      </c>
      <c r="G556" s="10" t="s">
        <v>168</v>
      </c>
      <c r="H556" s="113">
        <v>10671322000116</v>
      </c>
      <c r="I556" s="9" t="s">
        <v>139</v>
      </c>
      <c r="J556" s="166"/>
      <c r="K556" s="10" t="s">
        <v>127</v>
      </c>
      <c r="L556" s="84" t="s">
        <v>22</v>
      </c>
      <c r="M556" s="11">
        <v>44866</v>
      </c>
      <c r="N556" s="12">
        <v>44895</v>
      </c>
      <c r="O556" s="10">
        <v>0.5</v>
      </c>
      <c r="P556" s="84">
        <v>118</v>
      </c>
      <c r="Q556" s="84" t="s">
        <v>128</v>
      </c>
      <c r="R556" s="10" t="s">
        <v>129</v>
      </c>
      <c r="S556" s="14" t="s">
        <v>135</v>
      </c>
      <c r="T556" s="11"/>
      <c r="U556" s="12"/>
      <c r="V556" s="257" t="str">
        <f ca="1">IF(U556="","",
IF(U556="NA","",
IFERROR(VLOOKUP(EOMONTH(M556,-2)+1,IPCA!$A:$B,2,0),
VLOOKUP(EOMONTH(TODAY(),-2)+1,IPCA!$A:$B,2,0))/
VLOOKUP(EOMONTH(U556,-2)+1,IPCA!$A:$B,2,0)*
P556))</f>
        <v/>
      </c>
      <c r="W556" s="84"/>
      <c r="X556" s="13" t="s">
        <v>6</v>
      </c>
      <c r="Y556" s="166"/>
      <c r="AA556" s="108"/>
      <c r="AB556" s="15"/>
      <c r="AL556">
        <v>0.5</v>
      </c>
      <c r="AM556" s="6"/>
      <c r="AN556" s="15"/>
      <c r="AY556" s="6"/>
      <c r="AZ556" s="15"/>
      <c r="BK556" s="6"/>
      <c r="BL556" s="15"/>
      <c r="BW556" s="6"/>
      <c r="BX556" s="15"/>
      <c r="CI556" s="6"/>
      <c r="CJ556" s="16">
        <f t="shared" si="148"/>
        <v>4.1095890410958902E-2</v>
      </c>
      <c r="CK556" s="16" t="str">
        <f t="shared" si="149"/>
        <v/>
      </c>
      <c r="CL556" s="16" t="str">
        <f t="shared" si="150"/>
        <v/>
      </c>
      <c r="CM556" s="16" t="str">
        <f t="shared" si="151"/>
        <v/>
      </c>
      <c r="CN556" s="16" t="str">
        <f t="shared" si="152"/>
        <v/>
      </c>
      <c r="CO556" s="18"/>
      <c r="CP556" s="15"/>
      <c r="CZ556">
        <v>118</v>
      </c>
      <c r="DA556" s="6"/>
      <c r="DB556" s="15"/>
      <c r="DM556" s="6"/>
      <c r="DN556" s="15"/>
      <c r="DY556" s="6"/>
      <c r="DZ556" s="15"/>
      <c r="EK556" s="6"/>
      <c r="EL556" s="15"/>
      <c r="EW556" s="6"/>
      <c r="EX556" s="16">
        <f t="shared" si="153"/>
        <v>9.6986301369863011</v>
      </c>
      <c r="EY556" s="16" t="str">
        <f t="shared" si="154"/>
        <v/>
      </c>
      <c r="EZ556" s="16" t="str">
        <f t="shared" si="155"/>
        <v/>
      </c>
      <c r="FA556" s="16" t="str">
        <f t="shared" si="156"/>
        <v/>
      </c>
      <c r="FB556" s="160" t="str">
        <f t="shared" si="157"/>
        <v/>
      </c>
      <c r="FC556" t="s">
        <v>204</v>
      </c>
      <c r="FD556" s="20" t="s">
        <v>139</v>
      </c>
      <c r="FE556"/>
      <c r="FF556" s="209" t="s">
        <v>206</v>
      </c>
      <c r="FH556" s="284">
        <f t="shared" ca="1" si="158"/>
        <v>0</v>
      </c>
      <c r="FI556" s="208">
        <f t="shared" si="159"/>
        <v>0.96666666666666667</v>
      </c>
      <c r="FK556" t="str">
        <f t="shared" si="160"/>
        <v>Deal Comercializadora de Energia Ltda</v>
      </c>
      <c r="FL556" s="201">
        <f t="shared" ca="1" si="161"/>
        <v>5040</v>
      </c>
      <c r="FM556" s="201">
        <f t="shared" ca="1" si="162"/>
        <v>0</v>
      </c>
      <c r="FN556" s="200">
        <f>AB556*AB$2*IF($FC556="V",1,-1)*IF($Q556="Fixo",(CP556-INDEX('Curva Forward'!$C$5:$AN$13,MATCH(CONCATENATE(BD_COMERCIAL!$K556," ",BD_COMERCIAL!$L556),'Curva Forward'!$B$5:$B$13,0),MATCH(FN$4,'Curva Forward'!$C$4:$AN$4,0))),CP556)</f>
        <v>0</v>
      </c>
      <c r="FO556" s="200">
        <f>AC556*AC$2*IF($FC556="V",1,-1)*IF($Q556="Fixo",(CQ556-INDEX('Curva Forward'!$C$5:$AN$13,MATCH(CONCATENATE(BD_COMERCIAL!$K556," ",BD_COMERCIAL!$L556),'Curva Forward'!$B$5:$B$13,0),MATCH(FO$4,'Curva Forward'!$C$4:$AN$4,0))),CQ556)</f>
        <v>0</v>
      </c>
      <c r="FP556" s="200">
        <f>AD556*AD$2*IF($FC556="V",1,-1)*IF($Q556="Fixo",(CR556-INDEX('Curva Forward'!$C$5:$AN$13,MATCH(CONCATENATE(BD_COMERCIAL!$K556," ",BD_COMERCIAL!$L556),'Curva Forward'!$B$5:$B$13,0),MATCH(FP$4,'Curva Forward'!$C$4:$AN$4,0))),CR556)</f>
        <v>0</v>
      </c>
      <c r="FQ556" s="200">
        <f>AE556*AE$2*IF($FC556="V",1,-1)*IF($Q556="Fixo",(CS556-INDEX('Curva Forward'!$C$5:$AN$13,MATCH(CONCATENATE(BD_COMERCIAL!$K556," ",BD_COMERCIAL!$L556),'Curva Forward'!$B$5:$B$13,0),MATCH(FQ$4,'Curva Forward'!$C$4:$AN$4,0))),CS556)</f>
        <v>0</v>
      </c>
      <c r="FR556" s="200">
        <f>AF556*AF$2*IF($FC556="V",1,-1)*IF($Q556="Fixo",(CT556-INDEX('Curva Forward'!$C$5:$AN$13,MATCH(CONCATENATE(BD_COMERCIAL!$K556," ",BD_COMERCIAL!$L556),'Curva Forward'!$B$5:$B$13,0),MATCH(FR$4,'Curva Forward'!$C$4:$AN$4,0))),CT556)</f>
        <v>0</v>
      </c>
      <c r="FS556" s="200">
        <f>AG556*AG$2*IF($FC556="V",1,-1)*IF($Q556="Fixo",(CU556-INDEX('Curva Forward'!$C$5:$AN$13,MATCH(CONCATENATE(BD_COMERCIAL!$K556," ",BD_COMERCIAL!$L556),'Curva Forward'!$B$5:$B$13,0),MATCH(FS$4,'Curva Forward'!$C$4:$AN$4,0))),CU556)</f>
        <v>0</v>
      </c>
      <c r="FT556" s="200">
        <f>AH556*AH$2*IF($FC556="V",1,-1)*IF($Q556="Fixo",(CV556-INDEX('Curva Forward'!$C$5:$AN$13,MATCH(CONCATENATE(BD_COMERCIAL!$K556," ",BD_COMERCIAL!$L556),'Curva Forward'!$B$5:$B$13,0),MATCH(FT$4,'Curva Forward'!$C$4:$AN$4,0))),CV556)</f>
        <v>0</v>
      </c>
      <c r="FU556" s="200">
        <f>AI556*AI$2*IF($FC556="V",1,-1)*IF($Q556="Fixo",(CW556-INDEX('Curva Forward'!$C$5:$AN$13,MATCH(CONCATENATE(BD_COMERCIAL!$K556," ",BD_COMERCIAL!$L556),'Curva Forward'!$B$5:$B$13,0),MATCH(FU$4,'Curva Forward'!$C$4:$AN$4,0))),CW556)</f>
        <v>0</v>
      </c>
      <c r="FV556" s="200">
        <f>AJ556*AJ$2*IF($FC556="V",1,-1)*IF($Q556="Fixo",(CX556-INDEX('Curva Forward'!$C$5:$AN$13,MATCH(CONCATENATE(BD_COMERCIAL!$K556," ",BD_COMERCIAL!$L556),'Curva Forward'!$B$5:$B$13,0),MATCH(FV$4,'Curva Forward'!$C$4:$AN$4,0))),CX556)</f>
        <v>0</v>
      </c>
      <c r="FW556" s="200">
        <f>AK556*AK$2*IF($FC556="V",1,-1)*IF($Q556="Fixo",(CY556-INDEX('Curva Forward'!$C$5:$AN$13,MATCH(CONCATENATE(BD_COMERCIAL!$K556," ",BD_COMERCIAL!$L556),'Curva Forward'!$B$5:$B$13,0),MATCH(FW$4,'Curva Forward'!$C$4:$AN$4,0))),CY556)</f>
        <v>0</v>
      </c>
      <c r="FX556" s="200">
        <f>AL556*AL$2*IF($FC556="V",1,-1)*IF($Q556="Fixo",(CZ556-INDEX('Curva Forward'!$C$5:$AN$13,MATCH(CONCATENATE(BD_COMERCIAL!$K556," ",BD_COMERCIAL!$L556),'Curva Forward'!$B$5:$B$13,0),MATCH(FX$4,'Curva Forward'!$C$4:$AN$4,0))),CZ556)</f>
        <v>5040</v>
      </c>
      <c r="FY556" s="200">
        <f>AM556*AM$2*IF($FC556="V",1,-1)*IF($Q556="Fixo",(DA556-INDEX('Curva Forward'!$C$5:$AN$13,MATCH(CONCATENATE(BD_COMERCIAL!$K556," ",BD_COMERCIAL!$L556),'Curva Forward'!$B$5:$B$13,0),MATCH(FY$4,'Curva Forward'!$C$4:$AN$4,0))),DA556)</f>
        <v>0</v>
      </c>
      <c r="FZ556" s="200">
        <f>AN556*AN$2*IF($FC556="V",1,-1)*IF($Q556="Fixo",(DB556-INDEX('Curva Forward'!$C$5:$AN$13,MATCH(CONCATENATE(BD_COMERCIAL!$K556," ",BD_COMERCIAL!$L556),'Curva Forward'!$B$5:$B$13,0),MATCH(FZ$4,'Curva Forward'!$C$4:$AN$4,0))),DB556)</f>
        <v>0</v>
      </c>
      <c r="GA556" s="200">
        <f>AO556*AO$2*IF($FC556="V",1,-1)*IF($Q556="Fixo",(DC556-INDEX('Curva Forward'!$C$5:$AN$13,MATCH(CONCATENATE(BD_COMERCIAL!$K556," ",BD_COMERCIAL!$L556),'Curva Forward'!$B$5:$B$13,0),MATCH(GA$4,'Curva Forward'!$C$4:$AN$4,0))),DC556)</f>
        <v>0</v>
      </c>
      <c r="GB556" s="200">
        <f>AP556*AP$2*IF($FC556="V",1,-1)*IF($Q556="Fixo",(DD556-INDEX('Curva Forward'!$C$5:$AN$13,MATCH(CONCATENATE(BD_COMERCIAL!$K556," ",BD_COMERCIAL!$L556),'Curva Forward'!$B$5:$B$13,0),MATCH(GB$4,'Curva Forward'!$C$4:$AN$4,0))),DD556)</f>
        <v>0</v>
      </c>
      <c r="GC556" s="200">
        <f>AQ556*AQ$2*IF($FC556="V",1,-1)*IF($Q556="Fixo",(DE556-INDEX('Curva Forward'!$C$5:$AN$13,MATCH(CONCATENATE(BD_COMERCIAL!$K556," ",BD_COMERCIAL!$L556),'Curva Forward'!$B$5:$B$13,0),MATCH(GC$4,'Curva Forward'!$C$4:$AN$4,0))),DE556)</f>
        <v>0</v>
      </c>
      <c r="GD556" s="200">
        <f>AR556*AR$2*IF($FC556="V",1,-1)*IF($Q556="Fixo",(DF556-INDEX('Curva Forward'!$C$5:$AN$13,MATCH(CONCATENATE(BD_COMERCIAL!$K556," ",BD_COMERCIAL!$L556),'Curva Forward'!$B$5:$B$13,0),MATCH(GD$4,'Curva Forward'!$C$4:$AN$4,0))),DF556)</f>
        <v>0</v>
      </c>
      <c r="GE556" s="200">
        <f>AS556*AS$2*IF($FC556="V",1,-1)*IF($Q556="Fixo",(DG556-INDEX('Curva Forward'!$C$5:$AN$13,MATCH(CONCATENATE(BD_COMERCIAL!$K556," ",BD_COMERCIAL!$L556),'Curva Forward'!$B$5:$B$13,0),MATCH(GE$4,'Curva Forward'!$C$4:$AN$4,0))),DG556)</f>
        <v>0</v>
      </c>
      <c r="GF556" s="200">
        <f>AT556*AT$2*IF($FC556="V",1,-1)*IF($Q556="Fixo",(DH556-INDEX('Curva Forward'!$C$5:$AN$13,MATCH(CONCATENATE(BD_COMERCIAL!$K556," ",BD_COMERCIAL!$L556),'Curva Forward'!$B$5:$B$13,0),MATCH(GF$4,'Curva Forward'!$C$4:$AN$4,0))),DH556)</f>
        <v>0</v>
      </c>
      <c r="GG556" s="200">
        <f>AU556*AU$2*IF($FC556="V",1,-1)*IF($Q556="Fixo",(DI556-INDEX('Curva Forward'!$C$5:$AN$13,MATCH(CONCATENATE(BD_COMERCIAL!$K556," ",BD_COMERCIAL!$L556),'Curva Forward'!$B$5:$B$13,0),MATCH(GG$4,'Curva Forward'!$C$4:$AN$4,0))),DI556)</f>
        <v>0</v>
      </c>
      <c r="GH556" s="200">
        <f>AV556*AV$2*IF($FC556="V",1,-1)*IF($Q556="Fixo",(DJ556-INDEX('Curva Forward'!$C$5:$AN$13,MATCH(CONCATENATE(BD_COMERCIAL!$K556," ",BD_COMERCIAL!$L556),'Curva Forward'!$B$5:$B$13,0),MATCH(GH$4,'Curva Forward'!$C$4:$AN$4,0))),DJ556)</f>
        <v>0</v>
      </c>
      <c r="GI556" s="200">
        <f>AW556*AW$2*IF($FC556="V",1,-1)*IF($Q556="Fixo",(DK556-INDEX('Curva Forward'!$C$5:$AN$13,MATCH(CONCATENATE(BD_COMERCIAL!$K556," ",BD_COMERCIAL!$L556),'Curva Forward'!$B$5:$B$13,0),MATCH(GI$4,'Curva Forward'!$C$4:$AN$4,0))),DK556)</f>
        <v>0</v>
      </c>
      <c r="GJ556" s="200">
        <f>AX556*AX$2*IF($FC556="V",1,-1)*IF($Q556="Fixo",(DL556-INDEX('Curva Forward'!$C$5:$AN$13,MATCH(CONCATENATE(BD_COMERCIAL!$K556," ",BD_COMERCIAL!$L556),'Curva Forward'!$B$5:$B$13,0),MATCH(GJ$4,'Curva Forward'!$C$4:$AN$4,0))),DL556)</f>
        <v>0</v>
      </c>
      <c r="GK556" s="200">
        <f>AY556*AY$2*IF($FC556="V",1,-1)*IF($Q556="Fixo",(DM556-INDEX('Curva Forward'!$C$5:$AN$13,MATCH(CONCATENATE(BD_COMERCIAL!$K556," ",BD_COMERCIAL!$L556),'Curva Forward'!$B$5:$B$13,0),MATCH(GK$4,'Curva Forward'!$C$4:$AN$4,0))),DM556)</f>
        <v>0</v>
      </c>
      <c r="GL556" s="200">
        <f>IF(EZ556="",0,CL556*CL$2*IF($FC556="V",1,-1)*IF($Q556="Fixo",(EZ556-INDEX('Curva Forward'!$C$5:$AN$13,MATCH(CONCATENATE(BD_COMERCIAL!$K556," ",BD_COMERCIAL!$L556),'Curva Forward'!$B$5:$B$13,0),MATCH(GL$4,'Curva Forward'!$C$4:$AN$4,0))),EZ556))</f>
        <v>0</v>
      </c>
      <c r="GM556" s="200">
        <f>IF(FA556="",0,CM556*CM$2*IF($FC556="V",1,-1)*IF($Q556="Fixo",(FA556-INDEX('Curva Forward'!$C$5:$AN$13,MATCH(CONCATENATE(BD_COMERCIAL!$K556," ",BD_COMERCIAL!$L556),'Curva Forward'!$B$5:$B$13,0),MATCH(GM$4,'Curva Forward'!$C$4:$AN$4,0))),FA556))</f>
        <v>0</v>
      </c>
      <c r="GN556" s="200">
        <f>IF(FB556="",0,CN556*CN$2*IF($FC556="V",1,-1)*IF($Q556="Fixo",(FB556-INDEX('Curva Forward'!$C$5:$AN$13,MATCH(CONCATENATE(BD_COMERCIAL!$K556," ",BD_COMERCIAL!$L556),'Curva Forward'!$B$5:$B$13,0),MATCH(GN$4,'Curva Forward'!$C$4:$AN$4,0))),FB556))</f>
        <v>0</v>
      </c>
      <c r="GO556" s="201">
        <f t="shared" ca="1" si="163"/>
        <v>0</v>
      </c>
      <c r="GP556" s="201">
        <f t="shared" ca="1" si="164"/>
        <v>0</v>
      </c>
    </row>
    <row r="557" spans="1:198" ht="15" customHeight="1" x14ac:dyDescent="0.25">
      <c r="A557" s="6"/>
      <c r="B557" s="7" t="s">
        <v>943</v>
      </c>
      <c r="C557" s="8">
        <v>44763</v>
      </c>
      <c r="D557" s="9" t="s">
        <v>124</v>
      </c>
      <c r="E557" s="9" t="s">
        <v>125</v>
      </c>
      <c r="F557" s="113">
        <v>3780401000108</v>
      </c>
      <c r="G557" s="10" t="s">
        <v>158</v>
      </c>
      <c r="H557" s="113">
        <v>18384740000134</v>
      </c>
      <c r="I557" s="9" t="s">
        <v>139</v>
      </c>
      <c r="J557" s="166"/>
      <c r="K557" s="10" t="s">
        <v>127</v>
      </c>
      <c r="L557" s="84" t="s">
        <v>22</v>
      </c>
      <c r="M557" s="11">
        <v>44866</v>
      </c>
      <c r="N557" s="12">
        <v>44895</v>
      </c>
      <c r="O557" s="10">
        <v>3</v>
      </c>
      <c r="P557" s="84">
        <v>117</v>
      </c>
      <c r="Q557" s="84" t="s">
        <v>128</v>
      </c>
      <c r="R557" s="10" t="s">
        <v>129</v>
      </c>
      <c r="S557" s="14" t="s">
        <v>135</v>
      </c>
      <c r="T557" s="11"/>
      <c r="U557" s="12"/>
      <c r="V557" s="257" t="str">
        <f ca="1">IF(U557="","",
IF(U557="NA","",
IFERROR(VLOOKUP(EOMONTH(M557,-2)+1,IPCA!$A:$B,2,0),
VLOOKUP(EOMONTH(TODAY(),-2)+1,IPCA!$A:$B,2,0))/
VLOOKUP(EOMONTH(U557,-2)+1,IPCA!$A:$B,2,0)*
P557))</f>
        <v/>
      </c>
      <c r="W557" s="84"/>
      <c r="X557" s="13" t="s">
        <v>133</v>
      </c>
      <c r="Y557" s="166"/>
      <c r="AA557" s="108"/>
      <c r="AB557" s="15"/>
      <c r="AL557">
        <v>3</v>
      </c>
      <c r="AM557" s="6"/>
      <c r="AN557" s="15"/>
      <c r="AY557" s="6"/>
      <c r="AZ557" s="15"/>
      <c r="BK557" s="6"/>
      <c r="BL557" s="15"/>
      <c r="BW557" s="6"/>
      <c r="BX557" s="15"/>
      <c r="CI557" s="6"/>
      <c r="CJ557" s="16">
        <f t="shared" si="148"/>
        <v>0.24657534246575341</v>
      </c>
      <c r="CK557" s="16" t="str">
        <f t="shared" si="149"/>
        <v/>
      </c>
      <c r="CL557" s="16" t="str">
        <f t="shared" si="150"/>
        <v/>
      </c>
      <c r="CM557" s="16" t="str">
        <f t="shared" si="151"/>
        <v/>
      </c>
      <c r="CN557" s="16" t="str">
        <f t="shared" si="152"/>
        <v/>
      </c>
      <c r="CO557" s="18"/>
      <c r="CP557" s="15"/>
      <c r="CZ557">
        <v>117</v>
      </c>
      <c r="DA557" s="6"/>
      <c r="DB557" s="15"/>
      <c r="DM557" s="6"/>
      <c r="DN557" s="15"/>
      <c r="DY557" s="6"/>
      <c r="DZ557" s="15"/>
      <c r="EK557" s="6"/>
      <c r="EL557" s="15"/>
      <c r="EW557" s="6"/>
      <c r="EX557" s="16">
        <f t="shared" si="153"/>
        <v>9.6164383561643838</v>
      </c>
      <c r="EY557" s="16" t="str">
        <f t="shared" si="154"/>
        <v/>
      </c>
      <c r="EZ557" s="16" t="str">
        <f t="shared" si="155"/>
        <v/>
      </c>
      <c r="FA557" s="16" t="str">
        <f t="shared" si="156"/>
        <v/>
      </c>
      <c r="FB557" s="160" t="str">
        <f t="shared" si="157"/>
        <v/>
      </c>
      <c r="FC557" t="s">
        <v>204</v>
      </c>
      <c r="FD557" s="20" t="s">
        <v>139</v>
      </c>
      <c r="FE557"/>
      <c r="FF557" s="209" t="s">
        <v>206</v>
      </c>
      <c r="FH557" s="284">
        <f t="shared" ca="1" si="158"/>
        <v>0</v>
      </c>
      <c r="FI557" s="208">
        <f t="shared" si="159"/>
        <v>0.96666666666666667</v>
      </c>
      <c r="FK557" t="str">
        <f t="shared" si="160"/>
        <v>BC Comercializadora de Energia Ltda</v>
      </c>
      <c r="FL557" s="201">
        <f t="shared" ca="1" si="161"/>
        <v>28080</v>
      </c>
      <c r="FM557" s="201">
        <f t="shared" ca="1" si="162"/>
        <v>0</v>
      </c>
      <c r="FN557" s="200">
        <f>AB557*AB$2*IF($FC557="V",1,-1)*IF($Q557="Fixo",(CP557-INDEX('Curva Forward'!$C$5:$AN$13,MATCH(CONCATENATE(BD_COMERCIAL!$K557," ",BD_COMERCIAL!$L557),'Curva Forward'!$B$5:$B$13,0),MATCH(FN$4,'Curva Forward'!$C$4:$AN$4,0))),CP557)</f>
        <v>0</v>
      </c>
      <c r="FO557" s="200">
        <f>AC557*AC$2*IF($FC557="V",1,-1)*IF($Q557="Fixo",(CQ557-INDEX('Curva Forward'!$C$5:$AN$13,MATCH(CONCATENATE(BD_COMERCIAL!$K557," ",BD_COMERCIAL!$L557),'Curva Forward'!$B$5:$B$13,0),MATCH(FO$4,'Curva Forward'!$C$4:$AN$4,0))),CQ557)</f>
        <v>0</v>
      </c>
      <c r="FP557" s="200">
        <f>AD557*AD$2*IF($FC557="V",1,-1)*IF($Q557="Fixo",(CR557-INDEX('Curva Forward'!$C$5:$AN$13,MATCH(CONCATENATE(BD_COMERCIAL!$K557," ",BD_COMERCIAL!$L557),'Curva Forward'!$B$5:$B$13,0),MATCH(FP$4,'Curva Forward'!$C$4:$AN$4,0))),CR557)</f>
        <v>0</v>
      </c>
      <c r="FQ557" s="200">
        <f>AE557*AE$2*IF($FC557="V",1,-1)*IF($Q557="Fixo",(CS557-INDEX('Curva Forward'!$C$5:$AN$13,MATCH(CONCATENATE(BD_COMERCIAL!$K557," ",BD_COMERCIAL!$L557),'Curva Forward'!$B$5:$B$13,0),MATCH(FQ$4,'Curva Forward'!$C$4:$AN$4,0))),CS557)</f>
        <v>0</v>
      </c>
      <c r="FR557" s="200">
        <f>AF557*AF$2*IF($FC557="V",1,-1)*IF($Q557="Fixo",(CT557-INDEX('Curva Forward'!$C$5:$AN$13,MATCH(CONCATENATE(BD_COMERCIAL!$K557," ",BD_COMERCIAL!$L557),'Curva Forward'!$B$5:$B$13,0),MATCH(FR$4,'Curva Forward'!$C$4:$AN$4,0))),CT557)</f>
        <v>0</v>
      </c>
      <c r="FS557" s="200">
        <f>AG557*AG$2*IF($FC557="V",1,-1)*IF($Q557="Fixo",(CU557-INDEX('Curva Forward'!$C$5:$AN$13,MATCH(CONCATENATE(BD_COMERCIAL!$K557," ",BD_COMERCIAL!$L557),'Curva Forward'!$B$5:$B$13,0),MATCH(FS$4,'Curva Forward'!$C$4:$AN$4,0))),CU557)</f>
        <v>0</v>
      </c>
      <c r="FT557" s="200">
        <f>AH557*AH$2*IF($FC557="V",1,-1)*IF($Q557="Fixo",(CV557-INDEX('Curva Forward'!$C$5:$AN$13,MATCH(CONCATENATE(BD_COMERCIAL!$K557," ",BD_COMERCIAL!$L557),'Curva Forward'!$B$5:$B$13,0),MATCH(FT$4,'Curva Forward'!$C$4:$AN$4,0))),CV557)</f>
        <v>0</v>
      </c>
      <c r="FU557" s="200">
        <f>AI557*AI$2*IF($FC557="V",1,-1)*IF($Q557="Fixo",(CW557-INDEX('Curva Forward'!$C$5:$AN$13,MATCH(CONCATENATE(BD_COMERCIAL!$K557," ",BD_COMERCIAL!$L557),'Curva Forward'!$B$5:$B$13,0),MATCH(FU$4,'Curva Forward'!$C$4:$AN$4,0))),CW557)</f>
        <v>0</v>
      </c>
      <c r="FV557" s="200">
        <f>AJ557*AJ$2*IF($FC557="V",1,-1)*IF($Q557="Fixo",(CX557-INDEX('Curva Forward'!$C$5:$AN$13,MATCH(CONCATENATE(BD_COMERCIAL!$K557," ",BD_COMERCIAL!$L557),'Curva Forward'!$B$5:$B$13,0),MATCH(FV$4,'Curva Forward'!$C$4:$AN$4,0))),CX557)</f>
        <v>0</v>
      </c>
      <c r="FW557" s="200">
        <f>AK557*AK$2*IF($FC557="V",1,-1)*IF($Q557="Fixo",(CY557-INDEX('Curva Forward'!$C$5:$AN$13,MATCH(CONCATENATE(BD_COMERCIAL!$K557," ",BD_COMERCIAL!$L557),'Curva Forward'!$B$5:$B$13,0),MATCH(FW$4,'Curva Forward'!$C$4:$AN$4,0))),CY557)</f>
        <v>0</v>
      </c>
      <c r="FX557" s="200">
        <f>AL557*AL$2*IF($FC557="V",1,-1)*IF($Q557="Fixo",(CZ557-INDEX('Curva Forward'!$C$5:$AN$13,MATCH(CONCATENATE(BD_COMERCIAL!$K557," ",BD_COMERCIAL!$L557),'Curva Forward'!$B$5:$B$13,0),MATCH(FX$4,'Curva Forward'!$C$4:$AN$4,0))),CZ557)</f>
        <v>28080</v>
      </c>
      <c r="FY557" s="200">
        <f>AM557*AM$2*IF($FC557="V",1,-1)*IF($Q557="Fixo",(DA557-INDEX('Curva Forward'!$C$5:$AN$13,MATCH(CONCATENATE(BD_COMERCIAL!$K557," ",BD_COMERCIAL!$L557),'Curva Forward'!$B$5:$B$13,0),MATCH(FY$4,'Curva Forward'!$C$4:$AN$4,0))),DA557)</f>
        <v>0</v>
      </c>
      <c r="FZ557" s="200">
        <f>AN557*AN$2*IF($FC557="V",1,-1)*IF($Q557="Fixo",(DB557-INDEX('Curva Forward'!$C$5:$AN$13,MATCH(CONCATENATE(BD_COMERCIAL!$K557," ",BD_COMERCIAL!$L557),'Curva Forward'!$B$5:$B$13,0),MATCH(FZ$4,'Curva Forward'!$C$4:$AN$4,0))),DB557)</f>
        <v>0</v>
      </c>
      <c r="GA557" s="200">
        <f>AO557*AO$2*IF($FC557="V",1,-1)*IF($Q557="Fixo",(DC557-INDEX('Curva Forward'!$C$5:$AN$13,MATCH(CONCATENATE(BD_COMERCIAL!$K557," ",BD_COMERCIAL!$L557),'Curva Forward'!$B$5:$B$13,0),MATCH(GA$4,'Curva Forward'!$C$4:$AN$4,0))),DC557)</f>
        <v>0</v>
      </c>
      <c r="GB557" s="200">
        <f>AP557*AP$2*IF($FC557="V",1,-1)*IF($Q557="Fixo",(DD557-INDEX('Curva Forward'!$C$5:$AN$13,MATCH(CONCATENATE(BD_COMERCIAL!$K557," ",BD_COMERCIAL!$L557),'Curva Forward'!$B$5:$B$13,0),MATCH(GB$4,'Curva Forward'!$C$4:$AN$4,0))),DD557)</f>
        <v>0</v>
      </c>
      <c r="GC557" s="200">
        <f>AQ557*AQ$2*IF($FC557="V",1,-1)*IF($Q557="Fixo",(DE557-INDEX('Curva Forward'!$C$5:$AN$13,MATCH(CONCATENATE(BD_COMERCIAL!$K557," ",BD_COMERCIAL!$L557),'Curva Forward'!$B$5:$B$13,0),MATCH(GC$4,'Curva Forward'!$C$4:$AN$4,0))),DE557)</f>
        <v>0</v>
      </c>
      <c r="GD557" s="200">
        <f>AR557*AR$2*IF($FC557="V",1,-1)*IF($Q557="Fixo",(DF557-INDEX('Curva Forward'!$C$5:$AN$13,MATCH(CONCATENATE(BD_COMERCIAL!$K557," ",BD_COMERCIAL!$L557),'Curva Forward'!$B$5:$B$13,0),MATCH(GD$4,'Curva Forward'!$C$4:$AN$4,0))),DF557)</f>
        <v>0</v>
      </c>
      <c r="GE557" s="200">
        <f>AS557*AS$2*IF($FC557="V",1,-1)*IF($Q557="Fixo",(DG557-INDEX('Curva Forward'!$C$5:$AN$13,MATCH(CONCATENATE(BD_COMERCIAL!$K557," ",BD_COMERCIAL!$L557),'Curva Forward'!$B$5:$B$13,0),MATCH(GE$4,'Curva Forward'!$C$4:$AN$4,0))),DG557)</f>
        <v>0</v>
      </c>
      <c r="GF557" s="200">
        <f>AT557*AT$2*IF($FC557="V",1,-1)*IF($Q557="Fixo",(DH557-INDEX('Curva Forward'!$C$5:$AN$13,MATCH(CONCATENATE(BD_COMERCIAL!$K557," ",BD_COMERCIAL!$L557),'Curva Forward'!$B$5:$B$13,0),MATCH(GF$4,'Curva Forward'!$C$4:$AN$4,0))),DH557)</f>
        <v>0</v>
      </c>
      <c r="GG557" s="200">
        <f>AU557*AU$2*IF($FC557="V",1,-1)*IF($Q557="Fixo",(DI557-INDEX('Curva Forward'!$C$5:$AN$13,MATCH(CONCATENATE(BD_COMERCIAL!$K557," ",BD_COMERCIAL!$L557),'Curva Forward'!$B$5:$B$13,0),MATCH(GG$4,'Curva Forward'!$C$4:$AN$4,0))),DI557)</f>
        <v>0</v>
      </c>
      <c r="GH557" s="200">
        <f>AV557*AV$2*IF($FC557="V",1,-1)*IF($Q557="Fixo",(DJ557-INDEX('Curva Forward'!$C$5:$AN$13,MATCH(CONCATENATE(BD_COMERCIAL!$K557," ",BD_COMERCIAL!$L557),'Curva Forward'!$B$5:$B$13,0),MATCH(GH$4,'Curva Forward'!$C$4:$AN$4,0))),DJ557)</f>
        <v>0</v>
      </c>
      <c r="GI557" s="200">
        <f>AW557*AW$2*IF($FC557="V",1,-1)*IF($Q557="Fixo",(DK557-INDEX('Curva Forward'!$C$5:$AN$13,MATCH(CONCATENATE(BD_COMERCIAL!$K557," ",BD_COMERCIAL!$L557),'Curva Forward'!$B$5:$B$13,0),MATCH(GI$4,'Curva Forward'!$C$4:$AN$4,0))),DK557)</f>
        <v>0</v>
      </c>
      <c r="GJ557" s="200">
        <f>AX557*AX$2*IF($FC557="V",1,-1)*IF($Q557="Fixo",(DL557-INDEX('Curva Forward'!$C$5:$AN$13,MATCH(CONCATENATE(BD_COMERCIAL!$K557," ",BD_COMERCIAL!$L557),'Curva Forward'!$B$5:$B$13,0),MATCH(GJ$4,'Curva Forward'!$C$4:$AN$4,0))),DL557)</f>
        <v>0</v>
      </c>
      <c r="GK557" s="200">
        <f>AY557*AY$2*IF($FC557="V",1,-1)*IF($Q557="Fixo",(DM557-INDEX('Curva Forward'!$C$5:$AN$13,MATCH(CONCATENATE(BD_COMERCIAL!$K557," ",BD_COMERCIAL!$L557),'Curva Forward'!$B$5:$B$13,0),MATCH(GK$4,'Curva Forward'!$C$4:$AN$4,0))),DM557)</f>
        <v>0</v>
      </c>
      <c r="GL557" s="200">
        <f>IF(EZ557="",0,CL557*CL$2*IF($FC557="V",1,-1)*IF($Q557="Fixo",(EZ557-INDEX('Curva Forward'!$C$5:$AN$13,MATCH(CONCATENATE(BD_COMERCIAL!$K557," ",BD_COMERCIAL!$L557),'Curva Forward'!$B$5:$B$13,0),MATCH(GL$4,'Curva Forward'!$C$4:$AN$4,0))),EZ557))</f>
        <v>0</v>
      </c>
      <c r="GM557" s="200">
        <f>IF(FA557="",0,CM557*CM$2*IF($FC557="V",1,-1)*IF($Q557="Fixo",(FA557-INDEX('Curva Forward'!$C$5:$AN$13,MATCH(CONCATENATE(BD_COMERCIAL!$K557," ",BD_COMERCIAL!$L557),'Curva Forward'!$B$5:$B$13,0),MATCH(GM$4,'Curva Forward'!$C$4:$AN$4,0))),FA557))</f>
        <v>0</v>
      </c>
      <c r="GN557" s="200">
        <f>IF(FB557="",0,CN557*CN$2*IF($FC557="V",1,-1)*IF($Q557="Fixo",(FB557-INDEX('Curva Forward'!$C$5:$AN$13,MATCH(CONCATENATE(BD_COMERCIAL!$K557," ",BD_COMERCIAL!$L557),'Curva Forward'!$B$5:$B$13,0),MATCH(GN$4,'Curva Forward'!$C$4:$AN$4,0))),FB557))</f>
        <v>0</v>
      </c>
      <c r="GO557" s="201">
        <f t="shared" ca="1" si="163"/>
        <v>0</v>
      </c>
      <c r="GP557" s="201">
        <f t="shared" ca="1" si="164"/>
        <v>0</v>
      </c>
    </row>
    <row r="558" spans="1:198" ht="15" customHeight="1" x14ac:dyDescent="0.25">
      <c r="A558" s="6"/>
      <c r="B558" s="7" t="s">
        <v>944</v>
      </c>
      <c r="C558" s="8">
        <v>44763</v>
      </c>
      <c r="D558" s="9" t="s">
        <v>124</v>
      </c>
      <c r="E558" s="9" t="s">
        <v>125</v>
      </c>
      <c r="F558" s="113">
        <v>3780401000108</v>
      </c>
      <c r="G558" s="10" t="s">
        <v>268</v>
      </c>
      <c r="H558" s="113">
        <v>31102147000116</v>
      </c>
      <c r="I558" s="9" t="s">
        <v>139</v>
      </c>
      <c r="J558" s="166"/>
      <c r="K558" s="10" t="s">
        <v>127</v>
      </c>
      <c r="L558" s="84" t="s">
        <v>22</v>
      </c>
      <c r="M558" s="11">
        <v>44896</v>
      </c>
      <c r="N558" s="12">
        <v>44926</v>
      </c>
      <c r="O558" s="10">
        <v>2</v>
      </c>
      <c r="P558" s="84">
        <v>110</v>
      </c>
      <c r="Q558" s="84" t="s">
        <v>128</v>
      </c>
      <c r="R558" s="10" t="s">
        <v>129</v>
      </c>
      <c r="S558" s="14" t="s">
        <v>135</v>
      </c>
      <c r="T558" s="11"/>
      <c r="U558" s="12"/>
      <c r="V558" s="257" t="str">
        <f ca="1">IF(U558="","",
IF(U558="NA","",
IFERROR(VLOOKUP(EOMONTH(M558,-2)+1,IPCA!$A:$B,2,0),
VLOOKUP(EOMONTH(TODAY(),-2)+1,IPCA!$A:$B,2,0))/
VLOOKUP(EOMONTH(U558,-2)+1,IPCA!$A:$B,2,0)*
P558))</f>
        <v/>
      </c>
      <c r="W558" s="84"/>
      <c r="X558" s="13" t="s">
        <v>133</v>
      </c>
      <c r="Y558" s="166"/>
      <c r="AA558" s="108"/>
      <c r="AB558" s="15"/>
      <c r="AM558" s="6">
        <v>2</v>
      </c>
      <c r="AN558" s="15"/>
      <c r="AY558" s="6"/>
      <c r="AZ558" s="15"/>
      <c r="BK558" s="6"/>
      <c r="BL558" s="15"/>
      <c r="BW558" s="6"/>
      <c r="BX558" s="15"/>
      <c r="CI558" s="6"/>
      <c r="CJ558" s="16">
        <f t="shared" si="148"/>
        <v>0.16986301369863013</v>
      </c>
      <c r="CK558" s="16" t="str">
        <f t="shared" si="149"/>
        <v/>
      </c>
      <c r="CL558" s="16" t="str">
        <f t="shared" si="150"/>
        <v/>
      </c>
      <c r="CM558" s="16" t="str">
        <f t="shared" si="151"/>
        <v/>
      </c>
      <c r="CN558" s="16" t="str">
        <f t="shared" si="152"/>
        <v/>
      </c>
      <c r="CO558" s="18"/>
      <c r="CP558" s="15"/>
      <c r="DA558" s="6">
        <v>110</v>
      </c>
      <c r="DB558" s="15"/>
      <c r="DM558" s="6"/>
      <c r="DN558" s="15"/>
      <c r="DY558" s="6"/>
      <c r="DZ558" s="15"/>
      <c r="EK558" s="6"/>
      <c r="EL558" s="15"/>
      <c r="EW558" s="6"/>
      <c r="EX558" s="16">
        <f t="shared" si="153"/>
        <v>9.3424657534246567</v>
      </c>
      <c r="EY558" s="16" t="str">
        <f t="shared" si="154"/>
        <v/>
      </c>
      <c r="EZ558" s="16" t="str">
        <f t="shared" si="155"/>
        <v/>
      </c>
      <c r="FA558" s="16" t="str">
        <f t="shared" si="156"/>
        <v/>
      </c>
      <c r="FB558" s="160" t="str">
        <f t="shared" si="157"/>
        <v/>
      </c>
      <c r="FC558" t="s">
        <v>204</v>
      </c>
      <c r="FD558" s="20" t="s">
        <v>139</v>
      </c>
      <c r="FE558"/>
      <c r="FF558" s="209" t="s">
        <v>206</v>
      </c>
      <c r="FH558" s="284">
        <f t="shared" ca="1" si="158"/>
        <v>0</v>
      </c>
      <c r="FI558" s="208">
        <f t="shared" si="159"/>
        <v>1</v>
      </c>
      <c r="FK558" t="str">
        <f t="shared" si="160"/>
        <v>PARATY ENERGIA LTDA</v>
      </c>
      <c r="FL558" s="201">
        <f t="shared" ca="1" si="161"/>
        <v>19344</v>
      </c>
      <c r="FM558" s="201">
        <f t="shared" ca="1" si="162"/>
        <v>0</v>
      </c>
      <c r="FN558" s="200">
        <f>AB558*AB$2*IF($FC558="V",1,-1)*IF($Q558="Fixo",(CP558-INDEX('Curva Forward'!$C$5:$AN$13,MATCH(CONCATENATE(BD_COMERCIAL!$K558," ",BD_COMERCIAL!$L558),'Curva Forward'!$B$5:$B$13,0),MATCH(FN$4,'Curva Forward'!$C$4:$AN$4,0))),CP558)</f>
        <v>0</v>
      </c>
      <c r="FO558" s="200">
        <f>AC558*AC$2*IF($FC558="V",1,-1)*IF($Q558="Fixo",(CQ558-INDEX('Curva Forward'!$C$5:$AN$13,MATCH(CONCATENATE(BD_COMERCIAL!$K558," ",BD_COMERCIAL!$L558),'Curva Forward'!$B$5:$B$13,0),MATCH(FO$4,'Curva Forward'!$C$4:$AN$4,0))),CQ558)</f>
        <v>0</v>
      </c>
      <c r="FP558" s="200">
        <f>AD558*AD$2*IF($FC558="V",1,-1)*IF($Q558="Fixo",(CR558-INDEX('Curva Forward'!$C$5:$AN$13,MATCH(CONCATENATE(BD_COMERCIAL!$K558," ",BD_COMERCIAL!$L558),'Curva Forward'!$B$5:$B$13,0),MATCH(FP$4,'Curva Forward'!$C$4:$AN$4,0))),CR558)</f>
        <v>0</v>
      </c>
      <c r="FQ558" s="200">
        <f>AE558*AE$2*IF($FC558="V",1,-1)*IF($Q558="Fixo",(CS558-INDEX('Curva Forward'!$C$5:$AN$13,MATCH(CONCATENATE(BD_COMERCIAL!$K558," ",BD_COMERCIAL!$L558),'Curva Forward'!$B$5:$B$13,0),MATCH(FQ$4,'Curva Forward'!$C$4:$AN$4,0))),CS558)</f>
        <v>0</v>
      </c>
      <c r="FR558" s="200">
        <f>AF558*AF$2*IF($FC558="V",1,-1)*IF($Q558="Fixo",(CT558-INDEX('Curva Forward'!$C$5:$AN$13,MATCH(CONCATENATE(BD_COMERCIAL!$K558," ",BD_COMERCIAL!$L558),'Curva Forward'!$B$5:$B$13,0),MATCH(FR$4,'Curva Forward'!$C$4:$AN$4,0))),CT558)</f>
        <v>0</v>
      </c>
      <c r="FS558" s="200">
        <f>AG558*AG$2*IF($FC558="V",1,-1)*IF($Q558="Fixo",(CU558-INDEX('Curva Forward'!$C$5:$AN$13,MATCH(CONCATENATE(BD_COMERCIAL!$K558," ",BD_COMERCIAL!$L558),'Curva Forward'!$B$5:$B$13,0),MATCH(FS$4,'Curva Forward'!$C$4:$AN$4,0))),CU558)</f>
        <v>0</v>
      </c>
      <c r="FT558" s="200">
        <f>AH558*AH$2*IF($FC558="V",1,-1)*IF($Q558="Fixo",(CV558-INDEX('Curva Forward'!$C$5:$AN$13,MATCH(CONCATENATE(BD_COMERCIAL!$K558," ",BD_COMERCIAL!$L558),'Curva Forward'!$B$5:$B$13,0),MATCH(FT$4,'Curva Forward'!$C$4:$AN$4,0))),CV558)</f>
        <v>0</v>
      </c>
      <c r="FU558" s="200">
        <f>AI558*AI$2*IF($FC558="V",1,-1)*IF($Q558="Fixo",(CW558-INDEX('Curva Forward'!$C$5:$AN$13,MATCH(CONCATENATE(BD_COMERCIAL!$K558," ",BD_COMERCIAL!$L558),'Curva Forward'!$B$5:$B$13,0),MATCH(FU$4,'Curva Forward'!$C$4:$AN$4,0))),CW558)</f>
        <v>0</v>
      </c>
      <c r="FV558" s="200">
        <f>AJ558*AJ$2*IF($FC558="V",1,-1)*IF($Q558="Fixo",(CX558-INDEX('Curva Forward'!$C$5:$AN$13,MATCH(CONCATENATE(BD_COMERCIAL!$K558," ",BD_COMERCIAL!$L558),'Curva Forward'!$B$5:$B$13,0),MATCH(FV$4,'Curva Forward'!$C$4:$AN$4,0))),CX558)</f>
        <v>0</v>
      </c>
      <c r="FW558" s="200">
        <f>AK558*AK$2*IF($FC558="V",1,-1)*IF($Q558="Fixo",(CY558-INDEX('Curva Forward'!$C$5:$AN$13,MATCH(CONCATENATE(BD_COMERCIAL!$K558," ",BD_COMERCIAL!$L558),'Curva Forward'!$B$5:$B$13,0),MATCH(FW$4,'Curva Forward'!$C$4:$AN$4,0))),CY558)</f>
        <v>0</v>
      </c>
      <c r="FX558" s="200">
        <f>AL558*AL$2*IF($FC558="V",1,-1)*IF($Q558="Fixo",(CZ558-INDEX('Curva Forward'!$C$5:$AN$13,MATCH(CONCATENATE(BD_COMERCIAL!$K558," ",BD_COMERCIAL!$L558),'Curva Forward'!$B$5:$B$13,0),MATCH(FX$4,'Curva Forward'!$C$4:$AN$4,0))),CZ558)</f>
        <v>0</v>
      </c>
      <c r="FY558" s="200">
        <f>AM558*AM$2*IF($FC558="V",1,-1)*IF($Q558="Fixo",(DA558-INDEX('Curva Forward'!$C$5:$AN$13,MATCH(CONCATENATE(BD_COMERCIAL!$K558," ",BD_COMERCIAL!$L558),'Curva Forward'!$B$5:$B$13,0),MATCH(FY$4,'Curva Forward'!$C$4:$AN$4,0))),DA558)</f>
        <v>19344</v>
      </c>
      <c r="FZ558" s="200">
        <f>AN558*AN$2*IF($FC558="V",1,-1)*IF($Q558="Fixo",(DB558-INDEX('Curva Forward'!$C$5:$AN$13,MATCH(CONCATENATE(BD_COMERCIAL!$K558," ",BD_COMERCIAL!$L558),'Curva Forward'!$B$5:$B$13,0),MATCH(FZ$4,'Curva Forward'!$C$4:$AN$4,0))),DB558)</f>
        <v>0</v>
      </c>
      <c r="GA558" s="200">
        <f>AO558*AO$2*IF($FC558="V",1,-1)*IF($Q558="Fixo",(DC558-INDEX('Curva Forward'!$C$5:$AN$13,MATCH(CONCATENATE(BD_COMERCIAL!$K558," ",BD_COMERCIAL!$L558),'Curva Forward'!$B$5:$B$13,0),MATCH(GA$4,'Curva Forward'!$C$4:$AN$4,0))),DC558)</f>
        <v>0</v>
      </c>
      <c r="GB558" s="200">
        <f>AP558*AP$2*IF($FC558="V",1,-1)*IF($Q558="Fixo",(DD558-INDEX('Curva Forward'!$C$5:$AN$13,MATCH(CONCATENATE(BD_COMERCIAL!$K558," ",BD_COMERCIAL!$L558),'Curva Forward'!$B$5:$B$13,0),MATCH(GB$4,'Curva Forward'!$C$4:$AN$4,0))),DD558)</f>
        <v>0</v>
      </c>
      <c r="GC558" s="200">
        <f>AQ558*AQ$2*IF($FC558="V",1,-1)*IF($Q558="Fixo",(DE558-INDEX('Curva Forward'!$C$5:$AN$13,MATCH(CONCATENATE(BD_COMERCIAL!$K558," ",BD_COMERCIAL!$L558),'Curva Forward'!$B$5:$B$13,0),MATCH(GC$4,'Curva Forward'!$C$4:$AN$4,0))),DE558)</f>
        <v>0</v>
      </c>
      <c r="GD558" s="200">
        <f>AR558*AR$2*IF($FC558="V",1,-1)*IF($Q558="Fixo",(DF558-INDEX('Curva Forward'!$C$5:$AN$13,MATCH(CONCATENATE(BD_COMERCIAL!$K558," ",BD_COMERCIAL!$L558),'Curva Forward'!$B$5:$B$13,0),MATCH(GD$4,'Curva Forward'!$C$4:$AN$4,0))),DF558)</f>
        <v>0</v>
      </c>
      <c r="GE558" s="200">
        <f>AS558*AS$2*IF($FC558="V",1,-1)*IF($Q558="Fixo",(DG558-INDEX('Curva Forward'!$C$5:$AN$13,MATCH(CONCATENATE(BD_COMERCIAL!$K558," ",BD_COMERCIAL!$L558),'Curva Forward'!$B$5:$B$13,0),MATCH(GE$4,'Curva Forward'!$C$4:$AN$4,0))),DG558)</f>
        <v>0</v>
      </c>
      <c r="GF558" s="200">
        <f>AT558*AT$2*IF($FC558="V",1,-1)*IF($Q558="Fixo",(DH558-INDEX('Curva Forward'!$C$5:$AN$13,MATCH(CONCATENATE(BD_COMERCIAL!$K558," ",BD_COMERCIAL!$L558),'Curva Forward'!$B$5:$B$13,0),MATCH(GF$4,'Curva Forward'!$C$4:$AN$4,0))),DH558)</f>
        <v>0</v>
      </c>
      <c r="GG558" s="200">
        <f>AU558*AU$2*IF($FC558="V",1,-1)*IF($Q558="Fixo",(DI558-INDEX('Curva Forward'!$C$5:$AN$13,MATCH(CONCATENATE(BD_COMERCIAL!$K558," ",BD_COMERCIAL!$L558),'Curva Forward'!$B$5:$B$13,0),MATCH(GG$4,'Curva Forward'!$C$4:$AN$4,0))),DI558)</f>
        <v>0</v>
      </c>
      <c r="GH558" s="200">
        <f>AV558*AV$2*IF($FC558="V",1,-1)*IF($Q558="Fixo",(DJ558-INDEX('Curva Forward'!$C$5:$AN$13,MATCH(CONCATENATE(BD_COMERCIAL!$K558," ",BD_COMERCIAL!$L558),'Curva Forward'!$B$5:$B$13,0),MATCH(GH$4,'Curva Forward'!$C$4:$AN$4,0))),DJ558)</f>
        <v>0</v>
      </c>
      <c r="GI558" s="200">
        <f>AW558*AW$2*IF($FC558="V",1,-1)*IF($Q558="Fixo",(DK558-INDEX('Curva Forward'!$C$5:$AN$13,MATCH(CONCATENATE(BD_COMERCIAL!$K558," ",BD_COMERCIAL!$L558),'Curva Forward'!$B$5:$B$13,0),MATCH(GI$4,'Curva Forward'!$C$4:$AN$4,0))),DK558)</f>
        <v>0</v>
      </c>
      <c r="GJ558" s="200">
        <f>AX558*AX$2*IF($FC558="V",1,-1)*IF($Q558="Fixo",(DL558-INDEX('Curva Forward'!$C$5:$AN$13,MATCH(CONCATENATE(BD_COMERCIAL!$K558," ",BD_COMERCIAL!$L558),'Curva Forward'!$B$5:$B$13,0),MATCH(GJ$4,'Curva Forward'!$C$4:$AN$4,0))),DL558)</f>
        <v>0</v>
      </c>
      <c r="GK558" s="200">
        <f>AY558*AY$2*IF($FC558="V",1,-1)*IF($Q558="Fixo",(DM558-INDEX('Curva Forward'!$C$5:$AN$13,MATCH(CONCATENATE(BD_COMERCIAL!$K558," ",BD_COMERCIAL!$L558),'Curva Forward'!$B$5:$B$13,0),MATCH(GK$4,'Curva Forward'!$C$4:$AN$4,0))),DM558)</f>
        <v>0</v>
      </c>
      <c r="GL558" s="200">
        <f>IF(EZ558="",0,CL558*CL$2*IF($FC558="V",1,-1)*IF($Q558="Fixo",(EZ558-INDEX('Curva Forward'!$C$5:$AN$13,MATCH(CONCATENATE(BD_COMERCIAL!$K558," ",BD_COMERCIAL!$L558),'Curva Forward'!$B$5:$B$13,0),MATCH(GL$4,'Curva Forward'!$C$4:$AN$4,0))),EZ558))</f>
        <v>0</v>
      </c>
      <c r="GM558" s="200">
        <f>IF(FA558="",0,CM558*CM$2*IF($FC558="V",1,-1)*IF($Q558="Fixo",(FA558-INDEX('Curva Forward'!$C$5:$AN$13,MATCH(CONCATENATE(BD_COMERCIAL!$K558," ",BD_COMERCIAL!$L558),'Curva Forward'!$B$5:$B$13,0),MATCH(GM$4,'Curva Forward'!$C$4:$AN$4,0))),FA558))</f>
        <v>0</v>
      </c>
      <c r="GN558" s="200">
        <f>IF(FB558="",0,CN558*CN$2*IF($FC558="V",1,-1)*IF($Q558="Fixo",(FB558-INDEX('Curva Forward'!$C$5:$AN$13,MATCH(CONCATENATE(BD_COMERCIAL!$K558," ",BD_COMERCIAL!$L558),'Curva Forward'!$B$5:$B$13,0),MATCH(GN$4,'Curva Forward'!$C$4:$AN$4,0))),FB558))</f>
        <v>0</v>
      </c>
      <c r="GO558" s="201">
        <f t="shared" ca="1" si="163"/>
        <v>0</v>
      </c>
      <c r="GP558" s="201">
        <f t="shared" ca="1" si="164"/>
        <v>0</v>
      </c>
    </row>
    <row r="559" spans="1:198" ht="15" customHeight="1" x14ac:dyDescent="0.25">
      <c r="A559" s="6"/>
      <c r="B559" s="7" t="s">
        <v>945</v>
      </c>
      <c r="C559" s="8">
        <v>44763</v>
      </c>
      <c r="D559" s="9" t="s">
        <v>131</v>
      </c>
      <c r="E559" s="9" t="s">
        <v>905</v>
      </c>
      <c r="F559" s="113">
        <v>2016507000169</v>
      </c>
      <c r="G559" s="10" t="s">
        <v>125</v>
      </c>
      <c r="H559" s="113">
        <v>3780401000108</v>
      </c>
      <c r="I559" s="9" t="s">
        <v>126</v>
      </c>
      <c r="J559" s="166" t="s">
        <v>921</v>
      </c>
      <c r="K559" s="10" t="s">
        <v>30</v>
      </c>
      <c r="L559" s="84" t="s">
        <v>22</v>
      </c>
      <c r="M559" s="11">
        <v>44743</v>
      </c>
      <c r="N559" s="12">
        <v>44773</v>
      </c>
      <c r="O559" s="10">
        <v>5</v>
      </c>
      <c r="P559" s="84">
        <v>95</v>
      </c>
      <c r="Q559" s="84" t="s">
        <v>128</v>
      </c>
      <c r="R559" s="10" t="s">
        <v>129</v>
      </c>
      <c r="S559" s="14" t="s">
        <v>135</v>
      </c>
      <c r="T559" s="11"/>
      <c r="U559" s="12"/>
      <c r="V559" s="257" t="str">
        <f ca="1">IF(U559="","",
IF(U559="NA","",
IFERROR(VLOOKUP(EOMONTH(M559,-2)+1,IPCA!$A:$B,2,0),
VLOOKUP(EOMONTH(TODAY(),-2)+1,IPCA!$A:$B,2,0))/
VLOOKUP(EOMONTH(U559,-2)+1,IPCA!$A:$B,2,0)*
P559))</f>
        <v/>
      </c>
      <c r="W559" s="84"/>
      <c r="X559" s="13" t="s">
        <v>6</v>
      </c>
      <c r="Y559" s="166"/>
      <c r="AA559" s="108"/>
      <c r="AB559" s="15"/>
      <c r="AH559">
        <v>5</v>
      </c>
      <c r="AM559" s="6"/>
      <c r="AN559" s="15"/>
      <c r="AY559" s="6"/>
      <c r="AZ559" s="15"/>
      <c r="BK559" s="6"/>
      <c r="BL559" s="15"/>
      <c r="BW559" s="6"/>
      <c r="BX559" s="15"/>
      <c r="CI559" s="6"/>
      <c r="CJ559" s="16">
        <f t="shared" si="148"/>
        <v>0.42465753424657532</v>
      </c>
      <c r="CK559" s="16" t="str">
        <f t="shared" si="149"/>
        <v/>
      </c>
      <c r="CL559" s="16" t="str">
        <f t="shared" si="150"/>
        <v/>
      </c>
      <c r="CM559" s="16" t="str">
        <f t="shared" si="151"/>
        <v/>
      </c>
      <c r="CN559" s="16" t="str">
        <f t="shared" si="152"/>
        <v/>
      </c>
      <c r="CO559" s="18"/>
      <c r="CP559" s="15"/>
      <c r="CV559">
        <v>95</v>
      </c>
      <c r="DA559" s="6"/>
      <c r="DB559" s="15"/>
      <c r="DM559" s="6"/>
      <c r="DN559" s="15"/>
      <c r="DY559" s="6"/>
      <c r="DZ559" s="15"/>
      <c r="EK559" s="6"/>
      <c r="EL559" s="15"/>
      <c r="EW559" s="6"/>
      <c r="EX559" s="16">
        <f t="shared" si="153"/>
        <v>8.0684931506849313</v>
      </c>
      <c r="EY559" s="16" t="str">
        <f t="shared" si="154"/>
        <v/>
      </c>
      <c r="EZ559" s="16" t="str">
        <f t="shared" si="155"/>
        <v/>
      </c>
      <c r="FA559" s="16" t="str">
        <f t="shared" si="156"/>
        <v/>
      </c>
      <c r="FB559" s="160" t="str">
        <f t="shared" si="157"/>
        <v/>
      </c>
      <c r="FC559" t="s">
        <v>205</v>
      </c>
      <c r="FD559" s="20" t="s">
        <v>126</v>
      </c>
      <c r="FE559"/>
      <c r="FF559" s="209" t="s">
        <v>206</v>
      </c>
      <c r="FH559" s="284">
        <f t="shared" ca="1" si="158"/>
        <v>0</v>
      </c>
      <c r="FI559" s="208">
        <f t="shared" si="159"/>
        <v>1</v>
      </c>
      <c r="FK559" t="str">
        <f t="shared" si="160"/>
        <v>COMPANHIA DE GERACAO E TRANSMISSAO DE ENERGIA ELETRICA DO SUL DO BRASIL - ELETROBRAS CGT ELETROSUL</v>
      </c>
      <c r="FL559" s="201">
        <f t="shared" ca="1" si="161"/>
        <v>4464.0000000000109</v>
      </c>
      <c r="FM559" s="201">
        <f t="shared" ca="1" si="162"/>
        <v>0</v>
      </c>
      <c r="FN559" s="200">
        <f>AB559*AB$2*IF($FC559="V",1,-1)*IF($Q559="Fixo",(CP559-INDEX('Curva Forward'!$C$5:$AN$13,MATCH(CONCATENATE(BD_COMERCIAL!$K559," ",BD_COMERCIAL!$L559),'Curva Forward'!$B$5:$B$13,0),MATCH(FN$4,'Curva Forward'!$C$4:$AN$4,0))),CP559)</f>
        <v>0</v>
      </c>
      <c r="FO559" s="200">
        <f>AC559*AC$2*IF($FC559="V",1,-1)*IF($Q559="Fixo",(CQ559-INDEX('Curva Forward'!$C$5:$AN$13,MATCH(CONCATENATE(BD_COMERCIAL!$K559," ",BD_COMERCIAL!$L559),'Curva Forward'!$B$5:$B$13,0),MATCH(FO$4,'Curva Forward'!$C$4:$AN$4,0))),CQ559)</f>
        <v>0</v>
      </c>
      <c r="FP559" s="200">
        <f>AD559*AD$2*IF($FC559="V",1,-1)*IF($Q559="Fixo",(CR559-INDEX('Curva Forward'!$C$5:$AN$13,MATCH(CONCATENATE(BD_COMERCIAL!$K559," ",BD_COMERCIAL!$L559),'Curva Forward'!$B$5:$B$13,0),MATCH(FP$4,'Curva Forward'!$C$4:$AN$4,0))),CR559)</f>
        <v>0</v>
      </c>
      <c r="FQ559" s="200">
        <f>AE559*AE$2*IF($FC559="V",1,-1)*IF($Q559="Fixo",(CS559-INDEX('Curva Forward'!$C$5:$AN$13,MATCH(CONCATENATE(BD_COMERCIAL!$K559," ",BD_COMERCIAL!$L559),'Curva Forward'!$B$5:$B$13,0),MATCH(FQ$4,'Curva Forward'!$C$4:$AN$4,0))),CS559)</f>
        <v>0</v>
      </c>
      <c r="FR559" s="200">
        <f>AF559*AF$2*IF($FC559="V",1,-1)*IF($Q559="Fixo",(CT559-INDEX('Curva Forward'!$C$5:$AN$13,MATCH(CONCATENATE(BD_COMERCIAL!$K559," ",BD_COMERCIAL!$L559),'Curva Forward'!$B$5:$B$13,0),MATCH(FR$4,'Curva Forward'!$C$4:$AN$4,0))),CT559)</f>
        <v>0</v>
      </c>
      <c r="FS559" s="200">
        <f>AG559*AG$2*IF($FC559="V",1,-1)*IF($Q559="Fixo",(CU559-INDEX('Curva Forward'!$C$5:$AN$13,MATCH(CONCATENATE(BD_COMERCIAL!$K559," ",BD_COMERCIAL!$L559),'Curva Forward'!$B$5:$B$13,0),MATCH(FS$4,'Curva Forward'!$C$4:$AN$4,0))),CU559)</f>
        <v>0</v>
      </c>
      <c r="FT559" s="200">
        <f>AH559*AH$2*IF($FC559="V",1,-1)*IF($Q559="Fixo",(CV559-INDEX('Curva Forward'!$C$5:$AN$13,MATCH(CONCATENATE(BD_COMERCIAL!$K559," ",BD_COMERCIAL!$L559),'Curva Forward'!$B$5:$B$13,0),MATCH(FT$4,'Curva Forward'!$C$4:$AN$4,0))),CV559)</f>
        <v>4464.0000000000109</v>
      </c>
      <c r="FU559" s="200">
        <f>AI559*AI$2*IF($FC559="V",1,-1)*IF($Q559="Fixo",(CW559-INDEX('Curva Forward'!$C$5:$AN$13,MATCH(CONCATENATE(BD_COMERCIAL!$K559," ",BD_COMERCIAL!$L559),'Curva Forward'!$B$5:$B$13,0),MATCH(FU$4,'Curva Forward'!$C$4:$AN$4,0))),CW559)</f>
        <v>0</v>
      </c>
      <c r="FV559" s="200">
        <f>AJ559*AJ$2*IF($FC559="V",1,-1)*IF($Q559="Fixo",(CX559-INDEX('Curva Forward'!$C$5:$AN$13,MATCH(CONCATENATE(BD_COMERCIAL!$K559," ",BD_COMERCIAL!$L559),'Curva Forward'!$B$5:$B$13,0),MATCH(FV$4,'Curva Forward'!$C$4:$AN$4,0))),CX559)</f>
        <v>0</v>
      </c>
      <c r="FW559" s="200">
        <f>AK559*AK$2*IF($FC559="V",1,-1)*IF($Q559="Fixo",(CY559-INDEX('Curva Forward'!$C$5:$AN$13,MATCH(CONCATENATE(BD_COMERCIAL!$K559," ",BD_COMERCIAL!$L559),'Curva Forward'!$B$5:$B$13,0),MATCH(FW$4,'Curva Forward'!$C$4:$AN$4,0))),CY559)</f>
        <v>0</v>
      </c>
      <c r="FX559" s="200">
        <f>AL559*AL$2*IF($FC559="V",1,-1)*IF($Q559="Fixo",(CZ559-INDEX('Curva Forward'!$C$5:$AN$13,MATCH(CONCATENATE(BD_COMERCIAL!$K559," ",BD_COMERCIAL!$L559),'Curva Forward'!$B$5:$B$13,0),MATCH(FX$4,'Curva Forward'!$C$4:$AN$4,0))),CZ559)</f>
        <v>0</v>
      </c>
      <c r="FY559" s="200">
        <f>AM559*AM$2*IF($FC559="V",1,-1)*IF($Q559="Fixo",(DA559-INDEX('Curva Forward'!$C$5:$AN$13,MATCH(CONCATENATE(BD_COMERCIAL!$K559," ",BD_COMERCIAL!$L559),'Curva Forward'!$B$5:$B$13,0),MATCH(FY$4,'Curva Forward'!$C$4:$AN$4,0))),DA559)</f>
        <v>0</v>
      </c>
      <c r="FZ559" s="200">
        <f>AN559*AN$2*IF($FC559="V",1,-1)*IF($Q559="Fixo",(DB559-INDEX('Curva Forward'!$C$5:$AN$13,MATCH(CONCATENATE(BD_COMERCIAL!$K559," ",BD_COMERCIAL!$L559),'Curva Forward'!$B$5:$B$13,0),MATCH(FZ$4,'Curva Forward'!$C$4:$AN$4,0))),DB559)</f>
        <v>0</v>
      </c>
      <c r="GA559" s="200">
        <f>AO559*AO$2*IF($FC559="V",1,-1)*IF($Q559="Fixo",(DC559-INDEX('Curva Forward'!$C$5:$AN$13,MATCH(CONCATENATE(BD_COMERCIAL!$K559," ",BD_COMERCIAL!$L559),'Curva Forward'!$B$5:$B$13,0),MATCH(GA$4,'Curva Forward'!$C$4:$AN$4,0))),DC559)</f>
        <v>0</v>
      </c>
      <c r="GB559" s="200">
        <f>AP559*AP$2*IF($FC559="V",1,-1)*IF($Q559="Fixo",(DD559-INDEX('Curva Forward'!$C$5:$AN$13,MATCH(CONCATENATE(BD_COMERCIAL!$K559," ",BD_COMERCIAL!$L559),'Curva Forward'!$B$5:$B$13,0),MATCH(GB$4,'Curva Forward'!$C$4:$AN$4,0))),DD559)</f>
        <v>0</v>
      </c>
      <c r="GC559" s="200">
        <f>AQ559*AQ$2*IF($FC559="V",1,-1)*IF($Q559="Fixo",(DE559-INDEX('Curva Forward'!$C$5:$AN$13,MATCH(CONCATENATE(BD_COMERCIAL!$K559," ",BD_COMERCIAL!$L559),'Curva Forward'!$B$5:$B$13,0),MATCH(GC$4,'Curva Forward'!$C$4:$AN$4,0))),DE559)</f>
        <v>0</v>
      </c>
      <c r="GD559" s="200">
        <f>AR559*AR$2*IF($FC559="V",1,-1)*IF($Q559="Fixo",(DF559-INDEX('Curva Forward'!$C$5:$AN$13,MATCH(CONCATENATE(BD_COMERCIAL!$K559," ",BD_COMERCIAL!$L559),'Curva Forward'!$B$5:$B$13,0),MATCH(GD$4,'Curva Forward'!$C$4:$AN$4,0))),DF559)</f>
        <v>0</v>
      </c>
      <c r="GE559" s="200">
        <f>AS559*AS$2*IF($FC559="V",1,-1)*IF($Q559="Fixo",(DG559-INDEX('Curva Forward'!$C$5:$AN$13,MATCH(CONCATENATE(BD_COMERCIAL!$K559," ",BD_COMERCIAL!$L559),'Curva Forward'!$B$5:$B$13,0),MATCH(GE$4,'Curva Forward'!$C$4:$AN$4,0))),DG559)</f>
        <v>0</v>
      </c>
      <c r="GF559" s="200">
        <f>AT559*AT$2*IF($FC559="V",1,-1)*IF($Q559="Fixo",(DH559-INDEX('Curva Forward'!$C$5:$AN$13,MATCH(CONCATENATE(BD_COMERCIAL!$K559," ",BD_COMERCIAL!$L559),'Curva Forward'!$B$5:$B$13,0),MATCH(GF$4,'Curva Forward'!$C$4:$AN$4,0))),DH559)</f>
        <v>0</v>
      </c>
      <c r="GG559" s="200">
        <f>AU559*AU$2*IF($FC559="V",1,-1)*IF($Q559="Fixo",(DI559-INDEX('Curva Forward'!$C$5:$AN$13,MATCH(CONCATENATE(BD_COMERCIAL!$K559," ",BD_COMERCIAL!$L559),'Curva Forward'!$B$5:$B$13,0),MATCH(GG$4,'Curva Forward'!$C$4:$AN$4,0))),DI559)</f>
        <v>0</v>
      </c>
      <c r="GH559" s="200">
        <f>AV559*AV$2*IF($FC559="V",1,-1)*IF($Q559="Fixo",(DJ559-INDEX('Curva Forward'!$C$5:$AN$13,MATCH(CONCATENATE(BD_COMERCIAL!$K559," ",BD_COMERCIAL!$L559),'Curva Forward'!$B$5:$B$13,0),MATCH(GH$4,'Curva Forward'!$C$4:$AN$4,0))),DJ559)</f>
        <v>0</v>
      </c>
      <c r="GI559" s="200">
        <f>AW559*AW$2*IF($FC559="V",1,-1)*IF($Q559="Fixo",(DK559-INDEX('Curva Forward'!$C$5:$AN$13,MATCH(CONCATENATE(BD_COMERCIAL!$K559," ",BD_COMERCIAL!$L559),'Curva Forward'!$B$5:$B$13,0),MATCH(GI$4,'Curva Forward'!$C$4:$AN$4,0))),DK559)</f>
        <v>0</v>
      </c>
      <c r="GJ559" s="200">
        <f>AX559*AX$2*IF($FC559="V",1,-1)*IF($Q559="Fixo",(DL559-INDEX('Curva Forward'!$C$5:$AN$13,MATCH(CONCATENATE(BD_COMERCIAL!$K559," ",BD_COMERCIAL!$L559),'Curva Forward'!$B$5:$B$13,0),MATCH(GJ$4,'Curva Forward'!$C$4:$AN$4,0))),DL559)</f>
        <v>0</v>
      </c>
      <c r="GK559" s="200">
        <f>AY559*AY$2*IF($FC559="V",1,-1)*IF($Q559="Fixo",(DM559-INDEX('Curva Forward'!$C$5:$AN$13,MATCH(CONCATENATE(BD_COMERCIAL!$K559," ",BD_COMERCIAL!$L559),'Curva Forward'!$B$5:$B$13,0),MATCH(GK$4,'Curva Forward'!$C$4:$AN$4,0))),DM559)</f>
        <v>0</v>
      </c>
      <c r="GL559" s="200">
        <f>IF(EZ559="",0,CL559*CL$2*IF($FC559="V",1,-1)*IF($Q559="Fixo",(EZ559-INDEX('Curva Forward'!$C$5:$AN$13,MATCH(CONCATENATE(BD_COMERCIAL!$K559," ",BD_COMERCIAL!$L559),'Curva Forward'!$B$5:$B$13,0),MATCH(GL$4,'Curva Forward'!$C$4:$AN$4,0))),EZ559))</f>
        <v>0</v>
      </c>
      <c r="GM559" s="200">
        <f>IF(FA559="",0,CM559*CM$2*IF($FC559="V",1,-1)*IF($Q559="Fixo",(FA559-INDEX('Curva Forward'!$C$5:$AN$13,MATCH(CONCATENATE(BD_COMERCIAL!$K559," ",BD_COMERCIAL!$L559),'Curva Forward'!$B$5:$B$13,0),MATCH(GM$4,'Curva Forward'!$C$4:$AN$4,0))),FA559))</f>
        <v>0</v>
      </c>
      <c r="GN559" s="200">
        <f>IF(FB559="",0,CN559*CN$2*IF($FC559="V",1,-1)*IF($Q559="Fixo",(FB559-INDEX('Curva Forward'!$C$5:$AN$13,MATCH(CONCATENATE(BD_COMERCIAL!$K559," ",BD_COMERCIAL!$L559),'Curva Forward'!$B$5:$B$13,0),MATCH(GN$4,'Curva Forward'!$C$4:$AN$4,0))),FB559))</f>
        <v>0</v>
      </c>
      <c r="GO559" s="201">
        <f t="shared" ca="1" si="163"/>
        <v>0</v>
      </c>
      <c r="GP559" s="201">
        <f t="shared" ca="1" si="164"/>
        <v>0</v>
      </c>
    </row>
    <row r="560" spans="1:198" ht="15" customHeight="1" x14ac:dyDescent="0.25">
      <c r="A560" s="6"/>
      <c r="B560" s="7" t="s">
        <v>946</v>
      </c>
      <c r="C560" s="8">
        <v>44764</v>
      </c>
      <c r="D560" s="9" t="s">
        <v>131</v>
      </c>
      <c r="E560" s="9" t="s">
        <v>397</v>
      </c>
      <c r="F560" s="113">
        <v>33933760000100</v>
      </c>
      <c r="G560" s="10" t="s">
        <v>125</v>
      </c>
      <c r="H560" s="113">
        <v>3780401000108</v>
      </c>
      <c r="I560" s="9" t="s">
        <v>126</v>
      </c>
      <c r="J560" s="166" t="s">
        <v>921</v>
      </c>
      <c r="K560" s="10" t="s">
        <v>127</v>
      </c>
      <c r="L560" s="84" t="s">
        <v>22</v>
      </c>
      <c r="M560" s="11">
        <v>44743</v>
      </c>
      <c r="N560" s="12">
        <v>44773</v>
      </c>
      <c r="O560" s="10">
        <v>15.4</v>
      </c>
      <c r="P560" s="84">
        <v>65.5</v>
      </c>
      <c r="Q560" s="84" t="s">
        <v>128</v>
      </c>
      <c r="R560" s="10" t="s">
        <v>129</v>
      </c>
      <c r="S560" s="14" t="s">
        <v>135</v>
      </c>
      <c r="T560" s="11"/>
      <c r="U560" s="12"/>
      <c r="V560" s="257" t="str">
        <f ca="1">IF(U560="","",
IF(U560="NA","",
IFERROR(VLOOKUP(EOMONTH(M560,-2)+1,IPCA!$A:$B,2,0),
VLOOKUP(EOMONTH(TODAY(),-2)+1,IPCA!$A:$B,2,0))/
VLOOKUP(EOMONTH(U560,-2)+1,IPCA!$A:$B,2,0)*
P560))</f>
        <v/>
      </c>
      <c r="W560" s="84"/>
      <c r="X560" s="13" t="s">
        <v>133</v>
      </c>
      <c r="Y560" s="166"/>
      <c r="AA560" s="108"/>
      <c r="AB560" s="15"/>
      <c r="AH560">
        <v>15.4</v>
      </c>
      <c r="AM560" s="6"/>
      <c r="AN560" s="15"/>
      <c r="AY560" s="6"/>
      <c r="AZ560" s="15"/>
      <c r="BK560" s="6"/>
      <c r="BL560" s="15"/>
      <c r="BW560" s="6"/>
      <c r="BX560" s="15"/>
      <c r="CI560" s="6"/>
      <c r="CJ560" s="16">
        <f t="shared" si="148"/>
        <v>1.307945205479452</v>
      </c>
      <c r="CK560" s="16" t="str">
        <f t="shared" si="149"/>
        <v/>
      </c>
      <c r="CL560" s="16" t="str">
        <f t="shared" si="150"/>
        <v/>
      </c>
      <c r="CM560" s="16" t="str">
        <f t="shared" si="151"/>
        <v/>
      </c>
      <c r="CN560" s="16" t="str">
        <f t="shared" si="152"/>
        <v/>
      </c>
      <c r="CO560" s="18"/>
      <c r="CP560" s="15"/>
      <c r="CV560">
        <v>65.5</v>
      </c>
      <c r="DA560" s="6"/>
      <c r="DB560" s="15"/>
      <c r="DM560" s="6"/>
      <c r="DN560" s="15"/>
      <c r="DY560" s="6"/>
      <c r="DZ560" s="15"/>
      <c r="EK560" s="6"/>
      <c r="EL560" s="15"/>
      <c r="EW560" s="6"/>
      <c r="EX560" s="16">
        <f t="shared" si="153"/>
        <v>5.5630136986301366</v>
      </c>
      <c r="EY560" s="16" t="str">
        <f t="shared" si="154"/>
        <v/>
      </c>
      <c r="EZ560" s="16" t="str">
        <f t="shared" si="155"/>
        <v/>
      </c>
      <c r="FA560" s="16" t="str">
        <f t="shared" si="156"/>
        <v/>
      </c>
      <c r="FB560" s="160" t="str">
        <f t="shared" si="157"/>
        <v/>
      </c>
      <c r="FC560" t="s">
        <v>205</v>
      </c>
      <c r="FD560" s="20" t="s">
        <v>126</v>
      </c>
      <c r="FE560"/>
      <c r="FF560" s="209" t="s">
        <v>206</v>
      </c>
      <c r="FH560" s="284">
        <f t="shared" ca="1" si="158"/>
        <v>0</v>
      </c>
      <c r="FI560" s="208">
        <f t="shared" si="159"/>
        <v>1</v>
      </c>
      <c r="FK560" t="str">
        <f t="shared" si="160"/>
        <v>CASA DOS VENTOS COMERCIALIZADORA DE ENERGIA S.A</v>
      </c>
      <c r="FL560" s="201">
        <f t="shared" ca="1" si="161"/>
        <v>13176.240000000065</v>
      </c>
      <c r="FM560" s="201">
        <f t="shared" ca="1" si="162"/>
        <v>0</v>
      </c>
      <c r="FN560" s="200">
        <f>AB560*AB$2*IF($FC560="V",1,-1)*IF($Q560="Fixo",(CP560-INDEX('Curva Forward'!$C$5:$AN$13,MATCH(CONCATENATE(BD_COMERCIAL!$K560," ",BD_COMERCIAL!$L560),'Curva Forward'!$B$5:$B$13,0),MATCH(FN$4,'Curva Forward'!$C$4:$AN$4,0))),CP560)</f>
        <v>0</v>
      </c>
      <c r="FO560" s="200">
        <f>AC560*AC$2*IF($FC560="V",1,-1)*IF($Q560="Fixo",(CQ560-INDEX('Curva Forward'!$C$5:$AN$13,MATCH(CONCATENATE(BD_COMERCIAL!$K560," ",BD_COMERCIAL!$L560),'Curva Forward'!$B$5:$B$13,0),MATCH(FO$4,'Curva Forward'!$C$4:$AN$4,0))),CQ560)</f>
        <v>0</v>
      </c>
      <c r="FP560" s="200">
        <f>AD560*AD$2*IF($FC560="V",1,-1)*IF($Q560="Fixo",(CR560-INDEX('Curva Forward'!$C$5:$AN$13,MATCH(CONCATENATE(BD_COMERCIAL!$K560," ",BD_COMERCIAL!$L560),'Curva Forward'!$B$5:$B$13,0),MATCH(FP$4,'Curva Forward'!$C$4:$AN$4,0))),CR560)</f>
        <v>0</v>
      </c>
      <c r="FQ560" s="200">
        <f>AE560*AE$2*IF($FC560="V",1,-1)*IF($Q560="Fixo",(CS560-INDEX('Curva Forward'!$C$5:$AN$13,MATCH(CONCATENATE(BD_COMERCIAL!$K560," ",BD_COMERCIAL!$L560),'Curva Forward'!$B$5:$B$13,0),MATCH(FQ$4,'Curva Forward'!$C$4:$AN$4,0))),CS560)</f>
        <v>0</v>
      </c>
      <c r="FR560" s="200">
        <f>AF560*AF$2*IF($FC560="V",1,-1)*IF($Q560="Fixo",(CT560-INDEX('Curva Forward'!$C$5:$AN$13,MATCH(CONCATENATE(BD_COMERCIAL!$K560," ",BD_COMERCIAL!$L560),'Curva Forward'!$B$5:$B$13,0),MATCH(FR$4,'Curva Forward'!$C$4:$AN$4,0))),CT560)</f>
        <v>0</v>
      </c>
      <c r="FS560" s="200">
        <f>AG560*AG$2*IF($FC560="V",1,-1)*IF($Q560="Fixo",(CU560-INDEX('Curva Forward'!$C$5:$AN$13,MATCH(CONCATENATE(BD_COMERCIAL!$K560," ",BD_COMERCIAL!$L560),'Curva Forward'!$B$5:$B$13,0),MATCH(FS$4,'Curva Forward'!$C$4:$AN$4,0))),CU560)</f>
        <v>0</v>
      </c>
      <c r="FT560" s="200">
        <f>AH560*AH$2*IF($FC560="V",1,-1)*IF($Q560="Fixo",(CV560-INDEX('Curva Forward'!$C$5:$AN$13,MATCH(CONCATENATE(BD_COMERCIAL!$K560," ",BD_COMERCIAL!$L560),'Curva Forward'!$B$5:$B$13,0),MATCH(FT$4,'Curva Forward'!$C$4:$AN$4,0))),CV560)</f>
        <v>13176.240000000065</v>
      </c>
      <c r="FU560" s="200">
        <f>AI560*AI$2*IF($FC560="V",1,-1)*IF($Q560="Fixo",(CW560-INDEX('Curva Forward'!$C$5:$AN$13,MATCH(CONCATENATE(BD_COMERCIAL!$K560," ",BD_COMERCIAL!$L560),'Curva Forward'!$B$5:$B$13,0),MATCH(FU$4,'Curva Forward'!$C$4:$AN$4,0))),CW560)</f>
        <v>0</v>
      </c>
      <c r="FV560" s="200">
        <f>AJ560*AJ$2*IF($FC560="V",1,-1)*IF($Q560="Fixo",(CX560-INDEX('Curva Forward'!$C$5:$AN$13,MATCH(CONCATENATE(BD_COMERCIAL!$K560," ",BD_COMERCIAL!$L560),'Curva Forward'!$B$5:$B$13,0),MATCH(FV$4,'Curva Forward'!$C$4:$AN$4,0))),CX560)</f>
        <v>0</v>
      </c>
      <c r="FW560" s="200">
        <f>AK560*AK$2*IF($FC560="V",1,-1)*IF($Q560="Fixo",(CY560-INDEX('Curva Forward'!$C$5:$AN$13,MATCH(CONCATENATE(BD_COMERCIAL!$K560," ",BD_COMERCIAL!$L560),'Curva Forward'!$B$5:$B$13,0),MATCH(FW$4,'Curva Forward'!$C$4:$AN$4,0))),CY560)</f>
        <v>0</v>
      </c>
      <c r="FX560" s="200">
        <f>AL560*AL$2*IF($FC560="V",1,-1)*IF($Q560="Fixo",(CZ560-INDEX('Curva Forward'!$C$5:$AN$13,MATCH(CONCATENATE(BD_COMERCIAL!$K560," ",BD_COMERCIAL!$L560),'Curva Forward'!$B$5:$B$13,0),MATCH(FX$4,'Curva Forward'!$C$4:$AN$4,0))),CZ560)</f>
        <v>0</v>
      </c>
      <c r="FY560" s="200">
        <f>AM560*AM$2*IF($FC560="V",1,-1)*IF($Q560="Fixo",(DA560-INDEX('Curva Forward'!$C$5:$AN$13,MATCH(CONCATENATE(BD_COMERCIAL!$K560," ",BD_COMERCIAL!$L560),'Curva Forward'!$B$5:$B$13,0),MATCH(FY$4,'Curva Forward'!$C$4:$AN$4,0))),DA560)</f>
        <v>0</v>
      </c>
      <c r="FZ560" s="200">
        <f>AN560*AN$2*IF($FC560="V",1,-1)*IF($Q560="Fixo",(DB560-INDEX('Curva Forward'!$C$5:$AN$13,MATCH(CONCATENATE(BD_COMERCIAL!$K560," ",BD_COMERCIAL!$L560),'Curva Forward'!$B$5:$B$13,0),MATCH(FZ$4,'Curva Forward'!$C$4:$AN$4,0))),DB560)</f>
        <v>0</v>
      </c>
      <c r="GA560" s="200">
        <f>AO560*AO$2*IF($FC560="V",1,-1)*IF($Q560="Fixo",(DC560-INDEX('Curva Forward'!$C$5:$AN$13,MATCH(CONCATENATE(BD_COMERCIAL!$K560," ",BD_COMERCIAL!$L560),'Curva Forward'!$B$5:$B$13,0),MATCH(GA$4,'Curva Forward'!$C$4:$AN$4,0))),DC560)</f>
        <v>0</v>
      </c>
      <c r="GB560" s="200">
        <f>AP560*AP$2*IF($FC560="V",1,-1)*IF($Q560="Fixo",(DD560-INDEX('Curva Forward'!$C$5:$AN$13,MATCH(CONCATENATE(BD_COMERCIAL!$K560," ",BD_COMERCIAL!$L560),'Curva Forward'!$B$5:$B$13,0),MATCH(GB$4,'Curva Forward'!$C$4:$AN$4,0))),DD560)</f>
        <v>0</v>
      </c>
      <c r="GC560" s="200">
        <f>AQ560*AQ$2*IF($FC560="V",1,-1)*IF($Q560="Fixo",(DE560-INDEX('Curva Forward'!$C$5:$AN$13,MATCH(CONCATENATE(BD_COMERCIAL!$K560," ",BD_COMERCIAL!$L560),'Curva Forward'!$B$5:$B$13,0),MATCH(GC$4,'Curva Forward'!$C$4:$AN$4,0))),DE560)</f>
        <v>0</v>
      </c>
      <c r="GD560" s="200">
        <f>AR560*AR$2*IF($FC560="V",1,-1)*IF($Q560="Fixo",(DF560-INDEX('Curva Forward'!$C$5:$AN$13,MATCH(CONCATENATE(BD_COMERCIAL!$K560," ",BD_COMERCIAL!$L560),'Curva Forward'!$B$5:$B$13,0),MATCH(GD$4,'Curva Forward'!$C$4:$AN$4,0))),DF560)</f>
        <v>0</v>
      </c>
      <c r="GE560" s="200">
        <f>AS560*AS$2*IF($FC560="V",1,-1)*IF($Q560="Fixo",(DG560-INDEX('Curva Forward'!$C$5:$AN$13,MATCH(CONCATENATE(BD_COMERCIAL!$K560," ",BD_COMERCIAL!$L560),'Curva Forward'!$B$5:$B$13,0),MATCH(GE$4,'Curva Forward'!$C$4:$AN$4,0))),DG560)</f>
        <v>0</v>
      </c>
      <c r="GF560" s="200">
        <f>AT560*AT$2*IF($FC560="V",1,-1)*IF($Q560="Fixo",(DH560-INDEX('Curva Forward'!$C$5:$AN$13,MATCH(CONCATENATE(BD_COMERCIAL!$K560," ",BD_COMERCIAL!$L560),'Curva Forward'!$B$5:$B$13,0),MATCH(GF$4,'Curva Forward'!$C$4:$AN$4,0))),DH560)</f>
        <v>0</v>
      </c>
      <c r="GG560" s="200">
        <f>AU560*AU$2*IF($FC560="V",1,-1)*IF($Q560="Fixo",(DI560-INDEX('Curva Forward'!$C$5:$AN$13,MATCH(CONCATENATE(BD_COMERCIAL!$K560," ",BD_COMERCIAL!$L560),'Curva Forward'!$B$5:$B$13,0),MATCH(GG$4,'Curva Forward'!$C$4:$AN$4,0))),DI560)</f>
        <v>0</v>
      </c>
      <c r="GH560" s="200">
        <f>AV560*AV$2*IF($FC560="V",1,-1)*IF($Q560="Fixo",(DJ560-INDEX('Curva Forward'!$C$5:$AN$13,MATCH(CONCATENATE(BD_COMERCIAL!$K560," ",BD_COMERCIAL!$L560),'Curva Forward'!$B$5:$B$13,0),MATCH(GH$4,'Curva Forward'!$C$4:$AN$4,0))),DJ560)</f>
        <v>0</v>
      </c>
      <c r="GI560" s="200">
        <f>AW560*AW$2*IF($FC560="V",1,-1)*IF($Q560="Fixo",(DK560-INDEX('Curva Forward'!$C$5:$AN$13,MATCH(CONCATENATE(BD_COMERCIAL!$K560," ",BD_COMERCIAL!$L560),'Curva Forward'!$B$5:$B$13,0),MATCH(GI$4,'Curva Forward'!$C$4:$AN$4,0))),DK560)</f>
        <v>0</v>
      </c>
      <c r="GJ560" s="200">
        <f>AX560*AX$2*IF($FC560="V",1,-1)*IF($Q560="Fixo",(DL560-INDEX('Curva Forward'!$C$5:$AN$13,MATCH(CONCATENATE(BD_COMERCIAL!$K560," ",BD_COMERCIAL!$L560),'Curva Forward'!$B$5:$B$13,0),MATCH(GJ$4,'Curva Forward'!$C$4:$AN$4,0))),DL560)</f>
        <v>0</v>
      </c>
      <c r="GK560" s="200">
        <f>AY560*AY$2*IF($FC560="V",1,-1)*IF($Q560="Fixo",(DM560-INDEX('Curva Forward'!$C$5:$AN$13,MATCH(CONCATENATE(BD_COMERCIAL!$K560," ",BD_COMERCIAL!$L560),'Curva Forward'!$B$5:$B$13,0),MATCH(GK$4,'Curva Forward'!$C$4:$AN$4,0))),DM560)</f>
        <v>0</v>
      </c>
      <c r="GL560" s="200">
        <f>IF(EZ560="",0,CL560*CL$2*IF($FC560="V",1,-1)*IF($Q560="Fixo",(EZ560-INDEX('Curva Forward'!$C$5:$AN$13,MATCH(CONCATENATE(BD_COMERCIAL!$K560," ",BD_COMERCIAL!$L560),'Curva Forward'!$B$5:$B$13,0),MATCH(GL$4,'Curva Forward'!$C$4:$AN$4,0))),EZ560))</f>
        <v>0</v>
      </c>
      <c r="GM560" s="200">
        <f>IF(FA560="",0,CM560*CM$2*IF($FC560="V",1,-1)*IF($Q560="Fixo",(FA560-INDEX('Curva Forward'!$C$5:$AN$13,MATCH(CONCATENATE(BD_COMERCIAL!$K560," ",BD_COMERCIAL!$L560),'Curva Forward'!$B$5:$B$13,0),MATCH(GM$4,'Curva Forward'!$C$4:$AN$4,0))),FA560))</f>
        <v>0</v>
      </c>
      <c r="GN560" s="200">
        <f>IF(FB560="",0,CN560*CN$2*IF($FC560="V",1,-1)*IF($Q560="Fixo",(FB560-INDEX('Curva Forward'!$C$5:$AN$13,MATCH(CONCATENATE(BD_COMERCIAL!$K560," ",BD_COMERCIAL!$L560),'Curva Forward'!$B$5:$B$13,0),MATCH(GN$4,'Curva Forward'!$C$4:$AN$4,0))),FB560))</f>
        <v>0</v>
      </c>
      <c r="GO560" s="201">
        <f t="shared" ca="1" si="163"/>
        <v>0</v>
      </c>
      <c r="GP560" s="201">
        <f t="shared" ca="1" si="164"/>
        <v>0</v>
      </c>
    </row>
    <row r="561" spans="1:198" ht="15" customHeight="1" x14ac:dyDescent="0.25">
      <c r="A561" s="6"/>
      <c r="B561" s="7" t="s">
        <v>947</v>
      </c>
      <c r="C561" s="8">
        <v>44767</v>
      </c>
      <c r="D561" s="9" t="s">
        <v>131</v>
      </c>
      <c r="E561" s="9" t="s">
        <v>179</v>
      </c>
      <c r="F561" s="113">
        <v>30483222000173</v>
      </c>
      <c r="G561" s="10" t="s">
        <v>125</v>
      </c>
      <c r="H561" s="113">
        <v>3780401000108</v>
      </c>
      <c r="I561" s="9" t="s">
        <v>139</v>
      </c>
      <c r="J561" s="166"/>
      <c r="K561" s="10" t="s">
        <v>127</v>
      </c>
      <c r="L561" s="84" t="s">
        <v>22</v>
      </c>
      <c r="M561" s="11">
        <v>44774</v>
      </c>
      <c r="N561" s="12">
        <v>44804</v>
      </c>
      <c r="O561" s="10">
        <v>5</v>
      </c>
      <c r="P561" s="84">
        <v>97</v>
      </c>
      <c r="Q561" s="84" t="s">
        <v>128</v>
      </c>
      <c r="R561" s="10" t="s">
        <v>129</v>
      </c>
      <c r="S561" s="14" t="s">
        <v>135</v>
      </c>
      <c r="T561" s="11"/>
      <c r="U561" s="12"/>
      <c r="V561" s="257" t="str">
        <f ca="1">IF(U561="","",
IF(U561="NA","",
IFERROR(VLOOKUP(EOMONTH(M561,-2)+1,IPCA!$A:$B,2,0),
VLOOKUP(EOMONTH(TODAY(),-2)+1,IPCA!$A:$B,2,0))/
VLOOKUP(EOMONTH(U561,-2)+1,IPCA!$A:$B,2,0)*
P561))</f>
        <v/>
      </c>
      <c r="W561" s="84"/>
      <c r="X561" s="13" t="s">
        <v>133</v>
      </c>
      <c r="Y561" s="166"/>
      <c r="AA561" s="108"/>
      <c r="AB561" s="15"/>
      <c r="AI561">
        <v>5</v>
      </c>
      <c r="AM561" s="6"/>
      <c r="AN561" s="15"/>
      <c r="AY561" s="6"/>
      <c r="AZ561" s="15"/>
      <c r="BK561" s="6"/>
      <c r="BL561" s="15"/>
      <c r="BW561" s="6"/>
      <c r="BX561" s="15"/>
      <c r="CI561" s="6"/>
      <c r="CJ561" s="16">
        <f t="shared" si="148"/>
        <v>0.42465753424657532</v>
      </c>
      <c r="CK561" s="16" t="str">
        <f t="shared" si="149"/>
        <v/>
      </c>
      <c r="CL561" s="16" t="str">
        <f t="shared" si="150"/>
        <v/>
      </c>
      <c r="CM561" s="16" t="str">
        <f t="shared" si="151"/>
        <v/>
      </c>
      <c r="CN561" s="16" t="str">
        <f t="shared" si="152"/>
        <v/>
      </c>
      <c r="CO561" s="18"/>
      <c r="CP561" s="15"/>
      <c r="CW561">
        <v>97</v>
      </c>
      <c r="DA561" s="6"/>
      <c r="DB561" s="15"/>
      <c r="DM561" s="6"/>
      <c r="DN561" s="15"/>
      <c r="DY561" s="6"/>
      <c r="DZ561" s="15"/>
      <c r="EK561" s="6"/>
      <c r="EL561" s="15"/>
      <c r="EW561" s="6"/>
      <c r="EX561" s="16">
        <f t="shared" si="153"/>
        <v>8.2383561643835623</v>
      </c>
      <c r="EY561" s="16" t="str">
        <f t="shared" si="154"/>
        <v/>
      </c>
      <c r="EZ561" s="16" t="str">
        <f t="shared" si="155"/>
        <v/>
      </c>
      <c r="FA561" s="16" t="str">
        <f t="shared" si="156"/>
        <v/>
      </c>
      <c r="FB561" s="160" t="str">
        <f t="shared" si="157"/>
        <v/>
      </c>
      <c r="FC561" t="s">
        <v>205</v>
      </c>
      <c r="FD561" s="20" t="s">
        <v>139</v>
      </c>
      <c r="FE561"/>
      <c r="FF561" s="209" t="s">
        <v>206</v>
      </c>
      <c r="FH561" s="284">
        <f t="shared" ca="1" si="158"/>
        <v>0</v>
      </c>
      <c r="FI561" s="208">
        <f t="shared" si="159"/>
        <v>1</v>
      </c>
      <c r="FK561" t="str">
        <f t="shared" si="160"/>
        <v>Gold Comercializadora de Energia Ltda</v>
      </c>
      <c r="FL561" s="201">
        <f t="shared" ca="1" si="161"/>
        <v>-44640</v>
      </c>
      <c r="FM561" s="201">
        <f t="shared" ca="1" si="162"/>
        <v>0</v>
      </c>
      <c r="FN561" s="200">
        <f>AB561*AB$2*IF($FC561="V",1,-1)*IF($Q561="Fixo",(CP561-INDEX('Curva Forward'!$C$5:$AN$13,MATCH(CONCATENATE(BD_COMERCIAL!$K561," ",BD_COMERCIAL!$L561),'Curva Forward'!$B$5:$B$13,0),MATCH(FN$4,'Curva Forward'!$C$4:$AN$4,0))),CP561)</f>
        <v>0</v>
      </c>
      <c r="FO561" s="200">
        <f>AC561*AC$2*IF($FC561="V",1,-1)*IF($Q561="Fixo",(CQ561-INDEX('Curva Forward'!$C$5:$AN$13,MATCH(CONCATENATE(BD_COMERCIAL!$K561," ",BD_COMERCIAL!$L561),'Curva Forward'!$B$5:$B$13,0),MATCH(FO$4,'Curva Forward'!$C$4:$AN$4,0))),CQ561)</f>
        <v>0</v>
      </c>
      <c r="FP561" s="200">
        <f>AD561*AD$2*IF($FC561="V",1,-1)*IF($Q561="Fixo",(CR561-INDEX('Curva Forward'!$C$5:$AN$13,MATCH(CONCATENATE(BD_COMERCIAL!$K561," ",BD_COMERCIAL!$L561),'Curva Forward'!$B$5:$B$13,0),MATCH(FP$4,'Curva Forward'!$C$4:$AN$4,0))),CR561)</f>
        <v>0</v>
      </c>
      <c r="FQ561" s="200">
        <f>AE561*AE$2*IF($FC561="V",1,-1)*IF($Q561="Fixo",(CS561-INDEX('Curva Forward'!$C$5:$AN$13,MATCH(CONCATENATE(BD_COMERCIAL!$K561," ",BD_COMERCIAL!$L561),'Curva Forward'!$B$5:$B$13,0),MATCH(FQ$4,'Curva Forward'!$C$4:$AN$4,0))),CS561)</f>
        <v>0</v>
      </c>
      <c r="FR561" s="200">
        <f>AF561*AF$2*IF($FC561="V",1,-1)*IF($Q561="Fixo",(CT561-INDEX('Curva Forward'!$C$5:$AN$13,MATCH(CONCATENATE(BD_COMERCIAL!$K561," ",BD_COMERCIAL!$L561),'Curva Forward'!$B$5:$B$13,0),MATCH(FR$4,'Curva Forward'!$C$4:$AN$4,0))),CT561)</f>
        <v>0</v>
      </c>
      <c r="FS561" s="200">
        <f>AG561*AG$2*IF($FC561="V",1,-1)*IF($Q561="Fixo",(CU561-INDEX('Curva Forward'!$C$5:$AN$13,MATCH(CONCATENATE(BD_COMERCIAL!$K561," ",BD_COMERCIAL!$L561),'Curva Forward'!$B$5:$B$13,0),MATCH(FS$4,'Curva Forward'!$C$4:$AN$4,0))),CU561)</f>
        <v>0</v>
      </c>
      <c r="FT561" s="200">
        <f>AH561*AH$2*IF($FC561="V",1,-1)*IF($Q561="Fixo",(CV561-INDEX('Curva Forward'!$C$5:$AN$13,MATCH(CONCATENATE(BD_COMERCIAL!$K561," ",BD_COMERCIAL!$L561),'Curva Forward'!$B$5:$B$13,0),MATCH(FT$4,'Curva Forward'!$C$4:$AN$4,0))),CV561)</f>
        <v>0</v>
      </c>
      <c r="FU561" s="200">
        <f>AI561*AI$2*IF($FC561="V",1,-1)*IF($Q561="Fixo",(CW561-INDEX('Curva Forward'!$C$5:$AN$13,MATCH(CONCATENATE(BD_COMERCIAL!$K561," ",BD_COMERCIAL!$L561),'Curva Forward'!$B$5:$B$13,0),MATCH(FU$4,'Curva Forward'!$C$4:$AN$4,0))),CW561)</f>
        <v>-44640</v>
      </c>
      <c r="FV561" s="200">
        <f>AJ561*AJ$2*IF($FC561="V",1,-1)*IF($Q561="Fixo",(CX561-INDEX('Curva Forward'!$C$5:$AN$13,MATCH(CONCATENATE(BD_COMERCIAL!$K561," ",BD_COMERCIAL!$L561),'Curva Forward'!$B$5:$B$13,0),MATCH(FV$4,'Curva Forward'!$C$4:$AN$4,0))),CX561)</f>
        <v>0</v>
      </c>
      <c r="FW561" s="200">
        <f>AK561*AK$2*IF($FC561="V",1,-1)*IF($Q561="Fixo",(CY561-INDEX('Curva Forward'!$C$5:$AN$13,MATCH(CONCATENATE(BD_COMERCIAL!$K561," ",BD_COMERCIAL!$L561),'Curva Forward'!$B$5:$B$13,0),MATCH(FW$4,'Curva Forward'!$C$4:$AN$4,0))),CY561)</f>
        <v>0</v>
      </c>
      <c r="FX561" s="200">
        <f>AL561*AL$2*IF($FC561="V",1,-1)*IF($Q561="Fixo",(CZ561-INDEX('Curva Forward'!$C$5:$AN$13,MATCH(CONCATENATE(BD_COMERCIAL!$K561," ",BD_COMERCIAL!$L561),'Curva Forward'!$B$5:$B$13,0),MATCH(FX$4,'Curva Forward'!$C$4:$AN$4,0))),CZ561)</f>
        <v>0</v>
      </c>
      <c r="FY561" s="200">
        <f>AM561*AM$2*IF($FC561="V",1,-1)*IF($Q561="Fixo",(DA561-INDEX('Curva Forward'!$C$5:$AN$13,MATCH(CONCATENATE(BD_COMERCIAL!$K561," ",BD_COMERCIAL!$L561),'Curva Forward'!$B$5:$B$13,0),MATCH(FY$4,'Curva Forward'!$C$4:$AN$4,0))),DA561)</f>
        <v>0</v>
      </c>
      <c r="FZ561" s="200">
        <f>AN561*AN$2*IF($FC561="V",1,-1)*IF($Q561="Fixo",(DB561-INDEX('Curva Forward'!$C$5:$AN$13,MATCH(CONCATENATE(BD_COMERCIAL!$K561," ",BD_COMERCIAL!$L561),'Curva Forward'!$B$5:$B$13,0),MATCH(FZ$4,'Curva Forward'!$C$4:$AN$4,0))),DB561)</f>
        <v>0</v>
      </c>
      <c r="GA561" s="200">
        <f>AO561*AO$2*IF($FC561="V",1,-1)*IF($Q561="Fixo",(DC561-INDEX('Curva Forward'!$C$5:$AN$13,MATCH(CONCATENATE(BD_COMERCIAL!$K561," ",BD_COMERCIAL!$L561),'Curva Forward'!$B$5:$B$13,0),MATCH(GA$4,'Curva Forward'!$C$4:$AN$4,0))),DC561)</f>
        <v>0</v>
      </c>
      <c r="GB561" s="200">
        <f>AP561*AP$2*IF($FC561="V",1,-1)*IF($Q561="Fixo",(DD561-INDEX('Curva Forward'!$C$5:$AN$13,MATCH(CONCATENATE(BD_COMERCIAL!$K561," ",BD_COMERCIAL!$L561),'Curva Forward'!$B$5:$B$13,0),MATCH(GB$4,'Curva Forward'!$C$4:$AN$4,0))),DD561)</f>
        <v>0</v>
      </c>
      <c r="GC561" s="200">
        <f>AQ561*AQ$2*IF($FC561="V",1,-1)*IF($Q561="Fixo",(DE561-INDEX('Curva Forward'!$C$5:$AN$13,MATCH(CONCATENATE(BD_COMERCIAL!$K561," ",BD_COMERCIAL!$L561),'Curva Forward'!$B$5:$B$13,0),MATCH(GC$4,'Curva Forward'!$C$4:$AN$4,0))),DE561)</f>
        <v>0</v>
      </c>
      <c r="GD561" s="200">
        <f>AR561*AR$2*IF($FC561="V",1,-1)*IF($Q561="Fixo",(DF561-INDEX('Curva Forward'!$C$5:$AN$13,MATCH(CONCATENATE(BD_COMERCIAL!$K561," ",BD_COMERCIAL!$L561),'Curva Forward'!$B$5:$B$13,0),MATCH(GD$4,'Curva Forward'!$C$4:$AN$4,0))),DF561)</f>
        <v>0</v>
      </c>
      <c r="GE561" s="200">
        <f>AS561*AS$2*IF($FC561="V",1,-1)*IF($Q561="Fixo",(DG561-INDEX('Curva Forward'!$C$5:$AN$13,MATCH(CONCATENATE(BD_COMERCIAL!$K561," ",BD_COMERCIAL!$L561),'Curva Forward'!$B$5:$B$13,0),MATCH(GE$4,'Curva Forward'!$C$4:$AN$4,0))),DG561)</f>
        <v>0</v>
      </c>
      <c r="GF561" s="200">
        <f>AT561*AT$2*IF($FC561="V",1,-1)*IF($Q561="Fixo",(DH561-INDEX('Curva Forward'!$C$5:$AN$13,MATCH(CONCATENATE(BD_COMERCIAL!$K561," ",BD_COMERCIAL!$L561),'Curva Forward'!$B$5:$B$13,0),MATCH(GF$4,'Curva Forward'!$C$4:$AN$4,0))),DH561)</f>
        <v>0</v>
      </c>
      <c r="GG561" s="200">
        <f>AU561*AU$2*IF($FC561="V",1,-1)*IF($Q561="Fixo",(DI561-INDEX('Curva Forward'!$C$5:$AN$13,MATCH(CONCATENATE(BD_COMERCIAL!$K561," ",BD_COMERCIAL!$L561),'Curva Forward'!$B$5:$B$13,0),MATCH(GG$4,'Curva Forward'!$C$4:$AN$4,0))),DI561)</f>
        <v>0</v>
      </c>
      <c r="GH561" s="200">
        <f>AV561*AV$2*IF($FC561="V",1,-1)*IF($Q561="Fixo",(DJ561-INDEX('Curva Forward'!$C$5:$AN$13,MATCH(CONCATENATE(BD_COMERCIAL!$K561," ",BD_COMERCIAL!$L561),'Curva Forward'!$B$5:$B$13,0),MATCH(GH$4,'Curva Forward'!$C$4:$AN$4,0))),DJ561)</f>
        <v>0</v>
      </c>
      <c r="GI561" s="200">
        <f>AW561*AW$2*IF($FC561="V",1,-1)*IF($Q561="Fixo",(DK561-INDEX('Curva Forward'!$C$5:$AN$13,MATCH(CONCATENATE(BD_COMERCIAL!$K561," ",BD_COMERCIAL!$L561),'Curva Forward'!$B$5:$B$13,0),MATCH(GI$4,'Curva Forward'!$C$4:$AN$4,0))),DK561)</f>
        <v>0</v>
      </c>
      <c r="GJ561" s="200">
        <f>AX561*AX$2*IF($FC561="V",1,-1)*IF($Q561="Fixo",(DL561-INDEX('Curva Forward'!$C$5:$AN$13,MATCH(CONCATENATE(BD_COMERCIAL!$K561," ",BD_COMERCIAL!$L561),'Curva Forward'!$B$5:$B$13,0),MATCH(GJ$4,'Curva Forward'!$C$4:$AN$4,0))),DL561)</f>
        <v>0</v>
      </c>
      <c r="GK561" s="200">
        <f>AY561*AY$2*IF($FC561="V",1,-1)*IF($Q561="Fixo",(DM561-INDEX('Curva Forward'!$C$5:$AN$13,MATCH(CONCATENATE(BD_COMERCIAL!$K561," ",BD_COMERCIAL!$L561),'Curva Forward'!$B$5:$B$13,0),MATCH(GK$4,'Curva Forward'!$C$4:$AN$4,0))),DM561)</f>
        <v>0</v>
      </c>
      <c r="GL561" s="200">
        <f>IF(EZ561="",0,CL561*CL$2*IF($FC561="V",1,-1)*IF($Q561="Fixo",(EZ561-INDEX('Curva Forward'!$C$5:$AN$13,MATCH(CONCATENATE(BD_COMERCIAL!$K561," ",BD_COMERCIAL!$L561),'Curva Forward'!$B$5:$B$13,0),MATCH(GL$4,'Curva Forward'!$C$4:$AN$4,0))),EZ561))</f>
        <v>0</v>
      </c>
      <c r="GM561" s="200">
        <f>IF(FA561="",0,CM561*CM$2*IF($FC561="V",1,-1)*IF($Q561="Fixo",(FA561-INDEX('Curva Forward'!$C$5:$AN$13,MATCH(CONCATENATE(BD_COMERCIAL!$K561," ",BD_COMERCIAL!$L561),'Curva Forward'!$B$5:$B$13,0),MATCH(GM$4,'Curva Forward'!$C$4:$AN$4,0))),FA561))</f>
        <v>0</v>
      </c>
      <c r="GN561" s="200">
        <f>IF(FB561="",0,CN561*CN$2*IF($FC561="V",1,-1)*IF($Q561="Fixo",(FB561-INDEX('Curva Forward'!$C$5:$AN$13,MATCH(CONCATENATE(BD_COMERCIAL!$K561," ",BD_COMERCIAL!$L561),'Curva Forward'!$B$5:$B$13,0),MATCH(GN$4,'Curva Forward'!$C$4:$AN$4,0))),FB561))</f>
        <v>0</v>
      </c>
      <c r="GO561" s="201">
        <f t="shared" ca="1" si="163"/>
        <v>0</v>
      </c>
      <c r="GP561" s="201">
        <f t="shared" ca="1" si="164"/>
        <v>0</v>
      </c>
    </row>
    <row r="562" spans="1:198" ht="15" customHeight="1" x14ac:dyDescent="0.25">
      <c r="A562" s="6"/>
      <c r="B562" s="7" t="s">
        <v>948</v>
      </c>
      <c r="C562" s="8">
        <v>44769</v>
      </c>
      <c r="D562" s="9" t="s">
        <v>131</v>
      </c>
      <c r="E562" s="9" t="s">
        <v>949</v>
      </c>
      <c r="F562" s="113">
        <v>33541368000116</v>
      </c>
      <c r="G562" s="10" t="s">
        <v>125</v>
      </c>
      <c r="H562" s="113">
        <v>3780401000108</v>
      </c>
      <c r="I562" s="9" t="s">
        <v>126</v>
      </c>
      <c r="J562" s="166" t="s">
        <v>921</v>
      </c>
      <c r="K562" s="10" t="s">
        <v>30</v>
      </c>
      <c r="L562" s="84" t="s">
        <v>22</v>
      </c>
      <c r="M562" s="11">
        <v>44743</v>
      </c>
      <c r="N562" s="12">
        <v>44773</v>
      </c>
      <c r="O562" s="10">
        <v>3</v>
      </c>
      <c r="P562" s="84">
        <v>30</v>
      </c>
      <c r="Q562" s="84" t="s">
        <v>586</v>
      </c>
      <c r="R562" s="10" t="s">
        <v>129</v>
      </c>
      <c r="S562" s="14" t="s">
        <v>135</v>
      </c>
      <c r="T562" s="11"/>
      <c r="U562" s="12"/>
      <c r="V562" s="257" t="str">
        <f ca="1">IF(U562="","",
IF(U562="NA","",
IFERROR(VLOOKUP(EOMONTH(M562,-2)+1,IPCA!$A:$B,2,0),
VLOOKUP(EOMONTH(TODAY(),-2)+1,IPCA!$A:$B,2,0))/
VLOOKUP(EOMONTH(U562,-2)+1,IPCA!$A:$B,2,0)*
P562))</f>
        <v/>
      </c>
      <c r="W562" s="84"/>
      <c r="X562" s="13" t="s">
        <v>6</v>
      </c>
      <c r="Y562" s="166"/>
      <c r="AA562" s="108"/>
      <c r="AB562" s="15"/>
      <c r="AH562">
        <v>3</v>
      </c>
      <c r="AM562" s="6"/>
      <c r="AN562" s="15"/>
      <c r="AY562" s="6"/>
      <c r="AZ562" s="15"/>
      <c r="BK562" s="6"/>
      <c r="BL562" s="15"/>
      <c r="BW562" s="6"/>
      <c r="BX562" s="15"/>
      <c r="CI562" s="6"/>
      <c r="CJ562" s="16">
        <f t="shared" si="148"/>
        <v>0.25479452054794521</v>
      </c>
      <c r="CK562" s="16" t="str">
        <f t="shared" si="149"/>
        <v/>
      </c>
      <c r="CL562" s="16" t="str">
        <f t="shared" si="150"/>
        <v/>
      </c>
      <c r="CM562" s="16" t="str">
        <f t="shared" si="151"/>
        <v/>
      </c>
      <c r="CN562" s="16" t="str">
        <f t="shared" si="152"/>
        <v/>
      </c>
      <c r="CO562" s="18"/>
      <c r="CP562" s="15"/>
      <c r="CV562">
        <v>30</v>
      </c>
      <c r="DA562" s="6"/>
      <c r="DB562" s="15"/>
      <c r="DM562" s="6"/>
      <c r="DN562" s="15"/>
      <c r="DY562" s="6"/>
      <c r="DZ562" s="15"/>
      <c r="EK562" s="6"/>
      <c r="EL562" s="15"/>
      <c r="EW562" s="6"/>
      <c r="EX562" s="16">
        <f t="shared" si="153"/>
        <v>2.547945205479452</v>
      </c>
      <c r="EY562" s="16" t="str">
        <f t="shared" si="154"/>
        <v/>
      </c>
      <c r="EZ562" s="16" t="str">
        <f t="shared" si="155"/>
        <v/>
      </c>
      <c r="FA562" s="16" t="str">
        <f t="shared" si="156"/>
        <v/>
      </c>
      <c r="FB562" s="160" t="str">
        <f t="shared" si="157"/>
        <v/>
      </c>
      <c r="FC562" t="s">
        <v>205</v>
      </c>
      <c r="FD562" s="20" t="s">
        <v>126</v>
      </c>
      <c r="FE562"/>
      <c r="FF562" s="209" t="s">
        <v>206</v>
      </c>
      <c r="FH562" s="284">
        <f t="shared" ca="1" si="158"/>
        <v>0</v>
      </c>
      <c r="FI562" s="208">
        <f t="shared" si="159"/>
        <v>1</v>
      </c>
      <c r="FK562" t="str">
        <f t="shared" si="160"/>
        <v>Companhia Hidro Elétrica do São Francisco - Chesf</v>
      </c>
      <c r="FL562" s="201">
        <f t="shared" ca="1" si="161"/>
        <v>-66960</v>
      </c>
      <c r="FM562" s="201">
        <f t="shared" ca="1" si="162"/>
        <v>0</v>
      </c>
      <c r="FN562" s="200">
        <f>AB562*AB$2*IF($FC562="V",1,-1)*IF($Q562="Fixo",(CP562-INDEX('Curva Forward'!$C$5:$AN$13,MATCH(CONCATENATE(BD_COMERCIAL!$K562," ",BD_COMERCIAL!$L562),'Curva Forward'!$B$5:$B$13,0),MATCH(FN$4,'Curva Forward'!$C$4:$AN$4,0))),CP562)</f>
        <v>0</v>
      </c>
      <c r="FO562" s="200">
        <f>AC562*AC$2*IF($FC562="V",1,-1)*IF($Q562="Fixo",(CQ562-INDEX('Curva Forward'!$C$5:$AN$13,MATCH(CONCATENATE(BD_COMERCIAL!$K562," ",BD_COMERCIAL!$L562),'Curva Forward'!$B$5:$B$13,0),MATCH(FO$4,'Curva Forward'!$C$4:$AN$4,0))),CQ562)</f>
        <v>0</v>
      </c>
      <c r="FP562" s="200">
        <f>AD562*AD$2*IF($FC562="V",1,-1)*IF($Q562="Fixo",(CR562-INDEX('Curva Forward'!$C$5:$AN$13,MATCH(CONCATENATE(BD_COMERCIAL!$K562," ",BD_COMERCIAL!$L562),'Curva Forward'!$B$5:$B$13,0),MATCH(FP$4,'Curva Forward'!$C$4:$AN$4,0))),CR562)</f>
        <v>0</v>
      </c>
      <c r="FQ562" s="200">
        <f>AE562*AE$2*IF($FC562="V",1,-1)*IF($Q562="Fixo",(CS562-INDEX('Curva Forward'!$C$5:$AN$13,MATCH(CONCATENATE(BD_COMERCIAL!$K562," ",BD_COMERCIAL!$L562),'Curva Forward'!$B$5:$B$13,0),MATCH(FQ$4,'Curva Forward'!$C$4:$AN$4,0))),CS562)</f>
        <v>0</v>
      </c>
      <c r="FR562" s="200">
        <f>AF562*AF$2*IF($FC562="V",1,-1)*IF($Q562="Fixo",(CT562-INDEX('Curva Forward'!$C$5:$AN$13,MATCH(CONCATENATE(BD_COMERCIAL!$K562," ",BD_COMERCIAL!$L562),'Curva Forward'!$B$5:$B$13,0),MATCH(FR$4,'Curva Forward'!$C$4:$AN$4,0))),CT562)</f>
        <v>0</v>
      </c>
      <c r="FS562" s="200">
        <f>AG562*AG$2*IF($FC562="V",1,-1)*IF($Q562="Fixo",(CU562-INDEX('Curva Forward'!$C$5:$AN$13,MATCH(CONCATENATE(BD_COMERCIAL!$K562," ",BD_COMERCIAL!$L562),'Curva Forward'!$B$5:$B$13,0),MATCH(FS$4,'Curva Forward'!$C$4:$AN$4,0))),CU562)</f>
        <v>0</v>
      </c>
      <c r="FT562" s="200">
        <f>AH562*AH$2*IF($FC562="V",1,-1)*IF($Q562="Fixo",(CV562-INDEX('Curva Forward'!$C$5:$AN$13,MATCH(CONCATENATE(BD_COMERCIAL!$K562," ",BD_COMERCIAL!$L562),'Curva Forward'!$B$5:$B$13,0),MATCH(FT$4,'Curva Forward'!$C$4:$AN$4,0))),CV562)</f>
        <v>-66960</v>
      </c>
      <c r="FU562" s="200">
        <f>AI562*AI$2*IF($FC562="V",1,-1)*IF($Q562="Fixo",(CW562-INDEX('Curva Forward'!$C$5:$AN$13,MATCH(CONCATENATE(BD_COMERCIAL!$K562," ",BD_COMERCIAL!$L562),'Curva Forward'!$B$5:$B$13,0),MATCH(FU$4,'Curva Forward'!$C$4:$AN$4,0))),CW562)</f>
        <v>0</v>
      </c>
      <c r="FV562" s="200">
        <f>AJ562*AJ$2*IF($FC562="V",1,-1)*IF($Q562="Fixo",(CX562-INDEX('Curva Forward'!$C$5:$AN$13,MATCH(CONCATENATE(BD_COMERCIAL!$K562," ",BD_COMERCIAL!$L562),'Curva Forward'!$B$5:$B$13,0),MATCH(FV$4,'Curva Forward'!$C$4:$AN$4,0))),CX562)</f>
        <v>0</v>
      </c>
      <c r="FW562" s="200">
        <f>AK562*AK$2*IF($FC562="V",1,-1)*IF($Q562="Fixo",(CY562-INDEX('Curva Forward'!$C$5:$AN$13,MATCH(CONCATENATE(BD_COMERCIAL!$K562," ",BD_COMERCIAL!$L562),'Curva Forward'!$B$5:$B$13,0),MATCH(FW$4,'Curva Forward'!$C$4:$AN$4,0))),CY562)</f>
        <v>0</v>
      </c>
      <c r="FX562" s="200">
        <f>AL562*AL$2*IF($FC562="V",1,-1)*IF($Q562="Fixo",(CZ562-INDEX('Curva Forward'!$C$5:$AN$13,MATCH(CONCATENATE(BD_COMERCIAL!$K562," ",BD_COMERCIAL!$L562),'Curva Forward'!$B$5:$B$13,0),MATCH(FX$4,'Curva Forward'!$C$4:$AN$4,0))),CZ562)</f>
        <v>0</v>
      </c>
      <c r="FY562" s="200">
        <f>AM562*AM$2*IF($FC562="V",1,-1)*IF($Q562="Fixo",(DA562-INDEX('Curva Forward'!$C$5:$AN$13,MATCH(CONCATENATE(BD_COMERCIAL!$K562," ",BD_COMERCIAL!$L562),'Curva Forward'!$B$5:$B$13,0),MATCH(FY$4,'Curva Forward'!$C$4:$AN$4,0))),DA562)</f>
        <v>0</v>
      </c>
      <c r="FZ562" s="200">
        <f>AN562*AN$2*IF($FC562="V",1,-1)*IF($Q562="Fixo",(DB562-INDEX('Curva Forward'!$C$5:$AN$13,MATCH(CONCATENATE(BD_COMERCIAL!$K562," ",BD_COMERCIAL!$L562),'Curva Forward'!$B$5:$B$13,0),MATCH(FZ$4,'Curva Forward'!$C$4:$AN$4,0))),DB562)</f>
        <v>0</v>
      </c>
      <c r="GA562" s="200">
        <f>AO562*AO$2*IF($FC562="V",1,-1)*IF($Q562="Fixo",(DC562-INDEX('Curva Forward'!$C$5:$AN$13,MATCH(CONCATENATE(BD_COMERCIAL!$K562," ",BD_COMERCIAL!$L562),'Curva Forward'!$B$5:$B$13,0),MATCH(GA$4,'Curva Forward'!$C$4:$AN$4,0))),DC562)</f>
        <v>0</v>
      </c>
      <c r="GB562" s="200">
        <f>AP562*AP$2*IF($FC562="V",1,-1)*IF($Q562="Fixo",(DD562-INDEX('Curva Forward'!$C$5:$AN$13,MATCH(CONCATENATE(BD_COMERCIAL!$K562," ",BD_COMERCIAL!$L562),'Curva Forward'!$B$5:$B$13,0),MATCH(GB$4,'Curva Forward'!$C$4:$AN$4,0))),DD562)</f>
        <v>0</v>
      </c>
      <c r="GC562" s="200">
        <f>AQ562*AQ$2*IF($FC562="V",1,-1)*IF($Q562="Fixo",(DE562-INDEX('Curva Forward'!$C$5:$AN$13,MATCH(CONCATENATE(BD_COMERCIAL!$K562," ",BD_COMERCIAL!$L562),'Curva Forward'!$B$5:$B$13,0),MATCH(GC$4,'Curva Forward'!$C$4:$AN$4,0))),DE562)</f>
        <v>0</v>
      </c>
      <c r="GD562" s="200">
        <f>AR562*AR$2*IF($FC562="V",1,-1)*IF($Q562="Fixo",(DF562-INDEX('Curva Forward'!$C$5:$AN$13,MATCH(CONCATENATE(BD_COMERCIAL!$K562," ",BD_COMERCIAL!$L562),'Curva Forward'!$B$5:$B$13,0),MATCH(GD$4,'Curva Forward'!$C$4:$AN$4,0))),DF562)</f>
        <v>0</v>
      </c>
      <c r="GE562" s="200">
        <f>AS562*AS$2*IF($FC562="V",1,-1)*IF($Q562="Fixo",(DG562-INDEX('Curva Forward'!$C$5:$AN$13,MATCH(CONCATENATE(BD_COMERCIAL!$K562," ",BD_COMERCIAL!$L562),'Curva Forward'!$B$5:$B$13,0),MATCH(GE$4,'Curva Forward'!$C$4:$AN$4,0))),DG562)</f>
        <v>0</v>
      </c>
      <c r="GF562" s="200">
        <f>AT562*AT$2*IF($FC562="V",1,-1)*IF($Q562="Fixo",(DH562-INDEX('Curva Forward'!$C$5:$AN$13,MATCH(CONCATENATE(BD_COMERCIAL!$K562," ",BD_COMERCIAL!$L562),'Curva Forward'!$B$5:$B$13,0),MATCH(GF$4,'Curva Forward'!$C$4:$AN$4,0))),DH562)</f>
        <v>0</v>
      </c>
      <c r="GG562" s="200">
        <f>AU562*AU$2*IF($FC562="V",1,-1)*IF($Q562="Fixo",(DI562-INDEX('Curva Forward'!$C$5:$AN$13,MATCH(CONCATENATE(BD_COMERCIAL!$K562," ",BD_COMERCIAL!$L562),'Curva Forward'!$B$5:$B$13,0),MATCH(GG$4,'Curva Forward'!$C$4:$AN$4,0))),DI562)</f>
        <v>0</v>
      </c>
      <c r="GH562" s="200">
        <f>AV562*AV$2*IF($FC562="V",1,-1)*IF($Q562="Fixo",(DJ562-INDEX('Curva Forward'!$C$5:$AN$13,MATCH(CONCATENATE(BD_COMERCIAL!$K562," ",BD_COMERCIAL!$L562),'Curva Forward'!$B$5:$B$13,0),MATCH(GH$4,'Curva Forward'!$C$4:$AN$4,0))),DJ562)</f>
        <v>0</v>
      </c>
      <c r="GI562" s="200">
        <f>AW562*AW$2*IF($FC562="V",1,-1)*IF($Q562="Fixo",(DK562-INDEX('Curva Forward'!$C$5:$AN$13,MATCH(CONCATENATE(BD_COMERCIAL!$K562," ",BD_COMERCIAL!$L562),'Curva Forward'!$B$5:$B$13,0),MATCH(GI$4,'Curva Forward'!$C$4:$AN$4,0))),DK562)</f>
        <v>0</v>
      </c>
      <c r="GJ562" s="200">
        <f>AX562*AX$2*IF($FC562="V",1,-1)*IF($Q562="Fixo",(DL562-INDEX('Curva Forward'!$C$5:$AN$13,MATCH(CONCATENATE(BD_COMERCIAL!$K562," ",BD_COMERCIAL!$L562),'Curva Forward'!$B$5:$B$13,0),MATCH(GJ$4,'Curva Forward'!$C$4:$AN$4,0))),DL562)</f>
        <v>0</v>
      </c>
      <c r="GK562" s="200">
        <f>AY562*AY$2*IF($FC562="V",1,-1)*IF($Q562="Fixo",(DM562-INDEX('Curva Forward'!$C$5:$AN$13,MATCH(CONCATENATE(BD_COMERCIAL!$K562," ",BD_COMERCIAL!$L562),'Curva Forward'!$B$5:$B$13,0),MATCH(GK$4,'Curva Forward'!$C$4:$AN$4,0))),DM562)</f>
        <v>0</v>
      </c>
      <c r="GL562" s="200">
        <f>IF(EZ562="",0,CL562*CL$2*IF($FC562="V",1,-1)*IF($Q562="Fixo",(EZ562-INDEX('Curva Forward'!$C$5:$AN$13,MATCH(CONCATENATE(BD_COMERCIAL!$K562," ",BD_COMERCIAL!$L562),'Curva Forward'!$B$5:$B$13,0),MATCH(GL$4,'Curva Forward'!$C$4:$AN$4,0))),EZ562))</f>
        <v>0</v>
      </c>
      <c r="GM562" s="200">
        <f>IF(FA562="",0,CM562*CM$2*IF($FC562="V",1,-1)*IF($Q562="Fixo",(FA562-INDEX('Curva Forward'!$C$5:$AN$13,MATCH(CONCATENATE(BD_COMERCIAL!$K562," ",BD_COMERCIAL!$L562),'Curva Forward'!$B$5:$B$13,0),MATCH(GM$4,'Curva Forward'!$C$4:$AN$4,0))),FA562))</f>
        <v>0</v>
      </c>
      <c r="GN562" s="200">
        <f>IF(FB562="",0,CN562*CN$2*IF($FC562="V",1,-1)*IF($Q562="Fixo",(FB562-INDEX('Curva Forward'!$C$5:$AN$13,MATCH(CONCATENATE(BD_COMERCIAL!$K562," ",BD_COMERCIAL!$L562),'Curva Forward'!$B$5:$B$13,0),MATCH(GN$4,'Curva Forward'!$C$4:$AN$4,0))),FB562))</f>
        <v>0</v>
      </c>
      <c r="GO562" s="201">
        <f t="shared" ca="1" si="163"/>
        <v>0</v>
      </c>
      <c r="GP562" s="201">
        <f t="shared" ca="1" si="164"/>
        <v>0</v>
      </c>
    </row>
    <row r="563" spans="1:198" ht="15" customHeight="1" x14ac:dyDescent="0.25">
      <c r="A563" s="6"/>
      <c r="B563" s="7" t="s">
        <v>950</v>
      </c>
      <c r="C563" s="8">
        <v>44769</v>
      </c>
      <c r="D563" s="9" t="s">
        <v>131</v>
      </c>
      <c r="E563" s="9" t="s">
        <v>949</v>
      </c>
      <c r="F563" s="113">
        <v>33541368000116</v>
      </c>
      <c r="G563" s="10" t="s">
        <v>125</v>
      </c>
      <c r="H563" s="113">
        <v>3780401000108</v>
      </c>
      <c r="I563" s="9" t="s">
        <v>126</v>
      </c>
      <c r="J563" s="166" t="s">
        <v>921</v>
      </c>
      <c r="K563" s="10" t="s">
        <v>30</v>
      </c>
      <c r="L563" s="84" t="s">
        <v>22</v>
      </c>
      <c r="M563" s="11">
        <v>44743</v>
      </c>
      <c r="N563" s="12">
        <v>44773</v>
      </c>
      <c r="O563" s="10">
        <v>2</v>
      </c>
      <c r="P563" s="84">
        <v>30</v>
      </c>
      <c r="Q563" s="84" t="s">
        <v>586</v>
      </c>
      <c r="R563" s="10" t="s">
        <v>129</v>
      </c>
      <c r="S563" s="14" t="s">
        <v>135</v>
      </c>
      <c r="T563" s="11"/>
      <c r="U563" s="12"/>
      <c r="V563" s="257" t="str">
        <f ca="1">IF(U563="","",
IF(U563="NA","",
IFERROR(VLOOKUP(EOMONTH(M563,-2)+1,IPCA!$A:$B,2,0),
VLOOKUP(EOMONTH(TODAY(),-2)+1,IPCA!$A:$B,2,0))/
VLOOKUP(EOMONTH(U563,-2)+1,IPCA!$A:$B,2,0)*
P563))</f>
        <v/>
      </c>
      <c r="W563" s="84"/>
      <c r="X563" s="13" t="s">
        <v>6</v>
      </c>
      <c r="Y563" s="166"/>
      <c r="AA563" s="108"/>
      <c r="AB563" s="15"/>
      <c r="AH563">
        <v>2</v>
      </c>
      <c r="AM563" s="6"/>
      <c r="AN563" s="15"/>
      <c r="AY563" s="6"/>
      <c r="AZ563" s="15"/>
      <c r="BK563" s="6"/>
      <c r="BL563" s="15"/>
      <c r="BW563" s="6"/>
      <c r="BX563" s="15"/>
      <c r="CI563" s="6"/>
      <c r="CJ563" s="16">
        <f t="shared" si="148"/>
        <v>0.16986301369863013</v>
      </c>
      <c r="CK563" s="16" t="str">
        <f t="shared" si="149"/>
        <v/>
      </c>
      <c r="CL563" s="16" t="str">
        <f t="shared" si="150"/>
        <v/>
      </c>
      <c r="CM563" s="16" t="str">
        <f t="shared" si="151"/>
        <v/>
      </c>
      <c r="CN563" s="16" t="str">
        <f t="shared" si="152"/>
        <v/>
      </c>
      <c r="CO563" s="18"/>
      <c r="CP563" s="15"/>
      <c r="CV563">
        <v>30</v>
      </c>
      <c r="DA563" s="6"/>
      <c r="DB563" s="15"/>
      <c r="DM563" s="6"/>
      <c r="DN563" s="15"/>
      <c r="DY563" s="6"/>
      <c r="DZ563" s="15"/>
      <c r="EK563" s="6"/>
      <c r="EL563" s="15"/>
      <c r="EW563" s="6"/>
      <c r="EX563" s="16">
        <f t="shared" si="153"/>
        <v>2.547945205479452</v>
      </c>
      <c r="EY563" s="16" t="str">
        <f t="shared" si="154"/>
        <v/>
      </c>
      <c r="EZ563" s="16" t="str">
        <f t="shared" si="155"/>
        <v/>
      </c>
      <c r="FA563" s="16" t="str">
        <f t="shared" si="156"/>
        <v/>
      </c>
      <c r="FB563" s="160" t="str">
        <f t="shared" si="157"/>
        <v/>
      </c>
      <c r="FC563" t="s">
        <v>205</v>
      </c>
      <c r="FD563" s="20" t="s">
        <v>126</v>
      </c>
      <c r="FE563"/>
      <c r="FF563" s="209" t="s">
        <v>206</v>
      </c>
      <c r="FH563" s="284">
        <f t="shared" ca="1" si="158"/>
        <v>0</v>
      </c>
      <c r="FI563" s="208">
        <f t="shared" si="159"/>
        <v>1</v>
      </c>
      <c r="FK563" t="str">
        <f t="shared" si="160"/>
        <v>Companhia Hidro Elétrica do São Francisco - Chesf</v>
      </c>
      <c r="FL563" s="201">
        <f t="shared" ca="1" si="161"/>
        <v>-44640</v>
      </c>
      <c r="FM563" s="201">
        <f t="shared" ca="1" si="162"/>
        <v>0</v>
      </c>
      <c r="FN563" s="200">
        <f>AB563*AB$2*IF($FC563="V",1,-1)*IF($Q563="Fixo",(CP563-INDEX('Curva Forward'!$C$5:$AN$13,MATCH(CONCATENATE(BD_COMERCIAL!$K563," ",BD_COMERCIAL!$L563),'Curva Forward'!$B$5:$B$13,0),MATCH(FN$4,'Curva Forward'!$C$4:$AN$4,0))),CP563)</f>
        <v>0</v>
      </c>
      <c r="FO563" s="200">
        <f>AC563*AC$2*IF($FC563="V",1,-1)*IF($Q563="Fixo",(CQ563-INDEX('Curva Forward'!$C$5:$AN$13,MATCH(CONCATENATE(BD_COMERCIAL!$K563," ",BD_COMERCIAL!$L563),'Curva Forward'!$B$5:$B$13,0),MATCH(FO$4,'Curva Forward'!$C$4:$AN$4,0))),CQ563)</f>
        <v>0</v>
      </c>
      <c r="FP563" s="200">
        <f>AD563*AD$2*IF($FC563="V",1,-1)*IF($Q563="Fixo",(CR563-INDEX('Curva Forward'!$C$5:$AN$13,MATCH(CONCATENATE(BD_COMERCIAL!$K563," ",BD_COMERCIAL!$L563),'Curva Forward'!$B$5:$B$13,0),MATCH(FP$4,'Curva Forward'!$C$4:$AN$4,0))),CR563)</f>
        <v>0</v>
      </c>
      <c r="FQ563" s="200">
        <f>AE563*AE$2*IF($FC563="V",1,-1)*IF($Q563="Fixo",(CS563-INDEX('Curva Forward'!$C$5:$AN$13,MATCH(CONCATENATE(BD_COMERCIAL!$K563," ",BD_COMERCIAL!$L563),'Curva Forward'!$B$5:$B$13,0),MATCH(FQ$4,'Curva Forward'!$C$4:$AN$4,0))),CS563)</f>
        <v>0</v>
      </c>
      <c r="FR563" s="200">
        <f>AF563*AF$2*IF($FC563="V",1,-1)*IF($Q563="Fixo",(CT563-INDEX('Curva Forward'!$C$5:$AN$13,MATCH(CONCATENATE(BD_COMERCIAL!$K563," ",BD_COMERCIAL!$L563),'Curva Forward'!$B$5:$B$13,0),MATCH(FR$4,'Curva Forward'!$C$4:$AN$4,0))),CT563)</f>
        <v>0</v>
      </c>
      <c r="FS563" s="200">
        <f>AG563*AG$2*IF($FC563="V",1,-1)*IF($Q563="Fixo",(CU563-INDEX('Curva Forward'!$C$5:$AN$13,MATCH(CONCATENATE(BD_COMERCIAL!$K563," ",BD_COMERCIAL!$L563),'Curva Forward'!$B$5:$B$13,0),MATCH(FS$4,'Curva Forward'!$C$4:$AN$4,0))),CU563)</f>
        <v>0</v>
      </c>
      <c r="FT563" s="200">
        <f>AH563*AH$2*IF($FC563="V",1,-1)*IF($Q563="Fixo",(CV563-INDEX('Curva Forward'!$C$5:$AN$13,MATCH(CONCATENATE(BD_COMERCIAL!$K563," ",BD_COMERCIAL!$L563),'Curva Forward'!$B$5:$B$13,0),MATCH(FT$4,'Curva Forward'!$C$4:$AN$4,0))),CV563)</f>
        <v>-44640</v>
      </c>
      <c r="FU563" s="200">
        <f>AI563*AI$2*IF($FC563="V",1,-1)*IF($Q563="Fixo",(CW563-INDEX('Curva Forward'!$C$5:$AN$13,MATCH(CONCATENATE(BD_COMERCIAL!$K563," ",BD_COMERCIAL!$L563),'Curva Forward'!$B$5:$B$13,0),MATCH(FU$4,'Curva Forward'!$C$4:$AN$4,0))),CW563)</f>
        <v>0</v>
      </c>
      <c r="FV563" s="200">
        <f>AJ563*AJ$2*IF($FC563="V",1,-1)*IF($Q563="Fixo",(CX563-INDEX('Curva Forward'!$C$5:$AN$13,MATCH(CONCATENATE(BD_COMERCIAL!$K563," ",BD_COMERCIAL!$L563),'Curva Forward'!$B$5:$B$13,0),MATCH(FV$4,'Curva Forward'!$C$4:$AN$4,0))),CX563)</f>
        <v>0</v>
      </c>
      <c r="FW563" s="200">
        <f>AK563*AK$2*IF($FC563="V",1,-1)*IF($Q563="Fixo",(CY563-INDEX('Curva Forward'!$C$5:$AN$13,MATCH(CONCATENATE(BD_COMERCIAL!$K563," ",BD_COMERCIAL!$L563),'Curva Forward'!$B$5:$B$13,0),MATCH(FW$4,'Curva Forward'!$C$4:$AN$4,0))),CY563)</f>
        <v>0</v>
      </c>
      <c r="FX563" s="200">
        <f>AL563*AL$2*IF($FC563="V",1,-1)*IF($Q563="Fixo",(CZ563-INDEX('Curva Forward'!$C$5:$AN$13,MATCH(CONCATENATE(BD_COMERCIAL!$K563," ",BD_COMERCIAL!$L563),'Curva Forward'!$B$5:$B$13,0),MATCH(FX$4,'Curva Forward'!$C$4:$AN$4,0))),CZ563)</f>
        <v>0</v>
      </c>
      <c r="FY563" s="200">
        <f>AM563*AM$2*IF($FC563="V",1,-1)*IF($Q563="Fixo",(DA563-INDEX('Curva Forward'!$C$5:$AN$13,MATCH(CONCATENATE(BD_COMERCIAL!$K563," ",BD_COMERCIAL!$L563),'Curva Forward'!$B$5:$B$13,0),MATCH(FY$4,'Curva Forward'!$C$4:$AN$4,0))),DA563)</f>
        <v>0</v>
      </c>
      <c r="FZ563" s="200">
        <f>AN563*AN$2*IF($FC563="V",1,-1)*IF($Q563="Fixo",(DB563-INDEX('Curva Forward'!$C$5:$AN$13,MATCH(CONCATENATE(BD_COMERCIAL!$K563," ",BD_COMERCIAL!$L563),'Curva Forward'!$B$5:$B$13,0),MATCH(FZ$4,'Curva Forward'!$C$4:$AN$4,0))),DB563)</f>
        <v>0</v>
      </c>
      <c r="GA563" s="200">
        <f>AO563*AO$2*IF($FC563="V",1,-1)*IF($Q563="Fixo",(DC563-INDEX('Curva Forward'!$C$5:$AN$13,MATCH(CONCATENATE(BD_COMERCIAL!$K563," ",BD_COMERCIAL!$L563),'Curva Forward'!$B$5:$B$13,0),MATCH(GA$4,'Curva Forward'!$C$4:$AN$4,0))),DC563)</f>
        <v>0</v>
      </c>
      <c r="GB563" s="200">
        <f>AP563*AP$2*IF($FC563="V",1,-1)*IF($Q563="Fixo",(DD563-INDEX('Curva Forward'!$C$5:$AN$13,MATCH(CONCATENATE(BD_COMERCIAL!$K563," ",BD_COMERCIAL!$L563),'Curva Forward'!$B$5:$B$13,0),MATCH(GB$4,'Curva Forward'!$C$4:$AN$4,0))),DD563)</f>
        <v>0</v>
      </c>
      <c r="GC563" s="200">
        <f>AQ563*AQ$2*IF($FC563="V",1,-1)*IF($Q563="Fixo",(DE563-INDEX('Curva Forward'!$C$5:$AN$13,MATCH(CONCATENATE(BD_COMERCIAL!$K563," ",BD_COMERCIAL!$L563),'Curva Forward'!$B$5:$B$13,0),MATCH(GC$4,'Curva Forward'!$C$4:$AN$4,0))),DE563)</f>
        <v>0</v>
      </c>
      <c r="GD563" s="200">
        <f>AR563*AR$2*IF($FC563="V",1,-1)*IF($Q563="Fixo",(DF563-INDEX('Curva Forward'!$C$5:$AN$13,MATCH(CONCATENATE(BD_COMERCIAL!$K563," ",BD_COMERCIAL!$L563),'Curva Forward'!$B$5:$B$13,0),MATCH(GD$4,'Curva Forward'!$C$4:$AN$4,0))),DF563)</f>
        <v>0</v>
      </c>
      <c r="GE563" s="200">
        <f>AS563*AS$2*IF($FC563="V",1,-1)*IF($Q563="Fixo",(DG563-INDEX('Curva Forward'!$C$5:$AN$13,MATCH(CONCATENATE(BD_COMERCIAL!$K563," ",BD_COMERCIAL!$L563),'Curva Forward'!$B$5:$B$13,0),MATCH(GE$4,'Curva Forward'!$C$4:$AN$4,0))),DG563)</f>
        <v>0</v>
      </c>
      <c r="GF563" s="200">
        <f>AT563*AT$2*IF($FC563="V",1,-1)*IF($Q563="Fixo",(DH563-INDEX('Curva Forward'!$C$5:$AN$13,MATCH(CONCATENATE(BD_COMERCIAL!$K563," ",BD_COMERCIAL!$L563),'Curva Forward'!$B$5:$B$13,0),MATCH(GF$4,'Curva Forward'!$C$4:$AN$4,0))),DH563)</f>
        <v>0</v>
      </c>
      <c r="GG563" s="200">
        <f>AU563*AU$2*IF($FC563="V",1,-1)*IF($Q563="Fixo",(DI563-INDEX('Curva Forward'!$C$5:$AN$13,MATCH(CONCATENATE(BD_COMERCIAL!$K563," ",BD_COMERCIAL!$L563),'Curva Forward'!$B$5:$B$13,0),MATCH(GG$4,'Curva Forward'!$C$4:$AN$4,0))),DI563)</f>
        <v>0</v>
      </c>
      <c r="GH563" s="200">
        <f>AV563*AV$2*IF($FC563="V",1,-1)*IF($Q563="Fixo",(DJ563-INDEX('Curva Forward'!$C$5:$AN$13,MATCH(CONCATENATE(BD_COMERCIAL!$K563," ",BD_COMERCIAL!$L563),'Curva Forward'!$B$5:$B$13,0),MATCH(GH$4,'Curva Forward'!$C$4:$AN$4,0))),DJ563)</f>
        <v>0</v>
      </c>
      <c r="GI563" s="200">
        <f>AW563*AW$2*IF($FC563="V",1,-1)*IF($Q563="Fixo",(DK563-INDEX('Curva Forward'!$C$5:$AN$13,MATCH(CONCATENATE(BD_COMERCIAL!$K563," ",BD_COMERCIAL!$L563),'Curva Forward'!$B$5:$B$13,0),MATCH(GI$4,'Curva Forward'!$C$4:$AN$4,0))),DK563)</f>
        <v>0</v>
      </c>
      <c r="GJ563" s="200">
        <f>AX563*AX$2*IF($FC563="V",1,-1)*IF($Q563="Fixo",(DL563-INDEX('Curva Forward'!$C$5:$AN$13,MATCH(CONCATENATE(BD_COMERCIAL!$K563," ",BD_COMERCIAL!$L563),'Curva Forward'!$B$5:$B$13,0),MATCH(GJ$4,'Curva Forward'!$C$4:$AN$4,0))),DL563)</f>
        <v>0</v>
      </c>
      <c r="GK563" s="200">
        <f>AY563*AY$2*IF($FC563="V",1,-1)*IF($Q563="Fixo",(DM563-INDEX('Curva Forward'!$C$5:$AN$13,MATCH(CONCATENATE(BD_COMERCIAL!$K563," ",BD_COMERCIAL!$L563),'Curva Forward'!$B$5:$B$13,0),MATCH(GK$4,'Curva Forward'!$C$4:$AN$4,0))),DM563)</f>
        <v>0</v>
      </c>
      <c r="GL563" s="200">
        <f>IF(EZ563="",0,CL563*CL$2*IF($FC563="V",1,-1)*IF($Q563="Fixo",(EZ563-INDEX('Curva Forward'!$C$5:$AN$13,MATCH(CONCATENATE(BD_COMERCIAL!$K563," ",BD_COMERCIAL!$L563),'Curva Forward'!$B$5:$B$13,0),MATCH(GL$4,'Curva Forward'!$C$4:$AN$4,0))),EZ563))</f>
        <v>0</v>
      </c>
      <c r="GM563" s="200">
        <f>IF(FA563="",0,CM563*CM$2*IF($FC563="V",1,-1)*IF($Q563="Fixo",(FA563-INDEX('Curva Forward'!$C$5:$AN$13,MATCH(CONCATENATE(BD_COMERCIAL!$K563," ",BD_COMERCIAL!$L563),'Curva Forward'!$B$5:$B$13,0),MATCH(GM$4,'Curva Forward'!$C$4:$AN$4,0))),FA563))</f>
        <v>0</v>
      </c>
      <c r="GN563" s="200">
        <f>IF(FB563="",0,CN563*CN$2*IF($FC563="V",1,-1)*IF($Q563="Fixo",(FB563-INDEX('Curva Forward'!$C$5:$AN$13,MATCH(CONCATENATE(BD_COMERCIAL!$K563," ",BD_COMERCIAL!$L563),'Curva Forward'!$B$5:$B$13,0),MATCH(GN$4,'Curva Forward'!$C$4:$AN$4,0))),FB563))</f>
        <v>0</v>
      </c>
      <c r="GO563" s="201">
        <f t="shared" ca="1" si="163"/>
        <v>0</v>
      </c>
      <c r="GP563" s="201">
        <f t="shared" ca="1" si="164"/>
        <v>0</v>
      </c>
    </row>
    <row r="564" spans="1:198" ht="15" customHeight="1" x14ac:dyDescent="0.25">
      <c r="A564" s="6"/>
      <c r="B564" s="7" t="s">
        <v>951</v>
      </c>
      <c r="C564" s="8">
        <v>44769</v>
      </c>
      <c r="D564" s="9" t="s">
        <v>131</v>
      </c>
      <c r="E564" s="9" t="s">
        <v>905</v>
      </c>
      <c r="F564" s="113">
        <v>2016507000169</v>
      </c>
      <c r="G564" s="10" t="s">
        <v>125</v>
      </c>
      <c r="H564" s="113">
        <v>3780401000108</v>
      </c>
      <c r="I564" s="9" t="s">
        <v>126</v>
      </c>
      <c r="J564" s="166" t="s">
        <v>921</v>
      </c>
      <c r="K564" s="10" t="s">
        <v>30</v>
      </c>
      <c r="L564" s="84" t="s">
        <v>22</v>
      </c>
      <c r="M564" s="11">
        <v>44743</v>
      </c>
      <c r="N564" s="12">
        <v>44773</v>
      </c>
      <c r="O564" s="10">
        <v>7</v>
      </c>
      <c r="P564" s="84">
        <v>95.5</v>
      </c>
      <c r="Q564" s="84" t="s">
        <v>128</v>
      </c>
      <c r="R564" s="10" t="s">
        <v>129</v>
      </c>
      <c r="S564" s="14" t="s">
        <v>135</v>
      </c>
      <c r="T564" s="11"/>
      <c r="U564" s="12"/>
      <c r="V564" s="257" t="str">
        <f ca="1">IF(U564="","",
IF(U564="NA","",
IFERROR(VLOOKUP(EOMONTH(M564,-2)+1,IPCA!$A:$B,2,0),
VLOOKUP(EOMONTH(TODAY(),-2)+1,IPCA!$A:$B,2,0))/
VLOOKUP(EOMONTH(U564,-2)+1,IPCA!$A:$B,2,0)*
P564))</f>
        <v/>
      </c>
      <c r="W564" s="84"/>
      <c r="X564" s="13" t="s">
        <v>133</v>
      </c>
      <c r="Y564" s="166"/>
      <c r="AA564" s="108"/>
      <c r="AB564" s="15"/>
      <c r="AH564">
        <v>7</v>
      </c>
      <c r="AM564" s="6"/>
      <c r="AN564" s="15"/>
      <c r="AY564" s="6"/>
      <c r="AZ564" s="15"/>
      <c r="BK564" s="6"/>
      <c r="BL564" s="15"/>
      <c r="BW564" s="6"/>
      <c r="BX564" s="15"/>
      <c r="CI564" s="6"/>
      <c r="CJ564" s="16">
        <f t="shared" si="148"/>
        <v>0.59452054794520548</v>
      </c>
      <c r="CK564" s="16" t="str">
        <f t="shared" si="149"/>
        <v/>
      </c>
      <c r="CL564" s="16" t="str">
        <f t="shared" si="150"/>
        <v/>
      </c>
      <c r="CM564" s="16" t="str">
        <f t="shared" si="151"/>
        <v/>
      </c>
      <c r="CN564" s="16" t="str">
        <f t="shared" si="152"/>
        <v/>
      </c>
      <c r="CO564" s="18"/>
      <c r="CP564" s="15"/>
      <c r="CV564">
        <v>95.5</v>
      </c>
      <c r="DA564" s="6"/>
      <c r="DB564" s="15"/>
      <c r="DM564" s="6"/>
      <c r="DN564" s="15"/>
      <c r="DY564" s="6"/>
      <c r="DZ564" s="15"/>
      <c r="EK564" s="6"/>
      <c r="EL564" s="15"/>
      <c r="EW564" s="6"/>
      <c r="EX564" s="16">
        <f t="shared" si="153"/>
        <v>8.1109589041095891</v>
      </c>
      <c r="EY564" s="16" t="str">
        <f t="shared" si="154"/>
        <v/>
      </c>
      <c r="EZ564" s="16" t="str">
        <f t="shared" si="155"/>
        <v/>
      </c>
      <c r="FA564" s="16" t="str">
        <f t="shared" si="156"/>
        <v/>
      </c>
      <c r="FB564" s="160" t="str">
        <f t="shared" si="157"/>
        <v/>
      </c>
      <c r="FC564" t="s">
        <v>205</v>
      </c>
      <c r="FD564" s="20" t="s">
        <v>126</v>
      </c>
      <c r="FE564"/>
      <c r="FF564" s="209" t="s">
        <v>206</v>
      </c>
      <c r="FH564" s="284">
        <f t="shared" ca="1" si="158"/>
        <v>0</v>
      </c>
      <c r="FI564" s="208">
        <f t="shared" si="159"/>
        <v>1</v>
      </c>
      <c r="FK564" t="str">
        <f t="shared" si="160"/>
        <v>COMPANHIA DE GERACAO E TRANSMISSAO DE ENERGIA ELETRICA DO SUL DO BRASIL - ELETROBRAS CGT ELETROSUL</v>
      </c>
      <c r="FL564" s="201">
        <f t="shared" ca="1" si="161"/>
        <v>3645.6000000000149</v>
      </c>
      <c r="FM564" s="201">
        <f t="shared" ca="1" si="162"/>
        <v>0</v>
      </c>
      <c r="FN564" s="200">
        <f>AB564*AB$2*IF($FC564="V",1,-1)*IF($Q564="Fixo",(CP564-INDEX('Curva Forward'!$C$5:$AN$13,MATCH(CONCATENATE(BD_COMERCIAL!$K564," ",BD_COMERCIAL!$L564),'Curva Forward'!$B$5:$B$13,0),MATCH(FN$4,'Curva Forward'!$C$4:$AN$4,0))),CP564)</f>
        <v>0</v>
      </c>
      <c r="FO564" s="200">
        <f>AC564*AC$2*IF($FC564="V",1,-1)*IF($Q564="Fixo",(CQ564-INDEX('Curva Forward'!$C$5:$AN$13,MATCH(CONCATENATE(BD_COMERCIAL!$K564," ",BD_COMERCIAL!$L564),'Curva Forward'!$B$5:$B$13,0),MATCH(FO$4,'Curva Forward'!$C$4:$AN$4,0))),CQ564)</f>
        <v>0</v>
      </c>
      <c r="FP564" s="200">
        <f>AD564*AD$2*IF($FC564="V",1,-1)*IF($Q564="Fixo",(CR564-INDEX('Curva Forward'!$C$5:$AN$13,MATCH(CONCATENATE(BD_COMERCIAL!$K564," ",BD_COMERCIAL!$L564),'Curva Forward'!$B$5:$B$13,0),MATCH(FP$4,'Curva Forward'!$C$4:$AN$4,0))),CR564)</f>
        <v>0</v>
      </c>
      <c r="FQ564" s="200">
        <f>AE564*AE$2*IF($FC564="V",1,-1)*IF($Q564="Fixo",(CS564-INDEX('Curva Forward'!$C$5:$AN$13,MATCH(CONCATENATE(BD_COMERCIAL!$K564," ",BD_COMERCIAL!$L564),'Curva Forward'!$B$5:$B$13,0),MATCH(FQ$4,'Curva Forward'!$C$4:$AN$4,0))),CS564)</f>
        <v>0</v>
      </c>
      <c r="FR564" s="200">
        <f>AF564*AF$2*IF($FC564="V",1,-1)*IF($Q564="Fixo",(CT564-INDEX('Curva Forward'!$C$5:$AN$13,MATCH(CONCATENATE(BD_COMERCIAL!$K564," ",BD_COMERCIAL!$L564),'Curva Forward'!$B$5:$B$13,0),MATCH(FR$4,'Curva Forward'!$C$4:$AN$4,0))),CT564)</f>
        <v>0</v>
      </c>
      <c r="FS564" s="200">
        <f>AG564*AG$2*IF($FC564="V",1,-1)*IF($Q564="Fixo",(CU564-INDEX('Curva Forward'!$C$5:$AN$13,MATCH(CONCATENATE(BD_COMERCIAL!$K564," ",BD_COMERCIAL!$L564),'Curva Forward'!$B$5:$B$13,0),MATCH(FS$4,'Curva Forward'!$C$4:$AN$4,0))),CU564)</f>
        <v>0</v>
      </c>
      <c r="FT564" s="200">
        <f>AH564*AH$2*IF($FC564="V",1,-1)*IF($Q564="Fixo",(CV564-INDEX('Curva Forward'!$C$5:$AN$13,MATCH(CONCATENATE(BD_COMERCIAL!$K564," ",BD_COMERCIAL!$L564),'Curva Forward'!$B$5:$B$13,0),MATCH(FT$4,'Curva Forward'!$C$4:$AN$4,0))),CV564)</f>
        <v>3645.6000000000149</v>
      </c>
      <c r="FU564" s="200">
        <f>AI564*AI$2*IF($FC564="V",1,-1)*IF($Q564="Fixo",(CW564-INDEX('Curva Forward'!$C$5:$AN$13,MATCH(CONCATENATE(BD_COMERCIAL!$K564," ",BD_COMERCIAL!$L564),'Curva Forward'!$B$5:$B$13,0),MATCH(FU$4,'Curva Forward'!$C$4:$AN$4,0))),CW564)</f>
        <v>0</v>
      </c>
      <c r="FV564" s="200">
        <f>AJ564*AJ$2*IF($FC564="V",1,-1)*IF($Q564="Fixo",(CX564-INDEX('Curva Forward'!$C$5:$AN$13,MATCH(CONCATENATE(BD_COMERCIAL!$K564," ",BD_COMERCIAL!$L564),'Curva Forward'!$B$5:$B$13,0),MATCH(FV$4,'Curva Forward'!$C$4:$AN$4,0))),CX564)</f>
        <v>0</v>
      </c>
      <c r="FW564" s="200">
        <f>AK564*AK$2*IF($FC564="V",1,-1)*IF($Q564="Fixo",(CY564-INDEX('Curva Forward'!$C$5:$AN$13,MATCH(CONCATENATE(BD_COMERCIAL!$K564," ",BD_COMERCIAL!$L564),'Curva Forward'!$B$5:$B$13,0),MATCH(FW$4,'Curva Forward'!$C$4:$AN$4,0))),CY564)</f>
        <v>0</v>
      </c>
      <c r="FX564" s="200">
        <f>AL564*AL$2*IF($FC564="V",1,-1)*IF($Q564="Fixo",(CZ564-INDEX('Curva Forward'!$C$5:$AN$13,MATCH(CONCATENATE(BD_COMERCIAL!$K564," ",BD_COMERCIAL!$L564),'Curva Forward'!$B$5:$B$13,0),MATCH(FX$4,'Curva Forward'!$C$4:$AN$4,0))),CZ564)</f>
        <v>0</v>
      </c>
      <c r="FY564" s="200">
        <f>AM564*AM$2*IF($FC564="V",1,-1)*IF($Q564="Fixo",(DA564-INDEX('Curva Forward'!$C$5:$AN$13,MATCH(CONCATENATE(BD_COMERCIAL!$K564," ",BD_COMERCIAL!$L564),'Curva Forward'!$B$5:$B$13,0),MATCH(FY$4,'Curva Forward'!$C$4:$AN$4,0))),DA564)</f>
        <v>0</v>
      </c>
      <c r="FZ564" s="200">
        <f>AN564*AN$2*IF($FC564="V",1,-1)*IF($Q564="Fixo",(DB564-INDEX('Curva Forward'!$C$5:$AN$13,MATCH(CONCATENATE(BD_COMERCIAL!$K564," ",BD_COMERCIAL!$L564),'Curva Forward'!$B$5:$B$13,0),MATCH(FZ$4,'Curva Forward'!$C$4:$AN$4,0))),DB564)</f>
        <v>0</v>
      </c>
      <c r="GA564" s="200">
        <f>AO564*AO$2*IF($FC564="V",1,-1)*IF($Q564="Fixo",(DC564-INDEX('Curva Forward'!$C$5:$AN$13,MATCH(CONCATENATE(BD_COMERCIAL!$K564," ",BD_COMERCIAL!$L564),'Curva Forward'!$B$5:$B$13,0),MATCH(GA$4,'Curva Forward'!$C$4:$AN$4,0))),DC564)</f>
        <v>0</v>
      </c>
      <c r="GB564" s="200">
        <f>AP564*AP$2*IF($FC564="V",1,-1)*IF($Q564="Fixo",(DD564-INDEX('Curva Forward'!$C$5:$AN$13,MATCH(CONCATENATE(BD_COMERCIAL!$K564," ",BD_COMERCIAL!$L564),'Curva Forward'!$B$5:$B$13,0),MATCH(GB$4,'Curva Forward'!$C$4:$AN$4,0))),DD564)</f>
        <v>0</v>
      </c>
      <c r="GC564" s="200">
        <f>AQ564*AQ$2*IF($FC564="V",1,-1)*IF($Q564="Fixo",(DE564-INDEX('Curva Forward'!$C$5:$AN$13,MATCH(CONCATENATE(BD_COMERCIAL!$K564," ",BD_COMERCIAL!$L564),'Curva Forward'!$B$5:$B$13,0),MATCH(GC$4,'Curva Forward'!$C$4:$AN$4,0))),DE564)</f>
        <v>0</v>
      </c>
      <c r="GD564" s="200">
        <f>AR564*AR$2*IF($FC564="V",1,-1)*IF($Q564="Fixo",(DF564-INDEX('Curva Forward'!$C$5:$AN$13,MATCH(CONCATENATE(BD_COMERCIAL!$K564," ",BD_COMERCIAL!$L564),'Curva Forward'!$B$5:$B$13,0),MATCH(GD$4,'Curva Forward'!$C$4:$AN$4,0))),DF564)</f>
        <v>0</v>
      </c>
      <c r="GE564" s="200">
        <f>AS564*AS$2*IF($FC564="V",1,-1)*IF($Q564="Fixo",(DG564-INDEX('Curva Forward'!$C$5:$AN$13,MATCH(CONCATENATE(BD_COMERCIAL!$K564," ",BD_COMERCIAL!$L564),'Curva Forward'!$B$5:$B$13,0),MATCH(GE$4,'Curva Forward'!$C$4:$AN$4,0))),DG564)</f>
        <v>0</v>
      </c>
      <c r="GF564" s="200">
        <f>AT564*AT$2*IF($FC564="V",1,-1)*IF($Q564="Fixo",(DH564-INDEX('Curva Forward'!$C$5:$AN$13,MATCH(CONCATENATE(BD_COMERCIAL!$K564," ",BD_COMERCIAL!$L564),'Curva Forward'!$B$5:$B$13,0),MATCH(GF$4,'Curva Forward'!$C$4:$AN$4,0))),DH564)</f>
        <v>0</v>
      </c>
      <c r="GG564" s="200">
        <f>AU564*AU$2*IF($FC564="V",1,-1)*IF($Q564="Fixo",(DI564-INDEX('Curva Forward'!$C$5:$AN$13,MATCH(CONCATENATE(BD_COMERCIAL!$K564," ",BD_COMERCIAL!$L564),'Curva Forward'!$B$5:$B$13,0),MATCH(GG$4,'Curva Forward'!$C$4:$AN$4,0))),DI564)</f>
        <v>0</v>
      </c>
      <c r="GH564" s="200">
        <f>AV564*AV$2*IF($FC564="V",1,-1)*IF($Q564="Fixo",(DJ564-INDEX('Curva Forward'!$C$5:$AN$13,MATCH(CONCATENATE(BD_COMERCIAL!$K564," ",BD_COMERCIAL!$L564),'Curva Forward'!$B$5:$B$13,0),MATCH(GH$4,'Curva Forward'!$C$4:$AN$4,0))),DJ564)</f>
        <v>0</v>
      </c>
      <c r="GI564" s="200">
        <f>AW564*AW$2*IF($FC564="V",1,-1)*IF($Q564="Fixo",(DK564-INDEX('Curva Forward'!$C$5:$AN$13,MATCH(CONCATENATE(BD_COMERCIAL!$K564," ",BD_COMERCIAL!$L564),'Curva Forward'!$B$5:$B$13,0),MATCH(GI$4,'Curva Forward'!$C$4:$AN$4,0))),DK564)</f>
        <v>0</v>
      </c>
      <c r="GJ564" s="200">
        <f>AX564*AX$2*IF($FC564="V",1,-1)*IF($Q564="Fixo",(DL564-INDEX('Curva Forward'!$C$5:$AN$13,MATCH(CONCATENATE(BD_COMERCIAL!$K564," ",BD_COMERCIAL!$L564),'Curva Forward'!$B$5:$B$13,0),MATCH(GJ$4,'Curva Forward'!$C$4:$AN$4,0))),DL564)</f>
        <v>0</v>
      </c>
      <c r="GK564" s="200">
        <f>AY564*AY$2*IF($FC564="V",1,-1)*IF($Q564="Fixo",(DM564-INDEX('Curva Forward'!$C$5:$AN$13,MATCH(CONCATENATE(BD_COMERCIAL!$K564," ",BD_COMERCIAL!$L564),'Curva Forward'!$B$5:$B$13,0),MATCH(GK$4,'Curva Forward'!$C$4:$AN$4,0))),DM564)</f>
        <v>0</v>
      </c>
      <c r="GL564" s="200">
        <f>IF(EZ564="",0,CL564*CL$2*IF($FC564="V",1,-1)*IF($Q564="Fixo",(EZ564-INDEX('Curva Forward'!$C$5:$AN$13,MATCH(CONCATENATE(BD_COMERCIAL!$K564," ",BD_COMERCIAL!$L564),'Curva Forward'!$B$5:$B$13,0),MATCH(GL$4,'Curva Forward'!$C$4:$AN$4,0))),EZ564))</f>
        <v>0</v>
      </c>
      <c r="GM564" s="200">
        <f>IF(FA564="",0,CM564*CM$2*IF($FC564="V",1,-1)*IF($Q564="Fixo",(FA564-INDEX('Curva Forward'!$C$5:$AN$13,MATCH(CONCATENATE(BD_COMERCIAL!$K564," ",BD_COMERCIAL!$L564),'Curva Forward'!$B$5:$B$13,0),MATCH(GM$4,'Curva Forward'!$C$4:$AN$4,0))),FA564))</f>
        <v>0</v>
      </c>
      <c r="GN564" s="200">
        <f>IF(FB564="",0,CN564*CN$2*IF($FC564="V",1,-1)*IF($Q564="Fixo",(FB564-INDEX('Curva Forward'!$C$5:$AN$13,MATCH(CONCATENATE(BD_COMERCIAL!$K564," ",BD_COMERCIAL!$L564),'Curva Forward'!$B$5:$B$13,0),MATCH(GN$4,'Curva Forward'!$C$4:$AN$4,0))),FB564))</f>
        <v>0</v>
      </c>
      <c r="GO564" s="201">
        <f t="shared" ca="1" si="163"/>
        <v>0</v>
      </c>
      <c r="GP564" s="201">
        <f t="shared" ca="1" si="164"/>
        <v>0</v>
      </c>
    </row>
    <row r="565" spans="1:198" ht="15" customHeight="1" x14ac:dyDescent="0.25">
      <c r="A565" s="6"/>
      <c r="B565" s="7" t="s">
        <v>952</v>
      </c>
      <c r="C565" s="8">
        <v>44769</v>
      </c>
      <c r="D565" s="9" t="s">
        <v>131</v>
      </c>
      <c r="E565" s="9" t="s">
        <v>953</v>
      </c>
      <c r="F565" s="113">
        <v>4149295000113</v>
      </c>
      <c r="G565" s="10" t="s">
        <v>125</v>
      </c>
      <c r="H565" s="113">
        <v>3780401000108</v>
      </c>
      <c r="I565" s="9" t="s">
        <v>126</v>
      </c>
      <c r="J565" s="166" t="s">
        <v>921</v>
      </c>
      <c r="K565" s="10" t="s">
        <v>30</v>
      </c>
      <c r="L565" s="84" t="s">
        <v>22</v>
      </c>
      <c r="M565" s="11">
        <v>44743</v>
      </c>
      <c r="N565" s="12">
        <v>44773</v>
      </c>
      <c r="O565" s="10">
        <v>15</v>
      </c>
      <c r="P565" s="84">
        <v>30.3</v>
      </c>
      <c r="Q565" s="84" t="s">
        <v>586</v>
      </c>
      <c r="R565" s="10" t="s">
        <v>129</v>
      </c>
      <c r="S565" s="14" t="s">
        <v>135</v>
      </c>
      <c r="T565" s="11"/>
      <c r="U565" s="12"/>
      <c r="V565" s="257" t="str">
        <f ca="1">IF(U565="","",
IF(U565="NA","",
IFERROR(VLOOKUP(EOMONTH(M565,-2)+1,IPCA!$A:$B,2,0),
VLOOKUP(EOMONTH(TODAY(),-2)+1,IPCA!$A:$B,2,0))/
VLOOKUP(EOMONTH(U565,-2)+1,IPCA!$A:$B,2,0)*
P565))</f>
        <v/>
      </c>
      <c r="W565" s="84"/>
      <c r="X565" s="13" t="s">
        <v>133</v>
      </c>
      <c r="Y565" s="166"/>
      <c r="AA565" s="108"/>
      <c r="AB565" s="15"/>
      <c r="AH565">
        <v>15</v>
      </c>
      <c r="AM565" s="6"/>
      <c r="AN565" s="15"/>
      <c r="AY565" s="6"/>
      <c r="AZ565" s="15"/>
      <c r="BK565" s="6"/>
      <c r="BL565" s="15"/>
      <c r="BW565" s="6"/>
      <c r="BX565" s="15"/>
      <c r="CI565" s="6"/>
      <c r="CJ565" s="16">
        <f t="shared" si="148"/>
        <v>1.273972602739726</v>
      </c>
      <c r="CK565" s="16" t="str">
        <f t="shared" si="149"/>
        <v/>
      </c>
      <c r="CL565" s="16" t="str">
        <f t="shared" si="150"/>
        <v/>
      </c>
      <c r="CM565" s="16" t="str">
        <f t="shared" si="151"/>
        <v/>
      </c>
      <c r="CN565" s="16" t="str">
        <f t="shared" si="152"/>
        <v/>
      </c>
      <c r="CO565" s="18"/>
      <c r="CP565" s="15"/>
      <c r="CV565">
        <v>30.3</v>
      </c>
      <c r="DA565" s="6"/>
      <c r="DB565" s="15"/>
      <c r="DM565" s="6"/>
      <c r="DN565" s="15"/>
      <c r="DY565" s="6"/>
      <c r="DZ565" s="15"/>
      <c r="EK565" s="6"/>
      <c r="EL565" s="15"/>
      <c r="EW565" s="6"/>
      <c r="EX565" s="16">
        <f t="shared" si="153"/>
        <v>2.5734246575342468</v>
      </c>
      <c r="EY565" s="16" t="str">
        <f t="shared" si="154"/>
        <v/>
      </c>
      <c r="EZ565" s="16" t="str">
        <f t="shared" si="155"/>
        <v/>
      </c>
      <c r="FA565" s="16" t="str">
        <f t="shared" si="156"/>
        <v/>
      </c>
      <c r="FB565" s="160" t="str">
        <f t="shared" si="157"/>
        <v/>
      </c>
      <c r="FC565" t="s">
        <v>205</v>
      </c>
      <c r="FD565" s="20" t="s">
        <v>126</v>
      </c>
      <c r="FE565"/>
      <c r="FF565" s="209" t="s">
        <v>206</v>
      </c>
      <c r="FH565" s="284">
        <f t="shared" ca="1" si="158"/>
        <v>0</v>
      </c>
      <c r="FI565" s="208">
        <f t="shared" si="159"/>
        <v>1</v>
      </c>
      <c r="FK565" t="str">
        <f t="shared" si="160"/>
        <v>EDP Trading Comercialização e Serviços de Energia S.A.</v>
      </c>
      <c r="FL565" s="201">
        <f t="shared" ca="1" si="161"/>
        <v>-338148</v>
      </c>
      <c r="FM565" s="201">
        <f t="shared" ca="1" si="162"/>
        <v>0</v>
      </c>
      <c r="FN565" s="200">
        <f>AB565*AB$2*IF($FC565="V",1,-1)*IF($Q565="Fixo",(CP565-INDEX('Curva Forward'!$C$5:$AN$13,MATCH(CONCATENATE(BD_COMERCIAL!$K565," ",BD_COMERCIAL!$L565),'Curva Forward'!$B$5:$B$13,0),MATCH(FN$4,'Curva Forward'!$C$4:$AN$4,0))),CP565)</f>
        <v>0</v>
      </c>
      <c r="FO565" s="200">
        <f>AC565*AC$2*IF($FC565="V",1,-1)*IF($Q565="Fixo",(CQ565-INDEX('Curva Forward'!$C$5:$AN$13,MATCH(CONCATENATE(BD_COMERCIAL!$K565," ",BD_COMERCIAL!$L565),'Curva Forward'!$B$5:$B$13,0),MATCH(FO$4,'Curva Forward'!$C$4:$AN$4,0))),CQ565)</f>
        <v>0</v>
      </c>
      <c r="FP565" s="200">
        <f>AD565*AD$2*IF($FC565="V",1,-1)*IF($Q565="Fixo",(CR565-INDEX('Curva Forward'!$C$5:$AN$13,MATCH(CONCATENATE(BD_COMERCIAL!$K565," ",BD_COMERCIAL!$L565),'Curva Forward'!$B$5:$B$13,0),MATCH(FP$4,'Curva Forward'!$C$4:$AN$4,0))),CR565)</f>
        <v>0</v>
      </c>
      <c r="FQ565" s="200">
        <f>AE565*AE$2*IF($FC565="V",1,-1)*IF($Q565="Fixo",(CS565-INDEX('Curva Forward'!$C$5:$AN$13,MATCH(CONCATENATE(BD_COMERCIAL!$K565," ",BD_COMERCIAL!$L565),'Curva Forward'!$B$5:$B$13,0),MATCH(FQ$4,'Curva Forward'!$C$4:$AN$4,0))),CS565)</f>
        <v>0</v>
      </c>
      <c r="FR565" s="200">
        <f>AF565*AF$2*IF($FC565="V",1,-1)*IF($Q565="Fixo",(CT565-INDEX('Curva Forward'!$C$5:$AN$13,MATCH(CONCATENATE(BD_COMERCIAL!$K565," ",BD_COMERCIAL!$L565),'Curva Forward'!$B$5:$B$13,0),MATCH(FR$4,'Curva Forward'!$C$4:$AN$4,0))),CT565)</f>
        <v>0</v>
      </c>
      <c r="FS565" s="200">
        <f>AG565*AG$2*IF($FC565="V",1,-1)*IF($Q565="Fixo",(CU565-INDEX('Curva Forward'!$C$5:$AN$13,MATCH(CONCATENATE(BD_COMERCIAL!$K565," ",BD_COMERCIAL!$L565),'Curva Forward'!$B$5:$B$13,0),MATCH(FS$4,'Curva Forward'!$C$4:$AN$4,0))),CU565)</f>
        <v>0</v>
      </c>
      <c r="FT565" s="200">
        <f>AH565*AH$2*IF($FC565="V",1,-1)*IF($Q565="Fixo",(CV565-INDEX('Curva Forward'!$C$5:$AN$13,MATCH(CONCATENATE(BD_COMERCIAL!$K565," ",BD_COMERCIAL!$L565),'Curva Forward'!$B$5:$B$13,0),MATCH(FT$4,'Curva Forward'!$C$4:$AN$4,0))),CV565)</f>
        <v>-338148</v>
      </c>
      <c r="FU565" s="200">
        <f>AI565*AI$2*IF($FC565="V",1,-1)*IF($Q565="Fixo",(CW565-INDEX('Curva Forward'!$C$5:$AN$13,MATCH(CONCATENATE(BD_COMERCIAL!$K565," ",BD_COMERCIAL!$L565),'Curva Forward'!$B$5:$B$13,0),MATCH(FU$4,'Curva Forward'!$C$4:$AN$4,0))),CW565)</f>
        <v>0</v>
      </c>
      <c r="FV565" s="200">
        <f>AJ565*AJ$2*IF($FC565="V",1,-1)*IF($Q565="Fixo",(CX565-INDEX('Curva Forward'!$C$5:$AN$13,MATCH(CONCATENATE(BD_COMERCIAL!$K565," ",BD_COMERCIAL!$L565),'Curva Forward'!$B$5:$B$13,0),MATCH(FV$4,'Curva Forward'!$C$4:$AN$4,0))),CX565)</f>
        <v>0</v>
      </c>
      <c r="FW565" s="200">
        <f>AK565*AK$2*IF($FC565="V",1,-1)*IF($Q565="Fixo",(CY565-INDEX('Curva Forward'!$C$5:$AN$13,MATCH(CONCATENATE(BD_COMERCIAL!$K565," ",BD_COMERCIAL!$L565),'Curva Forward'!$B$5:$B$13,0),MATCH(FW$4,'Curva Forward'!$C$4:$AN$4,0))),CY565)</f>
        <v>0</v>
      </c>
      <c r="FX565" s="200">
        <f>AL565*AL$2*IF($FC565="V",1,-1)*IF($Q565="Fixo",(CZ565-INDEX('Curva Forward'!$C$5:$AN$13,MATCH(CONCATENATE(BD_COMERCIAL!$K565," ",BD_COMERCIAL!$L565),'Curva Forward'!$B$5:$B$13,0),MATCH(FX$4,'Curva Forward'!$C$4:$AN$4,0))),CZ565)</f>
        <v>0</v>
      </c>
      <c r="FY565" s="200">
        <f>AM565*AM$2*IF($FC565="V",1,-1)*IF($Q565="Fixo",(DA565-INDEX('Curva Forward'!$C$5:$AN$13,MATCH(CONCATENATE(BD_COMERCIAL!$K565," ",BD_COMERCIAL!$L565),'Curva Forward'!$B$5:$B$13,0),MATCH(FY$4,'Curva Forward'!$C$4:$AN$4,0))),DA565)</f>
        <v>0</v>
      </c>
      <c r="FZ565" s="200">
        <f>AN565*AN$2*IF($FC565="V",1,-1)*IF($Q565="Fixo",(DB565-INDEX('Curva Forward'!$C$5:$AN$13,MATCH(CONCATENATE(BD_COMERCIAL!$K565," ",BD_COMERCIAL!$L565),'Curva Forward'!$B$5:$B$13,0),MATCH(FZ$4,'Curva Forward'!$C$4:$AN$4,0))),DB565)</f>
        <v>0</v>
      </c>
      <c r="GA565" s="200">
        <f>AO565*AO$2*IF($FC565="V",1,-1)*IF($Q565="Fixo",(DC565-INDEX('Curva Forward'!$C$5:$AN$13,MATCH(CONCATENATE(BD_COMERCIAL!$K565," ",BD_COMERCIAL!$L565),'Curva Forward'!$B$5:$B$13,0),MATCH(GA$4,'Curva Forward'!$C$4:$AN$4,0))),DC565)</f>
        <v>0</v>
      </c>
      <c r="GB565" s="200">
        <f>AP565*AP$2*IF($FC565="V",1,-1)*IF($Q565="Fixo",(DD565-INDEX('Curva Forward'!$C$5:$AN$13,MATCH(CONCATENATE(BD_COMERCIAL!$K565," ",BD_COMERCIAL!$L565),'Curva Forward'!$B$5:$B$13,0),MATCH(GB$4,'Curva Forward'!$C$4:$AN$4,0))),DD565)</f>
        <v>0</v>
      </c>
      <c r="GC565" s="200">
        <f>AQ565*AQ$2*IF($FC565="V",1,-1)*IF($Q565="Fixo",(DE565-INDEX('Curva Forward'!$C$5:$AN$13,MATCH(CONCATENATE(BD_COMERCIAL!$K565," ",BD_COMERCIAL!$L565),'Curva Forward'!$B$5:$B$13,0),MATCH(GC$4,'Curva Forward'!$C$4:$AN$4,0))),DE565)</f>
        <v>0</v>
      </c>
      <c r="GD565" s="200">
        <f>AR565*AR$2*IF($FC565="V",1,-1)*IF($Q565="Fixo",(DF565-INDEX('Curva Forward'!$C$5:$AN$13,MATCH(CONCATENATE(BD_COMERCIAL!$K565," ",BD_COMERCIAL!$L565),'Curva Forward'!$B$5:$B$13,0),MATCH(GD$4,'Curva Forward'!$C$4:$AN$4,0))),DF565)</f>
        <v>0</v>
      </c>
      <c r="GE565" s="200">
        <f>AS565*AS$2*IF($FC565="V",1,-1)*IF($Q565="Fixo",(DG565-INDEX('Curva Forward'!$C$5:$AN$13,MATCH(CONCATENATE(BD_COMERCIAL!$K565," ",BD_COMERCIAL!$L565),'Curva Forward'!$B$5:$B$13,0),MATCH(GE$4,'Curva Forward'!$C$4:$AN$4,0))),DG565)</f>
        <v>0</v>
      </c>
      <c r="GF565" s="200">
        <f>AT565*AT$2*IF($FC565="V",1,-1)*IF($Q565="Fixo",(DH565-INDEX('Curva Forward'!$C$5:$AN$13,MATCH(CONCATENATE(BD_COMERCIAL!$K565," ",BD_COMERCIAL!$L565),'Curva Forward'!$B$5:$B$13,0),MATCH(GF$4,'Curva Forward'!$C$4:$AN$4,0))),DH565)</f>
        <v>0</v>
      </c>
      <c r="GG565" s="200">
        <f>AU565*AU$2*IF($FC565="V",1,-1)*IF($Q565="Fixo",(DI565-INDEX('Curva Forward'!$C$5:$AN$13,MATCH(CONCATENATE(BD_COMERCIAL!$K565," ",BD_COMERCIAL!$L565),'Curva Forward'!$B$5:$B$13,0),MATCH(GG$4,'Curva Forward'!$C$4:$AN$4,0))),DI565)</f>
        <v>0</v>
      </c>
      <c r="GH565" s="200">
        <f>AV565*AV$2*IF($FC565="V",1,-1)*IF($Q565="Fixo",(DJ565-INDEX('Curva Forward'!$C$5:$AN$13,MATCH(CONCATENATE(BD_COMERCIAL!$K565," ",BD_COMERCIAL!$L565),'Curva Forward'!$B$5:$B$13,0),MATCH(GH$4,'Curva Forward'!$C$4:$AN$4,0))),DJ565)</f>
        <v>0</v>
      </c>
      <c r="GI565" s="200">
        <f>AW565*AW$2*IF($FC565="V",1,-1)*IF($Q565="Fixo",(DK565-INDEX('Curva Forward'!$C$5:$AN$13,MATCH(CONCATENATE(BD_COMERCIAL!$K565," ",BD_COMERCIAL!$L565),'Curva Forward'!$B$5:$B$13,0),MATCH(GI$4,'Curva Forward'!$C$4:$AN$4,0))),DK565)</f>
        <v>0</v>
      </c>
      <c r="GJ565" s="200">
        <f>AX565*AX$2*IF($FC565="V",1,-1)*IF($Q565="Fixo",(DL565-INDEX('Curva Forward'!$C$5:$AN$13,MATCH(CONCATENATE(BD_COMERCIAL!$K565," ",BD_COMERCIAL!$L565),'Curva Forward'!$B$5:$B$13,0),MATCH(GJ$4,'Curva Forward'!$C$4:$AN$4,0))),DL565)</f>
        <v>0</v>
      </c>
      <c r="GK565" s="200">
        <f>AY565*AY$2*IF($FC565="V",1,-1)*IF($Q565="Fixo",(DM565-INDEX('Curva Forward'!$C$5:$AN$13,MATCH(CONCATENATE(BD_COMERCIAL!$K565," ",BD_COMERCIAL!$L565),'Curva Forward'!$B$5:$B$13,0),MATCH(GK$4,'Curva Forward'!$C$4:$AN$4,0))),DM565)</f>
        <v>0</v>
      </c>
      <c r="GL565" s="200">
        <f>IF(EZ565="",0,CL565*CL$2*IF($FC565="V",1,-1)*IF($Q565="Fixo",(EZ565-INDEX('Curva Forward'!$C$5:$AN$13,MATCH(CONCATENATE(BD_COMERCIAL!$K565," ",BD_COMERCIAL!$L565),'Curva Forward'!$B$5:$B$13,0),MATCH(GL$4,'Curva Forward'!$C$4:$AN$4,0))),EZ565))</f>
        <v>0</v>
      </c>
      <c r="GM565" s="200">
        <f>IF(FA565="",0,CM565*CM$2*IF($FC565="V",1,-1)*IF($Q565="Fixo",(FA565-INDEX('Curva Forward'!$C$5:$AN$13,MATCH(CONCATENATE(BD_COMERCIAL!$K565," ",BD_COMERCIAL!$L565),'Curva Forward'!$B$5:$B$13,0),MATCH(GM$4,'Curva Forward'!$C$4:$AN$4,0))),FA565))</f>
        <v>0</v>
      </c>
      <c r="GN565" s="200">
        <f>IF(FB565="",0,CN565*CN$2*IF($FC565="V",1,-1)*IF($Q565="Fixo",(FB565-INDEX('Curva Forward'!$C$5:$AN$13,MATCH(CONCATENATE(BD_COMERCIAL!$K565," ",BD_COMERCIAL!$L565),'Curva Forward'!$B$5:$B$13,0),MATCH(GN$4,'Curva Forward'!$C$4:$AN$4,0))),FB565))</f>
        <v>0</v>
      </c>
      <c r="GO565" s="201">
        <f t="shared" ca="1" si="163"/>
        <v>0</v>
      </c>
      <c r="GP565" s="201">
        <f t="shared" ca="1" si="164"/>
        <v>0</v>
      </c>
    </row>
    <row r="566" spans="1:198" ht="15" customHeight="1" x14ac:dyDescent="0.25">
      <c r="A566" s="6"/>
      <c r="B566" s="7" t="s">
        <v>954</v>
      </c>
      <c r="C566" s="8">
        <v>44769</v>
      </c>
      <c r="D566" s="9" t="s">
        <v>131</v>
      </c>
      <c r="E566" s="9" t="s">
        <v>238</v>
      </c>
      <c r="F566" s="113">
        <v>17112981000161</v>
      </c>
      <c r="G566" s="10" t="s">
        <v>125</v>
      </c>
      <c r="H566" s="113">
        <v>3780401000108</v>
      </c>
      <c r="I566" s="9" t="s">
        <v>126</v>
      </c>
      <c r="J566" s="166" t="s">
        <v>921</v>
      </c>
      <c r="K566" s="10" t="s">
        <v>30</v>
      </c>
      <c r="L566" s="84" t="s">
        <v>22</v>
      </c>
      <c r="M566" s="11">
        <v>44743</v>
      </c>
      <c r="N566" s="12">
        <v>44773</v>
      </c>
      <c r="O566" s="10">
        <v>1</v>
      </c>
      <c r="P566" s="84">
        <v>30</v>
      </c>
      <c r="Q566" s="84" t="s">
        <v>586</v>
      </c>
      <c r="R566" s="10" t="s">
        <v>129</v>
      </c>
      <c r="S566" s="14" t="s">
        <v>135</v>
      </c>
      <c r="T566" s="11"/>
      <c r="U566" s="12"/>
      <c r="V566" s="257" t="str">
        <f ca="1">IF(U566="","",
IF(U566="NA","",
IFERROR(VLOOKUP(EOMONTH(M566,-2)+1,IPCA!$A:$B,2,0),
VLOOKUP(EOMONTH(TODAY(),-2)+1,IPCA!$A:$B,2,0))/
VLOOKUP(EOMONTH(U566,-2)+1,IPCA!$A:$B,2,0)*
P566))</f>
        <v/>
      </c>
      <c r="W566" s="84"/>
      <c r="X566" s="13" t="s">
        <v>6</v>
      </c>
      <c r="Y566" s="166"/>
      <c r="AA566" s="108"/>
      <c r="AB566" s="15"/>
      <c r="AH566">
        <v>1</v>
      </c>
      <c r="AM566" s="6"/>
      <c r="AN566" s="15"/>
      <c r="AY566" s="6"/>
      <c r="AZ566" s="15"/>
      <c r="BK566" s="6"/>
      <c r="BL566" s="15"/>
      <c r="BW566" s="6"/>
      <c r="BX566" s="15"/>
      <c r="CI566" s="6"/>
      <c r="CJ566" s="16">
        <f t="shared" si="148"/>
        <v>8.4931506849315067E-2</v>
      </c>
      <c r="CK566" s="16" t="str">
        <f t="shared" si="149"/>
        <v/>
      </c>
      <c r="CL566" s="16" t="str">
        <f t="shared" si="150"/>
        <v/>
      </c>
      <c r="CM566" s="16" t="str">
        <f t="shared" si="151"/>
        <v/>
      </c>
      <c r="CN566" s="16" t="str">
        <f t="shared" si="152"/>
        <v/>
      </c>
      <c r="CO566" s="18"/>
      <c r="CP566" s="15"/>
      <c r="CV566">
        <v>30</v>
      </c>
      <c r="DA566" s="6"/>
      <c r="DB566" s="15"/>
      <c r="DM566" s="6"/>
      <c r="DN566" s="15"/>
      <c r="DY566" s="6"/>
      <c r="DZ566" s="15"/>
      <c r="EK566" s="6"/>
      <c r="EL566" s="15"/>
      <c r="EW566" s="6"/>
      <c r="EX566" s="16">
        <f t="shared" si="153"/>
        <v>2.547945205479452</v>
      </c>
      <c r="EY566" s="16" t="str">
        <f t="shared" si="154"/>
        <v/>
      </c>
      <c r="EZ566" s="16" t="str">
        <f t="shared" si="155"/>
        <v/>
      </c>
      <c r="FA566" s="16" t="str">
        <f t="shared" si="156"/>
        <v/>
      </c>
      <c r="FB566" s="160" t="str">
        <f t="shared" si="157"/>
        <v/>
      </c>
      <c r="FC566" t="s">
        <v>205</v>
      </c>
      <c r="FD566" s="20" t="s">
        <v>126</v>
      </c>
      <c r="FE566"/>
      <c r="FF566" s="209" t="s">
        <v>206</v>
      </c>
      <c r="FH566" s="284">
        <f t="shared" ca="1" si="158"/>
        <v>0</v>
      </c>
      <c r="FI566" s="208">
        <f t="shared" si="159"/>
        <v>1</v>
      </c>
      <c r="FK566" t="str">
        <f t="shared" si="160"/>
        <v>Simple Energy Comercializadora de Energia Ltda</v>
      </c>
      <c r="FL566" s="201">
        <f t="shared" ca="1" si="161"/>
        <v>-22320</v>
      </c>
      <c r="FM566" s="201">
        <f t="shared" ca="1" si="162"/>
        <v>0</v>
      </c>
      <c r="FN566" s="200">
        <f>AB566*AB$2*IF($FC566="V",1,-1)*IF($Q566="Fixo",(CP566-INDEX('Curva Forward'!$C$5:$AN$13,MATCH(CONCATENATE(BD_COMERCIAL!$K566," ",BD_COMERCIAL!$L566),'Curva Forward'!$B$5:$B$13,0),MATCH(FN$4,'Curva Forward'!$C$4:$AN$4,0))),CP566)</f>
        <v>0</v>
      </c>
      <c r="FO566" s="200">
        <f>AC566*AC$2*IF($FC566="V",1,-1)*IF($Q566="Fixo",(CQ566-INDEX('Curva Forward'!$C$5:$AN$13,MATCH(CONCATENATE(BD_COMERCIAL!$K566," ",BD_COMERCIAL!$L566),'Curva Forward'!$B$5:$B$13,0),MATCH(FO$4,'Curva Forward'!$C$4:$AN$4,0))),CQ566)</f>
        <v>0</v>
      </c>
      <c r="FP566" s="200">
        <f>AD566*AD$2*IF($FC566="V",1,-1)*IF($Q566="Fixo",(CR566-INDEX('Curva Forward'!$C$5:$AN$13,MATCH(CONCATENATE(BD_COMERCIAL!$K566," ",BD_COMERCIAL!$L566),'Curva Forward'!$B$5:$B$13,0),MATCH(FP$4,'Curva Forward'!$C$4:$AN$4,0))),CR566)</f>
        <v>0</v>
      </c>
      <c r="FQ566" s="200">
        <f>AE566*AE$2*IF($FC566="V",1,-1)*IF($Q566="Fixo",(CS566-INDEX('Curva Forward'!$C$5:$AN$13,MATCH(CONCATENATE(BD_COMERCIAL!$K566," ",BD_COMERCIAL!$L566),'Curva Forward'!$B$5:$B$13,0),MATCH(FQ$4,'Curva Forward'!$C$4:$AN$4,0))),CS566)</f>
        <v>0</v>
      </c>
      <c r="FR566" s="200">
        <f>AF566*AF$2*IF($FC566="V",1,-1)*IF($Q566="Fixo",(CT566-INDEX('Curva Forward'!$C$5:$AN$13,MATCH(CONCATENATE(BD_COMERCIAL!$K566," ",BD_COMERCIAL!$L566),'Curva Forward'!$B$5:$B$13,0),MATCH(FR$4,'Curva Forward'!$C$4:$AN$4,0))),CT566)</f>
        <v>0</v>
      </c>
      <c r="FS566" s="200">
        <f>AG566*AG$2*IF($FC566="V",1,-1)*IF($Q566="Fixo",(CU566-INDEX('Curva Forward'!$C$5:$AN$13,MATCH(CONCATENATE(BD_COMERCIAL!$K566," ",BD_COMERCIAL!$L566),'Curva Forward'!$B$5:$B$13,0),MATCH(FS$4,'Curva Forward'!$C$4:$AN$4,0))),CU566)</f>
        <v>0</v>
      </c>
      <c r="FT566" s="200">
        <f>AH566*AH$2*IF($FC566="V",1,-1)*IF($Q566="Fixo",(CV566-INDEX('Curva Forward'!$C$5:$AN$13,MATCH(CONCATENATE(BD_COMERCIAL!$K566," ",BD_COMERCIAL!$L566),'Curva Forward'!$B$5:$B$13,0),MATCH(FT$4,'Curva Forward'!$C$4:$AN$4,0))),CV566)</f>
        <v>-22320</v>
      </c>
      <c r="FU566" s="200">
        <f>AI566*AI$2*IF($FC566="V",1,-1)*IF($Q566="Fixo",(CW566-INDEX('Curva Forward'!$C$5:$AN$13,MATCH(CONCATENATE(BD_COMERCIAL!$K566," ",BD_COMERCIAL!$L566),'Curva Forward'!$B$5:$B$13,0),MATCH(FU$4,'Curva Forward'!$C$4:$AN$4,0))),CW566)</f>
        <v>0</v>
      </c>
      <c r="FV566" s="200">
        <f>AJ566*AJ$2*IF($FC566="V",1,-1)*IF($Q566="Fixo",(CX566-INDEX('Curva Forward'!$C$5:$AN$13,MATCH(CONCATENATE(BD_COMERCIAL!$K566," ",BD_COMERCIAL!$L566),'Curva Forward'!$B$5:$B$13,0),MATCH(FV$4,'Curva Forward'!$C$4:$AN$4,0))),CX566)</f>
        <v>0</v>
      </c>
      <c r="FW566" s="200">
        <f>AK566*AK$2*IF($FC566="V",1,-1)*IF($Q566="Fixo",(CY566-INDEX('Curva Forward'!$C$5:$AN$13,MATCH(CONCATENATE(BD_COMERCIAL!$K566," ",BD_COMERCIAL!$L566),'Curva Forward'!$B$5:$B$13,0),MATCH(FW$4,'Curva Forward'!$C$4:$AN$4,0))),CY566)</f>
        <v>0</v>
      </c>
      <c r="FX566" s="200">
        <f>AL566*AL$2*IF($FC566="V",1,-1)*IF($Q566="Fixo",(CZ566-INDEX('Curva Forward'!$C$5:$AN$13,MATCH(CONCATENATE(BD_COMERCIAL!$K566," ",BD_COMERCIAL!$L566),'Curva Forward'!$B$5:$B$13,0),MATCH(FX$4,'Curva Forward'!$C$4:$AN$4,0))),CZ566)</f>
        <v>0</v>
      </c>
      <c r="FY566" s="200">
        <f>AM566*AM$2*IF($FC566="V",1,-1)*IF($Q566="Fixo",(DA566-INDEX('Curva Forward'!$C$5:$AN$13,MATCH(CONCATENATE(BD_COMERCIAL!$K566," ",BD_COMERCIAL!$L566),'Curva Forward'!$B$5:$B$13,0),MATCH(FY$4,'Curva Forward'!$C$4:$AN$4,0))),DA566)</f>
        <v>0</v>
      </c>
      <c r="FZ566" s="200">
        <f>AN566*AN$2*IF($FC566="V",1,-1)*IF($Q566="Fixo",(DB566-INDEX('Curva Forward'!$C$5:$AN$13,MATCH(CONCATENATE(BD_COMERCIAL!$K566," ",BD_COMERCIAL!$L566),'Curva Forward'!$B$5:$B$13,0),MATCH(FZ$4,'Curva Forward'!$C$4:$AN$4,0))),DB566)</f>
        <v>0</v>
      </c>
      <c r="GA566" s="200">
        <f>AO566*AO$2*IF($FC566="V",1,-1)*IF($Q566="Fixo",(DC566-INDEX('Curva Forward'!$C$5:$AN$13,MATCH(CONCATENATE(BD_COMERCIAL!$K566," ",BD_COMERCIAL!$L566),'Curva Forward'!$B$5:$B$13,0),MATCH(GA$4,'Curva Forward'!$C$4:$AN$4,0))),DC566)</f>
        <v>0</v>
      </c>
      <c r="GB566" s="200">
        <f>AP566*AP$2*IF($FC566="V",1,-1)*IF($Q566="Fixo",(DD566-INDEX('Curva Forward'!$C$5:$AN$13,MATCH(CONCATENATE(BD_COMERCIAL!$K566," ",BD_COMERCIAL!$L566),'Curva Forward'!$B$5:$B$13,0),MATCH(GB$4,'Curva Forward'!$C$4:$AN$4,0))),DD566)</f>
        <v>0</v>
      </c>
      <c r="GC566" s="200">
        <f>AQ566*AQ$2*IF($FC566="V",1,-1)*IF($Q566="Fixo",(DE566-INDEX('Curva Forward'!$C$5:$AN$13,MATCH(CONCATENATE(BD_COMERCIAL!$K566," ",BD_COMERCIAL!$L566),'Curva Forward'!$B$5:$B$13,0),MATCH(GC$4,'Curva Forward'!$C$4:$AN$4,0))),DE566)</f>
        <v>0</v>
      </c>
      <c r="GD566" s="200">
        <f>AR566*AR$2*IF($FC566="V",1,-1)*IF($Q566="Fixo",(DF566-INDEX('Curva Forward'!$C$5:$AN$13,MATCH(CONCATENATE(BD_COMERCIAL!$K566," ",BD_COMERCIAL!$L566),'Curva Forward'!$B$5:$B$13,0),MATCH(GD$4,'Curva Forward'!$C$4:$AN$4,0))),DF566)</f>
        <v>0</v>
      </c>
      <c r="GE566" s="200">
        <f>AS566*AS$2*IF($FC566="V",1,-1)*IF($Q566="Fixo",(DG566-INDEX('Curva Forward'!$C$5:$AN$13,MATCH(CONCATENATE(BD_COMERCIAL!$K566," ",BD_COMERCIAL!$L566),'Curva Forward'!$B$5:$B$13,0),MATCH(GE$4,'Curva Forward'!$C$4:$AN$4,0))),DG566)</f>
        <v>0</v>
      </c>
      <c r="GF566" s="200">
        <f>AT566*AT$2*IF($FC566="V",1,-1)*IF($Q566="Fixo",(DH566-INDEX('Curva Forward'!$C$5:$AN$13,MATCH(CONCATENATE(BD_COMERCIAL!$K566," ",BD_COMERCIAL!$L566),'Curva Forward'!$B$5:$B$13,0),MATCH(GF$4,'Curva Forward'!$C$4:$AN$4,0))),DH566)</f>
        <v>0</v>
      </c>
      <c r="GG566" s="200">
        <f>AU566*AU$2*IF($FC566="V",1,-1)*IF($Q566="Fixo",(DI566-INDEX('Curva Forward'!$C$5:$AN$13,MATCH(CONCATENATE(BD_COMERCIAL!$K566," ",BD_COMERCIAL!$L566),'Curva Forward'!$B$5:$B$13,0),MATCH(GG$4,'Curva Forward'!$C$4:$AN$4,0))),DI566)</f>
        <v>0</v>
      </c>
      <c r="GH566" s="200">
        <f>AV566*AV$2*IF($FC566="V",1,-1)*IF($Q566="Fixo",(DJ566-INDEX('Curva Forward'!$C$5:$AN$13,MATCH(CONCATENATE(BD_COMERCIAL!$K566," ",BD_COMERCIAL!$L566),'Curva Forward'!$B$5:$B$13,0),MATCH(GH$4,'Curva Forward'!$C$4:$AN$4,0))),DJ566)</f>
        <v>0</v>
      </c>
      <c r="GI566" s="200">
        <f>AW566*AW$2*IF($FC566="V",1,-1)*IF($Q566="Fixo",(DK566-INDEX('Curva Forward'!$C$5:$AN$13,MATCH(CONCATENATE(BD_COMERCIAL!$K566," ",BD_COMERCIAL!$L566),'Curva Forward'!$B$5:$B$13,0),MATCH(GI$4,'Curva Forward'!$C$4:$AN$4,0))),DK566)</f>
        <v>0</v>
      </c>
      <c r="GJ566" s="200">
        <f>AX566*AX$2*IF($FC566="V",1,-1)*IF($Q566="Fixo",(DL566-INDEX('Curva Forward'!$C$5:$AN$13,MATCH(CONCATENATE(BD_COMERCIAL!$K566," ",BD_COMERCIAL!$L566),'Curva Forward'!$B$5:$B$13,0),MATCH(GJ$4,'Curva Forward'!$C$4:$AN$4,0))),DL566)</f>
        <v>0</v>
      </c>
      <c r="GK566" s="200">
        <f>AY566*AY$2*IF($FC566="V",1,-1)*IF($Q566="Fixo",(DM566-INDEX('Curva Forward'!$C$5:$AN$13,MATCH(CONCATENATE(BD_COMERCIAL!$K566," ",BD_COMERCIAL!$L566),'Curva Forward'!$B$5:$B$13,0),MATCH(GK$4,'Curva Forward'!$C$4:$AN$4,0))),DM566)</f>
        <v>0</v>
      </c>
      <c r="GL566" s="200">
        <f>IF(EZ566="",0,CL566*CL$2*IF($FC566="V",1,-1)*IF($Q566="Fixo",(EZ566-INDEX('Curva Forward'!$C$5:$AN$13,MATCH(CONCATENATE(BD_COMERCIAL!$K566," ",BD_COMERCIAL!$L566),'Curva Forward'!$B$5:$B$13,0),MATCH(GL$4,'Curva Forward'!$C$4:$AN$4,0))),EZ566))</f>
        <v>0</v>
      </c>
      <c r="GM566" s="200">
        <f>IF(FA566="",0,CM566*CM$2*IF($FC566="V",1,-1)*IF($Q566="Fixo",(FA566-INDEX('Curva Forward'!$C$5:$AN$13,MATCH(CONCATENATE(BD_COMERCIAL!$K566," ",BD_COMERCIAL!$L566),'Curva Forward'!$B$5:$B$13,0),MATCH(GM$4,'Curva Forward'!$C$4:$AN$4,0))),FA566))</f>
        <v>0</v>
      </c>
      <c r="GN566" s="200">
        <f>IF(FB566="",0,CN566*CN$2*IF($FC566="V",1,-1)*IF($Q566="Fixo",(FB566-INDEX('Curva Forward'!$C$5:$AN$13,MATCH(CONCATENATE(BD_COMERCIAL!$K566," ",BD_COMERCIAL!$L566),'Curva Forward'!$B$5:$B$13,0),MATCH(GN$4,'Curva Forward'!$C$4:$AN$4,0))),FB566))</f>
        <v>0</v>
      </c>
      <c r="GO566" s="201">
        <f t="shared" ca="1" si="163"/>
        <v>0</v>
      </c>
      <c r="GP566" s="201">
        <f t="shared" ca="1" si="164"/>
        <v>0</v>
      </c>
    </row>
    <row r="567" spans="1:198" ht="15" customHeight="1" x14ac:dyDescent="0.25">
      <c r="A567" s="6"/>
      <c r="B567" s="7" t="s">
        <v>955</v>
      </c>
      <c r="C567" s="8">
        <v>44769</v>
      </c>
      <c r="D567" s="9" t="s">
        <v>124</v>
      </c>
      <c r="E567" s="10" t="s">
        <v>125</v>
      </c>
      <c r="F567" s="113">
        <v>3780401000108</v>
      </c>
      <c r="G567" s="9" t="s">
        <v>147</v>
      </c>
      <c r="H567" s="113" t="e">
        <v>#VALUE!</v>
      </c>
      <c r="I567" s="9" t="s">
        <v>139</v>
      </c>
      <c r="J567" s="166" t="s">
        <v>921</v>
      </c>
      <c r="K567" s="10" t="s">
        <v>127</v>
      </c>
      <c r="L567" s="84" t="s">
        <v>22</v>
      </c>
      <c r="M567" s="11">
        <v>44805</v>
      </c>
      <c r="N567" s="12">
        <v>44834</v>
      </c>
      <c r="O567" s="10">
        <v>10</v>
      </c>
      <c r="P567" s="84">
        <v>91.3</v>
      </c>
      <c r="Q567" s="84" t="s">
        <v>128</v>
      </c>
      <c r="R567" s="10" t="s">
        <v>129</v>
      </c>
      <c r="S567" s="14" t="s">
        <v>135</v>
      </c>
      <c r="T567" s="11"/>
      <c r="U567" s="12"/>
      <c r="V567" s="257" t="str">
        <f ca="1">IF(U567="","",
IF(U567="NA","",
IFERROR(VLOOKUP(EOMONTH(M567,-2)+1,IPCA!$A:$B,2,0),
VLOOKUP(EOMONTH(TODAY(),-2)+1,IPCA!$A:$B,2,0))/
VLOOKUP(EOMONTH(U567,-2)+1,IPCA!$A:$B,2,0)*
P567))</f>
        <v/>
      </c>
      <c r="W567" s="84"/>
      <c r="X567" s="13"/>
      <c r="Y567" s="166"/>
      <c r="Z567" s="107" t="s">
        <v>148</v>
      </c>
      <c r="AA567" s="108" t="s">
        <v>148</v>
      </c>
      <c r="AB567" s="15"/>
      <c r="AJ567">
        <v>10</v>
      </c>
      <c r="AM567" s="6"/>
      <c r="AN567" s="15"/>
      <c r="AY567" s="6"/>
      <c r="AZ567" s="15"/>
      <c r="BK567" s="6"/>
      <c r="BL567" s="15"/>
      <c r="BW567" s="6"/>
      <c r="BX567" s="15"/>
      <c r="CI567" s="6"/>
      <c r="CJ567" s="16">
        <f t="shared" si="148"/>
        <v>0.82191780821917804</v>
      </c>
      <c r="CK567" s="16" t="str">
        <f t="shared" si="149"/>
        <v/>
      </c>
      <c r="CL567" s="16" t="str">
        <f t="shared" si="150"/>
        <v/>
      </c>
      <c r="CM567" s="16" t="str">
        <f t="shared" si="151"/>
        <v/>
      </c>
      <c r="CN567" s="16" t="str">
        <f t="shared" si="152"/>
        <v/>
      </c>
      <c r="CO567" s="18"/>
      <c r="CP567" s="15"/>
      <c r="CX567">
        <v>91.3</v>
      </c>
      <c r="DA567" s="6"/>
      <c r="DB567" s="15"/>
      <c r="DM567" s="6"/>
      <c r="DN567" s="15"/>
      <c r="DY567" s="6"/>
      <c r="DZ567" s="15"/>
      <c r="EK567" s="6"/>
      <c r="EL567" s="15"/>
      <c r="EW567" s="6"/>
      <c r="EX567" s="16">
        <f t="shared" si="153"/>
        <v>7.5041095890410956</v>
      </c>
      <c r="EY567" s="16" t="str">
        <f t="shared" si="154"/>
        <v/>
      </c>
      <c r="EZ567" s="16" t="str">
        <f t="shared" si="155"/>
        <v/>
      </c>
      <c r="FA567" s="16" t="str">
        <f t="shared" si="156"/>
        <v/>
      </c>
      <c r="FB567" s="160" t="str">
        <f t="shared" si="157"/>
        <v/>
      </c>
      <c r="FC567" t="s">
        <v>204</v>
      </c>
      <c r="FD567" s="20" t="s">
        <v>147</v>
      </c>
      <c r="FE567"/>
      <c r="FF567" s="209" t="s">
        <v>206</v>
      </c>
      <c r="FH567" s="284">
        <f t="shared" ca="1" si="158"/>
        <v>0</v>
      </c>
      <c r="FI567" s="208">
        <f t="shared" si="159"/>
        <v>0.96666666666666667</v>
      </c>
      <c r="FK567" t="str">
        <f t="shared" si="160"/>
        <v>Portfólio</v>
      </c>
      <c r="FL567" s="201">
        <f t="shared" ca="1" si="161"/>
        <v>66959.999999999985</v>
      </c>
      <c r="FM567" s="201">
        <f t="shared" ca="1" si="162"/>
        <v>0</v>
      </c>
      <c r="FN567" s="200">
        <f>AB567*AB$2*IF($FC567="V",1,-1)*IF($Q567="Fixo",(CP567-INDEX('Curva Forward'!$C$5:$AN$13,MATCH(CONCATENATE(BD_COMERCIAL!$K567," ",BD_COMERCIAL!$L567),'Curva Forward'!$B$5:$B$13,0),MATCH(FN$4,'Curva Forward'!$C$4:$AN$4,0))),CP567)</f>
        <v>0</v>
      </c>
      <c r="FO567" s="200">
        <f>AC567*AC$2*IF($FC567="V",1,-1)*IF($Q567="Fixo",(CQ567-INDEX('Curva Forward'!$C$5:$AN$13,MATCH(CONCATENATE(BD_COMERCIAL!$K567," ",BD_COMERCIAL!$L567),'Curva Forward'!$B$5:$B$13,0),MATCH(FO$4,'Curva Forward'!$C$4:$AN$4,0))),CQ567)</f>
        <v>0</v>
      </c>
      <c r="FP567" s="200">
        <f>AD567*AD$2*IF($FC567="V",1,-1)*IF($Q567="Fixo",(CR567-INDEX('Curva Forward'!$C$5:$AN$13,MATCH(CONCATENATE(BD_COMERCIAL!$K567," ",BD_COMERCIAL!$L567),'Curva Forward'!$B$5:$B$13,0),MATCH(FP$4,'Curva Forward'!$C$4:$AN$4,0))),CR567)</f>
        <v>0</v>
      </c>
      <c r="FQ567" s="200">
        <f>AE567*AE$2*IF($FC567="V",1,-1)*IF($Q567="Fixo",(CS567-INDEX('Curva Forward'!$C$5:$AN$13,MATCH(CONCATENATE(BD_COMERCIAL!$K567," ",BD_COMERCIAL!$L567),'Curva Forward'!$B$5:$B$13,0),MATCH(FQ$4,'Curva Forward'!$C$4:$AN$4,0))),CS567)</f>
        <v>0</v>
      </c>
      <c r="FR567" s="200">
        <f>AF567*AF$2*IF($FC567="V",1,-1)*IF($Q567="Fixo",(CT567-INDEX('Curva Forward'!$C$5:$AN$13,MATCH(CONCATENATE(BD_COMERCIAL!$K567," ",BD_COMERCIAL!$L567),'Curva Forward'!$B$5:$B$13,0),MATCH(FR$4,'Curva Forward'!$C$4:$AN$4,0))),CT567)</f>
        <v>0</v>
      </c>
      <c r="FS567" s="200">
        <f>AG567*AG$2*IF($FC567="V",1,-1)*IF($Q567="Fixo",(CU567-INDEX('Curva Forward'!$C$5:$AN$13,MATCH(CONCATENATE(BD_COMERCIAL!$K567," ",BD_COMERCIAL!$L567),'Curva Forward'!$B$5:$B$13,0),MATCH(FS$4,'Curva Forward'!$C$4:$AN$4,0))),CU567)</f>
        <v>0</v>
      </c>
      <c r="FT567" s="200">
        <f>AH567*AH$2*IF($FC567="V",1,-1)*IF($Q567="Fixo",(CV567-INDEX('Curva Forward'!$C$5:$AN$13,MATCH(CONCATENATE(BD_COMERCIAL!$K567," ",BD_COMERCIAL!$L567),'Curva Forward'!$B$5:$B$13,0),MATCH(FT$4,'Curva Forward'!$C$4:$AN$4,0))),CV567)</f>
        <v>0</v>
      </c>
      <c r="FU567" s="200">
        <f>AI567*AI$2*IF($FC567="V",1,-1)*IF($Q567="Fixo",(CW567-INDEX('Curva Forward'!$C$5:$AN$13,MATCH(CONCATENATE(BD_COMERCIAL!$K567," ",BD_COMERCIAL!$L567),'Curva Forward'!$B$5:$B$13,0),MATCH(FU$4,'Curva Forward'!$C$4:$AN$4,0))),CW567)</f>
        <v>0</v>
      </c>
      <c r="FV567" s="200">
        <f>AJ567*AJ$2*IF($FC567="V",1,-1)*IF($Q567="Fixo",(CX567-INDEX('Curva Forward'!$C$5:$AN$13,MATCH(CONCATENATE(BD_COMERCIAL!$K567," ",BD_COMERCIAL!$L567),'Curva Forward'!$B$5:$B$13,0),MATCH(FV$4,'Curva Forward'!$C$4:$AN$4,0))),CX567)</f>
        <v>66959.999999999985</v>
      </c>
      <c r="FW567" s="200">
        <f>AK567*AK$2*IF($FC567="V",1,-1)*IF($Q567="Fixo",(CY567-INDEX('Curva Forward'!$C$5:$AN$13,MATCH(CONCATENATE(BD_COMERCIAL!$K567," ",BD_COMERCIAL!$L567),'Curva Forward'!$B$5:$B$13,0),MATCH(FW$4,'Curva Forward'!$C$4:$AN$4,0))),CY567)</f>
        <v>0</v>
      </c>
      <c r="FX567" s="200">
        <f>AL567*AL$2*IF($FC567="V",1,-1)*IF($Q567="Fixo",(CZ567-INDEX('Curva Forward'!$C$5:$AN$13,MATCH(CONCATENATE(BD_COMERCIAL!$K567," ",BD_COMERCIAL!$L567),'Curva Forward'!$B$5:$B$13,0),MATCH(FX$4,'Curva Forward'!$C$4:$AN$4,0))),CZ567)</f>
        <v>0</v>
      </c>
      <c r="FY567" s="200">
        <f>AM567*AM$2*IF($FC567="V",1,-1)*IF($Q567="Fixo",(DA567-INDEX('Curva Forward'!$C$5:$AN$13,MATCH(CONCATENATE(BD_COMERCIAL!$K567," ",BD_COMERCIAL!$L567),'Curva Forward'!$B$5:$B$13,0),MATCH(FY$4,'Curva Forward'!$C$4:$AN$4,0))),DA567)</f>
        <v>0</v>
      </c>
      <c r="FZ567" s="200">
        <f>AN567*AN$2*IF($FC567="V",1,-1)*IF($Q567="Fixo",(DB567-INDEX('Curva Forward'!$C$5:$AN$13,MATCH(CONCATENATE(BD_COMERCIAL!$K567," ",BD_COMERCIAL!$L567),'Curva Forward'!$B$5:$B$13,0),MATCH(FZ$4,'Curva Forward'!$C$4:$AN$4,0))),DB567)</f>
        <v>0</v>
      </c>
      <c r="GA567" s="200">
        <f>AO567*AO$2*IF($FC567="V",1,-1)*IF($Q567="Fixo",(DC567-INDEX('Curva Forward'!$C$5:$AN$13,MATCH(CONCATENATE(BD_COMERCIAL!$K567," ",BD_COMERCIAL!$L567),'Curva Forward'!$B$5:$B$13,0),MATCH(GA$4,'Curva Forward'!$C$4:$AN$4,0))),DC567)</f>
        <v>0</v>
      </c>
      <c r="GB567" s="200">
        <f>AP567*AP$2*IF($FC567="V",1,-1)*IF($Q567="Fixo",(DD567-INDEX('Curva Forward'!$C$5:$AN$13,MATCH(CONCATENATE(BD_COMERCIAL!$K567," ",BD_COMERCIAL!$L567),'Curva Forward'!$B$5:$B$13,0),MATCH(GB$4,'Curva Forward'!$C$4:$AN$4,0))),DD567)</f>
        <v>0</v>
      </c>
      <c r="GC567" s="200">
        <f>AQ567*AQ$2*IF($FC567="V",1,-1)*IF($Q567="Fixo",(DE567-INDEX('Curva Forward'!$C$5:$AN$13,MATCH(CONCATENATE(BD_COMERCIAL!$K567," ",BD_COMERCIAL!$L567),'Curva Forward'!$B$5:$B$13,0),MATCH(GC$4,'Curva Forward'!$C$4:$AN$4,0))),DE567)</f>
        <v>0</v>
      </c>
      <c r="GD567" s="200">
        <f>AR567*AR$2*IF($FC567="V",1,-1)*IF($Q567="Fixo",(DF567-INDEX('Curva Forward'!$C$5:$AN$13,MATCH(CONCATENATE(BD_COMERCIAL!$K567," ",BD_COMERCIAL!$L567),'Curva Forward'!$B$5:$B$13,0),MATCH(GD$4,'Curva Forward'!$C$4:$AN$4,0))),DF567)</f>
        <v>0</v>
      </c>
      <c r="GE567" s="200">
        <f>AS567*AS$2*IF($FC567="V",1,-1)*IF($Q567="Fixo",(DG567-INDEX('Curva Forward'!$C$5:$AN$13,MATCH(CONCATENATE(BD_COMERCIAL!$K567," ",BD_COMERCIAL!$L567),'Curva Forward'!$B$5:$B$13,0),MATCH(GE$4,'Curva Forward'!$C$4:$AN$4,0))),DG567)</f>
        <v>0</v>
      </c>
      <c r="GF567" s="200">
        <f>AT567*AT$2*IF($FC567="V",1,-1)*IF($Q567="Fixo",(DH567-INDEX('Curva Forward'!$C$5:$AN$13,MATCH(CONCATENATE(BD_COMERCIAL!$K567," ",BD_COMERCIAL!$L567),'Curva Forward'!$B$5:$B$13,0),MATCH(GF$4,'Curva Forward'!$C$4:$AN$4,0))),DH567)</f>
        <v>0</v>
      </c>
      <c r="GG567" s="200">
        <f>AU567*AU$2*IF($FC567="V",1,-1)*IF($Q567="Fixo",(DI567-INDEX('Curva Forward'!$C$5:$AN$13,MATCH(CONCATENATE(BD_COMERCIAL!$K567," ",BD_COMERCIAL!$L567),'Curva Forward'!$B$5:$B$13,0),MATCH(GG$4,'Curva Forward'!$C$4:$AN$4,0))),DI567)</f>
        <v>0</v>
      </c>
      <c r="GH567" s="200">
        <f>AV567*AV$2*IF($FC567="V",1,-1)*IF($Q567="Fixo",(DJ567-INDEX('Curva Forward'!$C$5:$AN$13,MATCH(CONCATENATE(BD_COMERCIAL!$K567," ",BD_COMERCIAL!$L567),'Curva Forward'!$B$5:$B$13,0),MATCH(GH$4,'Curva Forward'!$C$4:$AN$4,0))),DJ567)</f>
        <v>0</v>
      </c>
      <c r="GI567" s="200">
        <f>AW567*AW$2*IF($FC567="V",1,-1)*IF($Q567="Fixo",(DK567-INDEX('Curva Forward'!$C$5:$AN$13,MATCH(CONCATENATE(BD_COMERCIAL!$K567," ",BD_COMERCIAL!$L567),'Curva Forward'!$B$5:$B$13,0),MATCH(GI$4,'Curva Forward'!$C$4:$AN$4,0))),DK567)</f>
        <v>0</v>
      </c>
      <c r="GJ567" s="200">
        <f>AX567*AX$2*IF($FC567="V",1,-1)*IF($Q567="Fixo",(DL567-INDEX('Curva Forward'!$C$5:$AN$13,MATCH(CONCATENATE(BD_COMERCIAL!$K567," ",BD_COMERCIAL!$L567),'Curva Forward'!$B$5:$B$13,0),MATCH(GJ$4,'Curva Forward'!$C$4:$AN$4,0))),DL567)</f>
        <v>0</v>
      </c>
      <c r="GK567" s="200">
        <f>AY567*AY$2*IF($FC567="V",1,-1)*IF($Q567="Fixo",(DM567-INDEX('Curva Forward'!$C$5:$AN$13,MATCH(CONCATENATE(BD_COMERCIAL!$K567," ",BD_COMERCIAL!$L567),'Curva Forward'!$B$5:$B$13,0),MATCH(GK$4,'Curva Forward'!$C$4:$AN$4,0))),DM567)</f>
        <v>0</v>
      </c>
      <c r="GL567" s="200">
        <f>IF(EZ567="",0,CL567*CL$2*IF($FC567="V",1,-1)*IF($Q567="Fixo",(EZ567-INDEX('Curva Forward'!$C$5:$AN$13,MATCH(CONCATENATE(BD_COMERCIAL!$K567," ",BD_COMERCIAL!$L567),'Curva Forward'!$B$5:$B$13,0),MATCH(GL$4,'Curva Forward'!$C$4:$AN$4,0))),EZ567))</f>
        <v>0</v>
      </c>
      <c r="GM567" s="200">
        <f>IF(FA567="",0,CM567*CM$2*IF($FC567="V",1,-1)*IF($Q567="Fixo",(FA567-INDEX('Curva Forward'!$C$5:$AN$13,MATCH(CONCATENATE(BD_COMERCIAL!$K567," ",BD_COMERCIAL!$L567),'Curva Forward'!$B$5:$B$13,0),MATCH(GM$4,'Curva Forward'!$C$4:$AN$4,0))),FA567))</f>
        <v>0</v>
      </c>
      <c r="GN567" s="200">
        <f>IF(FB567="",0,CN567*CN$2*IF($FC567="V",1,-1)*IF($Q567="Fixo",(FB567-INDEX('Curva Forward'!$C$5:$AN$13,MATCH(CONCATENATE(BD_COMERCIAL!$K567," ",BD_COMERCIAL!$L567),'Curva Forward'!$B$5:$B$13,0),MATCH(GN$4,'Curva Forward'!$C$4:$AN$4,0))),FB567))</f>
        <v>0</v>
      </c>
      <c r="GO567" s="201">
        <f t="shared" ca="1" si="163"/>
        <v>0</v>
      </c>
      <c r="GP567" s="201">
        <f t="shared" ca="1" si="164"/>
        <v>0</v>
      </c>
    </row>
    <row r="568" spans="1:198" ht="15" customHeight="1" x14ac:dyDescent="0.25">
      <c r="A568" s="6"/>
      <c r="B568" s="7" t="s">
        <v>956</v>
      </c>
      <c r="C568" s="8">
        <v>44770</v>
      </c>
      <c r="D568" s="9" t="s">
        <v>131</v>
      </c>
      <c r="E568" s="9" t="s">
        <v>140</v>
      </c>
      <c r="F568" s="113">
        <v>7685694000510</v>
      </c>
      <c r="G568" s="10" t="s">
        <v>125</v>
      </c>
      <c r="H568" s="113">
        <v>3780401000108</v>
      </c>
      <c r="I568" s="9" t="s">
        <v>126</v>
      </c>
      <c r="J568" s="166" t="s">
        <v>921</v>
      </c>
      <c r="K568" s="10" t="s">
        <v>127</v>
      </c>
      <c r="L568" s="84" t="s">
        <v>22</v>
      </c>
      <c r="M568" s="11">
        <v>44805</v>
      </c>
      <c r="N568" s="12">
        <v>44834</v>
      </c>
      <c r="O568" s="10">
        <v>2</v>
      </c>
      <c r="P568" s="84">
        <v>86.5</v>
      </c>
      <c r="Q568" s="84" t="s">
        <v>128</v>
      </c>
      <c r="R568" s="10" t="s">
        <v>129</v>
      </c>
      <c r="S568" s="14" t="s">
        <v>135</v>
      </c>
      <c r="T568" s="11"/>
      <c r="U568" s="12"/>
      <c r="V568" s="257" t="str">
        <f ca="1">IF(U568="","",
IF(U568="NA","",
IFERROR(VLOOKUP(EOMONTH(M568,-2)+1,IPCA!$A:$B,2,0),
VLOOKUP(EOMONTH(TODAY(),-2)+1,IPCA!$A:$B,2,0))/
VLOOKUP(EOMONTH(U568,-2)+1,IPCA!$A:$B,2,0)*
P568))</f>
        <v/>
      </c>
      <c r="W568" s="84"/>
      <c r="X568" s="13" t="s">
        <v>133</v>
      </c>
      <c r="Y568" s="166"/>
      <c r="AA568" s="108"/>
      <c r="AB568" s="15"/>
      <c r="AJ568">
        <v>2</v>
      </c>
      <c r="AM568" s="6"/>
      <c r="AN568" s="15"/>
      <c r="AY568" s="6"/>
      <c r="AZ568" s="15"/>
      <c r="BK568" s="6"/>
      <c r="BL568" s="15"/>
      <c r="BW568" s="6"/>
      <c r="BX568" s="15"/>
      <c r="CI568" s="6"/>
      <c r="CJ568" s="16">
        <f t="shared" si="148"/>
        <v>0.16438356164383561</v>
      </c>
      <c r="CK568" s="16" t="str">
        <f t="shared" si="149"/>
        <v/>
      </c>
      <c r="CL568" s="16" t="str">
        <f t="shared" si="150"/>
        <v/>
      </c>
      <c r="CM568" s="16" t="str">
        <f t="shared" si="151"/>
        <v/>
      </c>
      <c r="CN568" s="16" t="str">
        <f t="shared" si="152"/>
        <v/>
      </c>
      <c r="CO568" s="18"/>
      <c r="CP568" s="15"/>
      <c r="CX568">
        <v>86.5</v>
      </c>
      <c r="DA568" s="6"/>
      <c r="DB568" s="15"/>
      <c r="DM568" s="6"/>
      <c r="DN568" s="15"/>
      <c r="DY568" s="6"/>
      <c r="DZ568" s="15"/>
      <c r="EK568" s="6"/>
      <c r="EL568" s="15"/>
      <c r="EW568" s="6"/>
      <c r="EX568" s="16">
        <f t="shared" si="153"/>
        <v>7.1095890410958908</v>
      </c>
      <c r="EY568" s="16" t="str">
        <f t="shared" si="154"/>
        <v/>
      </c>
      <c r="EZ568" s="16" t="str">
        <f t="shared" si="155"/>
        <v/>
      </c>
      <c r="FA568" s="16" t="str">
        <f t="shared" si="156"/>
        <v/>
      </c>
      <c r="FB568" s="160" t="str">
        <f t="shared" si="157"/>
        <v/>
      </c>
      <c r="FC568" t="s">
        <v>205</v>
      </c>
      <c r="FD568" s="20" t="s">
        <v>126</v>
      </c>
      <c r="FE568"/>
      <c r="FF568" s="209" t="s">
        <v>206</v>
      </c>
      <c r="FH568" s="284">
        <f t="shared" ca="1" si="158"/>
        <v>0</v>
      </c>
      <c r="FI568" s="208">
        <f t="shared" si="159"/>
        <v>0.96666666666666667</v>
      </c>
      <c r="FK568" t="str">
        <f t="shared" si="160"/>
        <v>Energisa Comercializadora de Energia Ltda</v>
      </c>
      <c r="FL568" s="201">
        <f t="shared" ca="1" si="161"/>
        <v>-6480</v>
      </c>
      <c r="FM568" s="201">
        <f t="shared" ca="1" si="162"/>
        <v>0</v>
      </c>
      <c r="FN568" s="200">
        <f>AB568*AB$2*IF($FC568="V",1,-1)*IF($Q568="Fixo",(CP568-INDEX('Curva Forward'!$C$5:$AN$13,MATCH(CONCATENATE(BD_COMERCIAL!$K568," ",BD_COMERCIAL!$L568),'Curva Forward'!$B$5:$B$13,0),MATCH(FN$4,'Curva Forward'!$C$4:$AN$4,0))),CP568)</f>
        <v>0</v>
      </c>
      <c r="FO568" s="200">
        <f>AC568*AC$2*IF($FC568="V",1,-1)*IF($Q568="Fixo",(CQ568-INDEX('Curva Forward'!$C$5:$AN$13,MATCH(CONCATENATE(BD_COMERCIAL!$K568," ",BD_COMERCIAL!$L568),'Curva Forward'!$B$5:$B$13,0),MATCH(FO$4,'Curva Forward'!$C$4:$AN$4,0))),CQ568)</f>
        <v>0</v>
      </c>
      <c r="FP568" s="200">
        <f>AD568*AD$2*IF($FC568="V",1,-1)*IF($Q568="Fixo",(CR568-INDEX('Curva Forward'!$C$5:$AN$13,MATCH(CONCATENATE(BD_COMERCIAL!$K568," ",BD_COMERCIAL!$L568),'Curva Forward'!$B$5:$B$13,0),MATCH(FP$4,'Curva Forward'!$C$4:$AN$4,0))),CR568)</f>
        <v>0</v>
      </c>
      <c r="FQ568" s="200">
        <f>AE568*AE$2*IF($FC568="V",1,-1)*IF($Q568="Fixo",(CS568-INDEX('Curva Forward'!$C$5:$AN$13,MATCH(CONCATENATE(BD_COMERCIAL!$K568," ",BD_COMERCIAL!$L568),'Curva Forward'!$B$5:$B$13,0),MATCH(FQ$4,'Curva Forward'!$C$4:$AN$4,0))),CS568)</f>
        <v>0</v>
      </c>
      <c r="FR568" s="200">
        <f>AF568*AF$2*IF($FC568="V",1,-1)*IF($Q568="Fixo",(CT568-INDEX('Curva Forward'!$C$5:$AN$13,MATCH(CONCATENATE(BD_COMERCIAL!$K568," ",BD_COMERCIAL!$L568),'Curva Forward'!$B$5:$B$13,0),MATCH(FR$4,'Curva Forward'!$C$4:$AN$4,0))),CT568)</f>
        <v>0</v>
      </c>
      <c r="FS568" s="200">
        <f>AG568*AG$2*IF($FC568="V",1,-1)*IF($Q568="Fixo",(CU568-INDEX('Curva Forward'!$C$5:$AN$13,MATCH(CONCATENATE(BD_COMERCIAL!$K568," ",BD_COMERCIAL!$L568),'Curva Forward'!$B$5:$B$13,0),MATCH(FS$4,'Curva Forward'!$C$4:$AN$4,0))),CU568)</f>
        <v>0</v>
      </c>
      <c r="FT568" s="200">
        <f>AH568*AH$2*IF($FC568="V",1,-1)*IF($Q568="Fixo",(CV568-INDEX('Curva Forward'!$C$5:$AN$13,MATCH(CONCATENATE(BD_COMERCIAL!$K568," ",BD_COMERCIAL!$L568),'Curva Forward'!$B$5:$B$13,0),MATCH(FT$4,'Curva Forward'!$C$4:$AN$4,0))),CV568)</f>
        <v>0</v>
      </c>
      <c r="FU568" s="200">
        <f>AI568*AI$2*IF($FC568="V",1,-1)*IF($Q568="Fixo",(CW568-INDEX('Curva Forward'!$C$5:$AN$13,MATCH(CONCATENATE(BD_COMERCIAL!$K568," ",BD_COMERCIAL!$L568),'Curva Forward'!$B$5:$B$13,0),MATCH(FU$4,'Curva Forward'!$C$4:$AN$4,0))),CW568)</f>
        <v>0</v>
      </c>
      <c r="FV568" s="200">
        <f>AJ568*AJ$2*IF($FC568="V",1,-1)*IF($Q568="Fixo",(CX568-INDEX('Curva Forward'!$C$5:$AN$13,MATCH(CONCATENATE(BD_COMERCIAL!$K568," ",BD_COMERCIAL!$L568),'Curva Forward'!$B$5:$B$13,0),MATCH(FV$4,'Curva Forward'!$C$4:$AN$4,0))),CX568)</f>
        <v>-6480</v>
      </c>
      <c r="FW568" s="200">
        <f>AK568*AK$2*IF($FC568="V",1,-1)*IF($Q568="Fixo",(CY568-INDEX('Curva Forward'!$C$5:$AN$13,MATCH(CONCATENATE(BD_COMERCIAL!$K568," ",BD_COMERCIAL!$L568),'Curva Forward'!$B$5:$B$13,0),MATCH(FW$4,'Curva Forward'!$C$4:$AN$4,0))),CY568)</f>
        <v>0</v>
      </c>
      <c r="FX568" s="200">
        <f>AL568*AL$2*IF($FC568="V",1,-1)*IF($Q568="Fixo",(CZ568-INDEX('Curva Forward'!$C$5:$AN$13,MATCH(CONCATENATE(BD_COMERCIAL!$K568," ",BD_COMERCIAL!$L568),'Curva Forward'!$B$5:$B$13,0),MATCH(FX$4,'Curva Forward'!$C$4:$AN$4,0))),CZ568)</f>
        <v>0</v>
      </c>
      <c r="FY568" s="200">
        <f>AM568*AM$2*IF($FC568="V",1,-1)*IF($Q568="Fixo",(DA568-INDEX('Curva Forward'!$C$5:$AN$13,MATCH(CONCATENATE(BD_COMERCIAL!$K568," ",BD_COMERCIAL!$L568),'Curva Forward'!$B$5:$B$13,0),MATCH(FY$4,'Curva Forward'!$C$4:$AN$4,0))),DA568)</f>
        <v>0</v>
      </c>
      <c r="FZ568" s="200">
        <f>AN568*AN$2*IF($FC568="V",1,-1)*IF($Q568="Fixo",(DB568-INDEX('Curva Forward'!$C$5:$AN$13,MATCH(CONCATENATE(BD_COMERCIAL!$K568," ",BD_COMERCIAL!$L568),'Curva Forward'!$B$5:$B$13,0),MATCH(FZ$4,'Curva Forward'!$C$4:$AN$4,0))),DB568)</f>
        <v>0</v>
      </c>
      <c r="GA568" s="200">
        <f>AO568*AO$2*IF($FC568="V",1,-1)*IF($Q568="Fixo",(DC568-INDEX('Curva Forward'!$C$5:$AN$13,MATCH(CONCATENATE(BD_COMERCIAL!$K568," ",BD_COMERCIAL!$L568),'Curva Forward'!$B$5:$B$13,0),MATCH(GA$4,'Curva Forward'!$C$4:$AN$4,0))),DC568)</f>
        <v>0</v>
      </c>
      <c r="GB568" s="200">
        <f>AP568*AP$2*IF($FC568="V",1,-1)*IF($Q568="Fixo",(DD568-INDEX('Curva Forward'!$C$5:$AN$13,MATCH(CONCATENATE(BD_COMERCIAL!$K568," ",BD_COMERCIAL!$L568),'Curva Forward'!$B$5:$B$13,0),MATCH(GB$4,'Curva Forward'!$C$4:$AN$4,0))),DD568)</f>
        <v>0</v>
      </c>
      <c r="GC568" s="200">
        <f>AQ568*AQ$2*IF($FC568="V",1,-1)*IF($Q568="Fixo",(DE568-INDEX('Curva Forward'!$C$5:$AN$13,MATCH(CONCATENATE(BD_COMERCIAL!$K568," ",BD_COMERCIAL!$L568),'Curva Forward'!$B$5:$B$13,0),MATCH(GC$4,'Curva Forward'!$C$4:$AN$4,0))),DE568)</f>
        <v>0</v>
      </c>
      <c r="GD568" s="200">
        <f>AR568*AR$2*IF($FC568="V",1,-1)*IF($Q568="Fixo",(DF568-INDEX('Curva Forward'!$C$5:$AN$13,MATCH(CONCATENATE(BD_COMERCIAL!$K568," ",BD_COMERCIAL!$L568),'Curva Forward'!$B$5:$B$13,0),MATCH(GD$4,'Curva Forward'!$C$4:$AN$4,0))),DF568)</f>
        <v>0</v>
      </c>
      <c r="GE568" s="200">
        <f>AS568*AS$2*IF($FC568="V",1,-1)*IF($Q568="Fixo",(DG568-INDEX('Curva Forward'!$C$5:$AN$13,MATCH(CONCATENATE(BD_COMERCIAL!$K568," ",BD_COMERCIAL!$L568),'Curva Forward'!$B$5:$B$13,0),MATCH(GE$4,'Curva Forward'!$C$4:$AN$4,0))),DG568)</f>
        <v>0</v>
      </c>
      <c r="GF568" s="200">
        <f>AT568*AT$2*IF($FC568="V",1,-1)*IF($Q568="Fixo",(DH568-INDEX('Curva Forward'!$C$5:$AN$13,MATCH(CONCATENATE(BD_COMERCIAL!$K568," ",BD_COMERCIAL!$L568),'Curva Forward'!$B$5:$B$13,0),MATCH(GF$4,'Curva Forward'!$C$4:$AN$4,0))),DH568)</f>
        <v>0</v>
      </c>
      <c r="GG568" s="200">
        <f>AU568*AU$2*IF($FC568="V",1,-1)*IF($Q568="Fixo",(DI568-INDEX('Curva Forward'!$C$5:$AN$13,MATCH(CONCATENATE(BD_COMERCIAL!$K568," ",BD_COMERCIAL!$L568),'Curva Forward'!$B$5:$B$13,0),MATCH(GG$4,'Curva Forward'!$C$4:$AN$4,0))),DI568)</f>
        <v>0</v>
      </c>
      <c r="GH568" s="200">
        <f>AV568*AV$2*IF($FC568="V",1,-1)*IF($Q568="Fixo",(DJ568-INDEX('Curva Forward'!$C$5:$AN$13,MATCH(CONCATENATE(BD_COMERCIAL!$K568," ",BD_COMERCIAL!$L568),'Curva Forward'!$B$5:$B$13,0),MATCH(GH$4,'Curva Forward'!$C$4:$AN$4,0))),DJ568)</f>
        <v>0</v>
      </c>
      <c r="GI568" s="200">
        <f>AW568*AW$2*IF($FC568="V",1,-1)*IF($Q568="Fixo",(DK568-INDEX('Curva Forward'!$C$5:$AN$13,MATCH(CONCATENATE(BD_COMERCIAL!$K568," ",BD_COMERCIAL!$L568),'Curva Forward'!$B$5:$B$13,0),MATCH(GI$4,'Curva Forward'!$C$4:$AN$4,0))),DK568)</f>
        <v>0</v>
      </c>
      <c r="GJ568" s="200">
        <f>AX568*AX$2*IF($FC568="V",1,-1)*IF($Q568="Fixo",(DL568-INDEX('Curva Forward'!$C$5:$AN$13,MATCH(CONCATENATE(BD_COMERCIAL!$K568," ",BD_COMERCIAL!$L568),'Curva Forward'!$B$5:$B$13,0),MATCH(GJ$4,'Curva Forward'!$C$4:$AN$4,0))),DL568)</f>
        <v>0</v>
      </c>
      <c r="GK568" s="200">
        <f>AY568*AY$2*IF($FC568="V",1,-1)*IF($Q568="Fixo",(DM568-INDEX('Curva Forward'!$C$5:$AN$13,MATCH(CONCATENATE(BD_COMERCIAL!$K568," ",BD_COMERCIAL!$L568),'Curva Forward'!$B$5:$B$13,0),MATCH(GK$4,'Curva Forward'!$C$4:$AN$4,0))),DM568)</f>
        <v>0</v>
      </c>
      <c r="GL568" s="200">
        <f>IF(EZ568="",0,CL568*CL$2*IF($FC568="V",1,-1)*IF($Q568="Fixo",(EZ568-INDEX('Curva Forward'!$C$5:$AN$13,MATCH(CONCATENATE(BD_COMERCIAL!$K568," ",BD_COMERCIAL!$L568),'Curva Forward'!$B$5:$B$13,0),MATCH(GL$4,'Curva Forward'!$C$4:$AN$4,0))),EZ568))</f>
        <v>0</v>
      </c>
      <c r="GM568" s="200">
        <f>IF(FA568="",0,CM568*CM$2*IF($FC568="V",1,-1)*IF($Q568="Fixo",(FA568-INDEX('Curva Forward'!$C$5:$AN$13,MATCH(CONCATENATE(BD_COMERCIAL!$K568," ",BD_COMERCIAL!$L568),'Curva Forward'!$B$5:$B$13,0),MATCH(GM$4,'Curva Forward'!$C$4:$AN$4,0))),FA568))</f>
        <v>0</v>
      </c>
      <c r="GN568" s="200">
        <f>IF(FB568="",0,CN568*CN$2*IF($FC568="V",1,-1)*IF($Q568="Fixo",(FB568-INDEX('Curva Forward'!$C$5:$AN$13,MATCH(CONCATENATE(BD_COMERCIAL!$K568," ",BD_COMERCIAL!$L568),'Curva Forward'!$B$5:$B$13,0),MATCH(GN$4,'Curva Forward'!$C$4:$AN$4,0))),FB568))</f>
        <v>0</v>
      </c>
      <c r="GO568" s="201">
        <f t="shared" ca="1" si="163"/>
        <v>0</v>
      </c>
      <c r="GP568" s="201">
        <f t="shared" ca="1" si="164"/>
        <v>0</v>
      </c>
    </row>
    <row r="569" spans="1:198" ht="15" customHeight="1" x14ac:dyDescent="0.25">
      <c r="A569" s="6"/>
      <c r="B569" s="7" t="s">
        <v>957</v>
      </c>
      <c r="C569" s="8">
        <v>44770</v>
      </c>
      <c r="D569" s="9" t="s">
        <v>131</v>
      </c>
      <c r="E569" s="9" t="s">
        <v>201</v>
      </c>
      <c r="F569" s="113">
        <v>11182210000164</v>
      </c>
      <c r="G569" s="10" t="s">
        <v>125</v>
      </c>
      <c r="H569" s="113">
        <v>3780401000108</v>
      </c>
      <c r="I569" s="9" t="s">
        <v>126</v>
      </c>
      <c r="J569" s="166" t="s">
        <v>921</v>
      </c>
      <c r="K569" s="10" t="s">
        <v>127</v>
      </c>
      <c r="L569" s="84" t="s">
        <v>22</v>
      </c>
      <c r="M569" s="11">
        <v>44805</v>
      </c>
      <c r="N569" s="12">
        <v>44834</v>
      </c>
      <c r="O569" s="10">
        <v>5</v>
      </c>
      <c r="P569" s="84">
        <v>86.5</v>
      </c>
      <c r="Q569" s="84" t="s">
        <v>128</v>
      </c>
      <c r="R569" s="10" t="s">
        <v>129</v>
      </c>
      <c r="S569" s="14" t="s">
        <v>135</v>
      </c>
      <c r="T569" s="11"/>
      <c r="U569" s="12"/>
      <c r="V569" s="257" t="str">
        <f ca="1">IF(U569="","",
IF(U569="NA","",
IFERROR(VLOOKUP(EOMONTH(M569,-2)+1,IPCA!$A:$B,2,0),
VLOOKUP(EOMONTH(TODAY(),-2)+1,IPCA!$A:$B,2,0))/
VLOOKUP(EOMONTH(U569,-2)+1,IPCA!$A:$B,2,0)*
P569))</f>
        <v/>
      </c>
      <c r="W569" s="84"/>
      <c r="X569" s="13" t="s">
        <v>133</v>
      </c>
      <c r="Y569" s="166"/>
      <c r="AA569" s="108"/>
      <c r="AB569" s="15"/>
      <c r="AJ569">
        <v>5</v>
      </c>
      <c r="AM569" s="6"/>
      <c r="AN569" s="15"/>
      <c r="AY569" s="6"/>
      <c r="AZ569" s="15"/>
      <c r="BK569" s="6"/>
      <c r="BL569" s="15"/>
      <c r="BW569" s="6"/>
      <c r="BX569" s="15"/>
      <c r="CI569" s="6"/>
      <c r="CJ569" s="16">
        <f t="shared" si="148"/>
        <v>0.41095890410958902</v>
      </c>
      <c r="CK569" s="16" t="str">
        <f t="shared" si="149"/>
        <v/>
      </c>
      <c r="CL569" s="16" t="str">
        <f t="shared" si="150"/>
        <v/>
      </c>
      <c r="CM569" s="16" t="str">
        <f t="shared" si="151"/>
        <v/>
      </c>
      <c r="CN569" s="16" t="str">
        <f t="shared" si="152"/>
        <v/>
      </c>
      <c r="CO569" s="18"/>
      <c r="CP569" s="15"/>
      <c r="CX569">
        <v>86.5</v>
      </c>
      <c r="DA569" s="6"/>
      <c r="DB569" s="15"/>
      <c r="DM569" s="6"/>
      <c r="DN569" s="15"/>
      <c r="DY569" s="6"/>
      <c r="DZ569" s="15"/>
      <c r="EK569" s="6"/>
      <c r="EL569" s="15"/>
      <c r="EW569" s="6"/>
      <c r="EX569" s="16">
        <f t="shared" si="153"/>
        <v>7.1095890410958908</v>
      </c>
      <c r="EY569" s="16" t="str">
        <f t="shared" si="154"/>
        <v/>
      </c>
      <c r="EZ569" s="16" t="str">
        <f t="shared" si="155"/>
        <v/>
      </c>
      <c r="FA569" s="16" t="str">
        <f t="shared" si="156"/>
        <v/>
      </c>
      <c r="FB569" s="160" t="str">
        <f t="shared" si="157"/>
        <v/>
      </c>
      <c r="FC569" t="s">
        <v>205</v>
      </c>
      <c r="FD569" s="20" t="s">
        <v>126</v>
      </c>
      <c r="FE569"/>
      <c r="FF569" s="209" t="s">
        <v>206</v>
      </c>
      <c r="FH569" s="284">
        <f t="shared" ca="1" si="158"/>
        <v>0</v>
      </c>
      <c r="FI569" s="208">
        <f t="shared" si="159"/>
        <v>0.96666666666666667</v>
      </c>
      <c r="FK569" t="str">
        <f t="shared" si="160"/>
        <v>Nova Energia Comercializadora S.A.</v>
      </c>
      <c r="FL569" s="201">
        <f t="shared" ca="1" si="161"/>
        <v>-16200</v>
      </c>
      <c r="FM569" s="201">
        <f t="shared" ca="1" si="162"/>
        <v>0</v>
      </c>
      <c r="FN569" s="200">
        <f>AB569*AB$2*IF($FC569="V",1,-1)*IF($Q569="Fixo",(CP569-INDEX('Curva Forward'!$C$5:$AN$13,MATCH(CONCATENATE(BD_COMERCIAL!$K569," ",BD_COMERCIAL!$L569),'Curva Forward'!$B$5:$B$13,0),MATCH(FN$4,'Curva Forward'!$C$4:$AN$4,0))),CP569)</f>
        <v>0</v>
      </c>
      <c r="FO569" s="200">
        <f>AC569*AC$2*IF($FC569="V",1,-1)*IF($Q569="Fixo",(CQ569-INDEX('Curva Forward'!$C$5:$AN$13,MATCH(CONCATENATE(BD_COMERCIAL!$K569," ",BD_COMERCIAL!$L569),'Curva Forward'!$B$5:$B$13,0),MATCH(FO$4,'Curva Forward'!$C$4:$AN$4,0))),CQ569)</f>
        <v>0</v>
      </c>
      <c r="FP569" s="200">
        <f>AD569*AD$2*IF($FC569="V",1,-1)*IF($Q569="Fixo",(CR569-INDEX('Curva Forward'!$C$5:$AN$13,MATCH(CONCATENATE(BD_COMERCIAL!$K569," ",BD_COMERCIAL!$L569),'Curva Forward'!$B$5:$B$13,0),MATCH(FP$4,'Curva Forward'!$C$4:$AN$4,0))),CR569)</f>
        <v>0</v>
      </c>
      <c r="FQ569" s="200">
        <f>AE569*AE$2*IF($FC569="V",1,-1)*IF($Q569="Fixo",(CS569-INDEX('Curva Forward'!$C$5:$AN$13,MATCH(CONCATENATE(BD_COMERCIAL!$K569," ",BD_COMERCIAL!$L569),'Curva Forward'!$B$5:$B$13,0),MATCH(FQ$4,'Curva Forward'!$C$4:$AN$4,0))),CS569)</f>
        <v>0</v>
      </c>
      <c r="FR569" s="200">
        <f>AF569*AF$2*IF($FC569="V",1,-1)*IF($Q569="Fixo",(CT569-INDEX('Curva Forward'!$C$5:$AN$13,MATCH(CONCATENATE(BD_COMERCIAL!$K569," ",BD_COMERCIAL!$L569),'Curva Forward'!$B$5:$B$13,0),MATCH(FR$4,'Curva Forward'!$C$4:$AN$4,0))),CT569)</f>
        <v>0</v>
      </c>
      <c r="FS569" s="200">
        <f>AG569*AG$2*IF($FC569="V",1,-1)*IF($Q569="Fixo",(CU569-INDEX('Curva Forward'!$C$5:$AN$13,MATCH(CONCATENATE(BD_COMERCIAL!$K569," ",BD_COMERCIAL!$L569),'Curva Forward'!$B$5:$B$13,0),MATCH(FS$4,'Curva Forward'!$C$4:$AN$4,0))),CU569)</f>
        <v>0</v>
      </c>
      <c r="FT569" s="200">
        <f>AH569*AH$2*IF($FC569="V",1,-1)*IF($Q569="Fixo",(CV569-INDEX('Curva Forward'!$C$5:$AN$13,MATCH(CONCATENATE(BD_COMERCIAL!$K569," ",BD_COMERCIAL!$L569),'Curva Forward'!$B$5:$B$13,0),MATCH(FT$4,'Curva Forward'!$C$4:$AN$4,0))),CV569)</f>
        <v>0</v>
      </c>
      <c r="FU569" s="200">
        <f>AI569*AI$2*IF($FC569="V",1,-1)*IF($Q569="Fixo",(CW569-INDEX('Curva Forward'!$C$5:$AN$13,MATCH(CONCATENATE(BD_COMERCIAL!$K569," ",BD_COMERCIAL!$L569),'Curva Forward'!$B$5:$B$13,0),MATCH(FU$4,'Curva Forward'!$C$4:$AN$4,0))),CW569)</f>
        <v>0</v>
      </c>
      <c r="FV569" s="200">
        <f>AJ569*AJ$2*IF($FC569="V",1,-1)*IF($Q569="Fixo",(CX569-INDEX('Curva Forward'!$C$5:$AN$13,MATCH(CONCATENATE(BD_COMERCIAL!$K569," ",BD_COMERCIAL!$L569),'Curva Forward'!$B$5:$B$13,0),MATCH(FV$4,'Curva Forward'!$C$4:$AN$4,0))),CX569)</f>
        <v>-16200</v>
      </c>
      <c r="FW569" s="200">
        <f>AK569*AK$2*IF($FC569="V",1,-1)*IF($Q569="Fixo",(CY569-INDEX('Curva Forward'!$C$5:$AN$13,MATCH(CONCATENATE(BD_COMERCIAL!$K569," ",BD_COMERCIAL!$L569),'Curva Forward'!$B$5:$B$13,0),MATCH(FW$4,'Curva Forward'!$C$4:$AN$4,0))),CY569)</f>
        <v>0</v>
      </c>
      <c r="FX569" s="200">
        <f>AL569*AL$2*IF($FC569="V",1,-1)*IF($Q569="Fixo",(CZ569-INDEX('Curva Forward'!$C$5:$AN$13,MATCH(CONCATENATE(BD_COMERCIAL!$K569," ",BD_COMERCIAL!$L569),'Curva Forward'!$B$5:$B$13,0),MATCH(FX$4,'Curva Forward'!$C$4:$AN$4,0))),CZ569)</f>
        <v>0</v>
      </c>
      <c r="FY569" s="200">
        <f>AM569*AM$2*IF($FC569="V",1,-1)*IF($Q569="Fixo",(DA569-INDEX('Curva Forward'!$C$5:$AN$13,MATCH(CONCATENATE(BD_COMERCIAL!$K569," ",BD_COMERCIAL!$L569),'Curva Forward'!$B$5:$B$13,0),MATCH(FY$4,'Curva Forward'!$C$4:$AN$4,0))),DA569)</f>
        <v>0</v>
      </c>
      <c r="FZ569" s="200">
        <f>AN569*AN$2*IF($FC569="V",1,-1)*IF($Q569="Fixo",(DB569-INDEX('Curva Forward'!$C$5:$AN$13,MATCH(CONCATENATE(BD_COMERCIAL!$K569," ",BD_COMERCIAL!$L569),'Curva Forward'!$B$5:$B$13,0),MATCH(FZ$4,'Curva Forward'!$C$4:$AN$4,0))),DB569)</f>
        <v>0</v>
      </c>
      <c r="GA569" s="200">
        <f>AO569*AO$2*IF($FC569="V",1,-1)*IF($Q569="Fixo",(DC569-INDEX('Curva Forward'!$C$5:$AN$13,MATCH(CONCATENATE(BD_COMERCIAL!$K569," ",BD_COMERCIAL!$L569),'Curva Forward'!$B$5:$B$13,0),MATCH(GA$4,'Curva Forward'!$C$4:$AN$4,0))),DC569)</f>
        <v>0</v>
      </c>
      <c r="GB569" s="200">
        <f>AP569*AP$2*IF($FC569="V",1,-1)*IF($Q569="Fixo",(DD569-INDEX('Curva Forward'!$C$5:$AN$13,MATCH(CONCATENATE(BD_COMERCIAL!$K569," ",BD_COMERCIAL!$L569),'Curva Forward'!$B$5:$B$13,0),MATCH(GB$4,'Curva Forward'!$C$4:$AN$4,0))),DD569)</f>
        <v>0</v>
      </c>
      <c r="GC569" s="200">
        <f>AQ569*AQ$2*IF($FC569="V",1,-1)*IF($Q569="Fixo",(DE569-INDEX('Curva Forward'!$C$5:$AN$13,MATCH(CONCATENATE(BD_COMERCIAL!$K569," ",BD_COMERCIAL!$L569),'Curva Forward'!$B$5:$B$13,0),MATCH(GC$4,'Curva Forward'!$C$4:$AN$4,0))),DE569)</f>
        <v>0</v>
      </c>
      <c r="GD569" s="200">
        <f>AR569*AR$2*IF($FC569="V",1,-1)*IF($Q569="Fixo",(DF569-INDEX('Curva Forward'!$C$5:$AN$13,MATCH(CONCATENATE(BD_COMERCIAL!$K569," ",BD_COMERCIAL!$L569),'Curva Forward'!$B$5:$B$13,0),MATCH(GD$4,'Curva Forward'!$C$4:$AN$4,0))),DF569)</f>
        <v>0</v>
      </c>
      <c r="GE569" s="200">
        <f>AS569*AS$2*IF($FC569="V",1,-1)*IF($Q569="Fixo",(DG569-INDEX('Curva Forward'!$C$5:$AN$13,MATCH(CONCATENATE(BD_COMERCIAL!$K569," ",BD_COMERCIAL!$L569),'Curva Forward'!$B$5:$B$13,0),MATCH(GE$4,'Curva Forward'!$C$4:$AN$4,0))),DG569)</f>
        <v>0</v>
      </c>
      <c r="GF569" s="200">
        <f>AT569*AT$2*IF($FC569="V",1,-1)*IF($Q569="Fixo",(DH569-INDEX('Curva Forward'!$C$5:$AN$13,MATCH(CONCATENATE(BD_COMERCIAL!$K569," ",BD_COMERCIAL!$L569),'Curva Forward'!$B$5:$B$13,0),MATCH(GF$4,'Curva Forward'!$C$4:$AN$4,0))),DH569)</f>
        <v>0</v>
      </c>
      <c r="GG569" s="200">
        <f>AU569*AU$2*IF($FC569="V",1,-1)*IF($Q569="Fixo",(DI569-INDEX('Curva Forward'!$C$5:$AN$13,MATCH(CONCATENATE(BD_COMERCIAL!$K569," ",BD_COMERCIAL!$L569),'Curva Forward'!$B$5:$B$13,0),MATCH(GG$4,'Curva Forward'!$C$4:$AN$4,0))),DI569)</f>
        <v>0</v>
      </c>
      <c r="GH569" s="200">
        <f>AV569*AV$2*IF($FC569="V",1,-1)*IF($Q569="Fixo",(DJ569-INDEX('Curva Forward'!$C$5:$AN$13,MATCH(CONCATENATE(BD_COMERCIAL!$K569," ",BD_COMERCIAL!$L569),'Curva Forward'!$B$5:$B$13,0),MATCH(GH$4,'Curva Forward'!$C$4:$AN$4,0))),DJ569)</f>
        <v>0</v>
      </c>
      <c r="GI569" s="200">
        <f>AW569*AW$2*IF($FC569="V",1,-1)*IF($Q569="Fixo",(DK569-INDEX('Curva Forward'!$C$5:$AN$13,MATCH(CONCATENATE(BD_COMERCIAL!$K569," ",BD_COMERCIAL!$L569),'Curva Forward'!$B$5:$B$13,0),MATCH(GI$4,'Curva Forward'!$C$4:$AN$4,0))),DK569)</f>
        <v>0</v>
      </c>
      <c r="GJ569" s="200">
        <f>AX569*AX$2*IF($FC569="V",1,-1)*IF($Q569="Fixo",(DL569-INDEX('Curva Forward'!$C$5:$AN$13,MATCH(CONCATENATE(BD_COMERCIAL!$K569," ",BD_COMERCIAL!$L569),'Curva Forward'!$B$5:$B$13,0),MATCH(GJ$4,'Curva Forward'!$C$4:$AN$4,0))),DL569)</f>
        <v>0</v>
      </c>
      <c r="GK569" s="200">
        <f>AY569*AY$2*IF($FC569="V",1,-1)*IF($Q569="Fixo",(DM569-INDEX('Curva Forward'!$C$5:$AN$13,MATCH(CONCATENATE(BD_COMERCIAL!$K569," ",BD_COMERCIAL!$L569),'Curva Forward'!$B$5:$B$13,0),MATCH(GK$4,'Curva Forward'!$C$4:$AN$4,0))),DM569)</f>
        <v>0</v>
      </c>
      <c r="GL569" s="200">
        <f>IF(EZ569="",0,CL569*CL$2*IF($FC569="V",1,-1)*IF($Q569="Fixo",(EZ569-INDEX('Curva Forward'!$C$5:$AN$13,MATCH(CONCATENATE(BD_COMERCIAL!$K569," ",BD_COMERCIAL!$L569),'Curva Forward'!$B$5:$B$13,0),MATCH(GL$4,'Curva Forward'!$C$4:$AN$4,0))),EZ569))</f>
        <v>0</v>
      </c>
      <c r="GM569" s="200">
        <f>IF(FA569="",0,CM569*CM$2*IF($FC569="V",1,-1)*IF($Q569="Fixo",(FA569-INDEX('Curva Forward'!$C$5:$AN$13,MATCH(CONCATENATE(BD_COMERCIAL!$K569," ",BD_COMERCIAL!$L569),'Curva Forward'!$B$5:$B$13,0),MATCH(GM$4,'Curva Forward'!$C$4:$AN$4,0))),FA569))</f>
        <v>0</v>
      </c>
      <c r="GN569" s="200">
        <f>IF(FB569="",0,CN569*CN$2*IF($FC569="V",1,-1)*IF($Q569="Fixo",(FB569-INDEX('Curva Forward'!$C$5:$AN$13,MATCH(CONCATENATE(BD_COMERCIAL!$K569," ",BD_COMERCIAL!$L569),'Curva Forward'!$B$5:$B$13,0),MATCH(GN$4,'Curva Forward'!$C$4:$AN$4,0))),FB569))</f>
        <v>0</v>
      </c>
      <c r="GO569" s="201">
        <f t="shared" ca="1" si="163"/>
        <v>0</v>
      </c>
      <c r="GP569" s="201">
        <f t="shared" ca="1" si="164"/>
        <v>0</v>
      </c>
    </row>
    <row r="570" spans="1:198" ht="15" customHeight="1" x14ac:dyDescent="0.25">
      <c r="A570" s="6"/>
      <c r="B570" s="7" t="s">
        <v>958</v>
      </c>
      <c r="C570" s="8">
        <v>44770</v>
      </c>
      <c r="D570" s="9" t="s">
        <v>131</v>
      </c>
      <c r="E570" s="9" t="s">
        <v>196</v>
      </c>
      <c r="F570" s="113">
        <v>26940979000171</v>
      </c>
      <c r="G570" s="10" t="s">
        <v>125</v>
      </c>
      <c r="H570" s="113">
        <v>3780401000108</v>
      </c>
      <c r="I570" s="9" t="s">
        <v>126</v>
      </c>
      <c r="J570" s="166" t="s">
        <v>921</v>
      </c>
      <c r="K570" s="10" t="s">
        <v>127</v>
      </c>
      <c r="L570" s="84" t="s">
        <v>22</v>
      </c>
      <c r="M570" s="11">
        <v>44805</v>
      </c>
      <c r="N570" s="12">
        <v>44834</v>
      </c>
      <c r="O570" s="10">
        <v>1</v>
      </c>
      <c r="P570" s="84">
        <v>87</v>
      </c>
      <c r="Q570" s="84" t="s">
        <v>128</v>
      </c>
      <c r="R570" s="10" t="s">
        <v>129</v>
      </c>
      <c r="S570" s="14" t="s">
        <v>135</v>
      </c>
      <c r="T570" s="11"/>
      <c r="U570" s="12"/>
      <c r="V570" s="257" t="str">
        <f ca="1">IF(U570="","",
IF(U570="NA","",
IFERROR(VLOOKUP(EOMONTH(M570,-2)+1,IPCA!$A:$B,2,0),
VLOOKUP(EOMONTH(TODAY(),-2)+1,IPCA!$A:$B,2,0))/
VLOOKUP(EOMONTH(U570,-2)+1,IPCA!$A:$B,2,0)*
P570))</f>
        <v/>
      </c>
      <c r="W570" s="84"/>
      <c r="X570" s="13" t="s">
        <v>6</v>
      </c>
      <c r="Y570" s="166"/>
      <c r="AA570" s="108"/>
      <c r="AB570" s="15"/>
      <c r="AJ570">
        <v>1</v>
      </c>
      <c r="AM570" s="6"/>
      <c r="AN570" s="15"/>
      <c r="AY570" s="6"/>
      <c r="AZ570" s="15"/>
      <c r="BK570" s="6"/>
      <c r="BL570" s="15"/>
      <c r="BW570" s="6"/>
      <c r="BX570" s="15"/>
      <c r="CI570" s="6"/>
      <c r="CJ570" s="16">
        <f t="shared" si="148"/>
        <v>8.2191780821917804E-2</v>
      </c>
      <c r="CK570" s="16" t="str">
        <f t="shared" si="149"/>
        <v/>
      </c>
      <c r="CL570" s="16" t="str">
        <f t="shared" si="150"/>
        <v/>
      </c>
      <c r="CM570" s="16" t="str">
        <f t="shared" si="151"/>
        <v/>
      </c>
      <c r="CN570" s="16" t="str">
        <f t="shared" si="152"/>
        <v/>
      </c>
      <c r="CO570" s="18"/>
      <c r="CP570" s="15"/>
      <c r="CX570">
        <v>87</v>
      </c>
      <c r="DA570" s="6"/>
      <c r="DB570" s="15"/>
      <c r="DM570" s="6"/>
      <c r="DN570" s="15"/>
      <c r="DY570" s="6"/>
      <c r="DZ570" s="15"/>
      <c r="EK570" s="6"/>
      <c r="EL570" s="15"/>
      <c r="EW570" s="6"/>
      <c r="EX570" s="16">
        <f t="shared" si="153"/>
        <v>7.1506849315068495</v>
      </c>
      <c r="EY570" s="16" t="str">
        <f t="shared" si="154"/>
        <v/>
      </c>
      <c r="EZ570" s="16" t="str">
        <f t="shared" si="155"/>
        <v/>
      </c>
      <c r="FA570" s="16" t="str">
        <f t="shared" si="156"/>
        <v/>
      </c>
      <c r="FB570" s="160" t="str">
        <f t="shared" si="157"/>
        <v/>
      </c>
      <c r="FC570" t="s">
        <v>205</v>
      </c>
      <c r="FD570" s="20" t="s">
        <v>126</v>
      </c>
      <c r="FE570"/>
      <c r="FF570" s="209" t="s">
        <v>206</v>
      </c>
      <c r="FH570" s="284">
        <f t="shared" ca="1" si="158"/>
        <v>0</v>
      </c>
      <c r="FI570" s="208">
        <f t="shared" si="159"/>
        <v>0.96666666666666667</v>
      </c>
      <c r="FK570" t="str">
        <f t="shared" si="160"/>
        <v>Esfera Comercializadora de Energia Ltda</v>
      </c>
      <c r="FL570" s="201">
        <f t="shared" ca="1" si="161"/>
        <v>-3600</v>
      </c>
      <c r="FM570" s="201">
        <f t="shared" ca="1" si="162"/>
        <v>0</v>
      </c>
      <c r="FN570" s="200">
        <f>AB570*AB$2*IF($FC570="V",1,-1)*IF($Q570="Fixo",(CP570-INDEX('Curva Forward'!$C$5:$AN$13,MATCH(CONCATENATE(BD_COMERCIAL!$K570," ",BD_COMERCIAL!$L570),'Curva Forward'!$B$5:$B$13,0),MATCH(FN$4,'Curva Forward'!$C$4:$AN$4,0))),CP570)</f>
        <v>0</v>
      </c>
      <c r="FO570" s="200">
        <f>AC570*AC$2*IF($FC570="V",1,-1)*IF($Q570="Fixo",(CQ570-INDEX('Curva Forward'!$C$5:$AN$13,MATCH(CONCATENATE(BD_COMERCIAL!$K570," ",BD_COMERCIAL!$L570),'Curva Forward'!$B$5:$B$13,0),MATCH(FO$4,'Curva Forward'!$C$4:$AN$4,0))),CQ570)</f>
        <v>0</v>
      </c>
      <c r="FP570" s="200">
        <f>AD570*AD$2*IF($FC570="V",1,-1)*IF($Q570="Fixo",(CR570-INDEX('Curva Forward'!$C$5:$AN$13,MATCH(CONCATENATE(BD_COMERCIAL!$K570," ",BD_COMERCIAL!$L570),'Curva Forward'!$B$5:$B$13,0),MATCH(FP$4,'Curva Forward'!$C$4:$AN$4,0))),CR570)</f>
        <v>0</v>
      </c>
      <c r="FQ570" s="200">
        <f>AE570*AE$2*IF($FC570="V",1,-1)*IF($Q570="Fixo",(CS570-INDEX('Curva Forward'!$C$5:$AN$13,MATCH(CONCATENATE(BD_COMERCIAL!$K570," ",BD_COMERCIAL!$L570),'Curva Forward'!$B$5:$B$13,0),MATCH(FQ$4,'Curva Forward'!$C$4:$AN$4,0))),CS570)</f>
        <v>0</v>
      </c>
      <c r="FR570" s="200">
        <f>AF570*AF$2*IF($FC570="V",1,-1)*IF($Q570="Fixo",(CT570-INDEX('Curva Forward'!$C$5:$AN$13,MATCH(CONCATENATE(BD_COMERCIAL!$K570," ",BD_COMERCIAL!$L570),'Curva Forward'!$B$5:$B$13,0),MATCH(FR$4,'Curva Forward'!$C$4:$AN$4,0))),CT570)</f>
        <v>0</v>
      </c>
      <c r="FS570" s="200">
        <f>AG570*AG$2*IF($FC570="V",1,-1)*IF($Q570="Fixo",(CU570-INDEX('Curva Forward'!$C$5:$AN$13,MATCH(CONCATENATE(BD_COMERCIAL!$K570," ",BD_COMERCIAL!$L570),'Curva Forward'!$B$5:$B$13,0),MATCH(FS$4,'Curva Forward'!$C$4:$AN$4,0))),CU570)</f>
        <v>0</v>
      </c>
      <c r="FT570" s="200">
        <f>AH570*AH$2*IF($FC570="V",1,-1)*IF($Q570="Fixo",(CV570-INDEX('Curva Forward'!$C$5:$AN$13,MATCH(CONCATENATE(BD_COMERCIAL!$K570," ",BD_COMERCIAL!$L570),'Curva Forward'!$B$5:$B$13,0),MATCH(FT$4,'Curva Forward'!$C$4:$AN$4,0))),CV570)</f>
        <v>0</v>
      </c>
      <c r="FU570" s="200">
        <f>AI570*AI$2*IF($FC570="V",1,-1)*IF($Q570="Fixo",(CW570-INDEX('Curva Forward'!$C$5:$AN$13,MATCH(CONCATENATE(BD_COMERCIAL!$K570," ",BD_COMERCIAL!$L570),'Curva Forward'!$B$5:$B$13,0),MATCH(FU$4,'Curva Forward'!$C$4:$AN$4,0))),CW570)</f>
        <v>0</v>
      </c>
      <c r="FV570" s="200">
        <f>AJ570*AJ$2*IF($FC570="V",1,-1)*IF($Q570="Fixo",(CX570-INDEX('Curva Forward'!$C$5:$AN$13,MATCH(CONCATENATE(BD_COMERCIAL!$K570," ",BD_COMERCIAL!$L570),'Curva Forward'!$B$5:$B$13,0),MATCH(FV$4,'Curva Forward'!$C$4:$AN$4,0))),CX570)</f>
        <v>-3600</v>
      </c>
      <c r="FW570" s="200">
        <f>AK570*AK$2*IF($FC570="V",1,-1)*IF($Q570="Fixo",(CY570-INDEX('Curva Forward'!$C$5:$AN$13,MATCH(CONCATENATE(BD_COMERCIAL!$K570," ",BD_COMERCIAL!$L570),'Curva Forward'!$B$5:$B$13,0),MATCH(FW$4,'Curva Forward'!$C$4:$AN$4,0))),CY570)</f>
        <v>0</v>
      </c>
      <c r="FX570" s="200">
        <f>AL570*AL$2*IF($FC570="V",1,-1)*IF($Q570="Fixo",(CZ570-INDEX('Curva Forward'!$C$5:$AN$13,MATCH(CONCATENATE(BD_COMERCIAL!$K570," ",BD_COMERCIAL!$L570),'Curva Forward'!$B$5:$B$13,0),MATCH(FX$4,'Curva Forward'!$C$4:$AN$4,0))),CZ570)</f>
        <v>0</v>
      </c>
      <c r="FY570" s="200">
        <f>AM570*AM$2*IF($FC570="V",1,-1)*IF($Q570="Fixo",(DA570-INDEX('Curva Forward'!$C$5:$AN$13,MATCH(CONCATENATE(BD_COMERCIAL!$K570," ",BD_COMERCIAL!$L570),'Curva Forward'!$B$5:$B$13,0),MATCH(FY$4,'Curva Forward'!$C$4:$AN$4,0))),DA570)</f>
        <v>0</v>
      </c>
      <c r="FZ570" s="200">
        <f>AN570*AN$2*IF($FC570="V",1,-1)*IF($Q570="Fixo",(DB570-INDEX('Curva Forward'!$C$5:$AN$13,MATCH(CONCATENATE(BD_COMERCIAL!$K570," ",BD_COMERCIAL!$L570),'Curva Forward'!$B$5:$B$13,0),MATCH(FZ$4,'Curva Forward'!$C$4:$AN$4,0))),DB570)</f>
        <v>0</v>
      </c>
      <c r="GA570" s="200">
        <f>AO570*AO$2*IF($FC570="V",1,-1)*IF($Q570="Fixo",(DC570-INDEX('Curva Forward'!$C$5:$AN$13,MATCH(CONCATENATE(BD_COMERCIAL!$K570," ",BD_COMERCIAL!$L570),'Curva Forward'!$B$5:$B$13,0),MATCH(GA$4,'Curva Forward'!$C$4:$AN$4,0))),DC570)</f>
        <v>0</v>
      </c>
      <c r="GB570" s="200">
        <f>AP570*AP$2*IF($FC570="V",1,-1)*IF($Q570="Fixo",(DD570-INDEX('Curva Forward'!$C$5:$AN$13,MATCH(CONCATENATE(BD_COMERCIAL!$K570," ",BD_COMERCIAL!$L570),'Curva Forward'!$B$5:$B$13,0),MATCH(GB$4,'Curva Forward'!$C$4:$AN$4,0))),DD570)</f>
        <v>0</v>
      </c>
      <c r="GC570" s="200">
        <f>AQ570*AQ$2*IF($FC570="V",1,-1)*IF($Q570="Fixo",(DE570-INDEX('Curva Forward'!$C$5:$AN$13,MATCH(CONCATENATE(BD_COMERCIAL!$K570," ",BD_COMERCIAL!$L570),'Curva Forward'!$B$5:$B$13,0),MATCH(GC$4,'Curva Forward'!$C$4:$AN$4,0))),DE570)</f>
        <v>0</v>
      </c>
      <c r="GD570" s="200">
        <f>AR570*AR$2*IF($FC570="V",1,-1)*IF($Q570="Fixo",(DF570-INDEX('Curva Forward'!$C$5:$AN$13,MATCH(CONCATENATE(BD_COMERCIAL!$K570," ",BD_COMERCIAL!$L570),'Curva Forward'!$B$5:$B$13,0),MATCH(GD$4,'Curva Forward'!$C$4:$AN$4,0))),DF570)</f>
        <v>0</v>
      </c>
      <c r="GE570" s="200">
        <f>AS570*AS$2*IF($FC570="V",1,-1)*IF($Q570="Fixo",(DG570-INDEX('Curva Forward'!$C$5:$AN$13,MATCH(CONCATENATE(BD_COMERCIAL!$K570," ",BD_COMERCIAL!$L570),'Curva Forward'!$B$5:$B$13,0),MATCH(GE$4,'Curva Forward'!$C$4:$AN$4,0))),DG570)</f>
        <v>0</v>
      </c>
      <c r="GF570" s="200">
        <f>AT570*AT$2*IF($FC570="V",1,-1)*IF($Q570="Fixo",(DH570-INDEX('Curva Forward'!$C$5:$AN$13,MATCH(CONCATENATE(BD_COMERCIAL!$K570," ",BD_COMERCIAL!$L570),'Curva Forward'!$B$5:$B$13,0),MATCH(GF$4,'Curva Forward'!$C$4:$AN$4,0))),DH570)</f>
        <v>0</v>
      </c>
      <c r="GG570" s="200">
        <f>AU570*AU$2*IF($FC570="V",1,-1)*IF($Q570="Fixo",(DI570-INDEX('Curva Forward'!$C$5:$AN$13,MATCH(CONCATENATE(BD_COMERCIAL!$K570," ",BD_COMERCIAL!$L570),'Curva Forward'!$B$5:$B$13,0),MATCH(GG$4,'Curva Forward'!$C$4:$AN$4,0))),DI570)</f>
        <v>0</v>
      </c>
      <c r="GH570" s="200">
        <f>AV570*AV$2*IF($FC570="V",1,-1)*IF($Q570="Fixo",(DJ570-INDEX('Curva Forward'!$C$5:$AN$13,MATCH(CONCATENATE(BD_COMERCIAL!$K570," ",BD_COMERCIAL!$L570),'Curva Forward'!$B$5:$B$13,0),MATCH(GH$4,'Curva Forward'!$C$4:$AN$4,0))),DJ570)</f>
        <v>0</v>
      </c>
      <c r="GI570" s="200">
        <f>AW570*AW$2*IF($FC570="V",1,-1)*IF($Q570="Fixo",(DK570-INDEX('Curva Forward'!$C$5:$AN$13,MATCH(CONCATENATE(BD_COMERCIAL!$K570," ",BD_COMERCIAL!$L570),'Curva Forward'!$B$5:$B$13,0),MATCH(GI$4,'Curva Forward'!$C$4:$AN$4,0))),DK570)</f>
        <v>0</v>
      </c>
      <c r="GJ570" s="200">
        <f>AX570*AX$2*IF($FC570="V",1,-1)*IF($Q570="Fixo",(DL570-INDEX('Curva Forward'!$C$5:$AN$13,MATCH(CONCATENATE(BD_COMERCIAL!$K570," ",BD_COMERCIAL!$L570),'Curva Forward'!$B$5:$B$13,0),MATCH(GJ$4,'Curva Forward'!$C$4:$AN$4,0))),DL570)</f>
        <v>0</v>
      </c>
      <c r="GK570" s="200">
        <f>AY570*AY$2*IF($FC570="V",1,-1)*IF($Q570="Fixo",(DM570-INDEX('Curva Forward'!$C$5:$AN$13,MATCH(CONCATENATE(BD_COMERCIAL!$K570," ",BD_COMERCIAL!$L570),'Curva Forward'!$B$5:$B$13,0),MATCH(GK$4,'Curva Forward'!$C$4:$AN$4,0))),DM570)</f>
        <v>0</v>
      </c>
      <c r="GL570" s="200">
        <f>IF(EZ570="",0,CL570*CL$2*IF($FC570="V",1,-1)*IF($Q570="Fixo",(EZ570-INDEX('Curva Forward'!$C$5:$AN$13,MATCH(CONCATENATE(BD_COMERCIAL!$K570," ",BD_COMERCIAL!$L570),'Curva Forward'!$B$5:$B$13,0),MATCH(GL$4,'Curva Forward'!$C$4:$AN$4,0))),EZ570))</f>
        <v>0</v>
      </c>
      <c r="GM570" s="200">
        <f>IF(FA570="",0,CM570*CM$2*IF($FC570="V",1,-1)*IF($Q570="Fixo",(FA570-INDEX('Curva Forward'!$C$5:$AN$13,MATCH(CONCATENATE(BD_COMERCIAL!$K570," ",BD_COMERCIAL!$L570),'Curva Forward'!$B$5:$B$13,0),MATCH(GM$4,'Curva Forward'!$C$4:$AN$4,0))),FA570))</f>
        <v>0</v>
      </c>
      <c r="GN570" s="200">
        <f>IF(FB570="",0,CN570*CN$2*IF($FC570="V",1,-1)*IF($Q570="Fixo",(FB570-INDEX('Curva Forward'!$C$5:$AN$13,MATCH(CONCATENATE(BD_COMERCIAL!$K570," ",BD_COMERCIAL!$L570),'Curva Forward'!$B$5:$B$13,0),MATCH(GN$4,'Curva Forward'!$C$4:$AN$4,0))),FB570))</f>
        <v>0</v>
      </c>
      <c r="GO570" s="201">
        <f t="shared" ca="1" si="163"/>
        <v>0</v>
      </c>
      <c r="GP570" s="201">
        <f t="shared" ca="1" si="164"/>
        <v>0</v>
      </c>
    </row>
    <row r="571" spans="1:198" ht="15" customHeight="1" x14ac:dyDescent="0.25">
      <c r="A571" s="6"/>
      <c r="B571" s="7" t="s">
        <v>959</v>
      </c>
      <c r="C571" s="8">
        <v>44770</v>
      </c>
      <c r="D571" s="9" t="s">
        <v>124</v>
      </c>
      <c r="E571" s="9" t="s">
        <v>125</v>
      </c>
      <c r="F571" s="113">
        <v>3780401000108</v>
      </c>
      <c r="G571" s="10" t="s">
        <v>239</v>
      </c>
      <c r="H571" s="113">
        <v>24510849000173</v>
      </c>
      <c r="I571" s="9" t="s">
        <v>139</v>
      </c>
      <c r="J571" s="166"/>
      <c r="K571" s="10" t="s">
        <v>127</v>
      </c>
      <c r="L571" s="84" t="s">
        <v>22</v>
      </c>
      <c r="M571" s="11">
        <v>44743</v>
      </c>
      <c r="N571" s="12">
        <v>44773</v>
      </c>
      <c r="O571" s="10">
        <v>10</v>
      </c>
      <c r="P571" s="84">
        <v>0.2</v>
      </c>
      <c r="Q571" s="84" t="s">
        <v>586</v>
      </c>
      <c r="R571" s="10" t="s">
        <v>129</v>
      </c>
      <c r="S571" s="14" t="s">
        <v>135</v>
      </c>
      <c r="T571" s="11"/>
      <c r="U571" s="12"/>
      <c r="V571" s="257" t="str">
        <f ca="1">IF(U571="","",
IF(U571="NA","",
IFERROR(VLOOKUP(EOMONTH(M571,-2)+1,IPCA!$A:$B,2,0),
VLOOKUP(EOMONTH(TODAY(),-2)+1,IPCA!$A:$B,2,0))/
VLOOKUP(EOMONTH(U571,-2)+1,IPCA!$A:$B,2,0)*
P571))</f>
        <v/>
      </c>
      <c r="W571" s="84"/>
      <c r="X571" s="13" t="s">
        <v>133</v>
      </c>
      <c r="Y571" s="166"/>
      <c r="AA571" s="108"/>
      <c r="AB571" s="15"/>
      <c r="AH571">
        <v>10</v>
      </c>
      <c r="AM571" s="6"/>
      <c r="AN571" s="15"/>
      <c r="AY571" s="6"/>
      <c r="AZ571" s="15"/>
      <c r="BK571" s="6"/>
      <c r="BL571" s="15"/>
      <c r="BW571" s="6"/>
      <c r="BX571" s="15"/>
      <c r="CI571" s="6"/>
      <c r="CJ571" s="16">
        <f t="shared" si="148"/>
        <v>0.84931506849315064</v>
      </c>
      <c r="CK571" s="16" t="str">
        <f t="shared" si="149"/>
        <v/>
      </c>
      <c r="CL571" s="16" t="str">
        <f t="shared" si="150"/>
        <v/>
      </c>
      <c r="CM571" s="16" t="str">
        <f t="shared" si="151"/>
        <v/>
      </c>
      <c r="CN571" s="16" t="str">
        <f t="shared" si="152"/>
        <v/>
      </c>
      <c r="CO571" s="18"/>
      <c r="CP571" s="15"/>
      <c r="CV571">
        <v>0.2</v>
      </c>
      <c r="DA571" s="6"/>
      <c r="DB571" s="15"/>
      <c r="DM571" s="6"/>
      <c r="DN571" s="15"/>
      <c r="DY571" s="6"/>
      <c r="DZ571" s="15"/>
      <c r="EK571" s="6"/>
      <c r="EL571" s="15"/>
      <c r="EW571" s="6"/>
      <c r="EX571" s="16">
        <f t="shared" si="153"/>
        <v>1.6986301369863014E-2</v>
      </c>
      <c r="EY571" s="16" t="str">
        <f t="shared" si="154"/>
        <v/>
      </c>
      <c r="EZ571" s="16" t="str">
        <f t="shared" si="155"/>
        <v/>
      </c>
      <c r="FA571" s="16" t="str">
        <f t="shared" si="156"/>
        <v/>
      </c>
      <c r="FB571" s="160" t="str">
        <f t="shared" si="157"/>
        <v/>
      </c>
      <c r="FC571" t="s">
        <v>204</v>
      </c>
      <c r="FD571" s="20" t="s">
        <v>139</v>
      </c>
      <c r="FE571"/>
      <c r="FF571" s="209" t="s">
        <v>206</v>
      </c>
      <c r="FH571" s="284">
        <f t="shared" ca="1" si="158"/>
        <v>0</v>
      </c>
      <c r="FI571" s="208">
        <f t="shared" si="159"/>
        <v>1</v>
      </c>
      <c r="FK571" t="str">
        <f t="shared" si="160"/>
        <v>Minerva Comercializadora de Energia Ltda</v>
      </c>
      <c r="FL571" s="201">
        <f t="shared" ca="1" si="161"/>
        <v>1488</v>
      </c>
      <c r="FM571" s="201">
        <f t="shared" ca="1" si="162"/>
        <v>0</v>
      </c>
      <c r="FN571" s="200">
        <f>AB571*AB$2*IF($FC571="V",1,-1)*IF($Q571="Fixo",(CP571-INDEX('Curva Forward'!$C$5:$AN$13,MATCH(CONCATENATE(BD_COMERCIAL!$K571," ",BD_COMERCIAL!$L571),'Curva Forward'!$B$5:$B$13,0),MATCH(FN$4,'Curva Forward'!$C$4:$AN$4,0))),CP571)</f>
        <v>0</v>
      </c>
      <c r="FO571" s="200">
        <f>AC571*AC$2*IF($FC571="V",1,-1)*IF($Q571="Fixo",(CQ571-INDEX('Curva Forward'!$C$5:$AN$13,MATCH(CONCATENATE(BD_COMERCIAL!$K571," ",BD_COMERCIAL!$L571),'Curva Forward'!$B$5:$B$13,0),MATCH(FO$4,'Curva Forward'!$C$4:$AN$4,0))),CQ571)</f>
        <v>0</v>
      </c>
      <c r="FP571" s="200">
        <f>AD571*AD$2*IF($FC571="V",1,-1)*IF($Q571="Fixo",(CR571-INDEX('Curva Forward'!$C$5:$AN$13,MATCH(CONCATENATE(BD_COMERCIAL!$K571," ",BD_COMERCIAL!$L571),'Curva Forward'!$B$5:$B$13,0),MATCH(FP$4,'Curva Forward'!$C$4:$AN$4,0))),CR571)</f>
        <v>0</v>
      </c>
      <c r="FQ571" s="200">
        <f>AE571*AE$2*IF($FC571="V",1,-1)*IF($Q571="Fixo",(CS571-INDEX('Curva Forward'!$C$5:$AN$13,MATCH(CONCATENATE(BD_COMERCIAL!$K571," ",BD_COMERCIAL!$L571),'Curva Forward'!$B$5:$B$13,0),MATCH(FQ$4,'Curva Forward'!$C$4:$AN$4,0))),CS571)</f>
        <v>0</v>
      </c>
      <c r="FR571" s="200">
        <f>AF571*AF$2*IF($FC571="V",1,-1)*IF($Q571="Fixo",(CT571-INDEX('Curva Forward'!$C$5:$AN$13,MATCH(CONCATENATE(BD_COMERCIAL!$K571," ",BD_COMERCIAL!$L571),'Curva Forward'!$B$5:$B$13,0),MATCH(FR$4,'Curva Forward'!$C$4:$AN$4,0))),CT571)</f>
        <v>0</v>
      </c>
      <c r="FS571" s="200">
        <f>AG571*AG$2*IF($FC571="V",1,-1)*IF($Q571="Fixo",(CU571-INDEX('Curva Forward'!$C$5:$AN$13,MATCH(CONCATENATE(BD_COMERCIAL!$K571," ",BD_COMERCIAL!$L571),'Curva Forward'!$B$5:$B$13,0),MATCH(FS$4,'Curva Forward'!$C$4:$AN$4,0))),CU571)</f>
        <v>0</v>
      </c>
      <c r="FT571" s="200">
        <f>AH571*AH$2*IF($FC571="V",1,-1)*IF($Q571="Fixo",(CV571-INDEX('Curva Forward'!$C$5:$AN$13,MATCH(CONCATENATE(BD_COMERCIAL!$K571," ",BD_COMERCIAL!$L571),'Curva Forward'!$B$5:$B$13,0),MATCH(FT$4,'Curva Forward'!$C$4:$AN$4,0))),CV571)</f>
        <v>1488</v>
      </c>
      <c r="FU571" s="200">
        <f>AI571*AI$2*IF($FC571="V",1,-1)*IF($Q571="Fixo",(CW571-INDEX('Curva Forward'!$C$5:$AN$13,MATCH(CONCATENATE(BD_COMERCIAL!$K571," ",BD_COMERCIAL!$L571),'Curva Forward'!$B$5:$B$13,0),MATCH(FU$4,'Curva Forward'!$C$4:$AN$4,0))),CW571)</f>
        <v>0</v>
      </c>
      <c r="FV571" s="200">
        <f>AJ571*AJ$2*IF($FC571="V",1,-1)*IF($Q571="Fixo",(CX571-INDEX('Curva Forward'!$C$5:$AN$13,MATCH(CONCATENATE(BD_COMERCIAL!$K571," ",BD_COMERCIAL!$L571),'Curva Forward'!$B$5:$B$13,0),MATCH(FV$4,'Curva Forward'!$C$4:$AN$4,0))),CX571)</f>
        <v>0</v>
      </c>
      <c r="FW571" s="200">
        <f>AK571*AK$2*IF($FC571="V",1,-1)*IF($Q571="Fixo",(CY571-INDEX('Curva Forward'!$C$5:$AN$13,MATCH(CONCATENATE(BD_COMERCIAL!$K571," ",BD_COMERCIAL!$L571),'Curva Forward'!$B$5:$B$13,0),MATCH(FW$4,'Curva Forward'!$C$4:$AN$4,0))),CY571)</f>
        <v>0</v>
      </c>
      <c r="FX571" s="200">
        <f>AL571*AL$2*IF($FC571="V",1,-1)*IF($Q571="Fixo",(CZ571-INDEX('Curva Forward'!$C$5:$AN$13,MATCH(CONCATENATE(BD_COMERCIAL!$K571," ",BD_COMERCIAL!$L571),'Curva Forward'!$B$5:$B$13,0),MATCH(FX$4,'Curva Forward'!$C$4:$AN$4,0))),CZ571)</f>
        <v>0</v>
      </c>
      <c r="FY571" s="200">
        <f>AM571*AM$2*IF($FC571="V",1,-1)*IF($Q571="Fixo",(DA571-INDEX('Curva Forward'!$C$5:$AN$13,MATCH(CONCATENATE(BD_COMERCIAL!$K571," ",BD_COMERCIAL!$L571),'Curva Forward'!$B$5:$B$13,0),MATCH(FY$4,'Curva Forward'!$C$4:$AN$4,0))),DA571)</f>
        <v>0</v>
      </c>
      <c r="FZ571" s="200">
        <f>AN571*AN$2*IF($FC571="V",1,-1)*IF($Q571="Fixo",(DB571-INDEX('Curva Forward'!$C$5:$AN$13,MATCH(CONCATENATE(BD_COMERCIAL!$K571," ",BD_COMERCIAL!$L571),'Curva Forward'!$B$5:$B$13,0),MATCH(FZ$4,'Curva Forward'!$C$4:$AN$4,0))),DB571)</f>
        <v>0</v>
      </c>
      <c r="GA571" s="200">
        <f>AO571*AO$2*IF($FC571="V",1,-1)*IF($Q571="Fixo",(DC571-INDEX('Curva Forward'!$C$5:$AN$13,MATCH(CONCATENATE(BD_COMERCIAL!$K571," ",BD_COMERCIAL!$L571),'Curva Forward'!$B$5:$B$13,0),MATCH(GA$4,'Curva Forward'!$C$4:$AN$4,0))),DC571)</f>
        <v>0</v>
      </c>
      <c r="GB571" s="200">
        <f>AP571*AP$2*IF($FC571="V",1,-1)*IF($Q571="Fixo",(DD571-INDEX('Curva Forward'!$C$5:$AN$13,MATCH(CONCATENATE(BD_COMERCIAL!$K571," ",BD_COMERCIAL!$L571),'Curva Forward'!$B$5:$B$13,0),MATCH(GB$4,'Curva Forward'!$C$4:$AN$4,0))),DD571)</f>
        <v>0</v>
      </c>
      <c r="GC571" s="200">
        <f>AQ571*AQ$2*IF($FC571="V",1,-1)*IF($Q571="Fixo",(DE571-INDEX('Curva Forward'!$C$5:$AN$13,MATCH(CONCATENATE(BD_COMERCIAL!$K571," ",BD_COMERCIAL!$L571),'Curva Forward'!$B$5:$B$13,0),MATCH(GC$4,'Curva Forward'!$C$4:$AN$4,0))),DE571)</f>
        <v>0</v>
      </c>
      <c r="GD571" s="200">
        <f>AR571*AR$2*IF($FC571="V",1,-1)*IF($Q571="Fixo",(DF571-INDEX('Curva Forward'!$C$5:$AN$13,MATCH(CONCATENATE(BD_COMERCIAL!$K571," ",BD_COMERCIAL!$L571),'Curva Forward'!$B$5:$B$13,0),MATCH(GD$4,'Curva Forward'!$C$4:$AN$4,0))),DF571)</f>
        <v>0</v>
      </c>
      <c r="GE571" s="200">
        <f>AS571*AS$2*IF($FC571="V",1,-1)*IF($Q571="Fixo",(DG571-INDEX('Curva Forward'!$C$5:$AN$13,MATCH(CONCATENATE(BD_COMERCIAL!$K571," ",BD_COMERCIAL!$L571),'Curva Forward'!$B$5:$B$13,0),MATCH(GE$4,'Curva Forward'!$C$4:$AN$4,0))),DG571)</f>
        <v>0</v>
      </c>
      <c r="GF571" s="200">
        <f>AT571*AT$2*IF($FC571="V",1,-1)*IF($Q571="Fixo",(DH571-INDEX('Curva Forward'!$C$5:$AN$13,MATCH(CONCATENATE(BD_COMERCIAL!$K571," ",BD_COMERCIAL!$L571),'Curva Forward'!$B$5:$B$13,0),MATCH(GF$4,'Curva Forward'!$C$4:$AN$4,0))),DH571)</f>
        <v>0</v>
      </c>
      <c r="GG571" s="200">
        <f>AU571*AU$2*IF($FC571="V",1,-1)*IF($Q571="Fixo",(DI571-INDEX('Curva Forward'!$C$5:$AN$13,MATCH(CONCATENATE(BD_COMERCIAL!$K571," ",BD_COMERCIAL!$L571),'Curva Forward'!$B$5:$B$13,0),MATCH(GG$4,'Curva Forward'!$C$4:$AN$4,0))),DI571)</f>
        <v>0</v>
      </c>
      <c r="GH571" s="200">
        <f>AV571*AV$2*IF($FC571="V",1,-1)*IF($Q571="Fixo",(DJ571-INDEX('Curva Forward'!$C$5:$AN$13,MATCH(CONCATENATE(BD_COMERCIAL!$K571," ",BD_COMERCIAL!$L571),'Curva Forward'!$B$5:$B$13,0),MATCH(GH$4,'Curva Forward'!$C$4:$AN$4,0))),DJ571)</f>
        <v>0</v>
      </c>
      <c r="GI571" s="200">
        <f>AW571*AW$2*IF($FC571="V",1,-1)*IF($Q571="Fixo",(DK571-INDEX('Curva Forward'!$C$5:$AN$13,MATCH(CONCATENATE(BD_COMERCIAL!$K571," ",BD_COMERCIAL!$L571),'Curva Forward'!$B$5:$B$13,0),MATCH(GI$4,'Curva Forward'!$C$4:$AN$4,0))),DK571)</f>
        <v>0</v>
      </c>
      <c r="GJ571" s="200">
        <f>AX571*AX$2*IF($FC571="V",1,-1)*IF($Q571="Fixo",(DL571-INDEX('Curva Forward'!$C$5:$AN$13,MATCH(CONCATENATE(BD_COMERCIAL!$K571," ",BD_COMERCIAL!$L571),'Curva Forward'!$B$5:$B$13,0),MATCH(GJ$4,'Curva Forward'!$C$4:$AN$4,0))),DL571)</f>
        <v>0</v>
      </c>
      <c r="GK571" s="200">
        <f>AY571*AY$2*IF($FC571="V",1,-1)*IF($Q571="Fixo",(DM571-INDEX('Curva Forward'!$C$5:$AN$13,MATCH(CONCATENATE(BD_COMERCIAL!$K571," ",BD_COMERCIAL!$L571),'Curva Forward'!$B$5:$B$13,0),MATCH(GK$4,'Curva Forward'!$C$4:$AN$4,0))),DM571)</f>
        <v>0</v>
      </c>
      <c r="GL571" s="200">
        <f>IF(EZ571="",0,CL571*CL$2*IF($FC571="V",1,-1)*IF($Q571="Fixo",(EZ571-INDEX('Curva Forward'!$C$5:$AN$13,MATCH(CONCATENATE(BD_COMERCIAL!$K571," ",BD_COMERCIAL!$L571),'Curva Forward'!$B$5:$B$13,0),MATCH(GL$4,'Curva Forward'!$C$4:$AN$4,0))),EZ571))</f>
        <v>0</v>
      </c>
      <c r="GM571" s="200">
        <f>IF(FA571="",0,CM571*CM$2*IF($FC571="V",1,-1)*IF($Q571="Fixo",(FA571-INDEX('Curva Forward'!$C$5:$AN$13,MATCH(CONCATENATE(BD_COMERCIAL!$K571," ",BD_COMERCIAL!$L571),'Curva Forward'!$B$5:$B$13,0),MATCH(GM$4,'Curva Forward'!$C$4:$AN$4,0))),FA571))</f>
        <v>0</v>
      </c>
      <c r="GN571" s="200">
        <f>IF(FB571="",0,CN571*CN$2*IF($FC571="V",1,-1)*IF($Q571="Fixo",(FB571-INDEX('Curva Forward'!$C$5:$AN$13,MATCH(CONCATENATE(BD_COMERCIAL!$K571," ",BD_COMERCIAL!$L571),'Curva Forward'!$B$5:$B$13,0),MATCH(GN$4,'Curva Forward'!$C$4:$AN$4,0))),FB571))</f>
        <v>0</v>
      </c>
      <c r="GO571" s="201">
        <f t="shared" ca="1" si="163"/>
        <v>0</v>
      </c>
      <c r="GP571" s="201">
        <f t="shared" ca="1" si="164"/>
        <v>0</v>
      </c>
    </row>
    <row r="572" spans="1:198" ht="15" customHeight="1" x14ac:dyDescent="0.25">
      <c r="A572" s="6"/>
      <c r="B572" s="7" t="s">
        <v>960</v>
      </c>
      <c r="C572" s="8">
        <v>44770</v>
      </c>
      <c r="D572" s="9" t="s">
        <v>131</v>
      </c>
      <c r="E572" s="9" t="s">
        <v>191</v>
      </c>
      <c r="F572" s="113">
        <v>22109465000118</v>
      </c>
      <c r="G572" s="10" t="s">
        <v>125</v>
      </c>
      <c r="H572" s="113">
        <v>3780401000108</v>
      </c>
      <c r="I572" s="9" t="s">
        <v>139</v>
      </c>
      <c r="J572" s="166"/>
      <c r="K572" s="10" t="s">
        <v>127</v>
      </c>
      <c r="L572" s="84" t="s">
        <v>22</v>
      </c>
      <c r="M572" s="11">
        <v>44743</v>
      </c>
      <c r="N572" s="12">
        <v>44773</v>
      </c>
      <c r="O572" s="10">
        <v>10</v>
      </c>
      <c r="P572" s="84">
        <v>0.2</v>
      </c>
      <c r="Q572" s="84" t="s">
        <v>586</v>
      </c>
      <c r="R572" s="10" t="s">
        <v>129</v>
      </c>
      <c r="S572" s="14" t="s">
        <v>135</v>
      </c>
      <c r="T572" s="11"/>
      <c r="U572" s="12"/>
      <c r="V572" s="257" t="str">
        <f ca="1">IF(U572="","",
IF(U572="NA","",
IFERROR(VLOOKUP(EOMONTH(M572,-2)+1,IPCA!$A:$B,2,0),
VLOOKUP(EOMONTH(TODAY(),-2)+1,IPCA!$A:$B,2,0))/
VLOOKUP(EOMONTH(U572,-2)+1,IPCA!$A:$B,2,0)*
P572))</f>
        <v/>
      </c>
      <c r="W572" s="84"/>
      <c r="X572" s="13" t="s">
        <v>133</v>
      </c>
      <c r="Y572" s="166"/>
      <c r="AA572" s="108"/>
      <c r="AB572" s="15"/>
      <c r="AH572">
        <v>10</v>
      </c>
      <c r="AM572" s="6"/>
      <c r="AN572" s="15"/>
      <c r="AY572" s="6"/>
      <c r="AZ572" s="15"/>
      <c r="BK572" s="6"/>
      <c r="BL572" s="15"/>
      <c r="BW572" s="6"/>
      <c r="BX572" s="15"/>
      <c r="CI572" s="6"/>
      <c r="CJ572" s="16">
        <f t="shared" si="148"/>
        <v>0.84931506849315064</v>
      </c>
      <c r="CK572" s="16" t="str">
        <f t="shared" si="149"/>
        <v/>
      </c>
      <c r="CL572" s="16" t="str">
        <f t="shared" si="150"/>
        <v/>
      </c>
      <c r="CM572" s="16" t="str">
        <f t="shared" si="151"/>
        <v/>
      </c>
      <c r="CN572" s="16" t="str">
        <f t="shared" si="152"/>
        <v/>
      </c>
      <c r="CO572" s="18"/>
      <c r="CP572" s="15"/>
      <c r="CV572">
        <v>0.2</v>
      </c>
      <c r="DA572" s="6"/>
      <c r="DB572" s="15"/>
      <c r="DM572" s="6"/>
      <c r="DN572" s="15"/>
      <c r="DY572" s="6"/>
      <c r="DZ572" s="15"/>
      <c r="EK572" s="6"/>
      <c r="EL572" s="15"/>
      <c r="EW572" s="6"/>
      <c r="EX572" s="16">
        <f t="shared" si="153"/>
        <v>1.6986301369863014E-2</v>
      </c>
      <c r="EY572" s="16" t="str">
        <f t="shared" si="154"/>
        <v/>
      </c>
      <c r="EZ572" s="16" t="str">
        <f t="shared" si="155"/>
        <v/>
      </c>
      <c r="FA572" s="16" t="str">
        <f t="shared" si="156"/>
        <v/>
      </c>
      <c r="FB572" s="160" t="str">
        <f t="shared" si="157"/>
        <v/>
      </c>
      <c r="FC572" t="s">
        <v>205</v>
      </c>
      <c r="FD572" s="20" t="s">
        <v>139</v>
      </c>
      <c r="FE572"/>
      <c r="FF572" s="209" t="s">
        <v>206</v>
      </c>
      <c r="FH572" s="284">
        <f t="shared" ca="1" si="158"/>
        <v>0</v>
      </c>
      <c r="FI572" s="208">
        <f t="shared" si="159"/>
        <v>1</v>
      </c>
      <c r="FK572" t="str">
        <f t="shared" si="160"/>
        <v>Norsk Hydro Energia Ltda</v>
      </c>
      <c r="FL572" s="201">
        <f t="shared" ca="1" si="161"/>
        <v>-1488</v>
      </c>
      <c r="FM572" s="201">
        <f t="shared" ca="1" si="162"/>
        <v>0</v>
      </c>
      <c r="FN572" s="200">
        <f>AB572*AB$2*IF($FC572="V",1,-1)*IF($Q572="Fixo",(CP572-INDEX('Curva Forward'!$C$5:$AN$13,MATCH(CONCATENATE(BD_COMERCIAL!$K572," ",BD_COMERCIAL!$L572),'Curva Forward'!$B$5:$B$13,0),MATCH(FN$4,'Curva Forward'!$C$4:$AN$4,0))),CP572)</f>
        <v>0</v>
      </c>
      <c r="FO572" s="200">
        <f>AC572*AC$2*IF($FC572="V",1,-1)*IF($Q572="Fixo",(CQ572-INDEX('Curva Forward'!$C$5:$AN$13,MATCH(CONCATENATE(BD_COMERCIAL!$K572," ",BD_COMERCIAL!$L572),'Curva Forward'!$B$5:$B$13,0),MATCH(FO$4,'Curva Forward'!$C$4:$AN$4,0))),CQ572)</f>
        <v>0</v>
      </c>
      <c r="FP572" s="200">
        <f>AD572*AD$2*IF($FC572="V",1,-1)*IF($Q572="Fixo",(CR572-INDEX('Curva Forward'!$C$5:$AN$13,MATCH(CONCATENATE(BD_COMERCIAL!$K572," ",BD_COMERCIAL!$L572),'Curva Forward'!$B$5:$B$13,0),MATCH(FP$4,'Curva Forward'!$C$4:$AN$4,0))),CR572)</f>
        <v>0</v>
      </c>
      <c r="FQ572" s="200">
        <f>AE572*AE$2*IF($FC572="V",1,-1)*IF($Q572="Fixo",(CS572-INDEX('Curva Forward'!$C$5:$AN$13,MATCH(CONCATENATE(BD_COMERCIAL!$K572," ",BD_COMERCIAL!$L572),'Curva Forward'!$B$5:$B$13,0),MATCH(FQ$4,'Curva Forward'!$C$4:$AN$4,0))),CS572)</f>
        <v>0</v>
      </c>
      <c r="FR572" s="200">
        <f>AF572*AF$2*IF($FC572="V",1,-1)*IF($Q572="Fixo",(CT572-INDEX('Curva Forward'!$C$5:$AN$13,MATCH(CONCATENATE(BD_COMERCIAL!$K572," ",BD_COMERCIAL!$L572),'Curva Forward'!$B$5:$B$13,0),MATCH(FR$4,'Curva Forward'!$C$4:$AN$4,0))),CT572)</f>
        <v>0</v>
      </c>
      <c r="FS572" s="200">
        <f>AG572*AG$2*IF($FC572="V",1,-1)*IF($Q572="Fixo",(CU572-INDEX('Curva Forward'!$C$5:$AN$13,MATCH(CONCATENATE(BD_COMERCIAL!$K572," ",BD_COMERCIAL!$L572),'Curva Forward'!$B$5:$B$13,0),MATCH(FS$4,'Curva Forward'!$C$4:$AN$4,0))),CU572)</f>
        <v>0</v>
      </c>
      <c r="FT572" s="200">
        <f>AH572*AH$2*IF($FC572="V",1,-1)*IF($Q572="Fixo",(CV572-INDEX('Curva Forward'!$C$5:$AN$13,MATCH(CONCATENATE(BD_COMERCIAL!$K572," ",BD_COMERCIAL!$L572),'Curva Forward'!$B$5:$B$13,0),MATCH(FT$4,'Curva Forward'!$C$4:$AN$4,0))),CV572)</f>
        <v>-1488</v>
      </c>
      <c r="FU572" s="200">
        <f>AI572*AI$2*IF($FC572="V",1,-1)*IF($Q572="Fixo",(CW572-INDEX('Curva Forward'!$C$5:$AN$13,MATCH(CONCATENATE(BD_COMERCIAL!$K572," ",BD_COMERCIAL!$L572),'Curva Forward'!$B$5:$B$13,0),MATCH(FU$4,'Curva Forward'!$C$4:$AN$4,0))),CW572)</f>
        <v>0</v>
      </c>
      <c r="FV572" s="200">
        <f>AJ572*AJ$2*IF($FC572="V",1,-1)*IF($Q572="Fixo",(CX572-INDEX('Curva Forward'!$C$5:$AN$13,MATCH(CONCATENATE(BD_COMERCIAL!$K572," ",BD_COMERCIAL!$L572),'Curva Forward'!$B$5:$B$13,0),MATCH(FV$4,'Curva Forward'!$C$4:$AN$4,0))),CX572)</f>
        <v>0</v>
      </c>
      <c r="FW572" s="200">
        <f>AK572*AK$2*IF($FC572="V",1,-1)*IF($Q572="Fixo",(CY572-INDEX('Curva Forward'!$C$5:$AN$13,MATCH(CONCATENATE(BD_COMERCIAL!$K572," ",BD_COMERCIAL!$L572),'Curva Forward'!$B$5:$B$13,0),MATCH(FW$4,'Curva Forward'!$C$4:$AN$4,0))),CY572)</f>
        <v>0</v>
      </c>
      <c r="FX572" s="200">
        <f>AL572*AL$2*IF($FC572="V",1,-1)*IF($Q572="Fixo",(CZ572-INDEX('Curva Forward'!$C$5:$AN$13,MATCH(CONCATENATE(BD_COMERCIAL!$K572," ",BD_COMERCIAL!$L572),'Curva Forward'!$B$5:$B$13,0),MATCH(FX$4,'Curva Forward'!$C$4:$AN$4,0))),CZ572)</f>
        <v>0</v>
      </c>
      <c r="FY572" s="200">
        <f>AM572*AM$2*IF($FC572="V",1,-1)*IF($Q572="Fixo",(DA572-INDEX('Curva Forward'!$C$5:$AN$13,MATCH(CONCATENATE(BD_COMERCIAL!$K572," ",BD_COMERCIAL!$L572),'Curva Forward'!$B$5:$B$13,0),MATCH(FY$4,'Curva Forward'!$C$4:$AN$4,0))),DA572)</f>
        <v>0</v>
      </c>
      <c r="FZ572" s="200">
        <f>AN572*AN$2*IF($FC572="V",1,-1)*IF($Q572="Fixo",(DB572-INDEX('Curva Forward'!$C$5:$AN$13,MATCH(CONCATENATE(BD_COMERCIAL!$K572," ",BD_COMERCIAL!$L572),'Curva Forward'!$B$5:$B$13,0),MATCH(FZ$4,'Curva Forward'!$C$4:$AN$4,0))),DB572)</f>
        <v>0</v>
      </c>
      <c r="GA572" s="200">
        <f>AO572*AO$2*IF($FC572="V",1,-1)*IF($Q572="Fixo",(DC572-INDEX('Curva Forward'!$C$5:$AN$13,MATCH(CONCATENATE(BD_COMERCIAL!$K572," ",BD_COMERCIAL!$L572),'Curva Forward'!$B$5:$B$13,0),MATCH(GA$4,'Curva Forward'!$C$4:$AN$4,0))),DC572)</f>
        <v>0</v>
      </c>
      <c r="GB572" s="200">
        <f>AP572*AP$2*IF($FC572="V",1,-1)*IF($Q572="Fixo",(DD572-INDEX('Curva Forward'!$C$5:$AN$13,MATCH(CONCATENATE(BD_COMERCIAL!$K572," ",BD_COMERCIAL!$L572),'Curva Forward'!$B$5:$B$13,0),MATCH(GB$4,'Curva Forward'!$C$4:$AN$4,0))),DD572)</f>
        <v>0</v>
      </c>
      <c r="GC572" s="200">
        <f>AQ572*AQ$2*IF($FC572="V",1,-1)*IF($Q572="Fixo",(DE572-INDEX('Curva Forward'!$C$5:$AN$13,MATCH(CONCATENATE(BD_COMERCIAL!$K572," ",BD_COMERCIAL!$L572),'Curva Forward'!$B$5:$B$13,0),MATCH(GC$4,'Curva Forward'!$C$4:$AN$4,0))),DE572)</f>
        <v>0</v>
      </c>
      <c r="GD572" s="200">
        <f>AR572*AR$2*IF($FC572="V",1,-1)*IF($Q572="Fixo",(DF572-INDEX('Curva Forward'!$C$5:$AN$13,MATCH(CONCATENATE(BD_COMERCIAL!$K572," ",BD_COMERCIAL!$L572),'Curva Forward'!$B$5:$B$13,0),MATCH(GD$4,'Curva Forward'!$C$4:$AN$4,0))),DF572)</f>
        <v>0</v>
      </c>
      <c r="GE572" s="200">
        <f>AS572*AS$2*IF($FC572="V",1,-1)*IF($Q572="Fixo",(DG572-INDEX('Curva Forward'!$C$5:$AN$13,MATCH(CONCATENATE(BD_COMERCIAL!$K572," ",BD_COMERCIAL!$L572),'Curva Forward'!$B$5:$B$13,0),MATCH(GE$4,'Curva Forward'!$C$4:$AN$4,0))),DG572)</f>
        <v>0</v>
      </c>
      <c r="GF572" s="200">
        <f>AT572*AT$2*IF($FC572="V",1,-1)*IF($Q572="Fixo",(DH572-INDEX('Curva Forward'!$C$5:$AN$13,MATCH(CONCATENATE(BD_COMERCIAL!$K572," ",BD_COMERCIAL!$L572),'Curva Forward'!$B$5:$B$13,0),MATCH(GF$4,'Curva Forward'!$C$4:$AN$4,0))),DH572)</f>
        <v>0</v>
      </c>
      <c r="GG572" s="200">
        <f>AU572*AU$2*IF($FC572="V",1,-1)*IF($Q572="Fixo",(DI572-INDEX('Curva Forward'!$C$5:$AN$13,MATCH(CONCATENATE(BD_COMERCIAL!$K572," ",BD_COMERCIAL!$L572),'Curva Forward'!$B$5:$B$13,0),MATCH(GG$4,'Curva Forward'!$C$4:$AN$4,0))),DI572)</f>
        <v>0</v>
      </c>
      <c r="GH572" s="200">
        <f>AV572*AV$2*IF($FC572="V",1,-1)*IF($Q572="Fixo",(DJ572-INDEX('Curva Forward'!$C$5:$AN$13,MATCH(CONCATENATE(BD_COMERCIAL!$K572," ",BD_COMERCIAL!$L572),'Curva Forward'!$B$5:$B$13,0),MATCH(GH$4,'Curva Forward'!$C$4:$AN$4,0))),DJ572)</f>
        <v>0</v>
      </c>
      <c r="GI572" s="200">
        <f>AW572*AW$2*IF($FC572="V",1,-1)*IF($Q572="Fixo",(DK572-INDEX('Curva Forward'!$C$5:$AN$13,MATCH(CONCATENATE(BD_COMERCIAL!$K572," ",BD_COMERCIAL!$L572),'Curva Forward'!$B$5:$B$13,0),MATCH(GI$4,'Curva Forward'!$C$4:$AN$4,0))),DK572)</f>
        <v>0</v>
      </c>
      <c r="GJ572" s="200">
        <f>AX572*AX$2*IF($FC572="V",1,-1)*IF($Q572="Fixo",(DL572-INDEX('Curva Forward'!$C$5:$AN$13,MATCH(CONCATENATE(BD_COMERCIAL!$K572," ",BD_COMERCIAL!$L572),'Curva Forward'!$B$5:$B$13,0),MATCH(GJ$4,'Curva Forward'!$C$4:$AN$4,0))),DL572)</f>
        <v>0</v>
      </c>
      <c r="GK572" s="200">
        <f>AY572*AY$2*IF($FC572="V",1,-1)*IF($Q572="Fixo",(DM572-INDEX('Curva Forward'!$C$5:$AN$13,MATCH(CONCATENATE(BD_COMERCIAL!$K572," ",BD_COMERCIAL!$L572),'Curva Forward'!$B$5:$B$13,0),MATCH(GK$4,'Curva Forward'!$C$4:$AN$4,0))),DM572)</f>
        <v>0</v>
      </c>
      <c r="GL572" s="200">
        <f>IF(EZ572="",0,CL572*CL$2*IF($FC572="V",1,-1)*IF($Q572="Fixo",(EZ572-INDEX('Curva Forward'!$C$5:$AN$13,MATCH(CONCATENATE(BD_COMERCIAL!$K572," ",BD_COMERCIAL!$L572),'Curva Forward'!$B$5:$B$13,0),MATCH(GL$4,'Curva Forward'!$C$4:$AN$4,0))),EZ572))</f>
        <v>0</v>
      </c>
      <c r="GM572" s="200">
        <f>IF(FA572="",0,CM572*CM$2*IF($FC572="V",1,-1)*IF($Q572="Fixo",(FA572-INDEX('Curva Forward'!$C$5:$AN$13,MATCH(CONCATENATE(BD_COMERCIAL!$K572," ",BD_COMERCIAL!$L572),'Curva Forward'!$B$5:$B$13,0),MATCH(GM$4,'Curva Forward'!$C$4:$AN$4,0))),FA572))</f>
        <v>0</v>
      </c>
      <c r="GN572" s="200">
        <f>IF(FB572="",0,CN572*CN$2*IF($FC572="V",1,-1)*IF($Q572="Fixo",(FB572-INDEX('Curva Forward'!$C$5:$AN$13,MATCH(CONCATENATE(BD_COMERCIAL!$K572," ",BD_COMERCIAL!$L572),'Curva Forward'!$B$5:$B$13,0),MATCH(GN$4,'Curva Forward'!$C$4:$AN$4,0))),FB572))</f>
        <v>0</v>
      </c>
      <c r="GO572" s="201">
        <f t="shared" ca="1" si="163"/>
        <v>0</v>
      </c>
      <c r="GP572" s="201">
        <f t="shared" ca="1" si="164"/>
        <v>0</v>
      </c>
    </row>
    <row r="573" spans="1:198" ht="15" customHeight="1" x14ac:dyDescent="0.25">
      <c r="A573" s="6"/>
      <c r="B573" s="7" t="s">
        <v>961</v>
      </c>
      <c r="C573" s="8">
        <v>44770</v>
      </c>
      <c r="D573" s="9" t="s">
        <v>131</v>
      </c>
      <c r="E573" s="9" t="s">
        <v>239</v>
      </c>
      <c r="F573" s="113">
        <v>24510849000173</v>
      </c>
      <c r="G573" s="10" t="s">
        <v>125</v>
      </c>
      <c r="H573" s="113">
        <v>3780401000108</v>
      </c>
      <c r="I573" s="9" t="s">
        <v>126</v>
      </c>
      <c r="J573" s="166" t="s">
        <v>921</v>
      </c>
      <c r="K573" s="10" t="s">
        <v>30</v>
      </c>
      <c r="L573" s="84" t="s">
        <v>22</v>
      </c>
      <c r="M573" s="11">
        <v>44743</v>
      </c>
      <c r="N573" s="12">
        <v>44773</v>
      </c>
      <c r="O573" s="10">
        <v>10</v>
      </c>
      <c r="P573" s="84">
        <v>30.2</v>
      </c>
      <c r="Q573" s="84" t="s">
        <v>586</v>
      </c>
      <c r="R573" s="10" t="s">
        <v>129</v>
      </c>
      <c r="S573" s="14" t="s">
        <v>135</v>
      </c>
      <c r="T573" s="11"/>
      <c r="U573" s="12"/>
      <c r="V573" s="257" t="str">
        <f ca="1">IF(U573="","",
IF(U573="NA","",
IFERROR(VLOOKUP(EOMONTH(M573,-2)+1,IPCA!$A:$B,2,0),
VLOOKUP(EOMONTH(TODAY(),-2)+1,IPCA!$A:$B,2,0))/
VLOOKUP(EOMONTH(U573,-2)+1,IPCA!$A:$B,2,0)*
P573))</f>
        <v/>
      </c>
      <c r="W573" s="84"/>
      <c r="X573" s="13" t="s">
        <v>133</v>
      </c>
      <c r="Y573" s="166"/>
      <c r="AA573" s="108"/>
      <c r="AB573" s="15"/>
      <c r="AH573">
        <v>10</v>
      </c>
      <c r="AM573" s="6"/>
      <c r="AN573" s="15"/>
      <c r="AY573" s="6"/>
      <c r="AZ573" s="15"/>
      <c r="BK573" s="6"/>
      <c r="BL573" s="15"/>
      <c r="BW573" s="6"/>
      <c r="BX573" s="15"/>
      <c r="CI573" s="6"/>
      <c r="CJ573" s="16">
        <f t="shared" si="148"/>
        <v>0.84931506849315064</v>
      </c>
      <c r="CK573" s="16" t="str">
        <f t="shared" si="149"/>
        <v/>
      </c>
      <c r="CL573" s="16" t="str">
        <f t="shared" si="150"/>
        <v/>
      </c>
      <c r="CM573" s="16" t="str">
        <f t="shared" si="151"/>
        <v/>
      </c>
      <c r="CN573" s="16" t="str">
        <f t="shared" si="152"/>
        <v/>
      </c>
      <c r="CO573" s="18"/>
      <c r="CP573" s="15"/>
      <c r="CV573">
        <v>30.2</v>
      </c>
      <c r="DA573" s="6"/>
      <c r="DB573" s="15"/>
      <c r="DM573" s="6"/>
      <c r="DN573" s="15"/>
      <c r="DY573" s="6"/>
      <c r="DZ573" s="15"/>
      <c r="EK573" s="6"/>
      <c r="EL573" s="15"/>
      <c r="EW573" s="6"/>
      <c r="EX573" s="16">
        <f t="shared" si="153"/>
        <v>2.564931506849315</v>
      </c>
      <c r="EY573" s="16" t="str">
        <f t="shared" si="154"/>
        <v/>
      </c>
      <c r="EZ573" s="16" t="str">
        <f t="shared" si="155"/>
        <v/>
      </c>
      <c r="FA573" s="16" t="str">
        <f t="shared" si="156"/>
        <v/>
      </c>
      <c r="FB573" s="160" t="str">
        <f t="shared" si="157"/>
        <v/>
      </c>
      <c r="FC573" t="s">
        <v>205</v>
      </c>
      <c r="FD573" s="20" t="s">
        <v>126</v>
      </c>
      <c r="FE573"/>
      <c r="FF573" s="209" t="s">
        <v>206</v>
      </c>
      <c r="FH573" s="284">
        <f t="shared" ca="1" si="158"/>
        <v>0</v>
      </c>
      <c r="FI573" s="208">
        <f t="shared" si="159"/>
        <v>1</v>
      </c>
      <c r="FK573" t="str">
        <f t="shared" si="160"/>
        <v>Minerva Comercializadora de Energia Ltda</v>
      </c>
      <c r="FL573" s="201">
        <f t="shared" ca="1" si="161"/>
        <v>-224688</v>
      </c>
      <c r="FM573" s="201">
        <f t="shared" ca="1" si="162"/>
        <v>0</v>
      </c>
      <c r="FN573" s="200">
        <f>AB573*AB$2*IF($FC573="V",1,-1)*IF($Q573="Fixo",(CP573-INDEX('Curva Forward'!$C$5:$AN$13,MATCH(CONCATENATE(BD_COMERCIAL!$K573," ",BD_COMERCIAL!$L573),'Curva Forward'!$B$5:$B$13,0),MATCH(FN$4,'Curva Forward'!$C$4:$AN$4,0))),CP573)</f>
        <v>0</v>
      </c>
      <c r="FO573" s="200">
        <f>AC573*AC$2*IF($FC573="V",1,-1)*IF($Q573="Fixo",(CQ573-INDEX('Curva Forward'!$C$5:$AN$13,MATCH(CONCATENATE(BD_COMERCIAL!$K573," ",BD_COMERCIAL!$L573),'Curva Forward'!$B$5:$B$13,0),MATCH(FO$4,'Curva Forward'!$C$4:$AN$4,0))),CQ573)</f>
        <v>0</v>
      </c>
      <c r="FP573" s="200">
        <f>AD573*AD$2*IF($FC573="V",1,-1)*IF($Q573="Fixo",(CR573-INDEX('Curva Forward'!$C$5:$AN$13,MATCH(CONCATENATE(BD_COMERCIAL!$K573," ",BD_COMERCIAL!$L573),'Curva Forward'!$B$5:$B$13,0),MATCH(FP$4,'Curva Forward'!$C$4:$AN$4,0))),CR573)</f>
        <v>0</v>
      </c>
      <c r="FQ573" s="200">
        <f>AE573*AE$2*IF($FC573="V",1,-1)*IF($Q573="Fixo",(CS573-INDEX('Curva Forward'!$C$5:$AN$13,MATCH(CONCATENATE(BD_COMERCIAL!$K573," ",BD_COMERCIAL!$L573),'Curva Forward'!$B$5:$B$13,0),MATCH(FQ$4,'Curva Forward'!$C$4:$AN$4,0))),CS573)</f>
        <v>0</v>
      </c>
      <c r="FR573" s="200">
        <f>AF573*AF$2*IF($FC573="V",1,-1)*IF($Q573="Fixo",(CT573-INDEX('Curva Forward'!$C$5:$AN$13,MATCH(CONCATENATE(BD_COMERCIAL!$K573," ",BD_COMERCIAL!$L573),'Curva Forward'!$B$5:$B$13,0),MATCH(FR$4,'Curva Forward'!$C$4:$AN$4,0))),CT573)</f>
        <v>0</v>
      </c>
      <c r="FS573" s="200">
        <f>AG573*AG$2*IF($FC573="V",1,-1)*IF($Q573="Fixo",(CU573-INDEX('Curva Forward'!$C$5:$AN$13,MATCH(CONCATENATE(BD_COMERCIAL!$K573," ",BD_COMERCIAL!$L573),'Curva Forward'!$B$5:$B$13,0),MATCH(FS$4,'Curva Forward'!$C$4:$AN$4,0))),CU573)</f>
        <v>0</v>
      </c>
      <c r="FT573" s="200">
        <f>AH573*AH$2*IF($FC573="V",1,-1)*IF($Q573="Fixo",(CV573-INDEX('Curva Forward'!$C$5:$AN$13,MATCH(CONCATENATE(BD_COMERCIAL!$K573," ",BD_COMERCIAL!$L573),'Curva Forward'!$B$5:$B$13,0),MATCH(FT$4,'Curva Forward'!$C$4:$AN$4,0))),CV573)</f>
        <v>-224688</v>
      </c>
      <c r="FU573" s="200">
        <f>AI573*AI$2*IF($FC573="V",1,-1)*IF($Q573="Fixo",(CW573-INDEX('Curva Forward'!$C$5:$AN$13,MATCH(CONCATENATE(BD_COMERCIAL!$K573," ",BD_COMERCIAL!$L573),'Curva Forward'!$B$5:$B$13,0),MATCH(FU$4,'Curva Forward'!$C$4:$AN$4,0))),CW573)</f>
        <v>0</v>
      </c>
      <c r="FV573" s="200">
        <f>AJ573*AJ$2*IF($FC573="V",1,-1)*IF($Q573="Fixo",(CX573-INDEX('Curva Forward'!$C$5:$AN$13,MATCH(CONCATENATE(BD_COMERCIAL!$K573," ",BD_COMERCIAL!$L573),'Curva Forward'!$B$5:$B$13,0),MATCH(FV$4,'Curva Forward'!$C$4:$AN$4,0))),CX573)</f>
        <v>0</v>
      </c>
      <c r="FW573" s="200">
        <f>AK573*AK$2*IF($FC573="V",1,-1)*IF($Q573="Fixo",(CY573-INDEX('Curva Forward'!$C$5:$AN$13,MATCH(CONCATENATE(BD_COMERCIAL!$K573," ",BD_COMERCIAL!$L573),'Curva Forward'!$B$5:$B$13,0),MATCH(FW$4,'Curva Forward'!$C$4:$AN$4,0))),CY573)</f>
        <v>0</v>
      </c>
      <c r="FX573" s="200">
        <f>AL573*AL$2*IF($FC573="V",1,-1)*IF($Q573="Fixo",(CZ573-INDEX('Curva Forward'!$C$5:$AN$13,MATCH(CONCATENATE(BD_COMERCIAL!$K573," ",BD_COMERCIAL!$L573),'Curva Forward'!$B$5:$B$13,0),MATCH(FX$4,'Curva Forward'!$C$4:$AN$4,0))),CZ573)</f>
        <v>0</v>
      </c>
      <c r="FY573" s="200">
        <f>AM573*AM$2*IF($FC573="V",1,-1)*IF($Q573="Fixo",(DA573-INDEX('Curva Forward'!$C$5:$AN$13,MATCH(CONCATENATE(BD_COMERCIAL!$K573," ",BD_COMERCIAL!$L573),'Curva Forward'!$B$5:$B$13,0),MATCH(FY$4,'Curva Forward'!$C$4:$AN$4,0))),DA573)</f>
        <v>0</v>
      </c>
      <c r="FZ573" s="200">
        <f>AN573*AN$2*IF($FC573="V",1,-1)*IF($Q573="Fixo",(DB573-INDEX('Curva Forward'!$C$5:$AN$13,MATCH(CONCATENATE(BD_COMERCIAL!$K573," ",BD_COMERCIAL!$L573),'Curva Forward'!$B$5:$B$13,0),MATCH(FZ$4,'Curva Forward'!$C$4:$AN$4,0))),DB573)</f>
        <v>0</v>
      </c>
      <c r="GA573" s="200">
        <f>AO573*AO$2*IF($FC573="V",1,-1)*IF($Q573="Fixo",(DC573-INDEX('Curva Forward'!$C$5:$AN$13,MATCH(CONCATENATE(BD_COMERCIAL!$K573," ",BD_COMERCIAL!$L573),'Curva Forward'!$B$5:$B$13,0),MATCH(GA$4,'Curva Forward'!$C$4:$AN$4,0))),DC573)</f>
        <v>0</v>
      </c>
      <c r="GB573" s="200">
        <f>AP573*AP$2*IF($FC573="V",1,-1)*IF($Q573="Fixo",(DD573-INDEX('Curva Forward'!$C$5:$AN$13,MATCH(CONCATENATE(BD_COMERCIAL!$K573," ",BD_COMERCIAL!$L573),'Curva Forward'!$B$5:$B$13,0),MATCH(GB$4,'Curva Forward'!$C$4:$AN$4,0))),DD573)</f>
        <v>0</v>
      </c>
      <c r="GC573" s="200">
        <f>AQ573*AQ$2*IF($FC573="V",1,-1)*IF($Q573="Fixo",(DE573-INDEX('Curva Forward'!$C$5:$AN$13,MATCH(CONCATENATE(BD_COMERCIAL!$K573," ",BD_COMERCIAL!$L573),'Curva Forward'!$B$5:$B$13,0),MATCH(GC$4,'Curva Forward'!$C$4:$AN$4,0))),DE573)</f>
        <v>0</v>
      </c>
      <c r="GD573" s="200">
        <f>AR573*AR$2*IF($FC573="V",1,-1)*IF($Q573="Fixo",(DF573-INDEX('Curva Forward'!$C$5:$AN$13,MATCH(CONCATENATE(BD_COMERCIAL!$K573," ",BD_COMERCIAL!$L573),'Curva Forward'!$B$5:$B$13,0),MATCH(GD$4,'Curva Forward'!$C$4:$AN$4,0))),DF573)</f>
        <v>0</v>
      </c>
      <c r="GE573" s="200">
        <f>AS573*AS$2*IF($FC573="V",1,-1)*IF($Q573="Fixo",(DG573-INDEX('Curva Forward'!$C$5:$AN$13,MATCH(CONCATENATE(BD_COMERCIAL!$K573," ",BD_COMERCIAL!$L573),'Curva Forward'!$B$5:$B$13,0),MATCH(GE$4,'Curva Forward'!$C$4:$AN$4,0))),DG573)</f>
        <v>0</v>
      </c>
      <c r="GF573" s="200">
        <f>AT573*AT$2*IF($FC573="V",1,-1)*IF($Q573="Fixo",(DH573-INDEX('Curva Forward'!$C$5:$AN$13,MATCH(CONCATENATE(BD_COMERCIAL!$K573," ",BD_COMERCIAL!$L573),'Curva Forward'!$B$5:$B$13,0),MATCH(GF$4,'Curva Forward'!$C$4:$AN$4,0))),DH573)</f>
        <v>0</v>
      </c>
      <c r="GG573" s="200">
        <f>AU573*AU$2*IF($FC573="V",1,-1)*IF($Q573="Fixo",(DI573-INDEX('Curva Forward'!$C$5:$AN$13,MATCH(CONCATENATE(BD_COMERCIAL!$K573," ",BD_COMERCIAL!$L573),'Curva Forward'!$B$5:$B$13,0),MATCH(GG$4,'Curva Forward'!$C$4:$AN$4,0))),DI573)</f>
        <v>0</v>
      </c>
      <c r="GH573" s="200">
        <f>AV573*AV$2*IF($FC573="V",1,-1)*IF($Q573="Fixo",(DJ573-INDEX('Curva Forward'!$C$5:$AN$13,MATCH(CONCATENATE(BD_COMERCIAL!$K573," ",BD_COMERCIAL!$L573),'Curva Forward'!$B$5:$B$13,0),MATCH(GH$4,'Curva Forward'!$C$4:$AN$4,0))),DJ573)</f>
        <v>0</v>
      </c>
      <c r="GI573" s="200">
        <f>AW573*AW$2*IF($FC573="V",1,-1)*IF($Q573="Fixo",(DK573-INDEX('Curva Forward'!$C$5:$AN$13,MATCH(CONCATENATE(BD_COMERCIAL!$K573," ",BD_COMERCIAL!$L573),'Curva Forward'!$B$5:$B$13,0),MATCH(GI$4,'Curva Forward'!$C$4:$AN$4,0))),DK573)</f>
        <v>0</v>
      </c>
      <c r="GJ573" s="200">
        <f>AX573*AX$2*IF($FC573="V",1,-1)*IF($Q573="Fixo",(DL573-INDEX('Curva Forward'!$C$5:$AN$13,MATCH(CONCATENATE(BD_COMERCIAL!$K573," ",BD_COMERCIAL!$L573),'Curva Forward'!$B$5:$B$13,0),MATCH(GJ$4,'Curva Forward'!$C$4:$AN$4,0))),DL573)</f>
        <v>0</v>
      </c>
      <c r="GK573" s="200">
        <f>AY573*AY$2*IF($FC573="V",1,-1)*IF($Q573="Fixo",(DM573-INDEX('Curva Forward'!$C$5:$AN$13,MATCH(CONCATENATE(BD_COMERCIAL!$K573," ",BD_COMERCIAL!$L573),'Curva Forward'!$B$5:$B$13,0),MATCH(GK$4,'Curva Forward'!$C$4:$AN$4,0))),DM573)</f>
        <v>0</v>
      </c>
      <c r="GL573" s="200">
        <f>IF(EZ573="",0,CL573*CL$2*IF($FC573="V",1,-1)*IF($Q573="Fixo",(EZ573-INDEX('Curva Forward'!$C$5:$AN$13,MATCH(CONCATENATE(BD_COMERCIAL!$K573," ",BD_COMERCIAL!$L573),'Curva Forward'!$B$5:$B$13,0),MATCH(GL$4,'Curva Forward'!$C$4:$AN$4,0))),EZ573))</f>
        <v>0</v>
      </c>
      <c r="GM573" s="200">
        <f>IF(FA573="",0,CM573*CM$2*IF($FC573="V",1,-1)*IF($Q573="Fixo",(FA573-INDEX('Curva Forward'!$C$5:$AN$13,MATCH(CONCATENATE(BD_COMERCIAL!$K573," ",BD_COMERCIAL!$L573),'Curva Forward'!$B$5:$B$13,0),MATCH(GM$4,'Curva Forward'!$C$4:$AN$4,0))),FA573))</f>
        <v>0</v>
      </c>
      <c r="GN573" s="200">
        <f>IF(FB573="",0,CN573*CN$2*IF($FC573="V",1,-1)*IF($Q573="Fixo",(FB573-INDEX('Curva Forward'!$C$5:$AN$13,MATCH(CONCATENATE(BD_COMERCIAL!$K573," ",BD_COMERCIAL!$L573),'Curva Forward'!$B$5:$B$13,0),MATCH(GN$4,'Curva Forward'!$C$4:$AN$4,0))),FB573))</f>
        <v>0</v>
      </c>
      <c r="GO573" s="201">
        <f t="shared" ca="1" si="163"/>
        <v>0</v>
      </c>
      <c r="GP573" s="201">
        <f t="shared" ca="1" si="164"/>
        <v>0</v>
      </c>
    </row>
    <row r="574" spans="1:198" ht="15" customHeight="1" x14ac:dyDescent="0.25">
      <c r="A574" s="6"/>
      <c r="B574" s="7" t="s">
        <v>962</v>
      </c>
      <c r="C574" s="8">
        <v>44771</v>
      </c>
      <c r="D574" s="9" t="s">
        <v>131</v>
      </c>
      <c r="E574" s="9" t="s">
        <v>894</v>
      </c>
      <c r="F574" s="113">
        <v>29350168000109</v>
      </c>
      <c r="G574" s="10" t="s">
        <v>125</v>
      </c>
      <c r="H574" s="113">
        <v>3780401000108</v>
      </c>
      <c r="I574" s="9" t="s">
        <v>126</v>
      </c>
      <c r="J574" s="166" t="s">
        <v>921</v>
      </c>
      <c r="K574" s="10" t="s">
        <v>30</v>
      </c>
      <c r="L574" s="84" t="s">
        <v>26</v>
      </c>
      <c r="M574" s="11">
        <v>44743</v>
      </c>
      <c r="N574" s="12">
        <v>44773</v>
      </c>
      <c r="O574" s="10">
        <v>0.55700000000000005</v>
      </c>
      <c r="P574" s="84">
        <v>30</v>
      </c>
      <c r="Q574" s="84" t="s">
        <v>586</v>
      </c>
      <c r="R574" s="10" t="s">
        <v>129</v>
      </c>
      <c r="S574" s="14" t="s">
        <v>135</v>
      </c>
      <c r="T574" s="11"/>
      <c r="U574" s="12"/>
      <c r="V574" s="257" t="str">
        <f ca="1">IF(U574="","",
IF(U574="NA","",
IFERROR(VLOOKUP(EOMONTH(M574,-2)+1,IPCA!$A:$B,2,0),
VLOOKUP(EOMONTH(TODAY(),-2)+1,IPCA!$A:$B,2,0))/
VLOOKUP(EOMONTH(U574,-2)+1,IPCA!$A:$B,2,0)*
P574))</f>
        <v/>
      </c>
      <c r="W574" s="84"/>
      <c r="X574" s="13" t="s">
        <v>133</v>
      </c>
      <c r="Y574" s="166"/>
      <c r="AA574" s="108"/>
      <c r="AB574" s="15"/>
      <c r="AH574">
        <v>0.55700000000000005</v>
      </c>
      <c r="AM574" s="6"/>
      <c r="AN574" s="15"/>
      <c r="AY574" s="6"/>
      <c r="AZ574" s="15"/>
      <c r="BK574" s="6"/>
      <c r="BL574" s="15"/>
      <c r="BW574" s="6"/>
      <c r="BX574" s="15"/>
      <c r="CI574" s="6"/>
      <c r="CJ574" s="16">
        <f t="shared" si="148"/>
        <v>4.7306849315068497E-2</v>
      </c>
      <c r="CK574" s="16" t="str">
        <f t="shared" si="149"/>
        <v/>
      </c>
      <c r="CL574" s="16" t="str">
        <f t="shared" si="150"/>
        <v/>
      </c>
      <c r="CM574" s="16" t="str">
        <f t="shared" si="151"/>
        <v/>
      </c>
      <c r="CN574" s="16" t="str">
        <f t="shared" si="152"/>
        <v/>
      </c>
      <c r="CO574" s="18"/>
      <c r="CP574" s="15"/>
      <c r="CV574">
        <v>30</v>
      </c>
      <c r="DA574" s="6"/>
      <c r="DB574" s="15"/>
      <c r="DM574" s="6"/>
      <c r="DN574" s="15"/>
      <c r="DY574" s="6"/>
      <c r="DZ574" s="15"/>
      <c r="EK574" s="6"/>
      <c r="EL574" s="15"/>
      <c r="EW574" s="6"/>
      <c r="EX574" s="16">
        <f t="shared" si="153"/>
        <v>2.547945205479452</v>
      </c>
      <c r="EY574" s="16" t="str">
        <f t="shared" si="154"/>
        <v/>
      </c>
      <c r="EZ574" s="16" t="str">
        <f t="shared" si="155"/>
        <v/>
      </c>
      <c r="FA574" s="16" t="str">
        <f t="shared" si="156"/>
        <v/>
      </c>
      <c r="FB574" s="160" t="str">
        <f t="shared" si="157"/>
        <v/>
      </c>
      <c r="FC574" t="s">
        <v>205</v>
      </c>
      <c r="FD574" s="20" t="s">
        <v>126</v>
      </c>
      <c r="FE574"/>
      <c r="FF574" s="209" t="s">
        <v>206</v>
      </c>
      <c r="FH574" s="284">
        <f t="shared" ca="1" si="158"/>
        <v>0</v>
      </c>
      <c r="FI574" s="208">
        <f t="shared" si="159"/>
        <v>1</v>
      </c>
      <c r="FK574" t="str">
        <f t="shared" si="160"/>
        <v>VOLTALIA DO BRASIL COMERCIALIZADORA DE ENERGIA LTDA</v>
      </c>
      <c r="FL574" s="201">
        <f t="shared" ca="1" si="161"/>
        <v>-12432.24</v>
      </c>
      <c r="FM574" s="201">
        <f t="shared" ca="1" si="162"/>
        <v>0</v>
      </c>
      <c r="FN574" s="200">
        <f>AB574*AB$2*IF($FC574="V",1,-1)*IF($Q574="Fixo",(CP574-INDEX('Curva Forward'!$C$5:$AN$13,MATCH(CONCATENATE(BD_COMERCIAL!$K574," ",BD_COMERCIAL!$L574),'Curva Forward'!$B$5:$B$13,0),MATCH(FN$4,'Curva Forward'!$C$4:$AN$4,0))),CP574)</f>
        <v>0</v>
      </c>
      <c r="FO574" s="200">
        <f>AC574*AC$2*IF($FC574="V",1,-1)*IF($Q574="Fixo",(CQ574-INDEX('Curva Forward'!$C$5:$AN$13,MATCH(CONCATENATE(BD_COMERCIAL!$K574," ",BD_COMERCIAL!$L574),'Curva Forward'!$B$5:$B$13,0),MATCH(FO$4,'Curva Forward'!$C$4:$AN$4,0))),CQ574)</f>
        <v>0</v>
      </c>
      <c r="FP574" s="200">
        <f>AD574*AD$2*IF($FC574="V",1,-1)*IF($Q574="Fixo",(CR574-INDEX('Curva Forward'!$C$5:$AN$13,MATCH(CONCATENATE(BD_COMERCIAL!$K574," ",BD_COMERCIAL!$L574),'Curva Forward'!$B$5:$B$13,0),MATCH(FP$4,'Curva Forward'!$C$4:$AN$4,0))),CR574)</f>
        <v>0</v>
      </c>
      <c r="FQ574" s="200">
        <f>AE574*AE$2*IF($FC574="V",1,-1)*IF($Q574="Fixo",(CS574-INDEX('Curva Forward'!$C$5:$AN$13,MATCH(CONCATENATE(BD_COMERCIAL!$K574," ",BD_COMERCIAL!$L574),'Curva Forward'!$B$5:$B$13,0),MATCH(FQ$4,'Curva Forward'!$C$4:$AN$4,0))),CS574)</f>
        <v>0</v>
      </c>
      <c r="FR574" s="200">
        <f>AF574*AF$2*IF($FC574="V",1,-1)*IF($Q574="Fixo",(CT574-INDEX('Curva Forward'!$C$5:$AN$13,MATCH(CONCATENATE(BD_COMERCIAL!$K574," ",BD_COMERCIAL!$L574),'Curva Forward'!$B$5:$B$13,0),MATCH(FR$4,'Curva Forward'!$C$4:$AN$4,0))),CT574)</f>
        <v>0</v>
      </c>
      <c r="FS574" s="200">
        <f>AG574*AG$2*IF($FC574="V",1,-1)*IF($Q574="Fixo",(CU574-INDEX('Curva Forward'!$C$5:$AN$13,MATCH(CONCATENATE(BD_COMERCIAL!$K574," ",BD_COMERCIAL!$L574),'Curva Forward'!$B$5:$B$13,0),MATCH(FS$4,'Curva Forward'!$C$4:$AN$4,0))),CU574)</f>
        <v>0</v>
      </c>
      <c r="FT574" s="200">
        <f>AH574*AH$2*IF($FC574="V",1,-1)*IF($Q574="Fixo",(CV574-INDEX('Curva Forward'!$C$5:$AN$13,MATCH(CONCATENATE(BD_COMERCIAL!$K574," ",BD_COMERCIAL!$L574),'Curva Forward'!$B$5:$B$13,0),MATCH(FT$4,'Curva Forward'!$C$4:$AN$4,0))),CV574)</f>
        <v>-12432.24</v>
      </c>
      <c r="FU574" s="200">
        <f>AI574*AI$2*IF($FC574="V",1,-1)*IF($Q574="Fixo",(CW574-INDEX('Curva Forward'!$C$5:$AN$13,MATCH(CONCATENATE(BD_COMERCIAL!$K574," ",BD_COMERCIAL!$L574),'Curva Forward'!$B$5:$B$13,0),MATCH(FU$4,'Curva Forward'!$C$4:$AN$4,0))),CW574)</f>
        <v>0</v>
      </c>
      <c r="FV574" s="200">
        <f>AJ574*AJ$2*IF($FC574="V",1,-1)*IF($Q574="Fixo",(CX574-INDEX('Curva Forward'!$C$5:$AN$13,MATCH(CONCATENATE(BD_COMERCIAL!$K574," ",BD_COMERCIAL!$L574),'Curva Forward'!$B$5:$B$13,0),MATCH(FV$4,'Curva Forward'!$C$4:$AN$4,0))),CX574)</f>
        <v>0</v>
      </c>
      <c r="FW574" s="200">
        <f>AK574*AK$2*IF($FC574="V",1,-1)*IF($Q574="Fixo",(CY574-INDEX('Curva Forward'!$C$5:$AN$13,MATCH(CONCATENATE(BD_COMERCIAL!$K574," ",BD_COMERCIAL!$L574),'Curva Forward'!$B$5:$B$13,0),MATCH(FW$4,'Curva Forward'!$C$4:$AN$4,0))),CY574)</f>
        <v>0</v>
      </c>
      <c r="FX574" s="200">
        <f>AL574*AL$2*IF($FC574="V",1,-1)*IF($Q574="Fixo",(CZ574-INDEX('Curva Forward'!$C$5:$AN$13,MATCH(CONCATENATE(BD_COMERCIAL!$K574," ",BD_COMERCIAL!$L574),'Curva Forward'!$B$5:$B$13,0),MATCH(FX$4,'Curva Forward'!$C$4:$AN$4,0))),CZ574)</f>
        <v>0</v>
      </c>
      <c r="FY574" s="200">
        <f>AM574*AM$2*IF($FC574="V",1,-1)*IF($Q574="Fixo",(DA574-INDEX('Curva Forward'!$C$5:$AN$13,MATCH(CONCATENATE(BD_COMERCIAL!$K574," ",BD_COMERCIAL!$L574),'Curva Forward'!$B$5:$B$13,0),MATCH(FY$4,'Curva Forward'!$C$4:$AN$4,0))),DA574)</f>
        <v>0</v>
      </c>
      <c r="FZ574" s="200">
        <f>AN574*AN$2*IF($FC574="V",1,-1)*IF($Q574="Fixo",(DB574-INDEX('Curva Forward'!$C$5:$AN$13,MATCH(CONCATENATE(BD_COMERCIAL!$K574," ",BD_COMERCIAL!$L574),'Curva Forward'!$B$5:$B$13,0),MATCH(FZ$4,'Curva Forward'!$C$4:$AN$4,0))),DB574)</f>
        <v>0</v>
      </c>
      <c r="GA574" s="200">
        <f>AO574*AO$2*IF($FC574="V",1,-1)*IF($Q574="Fixo",(DC574-INDEX('Curva Forward'!$C$5:$AN$13,MATCH(CONCATENATE(BD_COMERCIAL!$K574," ",BD_COMERCIAL!$L574),'Curva Forward'!$B$5:$B$13,0),MATCH(GA$4,'Curva Forward'!$C$4:$AN$4,0))),DC574)</f>
        <v>0</v>
      </c>
      <c r="GB574" s="200">
        <f>AP574*AP$2*IF($FC574="V",1,-1)*IF($Q574="Fixo",(DD574-INDEX('Curva Forward'!$C$5:$AN$13,MATCH(CONCATENATE(BD_COMERCIAL!$K574," ",BD_COMERCIAL!$L574),'Curva Forward'!$B$5:$B$13,0),MATCH(GB$4,'Curva Forward'!$C$4:$AN$4,0))),DD574)</f>
        <v>0</v>
      </c>
      <c r="GC574" s="200">
        <f>AQ574*AQ$2*IF($FC574="V",1,-1)*IF($Q574="Fixo",(DE574-INDEX('Curva Forward'!$C$5:$AN$13,MATCH(CONCATENATE(BD_COMERCIAL!$K574," ",BD_COMERCIAL!$L574),'Curva Forward'!$B$5:$B$13,0),MATCH(GC$4,'Curva Forward'!$C$4:$AN$4,0))),DE574)</f>
        <v>0</v>
      </c>
      <c r="GD574" s="200">
        <f>AR574*AR$2*IF($FC574="V",1,-1)*IF($Q574="Fixo",(DF574-INDEX('Curva Forward'!$C$5:$AN$13,MATCH(CONCATENATE(BD_COMERCIAL!$K574," ",BD_COMERCIAL!$L574),'Curva Forward'!$B$5:$B$13,0),MATCH(GD$4,'Curva Forward'!$C$4:$AN$4,0))),DF574)</f>
        <v>0</v>
      </c>
      <c r="GE574" s="200">
        <f>AS574*AS$2*IF($FC574="V",1,-1)*IF($Q574="Fixo",(DG574-INDEX('Curva Forward'!$C$5:$AN$13,MATCH(CONCATENATE(BD_COMERCIAL!$K574," ",BD_COMERCIAL!$L574),'Curva Forward'!$B$5:$B$13,0),MATCH(GE$4,'Curva Forward'!$C$4:$AN$4,0))),DG574)</f>
        <v>0</v>
      </c>
      <c r="GF574" s="200">
        <f>AT574*AT$2*IF($FC574="V",1,-1)*IF($Q574="Fixo",(DH574-INDEX('Curva Forward'!$C$5:$AN$13,MATCH(CONCATENATE(BD_COMERCIAL!$K574," ",BD_COMERCIAL!$L574),'Curva Forward'!$B$5:$B$13,0),MATCH(GF$4,'Curva Forward'!$C$4:$AN$4,0))),DH574)</f>
        <v>0</v>
      </c>
      <c r="GG574" s="200">
        <f>AU574*AU$2*IF($FC574="V",1,-1)*IF($Q574="Fixo",(DI574-INDEX('Curva Forward'!$C$5:$AN$13,MATCH(CONCATENATE(BD_COMERCIAL!$K574," ",BD_COMERCIAL!$L574),'Curva Forward'!$B$5:$B$13,0),MATCH(GG$4,'Curva Forward'!$C$4:$AN$4,0))),DI574)</f>
        <v>0</v>
      </c>
      <c r="GH574" s="200">
        <f>AV574*AV$2*IF($FC574="V",1,-1)*IF($Q574="Fixo",(DJ574-INDEX('Curva Forward'!$C$5:$AN$13,MATCH(CONCATENATE(BD_COMERCIAL!$K574," ",BD_COMERCIAL!$L574),'Curva Forward'!$B$5:$B$13,0),MATCH(GH$4,'Curva Forward'!$C$4:$AN$4,0))),DJ574)</f>
        <v>0</v>
      </c>
      <c r="GI574" s="200">
        <f>AW574*AW$2*IF($FC574="V",1,-1)*IF($Q574="Fixo",(DK574-INDEX('Curva Forward'!$C$5:$AN$13,MATCH(CONCATENATE(BD_COMERCIAL!$K574," ",BD_COMERCIAL!$L574),'Curva Forward'!$B$5:$B$13,0),MATCH(GI$4,'Curva Forward'!$C$4:$AN$4,0))),DK574)</f>
        <v>0</v>
      </c>
      <c r="GJ574" s="200">
        <f>AX574*AX$2*IF($FC574="V",1,-1)*IF($Q574="Fixo",(DL574-INDEX('Curva Forward'!$C$5:$AN$13,MATCH(CONCATENATE(BD_COMERCIAL!$K574," ",BD_COMERCIAL!$L574),'Curva Forward'!$B$5:$B$13,0),MATCH(GJ$4,'Curva Forward'!$C$4:$AN$4,0))),DL574)</f>
        <v>0</v>
      </c>
      <c r="GK574" s="200">
        <f>AY574*AY$2*IF($FC574="V",1,-1)*IF($Q574="Fixo",(DM574-INDEX('Curva Forward'!$C$5:$AN$13,MATCH(CONCATENATE(BD_COMERCIAL!$K574," ",BD_COMERCIAL!$L574),'Curva Forward'!$B$5:$B$13,0),MATCH(GK$4,'Curva Forward'!$C$4:$AN$4,0))),DM574)</f>
        <v>0</v>
      </c>
      <c r="GL574" s="200">
        <f>IF(EZ574="",0,CL574*CL$2*IF($FC574="V",1,-1)*IF($Q574="Fixo",(EZ574-INDEX('Curva Forward'!$C$5:$AN$13,MATCH(CONCATENATE(BD_COMERCIAL!$K574," ",BD_COMERCIAL!$L574),'Curva Forward'!$B$5:$B$13,0),MATCH(GL$4,'Curva Forward'!$C$4:$AN$4,0))),EZ574))</f>
        <v>0</v>
      </c>
      <c r="GM574" s="200">
        <f>IF(FA574="",0,CM574*CM$2*IF($FC574="V",1,-1)*IF($Q574="Fixo",(FA574-INDEX('Curva Forward'!$C$5:$AN$13,MATCH(CONCATENATE(BD_COMERCIAL!$K574," ",BD_COMERCIAL!$L574),'Curva Forward'!$B$5:$B$13,0),MATCH(GM$4,'Curva Forward'!$C$4:$AN$4,0))),FA574))</f>
        <v>0</v>
      </c>
      <c r="GN574" s="200">
        <f>IF(FB574="",0,CN574*CN$2*IF($FC574="V",1,-1)*IF($Q574="Fixo",(FB574-INDEX('Curva Forward'!$C$5:$AN$13,MATCH(CONCATENATE(BD_COMERCIAL!$K574," ",BD_COMERCIAL!$L574),'Curva Forward'!$B$5:$B$13,0),MATCH(GN$4,'Curva Forward'!$C$4:$AN$4,0))),FB574))</f>
        <v>0</v>
      </c>
      <c r="GO574" s="201">
        <f t="shared" ca="1" si="163"/>
        <v>0</v>
      </c>
      <c r="GP574" s="201">
        <f t="shared" ca="1" si="164"/>
        <v>0</v>
      </c>
    </row>
    <row r="575" spans="1:198" ht="15" customHeight="1" x14ac:dyDescent="0.25">
      <c r="A575" s="6"/>
      <c r="B575" s="7" t="s">
        <v>963</v>
      </c>
      <c r="C575" s="8">
        <v>44771</v>
      </c>
      <c r="D575" s="9" t="s">
        <v>131</v>
      </c>
      <c r="E575" s="9" t="s">
        <v>964</v>
      </c>
      <c r="F575" s="113">
        <v>2207392000190</v>
      </c>
      <c r="G575" s="10" t="s">
        <v>125</v>
      </c>
      <c r="H575" s="113">
        <v>3780401000108</v>
      </c>
      <c r="I575" s="9" t="s">
        <v>126</v>
      </c>
      <c r="J575" s="166" t="s">
        <v>921</v>
      </c>
      <c r="K575" s="10" t="s">
        <v>30</v>
      </c>
      <c r="L575" s="84" t="s">
        <v>22</v>
      </c>
      <c r="M575" s="11">
        <v>44743</v>
      </c>
      <c r="N575" s="12">
        <v>44773</v>
      </c>
      <c r="O575" s="10">
        <v>15</v>
      </c>
      <c r="P575" s="84">
        <v>96.52</v>
      </c>
      <c r="Q575" s="84" t="s">
        <v>128</v>
      </c>
      <c r="R575" s="10" t="s">
        <v>129</v>
      </c>
      <c r="S575" s="14" t="s">
        <v>135</v>
      </c>
      <c r="T575" s="11"/>
      <c r="U575" s="12"/>
      <c r="V575" s="257" t="str">
        <f ca="1">IF(U575="","",
IF(U575="NA","",
IFERROR(VLOOKUP(EOMONTH(M575,-2)+1,IPCA!$A:$B,2,0),
VLOOKUP(EOMONTH(TODAY(),-2)+1,IPCA!$A:$B,2,0))/
VLOOKUP(EOMONTH(U575,-2)+1,IPCA!$A:$B,2,0)*
P575))</f>
        <v/>
      </c>
      <c r="W575" s="84"/>
      <c r="X575" s="13" t="s">
        <v>133</v>
      </c>
      <c r="Y575" s="166"/>
      <c r="AA575" s="108"/>
      <c r="AB575" s="15"/>
      <c r="AH575">
        <v>15</v>
      </c>
      <c r="AM575" s="6"/>
      <c r="AN575" s="15"/>
      <c r="AY575" s="6"/>
      <c r="AZ575" s="15"/>
      <c r="BK575" s="6"/>
      <c r="BL575" s="15"/>
      <c r="BW575" s="6"/>
      <c r="BX575" s="15"/>
      <c r="CI575" s="6"/>
      <c r="CJ575" s="16">
        <f t="shared" si="148"/>
        <v>1.273972602739726</v>
      </c>
      <c r="CK575" s="16" t="str">
        <f t="shared" si="149"/>
        <v/>
      </c>
      <c r="CL575" s="16" t="str">
        <f t="shared" si="150"/>
        <v/>
      </c>
      <c r="CM575" s="16" t="str">
        <f t="shared" si="151"/>
        <v/>
      </c>
      <c r="CN575" s="16" t="str">
        <f t="shared" si="152"/>
        <v/>
      </c>
      <c r="CO575" s="18"/>
      <c r="CP575" s="15"/>
      <c r="CV575">
        <v>96.52</v>
      </c>
      <c r="DA575" s="6"/>
      <c r="DB575" s="15"/>
      <c r="DM575" s="6"/>
      <c r="DN575" s="15"/>
      <c r="DY575" s="6"/>
      <c r="DZ575" s="15"/>
      <c r="EK575" s="6"/>
      <c r="EL575" s="15"/>
      <c r="EW575" s="6"/>
      <c r="EX575" s="16">
        <f t="shared" si="153"/>
        <v>8.19758904109589</v>
      </c>
      <c r="EY575" s="16" t="str">
        <f t="shared" si="154"/>
        <v/>
      </c>
      <c r="EZ575" s="16" t="str">
        <f t="shared" si="155"/>
        <v/>
      </c>
      <c r="FA575" s="16" t="str">
        <f t="shared" si="156"/>
        <v/>
      </c>
      <c r="FB575" s="160" t="str">
        <f t="shared" si="157"/>
        <v/>
      </c>
      <c r="FC575" t="s">
        <v>205</v>
      </c>
      <c r="FD575" s="20" t="s">
        <v>126</v>
      </c>
      <c r="FE575"/>
      <c r="FF575" s="209" t="s">
        <v>206</v>
      </c>
      <c r="FH575" s="284">
        <f t="shared" ca="1" si="158"/>
        <v>0</v>
      </c>
      <c r="FI575" s="208">
        <f t="shared" si="159"/>
        <v>1</v>
      </c>
      <c r="FK575" t="str">
        <f t="shared" si="160"/>
        <v>Vale Energia S.A</v>
      </c>
      <c r="FL575" s="201">
        <f t="shared" ca="1" si="161"/>
        <v>-3571.1999999999239</v>
      </c>
      <c r="FM575" s="201">
        <f t="shared" ca="1" si="162"/>
        <v>0</v>
      </c>
      <c r="FN575" s="200">
        <f>AB575*AB$2*IF($FC575="V",1,-1)*IF($Q575="Fixo",(CP575-INDEX('Curva Forward'!$C$5:$AN$13,MATCH(CONCATENATE(BD_COMERCIAL!$K575," ",BD_COMERCIAL!$L575),'Curva Forward'!$B$5:$B$13,0),MATCH(FN$4,'Curva Forward'!$C$4:$AN$4,0))),CP575)</f>
        <v>0</v>
      </c>
      <c r="FO575" s="200">
        <f>AC575*AC$2*IF($FC575="V",1,-1)*IF($Q575="Fixo",(CQ575-INDEX('Curva Forward'!$C$5:$AN$13,MATCH(CONCATENATE(BD_COMERCIAL!$K575," ",BD_COMERCIAL!$L575),'Curva Forward'!$B$5:$B$13,0),MATCH(FO$4,'Curva Forward'!$C$4:$AN$4,0))),CQ575)</f>
        <v>0</v>
      </c>
      <c r="FP575" s="200">
        <f>AD575*AD$2*IF($FC575="V",1,-1)*IF($Q575="Fixo",(CR575-INDEX('Curva Forward'!$C$5:$AN$13,MATCH(CONCATENATE(BD_COMERCIAL!$K575," ",BD_COMERCIAL!$L575),'Curva Forward'!$B$5:$B$13,0),MATCH(FP$4,'Curva Forward'!$C$4:$AN$4,0))),CR575)</f>
        <v>0</v>
      </c>
      <c r="FQ575" s="200">
        <f>AE575*AE$2*IF($FC575="V",1,-1)*IF($Q575="Fixo",(CS575-INDEX('Curva Forward'!$C$5:$AN$13,MATCH(CONCATENATE(BD_COMERCIAL!$K575," ",BD_COMERCIAL!$L575),'Curva Forward'!$B$5:$B$13,0),MATCH(FQ$4,'Curva Forward'!$C$4:$AN$4,0))),CS575)</f>
        <v>0</v>
      </c>
      <c r="FR575" s="200">
        <f>AF575*AF$2*IF($FC575="V",1,-1)*IF($Q575="Fixo",(CT575-INDEX('Curva Forward'!$C$5:$AN$13,MATCH(CONCATENATE(BD_COMERCIAL!$K575," ",BD_COMERCIAL!$L575),'Curva Forward'!$B$5:$B$13,0),MATCH(FR$4,'Curva Forward'!$C$4:$AN$4,0))),CT575)</f>
        <v>0</v>
      </c>
      <c r="FS575" s="200">
        <f>AG575*AG$2*IF($FC575="V",1,-1)*IF($Q575="Fixo",(CU575-INDEX('Curva Forward'!$C$5:$AN$13,MATCH(CONCATENATE(BD_COMERCIAL!$K575," ",BD_COMERCIAL!$L575),'Curva Forward'!$B$5:$B$13,0),MATCH(FS$4,'Curva Forward'!$C$4:$AN$4,0))),CU575)</f>
        <v>0</v>
      </c>
      <c r="FT575" s="200">
        <f>AH575*AH$2*IF($FC575="V",1,-1)*IF($Q575="Fixo",(CV575-INDEX('Curva Forward'!$C$5:$AN$13,MATCH(CONCATENATE(BD_COMERCIAL!$K575," ",BD_COMERCIAL!$L575),'Curva Forward'!$B$5:$B$13,0),MATCH(FT$4,'Curva Forward'!$C$4:$AN$4,0))),CV575)</f>
        <v>-3571.1999999999239</v>
      </c>
      <c r="FU575" s="200">
        <f>AI575*AI$2*IF($FC575="V",1,-1)*IF($Q575="Fixo",(CW575-INDEX('Curva Forward'!$C$5:$AN$13,MATCH(CONCATENATE(BD_COMERCIAL!$K575," ",BD_COMERCIAL!$L575),'Curva Forward'!$B$5:$B$13,0),MATCH(FU$4,'Curva Forward'!$C$4:$AN$4,0))),CW575)</f>
        <v>0</v>
      </c>
      <c r="FV575" s="200">
        <f>AJ575*AJ$2*IF($FC575="V",1,-1)*IF($Q575="Fixo",(CX575-INDEX('Curva Forward'!$C$5:$AN$13,MATCH(CONCATENATE(BD_COMERCIAL!$K575," ",BD_COMERCIAL!$L575),'Curva Forward'!$B$5:$B$13,0),MATCH(FV$4,'Curva Forward'!$C$4:$AN$4,0))),CX575)</f>
        <v>0</v>
      </c>
      <c r="FW575" s="200">
        <f>AK575*AK$2*IF($FC575="V",1,-1)*IF($Q575="Fixo",(CY575-INDEX('Curva Forward'!$C$5:$AN$13,MATCH(CONCATENATE(BD_COMERCIAL!$K575," ",BD_COMERCIAL!$L575),'Curva Forward'!$B$5:$B$13,0),MATCH(FW$4,'Curva Forward'!$C$4:$AN$4,0))),CY575)</f>
        <v>0</v>
      </c>
      <c r="FX575" s="200">
        <f>AL575*AL$2*IF($FC575="V",1,-1)*IF($Q575="Fixo",(CZ575-INDEX('Curva Forward'!$C$5:$AN$13,MATCH(CONCATENATE(BD_COMERCIAL!$K575," ",BD_COMERCIAL!$L575),'Curva Forward'!$B$5:$B$13,0),MATCH(FX$4,'Curva Forward'!$C$4:$AN$4,0))),CZ575)</f>
        <v>0</v>
      </c>
      <c r="FY575" s="200">
        <f>AM575*AM$2*IF($FC575="V",1,-1)*IF($Q575="Fixo",(DA575-INDEX('Curva Forward'!$C$5:$AN$13,MATCH(CONCATENATE(BD_COMERCIAL!$K575," ",BD_COMERCIAL!$L575),'Curva Forward'!$B$5:$B$13,0),MATCH(FY$4,'Curva Forward'!$C$4:$AN$4,0))),DA575)</f>
        <v>0</v>
      </c>
      <c r="FZ575" s="200">
        <f>AN575*AN$2*IF($FC575="V",1,-1)*IF($Q575="Fixo",(DB575-INDEX('Curva Forward'!$C$5:$AN$13,MATCH(CONCATENATE(BD_COMERCIAL!$K575," ",BD_COMERCIAL!$L575),'Curva Forward'!$B$5:$B$13,0),MATCH(FZ$4,'Curva Forward'!$C$4:$AN$4,0))),DB575)</f>
        <v>0</v>
      </c>
      <c r="GA575" s="200">
        <f>AO575*AO$2*IF($FC575="V",1,-1)*IF($Q575="Fixo",(DC575-INDEX('Curva Forward'!$C$5:$AN$13,MATCH(CONCATENATE(BD_COMERCIAL!$K575," ",BD_COMERCIAL!$L575),'Curva Forward'!$B$5:$B$13,0),MATCH(GA$4,'Curva Forward'!$C$4:$AN$4,0))),DC575)</f>
        <v>0</v>
      </c>
      <c r="GB575" s="200">
        <f>AP575*AP$2*IF($FC575="V",1,-1)*IF($Q575="Fixo",(DD575-INDEX('Curva Forward'!$C$5:$AN$13,MATCH(CONCATENATE(BD_COMERCIAL!$K575," ",BD_COMERCIAL!$L575),'Curva Forward'!$B$5:$B$13,0),MATCH(GB$4,'Curva Forward'!$C$4:$AN$4,0))),DD575)</f>
        <v>0</v>
      </c>
      <c r="GC575" s="200">
        <f>AQ575*AQ$2*IF($FC575="V",1,-1)*IF($Q575="Fixo",(DE575-INDEX('Curva Forward'!$C$5:$AN$13,MATCH(CONCATENATE(BD_COMERCIAL!$K575," ",BD_COMERCIAL!$L575),'Curva Forward'!$B$5:$B$13,0),MATCH(GC$4,'Curva Forward'!$C$4:$AN$4,0))),DE575)</f>
        <v>0</v>
      </c>
      <c r="GD575" s="200">
        <f>AR575*AR$2*IF($FC575="V",1,-1)*IF($Q575="Fixo",(DF575-INDEX('Curva Forward'!$C$5:$AN$13,MATCH(CONCATENATE(BD_COMERCIAL!$K575," ",BD_COMERCIAL!$L575),'Curva Forward'!$B$5:$B$13,0),MATCH(GD$4,'Curva Forward'!$C$4:$AN$4,0))),DF575)</f>
        <v>0</v>
      </c>
      <c r="GE575" s="200">
        <f>AS575*AS$2*IF($FC575="V",1,-1)*IF($Q575="Fixo",(DG575-INDEX('Curva Forward'!$C$5:$AN$13,MATCH(CONCATENATE(BD_COMERCIAL!$K575," ",BD_COMERCIAL!$L575),'Curva Forward'!$B$5:$B$13,0),MATCH(GE$4,'Curva Forward'!$C$4:$AN$4,0))),DG575)</f>
        <v>0</v>
      </c>
      <c r="GF575" s="200">
        <f>AT575*AT$2*IF($FC575="V",1,-1)*IF($Q575="Fixo",(DH575-INDEX('Curva Forward'!$C$5:$AN$13,MATCH(CONCATENATE(BD_COMERCIAL!$K575," ",BD_COMERCIAL!$L575),'Curva Forward'!$B$5:$B$13,0),MATCH(GF$4,'Curva Forward'!$C$4:$AN$4,0))),DH575)</f>
        <v>0</v>
      </c>
      <c r="GG575" s="200">
        <f>AU575*AU$2*IF($FC575="V",1,-1)*IF($Q575="Fixo",(DI575-INDEX('Curva Forward'!$C$5:$AN$13,MATCH(CONCATENATE(BD_COMERCIAL!$K575," ",BD_COMERCIAL!$L575),'Curva Forward'!$B$5:$B$13,0),MATCH(GG$4,'Curva Forward'!$C$4:$AN$4,0))),DI575)</f>
        <v>0</v>
      </c>
      <c r="GH575" s="200">
        <f>AV575*AV$2*IF($FC575="V",1,-1)*IF($Q575="Fixo",(DJ575-INDEX('Curva Forward'!$C$5:$AN$13,MATCH(CONCATENATE(BD_COMERCIAL!$K575," ",BD_COMERCIAL!$L575),'Curva Forward'!$B$5:$B$13,0),MATCH(GH$4,'Curva Forward'!$C$4:$AN$4,0))),DJ575)</f>
        <v>0</v>
      </c>
      <c r="GI575" s="200">
        <f>AW575*AW$2*IF($FC575="V",1,-1)*IF($Q575="Fixo",(DK575-INDEX('Curva Forward'!$C$5:$AN$13,MATCH(CONCATENATE(BD_COMERCIAL!$K575," ",BD_COMERCIAL!$L575),'Curva Forward'!$B$5:$B$13,0),MATCH(GI$4,'Curva Forward'!$C$4:$AN$4,0))),DK575)</f>
        <v>0</v>
      </c>
      <c r="GJ575" s="200">
        <f>AX575*AX$2*IF($FC575="V",1,-1)*IF($Q575="Fixo",(DL575-INDEX('Curva Forward'!$C$5:$AN$13,MATCH(CONCATENATE(BD_COMERCIAL!$K575," ",BD_COMERCIAL!$L575),'Curva Forward'!$B$5:$B$13,0),MATCH(GJ$4,'Curva Forward'!$C$4:$AN$4,0))),DL575)</f>
        <v>0</v>
      </c>
      <c r="GK575" s="200">
        <f>AY575*AY$2*IF($FC575="V",1,-1)*IF($Q575="Fixo",(DM575-INDEX('Curva Forward'!$C$5:$AN$13,MATCH(CONCATENATE(BD_COMERCIAL!$K575," ",BD_COMERCIAL!$L575),'Curva Forward'!$B$5:$B$13,0),MATCH(GK$4,'Curva Forward'!$C$4:$AN$4,0))),DM575)</f>
        <v>0</v>
      </c>
      <c r="GL575" s="200">
        <f>IF(EZ575="",0,CL575*CL$2*IF($FC575="V",1,-1)*IF($Q575="Fixo",(EZ575-INDEX('Curva Forward'!$C$5:$AN$13,MATCH(CONCATENATE(BD_COMERCIAL!$K575," ",BD_COMERCIAL!$L575),'Curva Forward'!$B$5:$B$13,0),MATCH(GL$4,'Curva Forward'!$C$4:$AN$4,0))),EZ575))</f>
        <v>0</v>
      </c>
      <c r="GM575" s="200">
        <f>IF(FA575="",0,CM575*CM$2*IF($FC575="V",1,-1)*IF($Q575="Fixo",(FA575-INDEX('Curva Forward'!$C$5:$AN$13,MATCH(CONCATENATE(BD_COMERCIAL!$K575," ",BD_COMERCIAL!$L575),'Curva Forward'!$B$5:$B$13,0),MATCH(GM$4,'Curva Forward'!$C$4:$AN$4,0))),FA575))</f>
        <v>0</v>
      </c>
      <c r="GN575" s="200">
        <f>IF(FB575="",0,CN575*CN$2*IF($FC575="V",1,-1)*IF($Q575="Fixo",(FB575-INDEX('Curva Forward'!$C$5:$AN$13,MATCH(CONCATENATE(BD_COMERCIAL!$K575," ",BD_COMERCIAL!$L575),'Curva Forward'!$B$5:$B$13,0),MATCH(GN$4,'Curva Forward'!$C$4:$AN$4,0))),FB575))</f>
        <v>0</v>
      </c>
      <c r="GO575" s="201">
        <f t="shared" ca="1" si="163"/>
        <v>0</v>
      </c>
      <c r="GP575" s="201">
        <f t="shared" ca="1" si="164"/>
        <v>0</v>
      </c>
    </row>
    <row r="576" spans="1:198" ht="15" customHeight="1" x14ac:dyDescent="0.25">
      <c r="A576" s="6"/>
      <c r="B576" s="7" t="s">
        <v>965</v>
      </c>
      <c r="C576" s="8">
        <v>44771</v>
      </c>
      <c r="D576" s="9" t="s">
        <v>124</v>
      </c>
      <c r="E576" s="9" t="s">
        <v>125</v>
      </c>
      <c r="F576" s="113">
        <v>3780401000108</v>
      </c>
      <c r="G576" s="10" t="s">
        <v>216</v>
      </c>
      <c r="H576" s="113">
        <v>4270778000171</v>
      </c>
      <c r="I576" s="9" t="s">
        <v>139</v>
      </c>
      <c r="J576" s="166"/>
      <c r="K576" s="10" t="s">
        <v>127</v>
      </c>
      <c r="L576" s="84" t="s">
        <v>22</v>
      </c>
      <c r="M576" s="11">
        <v>44774</v>
      </c>
      <c r="N576" s="12">
        <v>44804</v>
      </c>
      <c r="O576" s="10">
        <v>5</v>
      </c>
      <c r="P576" s="84">
        <v>94</v>
      </c>
      <c r="Q576" s="84" t="s">
        <v>128</v>
      </c>
      <c r="R576" s="10" t="s">
        <v>129</v>
      </c>
      <c r="S576" s="14" t="s">
        <v>135</v>
      </c>
      <c r="T576" s="11"/>
      <c r="U576" s="12"/>
      <c r="V576" s="257" t="str">
        <f ca="1">IF(U576="","",
IF(U576="NA","",
IFERROR(VLOOKUP(EOMONTH(M576,-2)+1,IPCA!$A:$B,2,0),
VLOOKUP(EOMONTH(TODAY(),-2)+1,IPCA!$A:$B,2,0))/
VLOOKUP(EOMONTH(U576,-2)+1,IPCA!$A:$B,2,0)*
P576))</f>
        <v/>
      </c>
      <c r="W576" s="84"/>
      <c r="X576" s="13" t="s">
        <v>133</v>
      </c>
      <c r="Y576" s="166"/>
      <c r="AA576" s="108"/>
      <c r="AB576" s="15"/>
      <c r="AI576">
        <v>5</v>
      </c>
      <c r="AM576" s="6"/>
      <c r="AN576" s="15"/>
      <c r="AY576" s="6"/>
      <c r="AZ576" s="15"/>
      <c r="BK576" s="6"/>
      <c r="BL576" s="15"/>
      <c r="BW576" s="6"/>
      <c r="BX576" s="15"/>
      <c r="CI576" s="6"/>
      <c r="CJ576" s="16">
        <f t="shared" si="148"/>
        <v>0.42465753424657532</v>
      </c>
      <c r="CK576" s="16" t="str">
        <f t="shared" si="149"/>
        <v/>
      </c>
      <c r="CL576" s="16" t="str">
        <f t="shared" si="150"/>
        <v/>
      </c>
      <c r="CM576" s="16" t="str">
        <f t="shared" si="151"/>
        <v/>
      </c>
      <c r="CN576" s="16" t="str">
        <f t="shared" si="152"/>
        <v/>
      </c>
      <c r="CO576" s="18"/>
      <c r="CP576" s="15"/>
      <c r="CW576">
        <v>94</v>
      </c>
      <c r="DA576" s="6"/>
      <c r="DB576" s="15"/>
      <c r="DM576" s="6"/>
      <c r="DN576" s="15"/>
      <c r="DY576" s="6"/>
      <c r="DZ576" s="15"/>
      <c r="EK576" s="6"/>
      <c r="EL576" s="15"/>
      <c r="EW576" s="6"/>
      <c r="EX576" s="16">
        <f t="shared" si="153"/>
        <v>7.9835616438356167</v>
      </c>
      <c r="EY576" s="16" t="str">
        <f t="shared" si="154"/>
        <v/>
      </c>
      <c r="EZ576" s="16" t="str">
        <f t="shared" si="155"/>
        <v/>
      </c>
      <c r="FA576" s="16" t="str">
        <f t="shared" si="156"/>
        <v/>
      </c>
      <c r="FB576" s="160" t="str">
        <f t="shared" si="157"/>
        <v/>
      </c>
      <c r="FC576" t="s">
        <v>204</v>
      </c>
      <c r="FD576" s="20" t="s">
        <v>139</v>
      </c>
      <c r="FE576"/>
      <c r="FF576" s="209" t="s">
        <v>206</v>
      </c>
      <c r="FH576" s="284">
        <f t="shared" ca="1" si="158"/>
        <v>0</v>
      </c>
      <c r="FI576" s="208">
        <f t="shared" si="159"/>
        <v>1</v>
      </c>
      <c r="FK576" t="str">
        <f t="shared" si="160"/>
        <v>Santander Corretora de Seguros, Investimentos e Serviços S.A.</v>
      </c>
      <c r="FL576" s="201">
        <f t="shared" ca="1" si="161"/>
        <v>33480</v>
      </c>
      <c r="FM576" s="201">
        <f t="shared" ca="1" si="162"/>
        <v>0</v>
      </c>
      <c r="FN576" s="200">
        <f>AB576*AB$2*IF($FC576="V",1,-1)*IF($Q576="Fixo",(CP576-INDEX('Curva Forward'!$C$5:$AN$13,MATCH(CONCATENATE(BD_COMERCIAL!$K576," ",BD_COMERCIAL!$L576),'Curva Forward'!$B$5:$B$13,0),MATCH(FN$4,'Curva Forward'!$C$4:$AN$4,0))),CP576)</f>
        <v>0</v>
      </c>
      <c r="FO576" s="200">
        <f>AC576*AC$2*IF($FC576="V",1,-1)*IF($Q576="Fixo",(CQ576-INDEX('Curva Forward'!$C$5:$AN$13,MATCH(CONCATENATE(BD_COMERCIAL!$K576," ",BD_COMERCIAL!$L576),'Curva Forward'!$B$5:$B$13,0),MATCH(FO$4,'Curva Forward'!$C$4:$AN$4,0))),CQ576)</f>
        <v>0</v>
      </c>
      <c r="FP576" s="200">
        <f>AD576*AD$2*IF($FC576="V",1,-1)*IF($Q576="Fixo",(CR576-INDEX('Curva Forward'!$C$5:$AN$13,MATCH(CONCATENATE(BD_COMERCIAL!$K576," ",BD_COMERCIAL!$L576),'Curva Forward'!$B$5:$B$13,0),MATCH(FP$4,'Curva Forward'!$C$4:$AN$4,0))),CR576)</f>
        <v>0</v>
      </c>
      <c r="FQ576" s="200">
        <f>AE576*AE$2*IF($FC576="V",1,-1)*IF($Q576="Fixo",(CS576-INDEX('Curva Forward'!$C$5:$AN$13,MATCH(CONCATENATE(BD_COMERCIAL!$K576," ",BD_COMERCIAL!$L576),'Curva Forward'!$B$5:$B$13,0),MATCH(FQ$4,'Curva Forward'!$C$4:$AN$4,0))),CS576)</f>
        <v>0</v>
      </c>
      <c r="FR576" s="200">
        <f>AF576*AF$2*IF($FC576="V",1,-1)*IF($Q576="Fixo",(CT576-INDEX('Curva Forward'!$C$5:$AN$13,MATCH(CONCATENATE(BD_COMERCIAL!$K576," ",BD_COMERCIAL!$L576),'Curva Forward'!$B$5:$B$13,0),MATCH(FR$4,'Curva Forward'!$C$4:$AN$4,0))),CT576)</f>
        <v>0</v>
      </c>
      <c r="FS576" s="200">
        <f>AG576*AG$2*IF($FC576="V",1,-1)*IF($Q576="Fixo",(CU576-INDEX('Curva Forward'!$C$5:$AN$13,MATCH(CONCATENATE(BD_COMERCIAL!$K576," ",BD_COMERCIAL!$L576),'Curva Forward'!$B$5:$B$13,0),MATCH(FS$4,'Curva Forward'!$C$4:$AN$4,0))),CU576)</f>
        <v>0</v>
      </c>
      <c r="FT576" s="200">
        <f>AH576*AH$2*IF($FC576="V",1,-1)*IF($Q576="Fixo",(CV576-INDEX('Curva Forward'!$C$5:$AN$13,MATCH(CONCATENATE(BD_COMERCIAL!$K576," ",BD_COMERCIAL!$L576),'Curva Forward'!$B$5:$B$13,0),MATCH(FT$4,'Curva Forward'!$C$4:$AN$4,0))),CV576)</f>
        <v>0</v>
      </c>
      <c r="FU576" s="200">
        <f>AI576*AI$2*IF($FC576="V",1,-1)*IF($Q576="Fixo",(CW576-INDEX('Curva Forward'!$C$5:$AN$13,MATCH(CONCATENATE(BD_COMERCIAL!$K576," ",BD_COMERCIAL!$L576),'Curva Forward'!$B$5:$B$13,0),MATCH(FU$4,'Curva Forward'!$C$4:$AN$4,0))),CW576)</f>
        <v>33480</v>
      </c>
      <c r="FV576" s="200">
        <f>AJ576*AJ$2*IF($FC576="V",1,-1)*IF($Q576="Fixo",(CX576-INDEX('Curva Forward'!$C$5:$AN$13,MATCH(CONCATENATE(BD_COMERCIAL!$K576," ",BD_COMERCIAL!$L576),'Curva Forward'!$B$5:$B$13,0),MATCH(FV$4,'Curva Forward'!$C$4:$AN$4,0))),CX576)</f>
        <v>0</v>
      </c>
      <c r="FW576" s="200">
        <f>AK576*AK$2*IF($FC576="V",1,-1)*IF($Q576="Fixo",(CY576-INDEX('Curva Forward'!$C$5:$AN$13,MATCH(CONCATENATE(BD_COMERCIAL!$K576," ",BD_COMERCIAL!$L576),'Curva Forward'!$B$5:$B$13,0),MATCH(FW$4,'Curva Forward'!$C$4:$AN$4,0))),CY576)</f>
        <v>0</v>
      </c>
      <c r="FX576" s="200">
        <f>AL576*AL$2*IF($FC576="V",1,-1)*IF($Q576="Fixo",(CZ576-INDEX('Curva Forward'!$C$5:$AN$13,MATCH(CONCATENATE(BD_COMERCIAL!$K576," ",BD_COMERCIAL!$L576),'Curva Forward'!$B$5:$B$13,0),MATCH(FX$4,'Curva Forward'!$C$4:$AN$4,0))),CZ576)</f>
        <v>0</v>
      </c>
      <c r="FY576" s="200">
        <f>AM576*AM$2*IF($FC576="V",1,-1)*IF($Q576="Fixo",(DA576-INDEX('Curva Forward'!$C$5:$AN$13,MATCH(CONCATENATE(BD_COMERCIAL!$K576," ",BD_COMERCIAL!$L576),'Curva Forward'!$B$5:$B$13,0),MATCH(FY$4,'Curva Forward'!$C$4:$AN$4,0))),DA576)</f>
        <v>0</v>
      </c>
      <c r="FZ576" s="200">
        <f>AN576*AN$2*IF($FC576="V",1,-1)*IF($Q576="Fixo",(DB576-INDEX('Curva Forward'!$C$5:$AN$13,MATCH(CONCATENATE(BD_COMERCIAL!$K576," ",BD_COMERCIAL!$L576),'Curva Forward'!$B$5:$B$13,0),MATCH(FZ$4,'Curva Forward'!$C$4:$AN$4,0))),DB576)</f>
        <v>0</v>
      </c>
      <c r="GA576" s="200">
        <f>AO576*AO$2*IF($FC576="V",1,-1)*IF($Q576="Fixo",(DC576-INDEX('Curva Forward'!$C$5:$AN$13,MATCH(CONCATENATE(BD_COMERCIAL!$K576," ",BD_COMERCIAL!$L576),'Curva Forward'!$B$5:$B$13,0),MATCH(GA$4,'Curva Forward'!$C$4:$AN$4,0))),DC576)</f>
        <v>0</v>
      </c>
      <c r="GB576" s="200">
        <f>AP576*AP$2*IF($FC576="V",1,-1)*IF($Q576="Fixo",(DD576-INDEX('Curva Forward'!$C$5:$AN$13,MATCH(CONCATENATE(BD_COMERCIAL!$K576," ",BD_COMERCIAL!$L576),'Curva Forward'!$B$5:$B$13,0),MATCH(GB$4,'Curva Forward'!$C$4:$AN$4,0))),DD576)</f>
        <v>0</v>
      </c>
      <c r="GC576" s="200">
        <f>AQ576*AQ$2*IF($FC576="V",1,-1)*IF($Q576="Fixo",(DE576-INDEX('Curva Forward'!$C$5:$AN$13,MATCH(CONCATENATE(BD_COMERCIAL!$K576," ",BD_COMERCIAL!$L576),'Curva Forward'!$B$5:$B$13,0),MATCH(GC$4,'Curva Forward'!$C$4:$AN$4,0))),DE576)</f>
        <v>0</v>
      </c>
      <c r="GD576" s="200">
        <f>AR576*AR$2*IF($FC576="V",1,-1)*IF($Q576="Fixo",(DF576-INDEX('Curva Forward'!$C$5:$AN$13,MATCH(CONCATENATE(BD_COMERCIAL!$K576," ",BD_COMERCIAL!$L576),'Curva Forward'!$B$5:$B$13,0),MATCH(GD$4,'Curva Forward'!$C$4:$AN$4,0))),DF576)</f>
        <v>0</v>
      </c>
      <c r="GE576" s="200">
        <f>AS576*AS$2*IF($FC576="V",1,-1)*IF($Q576="Fixo",(DG576-INDEX('Curva Forward'!$C$5:$AN$13,MATCH(CONCATENATE(BD_COMERCIAL!$K576," ",BD_COMERCIAL!$L576),'Curva Forward'!$B$5:$B$13,0),MATCH(GE$4,'Curva Forward'!$C$4:$AN$4,0))),DG576)</f>
        <v>0</v>
      </c>
      <c r="GF576" s="200">
        <f>AT576*AT$2*IF($FC576="V",1,-1)*IF($Q576="Fixo",(DH576-INDEX('Curva Forward'!$C$5:$AN$13,MATCH(CONCATENATE(BD_COMERCIAL!$K576," ",BD_COMERCIAL!$L576),'Curva Forward'!$B$5:$B$13,0),MATCH(GF$4,'Curva Forward'!$C$4:$AN$4,0))),DH576)</f>
        <v>0</v>
      </c>
      <c r="GG576" s="200">
        <f>AU576*AU$2*IF($FC576="V",1,-1)*IF($Q576="Fixo",(DI576-INDEX('Curva Forward'!$C$5:$AN$13,MATCH(CONCATENATE(BD_COMERCIAL!$K576," ",BD_COMERCIAL!$L576),'Curva Forward'!$B$5:$B$13,0),MATCH(GG$4,'Curva Forward'!$C$4:$AN$4,0))),DI576)</f>
        <v>0</v>
      </c>
      <c r="GH576" s="200">
        <f>AV576*AV$2*IF($FC576="V",1,-1)*IF($Q576="Fixo",(DJ576-INDEX('Curva Forward'!$C$5:$AN$13,MATCH(CONCATENATE(BD_COMERCIAL!$K576," ",BD_COMERCIAL!$L576),'Curva Forward'!$B$5:$B$13,0),MATCH(GH$4,'Curva Forward'!$C$4:$AN$4,0))),DJ576)</f>
        <v>0</v>
      </c>
      <c r="GI576" s="200">
        <f>AW576*AW$2*IF($FC576="V",1,-1)*IF($Q576="Fixo",(DK576-INDEX('Curva Forward'!$C$5:$AN$13,MATCH(CONCATENATE(BD_COMERCIAL!$K576," ",BD_COMERCIAL!$L576),'Curva Forward'!$B$5:$B$13,0),MATCH(GI$4,'Curva Forward'!$C$4:$AN$4,0))),DK576)</f>
        <v>0</v>
      </c>
      <c r="GJ576" s="200">
        <f>AX576*AX$2*IF($FC576="V",1,-1)*IF($Q576="Fixo",(DL576-INDEX('Curva Forward'!$C$5:$AN$13,MATCH(CONCATENATE(BD_COMERCIAL!$K576," ",BD_COMERCIAL!$L576),'Curva Forward'!$B$5:$B$13,0),MATCH(GJ$4,'Curva Forward'!$C$4:$AN$4,0))),DL576)</f>
        <v>0</v>
      </c>
      <c r="GK576" s="200">
        <f>AY576*AY$2*IF($FC576="V",1,-1)*IF($Q576="Fixo",(DM576-INDEX('Curva Forward'!$C$5:$AN$13,MATCH(CONCATENATE(BD_COMERCIAL!$K576," ",BD_COMERCIAL!$L576),'Curva Forward'!$B$5:$B$13,0),MATCH(GK$4,'Curva Forward'!$C$4:$AN$4,0))),DM576)</f>
        <v>0</v>
      </c>
      <c r="GL576" s="200">
        <f>IF(EZ576="",0,CL576*CL$2*IF($FC576="V",1,-1)*IF($Q576="Fixo",(EZ576-INDEX('Curva Forward'!$C$5:$AN$13,MATCH(CONCATENATE(BD_COMERCIAL!$K576," ",BD_COMERCIAL!$L576),'Curva Forward'!$B$5:$B$13,0),MATCH(GL$4,'Curva Forward'!$C$4:$AN$4,0))),EZ576))</f>
        <v>0</v>
      </c>
      <c r="GM576" s="200">
        <f>IF(FA576="",0,CM576*CM$2*IF($FC576="V",1,-1)*IF($Q576="Fixo",(FA576-INDEX('Curva Forward'!$C$5:$AN$13,MATCH(CONCATENATE(BD_COMERCIAL!$K576," ",BD_COMERCIAL!$L576),'Curva Forward'!$B$5:$B$13,0),MATCH(GM$4,'Curva Forward'!$C$4:$AN$4,0))),FA576))</f>
        <v>0</v>
      </c>
      <c r="GN576" s="200">
        <f>IF(FB576="",0,CN576*CN$2*IF($FC576="V",1,-1)*IF($Q576="Fixo",(FB576-INDEX('Curva Forward'!$C$5:$AN$13,MATCH(CONCATENATE(BD_COMERCIAL!$K576," ",BD_COMERCIAL!$L576),'Curva Forward'!$B$5:$B$13,0),MATCH(GN$4,'Curva Forward'!$C$4:$AN$4,0))),FB576))</f>
        <v>0</v>
      </c>
      <c r="GO576" s="201">
        <f t="shared" ca="1" si="163"/>
        <v>0</v>
      </c>
      <c r="GP576" s="201">
        <f t="shared" ca="1" si="164"/>
        <v>0</v>
      </c>
    </row>
    <row r="577" spans="1:198" ht="15" customHeight="1" x14ac:dyDescent="0.25">
      <c r="A577" s="6"/>
      <c r="B577" s="7" t="s">
        <v>966</v>
      </c>
      <c r="C577" s="8">
        <v>44771</v>
      </c>
      <c r="D577" s="9" t="s">
        <v>124</v>
      </c>
      <c r="E577" s="9" t="s">
        <v>125</v>
      </c>
      <c r="F577" s="113">
        <v>3780401000108</v>
      </c>
      <c r="G577" s="10" t="s">
        <v>179</v>
      </c>
      <c r="H577" s="113">
        <v>30483222000173</v>
      </c>
      <c r="I577" s="9" t="s">
        <v>139</v>
      </c>
      <c r="J577" s="166"/>
      <c r="K577" s="10" t="s">
        <v>127</v>
      </c>
      <c r="L577" s="84" t="s">
        <v>22</v>
      </c>
      <c r="M577" s="11">
        <v>44774</v>
      </c>
      <c r="N577" s="12">
        <v>44804</v>
      </c>
      <c r="O577" s="10">
        <v>5</v>
      </c>
      <c r="P577" s="84">
        <v>94</v>
      </c>
      <c r="Q577" s="84" t="s">
        <v>128</v>
      </c>
      <c r="R577" s="10" t="s">
        <v>129</v>
      </c>
      <c r="S577" s="14" t="s">
        <v>135</v>
      </c>
      <c r="T577" s="11"/>
      <c r="U577" s="12"/>
      <c r="V577" s="257" t="str">
        <f ca="1">IF(U577="","",
IF(U577="NA","",
IFERROR(VLOOKUP(EOMONTH(M577,-2)+1,IPCA!$A:$B,2,0),
VLOOKUP(EOMONTH(TODAY(),-2)+1,IPCA!$A:$B,2,0))/
VLOOKUP(EOMONTH(U577,-2)+1,IPCA!$A:$B,2,0)*
P577))</f>
        <v/>
      </c>
      <c r="W577" s="84"/>
      <c r="X577" s="13" t="s">
        <v>133</v>
      </c>
      <c r="Y577" s="166"/>
      <c r="AA577" s="108"/>
      <c r="AB577" s="15"/>
      <c r="AI577">
        <v>5</v>
      </c>
      <c r="AM577" s="6"/>
      <c r="AN577" s="15"/>
      <c r="AY577" s="6"/>
      <c r="AZ577" s="15"/>
      <c r="BK577" s="6"/>
      <c r="BL577" s="15"/>
      <c r="BW577" s="6"/>
      <c r="BX577" s="15"/>
      <c r="CI577" s="6"/>
      <c r="CJ577" s="16">
        <f t="shared" si="148"/>
        <v>0.42465753424657532</v>
      </c>
      <c r="CK577" s="16" t="str">
        <f t="shared" si="149"/>
        <v/>
      </c>
      <c r="CL577" s="16" t="str">
        <f t="shared" si="150"/>
        <v/>
      </c>
      <c r="CM577" s="16" t="str">
        <f t="shared" si="151"/>
        <v/>
      </c>
      <c r="CN577" s="16" t="str">
        <f t="shared" si="152"/>
        <v/>
      </c>
      <c r="CO577" s="18"/>
      <c r="CP577" s="15"/>
      <c r="CW577">
        <v>94</v>
      </c>
      <c r="DA577" s="6"/>
      <c r="DB577" s="15"/>
      <c r="DM577" s="6"/>
      <c r="DN577" s="15"/>
      <c r="DY577" s="6"/>
      <c r="DZ577" s="15"/>
      <c r="EK577" s="6"/>
      <c r="EL577" s="15"/>
      <c r="EW577" s="6"/>
      <c r="EX577" s="16">
        <f t="shared" si="153"/>
        <v>7.9835616438356167</v>
      </c>
      <c r="EY577" s="16" t="str">
        <f t="shared" si="154"/>
        <v/>
      </c>
      <c r="EZ577" s="16" t="str">
        <f t="shared" si="155"/>
        <v/>
      </c>
      <c r="FA577" s="16" t="str">
        <f t="shared" si="156"/>
        <v/>
      </c>
      <c r="FB577" s="160" t="str">
        <f t="shared" si="157"/>
        <v/>
      </c>
      <c r="FC577" t="s">
        <v>204</v>
      </c>
      <c r="FD577" s="20" t="s">
        <v>139</v>
      </c>
      <c r="FE577"/>
      <c r="FF577" s="209" t="s">
        <v>206</v>
      </c>
      <c r="FH577" s="284">
        <f t="shared" ca="1" si="158"/>
        <v>0</v>
      </c>
      <c r="FI577" s="208">
        <f t="shared" si="159"/>
        <v>1</v>
      </c>
      <c r="FK577" t="str">
        <f t="shared" si="160"/>
        <v>Gold Comercializadora de Energia Ltda</v>
      </c>
      <c r="FL577" s="201">
        <f t="shared" ca="1" si="161"/>
        <v>33480</v>
      </c>
      <c r="FM577" s="201">
        <f t="shared" ca="1" si="162"/>
        <v>0</v>
      </c>
      <c r="FN577" s="200">
        <f>AB577*AB$2*IF($FC577="V",1,-1)*IF($Q577="Fixo",(CP577-INDEX('Curva Forward'!$C$5:$AN$13,MATCH(CONCATENATE(BD_COMERCIAL!$K577," ",BD_COMERCIAL!$L577),'Curva Forward'!$B$5:$B$13,0),MATCH(FN$4,'Curva Forward'!$C$4:$AN$4,0))),CP577)</f>
        <v>0</v>
      </c>
      <c r="FO577" s="200">
        <f>AC577*AC$2*IF($FC577="V",1,-1)*IF($Q577="Fixo",(CQ577-INDEX('Curva Forward'!$C$5:$AN$13,MATCH(CONCATENATE(BD_COMERCIAL!$K577," ",BD_COMERCIAL!$L577),'Curva Forward'!$B$5:$B$13,0),MATCH(FO$4,'Curva Forward'!$C$4:$AN$4,0))),CQ577)</f>
        <v>0</v>
      </c>
      <c r="FP577" s="200">
        <f>AD577*AD$2*IF($FC577="V",1,-1)*IF($Q577="Fixo",(CR577-INDEX('Curva Forward'!$C$5:$AN$13,MATCH(CONCATENATE(BD_COMERCIAL!$K577," ",BD_COMERCIAL!$L577),'Curva Forward'!$B$5:$B$13,0),MATCH(FP$4,'Curva Forward'!$C$4:$AN$4,0))),CR577)</f>
        <v>0</v>
      </c>
      <c r="FQ577" s="200">
        <f>AE577*AE$2*IF($FC577="V",1,-1)*IF($Q577="Fixo",(CS577-INDEX('Curva Forward'!$C$5:$AN$13,MATCH(CONCATENATE(BD_COMERCIAL!$K577," ",BD_COMERCIAL!$L577),'Curva Forward'!$B$5:$B$13,0),MATCH(FQ$4,'Curva Forward'!$C$4:$AN$4,0))),CS577)</f>
        <v>0</v>
      </c>
      <c r="FR577" s="200">
        <f>AF577*AF$2*IF($FC577="V",1,-1)*IF($Q577="Fixo",(CT577-INDEX('Curva Forward'!$C$5:$AN$13,MATCH(CONCATENATE(BD_COMERCIAL!$K577," ",BD_COMERCIAL!$L577),'Curva Forward'!$B$5:$B$13,0),MATCH(FR$4,'Curva Forward'!$C$4:$AN$4,0))),CT577)</f>
        <v>0</v>
      </c>
      <c r="FS577" s="200">
        <f>AG577*AG$2*IF($FC577="V",1,-1)*IF($Q577="Fixo",(CU577-INDEX('Curva Forward'!$C$5:$AN$13,MATCH(CONCATENATE(BD_COMERCIAL!$K577," ",BD_COMERCIAL!$L577),'Curva Forward'!$B$5:$B$13,0),MATCH(FS$4,'Curva Forward'!$C$4:$AN$4,0))),CU577)</f>
        <v>0</v>
      </c>
      <c r="FT577" s="200">
        <f>AH577*AH$2*IF($FC577="V",1,-1)*IF($Q577="Fixo",(CV577-INDEX('Curva Forward'!$C$5:$AN$13,MATCH(CONCATENATE(BD_COMERCIAL!$K577," ",BD_COMERCIAL!$L577),'Curva Forward'!$B$5:$B$13,0),MATCH(FT$4,'Curva Forward'!$C$4:$AN$4,0))),CV577)</f>
        <v>0</v>
      </c>
      <c r="FU577" s="200">
        <f>AI577*AI$2*IF($FC577="V",1,-1)*IF($Q577="Fixo",(CW577-INDEX('Curva Forward'!$C$5:$AN$13,MATCH(CONCATENATE(BD_COMERCIAL!$K577," ",BD_COMERCIAL!$L577),'Curva Forward'!$B$5:$B$13,0),MATCH(FU$4,'Curva Forward'!$C$4:$AN$4,0))),CW577)</f>
        <v>33480</v>
      </c>
      <c r="FV577" s="200">
        <f>AJ577*AJ$2*IF($FC577="V",1,-1)*IF($Q577="Fixo",(CX577-INDEX('Curva Forward'!$C$5:$AN$13,MATCH(CONCATENATE(BD_COMERCIAL!$K577," ",BD_COMERCIAL!$L577),'Curva Forward'!$B$5:$B$13,0),MATCH(FV$4,'Curva Forward'!$C$4:$AN$4,0))),CX577)</f>
        <v>0</v>
      </c>
      <c r="FW577" s="200">
        <f>AK577*AK$2*IF($FC577="V",1,-1)*IF($Q577="Fixo",(CY577-INDEX('Curva Forward'!$C$5:$AN$13,MATCH(CONCATENATE(BD_COMERCIAL!$K577," ",BD_COMERCIAL!$L577),'Curva Forward'!$B$5:$B$13,0),MATCH(FW$4,'Curva Forward'!$C$4:$AN$4,0))),CY577)</f>
        <v>0</v>
      </c>
      <c r="FX577" s="200">
        <f>AL577*AL$2*IF($FC577="V",1,-1)*IF($Q577="Fixo",(CZ577-INDEX('Curva Forward'!$C$5:$AN$13,MATCH(CONCATENATE(BD_COMERCIAL!$K577," ",BD_COMERCIAL!$L577),'Curva Forward'!$B$5:$B$13,0),MATCH(FX$4,'Curva Forward'!$C$4:$AN$4,0))),CZ577)</f>
        <v>0</v>
      </c>
      <c r="FY577" s="200">
        <f>AM577*AM$2*IF($FC577="V",1,-1)*IF($Q577="Fixo",(DA577-INDEX('Curva Forward'!$C$5:$AN$13,MATCH(CONCATENATE(BD_COMERCIAL!$K577," ",BD_COMERCIAL!$L577),'Curva Forward'!$B$5:$B$13,0),MATCH(FY$4,'Curva Forward'!$C$4:$AN$4,0))),DA577)</f>
        <v>0</v>
      </c>
      <c r="FZ577" s="200">
        <f>AN577*AN$2*IF($FC577="V",1,-1)*IF($Q577="Fixo",(DB577-INDEX('Curva Forward'!$C$5:$AN$13,MATCH(CONCATENATE(BD_COMERCIAL!$K577," ",BD_COMERCIAL!$L577),'Curva Forward'!$B$5:$B$13,0),MATCH(FZ$4,'Curva Forward'!$C$4:$AN$4,0))),DB577)</f>
        <v>0</v>
      </c>
      <c r="GA577" s="200">
        <f>AO577*AO$2*IF($FC577="V",1,-1)*IF($Q577="Fixo",(DC577-INDEX('Curva Forward'!$C$5:$AN$13,MATCH(CONCATENATE(BD_COMERCIAL!$K577," ",BD_COMERCIAL!$L577),'Curva Forward'!$B$5:$B$13,0),MATCH(GA$4,'Curva Forward'!$C$4:$AN$4,0))),DC577)</f>
        <v>0</v>
      </c>
      <c r="GB577" s="200">
        <f>AP577*AP$2*IF($FC577="V",1,-1)*IF($Q577="Fixo",(DD577-INDEX('Curva Forward'!$C$5:$AN$13,MATCH(CONCATENATE(BD_COMERCIAL!$K577," ",BD_COMERCIAL!$L577),'Curva Forward'!$B$5:$B$13,0),MATCH(GB$4,'Curva Forward'!$C$4:$AN$4,0))),DD577)</f>
        <v>0</v>
      </c>
      <c r="GC577" s="200">
        <f>AQ577*AQ$2*IF($FC577="V",1,-1)*IF($Q577="Fixo",(DE577-INDEX('Curva Forward'!$C$5:$AN$13,MATCH(CONCATENATE(BD_COMERCIAL!$K577," ",BD_COMERCIAL!$L577),'Curva Forward'!$B$5:$B$13,0),MATCH(GC$4,'Curva Forward'!$C$4:$AN$4,0))),DE577)</f>
        <v>0</v>
      </c>
      <c r="GD577" s="200">
        <f>AR577*AR$2*IF($FC577="V",1,-1)*IF($Q577="Fixo",(DF577-INDEX('Curva Forward'!$C$5:$AN$13,MATCH(CONCATENATE(BD_COMERCIAL!$K577," ",BD_COMERCIAL!$L577),'Curva Forward'!$B$5:$B$13,0),MATCH(GD$4,'Curva Forward'!$C$4:$AN$4,0))),DF577)</f>
        <v>0</v>
      </c>
      <c r="GE577" s="200">
        <f>AS577*AS$2*IF($FC577="V",1,-1)*IF($Q577="Fixo",(DG577-INDEX('Curva Forward'!$C$5:$AN$13,MATCH(CONCATENATE(BD_COMERCIAL!$K577," ",BD_COMERCIAL!$L577),'Curva Forward'!$B$5:$B$13,0),MATCH(GE$4,'Curva Forward'!$C$4:$AN$4,0))),DG577)</f>
        <v>0</v>
      </c>
      <c r="GF577" s="200">
        <f>AT577*AT$2*IF($FC577="V",1,-1)*IF($Q577="Fixo",(DH577-INDEX('Curva Forward'!$C$5:$AN$13,MATCH(CONCATENATE(BD_COMERCIAL!$K577," ",BD_COMERCIAL!$L577),'Curva Forward'!$B$5:$B$13,0),MATCH(GF$4,'Curva Forward'!$C$4:$AN$4,0))),DH577)</f>
        <v>0</v>
      </c>
      <c r="GG577" s="200">
        <f>AU577*AU$2*IF($FC577="V",1,-1)*IF($Q577="Fixo",(DI577-INDEX('Curva Forward'!$C$5:$AN$13,MATCH(CONCATENATE(BD_COMERCIAL!$K577," ",BD_COMERCIAL!$L577),'Curva Forward'!$B$5:$B$13,0),MATCH(GG$4,'Curva Forward'!$C$4:$AN$4,0))),DI577)</f>
        <v>0</v>
      </c>
      <c r="GH577" s="200">
        <f>AV577*AV$2*IF($FC577="V",1,-1)*IF($Q577="Fixo",(DJ577-INDEX('Curva Forward'!$C$5:$AN$13,MATCH(CONCATENATE(BD_COMERCIAL!$K577," ",BD_COMERCIAL!$L577),'Curva Forward'!$B$5:$B$13,0),MATCH(GH$4,'Curva Forward'!$C$4:$AN$4,0))),DJ577)</f>
        <v>0</v>
      </c>
      <c r="GI577" s="200">
        <f>AW577*AW$2*IF($FC577="V",1,-1)*IF($Q577="Fixo",(DK577-INDEX('Curva Forward'!$C$5:$AN$13,MATCH(CONCATENATE(BD_COMERCIAL!$K577," ",BD_COMERCIAL!$L577),'Curva Forward'!$B$5:$B$13,0),MATCH(GI$4,'Curva Forward'!$C$4:$AN$4,0))),DK577)</f>
        <v>0</v>
      </c>
      <c r="GJ577" s="200">
        <f>AX577*AX$2*IF($FC577="V",1,-1)*IF($Q577="Fixo",(DL577-INDEX('Curva Forward'!$C$5:$AN$13,MATCH(CONCATENATE(BD_COMERCIAL!$K577," ",BD_COMERCIAL!$L577),'Curva Forward'!$B$5:$B$13,0),MATCH(GJ$4,'Curva Forward'!$C$4:$AN$4,0))),DL577)</f>
        <v>0</v>
      </c>
      <c r="GK577" s="200">
        <f>AY577*AY$2*IF($FC577="V",1,-1)*IF($Q577="Fixo",(DM577-INDEX('Curva Forward'!$C$5:$AN$13,MATCH(CONCATENATE(BD_COMERCIAL!$K577," ",BD_COMERCIAL!$L577),'Curva Forward'!$B$5:$B$13,0),MATCH(GK$4,'Curva Forward'!$C$4:$AN$4,0))),DM577)</f>
        <v>0</v>
      </c>
      <c r="GL577" s="200">
        <f>IF(EZ577="",0,CL577*CL$2*IF($FC577="V",1,-1)*IF($Q577="Fixo",(EZ577-INDEX('Curva Forward'!$C$5:$AN$13,MATCH(CONCATENATE(BD_COMERCIAL!$K577," ",BD_COMERCIAL!$L577),'Curva Forward'!$B$5:$B$13,0),MATCH(GL$4,'Curva Forward'!$C$4:$AN$4,0))),EZ577))</f>
        <v>0</v>
      </c>
      <c r="GM577" s="200">
        <f>IF(FA577="",0,CM577*CM$2*IF($FC577="V",1,-1)*IF($Q577="Fixo",(FA577-INDEX('Curva Forward'!$C$5:$AN$13,MATCH(CONCATENATE(BD_COMERCIAL!$K577," ",BD_COMERCIAL!$L577),'Curva Forward'!$B$5:$B$13,0),MATCH(GM$4,'Curva Forward'!$C$4:$AN$4,0))),FA577))</f>
        <v>0</v>
      </c>
      <c r="GN577" s="200">
        <f>IF(FB577="",0,CN577*CN$2*IF($FC577="V",1,-1)*IF($Q577="Fixo",(FB577-INDEX('Curva Forward'!$C$5:$AN$13,MATCH(CONCATENATE(BD_COMERCIAL!$K577," ",BD_COMERCIAL!$L577),'Curva Forward'!$B$5:$B$13,0),MATCH(GN$4,'Curva Forward'!$C$4:$AN$4,0))),FB577))</f>
        <v>0</v>
      </c>
      <c r="GO577" s="201">
        <f t="shared" ca="1" si="163"/>
        <v>0</v>
      </c>
      <c r="GP577" s="201">
        <f t="shared" ca="1" si="164"/>
        <v>0</v>
      </c>
    </row>
    <row r="578" spans="1:198" ht="15" customHeight="1" x14ac:dyDescent="0.25">
      <c r="A578" s="6"/>
      <c r="B578" s="7" t="s">
        <v>967</v>
      </c>
      <c r="C578" s="8">
        <v>44771</v>
      </c>
      <c r="D578" s="9" t="s">
        <v>124</v>
      </c>
      <c r="E578" s="9" t="s">
        <v>125</v>
      </c>
      <c r="F578" s="113">
        <v>3780401000108</v>
      </c>
      <c r="G578" s="10" t="s">
        <v>191</v>
      </c>
      <c r="H578" s="113">
        <v>22109465000118</v>
      </c>
      <c r="I578" s="9" t="s">
        <v>139</v>
      </c>
      <c r="J578" s="166"/>
      <c r="K578" s="10" t="s">
        <v>127</v>
      </c>
      <c r="L578" s="84" t="s">
        <v>22</v>
      </c>
      <c r="M578" s="11">
        <v>44866</v>
      </c>
      <c r="N578" s="12">
        <v>44895</v>
      </c>
      <c r="O578" s="10">
        <v>2</v>
      </c>
      <c r="P578" s="84">
        <v>113</v>
      </c>
      <c r="Q578" s="84" t="s">
        <v>128</v>
      </c>
      <c r="R578" s="10" t="s">
        <v>129</v>
      </c>
      <c r="S578" s="14" t="s">
        <v>135</v>
      </c>
      <c r="T578" s="11"/>
      <c r="U578" s="12"/>
      <c r="V578" s="257" t="str">
        <f ca="1">IF(U578="","",
IF(U578="NA","",
IFERROR(VLOOKUP(EOMONTH(M578,-2)+1,IPCA!$A:$B,2,0),
VLOOKUP(EOMONTH(TODAY(),-2)+1,IPCA!$A:$B,2,0))/
VLOOKUP(EOMONTH(U578,-2)+1,IPCA!$A:$B,2,0)*
P578))</f>
        <v/>
      </c>
      <c r="W578" s="84"/>
      <c r="X578" s="13" t="s">
        <v>133</v>
      </c>
      <c r="Y578" s="166"/>
      <c r="AA578" s="108"/>
      <c r="AB578" s="15"/>
      <c r="AL578">
        <v>2</v>
      </c>
      <c r="AM578" s="6"/>
      <c r="AN578" s="15"/>
      <c r="AY578" s="6"/>
      <c r="AZ578" s="15"/>
      <c r="BK578" s="6"/>
      <c r="BL578" s="15"/>
      <c r="BW578" s="6"/>
      <c r="BX578" s="15"/>
      <c r="CI578" s="6"/>
      <c r="CJ578" s="16">
        <f t="shared" si="148"/>
        <v>0.16438356164383561</v>
      </c>
      <c r="CK578" s="16" t="str">
        <f t="shared" si="149"/>
        <v/>
      </c>
      <c r="CL578" s="16" t="str">
        <f t="shared" si="150"/>
        <v/>
      </c>
      <c r="CM578" s="16" t="str">
        <f t="shared" si="151"/>
        <v/>
      </c>
      <c r="CN578" s="16" t="str">
        <f t="shared" si="152"/>
        <v/>
      </c>
      <c r="CO578" s="18"/>
      <c r="CP578" s="15"/>
      <c r="CZ578">
        <v>113</v>
      </c>
      <c r="DA578" s="6"/>
      <c r="DB578" s="15"/>
      <c r="DM578" s="6"/>
      <c r="DN578" s="15"/>
      <c r="DY578" s="6"/>
      <c r="DZ578" s="15"/>
      <c r="EK578" s="6"/>
      <c r="EL578" s="15"/>
      <c r="EW578" s="6"/>
      <c r="EX578" s="16">
        <f t="shared" si="153"/>
        <v>9.287671232876713</v>
      </c>
      <c r="EY578" s="16" t="str">
        <f t="shared" si="154"/>
        <v/>
      </c>
      <c r="EZ578" s="16" t="str">
        <f t="shared" si="155"/>
        <v/>
      </c>
      <c r="FA578" s="16" t="str">
        <f t="shared" si="156"/>
        <v/>
      </c>
      <c r="FB578" s="160" t="str">
        <f t="shared" si="157"/>
        <v/>
      </c>
      <c r="FC578" t="s">
        <v>204</v>
      </c>
      <c r="FD578" s="20" t="s">
        <v>139</v>
      </c>
      <c r="FE578"/>
      <c r="FF578" s="209" t="s">
        <v>206</v>
      </c>
      <c r="FH578" s="284">
        <f t="shared" ca="1" si="158"/>
        <v>0</v>
      </c>
      <c r="FI578" s="208">
        <f t="shared" si="159"/>
        <v>0.96666666666666667</v>
      </c>
      <c r="FK578" t="str">
        <f t="shared" si="160"/>
        <v>Norsk Hydro Energia Ltda</v>
      </c>
      <c r="FL578" s="201">
        <f t="shared" ca="1" si="161"/>
        <v>12960</v>
      </c>
      <c r="FM578" s="201">
        <f t="shared" ca="1" si="162"/>
        <v>0</v>
      </c>
      <c r="FN578" s="200">
        <f>AB578*AB$2*IF($FC578="V",1,-1)*IF($Q578="Fixo",(CP578-INDEX('Curva Forward'!$C$5:$AN$13,MATCH(CONCATENATE(BD_COMERCIAL!$K578," ",BD_COMERCIAL!$L578),'Curva Forward'!$B$5:$B$13,0),MATCH(FN$4,'Curva Forward'!$C$4:$AN$4,0))),CP578)</f>
        <v>0</v>
      </c>
      <c r="FO578" s="200">
        <f>AC578*AC$2*IF($FC578="V",1,-1)*IF($Q578="Fixo",(CQ578-INDEX('Curva Forward'!$C$5:$AN$13,MATCH(CONCATENATE(BD_COMERCIAL!$K578," ",BD_COMERCIAL!$L578),'Curva Forward'!$B$5:$B$13,0),MATCH(FO$4,'Curva Forward'!$C$4:$AN$4,0))),CQ578)</f>
        <v>0</v>
      </c>
      <c r="FP578" s="200">
        <f>AD578*AD$2*IF($FC578="V",1,-1)*IF($Q578="Fixo",(CR578-INDEX('Curva Forward'!$C$5:$AN$13,MATCH(CONCATENATE(BD_COMERCIAL!$K578," ",BD_COMERCIAL!$L578),'Curva Forward'!$B$5:$B$13,0),MATCH(FP$4,'Curva Forward'!$C$4:$AN$4,0))),CR578)</f>
        <v>0</v>
      </c>
      <c r="FQ578" s="200">
        <f>AE578*AE$2*IF($FC578="V",1,-1)*IF($Q578="Fixo",(CS578-INDEX('Curva Forward'!$C$5:$AN$13,MATCH(CONCATENATE(BD_COMERCIAL!$K578," ",BD_COMERCIAL!$L578),'Curva Forward'!$B$5:$B$13,0),MATCH(FQ$4,'Curva Forward'!$C$4:$AN$4,0))),CS578)</f>
        <v>0</v>
      </c>
      <c r="FR578" s="200">
        <f>AF578*AF$2*IF($FC578="V",1,-1)*IF($Q578="Fixo",(CT578-INDEX('Curva Forward'!$C$5:$AN$13,MATCH(CONCATENATE(BD_COMERCIAL!$K578," ",BD_COMERCIAL!$L578),'Curva Forward'!$B$5:$B$13,0),MATCH(FR$4,'Curva Forward'!$C$4:$AN$4,0))),CT578)</f>
        <v>0</v>
      </c>
      <c r="FS578" s="200">
        <f>AG578*AG$2*IF($FC578="V",1,-1)*IF($Q578="Fixo",(CU578-INDEX('Curva Forward'!$C$5:$AN$13,MATCH(CONCATENATE(BD_COMERCIAL!$K578," ",BD_COMERCIAL!$L578),'Curva Forward'!$B$5:$B$13,0),MATCH(FS$4,'Curva Forward'!$C$4:$AN$4,0))),CU578)</f>
        <v>0</v>
      </c>
      <c r="FT578" s="200">
        <f>AH578*AH$2*IF($FC578="V",1,-1)*IF($Q578="Fixo",(CV578-INDEX('Curva Forward'!$C$5:$AN$13,MATCH(CONCATENATE(BD_COMERCIAL!$K578," ",BD_COMERCIAL!$L578),'Curva Forward'!$B$5:$B$13,0),MATCH(FT$4,'Curva Forward'!$C$4:$AN$4,0))),CV578)</f>
        <v>0</v>
      </c>
      <c r="FU578" s="200">
        <f>AI578*AI$2*IF($FC578="V",1,-1)*IF($Q578="Fixo",(CW578-INDEX('Curva Forward'!$C$5:$AN$13,MATCH(CONCATENATE(BD_COMERCIAL!$K578," ",BD_COMERCIAL!$L578),'Curva Forward'!$B$5:$B$13,0),MATCH(FU$4,'Curva Forward'!$C$4:$AN$4,0))),CW578)</f>
        <v>0</v>
      </c>
      <c r="FV578" s="200">
        <f>AJ578*AJ$2*IF($FC578="V",1,-1)*IF($Q578="Fixo",(CX578-INDEX('Curva Forward'!$C$5:$AN$13,MATCH(CONCATENATE(BD_COMERCIAL!$K578," ",BD_COMERCIAL!$L578),'Curva Forward'!$B$5:$B$13,0),MATCH(FV$4,'Curva Forward'!$C$4:$AN$4,0))),CX578)</f>
        <v>0</v>
      </c>
      <c r="FW578" s="200">
        <f>AK578*AK$2*IF($FC578="V",1,-1)*IF($Q578="Fixo",(CY578-INDEX('Curva Forward'!$C$5:$AN$13,MATCH(CONCATENATE(BD_COMERCIAL!$K578," ",BD_COMERCIAL!$L578),'Curva Forward'!$B$5:$B$13,0),MATCH(FW$4,'Curva Forward'!$C$4:$AN$4,0))),CY578)</f>
        <v>0</v>
      </c>
      <c r="FX578" s="200">
        <f>AL578*AL$2*IF($FC578="V",1,-1)*IF($Q578="Fixo",(CZ578-INDEX('Curva Forward'!$C$5:$AN$13,MATCH(CONCATENATE(BD_COMERCIAL!$K578," ",BD_COMERCIAL!$L578),'Curva Forward'!$B$5:$B$13,0),MATCH(FX$4,'Curva Forward'!$C$4:$AN$4,0))),CZ578)</f>
        <v>12960</v>
      </c>
      <c r="FY578" s="200">
        <f>AM578*AM$2*IF($FC578="V",1,-1)*IF($Q578="Fixo",(DA578-INDEX('Curva Forward'!$C$5:$AN$13,MATCH(CONCATENATE(BD_COMERCIAL!$K578," ",BD_COMERCIAL!$L578),'Curva Forward'!$B$5:$B$13,0),MATCH(FY$4,'Curva Forward'!$C$4:$AN$4,0))),DA578)</f>
        <v>0</v>
      </c>
      <c r="FZ578" s="200">
        <f>AN578*AN$2*IF($FC578="V",1,-1)*IF($Q578="Fixo",(DB578-INDEX('Curva Forward'!$C$5:$AN$13,MATCH(CONCATENATE(BD_COMERCIAL!$K578," ",BD_COMERCIAL!$L578),'Curva Forward'!$B$5:$B$13,0),MATCH(FZ$4,'Curva Forward'!$C$4:$AN$4,0))),DB578)</f>
        <v>0</v>
      </c>
      <c r="GA578" s="200">
        <f>AO578*AO$2*IF($FC578="V",1,-1)*IF($Q578="Fixo",(DC578-INDEX('Curva Forward'!$C$5:$AN$13,MATCH(CONCATENATE(BD_COMERCIAL!$K578," ",BD_COMERCIAL!$L578),'Curva Forward'!$B$5:$B$13,0),MATCH(GA$4,'Curva Forward'!$C$4:$AN$4,0))),DC578)</f>
        <v>0</v>
      </c>
      <c r="GB578" s="200">
        <f>AP578*AP$2*IF($FC578="V",1,-1)*IF($Q578="Fixo",(DD578-INDEX('Curva Forward'!$C$5:$AN$13,MATCH(CONCATENATE(BD_COMERCIAL!$K578," ",BD_COMERCIAL!$L578),'Curva Forward'!$B$5:$B$13,0),MATCH(GB$4,'Curva Forward'!$C$4:$AN$4,0))),DD578)</f>
        <v>0</v>
      </c>
      <c r="GC578" s="200">
        <f>AQ578*AQ$2*IF($FC578="V",1,-1)*IF($Q578="Fixo",(DE578-INDEX('Curva Forward'!$C$5:$AN$13,MATCH(CONCATENATE(BD_COMERCIAL!$K578," ",BD_COMERCIAL!$L578),'Curva Forward'!$B$5:$B$13,0),MATCH(GC$4,'Curva Forward'!$C$4:$AN$4,0))),DE578)</f>
        <v>0</v>
      </c>
      <c r="GD578" s="200">
        <f>AR578*AR$2*IF($FC578="V",1,-1)*IF($Q578="Fixo",(DF578-INDEX('Curva Forward'!$C$5:$AN$13,MATCH(CONCATENATE(BD_COMERCIAL!$K578," ",BD_COMERCIAL!$L578),'Curva Forward'!$B$5:$B$13,0),MATCH(GD$4,'Curva Forward'!$C$4:$AN$4,0))),DF578)</f>
        <v>0</v>
      </c>
      <c r="GE578" s="200">
        <f>AS578*AS$2*IF($FC578="V",1,-1)*IF($Q578="Fixo",(DG578-INDEX('Curva Forward'!$C$5:$AN$13,MATCH(CONCATENATE(BD_COMERCIAL!$K578," ",BD_COMERCIAL!$L578),'Curva Forward'!$B$5:$B$13,0),MATCH(GE$4,'Curva Forward'!$C$4:$AN$4,0))),DG578)</f>
        <v>0</v>
      </c>
      <c r="GF578" s="200">
        <f>AT578*AT$2*IF($FC578="V",1,-1)*IF($Q578="Fixo",(DH578-INDEX('Curva Forward'!$C$5:$AN$13,MATCH(CONCATENATE(BD_COMERCIAL!$K578," ",BD_COMERCIAL!$L578),'Curva Forward'!$B$5:$B$13,0),MATCH(GF$4,'Curva Forward'!$C$4:$AN$4,0))),DH578)</f>
        <v>0</v>
      </c>
      <c r="GG578" s="200">
        <f>AU578*AU$2*IF($FC578="V",1,-1)*IF($Q578="Fixo",(DI578-INDEX('Curva Forward'!$C$5:$AN$13,MATCH(CONCATENATE(BD_COMERCIAL!$K578," ",BD_COMERCIAL!$L578),'Curva Forward'!$B$5:$B$13,0),MATCH(GG$4,'Curva Forward'!$C$4:$AN$4,0))),DI578)</f>
        <v>0</v>
      </c>
      <c r="GH578" s="200">
        <f>AV578*AV$2*IF($FC578="V",1,-1)*IF($Q578="Fixo",(DJ578-INDEX('Curva Forward'!$C$5:$AN$13,MATCH(CONCATENATE(BD_COMERCIAL!$K578," ",BD_COMERCIAL!$L578),'Curva Forward'!$B$5:$B$13,0),MATCH(GH$4,'Curva Forward'!$C$4:$AN$4,0))),DJ578)</f>
        <v>0</v>
      </c>
      <c r="GI578" s="200">
        <f>AW578*AW$2*IF($FC578="V",1,-1)*IF($Q578="Fixo",(DK578-INDEX('Curva Forward'!$C$5:$AN$13,MATCH(CONCATENATE(BD_COMERCIAL!$K578," ",BD_COMERCIAL!$L578),'Curva Forward'!$B$5:$B$13,0),MATCH(GI$4,'Curva Forward'!$C$4:$AN$4,0))),DK578)</f>
        <v>0</v>
      </c>
      <c r="GJ578" s="200">
        <f>AX578*AX$2*IF($FC578="V",1,-1)*IF($Q578="Fixo",(DL578-INDEX('Curva Forward'!$C$5:$AN$13,MATCH(CONCATENATE(BD_COMERCIAL!$K578," ",BD_COMERCIAL!$L578),'Curva Forward'!$B$5:$B$13,0),MATCH(GJ$4,'Curva Forward'!$C$4:$AN$4,0))),DL578)</f>
        <v>0</v>
      </c>
      <c r="GK578" s="200">
        <f>AY578*AY$2*IF($FC578="V",1,-1)*IF($Q578="Fixo",(DM578-INDEX('Curva Forward'!$C$5:$AN$13,MATCH(CONCATENATE(BD_COMERCIAL!$K578," ",BD_COMERCIAL!$L578),'Curva Forward'!$B$5:$B$13,0),MATCH(GK$4,'Curva Forward'!$C$4:$AN$4,0))),DM578)</f>
        <v>0</v>
      </c>
      <c r="GL578" s="200">
        <f>IF(EZ578="",0,CL578*CL$2*IF($FC578="V",1,-1)*IF($Q578="Fixo",(EZ578-INDEX('Curva Forward'!$C$5:$AN$13,MATCH(CONCATENATE(BD_COMERCIAL!$K578," ",BD_COMERCIAL!$L578),'Curva Forward'!$B$5:$B$13,0),MATCH(GL$4,'Curva Forward'!$C$4:$AN$4,0))),EZ578))</f>
        <v>0</v>
      </c>
      <c r="GM578" s="200">
        <f>IF(FA578="",0,CM578*CM$2*IF($FC578="V",1,-1)*IF($Q578="Fixo",(FA578-INDEX('Curva Forward'!$C$5:$AN$13,MATCH(CONCATENATE(BD_COMERCIAL!$K578," ",BD_COMERCIAL!$L578),'Curva Forward'!$B$5:$B$13,0),MATCH(GM$4,'Curva Forward'!$C$4:$AN$4,0))),FA578))</f>
        <v>0</v>
      </c>
      <c r="GN578" s="200">
        <f>IF(FB578="",0,CN578*CN$2*IF($FC578="V",1,-1)*IF($Q578="Fixo",(FB578-INDEX('Curva Forward'!$C$5:$AN$13,MATCH(CONCATENATE(BD_COMERCIAL!$K578," ",BD_COMERCIAL!$L578),'Curva Forward'!$B$5:$B$13,0),MATCH(GN$4,'Curva Forward'!$C$4:$AN$4,0))),FB578))</f>
        <v>0</v>
      </c>
      <c r="GO578" s="201">
        <f t="shared" ca="1" si="163"/>
        <v>0</v>
      </c>
      <c r="GP578" s="201">
        <f t="shared" ca="1" si="164"/>
        <v>0</v>
      </c>
    </row>
    <row r="579" spans="1:198" ht="15" customHeight="1" x14ac:dyDescent="0.25">
      <c r="A579" s="6"/>
      <c r="B579" s="7" t="s">
        <v>968</v>
      </c>
      <c r="C579" s="8">
        <v>44771</v>
      </c>
      <c r="D579" s="9" t="s">
        <v>124</v>
      </c>
      <c r="E579" s="9" t="s">
        <v>125</v>
      </c>
      <c r="F579" s="113">
        <v>3780401000108</v>
      </c>
      <c r="G579" s="10" t="s">
        <v>242</v>
      </c>
      <c r="H579" s="113">
        <v>28397998000129</v>
      </c>
      <c r="I579" s="9" t="s">
        <v>139</v>
      </c>
      <c r="J579" s="166"/>
      <c r="K579" s="10" t="s">
        <v>127</v>
      </c>
      <c r="L579" s="84" t="s">
        <v>22</v>
      </c>
      <c r="M579" s="11">
        <v>44774</v>
      </c>
      <c r="N579" s="12">
        <v>44804</v>
      </c>
      <c r="O579" s="10">
        <v>5</v>
      </c>
      <c r="P579" s="84">
        <v>93</v>
      </c>
      <c r="Q579" s="84" t="s">
        <v>128</v>
      </c>
      <c r="R579" s="10" t="s">
        <v>129</v>
      </c>
      <c r="S579" s="14" t="s">
        <v>135</v>
      </c>
      <c r="T579" s="11"/>
      <c r="U579" s="12"/>
      <c r="V579" s="257" t="str">
        <f ca="1">IF(U579="","",
IF(U579="NA","",
IFERROR(VLOOKUP(EOMONTH(M579,-2)+1,IPCA!$A:$B,2,0),
VLOOKUP(EOMONTH(TODAY(),-2)+1,IPCA!$A:$B,2,0))/
VLOOKUP(EOMONTH(U579,-2)+1,IPCA!$A:$B,2,0)*
P579))</f>
        <v/>
      </c>
      <c r="W579" s="84"/>
      <c r="X579" s="13" t="s">
        <v>133</v>
      </c>
      <c r="Y579" s="166"/>
      <c r="AA579" s="108"/>
      <c r="AB579" s="15"/>
      <c r="AI579">
        <v>5</v>
      </c>
      <c r="AM579" s="6"/>
      <c r="AN579" s="15"/>
      <c r="AY579" s="6"/>
      <c r="AZ579" s="15"/>
      <c r="BK579" s="6"/>
      <c r="BL579" s="15"/>
      <c r="BW579" s="6"/>
      <c r="BX579" s="15"/>
      <c r="CI579" s="6"/>
      <c r="CJ579" s="16">
        <f t="shared" si="148"/>
        <v>0.42465753424657532</v>
      </c>
      <c r="CK579" s="16" t="str">
        <f t="shared" si="149"/>
        <v/>
      </c>
      <c r="CL579" s="16" t="str">
        <f t="shared" si="150"/>
        <v/>
      </c>
      <c r="CM579" s="16" t="str">
        <f t="shared" si="151"/>
        <v/>
      </c>
      <c r="CN579" s="16" t="str">
        <f t="shared" si="152"/>
        <v/>
      </c>
      <c r="CO579" s="18"/>
      <c r="CP579" s="15"/>
      <c r="CW579">
        <v>93</v>
      </c>
      <c r="DA579" s="6"/>
      <c r="DB579" s="15"/>
      <c r="DM579" s="6"/>
      <c r="DN579" s="15"/>
      <c r="DY579" s="6"/>
      <c r="DZ579" s="15"/>
      <c r="EK579" s="6"/>
      <c r="EL579" s="15"/>
      <c r="EW579" s="6"/>
      <c r="EX579" s="16">
        <f t="shared" si="153"/>
        <v>7.8986301369863012</v>
      </c>
      <c r="EY579" s="16" t="str">
        <f t="shared" si="154"/>
        <v/>
      </c>
      <c r="EZ579" s="16" t="str">
        <f t="shared" si="155"/>
        <v/>
      </c>
      <c r="FA579" s="16" t="str">
        <f t="shared" si="156"/>
        <v/>
      </c>
      <c r="FB579" s="160" t="str">
        <f t="shared" si="157"/>
        <v/>
      </c>
      <c r="FC579" t="s">
        <v>204</v>
      </c>
      <c r="FD579" s="20" t="s">
        <v>139</v>
      </c>
      <c r="FE579"/>
      <c r="FF579" s="209" t="s">
        <v>206</v>
      </c>
      <c r="FH579" s="284">
        <f t="shared" ca="1" si="158"/>
        <v>0</v>
      </c>
      <c r="FI579" s="208">
        <f t="shared" si="159"/>
        <v>1</v>
      </c>
      <c r="FK579" t="str">
        <f t="shared" si="160"/>
        <v>Lux Energy Comercializadora de Energia LTDA.</v>
      </c>
      <c r="FL579" s="201">
        <f t="shared" ca="1" si="161"/>
        <v>29760</v>
      </c>
      <c r="FM579" s="201">
        <f t="shared" ca="1" si="162"/>
        <v>0</v>
      </c>
      <c r="FN579" s="200">
        <f>AB579*AB$2*IF($FC579="V",1,-1)*IF($Q579="Fixo",(CP579-INDEX('Curva Forward'!$C$5:$AN$13,MATCH(CONCATENATE(BD_COMERCIAL!$K579," ",BD_COMERCIAL!$L579),'Curva Forward'!$B$5:$B$13,0),MATCH(FN$4,'Curva Forward'!$C$4:$AN$4,0))),CP579)</f>
        <v>0</v>
      </c>
      <c r="FO579" s="200">
        <f>AC579*AC$2*IF($FC579="V",1,-1)*IF($Q579="Fixo",(CQ579-INDEX('Curva Forward'!$C$5:$AN$13,MATCH(CONCATENATE(BD_COMERCIAL!$K579," ",BD_COMERCIAL!$L579),'Curva Forward'!$B$5:$B$13,0),MATCH(FO$4,'Curva Forward'!$C$4:$AN$4,0))),CQ579)</f>
        <v>0</v>
      </c>
      <c r="FP579" s="200">
        <f>AD579*AD$2*IF($FC579="V",1,-1)*IF($Q579="Fixo",(CR579-INDEX('Curva Forward'!$C$5:$AN$13,MATCH(CONCATENATE(BD_COMERCIAL!$K579," ",BD_COMERCIAL!$L579),'Curva Forward'!$B$5:$B$13,0),MATCH(FP$4,'Curva Forward'!$C$4:$AN$4,0))),CR579)</f>
        <v>0</v>
      </c>
      <c r="FQ579" s="200">
        <f>AE579*AE$2*IF($FC579="V",1,-1)*IF($Q579="Fixo",(CS579-INDEX('Curva Forward'!$C$5:$AN$13,MATCH(CONCATENATE(BD_COMERCIAL!$K579," ",BD_COMERCIAL!$L579),'Curva Forward'!$B$5:$B$13,0),MATCH(FQ$4,'Curva Forward'!$C$4:$AN$4,0))),CS579)</f>
        <v>0</v>
      </c>
      <c r="FR579" s="200">
        <f>AF579*AF$2*IF($FC579="V",1,-1)*IF($Q579="Fixo",(CT579-INDEX('Curva Forward'!$C$5:$AN$13,MATCH(CONCATENATE(BD_COMERCIAL!$K579," ",BD_COMERCIAL!$L579),'Curva Forward'!$B$5:$B$13,0),MATCH(FR$4,'Curva Forward'!$C$4:$AN$4,0))),CT579)</f>
        <v>0</v>
      </c>
      <c r="FS579" s="200">
        <f>AG579*AG$2*IF($FC579="V",1,-1)*IF($Q579="Fixo",(CU579-INDEX('Curva Forward'!$C$5:$AN$13,MATCH(CONCATENATE(BD_COMERCIAL!$K579," ",BD_COMERCIAL!$L579),'Curva Forward'!$B$5:$B$13,0),MATCH(FS$4,'Curva Forward'!$C$4:$AN$4,0))),CU579)</f>
        <v>0</v>
      </c>
      <c r="FT579" s="200">
        <f>AH579*AH$2*IF($FC579="V",1,-1)*IF($Q579="Fixo",(CV579-INDEX('Curva Forward'!$C$5:$AN$13,MATCH(CONCATENATE(BD_COMERCIAL!$K579," ",BD_COMERCIAL!$L579),'Curva Forward'!$B$5:$B$13,0),MATCH(FT$4,'Curva Forward'!$C$4:$AN$4,0))),CV579)</f>
        <v>0</v>
      </c>
      <c r="FU579" s="200">
        <f>AI579*AI$2*IF($FC579="V",1,-1)*IF($Q579="Fixo",(CW579-INDEX('Curva Forward'!$C$5:$AN$13,MATCH(CONCATENATE(BD_COMERCIAL!$K579," ",BD_COMERCIAL!$L579),'Curva Forward'!$B$5:$B$13,0),MATCH(FU$4,'Curva Forward'!$C$4:$AN$4,0))),CW579)</f>
        <v>29760</v>
      </c>
      <c r="FV579" s="200">
        <f>AJ579*AJ$2*IF($FC579="V",1,-1)*IF($Q579="Fixo",(CX579-INDEX('Curva Forward'!$C$5:$AN$13,MATCH(CONCATENATE(BD_COMERCIAL!$K579," ",BD_COMERCIAL!$L579),'Curva Forward'!$B$5:$B$13,0),MATCH(FV$4,'Curva Forward'!$C$4:$AN$4,0))),CX579)</f>
        <v>0</v>
      </c>
      <c r="FW579" s="200">
        <f>AK579*AK$2*IF($FC579="V",1,-1)*IF($Q579="Fixo",(CY579-INDEX('Curva Forward'!$C$5:$AN$13,MATCH(CONCATENATE(BD_COMERCIAL!$K579," ",BD_COMERCIAL!$L579),'Curva Forward'!$B$5:$B$13,0),MATCH(FW$4,'Curva Forward'!$C$4:$AN$4,0))),CY579)</f>
        <v>0</v>
      </c>
      <c r="FX579" s="200">
        <f>AL579*AL$2*IF($FC579="V",1,-1)*IF($Q579="Fixo",(CZ579-INDEX('Curva Forward'!$C$5:$AN$13,MATCH(CONCATENATE(BD_COMERCIAL!$K579," ",BD_COMERCIAL!$L579),'Curva Forward'!$B$5:$B$13,0),MATCH(FX$4,'Curva Forward'!$C$4:$AN$4,0))),CZ579)</f>
        <v>0</v>
      </c>
      <c r="FY579" s="200">
        <f>AM579*AM$2*IF($FC579="V",1,-1)*IF($Q579="Fixo",(DA579-INDEX('Curva Forward'!$C$5:$AN$13,MATCH(CONCATENATE(BD_COMERCIAL!$K579," ",BD_COMERCIAL!$L579),'Curva Forward'!$B$5:$B$13,0),MATCH(FY$4,'Curva Forward'!$C$4:$AN$4,0))),DA579)</f>
        <v>0</v>
      </c>
      <c r="FZ579" s="200">
        <f>AN579*AN$2*IF($FC579="V",1,-1)*IF($Q579="Fixo",(DB579-INDEX('Curva Forward'!$C$5:$AN$13,MATCH(CONCATENATE(BD_COMERCIAL!$K579," ",BD_COMERCIAL!$L579),'Curva Forward'!$B$5:$B$13,0),MATCH(FZ$4,'Curva Forward'!$C$4:$AN$4,0))),DB579)</f>
        <v>0</v>
      </c>
      <c r="GA579" s="200">
        <f>AO579*AO$2*IF($FC579="V",1,-1)*IF($Q579="Fixo",(DC579-INDEX('Curva Forward'!$C$5:$AN$13,MATCH(CONCATENATE(BD_COMERCIAL!$K579," ",BD_COMERCIAL!$L579),'Curva Forward'!$B$5:$B$13,0),MATCH(GA$4,'Curva Forward'!$C$4:$AN$4,0))),DC579)</f>
        <v>0</v>
      </c>
      <c r="GB579" s="200">
        <f>AP579*AP$2*IF($FC579="V",1,-1)*IF($Q579="Fixo",(DD579-INDEX('Curva Forward'!$C$5:$AN$13,MATCH(CONCATENATE(BD_COMERCIAL!$K579," ",BD_COMERCIAL!$L579),'Curva Forward'!$B$5:$B$13,0),MATCH(GB$4,'Curva Forward'!$C$4:$AN$4,0))),DD579)</f>
        <v>0</v>
      </c>
      <c r="GC579" s="200">
        <f>AQ579*AQ$2*IF($FC579="V",1,-1)*IF($Q579="Fixo",(DE579-INDEX('Curva Forward'!$C$5:$AN$13,MATCH(CONCATENATE(BD_COMERCIAL!$K579," ",BD_COMERCIAL!$L579),'Curva Forward'!$B$5:$B$13,0),MATCH(GC$4,'Curva Forward'!$C$4:$AN$4,0))),DE579)</f>
        <v>0</v>
      </c>
      <c r="GD579" s="200">
        <f>AR579*AR$2*IF($FC579="V",1,-1)*IF($Q579="Fixo",(DF579-INDEX('Curva Forward'!$C$5:$AN$13,MATCH(CONCATENATE(BD_COMERCIAL!$K579," ",BD_COMERCIAL!$L579),'Curva Forward'!$B$5:$B$13,0),MATCH(GD$4,'Curva Forward'!$C$4:$AN$4,0))),DF579)</f>
        <v>0</v>
      </c>
      <c r="GE579" s="200">
        <f>AS579*AS$2*IF($FC579="V",1,-1)*IF($Q579="Fixo",(DG579-INDEX('Curva Forward'!$C$5:$AN$13,MATCH(CONCATENATE(BD_COMERCIAL!$K579," ",BD_COMERCIAL!$L579),'Curva Forward'!$B$5:$B$13,0),MATCH(GE$4,'Curva Forward'!$C$4:$AN$4,0))),DG579)</f>
        <v>0</v>
      </c>
      <c r="GF579" s="200">
        <f>AT579*AT$2*IF($FC579="V",1,-1)*IF($Q579="Fixo",(DH579-INDEX('Curva Forward'!$C$5:$AN$13,MATCH(CONCATENATE(BD_COMERCIAL!$K579," ",BD_COMERCIAL!$L579),'Curva Forward'!$B$5:$B$13,0),MATCH(GF$4,'Curva Forward'!$C$4:$AN$4,0))),DH579)</f>
        <v>0</v>
      </c>
      <c r="GG579" s="200">
        <f>AU579*AU$2*IF($FC579="V",1,-1)*IF($Q579="Fixo",(DI579-INDEX('Curva Forward'!$C$5:$AN$13,MATCH(CONCATENATE(BD_COMERCIAL!$K579," ",BD_COMERCIAL!$L579),'Curva Forward'!$B$5:$B$13,0),MATCH(GG$4,'Curva Forward'!$C$4:$AN$4,0))),DI579)</f>
        <v>0</v>
      </c>
      <c r="GH579" s="200">
        <f>AV579*AV$2*IF($FC579="V",1,-1)*IF($Q579="Fixo",(DJ579-INDEX('Curva Forward'!$C$5:$AN$13,MATCH(CONCATENATE(BD_COMERCIAL!$K579," ",BD_COMERCIAL!$L579),'Curva Forward'!$B$5:$B$13,0),MATCH(GH$4,'Curva Forward'!$C$4:$AN$4,0))),DJ579)</f>
        <v>0</v>
      </c>
      <c r="GI579" s="200">
        <f>AW579*AW$2*IF($FC579="V",1,-1)*IF($Q579="Fixo",(DK579-INDEX('Curva Forward'!$C$5:$AN$13,MATCH(CONCATENATE(BD_COMERCIAL!$K579," ",BD_COMERCIAL!$L579),'Curva Forward'!$B$5:$B$13,0),MATCH(GI$4,'Curva Forward'!$C$4:$AN$4,0))),DK579)</f>
        <v>0</v>
      </c>
      <c r="GJ579" s="200">
        <f>AX579*AX$2*IF($FC579="V",1,-1)*IF($Q579="Fixo",(DL579-INDEX('Curva Forward'!$C$5:$AN$13,MATCH(CONCATENATE(BD_COMERCIAL!$K579," ",BD_COMERCIAL!$L579),'Curva Forward'!$B$5:$B$13,0),MATCH(GJ$4,'Curva Forward'!$C$4:$AN$4,0))),DL579)</f>
        <v>0</v>
      </c>
      <c r="GK579" s="200">
        <f>AY579*AY$2*IF($FC579="V",1,-1)*IF($Q579="Fixo",(DM579-INDEX('Curva Forward'!$C$5:$AN$13,MATCH(CONCATENATE(BD_COMERCIAL!$K579," ",BD_COMERCIAL!$L579),'Curva Forward'!$B$5:$B$13,0),MATCH(GK$4,'Curva Forward'!$C$4:$AN$4,0))),DM579)</f>
        <v>0</v>
      </c>
      <c r="GL579" s="200">
        <f>IF(EZ579="",0,CL579*CL$2*IF($FC579="V",1,-1)*IF($Q579="Fixo",(EZ579-INDEX('Curva Forward'!$C$5:$AN$13,MATCH(CONCATENATE(BD_COMERCIAL!$K579," ",BD_COMERCIAL!$L579),'Curva Forward'!$B$5:$B$13,0),MATCH(GL$4,'Curva Forward'!$C$4:$AN$4,0))),EZ579))</f>
        <v>0</v>
      </c>
      <c r="GM579" s="200">
        <f>IF(FA579="",0,CM579*CM$2*IF($FC579="V",1,-1)*IF($Q579="Fixo",(FA579-INDEX('Curva Forward'!$C$5:$AN$13,MATCH(CONCATENATE(BD_COMERCIAL!$K579," ",BD_COMERCIAL!$L579),'Curva Forward'!$B$5:$B$13,0),MATCH(GM$4,'Curva Forward'!$C$4:$AN$4,0))),FA579))</f>
        <v>0</v>
      </c>
      <c r="GN579" s="200">
        <f>IF(FB579="",0,CN579*CN$2*IF($FC579="V",1,-1)*IF($Q579="Fixo",(FB579-INDEX('Curva Forward'!$C$5:$AN$13,MATCH(CONCATENATE(BD_COMERCIAL!$K579," ",BD_COMERCIAL!$L579),'Curva Forward'!$B$5:$B$13,0),MATCH(GN$4,'Curva Forward'!$C$4:$AN$4,0))),FB579))</f>
        <v>0</v>
      </c>
      <c r="GO579" s="201">
        <f t="shared" ca="1" si="163"/>
        <v>0</v>
      </c>
      <c r="GP579" s="201">
        <f t="shared" ca="1" si="164"/>
        <v>0</v>
      </c>
    </row>
    <row r="580" spans="1:198" ht="15" customHeight="1" x14ac:dyDescent="0.25">
      <c r="A580" s="6"/>
      <c r="B580" s="7">
        <v>26359</v>
      </c>
      <c r="C580" s="8">
        <v>44771</v>
      </c>
      <c r="D580" s="9" t="s">
        <v>131</v>
      </c>
      <c r="E580" s="9" t="s">
        <v>969</v>
      </c>
      <c r="F580" s="113">
        <v>5980986000127</v>
      </c>
      <c r="G580" s="10" t="s">
        <v>125</v>
      </c>
      <c r="H580" s="113">
        <v>3780401000108</v>
      </c>
      <c r="I580" s="9" t="s">
        <v>126</v>
      </c>
      <c r="J580" s="166" t="s">
        <v>921</v>
      </c>
      <c r="K580" s="10" t="s">
        <v>30</v>
      </c>
      <c r="L580" s="84" t="s">
        <v>22</v>
      </c>
      <c r="M580" s="11">
        <v>44743</v>
      </c>
      <c r="N580" s="12">
        <v>44773</v>
      </c>
      <c r="O580" s="10">
        <v>7</v>
      </c>
      <c r="P580" s="84">
        <v>30</v>
      </c>
      <c r="Q580" s="84" t="s">
        <v>586</v>
      </c>
      <c r="R580" s="10" t="s">
        <v>129</v>
      </c>
      <c r="S580" s="14" t="s">
        <v>135</v>
      </c>
      <c r="T580" s="11"/>
      <c r="U580" s="12"/>
      <c r="V580" s="257" t="str">
        <f ca="1">IF(U580="","",
IF(U580="NA","",
IFERROR(VLOOKUP(EOMONTH(M580,-2)+1,IPCA!$A:$B,2,0),
VLOOKUP(EOMONTH(TODAY(),-2)+1,IPCA!$A:$B,2,0))/
VLOOKUP(EOMONTH(U580,-2)+1,IPCA!$A:$B,2,0)*
P580))</f>
        <v/>
      </c>
      <c r="W580" s="84"/>
      <c r="X580" s="13"/>
      <c r="Y580" s="166" t="s">
        <v>1001</v>
      </c>
      <c r="AA580" s="108"/>
      <c r="AB580" s="15"/>
      <c r="AH580">
        <v>7</v>
      </c>
      <c r="AM580" s="6"/>
      <c r="AN580" s="15"/>
      <c r="AY580" s="6"/>
      <c r="AZ580" s="15"/>
      <c r="BK580" s="6"/>
      <c r="BL580" s="15"/>
      <c r="BW580" s="6"/>
      <c r="BX580" s="15"/>
      <c r="CI580" s="6"/>
      <c r="CJ580" s="16">
        <f t="shared" si="148"/>
        <v>0.59452054794520548</v>
      </c>
      <c r="CK580" s="16" t="str">
        <f t="shared" si="149"/>
        <v/>
      </c>
      <c r="CL580" s="16" t="str">
        <f t="shared" si="150"/>
        <v/>
      </c>
      <c r="CM580" s="16" t="str">
        <f t="shared" si="151"/>
        <v/>
      </c>
      <c r="CN580" s="16" t="str">
        <f t="shared" si="152"/>
        <v/>
      </c>
      <c r="CO580" s="18"/>
      <c r="CP580" s="15"/>
      <c r="CV580">
        <v>30</v>
      </c>
      <c r="DA580" s="6"/>
      <c r="DB580" s="15"/>
      <c r="DM580" s="6"/>
      <c r="DN580" s="15"/>
      <c r="DY580" s="6"/>
      <c r="DZ580" s="15"/>
      <c r="EK580" s="6"/>
      <c r="EL580" s="15"/>
      <c r="EW580" s="6"/>
      <c r="EX580" s="16">
        <f t="shared" si="153"/>
        <v>2.547945205479452</v>
      </c>
      <c r="EY580" s="16" t="str">
        <f t="shared" si="154"/>
        <v/>
      </c>
      <c r="EZ580" s="16" t="str">
        <f t="shared" si="155"/>
        <v/>
      </c>
      <c r="FA580" s="16" t="str">
        <f t="shared" si="156"/>
        <v/>
      </c>
      <c r="FB580" s="160" t="str">
        <f t="shared" si="157"/>
        <v/>
      </c>
      <c r="FC580" t="s">
        <v>205</v>
      </c>
      <c r="FD580" s="20" t="s">
        <v>126</v>
      </c>
      <c r="FE580"/>
      <c r="FF580" s="209" t="s">
        <v>206</v>
      </c>
      <c r="FH580" s="284">
        <f t="shared" ca="1" si="158"/>
        <v>0</v>
      </c>
      <c r="FI580" s="208">
        <f t="shared" si="159"/>
        <v>1</v>
      </c>
      <c r="FK580" t="str">
        <f t="shared" si="160"/>
        <v>Usina Santa Juliana</v>
      </c>
      <c r="FL580" s="201">
        <f t="shared" ca="1" si="161"/>
        <v>-156240</v>
      </c>
      <c r="FM580" s="201">
        <f t="shared" ca="1" si="162"/>
        <v>0</v>
      </c>
      <c r="FN580" s="200">
        <f>AB580*AB$2*IF($FC580="V",1,-1)*IF($Q580="Fixo",(CP580-INDEX('Curva Forward'!$C$5:$AN$13,MATCH(CONCATENATE(BD_COMERCIAL!$K580," ",BD_COMERCIAL!$L580),'Curva Forward'!$B$5:$B$13,0),MATCH(FN$4,'Curva Forward'!$C$4:$AN$4,0))),CP580)</f>
        <v>0</v>
      </c>
      <c r="FO580" s="200">
        <f>AC580*AC$2*IF($FC580="V",1,-1)*IF($Q580="Fixo",(CQ580-INDEX('Curva Forward'!$C$5:$AN$13,MATCH(CONCATENATE(BD_COMERCIAL!$K580," ",BD_COMERCIAL!$L580),'Curva Forward'!$B$5:$B$13,0),MATCH(FO$4,'Curva Forward'!$C$4:$AN$4,0))),CQ580)</f>
        <v>0</v>
      </c>
      <c r="FP580" s="200">
        <f>AD580*AD$2*IF($FC580="V",1,-1)*IF($Q580="Fixo",(CR580-INDEX('Curva Forward'!$C$5:$AN$13,MATCH(CONCATENATE(BD_COMERCIAL!$K580," ",BD_COMERCIAL!$L580),'Curva Forward'!$B$5:$B$13,0),MATCH(FP$4,'Curva Forward'!$C$4:$AN$4,0))),CR580)</f>
        <v>0</v>
      </c>
      <c r="FQ580" s="200">
        <f>AE580*AE$2*IF($FC580="V",1,-1)*IF($Q580="Fixo",(CS580-INDEX('Curva Forward'!$C$5:$AN$13,MATCH(CONCATENATE(BD_COMERCIAL!$K580," ",BD_COMERCIAL!$L580),'Curva Forward'!$B$5:$B$13,0),MATCH(FQ$4,'Curva Forward'!$C$4:$AN$4,0))),CS580)</f>
        <v>0</v>
      </c>
      <c r="FR580" s="200">
        <f>AF580*AF$2*IF($FC580="V",1,-1)*IF($Q580="Fixo",(CT580-INDEX('Curva Forward'!$C$5:$AN$13,MATCH(CONCATENATE(BD_COMERCIAL!$K580," ",BD_COMERCIAL!$L580),'Curva Forward'!$B$5:$B$13,0),MATCH(FR$4,'Curva Forward'!$C$4:$AN$4,0))),CT580)</f>
        <v>0</v>
      </c>
      <c r="FS580" s="200">
        <f>AG580*AG$2*IF($FC580="V",1,-1)*IF($Q580="Fixo",(CU580-INDEX('Curva Forward'!$C$5:$AN$13,MATCH(CONCATENATE(BD_COMERCIAL!$K580," ",BD_COMERCIAL!$L580),'Curva Forward'!$B$5:$B$13,0),MATCH(FS$4,'Curva Forward'!$C$4:$AN$4,0))),CU580)</f>
        <v>0</v>
      </c>
      <c r="FT580" s="200">
        <f>AH580*AH$2*IF($FC580="V",1,-1)*IF($Q580="Fixo",(CV580-INDEX('Curva Forward'!$C$5:$AN$13,MATCH(CONCATENATE(BD_COMERCIAL!$K580," ",BD_COMERCIAL!$L580),'Curva Forward'!$B$5:$B$13,0),MATCH(FT$4,'Curva Forward'!$C$4:$AN$4,0))),CV580)</f>
        <v>-156240</v>
      </c>
      <c r="FU580" s="200">
        <f>AI580*AI$2*IF($FC580="V",1,-1)*IF($Q580="Fixo",(CW580-INDEX('Curva Forward'!$C$5:$AN$13,MATCH(CONCATENATE(BD_COMERCIAL!$K580," ",BD_COMERCIAL!$L580),'Curva Forward'!$B$5:$B$13,0),MATCH(FU$4,'Curva Forward'!$C$4:$AN$4,0))),CW580)</f>
        <v>0</v>
      </c>
      <c r="FV580" s="200">
        <f>AJ580*AJ$2*IF($FC580="V",1,-1)*IF($Q580="Fixo",(CX580-INDEX('Curva Forward'!$C$5:$AN$13,MATCH(CONCATENATE(BD_COMERCIAL!$K580," ",BD_COMERCIAL!$L580),'Curva Forward'!$B$5:$B$13,0),MATCH(FV$4,'Curva Forward'!$C$4:$AN$4,0))),CX580)</f>
        <v>0</v>
      </c>
      <c r="FW580" s="200">
        <f>AK580*AK$2*IF($FC580="V",1,-1)*IF($Q580="Fixo",(CY580-INDEX('Curva Forward'!$C$5:$AN$13,MATCH(CONCATENATE(BD_COMERCIAL!$K580," ",BD_COMERCIAL!$L580),'Curva Forward'!$B$5:$B$13,0),MATCH(FW$4,'Curva Forward'!$C$4:$AN$4,0))),CY580)</f>
        <v>0</v>
      </c>
      <c r="FX580" s="200">
        <f>AL580*AL$2*IF($FC580="V",1,-1)*IF($Q580="Fixo",(CZ580-INDEX('Curva Forward'!$C$5:$AN$13,MATCH(CONCATENATE(BD_COMERCIAL!$K580," ",BD_COMERCIAL!$L580),'Curva Forward'!$B$5:$B$13,0),MATCH(FX$4,'Curva Forward'!$C$4:$AN$4,0))),CZ580)</f>
        <v>0</v>
      </c>
      <c r="FY580" s="200">
        <f>AM580*AM$2*IF($FC580="V",1,-1)*IF($Q580="Fixo",(DA580-INDEX('Curva Forward'!$C$5:$AN$13,MATCH(CONCATENATE(BD_COMERCIAL!$K580," ",BD_COMERCIAL!$L580),'Curva Forward'!$B$5:$B$13,0),MATCH(FY$4,'Curva Forward'!$C$4:$AN$4,0))),DA580)</f>
        <v>0</v>
      </c>
      <c r="FZ580" s="200">
        <f>AN580*AN$2*IF($FC580="V",1,-1)*IF($Q580="Fixo",(DB580-INDEX('Curva Forward'!$C$5:$AN$13,MATCH(CONCATENATE(BD_COMERCIAL!$K580," ",BD_COMERCIAL!$L580),'Curva Forward'!$B$5:$B$13,0),MATCH(FZ$4,'Curva Forward'!$C$4:$AN$4,0))),DB580)</f>
        <v>0</v>
      </c>
      <c r="GA580" s="200">
        <f>AO580*AO$2*IF($FC580="V",1,-1)*IF($Q580="Fixo",(DC580-INDEX('Curva Forward'!$C$5:$AN$13,MATCH(CONCATENATE(BD_COMERCIAL!$K580," ",BD_COMERCIAL!$L580),'Curva Forward'!$B$5:$B$13,0),MATCH(GA$4,'Curva Forward'!$C$4:$AN$4,0))),DC580)</f>
        <v>0</v>
      </c>
      <c r="GB580" s="200">
        <f>AP580*AP$2*IF($FC580="V",1,-1)*IF($Q580="Fixo",(DD580-INDEX('Curva Forward'!$C$5:$AN$13,MATCH(CONCATENATE(BD_COMERCIAL!$K580," ",BD_COMERCIAL!$L580),'Curva Forward'!$B$5:$B$13,0),MATCH(GB$4,'Curva Forward'!$C$4:$AN$4,0))),DD580)</f>
        <v>0</v>
      </c>
      <c r="GC580" s="200">
        <f>AQ580*AQ$2*IF($FC580="V",1,-1)*IF($Q580="Fixo",(DE580-INDEX('Curva Forward'!$C$5:$AN$13,MATCH(CONCATENATE(BD_COMERCIAL!$K580," ",BD_COMERCIAL!$L580),'Curva Forward'!$B$5:$B$13,0),MATCH(GC$4,'Curva Forward'!$C$4:$AN$4,0))),DE580)</f>
        <v>0</v>
      </c>
      <c r="GD580" s="200">
        <f>AR580*AR$2*IF($FC580="V",1,-1)*IF($Q580="Fixo",(DF580-INDEX('Curva Forward'!$C$5:$AN$13,MATCH(CONCATENATE(BD_COMERCIAL!$K580," ",BD_COMERCIAL!$L580),'Curva Forward'!$B$5:$B$13,0),MATCH(GD$4,'Curva Forward'!$C$4:$AN$4,0))),DF580)</f>
        <v>0</v>
      </c>
      <c r="GE580" s="200">
        <f>AS580*AS$2*IF($FC580="V",1,-1)*IF($Q580="Fixo",(DG580-INDEX('Curva Forward'!$C$5:$AN$13,MATCH(CONCATENATE(BD_COMERCIAL!$K580," ",BD_COMERCIAL!$L580),'Curva Forward'!$B$5:$B$13,0),MATCH(GE$4,'Curva Forward'!$C$4:$AN$4,0))),DG580)</f>
        <v>0</v>
      </c>
      <c r="GF580" s="200">
        <f>AT580*AT$2*IF($FC580="V",1,-1)*IF($Q580="Fixo",(DH580-INDEX('Curva Forward'!$C$5:$AN$13,MATCH(CONCATENATE(BD_COMERCIAL!$K580," ",BD_COMERCIAL!$L580),'Curva Forward'!$B$5:$B$13,0),MATCH(GF$4,'Curva Forward'!$C$4:$AN$4,0))),DH580)</f>
        <v>0</v>
      </c>
      <c r="GG580" s="200">
        <f>AU580*AU$2*IF($FC580="V",1,-1)*IF($Q580="Fixo",(DI580-INDEX('Curva Forward'!$C$5:$AN$13,MATCH(CONCATENATE(BD_COMERCIAL!$K580," ",BD_COMERCIAL!$L580),'Curva Forward'!$B$5:$B$13,0),MATCH(GG$4,'Curva Forward'!$C$4:$AN$4,0))),DI580)</f>
        <v>0</v>
      </c>
      <c r="GH580" s="200">
        <f>AV580*AV$2*IF($FC580="V",1,-1)*IF($Q580="Fixo",(DJ580-INDEX('Curva Forward'!$C$5:$AN$13,MATCH(CONCATENATE(BD_COMERCIAL!$K580," ",BD_COMERCIAL!$L580),'Curva Forward'!$B$5:$B$13,0),MATCH(GH$4,'Curva Forward'!$C$4:$AN$4,0))),DJ580)</f>
        <v>0</v>
      </c>
      <c r="GI580" s="200">
        <f>AW580*AW$2*IF($FC580="V",1,-1)*IF($Q580="Fixo",(DK580-INDEX('Curva Forward'!$C$5:$AN$13,MATCH(CONCATENATE(BD_COMERCIAL!$K580," ",BD_COMERCIAL!$L580),'Curva Forward'!$B$5:$B$13,0),MATCH(GI$4,'Curva Forward'!$C$4:$AN$4,0))),DK580)</f>
        <v>0</v>
      </c>
      <c r="GJ580" s="200">
        <f>AX580*AX$2*IF($FC580="V",1,-1)*IF($Q580="Fixo",(DL580-INDEX('Curva Forward'!$C$5:$AN$13,MATCH(CONCATENATE(BD_COMERCIAL!$K580," ",BD_COMERCIAL!$L580),'Curva Forward'!$B$5:$B$13,0),MATCH(GJ$4,'Curva Forward'!$C$4:$AN$4,0))),DL580)</f>
        <v>0</v>
      </c>
      <c r="GK580" s="200">
        <f>AY580*AY$2*IF($FC580="V",1,-1)*IF($Q580="Fixo",(DM580-INDEX('Curva Forward'!$C$5:$AN$13,MATCH(CONCATENATE(BD_COMERCIAL!$K580," ",BD_COMERCIAL!$L580),'Curva Forward'!$B$5:$B$13,0),MATCH(GK$4,'Curva Forward'!$C$4:$AN$4,0))),DM580)</f>
        <v>0</v>
      </c>
      <c r="GL580" s="200">
        <f>IF(EZ580="",0,CL580*CL$2*IF($FC580="V",1,-1)*IF($Q580="Fixo",(EZ580-INDEX('Curva Forward'!$C$5:$AN$13,MATCH(CONCATENATE(BD_COMERCIAL!$K580," ",BD_COMERCIAL!$L580),'Curva Forward'!$B$5:$B$13,0),MATCH(GL$4,'Curva Forward'!$C$4:$AN$4,0))),EZ580))</f>
        <v>0</v>
      </c>
      <c r="GM580" s="200">
        <f>IF(FA580="",0,CM580*CM$2*IF($FC580="V",1,-1)*IF($Q580="Fixo",(FA580-INDEX('Curva Forward'!$C$5:$AN$13,MATCH(CONCATENATE(BD_COMERCIAL!$K580," ",BD_COMERCIAL!$L580),'Curva Forward'!$B$5:$B$13,0),MATCH(GM$4,'Curva Forward'!$C$4:$AN$4,0))),FA580))</f>
        <v>0</v>
      </c>
      <c r="GN580" s="200">
        <f>IF(FB580="",0,CN580*CN$2*IF($FC580="V",1,-1)*IF($Q580="Fixo",(FB580-INDEX('Curva Forward'!$C$5:$AN$13,MATCH(CONCATENATE(BD_COMERCIAL!$K580," ",BD_COMERCIAL!$L580),'Curva Forward'!$B$5:$B$13,0),MATCH(GN$4,'Curva Forward'!$C$4:$AN$4,0))),FB580))</f>
        <v>0</v>
      </c>
      <c r="GO580" s="201">
        <f t="shared" ca="1" si="163"/>
        <v>0</v>
      </c>
      <c r="GP580" s="201">
        <f t="shared" ca="1" si="164"/>
        <v>0</v>
      </c>
    </row>
    <row r="581" spans="1:198" ht="15" customHeight="1" x14ac:dyDescent="0.25">
      <c r="A581" s="6"/>
      <c r="B581" s="7" t="s">
        <v>970</v>
      </c>
      <c r="C581" s="8">
        <v>44774</v>
      </c>
      <c r="D581" s="9" t="s">
        <v>131</v>
      </c>
      <c r="E581" s="9" t="s">
        <v>164</v>
      </c>
      <c r="F581" s="113">
        <v>2916265016910</v>
      </c>
      <c r="G581" s="10" t="s">
        <v>125</v>
      </c>
      <c r="H581" s="113">
        <v>3780401000108</v>
      </c>
      <c r="I581" s="9" t="s">
        <v>126</v>
      </c>
      <c r="J581" s="166" t="s">
        <v>921</v>
      </c>
      <c r="K581" s="10" t="s">
        <v>30</v>
      </c>
      <c r="L581" s="84" t="s">
        <v>22</v>
      </c>
      <c r="M581" s="11">
        <v>44743</v>
      </c>
      <c r="N581" s="12">
        <v>44773</v>
      </c>
      <c r="O581" s="10">
        <v>2</v>
      </c>
      <c r="P581" s="84">
        <v>29.7</v>
      </c>
      <c r="Q581" s="84" t="s">
        <v>586</v>
      </c>
      <c r="R581" s="10" t="s">
        <v>129</v>
      </c>
      <c r="S581" s="14" t="s">
        <v>135</v>
      </c>
      <c r="T581" s="11"/>
      <c r="U581" s="12"/>
      <c r="V581" s="257" t="str">
        <f ca="1">IF(U581="","",
IF(U581="NA","",
IFERROR(VLOOKUP(EOMONTH(M581,-2)+1,IPCA!$A:$B,2,0),
VLOOKUP(EOMONTH(TODAY(),-2)+1,IPCA!$A:$B,2,0))/
VLOOKUP(EOMONTH(U581,-2)+1,IPCA!$A:$B,2,0)*
P581))</f>
        <v/>
      </c>
      <c r="W581" s="84"/>
      <c r="X581" s="13" t="s">
        <v>6</v>
      </c>
      <c r="Y581" s="166"/>
      <c r="AA581" s="108"/>
      <c r="AB581" s="15"/>
      <c r="AH581">
        <v>2</v>
      </c>
      <c r="AM581" s="6"/>
      <c r="AN581" s="15"/>
      <c r="AY581" s="6"/>
      <c r="AZ581" s="15"/>
      <c r="BK581" s="6"/>
      <c r="BL581" s="15"/>
      <c r="BW581" s="6"/>
      <c r="BX581" s="15"/>
      <c r="CI581" s="6"/>
      <c r="CJ581" s="16">
        <f t="shared" ref="CJ581:CJ641" si="165">IF(SUM(AB581:AM581)=0,"",SUMPRODUCT(AB581:AM581,$AB$2:$AM$2)/SUM($AB$2:$AM$2))</f>
        <v>0.16986301369863013</v>
      </c>
      <c r="CK581" s="16" t="str">
        <f t="shared" ref="CK581:CK641" si="166">IF(SUM(AN581:AY581)=0,"",SUMPRODUCT(AN581:AY581,$AN$2:$AY$2)/SUM($AN$2:$AY$2))</f>
        <v/>
      </c>
      <c r="CL581" s="16" t="str">
        <f t="shared" ref="CL581:CL641" si="167">IF(SUM(AZ581:BK581)=0,"",SUMPRODUCT(AZ581:BK581,$AZ$2:$BK$2)/SUM($AZ$2:$BK$2))</f>
        <v/>
      </c>
      <c r="CM581" s="16" t="str">
        <f t="shared" ref="CM581:CM641" si="168">IF(SUM(BL581:BW581)=0,"",SUMPRODUCT(BL581:BW581,$BL$2:$BW$2)/SUM($BL$2:$BW$2))</f>
        <v/>
      </c>
      <c r="CN581" s="16" t="str">
        <f t="shared" ref="CN581:CN641" si="169">IF(SUM(BX581:CI581)=0,"",SUMPRODUCT(BX581:CI581,$BX$2:$CI$2)/SUM($BX$2:$CI$2))</f>
        <v/>
      </c>
      <c r="CO581" s="18"/>
      <c r="CP581" s="15"/>
      <c r="CV581">
        <v>29.7</v>
      </c>
      <c r="DA581" s="6"/>
      <c r="DB581" s="15"/>
      <c r="DM581" s="6"/>
      <c r="DN581" s="15"/>
      <c r="DY581" s="6"/>
      <c r="DZ581" s="15"/>
      <c r="EK581" s="6"/>
      <c r="EL581" s="15"/>
      <c r="EW581" s="6"/>
      <c r="EX581" s="16">
        <f t="shared" ref="EX581:EX597" si="170">IF(SUM(CP581:DA581)=0,"",SUMPRODUCT(CP581:DA581,$AB$2:$AM$2)/SUM($AB$2:$AM$2))</f>
        <v>2.5224657534246573</v>
      </c>
      <c r="EY581" s="16" t="str">
        <f t="shared" ref="EY581:EY597" si="171">IF(SUM(DB581:DM581)=0,"",SUMPRODUCT(DB581:DM581,$AN$2:$AY$2)/SUM($AN$2:$AY$2))</f>
        <v/>
      </c>
      <c r="EZ581" s="16" t="str">
        <f t="shared" ref="EZ581:EZ597" si="172">IF(SUM(DN581:DY581)=0,"",SUMPRODUCT(DN581:DY581,$AZ$2:$BK$2)/SUM($AZ$2:$BK$2))</f>
        <v/>
      </c>
      <c r="FA581" s="16" t="str">
        <f t="shared" ref="FA581:FA597" si="173">IF(SUM(DZ581:EK581)=0,"",SUMPRODUCT(DZ581:EK581,$BL$2:$BW$2)/SUM($BL$2:$BW$2))</f>
        <v/>
      </c>
      <c r="FB581" s="160" t="str">
        <f t="shared" ref="FB581:FB597" si="174">IF(SUM(EL581:EW581)=0,"",SUMPRODUCT(EL581:EW581,$BX$2:$CI$2)/SUM($BX$2:$CI$2))</f>
        <v/>
      </c>
      <c r="FC581" t="s">
        <v>205</v>
      </c>
      <c r="FD581" s="20" t="s">
        <v>126</v>
      </c>
      <c r="FE581"/>
      <c r="FF581" s="209" t="s">
        <v>206</v>
      </c>
      <c r="FH581" s="284">
        <f t="shared" ref="FH581:FH641" ca="1" si="175">IF(V581="",0,V581-P581)</f>
        <v>0</v>
      </c>
      <c r="FI581" s="208">
        <f t="shared" ref="FI581:FI641" si="176">(N581-M581)/30</f>
        <v>1</v>
      </c>
      <c r="FK581" t="str">
        <f t="shared" ref="FK581:FK641" si="177">IF($FC581="V",G581,E581)</f>
        <v>JBS S.A.</v>
      </c>
      <c r="FL581" s="201">
        <f t="shared" ref="FL581:FL641" ca="1" si="178">SUMIF($FN$4:$GK$4,"&lt;"&amp;EOMONTH(TODAY(),-1),FN581:GK581)</f>
        <v>-44193.599999999999</v>
      </c>
      <c r="FM581" s="201">
        <f t="shared" ref="FM581:FM641" ca="1" si="179">SUM(FN581:GN581)-FL581</f>
        <v>0</v>
      </c>
      <c r="FN581" s="200">
        <f>AB581*AB$2*IF($FC581="V",1,-1)*IF($Q581="Fixo",(CP581-INDEX('Curva Forward'!$C$5:$AN$13,MATCH(CONCATENATE(BD_COMERCIAL!$K581," ",BD_COMERCIAL!$L581),'Curva Forward'!$B$5:$B$13,0),MATCH(FN$4,'Curva Forward'!$C$4:$AN$4,0))),CP581)</f>
        <v>0</v>
      </c>
      <c r="FO581" s="200">
        <f>AC581*AC$2*IF($FC581="V",1,-1)*IF($Q581="Fixo",(CQ581-INDEX('Curva Forward'!$C$5:$AN$13,MATCH(CONCATENATE(BD_COMERCIAL!$K581," ",BD_COMERCIAL!$L581),'Curva Forward'!$B$5:$B$13,0),MATCH(FO$4,'Curva Forward'!$C$4:$AN$4,0))),CQ581)</f>
        <v>0</v>
      </c>
      <c r="FP581" s="200">
        <f>AD581*AD$2*IF($FC581="V",1,-1)*IF($Q581="Fixo",(CR581-INDEX('Curva Forward'!$C$5:$AN$13,MATCH(CONCATENATE(BD_COMERCIAL!$K581," ",BD_COMERCIAL!$L581),'Curva Forward'!$B$5:$B$13,0),MATCH(FP$4,'Curva Forward'!$C$4:$AN$4,0))),CR581)</f>
        <v>0</v>
      </c>
      <c r="FQ581" s="200">
        <f>AE581*AE$2*IF($FC581="V",1,-1)*IF($Q581="Fixo",(CS581-INDEX('Curva Forward'!$C$5:$AN$13,MATCH(CONCATENATE(BD_COMERCIAL!$K581," ",BD_COMERCIAL!$L581),'Curva Forward'!$B$5:$B$13,0),MATCH(FQ$4,'Curva Forward'!$C$4:$AN$4,0))),CS581)</f>
        <v>0</v>
      </c>
      <c r="FR581" s="200">
        <f>AF581*AF$2*IF($FC581="V",1,-1)*IF($Q581="Fixo",(CT581-INDEX('Curva Forward'!$C$5:$AN$13,MATCH(CONCATENATE(BD_COMERCIAL!$K581," ",BD_COMERCIAL!$L581),'Curva Forward'!$B$5:$B$13,0),MATCH(FR$4,'Curva Forward'!$C$4:$AN$4,0))),CT581)</f>
        <v>0</v>
      </c>
      <c r="FS581" s="200">
        <f>AG581*AG$2*IF($FC581="V",1,-1)*IF($Q581="Fixo",(CU581-INDEX('Curva Forward'!$C$5:$AN$13,MATCH(CONCATENATE(BD_COMERCIAL!$K581," ",BD_COMERCIAL!$L581),'Curva Forward'!$B$5:$B$13,0),MATCH(FS$4,'Curva Forward'!$C$4:$AN$4,0))),CU581)</f>
        <v>0</v>
      </c>
      <c r="FT581" s="200">
        <f>AH581*AH$2*IF($FC581="V",1,-1)*IF($Q581="Fixo",(CV581-INDEX('Curva Forward'!$C$5:$AN$13,MATCH(CONCATENATE(BD_COMERCIAL!$K581," ",BD_COMERCIAL!$L581),'Curva Forward'!$B$5:$B$13,0),MATCH(FT$4,'Curva Forward'!$C$4:$AN$4,0))),CV581)</f>
        <v>-44193.599999999999</v>
      </c>
      <c r="FU581" s="200">
        <f>AI581*AI$2*IF($FC581="V",1,-1)*IF($Q581="Fixo",(CW581-INDEX('Curva Forward'!$C$5:$AN$13,MATCH(CONCATENATE(BD_COMERCIAL!$K581," ",BD_COMERCIAL!$L581),'Curva Forward'!$B$5:$B$13,0),MATCH(FU$4,'Curva Forward'!$C$4:$AN$4,0))),CW581)</f>
        <v>0</v>
      </c>
      <c r="FV581" s="200">
        <f>AJ581*AJ$2*IF($FC581="V",1,-1)*IF($Q581="Fixo",(CX581-INDEX('Curva Forward'!$C$5:$AN$13,MATCH(CONCATENATE(BD_COMERCIAL!$K581," ",BD_COMERCIAL!$L581),'Curva Forward'!$B$5:$B$13,0),MATCH(FV$4,'Curva Forward'!$C$4:$AN$4,0))),CX581)</f>
        <v>0</v>
      </c>
      <c r="FW581" s="200">
        <f>AK581*AK$2*IF($FC581="V",1,-1)*IF($Q581="Fixo",(CY581-INDEX('Curva Forward'!$C$5:$AN$13,MATCH(CONCATENATE(BD_COMERCIAL!$K581," ",BD_COMERCIAL!$L581),'Curva Forward'!$B$5:$B$13,0),MATCH(FW$4,'Curva Forward'!$C$4:$AN$4,0))),CY581)</f>
        <v>0</v>
      </c>
      <c r="FX581" s="200">
        <f>AL581*AL$2*IF($FC581="V",1,-1)*IF($Q581="Fixo",(CZ581-INDEX('Curva Forward'!$C$5:$AN$13,MATCH(CONCATENATE(BD_COMERCIAL!$K581," ",BD_COMERCIAL!$L581),'Curva Forward'!$B$5:$B$13,0),MATCH(FX$4,'Curva Forward'!$C$4:$AN$4,0))),CZ581)</f>
        <v>0</v>
      </c>
      <c r="FY581" s="200">
        <f>AM581*AM$2*IF($FC581="V",1,-1)*IF($Q581="Fixo",(DA581-INDEX('Curva Forward'!$C$5:$AN$13,MATCH(CONCATENATE(BD_COMERCIAL!$K581," ",BD_COMERCIAL!$L581),'Curva Forward'!$B$5:$B$13,0),MATCH(FY$4,'Curva Forward'!$C$4:$AN$4,0))),DA581)</f>
        <v>0</v>
      </c>
      <c r="FZ581" s="200">
        <f>AN581*AN$2*IF($FC581="V",1,-1)*IF($Q581="Fixo",(DB581-INDEX('Curva Forward'!$C$5:$AN$13,MATCH(CONCATENATE(BD_COMERCIAL!$K581," ",BD_COMERCIAL!$L581),'Curva Forward'!$B$5:$B$13,0),MATCH(FZ$4,'Curva Forward'!$C$4:$AN$4,0))),DB581)</f>
        <v>0</v>
      </c>
      <c r="GA581" s="200">
        <f>AO581*AO$2*IF($FC581="V",1,-1)*IF($Q581="Fixo",(DC581-INDEX('Curva Forward'!$C$5:$AN$13,MATCH(CONCATENATE(BD_COMERCIAL!$K581," ",BD_COMERCIAL!$L581),'Curva Forward'!$B$5:$B$13,0),MATCH(GA$4,'Curva Forward'!$C$4:$AN$4,0))),DC581)</f>
        <v>0</v>
      </c>
      <c r="GB581" s="200">
        <f>AP581*AP$2*IF($FC581="V",1,-1)*IF($Q581="Fixo",(DD581-INDEX('Curva Forward'!$C$5:$AN$13,MATCH(CONCATENATE(BD_COMERCIAL!$K581," ",BD_COMERCIAL!$L581),'Curva Forward'!$B$5:$B$13,0),MATCH(GB$4,'Curva Forward'!$C$4:$AN$4,0))),DD581)</f>
        <v>0</v>
      </c>
      <c r="GC581" s="200">
        <f>AQ581*AQ$2*IF($FC581="V",1,-1)*IF($Q581="Fixo",(DE581-INDEX('Curva Forward'!$C$5:$AN$13,MATCH(CONCATENATE(BD_COMERCIAL!$K581," ",BD_COMERCIAL!$L581),'Curva Forward'!$B$5:$B$13,0),MATCH(GC$4,'Curva Forward'!$C$4:$AN$4,0))),DE581)</f>
        <v>0</v>
      </c>
      <c r="GD581" s="200">
        <f>AR581*AR$2*IF($FC581="V",1,-1)*IF($Q581="Fixo",(DF581-INDEX('Curva Forward'!$C$5:$AN$13,MATCH(CONCATENATE(BD_COMERCIAL!$K581," ",BD_COMERCIAL!$L581),'Curva Forward'!$B$5:$B$13,0),MATCH(GD$4,'Curva Forward'!$C$4:$AN$4,0))),DF581)</f>
        <v>0</v>
      </c>
      <c r="GE581" s="200">
        <f>AS581*AS$2*IF($FC581="V",1,-1)*IF($Q581="Fixo",(DG581-INDEX('Curva Forward'!$C$5:$AN$13,MATCH(CONCATENATE(BD_COMERCIAL!$K581," ",BD_COMERCIAL!$L581),'Curva Forward'!$B$5:$B$13,0),MATCH(GE$4,'Curva Forward'!$C$4:$AN$4,0))),DG581)</f>
        <v>0</v>
      </c>
      <c r="GF581" s="200">
        <f>AT581*AT$2*IF($FC581="V",1,-1)*IF($Q581="Fixo",(DH581-INDEX('Curva Forward'!$C$5:$AN$13,MATCH(CONCATENATE(BD_COMERCIAL!$K581," ",BD_COMERCIAL!$L581),'Curva Forward'!$B$5:$B$13,0),MATCH(GF$4,'Curva Forward'!$C$4:$AN$4,0))),DH581)</f>
        <v>0</v>
      </c>
      <c r="GG581" s="200">
        <f>AU581*AU$2*IF($FC581="V",1,-1)*IF($Q581="Fixo",(DI581-INDEX('Curva Forward'!$C$5:$AN$13,MATCH(CONCATENATE(BD_COMERCIAL!$K581," ",BD_COMERCIAL!$L581),'Curva Forward'!$B$5:$B$13,0),MATCH(GG$4,'Curva Forward'!$C$4:$AN$4,0))),DI581)</f>
        <v>0</v>
      </c>
      <c r="GH581" s="200">
        <f>AV581*AV$2*IF($FC581="V",1,-1)*IF($Q581="Fixo",(DJ581-INDEX('Curva Forward'!$C$5:$AN$13,MATCH(CONCATENATE(BD_COMERCIAL!$K581," ",BD_COMERCIAL!$L581),'Curva Forward'!$B$5:$B$13,0),MATCH(GH$4,'Curva Forward'!$C$4:$AN$4,0))),DJ581)</f>
        <v>0</v>
      </c>
      <c r="GI581" s="200">
        <f>AW581*AW$2*IF($FC581="V",1,-1)*IF($Q581="Fixo",(DK581-INDEX('Curva Forward'!$C$5:$AN$13,MATCH(CONCATENATE(BD_COMERCIAL!$K581," ",BD_COMERCIAL!$L581),'Curva Forward'!$B$5:$B$13,0),MATCH(GI$4,'Curva Forward'!$C$4:$AN$4,0))),DK581)</f>
        <v>0</v>
      </c>
      <c r="GJ581" s="200">
        <f>AX581*AX$2*IF($FC581="V",1,-1)*IF($Q581="Fixo",(DL581-INDEX('Curva Forward'!$C$5:$AN$13,MATCH(CONCATENATE(BD_COMERCIAL!$K581," ",BD_COMERCIAL!$L581),'Curva Forward'!$B$5:$B$13,0),MATCH(GJ$4,'Curva Forward'!$C$4:$AN$4,0))),DL581)</f>
        <v>0</v>
      </c>
      <c r="GK581" s="200">
        <f>AY581*AY$2*IF($FC581="V",1,-1)*IF($Q581="Fixo",(DM581-INDEX('Curva Forward'!$C$5:$AN$13,MATCH(CONCATENATE(BD_COMERCIAL!$K581," ",BD_COMERCIAL!$L581),'Curva Forward'!$B$5:$B$13,0),MATCH(GK$4,'Curva Forward'!$C$4:$AN$4,0))),DM581)</f>
        <v>0</v>
      </c>
      <c r="GL581" s="200">
        <f>IF(EZ581="",0,CL581*CL$2*IF($FC581="V",1,-1)*IF($Q581="Fixo",(EZ581-INDEX('Curva Forward'!$C$5:$AN$13,MATCH(CONCATENATE(BD_COMERCIAL!$K581," ",BD_COMERCIAL!$L581),'Curva Forward'!$B$5:$B$13,0),MATCH(GL$4,'Curva Forward'!$C$4:$AN$4,0))),EZ581))</f>
        <v>0</v>
      </c>
      <c r="GM581" s="200">
        <f>IF(FA581="",0,CM581*CM$2*IF($FC581="V",1,-1)*IF($Q581="Fixo",(FA581-INDEX('Curva Forward'!$C$5:$AN$13,MATCH(CONCATENATE(BD_COMERCIAL!$K581," ",BD_COMERCIAL!$L581),'Curva Forward'!$B$5:$B$13,0),MATCH(GM$4,'Curva Forward'!$C$4:$AN$4,0))),FA581))</f>
        <v>0</v>
      </c>
      <c r="GN581" s="200">
        <f>IF(FB581="",0,CN581*CN$2*IF($FC581="V",1,-1)*IF($Q581="Fixo",(FB581-INDEX('Curva Forward'!$C$5:$AN$13,MATCH(CONCATENATE(BD_COMERCIAL!$K581," ",BD_COMERCIAL!$L581),'Curva Forward'!$B$5:$B$13,0),MATCH(GN$4,'Curva Forward'!$C$4:$AN$4,0))),FB581))</f>
        <v>0</v>
      </c>
      <c r="GO581" s="201">
        <f t="shared" ref="GO581:GO641" ca="1" si="180">IF(FM581&gt;0,FM581,0)</f>
        <v>0</v>
      </c>
      <c r="GP581" s="201">
        <f t="shared" ref="GP581:GP641" ca="1" si="181">IF(FM581&lt;0,FM581,0)</f>
        <v>0</v>
      </c>
    </row>
    <row r="582" spans="1:198" ht="15" customHeight="1" x14ac:dyDescent="0.25">
      <c r="A582" s="6"/>
      <c r="B582" s="7" t="s">
        <v>971</v>
      </c>
      <c r="C582" s="8">
        <v>44774</v>
      </c>
      <c r="D582" s="9" t="s">
        <v>131</v>
      </c>
      <c r="E582" s="9" t="s">
        <v>216</v>
      </c>
      <c r="F582" s="113">
        <v>4270778000171</v>
      </c>
      <c r="G582" s="10" t="s">
        <v>125</v>
      </c>
      <c r="H582" s="113">
        <v>3780401000108</v>
      </c>
      <c r="I582" s="9" t="s">
        <v>126</v>
      </c>
      <c r="J582" s="166" t="s">
        <v>921</v>
      </c>
      <c r="K582" s="10" t="s">
        <v>30</v>
      </c>
      <c r="L582" s="84" t="s">
        <v>22</v>
      </c>
      <c r="M582" s="11">
        <v>44743</v>
      </c>
      <c r="N582" s="12">
        <v>44773</v>
      </c>
      <c r="O582" s="10">
        <v>4</v>
      </c>
      <c r="P582" s="84">
        <v>30</v>
      </c>
      <c r="Q582" s="84" t="s">
        <v>586</v>
      </c>
      <c r="R582" s="10" t="s">
        <v>129</v>
      </c>
      <c r="S582" s="14" t="s">
        <v>135</v>
      </c>
      <c r="T582" s="11"/>
      <c r="U582" s="12"/>
      <c r="V582" s="257" t="str">
        <f ca="1">IF(U582="","",
IF(U582="NA","",
IFERROR(VLOOKUP(EOMONTH(M582,-2)+1,IPCA!$A:$B,2,0),
VLOOKUP(EOMONTH(TODAY(),-2)+1,IPCA!$A:$B,2,0))/
VLOOKUP(EOMONTH(U582,-2)+1,IPCA!$A:$B,2,0)*
P582))</f>
        <v/>
      </c>
      <c r="W582" s="84"/>
      <c r="X582" s="13" t="s">
        <v>133</v>
      </c>
      <c r="Y582" s="166"/>
      <c r="AA582" s="108"/>
      <c r="AB582" s="15"/>
      <c r="AH582">
        <v>4</v>
      </c>
      <c r="AM582" s="6"/>
      <c r="AN582" s="15"/>
      <c r="AY582" s="6"/>
      <c r="AZ582" s="15"/>
      <c r="BK582" s="6"/>
      <c r="BL582" s="15"/>
      <c r="BW582" s="6"/>
      <c r="BX582" s="15"/>
      <c r="CI582" s="6"/>
      <c r="CJ582" s="16">
        <f t="shared" si="165"/>
        <v>0.33972602739726027</v>
      </c>
      <c r="CK582" s="16" t="str">
        <f t="shared" si="166"/>
        <v/>
      </c>
      <c r="CL582" s="16" t="str">
        <f t="shared" si="167"/>
        <v/>
      </c>
      <c r="CM582" s="16" t="str">
        <f t="shared" si="168"/>
        <v/>
      </c>
      <c r="CN582" s="16" t="str">
        <f t="shared" si="169"/>
        <v/>
      </c>
      <c r="CO582" s="18"/>
      <c r="CP582" s="15"/>
      <c r="CV582">
        <v>30</v>
      </c>
      <c r="DA582" s="6"/>
      <c r="DB582" s="15"/>
      <c r="DM582" s="6"/>
      <c r="DN582" s="15"/>
      <c r="DY582" s="6"/>
      <c r="DZ582" s="15"/>
      <c r="EK582" s="6"/>
      <c r="EL582" s="15"/>
      <c r="EW582" s="6"/>
      <c r="EX582" s="16">
        <f t="shared" si="170"/>
        <v>2.547945205479452</v>
      </c>
      <c r="EY582" s="16" t="str">
        <f t="shared" si="171"/>
        <v/>
      </c>
      <c r="EZ582" s="16" t="str">
        <f t="shared" si="172"/>
        <v/>
      </c>
      <c r="FA582" s="16" t="str">
        <f t="shared" si="173"/>
        <v/>
      </c>
      <c r="FB582" s="160" t="str">
        <f t="shared" si="174"/>
        <v/>
      </c>
      <c r="FC582" t="s">
        <v>205</v>
      </c>
      <c r="FD582" s="20" t="s">
        <v>126</v>
      </c>
      <c r="FE582"/>
      <c r="FF582" s="209" t="s">
        <v>206</v>
      </c>
      <c r="FH582" s="284">
        <f t="shared" ca="1" si="175"/>
        <v>0</v>
      </c>
      <c r="FI582" s="208">
        <f t="shared" si="176"/>
        <v>1</v>
      </c>
      <c r="FK582" t="str">
        <f t="shared" si="177"/>
        <v>Santander Corretora de Seguros, Investimentos e Serviços S.A.</v>
      </c>
      <c r="FL582" s="201">
        <f t="shared" ca="1" si="178"/>
        <v>-89280</v>
      </c>
      <c r="FM582" s="201">
        <f t="shared" ca="1" si="179"/>
        <v>0</v>
      </c>
      <c r="FN582" s="200">
        <f>AB582*AB$2*IF($FC582="V",1,-1)*IF($Q582="Fixo",(CP582-INDEX('Curva Forward'!$C$5:$AN$13,MATCH(CONCATENATE(BD_COMERCIAL!$K582," ",BD_COMERCIAL!$L582),'Curva Forward'!$B$5:$B$13,0),MATCH(FN$4,'Curva Forward'!$C$4:$AN$4,0))),CP582)</f>
        <v>0</v>
      </c>
      <c r="FO582" s="200">
        <f>AC582*AC$2*IF($FC582="V",1,-1)*IF($Q582="Fixo",(CQ582-INDEX('Curva Forward'!$C$5:$AN$13,MATCH(CONCATENATE(BD_COMERCIAL!$K582," ",BD_COMERCIAL!$L582),'Curva Forward'!$B$5:$B$13,0),MATCH(FO$4,'Curva Forward'!$C$4:$AN$4,0))),CQ582)</f>
        <v>0</v>
      </c>
      <c r="FP582" s="200">
        <f>AD582*AD$2*IF($FC582="V",1,-1)*IF($Q582="Fixo",(CR582-INDEX('Curva Forward'!$C$5:$AN$13,MATCH(CONCATENATE(BD_COMERCIAL!$K582," ",BD_COMERCIAL!$L582),'Curva Forward'!$B$5:$B$13,0),MATCH(FP$4,'Curva Forward'!$C$4:$AN$4,0))),CR582)</f>
        <v>0</v>
      </c>
      <c r="FQ582" s="200">
        <f>AE582*AE$2*IF($FC582="V",1,-1)*IF($Q582="Fixo",(CS582-INDEX('Curva Forward'!$C$5:$AN$13,MATCH(CONCATENATE(BD_COMERCIAL!$K582," ",BD_COMERCIAL!$L582),'Curva Forward'!$B$5:$B$13,0),MATCH(FQ$4,'Curva Forward'!$C$4:$AN$4,0))),CS582)</f>
        <v>0</v>
      </c>
      <c r="FR582" s="200">
        <f>AF582*AF$2*IF($FC582="V",1,-1)*IF($Q582="Fixo",(CT582-INDEX('Curva Forward'!$C$5:$AN$13,MATCH(CONCATENATE(BD_COMERCIAL!$K582," ",BD_COMERCIAL!$L582),'Curva Forward'!$B$5:$B$13,0),MATCH(FR$4,'Curva Forward'!$C$4:$AN$4,0))),CT582)</f>
        <v>0</v>
      </c>
      <c r="FS582" s="200">
        <f>AG582*AG$2*IF($FC582="V",1,-1)*IF($Q582="Fixo",(CU582-INDEX('Curva Forward'!$C$5:$AN$13,MATCH(CONCATENATE(BD_COMERCIAL!$K582," ",BD_COMERCIAL!$L582),'Curva Forward'!$B$5:$B$13,0),MATCH(FS$4,'Curva Forward'!$C$4:$AN$4,0))),CU582)</f>
        <v>0</v>
      </c>
      <c r="FT582" s="200">
        <f>AH582*AH$2*IF($FC582="V",1,-1)*IF($Q582="Fixo",(CV582-INDEX('Curva Forward'!$C$5:$AN$13,MATCH(CONCATENATE(BD_COMERCIAL!$K582," ",BD_COMERCIAL!$L582),'Curva Forward'!$B$5:$B$13,0),MATCH(FT$4,'Curva Forward'!$C$4:$AN$4,0))),CV582)</f>
        <v>-89280</v>
      </c>
      <c r="FU582" s="200">
        <f>AI582*AI$2*IF($FC582="V",1,-1)*IF($Q582="Fixo",(CW582-INDEX('Curva Forward'!$C$5:$AN$13,MATCH(CONCATENATE(BD_COMERCIAL!$K582," ",BD_COMERCIAL!$L582),'Curva Forward'!$B$5:$B$13,0),MATCH(FU$4,'Curva Forward'!$C$4:$AN$4,0))),CW582)</f>
        <v>0</v>
      </c>
      <c r="FV582" s="200">
        <f>AJ582*AJ$2*IF($FC582="V",1,-1)*IF($Q582="Fixo",(CX582-INDEX('Curva Forward'!$C$5:$AN$13,MATCH(CONCATENATE(BD_COMERCIAL!$K582," ",BD_COMERCIAL!$L582),'Curva Forward'!$B$5:$B$13,0),MATCH(FV$4,'Curva Forward'!$C$4:$AN$4,0))),CX582)</f>
        <v>0</v>
      </c>
      <c r="FW582" s="200">
        <f>AK582*AK$2*IF($FC582="V",1,-1)*IF($Q582="Fixo",(CY582-INDEX('Curva Forward'!$C$5:$AN$13,MATCH(CONCATENATE(BD_COMERCIAL!$K582," ",BD_COMERCIAL!$L582),'Curva Forward'!$B$5:$B$13,0),MATCH(FW$4,'Curva Forward'!$C$4:$AN$4,0))),CY582)</f>
        <v>0</v>
      </c>
      <c r="FX582" s="200">
        <f>AL582*AL$2*IF($FC582="V",1,-1)*IF($Q582="Fixo",(CZ582-INDEX('Curva Forward'!$C$5:$AN$13,MATCH(CONCATENATE(BD_COMERCIAL!$K582," ",BD_COMERCIAL!$L582),'Curva Forward'!$B$5:$B$13,0),MATCH(FX$4,'Curva Forward'!$C$4:$AN$4,0))),CZ582)</f>
        <v>0</v>
      </c>
      <c r="FY582" s="200">
        <f>AM582*AM$2*IF($FC582="V",1,-1)*IF($Q582="Fixo",(DA582-INDEX('Curva Forward'!$C$5:$AN$13,MATCH(CONCATENATE(BD_COMERCIAL!$K582," ",BD_COMERCIAL!$L582),'Curva Forward'!$B$5:$B$13,0),MATCH(FY$4,'Curva Forward'!$C$4:$AN$4,0))),DA582)</f>
        <v>0</v>
      </c>
      <c r="FZ582" s="200">
        <f>AN582*AN$2*IF($FC582="V",1,-1)*IF($Q582="Fixo",(DB582-INDEX('Curva Forward'!$C$5:$AN$13,MATCH(CONCATENATE(BD_COMERCIAL!$K582," ",BD_COMERCIAL!$L582),'Curva Forward'!$B$5:$B$13,0),MATCH(FZ$4,'Curva Forward'!$C$4:$AN$4,0))),DB582)</f>
        <v>0</v>
      </c>
      <c r="GA582" s="200">
        <f>AO582*AO$2*IF($FC582="V",1,-1)*IF($Q582="Fixo",(DC582-INDEX('Curva Forward'!$C$5:$AN$13,MATCH(CONCATENATE(BD_COMERCIAL!$K582," ",BD_COMERCIAL!$L582),'Curva Forward'!$B$5:$B$13,0),MATCH(GA$4,'Curva Forward'!$C$4:$AN$4,0))),DC582)</f>
        <v>0</v>
      </c>
      <c r="GB582" s="200">
        <f>AP582*AP$2*IF($FC582="V",1,-1)*IF($Q582="Fixo",(DD582-INDEX('Curva Forward'!$C$5:$AN$13,MATCH(CONCATENATE(BD_COMERCIAL!$K582," ",BD_COMERCIAL!$L582),'Curva Forward'!$B$5:$B$13,0),MATCH(GB$4,'Curva Forward'!$C$4:$AN$4,0))),DD582)</f>
        <v>0</v>
      </c>
      <c r="GC582" s="200">
        <f>AQ582*AQ$2*IF($FC582="V",1,-1)*IF($Q582="Fixo",(DE582-INDEX('Curva Forward'!$C$5:$AN$13,MATCH(CONCATENATE(BD_COMERCIAL!$K582," ",BD_COMERCIAL!$L582),'Curva Forward'!$B$5:$B$13,0),MATCH(GC$4,'Curva Forward'!$C$4:$AN$4,0))),DE582)</f>
        <v>0</v>
      </c>
      <c r="GD582" s="200">
        <f>AR582*AR$2*IF($FC582="V",1,-1)*IF($Q582="Fixo",(DF582-INDEX('Curva Forward'!$C$5:$AN$13,MATCH(CONCATENATE(BD_COMERCIAL!$K582," ",BD_COMERCIAL!$L582),'Curva Forward'!$B$5:$B$13,0),MATCH(GD$4,'Curva Forward'!$C$4:$AN$4,0))),DF582)</f>
        <v>0</v>
      </c>
      <c r="GE582" s="200">
        <f>AS582*AS$2*IF($FC582="V",1,-1)*IF($Q582="Fixo",(DG582-INDEX('Curva Forward'!$C$5:$AN$13,MATCH(CONCATENATE(BD_COMERCIAL!$K582," ",BD_COMERCIAL!$L582),'Curva Forward'!$B$5:$B$13,0),MATCH(GE$4,'Curva Forward'!$C$4:$AN$4,0))),DG582)</f>
        <v>0</v>
      </c>
      <c r="GF582" s="200">
        <f>AT582*AT$2*IF($FC582="V",1,-1)*IF($Q582="Fixo",(DH582-INDEX('Curva Forward'!$C$5:$AN$13,MATCH(CONCATENATE(BD_COMERCIAL!$K582," ",BD_COMERCIAL!$L582),'Curva Forward'!$B$5:$B$13,0),MATCH(GF$4,'Curva Forward'!$C$4:$AN$4,0))),DH582)</f>
        <v>0</v>
      </c>
      <c r="GG582" s="200">
        <f>AU582*AU$2*IF($FC582="V",1,-1)*IF($Q582="Fixo",(DI582-INDEX('Curva Forward'!$C$5:$AN$13,MATCH(CONCATENATE(BD_COMERCIAL!$K582," ",BD_COMERCIAL!$L582),'Curva Forward'!$B$5:$B$13,0),MATCH(GG$4,'Curva Forward'!$C$4:$AN$4,0))),DI582)</f>
        <v>0</v>
      </c>
      <c r="GH582" s="200">
        <f>AV582*AV$2*IF($FC582="V",1,-1)*IF($Q582="Fixo",(DJ582-INDEX('Curva Forward'!$C$5:$AN$13,MATCH(CONCATENATE(BD_COMERCIAL!$K582," ",BD_COMERCIAL!$L582),'Curva Forward'!$B$5:$B$13,0),MATCH(GH$4,'Curva Forward'!$C$4:$AN$4,0))),DJ582)</f>
        <v>0</v>
      </c>
      <c r="GI582" s="200">
        <f>AW582*AW$2*IF($FC582="V",1,-1)*IF($Q582="Fixo",(DK582-INDEX('Curva Forward'!$C$5:$AN$13,MATCH(CONCATENATE(BD_COMERCIAL!$K582," ",BD_COMERCIAL!$L582),'Curva Forward'!$B$5:$B$13,0),MATCH(GI$4,'Curva Forward'!$C$4:$AN$4,0))),DK582)</f>
        <v>0</v>
      </c>
      <c r="GJ582" s="200">
        <f>AX582*AX$2*IF($FC582="V",1,-1)*IF($Q582="Fixo",(DL582-INDEX('Curva Forward'!$C$5:$AN$13,MATCH(CONCATENATE(BD_COMERCIAL!$K582," ",BD_COMERCIAL!$L582),'Curva Forward'!$B$5:$B$13,0),MATCH(GJ$4,'Curva Forward'!$C$4:$AN$4,0))),DL582)</f>
        <v>0</v>
      </c>
      <c r="GK582" s="200">
        <f>AY582*AY$2*IF($FC582="V",1,-1)*IF($Q582="Fixo",(DM582-INDEX('Curva Forward'!$C$5:$AN$13,MATCH(CONCATENATE(BD_COMERCIAL!$K582," ",BD_COMERCIAL!$L582),'Curva Forward'!$B$5:$B$13,0),MATCH(GK$4,'Curva Forward'!$C$4:$AN$4,0))),DM582)</f>
        <v>0</v>
      </c>
      <c r="GL582" s="200">
        <f>IF(EZ582="",0,CL582*CL$2*IF($FC582="V",1,-1)*IF($Q582="Fixo",(EZ582-INDEX('Curva Forward'!$C$5:$AN$13,MATCH(CONCATENATE(BD_COMERCIAL!$K582," ",BD_COMERCIAL!$L582),'Curva Forward'!$B$5:$B$13,0),MATCH(GL$4,'Curva Forward'!$C$4:$AN$4,0))),EZ582))</f>
        <v>0</v>
      </c>
      <c r="GM582" s="200">
        <f>IF(FA582="",0,CM582*CM$2*IF($FC582="V",1,-1)*IF($Q582="Fixo",(FA582-INDEX('Curva Forward'!$C$5:$AN$13,MATCH(CONCATENATE(BD_COMERCIAL!$K582," ",BD_COMERCIAL!$L582),'Curva Forward'!$B$5:$B$13,0),MATCH(GM$4,'Curva Forward'!$C$4:$AN$4,0))),FA582))</f>
        <v>0</v>
      </c>
      <c r="GN582" s="200">
        <f>IF(FB582="",0,CN582*CN$2*IF($FC582="V",1,-1)*IF($Q582="Fixo",(FB582-INDEX('Curva Forward'!$C$5:$AN$13,MATCH(CONCATENATE(BD_COMERCIAL!$K582," ",BD_COMERCIAL!$L582),'Curva Forward'!$B$5:$B$13,0),MATCH(GN$4,'Curva Forward'!$C$4:$AN$4,0))),FB582))</f>
        <v>0</v>
      </c>
      <c r="GO582" s="201">
        <f t="shared" ca="1" si="180"/>
        <v>0</v>
      </c>
      <c r="GP582" s="201">
        <f t="shared" ca="1" si="181"/>
        <v>0</v>
      </c>
    </row>
    <row r="583" spans="1:198" ht="15" customHeight="1" x14ac:dyDescent="0.25">
      <c r="A583" s="6"/>
      <c r="B583" s="7" t="s">
        <v>972</v>
      </c>
      <c r="C583" s="8">
        <v>44774</v>
      </c>
      <c r="D583" s="9" t="s">
        <v>131</v>
      </c>
      <c r="E583" s="9" t="s">
        <v>935</v>
      </c>
      <c r="F583" s="113">
        <v>30840548000100</v>
      </c>
      <c r="G583" s="10" t="s">
        <v>125</v>
      </c>
      <c r="H583" s="113">
        <v>3780401000108</v>
      </c>
      <c r="I583" s="9" t="s">
        <v>126</v>
      </c>
      <c r="J583" s="166" t="s">
        <v>921</v>
      </c>
      <c r="K583" s="10" t="s">
        <v>30</v>
      </c>
      <c r="L583" s="84" t="s">
        <v>22</v>
      </c>
      <c r="M583" s="11">
        <v>44743</v>
      </c>
      <c r="N583" s="12">
        <v>44773</v>
      </c>
      <c r="O583" s="10">
        <v>5</v>
      </c>
      <c r="P583" s="84">
        <v>30</v>
      </c>
      <c r="Q583" s="84" t="s">
        <v>586</v>
      </c>
      <c r="R583" s="10" t="s">
        <v>129</v>
      </c>
      <c r="S583" s="14" t="s">
        <v>135</v>
      </c>
      <c r="T583" s="11"/>
      <c r="U583" s="12"/>
      <c r="V583" s="257" t="str">
        <f ca="1">IF(U583="","",
IF(U583="NA","",
IFERROR(VLOOKUP(EOMONTH(M583,-2)+1,IPCA!$A:$B,2,0),
VLOOKUP(EOMONTH(TODAY(),-2)+1,IPCA!$A:$B,2,0))/
VLOOKUP(EOMONTH(U583,-2)+1,IPCA!$A:$B,2,0)*
P583))</f>
        <v/>
      </c>
      <c r="W583" s="84"/>
      <c r="X583" s="13" t="s">
        <v>133</v>
      </c>
      <c r="Y583" s="166"/>
      <c r="AA583" s="108"/>
      <c r="AB583" s="15"/>
      <c r="AH583">
        <v>5</v>
      </c>
      <c r="AM583" s="6"/>
      <c r="AN583" s="15"/>
      <c r="AY583" s="6"/>
      <c r="AZ583" s="15"/>
      <c r="BK583" s="6"/>
      <c r="BL583" s="15"/>
      <c r="BW583" s="6"/>
      <c r="BX583" s="15"/>
      <c r="CI583" s="6"/>
      <c r="CJ583" s="16">
        <f t="shared" si="165"/>
        <v>0.42465753424657532</v>
      </c>
      <c r="CK583" s="16" t="str">
        <f t="shared" si="166"/>
        <v/>
      </c>
      <c r="CL583" s="16" t="str">
        <f t="shared" si="167"/>
        <v/>
      </c>
      <c r="CM583" s="16" t="str">
        <f t="shared" si="168"/>
        <v/>
      </c>
      <c r="CN583" s="16" t="str">
        <f t="shared" si="169"/>
        <v/>
      </c>
      <c r="CO583" s="18"/>
      <c r="CP583" s="15"/>
      <c r="CV583">
        <v>30</v>
      </c>
      <c r="DA583" s="6"/>
      <c r="DB583" s="15"/>
      <c r="DM583" s="6"/>
      <c r="DN583" s="15"/>
      <c r="DY583" s="6"/>
      <c r="DZ583" s="15"/>
      <c r="EK583" s="6"/>
      <c r="EL583" s="15"/>
      <c r="EW583" s="6"/>
      <c r="EX583" s="16">
        <f t="shared" si="170"/>
        <v>2.547945205479452</v>
      </c>
      <c r="EY583" s="16" t="str">
        <f t="shared" si="171"/>
        <v/>
      </c>
      <c r="EZ583" s="16" t="str">
        <f t="shared" si="172"/>
        <v/>
      </c>
      <c r="FA583" s="16" t="str">
        <f t="shared" si="173"/>
        <v/>
      </c>
      <c r="FB583" s="160" t="str">
        <f t="shared" si="174"/>
        <v/>
      </c>
      <c r="FC583" t="s">
        <v>205</v>
      </c>
      <c r="FD583" s="20" t="s">
        <v>126</v>
      </c>
      <c r="FE583"/>
      <c r="FF583" s="209" t="s">
        <v>206</v>
      </c>
      <c r="FH583" s="284">
        <f t="shared" ca="1" si="175"/>
        <v>0</v>
      </c>
      <c r="FI583" s="208">
        <f t="shared" si="176"/>
        <v>1</v>
      </c>
      <c r="FK583" t="str">
        <f t="shared" si="177"/>
        <v>GENCO ENERGIA LTDA</v>
      </c>
      <c r="FL583" s="201">
        <f t="shared" ca="1" si="178"/>
        <v>-111600</v>
      </c>
      <c r="FM583" s="201">
        <f t="shared" ca="1" si="179"/>
        <v>0</v>
      </c>
      <c r="FN583" s="200">
        <f>AB583*AB$2*IF($FC583="V",1,-1)*IF($Q583="Fixo",(CP583-INDEX('Curva Forward'!$C$5:$AN$13,MATCH(CONCATENATE(BD_COMERCIAL!$K583," ",BD_COMERCIAL!$L583),'Curva Forward'!$B$5:$B$13,0),MATCH(FN$4,'Curva Forward'!$C$4:$AN$4,0))),CP583)</f>
        <v>0</v>
      </c>
      <c r="FO583" s="200">
        <f>AC583*AC$2*IF($FC583="V",1,-1)*IF($Q583="Fixo",(CQ583-INDEX('Curva Forward'!$C$5:$AN$13,MATCH(CONCATENATE(BD_COMERCIAL!$K583," ",BD_COMERCIAL!$L583),'Curva Forward'!$B$5:$B$13,0),MATCH(FO$4,'Curva Forward'!$C$4:$AN$4,0))),CQ583)</f>
        <v>0</v>
      </c>
      <c r="FP583" s="200">
        <f>AD583*AD$2*IF($FC583="V",1,-1)*IF($Q583="Fixo",(CR583-INDEX('Curva Forward'!$C$5:$AN$13,MATCH(CONCATENATE(BD_COMERCIAL!$K583," ",BD_COMERCIAL!$L583),'Curva Forward'!$B$5:$B$13,0),MATCH(FP$4,'Curva Forward'!$C$4:$AN$4,0))),CR583)</f>
        <v>0</v>
      </c>
      <c r="FQ583" s="200">
        <f>AE583*AE$2*IF($FC583="V",1,-1)*IF($Q583="Fixo",(CS583-INDEX('Curva Forward'!$C$5:$AN$13,MATCH(CONCATENATE(BD_COMERCIAL!$K583," ",BD_COMERCIAL!$L583),'Curva Forward'!$B$5:$B$13,0),MATCH(FQ$4,'Curva Forward'!$C$4:$AN$4,0))),CS583)</f>
        <v>0</v>
      </c>
      <c r="FR583" s="200">
        <f>AF583*AF$2*IF($FC583="V",1,-1)*IF($Q583="Fixo",(CT583-INDEX('Curva Forward'!$C$5:$AN$13,MATCH(CONCATENATE(BD_COMERCIAL!$K583," ",BD_COMERCIAL!$L583),'Curva Forward'!$B$5:$B$13,0),MATCH(FR$4,'Curva Forward'!$C$4:$AN$4,0))),CT583)</f>
        <v>0</v>
      </c>
      <c r="FS583" s="200">
        <f>AG583*AG$2*IF($FC583="V",1,-1)*IF($Q583="Fixo",(CU583-INDEX('Curva Forward'!$C$5:$AN$13,MATCH(CONCATENATE(BD_COMERCIAL!$K583," ",BD_COMERCIAL!$L583),'Curva Forward'!$B$5:$B$13,0),MATCH(FS$4,'Curva Forward'!$C$4:$AN$4,0))),CU583)</f>
        <v>0</v>
      </c>
      <c r="FT583" s="200">
        <f>AH583*AH$2*IF($FC583="V",1,-1)*IF($Q583="Fixo",(CV583-INDEX('Curva Forward'!$C$5:$AN$13,MATCH(CONCATENATE(BD_COMERCIAL!$K583," ",BD_COMERCIAL!$L583),'Curva Forward'!$B$5:$B$13,0),MATCH(FT$4,'Curva Forward'!$C$4:$AN$4,0))),CV583)</f>
        <v>-111600</v>
      </c>
      <c r="FU583" s="200">
        <f>AI583*AI$2*IF($FC583="V",1,-1)*IF($Q583="Fixo",(CW583-INDEX('Curva Forward'!$C$5:$AN$13,MATCH(CONCATENATE(BD_COMERCIAL!$K583," ",BD_COMERCIAL!$L583),'Curva Forward'!$B$5:$B$13,0),MATCH(FU$4,'Curva Forward'!$C$4:$AN$4,0))),CW583)</f>
        <v>0</v>
      </c>
      <c r="FV583" s="200">
        <f>AJ583*AJ$2*IF($FC583="V",1,-1)*IF($Q583="Fixo",(CX583-INDEX('Curva Forward'!$C$5:$AN$13,MATCH(CONCATENATE(BD_COMERCIAL!$K583," ",BD_COMERCIAL!$L583),'Curva Forward'!$B$5:$B$13,0),MATCH(FV$4,'Curva Forward'!$C$4:$AN$4,0))),CX583)</f>
        <v>0</v>
      </c>
      <c r="FW583" s="200">
        <f>AK583*AK$2*IF($FC583="V",1,-1)*IF($Q583="Fixo",(CY583-INDEX('Curva Forward'!$C$5:$AN$13,MATCH(CONCATENATE(BD_COMERCIAL!$K583," ",BD_COMERCIAL!$L583),'Curva Forward'!$B$5:$B$13,0),MATCH(FW$4,'Curva Forward'!$C$4:$AN$4,0))),CY583)</f>
        <v>0</v>
      </c>
      <c r="FX583" s="200">
        <f>AL583*AL$2*IF($FC583="V",1,-1)*IF($Q583="Fixo",(CZ583-INDEX('Curva Forward'!$C$5:$AN$13,MATCH(CONCATENATE(BD_COMERCIAL!$K583," ",BD_COMERCIAL!$L583),'Curva Forward'!$B$5:$B$13,0),MATCH(FX$4,'Curva Forward'!$C$4:$AN$4,0))),CZ583)</f>
        <v>0</v>
      </c>
      <c r="FY583" s="200">
        <f>AM583*AM$2*IF($FC583="V",1,-1)*IF($Q583="Fixo",(DA583-INDEX('Curva Forward'!$C$5:$AN$13,MATCH(CONCATENATE(BD_COMERCIAL!$K583," ",BD_COMERCIAL!$L583),'Curva Forward'!$B$5:$B$13,0),MATCH(FY$4,'Curva Forward'!$C$4:$AN$4,0))),DA583)</f>
        <v>0</v>
      </c>
      <c r="FZ583" s="200">
        <f>AN583*AN$2*IF($FC583="V",1,-1)*IF($Q583="Fixo",(DB583-INDEX('Curva Forward'!$C$5:$AN$13,MATCH(CONCATENATE(BD_COMERCIAL!$K583," ",BD_COMERCIAL!$L583),'Curva Forward'!$B$5:$B$13,0),MATCH(FZ$4,'Curva Forward'!$C$4:$AN$4,0))),DB583)</f>
        <v>0</v>
      </c>
      <c r="GA583" s="200">
        <f>AO583*AO$2*IF($FC583="V",1,-1)*IF($Q583="Fixo",(DC583-INDEX('Curva Forward'!$C$5:$AN$13,MATCH(CONCATENATE(BD_COMERCIAL!$K583," ",BD_COMERCIAL!$L583),'Curva Forward'!$B$5:$B$13,0),MATCH(GA$4,'Curva Forward'!$C$4:$AN$4,0))),DC583)</f>
        <v>0</v>
      </c>
      <c r="GB583" s="200">
        <f>AP583*AP$2*IF($FC583="V",1,-1)*IF($Q583="Fixo",(DD583-INDEX('Curva Forward'!$C$5:$AN$13,MATCH(CONCATENATE(BD_COMERCIAL!$K583," ",BD_COMERCIAL!$L583),'Curva Forward'!$B$5:$B$13,0),MATCH(GB$4,'Curva Forward'!$C$4:$AN$4,0))),DD583)</f>
        <v>0</v>
      </c>
      <c r="GC583" s="200">
        <f>AQ583*AQ$2*IF($FC583="V",1,-1)*IF($Q583="Fixo",(DE583-INDEX('Curva Forward'!$C$5:$AN$13,MATCH(CONCATENATE(BD_COMERCIAL!$K583," ",BD_COMERCIAL!$L583),'Curva Forward'!$B$5:$B$13,0),MATCH(GC$4,'Curva Forward'!$C$4:$AN$4,0))),DE583)</f>
        <v>0</v>
      </c>
      <c r="GD583" s="200">
        <f>AR583*AR$2*IF($FC583="V",1,-1)*IF($Q583="Fixo",(DF583-INDEX('Curva Forward'!$C$5:$AN$13,MATCH(CONCATENATE(BD_COMERCIAL!$K583," ",BD_COMERCIAL!$L583),'Curva Forward'!$B$5:$B$13,0),MATCH(GD$4,'Curva Forward'!$C$4:$AN$4,0))),DF583)</f>
        <v>0</v>
      </c>
      <c r="GE583" s="200">
        <f>AS583*AS$2*IF($FC583="V",1,-1)*IF($Q583="Fixo",(DG583-INDEX('Curva Forward'!$C$5:$AN$13,MATCH(CONCATENATE(BD_COMERCIAL!$K583," ",BD_COMERCIAL!$L583),'Curva Forward'!$B$5:$B$13,0),MATCH(GE$4,'Curva Forward'!$C$4:$AN$4,0))),DG583)</f>
        <v>0</v>
      </c>
      <c r="GF583" s="200">
        <f>AT583*AT$2*IF($FC583="V",1,-1)*IF($Q583="Fixo",(DH583-INDEX('Curva Forward'!$C$5:$AN$13,MATCH(CONCATENATE(BD_COMERCIAL!$K583," ",BD_COMERCIAL!$L583),'Curva Forward'!$B$5:$B$13,0),MATCH(GF$4,'Curva Forward'!$C$4:$AN$4,0))),DH583)</f>
        <v>0</v>
      </c>
      <c r="GG583" s="200">
        <f>AU583*AU$2*IF($FC583="V",1,-1)*IF($Q583="Fixo",(DI583-INDEX('Curva Forward'!$C$5:$AN$13,MATCH(CONCATENATE(BD_COMERCIAL!$K583," ",BD_COMERCIAL!$L583),'Curva Forward'!$B$5:$B$13,0),MATCH(GG$4,'Curva Forward'!$C$4:$AN$4,0))),DI583)</f>
        <v>0</v>
      </c>
      <c r="GH583" s="200">
        <f>AV583*AV$2*IF($FC583="V",1,-1)*IF($Q583="Fixo",(DJ583-INDEX('Curva Forward'!$C$5:$AN$13,MATCH(CONCATENATE(BD_COMERCIAL!$K583," ",BD_COMERCIAL!$L583),'Curva Forward'!$B$5:$B$13,0),MATCH(GH$4,'Curva Forward'!$C$4:$AN$4,0))),DJ583)</f>
        <v>0</v>
      </c>
      <c r="GI583" s="200">
        <f>AW583*AW$2*IF($FC583="V",1,-1)*IF($Q583="Fixo",(DK583-INDEX('Curva Forward'!$C$5:$AN$13,MATCH(CONCATENATE(BD_COMERCIAL!$K583," ",BD_COMERCIAL!$L583),'Curva Forward'!$B$5:$B$13,0),MATCH(GI$4,'Curva Forward'!$C$4:$AN$4,0))),DK583)</f>
        <v>0</v>
      </c>
      <c r="GJ583" s="200">
        <f>AX583*AX$2*IF($FC583="V",1,-1)*IF($Q583="Fixo",(DL583-INDEX('Curva Forward'!$C$5:$AN$13,MATCH(CONCATENATE(BD_COMERCIAL!$K583," ",BD_COMERCIAL!$L583),'Curva Forward'!$B$5:$B$13,0),MATCH(GJ$4,'Curva Forward'!$C$4:$AN$4,0))),DL583)</f>
        <v>0</v>
      </c>
      <c r="GK583" s="200">
        <f>AY583*AY$2*IF($FC583="V",1,-1)*IF($Q583="Fixo",(DM583-INDEX('Curva Forward'!$C$5:$AN$13,MATCH(CONCATENATE(BD_COMERCIAL!$K583," ",BD_COMERCIAL!$L583),'Curva Forward'!$B$5:$B$13,0),MATCH(GK$4,'Curva Forward'!$C$4:$AN$4,0))),DM583)</f>
        <v>0</v>
      </c>
      <c r="GL583" s="200">
        <f>IF(EZ583="",0,CL583*CL$2*IF($FC583="V",1,-1)*IF($Q583="Fixo",(EZ583-INDEX('Curva Forward'!$C$5:$AN$13,MATCH(CONCATENATE(BD_COMERCIAL!$K583," ",BD_COMERCIAL!$L583),'Curva Forward'!$B$5:$B$13,0),MATCH(GL$4,'Curva Forward'!$C$4:$AN$4,0))),EZ583))</f>
        <v>0</v>
      </c>
      <c r="GM583" s="200">
        <f>IF(FA583="",0,CM583*CM$2*IF($FC583="V",1,-1)*IF($Q583="Fixo",(FA583-INDEX('Curva Forward'!$C$5:$AN$13,MATCH(CONCATENATE(BD_COMERCIAL!$K583," ",BD_COMERCIAL!$L583),'Curva Forward'!$B$5:$B$13,0),MATCH(GM$4,'Curva Forward'!$C$4:$AN$4,0))),FA583))</f>
        <v>0</v>
      </c>
      <c r="GN583" s="200">
        <f>IF(FB583="",0,CN583*CN$2*IF($FC583="V",1,-1)*IF($Q583="Fixo",(FB583-INDEX('Curva Forward'!$C$5:$AN$13,MATCH(CONCATENATE(BD_COMERCIAL!$K583," ",BD_COMERCIAL!$L583),'Curva Forward'!$B$5:$B$13,0),MATCH(GN$4,'Curva Forward'!$C$4:$AN$4,0))),FB583))</f>
        <v>0</v>
      </c>
      <c r="GO583" s="201">
        <f t="shared" ca="1" si="180"/>
        <v>0</v>
      </c>
      <c r="GP583" s="201">
        <f t="shared" ca="1" si="181"/>
        <v>0</v>
      </c>
    </row>
    <row r="584" spans="1:198" ht="15" customHeight="1" x14ac:dyDescent="0.25">
      <c r="A584" s="6"/>
      <c r="B584" s="7" t="s">
        <v>973</v>
      </c>
      <c r="C584" s="8">
        <v>44774</v>
      </c>
      <c r="D584" s="9" t="s">
        <v>131</v>
      </c>
      <c r="E584" s="9" t="s">
        <v>974</v>
      </c>
      <c r="F584" s="113">
        <v>12809025000110</v>
      </c>
      <c r="G584" s="10" t="s">
        <v>125</v>
      </c>
      <c r="H584" s="113">
        <v>3780401000108</v>
      </c>
      <c r="I584" s="9" t="s">
        <v>126</v>
      </c>
      <c r="J584" s="166" t="s">
        <v>921</v>
      </c>
      <c r="K584" s="10" t="s">
        <v>30</v>
      </c>
      <c r="L584" s="84" t="s">
        <v>22</v>
      </c>
      <c r="M584" s="11">
        <v>44743</v>
      </c>
      <c r="N584" s="12">
        <v>44773</v>
      </c>
      <c r="O584" s="10">
        <v>10</v>
      </c>
      <c r="P584" s="84">
        <v>30</v>
      </c>
      <c r="Q584" s="84" t="s">
        <v>586</v>
      </c>
      <c r="R584" s="10" t="s">
        <v>129</v>
      </c>
      <c r="S584" s="14" t="s">
        <v>135</v>
      </c>
      <c r="T584" s="11"/>
      <c r="U584" s="12"/>
      <c r="V584" s="257" t="str">
        <f ca="1">IF(U584="","",
IF(U584="NA","",
IFERROR(VLOOKUP(EOMONTH(M584,-2)+1,IPCA!$A:$B,2,0),
VLOOKUP(EOMONTH(TODAY(),-2)+1,IPCA!$A:$B,2,0))/
VLOOKUP(EOMONTH(U584,-2)+1,IPCA!$A:$B,2,0)*
P584))</f>
        <v/>
      </c>
      <c r="W584" s="84"/>
      <c r="X584" s="13" t="s">
        <v>133</v>
      </c>
      <c r="Y584" s="166"/>
      <c r="AA584" s="108"/>
      <c r="AB584" s="15"/>
      <c r="AH584">
        <v>10</v>
      </c>
      <c r="AM584" s="6"/>
      <c r="AN584" s="15"/>
      <c r="AY584" s="6"/>
      <c r="AZ584" s="15"/>
      <c r="BK584" s="6"/>
      <c r="BL584" s="15"/>
      <c r="BW584" s="6"/>
      <c r="BX584" s="15"/>
      <c r="CI584" s="6"/>
      <c r="CJ584" s="16">
        <f t="shared" si="165"/>
        <v>0.84931506849315064</v>
      </c>
      <c r="CK584" s="16" t="str">
        <f t="shared" si="166"/>
        <v/>
      </c>
      <c r="CL584" s="16" t="str">
        <f t="shared" si="167"/>
        <v/>
      </c>
      <c r="CM584" s="16" t="str">
        <f t="shared" si="168"/>
        <v/>
      </c>
      <c r="CN584" s="16" t="str">
        <f t="shared" si="169"/>
        <v/>
      </c>
      <c r="CO584" s="18"/>
      <c r="CP584" s="15"/>
      <c r="CV584">
        <v>30</v>
      </c>
      <c r="DA584" s="6"/>
      <c r="DB584" s="15"/>
      <c r="DM584" s="6"/>
      <c r="DN584" s="15"/>
      <c r="DY584" s="6"/>
      <c r="DZ584" s="15"/>
      <c r="EK584" s="6"/>
      <c r="EL584" s="15"/>
      <c r="EW584" s="6"/>
      <c r="EX584" s="16">
        <f t="shared" si="170"/>
        <v>2.547945205479452</v>
      </c>
      <c r="EY584" s="16" t="str">
        <f t="shared" si="171"/>
        <v/>
      </c>
      <c r="EZ584" s="16" t="str">
        <f t="shared" si="172"/>
        <v/>
      </c>
      <c r="FA584" s="16" t="str">
        <f t="shared" si="173"/>
        <v/>
      </c>
      <c r="FB584" s="160" t="str">
        <f t="shared" si="174"/>
        <v/>
      </c>
      <c r="FC584" t="s">
        <v>205</v>
      </c>
      <c r="FD584" s="20" t="s">
        <v>126</v>
      </c>
      <c r="FE584"/>
      <c r="FF584" s="209" t="s">
        <v>206</v>
      </c>
      <c r="FH584" s="284">
        <f t="shared" ca="1" si="175"/>
        <v>0</v>
      </c>
      <c r="FI584" s="208">
        <f t="shared" si="176"/>
        <v>1</v>
      </c>
      <c r="FK584" t="str">
        <f t="shared" si="177"/>
        <v>Prime Energy Comercializadora de Energia Ltda</v>
      </c>
      <c r="FL584" s="201">
        <f t="shared" ca="1" si="178"/>
        <v>-223200</v>
      </c>
      <c r="FM584" s="201">
        <f t="shared" ca="1" si="179"/>
        <v>0</v>
      </c>
      <c r="FN584" s="200">
        <f>AB584*AB$2*IF($FC584="V",1,-1)*IF($Q584="Fixo",(CP584-INDEX('Curva Forward'!$C$5:$AN$13,MATCH(CONCATENATE(BD_COMERCIAL!$K584," ",BD_COMERCIAL!$L584),'Curva Forward'!$B$5:$B$13,0),MATCH(FN$4,'Curva Forward'!$C$4:$AN$4,0))),CP584)</f>
        <v>0</v>
      </c>
      <c r="FO584" s="200">
        <f>AC584*AC$2*IF($FC584="V",1,-1)*IF($Q584="Fixo",(CQ584-INDEX('Curva Forward'!$C$5:$AN$13,MATCH(CONCATENATE(BD_COMERCIAL!$K584," ",BD_COMERCIAL!$L584),'Curva Forward'!$B$5:$B$13,0),MATCH(FO$4,'Curva Forward'!$C$4:$AN$4,0))),CQ584)</f>
        <v>0</v>
      </c>
      <c r="FP584" s="200">
        <f>AD584*AD$2*IF($FC584="V",1,-1)*IF($Q584="Fixo",(CR584-INDEX('Curva Forward'!$C$5:$AN$13,MATCH(CONCATENATE(BD_COMERCIAL!$K584," ",BD_COMERCIAL!$L584),'Curva Forward'!$B$5:$B$13,0),MATCH(FP$4,'Curva Forward'!$C$4:$AN$4,0))),CR584)</f>
        <v>0</v>
      </c>
      <c r="FQ584" s="200">
        <f>AE584*AE$2*IF($FC584="V",1,-1)*IF($Q584="Fixo",(CS584-INDEX('Curva Forward'!$C$5:$AN$13,MATCH(CONCATENATE(BD_COMERCIAL!$K584," ",BD_COMERCIAL!$L584),'Curva Forward'!$B$5:$B$13,0),MATCH(FQ$4,'Curva Forward'!$C$4:$AN$4,0))),CS584)</f>
        <v>0</v>
      </c>
      <c r="FR584" s="200">
        <f>AF584*AF$2*IF($FC584="V",1,-1)*IF($Q584="Fixo",(CT584-INDEX('Curva Forward'!$C$5:$AN$13,MATCH(CONCATENATE(BD_COMERCIAL!$K584," ",BD_COMERCIAL!$L584),'Curva Forward'!$B$5:$B$13,0),MATCH(FR$4,'Curva Forward'!$C$4:$AN$4,0))),CT584)</f>
        <v>0</v>
      </c>
      <c r="FS584" s="200">
        <f>AG584*AG$2*IF($FC584="V",1,-1)*IF($Q584="Fixo",(CU584-INDEX('Curva Forward'!$C$5:$AN$13,MATCH(CONCATENATE(BD_COMERCIAL!$K584," ",BD_COMERCIAL!$L584),'Curva Forward'!$B$5:$B$13,0),MATCH(FS$4,'Curva Forward'!$C$4:$AN$4,0))),CU584)</f>
        <v>0</v>
      </c>
      <c r="FT584" s="200">
        <f>AH584*AH$2*IF($FC584="V",1,-1)*IF($Q584="Fixo",(CV584-INDEX('Curva Forward'!$C$5:$AN$13,MATCH(CONCATENATE(BD_COMERCIAL!$K584," ",BD_COMERCIAL!$L584),'Curva Forward'!$B$5:$B$13,0),MATCH(FT$4,'Curva Forward'!$C$4:$AN$4,0))),CV584)</f>
        <v>-223200</v>
      </c>
      <c r="FU584" s="200">
        <f>AI584*AI$2*IF($FC584="V",1,-1)*IF($Q584="Fixo",(CW584-INDEX('Curva Forward'!$C$5:$AN$13,MATCH(CONCATENATE(BD_COMERCIAL!$K584," ",BD_COMERCIAL!$L584),'Curva Forward'!$B$5:$B$13,0),MATCH(FU$4,'Curva Forward'!$C$4:$AN$4,0))),CW584)</f>
        <v>0</v>
      </c>
      <c r="FV584" s="200">
        <f>AJ584*AJ$2*IF($FC584="V",1,-1)*IF($Q584="Fixo",(CX584-INDEX('Curva Forward'!$C$5:$AN$13,MATCH(CONCATENATE(BD_COMERCIAL!$K584," ",BD_COMERCIAL!$L584),'Curva Forward'!$B$5:$B$13,0),MATCH(FV$4,'Curva Forward'!$C$4:$AN$4,0))),CX584)</f>
        <v>0</v>
      </c>
      <c r="FW584" s="200">
        <f>AK584*AK$2*IF($FC584="V",1,-1)*IF($Q584="Fixo",(CY584-INDEX('Curva Forward'!$C$5:$AN$13,MATCH(CONCATENATE(BD_COMERCIAL!$K584," ",BD_COMERCIAL!$L584),'Curva Forward'!$B$5:$B$13,0),MATCH(FW$4,'Curva Forward'!$C$4:$AN$4,0))),CY584)</f>
        <v>0</v>
      </c>
      <c r="FX584" s="200">
        <f>AL584*AL$2*IF($FC584="V",1,-1)*IF($Q584="Fixo",(CZ584-INDEX('Curva Forward'!$C$5:$AN$13,MATCH(CONCATENATE(BD_COMERCIAL!$K584," ",BD_COMERCIAL!$L584),'Curva Forward'!$B$5:$B$13,0),MATCH(FX$4,'Curva Forward'!$C$4:$AN$4,0))),CZ584)</f>
        <v>0</v>
      </c>
      <c r="FY584" s="200">
        <f>AM584*AM$2*IF($FC584="V",1,-1)*IF($Q584="Fixo",(DA584-INDEX('Curva Forward'!$C$5:$AN$13,MATCH(CONCATENATE(BD_COMERCIAL!$K584," ",BD_COMERCIAL!$L584),'Curva Forward'!$B$5:$B$13,0),MATCH(FY$4,'Curva Forward'!$C$4:$AN$4,0))),DA584)</f>
        <v>0</v>
      </c>
      <c r="FZ584" s="200">
        <f>AN584*AN$2*IF($FC584="V",1,-1)*IF($Q584="Fixo",(DB584-INDEX('Curva Forward'!$C$5:$AN$13,MATCH(CONCATENATE(BD_COMERCIAL!$K584," ",BD_COMERCIAL!$L584),'Curva Forward'!$B$5:$B$13,0),MATCH(FZ$4,'Curva Forward'!$C$4:$AN$4,0))),DB584)</f>
        <v>0</v>
      </c>
      <c r="GA584" s="200">
        <f>AO584*AO$2*IF($FC584="V",1,-1)*IF($Q584="Fixo",(DC584-INDEX('Curva Forward'!$C$5:$AN$13,MATCH(CONCATENATE(BD_COMERCIAL!$K584," ",BD_COMERCIAL!$L584),'Curva Forward'!$B$5:$B$13,0),MATCH(GA$4,'Curva Forward'!$C$4:$AN$4,0))),DC584)</f>
        <v>0</v>
      </c>
      <c r="GB584" s="200">
        <f>AP584*AP$2*IF($FC584="V",1,-1)*IF($Q584="Fixo",(DD584-INDEX('Curva Forward'!$C$5:$AN$13,MATCH(CONCATENATE(BD_COMERCIAL!$K584," ",BD_COMERCIAL!$L584),'Curva Forward'!$B$5:$B$13,0),MATCH(GB$4,'Curva Forward'!$C$4:$AN$4,0))),DD584)</f>
        <v>0</v>
      </c>
      <c r="GC584" s="200">
        <f>AQ584*AQ$2*IF($FC584="V",1,-1)*IF($Q584="Fixo",(DE584-INDEX('Curva Forward'!$C$5:$AN$13,MATCH(CONCATENATE(BD_COMERCIAL!$K584," ",BD_COMERCIAL!$L584),'Curva Forward'!$B$5:$B$13,0),MATCH(GC$4,'Curva Forward'!$C$4:$AN$4,0))),DE584)</f>
        <v>0</v>
      </c>
      <c r="GD584" s="200">
        <f>AR584*AR$2*IF($FC584="V",1,-1)*IF($Q584="Fixo",(DF584-INDEX('Curva Forward'!$C$5:$AN$13,MATCH(CONCATENATE(BD_COMERCIAL!$K584," ",BD_COMERCIAL!$L584),'Curva Forward'!$B$5:$B$13,0),MATCH(GD$4,'Curva Forward'!$C$4:$AN$4,0))),DF584)</f>
        <v>0</v>
      </c>
      <c r="GE584" s="200">
        <f>AS584*AS$2*IF($FC584="V",1,-1)*IF($Q584="Fixo",(DG584-INDEX('Curva Forward'!$C$5:$AN$13,MATCH(CONCATENATE(BD_COMERCIAL!$K584," ",BD_COMERCIAL!$L584),'Curva Forward'!$B$5:$B$13,0),MATCH(GE$4,'Curva Forward'!$C$4:$AN$4,0))),DG584)</f>
        <v>0</v>
      </c>
      <c r="GF584" s="200">
        <f>AT584*AT$2*IF($FC584="V",1,-1)*IF($Q584="Fixo",(DH584-INDEX('Curva Forward'!$C$5:$AN$13,MATCH(CONCATENATE(BD_COMERCIAL!$K584," ",BD_COMERCIAL!$L584),'Curva Forward'!$B$5:$B$13,0),MATCH(GF$4,'Curva Forward'!$C$4:$AN$4,0))),DH584)</f>
        <v>0</v>
      </c>
      <c r="GG584" s="200">
        <f>AU584*AU$2*IF($FC584="V",1,-1)*IF($Q584="Fixo",(DI584-INDEX('Curva Forward'!$C$5:$AN$13,MATCH(CONCATENATE(BD_COMERCIAL!$K584," ",BD_COMERCIAL!$L584),'Curva Forward'!$B$5:$B$13,0),MATCH(GG$4,'Curva Forward'!$C$4:$AN$4,0))),DI584)</f>
        <v>0</v>
      </c>
      <c r="GH584" s="200">
        <f>AV584*AV$2*IF($FC584="V",1,-1)*IF($Q584="Fixo",(DJ584-INDEX('Curva Forward'!$C$5:$AN$13,MATCH(CONCATENATE(BD_COMERCIAL!$K584," ",BD_COMERCIAL!$L584),'Curva Forward'!$B$5:$B$13,0),MATCH(GH$4,'Curva Forward'!$C$4:$AN$4,0))),DJ584)</f>
        <v>0</v>
      </c>
      <c r="GI584" s="200">
        <f>AW584*AW$2*IF($FC584="V",1,-1)*IF($Q584="Fixo",(DK584-INDEX('Curva Forward'!$C$5:$AN$13,MATCH(CONCATENATE(BD_COMERCIAL!$K584," ",BD_COMERCIAL!$L584),'Curva Forward'!$B$5:$B$13,0),MATCH(GI$4,'Curva Forward'!$C$4:$AN$4,0))),DK584)</f>
        <v>0</v>
      </c>
      <c r="GJ584" s="200">
        <f>AX584*AX$2*IF($FC584="V",1,-1)*IF($Q584="Fixo",(DL584-INDEX('Curva Forward'!$C$5:$AN$13,MATCH(CONCATENATE(BD_COMERCIAL!$K584," ",BD_COMERCIAL!$L584),'Curva Forward'!$B$5:$B$13,0),MATCH(GJ$4,'Curva Forward'!$C$4:$AN$4,0))),DL584)</f>
        <v>0</v>
      </c>
      <c r="GK584" s="200">
        <f>AY584*AY$2*IF($FC584="V",1,-1)*IF($Q584="Fixo",(DM584-INDEX('Curva Forward'!$C$5:$AN$13,MATCH(CONCATENATE(BD_COMERCIAL!$K584," ",BD_COMERCIAL!$L584),'Curva Forward'!$B$5:$B$13,0),MATCH(GK$4,'Curva Forward'!$C$4:$AN$4,0))),DM584)</f>
        <v>0</v>
      </c>
      <c r="GL584" s="200">
        <f>IF(EZ584="",0,CL584*CL$2*IF($FC584="V",1,-1)*IF($Q584="Fixo",(EZ584-INDEX('Curva Forward'!$C$5:$AN$13,MATCH(CONCATENATE(BD_COMERCIAL!$K584," ",BD_COMERCIAL!$L584),'Curva Forward'!$B$5:$B$13,0),MATCH(GL$4,'Curva Forward'!$C$4:$AN$4,0))),EZ584))</f>
        <v>0</v>
      </c>
      <c r="GM584" s="200">
        <f>IF(FA584="",0,CM584*CM$2*IF($FC584="V",1,-1)*IF($Q584="Fixo",(FA584-INDEX('Curva Forward'!$C$5:$AN$13,MATCH(CONCATENATE(BD_COMERCIAL!$K584," ",BD_COMERCIAL!$L584),'Curva Forward'!$B$5:$B$13,0),MATCH(GM$4,'Curva Forward'!$C$4:$AN$4,0))),FA584))</f>
        <v>0</v>
      </c>
      <c r="GN584" s="200">
        <f>IF(FB584="",0,CN584*CN$2*IF($FC584="V",1,-1)*IF($Q584="Fixo",(FB584-INDEX('Curva Forward'!$C$5:$AN$13,MATCH(CONCATENATE(BD_COMERCIAL!$K584," ",BD_COMERCIAL!$L584),'Curva Forward'!$B$5:$B$13,0),MATCH(GN$4,'Curva Forward'!$C$4:$AN$4,0))),FB584))</f>
        <v>0</v>
      </c>
      <c r="GO584" s="201">
        <f t="shared" ca="1" si="180"/>
        <v>0</v>
      </c>
      <c r="GP584" s="201">
        <f t="shared" ca="1" si="181"/>
        <v>0</v>
      </c>
    </row>
    <row r="585" spans="1:198" ht="15" customHeight="1" x14ac:dyDescent="0.25">
      <c r="A585" s="6"/>
      <c r="B585" s="7" t="s">
        <v>975</v>
      </c>
      <c r="C585" s="8">
        <v>44774</v>
      </c>
      <c r="D585" s="9" t="s">
        <v>131</v>
      </c>
      <c r="E585" s="9" t="s">
        <v>201</v>
      </c>
      <c r="F585" s="113">
        <v>11182210000164</v>
      </c>
      <c r="G585" s="10" t="s">
        <v>125</v>
      </c>
      <c r="H585" s="113">
        <v>3780401000108</v>
      </c>
      <c r="I585" s="9" t="s">
        <v>126</v>
      </c>
      <c r="J585" s="166" t="s">
        <v>921</v>
      </c>
      <c r="K585" s="10" t="s">
        <v>30</v>
      </c>
      <c r="L585" s="84" t="s">
        <v>22</v>
      </c>
      <c r="M585" s="11">
        <v>44743</v>
      </c>
      <c r="N585" s="12">
        <v>44773</v>
      </c>
      <c r="O585" s="10">
        <v>10</v>
      </c>
      <c r="P585" s="84">
        <v>30.3</v>
      </c>
      <c r="Q585" s="84" t="s">
        <v>586</v>
      </c>
      <c r="R585" s="10" t="s">
        <v>129</v>
      </c>
      <c r="S585" s="14" t="s">
        <v>135</v>
      </c>
      <c r="T585" s="11"/>
      <c r="U585" s="12"/>
      <c r="V585" s="257" t="str">
        <f ca="1">IF(U585="","",
IF(U585="NA","",
IFERROR(VLOOKUP(EOMONTH(M585,-2)+1,IPCA!$A:$B,2,0),
VLOOKUP(EOMONTH(TODAY(),-2)+1,IPCA!$A:$B,2,0))/
VLOOKUP(EOMONTH(U585,-2)+1,IPCA!$A:$B,2,0)*
P585))</f>
        <v/>
      </c>
      <c r="W585" s="84"/>
      <c r="X585" s="13" t="s">
        <v>133</v>
      </c>
      <c r="Y585" s="166"/>
      <c r="AA585" s="108"/>
      <c r="AB585" s="15"/>
      <c r="AH585">
        <v>10</v>
      </c>
      <c r="AM585" s="6"/>
      <c r="AN585" s="15"/>
      <c r="AY585" s="6"/>
      <c r="AZ585" s="15"/>
      <c r="BK585" s="6"/>
      <c r="BL585" s="15"/>
      <c r="BW585" s="6"/>
      <c r="BX585" s="15"/>
      <c r="CI585" s="6"/>
      <c r="CJ585" s="16">
        <f t="shared" si="165"/>
        <v>0.84931506849315064</v>
      </c>
      <c r="CK585" s="16" t="str">
        <f t="shared" si="166"/>
        <v/>
      </c>
      <c r="CL585" s="16" t="str">
        <f t="shared" si="167"/>
        <v/>
      </c>
      <c r="CM585" s="16" t="str">
        <f t="shared" si="168"/>
        <v/>
      </c>
      <c r="CN585" s="16" t="str">
        <f t="shared" si="169"/>
        <v/>
      </c>
      <c r="CO585" s="18"/>
      <c r="CP585" s="15"/>
      <c r="CV585">
        <v>30.3</v>
      </c>
      <c r="DA585" s="6"/>
      <c r="DB585" s="15"/>
      <c r="DM585" s="6"/>
      <c r="DN585" s="15"/>
      <c r="DY585" s="6"/>
      <c r="DZ585" s="15"/>
      <c r="EK585" s="6"/>
      <c r="EL585" s="15"/>
      <c r="EW585" s="6"/>
      <c r="EX585" s="16">
        <f t="shared" si="170"/>
        <v>2.5734246575342468</v>
      </c>
      <c r="EY585" s="16" t="str">
        <f t="shared" si="171"/>
        <v/>
      </c>
      <c r="EZ585" s="16" t="str">
        <f t="shared" si="172"/>
        <v/>
      </c>
      <c r="FA585" s="16" t="str">
        <f t="shared" si="173"/>
        <v/>
      </c>
      <c r="FB585" s="160" t="str">
        <f t="shared" si="174"/>
        <v/>
      </c>
      <c r="FC585" t="s">
        <v>205</v>
      </c>
      <c r="FD585" s="20" t="s">
        <v>126</v>
      </c>
      <c r="FE585"/>
      <c r="FF585" s="209" t="s">
        <v>206</v>
      </c>
      <c r="FH585" s="284">
        <f t="shared" ca="1" si="175"/>
        <v>0</v>
      </c>
      <c r="FI585" s="208">
        <f t="shared" si="176"/>
        <v>1</v>
      </c>
      <c r="FK585" t="str">
        <f t="shared" si="177"/>
        <v>Nova Energia Comercializadora S.A.</v>
      </c>
      <c r="FL585" s="201">
        <f t="shared" ca="1" si="178"/>
        <v>-225432</v>
      </c>
      <c r="FM585" s="201">
        <f t="shared" ca="1" si="179"/>
        <v>0</v>
      </c>
      <c r="FN585" s="200">
        <f>AB585*AB$2*IF($FC585="V",1,-1)*IF($Q585="Fixo",(CP585-INDEX('Curva Forward'!$C$5:$AN$13,MATCH(CONCATENATE(BD_COMERCIAL!$K585," ",BD_COMERCIAL!$L585),'Curva Forward'!$B$5:$B$13,0),MATCH(FN$4,'Curva Forward'!$C$4:$AN$4,0))),CP585)</f>
        <v>0</v>
      </c>
      <c r="FO585" s="200">
        <f>AC585*AC$2*IF($FC585="V",1,-1)*IF($Q585="Fixo",(CQ585-INDEX('Curva Forward'!$C$5:$AN$13,MATCH(CONCATENATE(BD_COMERCIAL!$K585," ",BD_COMERCIAL!$L585),'Curva Forward'!$B$5:$B$13,0),MATCH(FO$4,'Curva Forward'!$C$4:$AN$4,0))),CQ585)</f>
        <v>0</v>
      </c>
      <c r="FP585" s="200">
        <f>AD585*AD$2*IF($FC585="V",1,-1)*IF($Q585="Fixo",(CR585-INDEX('Curva Forward'!$C$5:$AN$13,MATCH(CONCATENATE(BD_COMERCIAL!$K585," ",BD_COMERCIAL!$L585),'Curva Forward'!$B$5:$B$13,0),MATCH(FP$4,'Curva Forward'!$C$4:$AN$4,0))),CR585)</f>
        <v>0</v>
      </c>
      <c r="FQ585" s="200">
        <f>AE585*AE$2*IF($FC585="V",1,-1)*IF($Q585="Fixo",(CS585-INDEX('Curva Forward'!$C$5:$AN$13,MATCH(CONCATENATE(BD_COMERCIAL!$K585," ",BD_COMERCIAL!$L585),'Curva Forward'!$B$5:$B$13,0),MATCH(FQ$4,'Curva Forward'!$C$4:$AN$4,0))),CS585)</f>
        <v>0</v>
      </c>
      <c r="FR585" s="200">
        <f>AF585*AF$2*IF($FC585="V",1,-1)*IF($Q585="Fixo",(CT585-INDEX('Curva Forward'!$C$5:$AN$13,MATCH(CONCATENATE(BD_COMERCIAL!$K585," ",BD_COMERCIAL!$L585),'Curva Forward'!$B$5:$B$13,0),MATCH(FR$4,'Curva Forward'!$C$4:$AN$4,0))),CT585)</f>
        <v>0</v>
      </c>
      <c r="FS585" s="200">
        <f>AG585*AG$2*IF($FC585="V",1,-1)*IF($Q585="Fixo",(CU585-INDEX('Curva Forward'!$C$5:$AN$13,MATCH(CONCATENATE(BD_COMERCIAL!$K585," ",BD_COMERCIAL!$L585),'Curva Forward'!$B$5:$B$13,0),MATCH(FS$4,'Curva Forward'!$C$4:$AN$4,0))),CU585)</f>
        <v>0</v>
      </c>
      <c r="FT585" s="200">
        <f>AH585*AH$2*IF($FC585="V",1,-1)*IF($Q585="Fixo",(CV585-INDEX('Curva Forward'!$C$5:$AN$13,MATCH(CONCATENATE(BD_COMERCIAL!$K585," ",BD_COMERCIAL!$L585),'Curva Forward'!$B$5:$B$13,0),MATCH(FT$4,'Curva Forward'!$C$4:$AN$4,0))),CV585)</f>
        <v>-225432</v>
      </c>
      <c r="FU585" s="200">
        <f>AI585*AI$2*IF($FC585="V",1,-1)*IF($Q585="Fixo",(CW585-INDEX('Curva Forward'!$C$5:$AN$13,MATCH(CONCATENATE(BD_COMERCIAL!$K585," ",BD_COMERCIAL!$L585),'Curva Forward'!$B$5:$B$13,0),MATCH(FU$4,'Curva Forward'!$C$4:$AN$4,0))),CW585)</f>
        <v>0</v>
      </c>
      <c r="FV585" s="200">
        <f>AJ585*AJ$2*IF($FC585="V",1,-1)*IF($Q585="Fixo",(CX585-INDEX('Curva Forward'!$C$5:$AN$13,MATCH(CONCATENATE(BD_COMERCIAL!$K585," ",BD_COMERCIAL!$L585),'Curva Forward'!$B$5:$B$13,0),MATCH(FV$4,'Curva Forward'!$C$4:$AN$4,0))),CX585)</f>
        <v>0</v>
      </c>
      <c r="FW585" s="200">
        <f>AK585*AK$2*IF($FC585="V",1,-1)*IF($Q585="Fixo",(CY585-INDEX('Curva Forward'!$C$5:$AN$13,MATCH(CONCATENATE(BD_COMERCIAL!$K585," ",BD_COMERCIAL!$L585),'Curva Forward'!$B$5:$B$13,0),MATCH(FW$4,'Curva Forward'!$C$4:$AN$4,0))),CY585)</f>
        <v>0</v>
      </c>
      <c r="FX585" s="200">
        <f>AL585*AL$2*IF($FC585="V",1,-1)*IF($Q585="Fixo",(CZ585-INDEX('Curva Forward'!$C$5:$AN$13,MATCH(CONCATENATE(BD_COMERCIAL!$K585," ",BD_COMERCIAL!$L585),'Curva Forward'!$B$5:$B$13,0),MATCH(FX$4,'Curva Forward'!$C$4:$AN$4,0))),CZ585)</f>
        <v>0</v>
      </c>
      <c r="FY585" s="200">
        <f>AM585*AM$2*IF($FC585="V",1,-1)*IF($Q585="Fixo",(DA585-INDEX('Curva Forward'!$C$5:$AN$13,MATCH(CONCATENATE(BD_COMERCIAL!$K585," ",BD_COMERCIAL!$L585),'Curva Forward'!$B$5:$B$13,0),MATCH(FY$4,'Curva Forward'!$C$4:$AN$4,0))),DA585)</f>
        <v>0</v>
      </c>
      <c r="FZ585" s="200">
        <f>AN585*AN$2*IF($FC585="V",1,-1)*IF($Q585="Fixo",(DB585-INDEX('Curva Forward'!$C$5:$AN$13,MATCH(CONCATENATE(BD_COMERCIAL!$K585," ",BD_COMERCIAL!$L585),'Curva Forward'!$B$5:$B$13,0),MATCH(FZ$4,'Curva Forward'!$C$4:$AN$4,0))),DB585)</f>
        <v>0</v>
      </c>
      <c r="GA585" s="200">
        <f>AO585*AO$2*IF($FC585="V",1,-1)*IF($Q585="Fixo",(DC585-INDEX('Curva Forward'!$C$5:$AN$13,MATCH(CONCATENATE(BD_COMERCIAL!$K585," ",BD_COMERCIAL!$L585),'Curva Forward'!$B$5:$B$13,0),MATCH(GA$4,'Curva Forward'!$C$4:$AN$4,0))),DC585)</f>
        <v>0</v>
      </c>
      <c r="GB585" s="200">
        <f>AP585*AP$2*IF($FC585="V",1,-1)*IF($Q585="Fixo",(DD585-INDEX('Curva Forward'!$C$5:$AN$13,MATCH(CONCATENATE(BD_COMERCIAL!$K585," ",BD_COMERCIAL!$L585),'Curva Forward'!$B$5:$B$13,0),MATCH(GB$4,'Curva Forward'!$C$4:$AN$4,0))),DD585)</f>
        <v>0</v>
      </c>
      <c r="GC585" s="200">
        <f>AQ585*AQ$2*IF($FC585="V",1,-1)*IF($Q585="Fixo",(DE585-INDEX('Curva Forward'!$C$5:$AN$13,MATCH(CONCATENATE(BD_COMERCIAL!$K585," ",BD_COMERCIAL!$L585),'Curva Forward'!$B$5:$B$13,0),MATCH(GC$4,'Curva Forward'!$C$4:$AN$4,0))),DE585)</f>
        <v>0</v>
      </c>
      <c r="GD585" s="200">
        <f>AR585*AR$2*IF($FC585="V",1,-1)*IF($Q585="Fixo",(DF585-INDEX('Curva Forward'!$C$5:$AN$13,MATCH(CONCATENATE(BD_COMERCIAL!$K585," ",BD_COMERCIAL!$L585),'Curva Forward'!$B$5:$B$13,0),MATCH(GD$4,'Curva Forward'!$C$4:$AN$4,0))),DF585)</f>
        <v>0</v>
      </c>
      <c r="GE585" s="200">
        <f>AS585*AS$2*IF($FC585="V",1,-1)*IF($Q585="Fixo",(DG585-INDEX('Curva Forward'!$C$5:$AN$13,MATCH(CONCATENATE(BD_COMERCIAL!$K585," ",BD_COMERCIAL!$L585),'Curva Forward'!$B$5:$B$13,0),MATCH(GE$4,'Curva Forward'!$C$4:$AN$4,0))),DG585)</f>
        <v>0</v>
      </c>
      <c r="GF585" s="200">
        <f>AT585*AT$2*IF($FC585="V",1,-1)*IF($Q585="Fixo",(DH585-INDEX('Curva Forward'!$C$5:$AN$13,MATCH(CONCATENATE(BD_COMERCIAL!$K585," ",BD_COMERCIAL!$L585),'Curva Forward'!$B$5:$B$13,0),MATCH(GF$4,'Curva Forward'!$C$4:$AN$4,0))),DH585)</f>
        <v>0</v>
      </c>
      <c r="GG585" s="200">
        <f>AU585*AU$2*IF($FC585="V",1,-1)*IF($Q585="Fixo",(DI585-INDEX('Curva Forward'!$C$5:$AN$13,MATCH(CONCATENATE(BD_COMERCIAL!$K585," ",BD_COMERCIAL!$L585),'Curva Forward'!$B$5:$B$13,0),MATCH(GG$4,'Curva Forward'!$C$4:$AN$4,0))),DI585)</f>
        <v>0</v>
      </c>
      <c r="GH585" s="200">
        <f>AV585*AV$2*IF($FC585="V",1,-1)*IF($Q585="Fixo",(DJ585-INDEX('Curva Forward'!$C$5:$AN$13,MATCH(CONCATENATE(BD_COMERCIAL!$K585," ",BD_COMERCIAL!$L585),'Curva Forward'!$B$5:$B$13,0),MATCH(GH$4,'Curva Forward'!$C$4:$AN$4,0))),DJ585)</f>
        <v>0</v>
      </c>
      <c r="GI585" s="200">
        <f>AW585*AW$2*IF($FC585="V",1,-1)*IF($Q585="Fixo",(DK585-INDEX('Curva Forward'!$C$5:$AN$13,MATCH(CONCATENATE(BD_COMERCIAL!$K585," ",BD_COMERCIAL!$L585),'Curva Forward'!$B$5:$B$13,0),MATCH(GI$4,'Curva Forward'!$C$4:$AN$4,0))),DK585)</f>
        <v>0</v>
      </c>
      <c r="GJ585" s="200">
        <f>AX585*AX$2*IF($FC585="V",1,-1)*IF($Q585="Fixo",(DL585-INDEX('Curva Forward'!$C$5:$AN$13,MATCH(CONCATENATE(BD_COMERCIAL!$K585," ",BD_COMERCIAL!$L585),'Curva Forward'!$B$5:$B$13,0),MATCH(GJ$4,'Curva Forward'!$C$4:$AN$4,0))),DL585)</f>
        <v>0</v>
      </c>
      <c r="GK585" s="200">
        <f>AY585*AY$2*IF($FC585="V",1,-1)*IF($Q585="Fixo",(DM585-INDEX('Curva Forward'!$C$5:$AN$13,MATCH(CONCATENATE(BD_COMERCIAL!$K585," ",BD_COMERCIAL!$L585),'Curva Forward'!$B$5:$B$13,0),MATCH(GK$4,'Curva Forward'!$C$4:$AN$4,0))),DM585)</f>
        <v>0</v>
      </c>
      <c r="GL585" s="200">
        <f>IF(EZ585="",0,CL585*CL$2*IF($FC585="V",1,-1)*IF($Q585="Fixo",(EZ585-INDEX('Curva Forward'!$C$5:$AN$13,MATCH(CONCATENATE(BD_COMERCIAL!$K585," ",BD_COMERCIAL!$L585),'Curva Forward'!$B$5:$B$13,0),MATCH(GL$4,'Curva Forward'!$C$4:$AN$4,0))),EZ585))</f>
        <v>0</v>
      </c>
      <c r="GM585" s="200">
        <f>IF(FA585="",0,CM585*CM$2*IF($FC585="V",1,-1)*IF($Q585="Fixo",(FA585-INDEX('Curva Forward'!$C$5:$AN$13,MATCH(CONCATENATE(BD_COMERCIAL!$K585," ",BD_COMERCIAL!$L585),'Curva Forward'!$B$5:$B$13,0),MATCH(GM$4,'Curva Forward'!$C$4:$AN$4,0))),FA585))</f>
        <v>0</v>
      </c>
      <c r="GN585" s="200">
        <f>IF(FB585="",0,CN585*CN$2*IF($FC585="V",1,-1)*IF($Q585="Fixo",(FB585-INDEX('Curva Forward'!$C$5:$AN$13,MATCH(CONCATENATE(BD_COMERCIAL!$K585," ",BD_COMERCIAL!$L585),'Curva Forward'!$B$5:$B$13,0),MATCH(GN$4,'Curva Forward'!$C$4:$AN$4,0))),FB585))</f>
        <v>0</v>
      </c>
      <c r="GO585" s="201">
        <f t="shared" ca="1" si="180"/>
        <v>0</v>
      </c>
      <c r="GP585" s="201">
        <f t="shared" ca="1" si="181"/>
        <v>0</v>
      </c>
    </row>
    <row r="586" spans="1:198" ht="15" customHeight="1" x14ac:dyDescent="0.25">
      <c r="A586" s="6"/>
      <c r="B586" s="7" t="s">
        <v>976</v>
      </c>
      <c r="C586" s="8">
        <v>44774</v>
      </c>
      <c r="D586" s="9" t="s">
        <v>131</v>
      </c>
      <c r="E586" s="9" t="s">
        <v>867</v>
      </c>
      <c r="F586" s="113">
        <v>17077752000153</v>
      </c>
      <c r="G586" s="10" t="s">
        <v>125</v>
      </c>
      <c r="H586" s="113">
        <v>3780401000108</v>
      </c>
      <c r="I586" s="9" t="s">
        <v>126</v>
      </c>
      <c r="J586" s="166" t="s">
        <v>921</v>
      </c>
      <c r="K586" s="10" t="s">
        <v>30</v>
      </c>
      <c r="L586" s="84" t="s">
        <v>22</v>
      </c>
      <c r="M586" s="11">
        <v>44743</v>
      </c>
      <c r="N586" s="12">
        <v>44773</v>
      </c>
      <c r="O586" s="10">
        <v>2</v>
      </c>
      <c r="P586" s="84">
        <v>30</v>
      </c>
      <c r="Q586" s="84" t="s">
        <v>586</v>
      </c>
      <c r="R586" s="10" t="s">
        <v>129</v>
      </c>
      <c r="S586" s="14" t="s">
        <v>135</v>
      </c>
      <c r="T586" s="11"/>
      <c r="U586" s="12"/>
      <c r="V586" s="257" t="str">
        <f ca="1">IF(U586="","",
IF(U586="NA","",
IFERROR(VLOOKUP(EOMONTH(M586,-2)+1,IPCA!$A:$B,2,0),
VLOOKUP(EOMONTH(TODAY(),-2)+1,IPCA!$A:$B,2,0))/
VLOOKUP(EOMONTH(U586,-2)+1,IPCA!$A:$B,2,0)*
P586))</f>
        <v/>
      </c>
      <c r="W586" s="84"/>
      <c r="X586" s="13" t="s">
        <v>6</v>
      </c>
      <c r="Y586" s="166"/>
      <c r="AA586" s="108"/>
      <c r="AB586" s="15"/>
      <c r="AH586">
        <v>2</v>
      </c>
      <c r="AM586" s="6"/>
      <c r="AN586" s="15"/>
      <c r="AY586" s="6"/>
      <c r="AZ586" s="15"/>
      <c r="BK586" s="6"/>
      <c r="BL586" s="15"/>
      <c r="BW586" s="6"/>
      <c r="BX586" s="15"/>
      <c r="CI586" s="6"/>
      <c r="CJ586" s="16">
        <f t="shared" si="165"/>
        <v>0.16986301369863013</v>
      </c>
      <c r="CK586" s="16" t="str">
        <f t="shared" si="166"/>
        <v/>
      </c>
      <c r="CL586" s="16" t="str">
        <f t="shared" si="167"/>
        <v/>
      </c>
      <c r="CM586" s="16" t="str">
        <f t="shared" si="168"/>
        <v/>
      </c>
      <c r="CN586" s="16" t="str">
        <f t="shared" si="169"/>
        <v/>
      </c>
      <c r="CO586" s="18"/>
      <c r="CP586" s="15"/>
      <c r="CV586">
        <v>30</v>
      </c>
      <c r="DA586" s="6"/>
      <c r="DB586" s="15"/>
      <c r="DM586" s="6"/>
      <c r="DN586" s="15"/>
      <c r="DY586" s="6"/>
      <c r="DZ586" s="15"/>
      <c r="EK586" s="6"/>
      <c r="EL586" s="15"/>
      <c r="EW586" s="6"/>
      <c r="EX586" s="16">
        <f t="shared" si="170"/>
        <v>2.547945205479452</v>
      </c>
      <c r="EY586" s="16" t="str">
        <f t="shared" si="171"/>
        <v/>
      </c>
      <c r="EZ586" s="16" t="str">
        <f t="shared" si="172"/>
        <v/>
      </c>
      <c r="FA586" s="16" t="str">
        <f t="shared" si="173"/>
        <v/>
      </c>
      <c r="FB586" s="160" t="str">
        <f t="shared" si="174"/>
        <v/>
      </c>
      <c r="FC586" t="s">
        <v>205</v>
      </c>
      <c r="FD586" s="20" t="s">
        <v>126</v>
      </c>
      <c r="FE586"/>
      <c r="FF586" s="209" t="s">
        <v>206</v>
      </c>
      <c r="FH586" s="284">
        <f t="shared" ca="1" si="175"/>
        <v>0</v>
      </c>
      <c r="FI586" s="208">
        <f t="shared" si="176"/>
        <v>1</v>
      </c>
      <c r="FK586" t="str">
        <f t="shared" si="177"/>
        <v>TRINITY ENERGIAS RENOVÁVEIS S.A</v>
      </c>
      <c r="FL586" s="201">
        <f t="shared" ca="1" si="178"/>
        <v>-44640</v>
      </c>
      <c r="FM586" s="201">
        <f t="shared" ca="1" si="179"/>
        <v>0</v>
      </c>
      <c r="FN586" s="200">
        <f>AB586*AB$2*IF($FC586="V",1,-1)*IF($Q586="Fixo",(CP586-INDEX('Curva Forward'!$C$5:$AN$13,MATCH(CONCATENATE(BD_COMERCIAL!$K586," ",BD_COMERCIAL!$L586),'Curva Forward'!$B$5:$B$13,0),MATCH(FN$4,'Curva Forward'!$C$4:$AN$4,0))),CP586)</f>
        <v>0</v>
      </c>
      <c r="FO586" s="200">
        <f>AC586*AC$2*IF($FC586="V",1,-1)*IF($Q586="Fixo",(CQ586-INDEX('Curva Forward'!$C$5:$AN$13,MATCH(CONCATENATE(BD_COMERCIAL!$K586," ",BD_COMERCIAL!$L586),'Curva Forward'!$B$5:$B$13,0),MATCH(FO$4,'Curva Forward'!$C$4:$AN$4,0))),CQ586)</f>
        <v>0</v>
      </c>
      <c r="FP586" s="200">
        <f>AD586*AD$2*IF($FC586="V",1,-1)*IF($Q586="Fixo",(CR586-INDEX('Curva Forward'!$C$5:$AN$13,MATCH(CONCATENATE(BD_COMERCIAL!$K586," ",BD_COMERCIAL!$L586),'Curva Forward'!$B$5:$B$13,0),MATCH(FP$4,'Curva Forward'!$C$4:$AN$4,0))),CR586)</f>
        <v>0</v>
      </c>
      <c r="FQ586" s="200">
        <f>AE586*AE$2*IF($FC586="V",1,-1)*IF($Q586="Fixo",(CS586-INDEX('Curva Forward'!$C$5:$AN$13,MATCH(CONCATENATE(BD_COMERCIAL!$K586," ",BD_COMERCIAL!$L586),'Curva Forward'!$B$5:$B$13,0),MATCH(FQ$4,'Curva Forward'!$C$4:$AN$4,0))),CS586)</f>
        <v>0</v>
      </c>
      <c r="FR586" s="200">
        <f>AF586*AF$2*IF($FC586="V",1,-1)*IF($Q586="Fixo",(CT586-INDEX('Curva Forward'!$C$5:$AN$13,MATCH(CONCATENATE(BD_COMERCIAL!$K586," ",BD_COMERCIAL!$L586),'Curva Forward'!$B$5:$B$13,0),MATCH(FR$4,'Curva Forward'!$C$4:$AN$4,0))),CT586)</f>
        <v>0</v>
      </c>
      <c r="FS586" s="200">
        <f>AG586*AG$2*IF($FC586="V",1,-1)*IF($Q586="Fixo",(CU586-INDEX('Curva Forward'!$C$5:$AN$13,MATCH(CONCATENATE(BD_COMERCIAL!$K586," ",BD_COMERCIAL!$L586),'Curva Forward'!$B$5:$B$13,0),MATCH(FS$4,'Curva Forward'!$C$4:$AN$4,0))),CU586)</f>
        <v>0</v>
      </c>
      <c r="FT586" s="200">
        <f>AH586*AH$2*IF($FC586="V",1,-1)*IF($Q586="Fixo",(CV586-INDEX('Curva Forward'!$C$5:$AN$13,MATCH(CONCATENATE(BD_COMERCIAL!$K586," ",BD_COMERCIAL!$L586),'Curva Forward'!$B$5:$B$13,0),MATCH(FT$4,'Curva Forward'!$C$4:$AN$4,0))),CV586)</f>
        <v>-44640</v>
      </c>
      <c r="FU586" s="200">
        <f>AI586*AI$2*IF($FC586="V",1,-1)*IF($Q586="Fixo",(CW586-INDEX('Curva Forward'!$C$5:$AN$13,MATCH(CONCATENATE(BD_COMERCIAL!$K586," ",BD_COMERCIAL!$L586),'Curva Forward'!$B$5:$B$13,0),MATCH(FU$4,'Curva Forward'!$C$4:$AN$4,0))),CW586)</f>
        <v>0</v>
      </c>
      <c r="FV586" s="200">
        <f>AJ586*AJ$2*IF($FC586="V",1,-1)*IF($Q586="Fixo",(CX586-INDEX('Curva Forward'!$C$5:$AN$13,MATCH(CONCATENATE(BD_COMERCIAL!$K586," ",BD_COMERCIAL!$L586),'Curva Forward'!$B$5:$B$13,0),MATCH(FV$4,'Curva Forward'!$C$4:$AN$4,0))),CX586)</f>
        <v>0</v>
      </c>
      <c r="FW586" s="200">
        <f>AK586*AK$2*IF($FC586="V",1,-1)*IF($Q586="Fixo",(CY586-INDEX('Curva Forward'!$C$5:$AN$13,MATCH(CONCATENATE(BD_COMERCIAL!$K586," ",BD_COMERCIAL!$L586),'Curva Forward'!$B$5:$B$13,0),MATCH(FW$4,'Curva Forward'!$C$4:$AN$4,0))),CY586)</f>
        <v>0</v>
      </c>
      <c r="FX586" s="200">
        <f>AL586*AL$2*IF($FC586="V",1,-1)*IF($Q586="Fixo",(CZ586-INDEX('Curva Forward'!$C$5:$AN$13,MATCH(CONCATENATE(BD_COMERCIAL!$K586," ",BD_COMERCIAL!$L586),'Curva Forward'!$B$5:$B$13,0),MATCH(FX$4,'Curva Forward'!$C$4:$AN$4,0))),CZ586)</f>
        <v>0</v>
      </c>
      <c r="FY586" s="200">
        <f>AM586*AM$2*IF($FC586="V",1,-1)*IF($Q586="Fixo",(DA586-INDEX('Curva Forward'!$C$5:$AN$13,MATCH(CONCATENATE(BD_COMERCIAL!$K586," ",BD_COMERCIAL!$L586),'Curva Forward'!$B$5:$B$13,0),MATCH(FY$4,'Curva Forward'!$C$4:$AN$4,0))),DA586)</f>
        <v>0</v>
      </c>
      <c r="FZ586" s="200">
        <f>AN586*AN$2*IF($FC586="V",1,-1)*IF($Q586="Fixo",(DB586-INDEX('Curva Forward'!$C$5:$AN$13,MATCH(CONCATENATE(BD_COMERCIAL!$K586," ",BD_COMERCIAL!$L586),'Curva Forward'!$B$5:$B$13,0),MATCH(FZ$4,'Curva Forward'!$C$4:$AN$4,0))),DB586)</f>
        <v>0</v>
      </c>
      <c r="GA586" s="200">
        <f>AO586*AO$2*IF($FC586="V",1,-1)*IF($Q586="Fixo",(DC586-INDEX('Curva Forward'!$C$5:$AN$13,MATCH(CONCATENATE(BD_COMERCIAL!$K586," ",BD_COMERCIAL!$L586),'Curva Forward'!$B$5:$B$13,0),MATCH(GA$4,'Curva Forward'!$C$4:$AN$4,0))),DC586)</f>
        <v>0</v>
      </c>
      <c r="GB586" s="200">
        <f>AP586*AP$2*IF($FC586="V",1,-1)*IF($Q586="Fixo",(DD586-INDEX('Curva Forward'!$C$5:$AN$13,MATCH(CONCATENATE(BD_COMERCIAL!$K586," ",BD_COMERCIAL!$L586),'Curva Forward'!$B$5:$B$13,0),MATCH(GB$4,'Curva Forward'!$C$4:$AN$4,0))),DD586)</f>
        <v>0</v>
      </c>
      <c r="GC586" s="200">
        <f>AQ586*AQ$2*IF($FC586="V",1,-1)*IF($Q586="Fixo",(DE586-INDEX('Curva Forward'!$C$5:$AN$13,MATCH(CONCATENATE(BD_COMERCIAL!$K586," ",BD_COMERCIAL!$L586),'Curva Forward'!$B$5:$B$13,0),MATCH(GC$4,'Curva Forward'!$C$4:$AN$4,0))),DE586)</f>
        <v>0</v>
      </c>
      <c r="GD586" s="200">
        <f>AR586*AR$2*IF($FC586="V",1,-1)*IF($Q586="Fixo",(DF586-INDEX('Curva Forward'!$C$5:$AN$13,MATCH(CONCATENATE(BD_COMERCIAL!$K586," ",BD_COMERCIAL!$L586),'Curva Forward'!$B$5:$B$13,0),MATCH(GD$4,'Curva Forward'!$C$4:$AN$4,0))),DF586)</f>
        <v>0</v>
      </c>
      <c r="GE586" s="200">
        <f>AS586*AS$2*IF($FC586="V",1,-1)*IF($Q586="Fixo",(DG586-INDEX('Curva Forward'!$C$5:$AN$13,MATCH(CONCATENATE(BD_COMERCIAL!$K586," ",BD_COMERCIAL!$L586),'Curva Forward'!$B$5:$B$13,0),MATCH(GE$4,'Curva Forward'!$C$4:$AN$4,0))),DG586)</f>
        <v>0</v>
      </c>
      <c r="GF586" s="200">
        <f>AT586*AT$2*IF($FC586="V",1,-1)*IF($Q586="Fixo",(DH586-INDEX('Curva Forward'!$C$5:$AN$13,MATCH(CONCATENATE(BD_COMERCIAL!$K586," ",BD_COMERCIAL!$L586),'Curva Forward'!$B$5:$B$13,0),MATCH(GF$4,'Curva Forward'!$C$4:$AN$4,0))),DH586)</f>
        <v>0</v>
      </c>
      <c r="GG586" s="200">
        <f>AU586*AU$2*IF($FC586="V",1,-1)*IF($Q586="Fixo",(DI586-INDEX('Curva Forward'!$C$5:$AN$13,MATCH(CONCATENATE(BD_COMERCIAL!$K586," ",BD_COMERCIAL!$L586),'Curva Forward'!$B$5:$B$13,0),MATCH(GG$4,'Curva Forward'!$C$4:$AN$4,0))),DI586)</f>
        <v>0</v>
      </c>
      <c r="GH586" s="200">
        <f>AV586*AV$2*IF($FC586="V",1,-1)*IF($Q586="Fixo",(DJ586-INDEX('Curva Forward'!$C$5:$AN$13,MATCH(CONCATENATE(BD_COMERCIAL!$K586," ",BD_COMERCIAL!$L586),'Curva Forward'!$B$5:$B$13,0),MATCH(GH$4,'Curva Forward'!$C$4:$AN$4,0))),DJ586)</f>
        <v>0</v>
      </c>
      <c r="GI586" s="200">
        <f>AW586*AW$2*IF($FC586="V",1,-1)*IF($Q586="Fixo",(DK586-INDEX('Curva Forward'!$C$5:$AN$13,MATCH(CONCATENATE(BD_COMERCIAL!$K586," ",BD_COMERCIAL!$L586),'Curva Forward'!$B$5:$B$13,0),MATCH(GI$4,'Curva Forward'!$C$4:$AN$4,0))),DK586)</f>
        <v>0</v>
      </c>
      <c r="GJ586" s="200">
        <f>AX586*AX$2*IF($FC586="V",1,-1)*IF($Q586="Fixo",(DL586-INDEX('Curva Forward'!$C$5:$AN$13,MATCH(CONCATENATE(BD_COMERCIAL!$K586," ",BD_COMERCIAL!$L586),'Curva Forward'!$B$5:$B$13,0),MATCH(GJ$4,'Curva Forward'!$C$4:$AN$4,0))),DL586)</f>
        <v>0</v>
      </c>
      <c r="GK586" s="200">
        <f>AY586*AY$2*IF($FC586="V",1,-1)*IF($Q586="Fixo",(DM586-INDEX('Curva Forward'!$C$5:$AN$13,MATCH(CONCATENATE(BD_COMERCIAL!$K586," ",BD_COMERCIAL!$L586),'Curva Forward'!$B$5:$B$13,0),MATCH(GK$4,'Curva Forward'!$C$4:$AN$4,0))),DM586)</f>
        <v>0</v>
      </c>
      <c r="GL586" s="200">
        <f>IF(EZ586="",0,CL586*CL$2*IF($FC586="V",1,-1)*IF($Q586="Fixo",(EZ586-INDEX('Curva Forward'!$C$5:$AN$13,MATCH(CONCATENATE(BD_COMERCIAL!$K586," ",BD_COMERCIAL!$L586),'Curva Forward'!$B$5:$B$13,0),MATCH(GL$4,'Curva Forward'!$C$4:$AN$4,0))),EZ586))</f>
        <v>0</v>
      </c>
      <c r="GM586" s="200">
        <f>IF(FA586="",0,CM586*CM$2*IF($FC586="V",1,-1)*IF($Q586="Fixo",(FA586-INDEX('Curva Forward'!$C$5:$AN$13,MATCH(CONCATENATE(BD_COMERCIAL!$K586," ",BD_COMERCIAL!$L586),'Curva Forward'!$B$5:$B$13,0),MATCH(GM$4,'Curva Forward'!$C$4:$AN$4,0))),FA586))</f>
        <v>0</v>
      </c>
      <c r="GN586" s="200">
        <f>IF(FB586="",0,CN586*CN$2*IF($FC586="V",1,-1)*IF($Q586="Fixo",(FB586-INDEX('Curva Forward'!$C$5:$AN$13,MATCH(CONCATENATE(BD_COMERCIAL!$K586," ",BD_COMERCIAL!$L586),'Curva Forward'!$B$5:$B$13,0),MATCH(GN$4,'Curva Forward'!$C$4:$AN$4,0))),FB586))</f>
        <v>0</v>
      </c>
      <c r="GO586" s="201">
        <f t="shared" ca="1" si="180"/>
        <v>0</v>
      </c>
      <c r="GP586" s="201">
        <f t="shared" ca="1" si="181"/>
        <v>0</v>
      </c>
    </row>
    <row r="587" spans="1:198" ht="15" customHeight="1" x14ac:dyDescent="0.25">
      <c r="A587" s="6"/>
      <c r="B587" s="7" t="s">
        <v>977</v>
      </c>
      <c r="C587" s="8">
        <v>44774</v>
      </c>
      <c r="D587" s="9" t="s">
        <v>131</v>
      </c>
      <c r="E587" s="9" t="s">
        <v>964</v>
      </c>
      <c r="F587" s="113">
        <v>2207392000190</v>
      </c>
      <c r="G587" s="10" t="s">
        <v>125</v>
      </c>
      <c r="H587" s="113">
        <v>3780401000108</v>
      </c>
      <c r="I587" s="9" t="s">
        <v>126</v>
      </c>
      <c r="J587" s="166" t="s">
        <v>921</v>
      </c>
      <c r="K587" s="10" t="s">
        <v>30</v>
      </c>
      <c r="L587" s="84" t="s">
        <v>22</v>
      </c>
      <c r="M587" s="11">
        <v>44743</v>
      </c>
      <c r="N587" s="12">
        <v>44773</v>
      </c>
      <c r="O587" s="10">
        <v>19</v>
      </c>
      <c r="P587" s="84">
        <v>96.62</v>
      </c>
      <c r="Q587" s="84" t="s">
        <v>128</v>
      </c>
      <c r="R587" s="10" t="s">
        <v>129</v>
      </c>
      <c r="S587" s="14" t="s">
        <v>135</v>
      </c>
      <c r="T587" s="11"/>
      <c r="U587" s="12"/>
      <c r="V587" s="257" t="str">
        <f ca="1">IF(U587="","",
IF(U587="NA","",
IFERROR(VLOOKUP(EOMONTH(M587,-2)+1,IPCA!$A:$B,2,0),
VLOOKUP(EOMONTH(TODAY(),-2)+1,IPCA!$A:$B,2,0))/
VLOOKUP(EOMONTH(U587,-2)+1,IPCA!$A:$B,2,0)*
P587))</f>
        <v/>
      </c>
      <c r="W587" s="84"/>
      <c r="X587" s="13" t="s">
        <v>133</v>
      </c>
      <c r="Y587" s="166"/>
      <c r="AA587" s="108"/>
      <c r="AB587" s="15"/>
      <c r="AH587">
        <v>19</v>
      </c>
      <c r="AM587" s="6"/>
      <c r="AN587" s="15"/>
      <c r="AY587" s="6"/>
      <c r="AZ587" s="15"/>
      <c r="BK587" s="6"/>
      <c r="BL587" s="15"/>
      <c r="BW587" s="6"/>
      <c r="BX587" s="15"/>
      <c r="CI587" s="6"/>
      <c r="CJ587" s="16">
        <f t="shared" si="165"/>
        <v>1.6136986301369862</v>
      </c>
      <c r="CK587" s="16" t="str">
        <f t="shared" si="166"/>
        <v/>
      </c>
      <c r="CL587" s="16" t="str">
        <f t="shared" si="167"/>
        <v/>
      </c>
      <c r="CM587" s="16" t="str">
        <f t="shared" si="168"/>
        <v/>
      </c>
      <c r="CN587" s="16" t="str">
        <f t="shared" si="169"/>
        <v/>
      </c>
      <c r="CO587" s="18"/>
      <c r="CP587" s="15"/>
      <c r="CV587">
        <v>96.62</v>
      </c>
      <c r="DA587" s="6"/>
      <c r="DB587" s="15"/>
      <c r="DM587" s="6"/>
      <c r="DN587" s="15"/>
      <c r="DY587" s="6"/>
      <c r="DZ587" s="15"/>
      <c r="EK587" s="6"/>
      <c r="EL587" s="15"/>
      <c r="EW587" s="6"/>
      <c r="EX587" s="16">
        <f t="shared" si="170"/>
        <v>8.2060821917808227</v>
      </c>
      <c r="EY587" s="16" t="str">
        <f t="shared" si="171"/>
        <v/>
      </c>
      <c r="EZ587" s="16" t="str">
        <f t="shared" si="172"/>
        <v/>
      </c>
      <c r="FA587" s="16" t="str">
        <f t="shared" si="173"/>
        <v/>
      </c>
      <c r="FB587" s="160" t="str">
        <f t="shared" si="174"/>
        <v/>
      </c>
      <c r="FC587" t="s">
        <v>205</v>
      </c>
      <c r="FD587" s="20" t="s">
        <v>126</v>
      </c>
      <c r="FE587"/>
      <c r="FF587" s="209" t="s">
        <v>206</v>
      </c>
      <c r="FH587" s="284">
        <f t="shared" ca="1" si="175"/>
        <v>0</v>
      </c>
      <c r="FI587" s="208">
        <f t="shared" si="176"/>
        <v>1</v>
      </c>
      <c r="FK587" t="str">
        <f t="shared" si="177"/>
        <v>Vale Energia S.A</v>
      </c>
      <c r="FL587" s="201">
        <f t="shared" ca="1" si="178"/>
        <v>-5937.1200000000244</v>
      </c>
      <c r="FM587" s="201">
        <f t="shared" ca="1" si="179"/>
        <v>0</v>
      </c>
      <c r="FN587" s="200">
        <f>AB587*AB$2*IF($FC587="V",1,-1)*IF($Q587="Fixo",(CP587-INDEX('Curva Forward'!$C$5:$AN$13,MATCH(CONCATENATE(BD_COMERCIAL!$K587," ",BD_COMERCIAL!$L587),'Curva Forward'!$B$5:$B$13,0),MATCH(FN$4,'Curva Forward'!$C$4:$AN$4,0))),CP587)</f>
        <v>0</v>
      </c>
      <c r="FO587" s="200">
        <f>AC587*AC$2*IF($FC587="V",1,-1)*IF($Q587="Fixo",(CQ587-INDEX('Curva Forward'!$C$5:$AN$13,MATCH(CONCATENATE(BD_COMERCIAL!$K587," ",BD_COMERCIAL!$L587),'Curva Forward'!$B$5:$B$13,0),MATCH(FO$4,'Curva Forward'!$C$4:$AN$4,0))),CQ587)</f>
        <v>0</v>
      </c>
      <c r="FP587" s="200">
        <f>AD587*AD$2*IF($FC587="V",1,-1)*IF($Q587="Fixo",(CR587-INDEX('Curva Forward'!$C$5:$AN$13,MATCH(CONCATENATE(BD_COMERCIAL!$K587," ",BD_COMERCIAL!$L587),'Curva Forward'!$B$5:$B$13,0),MATCH(FP$4,'Curva Forward'!$C$4:$AN$4,0))),CR587)</f>
        <v>0</v>
      </c>
      <c r="FQ587" s="200">
        <f>AE587*AE$2*IF($FC587="V",1,-1)*IF($Q587="Fixo",(CS587-INDEX('Curva Forward'!$C$5:$AN$13,MATCH(CONCATENATE(BD_COMERCIAL!$K587," ",BD_COMERCIAL!$L587),'Curva Forward'!$B$5:$B$13,0),MATCH(FQ$4,'Curva Forward'!$C$4:$AN$4,0))),CS587)</f>
        <v>0</v>
      </c>
      <c r="FR587" s="200">
        <f>AF587*AF$2*IF($FC587="V",1,-1)*IF($Q587="Fixo",(CT587-INDEX('Curva Forward'!$C$5:$AN$13,MATCH(CONCATENATE(BD_COMERCIAL!$K587," ",BD_COMERCIAL!$L587),'Curva Forward'!$B$5:$B$13,0),MATCH(FR$4,'Curva Forward'!$C$4:$AN$4,0))),CT587)</f>
        <v>0</v>
      </c>
      <c r="FS587" s="200">
        <f>AG587*AG$2*IF($FC587="V",1,-1)*IF($Q587="Fixo",(CU587-INDEX('Curva Forward'!$C$5:$AN$13,MATCH(CONCATENATE(BD_COMERCIAL!$K587," ",BD_COMERCIAL!$L587),'Curva Forward'!$B$5:$B$13,0),MATCH(FS$4,'Curva Forward'!$C$4:$AN$4,0))),CU587)</f>
        <v>0</v>
      </c>
      <c r="FT587" s="200">
        <f>AH587*AH$2*IF($FC587="V",1,-1)*IF($Q587="Fixo",(CV587-INDEX('Curva Forward'!$C$5:$AN$13,MATCH(CONCATENATE(BD_COMERCIAL!$K587," ",BD_COMERCIAL!$L587),'Curva Forward'!$B$5:$B$13,0),MATCH(FT$4,'Curva Forward'!$C$4:$AN$4,0))),CV587)</f>
        <v>-5937.1200000000244</v>
      </c>
      <c r="FU587" s="200">
        <f>AI587*AI$2*IF($FC587="V",1,-1)*IF($Q587="Fixo",(CW587-INDEX('Curva Forward'!$C$5:$AN$13,MATCH(CONCATENATE(BD_COMERCIAL!$K587," ",BD_COMERCIAL!$L587),'Curva Forward'!$B$5:$B$13,0),MATCH(FU$4,'Curva Forward'!$C$4:$AN$4,0))),CW587)</f>
        <v>0</v>
      </c>
      <c r="FV587" s="200">
        <f>AJ587*AJ$2*IF($FC587="V",1,-1)*IF($Q587="Fixo",(CX587-INDEX('Curva Forward'!$C$5:$AN$13,MATCH(CONCATENATE(BD_COMERCIAL!$K587," ",BD_COMERCIAL!$L587),'Curva Forward'!$B$5:$B$13,0),MATCH(FV$4,'Curva Forward'!$C$4:$AN$4,0))),CX587)</f>
        <v>0</v>
      </c>
      <c r="FW587" s="200">
        <f>AK587*AK$2*IF($FC587="V",1,-1)*IF($Q587="Fixo",(CY587-INDEX('Curva Forward'!$C$5:$AN$13,MATCH(CONCATENATE(BD_COMERCIAL!$K587," ",BD_COMERCIAL!$L587),'Curva Forward'!$B$5:$B$13,0),MATCH(FW$4,'Curva Forward'!$C$4:$AN$4,0))),CY587)</f>
        <v>0</v>
      </c>
      <c r="FX587" s="200">
        <f>AL587*AL$2*IF($FC587="V",1,-1)*IF($Q587="Fixo",(CZ587-INDEX('Curva Forward'!$C$5:$AN$13,MATCH(CONCATENATE(BD_COMERCIAL!$K587," ",BD_COMERCIAL!$L587),'Curva Forward'!$B$5:$B$13,0),MATCH(FX$4,'Curva Forward'!$C$4:$AN$4,0))),CZ587)</f>
        <v>0</v>
      </c>
      <c r="FY587" s="200">
        <f>AM587*AM$2*IF($FC587="V",1,-1)*IF($Q587="Fixo",(DA587-INDEX('Curva Forward'!$C$5:$AN$13,MATCH(CONCATENATE(BD_COMERCIAL!$K587," ",BD_COMERCIAL!$L587),'Curva Forward'!$B$5:$B$13,0),MATCH(FY$4,'Curva Forward'!$C$4:$AN$4,0))),DA587)</f>
        <v>0</v>
      </c>
      <c r="FZ587" s="200">
        <f>AN587*AN$2*IF($FC587="V",1,-1)*IF($Q587="Fixo",(DB587-INDEX('Curva Forward'!$C$5:$AN$13,MATCH(CONCATENATE(BD_COMERCIAL!$K587," ",BD_COMERCIAL!$L587),'Curva Forward'!$B$5:$B$13,0),MATCH(FZ$4,'Curva Forward'!$C$4:$AN$4,0))),DB587)</f>
        <v>0</v>
      </c>
      <c r="GA587" s="200">
        <f>AO587*AO$2*IF($FC587="V",1,-1)*IF($Q587="Fixo",(DC587-INDEX('Curva Forward'!$C$5:$AN$13,MATCH(CONCATENATE(BD_COMERCIAL!$K587," ",BD_COMERCIAL!$L587),'Curva Forward'!$B$5:$B$13,0),MATCH(GA$4,'Curva Forward'!$C$4:$AN$4,0))),DC587)</f>
        <v>0</v>
      </c>
      <c r="GB587" s="200">
        <f>AP587*AP$2*IF($FC587="V",1,-1)*IF($Q587="Fixo",(DD587-INDEX('Curva Forward'!$C$5:$AN$13,MATCH(CONCATENATE(BD_COMERCIAL!$K587," ",BD_COMERCIAL!$L587),'Curva Forward'!$B$5:$B$13,0),MATCH(GB$4,'Curva Forward'!$C$4:$AN$4,0))),DD587)</f>
        <v>0</v>
      </c>
      <c r="GC587" s="200">
        <f>AQ587*AQ$2*IF($FC587="V",1,-1)*IF($Q587="Fixo",(DE587-INDEX('Curva Forward'!$C$5:$AN$13,MATCH(CONCATENATE(BD_COMERCIAL!$K587," ",BD_COMERCIAL!$L587),'Curva Forward'!$B$5:$B$13,0),MATCH(GC$4,'Curva Forward'!$C$4:$AN$4,0))),DE587)</f>
        <v>0</v>
      </c>
      <c r="GD587" s="200">
        <f>AR587*AR$2*IF($FC587="V",1,-1)*IF($Q587="Fixo",(DF587-INDEX('Curva Forward'!$C$5:$AN$13,MATCH(CONCATENATE(BD_COMERCIAL!$K587," ",BD_COMERCIAL!$L587),'Curva Forward'!$B$5:$B$13,0),MATCH(GD$4,'Curva Forward'!$C$4:$AN$4,0))),DF587)</f>
        <v>0</v>
      </c>
      <c r="GE587" s="200">
        <f>AS587*AS$2*IF($FC587="V",1,-1)*IF($Q587="Fixo",(DG587-INDEX('Curva Forward'!$C$5:$AN$13,MATCH(CONCATENATE(BD_COMERCIAL!$K587," ",BD_COMERCIAL!$L587),'Curva Forward'!$B$5:$B$13,0),MATCH(GE$4,'Curva Forward'!$C$4:$AN$4,0))),DG587)</f>
        <v>0</v>
      </c>
      <c r="GF587" s="200">
        <f>AT587*AT$2*IF($FC587="V",1,-1)*IF($Q587="Fixo",(DH587-INDEX('Curva Forward'!$C$5:$AN$13,MATCH(CONCATENATE(BD_COMERCIAL!$K587," ",BD_COMERCIAL!$L587),'Curva Forward'!$B$5:$B$13,0),MATCH(GF$4,'Curva Forward'!$C$4:$AN$4,0))),DH587)</f>
        <v>0</v>
      </c>
      <c r="GG587" s="200">
        <f>AU587*AU$2*IF($FC587="V",1,-1)*IF($Q587="Fixo",(DI587-INDEX('Curva Forward'!$C$5:$AN$13,MATCH(CONCATENATE(BD_COMERCIAL!$K587," ",BD_COMERCIAL!$L587),'Curva Forward'!$B$5:$B$13,0),MATCH(GG$4,'Curva Forward'!$C$4:$AN$4,0))),DI587)</f>
        <v>0</v>
      </c>
      <c r="GH587" s="200">
        <f>AV587*AV$2*IF($FC587="V",1,-1)*IF($Q587="Fixo",(DJ587-INDEX('Curva Forward'!$C$5:$AN$13,MATCH(CONCATENATE(BD_COMERCIAL!$K587," ",BD_COMERCIAL!$L587),'Curva Forward'!$B$5:$B$13,0),MATCH(GH$4,'Curva Forward'!$C$4:$AN$4,0))),DJ587)</f>
        <v>0</v>
      </c>
      <c r="GI587" s="200">
        <f>AW587*AW$2*IF($FC587="V",1,-1)*IF($Q587="Fixo",(DK587-INDEX('Curva Forward'!$C$5:$AN$13,MATCH(CONCATENATE(BD_COMERCIAL!$K587," ",BD_COMERCIAL!$L587),'Curva Forward'!$B$5:$B$13,0),MATCH(GI$4,'Curva Forward'!$C$4:$AN$4,0))),DK587)</f>
        <v>0</v>
      </c>
      <c r="GJ587" s="200">
        <f>AX587*AX$2*IF($FC587="V",1,-1)*IF($Q587="Fixo",(DL587-INDEX('Curva Forward'!$C$5:$AN$13,MATCH(CONCATENATE(BD_COMERCIAL!$K587," ",BD_COMERCIAL!$L587),'Curva Forward'!$B$5:$B$13,0),MATCH(GJ$4,'Curva Forward'!$C$4:$AN$4,0))),DL587)</f>
        <v>0</v>
      </c>
      <c r="GK587" s="200">
        <f>AY587*AY$2*IF($FC587="V",1,-1)*IF($Q587="Fixo",(DM587-INDEX('Curva Forward'!$C$5:$AN$13,MATCH(CONCATENATE(BD_COMERCIAL!$K587," ",BD_COMERCIAL!$L587),'Curva Forward'!$B$5:$B$13,0),MATCH(GK$4,'Curva Forward'!$C$4:$AN$4,0))),DM587)</f>
        <v>0</v>
      </c>
      <c r="GL587" s="200">
        <f>IF(EZ587="",0,CL587*CL$2*IF($FC587="V",1,-1)*IF($Q587="Fixo",(EZ587-INDEX('Curva Forward'!$C$5:$AN$13,MATCH(CONCATENATE(BD_COMERCIAL!$K587," ",BD_COMERCIAL!$L587),'Curva Forward'!$B$5:$B$13,0),MATCH(GL$4,'Curva Forward'!$C$4:$AN$4,0))),EZ587))</f>
        <v>0</v>
      </c>
      <c r="GM587" s="200">
        <f>IF(FA587="",0,CM587*CM$2*IF($FC587="V",1,-1)*IF($Q587="Fixo",(FA587-INDEX('Curva Forward'!$C$5:$AN$13,MATCH(CONCATENATE(BD_COMERCIAL!$K587," ",BD_COMERCIAL!$L587),'Curva Forward'!$B$5:$B$13,0),MATCH(GM$4,'Curva Forward'!$C$4:$AN$4,0))),FA587))</f>
        <v>0</v>
      </c>
      <c r="GN587" s="200">
        <f>IF(FB587="",0,CN587*CN$2*IF($FC587="V",1,-1)*IF($Q587="Fixo",(FB587-INDEX('Curva Forward'!$C$5:$AN$13,MATCH(CONCATENATE(BD_COMERCIAL!$K587," ",BD_COMERCIAL!$L587),'Curva Forward'!$B$5:$B$13,0),MATCH(GN$4,'Curva Forward'!$C$4:$AN$4,0))),FB587))</f>
        <v>0</v>
      </c>
      <c r="GO587" s="201">
        <f t="shared" ca="1" si="180"/>
        <v>0</v>
      </c>
      <c r="GP587" s="201">
        <f t="shared" ca="1" si="181"/>
        <v>0</v>
      </c>
    </row>
    <row r="588" spans="1:198" ht="15" customHeight="1" x14ac:dyDescent="0.25">
      <c r="A588" s="6"/>
      <c r="B588" s="7" t="s">
        <v>978</v>
      </c>
      <c r="C588" s="8">
        <v>44775</v>
      </c>
      <c r="D588" s="9" t="s">
        <v>131</v>
      </c>
      <c r="E588" s="9" t="s">
        <v>979</v>
      </c>
      <c r="F588" s="113">
        <v>15087610000141</v>
      </c>
      <c r="G588" s="10" t="s">
        <v>125</v>
      </c>
      <c r="H588" s="113">
        <v>3780401000108</v>
      </c>
      <c r="I588" s="9" t="s">
        <v>126</v>
      </c>
      <c r="J588" s="166" t="s">
        <v>921</v>
      </c>
      <c r="K588" s="10" t="s">
        <v>30</v>
      </c>
      <c r="L588" s="84" t="s">
        <v>22</v>
      </c>
      <c r="M588" s="11">
        <v>44743</v>
      </c>
      <c r="N588" s="12">
        <v>44773</v>
      </c>
      <c r="O588" s="10">
        <v>2</v>
      </c>
      <c r="P588" s="84">
        <v>29</v>
      </c>
      <c r="Q588" s="84" t="s">
        <v>586</v>
      </c>
      <c r="R588" s="10" t="s">
        <v>129</v>
      </c>
      <c r="S588" s="14" t="s">
        <v>135</v>
      </c>
      <c r="T588" s="11"/>
      <c r="U588" s="12"/>
      <c r="V588" s="257" t="str">
        <f ca="1">IF(U588="","",
IF(U588="NA","",
IFERROR(VLOOKUP(EOMONTH(M588,-2)+1,IPCA!$A:$B,2,0),
VLOOKUP(EOMONTH(TODAY(),-2)+1,IPCA!$A:$B,2,0))/
VLOOKUP(EOMONTH(U588,-2)+1,IPCA!$A:$B,2,0)*
P588))</f>
        <v/>
      </c>
      <c r="W588" s="84"/>
      <c r="X588" s="13" t="s">
        <v>6</v>
      </c>
      <c r="Y588" s="166"/>
      <c r="AA588" s="108"/>
      <c r="AB588" s="15"/>
      <c r="AH588">
        <v>2</v>
      </c>
      <c r="AM588" s="6"/>
      <c r="AN588" s="15"/>
      <c r="AY588" s="6"/>
      <c r="AZ588" s="15"/>
      <c r="BK588" s="6"/>
      <c r="BL588" s="15"/>
      <c r="BW588" s="6"/>
      <c r="BX588" s="15"/>
      <c r="CI588" s="6"/>
      <c r="CJ588" s="16">
        <f t="shared" si="165"/>
        <v>0.16986301369863013</v>
      </c>
      <c r="CK588" s="16" t="str">
        <f t="shared" si="166"/>
        <v/>
      </c>
      <c r="CL588" s="16" t="str">
        <f t="shared" si="167"/>
        <v/>
      </c>
      <c r="CM588" s="16" t="str">
        <f t="shared" si="168"/>
        <v/>
      </c>
      <c r="CN588" s="16" t="str">
        <f t="shared" si="169"/>
        <v/>
      </c>
      <c r="CO588" s="18"/>
      <c r="CP588" s="15"/>
      <c r="CV588">
        <v>29</v>
      </c>
      <c r="DA588" s="6"/>
      <c r="DB588" s="15"/>
      <c r="DM588" s="6"/>
      <c r="DN588" s="15"/>
      <c r="DY588" s="6"/>
      <c r="DZ588" s="15"/>
      <c r="EK588" s="6"/>
      <c r="EL588" s="15"/>
      <c r="EW588" s="6"/>
      <c r="EX588" s="16">
        <f t="shared" si="170"/>
        <v>2.463013698630137</v>
      </c>
      <c r="EY588" s="16" t="str">
        <f t="shared" si="171"/>
        <v/>
      </c>
      <c r="EZ588" s="16" t="str">
        <f t="shared" si="172"/>
        <v/>
      </c>
      <c r="FA588" s="16" t="str">
        <f t="shared" si="173"/>
        <v/>
      </c>
      <c r="FB588" s="160" t="str">
        <f t="shared" si="174"/>
        <v/>
      </c>
      <c r="FC588" t="s">
        <v>205</v>
      </c>
      <c r="FD588" s="20" t="s">
        <v>126</v>
      </c>
      <c r="FE588"/>
      <c r="FF588" s="209" t="s">
        <v>206</v>
      </c>
      <c r="FH588" s="284">
        <f t="shared" ca="1" si="175"/>
        <v>0</v>
      </c>
      <c r="FI588" s="208">
        <f t="shared" si="176"/>
        <v>1</v>
      </c>
      <c r="FK588" t="str">
        <f t="shared" si="177"/>
        <v>ECEL ELETRON COMERCIALIZADORA DE ENERGIA S.A</v>
      </c>
      <c r="FL588" s="201">
        <f t="shared" ca="1" si="178"/>
        <v>-43152</v>
      </c>
      <c r="FM588" s="201">
        <f t="shared" ca="1" si="179"/>
        <v>0</v>
      </c>
      <c r="FN588" s="200">
        <f>AB588*AB$2*IF($FC588="V",1,-1)*IF($Q588="Fixo",(CP588-INDEX('Curva Forward'!$C$5:$AN$13,MATCH(CONCATENATE(BD_COMERCIAL!$K588," ",BD_COMERCIAL!$L588),'Curva Forward'!$B$5:$B$13,0),MATCH(FN$4,'Curva Forward'!$C$4:$AN$4,0))),CP588)</f>
        <v>0</v>
      </c>
      <c r="FO588" s="200">
        <f>AC588*AC$2*IF($FC588="V",1,-1)*IF($Q588="Fixo",(CQ588-INDEX('Curva Forward'!$C$5:$AN$13,MATCH(CONCATENATE(BD_COMERCIAL!$K588," ",BD_COMERCIAL!$L588),'Curva Forward'!$B$5:$B$13,0),MATCH(FO$4,'Curva Forward'!$C$4:$AN$4,0))),CQ588)</f>
        <v>0</v>
      </c>
      <c r="FP588" s="200">
        <f>AD588*AD$2*IF($FC588="V",1,-1)*IF($Q588="Fixo",(CR588-INDEX('Curva Forward'!$C$5:$AN$13,MATCH(CONCATENATE(BD_COMERCIAL!$K588," ",BD_COMERCIAL!$L588),'Curva Forward'!$B$5:$B$13,0),MATCH(FP$4,'Curva Forward'!$C$4:$AN$4,0))),CR588)</f>
        <v>0</v>
      </c>
      <c r="FQ588" s="200">
        <f>AE588*AE$2*IF($FC588="V",1,-1)*IF($Q588="Fixo",(CS588-INDEX('Curva Forward'!$C$5:$AN$13,MATCH(CONCATENATE(BD_COMERCIAL!$K588," ",BD_COMERCIAL!$L588),'Curva Forward'!$B$5:$B$13,0),MATCH(FQ$4,'Curva Forward'!$C$4:$AN$4,0))),CS588)</f>
        <v>0</v>
      </c>
      <c r="FR588" s="200">
        <f>AF588*AF$2*IF($FC588="V",1,-1)*IF($Q588="Fixo",(CT588-INDEX('Curva Forward'!$C$5:$AN$13,MATCH(CONCATENATE(BD_COMERCIAL!$K588," ",BD_COMERCIAL!$L588),'Curva Forward'!$B$5:$B$13,0),MATCH(FR$4,'Curva Forward'!$C$4:$AN$4,0))),CT588)</f>
        <v>0</v>
      </c>
      <c r="FS588" s="200">
        <f>AG588*AG$2*IF($FC588="V",1,-1)*IF($Q588="Fixo",(CU588-INDEX('Curva Forward'!$C$5:$AN$13,MATCH(CONCATENATE(BD_COMERCIAL!$K588," ",BD_COMERCIAL!$L588),'Curva Forward'!$B$5:$B$13,0),MATCH(FS$4,'Curva Forward'!$C$4:$AN$4,0))),CU588)</f>
        <v>0</v>
      </c>
      <c r="FT588" s="200">
        <f>AH588*AH$2*IF($FC588="V",1,-1)*IF($Q588="Fixo",(CV588-INDEX('Curva Forward'!$C$5:$AN$13,MATCH(CONCATENATE(BD_COMERCIAL!$K588," ",BD_COMERCIAL!$L588),'Curva Forward'!$B$5:$B$13,0),MATCH(FT$4,'Curva Forward'!$C$4:$AN$4,0))),CV588)</f>
        <v>-43152</v>
      </c>
      <c r="FU588" s="200">
        <f>AI588*AI$2*IF($FC588="V",1,-1)*IF($Q588="Fixo",(CW588-INDEX('Curva Forward'!$C$5:$AN$13,MATCH(CONCATENATE(BD_COMERCIAL!$K588," ",BD_COMERCIAL!$L588),'Curva Forward'!$B$5:$B$13,0),MATCH(FU$4,'Curva Forward'!$C$4:$AN$4,0))),CW588)</f>
        <v>0</v>
      </c>
      <c r="FV588" s="200">
        <f>AJ588*AJ$2*IF($FC588="V",1,-1)*IF($Q588="Fixo",(CX588-INDEX('Curva Forward'!$C$5:$AN$13,MATCH(CONCATENATE(BD_COMERCIAL!$K588," ",BD_COMERCIAL!$L588),'Curva Forward'!$B$5:$B$13,0),MATCH(FV$4,'Curva Forward'!$C$4:$AN$4,0))),CX588)</f>
        <v>0</v>
      </c>
      <c r="FW588" s="200">
        <f>AK588*AK$2*IF($FC588="V",1,-1)*IF($Q588="Fixo",(CY588-INDEX('Curva Forward'!$C$5:$AN$13,MATCH(CONCATENATE(BD_COMERCIAL!$K588," ",BD_COMERCIAL!$L588),'Curva Forward'!$B$5:$B$13,0),MATCH(FW$4,'Curva Forward'!$C$4:$AN$4,0))),CY588)</f>
        <v>0</v>
      </c>
      <c r="FX588" s="200">
        <f>AL588*AL$2*IF($FC588="V",1,-1)*IF($Q588="Fixo",(CZ588-INDEX('Curva Forward'!$C$5:$AN$13,MATCH(CONCATENATE(BD_COMERCIAL!$K588," ",BD_COMERCIAL!$L588),'Curva Forward'!$B$5:$B$13,0),MATCH(FX$4,'Curva Forward'!$C$4:$AN$4,0))),CZ588)</f>
        <v>0</v>
      </c>
      <c r="FY588" s="200">
        <f>AM588*AM$2*IF($FC588="V",1,-1)*IF($Q588="Fixo",(DA588-INDEX('Curva Forward'!$C$5:$AN$13,MATCH(CONCATENATE(BD_COMERCIAL!$K588," ",BD_COMERCIAL!$L588),'Curva Forward'!$B$5:$B$13,0),MATCH(FY$4,'Curva Forward'!$C$4:$AN$4,0))),DA588)</f>
        <v>0</v>
      </c>
      <c r="FZ588" s="200">
        <f>AN588*AN$2*IF($FC588="V",1,-1)*IF($Q588="Fixo",(DB588-INDEX('Curva Forward'!$C$5:$AN$13,MATCH(CONCATENATE(BD_COMERCIAL!$K588," ",BD_COMERCIAL!$L588),'Curva Forward'!$B$5:$B$13,0),MATCH(FZ$4,'Curva Forward'!$C$4:$AN$4,0))),DB588)</f>
        <v>0</v>
      </c>
      <c r="GA588" s="200">
        <f>AO588*AO$2*IF($FC588="V",1,-1)*IF($Q588="Fixo",(DC588-INDEX('Curva Forward'!$C$5:$AN$13,MATCH(CONCATENATE(BD_COMERCIAL!$K588," ",BD_COMERCIAL!$L588),'Curva Forward'!$B$5:$B$13,0),MATCH(GA$4,'Curva Forward'!$C$4:$AN$4,0))),DC588)</f>
        <v>0</v>
      </c>
      <c r="GB588" s="200">
        <f>AP588*AP$2*IF($FC588="V",1,-1)*IF($Q588="Fixo",(DD588-INDEX('Curva Forward'!$C$5:$AN$13,MATCH(CONCATENATE(BD_COMERCIAL!$K588," ",BD_COMERCIAL!$L588),'Curva Forward'!$B$5:$B$13,0),MATCH(GB$4,'Curva Forward'!$C$4:$AN$4,0))),DD588)</f>
        <v>0</v>
      </c>
      <c r="GC588" s="200">
        <f>AQ588*AQ$2*IF($FC588="V",1,-1)*IF($Q588="Fixo",(DE588-INDEX('Curva Forward'!$C$5:$AN$13,MATCH(CONCATENATE(BD_COMERCIAL!$K588," ",BD_COMERCIAL!$L588),'Curva Forward'!$B$5:$B$13,0),MATCH(GC$4,'Curva Forward'!$C$4:$AN$4,0))),DE588)</f>
        <v>0</v>
      </c>
      <c r="GD588" s="200">
        <f>AR588*AR$2*IF($FC588="V",1,-1)*IF($Q588="Fixo",(DF588-INDEX('Curva Forward'!$C$5:$AN$13,MATCH(CONCATENATE(BD_COMERCIAL!$K588," ",BD_COMERCIAL!$L588),'Curva Forward'!$B$5:$B$13,0),MATCH(GD$4,'Curva Forward'!$C$4:$AN$4,0))),DF588)</f>
        <v>0</v>
      </c>
      <c r="GE588" s="200">
        <f>AS588*AS$2*IF($FC588="V",1,-1)*IF($Q588="Fixo",(DG588-INDEX('Curva Forward'!$C$5:$AN$13,MATCH(CONCATENATE(BD_COMERCIAL!$K588," ",BD_COMERCIAL!$L588),'Curva Forward'!$B$5:$B$13,0),MATCH(GE$4,'Curva Forward'!$C$4:$AN$4,0))),DG588)</f>
        <v>0</v>
      </c>
      <c r="GF588" s="200">
        <f>AT588*AT$2*IF($FC588="V",1,-1)*IF($Q588="Fixo",(DH588-INDEX('Curva Forward'!$C$5:$AN$13,MATCH(CONCATENATE(BD_COMERCIAL!$K588," ",BD_COMERCIAL!$L588),'Curva Forward'!$B$5:$B$13,0),MATCH(GF$4,'Curva Forward'!$C$4:$AN$4,0))),DH588)</f>
        <v>0</v>
      </c>
      <c r="GG588" s="200">
        <f>AU588*AU$2*IF($FC588="V",1,-1)*IF($Q588="Fixo",(DI588-INDEX('Curva Forward'!$C$5:$AN$13,MATCH(CONCATENATE(BD_COMERCIAL!$K588," ",BD_COMERCIAL!$L588),'Curva Forward'!$B$5:$B$13,0),MATCH(GG$4,'Curva Forward'!$C$4:$AN$4,0))),DI588)</f>
        <v>0</v>
      </c>
      <c r="GH588" s="200">
        <f>AV588*AV$2*IF($FC588="V",1,-1)*IF($Q588="Fixo",(DJ588-INDEX('Curva Forward'!$C$5:$AN$13,MATCH(CONCATENATE(BD_COMERCIAL!$K588," ",BD_COMERCIAL!$L588),'Curva Forward'!$B$5:$B$13,0),MATCH(GH$4,'Curva Forward'!$C$4:$AN$4,0))),DJ588)</f>
        <v>0</v>
      </c>
      <c r="GI588" s="200">
        <f>AW588*AW$2*IF($FC588="V",1,-1)*IF($Q588="Fixo",(DK588-INDEX('Curva Forward'!$C$5:$AN$13,MATCH(CONCATENATE(BD_COMERCIAL!$K588," ",BD_COMERCIAL!$L588),'Curva Forward'!$B$5:$B$13,0),MATCH(GI$4,'Curva Forward'!$C$4:$AN$4,0))),DK588)</f>
        <v>0</v>
      </c>
      <c r="GJ588" s="200">
        <f>AX588*AX$2*IF($FC588="V",1,-1)*IF($Q588="Fixo",(DL588-INDEX('Curva Forward'!$C$5:$AN$13,MATCH(CONCATENATE(BD_COMERCIAL!$K588," ",BD_COMERCIAL!$L588),'Curva Forward'!$B$5:$B$13,0),MATCH(GJ$4,'Curva Forward'!$C$4:$AN$4,0))),DL588)</f>
        <v>0</v>
      </c>
      <c r="GK588" s="200">
        <f>AY588*AY$2*IF($FC588="V",1,-1)*IF($Q588="Fixo",(DM588-INDEX('Curva Forward'!$C$5:$AN$13,MATCH(CONCATENATE(BD_COMERCIAL!$K588," ",BD_COMERCIAL!$L588),'Curva Forward'!$B$5:$B$13,0),MATCH(GK$4,'Curva Forward'!$C$4:$AN$4,0))),DM588)</f>
        <v>0</v>
      </c>
      <c r="GL588" s="200">
        <f>IF(EZ588="",0,CL588*CL$2*IF($FC588="V",1,-1)*IF($Q588="Fixo",(EZ588-INDEX('Curva Forward'!$C$5:$AN$13,MATCH(CONCATENATE(BD_COMERCIAL!$K588," ",BD_COMERCIAL!$L588),'Curva Forward'!$B$5:$B$13,0),MATCH(GL$4,'Curva Forward'!$C$4:$AN$4,0))),EZ588))</f>
        <v>0</v>
      </c>
      <c r="GM588" s="200">
        <f>IF(FA588="",0,CM588*CM$2*IF($FC588="V",1,-1)*IF($Q588="Fixo",(FA588-INDEX('Curva Forward'!$C$5:$AN$13,MATCH(CONCATENATE(BD_COMERCIAL!$K588," ",BD_COMERCIAL!$L588),'Curva Forward'!$B$5:$B$13,0),MATCH(GM$4,'Curva Forward'!$C$4:$AN$4,0))),FA588))</f>
        <v>0</v>
      </c>
      <c r="GN588" s="200">
        <f>IF(FB588="",0,CN588*CN$2*IF($FC588="V",1,-1)*IF($Q588="Fixo",(FB588-INDEX('Curva Forward'!$C$5:$AN$13,MATCH(CONCATENATE(BD_COMERCIAL!$K588," ",BD_COMERCIAL!$L588),'Curva Forward'!$B$5:$B$13,0),MATCH(GN$4,'Curva Forward'!$C$4:$AN$4,0))),FB588))</f>
        <v>0</v>
      </c>
      <c r="GO588" s="201">
        <f t="shared" ca="1" si="180"/>
        <v>0</v>
      </c>
      <c r="GP588" s="201">
        <f t="shared" ca="1" si="181"/>
        <v>0</v>
      </c>
    </row>
    <row r="589" spans="1:198" ht="15" customHeight="1" x14ac:dyDescent="0.25">
      <c r="A589" s="6"/>
      <c r="B589" s="7">
        <v>26285</v>
      </c>
      <c r="C589" s="8">
        <v>44775</v>
      </c>
      <c r="D589" s="9" t="s">
        <v>131</v>
      </c>
      <c r="E589" s="9" t="s">
        <v>905</v>
      </c>
      <c r="F589" s="113">
        <v>2016507000169</v>
      </c>
      <c r="G589" s="10" t="s">
        <v>125</v>
      </c>
      <c r="H589" s="113">
        <v>3780401000108</v>
      </c>
      <c r="I589" s="9" t="s">
        <v>126</v>
      </c>
      <c r="J589" s="166" t="s">
        <v>921</v>
      </c>
      <c r="K589" s="10" t="s">
        <v>30</v>
      </c>
      <c r="L589" s="84" t="s">
        <v>27</v>
      </c>
      <c r="M589" s="11">
        <v>44743</v>
      </c>
      <c r="N589" s="12">
        <v>44773</v>
      </c>
      <c r="O589" s="10">
        <v>20</v>
      </c>
      <c r="P589" s="84">
        <v>29.23</v>
      </c>
      <c r="Q589" s="84" t="s">
        <v>586</v>
      </c>
      <c r="R589" s="10" t="s">
        <v>129</v>
      </c>
      <c r="S589" s="14" t="s">
        <v>135</v>
      </c>
      <c r="T589" s="11"/>
      <c r="U589" s="12"/>
      <c r="V589" s="257" t="str">
        <f ca="1">IF(U589="","",
IF(U589="NA","",
IFERROR(VLOOKUP(EOMONTH(M589,-2)+1,IPCA!$A:$B,2,0),
VLOOKUP(EOMONTH(TODAY(),-2)+1,IPCA!$A:$B,2,0))/
VLOOKUP(EOMONTH(U589,-2)+1,IPCA!$A:$B,2,0)*
P589))</f>
        <v/>
      </c>
      <c r="W589" s="84"/>
      <c r="X589" s="13"/>
      <c r="Y589" s="166"/>
      <c r="Z589" s="107" t="s">
        <v>136</v>
      </c>
      <c r="AA589" s="108">
        <v>44792</v>
      </c>
      <c r="AB589" s="15"/>
      <c r="AH589">
        <v>20</v>
      </c>
      <c r="AM589" s="6"/>
      <c r="AN589" s="15"/>
      <c r="AY589" s="6"/>
      <c r="AZ589" s="15"/>
      <c r="BK589" s="6"/>
      <c r="BL589" s="15"/>
      <c r="BW589" s="6"/>
      <c r="BX589" s="15"/>
      <c r="CI589" s="6"/>
      <c r="CJ589" s="16">
        <f t="shared" si="165"/>
        <v>1.6986301369863013</v>
      </c>
      <c r="CK589" s="16" t="str">
        <f t="shared" si="166"/>
        <v/>
      </c>
      <c r="CL589" s="16" t="str">
        <f t="shared" si="167"/>
        <v/>
      </c>
      <c r="CM589" s="16" t="str">
        <f t="shared" si="168"/>
        <v/>
      </c>
      <c r="CN589" s="16" t="str">
        <f t="shared" si="169"/>
        <v/>
      </c>
      <c r="CO589" s="18"/>
      <c r="CP589" s="15"/>
      <c r="CV589">
        <v>29.23</v>
      </c>
      <c r="DA589" s="6"/>
      <c r="DB589" s="15"/>
      <c r="DM589" s="6"/>
      <c r="DN589" s="15"/>
      <c r="DY589" s="6"/>
      <c r="DZ589" s="15"/>
      <c r="EK589" s="6"/>
      <c r="EL589" s="15"/>
      <c r="EW589" s="6"/>
      <c r="EX589" s="16">
        <f t="shared" si="170"/>
        <v>2.4825479452054795</v>
      </c>
      <c r="EY589" s="16" t="str">
        <f t="shared" si="171"/>
        <v/>
      </c>
      <c r="EZ589" s="16" t="str">
        <f t="shared" si="172"/>
        <v/>
      </c>
      <c r="FA589" s="16" t="str">
        <f t="shared" si="173"/>
        <v/>
      </c>
      <c r="FB589" s="160" t="str">
        <f t="shared" si="174"/>
        <v/>
      </c>
      <c r="FC589" t="s">
        <v>205</v>
      </c>
      <c r="FD589" s="20" t="s">
        <v>126</v>
      </c>
      <c r="FE589"/>
      <c r="FF589" s="209" t="s">
        <v>206</v>
      </c>
      <c r="FH589" s="284">
        <f t="shared" ca="1" si="175"/>
        <v>0</v>
      </c>
      <c r="FI589" s="208">
        <f t="shared" si="176"/>
        <v>1</v>
      </c>
      <c r="FK589" t="str">
        <f t="shared" si="177"/>
        <v>COMPANHIA DE GERACAO E TRANSMISSAO DE ENERGIA ELETRICA DO SUL DO BRASIL - ELETROBRAS CGT ELETROSUL</v>
      </c>
      <c r="FL589" s="201">
        <f t="shared" ca="1" si="178"/>
        <v>-434942.4</v>
      </c>
      <c r="FM589" s="201">
        <f t="shared" ca="1" si="179"/>
        <v>0</v>
      </c>
      <c r="FN589" s="200">
        <f>AB589*AB$2*IF($FC589="V",1,-1)*IF($Q589="Fixo",(CP589-INDEX('Curva Forward'!$C$5:$AN$13,MATCH(CONCATENATE(BD_COMERCIAL!$K589," ",BD_COMERCIAL!$L589),'Curva Forward'!$B$5:$B$13,0),MATCH(FN$4,'Curva Forward'!$C$4:$AN$4,0))),CP589)</f>
        <v>0</v>
      </c>
      <c r="FO589" s="200">
        <f>AC589*AC$2*IF($FC589="V",1,-1)*IF($Q589="Fixo",(CQ589-INDEX('Curva Forward'!$C$5:$AN$13,MATCH(CONCATENATE(BD_COMERCIAL!$K589," ",BD_COMERCIAL!$L589),'Curva Forward'!$B$5:$B$13,0),MATCH(FO$4,'Curva Forward'!$C$4:$AN$4,0))),CQ589)</f>
        <v>0</v>
      </c>
      <c r="FP589" s="200">
        <f>AD589*AD$2*IF($FC589="V",1,-1)*IF($Q589="Fixo",(CR589-INDEX('Curva Forward'!$C$5:$AN$13,MATCH(CONCATENATE(BD_COMERCIAL!$K589," ",BD_COMERCIAL!$L589),'Curva Forward'!$B$5:$B$13,0),MATCH(FP$4,'Curva Forward'!$C$4:$AN$4,0))),CR589)</f>
        <v>0</v>
      </c>
      <c r="FQ589" s="200">
        <f>AE589*AE$2*IF($FC589="V",1,-1)*IF($Q589="Fixo",(CS589-INDEX('Curva Forward'!$C$5:$AN$13,MATCH(CONCATENATE(BD_COMERCIAL!$K589," ",BD_COMERCIAL!$L589),'Curva Forward'!$B$5:$B$13,0),MATCH(FQ$4,'Curva Forward'!$C$4:$AN$4,0))),CS589)</f>
        <v>0</v>
      </c>
      <c r="FR589" s="200">
        <f>AF589*AF$2*IF($FC589="V",1,-1)*IF($Q589="Fixo",(CT589-INDEX('Curva Forward'!$C$5:$AN$13,MATCH(CONCATENATE(BD_COMERCIAL!$K589," ",BD_COMERCIAL!$L589),'Curva Forward'!$B$5:$B$13,0),MATCH(FR$4,'Curva Forward'!$C$4:$AN$4,0))),CT589)</f>
        <v>0</v>
      </c>
      <c r="FS589" s="200">
        <f>AG589*AG$2*IF($FC589="V",1,-1)*IF($Q589="Fixo",(CU589-INDEX('Curva Forward'!$C$5:$AN$13,MATCH(CONCATENATE(BD_COMERCIAL!$K589," ",BD_COMERCIAL!$L589),'Curva Forward'!$B$5:$B$13,0),MATCH(FS$4,'Curva Forward'!$C$4:$AN$4,0))),CU589)</f>
        <v>0</v>
      </c>
      <c r="FT589" s="200">
        <f>AH589*AH$2*IF($FC589="V",1,-1)*IF($Q589="Fixo",(CV589-INDEX('Curva Forward'!$C$5:$AN$13,MATCH(CONCATENATE(BD_COMERCIAL!$K589," ",BD_COMERCIAL!$L589),'Curva Forward'!$B$5:$B$13,0),MATCH(FT$4,'Curva Forward'!$C$4:$AN$4,0))),CV589)</f>
        <v>-434942.4</v>
      </c>
      <c r="FU589" s="200">
        <f>AI589*AI$2*IF($FC589="V",1,-1)*IF($Q589="Fixo",(CW589-INDEX('Curva Forward'!$C$5:$AN$13,MATCH(CONCATENATE(BD_COMERCIAL!$K589," ",BD_COMERCIAL!$L589),'Curva Forward'!$B$5:$B$13,0),MATCH(FU$4,'Curva Forward'!$C$4:$AN$4,0))),CW589)</f>
        <v>0</v>
      </c>
      <c r="FV589" s="200">
        <f>AJ589*AJ$2*IF($FC589="V",1,-1)*IF($Q589="Fixo",(CX589-INDEX('Curva Forward'!$C$5:$AN$13,MATCH(CONCATENATE(BD_COMERCIAL!$K589," ",BD_COMERCIAL!$L589),'Curva Forward'!$B$5:$B$13,0),MATCH(FV$4,'Curva Forward'!$C$4:$AN$4,0))),CX589)</f>
        <v>0</v>
      </c>
      <c r="FW589" s="200">
        <f>AK589*AK$2*IF($FC589="V",1,-1)*IF($Q589="Fixo",(CY589-INDEX('Curva Forward'!$C$5:$AN$13,MATCH(CONCATENATE(BD_COMERCIAL!$K589," ",BD_COMERCIAL!$L589),'Curva Forward'!$B$5:$B$13,0),MATCH(FW$4,'Curva Forward'!$C$4:$AN$4,0))),CY589)</f>
        <v>0</v>
      </c>
      <c r="FX589" s="200">
        <f>AL589*AL$2*IF($FC589="V",1,-1)*IF($Q589="Fixo",(CZ589-INDEX('Curva Forward'!$C$5:$AN$13,MATCH(CONCATENATE(BD_COMERCIAL!$K589," ",BD_COMERCIAL!$L589),'Curva Forward'!$B$5:$B$13,0),MATCH(FX$4,'Curva Forward'!$C$4:$AN$4,0))),CZ589)</f>
        <v>0</v>
      </c>
      <c r="FY589" s="200">
        <f>AM589*AM$2*IF($FC589="V",1,-1)*IF($Q589="Fixo",(DA589-INDEX('Curva Forward'!$C$5:$AN$13,MATCH(CONCATENATE(BD_COMERCIAL!$K589," ",BD_COMERCIAL!$L589),'Curva Forward'!$B$5:$B$13,0),MATCH(FY$4,'Curva Forward'!$C$4:$AN$4,0))),DA589)</f>
        <v>0</v>
      </c>
      <c r="FZ589" s="200">
        <f>AN589*AN$2*IF($FC589="V",1,-1)*IF($Q589="Fixo",(DB589-INDEX('Curva Forward'!$C$5:$AN$13,MATCH(CONCATENATE(BD_COMERCIAL!$K589," ",BD_COMERCIAL!$L589),'Curva Forward'!$B$5:$B$13,0),MATCH(FZ$4,'Curva Forward'!$C$4:$AN$4,0))),DB589)</f>
        <v>0</v>
      </c>
      <c r="GA589" s="200">
        <f>AO589*AO$2*IF($FC589="V",1,-1)*IF($Q589="Fixo",(DC589-INDEX('Curva Forward'!$C$5:$AN$13,MATCH(CONCATENATE(BD_COMERCIAL!$K589," ",BD_COMERCIAL!$L589),'Curva Forward'!$B$5:$B$13,0),MATCH(GA$4,'Curva Forward'!$C$4:$AN$4,0))),DC589)</f>
        <v>0</v>
      </c>
      <c r="GB589" s="200">
        <f>AP589*AP$2*IF($FC589="V",1,-1)*IF($Q589="Fixo",(DD589-INDEX('Curva Forward'!$C$5:$AN$13,MATCH(CONCATENATE(BD_COMERCIAL!$K589," ",BD_COMERCIAL!$L589),'Curva Forward'!$B$5:$B$13,0),MATCH(GB$4,'Curva Forward'!$C$4:$AN$4,0))),DD589)</f>
        <v>0</v>
      </c>
      <c r="GC589" s="200">
        <f>AQ589*AQ$2*IF($FC589="V",1,-1)*IF($Q589="Fixo",(DE589-INDEX('Curva Forward'!$C$5:$AN$13,MATCH(CONCATENATE(BD_COMERCIAL!$K589," ",BD_COMERCIAL!$L589),'Curva Forward'!$B$5:$B$13,0),MATCH(GC$4,'Curva Forward'!$C$4:$AN$4,0))),DE589)</f>
        <v>0</v>
      </c>
      <c r="GD589" s="200">
        <f>AR589*AR$2*IF($FC589="V",1,-1)*IF($Q589="Fixo",(DF589-INDEX('Curva Forward'!$C$5:$AN$13,MATCH(CONCATENATE(BD_COMERCIAL!$K589," ",BD_COMERCIAL!$L589),'Curva Forward'!$B$5:$B$13,0),MATCH(GD$4,'Curva Forward'!$C$4:$AN$4,0))),DF589)</f>
        <v>0</v>
      </c>
      <c r="GE589" s="200">
        <f>AS589*AS$2*IF($FC589="V",1,-1)*IF($Q589="Fixo",(DG589-INDEX('Curva Forward'!$C$5:$AN$13,MATCH(CONCATENATE(BD_COMERCIAL!$K589," ",BD_COMERCIAL!$L589),'Curva Forward'!$B$5:$B$13,0),MATCH(GE$4,'Curva Forward'!$C$4:$AN$4,0))),DG589)</f>
        <v>0</v>
      </c>
      <c r="GF589" s="200">
        <f>AT589*AT$2*IF($FC589="V",1,-1)*IF($Q589="Fixo",(DH589-INDEX('Curva Forward'!$C$5:$AN$13,MATCH(CONCATENATE(BD_COMERCIAL!$K589," ",BD_COMERCIAL!$L589),'Curva Forward'!$B$5:$B$13,0),MATCH(GF$4,'Curva Forward'!$C$4:$AN$4,0))),DH589)</f>
        <v>0</v>
      </c>
      <c r="GG589" s="200">
        <f>AU589*AU$2*IF($FC589="V",1,-1)*IF($Q589="Fixo",(DI589-INDEX('Curva Forward'!$C$5:$AN$13,MATCH(CONCATENATE(BD_COMERCIAL!$K589," ",BD_COMERCIAL!$L589),'Curva Forward'!$B$5:$B$13,0),MATCH(GG$4,'Curva Forward'!$C$4:$AN$4,0))),DI589)</f>
        <v>0</v>
      </c>
      <c r="GH589" s="200">
        <f>AV589*AV$2*IF($FC589="V",1,-1)*IF($Q589="Fixo",(DJ589-INDEX('Curva Forward'!$C$5:$AN$13,MATCH(CONCATENATE(BD_COMERCIAL!$K589," ",BD_COMERCIAL!$L589),'Curva Forward'!$B$5:$B$13,0),MATCH(GH$4,'Curva Forward'!$C$4:$AN$4,0))),DJ589)</f>
        <v>0</v>
      </c>
      <c r="GI589" s="200">
        <f>AW589*AW$2*IF($FC589="V",1,-1)*IF($Q589="Fixo",(DK589-INDEX('Curva Forward'!$C$5:$AN$13,MATCH(CONCATENATE(BD_COMERCIAL!$K589," ",BD_COMERCIAL!$L589),'Curva Forward'!$B$5:$B$13,0),MATCH(GI$4,'Curva Forward'!$C$4:$AN$4,0))),DK589)</f>
        <v>0</v>
      </c>
      <c r="GJ589" s="200">
        <f>AX589*AX$2*IF($FC589="V",1,-1)*IF($Q589="Fixo",(DL589-INDEX('Curva Forward'!$C$5:$AN$13,MATCH(CONCATENATE(BD_COMERCIAL!$K589," ",BD_COMERCIAL!$L589),'Curva Forward'!$B$5:$B$13,0),MATCH(GJ$4,'Curva Forward'!$C$4:$AN$4,0))),DL589)</f>
        <v>0</v>
      </c>
      <c r="GK589" s="200">
        <f>AY589*AY$2*IF($FC589="V",1,-1)*IF($Q589="Fixo",(DM589-INDEX('Curva Forward'!$C$5:$AN$13,MATCH(CONCATENATE(BD_COMERCIAL!$K589," ",BD_COMERCIAL!$L589),'Curva Forward'!$B$5:$B$13,0),MATCH(GK$4,'Curva Forward'!$C$4:$AN$4,0))),DM589)</f>
        <v>0</v>
      </c>
      <c r="GL589" s="200">
        <f>IF(EZ589="",0,CL589*CL$2*IF($FC589="V",1,-1)*IF($Q589="Fixo",(EZ589-INDEX('Curva Forward'!$C$5:$AN$13,MATCH(CONCATENATE(BD_COMERCIAL!$K589," ",BD_COMERCIAL!$L589),'Curva Forward'!$B$5:$B$13,0),MATCH(GL$4,'Curva Forward'!$C$4:$AN$4,0))),EZ589))</f>
        <v>0</v>
      </c>
      <c r="GM589" s="200">
        <f>IF(FA589="",0,CM589*CM$2*IF($FC589="V",1,-1)*IF($Q589="Fixo",(FA589-INDEX('Curva Forward'!$C$5:$AN$13,MATCH(CONCATENATE(BD_COMERCIAL!$K589," ",BD_COMERCIAL!$L589),'Curva Forward'!$B$5:$B$13,0),MATCH(GM$4,'Curva Forward'!$C$4:$AN$4,0))),FA589))</f>
        <v>0</v>
      </c>
      <c r="GN589" s="200">
        <f>IF(FB589="",0,CN589*CN$2*IF($FC589="V",1,-1)*IF($Q589="Fixo",(FB589-INDEX('Curva Forward'!$C$5:$AN$13,MATCH(CONCATENATE(BD_COMERCIAL!$K589," ",BD_COMERCIAL!$L589),'Curva Forward'!$B$5:$B$13,0),MATCH(GN$4,'Curva Forward'!$C$4:$AN$4,0))),FB589))</f>
        <v>0</v>
      </c>
      <c r="GO589" s="201">
        <f t="shared" ca="1" si="180"/>
        <v>0</v>
      </c>
      <c r="GP589" s="201">
        <f t="shared" ca="1" si="181"/>
        <v>0</v>
      </c>
    </row>
    <row r="590" spans="1:198" ht="15" customHeight="1" x14ac:dyDescent="0.25">
      <c r="A590" s="6"/>
      <c r="B590" s="7" t="s">
        <v>981</v>
      </c>
      <c r="C590" s="8">
        <v>44777</v>
      </c>
      <c r="D590" s="9" t="s">
        <v>124</v>
      </c>
      <c r="E590" s="9" t="s">
        <v>125</v>
      </c>
      <c r="F590" s="113">
        <v>3780401000108</v>
      </c>
      <c r="G590" s="10" t="s">
        <v>935</v>
      </c>
      <c r="H590" s="113">
        <v>30840548000100</v>
      </c>
      <c r="I590" s="9" t="s">
        <v>126</v>
      </c>
      <c r="J590" s="166" t="s">
        <v>982</v>
      </c>
      <c r="K590" s="10" t="s">
        <v>127</v>
      </c>
      <c r="L590" s="84" t="s">
        <v>22</v>
      </c>
      <c r="M590" s="11">
        <v>44927</v>
      </c>
      <c r="N590" s="12">
        <v>44957</v>
      </c>
      <c r="O590" s="10">
        <v>14</v>
      </c>
      <c r="P590" s="84">
        <v>163</v>
      </c>
      <c r="Q590" s="84" t="s">
        <v>128</v>
      </c>
      <c r="R590" s="10" t="s">
        <v>129</v>
      </c>
      <c r="S590" s="14" t="s">
        <v>135</v>
      </c>
      <c r="T590" s="11" t="s">
        <v>130</v>
      </c>
      <c r="U590" s="12">
        <v>44777</v>
      </c>
      <c r="V590" s="257" t="e">
        <f ca="1">IF(U590="","",
IF(U590="NA","",
IFERROR(VLOOKUP(EOMONTH(M590,-2)+1,IPCA!$A:$B,2,0),
VLOOKUP(EOMONTH(TODAY(),-2)+1,IPCA!$A:$B,2,0))/
VLOOKUP(EOMONTH(U590,-2)+1,IPCA!$A:$B,2,0)*
P590))</f>
        <v>#N/A</v>
      </c>
      <c r="W590" s="84"/>
      <c r="X590" s="13" t="s">
        <v>133</v>
      </c>
      <c r="Y590" s="166"/>
      <c r="AA590" s="108"/>
      <c r="AB590" s="15"/>
      <c r="AM590" s="6"/>
      <c r="AN590" s="15">
        <v>14</v>
      </c>
      <c r="AY590" s="6"/>
      <c r="AZ590" s="15"/>
      <c r="BK590" s="6"/>
      <c r="BL590" s="15"/>
      <c r="BW590" s="6"/>
      <c r="BX590" s="15"/>
      <c r="CI590" s="6"/>
      <c r="CJ590" s="16" t="str">
        <f t="shared" si="165"/>
        <v/>
      </c>
      <c r="CK590" s="16">
        <f t="shared" si="166"/>
        <v>1.189041095890411</v>
      </c>
      <c r="CL590" s="16" t="str">
        <f t="shared" si="167"/>
        <v/>
      </c>
      <c r="CM590" s="16" t="str">
        <f t="shared" si="168"/>
        <v/>
      </c>
      <c r="CN590" s="16" t="str">
        <f t="shared" si="169"/>
        <v/>
      </c>
      <c r="CO590" s="18"/>
      <c r="CP590" s="15"/>
      <c r="DA590" s="6"/>
      <c r="DB590" s="15">
        <v>163</v>
      </c>
      <c r="DM590" s="6"/>
      <c r="DN590" s="15"/>
      <c r="DY590" s="6"/>
      <c r="DZ590" s="15"/>
      <c r="EK590" s="6"/>
      <c r="EL590" s="15"/>
      <c r="EW590" s="6"/>
      <c r="EX590" s="16" t="str">
        <f t="shared" si="170"/>
        <v/>
      </c>
      <c r="EY590" s="16">
        <f t="shared" si="171"/>
        <v>13.843835616438357</v>
      </c>
      <c r="EZ590" s="16" t="str">
        <f t="shared" si="172"/>
        <v/>
      </c>
      <c r="FA590" s="16" t="str">
        <f t="shared" si="173"/>
        <v/>
      </c>
      <c r="FB590" s="160" t="str">
        <f t="shared" si="174"/>
        <v/>
      </c>
      <c r="FC590" t="s">
        <v>204</v>
      </c>
      <c r="FD590" s="20" t="s">
        <v>126</v>
      </c>
      <c r="FE590"/>
      <c r="FF590" s="209" t="s">
        <v>206</v>
      </c>
      <c r="FH590" s="284" t="e">
        <f t="shared" ca="1" si="175"/>
        <v>#N/A</v>
      </c>
      <c r="FI590" s="208">
        <f t="shared" si="176"/>
        <v>1</v>
      </c>
      <c r="FK590" t="str">
        <f t="shared" si="177"/>
        <v>GENCO ENERGIA LTDA</v>
      </c>
      <c r="FL590" s="201">
        <f t="shared" ca="1" si="178"/>
        <v>0</v>
      </c>
      <c r="FM590" s="201">
        <f t="shared" ca="1" si="179"/>
        <v>135408</v>
      </c>
      <c r="FN590" s="200">
        <f>AB590*AB$2*IF($FC590="V",1,-1)*IF($Q590="Fixo",(CP590-INDEX('Curva Forward'!$C$5:$AN$13,MATCH(CONCATENATE(BD_COMERCIAL!$K590," ",BD_COMERCIAL!$L590),'Curva Forward'!$B$5:$B$13,0),MATCH(FN$4,'Curva Forward'!$C$4:$AN$4,0))),CP590)</f>
        <v>0</v>
      </c>
      <c r="FO590" s="200">
        <f>AC590*AC$2*IF($FC590="V",1,-1)*IF($Q590="Fixo",(CQ590-INDEX('Curva Forward'!$C$5:$AN$13,MATCH(CONCATENATE(BD_COMERCIAL!$K590," ",BD_COMERCIAL!$L590),'Curva Forward'!$B$5:$B$13,0),MATCH(FO$4,'Curva Forward'!$C$4:$AN$4,0))),CQ590)</f>
        <v>0</v>
      </c>
      <c r="FP590" s="200">
        <f>AD590*AD$2*IF($FC590="V",1,-1)*IF($Q590="Fixo",(CR590-INDEX('Curva Forward'!$C$5:$AN$13,MATCH(CONCATENATE(BD_COMERCIAL!$K590," ",BD_COMERCIAL!$L590),'Curva Forward'!$B$5:$B$13,0),MATCH(FP$4,'Curva Forward'!$C$4:$AN$4,0))),CR590)</f>
        <v>0</v>
      </c>
      <c r="FQ590" s="200">
        <f>AE590*AE$2*IF($FC590="V",1,-1)*IF($Q590="Fixo",(CS590-INDEX('Curva Forward'!$C$5:$AN$13,MATCH(CONCATENATE(BD_COMERCIAL!$K590," ",BD_COMERCIAL!$L590),'Curva Forward'!$B$5:$B$13,0),MATCH(FQ$4,'Curva Forward'!$C$4:$AN$4,0))),CS590)</f>
        <v>0</v>
      </c>
      <c r="FR590" s="200">
        <f>AF590*AF$2*IF($FC590="V",1,-1)*IF($Q590="Fixo",(CT590-INDEX('Curva Forward'!$C$5:$AN$13,MATCH(CONCATENATE(BD_COMERCIAL!$K590," ",BD_COMERCIAL!$L590),'Curva Forward'!$B$5:$B$13,0),MATCH(FR$4,'Curva Forward'!$C$4:$AN$4,0))),CT590)</f>
        <v>0</v>
      </c>
      <c r="FS590" s="200">
        <f>AG590*AG$2*IF($FC590="V",1,-1)*IF($Q590="Fixo",(CU590-INDEX('Curva Forward'!$C$5:$AN$13,MATCH(CONCATENATE(BD_COMERCIAL!$K590," ",BD_COMERCIAL!$L590),'Curva Forward'!$B$5:$B$13,0),MATCH(FS$4,'Curva Forward'!$C$4:$AN$4,0))),CU590)</f>
        <v>0</v>
      </c>
      <c r="FT590" s="200">
        <f>AH590*AH$2*IF($FC590="V",1,-1)*IF($Q590="Fixo",(CV590-INDEX('Curva Forward'!$C$5:$AN$13,MATCH(CONCATENATE(BD_COMERCIAL!$K590," ",BD_COMERCIAL!$L590),'Curva Forward'!$B$5:$B$13,0),MATCH(FT$4,'Curva Forward'!$C$4:$AN$4,0))),CV590)</f>
        <v>0</v>
      </c>
      <c r="FU590" s="200">
        <f>AI590*AI$2*IF($FC590="V",1,-1)*IF($Q590="Fixo",(CW590-INDEX('Curva Forward'!$C$5:$AN$13,MATCH(CONCATENATE(BD_COMERCIAL!$K590," ",BD_COMERCIAL!$L590),'Curva Forward'!$B$5:$B$13,0),MATCH(FU$4,'Curva Forward'!$C$4:$AN$4,0))),CW590)</f>
        <v>0</v>
      </c>
      <c r="FV590" s="200">
        <f>AJ590*AJ$2*IF($FC590="V",1,-1)*IF($Q590="Fixo",(CX590-INDEX('Curva Forward'!$C$5:$AN$13,MATCH(CONCATENATE(BD_COMERCIAL!$K590," ",BD_COMERCIAL!$L590),'Curva Forward'!$B$5:$B$13,0),MATCH(FV$4,'Curva Forward'!$C$4:$AN$4,0))),CX590)</f>
        <v>0</v>
      </c>
      <c r="FW590" s="200">
        <f>AK590*AK$2*IF($FC590="V",1,-1)*IF($Q590="Fixo",(CY590-INDEX('Curva Forward'!$C$5:$AN$13,MATCH(CONCATENATE(BD_COMERCIAL!$K590," ",BD_COMERCIAL!$L590),'Curva Forward'!$B$5:$B$13,0),MATCH(FW$4,'Curva Forward'!$C$4:$AN$4,0))),CY590)</f>
        <v>0</v>
      </c>
      <c r="FX590" s="200">
        <f>AL590*AL$2*IF($FC590="V",1,-1)*IF($Q590="Fixo",(CZ590-INDEX('Curva Forward'!$C$5:$AN$13,MATCH(CONCATENATE(BD_COMERCIAL!$K590," ",BD_COMERCIAL!$L590),'Curva Forward'!$B$5:$B$13,0),MATCH(FX$4,'Curva Forward'!$C$4:$AN$4,0))),CZ590)</f>
        <v>0</v>
      </c>
      <c r="FY590" s="200">
        <f>AM590*AM$2*IF($FC590="V",1,-1)*IF($Q590="Fixo",(DA590-INDEX('Curva Forward'!$C$5:$AN$13,MATCH(CONCATENATE(BD_COMERCIAL!$K590," ",BD_COMERCIAL!$L590),'Curva Forward'!$B$5:$B$13,0),MATCH(FY$4,'Curva Forward'!$C$4:$AN$4,0))),DA590)</f>
        <v>0</v>
      </c>
      <c r="FZ590" s="200">
        <f>AN590*AN$2*IF($FC590="V",1,-1)*IF($Q590="Fixo",(DB590-INDEX('Curva Forward'!$C$5:$AN$13,MATCH(CONCATENATE(BD_COMERCIAL!$K590," ",BD_COMERCIAL!$L590),'Curva Forward'!$B$5:$B$13,0),MATCH(FZ$4,'Curva Forward'!$C$4:$AN$4,0))),DB590)</f>
        <v>135408</v>
      </c>
      <c r="GA590" s="200">
        <f>AO590*AO$2*IF($FC590="V",1,-1)*IF($Q590="Fixo",(DC590-INDEX('Curva Forward'!$C$5:$AN$13,MATCH(CONCATENATE(BD_COMERCIAL!$K590," ",BD_COMERCIAL!$L590),'Curva Forward'!$B$5:$B$13,0),MATCH(GA$4,'Curva Forward'!$C$4:$AN$4,0))),DC590)</f>
        <v>0</v>
      </c>
      <c r="GB590" s="200">
        <f>AP590*AP$2*IF($FC590="V",1,-1)*IF($Q590="Fixo",(DD590-INDEX('Curva Forward'!$C$5:$AN$13,MATCH(CONCATENATE(BD_COMERCIAL!$K590," ",BD_COMERCIAL!$L590),'Curva Forward'!$B$5:$B$13,0),MATCH(GB$4,'Curva Forward'!$C$4:$AN$4,0))),DD590)</f>
        <v>0</v>
      </c>
      <c r="GC590" s="200">
        <f>AQ590*AQ$2*IF($FC590="V",1,-1)*IF($Q590="Fixo",(DE590-INDEX('Curva Forward'!$C$5:$AN$13,MATCH(CONCATENATE(BD_COMERCIAL!$K590," ",BD_COMERCIAL!$L590),'Curva Forward'!$B$5:$B$13,0),MATCH(GC$4,'Curva Forward'!$C$4:$AN$4,0))),DE590)</f>
        <v>0</v>
      </c>
      <c r="GD590" s="200">
        <f>AR590*AR$2*IF($FC590="V",1,-1)*IF($Q590="Fixo",(DF590-INDEX('Curva Forward'!$C$5:$AN$13,MATCH(CONCATENATE(BD_COMERCIAL!$K590," ",BD_COMERCIAL!$L590),'Curva Forward'!$B$5:$B$13,0),MATCH(GD$4,'Curva Forward'!$C$4:$AN$4,0))),DF590)</f>
        <v>0</v>
      </c>
      <c r="GE590" s="200">
        <f>AS590*AS$2*IF($FC590="V",1,-1)*IF($Q590="Fixo",(DG590-INDEX('Curva Forward'!$C$5:$AN$13,MATCH(CONCATENATE(BD_COMERCIAL!$K590," ",BD_COMERCIAL!$L590),'Curva Forward'!$B$5:$B$13,0),MATCH(GE$4,'Curva Forward'!$C$4:$AN$4,0))),DG590)</f>
        <v>0</v>
      </c>
      <c r="GF590" s="200">
        <f>AT590*AT$2*IF($FC590="V",1,-1)*IF($Q590="Fixo",(DH590-INDEX('Curva Forward'!$C$5:$AN$13,MATCH(CONCATENATE(BD_COMERCIAL!$K590," ",BD_COMERCIAL!$L590),'Curva Forward'!$B$5:$B$13,0),MATCH(GF$4,'Curva Forward'!$C$4:$AN$4,0))),DH590)</f>
        <v>0</v>
      </c>
      <c r="GG590" s="200">
        <f>AU590*AU$2*IF($FC590="V",1,-1)*IF($Q590="Fixo",(DI590-INDEX('Curva Forward'!$C$5:$AN$13,MATCH(CONCATENATE(BD_COMERCIAL!$K590," ",BD_COMERCIAL!$L590),'Curva Forward'!$B$5:$B$13,0),MATCH(GG$4,'Curva Forward'!$C$4:$AN$4,0))),DI590)</f>
        <v>0</v>
      </c>
      <c r="GH590" s="200">
        <f>AV590*AV$2*IF($FC590="V",1,-1)*IF($Q590="Fixo",(DJ590-INDEX('Curva Forward'!$C$5:$AN$13,MATCH(CONCATENATE(BD_COMERCIAL!$K590," ",BD_COMERCIAL!$L590),'Curva Forward'!$B$5:$B$13,0),MATCH(GH$4,'Curva Forward'!$C$4:$AN$4,0))),DJ590)</f>
        <v>0</v>
      </c>
      <c r="GI590" s="200">
        <f>AW590*AW$2*IF($FC590="V",1,-1)*IF($Q590="Fixo",(DK590-INDEX('Curva Forward'!$C$5:$AN$13,MATCH(CONCATENATE(BD_COMERCIAL!$K590," ",BD_COMERCIAL!$L590),'Curva Forward'!$B$5:$B$13,0),MATCH(GI$4,'Curva Forward'!$C$4:$AN$4,0))),DK590)</f>
        <v>0</v>
      </c>
      <c r="GJ590" s="200">
        <f>AX590*AX$2*IF($FC590="V",1,-1)*IF($Q590="Fixo",(DL590-INDEX('Curva Forward'!$C$5:$AN$13,MATCH(CONCATENATE(BD_COMERCIAL!$K590," ",BD_COMERCIAL!$L590),'Curva Forward'!$B$5:$B$13,0),MATCH(GJ$4,'Curva Forward'!$C$4:$AN$4,0))),DL590)</f>
        <v>0</v>
      </c>
      <c r="GK590" s="200">
        <f>AY590*AY$2*IF($FC590="V",1,-1)*IF($Q590="Fixo",(DM590-INDEX('Curva Forward'!$C$5:$AN$13,MATCH(CONCATENATE(BD_COMERCIAL!$K590," ",BD_COMERCIAL!$L590),'Curva Forward'!$B$5:$B$13,0),MATCH(GK$4,'Curva Forward'!$C$4:$AN$4,0))),DM590)</f>
        <v>0</v>
      </c>
      <c r="GL590" s="200">
        <f>IF(EZ590="",0,CL590*CL$2*IF($FC590="V",1,-1)*IF($Q590="Fixo",(EZ590-INDEX('Curva Forward'!$C$5:$AN$13,MATCH(CONCATENATE(BD_COMERCIAL!$K590," ",BD_COMERCIAL!$L590),'Curva Forward'!$B$5:$B$13,0),MATCH(GL$4,'Curva Forward'!$C$4:$AN$4,0))),EZ590))</f>
        <v>0</v>
      </c>
      <c r="GM590" s="200">
        <f>IF(FA590="",0,CM590*CM$2*IF($FC590="V",1,-1)*IF($Q590="Fixo",(FA590-INDEX('Curva Forward'!$C$5:$AN$13,MATCH(CONCATENATE(BD_COMERCIAL!$K590," ",BD_COMERCIAL!$L590),'Curva Forward'!$B$5:$B$13,0),MATCH(GM$4,'Curva Forward'!$C$4:$AN$4,0))),FA590))</f>
        <v>0</v>
      </c>
      <c r="GN590" s="200">
        <f>IF(FB590="",0,CN590*CN$2*IF($FC590="V",1,-1)*IF($Q590="Fixo",(FB590-INDEX('Curva Forward'!$C$5:$AN$13,MATCH(CONCATENATE(BD_COMERCIAL!$K590," ",BD_COMERCIAL!$L590),'Curva Forward'!$B$5:$B$13,0),MATCH(GN$4,'Curva Forward'!$C$4:$AN$4,0))),FB590))</f>
        <v>0</v>
      </c>
      <c r="GO590" s="201">
        <f t="shared" ca="1" si="180"/>
        <v>135408</v>
      </c>
      <c r="GP590" s="201">
        <f t="shared" ca="1" si="181"/>
        <v>0</v>
      </c>
    </row>
    <row r="591" spans="1:198" ht="15" customHeight="1" x14ac:dyDescent="0.25">
      <c r="A591" s="6"/>
      <c r="B591" s="7" t="s">
        <v>983</v>
      </c>
      <c r="C591" s="8">
        <v>44777</v>
      </c>
      <c r="D591" s="9" t="s">
        <v>131</v>
      </c>
      <c r="E591" s="9" t="s">
        <v>935</v>
      </c>
      <c r="F591" s="113">
        <v>30840548000100</v>
      </c>
      <c r="G591" s="10" t="s">
        <v>125</v>
      </c>
      <c r="H591" s="113">
        <v>3780401000108</v>
      </c>
      <c r="I591" s="9" t="s">
        <v>126</v>
      </c>
      <c r="J591" s="166" t="s">
        <v>982</v>
      </c>
      <c r="K591" s="10" t="s">
        <v>127</v>
      </c>
      <c r="L591" s="84" t="s">
        <v>22</v>
      </c>
      <c r="M591" s="11">
        <v>44958</v>
      </c>
      <c r="N591" s="12">
        <v>44985</v>
      </c>
      <c r="O591" s="10">
        <v>14</v>
      </c>
      <c r="P591" s="84">
        <v>163</v>
      </c>
      <c r="Q591" s="84" t="s">
        <v>128</v>
      </c>
      <c r="R591" s="10" t="s">
        <v>129</v>
      </c>
      <c r="S591" s="14" t="s">
        <v>135</v>
      </c>
      <c r="T591" s="11" t="s">
        <v>130</v>
      </c>
      <c r="U591" s="12">
        <v>44777</v>
      </c>
      <c r="V591" s="257" t="e">
        <f ca="1">IF(U591="","",
IF(U591="NA","",
IFERROR(VLOOKUP(EOMONTH(M591,-2)+1,IPCA!$A:$B,2,0),
VLOOKUP(EOMONTH(TODAY(),-2)+1,IPCA!$A:$B,2,0))/
VLOOKUP(EOMONTH(U591,-2)+1,IPCA!$A:$B,2,0)*
P591))</f>
        <v>#N/A</v>
      </c>
      <c r="W591" s="84"/>
      <c r="X591" s="13" t="s">
        <v>133</v>
      </c>
      <c r="Y591" s="166" t="s">
        <v>1087</v>
      </c>
      <c r="AA591" s="108"/>
      <c r="AB591" s="15"/>
      <c r="AM591" s="6"/>
      <c r="AN591" s="15"/>
      <c r="AO591">
        <v>14</v>
      </c>
      <c r="AY591" s="6"/>
      <c r="AZ591" s="15"/>
      <c r="BK591" s="6"/>
      <c r="BL591" s="15"/>
      <c r="BW591" s="6"/>
      <c r="BX591" s="15"/>
      <c r="CI591" s="6"/>
      <c r="CJ591" s="16" t="str">
        <f t="shared" si="165"/>
        <v/>
      </c>
      <c r="CK591" s="16">
        <f t="shared" si="166"/>
        <v>1.0739726027397261</v>
      </c>
      <c r="CL591" s="16" t="str">
        <f t="shared" si="167"/>
        <v/>
      </c>
      <c r="CM591" s="16" t="str">
        <f t="shared" si="168"/>
        <v/>
      </c>
      <c r="CN591" s="16" t="str">
        <f t="shared" si="169"/>
        <v/>
      </c>
      <c r="CO591" s="18"/>
      <c r="CP591" s="15"/>
      <c r="DA591" s="6"/>
      <c r="DB591" s="15"/>
      <c r="DC591">
        <v>163</v>
      </c>
      <c r="DM591" s="6"/>
      <c r="DN591" s="15"/>
      <c r="DY591" s="6"/>
      <c r="DZ591" s="15"/>
      <c r="EK591" s="6"/>
      <c r="EL591" s="15"/>
      <c r="EW591" s="6"/>
      <c r="EX591" s="16" t="str">
        <f t="shared" si="170"/>
        <v/>
      </c>
      <c r="EY591" s="16">
        <f t="shared" si="171"/>
        <v>12.504109589041096</v>
      </c>
      <c r="EZ591" s="16" t="str">
        <f t="shared" si="172"/>
        <v/>
      </c>
      <c r="FA591" s="16" t="str">
        <f t="shared" si="173"/>
        <v/>
      </c>
      <c r="FB591" s="160" t="str">
        <f t="shared" si="174"/>
        <v/>
      </c>
      <c r="FC591" t="s">
        <v>205</v>
      </c>
      <c r="FD591" s="20" t="s">
        <v>126</v>
      </c>
      <c r="FE591"/>
      <c r="FF591" s="209" t="s">
        <v>206</v>
      </c>
      <c r="FH591" s="284" t="e">
        <f t="shared" ca="1" si="175"/>
        <v>#N/A</v>
      </c>
      <c r="FI591" s="208">
        <f t="shared" si="176"/>
        <v>0.9</v>
      </c>
      <c r="FK591" t="str">
        <f t="shared" si="177"/>
        <v>GENCO ENERGIA LTDA</v>
      </c>
      <c r="FL591" s="201">
        <f t="shared" ca="1" si="178"/>
        <v>0</v>
      </c>
      <c r="FM591" s="201">
        <f t="shared" ca="1" si="179"/>
        <v>-122304</v>
      </c>
      <c r="FN591" s="200">
        <f>AB591*AB$2*IF($FC591="V",1,-1)*IF($Q591="Fixo",(CP591-INDEX('Curva Forward'!$C$5:$AN$13,MATCH(CONCATENATE(BD_COMERCIAL!$K591," ",BD_COMERCIAL!$L591),'Curva Forward'!$B$5:$B$13,0),MATCH(FN$4,'Curva Forward'!$C$4:$AN$4,0))),CP591)</f>
        <v>0</v>
      </c>
      <c r="FO591" s="200">
        <f>AC591*AC$2*IF($FC591="V",1,-1)*IF($Q591="Fixo",(CQ591-INDEX('Curva Forward'!$C$5:$AN$13,MATCH(CONCATENATE(BD_COMERCIAL!$K591," ",BD_COMERCIAL!$L591),'Curva Forward'!$B$5:$B$13,0),MATCH(FO$4,'Curva Forward'!$C$4:$AN$4,0))),CQ591)</f>
        <v>0</v>
      </c>
      <c r="FP591" s="200">
        <f>AD591*AD$2*IF($FC591="V",1,-1)*IF($Q591="Fixo",(CR591-INDEX('Curva Forward'!$C$5:$AN$13,MATCH(CONCATENATE(BD_COMERCIAL!$K591," ",BD_COMERCIAL!$L591),'Curva Forward'!$B$5:$B$13,0),MATCH(FP$4,'Curva Forward'!$C$4:$AN$4,0))),CR591)</f>
        <v>0</v>
      </c>
      <c r="FQ591" s="200">
        <f>AE591*AE$2*IF($FC591="V",1,-1)*IF($Q591="Fixo",(CS591-INDEX('Curva Forward'!$C$5:$AN$13,MATCH(CONCATENATE(BD_COMERCIAL!$K591," ",BD_COMERCIAL!$L591),'Curva Forward'!$B$5:$B$13,0),MATCH(FQ$4,'Curva Forward'!$C$4:$AN$4,0))),CS591)</f>
        <v>0</v>
      </c>
      <c r="FR591" s="200">
        <f>AF591*AF$2*IF($FC591="V",1,-1)*IF($Q591="Fixo",(CT591-INDEX('Curva Forward'!$C$5:$AN$13,MATCH(CONCATENATE(BD_COMERCIAL!$K591," ",BD_COMERCIAL!$L591),'Curva Forward'!$B$5:$B$13,0),MATCH(FR$4,'Curva Forward'!$C$4:$AN$4,0))),CT591)</f>
        <v>0</v>
      </c>
      <c r="FS591" s="200">
        <f>AG591*AG$2*IF($FC591="V",1,-1)*IF($Q591="Fixo",(CU591-INDEX('Curva Forward'!$C$5:$AN$13,MATCH(CONCATENATE(BD_COMERCIAL!$K591," ",BD_COMERCIAL!$L591),'Curva Forward'!$B$5:$B$13,0),MATCH(FS$4,'Curva Forward'!$C$4:$AN$4,0))),CU591)</f>
        <v>0</v>
      </c>
      <c r="FT591" s="200">
        <f>AH591*AH$2*IF($FC591="V",1,-1)*IF($Q591="Fixo",(CV591-INDEX('Curva Forward'!$C$5:$AN$13,MATCH(CONCATENATE(BD_COMERCIAL!$K591," ",BD_COMERCIAL!$L591),'Curva Forward'!$B$5:$B$13,0),MATCH(FT$4,'Curva Forward'!$C$4:$AN$4,0))),CV591)</f>
        <v>0</v>
      </c>
      <c r="FU591" s="200">
        <f>AI591*AI$2*IF($FC591="V",1,-1)*IF($Q591="Fixo",(CW591-INDEX('Curva Forward'!$C$5:$AN$13,MATCH(CONCATENATE(BD_COMERCIAL!$K591," ",BD_COMERCIAL!$L591),'Curva Forward'!$B$5:$B$13,0),MATCH(FU$4,'Curva Forward'!$C$4:$AN$4,0))),CW591)</f>
        <v>0</v>
      </c>
      <c r="FV591" s="200">
        <f>AJ591*AJ$2*IF($FC591="V",1,-1)*IF($Q591="Fixo",(CX591-INDEX('Curva Forward'!$C$5:$AN$13,MATCH(CONCATENATE(BD_COMERCIAL!$K591," ",BD_COMERCIAL!$L591),'Curva Forward'!$B$5:$B$13,0),MATCH(FV$4,'Curva Forward'!$C$4:$AN$4,0))),CX591)</f>
        <v>0</v>
      </c>
      <c r="FW591" s="200">
        <f>AK591*AK$2*IF($FC591="V",1,-1)*IF($Q591="Fixo",(CY591-INDEX('Curva Forward'!$C$5:$AN$13,MATCH(CONCATENATE(BD_COMERCIAL!$K591," ",BD_COMERCIAL!$L591),'Curva Forward'!$B$5:$B$13,0),MATCH(FW$4,'Curva Forward'!$C$4:$AN$4,0))),CY591)</f>
        <v>0</v>
      </c>
      <c r="FX591" s="200">
        <f>AL591*AL$2*IF($FC591="V",1,-1)*IF($Q591="Fixo",(CZ591-INDEX('Curva Forward'!$C$5:$AN$13,MATCH(CONCATENATE(BD_COMERCIAL!$K591," ",BD_COMERCIAL!$L591),'Curva Forward'!$B$5:$B$13,0),MATCH(FX$4,'Curva Forward'!$C$4:$AN$4,0))),CZ591)</f>
        <v>0</v>
      </c>
      <c r="FY591" s="200">
        <f>AM591*AM$2*IF($FC591="V",1,-1)*IF($Q591="Fixo",(DA591-INDEX('Curva Forward'!$C$5:$AN$13,MATCH(CONCATENATE(BD_COMERCIAL!$K591," ",BD_COMERCIAL!$L591),'Curva Forward'!$B$5:$B$13,0),MATCH(FY$4,'Curva Forward'!$C$4:$AN$4,0))),DA591)</f>
        <v>0</v>
      </c>
      <c r="FZ591" s="200">
        <f>AN591*AN$2*IF($FC591="V",1,-1)*IF($Q591="Fixo",(DB591-INDEX('Curva Forward'!$C$5:$AN$13,MATCH(CONCATENATE(BD_COMERCIAL!$K591," ",BD_COMERCIAL!$L591),'Curva Forward'!$B$5:$B$13,0),MATCH(FZ$4,'Curva Forward'!$C$4:$AN$4,0))),DB591)</f>
        <v>0</v>
      </c>
      <c r="GA591" s="200">
        <f>AO591*AO$2*IF($FC591="V",1,-1)*IF($Q591="Fixo",(DC591-INDEX('Curva Forward'!$C$5:$AN$13,MATCH(CONCATENATE(BD_COMERCIAL!$K591," ",BD_COMERCIAL!$L591),'Curva Forward'!$B$5:$B$13,0),MATCH(GA$4,'Curva Forward'!$C$4:$AN$4,0))),DC591)</f>
        <v>-122304</v>
      </c>
      <c r="GB591" s="200">
        <f>AP591*AP$2*IF($FC591="V",1,-1)*IF($Q591="Fixo",(DD591-INDEX('Curva Forward'!$C$5:$AN$13,MATCH(CONCATENATE(BD_COMERCIAL!$K591," ",BD_COMERCIAL!$L591),'Curva Forward'!$B$5:$B$13,0),MATCH(GB$4,'Curva Forward'!$C$4:$AN$4,0))),DD591)</f>
        <v>0</v>
      </c>
      <c r="GC591" s="200">
        <f>AQ591*AQ$2*IF($FC591="V",1,-1)*IF($Q591="Fixo",(DE591-INDEX('Curva Forward'!$C$5:$AN$13,MATCH(CONCATENATE(BD_COMERCIAL!$K591," ",BD_COMERCIAL!$L591),'Curva Forward'!$B$5:$B$13,0),MATCH(GC$4,'Curva Forward'!$C$4:$AN$4,0))),DE591)</f>
        <v>0</v>
      </c>
      <c r="GD591" s="200">
        <f>AR591*AR$2*IF($FC591="V",1,-1)*IF($Q591="Fixo",(DF591-INDEX('Curva Forward'!$C$5:$AN$13,MATCH(CONCATENATE(BD_COMERCIAL!$K591," ",BD_COMERCIAL!$L591),'Curva Forward'!$B$5:$B$13,0),MATCH(GD$4,'Curva Forward'!$C$4:$AN$4,0))),DF591)</f>
        <v>0</v>
      </c>
      <c r="GE591" s="200">
        <f>AS591*AS$2*IF($FC591="V",1,-1)*IF($Q591="Fixo",(DG591-INDEX('Curva Forward'!$C$5:$AN$13,MATCH(CONCATENATE(BD_COMERCIAL!$K591," ",BD_COMERCIAL!$L591),'Curva Forward'!$B$5:$B$13,0),MATCH(GE$4,'Curva Forward'!$C$4:$AN$4,0))),DG591)</f>
        <v>0</v>
      </c>
      <c r="GF591" s="200">
        <f>AT591*AT$2*IF($FC591="V",1,-1)*IF($Q591="Fixo",(DH591-INDEX('Curva Forward'!$C$5:$AN$13,MATCH(CONCATENATE(BD_COMERCIAL!$K591," ",BD_COMERCIAL!$L591),'Curva Forward'!$B$5:$B$13,0),MATCH(GF$4,'Curva Forward'!$C$4:$AN$4,0))),DH591)</f>
        <v>0</v>
      </c>
      <c r="GG591" s="200">
        <f>AU591*AU$2*IF($FC591="V",1,-1)*IF($Q591="Fixo",(DI591-INDEX('Curva Forward'!$C$5:$AN$13,MATCH(CONCATENATE(BD_COMERCIAL!$K591," ",BD_COMERCIAL!$L591),'Curva Forward'!$B$5:$B$13,0),MATCH(GG$4,'Curva Forward'!$C$4:$AN$4,0))),DI591)</f>
        <v>0</v>
      </c>
      <c r="GH591" s="200">
        <f>AV591*AV$2*IF($FC591="V",1,-1)*IF($Q591="Fixo",(DJ591-INDEX('Curva Forward'!$C$5:$AN$13,MATCH(CONCATENATE(BD_COMERCIAL!$K591," ",BD_COMERCIAL!$L591),'Curva Forward'!$B$5:$B$13,0),MATCH(GH$4,'Curva Forward'!$C$4:$AN$4,0))),DJ591)</f>
        <v>0</v>
      </c>
      <c r="GI591" s="200">
        <f>AW591*AW$2*IF($FC591="V",1,-1)*IF($Q591="Fixo",(DK591-INDEX('Curva Forward'!$C$5:$AN$13,MATCH(CONCATENATE(BD_COMERCIAL!$K591," ",BD_COMERCIAL!$L591),'Curva Forward'!$B$5:$B$13,0),MATCH(GI$4,'Curva Forward'!$C$4:$AN$4,0))),DK591)</f>
        <v>0</v>
      </c>
      <c r="GJ591" s="200">
        <f>AX591*AX$2*IF($FC591="V",1,-1)*IF($Q591="Fixo",(DL591-INDEX('Curva Forward'!$C$5:$AN$13,MATCH(CONCATENATE(BD_COMERCIAL!$K591," ",BD_COMERCIAL!$L591),'Curva Forward'!$B$5:$B$13,0),MATCH(GJ$4,'Curva Forward'!$C$4:$AN$4,0))),DL591)</f>
        <v>0</v>
      </c>
      <c r="GK591" s="200">
        <f>AY591*AY$2*IF($FC591="V",1,-1)*IF($Q591="Fixo",(DM591-INDEX('Curva Forward'!$C$5:$AN$13,MATCH(CONCATENATE(BD_COMERCIAL!$K591," ",BD_COMERCIAL!$L591),'Curva Forward'!$B$5:$B$13,0),MATCH(GK$4,'Curva Forward'!$C$4:$AN$4,0))),DM591)</f>
        <v>0</v>
      </c>
      <c r="GL591" s="200">
        <f>IF(EZ591="",0,CL591*CL$2*IF($FC591="V",1,-1)*IF($Q591="Fixo",(EZ591-INDEX('Curva Forward'!$C$5:$AN$13,MATCH(CONCATENATE(BD_COMERCIAL!$K591," ",BD_COMERCIAL!$L591),'Curva Forward'!$B$5:$B$13,0),MATCH(GL$4,'Curva Forward'!$C$4:$AN$4,0))),EZ591))</f>
        <v>0</v>
      </c>
      <c r="GM591" s="200">
        <f>IF(FA591="",0,CM591*CM$2*IF($FC591="V",1,-1)*IF($Q591="Fixo",(FA591-INDEX('Curva Forward'!$C$5:$AN$13,MATCH(CONCATENATE(BD_COMERCIAL!$K591," ",BD_COMERCIAL!$L591),'Curva Forward'!$B$5:$B$13,0),MATCH(GM$4,'Curva Forward'!$C$4:$AN$4,0))),FA591))</f>
        <v>0</v>
      </c>
      <c r="GN591" s="200">
        <f>IF(FB591="",0,CN591*CN$2*IF($FC591="V",1,-1)*IF($Q591="Fixo",(FB591-INDEX('Curva Forward'!$C$5:$AN$13,MATCH(CONCATENATE(BD_COMERCIAL!$K591," ",BD_COMERCIAL!$L591),'Curva Forward'!$B$5:$B$13,0),MATCH(GN$4,'Curva Forward'!$C$4:$AN$4,0))),FB591))</f>
        <v>0</v>
      </c>
      <c r="GO591" s="201">
        <f t="shared" ca="1" si="180"/>
        <v>0</v>
      </c>
      <c r="GP591" s="201">
        <f t="shared" ca="1" si="181"/>
        <v>-122304</v>
      </c>
    </row>
    <row r="592" spans="1:198" ht="15" customHeight="1" x14ac:dyDescent="0.25">
      <c r="A592" s="6"/>
      <c r="B592" s="7" t="s">
        <v>984</v>
      </c>
      <c r="C592" s="8">
        <v>44783</v>
      </c>
      <c r="D592" s="9" t="s">
        <v>131</v>
      </c>
      <c r="E592" s="9" t="s">
        <v>974</v>
      </c>
      <c r="F592" s="113">
        <v>12809025000110</v>
      </c>
      <c r="G592" s="10" t="s">
        <v>125</v>
      </c>
      <c r="H592" s="113">
        <v>3780401000108</v>
      </c>
      <c r="I592" s="9" t="s">
        <v>126</v>
      </c>
      <c r="J592" s="166" t="s">
        <v>921</v>
      </c>
      <c r="K592" s="10" t="s">
        <v>127</v>
      </c>
      <c r="L592" s="84" t="s">
        <v>22</v>
      </c>
      <c r="M592" s="11">
        <v>44805</v>
      </c>
      <c r="N592" s="12">
        <v>44834</v>
      </c>
      <c r="O592" s="10">
        <v>4</v>
      </c>
      <c r="P592" s="84">
        <v>80</v>
      </c>
      <c r="Q592" s="84" t="s">
        <v>128</v>
      </c>
      <c r="R592" s="10" t="s">
        <v>129</v>
      </c>
      <c r="S592" s="14" t="s">
        <v>135</v>
      </c>
      <c r="T592" s="11"/>
      <c r="U592" s="12"/>
      <c r="V592" s="257" t="str">
        <f ca="1">IF(U592="","",
IF(U592="NA","",
IFERROR(VLOOKUP(EOMONTH(M592,-2)+1,IPCA!$A:$B,2,0),
VLOOKUP(EOMONTH(TODAY(),-2)+1,IPCA!$A:$B,2,0))/
VLOOKUP(EOMONTH(U592,-2)+1,IPCA!$A:$B,2,0)*
P592))</f>
        <v/>
      </c>
      <c r="W592" s="84"/>
      <c r="X592" s="13" t="s">
        <v>133</v>
      </c>
      <c r="Y592" s="166"/>
      <c r="AA592" s="108"/>
      <c r="AB592" s="15"/>
      <c r="AJ592">
        <v>4</v>
      </c>
      <c r="AM592" s="6"/>
      <c r="AN592" s="15"/>
      <c r="AY592" s="6"/>
      <c r="AZ592" s="15"/>
      <c r="BK592" s="6"/>
      <c r="BL592" s="15"/>
      <c r="BW592" s="6"/>
      <c r="BX592" s="15"/>
      <c r="CI592" s="6"/>
      <c r="CJ592" s="16">
        <f t="shared" si="165"/>
        <v>0.32876712328767121</v>
      </c>
      <c r="CK592" s="16" t="str">
        <f t="shared" si="166"/>
        <v/>
      </c>
      <c r="CL592" s="16" t="str">
        <f t="shared" si="167"/>
        <v/>
      </c>
      <c r="CM592" s="16" t="str">
        <f t="shared" si="168"/>
        <v/>
      </c>
      <c r="CN592" s="16" t="str">
        <f t="shared" si="169"/>
        <v/>
      </c>
      <c r="CO592" s="18"/>
      <c r="CP592" s="15"/>
      <c r="CX592">
        <v>80</v>
      </c>
      <c r="DA592" s="6"/>
      <c r="DB592" s="15"/>
      <c r="DM592" s="6"/>
      <c r="DN592" s="15"/>
      <c r="DY592" s="6"/>
      <c r="DZ592" s="15"/>
      <c r="EK592" s="6"/>
      <c r="EL592" s="15"/>
      <c r="EW592" s="6"/>
      <c r="EX592" s="16">
        <f t="shared" si="170"/>
        <v>6.5753424657534243</v>
      </c>
      <c r="EY592" s="16" t="str">
        <f t="shared" si="171"/>
        <v/>
      </c>
      <c r="EZ592" s="16" t="str">
        <f t="shared" si="172"/>
        <v/>
      </c>
      <c r="FA592" s="16" t="str">
        <f t="shared" si="173"/>
        <v/>
      </c>
      <c r="FB592" s="160" t="str">
        <f t="shared" si="174"/>
        <v/>
      </c>
      <c r="FC592" t="s">
        <v>205</v>
      </c>
      <c r="FD592" s="20" t="s">
        <v>126</v>
      </c>
      <c r="FE592"/>
      <c r="FF592" s="209" t="s">
        <v>206</v>
      </c>
      <c r="FH592" s="284">
        <f t="shared" ca="1" si="175"/>
        <v>0</v>
      </c>
      <c r="FI592" s="208">
        <f t="shared" si="176"/>
        <v>0.96666666666666667</v>
      </c>
      <c r="FK592" t="str">
        <f t="shared" si="177"/>
        <v>Prime Energy Comercializadora de Energia Ltda</v>
      </c>
      <c r="FL592" s="201">
        <f t="shared" ca="1" si="178"/>
        <v>5760</v>
      </c>
      <c r="FM592" s="201">
        <f t="shared" ca="1" si="179"/>
        <v>0</v>
      </c>
      <c r="FN592" s="200">
        <f>AB592*AB$2*IF($FC592="V",1,-1)*IF($Q592="Fixo",(CP592-INDEX('Curva Forward'!$C$5:$AN$13,MATCH(CONCATENATE(BD_COMERCIAL!$K592," ",BD_COMERCIAL!$L592),'Curva Forward'!$B$5:$B$13,0),MATCH(FN$4,'Curva Forward'!$C$4:$AN$4,0))),CP592)</f>
        <v>0</v>
      </c>
      <c r="FO592" s="200">
        <f>AC592*AC$2*IF($FC592="V",1,-1)*IF($Q592="Fixo",(CQ592-INDEX('Curva Forward'!$C$5:$AN$13,MATCH(CONCATENATE(BD_COMERCIAL!$K592," ",BD_COMERCIAL!$L592),'Curva Forward'!$B$5:$B$13,0),MATCH(FO$4,'Curva Forward'!$C$4:$AN$4,0))),CQ592)</f>
        <v>0</v>
      </c>
      <c r="FP592" s="200">
        <f>AD592*AD$2*IF($FC592="V",1,-1)*IF($Q592="Fixo",(CR592-INDEX('Curva Forward'!$C$5:$AN$13,MATCH(CONCATENATE(BD_COMERCIAL!$K592," ",BD_COMERCIAL!$L592),'Curva Forward'!$B$5:$B$13,0),MATCH(FP$4,'Curva Forward'!$C$4:$AN$4,0))),CR592)</f>
        <v>0</v>
      </c>
      <c r="FQ592" s="200">
        <f>AE592*AE$2*IF($FC592="V",1,-1)*IF($Q592="Fixo",(CS592-INDEX('Curva Forward'!$C$5:$AN$13,MATCH(CONCATENATE(BD_COMERCIAL!$K592," ",BD_COMERCIAL!$L592),'Curva Forward'!$B$5:$B$13,0),MATCH(FQ$4,'Curva Forward'!$C$4:$AN$4,0))),CS592)</f>
        <v>0</v>
      </c>
      <c r="FR592" s="200">
        <f>AF592*AF$2*IF($FC592="V",1,-1)*IF($Q592="Fixo",(CT592-INDEX('Curva Forward'!$C$5:$AN$13,MATCH(CONCATENATE(BD_COMERCIAL!$K592," ",BD_COMERCIAL!$L592),'Curva Forward'!$B$5:$B$13,0),MATCH(FR$4,'Curva Forward'!$C$4:$AN$4,0))),CT592)</f>
        <v>0</v>
      </c>
      <c r="FS592" s="200">
        <f>AG592*AG$2*IF($FC592="V",1,-1)*IF($Q592="Fixo",(CU592-INDEX('Curva Forward'!$C$5:$AN$13,MATCH(CONCATENATE(BD_COMERCIAL!$K592," ",BD_COMERCIAL!$L592),'Curva Forward'!$B$5:$B$13,0),MATCH(FS$4,'Curva Forward'!$C$4:$AN$4,0))),CU592)</f>
        <v>0</v>
      </c>
      <c r="FT592" s="200">
        <f>AH592*AH$2*IF($FC592="V",1,-1)*IF($Q592="Fixo",(CV592-INDEX('Curva Forward'!$C$5:$AN$13,MATCH(CONCATENATE(BD_COMERCIAL!$K592," ",BD_COMERCIAL!$L592),'Curva Forward'!$B$5:$B$13,0),MATCH(FT$4,'Curva Forward'!$C$4:$AN$4,0))),CV592)</f>
        <v>0</v>
      </c>
      <c r="FU592" s="200">
        <f>AI592*AI$2*IF($FC592="V",1,-1)*IF($Q592="Fixo",(CW592-INDEX('Curva Forward'!$C$5:$AN$13,MATCH(CONCATENATE(BD_COMERCIAL!$K592," ",BD_COMERCIAL!$L592),'Curva Forward'!$B$5:$B$13,0),MATCH(FU$4,'Curva Forward'!$C$4:$AN$4,0))),CW592)</f>
        <v>0</v>
      </c>
      <c r="FV592" s="200">
        <f>AJ592*AJ$2*IF($FC592="V",1,-1)*IF($Q592="Fixo",(CX592-INDEX('Curva Forward'!$C$5:$AN$13,MATCH(CONCATENATE(BD_COMERCIAL!$K592," ",BD_COMERCIAL!$L592),'Curva Forward'!$B$5:$B$13,0),MATCH(FV$4,'Curva Forward'!$C$4:$AN$4,0))),CX592)</f>
        <v>5760</v>
      </c>
      <c r="FW592" s="200">
        <f>AK592*AK$2*IF($FC592="V",1,-1)*IF($Q592="Fixo",(CY592-INDEX('Curva Forward'!$C$5:$AN$13,MATCH(CONCATENATE(BD_COMERCIAL!$K592," ",BD_COMERCIAL!$L592),'Curva Forward'!$B$5:$B$13,0),MATCH(FW$4,'Curva Forward'!$C$4:$AN$4,0))),CY592)</f>
        <v>0</v>
      </c>
      <c r="FX592" s="200">
        <f>AL592*AL$2*IF($FC592="V",1,-1)*IF($Q592="Fixo",(CZ592-INDEX('Curva Forward'!$C$5:$AN$13,MATCH(CONCATENATE(BD_COMERCIAL!$K592," ",BD_COMERCIAL!$L592),'Curva Forward'!$B$5:$B$13,0),MATCH(FX$4,'Curva Forward'!$C$4:$AN$4,0))),CZ592)</f>
        <v>0</v>
      </c>
      <c r="FY592" s="200">
        <f>AM592*AM$2*IF($FC592="V",1,-1)*IF($Q592="Fixo",(DA592-INDEX('Curva Forward'!$C$5:$AN$13,MATCH(CONCATENATE(BD_COMERCIAL!$K592," ",BD_COMERCIAL!$L592),'Curva Forward'!$B$5:$B$13,0),MATCH(FY$4,'Curva Forward'!$C$4:$AN$4,0))),DA592)</f>
        <v>0</v>
      </c>
      <c r="FZ592" s="200">
        <f>AN592*AN$2*IF($FC592="V",1,-1)*IF($Q592="Fixo",(DB592-INDEX('Curva Forward'!$C$5:$AN$13,MATCH(CONCATENATE(BD_COMERCIAL!$K592," ",BD_COMERCIAL!$L592),'Curva Forward'!$B$5:$B$13,0),MATCH(FZ$4,'Curva Forward'!$C$4:$AN$4,0))),DB592)</f>
        <v>0</v>
      </c>
      <c r="GA592" s="200">
        <f>AO592*AO$2*IF($FC592="V",1,-1)*IF($Q592="Fixo",(DC592-INDEX('Curva Forward'!$C$5:$AN$13,MATCH(CONCATENATE(BD_COMERCIAL!$K592," ",BD_COMERCIAL!$L592),'Curva Forward'!$B$5:$B$13,0),MATCH(GA$4,'Curva Forward'!$C$4:$AN$4,0))),DC592)</f>
        <v>0</v>
      </c>
      <c r="GB592" s="200">
        <f>AP592*AP$2*IF($FC592="V",1,-1)*IF($Q592="Fixo",(DD592-INDEX('Curva Forward'!$C$5:$AN$13,MATCH(CONCATENATE(BD_COMERCIAL!$K592," ",BD_COMERCIAL!$L592),'Curva Forward'!$B$5:$B$13,0),MATCH(GB$4,'Curva Forward'!$C$4:$AN$4,0))),DD592)</f>
        <v>0</v>
      </c>
      <c r="GC592" s="200">
        <f>AQ592*AQ$2*IF($FC592="V",1,-1)*IF($Q592="Fixo",(DE592-INDEX('Curva Forward'!$C$5:$AN$13,MATCH(CONCATENATE(BD_COMERCIAL!$K592," ",BD_COMERCIAL!$L592),'Curva Forward'!$B$5:$B$13,0),MATCH(GC$4,'Curva Forward'!$C$4:$AN$4,0))),DE592)</f>
        <v>0</v>
      </c>
      <c r="GD592" s="200">
        <f>AR592*AR$2*IF($FC592="V",1,-1)*IF($Q592="Fixo",(DF592-INDEX('Curva Forward'!$C$5:$AN$13,MATCH(CONCATENATE(BD_COMERCIAL!$K592," ",BD_COMERCIAL!$L592),'Curva Forward'!$B$5:$B$13,0),MATCH(GD$4,'Curva Forward'!$C$4:$AN$4,0))),DF592)</f>
        <v>0</v>
      </c>
      <c r="GE592" s="200">
        <f>AS592*AS$2*IF($FC592="V",1,-1)*IF($Q592="Fixo",(DG592-INDEX('Curva Forward'!$C$5:$AN$13,MATCH(CONCATENATE(BD_COMERCIAL!$K592," ",BD_COMERCIAL!$L592),'Curva Forward'!$B$5:$B$13,0),MATCH(GE$4,'Curva Forward'!$C$4:$AN$4,0))),DG592)</f>
        <v>0</v>
      </c>
      <c r="GF592" s="200">
        <f>AT592*AT$2*IF($FC592="V",1,-1)*IF($Q592="Fixo",(DH592-INDEX('Curva Forward'!$C$5:$AN$13,MATCH(CONCATENATE(BD_COMERCIAL!$K592," ",BD_COMERCIAL!$L592),'Curva Forward'!$B$5:$B$13,0),MATCH(GF$4,'Curva Forward'!$C$4:$AN$4,0))),DH592)</f>
        <v>0</v>
      </c>
      <c r="GG592" s="200">
        <f>AU592*AU$2*IF($FC592="V",1,-1)*IF($Q592="Fixo",(DI592-INDEX('Curva Forward'!$C$5:$AN$13,MATCH(CONCATENATE(BD_COMERCIAL!$K592," ",BD_COMERCIAL!$L592),'Curva Forward'!$B$5:$B$13,0),MATCH(GG$4,'Curva Forward'!$C$4:$AN$4,0))),DI592)</f>
        <v>0</v>
      </c>
      <c r="GH592" s="200">
        <f>AV592*AV$2*IF($FC592="V",1,-1)*IF($Q592="Fixo",(DJ592-INDEX('Curva Forward'!$C$5:$AN$13,MATCH(CONCATENATE(BD_COMERCIAL!$K592," ",BD_COMERCIAL!$L592),'Curva Forward'!$B$5:$B$13,0),MATCH(GH$4,'Curva Forward'!$C$4:$AN$4,0))),DJ592)</f>
        <v>0</v>
      </c>
      <c r="GI592" s="200">
        <f>AW592*AW$2*IF($FC592="V",1,-1)*IF($Q592="Fixo",(DK592-INDEX('Curva Forward'!$C$5:$AN$13,MATCH(CONCATENATE(BD_COMERCIAL!$K592," ",BD_COMERCIAL!$L592),'Curva Forward'!$B$5:$B$13,0),MATCH(GI$4,'Curva Forward'!$C$4:$AN$4,0))),DK592)</f>
        <v>0</v>
      </c>
      <c r="GJ592" s="200">
        <f>AX592*AX$2*IF($FC592="V",1,-1)*IF($Q592="Fixo",(DL592-INDEX('Curva Forward'!$C$5:$AN$13,MATCH(CONCATENATE(BD_COMERCIAL!$K592," ",BD_COMERCIAL!$L592),'Curva Forward'!$B$5:$B$13,0),MATCH(GJ$4,'Curva Forward'!$C$4:$AN$4,0))),DL592)</f>
        <v>0</v>
      </c>
      <c r="GK592" s="200">
        <f>AY592*AY$2*IF($FC592="V",1,-1)*IF($Q592="Fixo",(DM592-INDEX('Curva Forward'!$C$5:$AN$13,MATCH(CONCATENATE(BD_COMERCIAL!$K592," ",BD_COMERCIAL!$L592),'Curva Forward'!$B$5:$B$13,0),MATCH(GK$4,'Curva Forward'!$C$4:$AN$4,0))),DM592)</f>
        <v>0</v>
      </c>
      <c r="GL592" s="200">
        <f>IF(EZ592="",0,CL592*CL$2*IF($FC592="V",1,-1)*IF($Q592="Fixo",(EZ592-INDEX('Curva Forward'!$C$5:$AN$13,MATCH(CONCATENATE(BD_COMERCIAL!$K592," ",BD_COMERCIAL!$L592),'Curva Forward'!$B$5:$B$13,0),MATCH(GL$4,'Curva Forward'!$C$4:$AN$4,0))),EZ592))</f>
        <v>0</v>
      </c>
      <c r="GM592" s="200">
        <f>IF(FA592="",0,CM592*CM$2*IF($FC592="V",1,-1)*IF($Q592="Fixo",(FA592-INDEX('Curva Forward'!$C$5:$AN$13,MATCH(CONCATENATE(BD_COMERCIAL!$K592," ",BD_COMERCIAL!$L592),'Curva Forward'!$B$5:$B$13,0),MATCH(GM$4,'Curva Forward'!$C$4:$AN$4,0))),FA592))</f>
        <v>0</v>
      </c>
      <c r="GN592" s="200">
        <f>IF(FB592="",0,CN592*CN$2*IF($FC592="V",1,-1)*IF($Q592="Fixo",(FB592-INDEX('Curva Forward'!$C$5:$AN$13,MATCH(CONCATENATE(BD_COMERCIAL!$K592," ",BD_COMERCIAL!$L592),'Curva Forward'!$B$5:$B$13,0),MATCH(GN$4,'Curva Forward'!$C$4:$AN$4,0))),FB592))</f>
        <v>0</v>
      </c>
      <c r="GO592" s="201">
        <f t="shared" ca="1" si="180"/>
        <v>0</v>
      </c>
      <c r="GP592" s="201">
        <f t="shared" ca="1" si="181"/>
        <v>0</v>
      </c>
    </row>
    <row r="593" spans="1:198" ht="15" customHeight="1" x14ac:dyDescent="0.25">
      <c r="A593" s="6"/>
      <c r="B593" s="7" t="s">
        <v>985</v>
      </c>
      <c r="C593" s="8">
        <v>44784</v>
      </c>
      <c r="D593" s="9" t="s">
        <v>131</v>
      </c>
      <c r="E593" s="9" t="s">
        <v>986</v>
      </c>
      <c r="F593" s="113">
        <v>11315117000180</v>
      </c>
      <c r="G593" s="10" t="s">
        <v>125</v>
      </c>
      <c r="H593" s="113">
        <v>3780401000108</v>
      </c>
      <c r="I593" s="9" t="s">
        <v>126</v>
      </c>
      <c r="J593" s="166" t="s">
        <v>921</v>
      </c>
      <c r="K593" s="10" t="s">
        <v>127</v>
      </c>
      <c r="L593" s="84" t="s">
        <v>22</v>
      </c>
      <c r="M593" s="11">
        <v>44805</v>
      </c>
      <c r="N593" s="12">
        <v>44834</v>
      </c>
      <c r="O593" s="10">
        <v>2</v>
      </c>
      <c r="P593" s="84">
        <v>79</v>
      </c>
      <c r="Q593" s="84" t="s">
        <v>128</v>
      </c>
      <c r="R593" s="10" t="s">
        <v>129</v>
      </c>
      <c r="S593" s="14" t="s">
        <v>135</v>
      </c>
      <c r="T593" s="11"/>
      <c r="U593" s="12"/>
      <c r="V593" s="257" t="str">
        <f ca="1">IF(U593="","",
IF(U593="NA","",
IFERROR(VLOOKUP(EOMONTH(M593,-2)+1,IPCA!$A:$B,2,0),
VLOOKUP(EOMONTH(TODAY(),-2)+1,IPCA!$A:$B,2,0))/
VLOOKUP(EOMONTH(U593,-2)+1,IPCA!$A:$B,2,0)*
P593))</f>
        <v/>
      </c>
      <c r="W593" s="84"/>
      <c r="X593" s="13" t="s">
        <v>6</v>
      </c>
      <c r="Y593" s="166"/>
      <c r="AA593" s="108"/>
      <c r="AB593" s="15"/>
      <c r="AJ593">
        <v>2</v>
      </c>
      <c r="AM593" s="6"/>
      <c r="AN593" s="15"/>
      <c r="AY593" s="6"/>
      <c r="AZ593" s="15"/>
      <c r="BK593" s="6"/>
      <c r="BL593" s="15"/>
      <c r="BW593" s="6"/>
      <c r="BX593" s="15"/>
      <c r="CI593" s="6"/>
      <c r="CJ593" s="16">
        <f t="shared" si="165"/>
        <v>0.16438356164383561</v>
      </c>
      <c r="CK593" s="16" t="str">
        <f t="shared" si="166"/>
        <v/>
      </c>
      <c r="CL593" s="16" t="str">
        <f t="shared" si="167"/>
        <v/>
      </c>
      <c r="CM593" s="16" t="str">
        <f t="shared" si="168"/>
        <v/>
      </c>
      <c r="CN593" s="16" t="str">
        <f t="shared" si="169"/>
        <v/>
      </c>
      <c r="CO593" s="18"/>
      <c r="CP593" s="15"/>
      <c r="CX593">
        <v>79</v>
      </c>
      <c r="DA593" s="6"/>
      <c r="DB593" s="15"/>
      <c r="DM593" s="6"/>
      <c r="DN593" s="15"/>
      <c r="DY593" s="6"/>
      <c r="DZ593" s="15"/>
      <c r="EK593" s="6"/>
      <c r="EL593" s="15"/>
      <c r="EW593" s="6"/>
      <c r="EX593" s="16">
        <f t="shared" si="170"/>
        <v>6.493150684931507</v>
      </c>
      <c r="EY593" s="16" t="str">
        <f t="shared" si="171"/>
        <v/>
      </c>
      <c r="EZ593" s="16" t="str">
        <f t="shared" si="172"/>
        <v/>
      </c>
      <c r="FA593" s="16" t="str">
        <f t="shared" si="173"/>
        <v/>
      </c>
      <c r="FB593" s="160" t="str">
        <f t="shared" si="174"/>
        <v/>
      </c>
      <c r="FC593" t="s">
        <v>205</v>
      </c>
      <c r="FD593" s="20" t="s">
        <v>126</v>
      </c>
      <c r="FE593"/>
      <c r="FF593" s="209" t="s">
        <v>206</v>
      </c>
      <c r="FH593" s="284">
        <f t="shared" ca="1" si="175"/>
        <v>0</v>
      </c>
      <c r="FI593" s="208">
        <f t="shared" si="176"/>
        <v>0.96666666666666667</v>
      </c>
      <c r="FK593" t="str">
        <f t="shared" si="177"/>
        <v>LIGHTCOM COMERCIALIZADORA DE ENERGIA S.A.</v>
      </c>
      <c r="FL593" s="201">
        <f t="shared" ca="1" si="178"/>
        <v>4320</v>
      </c>
      <c r="FM593" s="201">
        <f t="shared" ca="1" si="179"/>
        <v>0</v>
      </c>
      <c r="FN593" s="200">
        <f>AB593*AB$2*IF($FC593="V",1,-1)*IF($Q593="Fixo",(CP593-INDEX('Curva Forward'!$C$5:$AN$13,MATCH(CONCATENATE(BD_COMERCIAL!$K593," ",BD_COMERCIAL!$L593),'Curva Forward'!$B$5:$B$13,0),MATCH(FN$4,'Curva Forward'!$C$4:$AN$4,0))),CP593)</f>
        <v>0</v>
      </c>
      <c r="FO593" s="200">
        <f>AC593*AC$2*IF($FC593="V",1,-1)*IF($Q593="Fixo",(CQ593-INDEX('Curva Forward'!$C$5:$AN$13,MATCH(CONCATENATE(BD_COMERCIAL!$K593," ",BD_COMERCIAL!$L593),'Curva Forward'!$B$5:$B$13,0),MATCH(FO$4,'Curva Forward'!$C$4:$AN$4,0))),CQ593)</f>
        <v>0</v>
      </c>
      <c r="FP593" s="200">
        <f>AD593*AD$2*IF($FC593="V",1,-1)*IF($Q593="Fixo",(CR593-INDEX('Curva Forward'!$C$5:$AN$13,MATCH(CONCATENATE(BD_COMERCIAL!$K593," ",BD_COMERCIAL!$L593),'Curva Forward'!$B$5:$B$13,0),MATCH(FP$4,'Curva Forward'!$C$4:$AN$4,0))),CR593)</f>
        <v>0</v>
      </c>
      <c r="FQ593" s="200">
        <f>AE593*AE$2*IF($FC593="V",1,-1)*IF($Q593="Fixo",(CS593-INDEX('Curva Forward'!$C$5:$AN$13,MATCH(CONCATENATE(BD_COMERCIAL!$K593," ",BD_COMERCIAL!$L593),'Curva Forward'!$B$5:$B$13,0),MATCH(FQ$4,'Curva Forward'!$C$4:$AN$4,0))),CS593)</f>
        <v>0</v>
      </c>
      <c r="FR593" s="200">
        <f>AF593*AF$2*IF($FC593="V",1,-1)*IF($Q593="Fixo",(CT593-INDEX('Curva Forward'!$C$5:$AN$13,MATCH(CONCATENATE(BD_COMERCIAL!$K593," ",BD_COMERCIAL!$L593),'Curva Forward'!$B$5:$B$13,0),MATCH(FR$4,'Curva Forward'!$C$4:$AN$4,0))),CT593)</f>
        <v>0</v>
      </c>
      <c r="FS593" s="200">
        <f>AG593*AG$2*IF($FC593="V",1,-1)*IF($Q593="Fixo",(CU593-INDEX('Curva Forward'!$C$5:$AN$13,MATCH(CONCATENATE(BD_COMERCIAL!$K593," ",BD_COMERCIAL!$L593),'Curva Forward'!$B$5:$B$13,0),MATCH(FS$4,'Curva Forward'!$C$4:$AN$4,0))),CU593)</f>
        <v>0</v>
      </c>
      <c r="FT593" s="200">
        <f>AH593*AH$2*IF($FC593="V",1,-1)*IF($Q593="Fixo",(CV593-INDEX('Curva Forward'!$C$5:$AN$13,MATCH(CONCATENATE(BD_COMERCIAL!$K593," ",BD_COMERCIAL!$L593),'Curva Forward'!$B$5:$B$13,0),MATCH(FT$4,'Curva Forward'!$C$4:$AN$4,0))),CV593)</f>
        <v>0</v>
      </c>
      <c r="FU593" s="200">
        <f>AI593*AI$2*IF($FC593="V",1,-1)*IF($Q593="Fixo",(CW593-INDEX('Curva Forward'!$C$5:$AN$13,MATCH(CONCATENATE(BD_COMERCIAL!$K593," ",BD_COMERCIAL!$L593),'Curva Forward'!$B$5:$B$13,0),MATCH(FU$4,'Curva Forward'!$C$4:$AN$4,0))),CW593)</f>
        <v>0</v>
      </c>
      <c r="FV593" s="200">
        <f>AJ593*AJ$2*IF($FC593="V",1,-1)*IF($Q593="Fixo",(CX593-INDEX('Curva Forward'!$C$5:$AN$13,MATCH(CONCATENATE(BD_COMERCIAL!$K593," ",BD_COMERCIAL!$L593),'Curva Forward'!$B$5:$B$13,0),MATCH(FV$4,'Curva Forward'!$C$4:$AN$4,0))),CX593)</f>
        <v>4320</v>
      </c>
      <c r="FW593" s="200">
        <f>AK593*AK$2*IF($FC593="V",1,-1)*IF($Q593="Fixo",(CY593-INDEX('Curva Forward'!$C$5:$AN$13,MATCH(CONCATENATE(BD_COMERCIAL!$K593," ",BD_COMERCIAL!$L593),'Curva Forward'!$B$5:$B$13,0),MATCH(FW$4,'Curva Forward'!$C$4:$AN$4,0))),CY593)</f>
        <v>0</v>
      </c>
      <c r="FX593" s="200">
        <f>AL593*AL$2*IF($FC593="V",1,-1)*IF($Q593="Fixo",(CZ593-INDEX('Curva Forward'!$C$5:$AN$13,MATCH(CONCATENATE(BD_COMERCIAL!$K593," ",BD_COMERCIAL!$L593),'Curva Forward'!$B$5:$B$13,0),MATCH(FX$4,'Curva Forward'!$C$4:$AN$4,0))),CZ593)</f>
        <v>0</v>
      </c>
      <c r="FY593" s="200">
        <f>AM593*AM$2*IF($FC593="V",1,-1)*IF($Q593="Fixo",(DA593-INDEX('Curva Forward'!$C$5:$AN$13,MATCH(CONCATENATE(BD_COMERCIAL!$K593," ",BD_COMERCIAL!$L593),'Curva Forward'!$B$5:$B$13,0),MATCH(FY$4,'Curva Forward'!$C$4:$AN$4,0))),DA593)</f>
        <v>0</v>
      </c>
      <c r="FZ593" s="200">
        <f>AN593*AN$2*IF($FC593="V",1,-1)*IF($Q593="Fixo",(DB593-INDEX('Curva Forward'!$C$5:$AN$13,MATCH(CONCATENATE(BD_COMERCIAL!$K593," ",BD_COMERCIAL!$L593),'Curva Forward'!$B$5:$B$13,0),MATCH(FZ$4,'Curva Forward'!$C$4:$AN$4,0))),DB593)</f>
        <v>0</v>
      </c>
      <c r="GA593" s="200">
        <f>AO593*AO$2*IF($FC593="V",1,-1)*IF($Q593="Fixo",(DC593-INDEX('Curva Forward'!$C$5:$AN$13,MATCH(CONCATENATE(BD_COMERCIAL!$K593," ",BD_COMERCIAL!$L593),'Curva Forward'!$B$5:$B$13,0),MATCH(GA$4,'Curva Forward'!$C$4:$AN$4,0))),DC593)</f>
        <v>0</v>
      </c>
      <c r="GB593" s="200">
        <f>AP593*AP$2*IF($FC593="V",1,-1)*IF($Q593="Fixo",(DD593-INDEX('Curva Forward'!$C$5:$AN$13,MATCH(CONCATENATE(BD_COMERCIAL!$K593," ",BD_COMERCIAL!$L593),'Curva Forward'!$B$5:$B$13,0),MATCH(GB$4,'Curva Forward'!$C$4:$AN$4,0))),DD593)</f>
        <v>0</v>
      </c>
      <c r="GC593" s="200">
        <f>AQ593*AQ$2*IF($FC593="V",1,-1)*IF($Q593="Fixo",(DE593-INDEX('Curva Forward'!$C$5:$AN$13,MATCH(CONCATENATE(BD_COMERCIAL!$K593," ",BD_COMERCIAL!$L593),'Curva Forward'!$B$5:$B$13,0),MATCH(GC$4,'Curva Forward'!$C$4:$AN$4,0))),DE593)</f>
        <v>0</v>
      </c>
      <c r="GD593" s="200">
        <f>AR593*AR$2*IF($FC593="V",1,-1)*IF($Q593="Fixo",(DF593-INDEX('Curva Forward'!$C$5:$AN$13,MATCH(CONCATENATE(BD_COMERCIAL!$K593," ",BD_COMERCIAL!$L593),'Curva Forward'!$B$5:$B$13,0),MATCH(GD$4,'Curva Forward'!$C$4:$AN$4,0))),DF593)</f>
        <v>0</v>
      </c>
      <c r="GE593" s="200">
        <f>AS593*AS$2*IF($FC593="V",1,-1)*IF($Q593="Fixo",(DG593-INDEX('Curva Forward'!$C$5:$AN$13,MATCH(CONCATENATE(BD_COMERCIAL!$K593," ",BD_COMERCIAL!$L593),'Curva Forward'!$B$5:$B$13,0),MATCH(GE$4,'Curva Forward'!$C$4:$AN$4,0))),DG593)</f>
        <v>0</v>
      </c>
      <c r="GF593" s="200">
        <f>AT593*AT$2*IF($FC593="V",1,-1)*IF($Q593="Fixo",(DH593-INDEX('Curva Forward'!$C$5:$AN$13,MATCH(CONCATENATE(BD_COMERCIAL!$K593," ",BD_COMERCIAL!$L593),'Curva Forward'!$B$5:$B$13,0),MATCH(GF$4,'Curva Forward'!$C$4:$AN$4,0))),DH593)</f>
        <v>0</v>
      </c>
      <c r="GG593" s="200">
        <f>AU593*AU$2*IF($FC593="V",1,-1)*IF($Q593="Fixo",(DI593-INDEX('Curva Forward'!$C$5:$AN$13,MATCH(CONCATENATE(BD_COMERCIAL!$K593," ",BD_COMERCIAL!$L593),'Curva Forward'!$B$5:$B$13,0),MATCH(GG$4,'Curva Forward'!$C$4:$AN$4,0))),DI593)</f>
        <v>0</v>
      </c>
      <c r="GH593" s="200">
        <f>AV593*AV$2*IF($FC593="V",1,-1)*IF($Q593="Fixo",(DJ593-INDEX('Curva Forward'!$C$5:$AN$13,MATCH(CONCATENATE(BD_COMERCIAL!$K593," ",BD_COMERCIAL!$L593),'Curva Forward'!$B$5:$B$13,0),MATCH(GH$4,'Curva Forward'!$C$4:$AN$4,0))),DJ593)</f>
        <v>0</v>
      </c>
      <c r="GI593" s="200">
        <f>AW593*AW$2*IF($FC593="V",1,-1)*IF($Q593="Fixo",(DK593-INDEX('Curva Forward'!$C$5:$AN$13,MATCH(CONCATENATE(BD_COMERCIAL!$K593," ",BD_COMERCIAL!$L593),'Curva Forward'!$B$5:$B$13,0),MATCH(GI$4,'Curva Forward'!$C$4:$AN$4,0))),DK593)</f>
        <v>0</v>
      </c>
      <c r="GJ593" s="200">
        <f>AX593*AX$2*IF($FC593="V",1,-1)*IF($Q593="Fixo",(DL593-INDEX('Curva Forward'!$C$5:$AN$13,MATCH(CONCATENATE(BD_COMERCIAL!$K593," ",BD_COMERCIAL!$L593),'Curva Forward'!$B$5:$B$13,0),MATCH(GJ$4,'Curva Forward'!$C$4:$AN$4,0))),DL593)</f>
        <v>0</v>
      </c>
      <c r="GK593" s="200">
        <f>AY593*AY$2*IF($FC593="V",1,-1)*IF($Q593="Fixo",(DM593-INDEX('Curva Forward'!$C$5:$AN$13,MATCH(CONCATENATE(BD_COMERCIAL!$K593," ",BD_COMERCIAL!$L593),'Curva Forward'!$B$5:$B$13,0),MATCH(GK$4,'Curva Forward'!$C$4:$AN$4,0))),DM593)</f>
        <v>0</v>
      </c>
      <c r="GL593" s="200">
        <f>IF(EZ593="",0,CL593*CL$2*IF($FC593="V",1,-1)*IF($Q593="Fixo",(EZ593-INDEX('Curva Forward'!$C$5:$AN$13,MATCH(CONCATENATE(BD_COMERCIAL!$K593," ",BD_COMERCIAL!$L593),'Curva Forward'!$B$5:$B$13,0),MATCH(GL$4,'Curva Forward'!$C$4:$AN$4,0))),EZ593))</f>
        <v>0</v>
      </c>
      <c r="GM593" s="200">
        <f>IF(FA593="",0,CM593*CM$2*IF($FC593="V",1,-1)*IF($Q593="Fixo",(FA593-INDEX('Curva Forward'!$C$5:$AN$13,MATCH(CONCATENATE(BD_COMERCIAL!$K593," ",BD_COMERCIAL!$L593),'Curva Forward'!$B$5:$B$13,0),MATCH(GM$4,'Curva Forward'!$C$4:$AN$4,0))),FA593))</f>
        <v>0</v>
      </c>
      <c r="GN593" s="200">
        <f>IF(FB593="",0,CN593*CN$2*IF($FC593="V",1,-1)*IF($Q593="Fixo",(FB593-INDEX('Curva Forward'!$C$5:$AN$13,MATCH(CONCATENATE(BD_COMERCIAL!$K593," ",BD_COMERCIAL!$L593),'Curva Forward'!$B$5:$B$13,0),MATCH(GN$4,'Curva Forward'!$C$4:$AN$4,0))),FB593))</f>
        <v>0</v>
      </c>
      <c r="GO593" s="201">
        <f t="shared" ca="1" si="180"/>
        <v>0</v>
      </c>
      <c r="GP593" s="201">
        <f t="shared" ca="1" si="181"/>
        <v>0</v>
      </c>
    </row>
    <row r="594" spans="1:198" ht="15" customHeight="1" x14ac:dyDescent="0.25">
      <c r="A594" s="6"/>
      <c r="B594" s="7" t="s">
        <v>987</v>
      </c>
      <c r="C594" s="8">
        <v>44784</v>
      </c>
      <c r="D594" s="9" t="s">
        <v>131</v>
      </c>
      <c r="E594" s="9" t="s">
        <v>986</v>
      </c>
      <c r="F594" s="113">
        <v>11315117000180</v>
      </c>
      <c r="G594" s="10" t="s">
        <v>125</v>
      </c>
      <c r="H594" s="113">
        <v>3780401000108</v>
      </c>
      <c r="I594" s="9" t="s">
        <v>126</v>
      </c>
      <c r="J594" s="166" t="s">
        <v>921</v>
      </c>
      <c r="K594" s="10" t="s">
        <v>127</v>
      </c>
      <c r="L594" s="84" t="s">
        <v>22</v>
      </c>
      <c r="M594" s="11">
        <v>44805</v>
      </c>
      <c r="N594" s="12">
        <v>44834</v>
      </c>
      <c r="O594" s="10">
        <v>2</v>
      </c>
      <c r="P594" s="84">
        <v>79.5</v>
      </c>
      <c r="Q594" s="84" t="s">
        <v>128</v>
      </c>
      <c r="R594" s="10" t="s">
        <v>129</v>
      </c>
      <c r="S594" s="14" t="s">
        <v>135</v>
      </c>
      <c r="T594" s="11"/>
      <c r="U594" s="12"/>
      <c r="V594" s="257" t="str">
        <f ca="1">IF(U594="","",
IF(U594="NA","",
IFERROR(VLOOKUP(EOMONTH(M594,-2)+1,IPCA!$A:$B,2,0),
VLOOKUP(EOMONTH(TODAY(),-2)+1,IPCA!$A:$B,2,0))/
VLOOKUP(EOMONTH(U594,-2)+1,IPCA!$A:$B,2,0)*
P594))</f>
        <v/>
      </c>
      <c r="W594" s="84"/>
      <c r="X594" s="13" t="s">
        <v>6</v>
      </c>
      <c r="Y594" s="166"/>
      <c r="AA594" s="108"/>
      <c r="AB594" s="15"/>
      <c r="AJ594">
        <v>2</v>
      </c>
      <c r="AM594" s="6"/>
      <c r="AN594" s="15"/>
      <c r="AY594" s="6"/>
      <c r="AZ594" s="15"/>
      <c r="BK594" s="6"/>
      <c r="BL594" s="15"/>
      <c r="BW594" s="6"/>
      <c r="BX594" s="15"/>
      <c r="CI594" s="6"/>
      <c r="CJ594" s="16">
        <f t="shared" si="165"/>
        <v>0.16438356164383561</v>
      </c>
      <c r="CK594" s="16" t="str">
        <f t="shared" si="166"/>
        <v/>
      </c>
      <c r="CL594" s="16" t="str">
        <f t="shared" si="167"/>
        <v/>
      </c>
      <c r="CM594" s="16" t="str">
        <f t="shared" si="168"/>
        <v/>
      </c>
      <c r="CN594" s="16" t="str">
        <f t="shared" si="169"/>
        <v/>
      </c>
      <c r="CO594" s="18"/>
      <c r="CP594" s="15"/>
      <c r="CX594">
        <v>79.5</v>
      </c>
      <c r="DA594" s="6"/>
      <c r="DB594" s="15"/>
      <c r="DM594" s="6"/>
      <c r="DN594" s="15"/>
      <c r="DY594" s="6"/>
      <c r="DZ594" s="15"/>
      <c r="EK594" s="6"/>
      <c r="EL594" s="15"/>
      <c r="EW594" s="6"/>
      <c r="EX594" s="16">
        <f t="shared" si="170"/>
        <v>6.5342465753424657</v>
      </c>
      <c r="EY594" s="16" t="str">
        <f t="shared" si="171"/>
        <v/>
      </c>
      <c r="EZ594" s="16" t="str">
        <f t="shared" si="172"/>
        <v/>
      </c>
      <c r="FA594" s="16" t="str">
        <f t="shared" si="173"/>
        <v/>
      </c>
      <c r="FB594" s="160" t="str">
        <f t="shared" si="174"/>
        <v/>
      </c>
      <c r="FC594" t="s">
        <v>205</v>
      </c>
      <c r="FD594" s="20" t="s">
        <v>126</v>
      </c>
      <c r="FE594"/>
      <c r="FF594" s="209" t="s">
        <v>206</v>
      </c>
      <c r="FH594" s="284">
        <f t="shared" ca="1" si="175"/>
        <v>0</v>
      </c>
      <c r="FI594" s="208">
        <f t="shared" si="176"/>
        <v>0.96666666666666667</v>
      </c>
      <c r="FK594" t="str">
        <f t="shared" si="177"/>
        <v>LIGHTCOM COMERCIALIZADORA DE ENERGIA S.A.</v>
      </c>
      <c r="FL594" s="201">
        <f t="shared" ca="1" si="178"/>
        <v>3600</v>
      </c>
      <c r="FM594" s="201">
        <f t="shared" ca="1" si="179"/>
        <v>0</v>
      </c>
      <c r="FN594" s="200">
        <f>AB594*AB$2*IF($FC594="V",1,-1)*IF($Q594="Fixo",(CP594-INDEX('Curva Forward'!$C$5:$AN$13,MATCH(CONCATENATE(BD_COMERCIAL!$K594," ",BD_COMERCIAL!$L594),'Curva Forward'!$B$5:$B$13,0),MATCH(FN$4,'Curva Forward'!$C$4:$AN$4,0))),CP594)</f>
        <v>0</v>
      </c>
      <c r="FO594" s="200">
        <f>AC594*AC$2*IF($FC594="V",1,-1)*IF($Q594="Fixo",(CQ594-INDEX('Curva Forward'!$C$5:$AN$13,MATCH(CONCATENATE(BD_COMERCIAL!$K594," ",BD_COMERCIAL!$L594),'Curva Forward'!$B$5:$B$13,0),MATCH(FO$4,'Curva Forward'!$C$4:$AN$4,0))),CQ594)</f>
        <v>0</v>
      </c>
      <c r="FP594" s="200">
        <f>AD594*AD$2*IF($FC594="V",1,-1)*IF($Q594="Fixo",(CR594-INDEX('Curva Forward'!$C$5:$AN$13,MATCH(CONCATENATE(BD_COMERCIAL!$K594," ",BD_COMERCIAL!$L594),'Curva Forward'!$B$5:$B$13,0),MATCH(FP$4,'Curva Forward'!$C$4:$AN$4,0))),CR594)</f>
        <v>0</v>
      </c>
      <c r="FQ594" s="200">
        <f>AE594*AE$2*IF($FC594="V",1,-1)*IF($Q594="Fixo",(CS594-INDEX('Curva Forward'!$C$5:$AN$13,MATCH(CONCATENATE(BD_COMERCIAL!$K594," ",BD_COMERCIAL!$L594),'Curva Forward'!$B$5:$B$13,0),MATCH(FQ$4,'Curva Forward'!$C$4:$AN$4,0))),CS594)</f>
        <v>0</v>
      </c>
      <c r="FR594" s="200">
        <f>AF594*AF$2*IF($FC594="V",1,-1)*IF($Q594="Fixo",(CT594-INDEX('Curva Forward'!$C$5:$AN$13,MATCH(CONCATENATE(BD_COMERCIAL!$K594," ",BD_COMERCIAL!$L594),'Curva Forward'!$B$5:$B$13,0),MATCH(FR$4,'Curva Forward'!$C$4:$AN$4,0))),CT594)</f>
        <v>0</v>
      </c>
      <c r="FS594" s="200">
        <f>AG594*AG$2*IF($FC594="V",1,-1)*IF($Q594="Fixo",(CU594-INDEX('Curva Forward'!$C$5:$AN$13,MATCH(CONCATENATE(BD_COMERCIAL!$K594," ",BD_COMERCIAL!$L594),'Curva Forward'!$B$5:$B$13,0),MATCH(FS$4,'Curva Forward'!$C$4:$AN$4,0))),CU594)</f>
        <v>0</v>
      </c>
      <c r="FT594" s="200">
        <f>AH594*AH$2*IF($FC594="V",1,-1)*IF($Q594="Fixo",(CV594-INDEX('Curva Forward'!$C$5:$AN$13,MATCH(CONCATENATE(BD_COMERCIAL!$K594," ",BD_COMERCIAL!$L594),'Curva Forward'!$B$5:$B$13,0),MATCH(FT$4,'Curva Forward'!$C$4:$AN$4,0))),CV594)</f>
        <v>0</v>
      </c>
      <c r="FU594" s="200">
        <f>AI594*AI$2*IF($FC594="V",1,-1)*IF($Q594="Fixo",(CW594-INDEX('Curva Forward'!$C$5:$AN$13,MATCH(CONCATENATE(BD_COMERCIAL!$K594," ",BD_COMERCIAL!$L594),'Curva Forward'!$B$5:$B$13,0),MATCH(FU$4,'Curva Forward'!$C$4:$AN$4,0))),CW594)</f>
        <v>0</v>
      </c>
      <c r="FV594" s="200">
        <f>AJ594*AJ$2*IF($FC594="V",1,-1)*IF($Q594="Fixo",(CX594-INDEX('Curva Forward'!$C$5:$AN$13,MATCH(CONCATENATE(BD_COMERCIAL!$K594," ",BD_COMERCIAL!$L594),'Curva Forward'!$B$5:$B$13,0),MATCH(FV$4,'Curva Forward'!$C$4:$AN$4,0))),CX594)</f>
        <v>3600</v>
      </c>
      <c r="FW594" s="200">
        <f>AK594*AK$2*IF($FC594="V",1,-1)*IF($Q594="Fixo",(CY594-INDEX('Curva Forward'!$C$5:$AN$13,MATCH(CONCATENATE(BD_COMERCIAL!$K594," ",BD_COMERCIAL!$L594),'Curva Forward'!$B$5:$B$13,0),MATCH(FW$4,'Curva Forward'!$C$4:$AN$4,0))),CY594)</f>
        <v>0</v>
      </c>
      <c r="FX594" s="200">
        <f>AL594*AL$2*IF($FC594="V",1,-1)*IF($Q594="Fixo",(CZ594-INDEX('Curva Forward'!$C$5:$AN$13,MATCH(CONCATENATE(BD_COMERCIAL!$K594," ",BD_COMERCIAL!$L594),'Curva Forward'!$B$5:$B$13,0),MATCH(FX$4,'Curva Forward'!$C$4:$AN$4,0))),CZ594)</f>
        <v>0</v>
      </c>
      <c r="FY594" s="200">
        <f>AM594*AM$2*IF($FC594="V",1,-1)*IF($Q594="Fixo",(DA594-INDEX('Curva Forward'!$C$5:$AN$13,MATCH(CONCATENATE(BD_COMERCIAL!$K594," ",BD_COMERCIAL!$L594),'Curva Forward'!$B$5:$B$13,0),MATCH(FY$4,'Curva Forward'!$C$4:$AN$4,0))),DA594)</f>
        <v>0</v>
      </c>
      <c r="FZ594" s="200">
        <f>AN594*AN$2*IF($FC594="V",1,-1)*IF($Q594="Fixo",(DB594-INDEX('Curva Forward'!$C$5:$AN$13,MATCH(CONCATENATE(BD_COMERCIAL!$K594," ",BD_COMERCIAL!$L594),'Curva Forward'!$B$5:$B$13,0),MATCH(FZ$4,'Curva Forward'!$C$4:$AN$4,0))),DB594)</f>
        <v>0</v>
      </c>
      <c r="GA594" s="200">
        <f>AO594*AO$2*IF($FC594="V",1,-1)*IF($Q594="Fixo",(DC594-INDEX('Curva Forward'!$C$5:$AN$13,MATCH(CONCATENATE(BD_COMERCIAL!$K594," ",BD_COMERCIAL!$L594),'Curva Forward'!$B$5:$B$13,0),MATCH(GA$4,'Curva Forward'!$C$4:$AN$4,0))),DC594)</f>
        <v>0</v>
      </c>
      <c r="GB594" s="200">
        <f>AP594*AP$2*IF($FC594="V",1,-1)*IF($Q594="Fixo",(DD594-INDEX('Curva Forward'!$C$5:$AN$13,MATCH(CONCATENATE(BD_COMERCIAL!$K594," ",BD_COMERCIAL!$L594),'Curva Forward'!$B$5:$B$13,0),MATCH(GB$4,'Curva Forward'!$C$4:$AN$4,0))),DD594)</f>
        <v>0</v>
      </c>
      <c r="GC594" s="200">
        <f>AQ594*AQ$2*IF($FC594="V",1,-1)*IF($Q594="Fixo",(DE594-INDEX('Curva Forward'!$C$5:$AN$13,MATCH(CONCATENATE(BD_COMERCIAL!$K594," ",BD_COMERCIAL!$L594),'Curva Forward'!$B$5:$B$13,0),MATCH(GC$4,'Curva Forward'!$C$4:$AN$4,0))),DE594)</f>
        <v>0</v>
      </c>
      <c r="GD594" s="200">
        <f>AR594*AR$2*IF($FC594="V",1,-1)*IF($Q594="Fixo",(DF594-INDEX('Curva Forward'!$C$5:$AN$13,MATCH(CONCATENATE(BD_COMERCIAL!$K594," ",BD_COMERCIAL!$L594),'Curva Forward'!$B$5:$B$13,0),MATCH(GD$4,'Curva Forward'!$C$4:$AN$4,0))),DF594)</f>
        <v>0</v>
      </c>
      <c r="GE594" s="200">
        <f>AS594*AS$2*IF($FC594="V",1,-1)*IF($Q594="Fixo",(DG594-INDEX('Curva Forward'!$C$5:$AN$13,MATCH(CONCATENATE(BD_COMERCIAL!$K594," ",BD_COMERCIAL!$L594),'Curva Forward'!$B$5:$B$13,0),MATCH(GE$4,'Curva Forward'!$C$4:$AN$4,0))),DG594)</f>
        <v>0</v>
      </c>
      <c r="GF594" s="200">
        <f>AT594*AT$2*IF($FC594="V",1,-1)*IF($Q594="Fixo",(DH594-INDEX('Curva Forward'!$C$5:$AN$13,MATCH(CONCATENATE(BD_COMERCIAL!$K594," ",BD_COMERCIAL!$L594),'Curva Forward'!$B$5:$B$13,0),MATCH(GF$4,'Curva Forward'!$C$4:$AN$4,0))),DH594)</f>
        <v>0</v>
      </c>
      <c r="GG594" s="200">
        <f>AU594*AU$2*IF($FC594="V",1,-1)*IF($Q594="Fixo",(DI594-INDEX('Curva Forward'!$C$5:$AN$13,MATCH(CONCATENATE(BD_COMERCIAL!$K594," ",BD_COMERCIAL!$L594),'Curva Forward'!$B$5:$B$13,0),MATCH(GG$4,'Curva Forward'!$C$4:$AN$4,0))),DI594)</f>
        <v>0</v>
      </c>
      <c r="GH594" s="200">
        <f>AV594*AV$2*IF($FC594="V",1,-1)*IF($Q594="Fixo",(DJ594-INDEX('Curva Forward'!$C$5:$AN$13,MATCH(CONCATENATE(BD_COMERCIAL!$K594," ",BD_COMERCIAL!$L594),'Curva Forward'!$B$5:$B$13,0),MATCH(GH$4,'Curva Forward'!$C$4:$AN$4,0))),DJ594)</f>
        <v>0</v>
      </c>
      <c r="GI594" s="200">
        <f>AW594*AW$2*IF($FC594="V",1,-1)*IF($Q594="Fixo",(DK594-INDEX('Curva Forward'!$C$5:$AN$13,MATCH(CONCATENATE(BD_COMERCIAL!$K594," ",BD_COMERCIAL!$L594),'Curva Forward'!$B$5:$B$13,0),MATCH(GI$4,'Curva Forward'!$C$4:$AN$4,0))),DK594)</f>
        <v>0</v>
      </c>
      <c r="GJ594" s="200">
        <f>AX594*AX$2*IF($FC594="V",1,-1)*IF($Q594="Fixo",(DL594-INDEX('Curva Forward'!$C$5:$AN$13,MATCH(CONCATENATE(BD_COMERCIAL!$K594," ",BD_COMERCIAL!$L594),'Curva Forward'!$B$5:$B$13,0),MATCH(GJ$4,'Curva Forward'!$C$4:$AN$4,0))),DL594)</f>
        <v>0</v>
      </c>
      <c r="GK594" s="200">
        <f>AY594*AY$2*IF($FC594="V",1,-1)*IF($Q594="Fixo",(DM594-INDEX('Curva Forward'!$C$5:$AN$13,MATCH(CONCATENATE(BD_COMERCIAL!$K594," ",BD_COMERCIAL!$L594),'Curva Forward'!$B$5:$B$13,0),MATCH(GK$4,'Curva Forward'!$C$4:$AN$4,0))),DM594)</f>
        <v>0</v>
      </c>
      <c r="GL594" s="200">
        <f>IF(EZ594="",0,CL594*CL$2*IF($FC594="V",1,-1)*IF($Q594="Fixo",(EZ594-INDEX('Curva Forward'!$C$5:$AN$13,MATCH(CONCATENATE(BD_COMERCIAL!$K594," ",BD_COMERCIAL!$L594),'Curva Forward'!$B$5:$B$13,0),MATCH(GL$4,'Curva Forward'!$C$4:$AN$4,0))),EZ594))</f>
        <v>0</v>
      </c>
      <c r="GM594" s="200">
        <f>IF(FA594="",0,CM594*CM$2*IF($FC594="V",1,-1)*IF($Q594="Fixo",(FA594-INDEX('Curva Forward'!$C$5:$AN$13,MATCH(CONCATENATE(BD_COMERCIAL!$K594," ",BD_COMERCIAL!$L594),'Curva Forward'!$B$5:$B$13,0),MATCH(GM$4,'Curva Forward'!$C$4:$AN$4,0))),FA594))</f>
        <v>0</v>
      </c>
      <c r="GN594" s="200">
        <f>IF(FB594="",0,CN594*CN$2*IF($FC594="V",1,-1)*IF($Q594="Fixo",(FB594-INDEX('Curva Forward'!$C$5:$AN$13,MATCH(CONCATENATE(BD_COMERCIAL!$K594," ",BD_COMERCIAL!$L594),'Curva Forward'!$B$5:$B$13,0),MATCH(GN$4,'Curva Forward'!$C$4:$AN$4,0))),FB594))</f>
        <v>0</v>
      </c>
      <c r="GO594" s="201">
        <f t="shared" ca="1" si="180"/>
        <v>0</v>
      </c>
      <c r="GP594" s="201">
        <f t="shared" ca="1" si="181"/>
        <v>0</v>
      </c>
    </row>
    <row r="595" spans="1:198" ht="15" customHeight="1" x14ac:dyDescent="0.25">
      <c r="A595" s="6"/>
      <c r="B595" s="7" t="s">
        <v>988</v>
      </c>
      <c r="C595" s="8">
        <v>44788</v>
      </c>
      <c r="D595" s="9" t="s">
        <v>131</v>
      </c>
      <c r="E595" s="9" t="s">
        <v>217</v>
      </c>
      <c r="F595" s="113" t="s">
        <v>991</v>
      </c>
      <c r="G595" s="10" t="s">
        <v>125</v>
      </c>
      <c r="H595" s="113" t="s">
        <v>992</v>
      </c>
      <c r="I595" s="9" t="s">
        <v>126</v>
      </c>
      <c r="J595" s="166" t="s">
        <v>921</v>
      </c>
      <c r="K595" s="10" t="s">
        <v>127</v>
      </c>
      <c r="L595" s="84" t="s">
        <v>22</v>
      </c>
      <c r="M595" s="11">
        <v>44774</v>
      </c>
      <c r="N595" s="12">
        <v>44804</v>
      </c>
      <c r="O595" s="10">
        <v>3</v>
      </c>
      <c r="P595" s="84">
        <v>81.599999999999994</v>
      </c>
      <c r="Q595" s="84" t="s">
        <v>128</v>
      </c>
      <c r="R595" s="10" t="s">
        <v>129</v>
      </c>
      <c r="S595" s="14" t="s">
        <v>135</v>
      </c>
      <c r="T595" s="11"/>
      <c r="U595" s="12"/>
      <c r="V595" s="257" t="str">
        <f ca="1">IF(U595="","",
IF(U595="NA","",
IFERROR(VLOOKUP(EOMONTH(M595,-2)+1,IPCA!$A:$B,2,0),
VLOOKUP(EOMONTH(TODAY(),-2)+1,IPCA!$A:$B,2,0))/
VLOOKUP(EOMONTH(U595,-2)+1,IPCA!$A:$B,2,0)*
P595))</f>
        <v/>
      </c>
      <c r="W595" s="84"/>
      <c r="X595" s="13" t="s">
        <v>133</v>
      </c>
      <c r="Y595" s="166"/>
      <c r="AA595" s="108"/>
      <c r="AB595" s="15"/>
      <c r="AI595">
        <v>3</v>
      </c>
      <c r="AM595" s="6"/>
      <c r="AN595" s="15"/>
      <c r="AY595" s="6"/>
      <c r="AZ595" s="15"/>
      <c r="BK595" s="6"/>
      <c r="BL595" s="15"/>
      <c r="BW595" s="6"/>
      <c r="BX595" s="15"/>
      <c r="CI595" s="6"/>
      <c r="CJ595" s="16">
        <f t="shared" si="165"/>
        <v>0.25479452054794521</v>
      </c>
      <c r="CK595" s="16" t="str">
        <f t="shared" si="166"/>
        <v/>
      </c>
      <c r="CL595" s="16" t="str">
        <f t="shared" si="167"/>
        <v/>
      </c>
      <c r="CM595" s="16" t="str">
        <f t="shared" si="168"/>
        <v/>
      </c>
      <c r="CN595" s="16" t="str">
        <f t="shared" si="169"/>
        <v/>
      </c>
      <c r="CO595" s="18"/>
      <c r="CP595" s="15"/>
      <c r="CW595">
        <v>81.599999999999994</v>
      </c>
      <c r="DA595" s="6"/>
      <c r="DB595" s="15"/>
      <c r="DM595" s="6"/>
      <c r="DN595" s="15"/>
      <c r="DY595" s="6"/>
      <c r="DZ595" s="15"/>
      <c r="EK595" s="6"/>
      <c r="EL595" s="15"/>
      <c r="EW595" s="6"/>
      <c r="EX595" s="16">
        <f t="shared" si="170"/>
        <v>6.9304109589041092</v>
      </c>
      <c r="EY595" s="16" t="str">
        <f t="shared" si="171"/>
        <v/>
      </c>
      <c r="EZ595" s="16" t="str">
        <f t="shared" si="172"/>
        <v/>
      </c>
      <c r="FA595" s="16" t="str">
        <f t="shared" si="173"/>
        <v/>
      </c>
      <c r="FB595" s="160" t="str">
        <f t="shared" si="174"/>
        <v/>
      </c>
      <c r="FC595" t="s">
        <v>205</v>
      </c>
      <c r="FD595" s="20" t="s">
        <v>126</v>
      </c>
      <c r="FE595"/>
      <c r="FF595" s="209" t="s">
        <v>206</v>
      </c>
      <c r="FH595" s="284">
        <f t="shared" ca="1" si="175"/>
        <v>0</v>
      </c>
      <c r="FI595" s="208">
        <f t="shared" si="176"/>
        <v>1</v>
      </c>
      <c r="FK595" t="str">
        <f t="shared" si="177"/>
        <v>True Comercializadora de Energia LTDA</v>
      </c>
      <c r="FL595" s="201" t="e">
        <f t="shared" ca="1" si="178"/>
        <v>#REF!</v>
      </c>
      <c r="FM595" s="201" t="e">
        <f t="shared" ca="1" si="179"/>
        <v>#REF!</v>
      </c>
      <c r="FN595" s="200">
        <f>AB595*AB$2*IF($FC595="V",1,-1)*IF($Q595="Fixo",(CP595-INDEX('Curva Forward'!$C$5:$AN$13,MATCH(CONCATENATE(BD_COMERCIAL!$K595," ",BD_COMERCIAL!$L595),'Curva Forward'!$B$5:$B$13,0),MATCH(FN$4,'Curva Forward'!$C$4:$AN$4,0))),CP595)</f>
        <v>0</v>
      </c>
      <c r="FO595" s="200">
        <f>AC595*AC$2*IF($FC595="V",1,-1)*IF($Q595="Fixo",(CQ595-INDEX('Curva Forward'!$C$5:$AN$13,MATCH(CONCATENATE(BD_COMERCIAL!$K595," ",BD_COMERCIAL!$L595),'Curva Forward'!$B$5:$B$13,0),MATCH(FO$4,'Curva Forward'!$C$4:$AN$4,0))),CQ595)</f>
        <v>0</v>
      </c>
      <c r="FP595" s="200">
        <f>AD595*AD$2*IF($FC595="V",1,-1)*IF($Q595="Fixo",(CR595-INDEX('Curva Forward'!$C$5:$AN$13,MATCH(CONCATENATE(BD_COMERCIAL!$K595," ",BD_COMERCIAL!$L595),'Curva Forward'!$B$5:$B$13,0),MATCH(FP$4,'Curva Forward'!$C$4:$AN$4,0))),CR595)</f>
        <v>0</v>
      </c>
      <c r="FQ595" s="200">
        <f>AE595*AE$2*IF($FC595="V",1,-1)*IF($Q595="Fixo",(CS595-INDEX('Curva Forward'!$C$5:$AN$13,MATCH(CONCATENATE(BD_COMERCIAL!$K595," ",BD_COMERCIAL!$L595),'Curva Forward'!$B$5:$B$13,0),MATCH(FQ$4,'Curva Forward'!$C$4:$AN$4,0))),CS595)</f>
        <v>0</v>
      </c>
      <c r="FR595" s="200">
        <f>AF595*AF$2*IF($FC595="V",1,-1)*IF($Q595="Fixo",(CT595-INDEX('Curva Forward'!$C$5:$AN$13,MATCH(CONCATENATE(BD_COMERCIAL!$K595," ",BD_COMERCIAL!$L595),'Curva Forward'!$B$5:$B$13,0),MATCH(FR$4,'Curva Forward'!$C$4:$AN$4,0))),CT595)</f>
        <v>0</v>
      </c>
      <c r="FS595" s="200">
        <f>AG595*AG$2*IF($FC595="V",1,-1)*IF($Q595="Fixo",(CU595-INDEX('Curva Forward'!$C$5:$AN$13,MATCH(CONCATENATE(BD_COMERCIAL!$K595," ",BD_COMERCIAL!$L595),'Curva Forward'!$B$5:$B$13,0),MATCH(FS$4,'Curva Forward'!$C$4:$AN$4,0))),CU595)</f>
        <v>0</v>
      </c>
      <c r="FT595" s="200">
        <f>AH595*AH$2*IF($FC595="V",1,-1)*IF($Q595="Fixo",(CV595-INDEX('Curva Forward'!$C$5:$AN$13,MATCH(CONCATENATE(BD_COMERCIAL!$K595," ",BD_COMERCIAL!$L595),'Curva Forward'!$B$5:$B$13,0),MATCH(FT$4,'Curva Forward'!$C$4:$AN$4,0))),CV595)</f>
        <v>0</v>
      </c>
      <c r="FU595" s="200" t="e">
        <f>#REF!*AI$2*IF($FC595="V",1,-1)*IF($Q595="Fixo",(CW595-INDEX('Curva Forward'!$C$5:$AN$13,MATCH(CONCATENATE(BD_COMERCIAL!$K595," ",BD_COMERCIAL!$L595),'Curva Forward'!$B$5:$B$13,0),MATCH(FU$4,'Curva Forward'!$C$4:$AN$4,0))),CW595)</f>
        <v>#REF!</v>
      </c>
      <c r="FV595" s="200">
        <f>AJ595*AJ$2*IF($FC595="V",1,-1)*IF($Q595="Fixo",(CX595-INDEX('Curva Forward'!$C$5:$AN$13,MATCH(CONCATENATE(BD_COMERCIAL!$K595," ",BD_COMERCIAL!$L595),'Curva Forward'!$B$5:$B$13,0),MATCH(FV$4,'Curva Forward'!$C$4:$AN$4,0))),CX595)</f>
        <v>0</v>
      </c>
      <c r="FW595" s="200">
        <f>AK595*AK$2*IF($FC595="V",1,-1)*IF($Q595="Fixo",(CY595-INDEX('Curva Forward'!$C$5:$AN$13,MATCH(CONCATENATE(BD_COMERCIAL!$K595," ",BD_COMERCIAL!$L595),'Curva Forward'!$B$5:$B$13,0),MATCH(FW$4,'Curva Forward'!$C$4:$AN$4,0))),CY595)</f>
        <v>0</v>
      </c>
      <c r="FX595" s="200">
        <f>AL595*AL$2*IF($FC595="V",1,-1)*IF($Q595="Fixo",(CZ595-INDEX('Curva Forward'!$C$5:$AN$13,MATCH(CONCATENATE(BD_COMERCIAL!$K595," ",BD_COMERCIAL!$L595),'Curva Forward'!$B$5:$B$13,0),MATCH(FX$4,'Curva Forward'!$C$4:$AN$4,0))),CZ595)</f>
        <v>0</v>
      </c>
      <c r="FY595" s="200">
        <f>AM595*AM$2*IF($FC595="V",1,-1)*IF($Q595="Fixo",(DA595-INDEX('Curva Forward'!$C$5:$AN$13,MATCH(CONCATENATE(BD_COMERCIAL!$K595," ",BD_COMERCIAL!$L595),'Curva Forward'!$B$5:$B$13,0),MATCH(FY$4,'Curva Forward'!$C$4:$AN$4,0))),DA595)</f>
        <v>0</v>
      </c>
      <c r="FZ595" s="200">
        <f>AN595*AN$2*IF($FC595="V",1,-1)*IF($Q595="Fixo",(DB595-INDEX('Curva Forward'!$C$5:$AN$13,MATCH(CONCATENATE(BD_COMERCIAL!$K595," ",BD_COMERCIAL!$L595),'Curva Forward'!$B$5:$B$13,0),MATCH(FZ$4,'Curva Forward'!$C$4:$AN$4,0))),DB595)</f>
        <v>0</v>
      </c>
      <c r="GA595" s="200">
        <f>AO595*AO$2*IF($FC595="V",1,-1)*IF($Q595="Fixo",(DC595-INDEX('Curva Forward'!$C$5:$AN$13,MATCH(CONCATENATE(BD_COMERCIAL!$K595," ",BD_COMERCIAL!$L595),'Curva Forward'!$B$5:$B$13,0),MATCH(GA$4,'Curva Forward'!$C$4:$AN$4,0))),DC595)</f>
        <v>0</v>
      </c>
      <c r="GB595" s="200">
        <f>AP595*AP$2*IF($FC595="V",1,-1)*IF($Q595="Fixo",(DD595-INDEX('Curva Forward'!$C$5:$AN$13,MATCH(CONCATENATE(BD_COMERCIAL!$K595," ",BD_COMERCIAL!$L595),'Curva Forward'!$B$5:$B$13,0),MATCH(GB$4,'Curva Forward'!$C$4:$AN$4,0))),DD595)</f>
        <v>0</v>
      </c>
      <c r="GC595" s="200">
        <f>AQ595*AQ$2*IF($FC595="V",1,-1)*IF($Q595="Fixo",(DE595-INDEX('Curva Forward'!$C$5:$AN$13,MATCH(CONCATENATE(BD_COMERCIAL!$K595," ",BD_COMERCIAL!$L595),'Curva Forward'!$B$5:$B$13,0),MATCH(GC$4,'Curva Forward'!$C$4:$AN$4,0))),DE595)</f>
        <v>0</v>
      </c>
      <c r="GD595" s="200">
        <f>AR595*AR$2*IF($FC595="V",1,-1)*IF($Q595="Fixo",(DF595-INDEX('Curva Forward'!$C$5:$AN$13,MATCH(CONCATENATE(BD_COMERCIAL!$K595," ",BD_COMERCIAL!$L595),'Curva Forward'!$B$5:$B$13,0),MATCH(GD$4,'Curva Forward'!$C$4:$AN$4,0))),DF595)</f>
        <v>0</v>
      </c>
      <c r="GE595" s="200">
        <f>AS595*AS$2*IF($FC595="V",1,-1)*IF($Q595="Fixo",(DG595-INDEX('Curva Forward'!$C$5:$AN$13,MATCH(CONCATENATE(BD_COMERCIAL!$K595," ",BD_COMERCIAL!$L595),'Curva Forward'!$B$5:$B$13,0),MATCH(GE$4,'Curva Forward'!$C$4:$AN$4,0))),DG595)</f>
        <v>0</v>
      </c>
      <c r="GF595" s="200">
        <f>AT595*AT$2*IF($FC595="V",1,-1)*IF($Q595="Fixo",(DH595-INDEX('Curva Forward'!$C$5:$AN$13,MATCH(CONCATENATE(BD_COMERCIAL!$K595," ",BD_COMERCIAL!$L595),'Curva Forward'!$B$5:$B$13,0),MATCH(GF$4,'Curva Forward'!$C$4:$AN$4,0))),DH595)</f>
        <v>0</v>
      </c>
      <c r="GG595" s="200">
        <f>AU595*AU$2*IF($FC595="V",1,-1)*IF($Q595="Fixo",(DI595-INDEX('Curva Forward'!$C$5:$AN$13,MATCH(CONCATENATE(BD_COMERCIAL!$K595," ",BD_COMERCIAL!$L595),'Curva Forward'!$B$5:$B$13,0),MATCH(GG$4,'Curva Forward'!$C$4:$AN$4,0))),DI595)</f>
        <v>0</v>
      </c>
      <c r="GH595" s="200">
        <f>AV595*AV$2*IF($FC595="V",1,-1)*IF($Q595="Fixo",(DJ595-INDEX('Curva Forward'!$C$5:$AN$13,MATCH(CONCATENATE(BD_COMERCIAL!$K595," ",BD_COMERCIAL!$L595),'Curva Forward'!$B$5:$B$13,0),MATCH(GH$4,'Curva Forward'!$C$4:$AN$4,0))),DJ595)</f>
        <v>0</v>
      </c>
      <c r="GI595" s="200">
        <f>AW595*AW$2*IF($FC595="V",1,-1)*IF($Q595="Fixo",(DK595-INDEX('Curva Forward'!$C$5:$AN$13,MATCH(CONCATENATE(BD_COMERCIAL!$K595," ",BD_COMERCIAL!$L595),'Curva Forward'!$B$5:$B$13,0),MATCH(GI$4,'Curva Forward'!$C$4:$AN$4,0))),DK595)</f>
        <v>0</v>
      </c>
      <c r="GJ595" s="200">
        <f>AX595*AX$2*IF($FC595="V",1,-1)*IF($Q595="Fixo",(DL595-INDEX('Curva Forward'!$C$5:$AN$13,MATCH(CONCATENATE(BD_COMERCIAL!$K595," ",BD_COMERCIAL!$L595),'Curva Forward'!$B$5:$B$13,0),MATCH(GJ$4,'Curva Forward'!$C$4:$AN$4,0))),DL595)</f>
        <v>0</v>
      </c>
      <c r="GK595" s="200">
        <f>AY595*AY$2*IF($FC595="V",1,-1)*IF($Q595="Fixo",(DM595-INDEX('Curva Forward'!$C$5:$AN$13,MATCH(CONCATENATE(BD_COMERCIAL!$K595," ",BD_COMERCIAL!$L595),'Curva Forward'!$B$5:$B$13,0),MATCH(GK$4,'Curva Forward'!$C$4:$AN$4,0))),DM595)</f>
        <v>0</v>
      </c>
      <c r="GL595" s="200">
        <f>IF(EZ595="",0,CL595*CL$2*IF($FC595="V",1,-1)*IF($Q595="Fixo",(EZ595-INDEX('Curva Forward'!$C$5:$AN$13,MATCH(CONCATENATE(BD_COMERCIAL!$K595," ",BD_COMERCIAL!$L595),'Curva Forward'!$B$5:$B$13,0),MATCH(GL$4,'Curva Forward'!$C$4:$AN$4,0))),EZ595))</f>
        <v>0</v>
      </c>
      <c r="GM595" s="200">
        <f>IF(FA595="",0,CM595*CM$2*IF($FC595="V",1,-1)*IF($Q595="Fixo",(FA595-INDEX('Curva Forward'!$C$5:$AN$13,MATCH(CONCATENATE(BD_COMERCIAL!$K595," ",BD_COMERCIAL!$L595),'Curva Forward'!$B$5:$B$13,0),MATCH(GM$4,'Curva Forward'!$C$4:$AN$4,0))),FA595))</f>
        <v>0</v>
      </c>
      <c r="GN595" s="200">
        <f>IF(FB595="",0,CN595*CN$2*IF($FC595="V",1,-1)*IF($Q595="Fixo",(FB595-INDEX('Curva Forward'!$C$5:$AN$13,MATCH(CONCATENATE(BD_COMERCIAL!$K595," ",BD_COMERCIAL!$L595),'Curva Forward'!$B$5:$B$13,0),MATCH(GN$4,'Curva Forward'!$C$4:$AN$4,0))),FB595))</f>
        <v>0</v>
      </c>
      <c r="GO595" s="201" t="e">
        <f t="shared" ca="1" si="180"/>
        <v>#REF!</v>
      </c>
      <c r="GP595" s="201" t="e">
        <f t="shared" ca="1" si="181"/>
        <v>#REF!</v>
      </c>
    </row>
    <row r="596" spans="1:198" ht="15" customHeight="1" x14ac:dyDescent="0.25">
      <c r="A596" s="6"/>
      <c r="B596" s="7" t="s">
        <v>989</v>
      </c>
      <c r="C596" s="8">
        <v>44788</v>
      </c>
      <c r="D596" s="9" t="s">
        <v>131</v>
      </c>
      <c r="E596" s="9" t="s">
        <v>217</v>
      </c>
      <c r="F596" s="113" t="s">
        <v>991</v>
      </c>
      <c r="G596" s="10" t="s">
        <v>125</v>
      </c>
      <c r="H596" s="113" t="s">
        <v>992</v>
      </c>
      <c r="I596" s="9" t="s">
        <v>126</v>
      </c>
      <c r="J596" s="166" t="s">
        <v>921</v>
      </c>
      <c r="K596" s="10" t="s">
        <v>127</v>
      </c>
      <c r="L596" s="84" t="s">
        <v>22</v>
      </c>
      <c r="M596" s="11">
        <v>44774</v>
      </c>
      <c r="N596" s="12">
        <v>44804</v>
      </c>
      <c r="O596" s="10">
        <v>2</v>
      </c>
      <c r="P596" s="84">
        <v>82</v>
      </c>
      <c r="Q596" s="84" t="s">
        <v>128</v>
      </c>
      <c r="R596" s="10" t="s">
        <v>129</v>
      </c>
      <c r="S596" s="14" t="s">
        <v>135</v>
      </c>
      <c r="T596" s="11"/>
      <c r="U596" s="12"/>
      <c r="V596" s="257" t="str">
        <f ca="1">IF(U596="","",
IF(U596="NA","",
IFERROR(VLOOKUP(EOMONTH(M596,-2)+1,IPCA!$A:$B,2,0),
VLOOKUP(EOMONTH(TODAY(),-2)+1,IPCA!$A:$B,2,0))/
VLOOKUP(EOMONTH(U596,-2)+1,IPCA!$A:$B,2,0)*
P596))</f>
        <v/>
      </c>
      <c r="W596" s="84"/>
      <c r="X596" s="13" t="s">
        <v>133</v>
      </c>
      <c r="Y596" s="166"/>
      <c r="AA596" s="108"/>
      <c r="AB596" s="15"/>
      <c r="AI596">
        <v>2</v>
      </c>
      <c r="AM596" s="6"/>
      <c r="AN596" s="15"/>
      <c r="AY596" s="6"/>
      <c r="AZ596" s="15"/>
      <c r="BK596" s="6"/>
      <c r="BL596" s="15"/>
      <c r="BW596" s="6"/>
      <c r="BX596" s="15"/>
      <c r="CI596" s="6"/>
      <c r="CJ596" s="16">
        <f t="shared" si="165"/>
        <v>0.16986301369863013</v>
      </c>
      <c r="CK596" s="16" t="str">
        <f t="shared" si="166"/>
        <v/>
      </c>
      <c r="CL596" s="16" t="str">
        <f t="shared" si="167"/>
        <v/>
      </c>
      <c r="CM596" s="16" t="str">
        <f t="shared" si="168"/>
        <v/>
      </c>
      <c r="CN596" s="16" t="str">
        <f t="shared" si="169"/>
        <v/>
      </c>
      <c r="CO596" s="18"/>
      <c r="CP596" s="15"/>
      <c r="CW596">
        <v>82</v>
      </c>
      <c r="DA596" s="6"/>
      <c r="DB596" s="15"/>
      <c r="DM596" s="6"/>
      <c r="DN596" s="15"/>
      <c r="DY596" s="6"/>
      <c r="DZ596" s="15"/>
      <c r="EK596" s="6"/>
      <c r="EL596" s="15"/>
      <c r="EW596" s="6"/>
      <c r="EX596" s="16">
        <f t="shared" si="170"/>
        <v>6.9643835616438352</v>
      </c>
      <c r="EY596" s="16" t="str">
        <f t="shared" si="171"/>
        <v/>
      </c>
      <c r="EZ596" s="16" t="str">
        <f t="shared" si="172"/>
        <v/>
      </c>
      <c r="FA596" s="16" t="str">
        <f t="shared" si="173"/>
        <v/>
      </c>
      <c r="FB596" s="160" t="str">
        <f t="shared" si="174"/>
        <v/>
      </c>
      <c r="FC596" t="s">
        <v>205</v>
      </c>
      <c r="FD596" s="20" t="s">
        <v>126</v>
      </c>
      <c r="FE596"/>
      <c r="FF596" s="209" t="s">
        <v>206</v>
      </c>
      <c r="FH596" s="284">
        <f t="shared" ca="1" si="175"/>
        <v>0</v>
      </c>
      <c r="FI596" s="208">
        <f t="shared" si="176"/>
        <v>1</v>
      </c>
      <c r="FK596" t="str">
        <f t="shared" si="177"/>
        <v>True Comercializadora de Energia LTDA</v>
      </c>
      <c r="FL596" s="201">
        <f t="shared" ca="1" si="178"/>
        <v>6696</v>
      </c>
      <c r="FM596" s="201">
        <f t="shared" ca="1" si="179"/>
        <v>0</v>
      </c>
      <c r="FN596" s="200">
        <f>AB596*AB$2*IF($FC596="V",1,-1)*IF($Q596="Fixo",(CP596-INDEX('Curva Forward'!$C$5:$AN$13,MATCH(CONCATENATE(BD_COMERCIAL!$K596," ",BD_COMERCIAL!$L596),'Curva Forward'!$B$5:$B$13,0),MATCH(FN$4,'Curva Forward'!$C$4:$AN$4,0))),CP596)</f>
        <v>0</v>
      </c>
      <c r="FO596" s="200">
        <f>AC596*AC$2*IF($FC596="V",1,-1)*IF($Q596="Fixo",(CQ596-INDEX('Curva Forward'!$C$5:$AN$13,MATCH(CONCATENATE(BD_COMERCIAL!$K596," ",BD_COMERCIAL!$L596),'Curva Forward'!$B$5:$B$13,0),MATCH(FO$4,'Curva Forward'!$C$4:$AN$4,0))),CQ596)</f>
        <v>0</v>
      </c>
      <c r="FP596" s="200">
        <f>AD596*AD$2*IF($FC596="V",1,-1)*IF($Q596="Fixo",(CR596-INDEX('Curva Forward'!$C$5:$AN$13,MATCH(CONCATENATE(BD_COMERCIAL!$K596," ",BD_COMERCIAL!$L596),'Curva Forward'!$B$5:$B$13,0),MATCH(FP$4,'Curva Forward'!$C$4:$AN$4,0))),CR596)</f>
        <v>0</v>
      </c>
      <c r="FQ596" s="200">
        <f>AE596*AE$2*IF($FC596="V",1,-1)*IF($Q596="Fixo",(CS596-INDEX('Curva Forward'!$C$5:$AN$13,MATCH(CONCATENATE(BD_COMERCIAL!$K596," ",BD_COMERCIAL!$L596),'Curva Forward'!$B$5:$B$13,0),MATCH(FQ$4,'Curva Forward'!$C$4:$AN$4,0))),CS596)</f>
        <v>0</v>
      </c>
      <c r="FR596" s="200">
        <f>AF596*AF$2*IF($FC596="V",1,-1)*IF($Q596="Fixo",(CT596-INDEX('Curva Forward'!$C$5:$AN$13,MATCH(CONCATENATE(BD_COMERCIAL!$K596," ",BD_COMERCIAL!$L596),'Curva Forward'!$B$5:$B$13,0),MATCH(FR$4,'Curva Forward'!$C$4:$AN$4,0))),CT596)</f>
        <v>0</v>
      </c>
      <c r="FS596" s="200">
        <f>AG596*AG$2*IF($FC596="V",1,-1)*IF($Q596="Fixo",(CU596-INDEX('Curva Forward'!$C$5:$AN$13,MATCH(CONCATENATE(BD_COMERCIAL!$K596," ",BD_COMERCIAL!$L596),'Curva Forward'!$B$5:$B$13,0),MATCH(FS$4,'Curva Forward'!$C$4:$AN$4,0))),CU596)</f>
        <v>0</v>
      </c>
      <c r="FT596" s="200">
        <f>AH596*AH$2*IF($FC596="V",1,-1)*IF($Q596="Fixo",(CV596-INDEX('Curva Forward'!$C$5:$AN$13,MATCH(CONCATENATE(BD_COMERCIAL!$K596," ",BD_COMERCIAL!$L596),'Curva Forward'!$B$5:$B$13,0),MATCH(FT$4,'Curva Forward'!$C$4:$AN$4,0))),CV596)</f>
        <v>0</v>
      </c>
      <c r="FU596" s="200">
        <f>AI595*AI$2*IF($FC596="V",1,-1)*IF($Q596="Fixo",(CW596-INDEX('Curva Forward'!$C$5:$AN$13,MATCH(CONCATENATE(BD_COMERCIAL!$K596," ",BD_COMERCIAL!$L596),'Curva Forward'!$B$5:$B$13,0),MATCH(FU$4,'Curva Forward'!$C$4:$AN$4,0))),CW596)</f>
        <v>6696</v>
      </c>
      <c r="FV596" s="200">
        <f>AJ596*AJ$2*IF($FC596="V",1,-1)*IF($Q596="Fixo",(CX596-INDEX('Curva Forward'!$C$5:$AN$13,MATCH(CONCATENATE(BD_COMERCIAL!$K596," ",BD_COMERCIAL!$L596),'Curva Forward'!$B$5:$B$13,0),MATCH(FV$4,'Curva Forward'!$C$4:$AN$4,0))),CX596)</f>
        <v>0</v>
      </c>
      <c r="FW596" s="200">
        <f>AK596*AK$2*IF($FC596="V",1,-1)*IF($Q596="Fixo",(CY596-INDEX('Curva Forward'!$C$5:$AN$13,MATCH(CONCATENATE(BD_COMERCIAL!$K596," ",BD_COMERCIAL!$L596),'Curva Forward'!$B$5:$B$13,0),MATCH(FW$4,'Curva Forward'!$C$4:$AN$4,0))),CY596)</f>
        <v>0</v>
      </c>
      <c r="FX596" s="200">
        <f>AL596*AL$2*IF($FC596="V",1,-1)*IF($Q596="Fixo",(CZ596-INDEX('Curva Forward'!$C$5:$AN$13,MATCH(CONCATENATE(BD_COMERCIAL!$K596," ",BD_COMERCIAL!$L596),'Curva Forward'!$B$5:$B$13,0),MATCH(FX$4,'Curva Forward'!$C$4:$AN$4,0))),CZ596)</f>
        <v>0</v>
      </c>
      <c r="FY596" s="200">
        <f>AM596*AM$2*IF($FC596="V",1,-1)*IF($Q596="Fixo",(DA596-INDEX('Curva Forward'!$C$5:$AN$13,MATCH(CONCATENATE(BD_COMERCIAL!$K596," ",BD_COMERCIAL!$L596),'Curva Forward'!$B$5:$B$13,0),MATCH(FY$4,'Curva Forward'!$C$4:$AN$4,0))),DA596)</f>
        <v>0</v>
      </c>
      <c r="FZ596" s="200">
        <f>AN596*AN$2*IF($FC596="V",1,-1)*IF($Q596="Fixo",(DB596-INDEX('Curva Forward'!$C$5:$AN$13,MATCH(CONCATENATE(BD_COMERCIAL!$K596," ",BD_COMERCIAL!$L596),'Curva Forward'!$B$5:$B$13,0),MATCH(FZ$4,'Curva Forward'!$C$4:$AN$4,0))),DB596)</f>
        <v>0</v>
      </c>
      <c r="GA596" s="200">
        <f>AO596*AO$2*IF($FC596="V",1,-1)*IF($Q596="Fixo",(DC596-INDEX('Curva Forward'!$C$5:$AN$13,MATCH(CONCATENATE(BD_COMERCIAL!$K596," ",BD_COMERCIAL!$L596),'Curva Forward'!$B$5:$B$13,0),MATCH(GA$4,'Curva Forward'!$C$4:$AN$4,0))),DC596)</f>
        <v>0</v>
      </c>
      <c r="GB596" s="200">
        <f>AP596*AP$2*IF($FC596="V",1,-1)*IF($Q596="Fixo",(DD596-INDEX('Curva Forward'!$C$5:$AN$13,MATCH(CONCATENATE(BD_COMERCIAL!$K596," ",BD_COMERCIAL!$L596),'Curva Forward'!$B$5:$B$13,0),MATCH(GB$4,'Curva Forward'!$C$4:$AN$4,0))),DD596)</f>
        <v>0</v>
      </c>
      <c r="GC596" s="200">
        <f>AQ596*AQ$2*IF($FC596="V",1,-1)*IF($Q596="Fixo",(DE596-INDEX('Curva Forward'!$C$5:$AN$13,MATCH(CONCATENATE(BD_COMERCIAL!$K596," ",BD_COMERCIAL!$L596),'Curva Forward'!$B$5:$B$13,0),MATCH(GC$4,'Curva Forward'!$C$4:$AN$4,0))),DE596)</f>
        <v>0</v>
      </c>
      <c r="GD596" s="200">
        <f>AR596*AR$2*IF($FC596="V",1,-1)*IF($Q596="Fixo",(DF596-INDEX('Curva Forward'!$C$5:$AN$13,MATCH(CONCATENATE(BD_COMERCIAL!$K596," ",BD_COMERCIAL!$L596),'Curva Forward'!$B$5:$B$13,0),MATCH(GD$4,'Curva Forward'!$C$4:$AN$4,0))),DF596)</f>
        <v>0</v>
      </c>
      <c r="GE596" s="200">
        <f>AS596*AS$2*IF($FC596="V",1,-1)*IF($Q596="Fixo",(DG596-INDEX('Curva Forward'!$C$5:$AN$13,MATCH(CONCATENATE(BD_COMERCIAL!$K596," ",BD_COMERCIAL!$L596),'Curva Forward'!$B$5:$B$13,0),MATCH(GE$4,'Curva Forward'!$C$4:$AN$4,0))),DG596)</f>
        <v>0</v>
      </c>
      <c r="GF596" s="200">
        <f>AT596*AT$2*IF($FC596="V",1,-1)*IF($Q596="Fixo",(DH596-INDEX('Curva Forward'!$C$5:$AN$13,MATCH(CONCATENATE(BD_COMERCIAL!$K596," ",BD_COMERCIAL!$L596),'Curva Forward'!$B$5:$B$13,0),MATCH(GF$4,'Curva Forward'!$C$4:$AN$4,0))),DH596)</f>
        <v>0</v>
      </c>
      <c r="GG596" s="200">
        <f>AU596*AU$2*IF($FC596="V",1,-1)*IF($Q596="Fixo",(DI596-INDEX('Curva Forward'!$C$5:$AN$13,MATCH(CONCATENATE(BD_COMERCIAL!$K596," ",BD_COMERCIAL!$L596),'Curva Forward'!$B$5:$B$13,0),MATCH(GG$4,'Curva Forward'!$C$4:$AN$4,0))),DI596)</f>
        <v>0</v>
      </c>
      <c r="GH596" s="200">
        <f>AV596*AV$2*IF($FC596="V",1,-1)*IF($Q596="Fixo",(DJ596-INDEX('Curva Forward'!$C$5:$AN$13,MATCH(CONCATENATE(BD_COMERCIAL!$K596," ",BD_COMERCIAL!$L596),'Curva Forward'!$B$5:$B$13,0),MATCH(GH$4,'Curva Forward'!$C$4:$AN$4,0))),DJ596)</f>
        <v>0</v>
      </c>
      <c r="GI596" s="200">
        <f>AW596*AW$2*IF($FC596="V",1,-1)*IF($Q596="Fixo",(DK596-INDEX('Curva Forward'!$C$5:$AN$13,MATCH(CONCATENATE(BD_COMERCIAL!$K596," ",BD_COMERCIAL!$L596),'Curva Forward'!$B$5:$B$13,0),MATCH(GI$4,'Curva Forward'!$C$4:$AN$4,0))),DK596)</f>
        <v>0</v>
      </c>
      <c r="GJ596" s="200">
        <f>AX596*AX$2*IF($FC596="V",1,-1)*IF($Q596="Fixo",(DL596-INDEX('Curva Forward'!$C$5:$AN$13,MATCH(CONCATENATE(BD_COMERCIAL!$K596," ",BD_COMERCIAL!$L596),'Curva Forward'!$B$5:$B$13,0),MATCH(GJ$4,'Curva Forward'!$C$4:$AN$4,0))),DL596)</f>
        <v>0</v>
      </c>
      <c r="GK596" s="200">
        <f>AY596*AY$2*IF($FC596="V",1,-1)*IF($Q596="Fixo",(DM596-INDEX('Curva Forward'!$C$5:$AN$13,MATCH(CONCATENATE(BD_COMERCIAL!$K596," ",BD_COMERCIAL!$L596),'Curva Forward'!$B$5:$B$13,0),MATCH(GK$4,'Curva Forward'!$C$4:$AN$4,0))),DM596)</f>
        <v>0</v>
      </c>
      <c r="GL596" s="200">
        <f>IF(EZ596="",0,CL596*CL$2*IF($FC596="V",1,-1)*IF($Q596="Fixo",(EZ596-INDEX('Curva Forward'!$C$5:$AN$13,MATCH(CONCATENATE(BD_COMERCIAL!$K596," ",BD_COMERCIAL!$L596),'Curva Forward'!$B$5:$B$13,0),MATCH(GL$4,'Curva Forward'!$C$4:$AN$4,0))),EZ596))</f>
        <v>0</v>
      </c>
      <c r="GM596" s="200">
        <f>IF(FA596="",0,CM596*CM$2*IF($FC596="V",1,-1)*IF($Q596="Fixo",(FA596-INDEX('Curva Forward'!$C$5:$AN$13,MATCH(CONCATENATE(BD_COMERCIAL!$K596," ",BD_COMERCIAL!$L596),'Curva Forward'!$B$5:$B$13,0),MATCH(GM$4,'Curva Forward'!$C$4:$AN$4,0))),FA596))</f>
        <v>0</v>
      </c>
      <c r="GN596" s="200">
        <f>IF(FB596="",0,CN596*CN$2*IF($FC596="V",1,-1)*IF($Q596="Fixo",(FB596-INDEX('Curva Forward'!$C$5:$AN$13,MATCH(CONCATENATE(BD_COMERCIAL!$K596," ",BD_COMERCIAL!$L596),'Curva Forward'!$B$5:$B$13,0),MATCH(GN$4,'Curva Forward'!$C$4:$AN$4,0))),FB596))</f>
        <v>0</v>
      </c>
      <c r="GO596" s="201">
        <f t="shared" ca="1" si="180"/>
        <v>0</v>
      </c>
      <c r="GP596" s="201">
        <f t="shared" ca="1" si="181"/>
        <v>0</v>
      </c>
    </row>
    <row r="597" spans="1:198" ht="15" customHeight="1" x14ac:dyDescent="0.25">
      <c r="A597" s="6"/>
      <c r="B597" s="7" t="s">
        <v>990</v>
      </c>
      <c r="C597" s="8">
        <v>44788</v>
      </c>
      <c r="D597" s="9" t="s">
        <v>131</v>
      </c>
      <c r="E597" s="9" t="s">
        <v>993</v>
      </c>
      <c r="F597" s="113" t="s">
        <v>994</v>
      </c>
      <c r="G597" s="10" t="s">
        <v>125</v>
      </c>
      <c r="H597" s="113" t="s">
        <v>992</v>
      </c>
      <c r="I597" s="9" t="s">
        <v>126</v>
      </c>
      <c r="J597" s="166" t="s">
        <v>921</v>
      </c>
      <c r="K597" s="10" t="s">
        <v>127</v>
      </c>
      <c r="L597" s="84" t="s">
        <v>22</v>
      </c>
      <c r="M597" s="11">
        <v>44774</v>
      </c>
      <c r="N597" s="12">
        <v>44804</v>
      </c>
      <c r="O597" s="10">
        <v>2</v>
      </c>
      <c r="P597" s="84">
        <v>82</v>
      </c>
      <c r="Q597" s="84" t="s">
        <v>128</v>
      </c>
      <c r="R597" s="10" t="s">
        <v>129</v>
      </c>
      <c r="S597" s="14" t="s">
        <v>135</v>
      </c>
      <c r="T597" s="11"/>
      <c r="U597" s="12"/>
      <c r="V597" s="257" t="str">
        <f ca="1">IF(U597="","",
IF(U597="NA","",
IFERROR(VLOOKUP(EOMONTH(M597,-2)+1,IPCA!$A:$B,2,0),
VLOOKUP(EOMONTH(TODAY(),-2)+1,IPCA!$A:$B,2,0))/
VLOOKUP(EOMONTH(U597,-2)+1,IPCA!$A:$B,2,0)*
P597))</f>
        <v/>
      </c>
      <c r="W597" s="84"/>
      <c r="X597" s="13" t="s">
        <v>6</v>
      </c>
      <c r="Y597" s="166"/>
      <c r="AA597" s="108"/>
      <c r="AB597" s="15"/>
      <c r="AI597">
        <v>2</v>
      </c>
      <c r="AM597" s="6"/>
      <c r="AN597" s="15"/>
      <c r="AY597" s="6"/>
      <c r="AZ597" s="15"/>
      <c r="BK597" s="6"/>
      <c r="BL597" s="15"/>
      <c r="BW597" s="6"/>
      <c r="BX597" s="15"/>
      <c r="CI597" s="6"/>
      <c r="CJ597" s="16">
        <f t="shared" si="165"/>
        <v>0.16986301369863013</v>
      </c>
      <c r="CK597" s="16" t="str">
        <f t="shared" si="166"/>
        <v/>
      </c>
      <c r="CL597" s="16" t="str">
        <f t="shared" si="167"/>
        <v/>
      </c>
      <c r="CM597" s="16" t="str">
        <f t="shared" si="168"/>
        <v/>
      </c>
      <c r="CN597" s="16" t="str">
        <f t="shared" si="169"/>
        <v/>
      </c>
      <c r="CO597" s="18"/>
      <c r="CP597" s="15"/>
      <c r="CW597">
        <v>82</v>
      </c>
      <c r="DA597" s="6"/>
      <c r="DB597" s="15"/>
      <c r="DM597" s="6"/>
      <c r="DN597" s="15"/>
      <c r="DY597" s="6"/>
      <c r="DZ597" s="15"/>
      <c r="EK597" s="6"/>
      <c r="EL597" s="15"/>
      <c r="EW597" s="6"/>
      <c r="EX597" s="16">
        <f t="shared" si="170"/>
        <v>6.9643835616438352</v>
      </c>
      <c r="EY597" s="16" t="str">
        <f t="shared" si="171"/>
        <v/>
      </c>
      <c r="EZ597" s="16" t="str">
        <f t="shared" si="172"/>
        <v/>
      </c>
      <c r="FA597" s="16" t="str">
        <f t="shared" si="173"/>
        <v/>
      </c>
      <c r="FB597" s="160" t="str">
        <f t="shared" si="174"/>
        <v/>
      </c>
      <c r="FC597" t="s">
        <v>205</v>
      </c>
      <c r="FD597" s="20" t="s">
        <v>126</v>
      </c>
      <c r="FE597"/>
      <c r="FF597" s="209" t="s">
        <v>206</v>
      </c>
      <c r="FH597" s="284">
        <f t="shared" ca="1" si="175"/>
        <v>0</v>
      </c>
      <c r="FI597" s="208">
        <f t="shared" si="176"/>
        <v>1</v>
      </c>
      <c r="FK597" t="str">
        <f t="shared" si="177"/>
        <v>ESFERA COMERCIALIZADORA DE ENERGIA LTDA</v>
      </c>
      <c r="FL597" s="201">
        <f t="shared" ca="1" si="178"/>
        <v>4464</v>
      </c>
      <c r="FM597" s="201">
        <f t="shared" ca="1" si="179"/>
        <v>0</v>
      </c>
      <c r="FN597" s="200">
        <f>AB597*AB$2*IF($FC597="V",1,-1)*IF($Q597="Fixo",(CP597-INDEX('Curva Forward'!$C$5:$AN$13,MATCH(CONCATENATE(BD_COMERCIAL!$K597," ",BD_COMERCIAL!$L597),'Curva Forward'!$B$5:$B$13,0),MATCH(FN$4,'Curva Forward'!$C$4:$AN$4,0))),CP597)</f>
        <v>0</v>
      </c>
      <c r="FO597" s="200">
        <f>AC597*AC$2*IF($FC597="V",1,-1)*IF($Q597="Fixo",(CQ597-INDEX('Curva Forward'!$C$5:$AN$13,MATCH(CONCATENATE(BD_COMERCIAL!$K597," ",BD_COMERCIAL!$L597),'Curva Forward'!$B$5:$B$13,0),MATCH(FO$4,'Curva Forward'!$C$4:$AN$4,0))),CQ597)</f>
        <v>0</v>
      </c>
      <c r="FP597" s="200">
        <f>AD597*AD$2*IF($FC597="V",1,-1)*IF($Q597="Fixo",(CR597-INDEX('Curva Forward'!$C$5:$AN$13,MATCH(CONCATENATE(BD_COMERCIAL!$K597," ",BD_COMERCIAL!$L597),'Curva Forward'!$B$5:$B$13,0),MATCH(FP$4,'Curva Forward'!$C$4:$AN$4,0))),CR597)</f>
        <v>0</v>
      </c>
      <c r="FQ597" s="200">
        <f>AE597*AE$2*IF($FC597="V",1,-1)*IF($Q597="Fixo",(CS597-INDEX('Curva Forward'!$C$5:$AN$13,MATCH(CONCATENATE(BD_COMERCIAL!$K597," ",BD_COMERCIAL!$L597),'Curva Forward'!$B$5:$B$13,0),MATCH(FQ$4,'Curva Forward'!$C$4:$AN$4,0))),CS597)</f>
        <v>0</v>
      </c>
      <c r="FR597" s="200">
        <f>AF597*AF$2*IF($FC597="V",1,-1)*IF($Q597="Fixo",(CT597-INDEX('Curva Forward'!$C$5:$AN$13,MATCH(CONCATENATE(BD_COMERCIAL!$K597," ",BD_COMERCIAL!$L597),'Curva Forward'!$B$5:$B$13,0),MATCH(FR$4,'Curva Forward'!$C$4:$AN$4,0))),CT597)</f>
        <v>0</v>
      </c>
      <c r="FS597" s="200">
        <f>AG597*AG$2*IF($FC597="V",1,-1)*IF($Q597="Fixo",(CU597-INDEX('Curva Forward'!$C$5:$AN$13,MATCH(CONCATENATE(BD_COMERCIAL!$K597," ",BD_COMERCIAL!$L597),'Curva Forward'!$B$5:$B$13,0),MATCH(FS$4,'Curva Forward'!$C$4:$AN$4,0))),CU597)</f>
        <v>0</v>
      </c>
      <c r="FT597" s="200">
        <f>AH597*AH$2*IF($FC597="V",1,-1)*IF($Q597="Fixo",(CV597-INDEX('Curva Forward'!$C$5:$AN$13,MATCH(CONCATENATE(BD_COMERCIAL!$K597," ",BD_COMERCIAL!$L597),'Curva Forward'!$B$5:$B$13,0),MATCH(FT$4,'Curva Forward'!$C$4:$AN$4,0))),CV597)</f>
        <v>0</v>
      </c>
      <c r="FU597" s="200">
        <f>AI596*AI$2*IF($FC597="V",1,-1)*IF($Q597="Fixo",(CW597-INDEX('Curva Forward'!$C$5:$AN$13,MATCH(CONCATENATE(BD_COMERCIAL!$K597," ",BD_COMERCIAL!$L597),'Curva Forward'!$B$5:$B$13,0),MATCH(FU$4,'Curva Forward'!$C$4:$AN$4,0))),CW597)</f>
        <v>4464</v>
      </c>
      <c r="FV597" s="200">
        <f>AJ597*AJ$2*IF($FC597="V",1,-1)*IF($Q597="Fixo",(CX597-INDEX('Curva Forward'!$C$5:$AN$13,MATCH(CONCATENATE(BD_COMERCIAL!$K597," ",BD_COMERCIAL!$L597),'Curva Forward'!$B$5:$B$13,0),MATCH(FV$4,'Curva Forward'!$C$4:$AN$4,0))),CX597)</f>
        <v>0</v>
      </c>
      <c r="FW597" s="200">
        <f>AK597*AK$2*IF($FC597="V",1,-1)*IF($Q597="Fixo",(CY597-INDEX('Curva Forward'!$C$5:$AN$13,MATCH(CONCATENATE(BD_COMERCIAL!$K597," ",BD_COMERCIAL!$L597),'Curva Forward'!$B$5:$B$13,0),MATCH(FW$4,'Curva Forward'!$C$4:$AN$4,0))),CY597)</f>
        <v>0</v>
      </c>
      <c r="FX597" s="200">
        <f>AL597*AL$2*IF($FC597="V",1,-1)*IF($Q597="Fixo",(CZ597-INDEX('Curva Forward'!$C$5:$AN$13,MATCH(CONCATENATE(BD_COMERCIAL!$K597," ",BD_COMERCIAL!$L597),'Curva Forward'!$B$5:$B$13,0),MATCH(FX$4,'Curva Forward'!$C$4:$AN$4,0))),CZ597)</f>
        <v>0</v>
      </c>
      <c r="FY597" s="200">
        <f>AM597*AM$2*IF($FC597="V",1,-1)*IF($Q597="Fixo",(DA597-INDEX('Curva Forward'!$C$5:$AN$13,MATCH(CONCATENATE(BD_COMERCIAL!$K597," ",BD_COMERCIAL!$L597),'Curva Forward'!$B$5:$B$13,0),MATCH(FY$4,'Curva Forward'!$C$4:$AN$4,0))),DA597)</f>
        <v>0</v>
      </c>
      <c r="FZ597" s="200">
        <f>AN597*AN$2*IF($FC597="V",1,-1)*IF($Q597="Fixo",(DB597-INDEX('Curva Forward'!$C$5:$AN$13,MATCH(CONCATENATE(BD_COMERCIAL!$K597," ",BD_COMERCIAL!$L597),'Curva Forward'!$B$5:$B$13,0),MATCH(FZ$4,'Curva Forward'!$C$4:$AN$4,0))),DB597)</f>
        <v>0</v>
      </c>
      <c r="GA597" s="200">
        <f>AO597*AO$2*IF($FC597="V",1,-1)*IF($Q597="Fixo",(DC597-INDEX('Curva Forward'!$C$5:$AN$13,MATCH(CONCATENATE(BD_COMERCIAL!$K597," ",BD_COMERCIAL!$L597),'Curva Forward'!$B$5:$B$13,0),MATCH(GA$4,'Curva Forward'!$C$4:$AN$4,0))),DC597)</f>
        <v>0</v>
      </c>
      <c r="GB597" s="200">
        <f>AP597*AP$2*IF($FC597="V",1,-1)*IF($Q597="Fixo",(DD597-INDEX('Curva Forward'!$C$5:$AN$13,MATCH(CONCATENATE(BD_COMERCIAL!$K597," ",BD_COMERCIAL!$L597),'Curva Forward'!$B$5:$B$13,0),MATCH(GB$4,'Curva Forward'!$C$4:$AN$4,0))),DD597)</f>
        <v>0</v>
      </c>
      <c r="GC597" s="200">
        <f>AQ597*AQ$2*IF($FC597="V",1,-1)*IF($Q597="Fixo",(DE597-INDEX('Curva Forward'!$C$5:$AN$13,MATCH(CONCATENATE(BD_COMERCIAL!$K597," ",BD_COMERCIAL!$L597),'Curva Forward'!$B$5:$B$13,0),MATCH(GC$4,'Curva Forward'!$C$4:$AN$4,0))),DE597)</f>
        <v>0</v>
      </c>
      <c r="GD597" s="200">
        <f>AR597*AR$2*IF($FC597="V",1,-1)*IF($Q597="Fixo",(DF597-INDEX('Curva Forward'!$C$5:$AN$13,MATCH(CONCATENATE(BD_COMERCIAL!$K597," ",BD_COMERCIAL!$L597),'Curva Forward'!$B$5:$B$13,0),MATCH(GD$4,'Curva Forward'!$C$4:$AN$4,0))),DF597)</f>
        <v>0</v>
      </c>
      <c r="GE597" s="200">
        <f>AS597*AS$2*IF($FC597="V",1,-1)*IF($Q597="Fixo",(DG597-INDEX('Curva Forward'!$C$5:$AN$13,MATCH(CONCATENATE(BD_COMERCIAL!$K597," ",BD_COMERCIAL!$L597),'Curva Forward'!$B$5:$B$13,0),MATCH(GE$4,'Curva Forward'!$C$4:$AN$4,0))),DG597)</f>
        <v>0</v>
      </c>
      <c r="GF597" s="200">
        <f>AT597*AT$2*IF($FC597="V",1,-1)*IF($Q597="Fixo",(DH597-INDEX('Curva Forward'!$C$5:$AN$13,MATCH(CONCATENATE(BD_COMERCIAL!$K597," ",BD_COMERCIAL!$L597),'Curva Forward'!$B$5:$B$13,0),MATCH(GF$4,'Curva Forward'!$C$4:$AN$4,0))),DH597)</f>
        <v>0</v>
      </c>
      <c r="GG597" s="200">
        <f>AU597*AU$2*IF($FC597="V",1,-1)*IF($Q597="Fixo",(DI597-INDEX('Curva Forward'!$C$5:$AN$13,MATCH(CONCATENATE(BD_COMERCIAL!$K597," ",BD_COMERCIAL!$L597),'Curva Forward'!$B$5:$B$13,0),MATCH(GG$4,'Curva Forward'!$C$4:$AN$4,0))),DI597)</f>
        <v>0</v>
      </c>
      <c r="GH597" s="200">
        <f>AV597*AV$2*IF($FC597="V",1,-1)*IF($Q597="Fixo",(DJ597-INDEX('Curva Forward'!$C$5:$AN$13,MATCH(CONCATENATE(BD_COMERCIAL!$K597," ",BD_COMERCIAL!$L597),'Curva Forward'!$B$5:$B$13,0),MATCH(GH$4,'Curva Forward'!$C$4:$AN$4,0))),DJ597)</f>
        <v>0</v>
      </c>
      <c r="GI597" s="200">
        <f>AW597*AW$2*IF($FC597="V",1,-1)*IF($Q597="Fixo",(DK597-INDEX('Curva Forward'!$C$5:$AN$13,MATCH(CONCATENATE(BD_COMERCIAL!$K597," ",BD_COMERCIAL!$L597),'Curva Forward'!$B$5:$B$13,0),MATCH(GI$4,'Curva Forward'!$C$4:$AN$4,0))),DK597)</f>
        <v>0</v>
      </c>
      <c r="GJ597" s="200">
        <f>AX597*AX$2*IF($FC597="V",1,-1)*IF($Q597="Fixo",(DL597-INDEX('Curva Forward'!$C$5:$AN$13,MATCH(CONCATENATE(BD_COMERCIAL!$K597," ",BD_COMERCIAL!$L597),'Curva Forward'!$B$5:$B$13,0),MATCH(GJ$4,'Curva Forward'!$C$4:$AN$4,0))),DL597)</f>
        <v>0</v>
      </c>
      <c r="GK597" s="200">
        <f>AY597*AY$2*IF($FC597="V",1,-1)*IF($Q597="Fixo",(DM597-INDEX('Curva Forward'!$C$5:$AN$13,MATCH(CONCATENATE(BD_COMERCIAL!$K597," ",BD_COMERCIAL!$L597),'Curva Forward'!$B$5:$B$13,0),MATCH(GK$4,'Curva Forward'!$C$4:$AN$4,0))),DM597)</f>
        <v>0</v>
      </c>
      <c r="GL597" s="200">
        <f>IF(EZ597="",0,CL597*CL$2*IF($FC597="V",1,-1)*IF($Q597="Fixo",(EZ597-INDEX('Curva Forward'!$C$5:$AN$13,MATCH(CONCATENATE(BD_COMERCIAL!$K597," ",BD_COMERCIAL!$L597),'Curva Forward'!$B$5:$B$13,0),MATCH(GL$4,'Curva Forward'!$C$4:$AN$4,0))),EZ597))</f>
        <v>0</v>
      </c>
      <c r="GM597" s="200">
        <f>IF(FA597="",0,CM597*CM$2*IF($FC597="V",1,-1)*IF($Q597="Fixo",(FA597-INDEX('Curva Forward'!$C$5:$AN$13,MATCH(CONCATENATE(BD_COMERCIAL!$K597," ",BD_COMERCIAL!$L597),'Curva Forward'!$B$5:$B$13,0),MATCH(GM$4,'Curva Forward'!$C$4:$AN$4,0))),FA597))</f>
        <v>0</v>
      </c>
      <c r="GN597" s="200">
        <f>IF(FB597="",0,CN597*CN$2*IF($FC597="V",1,-1)*IF($Q597="Fixo",(FB597-INDEX('Curva Forward'!$C$5:$AN$13,MATCH(CONCATENATE(BD_COMERCIAL!$K597," ",BD_COMERCIAL!$L597),'Curva Forward'!$B$5:$B$13,0),MATCH(GN$4,'Curva Forward'!$C$4:$AN$4,0))),FB597))</f>
        <v>0</v>
      </c>
      <c r="GO597" s="201">
        <f t="shared" ca="1" si="180"/>
        <v>0</v>
      </c>
      <c r="GP597" s="201">
        <f t="shared" ca="1" si="181"/>
        <v>0</v>
      </c>
    </row>
    <row r="598" spans="1:198" ht="15" customHeight="1" x14ac:dyDescent="0.25">
      <c r="A598" s="6"/>
      <c r="B598" s="7" t="s">
        <v>998</v>
      </c>
      <c r="C598" s="8">
        <v>44788</v>
      </c>
      <c r="D598" s="9" t="s">
        <v>124</v>
      </c>
      <c r="E598" s="10" t="s">
        <v>125</v>
      </c>
      <c r="F598" s="113" t="s">
        <v>992</v>
      </c>
      <c r="G598" s="10" t="s">
        <v>404</v>
      </c>
      <c r="H598" s="113" t="s">
        <v>999</v>
      </c>
      <c r="I598" s="9" t="s">
        <v>126</v>
      </c>
      <c r="J598" s="166" t="s">
        <v>995</v>
      </c>
      <c r="K598" s="10" t="s">
        <v>127</v>
      </c>
      <c r="L598" s="84" t="s">
        <v>22</v>
      </c>
      <c r="M598" s="11">
        <v>45017</v>
      </c>
      <c r="N598" s="12">
        <v>45107</v>
      </c>
      <c r="O598" s="10">
        <v>10</v>
      </c>
      <c r="P598" s="84">
        <v>125</v>
      </c>
      <c r="Q598" s="84" t="s">
        <v>128</v>
      </c>
      <c r="R598" s="10" t="s">
        <v>129</v>
      </c>
      <c r="S598" s="14" t="s">
        <v>135</v>
      </c>
      <c r="T598" s="11" t="s">
        <v>130</v>
      </c>
      <c r="U598" s="12">
        <v>44789</v>
      </c>
      <c r="V598" s="257" t="e">
        <f ca="1">IF(U598="","",
IF(U598="NA","",
IFERROR(VLOOKUP(EOMONTH(M598,-2)+1,IPCA!$A:$B,2,0),
VLOOKUP(EOMONTH(TODAY(),-2)+1,IPCA!$A:$B,2,0))/
VLOOKUP(EOMONTH(U598,-2)+1,IPCA!$A:$B,2,0)*
P598))</f>
        <v>#N/A</v>
      </c>
      <c r="W598" s="84"/>
      <c r="X598" s="13" t="s">
        <v>133</v>
      </c>
      <c r="Y598" s="166"/>
      <c r="AA598" s="108"/>
      <c r="AB598" s="15"/>
      <c r="AM598" s="6"/>
      <c r="AN598" s="15"/>
      <c r="AQ598">
        <v>10</v>
      </c>
      <c r="AR598">
        <v>10</v>
      </c>
      <c r="AS598">
        <v>10</v>
      </c>
      <c r="AY598" s="6"/>
      <c r="AZ598" s="15"/>
      <c r="BK598" s="6"/>
      <c r="BL598" s="15"/>
      <c r="BW598" s="6"/>
      <c r="BX598" s="15"/>
      <c r="CI598" s="6"/>
      <c r="CJ598" s="16" t="str">
        <f>IF(SUM(AB598:AM598)=0,"",SUMPRODUCT(AB598:AM598,$AB$2:$AM$2)/SUM($AB$2:$AM$2))</f>
        <v/>
      </c>
      <c r="CK598" s="16">
        <f>IF(SUM(AN598:AY598)=0,"",SUMPRODUCT(AN598:AY598,$AN$2:$AY$2)/SUM($AN$2:$AY$2))</f>
        <v>2.493150684931507</v>
      </c>
      <c r="CL598" s="16" t="str">
        <f>IF(SUM(AZ598:BK598)=0,"",SUMPRODUCT(AZ598:BK598,$AZ$2:$BK$2)/SUM($AZ$2:$BK$2))</f>
        <v/>
      </c>
      <c r="CM598" s="16" t="str">
        <f>IF(SUM(BL598:BW598)=0,"",SUMPRODUCT(BL598:BW598,$BL$2:$BW$2)/SUM($BL$2:$BW$2))</f>
        <v/>
      </c>
      <c r="CN598" s="16" t="str">
        <f>IF(SUM(BX598:CI598)=0,"",SUMPRODUCT(BX598:CI598,$BX$2:$CI$2)/SUM($BX$2:$CI$2))</f>
        <v/>
      </c>
      <c r="CO598" s="18"/>
      <c r="CP598" s="15"/>
      <c r="DA598" s="6"/>
      <c r="DB598" s="15"/>
      <c r="DE598">
        <v>125</v>
      </c>
      <c r="DF598">
        <v>125</v>
      </c>
      <c r="DG598">
        <v>125</v>
      </c>
      <c r="DM598" s="6"/>
      <c r="DN598" s="15"/>
      <c r="DY598" s="6"/>
      <c r="DZ598" s="15"/>
      <c r="EK598" s="6"/>
      <c r="EL598" s="15"/>
      <c r="EW598" s="6"/>
      <c r="EX598" s="16" t="str">
        <f>IF(SUM(CP598:DA598)=0,"",SUMPRODUCT(CP598:DA598,$AB$2:$AM$2)/SUM($AB$2:$AM$2))</f>
        <v/>
      </c>
      <c r="EY598" s="16">
        <f>IF(SUM(DB598:DM598)=0,"",SUMPRODUCT(DB598:DM598,$AN$2:$AY$2)/SUM($AN$2:$AY$2))</f>
        <v>31.164383561643834</v>
      </c>
      <c r="EZ598" s="16" t="str">
        <f>IF(SUM(DN598:DY598)=0,"",SUMPRODUCT(DN598:DY598,$AZ$2:$BK$2)/SUM($AZ$2:$BK$2))</f>
        <v/>
      </c>
      <c r="FA598" s="16" t="str">
        <f>IF(SUM(DZ598:EK598)=0,"",SUMPRODUCT(DZ598:EK598,$BL$2:$BW$2)/SUM($BL$2:$BW$2))</f>
        <v/>
      </c>
      <c r="FB598" s="160" t="str">
        <f>IF(SUM(EL598:EW598)=0,"",SUMPRODUCT(EL598:EW598,$BX$2:$CI$2)/SUM($BX$2:$CI$2))</f>
        <v/>
      </c>
      <c r="FC598" t="s">
        <v>204</v>
      </c>
      <c r="FD598" s="20" t="s">
        <v>126</v>
      </c>
      <c r="FE598"/>
      <c r="FF598" s="209" t="s">
        <v>206</v>
      </c>
      <c r="FH598" s="284" t="e">
        <f ca="1">IF(V598="",0,V598-P598)</f>
        <v>#N/A</v>
      </c>
      <c r="FI598" s="208">
        <f>(N598-M598)/30</f>
        <v>3</v>
      </c>
      <c r="FK598" t="str">
        <f>IF($FC598="V",G598,E598)</f>
        <v>GERDAU AÇOS LONGOS S.A. - Filial</v>
      </c>
      <c r="FL598" s="201">
        <f ca="1">SUMIF($FN$4:$GK$4,"&lt;"&amp;EOMONTH(TODAY(),-1),FN598:GK598)</f>
        <v>0</v>
      </c>
      <c r="FM598" s="201">
        <f ca="1">SUM(FN598:GN598)-FL598</f>
        <v>-21840</v>
      </c>
      <c r="FN598" s="200">
        <f>AB598*AB$2*IF($FC598="V",1,-1)*IF($Q598="Fixo",(CP598-INDEX('Curva Forward'!$C$5:$AN$13,MATCH(CONCATENATE(BD_COMERCIAL!$K598," ",BD_COMERCIAL!$L598),'Curva Forward'!$B$5:$B$13,0),MATCH(FN$4,'Curva Forward'!$C$4:$AN$4,0))),CP598)</f>
        <v>0</v>
      </c>
      <c r="FO598" s="200">
        <f>AC598*AC$2*IF($FC598="V",1,-1)*IF($Q598="Fixo",(CQ598-INDEX('Curva Forward'!$C$5:$AN$13,MATCH(CONCATENATE(BD_COMERCIAL!$K598," ",BD_COMERCIAL!$L598),'Curva Forward'!$B$5:$B$13,0),MATCH(FO$4,'Curva Forward'!$C$4:$AN$4,0))),CQ598)</f>
        <v>0</v>
      </c>
      <c r="FP598" s="200">
        <f>AD598*AD$2*IF($FC598="V",1,-1)*IF($Q598="Fixo",(CR598-INDEX('Curva Forward'!$C$5:$AN$13,MATCH(CONCATENATE(BD_COMERCIAL!$K598," ",BD_COMERCIAL!$L598),'Curva Forward'!$B$5:$B$13,0),MATCH(FP$4,'Curva Forward'!$C$4:$AN$4,0))),CR598)</f>
        <v>0</v>
      </c>
      <c r="FQ598" s="200">
        <f>AE598*AE$2*IF($FC598="V",1,-1)*IF($Q598="Fixo",(CS598-INDEX('Curva Forward'!$C$5:$AN$13,MATCH(CONCATENATE(BD_COMERCIAL!$K598," ",BD_COMERCIAL!$L598),'Curva Forward'!$B$5:$B$13,0),MATCH(FQ$4,'Curva Forward'!$C$4:$AN$4,0))),CS598)</f>
        <v>0</v>
      </c>
      <c r="FR598" s="200">
        <f>AF598*AF$2*IF($FC598="V",1,-1)*IF($Q598="Fixo",(CT598-INDEX('Curva Forward'!$C$5:$AN$13,MATCH(CONCATENATE(BD_COMERCIAL!$K598," ",BD_COMERCIAL!$L598),'Curva Forward'!$B$5:$B$13,0),MATCH(FR$4,'Curva Forward'!$C$4:$AN$4,0))),CT598)</f>
        <v>0</v>
      </c>
      <c r="FS598" s="200">
        <f>AG598*AG$2*IF($FC598="V",1,-1)*IF($Q598="Fixo",(CU598-INDEX('Curva Forward'!$C$5:$AN$13,MATCH(CONCATENATE(BD_COMERCIAL!$K598," ",BD_COMERCIAL!$L598),'Curva Forward'!$B$5:$B$13,0),MATCH(FS$4,'Curva Forward'!$C$4:$AN$4,0))),CU598)</f>
        <v>0</v>
      </c>
      <c r="FT598" s="200">
        <f>AH598*AH$2*IF($FC598="V",1,-1)*IF($Q598="Fixo",(CV598-INDEX('Curva Forward'!$C$5:$AN$13,MATCH(CONCATENATE(BD_COMERCIAL!$K598," ",BD_COMERCIAL!$L598),'Curva Forward'!$B$5:$B$13,0),MATCH(FT$4,'Curva Forward'!$C$4:$AN$4,0))),CV598)</f>
        <v>0</v>
      </c>
      <c r="FU598" s="200">
        <f>AI598*AI$2*IF($FC598="V",1,-1)*IF($Q598="Fixo",(CW598-INDEX('Curva Forward'!$C$5:$AN$13,MATCH(CONCATENATE(BD_COMERCIAL!$K598," ",BD_COMERCIAL!$L598),'Curva Forward'!$B$5:$B$13,0),MATCH(FU$4,'Curva Forward'!$C$4:$AN$4,0))),CW598)</f>
        <v>0</v>
      </c>
      <c r="FV598" s="200">
        <f>AJ598*AJ$2*IF($FC598="V",1,-1)*IF($Q598="Fixo",(CX598-INDEX('Curva Forward'!$C$5:$AN$13,MATCH(CONCATENATE(BD_COMERCIAL!$K598," ",BD_COMERCIAL!$L598),'Curva Forward'!$B$5:$B$13,0),MATCH(FV$4,'Curva Forward'!$C$4:$AN$4,0))),CX598)</f>
        <v>0</v>
      </c>
      <c r="FW598" s="200">
        <f>AK598*AK$2*IF($FC598="V",1,-1)*IF($Q598="Fixo",(CY598-INDEX('Curva Forward'!$C$5:$AN$13,MATCH(CONCATENATE(BD_COMERCIAL!$K598," ",BD_COMERCIAL!$L598),'Curva Forward'!$B$5:$B$13,0),MATCH(FW$4,'Curva Forward'!$C$4:$AN$4,0))),CY598)</f>
        <v>0</v>
      </c>
      <c r="FX598" s="200">
        <f>AL598*AL$2*IF($FC598="V",1,-1)*IF($Q598="Fixo",(CZ598-INDEX('Curva Forward'!$C$5:$AN$13,MATCH(CONCATENATE(BD_COMERCIAL!$K598," ",BD_COMERCIAL!$L598),'Curva Forward'!$B$5:$B$13,0),MATCH(FX$4,'Curva Forward'!$C$4:$AN$4,0))),CZ598)</f>
        <v>0</v>
      </c>
      <c r="FY598" s="200">
        <f>AM598*AM$2*IF($FC598="V",1,-1)*IF($Q598="Fixo",(DA598-INDEX('Curva Forward'!$C$5:$AN$13,MATCH(CONCATENATE(BD_COMERCIAL!$K598," ",BD_COMERCIAL!$L598),'Curva Forward'!$B$5:$B$13,0),MATCH(FY$4,'Curva Forward'!$C$4:$AN$4,0))),DA598)</f>
        <v>0</v>
      </c>
      <c r="FZ598" s="200">
        <f>AN598*AN$2*IF($FC598="V",1,-1)*IF($Q598="Fixo",(DB598-INDEX('Curva Forward'!$C$5:$AN$13,MATCH(CONCATENATE(BD_COMERCIAL!$K598," ",BD_COMERCIAL!$L598),'Curva Forward'!$B$5:$B$13,0),MATCH(FZ$4,'Curva Forward'!$C$4:$AN$4,0))),DB598)</f>
        <v>0</v>
      </c>
      <c r="GA598" s="200">
        <f>AO598*AO$2*IF($FC598="V",1,-1)*IF($Q598="Fixo",(DC598-INDEX('Curva Forward'!$C$5:$AN$13,MATCH(CONCATENATE(BD_COMERCIAL!$K598," ",BD_COMERCIAL!$L598),'Curva Forward'!$B$5:$B$13,0),MATCH(GA$4,'Curva Forward'!$C$4:$AN$4,0))),DC598)</f>
        <v>0</v>
      </c>
      <c r="GB598" s="200">
        <f>AP598*AP$2*IF($FC598="V",1,-1)*IF($Q598="Fixo",(DD598-INDEX('Curva Forward'!$C$5:$AN$13,MATCH(CONCATENATE(BD_COMERCIAL!$K598," ",BD_COMERCIAL!$L598),'Curva Forward'!$B$5:$B$13,0),MATCH(GB$4,'Curva Forward'!$C$4:$AN$4,0))),DD598)</f>
        <v>0</v>
      </c>
      <c r="GC598" s="200">
        <f>AQ598*AQ$2*IF($FC598="V",1,-1)*IF($Q598="Fixo",(DE598-INDEX('Curva Forward'!$C$5:$AN$13,MATCH(CONCATENATE(BD_COMERCIAL!$K598," ",BD_COMERCIAL!$L598),'Curva Forward'!$B$5:$B$13,0),MATCH(GC$4,'Curva Forward'!$C$4:$AN$4,0))),DE598)</f>
        <v>-7200</v>
      </c>
      <c r="GD598" s="200">
        <f>AR598*AR$2*IF($FC598="V",1,-1)*IF($Q598="Fixo",(DF598-INDEX('Curva Forward'!$C$5:$AN$13,MATCH(CONCATENATE(BD_COMERCIAL!$K598," ",BD_COMERCIAL!$L598),'Curva Forward'!$B$5:$B$13,0),MATCH(GD$4,'Curva Forward'!$C$4:$AN$4,0))),DF598)</f>
        <v>-7440</v>
      </c>
      <c r="GE598" s="200">
        <f>AS598*AS$2*IF($FC598="V",1,-1)*IF($Q598="Fixo",(DG598-INDEX('Curva Forward'!$C$5:$AN$13,MATCH(CONCATENATE(BD_COMERCIAL!$K598," ",BD_COMERCIAL!$L598),'Curva Forward'!$B$5:$B$13,0),MATCH(GE$4,'Curva Forward'!$C$4:$AN$4,0))),DG598)</f>
        <v>-7200</v>
      </c>
      <c r="GF598" s="200">
        <f>AT598*AT$2*IF($FC598="V",1,-1)*IF($Q598="Fixo",(DH598-INDEX('Curva Forward'!$C$5:$AN$13,MATCH(CONCATENATE(BD_COMERCIAL!$K598," ",BD_COMERCIAL!$L598),'Curva Forward'!$B$5:$B$13,0),MATCH(GF$4,'Curva Forward'!$C$4:$AN$4,0))),DH598)</f>
        <v>0</v>
      </c>
      <c r="GG598" s="200">
        <f>AU598*AU$2*IF($FC598="V",1,-1)*IF($Q598="Fixo",(DI598-INDEX('Curva Forward'!$C$5:$AN$13,MATCH(CONCATENATE(BD_COMERCIAL!$K598," ",BD_COMERCIAL!$L598),'Curva Forward'!$B$5:$B$13,0),MATCH(GG$4,'Curva Forward'!$C$4:$AN$4,0))),DI598)</f>
        <v>0</v>
      </c>
      <c r="GH598" s="200">
        <f>AV598*AV$2*IF($FC598="V",1,-1)*IF($Q598="Fixo",(DJ598-INDEX('Curva Forward'!$C$5:$AN$13,MATCH(CONCATENATE(BD_COMERCIAL!$K598," ",BD_COMERCIAL!$L598),'Curva Forward'!$B$5:$B$13,0),MATCH(GH$4,'Curva Forward'!$C$4:$AN$4,0))),DJ598)</f>
        <v>0</v>
      </c>
      <c r="GI598" s="200">
        <f>AW598*AW$2*IF($FC598="V",1,-1)*IF($Q598="Fixo",(DK598-INDEX('Curva Forward'!$C$5:$AN$13,MATCH(CONCATENATE(BD_COMERCIAL!$K598," ",BD_COMERCIAL!$L598),'Curva Forward'!$B$5:$B$13,0),MATCH(GI$4,'Curva Forward'!$C$4:$AN$4,0))),DK598)</f>
        <v>0</v>
      </c>
      <c r="GJ598" s="200">
        <f>AX598*AX$2*IF($FC598="V",1,-1)*IF($Q598="Fixo",(DL598-INDEX('Curva Forward'!$C$5:$AN$13,MATCH(CONCATENATE(BD_COMERCIAL!$K598," ",BD_COMERCIAL!$L598),'Curva Forward'!$B$5:$B$13,0),MATCH(GJ$4,'Curva Forward'!$C$4:$AN$4,0))),DL598)</f>
        <v>0</v>
      </c>
      <c r="GK598" s="200">
        <f>AY598*AY$2*IF($FC598="V",1,-1)*IF($Q598="Fixo",(DM598-INDEX('Curva Forward'!$C$5:$AN$13,MATCH(CONCATENATE(BD_COMERCIAL!$K598," ",BD_COMERCIAL!$L598),'Curva Forward'!$B$5:$B$13,0),MATCH(GK$4,'Curva Forward'!$C$4:$AN$4,0))),DM598)</f>
        <v>0</v>
      </c>
      <c r="GL598" s="200">
        <f>IF(EZ598="",0,CL598*CL$2*IF($FC598="V",1,-1)*IF($Q598="Fixo",(EZ598-INDEX('Curva Forward'!$C$5:$AN$13,MATCH(CONCATENATE(BD_COMERCIAL!$K598," ",BD_COMERCIAL!$L598),'Curva Forward'!$B$5:$B$13,0),MATCH(GL$4,'Curva Forward'!$C$4:$AN$4,0))),EZ598))</f>
        <v>0</v>
      </c>
      <c r="GM598" s="200">
        <f>IF(FA598="",0,CM598*CM$2*IF($FC598="V",1,-1)*IF($Q598="Fixo",(FA598-INDEX('Curva Forward'!$C$5:$AN$13,MATCH(CONCATENATE(BD_COMERCIAL!$K598," ",BD_COMERCIAL!$L598),'Curva Forward'!$B$5:$B$13,0),MATCH(GM$4,'Curva Forward'!$C$4:$AN$4,0))),FA598))</f>
        <v>0</v>
      </c>
      <c r="GN598" s="200">
        <f>IF(FB598="",0,CN598*CN$2*IF($FC598="V",1,-1)*IF($Q598="Fixo",(FB598-INDEX('Curva Forward'!$C$5:$AN$13,MATCH(CONCATENATE(BD_COMERCIAL!$K598," ",BD_COMERCIAL!$L598),'Curva Forward'!$B$5:$B$13,0),MATCH(GN$4,'Curva Forward'!$C$4:$AN$4,0))),FB598))</f>
        <v>0</v>
      </c>
      <c r="GO598" s="201">
        <f ca="1">IF(FM598&gt;0,FM598,0)</f>
        <v>0</v>
      </c>
      <c r="GP598" s="201">
        <f ca="1">IF(FM598&lt;0,FM598,0)</f>
        <v>-21840</v>
      </c>
    </row>
    <row r="599" spans="1:198" ht="15" customHeight="1" x14ac:dyDescent="0.25">
      <c r="A599" s="6"/>
      <c r="B599" s="7" t="s">
        <v>996</v>
      </c>
      <c r="C599" s="8">
        <v>44789</v>
      </c>
      <c r="D599" s="9" t="s">
        <v>131</v>
      </c>
      <c r="E599" s="9" t="s">
        <v>217</v>
      </c>
      <c r="F599" s="113" t="s">
        <v>991</v>
      </c>
      <c r="G599" s="10" t="s">
        <v>125</v>
      </c>
      <c r="H599" s="113" t="s">
        <v>992</v>
      </c>
      <c r="I599" s="9" t="s">
        <v>126</v>
      </c>
      <c r="J599" s="166" t="s">
        <v>921</v>
      </c>
      <c r="K599" s="10" t="s">
        <v>127</v>
      </c>
      <c r="L599" s="84" t="s">
        <v>22</v>
      </c>
      <c r="M599" s="11">
        <v>44774</v>
      </c>
      <c r="N599" s="12">
        <v>44804</v>
      </c>
      <c r="O599" s="10">
        <v>6</v>
      </c>
      <c r="P599" s="84">
        <v>80</v>
      </c>
      <c r="Q599" s="84" t="s">
        <v>128</v>
      </c>
      <c r="R599" s="10" t="s">
        <v>129</v>
      </c>
      <c r="S599" s="14" t="s">
        <v>135</v>
      </c>
      <c r="T599" s="11"/>
      <c r="U599" s="12"/>
      <c r="V599" s="257" t="str">
        <f ca="1">IF(U599="","",
IF(U599="NA","",
IFERROR(VLOOKUP(EOMONTH(M599,-2)+1,IPCA!$A:$B,2,0),
VLOOKUP(EOMONTH(TODAY(),-2)+1,IPCA!$A:$B,2,0))/
VLOOKUP(EOMONTH(U599,-2)+1,IPCA!$A:$B,2,0)*
P599))</f>
        <v/>
      </c>
      <c r="W599" s="84"/>
      <c r="X599" s="13" t="s">
        <v>133</v>
      </c>
      <c r="Y599" s="166"/>
      <c r="AA599" s="108"/>
      <c r="AB599" s="15"/>
      <c r="AI599">
        <v>6</v>
      </c>
      <c r="AM599" s="6"/>
      <c r="AN599" s="15"/>
      <c r="AY599" s="6"/>
      <c r="AZ599" s="15"/>
      <c r="BK599" s="6"/>
      <c r="BL599" s="15"/>
      <c r="BW599" s="6"/>
      <c r="BX599" s="15"/>
      <c r="CI599" s="6"/>
      <c r="CJ599" s="16">
        <f t="shared" si="165"/>
        <v>0.50958904109589043</v>
      </c>
      <c r="CK599" s="16" t="str">
        <f t="shared" si="166"/>
        <v/>
      </c>
      <c r="CL599" s="16" t="str">
        <f t="shared" si="167"/>
        <v/>
      </c>
      <c r="CM599" s="16" t="str">
        <f t="shared" si="168"/>
        <v/>
      </c>
      <c r="CN599" s="16" t="str">
        <f t="shared" si="169"/>
        <v/>
      </c>
      <c r="CO599" s="18"/>
      <c r="CP599" s="15"/>
      <c r="CW599">
        <v>80</v>
      </c>
      <c r="DA599" s="6"/>
      <c r="DB599" s="15"/>
      <c r="DM599" s="6"/>
      <c r="DN599" s="15"/>
      <c r="DY599" s="6"/>
      <c r="DZ599" s="15"/>
      <c r="EK599" s="6"/>
      <c r="EL599" s="15"/>
      <c r="EW599" s="6"/>
      <c r="EX599" s="16">
        <f t="shared" ref="EX599:EX658" si="182">IF(SUM(CP599:DA599)=0,"",SUMPRODUCT(CP599:DA599,$AB$2:$AM$2)/SUM($AB$2:$AM$2))</f>
        <v>6.7945205479452051</v>
      </c>
      <c r="EY599" s="16" t="str">
        <f t="shared" ref="EY599:EY658" si="183">IF(SUM(DB599:DM599)=0,"",SUMPRODUCT(DB599:DM599,$AN$2:$AY$2)/SUM($AN$2:$AY$2))</f>
        <v/>
      </c>
      <c r="EZ599" s="16" t="str">
        <f t="shared" ref="EZ599:EZ658" si="184">IF(SUM(DN599:DY599)=0,"",SUMPRODUCT(DN599:DY599,$AZ$2:$BK$2)/SUM($AZ$2:$BK$2))</f>
        <v/>
      </c>
      <c r="FA599" s="16" t="str">
        <f t="shared" ref="FA599:FA658" si="185">IF(SUM(DZ599:EK599)=0,"",SUMPRODUCT(DZ599:EK599,$BL$2:$BW$2)/SUM($BL$2:$BW$2))</f>
        <v/>
      </c>
      <c r="FB599" s="160" t="str">
        <f t="shared" ref="FB599:FB658" si="186">IF(SUM(EL599:EW599)=0,"",SUMPRODUCT(EL599:EW599,$BX$2:$CI$2)/SUM($BX$2:$CI$2))</f>
        <v/>
      </c>
      <c r="FC599" t="s">
        <v>205</v>
      </c>
      <c r="FD599" s="20" t="s">
        <v>126</v>
      </c>
      <c r="FE599"/>
      <c r="FF599" s="209" t="s">
        <v>206</v>
      </c>
      <c r="FH599" s="284">
        <f t="shared" ca="1" si="175"/>
        <v>0</v>
      </c>
      <c r="FI599" s="208">
        <f t="shared" si="176"/>
        <v>1</v>
      </c>
      <c r="FK599" t="str">
        <f t="shared" si="177"/>
        <v>True Comercializadora de Energia LTDA</v>
      </c>
      <c r="FL599" s="201">
        <f t="shared" ca="1" si="178"/>
        <v>22320</v>
      </c>
      <c r="FM599" s="201">
        <f t="shared" ca="1" si="179"/>
        <v>0</v>
      </c>
      <c r="FN599" s="200">
        <f>AB599*AB$2*IF($FC599="V",1,-1)*IF($Q599="Fixo",(CP599-INDEX('Curva Forward'!$C$5:$AN$13,MATCH(CONCATENATE(BD_COMERCIAL!$K599," ",BD_COMERCIAL!$L599),'Curva Forward'!$B$5:$B$13,0),MATCH(FN$4,'Curva Forward'!$C$4:$AN$4,0))),CP599)</f>
        <v>0</v>
      </c>
      <c r="FO599" s="200">
        <f>AC599*AC$2*IF($FC599="V",1,-1)*IF($Q599="Fixo",(CQ599-INDEX('Curva Forward'!$C$5:$AN$13,MATCH(CONCATENATE(BD_COMERCIAL!$K599," ",BD_COMERCIAL!$L599),'Curva Forward'!$B$5:$B$13,0),MATCH(FO$4,'Curva Forward'!$C$4:$AN$4,0))),CQ599)</f>
        <v>0</v>
      </c>
      <c r="FP599" s="200">
        <f>AD599*AD$2*IF($FC599="V",1,-1)*IF($Q599="Fixo",(CR599-INDEX('Curva Forward'!$C$5:$AN$13,MATCH(CONCATENATE(BD_COMERCIAL!$K599," ",BD_COMERCIAL!$L599),'Curva Forward'!$B$5:$B$13,0),MATCH(FP$4,'Curva Forward'!$C$4:$AN$4,0))),CR599)</f>
        <v>0</v>
      </c>
      <c r="FQ599" s="200">
        <f>AE599*AE$2*IF($FC599="V",1,-1)*IF($Q599="Fixo",(CS599-INDEX('Curva Forward'!$C$5:$AN$13,MATCH(CONCATENATE(BD_COMERCIAL!$K599," ",BD_COMERCIAL!$L599),'Curva Forward'!$B$5:$B$13,0),MATCH(FQ$4,'Curva Forward'!$C$4:$AN$4,0))),CS599)</f>
        <v>0</v>
      </c>
      <c r="FR599" s="200">
        <f>AF599*AF$2*IF($FC599="V",1,-1)*IF($Q599="Fixo",(CT599-INDEX('Curva Forward'!$C$5:$AN$13,MATCH(CONCATENATE(BD_COMERCIAL!$K599," ",BD_COMERCIAL!$L599),'Curva Forward'!$B$5:$B$13,0),MATCH(FR$4,'Curva Forward'!$C$4:$AN$4,0))),CT599)</f>
        <v>0</v>
      </c>
      <c r="FS599" s="200">
        <f>AG599*AG$2*IF($FC599="V",1,-1)*IF($Q599="Fixo",(CU599-INDEX('Curva Forward'!$C$5:$AN$13,MATCH(CONCATENATE(BD_COMERCIAL!$K599," ",BD_COMERCIAL!$L599),'Curva Forward'!$B$5:$B$13,0),MATCH(FS$4,'Curva Forward'!$C$4:$AN$4,0))),CU599)</f>
        <v>0</v>
      </c>
      <c r="FT599" s="200">
        <f>AH599*AH$2*IF($FC599="V",1,-1)*IF($Q599="Fixo",(CV599-INDEX('Curva Forward'!$C$5:$AN$13,MATCH(CONCATENATE(BD_COMERCIAL!$K599," ",BD_COMERCIAL!$L599),'Curva Forward'!$B$5:$B$13,0),MATCH(FT$4,'Curva Forward'!$C$4:$AN$4,0))),CV599)</f>
        <v>0</v>
      </c>
      <c r="FU599" s="200">
        <f>AI599*AI$2*IF($FC599="V",1,-1)*IF($Q599="Fixo",(CW599-INDEX('Curva Forward'!$C$5:$AN$13,MATCH(CONCATENATE(BD_COMERCIAL!$K599," ",BD_COMERCIAL!$L599),'Curva Forward'!$B$5:$B$13,0),MATCH(FU$4,'Curva Forward'!$C$4:$AN$4,0))),CW599)</f>
        <v>22320</v>
      </c>
      <c r="FV599" s="200">
        <f>AJ599*AJ$2*IF($FC599="V",1,-1)*IF($Q599="Fixo",(CX599-INDEX('Curva Forward'!$C$5:$AN$13,MATCH(CONCATENATE(BD_COMERCIAL!$K599," ",BD_COMERCIAL!$L599),'Curva Forward'!$B$5:$B$13,0),MATCH(FV$4,'Curva Forward'!$C$4:$AN$4,0))),CX599)</f>
        <v>0</v>
      </c>
      <c r="FW599" s="200">
        <f>AK599*AK$2*IF($FC599="V",1,-1)*IF($Q599="Fixo",(CY599-INDEX('Curva Forward'!$C$5:$AN$13,MATCH(CONCATENATE(BD_COMERCIAL!$K599," ",BD_COMERCIAL!$L599),'Curva Forward'!$B$5:$B$13,0),MATCH(FW$4,'Curva Forward'!$C$4:$AN$4,0))),CY599)</f>
        <v>0</v>
      </c>
      <c r="FX599" s="200">
        <f>AL599*AL$2*IF($FC599="V",1,-1)*IF($Q599="Fixo",(CZ599-INDEX('Curva Forward'!$C$5:$AN$13,MATCH(CONCATENATE(BD_COMERCIAL!$K599," ",BD_COMERCIAL!$L599),'Curva Forward'!$B$5:$B$13,0),MATCH(FX$4,'Curva Forward'!$C$4:$AN$4,0))),CZ599)</f>
        <v>0</v>
      </c>
      <c r="FY599" s="200">
        <f>AM599*AM$2*IF($FC599="V",1,-1)*IF($Q599="Fixo",(DA599-INDEX('Curva Forward'!$C$5:$AN$13,MATCH(CONCATENATE(BD_COMERCIAL!$K599," ",BD_COMERCIAL!$L599),'Curva Forward'!$B$5:$B$13,0),MATCH(FY$4,'Curva Forward'!$C$4:$AN$4,0))),DA599)</f>
        <v>0</v>
      </c>
      <c r="FZ599" s="200">
        <f>AN599*AN$2*IF($FC599="V",1,-1)*IF($Q599="Fixo",(DB599-INDEX('Curva Forward'!$C$5:$AN$13,MATCH(CONCATENATE(BD_COMERCIAL!$K599," ",BD_COMERCIAL!$L599),'Curva Forward'!$B$5:$B$13,0),MATCH(FZ$4,'Curva Forward'!$C$4:$AN$4,0))),DB599)</f>
        <v>0</v>
      </c>
      <c r="GA599" s="200">
        <f>AO599*AO$2*IF($FC599="V",1,-1)*IF($Q599="Fixo",(DC599-INDEX('Curva Forward'!$C$5:$AN$13,MATCH(CONCATENATE(BD_COMERCIAL!$K599," ",BD_COMERCIAL!$L599),'Curva Forward'!$B$5:$B$13,0),MATCH(GA$4,'Curva Forward'!$C$4:$AN$4,0))),DC599)</f>
        <v>0</v>
      </c>
      <c r="GB599" s="200">
        <f>AP599*AP$2*IF($FC599="V",1,-1)*IF($Q599="Fixo",(DD599-INDEX('Curva Forward'!$C$5:$AN$13,MATCH(CONCATENATE(BD_COMERCIAL!$K599," ",BD_COMERCIAL!$L599),'Curva Forward'!$B$5:$B$13,0),MATCH(GB$4,'Curva Forward'!$C$4:$AN$4,0))),DD599)</f>
        <v>0</v>
      </c>
      <c r="GC599" s="200">
        <f>AQ599*AQ$2*IF($FC599="V",1,-1)*IF($Q599="Fixo",(DE599-INDEX('Curva Forward'!$C$5:$AN$13,MATCH(CONCATENATE(BD_COMERCIAL!$K599," ",BD_COMERCIAL!$L599),'Curva Forward'!$B$5:$B$13,0),MATCH(GC$4,'Curva Forward'!$C$4:$AN$4,0))),DE599)</f>
        <v>0</v>
      </c>
      <c r="GD599" s="200">
        <f>AR599*AR$2*IF($FC599="V",1,-1)*IF($Q599="Fixo",(DF599-INDEX('Curva Forward'!$C$5:$AN$13,MATCH(CONCATENATE(BD_COMERCIAL!$K599," ",BD_COMERCIAL!$L599),'Curva Forward'!$B$5:$B$13,0),MATCH(GD$4,'Curva Forward'!$C$4:$AN$4,0))),DF599)</f>
        <v>0</v>
      </c>
      <c r="GE599" s="200">
        <f>AS599*AS$2*IF($FC599="V",1,-1)*IF($Q599="Fixo",(DG599-INDEX('Curva Forward'!$C$5:$AN$13,MATCH(CONCATENATE(BD_COMERCIAL!$K599," ",BD_COMERCIAL!$L599),'Curva Forward'!$B$5:$B$13,0),MATCH(GE$4,'Curva Forward'!$C$4:$AN$4,0))),DG599)</f>
        <v>0</v>
      </c>
      <c r="GF599" s="200">
        <f>AT599*AT$2*IF($FC599="V",1,-1)*IF($Q599="Fixo",(DH599-INDEX('Curva Forward'!$C$5:$AN$13,MATCH(CONCATENATE(BD_COMERCIAL!$K599," ",BD_COMERCIAL!$L599),'Curva Forward'!$B$5:$B$13,0),MATCH(GF$4,'Curva Forward'!$C$4:$AN$4,0))),DH599)</f>
        <v>0</v>
      </c>
      <c r="GG599" s="200">
        <f>AU599*AU$2*IF($FC599="V",1,-1)*IF($Q599="Fixo",(DI599-INDEX('Curva Forward'!$C$5:$AN$13,MATCH(CONCATENATE(BD_COMERCIAL!$K599," ",BD_COMERCIAL!$L599),'Curva Forward'!$B$5:$B$13,0),MATCH(GG$4,'Curva Forward'!$C$4:$AN$4,0))),DI599)</f>
        <v>0</v>
      </c>
      <c r="GH599" s="200">
        <f>AV599*AV$2*IF($FC599="V",1,-1)*IF($Q599="Fixo",(DJ599-INDEX('Curva Forward'!$C$5:$AN$13,MATCH(CONCATENATE(BD_COMERCIAL!$K599," ",BD_COMERCIAL!$L599),'Curva Forward'!$B$5:$B$13,0),MATCH(GH$4,'Curva Forward'!$C$4:$AN$4,0))),DJ599)</f>
        <v>0</v>
      </c>
      <c r="GI599" s="200">
        <f>AW599*AW$2*IF($FC599="V",1,-1)*IF($Q599="Fixo",(DK599-INDEX('Curva Forward'!$C$5:$AN$13,MATCH(CONCATENATE(BD_COMERCIAL!$K599," ",BD_COMERCIAL!$L599),'Curva Forward'!$B$5:$B$13,0),MATCH(GI$4,'Curva Forward'!$C$4:$AN$4,0))),DK599)</f>
        <v>0</v>
      </c>
      <c r="GJ599" s="200">
        <f>AX599*AX$2*IF($FC599="V",1,-1)*IF($Q599="Fixo",(DL599-INDEX('Curva Forward'!$C$5:$AN$13,MATCH(CONCATENATE(BD_COMERCIAL!$K599," ",BD_COMERCIAL!$L599),'Curva Forward'!$B$5:$B$13,0),MATCH(GJ$4,'Curva Forward'!$C$4:$AN$4,0))),DL599)</f>
        <v>0</v>
      </c>
      <c r="GK599" s="200">
        <f>AY599*AY$2*IF($FC599="V",1,-1)*IF($Q599="Fixo",(DM599-INDEX('Curva Forward'!$C$5:$AN$13,MATCH(CONCATENATE(BD_COMERCIAL!$K599," ",BD_COMERCIAL!$L599),'Curva Forward'!$B$5:$B$13,0),MATCH(GK$4,'Curva Forward'!$C$4:$AN$4,0))),DM599)</f>
        <v>0</v>
      </c>
      <c r="GL599" s="200">
        <f>IF(EZ599="",0,CL599*CL$2*IF($FC599="V",1,-1)*IF($Q599="Fixo",(EZ599-INDEX('Curva Forward'!$C$5:$AN$13,MATCH(CONCATENATE(BD_COMERCIAL!$K599," ",BD_COMERCIAL!$L599),'Curva Forward'!$B$5:$B$13,0),MATCH(GL$4,'Curva Forward'!$C$4:$AN$4,0))),EZ599))</f>
        <v>0</v>
      </c>
      <c r="GM599" s="200">
        <f>IF(FA599="",0,CM599*CM$2*IF($FC599="V",1,-1)*IF($Q599="Fixo",(FA599-INDEX('Curva Forward'!$C$5:$AN$13,MATCH(CONCATENATE(BD_COMERCIAL!$K599," ",BD_COMERCIAL!$L599),'Curva Forward'!$B$5:$B$13,0),MATCH(GM$4,'Curva Forward'!$C$4:$AN$4,0))),FA599))</f>
        <v>0</v>
      </c>
      <c r="GN599" s="200">
        <f>IF(FB599="",0,CN599*CN$2*IF($FC599="V",1,-1)*IF($Q599="Fixo",(FB599-INDEX('Curva Forward'!$C$5:$AN$13,MATCH(CONCATENATE(BD_COMERCIAL!$K599," ",BD_COMERCIAL!$L599),'Curva Forward'!$B$5:$B$13,0),MATCH(GN$4,'Curva Forward'!$C$4:$AN$4,0))),FB599))</f>
        <v>0</v>
      </c>
      <c r="GO599" s="201">
        <f t="shared" ca="1" si="180"/>
        <v>0</v>
      </c>
      <c r="GP599" s="201">
        <f t="shared" ca="1" si="181"/>
        <v>0</v>
      </c>
    </row>
    <row r="600" spans="1:198" ht="15" customHeight="1" x14ac:dyDescent="0.25">
      <c r="A600" s="6"/>
      <c r="B600" s="7" t="s">
        <v>997</v>
      </c>
      <c r="C600" s="8">
        <v>44789</v>
      </c>
      <c r="D600" s="9" t="s">
        <v>131</v>
      </c>
      <c r="E600" s="9" t="s">
        <v>993</v>
      </c>
      <c r="F600" s="113" t="s">
        <v>994</v>
      </c>
      <c r="G600" s="10" t="s">
        <v>125</v>
      </c>
      <c r="H600" s="113" t="s">
        <v>992</v>
      </c>
      <c r="I600" s="9" t="s">
        <v>126</v>
      </c>
      <c r="J600" s="166" t="s">
        <v>921</v>
      </c>
      <c r="K600" s="10" t="s">
        <v>127</v>
      </c>
      <c r="L600" s="84" t="s">
        <v>22</v>
      </c>
      <c r="M600" s="11">
        <v>44774</v>
      </c>
      <c r="N600" s="12">
        <v>44804</v>
      </c>
      <c r="O600" s="10">
        <v>2</v>
      </c>
      <c r="P600" s="84">
        <v>79</v>
      </c>
      <c r="Q600" s="84" t="s">
        <v>128</v>
      </c>
      <c r="R600" s="10" t="s">
        <v>129</v>
      </c>
      <c r="S600" s="14" t="s">
        <v>135</v>
      </c>
      <c r="T600" s="11"/>
      <c r="U600" s="12"/>
      <c r="V600" s="257" t="str">
        <f ca="1">IF(U600="","",
IF(U600="NA","",
IFERROR(VLOOKUP(EOMONTH(M600,-2)+1,IPCA!$A:$B,2,0),
VLOOKUP(EOMONTH(TODAY(),-2)+1,IPCA!$A:$B,2,0))/
VLOOKUP(EOMONTH(U600,-2)+1,IPCA!$A:$B,2,0)*
P600))</f>
        <v/>
      </c>
      <c r="W600" s="84"/>
      <c r="X600" s="13" t="s">
        <v>6</v>
      </c>
      <c r="Y600" s="166"/>
      <c r="AA600" s="108"/>
      <c r="AB600" s="15"/>
      <c r="AI600">
        <v>2</v>
      </c>
      <c r="AM600" s="6"/>
      <c r="AN600" s="15"/>
      <c r="AY600" s="6"/>
      <c r="AZ600" s="15"/>
      <c r="BK600" s="6"/>
      <c r="BL600" s="15"/>
      <c r="BW600" s="6"/>
      <c r="BX600" s="15"/>
      <c r="CI600" s="6"/>
      <c r="CJ600" s="16">
        <f t="shared" si="165"/>
        <v>0.16986301369863013</v>
      </c>
      <c r="CK600" s="16" t="str">
        <f t="shared" si="166"/>
        <v/>
      </c>
      <c r="CL600" s="16" t="str">
        <f t="shared" si="167"/>
        <v/>
      </c>
      <c r="CM600" s="16" t="str">
        <f t="shared" si="168"/>
        <v/>
      </c>
      <c r="CN600" s="16" t="str">
        <f t="shared" si="169"/>
        <v/>
      </c>
      <c r="CO600" s="18"/>
      <c r="CP600" s="15"/>
      <c r="CW600">
        <v>79</v>
      </c>
      <c r="DA600" s="6"/>
      <c r="DB600" s="15"/>
      <c r="DM600" s="6"/>
      <c r="DN600" s="15"/>
      <c r="DY600" s="6"/>
      <c r="DZ600" s="15"/>
      <c r="EK600" s="6"/>
      <c r="EL600" s="15"/>
      <c r="EW600" s="6"/>
      <c r="EX600" s="16">
        <f t="shared" si="182"/>
        <v>6.7095890410958905</v>
      </c>
      <c r="EY600" s="16" t="str">
        <f t="shared" si="183"/>
        <v/>
      </c>
      <c r="EZ600" s="16" t="str">
        <f t="shared" si="184"/>
        <v/>
      </c>
      <c r="FA600" s="16" t="str">
        <f t="shared" si="185"/>
        <v/>
      </c>
      <c r="FB600" s="160" t="str">
        <f t="shared" si="186"/>
        <v/>
      </c>
      <c r="FC600" t="s">
        <v>205</v>
      </c>
      <c r="FD600" s="20" t="s">
        <v>126</v>
      </c>
      <c r="FE600"/>
      <c r="FF600" s="209" t="s">
        <v>206</v>
      </c>
      <c r="FH600" s="284">
        <f t="shared" ca="1" si="175"/>
        <v>0</v>
      </c>
      <c r="FI600" s="208">
        <f t="shared" si="176"/>
        <v>1</v>
      </c>
      <c r="FK600" t="str">
        <f t="shared" si="177"/>
        <v>ESFERA COMERCIALIZADORA DE ENERGIA LTDA</v>
      </c>
      <c r="FL600" s="201">
        <f t="shared" ca="1" si="178"/>
        <v>8928</v>
      </c>
      <c r="FM600" s="201">
        <f t="shared" ca="1" si="179"/>
        <v>0</v>
      </c>
      <c r="FN600" s="200">
        <f>AB600*AB$2*IF($FC600="V",1,-1)*IF($Q600="Fixo",(CP600-INDEX('Curva Forward'!$C$5:$AN$13,MATCH(CONCATENATE(BD_COMERCIAL!$K600," ",BD_COMERCIAL!$L600),'Curva Forward'!$B$5:$B$13,0),MATCH(FN$4,'Curva Forward'!$C$4:$AN$4,0))),CP600)</f>
        <v>0</v>
      </c>
      <c r="FO600" s="200">
        <f>AC600*AC$2*IF($FC600="V",1,-1)*IF($Q600="Fixo",(CQ600-INDEX('Curva Forward'!$C$5:$AN$13,MATCH(CONCATENATE(BD_COMERCIAL!$K600," ",BD_COMERCIAL!$L600),'Curva Forward'!$B$5:$B$13,0),MATCH(FO$4,'Curva Forward'!$C$4:$AN$4,0))),CQ600)</f>
        <v>0</v>
      </c>
      <c r="FP600" s="200">
        <f>AD600*AD$2*IF($FC600="V",1,-1)*IF($Q600="Fixo",(CR600-INDEX('Curva Forward'!$C$5:$AN$13,MATCH(CONCATENATE(BD_COMERCIAL!$K600," ",BD_COMERCIAL!$L600),'Curva Forward'!$B$5:$B$13,0),MATCH(FP$4,'Curva Forward'!$C$4:$AN$4,0))),CR600)</f>
        <v>0</v>
      </c>
      <c r="FQ600" s="200">
        <f>AE600*AE$2*IF($FC600="V",1,-1)*IF($Q600="Fixo",(CS600-INDEX('Curva Forward'!$C$5:$AN$13,MATCH(CONCATENATE(BD_COMERCIAL!$K600," ",BD_COMERCIAL!$L600),'Curva Forward'!$B$5:$B$13,0),MATCH(FQ$4,'Curva Forward'!$C$4:$AN$4,0))),CS600)</f>
        <v>0</v>
      </c>
      <c r="FR600" s="200">
        <f>AF600*AF$2*IF($FC600="V",1,-1)*IF($Q600="Fixo",(CT600-INDEX('Curva Forward'!$C$5:$AN$13,MATCH(CONCATENATE(BD_COMERCIAL!$K600," ",BD_COMERCIAL!$L600),'Curva Forward'!$B$5:$B$13,0),MATCH(FR$4,'Curva Forward'!$C$4:$AN$4,0))),CT600)</f>
        <v>0</v>
      </c>
      <c r="FS600" s="200">
        <f>AG600*AG$2*IF($FC600="V",1,-1)*IF($Q600="Fixo",(CU600-INDEX('Curva Forward'!$C$5:$AN$13,MATCH(CONCATENATE(BD_COMERCIAL!$K600," ",BD_COMERCIAL!$L600),'Curva Forward'!$B$5:$B$13,0),MATCH(FS$4,'Curva Forward'!$C$4:$AN$4,0))),CU600)</f>
        <v>0</v>
      </c>
      <c r="FT600" s="200">
        <f>AH600*AH$2*IF($FC600="V",1,-1)*IF($Q600="Fixo",(CV600-INDEX('Curva Forward'!$C$5:$AN$13,MATCH(CONCATENATE(BD_COMERCIAL!$K600," ",BD_COMERCIAL!$L600),'Curva Forward'!$B$5:$B$13,0),MATCH(FT$4,'Curva Forward'!$C$4:$AN$4,0))),CV600)</f>
        <v>0</v>
      </c>
      <c r="FU600" s="200">
        <f>AI600*AI$2*IF($FC600="V",1,-1)*IF($Q600="Fixo",(CW600-INDEX('Curva Forward'!$C$5:$AN$13,MATCH(CONCATENATE(BD_COMERCIAL!$K600," ",BD_COMERCIAL!$L600),'Curva Forward'!$B$5:$B$13,0),MATCH(FU$4,'Curva Forward'!$C$4:$AN$4,0))),CW600)</f>
        <v>8928</v>
      </c>
      <c r="FV600" s="200">
        <f>AJ600*AJ$2*IF($FC600="V",1,-1)*IF($Q600="Fixo",(CX600-INDEX('Curva Forward'!$C$5:$AN$13,MATCH(CONCATENATE(BD_COMERCIAL!$K600," ",BD_COMERCIAL!$L600),'Curva Forward'!$B$5:$B$13,0),MATCH(FV$4,'Curva Forward'!$C$4:$AN$4,0))),CX600)</f>
        <v>0</v>
      </c>
      <c r="FW600" s="200">
        <f>AK600*AK$2*IF($FC600="V",1,-1)*IF($Q600="Fixo",(CY600-INDEX('Curva Forward'!$C$5:$AN$13,MATCH(CONCATENATE(BD_COMERCIAL!$K600," ",BD_COMERCIAL!$L600),'Curva Forward'!$B$5:$B$13,0),MATCH(FW$4,'Curva Forward'!$C$4:$AN$4,0))),CY600)</f>
        <v>0</v>
      </c>
      <c r="FX600" s="200">
        <f>AL600*AL$2*IF($FC600="V",1,-1)*IF($Q600="Fixo",(CZ600-INDEX('Curva Forward'!$C$5:$AN$13,MATCH(CONCATENATE(BD_COMERCIAL!$K600," ",BD_COMERCIAL!$L600),'Curva Forward'!$B$5:$B$13,0),MATCH(FX$4,'Curva Forward'!$C$4:$AN$4,0))),CZ600)</f>
        <v>0</v>
      </c>
      <c r="FY600" s="200">
        <f>AM600*AM$2*IF($FC600="V",1,-1)*IF($Q600="Fixo",(DA600-INDEX('Curva Forward'!$C$5:$AN$13,MATCH(CONCATENATE(BD_COMERCIAL!$K600," ",BD_COMERCIAL!$L600),'Curva Forward'!$B$5:$B$13,0),MATCH(FY$4,'Curva Forward'!$C$4:$AN$4,0))),DA600)</f>
        <v>0</v>
      </c>
      <c r="FZ600" s="200">
        <f>AN600*AN$2*IF($FC600="V",1,-1)*IF($Q600="Fixo",(DB600-INDEX('Curva Forward'!$C$5:$AN$13,MATCH(CONCATENATE(BD_COMERCIAL!$K600," ",BD_COMERCIAL!$L600),'Curva Forward'!$B$5:$B$13,0),MATCH(FZ$4,'Curva Forward'!$C$4:$AN$4,0))),DB600)</f>
        <v>0</v>
      </c>
      <c r="GA600" s="200">
        <f>AO600*AO$2*IF($FC600="V",1,-1)*IF($Q600="Fixo",(DC600-INDEX('Curva Forward'!$C$5:$AN$13,MATCH(CONCATENATE(BD_COMERCIAL!$K600," ",BD_COMERCIAL!$L600),'Curva Forward'!$B$5:$B$13,0),MATCH(GA$4,'Curva Forward'!$C$4:$AN$4,0))),DC600)</f>
        <v>0</v>
      </c>
      <c r="GB600" s="200">
        <f>AP600*AP$2*IF($FC600="V",1,-1)*IF($Q600="Fixo",(DD600-INDEX('Curva Forward'!$C$5:$AN$13,MATCH(CONCATENATE(BD_COMERCIAL!$K600," ",BD_COMERCIAL!$L600),'Curva Forward'!$B$5:$B$13,0),MATCH(GB$4,'Curva Forward'!$C$4:$AN$4,0))),DD600)</f>
        <v>0</v>
      </c>
      <c r="GC600" s="200">
        <f>AQ600*AQ$2*IF($FC600="V",1,-1)*IF($Q600="Fixo",(DE600-INDEX('Curva Forward'!$C$5:$AN$13,MATCH(CONCATENATE(BD_COMERCIAL!$K600," ",BD_COMERCIAL!$L600),'Curva Forward'!$B$5:$B$13,0),MATCH(GC$4,'Curva Forward'!$C$4:$AN$4,0))),DE600)</f>
        <v>0</v>
      </c>
      <c r="GD600" s="200">
        <f>AR600*AR$2*IF($FC600="V",1,-1)*IF($Q600="Fixo",(DF600-INDEX('Curva Forward'!$C$5:$AN$13,MATCH(CONCATENATE(BD_COMERCIAL!$K600," ",BD_COMERCIAL!$L600),'Curva Forward'!$B$5:$B$13,0),MATCH(GD$4,'Curva Forward'!$C$4:$AN$4,0))),DF600)</f>
        <v>0</v>
      </c>
      <c r="GE600" s="200">
        <f>AS600*AS$2*IF($FC600="V",1,-1)*IF($Q600="Fixo",(DG600-INDEX('Curva Forward'!$C$5:$AN$13,MATCH(CONCATENATE(BD_COMERCIAL!$K600," ",BD_COMERCIAL!$L600),'Curva Forward'!$B$5:$B$13,0),MATCH(GE$4,'Curva Forward'!$C$4:$AN$4,0))),DG600)</f>
        <v>0</v>
      </c>
      <c r="GF600" s="200">
        <f>AT600*AT$2*IF($FC600="V",1,-1)*IF($Q600="Fixo",(DH600-INDEX('Curva Forward'!$C$5:$AN$13,MATCH(CONCATENATE(BD_COMERCIAL!$K600," ",BD_COMERCIAL!$L600),'Curva Forward'!$B$5:$B$13,0),MATCH(GF$4,'Curva Forward'!$C$4:$AN$4,0))),DH600)</f>
        <v>0</v>
      </c>
      <c r="GG600" s="200">
        <f>AU600*AU$2*IF($FC600="V",1,-1)*IF($Q600="Fixo",(DI600-INDEX('Curva Forward'!$C$5:$AN$13,MATCH(CONCATENATE(BD_COMERCIAL!$K600," ",BD_COMERCIAL!$L600),'Curva Forward'!$B$5:$B$13,0),MATCH(GG$4,'Curva Forward'!$C$4:$AN$4,0))),DI600)</f>
        <v>0</v>
      </c>
      <c r="GH600" s="200">
        <f>AV600*AV$2*IF($FC600="V",1,-1)*IF($Q600="Fixo",(DJ600-INDEX('Curva Forward'!$C$5:$AN$13,MATCH(CONCATENATE(BD_COMERCIAL!$K600," ",BD_COMERCIAL!$L600),'Curva Forward'!$B$5:$B$13,0),MATCH(GH$4,'Curva Forward'!$C$4:$AN$4,0))),DJ600)</f>
        <v>0</v>
      </c>
      <c r="GI600" s="200">
        <f>AW600*AW$2*IF($FC600="V",1,-1)*IF($Q600="Fixo",(DK600-INDEX('Curva Forward'!$C$5:$AN$13,MATCH(CONCATENATE(BD_COMERCIAL!$K600," ",BD_COMERCIAL!$L600),'Curva Forward'!$B$5:$B$13,0),MATCH(GI$4,'Curva Forward'!$C$4:$AN$4,0))),DK600)</f>
        <v>0</v>
      </c>
      <c r="GJ600" s="200">
        <f>AX600*AX$2*IF($FC600="V",1,-1)*IF($Q600="Fixo",(DL600-INDEX('Curva Forward'!$C$5:$AN$13,MATCH(CONCATENATE(BD_COMERCIAL!$K600," ",BD_COMERCIAL!$L600),'Curva Forward'!$B$5:$B$13,0),MATCH(GJ$4,'Curva Forward'!$C$4:$AN$4,0))),DL600)</f>
        <v>0</v>
      </c>
      <c r="GK600" s="200">
        <f>AY600*AY$2*IF($FC600="V",1,-1)*IF($Q600="Fixo",(DM600-INDEX('Curva Forward'!$C$5:$AN$13,MATCH(CONCATENATE(BD_COMERCIAL!$K600," ",BD_COMERCIAL!$L600),'Curva Forward'!$B$5:$B$13,0),MATCH(GK$4,'Curva Forward'!$C$4:$AN$4,0))),DM600)</f>
        <v>0</v>
      </c>
      <c r="GL600" s="200">
        <f>IF(EZ600="",0,CL600*CL$2*IF($FC600="V",1,-1)*IF($Q600="Fixo",(EZ600-INDEX('Curva Forward'!$C$5:$AN$13,MATCH(CONCATENATE(BD_COMERCIAL!$K600," ",BD_COMERCIAL!$L600),'Curva Forward'!$B$5:$B$13,0),MATCH(GL$4,'Curva Forward'!$C$4:$AN$4,0))),EZ600))</f>
        <v>0</v>
      </c>
      <c r="GM600" s="200">
        <f>IF(FA600="",0,CM600*CM$2*IF($FC600="V",1,-1)*IF($Q600="Fixo",(FA600-INDEX('Curva Forward'!$C$5:$AN$13,MATCH(CONCATENATE(BD_COMERCIAL!$K600," ",BD_COMERCIAL!$L600),'Curva Forward'!$B$5:$B$13,0),MATCH(GM$4,'Curva Forward'!$C$4:$AN$4,0))),FA600))</f>
        <v>0</v>
      </c>
      <c r="GN600" s="200">
        <f>IF(FB600="",0,CN600*CN$2*IF($FC600="V",1,-1)*IF($Q600="Fixo",(FB600-INDEX('Curva Forward'!$C$5:$AN$13,MATCH(CONCATENATE(BD_COMERCIAL!$K600," ",BD_COMERCIAL!$L600),'Curva Forward'!$B$5:$B$13,0),MATCH(GN$4,'Curva Forward'!$C$4:$AN$4,0))),FB600))</f>
        <v>0</v>
      </c>
      <c r="GO600" s="201">
        <f t="shared" ca="1" si="180"/>
        <v>0</v>
      </c>
      <c r="GP600" s="201">
        <f t="shared" ca="1" si="181"/>
        <v>0</v>
      </c>
    </row>
    <row r="601" spans="1:198" ht="15" customHeight="1" x14ac:dyDescent="0.25">
      <c r="A601" s="6"/>
      <c r="B601" s="7" t="s">
        <v>1094</v>
      </c>
      <c r="C601" s="8">
        <v>44789</v>
      </c>
      <c r="D601" s="9" t="s">
        <v>124</v>
      </c>
      <c r="E601" s="10" t="s">
        <v>125</v>
      </c>
      <c r="F601" s="113">
        <v>3780401000108</v>
      </c>
      <c r="G601" s="9" t="s">
        <v>147</v>
      </c>
      <c r="H601" s="113" t="e">
        <v>#VALUE!</v>
      </c>
      <c r="I601" s="9" t="s">
        <v>139</v>
      </c>
      <c r="J601" s="166" t="s">
        <v>1000</v>
      </c>
      <c r="K601" s="10" t="s">
        <v>127</v>
      </c>
      <c r="L601" s="84" t="s">
        <v>22</v>
      </c>
      <c r="M601" s="11">
        <v>45292</v>
      </c>
      <c r="N601" s="12">
        <v>45657</v>
      </c>
      <c r="O601" s="10">
        <v>10</v>
      </c>
      <c r="P601" s="84">
        <v>187</v>
      </c>
      <c r="Q601" s="84" t="s">
        <v>128</v>
      </c>
      <c r="R601" s="10" t="s">
        <v>129</v>
      </c>
      <c r="S601" s="14" t="s">
        <v>135</v>
      </c>
      <c r="T601" s="11" t="s">
        <v>130</v>
      </c>
      <c r="U601" s="12">
        <v>44743</v>
      </c>
      <c r="V601" s="257" t="e">
        <f ca="1">IF(U601="","",
IF(U601="NA","",
IFERROR(VLOOKUP(EOMONTH(M601,-2)+1,IPCA!$A:$B,2,0),
VLOOKUP(EOMONTH(TODAY(),-2)+1,IPCA!$A:$B,2,0))/
VLOOKUP(EOMONTH(U601,-2)+1,IPCA!$A:$B,2,0)*
P601))</f>
        <v>#N/A</v>
      </c>
      <c r="W601" s="84"/>
      <c r="X601" s="13"/>
      <c r="Y601" s="166"/>
      <c r="Z601" s="107" t="s">
        <v>148</v>
      </c>
      <c r="AA601" s="108" t="s">
        <v>148</v>
      </c>
      <c r="AB601" s="15"/>
      <c r="AM601" s="6"/>
      <c r="AN601" s="15"/>
      <c r="AY601" s="6"/>
      <c r="AZ601" s="15">
        <v>10</v>
      </c>
      <c r="BA601">
        <v>10</v>
      </c>
      <c r="BB601">
        <v>10</v>
      </c>
      <c r="BC601">
        <v>10</v>
      </c>
      <c r="BD601">
        <v>10</v>
      </c>
      <c r="BE601">
        <v>10</v>
      </c>
      <c r="BF601">
        <v>10</v>
      </c>
      <c r="BG601">
        <v>10</v>
      </c>
      <c r="BH601">
        <v>10</v>
      </c>
      <c r="BI601">
        <v>10</v>
      </c>
      <c r="BJ601">
        <v>10</v>
      </c>
      <c r="BK601" s="6">
        <v>10</v>
      </c>
      <c r="BL601" s="15"/>
      <c r="BW601" s="6"/>
      <c r="BX601" s="15"/>
      <c r="CI601" s="6"/>
      <c r="CJ601" s="16" t="str">
        <f t="shared" si="165"/>
        <v/>
      </c>
      <c r="CK601" s="16" t="str">
        <f t="shared" si="166"/>
        <v/>
      </c>
      <c r="CL601" s="16">
        <f t="shared" si="167"/>
        <v>10</v>
      </c>
      <c r="CM601" s="16" t="str">
        <f t="shared" si="168"/>
        <v/>
      </c>
      <c r="CN601" s="16" t="str">
        <f t="shared" si="169"/>
        <v/>
      </c>
      <c r="CO601" s="18"/>
      <c r="CP601" s="15"/>
      <c r="DA601" s="6"/>
      <c r="DB601" s="15"/>
      <c r="DM601" s="6"/>
      <c r="DN601" s="15">
        <v>187</v>
      </c>
      <c r="DO601">
        <v>187</v>
      </c>
      <c r="DP601">
        <v>187</v>
      </c>
      <c r="DQ601">
        <v>187</v>
      </c>
      <c r="DR601">
        <v>187</v>
      </c>
      <c r="DS601">
        <v>187</v>
      </c>
      <c r="DT601">
        <v>187</v>
      </c>
      <c r="DU601">
        <v>187</v>
      </c>
      <c r="DV601">
        <v>187</v>
      </c>
      <c r="DW601">
        <v>187</v>
      </c>
      <c r="DX601">
        <v>187</v>
      </c>
      <c r="DY601" s="6">
        <v>187</v>
      </c>
      <c r="DZ601" s="15"/>
      <c r="EK601" s="6"/>
      <c r="EL601" s="15"/>
      <c r="EW601" s="6"/>
      <c r="EX601" s="16" t="str">
        <f t="shared" si="182"/>
        <v/>
      </c>
      <c r="EY601" s="16" t="str">
        <f t="shared" si="183"/>
        <v/>
      </c>
      <c r="EZ601" s="16">
        <v>187</v>
      </c>
      <c r="FA601" s="16" t="str">
        <f t="shared" si="185"/>
        <v/>
      </c>
      <c r="FB601" s="160" t="str">
        <f t="shared" si="186"/>
        <v/>
      </c>
      <c r="FC601" t="s">
        <v>204</v>
      </c>
      <c r="FD601" s="20" t="s">
        <v>147</v>
      </c>
      <c r="FE601"/>
      <c r="FF601" s="209" t="s">
        <v>206</v>
      </c>
      <c r="FH601" s="284" t="e">
        <f t="shared" ca="1" si="175"/>
        <v>#N/A</v>
      </c>
      <c r="FI601" s="208">
        <f t="shared" si="176"/>
        <v>12.166666666666666</v>
      </c>
      <c r="FK601" t="str">
        <f t="shared" si="177"/>
        <v>Portfólio</v>
      </c>
      <c r="FL601" s="201">
        <f t="shared" ca="1" si="178"/>
        <v>0</v>
      </c>
      <c r="FM601" s="201">
        <f t="shared" ca="1" si="179"/>
        <v>1844640</v>
      </c>
      <c r="FN601" s="200">
        <f>AB601*AB$2*IF($FC601="V",1,-1)*IF($Q601="Fixo",(CP601-INDEX('Curva Forward'!$C$5:$AN$13,MATCH(CONCATENATE(BD_COMERCIAL!$K601," ",BD_COMERCIAL!$L601),'Curva Forward'!$B$5:$B$13,0),MATCH(FN$4,'Curva Forward'!$C$4:$AN$4,0))),CP601)</f>
        <v>0</v>
      </c>
      <c r="FO601" s="200">
        <f>AC601*AC$2*IF($FC601="V",1,-1)*IF($Q601="Fixo",(CQ601-INDEX('Curva Forward'!$C$5:$AN$13,MATCH(CONCATENATE(BD_COMERCIAL!$K601," ",BD_COMERCIAL!$L601),'Curva Forward'!$B$5:$B$13,0),MATCH(FO$4,'Curva Forward'!$C$4:$AN$4,0))),CQ601)</f>
        <v>0</v>
      </c>
      <c r="FP601" s="200">
        <f>AD601*AD$2*IF($FC601="V",1,-1)*IF($Q601="Fixo",(CR601-INDEX('Curva Forward'!$C$5:$AN$13,MATCH(CONCATENATE(BD_COMERCIAL!$K601," ",BD_COMERCIAL!$L601),'Curva Forward'!$B$5:$B$13,0),MATCH(FP$4,'Curva Forward'!$C$4:$AN$4,0))),CR601)</f>
        <v>0</v>
      </c>
      <c r="FQ601" s="200">
        <f>AE601*AE$2*IF($FC601="V",1,-1)*IF($Q601="Fixo",(CS601-INDEX('Curva Forward'!$C$5:$AN$13,MATCH(CONCATENATE(BD_COMERCIAL!$K601," ",BD_COMERCIAL!$L601),'Curva Forward'!$B$5:$B$13,0),MATCH(FQ$4,'Curva Forward'!$C$4:$AN$4,0))),CS601)</f>
        <v>0</v>
      </c>
      <c r="FR601" s="200">
        <f>AF601*AF$2*IF($FC601="V",1,-1)*IF($Q601="Fixo",(CT601-INDEX('Curva Forward'!$C$5:$AN$13,MATCH(CONCATENATE(BD_COMERCIAL!$K601," ",BD_COMERCIAL!$L601),'Curva Forward'!$B$5:$B$13,0),MATCH(FR$4,'Curva Forward'!$C$4:$AN$4,0))),CT601)</f>
        <v>0</v>
      </c>
      <c r="FS601" s="200">
        <f>AG601*AG$2*IF($FC601="V",1,-1)*IF($Q601="Fixo",(CU601-INDEX('Curva Forward'!$C$5:$AN$13,MATCH(CONCATENATE(BD_COMERCIAL!$K601," ",BD_COMERCIAL!$L601),'Curva Forward'!$B$5:$B$13,0),MATCH(FS$4,'Curva Forward'!$C$4:$AN$4,0))),CU601)</f>
        <v>0</v>
      </c>
      <c r="FT601" s="200">
        <f>AH601*AH$2*IF($FC601="V",1,-1)*IF($Q601="Fixo",(CV601-INDEX('Curva Forward'!$C$5:$AN$13,MATCH(CONCATENATE(BD_COMERCIAL!$K601," ",BD_COMERCIAL!$L601),'Curva Forward'!$B$5:$B$13,0),MATCH(FT$4,'Curva Forward'!$C$4:$AN$4,0))),CV601)</f>
        <v>0</v>
      </c>
      <c r="FU601" s="200">
        <f>AI601*AI$2*IF($FC601="V",1,-1)*IF($Q601="Fixo",(CW601-INDEX('Curva Forward'!$C$5:$AN$13,MATCH(CONCATENATE(BD_COMERCIAL!$K601," ",BD_COMERCIAL!$L601),'Curva Forward'!$B$5:$B$13,0),MATCH(FU$4,'Curva Forward'!$C$4:$AN$4,0))),CW601)</f>
        <v>0</v>
      </c>
      <c r="FV601" s="200">
        <f>AJ601*AJ$2*IF($FC601="V",1,-1)*IF($Q601="Fixo",(CX601-INDEX('Curva Forward'!$C$5:$AN$13,MATCH(CONCATENATE(BD_COMERCIAL!$K601," ",BD_COMERCIAL!$L601),'Curva Forward'!$B$5:$B$13,0),MATCH(FV$4,'Curva Forward'!$C$4:$AN$4,0))),CX601)</f>
        <v>0</v>
      </c>
      <c r="FW601" s="200">
        <f>AK601*AK$2*IF($FC601="V",1,-1)*IF($Q601="Fixo",(CY601-INDEX('Curva Forward'!$C$5:$AN$13,MATCH(CONCATENATE(BD_COMERCIAL!$K601," ",BD_COMERCIAL!$L601),'Curva Forward'!$B$5:$B$13,0),MATCH(FW$4,'Curva Forward'!$C$4:$AN$4,0))),CY601)</f>
        <v>0</v>
      </c>
      <c r="FX601" s="200">
        <f>AL601*AL$2*IF($FC601="V",1,-1)*IF($Q601="Fixo",(CZ601-INDEX('Curva Forward'!$C$5:$AN$13,MATCH(CONCATENATE(BD_COMERCIAL!$K601," ",BD_COMERCIAL!$L601),'Curva Forward'!$B$5:$B$13,0),MATCH(FX$4,'Curva Forward'!$C$4:$AN$4,0))),CZ601)</f>
        <v>0</v>
      </c>
      <c r="FY601" s="200">
        <f>AM601*AM$2*IF($FC601="V",1,-1)*IF($Q601="Fixo",(DA601-INDEX('Curva Forward'!$C$5:$AN$13,MATCH(CONCATENATE(BD_COMERCIAL!$K601," ",BD_COMERCIAL!$L601),'Curva Forward'!$B$5:$B$13,0),MATCH(FY$4,'Curva Forward'!$C$4:$AN$4,0))),DA601)</f>
        <v>0</v>
      </c>
      <c r="FZ601" s="200">
        <f>AN601*AN$2*IF($FC601="V",1,-1)*IF($Q601="Fixo",(DB601-INDEX('Curva Forward'!$C$5:$AN$13,MATCH(CONCATENATE(BD_COMERCIAL!$K601," ",BD_COMERCIAL!$L601),'Curva Forward'!$B$5:$B$13,0),MATCH(FZ$4,'Curva Forward'!$C$4:$AN$4,0))),DB601)</f>
        <v>0</v>
      </c>
      <c r="GA601" s="200">
        <f>AO601*AO$2*IF($FC601="V",1,-1)*IF($Q601="Fixo",(DC601-INDEX('Curva Forward'!$C$5:$AN$13,MATCH(CONCATENATE(BD_COMERCIAL!$K601," ",BD_COMERCIAL!$L601),'Curva Forward'!$B$5:$B$13,0),MATCH(GA$4,'Curva Forward'!$C$4:$AN$4,0))),DC601)</f>
        <v>0</v>
      </c>
      <c r="GB601" s="200">
        <f>AP601*AP$2*IF($FC601="V",1,-1)*IF($Q601="Fixo",(DD601-INDEX('Curva Forward'!$C$5:$AN$13,MATCH(CONCATENATE(BD_COMERCIAL!$K601," ",BD_COMERCIAL!$L601),'Curva Forward'!$B$5:$B$13,0),MATCH(GB$4,'Curva Forward'!$C$4:$AN$4,0))),DD601)</f>
        <v>0</v>
      </c>
      <c r="GC601" s="200">
        <f>AQ601*AQ$2*IF($FC601="V",1,-1)*IF($Q601="Fixo",(DE601-INDEX('Curva Forward'!$C$5:$AN$13,MATCH(CONCATENATE(BD_COMERCIAL!$K601," ",BD_COMERCIAL!$L601),'Curva Forward'!$B$5:$B$13,0),MATCH(GC$4,'Curva Forward'!$C$4:$AN$4,0))),DE601)</f>
        <v>0</v>
      </c>
      <c r="GD601" s="200">
        <f>AR601*AR$2*IF($FC601="V",1,-1)*IF($Q601="Fixo",(DF601-INDEX('Curva Forward'!$C$5:$AN$13,MATCH(CONCATENATE(BD_COMERCIAL!$K601," ",BD_COMERCIAL!$L601),'Curva Forward'!$B$5:$B$13,0),MATCH(GD$4,'Curva Forward'!$C$4:$AN$4,0))),DF601)</f>
        <v>0</v>
      </c>
      <c r="GE601" s="200">
        <f>AS601*AS$2*IF($FC601="V",1,-1)*IF($Q601="Fixo",(DG601-INDEX('Curva Forward'!$C$5:$AN$13,MATCH(CONCATENATE(BD_COMERCIAL!$K601," ",BD_COMERCIAL!$L601),'Curva Forward'!$B$5:$B$13,0),MATCH(GE$4,'Curva Forward'!$C$4:$AN$4,0))),DG601)</f>
        <v>0</v>
      </c>
      <c r="GF601" s="200">
        <f>AT601*AT$2*IF($FC601="V",1,-1)*IF($Q601="Fixo",(DH601-INDEX('Curva Forward'!$C$5:$AN$13,MATCH(CONCATENATE(BD_COMERCIAL!$K601," ",BD_COMERCIAL!$L601),'Curva Forward'!$B$5:$B$13,0),MATCH(GF$4,'Curva Forward'!$C$4:$AN$4,0))),DH601)</f>
        <v>0</v>
      </c>
      <c r="GG601" s="200">
        <f>AU601*AU$2*IF($FC601="V",1,-1)*IF($Q601="Fixo",(DI601-INDEX('Curva Forward'!$C$5:$AN$13,MATCH(CONCATENATE(BD_COMERCIAL!$K601," ",BD_COMERCIAL!$L601),'Curva Forward'!$B$5:$B$13,0),MATCH(GG$4,'Curva Forward'!$C$4:$AN$4,0))),DI601)</f>
        <v>0</v>
      </c>
      <c r="GH601" s="200">
        <f>AV601*AV$2*IF($FC601="V",1,-1)*IF($Q601="Fixo",(DJ601-INDEX('Curva Forward'!$C$5:$AN$13,MATCH(CONCATENATE(BD_COMERCIAL!$K601," ",BD_COMERCIAL!$L601),'Curva Forward'!$B$5:$B$13,0),MATCH(GH$4,'Curva Forward'!$C$4:$AN$4,0))),DJ601)</f>
        <v>0</v>
      </c>
      <c r="GI601" s="200">
        <f>AW601*AW$2*IF($FC601="V",1,-1)*IF($Q601="Fixo",(DK601-INDEX('Curva Forward'!$C$5:$AN$13,MATCH(CONCATENATE(BD_COMERCIAL!$K601," ",BD_COMERCIAL!$L601),'Curva Forward'!$B$5:$B$13,0),MATCH(GI$4,'Curva Forward'!$C$4:$AN$4,0))),DK601)</f>
        <v>0</v>
      </c>
      <c r="GJ601" s="200">
        <f>AX601*AX$2*IF($FC601="V",1,-1)*IF($Q601="Fixo",(DL601-INDEX('Curva Forward'!$C$5:$AN$13,MATCH(CONCATENATE(BD_COMERCIAL!$K601," ",BD_COMERCIAL!$L601),'Curva Forward'!$B$5:$B$13,0),MATCH(GJ$4,'Curva Forward'!$C$4:$AN$4,0))),DL601)</f>
        <v>0</v>
      </c>
      <c r="GK601" s="200">
        <f>AY601*AY$2*IF($FC601="V",1,-1)*IF($Q601="Fixo",(DM601-INDEX('Curva Forward'!$C$5:$AN$13,MATCH(CONCATENATE(BD_COMERCIAL!$K601," ",BD_COMERCIAL!$L601),'Curva Forward'!$B$5:$B$13,0),MATCH(GK$4,'Curva Forward'!$C$4:$AN$4,0))),DM601)</f>
        <v>0</v>
      </c>
      <c r="GL601" s="200">
        <f>IF(EZ601="",0,CL601*CL$2*IF($FC601="V",1,-1)*IF($Q601="Fixo",(EZ601-INDEX('Curva Forward'!$C$5:$AN$13,MATCH(CONCATENATE(BD_COMERCIAL!$K601," ",BD_COMERCIAL!$L601),'Curva Forward'!$B$5:$B$13,0),MATCH(GL$4,'Curva Forward'!$C$4:$AN$4,0))),EZ601))</f>
        <v>1844640</v>
      </c>
      <c r="GM601" s="200">
        <f>IF(FA601="",0,CM601*CM$2*IF($FC601="V",1,-1)*IF($Q601="Fixo",(FA601-INDEX('Curva Forward'!$C$5:$AN$13,MATCH(CONCATENATE(BD_COMERCIAL!$K601," ",BD_COMERCIAL!$L601),'Curva Forward'!$B$5:$B$13,0),MATCH(GM$4,'Curva Forward'!$C$4:$AN$4,0))),FA601))</f>
        <v>0</v>
      </c>
      <c r="GN601" s="200">
        <f>IF(FB601="",0,CN601*CN$2*IF($FC601="V",1,-1)*IF($Q601="Fixo",(FB601-INDEX('Curva Forward'!$C$5:$AN$13,MATCH(CONCATENATE(BD_COMERCIAL!$K601," ",BD_COMERCIAL!$L601),'Curva Forward'!$B$5:$B$13,0),MATCH(GN$4,'Curva Forward'!$C$4:$AN$4,0))),FB601))</f>
        <v>0</v>
      </c>
      <c r="GO601" s="201">
        <f t="shared" ca="1" si="180"/>
        <v>1844640</v>
      </c>
      <c r="GP601" s="201">
        <f t="shared" ca="1" si="181"/>
        <v>0</v>
      </c>
    </row>
    <row r="602" spans="1:198" ht="15" customHeight="1" x14ac:dyDescent="0.25">
      <c r="A602" s="6"/>
      <c r="B602" s="7" t="s">
        <v>1002</v>
      </c>
      <c r="C602" s="8">
        <v>44790</v>
      </c>
      <c r="D602" s="9" t="s">
        <v>124</v>
      </c>
      <c r="E602" s="10" t="s">
        <v>125</v>
      </c>
      <c r="F602" s="113" t="s">
        <v>992</v>
      </c>
      <c r="G602" s="10" t="s">
        <v>132</v>
      </c>
      <c r="H602" s="113" t="s">
        <v>1003</v>
      </c>
      <c r="I602" s="9" t="s">
        <v>126</v>
      </c>
      <c r="J602" s="166" t="s">
        <v>995</v>
      </c>
      <c r="K602" s="10" t="s">
        <v>127</v>
      </c>
      <c r="L602" s="84" t="s">
        <v>22</v>
      </c>
      <c r="M602" s="11">
        <v>45261</v>
      </c>
      <c r="N602" s="12">
        <v>45291</v>
      </c>
      <c r="O602" s="10">
        <v>12</v>
      </c>
      <c r="P602" s="84">
        <v>163</v>
      </c>
      <c r="Q602" s="84" t="s">
        <v>128</v>
      </c>
      <c r="R602" s="10" t="s">
        <v>129</v>
      </c>
      <c r="S602" s="14" t="s">
        <v>135</v>
      </c>
      <c r="T602" s="11" t="s">
        <v>130</v>
      </c>
      <c r="U602" s="12">
        <v>44790</v>
      </c>
      <c r="V602" s="257" t="e">
        <f ca="1">IF(U602="","",
IF(U602="NA","",
IFERROR(VLOOKUP(EOMONTH(M602,-2)+1,IPCA!$A:$B,2,0),
VLOOKUP(EOMONTH(TODAY(),-2)+1,IPCA!$A:$B,2,0))/
VLOOKUP(EOMONTH(U602,-2)+1,IPCA!$A:$B,2,0)*
P602))</f>
        <v>#N/A</v>
      </c>
      <c r="W602" s="84"/>
      <c r="X602" s="13" t="s">
        <v>133</v>
      </c>
      <c r="Y602" s="166" t="s">
        <v>1086</v>
      </c>
      <c r="AA602" s="108"/>
      <c r="AB602" s="15"/>
      <c r="AM602" s="6"/>
      <c r="AN602" s="15"/>
      <c r="AY602" s="6">
        <v>12</v>
      </c>
      <c r="AZ602" s="15"/>
      <c r="BK602" s="6"/>
      <c r="BL602" s="15"/>
      <c r="BW602" s="6"/>
      <c r="BX602" s="15"/>
      <c r="CI602" s="6"/>
      <c r="CJ602" s="16" t="str">
        <f t="shared" si="165"/>
        <v/>
      </c>
      <c r="CK602" s="16">
        <f t="shared" si="166"/>
        <v>1.0191780821917809</v>
      </c>
      <c r="CL602" s="16" t="str">
        <f t="shared" si="167"/>
        <v/>
      </c>
      <c r="CM602" s="16" t="str">
        <f t="shared" si="168"/>
        <v/>
      </c>
      <c r="CN602" s="16" t="str">
        <f t="shared" si="169"/>
        <v/>
      </c>
      <c r="CO602" s="18"/>
      <c r="CP602" s="15"/>
      <c r="DA602" s="6"/>
      <c r="DB602" s="15"/>
      <c r="DM602" s="6">
        <v>163</v>
      </c>
      <c r="DN602" s="15"/>
      <c r="DY602" s="6"/>
      <c r="DZ602" s="15"/>
      <c r="EK602" s="6"/>
      <c r="EL602" s="15"/>
      <c r="EW602" s="6"/>
      <c r="EX602" s="16" t="str">
        <f t="shared" si="182"/>
        <v/>
      </c>
      <c r="EY602" s="16">
        <f t="shared" si="183"/>
        <v>13.843835616438357</v>
      </c>
      <c r="EZ602" s="16" t="str">
        <f t="shared" si="184"/>
        <v/>
      </c>
      <c r="FA602" s="16" t="str">
        <f t="shared" si="185"/>
        <v/>
      </c>
      <c r="FB602" s="160" t="str">
        <f t="shared" si="186"/>
        <v/>
      </c>
      <c r="FC602" t="s">
        <v>204</v>
      </c>
      <c r="FD602" s="20" t="s">
        <v>126</v>
      </c>
      <c r="FE602"/>
      <c r="FF602" s="209" t="s">
        <v>206</v>
      </c>
      <c r="FH602" s="284" t="e">
        <f t="shared" ca="1" si="175"/>
        <v>#N/A</v>
      </c>
      <c r="FI602" s="208">
        <f t="shared" si="176"/>
        <v>1</v>
      </c>
      <c r="FK602" t="str">
        <f t="shared" si="177"/>
        <v>CPFL Comercialização Brasil S.A.</v>
      </c>
      <c r="FL602" s="201">
        <f t="shared" ca="1" si="178"/>
        <v>0</v>
      </c>
      <c r="FM602" s="201">
        <f t="shared" ca="1" si="179"/>
        <v>-196416</v>
      </c>
      <c r="FN602" s="200">
        <f>AB602*AB$2*IF($FC602="V",1,-1)*IF($Q602="Fixo",(CP602-INDEX('Curva Forward'!$C$5:$AN$13,MATCH(CONCATENATE(BD_COMERCIAL!$K602," ",BD_COMERCIAL!$L602),'Curva Forward'!$B$5:$B$13,0),MATCH(FN$4,'Curva Forward'!$C$4:$AN$4,0))),CP602)</f>
        <v>0</v>
      </c>
      <c r="FO602" s="200">
        <f>AC602*AC$2*IF($FC602="V",1,-1)*IF($Q602="Fixo",(CQ602-INDEX('Curva Forward'!$C$5:$AN$13,MATCH(CONCATENATE(BD_COMERCIAL!$K602," ",BD_COMERCIAL!$L602),'Curva Forward'!$B$5:$B$13,0),MATCH(FO$4,'Curva Forward'!$C$4:$AN$4,0))),CQ602)</f>
        <v>0</v>
      </c>
      <c r="FP602" s="200">
        <f>AD602*AD$2*IF($FC602="V",1,-1)*IF($Q602="Fixo",(CR602-INDEX('Curva Forward'!$C$5:$AN$13,MATCH(CONCATENATE(BD_COMERCIAL!$K602," ",BD_COMERCIAL!$L602),'Curva Forward'!$B$5:$B$13,0),MATCH(FP$4,'Curva Forward'!$C$4:$AN$4,0))),CR602)</f>
        <v>0</v>
      </c>
      <c r="FQ602" s="200">
        <f>AE602*AE$2*IF($FC602="V",1,-1)*IF($Q602="Fixo",(CS602-INDEX('Curva Forward'!$C$5:$AN$13,MATCH(CONCATENATE(BD_COMERCIAL!$K602," ",BD_COMERCIAL!$L602),'Curva Forward'!$B$5:$B$13,0),MATCH(FQ$4,'Curva Forward'!$C$4:$AN$4,0))),CS602)</f>
        <v>0</v>
      </c>
      <c r="FR602" s="200">
        <f>AF602*AF$2*IF($FC602="V",1,-1)*IF($Q602="Fixo",(CT602-INDEX('Curva Forward'!$C$5:$AN$13,MATCH(CONCATENATE(BD_COMERCIAL!$K602," ",BD_COMERCIAL!$L602),'Curva Forward'!$B$5:$B$13,0),MATCH(FR$4,'Curva Forward'!$C$4:$AN$4,0))),CT602)</f>
        <v>0</v>
      </c>
      <c r="FS602" s="200">
        <f>AG602*AG$2*IF($FC602="V",1,-1)*IF($Q602="Fixo",(CU602-INDEX('Curva Forward'!$C$5:$AN$13,MATCH(CONCATENATE(BD_COMERCIAL!$K602," ",BD_COMERCIAL!$L602),'Curva Forward'!$B$5:$B$13,0),MATCH(FS$4,'Curva Forward'!$C$4:$AN$4,0))),CU602)</f>
        <v>0</v>
      </c>
      <c r="FT602" s="200">
        <f>AH602*AH$2*IF($FC602="V",1,-1)*IF($Q602="Fixo",(CV602-INDEX('Curva Forward'!$C$5:$AN$13,MATCH(CONCATENATE(BD_COMERCIAL!$K602," ",BD_COMERCIAL!$L602),'Curva Forward'!$B$5:$B$13,0),MATCH(FT$4,'Curva Forward'!$C$4:$AN$4,0))),CV602)</f>
        <v>0</v>
      </c>
      <c r="FU602" s="200">
        <f>AI602*AI$2*IF($FC602="V",1,-1)*IF($Q602="Fixo",(CW602-INDEX('Curva Forward'!$C$5:$AN$13,MATCH(CONCATENATE(BD_COMERCIAL!$K602," ",BD_COMERCIAL!$L602),'Curva Forward'!$B$5:$B$13,0),MATCH(FU$4,'Curva Forward'!$C$4:$AN$4,0))),CW602)</f>
        <v>0</v>
      </c>
      <c r="FV602" s="200">
        <f>AJ602*AJ$2*IF($FC602="V",1,-1)*IF($Q602="Fixo",(CX602-INDEX('Curva Forward'!$C$5:$AN$13,MATCH(CONCATENATE(BD_COMERCIAL!$K602," ",BD_COMERCIAL!$L602),'Curva Forward'!$B$5:$B$13,0),MATCH(FV$4,'Curva Forward'!$C$4:$AN$4,0))),CX602)</f>
        <v>0</v>
      </c>
      <c r="FW602" s="200">
        <f>AK602*AK$2*IF($FC602="V",1,-1)*IF($Q602="Fixo",(CY602-INDEX('Curva Forward'!$C$5:$AN$13,MATCH(CONCATENATE(BD_COMERCIAL!$K602," ",BD_COMERCIAL!$L602),'Curva Forward'!$B$5:$B$13,0),MATCH(FW$4,'Curva Forward'!$C$4:$AN$4,0))),CY602)</f>
        <v>0</v>
      </c>
      <c r="FX602" s="200">
        <f>AL602*AL$2*IF($FC602="V",1,-1)*IF($Q602="Fixo",(CZ602-INDEX('Curva Forward'!$C$5:$AN$13,MATCH(CONCATENATE(BD_COMERCIAL!$K602," ",BD_COMERCIAL!$L602),'Curva Forward'!$B$5:$B$13,0),MATCH(FX$4,'Curva Forward'!$C$4:$AN$4,0))),CZ602)</f>
        <v>0</v>
      </c>
      <c r="FY602" s="200">
        <f>AM602*AM$2*IF($FC602="V",1,-1)*IF($Q602="Fixo",(DA602-INDEX('Curva Forward'!$C$5:$AN$13,MATCH(CONCATENATE(BD_COMERCIAL!$K602," ",BD_COMERCIAL!$L602),'Curva Forward'!$B$5:$B$13,0),MATCH(FY$4,'Curva Forward'!$C$4:$AN$4,0))),DA602)</f>
        <v>0</v>
      </c>
      <c r="FZ602" s="200">
        <f>AN602*AN$2*IF($FC602="V",1,-1)*IF($Q602="Fixo",(DB602-INDEX('Curva Forward'!$C$5:$AN$13,MATCH(CONCATENATE(BD_COMERCIAL!$K602," ",BD_COMERCIAL!$L602),'Curva Forward'!$B$5:$B$13,0),MATCH(FZ$4,'Curva Forward'!$C$4:$AN$4,0))),DB602)</f>
        <v>0</v>
      </c>
      <c r="GA602" s="200">
        <f>AO602*AO$2*IF($FC602="V",1,-1)*IF($Q602="Fixo",(DC602-INDEX('Curva Forward'!$C$5:$AN$13,MATCH(CONCATENATE(BD_COMERCIAL!$K602," ",BD_COMERCIAL!$L602),'Curva Forward'!$B$5:$B$13,0),MATCH(GA$4,'Curva Forward'!$C$4:$AN$4,0))),DC602)</f>
        <v>0</v>
      </c>
      <c r="GB602" s="200">
        <f>AP602*AP$2*IF($FC602="V",1,-1)*IF($Q602="Fixo",(DD602-INDEX('Curva Forward'!$C$5:$AN$13,MATCH(CONCATENATE(BD_COMERCIAL!$K602," ",BD_COMERCIAL!$L602),'Curva Forward'!$B$5:$B$13,0),MATCH(GB$4,'Curva Forward'!$C$4:$AN$4,0))),DD602)</f>
        <v>0</v>
      </c>
      <c r="GC602" s="200">
        <f>AQ602*AQ$2*IF($FC602="V",1,-1)*IF($Q602="Fixo",(DE602-INDEX('Curva Forward'!$C$5:$AN$13,MATCH(CONCATENATE(BD_COMERCIAL!$K602," ",BD_COMERCIAL!$L602),'Curva Forward'!$B$5:$B$13,0),MATCH(GC$4,'Curva Forward'!$C$4:$AN$4,0))),DE602)</f>
        <v>0</v>
      </c>
      <c r="GD602" s="200">
        <f>AR602*AR$2*IF($FC602="V",1,-1)*IF($Q602="Fixo",(DF602-INDEX('Curva Forward'!$C$5:$AN$13,MATCH(CONCATENATE(BD_COMERCIAL!$K602," ",BD_COMERCIAL!$L602),'Curva Forward'!$B$5:$B$13,0),MATCH(GD$4,'Curva Forward'!$C$4:$AN$4,0))),DF602)</f>
        <v>0</v>
      </c>
      <c r="GE602" s="200">
        <f>AS602*AS$2*IF($FC602="V",1,-1)*IF($Q602="Fixo",(DG602-INDEX('Curva Forward'!$C$5:$AN$13,MATCH(CONCATENATE(BD_COMERCIAL!$K602," ",BD_COMERCIAL!$L602),'Curva Forward'!$B$5:$B$13,0),MATCH(GE$4,'Curva Forward'!$C$4:$AN$4,0))),DG602)</f>
        <v>0</v>
      </c>
      <c r="GF602" s="200">
        <f>AT602*AT$2*IF($FC602="V",1,-1)*IF($Q602="Fixo",(DH602-INDEX('Curva Forward'!$C$5:$AN$13,MATCH(CONCATENATE(BD_COMERCIAL!$K602," ",BD_COMERCIAL!$L602),'Curva Forward'!$B$5:$B$13,0),MATCH(GF$4,'Curva Forward'!$C$4:$AN$4,0))),DH602)</f>
        <v>0</v>
      </c>
      <c r="GG602" s="200">
        <f>AU602*AU$2*IF($FC602="V",1,-1)*IF($Q602="Fixo",(DI602-INDEX('Curva Forward'!$C$5:$AN$13,MATCH(CONCATENATE(BD_COMERCIAL!$K602," ",BD_COMERCIAL!$L602),'Curva Forward'!$B$5:$B$13,0),MATCH(GG$4,'Curva Forward'!$C$4:$AN$4,0))),DI602)</f>
        <v>0</v>
      </c>
      <c r="GH602" s="200">
        <f>AV602*AV$2*IF($FC602="V",1,-1)*IF($Q602="Fixo",(DJ602-INDEX('Curva Forward'!$C$5:$AN$13,MATCH(CONCATENATE(BD_COMERCIAL!$K602," ",BD_COMERCIAL!$L602),'Curva Forward'!$B$5:$B$13,0),MATCH(GH$4,'Curva Forward'!$C$4:$AN$4,0))),DJ602)</f>
        <v>0</v>
      </c>
      <c r="GI602" s="200">
        <f>AW602*AW$2*IF($FC602="V",1,-1)*IF($Q602="Fixo",(DK602-INDEX('Curva Forward'!$C$5:$AN$13,MATCH(CONCATENATE(BD_COMERCIAL!$K602," ",BD_COMERCIAL!$L602),'Curva Forward'!$B$5:$B$13,0),MATCH(GI$4,'Curva Forward'!$C$4:$AN$4,0))),DK602)</f>
        <v>0</v>
      </c>
      <c r="GJ602" s="200">
        <f>AX602*AX$2*IF($FC602="V",1,-1)*IF($Q602="Fixo",(DL602-INDEX('Curva Forward'!$C$5:$AN$13,MATCH(CONCATENATE(BD_COMERCIAL!$K602," ",BD_COMERCIAL!$L602),'Curva Forward'!$B$5:$B$13,0),MATCH(GJ$4,'Curva Forward'!$C$4:$AN$4,0))),DL602)</f>
        <v>0</v>
      </c>
      <c r="GK602" s="200">
        <f>AY602*AY$2*IF($FC602="V",1,-1)*IF($Q602="Fixo",(DM602-INDEX('Curva Forward'!$C$5:$AN$13,MATCH(CONCATENATE(BD_COMERCIAL!$K602," ",BD_COMERCIAL!$L602),'Curva Forward'!$B$5:$B$13,0),MATCH(GK$4,'Curva Forward'!$C$4:$AN$4,0))),DM602)</f>
        <v>-196416</v>
      </c>
      <c r="GL602" s="200">
        <f>IF(EZ602="",0,CL602*CL$2*IF($FC602="V",1,-1)*IF($Q602="Fixo",(EZ602-INDEX('Curva Forward'!$C$5:$AN$13,MATCH(CONCATENATE(BD_COMERCIAL!$K602," ",BD_COMERCIAL!$L602),'Curva Forward'!$B$5:$B$13,0),MATCH(GL$4,'Curva Forward'!$C$4:$AN$4,0))),EZ602))</f>
        <v>0</v>
      </c>
      <c r="GM602" s="200">
        <f>IF(FA602="",0,CM602*CM$2*IF($FC602="V",1,-1)*IF($Q602="Fixo",(FA602-INDEX('Curva Forward'!$C$5:$AN$13,MATCH(CONCATENATE(BD_COMERCIAL!$K602," ",BD_COMERCIAL!$L602),'Curva Forward'!$B$5:$B$13,0),MATCH(GM$4,'Curva Forward'!$C$4:$AN$4,0))),FA602))</f>
        <v>0</v>
      </c>
      <c r="GN602" s="200">
        <f>IF(FB602="",0,CN602*CN$2*IF($FC602="V",1,-1)*IF($Q602="Fixo",(FB602-INDEX('Curva Forward'!$C$5:$AN$13,MATCH(CONCATENATE(BD_COMERCIAL!$K602," ",BD_COMERCIAL!$L602),'Curva Forward'!$B$5:$B$13,0),MATCH(GN$4,'Curva Forward'!$C$4:$AN$4,0))),FB602))</f>
        <v>0</v>
      </c>
      <c r="GO602" s="201">
        <f t="shared" ca="1" si="180"/>
        <v>0</v>
      </c>
      <c r="GP602" s="201">
        <f t="shared" ca="1" si="181"/>
        <v>-196416</v>
      </c>
    </row>
    <row r="603" spans="1:198" ht="15" customHeight="1" x14ac:dyDescent="0.25">
      <c r="A603" s="6"/>
      <c r="B603" s="7" t="s">
        <v>1004</v>
      </c>
      <c r="C603" s="8">
        <v>44790</v>
      </c>
      <c r="D603" s="9" t="s">
        <v>124</v>
      </c>
      <c r="E603" s="10" t="s">
        <v>125</v>
      </c>
      <c r="F603" s="113" t="s">
        <v>992</v>
      </c>
      <c r="G603" s="10" t="s">
        <v>132</v>
      </c>
      <c r="H603" s="113" t="s">
        <v>1003</v>
      </c>
      <c r="I603" s="9" t="s">
        <v>126</v>
      </c>
      <c r="J603" s="166" t="s">
        <v>995</v>
      </c>
      <c r="K603" s="10" t="s">
        <v>127</v>
      </c>
      <c r="L603" s="84" t="s">
        <v>22</v>
      </c>
      <c r="M603" s="11">
        <v>44927</v>
      </c>
      <c r="N603" s="12">
        <v>45016</v>
      </c>
      <c r="O603" s="10">
        <v>16</v>
      </c>
      <c r="P603" s="84">
        <v>147</v>
      </c>
      <c r="Q603" s="84" t="s">
        <v>128</v>
      </c>
      <c r="R603" s="10" t="s">
        <v>129</v>
      </c>
      <c r="S603" s="14" t="s">
        <v>135</v>
      </c>
      <c r="T603" s="11" t="s">
        <v>130</v>
      </c>
      <c r="U603" s="12">
        <v>44790</v>
      </c>
      <c r="V603" s="257" t="e">
        <f ca="1">IF(U603="","",
IF(U603="NA","",
IFERROR(VLOOKUP(EOMONTH(M603,-2)+1,IPCA!$A:$B,2,0),
VLOOKUP(EOMONTH(TODAY(),-2)+1,IPCA!$A:$B,2,0))/
VLOOKUP(EOMONTH(U603,-2)+1,IPCA!$A:$B,2,0)*
P603))</f>
        <v>#N/A</v>
      </c>
      <c r="W603" s="84"/>
      <c r="X603" s="13" t="s">
        <v>133</v>
      </c>
      <c r="Y603" s="166"/>
      <c r="AA603" s="108"/>
      <c r="AB603" s="15"/>
      <c r="AM603" s="6"/>
      <c r="AN603" s="15">
        <v>16</v>
      </c>
      <c r="AO603">
        <v>16</v>
      </c>
      <c r="AP603">
        <v>16</v>
      </c>
      <c r="AY603" s="6"/>
      <c r="AZ603" s="15"/>
      <c r="BK603" s="6"/>
      <c r="BL603" s="15"/>
      <c r="BW603" s="6"/>
      <c r="BX603" s="15"/>
      <c r="CI603" s="6"/>
      <c r="CJ603" s="16" t="str">
        <f t="shared" si="165"/>
        <v/>
      </c>
      <c r="CK603" s="16">
        <f t="shared" si="166"/>
        <v>3.9452054794520546</v>
      </c>
      <c r="CL603" s="16" t="str">
        <f t="shared" si="167"/>
        <v/>
      </c>
      <c r="CM603" s="16" t="str">
        <f t="shared" si="168"/>
        <v/>
      </c>
      <c r="CN603" s="16" t="str">
        <f t="shared" si="169"/>
        <v/>
      </c>
      <c r="CO603" s="18"/>
      <c r="CP603" s="15"/>
      <c r="DA603" s="6"/>
      <c r="DB603" s="15">
        <v>147</v>
      </c>
      <c r="DC603">
        <v>147</v>
      </c>
      <c r="DD603">
        <v>147</v>
      </c>
      <c r="DM603" s="6"/>
      <c r="DN603" s="15"/>
      <c r="DY603" s="6"/>
      <c r="DZ603" s="15"/>
      <c r="EK603" s="6"/>
      <c r="EL603" s="15"/>
      <c r="EW603" s="6"/>
      <c r="EX603" s="16" t="str">
        <f t="shared" si="182"/>
        <v/>
      </c>
      <c r="EY603" s="16">
        <f t="shared" si="183"/>
        <v>36.246575342465754</v>
      </c>
      <c r="EZ603" s="16" t="str">
        <f t="shared" si="184"/>
        <v/>
      </c>
      <c r="FA603" s="16" t="str">
        <f t="shared" si="185"/>
        <v/>
      </c>
      <c r="FB603" s="160" t="str">
        <f t="shared" si="186"/>
        <v/>
      </c>
      <c r="FC603" t="s">
        <v>204</v>
      </c>
      <c r="FD603" s="20" t="s">
        <v>126</v>
      </c>
      <c r="FE603"/>
      <c r="FF603" s="209" t="s">
        <v>206</v>
      </c>
      <c r="FH603" s="284" t="e">
        <f t="shared" ca="1" si="175"/>
        <v>#N/A</v>
      </c>
      <c r="FI603" s="208">
        <f t="shared" si="176"/>
        <v>2.9666666666666668</v>
      </c>
      <c r="FK603" t="str">
        <f t="shared" si="177"/>
        <v>CPFL Comercialização Brasil S.A.</v>
      </c>
      <c r="FL603" s="201">
        <f t="shared" ca="1" si="178"/>
        <v>0</v>
      </c>
      <c r="FM603" s="201">
        <f t="shared" ca="1" si="179"/>
        <v>-103680</v>
      </c>
      <c r="FN603" s="200">
        <f>AB603*AB$2*IF($FC603="V",1,-1)*IF($Q603="Fixo",(CP603-INDEX('Curva Forward'!$C$5:$AN$13,MATCH(CONCATENATE(BD_COMERCIAL!$K603," ",BD_COMERCIAL!$L603),'Curva Forward'!$B$5:$B$13,0),MATCH(FN$4,'Curva Forward'!$C$4:$AN$4,0))),CP603)</f>
        <v>0</v>
      </c>
      <c r="FO603" s="200">
        <f>AC603*AC$2*IF($FC603="V",1,-1)*IF($Q603="Fixo",(CQ603-INDEX('Curva Forward'!$C$5:$AN$13,MATCH(CONCATENATE(BD_COMERCIAL!$K603," ",BD_COMERCIAL!$L603),'Curva Forward'!$B$5:$B$13,0),MATCH(FO$4,'Curva Forward'!$C$4:$AN$4,0))),CQ603)</f>
        <v>0</v>
      </c>
      <c r="FP603" s="200">
        <f>AD603*AD$2*IF($FC603="V",1,-1)*IF($Q603="Fixo",(CR603-INDEX('Curva Forward'!$C$5:$AN$13,MATCH(CONCATENATE(BD_COMERCIAL!$K603," ",BD_COMERCIAL!$L603),'Curva Forward'!$B$5:$B$13,0),MATCH(FP$4,'Curva Forward'!$C$4:$AN$4,0))),CR603)</f>
        <v>0</v>
      </c>
      <c r="FQ603" s="200">
        <f>AE603*AE$2*IF($FC603="V",1,-1)*IF($Q603="Fixo",(CS603-INDEX('Curva Forward'!$C$5:$AN$13,MATCH(CONCATENATE(BD_COMERCIAL!$K603," ",BD_COMERCIAL!$L603),'Curva Forward'!$B$5:$B$13,0),MATCH(FQ$4,'Curva Forward'!$C$4:$AN$4,0))),CS603)</f>
        <v>0</v>
      </c>
      <c r="FR603" s="200">
        <f>AF603*AF$2*IF($FC603="V",1,-1)*IF($Q603="Fixo",(CT603-INDEX('Curva Forward'!$C$5:$AN$13,MATCH(CONCATENATE(BD_COMERCIAL!$K603," ",BD_COMERCIAL!$L603),'Curva Forward'!$B$5:$B$13,0),MATCH(FR$4,'Curva Forward'!$C$4:$AN$4,0))),CT603)</f>
        <v>0</v>
      </c>
      <c r="FS603" s="200">
        <f>AG603*AG$2*IF($FC603="V",1,-1)*IF($Q603="Fixo",(CU603-INDEX('Curva Forward'!$C$5:$AN$13,MATCH(CONCATENATE(BD_COMERCIAL!$K603," ",BD_COMERCIAL!$L603),'Curva Forward'!$B$5:$B$13,0),MATCH(FS$4,'Curva Forward'!$C$4:$AN$4,0))),CU603)</f>
        <v>0</v>
      </c>
      <c r="FT603" s="200">
        <f>AH603*AH$2*IF($FC603="V",1,-1)*IF($Q603="Fixo",(CV603-INDEX('Curva Forward'!$C$5:$AN$13,MATCH(CONCATENATE(BD_COMERCIAL!$K603," ",BD_COMERCIAL!$L603),'Curva Forward'!$B$5:$B$13,0),MATCH(FT$4,'Curva Forward'!$C$4:$AN$4,0))),CV603)</f>
        <v>0</v>
      </c>
      <c r="FU603" s="200">
        <f>AI603*AI$2*IF($FC603="V",1,-1)*IF($Q603="Fixo",(CW603-INDEX('Curva Forward'!$C$5:$AN$13,MATCH(CONCATENATE(BD_COMERCIAL!$K603," ",BD_COMERCIAL!$L603),'Curva Forward'!$B$5:$B$13,0),MATCH(FU$4,'Curva Forward'!$C$4:$AN$4,0))),CW603)</f>
        <v>0</v>
      </c>
      <c r="FV603" s="200">
        <f>AJ603*AJ$2*IF($FC603="V",1,-1)*IF($Q603="Fixo",(CX603-INDEX('Curva Forward'!$C$5:$AN$13,MATCH(CONCATENATE(BD_COMERCIAL!$K603," ",BD_COMERCIAL!$L603),'Curva Forward'!$B$5:$B$13,0),MATCH(FV$4,'Curva Forward'!$C$4:$AN$4,0))),CX603)</f>
        <v>0</v>
      </c>
      <c r="FW603" s="200">
        <f>AK603*AK$2*IF($FC603="V",1,-1)*IF($Q603="Fixo",(CY603-INDEX('Curva Forward'!$C$5:$AN$13,MATCH(CONCATENATE(BD_COMERCIAL!$K603," ",BD_COMERCIAL!$L603),'Curva Forward'!$B$5:$B$13,0),MATCH(FW$4,'Curva Forward'!$C$4:$AN$4,0))),CY603)</f>
        <v>0</v>
      </c>
      <c r="FX603" s="200">
        <f>AL603*AL$2*IF($FC603="V",1,-1)*IF($Q603="Fixo",(CZ603-INDEX('Curva Forward'!$C$5:$AN$13,MATCH(CONCATENATE(BD_COMERCIAL!$K603," ",BD_COMERCIAL!$L603),'Curva Forward'!$B$5:$B$13,0),MATCH(FX$4,'Curva Forward'!$C$4:$AN$4,0))),CZ603)</f>
        <v>0</v>
      </c>
      <c r="FY603" s="200">
        <f>AM603*AM$2*IF($FC603="V",1,-1)*IF($Q603="Fixo",(DA603-INDEX('Curva Forward'!$C$5:$AN$13,MATCH(CONCATENATE(BD_COMERCIAL!$K603," ",BD_COMERCIAL!$L603),'Curva Forward'!$B$5:$B$13,0),MATCH(FY$4,'Curva Forward'!$C$4:$AN$4,0))),DA603)</f>
        <v>0</v>
      </c>
      <c r="FZ603" s="200">
        <f>AN603*AN$2*IF($FC603="V",1,-1)*IF($Q603="Fixo",(DB603-INDEX('Curva Forward'!$C$5:$AN$13,MATCH(CONCATENATE(BD_COMERCIAL!$K603," ",BD_COMERCIAL!$L603),'Curva Forward'!$B$5:$B$13,0),MATCH(FZ$4,'Curva Forward'!$C$4:$AN$4,0))),DB603)</f>
        <v>-35712</v>
      </c>
      <c r="GA603" s="200">
        <f>AO603*AO$2*IF($FC603="V",1,-1)*IF($Q603="Fixo",(DC603-INDEX('Curva Forward'!$C$5:$AN$13,MATCH(CONCATENATE(BD_COMERCIAL!$K603," ",BD_COMERCIAL!$L603),'Curva Forward'!$B$5:$B$13,0),MATCH(GA$4,'Curva Forward'!$C$4:$AN$4,0))),DC603)</f>
        <v>-32256</v>
      </c>
      <c r="GB603" s="200">
        <f>AP603*AP$2*IF($FC603="V",1,-1)*IF($Q603="Fixo",(DD603-INDEX('Curva Forward'!$C$5:$AN$13,MATCH(CONCATENATE(BD_COMERCIAL!$K603," ",BD_COMERCIAL!$L603),'Curva Forward'!$B$5:$B$13,0),MATCH(GB$4,'Curva Forward'!$C$4:$AN$4,0))),DD603)</f>
        <v>-35712</v>
      </c>
      <c r="GC603" s="200">
        <f>AQ603*AQ$2*IF($FC603="V",1,-1)*IF($Q603="Fixo",(DE603-INDEX('Curva Forward'!$C$5:$AN$13,MATCH(CONCATENATE(BD_COMERCIAL!$K603," ",BD_COMERCIAL!$L603),'Curva Forward'!$B$5:$B$13,0),MATCH(GC$4,'Curva Forward'!$C$4:$AN$4,0))),DE603)</f>
        <v>0</v>
      </c>
      <c r="GD603" s="200">
        <f>AR603*AR$2*IF($FC603="V",1,-1)*IF($Q603="Fixo",(DF603-INDEX('Curva Forward'!$C$5:$AN$13,MATCH(CONCATENATE(BD_COMERCIAL!$K603," ",BD_COMERCIAL!$L603),'Curva Forward'!$B$5:$B$13,0),MATCH(GD$4,'Curva Forward'!$C$4:$AN$4,0))),DF603)</f>
        <v>0</v>
      </c>
      <c r="GE603" s="200">
        <f>AS603*AS$2*IF($FC603="V",1,-1)*IF($Q603="Fixo",(DG603-INDEX('Curva Forward'!$C$5:$AN$13,MATCH(CONCATENATE(BD_COMERCIAL!$K603," ",BD_COMERCIAL!$L603),'Curva Forward'!$B$5:$B$13,0),MATCH(GE$4,'Curva Forward'!$C$4:$AN$4,0))),DG603)</f>
        <v>0</v>
      </c>
      <c r="GF603" s="200">
        <f>AT603*AT$2*IF($FC603="V",1,-1)*IF($Q603="Fixo",(DH603-INDEX('Curva Forward'!$C$5:$AN$13,MATCH(CONCATENATE(BD_COMERCIAL!$K603," ",BD_COMERCIAL!$L603),'Curva Forward'!$B$5:$B$13,0),MATCH(GF$4,'Curva Forward'!$C$4:$AN$4,0))),DH603)</f>
        <v>0</v>
      </c>
      <c r="GG603" s="200">
        <f>AU603*AU$2*IF($FC603="V",1,-1)*IF($Q603="Fixo",(DI603-INDEX('Curva Forward'!$C$5:$AN$13,MATCH(CONCATENATE(BD_COMERCIAL!$K603," ",BD_COMERCIAL!$L603),'Curva Forward'!$B$5:$B$13,0),MATCH(GG$4,'Curva Forward'!$C$4:$AN$4,0))),DI603)</f>
        <v>0</v>
      </c>
      <c r="GH603" s="200">
        <f>AV603*AV$2*IF($FC603="V",1,-1)*IF($Q603="Fixo",(DJ603-INDEX('Curva Forward'!$C$5:$AN$13,MATCH(CONCATENATE(BD_COMERCIAL!$K603," ",BD_COMERCIAL!$L603),'Curva Forward'!$B$5:$B$13,0),MATCH(GH$4,'Curva Forward'!$C$4:$AN$4,0))),DJ603)</f>
        <v>0</v>
      </c>
      <c r="GI603" s="200">
        <f>AW603*AW$2*IF($FC603="V",1,-1)*IF($Q603="Fixo",(DK603-INDEX('Curva Forward'!$C$5:$AN$13,MATCH(CONCATENATE(BD_COMERCIAL!$K603," ",BD_COMERCIAL!$L603),'Curva Forward'!$B$5:$B$13,0),MATCH(GI$4,'Curva Forward'!$C$4:$AN$4,0))),DK603)</f>
        <v>0</v>
      </c>
      <c r="GJ603" s="200">
        <f>AX603*AX$2*IF($FC603="V",1,-1)*IF($Q603="Fixo",(DL603-INDEX('Curva Forward'!$C$5:$AN$13,MATCH(CONCATENATE(BD_COMERCIAL!$K603," ",BD_COMERCIAL!$L603),'Curva Forward'!$B$5:$B$13,0),MATCH(GJ$4,'Curva Forward'!$C$4:$AN$4,0))),DL603)</f>
        <v>0</v>
      </c>
      <c r="GK603" s="200">
        <f>AY603*AY$2*IF($FC603="V",1,-1)*IF($Q603="Fixo",(DM603-INDEX('Curva Forward'!$C$5:$AN$13,MATCH(CONCATENATE(BD_COMERCIAL!$K603," ",BD_COMERCIAL!$L603),'Curva Forward'!$B$5:$B$13,0),MATCH(GK$4,'Curva Forward'!$C$4:$AN$4,0))),DM603)</f>
        <v>0</v>
      </c>
      <c r="GL603" s="200">
        <f>IF(EZ603="",0,CL603*CL$2*IF($FC603="V",1,-1)*IF($Q603="Fixo",(EZ603-INDEX('Curva Forward'!$C$5:$AN$13,MATCH(CONCATENATE(BD_COMERCIAL!$K603," ",BD_COMERCIAL!$L603),'Curva Forward'!$B$5:$B$13,0),MATCH(GL$4,'Curva Forward'!$C$4:$AN$4,0))),EZ603))</f>
        <v>0</v>
      </c>
      <c r="GM603" s="200">
        <f>IF(FA603="",0,CM603*CM$2*IF($FC603="V",1,-1)*IF($Q603="Fixo",(FA603-INDEX('Curva Forward'!$C$5:$AN$13,MATCH(CONCATENATE(BD_COMERCIAL!$K603," ",BD_COMERCIAL!$L603),'Curva Forward'!$B$5:$B$13,0),MATCH(GM$4,'Curva Forward'!$C$4:$AN$4,0))),FA603))</f>
        <v>0</v>
      </c>
      <c r="GN603" s="200">
        <f>IF(FB603="",0,CN603*CN$2*IF($FC603="V",1,-1)*IF($Q603="Fixo",(FB603-INDEX('Curva Forward'!$C$5:$AN$13,MATCH(CONCATENATE(BD_COMERCIAL!$K603," ",BD_COMERCIAL!$L603),'Curva Forward'!$B$5:$B$13,0),MATCH(GN$4,'Curva Forward'!$C$4:$AN$4,0))),FB603))</f>
        <v>0</v>
      </c>
      <c r="GO603" s="201">
        <f t="shared" ca="1" si="180"/>
        <v>0</v>
      </c>
      <c r="GP603" s="201">
        <f t="shared" ca="1" si="181"/>
        <v>-103680</v>
      </c>
    </row>
    <row r="604" spans="1:198" ht="15" customHeight="1" x14ac:dyDescent="0.25">
      <c r="A604" s="6"/>
      <c r="B604" s="7" t="s">
        <v>1005</v>
      </c>
      <c r="C604" s="8">
        <v>44790</v>
      </c>
      <c r="D604" s="9" t="s">
        <v>124</v>
      </c>
      <c r="E604" s="10" t="s">
        <v>125</v>
      </c>
      <c r="F604" s="113" t="s">
        <v>992</v>
      </c>
      <c r="G604" s="10" t="s">
        <v>202</v>
      </c>
      <c r="H604" s="113" t="s">
        <v>1006</v>
      </c>
      <c r="I604" s="9" t="s">
        <v>126</v>
      </c>
      <c r="J604" s="166" t="s">
        <v>995</v>
      </c>
      <c r="K604" s="10" t="s">
        <v>127</v>
      </c>
      <c r="L604" s="84" t="s">
        <v>22</v>
      </c>
      <c r="M604" s="11">
        <v>44927</v>
      </c>
      <c r="N604" s="12">
        <v>45016</v>
      </c>
      <c r="O604" s="10">
        <v>3</v>
      </c>
      <c r="P604" s="84">
        <v>146</v>
      </c>
      <c r="Q604" s="84" t="s">
        <v>128</v>
      </c>
      <c r="R604" s="10" t="s">
        <v>129</v>
      </c>
      <c r="S604" s="14" t="s">
        <v>135</v>
      </c>
      <c r="T604" s="11" t="s">
        <v>130</v>
      </c>
      <c r="U604" s="12">
        <v>44790</v>
      </c>
      <c r="V604" s="257" t="e">
        <f ca="1">IF(U604="","",
IF(U604="NA","",
IFERROR(VLOOKUP(EOMONTH(M604,-2)+1,IPCA!$A:$B,2,0),
VLOOKUP(EOMONTH(TODAY(),-2)+1,IPCA!$A:$B,2,0))/
VLOOKUP(EOMONTH(U604,-2)+1,IPCA!$A:$B,2,0)*
P604))</f>
        <v>#N/A</v>
      </c>
      <c r="W604" s="84"/>
      <c r="X604" s="13" t="s">
        <v>133</v>
      </c>
      <c r="Y604" s="166"/>
      <c r="AA604" s="108"/>
      <c r="AB604" s="15"/>
      <c r="AM604" s="6"/>
      <c r="AN604" s="15">
        <v>3</v>
      </c>
      <c r="AO604">
        <v>3</v>
      </c>
      <c r="AP604">
        <v>3</v>
      </c>
      <c r="AY604" s="6"/>
      <c r="AZ604" s="15"/>
      <c r="BK604" s="6"/>
      <c r="BL604" s="15"/>
      <c r="BW604" s="6"/>
      <c r="BX604" s="15"/>
      <c r="CI604" s="6"/>
      <c r="CJ604" s="16" t="str">
        <f t="shared" si="165"/>
        <v/>
      </c>
      <c r="CK604" s="16">
        <f t="shared" si="166"/>
        <v>0.73972602739726023</v>
      </c>
      <c r="CL604" s="16" t="str">
        <f t="shared" si="167"/>
        <v/>
      </c>
      <c r="CM604" s="16" t="str">
        <f t="shared" si="168"/>
        <v/>
      </c>
      <c r="CN604" s="16" t="str">
        <f t="shared" si="169"/>
        <v/>
      </c>
      <c r="CO604" s="18"/>
      <c r="CP604" s="15"/>
      <c r="DA604" s="6"/>
      <c r="DB604" s="15">
        <v>146</v>
      </c>
      <c r="DC604">
        <v>146</v>
      </c>
      <c r="DD604">
        <v>146</v>
      </c>
      <c r="DM604" s="6"/>
      <c r="DN604" s="15"/>
      <c r="DY604" s="6"/>
      <c r="DZ604" s="15"/>
      <c r="EK604" s="6"/>
      <c r="EL604" s="15"/>
      <c r="EW604" s="6"/>
      <c r="EX604" s="16" t="str">
        <f t="shared" si="182"/>
        <v/>
      </c>
      <c r="EY604" s="16">
        <f t="shared" si="183"/>
        <v>36</v>
      </c>
      <c r="EZ604" s="16" t="str">
        <f t="shared" si="184"/>
        <v/>
      </c>
      <c r="FA604" s="16" t="str">
        <f t="shared" si="185"/>
        <v/>
      </c>
      <c r="FB604" s="160" t="str">
        <f t="shared" si="186"/>
        <v/>
      </c>
      <c r="FC604" t="s">
        <v>204</v>
      </c>
      <c r="FD604" s="20" t="s">
        <v>126</v>
      </c>
      <c r="FE604"/>
      <c r="FF604" s="209" t="s">
        <v>206</v>
      </c>
      <c r="FH604" s="284" t="e">
        <f t="shared" ca="1" si="175"/>
        <v>#N/A</v>
      </c>
      <c r="FI604" s="208">
        <f t="shared" si="176"/>
        <v>2.9666666666666668</v>
      </c>
      <c r="FK604" t="str">
        <f t="shared" si="177"/>
        <v>Genial Energy Comercializadora de Energia Elétrica Ltda</v>
      </c>
      <c r="FL604" s="201">
        <f t="shared" ca="1" si="178"/>
        <v>0</v>
      </c>
      <c r="FM604" s="201">
        <f t="shared" ca="1" si="179"/>
        <v>-25920</v>
      </c>
      <c r="FN604" s="200">
        <f>AB604*AB$2*IF($FC604="V",1,-1)*IF($Q604="Fixo",(CP604-INDEX('Curva Forward'!$C$5:$AN$13,MATCH(CONCATENATE(BD_COMERCIAL!$K604," ",BD_COMERCIAL!$L604),'Curva Forward'!$B$5:$B$13,0),MATCH(FN$4,'Curva Forward'!$C$4:$AN$4,0))),CP604)</f>
        <v>0</v>
      </c>
      <c r="FO604" s="200">
        <f>AC604*AC$2*IF($FC604="V",1,-1)*IF($Q604="Fixo",(CQ604-INDEX('Curva Forward'!$C$5:$AN$13,MATCH(CONCATENATE(BD_COMERCIAL!$K604," ",BD_COMERCIAL!$L604),'Curva Forward'!$B$5:$B$13,0),MATCH(FO$4,'Curva Forward'!$C$4:$AN$4,0))),CQ604)</f>
        <v>0</v>
      </c>
      <c r="FP604" s="200">
        <f>AD604*AD$2*IF($FC604="V",1,-1)*IF($Q604="Fixo",(CR604-INDEX('Curva Forward'!$C$5:$AN$13,MATCH(CONCATENATE(BD_COMERCIAL!$K604," ",BD_COMERCIAL!$L604),'Curva Forward'!$B$5:$B$13,0),MATCH(FP$4,'Curva Forward'!$C$4:$AN$4,0))),CR604)</f>
        <v>0</v>
      </c>
      <c r="FQ604" s="200">
        <f>AE604*AE$2*IF($FC604="V",1,-1)*IF($Q604="Fixo",(CS604-INDEX('Curva Forward'!$C$5:$AN$13,MATCH(CONCATENATE(BD_COMERCIAL!$K604," ",BD_COMERCIAL!$L604),'Curva Forward'!$B$5:$B$13,0),MATCH(FQ$4,'Curva Forward'!$C$4:$AN$4,0))),CS604)</f>
        <v>0</v>
      </c>
      <c r="FR604" s="200">
        <f>AF604*AF$2*IF($FC604="V",1,-1)*IF($Q604="Fixo",(CT604-INDEX('Curva Forward'!$C$5:$AN$13,MATCH(CONCATENATE(BD_COMERCIAL!$K604," ",BD_COMERCIAL!$L604),'Curva Forward'!$B$5:$B$13,0),MATCH(FR$4,'Curva Forward'!$C$4:$AN$4,0))),CT604)</f>
        <v>0</v>
      </c>
      <c r="FS604" s="200">
        <f>AG604*AG$2*IF($FC604="V",1,-1)*IF($Q604="Fixo",(CU604-INDEX('Curva Forward'!$C$5:$AN$13,MATCH(CONCATENATE(BD_COMERCIAL!$K604," ",BD_COMERCIAL!$L604),'Curva Forward'!$B$5:$B$13,0),MATCH(FS$4,'Curva Forward'!$C$4:$AN$4,0))),CU604)</f>
        <v>0</v>
      </c>
      <c r="FT604" s="200">
        <f>AH604*AH$2*IF($FC604="V",1,-1)*IF($Q604="Fixo",(CV604-INDEX('Curva Forward'!$C$5:$AN$13,MATCH(CONCATENATE(BD_COMERCIAL!$K604," ",BD_COMERCIAL!$L604),'Curva Forward'!$B$5:$B$13,0),MATCH(FT$4,'Curva Forward'!$C$4:$AN$4,0))),CV604)</f>
        <v>0</v>
      </c>
      <c r="FU604" s="200">
        <f>AI604*AI$2*IF($FC604="V",1,-1)*IF($Q604="Fixo",(CW604-INDEX('Curva Forward'!$C$5:$AN$13,MATCH(CONCATENATE(BD_COMERCIAL!$K604," ",BD_COMERCIAL!$L604),'Curva Forward'!$B$5:$B$13,0),MATCH(FU$4,'Curva Forward'!$C$4:$AN$4,0))),CW604)</f>
        <v>0</v>
      </c>
      <c r="FV604" s="200">
        <f>AJ604*AJ$2*IF($FC604="V",1,-1)*IF($Q604="Fixo",(CX604-INDEX('Curva Forward'!$C$5:$AN$13,MATCH(CONCATENATE(BD_COMERCIAL!$K604," ",BD_COMERCIAL!$L604),'Curva Forward'!$B$5:$B$13,0),MATCH(FV$4,'Curva Forward'!$C$4:$AN$4,0))),CX604)</f>
        <v>0</v>
      </c>
      <c r="FW604" s="200">
        <f>AK604*AK$2*IF($FC604="V",1,-1)*IF($Q604="Fixo",(CY604-INDEX('Curva Forward'!$C$5:$AN$13,MATCH(CONCATENATE(BD_COMERCIAL!$K604," ",BD_COMERCIAL!$L604),'Curva Forward'!$B$5:$B$13,0),MATCH(FW$4,'Curva Forward'!$C$4:$AN$4,0))),CY604)</f>
        <v>0</v>
      </c>
      <c r="FX604" s="200">
        <f>AL604*AL$2*IF($FC604="V",1,-1)*IF($Q604="Fixo",(CZ604-INDEX('Curva Forward'!$C$5:$AN$13,MATCH(CONCATENATE(BD_COMERCIAL!$K604," ",BD_COMERCIAL!$L604),'Curva Forward'!$B$5:$B$13,0),MATCH(FX$4,'Curva Forward'!$C$4:$AN$4,0))),CZ604)</f>
        <v>0</v>
      </c>
      <c r="FY604" s="200">
        <f>AM604*AM$2*IF($FC604="V",1,-1)*IF($Q604="Fixo",(DA604-INDEX('Curva Forward'!$C$5:$AN$13,MATCH(CONCATENATE(BD_COMERCIAL!$K604," ",BD_COMERCIAL!$L604),'Curva Forward'!$B$5:$B$13,0),MATCH(FY$4,'Curva Forward'!$C$4:$AN$4,0))),DA604)</f>
        <v>0</v>
      </c>
      <c r="FZ604" s="200">
        <f>AN604*AN$2*IF($FC604="V",1,-1)*IF($Q604="Fixo",(DB604-INDEX('Curva Forward'!$C$5:$AN$13,MATCH(CONCATENATE(BD_COMERCIAL!$K604," ",BD_COMERCIAL!$L604),'Curva Forward'!$B$5:$B$13,0),MATCH(FZ$4,'Curva Forward'!$C$4:$AN$4,0))),DB604)</f>
        <v>-8928</v>
      </c>
      <c r="GA604" s="200">
        <f>AO604*AO$2*IF($FC604="V",1,-1)*IF($Q604="Fixo",(DC604-INDEX('Curva Forward'!$C$5:$AN$13,MATCH(CONCATENATE(BD_COMERCIAL!$K604," ",BD_COMERCIAL!$L604),'Curva Forward'!$B$5:$B$13,0),MATCH(GA$4,'Curva Forward'!$C$4:$AN$4,0))),DC604)</f>
        <v>-8064</v>
      </c>
      <c r="GB604" s="200">
        <f>AP604*AP$2*IF($FC604="V",1,-1)*IF($Q604="Fixo",(DD604-INDEX('Curva Forward'!$C$5:$AN$13,MATCH(CONCATENATE(BD_COMERCIAL!$K604," ",BD_COMERCIAL!$L604),'Curva Forward'!$B$5:$B$13,0),MATCH(GB$4,'Curva Forward'!$C$4:$AN$4,0))),DD604)</f>
        <v>-8928</v>
      </c>
      <c r="GC604" s="200">
        <f>AQ604*AQ$2*IF($FC604="V",1,-1)*IF($Q604="Fixo",(DE604-INDEX('Curva Forward'!$C$5:$AN$13,MATCH(CONCATENATE(BD_COMERCIAL!$K604," ",BD_COMERCIAL!$L604),'Curva Forward'!$B$5:$B$13,0),MATCH(GC$4,'Curva Forward'!$C$4:$AN$4,0))),DE604)</f>
        <v>0</v>
      </c>
      <c r="GD604" s="200">
        <f>AR604*AR$2*IF($FC604="V",1,-1)*IF($Q604="Fixo",(DF604-INDEX('Curva Forward'!$C$5:$AN$13,MATCH(CONCATENATE(BD_COMERCIAL!$K604," ",BD_COMERCIAL!$L604),'Curva Forward'!$B$5:$B$13,0),MATCH(GD$4,'Curva Forward'!$C$4:$AN$4,0))),DF604)</f>
        <v>0</v>
      </c>
      <c r="GE604" s="200">
        <f>AS604*AS$2*IF($FC604="V",1,-1)*IF($Q604="Fixo",(DG604-INDEX('Curva Forward'!$C$5:$AN$13,MATCH(CONCATENATE(BD_COMERCIAL!$K604," ",BD_COMERCIAL!$L604),'Curva Forward'!$B$5:$B$13,0),MATCH(GE$4,'Curva Forward'!$C$4:$AN$4,0))),DG604)</f>
        <v>0</v>
      </c>
      <c r="GF604" s="200">
        <f>AT604*AT$2*IF($FC604="V",1,-1)*IF($Q604="Fixo",(DH604-INDEX('Curva Forward'!$C$5:$AN$13,MATCH(CONCATENATE(BD_COMERCIAL!$K604," ",BD_COMERCIAL!$L604),'Curva Forward'!$B$5:$B$13,0),MATCH(GF$4,'Curva Forward'!$C$4:$AN$4,0))),DH604)</f>
        <v>0</v>
      </c>
      <c r="GG604" s="200">
        <f>AU604*AU$2*IF($FC604="V",1,-1)*IF($Q604="Fixo",(DI604-INDEX('Curva Forward'!$C$5:$AN$13,MATCH(CONCATENATE(BD_COMERCIAL!$K604," ",BD_COMERCIAL!$L604),'Curva Forward'!$B$5:$B$13,0),MATCH(GG$4,'Curva Forward'!$C$4:$AN$4,0))),DI604)</f>
        <v>0</v>
      </c>
      <c r="GH604" s="200">
        <f>AV604*AV$2*IF($FC604="V",1,-1)*IF($Q604="Fixo",(DJ604-INDEX('Curva Forward'!$C$5:$AN$13,MATCH(CONCATENATE(BD_COMERCIAL!$K604," ",BD_COMERCIAL!$L604),'Curva Forward'!$B$5:$B$13,0),MATCH(GH$4,'Curva Forward'!$C$4:$AN$4,0))),DJ604)</f>
        <v>0</v>
      </c>
      <c r="GI604" s="200">
        <f>AW604*AW$2*IF($FC604="V",1,-1)*IF($Q604="Fixo",(DK604-INDEX('Curva Forward'!$C$5:$AN$13,MATCH(CONCATENATE(BD_COMERCIAL!$K604," ",BD_COMERCIAL!$L604),'Curva Forward'!$B$5:$B$13,0),MATCH(GI$4,'Curva Forward'!$C$4:$AN$4,0))),DK604)</f>
        <v>0</v>
      </c>
      <c r="GJ604" s="200">
        <f>AX604*AX$2*IF($FC604="V",1,-1)*IF($Q604="Fixo",(DL604-INDEX('Curva Forward'!$C$5:$AN$13,MATCH(CONCATENATE(BD_COMERCIAL!$K604," ",BD_COMERCIAL!$L604),'Curva Forward'!$B$5:$B$13,0),MATCH(GJ$4,'Curva Forward'!$C$4:$AN$4,0))),DL604)</f>
        <v>0</v>
      </c>
      <c r="GK604" s="200">
        <f>AY604*AY$2*IF($FC604="V",1,-1)*IF($Q604="Fixo",(DM604-INDEX('Curva Forward'!$C$5:$AN$13,MATCH(CONCATENATE(BD_COMERCIAL!$K604," ",BD_COMERCIAL!$L604),'Curva Forward'!$B$5:$B$13,0),MATCH(GK$4,'Curva Forward'!$C$4:$AN$4,0))),DM604)</f>
        <v>0</v>
      </c>
      <c r="GL604" s="200">
        <f>IF(EZ604="",0,CL604*CL$2*IF($FC604="V",1,-1)*IF($Q604="Fixo",(EZ604-INDEX('Curva Forward'!$C$5:$AN$13,MATCH(CONCATENATE(BD_COMERCIAL!$K604," ",BD_COMERCIAL!$L604),'Curva Forward'!$B$5:$B$13,0),MATCH(GL$4,'Curva Forward'!$C$4:$AN$4,0))),EZ604))</f>
        <v>0</v>
      </c>
      <c r="GM604" s="200">
        <f>IF(FA604="",0,CM604*CM$2*IF($FC604="V",1,-1)*IF($Q604="Fixo",(FA604-INDEX('Curva Forward'!$C$5:$AN$13,MATCH(CONCATENATE(BD_COMERCIAL!$K604," ",BD_COMERCIAL!$L604),'Curva Forward'!$B$5:$B$13,0),MATCH(GM$4,'Curva Forward'!$C$4:$AN$4,0))),FA604))</f>
        <v>0</v>
      </c>
      <c r="GN604" s="200">
        <f>IF(FB604="",0,CN604*CN$2*IF($FC604="V",1,-1)*IF($Q604="Fixo",(FB604-INDEX('Curva Forward'!$C$5:$AN$13,MATCH(CONCATENATE(BD_COMERCIAL!$K604," ",BD_COMERCIAL!$L604),'Curva Forward'!$B$5:$B$13,0),MATCH(GN$4,'Curva Forward'!$C$4:$AN$4,0))),FB604))</f>
        <v>0</v>
      </c>
      <c r="GO604" s="201">
        <f t="shared" ca="1" si="180"/>
        <v>0</v>
      </c>
      <c r="GP604" s="201">
        <f t="shared" ca="1" si="181"/>
        <v>-25920</v>
      </c>
    </row>
    <row r="605" spans="1:198" ht="15" customHeight="1" x14ac:dyDescent="0.25">
      <c r="A605" s="6"/>
      <c r="B605" s="7" t="s">
        <v>1007</v>
      </c>
      <c r="C605" s="8">
        <v>44790</v>
      </c>
      <c r="D605" s="9" t="s">
        <v>124</v>
      </c>
      <c r="E605" s="10" t="s">
        <v>125</v>
      </c>
      <c r="F605" s="113" t="s">
        <v>992</v>
      </c>
      <c r="G605" s="10" t="s">
        <v>1008</v>
      </c>
      <c r="H605" s="113" t="s">
        <v>1009</v>
      </c>
      <c r="I605" s="9" t="s">
        <v>126</v>
      </c>
      <c r="J605" s="166" t="s">
        <v>995</v>
      </c>
      <c r="K605" s="10" t="s">
        <v>127</v>
      </c>
      <c r="L605" s="84" t="s">
        <v>22</v>
      </c>
      <c r="M605" s="11">
        <v>44927</v>
      </c>
      <c r="N605" s="12">
        <v>45016</v>
      </c>
      <c r="O605" s="10">
        <v>20</v>
      </c>
      <c r="P605" s="84">
        <v>145.5</v>
      </c>
      <c r="Q605" s="84" t="s">
        <v>128</v>
      </c>
      <c r="R605" s="10" t="s">
        <v>129</v>
      </c>
      <c r="S605" s="14" t="s">
        <v>135</v>
      </c>
      <c r="T605" s="11" t="s">
        <v>130</v>
      </c>
      <c r="U605" s="12">
        <v>44790</v>
      </c>
      <c r="V605" s="257" t="e">
        <f ca="1">IF(U605="","",
IF(U605="NA","",
IFERROR(VLOOKUP(EOMONTH(M605,-2)+1,IPCA!$A:$B,2,0),
VLOOKUP(EOMONTH(TODAY(),-2)+1,IPCA!$A:$B,2,0))/
VLOOKUP(EOMONTH(U605,-2)+1,IPCA!$A:$B,2,0)*
P605))</f>
        <v>#N/A</v>
      </c>
      <c r="W605" s="84"/>
      <c r="X605" s="13" t="s">
        <v>133</v>
      </c>
      <c r="Y605" s="166"/>
      <c r="AA605" s="108"/>
      <c r="AB605" s="15"/>
      <c r="AM605" s="6"/>
      <c r="AN605" s="15">
        <v>20</v>
      </c>
      <c r="AO605">
        <v>20</v>
      </c>
      <c r="AP605">
        <v>20</v>
      </c>
      <c r="AY605" s="6"/>
      <c r="AZ605" s="15"/>
      <c r="BK605" s="6"/>
      <c r="BL605" s="15"/>
      <c r="BW605" s="6"/>
      <c r="BX605" s="15"/>
      <c r="CI605" s="6"/>
      <c r="CJ605" s="16" t="str">
        <f t="shared" si="165"/>
        <v/>
      </c>
      <c r="CK605" s="16">
        <f t="shared" si="166"/>
        <v>4.9315068493150687</v>
      </c>
      <c r="CL605" s="16" t="str">
        <f t="shared" si="167"/>
        <v/>
      </c>
      <c r="CM605" s="16" t="str">
        <f t="shared" si="168"/>
        <v/>
      </c>
      <c r="CN605" s="16" t="str">
        <f t="shared" si="169"/>
        <v/>
      </c>
      <c r="CO605" s="18"/>
      <c r="CP605" s="15"/>
      <c r="DA605" s="6"/>
      <c r="DB605" s="15">
        <v>145.5</v>
      </c>
      <c r="DC605">
        <v>145.5</v>
      </c>
      <c r="DD605">
        <v>145.5</v>
      </c>
      <c r="DM605" s="6"/>
      <c r="DN605" s="15"/>
      <c r="DY605" s="6"/>
      <c r="DZ605" s="15"/>
      <c r="EK605" s="6"/>
      <c r="EL605" s="15"/>
      <c r="EW605" s="6"/>
      <c r="EX605" s="16" t="str">
        <f t="shared" si="182"/>
        <v/>
      </c>
      <c r="EY605" s="16">
        <f t="shared" si="183"/>
        <v>35.876712328767127</v>
      </c>
      <c r="EZ605" s="16" t="str">
        <f t="shared" si="184"/>
        <v/>
      </c>
      <c r="FA605" s="16" t="str">
        <f t="shared" si="185"/>
        <v/>
      </c>
      <c r="FB605" s="160" t="str">
        <f t="shared" si="186"/>
        <v/>
      </c>
      <c r="FC605" t="s">
        <v>204</v>
      </c>
      <c r="FD605" s="20" t="s">
        <v>126</v>
      </c>
      <c r="FE605"/>
      <c r="FF605" s="209" t="s">
        <v>206</v>
      </c>
      <c r="FH605" s="284" t="e">
        <f t="shared" ca="1" si="175"/>
        <v>#N/A</v>
      </c>
      <c r="FI605" s="208">
        <f t="shared" si="176"/>
        <v>2.9666666666666668</v>
      </c>
      <c r="FK605" t="str">
        <f t="shared" si="177"/>
        <v>Auren Comercializadora de Energia Ltda</v>
      </c>
      <c r="FL605" s="201">
        <f t="shared" ca="1" si="178"/>
        <v>0</v>
      </c>
      <c r="FM605" s="201">
        <f t="shared" ca="1" si="179"/>
        <v>-194400</v>
      </c>
      <c r="FN605" s="200">
        <f>AB605*AB$2*IF($FC605="V",1,-1)*IF($Q605="Fixo",(CP605-INDEX('Curva Forward'!$C$5:$AN$13,MATCH(CONCATENATE(BD_COMERCIAL!$K605," ",BD_COMERCIAL!$L605),'Curva Forward'!$B$5:$B$13,0),MATCH(FN$4,'Curva Forward'!$C$4:$AN$4,0))),CP605)</f>
        <v>0</v>
      </c>
      <c r="FO605" s="200">
        <f>AC605*AC$2*IF($FC605="V",1,-1)*IF($Q605="Fixo",(CQ605-INDEX('Curva Forward'!$C$5:$AN$13,MATCH(CONCATENATE(BD_COMERCIAL!$K605," ",BD_COMERCIAL!$L605),'Curva Forward'!$B$5:$B$13,0),MATCH(FO$4,'Curva Forward'!$C$4:$AN$4,0))),CQ605)</f>
        <v>0</v>
      </c>
      <c r="FP605" s="200">
        <f>AD605*AD$2*IF($FC605="V",1,-1)*IF($Q605="Fixo",(CR605-INDEX('Curva Forward'!$C$5:$AN$13,MATCH(CONCATENATE(BD_COMERCIAL!$K605," ",BD_COMERCIAL!$L605),'Curva Forward'!$B$5:$B$13,0),MATCH(FP$4,'Curva Forward'!$C$4:$AN$4,0))),CR605)</f>
        <v>0</v>
      </c>
      <c r="FQ605" s="200">
        <f>AE605*AE$2*IF($FC605="V",1,-1)*IF($Q605="Fixo",(CS605-INDEX('Curva Forward'!$C$5:$AN$13,MATCH(CONCATENATE(BD_COMERCIAL!$K605," ",BD_COMERCIAL!$L605),'Curva Forward'!$B$5:$B$13,0),MATCH(FQ$4,'Curva Forward'!$C$4:$AN$4,0))),CS605)</f>
        <v>0</v>
      </c>
      <c r="FR605" s="200">
        <f>AF605*AF$2*IF($FC605="V",1,-1)*IF($Q605="Fixo",(CT605-INDEX('Curva Forward'!$C$5:$AN$13,MATCH(CONCATENATE(BD_COMERCIAL!$K605," ",BD_COMERCIAL!$L605),'Curva Forward'!$B$5:$B$13,0),MATCH(FR$4,'Curva Forward'!$C$4:$AN$4,0))),CT605)</f>
        <v>0</v>
      </c>
      <c r="FS605" s="200">
        <f>AG605*AG$2*IF($FC605="V",1,-1)*IF($Q605="Fixo",(CU605-INDEX('Curva Forward'!$C$5:$AN$13,MATCH(CONCATENATE(BD_COMERCIAL!$K605," ",BD_COMERCIAL!$L605),'Curva Forward'!$B$5:$B$13,0),MATCH(FS$4,'Curva Forward'!$C$4:$AN$4,0))),CU605)</f>
        <v>0</v>
      </c>
      <c r="FT605" s="200">
        <f>AH605*AH$2*IF($FC605="V",1,-1)*IF($Q605="Fixo",(CV605-INDEX('Curva Forward'!$C$5:$AN$13,MATCH(CONCATENATE(BD_COMERCIAL!$K605," ",BD_COMERCIAL!$L605),'Curva Forward'!$B$5:$B$13,0),MATCH(FT$4,'Curva Forward'!$C$4:$AN$4,0))),CV605)</f>
        <v>0</v>
      </c>
      <c r="FU605" s="200">
        <f>AI605*AI$2*IF($FC605="V",1,-1)*IF($Q605="Fixo",(CW605-INDEX('Curva Forward'!$C$5:$AN$13,MATCH(CONCATENATE(BD_COMERCIAL!$K605," ",BD_COMERCIAL!$L605),'Curva Forward'!$B$5:$B$13,0),MATCH(FU$4,'Curva Forward'!$C$4:$AN$4,0))),CW605)</f>
        <v>0</v>
      </c>
      <c r="FV605" s="200">
        <f>AJ605*AJ$2*IF($FC605="V",1,-1)*IF($Q605="Fixo",(CX605-INDEX('Curva Forward'!$C$5:$AN$13,MATCH(CONCATENATE(BD_COMERCIAL!$K605," ",BD_COMERCIAL!$L605),'Curva Forward'!$B$5:$B$13,0),MATCH(FV$4,'Curva Forward'!$C$4:$AN$4,0))),CX605)</f>
        <v>0</v>
      </c>
      <c r="FW605" s="200">
        <f>AK605*AK$2*IF($FC605="V",1,-1)*IF($Q605="Fixo",(CY605-INDEX('Curva Forward'!$C$5:$AN$13,MATCH(CONCATENATE(BD_COMERCIAL!$K605," ",BD_COMERCIAL!$L605),'Curva Forward'!$B$5:$B$13,0),MATCH(FW$4,'Curva Forward'!$C$4:$AN$4,0))),CY605)</f>
        <v>0</v>
      </c>
      <c r="FX605" s="200">
        <f>AL605*AL$2*IF($FC605="V",1,-1)*IF($Q605="Fixo",(CZ605-INDEX('Curva Forward'!$C$5:$AN$13,MATCH(CONCATENATE(BD_COMERCIAL!$K605," ",BD_COMERCIAL!$L605),'Curva Forward'!$B$5:$B$13,0),MATCH(FX$4,'Curva Forward'!$C$4:$AN$4,0))),CZ605)</f>
        <v>0</v>
      </c>
      <c r="FY605" s="200">
        <f>AM605*AM$2*IF($FC605="V",1,-1)*IF($Q605="Fixo",(DA605-INDEX('Curva Forward'!$C$5:$AN$13,MATCH(CONCATENATE(BD_COMERCIAL!$K605," ",BD_COMERCIAL!$L605),'Curva Forward'!$B$5:$B$13,0),MATCH(FY$4,'Curva Forward'!$C$4:$AN$4,0))),DA605)</f>
        <v>0</v>
      </c>
      <c r="FZ605" s="200">
        <f>AN605*AN$2*IF($FC605="V",1,-1)*IF($Q605="Fixo",(DB605-INDEX('Curva Forward'!$C$5:$AN$13,MATCH(CONCATENATE(BD_COMERCIAL!$K605," ",BD_COMERCIAL!$L605),'Curva Forward'!$B$5:$B$13,0),MATCH(FZ$4,'Curva Forward'!$C$4:$AN$4,0))),DB605)</f>
        <v>-66960</v>
      </c>
      <c r="GA605" s="200">
        <f>AO605*AO$2*IF($FC605="V",1,-1)*IF($Q605="Fixo",(DC605-INDEX('Curva Forward'!$C$5:$AN$13,MATCH(CONCATENATE(BD_COMERCIAL!$K605," ",BD_COMERCIAL!$L605),'Curva Forward'!$B$5:$B$13,0),MATCH(GA$4,'Curva Forward'!$C$4:$AN$4,0))),DC605)</f>
        <v>-60480</v>
      </c>
      <c r="GB605" s="200">
        <f>AP605*AP$2*IF($FC605="V",1,-1)*IF($Q605="Fixo",(DD605-INDEX('Curva Forward'!$C$5:$AN$13,MATCH(CONCATENATE(BD_COMERCIAL!$K605," ",BD_COMERCIAL!$L605),'Curva Forward'!$B$5:$B$13,0),MATCH(GB$4,'Curva Forward'!$C$4:$AN$4,0))),DD605)</f>
        <v>-66960</v>
      </c>
      <c r="GC605" s="200">
        <f>AQ605*AQ$2*IF($FC605="V",1,-1)*IF($Q605="Fixo",(DE605-INDEX('Curva Forward'!$C$5:$AN$13,MATCH(CONCATENATE(BD_COMERCIAL!$K605," ",BD_COMERCIAL!$L605),'Curva Forward'!$B$5:$B$13,0),MATCH(GC$4,'Curva Forward'!$C$4:$AN$4,0))),DE605)</f>
        <v>0</v>
      </c>
      <c r="GD605" s="200">
        <f>AR605*AR$2*IF($FC605="V",1,-1)*IF($Q605="Fixo",(DF605-INDEX('Curva Forward'!$C$5:$AN$13,MATCH(CONCATENATE(BD_COMERCIAL!$K605," ",BD_COMERCIAL!$L605),'Curva Forward'!$B$5:$B$13,0),MATCH(GD$4,'Curva Forward'!$C$4:$AN$4,0))),DF605)</f>
        <v>0</v>
      </c>
      <c r="GE605" s="200">
        <f>AS605*AS$2*IF($FC605="V",1,-1)*IF($Q605="Fixo",(DG605-INDEX('Curva Forward'!$C$5:$AN$13,MATCH(CONCATENATE(BD_COMERCIAL!$K605," ",BD_COMERCIAL!$L605),'Curva Forward'!$B$5:$B$13,0),MATCH(GE$4,'Curva Forward'!$C$4:$AN$4,0))),DG605)</f>
        <v>0</v>
      </c>
      <c r="GF605" s="200">
        <f>AT605*AT$2*IF($FC605="V",1,-1)*IF($Q605="Fixo",(DH605-INDEX('Curva Forward'!$C$5:$AN$13,MATCH(CONCATENATE(BD_COMERCIAL!$K605," ",BD_COMERCIAL!$L605),'Curva Forward'!$B$5:$B$13,0),MATCH(GF$4,'Curva Forward'!$C$4:$AN$4,0))),DH605)</f>
        <v>0</v>
      </c>
      <c r="GG605" s="200">
        <f>AU605*AU$2*IF($FC605="V",1,-1)*IF($Q605="Fixo",(DI605-INDEX('Curva Forward'!$C$5:$AN$13,MATCH(CONCATENATE(BD_COMERCIAL!$K605," ",BD_COMERCIAL!$L605),'Curva Forward'!$B$5:$B$13,0),MATCH(GG$4,'Curva Forward'!$C$4:$AN$4,0))),DI605)</f>
        <v>0</v>
      </c>
      <c r="GH605" s="200">
        <f>AV605*AV$2*IF($FC605="V",1,-1)*IF($Q605="Fixo",(DJ605-INDEX('Curva Forward'!$C$5:$AN$13,MATCH(CONCATENATE(BD_COMERCIAL!$K605," ",BD_COMERCIAL!$L605),'Curva Forward'!$B$5:$B$13,0),MATCH(GH$4,'Curva Forward'!$C$4:$AN$4,0))),DJ605)</f>
        <v>0</v>
      </c>
      <c r="GI605" s="200">
        <f>AW605*AW$2*IF($FC605="V",1,-1)*IF($Q605="Fixo",(DK605-INDEX('Curva Forward'!$C$5:$AN$13,MATCH(CONCATENATE(BD_COMERCIAL!$K605," ",BD_COMERCIAL!$L605),'Curva Forward'!$B$5:$B$13,0),MATCH(GI$4,'Curva Forward'!$C$4:$AN$4,0))),DK605)</f>
        <v>0</v>
      </c>
      <c r="GJ605" s="200">
        <f>AX605*AX$2*IF($FC605="V",1,-1)*IF($Q605="Fixo",(DL605-INDEX('Curva Forward'!$C$5:$AN$13,MATCH(CONCATENATE(BD_COMERCIAL!$K605," ",BD_COMERCIAL!$L605),'Curva Forward'!$B$5:$B$13,0),MATCH(GJ$4,'Curva Forward'!$C$4:$AN$4,0))),DL605)</f>
        <v>0</v>
      </c>
      <c r="GK605" s="200">
        <f>AY605*AY$2*IF($FC605="V",1,-1)*IF($Q605="Fixo",(DM605-INDEX('Curva Forward'!$C$5:$AN$13,MATCH(CONCATENATE(BD_COMERCIAL!$K605," ",BD_COMERCIAL!$L605),'Curva Forward'!$B$5:$B$13,0),MATCH(GK$4,'Curva Forward'!$C$4:$AN$4,0))),DM605)</f>
        <v>0</v>
      </c>
      <c r="GL605" s="200">
        <f>IF(EZ605="",0,CL605*CL$2*IF($FC605="V",1,-1)*IF($Q605="Fixo",(EZ605-INDEX('Curva Forward'!$C$5:$AN$13,MATCH(CONCATENATE(BD_COMERCIAL!$K605," ",BD_COMERCIAL!$L605),'Curva Forward'!$B$5:$B$13,0),MATCH(GL$4,'Curva Forward'!$C$4:$AN$4,0))),EZ605))</f>
        <v>0</v>
      </c>
      <c r="GM605" s="200">
        <f>IF(FA605="",0,CM605*CM$2*IF($FC605="V",1,-1)*IF($Q605="Fixo",(FA605-INDEX('Curva Forward'!$C$5:$AN$13,MATCH(CONCATENATE(BD_COMERCIAL!$K605," ",BD_COMERCIAL!$L605),'Curva Forward'!$B$5:$B$13,0),MATCH(GM$4,'Curva Forward'!$C$4:$AN$4,0))),FA605))</f>
        <v>0</v>
      </c>
      <c r="GN605" s="200">
        <f>IF(FB605="",0,CN605*CN$2*IF($FC605="V",1,-1)*IF($Q605="Fixo",(FB605-INDEX('Curva Forward'!$C$5:$AN$13,MATCH(CONCATENATE(BD_COMERCIAL!$K605," ",BD_COMERCIAL!$L605),'Curva Forward'!$B$5:$B$13,0),MATCH(GN$4,'Curva Forward'!$C$4:$AN$4,0))),FB605))</f>
        <v>0</v>
      </c>
      <c r="GO605" s="201">
        <f t="shared" ca="1" si="180"/>
        <v>0</v>
      </c>
      <c r="GP605" s="201">
        <f t="shared" ca="1" si="181"/>
        <v>-194400</v>
      </c>
    </row>
    <row r="606" spans="1:198" ht="15" customHeight="1" x14ac:dyDescent="0.25">
      <c r="A606" s="6"/>
      <c r="B606" s="7" t="s">
        <v>1010</v>
      </c>
      <c r="C606" s="8">
        <v>44791</v>
      </c>
      <c r="D606" s="9" t="s">
        <v>131</v>
      </c>
      <c r="E606" s="9" t="s">
        <v>993</v>
      </c>
      <c r="F606" s="113" t="s">
        <v>994</v>
      </c>
      <c r="G606" s="10" t="s">
        <v>125</v>
      </c>
      <c r="H606" s="113" t="s">
        <v>992</v>
      </c>
      <c r="I606" s="9" t="s">
        <v>139</v>
      </c>
      <c r="J606" s="166"/>
      <c r="K606" s="10" t="s">
        <v>127</v>
      </c>
      <c r="L606" s="84" t="s">
        <v>22</v>
      </c>
      <c r="M606" s="11">
        <v>44805</v>
      </c>
      <c r="N606" s="12">
        <v>44834</v>
      </c>
      <c r="O606" s="10">
        <v>1</v>
      </c>
      <c r="P606" s="84">
        <v>71</v>
      </c>
      <c r="Q606" s="84" t="s">
        <v>128</v>
      </c>
      <c r="R606" s="10" t="s">
        <v>129</v>
      </c>
      <c r="S606" s="14" t="s">
        <v>135</v>
      </c>
      <c r="T606" s="11"/>
      <c r="U606" s="12"/>
      <c r="V606" s="257" t="str">
        <f ca="1">IF(U606="","",
IF(U606="NA","",
IFERROR(VLOOKUP(EOMONTH(M606,-2)+1,IPCA!$A:$B,2,0),
VLOOKUP(EOMONTH(TODAY(),-2)+1,IPCA!$A:$B,2,0))/
VLOOKUP(EOMONTH(U606,-2)+1,IPCA!$A:$B,2,0)*
P606))</f>
        <v/>
      </c>
      <c r="W606" s="84"/>
      <c r="X606" s="13" t="s">
        <v>6</v>
      </c>
      <c r="Y606" s="166"/>
      <c r="AA606" s="108"/>
      <c r="AB606" s="15"/>
      <c r="AJ606">
        <v>1</v>
      </c>
      <c r="AM606" s="6"/>
      <c r="AN606" s="15"/>
      <c r="AY606" s="6"/>
      <c r="AZ606" s="15"/>
      <c r="BK606" s="6"/>
      <c r="BL606" s="15"/>
      <c r="BW606" s="6"/>
      <c r="BX606" s="15"/>
      <c r="CI606" s="6"/>
      <c r="CJ606" s="16">
        <f t="shared" si="165"/>
        <v>8.2191780821917804E-2</v>
      </c>
      <c r="CK606" s="16" t="str">
        <f t="shared" si="166"/>
        <v/>
      </c>
      <c r="CL606" s="16" t="str">
        <f t="shared" si="167"/>
        <v/>
      </c>
      <c r="CM606" s="16" t="str">
        <f t="shared" si="168"/>
        <v/>
      </c>
      <c r="CN606" s="16" t="str">
        <f t="shared" si="169"/>
        <v/>
      </c>
      <c r="CO606" s="18"/>
      <c r="CP606" s="15"/>
      <c r="CX606">
        <v>71</v>
      </c>
      <c r="DA606" s="6"/>
      <c r="DB606" s="15"/>
      <c r="DM606" s="6"/>
      <c r="DN606" s="15"/>
      <c r="DY606" s="6"/>
      <c r="DZ606" s="15"/>
      <c r="EK606" s="6"/>
      <c r="EL606" s="15"/>
      <c r="EW606" s="6"/>
      <c r="EX606" s="16">
        <f t="shared" si="182"/>
        <v>5.8356164383561646</v>
      </c>
      <c r="EY606" s="16" t="str">
        <f t="shared" si="183"/>
        <v/>
      </c>
      <c r="EZ606" s="16" t="str">
        <f t="shared" si="184"/>
        <v/>
      </c>
      <c r="FA606" s="16" t="str">
        <f t="shared" si="185"/>
        <v/>
      </c>
      <c r="FB606" s="160" t="str">
        <f t="shared" si="186"/>
        <v/>
      </c>
      <c r="FC606" t="s">
        <v>205</v>
      </c>
      <c r="FD606" s="20" t="s">
        <v>139</v>
      </c>
      <c r="FE606"/>
      <c r="FF606" s="209" t="s">
        <v>206</v>
      </c>
      <c r="FH606" s="284">
        <f t="shared" ca="1" si="175"/>
        <v>0</v>
      </c>
      <c r="FI606" s="208">
        <f t="shared" si="176"/>
        <v>0.96666666666666667</v>
      </c>
      <c r="FK606" t="str">
        <f t="shared" si="177"/>
        <v>ESFERA COMERCIALIZADORA DE ENERGIA LTDA</v>
      </c>
      <c r="FL606" s="201">
        <f t="shared" ca="1" si="178"/>
        <v>7920</v>
      </c>
      <c r="FM606" s="201">
        <f t="shared" ca="1" si="179"/>
        <v>0</v>
      </c>
      <c r="FN606" s="200">
        <f>AB606*AB$2*IF($FC606="V",1,-1)*IF($Q606="Fixo",(CP606-INDEX('Curva Forward'!$C$5:$AN$13,MATCH(CONCATENATE(BD_COMERCIAL!$K606," ",BD_COMERCIAL!$L606),'Curva Forward'!$B$5:$B$13,0),MATCH(FN$4,'Curva Forward'!$C$4:$AN$4,0))),CP606)</f>
        <v>0</v>
      </c>
      <c r="FO606" s="200">
        <f>AC606*AC$2*IF($FC606="V",1,-1)*IF($Q606="Fixo",(CQ606-INDEX('Curva Forward'!$C$5:$AN$13,MATCH(CONCATENATE(BD_COMERCIAL!$K606," ",BD_COMERCIAL!$L606),'Curva Forward'!$B$5:$B$13,0),MATCH(FO$4,'Curva Forward'!$C$4:$AN$4,0))),CQ606)</f>
        <v>0</v>
      </c>
      <c r="FP606" s="200">
        <f>AD606*AD$2*IF($FC606="V",1,-1)*IF($Q606="Fixo",(CR606-INDEX('Curva Forward'!$C$5:$AN$13,MATCH(CONCATENATE(BD_COMERCIAL!$K606," ",BD_COMERCIAL!$L606),'Curva Forward'!$B$5:$B$13,0),MATCH(FP$4,'Curva Forward'!$C$4:$AN$4,0))),CR606)</f>
        <v>0</v>
      </c>
      <c r="FQ606" s="200">
        <f>AE606*AE$2*IF($FC606="V",1,-1)*IF($Q606="Fixo",(CS606-INDEX('Curva Forward'!$C$5:$AN$13,MATCH(CONCATENATE(BD_COMERCIAL!$K606," ",BD_COMERCIAL!$L606),'Curva Forward'!$B$5:$B$13,0),MATCH(FQ$4,'Curva Forward'!$C$4:$AN$4,0))),CS606)</f>
        <v>0</v>
      </c>
      <c r="FR606" s="200">
        <f>AF606*AF$2*IF($FC606="V",1,-1)*IF($Q606="Fixo",(CT606-INDEX('Curva Forward'!$C$5:$AN$13,MATCH(CONCATENATE(BD_COMERCIAL!$K606," ",BD_COMERCIAL!$L606),'Curva Forward'!$B$5:$B$13,0),MATCH(FR$4,'Curva Forward'!$C$4:$AN$4,0))),CT606)</f>
        <v>0</v>
      </c>
      <c r="FS606" s="200">
        <f>AG606*AG$2*IF($FC606="V",1,-1)*IF($Q606="Fixo",(CU606-INDEX('Curva Forward'!$C$5:$AN$13,MATCH(CONCATENATE(BD_COMERCIAL!$K606," ",BD_COMERCIAL!$L606),'Curva Forward'!$B$5:$B$13,0),MATCH(FS$4,'Curva Forward'!$C$4:$AN$4,0))),CU606)</f>
        <v>0</v>
      </c>
      <c r="FT606" s="200">
        <f>AH606*AH$2*IF($FC606="V",1,-1)*IF($Q606="Fixo",(CV606-INDEX('Curva Forward'!$C$5:$AN$13,MATCH(CONCATENATE(BD_COMERCIAL!$K606," ",BD_COMERCIAL!$L606),'Curva Forward'!$B$5:$B$13,0),MATCH(FT$4,'Curva Forward'!$C$4:$AN$4,0))),CV606)</f>
        <v>0</v>
      </c>
      <c r="FU606" s="200">
        <f>AI606*AI$2*IF($FC606="V",1,-1)*IF($Q606="Fixo",(CW606-INDEX('Curva Forward'!$C$5:$AN$13,MATCH(CONCATENATE(BD_COMERCIAL!$K606," ",BD_COMERCIAL!$L606),'Curva Forward'!$B$5:$B$13,0),MATCH(FU$4,'Curva Forward'!$C$4:$AN$4,0))),CW606)</f>
        <v>0</v>
      </c>
      <c r="FV606" s="200">
        <f>AJ606*AJ$2*IF($FC606="V",1,-1)*IF($Q606="Fixo",(CX606-INDEX('Curva Forward'!$C$5:$AN$13,MATCH(CONCATENATE(BD_COMERCIAL!$K606," ",BD_COMERCIAL!$L606),'Curva Forward'!$B$5:$B$13,0),MATCH(FV$4,'Curva Forward'!$C$4:$AN$4,0))),CX606)</f>
        <v>7920</v>
      </c>
      <c r="FW606" s="200">
        <f>AK606*AK$2*IF($FC606="V",1,-1)*IF($Q606="Fixo",(CY606-INDEX('Curva Forward'!$C$5:$AN$13,MATCH(CONCATENATE(BD_COMERCIAL!$K606," ",BD_COMERCIAL!$L606),'Curva Forward'!$B$5:$B$13,0),MATCH(FW$4,'Curva Forward'!$C$4:$AN$4,0))),CY606)</f>
        <v>0</v>
      </c>
      <c r="FX606" s="200">
        <f>AL606*AL$2*IF($FC606="V",1,-1)*IF($Q606="Fixo",(CZ606-INDEX('Curva Forward'!$C$5:$AN$13,MATCH(CONCATENATE(BD_COMERCIAL!$K606," ",BD_COMERCIAL!$L606),'Curva Forward'!$B$5:$B$13,0),MATCH(FX$4,'Curva Forward'!$C$4:$AN$4,0))),CZ606)</f>
        <v>0</v>
      </c>
      <c r="FY606" s="200">
        <f>AM606*AM$2*IF($FC606="V",1,-1)*IF($Q606="Fixo",(DA606-INDEX('Curva Forward'!$C$5:$AN$13,MATCH(CONCATENATE(BD_COMERCIAL!$K606," ",BD_COMERCIAL!$L606),'Curva Forward'!$B$5:$B$13,0),MATCH(FY$4,'Curva Forward'!$C$4:$AN$4,0))),DA606)</f>
        <v>0</v>
      </c>
      <c r="FZ606" s="200">
        <f>AN606*AN$2*IF($FC606="V",1,-1)*IF($Q606="Fixo",(DB606-INDEX('Curva Forward'!$C$5:$AN$13,MATCH(CONCATENATE(BD_COMERCIAL!$K606," ",BD_COMERCIAL!$L606),'Curva Forward'!$B$5:$B$13,0),MATCH(FZ$4,'Curva Forward'!$C$4:$AN$4,0))),DB606)</f>
        <v>0</v>
      </c>
      <c r="GA606" s="200">
        <f>AO606*AO$2*IF($FC606="V",1,-1)*IF($Q606="Fixo",(DC606-INDEX('Curva Forward'!$C$5:$AN$13,MATCH(CONCATENATE(BD_COMERCIAL!$K606," ",BD_COMERCIAL!$L606),'Curva Forward'!$B$5:$B$13,0),MATCH(GA$4,'Curva Forward'!$C$4:$AN$4,0))),DC606)</f>
        <v>0</v>
      </c>
      <c r="GB606" s="200">
        <f>AP606*AP$2*IF($FC606="V",1,-1)*IF($Q606="Fixo",(DD606-INDEX('Curva Forward'!$C$5:$AN$13,MATCH(CONCATENATE(BD_COMERCIAL!$K606," ",BD_COMERCIAL!$L606),'Curva Forward'!$B$5:$B$13,0),MATCH(GB$4,'Curva Forward'!$C$4:$AN$4,0))),DD606)</f>
        <v>0</v>
      </c>
      <c r="GC606" s="200">
        <f>AQ606*AQ$2*IF($FC606="V",1,-1)*IF($Q606="Fixo",(DE606-INDEX('Curva Forward'!$C$5:$AN$13,MATCH(CONCATENATE(BD_COMERCIAL!$K606," ",BD_COMERCIAL!$L606),'Curva Forward'!$B$5:$B$13,0),MATCH(GC$4,'Curva Forward'!$C$4:$AN$4,0))),DE606)</f>
        <v>0</v>
      </c>
      <c r="GD606" s="200">
        <f>AR606*AR$2*IF($FC606="V",1,-1)*IF($Q606="Fixo",(DF606-INDEX('Curva Forward'!$C$5:$AN$13,MATCH(CONCATENATE(BD_COMERCIAL!$K606," ",BD_COMERCIAL!$L606),'Curva Forward'!$B$5:$B$13,0),MATCH(GD$4,'Curva Forward'!$C$4:$AN$4,0))),DF606)</f>
        <v>0</v>
      </c>
      <c r="GE606" s="200">
        <f>AS606*AS$2*IF($FC606="V",1,-1)*IF($Q606="Fixo",(DG606-INDEX('Curva Forward'!$C$5:$AN$13,MATCH(CONCATENATE(BD_COMERCIAL!$K606," ",BD_COMERCIAL!$L606),'Curva Forward'!$B$5:$B$13,0),MATCH(GE$4,'Curva Forward'!$C$4:$AN$4,0))),DG606)</f>
        <v>0</v>
      </c>
      <c r="GF606" s="200">
        <f>AT606*AT$2*IF($FC606="V",1,-1)*IF($Q606="Fixo",(DH606-INDEX('Curva Forward'!$C$5:$AN$13,MATCH(CONCATENATE(BD_COMERCIAL!$K606," ",BD_COMERCIAL!$L606),'Curva Forward'!$B$5:$B$13,0),MATCH(GF$4,'Curva Forward'!$C$4:$AN$4,0))),DH606)</f>
        <v>0</v>
      </c>
      <c r="GG606" s="200">
        <f>AU606*AU$2*IF($FC606="V",1,-1)*IF($Q606="Fixo",(DI606-INDEX('Curva Forward'!$C$5:$AN$13,MATCH(CONCATENATE(BD_COMERCIAL!$K606," ",BD_COMERCIAL!$L606),'Curva Forward'!$B$5:$B$13,0),MATCH(GG$4,'Curva Forward'!$C$4:$AN$4,0))),DI606)</f>
        <v>0</v>
      </c>
      <c r="GH606" s="200">
        <f>AV606*AV$2*IF($FC606="V",1,-1)*IF($Q606="Fixo",(DJ606-INDEX('Curva Forward'!$C$5:$AN$13,MATCH(CONCATENATE(BD_COMERCIAL!$K606," ",BD_COMERCIAL!$L606),'Curva Forward'!$B$5:$B$13,0),MATCH(GH$4,'Curva Forward'!$C$4:$AN$4,0))),DJ606)</f>
        <v>0</v>
      </c>
      <c r="GI606" s="200">
        <f>AW606*AW$2*IF($FC606="V",1,-1)*IF($Q606="Fixo",(DK606-INDEX('Curva Forward'!$C$5:$AN$13,MATCH(CONCATENATE(BD_COMERCIAL!$K606," ",BD_COMERCIAL!$L606),'Curva Forward'!$B$5:$B$13,0),MATCH(GI$4,'Curva Forward'!$C$4:$AN$4,0))),DK606)</f>
        <v>0</v>
      </c>
      <c r="GJ606" s="200">
        <f>AX606*AX$2*IF($FC606="V",1,-1)*IF($Q606="Fixo",(DL606-INDEX('Curva Forward'!$C$5:$AN$13,MATCH(CONCATENATE(BD_COMERCIAL!$K606," ",BD_COMERCIAL!$L606),'Curva Forward'!$B$5:$B$13,0),MATCH(GJ$4,'Curva Forward'!$C$4:$AN$4,0))),DL606)</f>
        <v>0</v>
      </c>
      <c r="GK606" s="200">
        <f>AY606*AY$2*IF($FC606="V",1,-1)*IF($Q606="Fixo",(DM606-INDEX('Curva Forward'!$C$5:$AN$13,MATCH(CONCATENATE(BD_COMERCIAL!$K606," ",BD_COMERCIAL!$L606),'Curva Forward'!$B$5:$B$13,0),MATCH(GK$4,'Curva Forward'!$C$4:$AN$4,0))),DM606)</f>
        <v>0</v>
      </c>
      <c r="GL606" s="200">
        <f>IF(EZ606="",0,CL606*CL$2*IF($FC606="V",1,-1)*IF($Q606="Fixo",(EZ606-INDEX('Curva Forward'!$C$5:$AN$13,MATCH(CONCATENATE(BD_COMERCIAL!$K606," ",BD_COMERCIAL!$L606),'Curva Forward'!$B$5:$B$13,0),MATCH(GL$4,'Curva Forward'!$C$4:$AN$4,0))),EZ606))</f>
        <v>0</v>
      </c>
      <c r="GM606" s="200">
        <f>IF(FA606="",0,CM606*CM$2*IF($FC606="V",1,-1)*IF($Q606="Fixo",(FA606-INDEX('Curva Forward'!$C$5:$AN$13,MATCH(CONCATENATE(BD_COMERCIAL!$K606," ",BD_COMERCIAL!$L606),'Curva Forward'!$B$5:$B$13,0),MATCH(GM$4,'Curva Forward'!$C$4:$AN$4,0))),FA606))</f>
        <v>0</v>
      </c>
      <c r="GN606" s="200">
        <f>IF(FB606="",0,CN606*CN$2*IF($FC606="V",1,-1)*IF($Q606="Fixo",(FB606-INDEX('Curva Forward'!$C$5:$AN$13,MATCH(CONCATENATE(BD_COMERCIAL!$K606," ",BD_COMERCIAL!$L606),'Curva Forward'!$B$5:$B$13,0),MATCH(GN$4,'Curva Forward'!$C$4:$AN$4,0))),FB606))</f>
        <v>0</v>
      </c>
      <c r="GO606" s="201">
        <f t="shared" ca="1" si="180"/>
        <v>0</v>
      </c>
      <c r="GP606" s="201">
        <f t="shared" ca="1" si="181"/>
        <v>0</v>
      </c>
    </row>
    <row r="607" spans="1:198" ht="15" customHeight="1" x14ac:dyDescent="0.25">
      <c r="A607" s="6"/>
      <c r="B607" s="7" t="s">
        <v>1011</v>
      </c>
      <c r="C607" s="8">
        <v>44791</v>
      </c>
      <c r="D607" s="9" t="s">
        <v>131</v>
      </c>
      <c r="E607" s="9" t="s">
        <v>248</v>
      </c>
      <c r="F607" s="113" t="s">
        <v>1012</v>
      </c>
      <c r="G607" s="10" t="s">
        <v>125</v>
      </c>
      <c r="H607" s="113" t="s">
        <v>992</v>
      </c>
      <c r="I607" s="9" t="s">
        <v>139</v>
      </c>
      <c r="J607" s="166"/>
      <c r="K607" s="10" t="s">
        <v>127</v>
      </c>
      <c r="L607" s="84" t="s">
        <v>22</v>
      </c>
      <c r="M607" s="11">
        <v>44805</v>
      </c>
      <c r="N607" s="12">
        <v>44834</v>
      </c>
      <c r="O607" s="10">
        <v>2</v>
      </c>
      <c r="P607" s="84">
        <v>73</v>
      </c>
      <c r="Q607" s="84" t="s">
        <v>128</v>
      </c>
      <c r="R607" s="10" t="s">
        <v>129</v>
      </c>
      <c r="S607" s="14" t="s">
        <v>135</v>
      </c>
      <c r="T607" s="11"/>
      <c r="U607" s="12"/>
      <c r="V607" s="257" t="str">
        <f ca="1">IF(U607="","",
IF(U607="NA","",
IFERROR(VLOOKUP(EOMONTH(M607,-2)+1,IPCA!$A:$B,2,0),
VLOOKUP(EOMONTH(TODAY(),-2)+1,IPCA!$A:$B,2,0))/
VLOOKUP(EOMONTH(U607,-2)+1,IPCA!$A:$B,2,0)*
P607))</f>
        <v/>
      </c>
      <c r="W607" s="84"/>
      <c r="X607" s="13" t="s">
        <v>133</v>
      </c>
      <c r="Y607" s="166"/>
      <c r="AA607" s="108"/>
      <c r="AB607" s="15"/>
      <c r="AJ607">
        <v>2</v>
      </c>
      <c r="AM607" s="6"/>
      <c r="AN607" s="15"/>
      <c r="AY607" s="6"/>
      <c r="AZ607" s="15"/>
      <c r="BK607" s="6"/>
      <c r="BL607" s="15"/>
      <c r="BW607" s="6"/>
      <c r="BX607" s="15"/>
      <c r="CI607" s="6"/>
      <c r="CJ607" s="16">
        <f t="shared" si="165"/>
        <v>0.16438356164383561</v>
      </c>
      <c r="CK607" s="16" t="str">
        <f t="shared" si="166"/>
        <v/>
      </c>
      <c r="CL607" s="16" t="str">
        <f t="shared" si="167"/>
        <v/>
      </c>
      <c r="CM607" s="16" t="str">
        <f t="shared" si="168"/>
        <v/>
      </c>
      <c r="CN607" s="16" t="str">
        <f t="shared" si="169"/>
        <v/>
      </c>
      <c r="CO607" s="18"/>
      <c r="CP607" s="15"/>
      <c r="CX607">
        <v>73</v>
      </c>
      <c r="DA607" s="6"/>
      <c r="DB607" s="15"/>
      <c r="DM607" s="6"/>
      <c r="DN607" s="15"/>
      <c r="DY607" s="6"/>
      <c r="DZ607" s="15"/>
      <c r="EK607" s="6"/>
      <c r="EL607" s="15"/>
      <c r="EW607" s="6"/>
      <c r="EX607" s="16">
        <f t="shared" si="182"/>
        <v>6</v>
      </c>
      <c r="EY607" s="16" t="str">
        <f t="shared" si="183"/>
        <v/>
      </c>
      <c r="EZ607" s="16" t="str">
        <f t="shared" si="184"/>
        <v/>
      </c>
      <c r="FA607" s="16" t="str">
        <f t="shared" si="185"/>
        <v/>
      </c>
      <c r="FB607" s="160" t="str">
        <f t="shared" si="186"/>
        <v/>
      </c>
      <c r="FC607" t="s">
        <v>205</v>
      </c>
      <c r="FD607" s="20" t="s">
        <v>139</v>
      </c>
      <c r="FE607"/>
      <c r="FF607" s="209" t="s">
        <v>206</v>
      </c>
      <c r="FH607" s="284">
        <f t="shared" ca="1" si="175"/>
        <v>0</v>
      </c>
      <c r="FI607" s="208">
        <f t="shared" si="176"/>
        <v>0.96666666666666667</v>
      </c>
      <c r="FK607" t="str">
        <f t="shared" si="177"/>
        <v>VIVAZ Energia Ltda</v>
      </c>
      <c r="FL607" s="201">
        <f t="shared" ca="1" si="178"/>
        <v>12960</v>
      </c>
      <c r="FM607" s="201">
        <f t="shared" ca="1" si="179"/>
        <v>0</v>
      </c>
      <c r="FN607" s="200">
        <f>AB607*AB$2*IF($FC607="V",1,-1)*IF($Q607="Fixo",(CP607-INDEX('Curva Forward'!$C$5:$AN$13,MATCH(CONCATENATE(BD_COMERCIAL!$K607," ",BD_COMERCIAL!$L607),'Curva Forward'!$B$5:$B$13,0),MATCH(FN$4,'Curva Forward'!$C$4:$AN$4,0))),CP607)</f>
        <v>0</v>
      </c>
      <c r="FO607" s="200">
        <f>AC607*AC$2*IF($FC607="V",1,-1)*IF($Q607="Fixo",(CQ607-INDEX('Curva Forward'!$C$5:$AN$13,MATCH(CONCATENATE(BD_COMERCIAL!$K607," ",BD_COMERCIAL!$L607),'Curva Forward'!$B$5:$B$13,0),MATCH(FO$4,'Curva Forward'!$C$4:$AN$4,0))),CQ607)</f>
        <v>0</v>
      </c>
      <c r="FP607" s="200">
        <f>AD607*AD$2*IF($FC607="V",1,-1)*IF($Q607="Fixo",(CR607-INDEX('Curva Forward'!$C$5:$AN$13,MATCH(CONCATENATE(BD_COMERCIAL!$K607," ",BD_COMERCIAL!$L607),'Curva Forward'!$B$5:$B$13,0),MATCH(FP$4,'Curva Forward'!$C$4:$AN$4,0))),CR607)</f>
        <v>0</v>
      </c>
      <c r="FQ607" s="200">
        <f>AE607*AE$2*IF($FC607="V",1,-1)*IF($Q607="Fixo",(CS607-INDEX('Curva Forward'!$C$5:$AN$13,MATCH(CONCATENATE(BD_COMERCIAL!$K607," ",BD_COMERCIAL!$L607),'Curva Forward'!$B$5:$B$13,0),MATCH(FQ$4,'Curva Forward'!$C$4:$AN$4,0))),CS607)</f>
        <v>0</v>
      </c>
      <c r="FR607" s="200">
        <f>AF607*AF$2*IF($FC607="V",1,-1)*IF($Q607="Fixo",(CT607-INDEX('Curva Forward'!$C$5:$AN$13,MATCH(CONCATENATE(BD_COMERCIAL!$K607," ",BD_COMERCIAL!$L607),'Curva Forward'!$B$5:$B$13,0),MATCH(FR$4,'Curva Forward'!$C$4:$AN$4,0))),CT607)</f>
        <v>0</v>
      </c>
      <c r="FS607" s="200">
        <f>AG607*AG$2*IF($FC607="V",1,-1)*IF($Q607="Fixo",(CU607-INDEX('Curva Forward'!$C$5:$AN$13,MATCH(CONCATENATE(BD_COMERCIAL!$K607," ",BD_COMERCIAL!$L607),'Curva Forward'!$B$5:$B$13,0),MATCH(FS$4,'Curva Forward'!$C$4:$AN$4,0))),CU607)</f>
        <v>0</v>
      </c>
      <c r="FT607" s="200">
        <f>AH607*AH$2*IF($FC607="V",1,-1)*IF($Q607="Fixo",(CV607-INDEX('Curva Forward'!$C$5:$AN$13,MATCH(CONCATENATE(BD_COMERCIAL!$K607," ",BD_COMERCIAL!$L607),'Curva Forward'!$B$5:$B$13,0),MATCH(FT$4,'Curva Forward'!$C$4:$AN$4,0))),CV607)</f>
        <v>0</v>
      </c>
      <c r="FU607" s="200">
        <f>AI607*AI$2*IF($FC607="V",1,-1)*IF($Q607="Fixo",(CW607-INDEX('Curva Forward'!$C$5:$AN$13,MATCH(CONCATENATE(BD_COMERCIAL!$K607," ",BD_COMERCIAL!$L607),'Curva Forward'!$B$5:$B$13,0),MATCH(FU$4,'Curva Forward'!$C$4:$AN$4,0))),CW607)</f>
        <v>0</v>
      </c>
      <c r="FV607" s="200">
        <f>AJ607*AJ$2*IF($FC607="V",1,-1)*IF($Q607="Fixo",(CX607-INDEX('Curva Forward'!$C$5:$AN$13,MATCH(CONCATENATE(BD_COMERCIAL!$K607," ",BD_COMERCIAL!$L607),'Curva Forward'!$B$5:$B$13,0),MATCH(FV$4,'Curva Forward'!$C$4:$AN$4,0))),CX607)</f>
        <v>12960</v>
      </c>
      <c r="FW607" s="200">
        <f>AK607*AK$2*IF($FC607="V",1,-1)*IF($Q607="Fixo",(CY607-INDEX('Curva Forward'!$C$5:$AN$13,MATCH(CONCATENATE(BD_COMERCIAL!$K607," ",BD_COMERCIAL!$L607),'Curva Forward'!$B$5:$B$13,0),MATCH(FW$4,'Curva Forward'!$C$4:$AN$4,0))),CY607)</f>
        <v>0</v>
      </c>
      <c r="FX607" s="200">
        <f>AL607*AL$2*IF($FC607="V",1,-1)*IF($Q607="Fixo",(CZ607-INDEX('Curva Forward'!$C$5:$AN$13,MATCH(CONCATENATE(BD_COMERCIAL!$K607," ",BD_COMERCIAL!$L607),'Curva Forward'!$B$5:$B$13,0),MATCH(FX$4,'Curva Forward'!$C$4:$AN$4,0))),CZ607)</f>
        <v>0</v>
      </c>
      <c r="FY607" s="200">
        <f>AM607*AM$2*IF($FC607="V",1,-1)*IF($Q607="Fixo",(DA607-INDEX('Curva Forward'!$C$5:$AN$13,MATCH(CONCATENATE(BD_COMERCIAL!$K607," ",BD_COMERCIAL!$L607),'Curva Forward'!$B$5:$B$13,0),MATCH(FY$4,'Curva Forward'!$C$4:$AN$4,0))),DA607)</f>
        <v>0</v>
      </c>
      <c r="FZ607" s="200">
        <f>AN607*AN$2*IF($FC607="V",1,-1)*IF($Q607="Fixo",(DB607-INDEX('Curva Forward'!$C$5:$AN$13,MATCH(CONCATENATE(BD_COMERCIAL!$K607," ",BD_COMERCIAL!$L607),'Curva Forward'!$B$5:$B$13,0),MATCH(FZ$4,'Curva Forward'!$C$4:$AN$4,0))),DB607)</f>
        <v>0</v>
      </c>
      <c r="GA607" s="200">
        <f>AO607*AO$2*IF($FC607="V",1,-1)*IF($Q607="Fixo",(DC607-INDEX('Curva Forward'!$C$5:$AN$13,MATCH(CONCATENATE(BD_COMERCIAL!$K607," ",BD_COMERCIAL!$L607),'Curva Forward'!$B$5:$B$13,0),MATCH(GA$4,'Curva Forward'!$C$4:$AN$4,0))),DC607)</f>
        <v>0</v>
      </c>
      <c r="GB607" s="200">
        <f>AP607*AP$2*IF($FC607="V",1,-1)*IF($Q607="Fixo",(DD607-INDEX('Curva Forward'!$C$5:$AN$13,MATCH(CONCATENATE(BD_COMERCIAL!$K607," ",BD_COMERCIAL!$L607),'Curva Forward'!$B$5:$B$13,0),MATCH(GB$4,'Curva Forward'!$C$4:$AN$4,0))),DD607)</f>
        <v>0</v>
      </c>
      <c r="GC607" s="200">
        <f>AQ607*AQ$2*IF($FC607="V",1,-1)*IF($Q607="Fixo",(DE607-INDEX('Curva Forward'!$C$5:$AN$13,MATCH(CONCATENATE(BD_COMERCIAL!$K607," ",BD_COMERCIAL!$L607),'Curva Forward'!$B$5:$B$13,0),MATCH(GC$4,'Curva Forward'!$C$4:$AN$4,0))),DE607)</f>
        <v>0</v>
      </c>
      <c r="GD607" s="200">
        <f>AR607*AR$2*IF($FC607="V",1,-1)*IF($Q607="Fixo",(DF607-INDEX('Curva Forward'!$C$5:$AN$13,MATCH(CONCATENATE(BD_COMERCIAL!$K607," ",BD_COMERCIAL!$L607),'Curva Forward'!$B$5:$B$13,0),MATCH(GD$4,'Curva Forward'!$C$4:$AN$4,0))),DF607)</f>
        <v>0</v>
      </c>
      <c r="GE607" s="200">
        <f>AS607*AS$2*IF($FC607="V",1,-1)*IF($Q607="Fixo",(DG607-INDEX('Curva Forward'!$C$5:$AN$13,MATCH(CONCATENATE(BD_COMERCIAL!$K607," ",BD_COMERCIAL!$L607),'Curva Forward'!$B$5:$B$13,0),MATCH(GE$4,'Curva Forward'!$C$4:$AN$4,0))),DG607)</f>
        <v>0</v>
      </c>
      <c r="GF607" s="200">
        <f>AT607*AT$2*IF($FC607="V",1,-1)*IF($Q607="Fixo",(DH607-INDEX('Curva Forward'!$C$5:$AN$13,MATCH(CONCATENATE(BD_COMERCIAL!$K607," ",BD_COMERCIAL!$L607),'Curva Forward'!$B$5:$B$13,0),MATCH(GF$4,'Curva Forward'!$C$4:$AN$4,0))),DH607)</f>
        <v>0</v>
      </c>
      <c r="GG607" s="200">
        <f>AU607*AU$2*IF($FC607="V",1,-1)*IF($Q607="Fixo",(DI607-INDEX('Curva Forward'!$C$5:$AN$13,MATCH(CONCATENATE(BD_COMERCIAL!$K607," ",BD_COMERCIAL!$L607),'Curva Forward'!$B$5:$B$13,0),MATCH(GG$4,'Curva Forward'!$C$4:$AN$4,0))),DI607)</f>
        <v>0</v>
      </c>
      <c r="GH607" s="200">
        <f>AV607*AV$2*IF($FC607="V",1,-1)*IF($Q607="Fixo",(DJ607-INDEX('Curva Forward'!$C$5:$AN$13,MATCH(CONCATENATE(BD_COMERCIAL!$K607," ",BD_COMERCIAL!$L607),'Curva Forward'!$B$5:$B$13,0),MATCH(GH$4,'Curva Forward'!$C$4:$AN$4,0))),DJ607)</f>
        <v>0</v>
      </c>
      <c r="GI607" s="200">
        <f>AW607*AW$2*IF($FC607="V",1,-1)*IF($Q607="Fixo",(DK607-INDEX('Curva Forward'!$C$5:$AN$13,MATCH(CONCATENATE(BD_COMERCIAL!$K607," ",BD_COMERCIAL!$L607),'Curva Forward'!$B$5:$B$13,0),MATCH(GI$4,'Curva Forward'!$C$4:$AN$4,0))),DK607)</f>
        <v>0</v>
      </c>
      <c r="GJ607" s="200">
        <f>AX607*AX$2*IF($FC607="V",1,-1)*IF($Q607="Fixo",(DL607-INDEX('Curva Forward'!$C$5:$AN$13,MATCH(CONCATENATE(BD_COMERCIAL!$K607," ",BD_COMERCIAL!$L607),'Curva Forward'!$B$5:$B$13,0),MATCH(GJ$4,'Curva Forward'!$C$4:$AN$4,0))),DL607)</f>
        <v>0</v>
      </c>
      <c r="GK607" s="200">
        <f>AY607*AY$2*IF($FC607="V",1,-1)*IF($Q607="Fixo",(DM607-INDEX('Curva Forward'!$C$5:$AN$13,MATCH(CONCATENATE(BD_COMERCIAL!$K607," ",BD_COMERCIAL!$L607),'Curva Forward'!$B$5:$B$13,0),MATCH(GK$4,'Curva Forward'!$C$4:$AN$4,0))),DM607)</f>
        <v>0</v>
      </c>
      <c r="GL607" s="200">
        <f>IF(EZ607="",0,CL607*CL$2*IF($FC607="V",1,-1)*IF($Q607="Fixo",(EZ607-INDEX('Curva Forward'!$C$5:$AN$13,MATCH(CONCATENATE(BD_COMERCIAL!$K607," ",BD_COMERCIAL!$L607),'Curva Forward'!$B$5:$B$13,0),MATCH(GL$4,'Curva Forward'!$C$4:$AN$4,0))),EZ607))</f>
        <v>0</v>
      </c>
      <c r="GM607" s="200">
        <f>IF(FA607="",0,CM607*CM$2*IF($FC607="V",1,-1)*IF($Q607="Fixo",(FA607-INDEX('Curva Forward'!$C$5:$AN$13,MATCH(CONCATENATE(BD_COMERCIAL!$K607," ",BD_COMERCIAL!$L607),'Curva Forward'!$B$5:$B$13,0),MATCH(GM$4,'Curva Forward'!$C$4:$AN$4,0))),FA607))</f>
        <v>0</v>
      </c>
      <c r="GN607" s="200">
        <f>IF(FB607="",0,CN607*CN$2*IF($FC607="V",1,-1)*IF($Q607="Fixo",(FB607-INDEX('Curva Forward'!$C$5:$AN$13,MATCH(CONCATENATE(BD_COMERCIAL!$K607," ",BD_COMERCIAL!$L607),'Curva Forward'!$B$5:$B$13,0),MATCH(GN$4,'Curva Forward'!$C$4:$AN$4,0))),FB607))</f>
        <v>0</v>
      </c>
      <c r="GO607" s="201">
        <f t="shared" ca="1" si="180"/>
        <v>0</v>
      </c>
      <c r="GP607" s="201">
        <f t="shared" ca="1" si="181"/>
        <v>0</v>
      </c>
    </row>
    <row r="608" spans="1:198" ht="15" customHeight="1" x14ac:dyDescent="0.25">
      <c r="A608" s="6"/>
      <c r="B608" s="7" t="s">
        <v>1013</v>
      </c>
      <c r="C608" s="8">
        <v>44791</v>
      </c>
      <c r="D608" s="9" t="s">
        <v>131</v>
      </c>
      <c r="E608" s="9" t="s">
        <v>935</v>
      </c>
      <c r="F608" s="113" t="s">
        <v>1014</v>
      </c>
      <c r="G608" s="10" t="s">
        <v>125</v>
      </c>
      <c r="H608" s="113" t="s">
        <v>992</v>
      </c>
      <c r="I608" s="9" t="s">
        <v>126</v>
      </c>
      <c r="J608" s="166" t="s">
        <v>921</v>
      </c>
      <c r="K608" s="10" t="s">
        <v>127</v>
      </c>
      <c r="L608" s="84" t="s">
        <v>22</v>
      </c>
      <c r="M608" s="11">
        <v>44774</v>
      </c>
      <c r="N608" s="12">
        <v>44804</v>
      </c>
      <c r="O608" s="10">
        <v>5</v>
      </c>
      <c r="P608" s="84">
        <v>79</v>
      </c>
      <c r="Q608" s="84" t="s">
        <v>128</v>
      </c>
      <c r="R608" s="10" t="s">
        <v>129</v>
      </c>
      <c r="S608" s="14" t="s">
        <v>135</v>
      </c>
      <c r="T608" s="11"/>
      <c r="U608" s="12"/>
      <c r="V608" s="257" t="str">
        <f ca="1">IF(U608="","",
IF(U608="NA","",
IFERROR(VLOOKUP(EOMONTH(M608,-2)+1,IPCA!$A:$B,2,0),
VLOOKUP(EOMONTH(TODAY(),-2)+1,IPCA!$A:$B,2,0))/
VLOOKUP(EOMONTH(U608,-2)+1,IPCA!$A:$B,2,0)*
P608))</f>
        <v/>
      </c>
      <c r="W608" s="84"/>
      <c r="X608" s="13" t="s">
        <v>133</v>
      </c>
      <c r="Y608" s="166"/>
      <c r="AA608" s="108"/>
      <c r="AB608" s="15"/>
      <c r="AI608">
        <v>5</v>
      </c>
      <c r="AM608" s="6"/>
      <c r="AN608" s="15"/>
      <c r="AY608" s="6"/>
      <c r="AZ608" s="15"/>
      <c r="BK608" s="6"/>
      <c r="BL608" s="15"/>
      <c r="BW608" s="6"/>
      <c r="BX608" s="15"/>
      <c r="CI608" s="6"/>
      <c r="CJ608" s="16">
        <f t="shared" si="165"/>
        <v>0.42465753424657532</v>
      </c>
      <c r="CK608" s="16" t="str">
        <f t="shared" si="166"/>
        <v/>
      </c>
      <c r="CL608" s="16" t="str">
        <f t="shared" si="167"/>
        <v/>
      </c>
      <c r="CM608" s="16" t="str">
        <f t="shared" si="168"/>
        <v/>
      </c>
      <c r="CN608" s="16" t="str">
        <f t="shared" si="169"/>
        <v/>
      </c>
      <c r="CO608" s="18"/>
      <c r="CP608" s="15"/>
      <c r="CW608">
        <v>79</v>
      </c>
      <c r="DA608" s="6"/>
      <c r="DB608" s="15"/>
      <c r="DM608" s="6"/>
      <c r="DN608" s="15"/>
      <c r="DY608" s="6"/>
      <c r="DZ608" s="15"/>
      <c r="EK608" s="6"/>
      <c r="EL608" s="15"/>
      <c r="EW608" s="6"/>
      <c r="EX608" s="16">
        <f t="shared" si="182"/>
        <v>6.7095890410958905</v>
      </c>
      <c r="EY608" s="16" t="str">
        <f t="shared" si="183"/>
        <v/>
      </c>
      <c r="EZ608" s="16" t="str">
        <f t="shared" si="184"/>
        <v/>
      </c>
      <c r="FA608" s="16" t="str">
        <f t="shared" si="185"/>
        <v/>
      </c>
      <c r="FB608" s="160" t="str">
        <f t="shared" si="186"/>
        <v/>
      </c>
      <c r="FC608" t="s">
        <v>205</v>
      </c>
      <c r="FD608" s="20" t="s">
        <v>126</v>
      </c>
      <c r="FE608"/>
      <c r="FF608" s="209" t="s">
        <v>206</v>
      </c>
      <c r="FH608" s="284">
        <f t="shared" ca="1" si="175"/>
        <v>0</v>
      </c>
      <c r="FI608" s="208">
        <f t="shared" si="176"/>
        <v>1</v>
      </c>
      <c r="FK608" t="str">
        <f t="shared" si="177"/>
        <v>GENCO ENERGIA LTDA</v>
      </c>
      <c r="FL608" s="201">
        <f t="shared" ca="1" si="178"/>
        <v>22320</v>
      </c>
      <c r="FM608" s="201">
        <f t="shared" ca="1" si="179"/>
        <v>0</v>
      </c>
      <c r="FN608" s="200">
        <f>AB608*AB$2*IF($FC608="V",1,-1)*IF($Q608="Fixo",(CP608-INDEX('Curva Forward'!$C$5:$AN$13,MATCH(CONCATENATE(BD_COMERCIAL!$K608," ",BD_COMERCIAL!$L608),'Curva Forward'!$B$5:$B$13,0),MATCH(FN$4,'Curva Forward'!$C$4:$AN$4,0))),CP608)</f>
        <v>0</v>
      </c>
      <c r="FO608" s="200">
        <f>AC608*AC$2*IF($FC608="V",1,-1)*IF($Q608="Fixo",(CQ608-INDEX('Curva Forward'!$C$5:$AN$13,MATCH(CONCATENATE(BD_COMERCIAL!$K608," ",BD_COMERCIAL!$L608),'Curva Forward'!$B$5:$B$13,0),MATCH(FO$4,'Curva Forward'!$C$4:$AN$4,0))),CQ608)</f>
        <v>0</v>
      </c>
      <c r="FP608" s="200">
        <f>AD608*AD$2*IF($FC608="V",1,-1)*IF($Q608="Fixo",(CR608-INDEX('Curva Forward'!$C$5:$AN$13,MATCH(CONCATENATE(BD_COMERCIAL!$K608," ",BD_COMERCIAL!$L608),'Curva Forward'!$B$5:$B$13,0),MATCH(FP$4,'Curva Forward'!$C$4:$AN$4,0))),CR608)</f>
        <v>0</v>
      </c>
      <c r="FQ608" s="200">
        <f>AE608*AE$2*IF($FC608="V",1,-1)*IF($Q608="Fixo",(CS608-INDEX('Curva Forward'!$C$5:$AN$13,MATCH(CONCATENATE(BD_COMERCIAL!$K608," ",BD_COMERCIAL!$L608),'Curva Forward'!$B$5:$B$13,0),MATCH(FQ$4,'Curva Forward'!$C$4:$AN$4,0))),CS608)</f>
        <v>0</v>
      </c>
      <c r="FR608" s="200">
        <f>AF608*AF$2*IF($FC608="V",1,-1)*IF($Q608="Fixo",(CT608-INDEX('Curva Forward'!$C$5:$AN$13,MATCH(CONCATENATE(BD_COMERCIAL!$K608," ",BD_COMERCIAL!$L608),'Curva Forward'!$B$5:$B$13,0),MATCH(FR$4,'Curva Forward'!$C$4:$AN$4,0))),CT608)</f>
        <v>0</v>
      </c>
      <c r="FS608" s="200">
        <f>AG608*AG$2*IF($FC608="V",1,-1)*IF($Q608="Fixo",(CU608-INDEX('Curva Forward'!$C$5:$AN$13,MATCH(CONCATENATE(BD_COMERCIAL!$K608," ",BD_COMERCIAL!$L608),'Curva Forward'!$B$5:$B$13,0),MATCH(FS$4,'Curva Forward'!$C$4:$AN$4,0))),CU608)</f>
        <v>0</v>
      </c>
      <c r="FT608" s="200">
        <f>AH608*AH$2*IF($FC608="V",1,-1)*IF($Q608="Fixo",(CV608-INDEX('Curva Forward'!$C$5:$AN$13,MATCH(CONCATENATE(BD_COMERCIAL!$K608," ",BD_COMERCIAL!$L608),'Curva Forward'!$B$5:$B$13,0),MATCH(FT$4,'Curva Forward'!$C$4:$AN$4,0))),CV608)</f>
        <v>0</v>
      </c>
      <c r="FU608" s="200">
        <f>AI608*AI$2*IF($FC608="V",1,-1)*IF($Q608="Fixo",(CW608-INDEX('Curva Forward'!$C$5:$AN$13,MATCH(CONCATENATE(BD_COMERCIAL!$K608," ",BD_COMERCIAL!$L608),'Curva Forward'!$B$5:$B$13,0),MATCH(FU$4,'Curva Forward'!$C$4:$AN$4,0))),CW608)</f>
        <v>22320</v>
      </c>
      <c r="FV608" s="200">
        <f>AJ608*AJ$2*IF($FC608="V",1,-1)*IF($Q608="Fixo",(CX608-INDEX('Curva Forward'!$C$5:$AN$13,MATCH(CONCATENATE(BD_COMERCIAL!$K608," ",BD_COMERCIAL!$L608),'Curva Forward'!$B$5:$B$13,0),MATCH(FV$4,'Curva Forward'!$C$4:$AN$4,0))),CX608)</f>
        <v>0</v>
      </c>
      <c r="FW608" s="200">
        <f>AK608*AK$2*IF($FC608="V",1,-1)*IF($Q608="Fixo",(CY608-INDEX('Curva Forward'!$C$5:$AN$13,MATCH(CONCATENATE(BD_COMERCIAL!$K608," ",BD_COMERCIAL!$L608),'Curva Forward'!$B$5:$B$13,0),MATCH(FW$4,'Curva Forward'!$C$4:$AN$4,0))),CY608)</f>
        <v>0</v>
      </c>
      <c r="FX608" s="200">
        <f>AL608*AL$2*IF($FC608="V",1,-1)*IF($Q608="Fixo",(CZ608-INDEX('Curva Forward'!$C$5:$AN$13,MATCH(CONCATENATE(BD_COMERCIAL!$K608," ",BD_COMERCIAL!$L608),'Curva Forward'!$B$5:$B$13,0),MATCH(FX$4,'Curva Forward'!$C$4:$AN$4,0))),CZ608)</f>
        <v>0</v>
      </c>
      <c r="FY608" s="200">
        <f>AM608*AM$2*IF($FC608="V",1,-1)*IF($Q608="Fixo",(DA608-INDEX('Curva Forward'!$C$5:$AN$13,MATCH(CONCATENATE(BD_COMERCIAL!$K608," ",BD_COMERCIAL!$L608),'Curva Forward'!$B$5:$B$13,0),MATCH(FY$4,'Curva Forward'!$C$4:$AN$4,0))),DA608)</f>
        <v>0</v>
      </c>
      <c r="FZ608" s="200">
        <f>AN608*AN$2*IF($FC608="V",1,-1)*IF($Q608="Fixo",(DB608-INDEX('Curva Forward'!$C$5:$AN$13,MATCH(CONCATENATE(BD_COMERCIAL!$K608," ",BD_COMERCIAL!$L608),'Curva Forward'!$B$5:$B$13,0),MATCH(FZ$4,'Curva Forward'!$C$4:$AN$4,0))),DB608)</f>
        <v>0</v>
      </c>
      <c r="GA608" s="200">
        <f>AO608*AO$2*IF($FC608="V",1,-1)*IF($Q608="Fixo",(DC608-INDEX('Curva Forward'!$C$5:$AN$13,MATCH(CONCATENATE(BD_COMERCIAL!$K608," ",BD_COMERCIAL!$L608),'Curva Forward'!$B$5:$B$13,0),MATCH(GA$4,'Curva Forward'!$C$4:$AN$4,0))),DC608)</f>
        <v>0</v>
      </c>
      <c r="GB608" s="200">
        <f>AP608*AP$2*IF($FC608="V",1,-1)*IF($Q608="Fixo",(DD608-INDEX('Curva Forward'!$C$5:$AN$13,MATCH(CONCATENATE(BD_COMERCIAL!$K608," ",BD_COMERCIAL!$L608),'Curva Forward'!$B$5:$B$13,0),MATCH(GB$4,'Curva Forward'!$C$4:$AN$4,0))),DD608)</f>
        <v>0</v>
      </c>
      <c r="GC608" s="200">
        <f>AQ608*AQ$2*IF($FC608="V",1,-1)*IF($Q608="Fixo",(DE608-INDEX('Curva Forward'!$C$5:$AN$13,MATCH(CONCATENATE(BD_COMERCIAL!$K608," ",BD_COMERCIAL!$L608),'Curva Forward'!$B$5:$B$13,0),MATCH(GC$4,'Curva Forward'!$C$4:$AN$4,0))),DE608)</f>
        <v>0</v>
      </c>
      <c r="GD608" s="200">
        <f>AR608*AR$2*IF($FC608="V",1,-1)*IF($Q608="Fixo",(DF608-INDEX('Curva Forward'!$C$5:$AN$13,MATCH(CONCATENATE(BD_COMERCIAL!$K608," ",BD_COMERCIAL!$L608),'Curva Forward'!$B$5:$B$13,0),MATCH(GD$4,'Curva Forward'!$C$4:$AN$4,0))),DF608)</f>
        <v>0</v>
      </c>
      <c r="GE608" s="200">
        <f>AS608*AS$2*IF($FC608="V",1,-1)*IF($Q608="Fixo",(DG608-INDEX('Curva Forward'!$C$5:$AN$13,MATCH(CONCATENATE(BD_COMERCIAL!$K608," ",BD_COMERCIAL!$L608),'Curva Forward'!$B$5:$B$13,0),MATCH(GE$4,'Curva Forward'!$C$4:$AN$4,0))),DG608)</f>
        <v>0</v>
      </c>
      <c r="GF608" s="200">
        <f>AT608*AT$2*IF($FC608="V",1,-1)*IF($Q608="Fixo",(DH608-INDEX('Curva Forward'!$C$5:$AN$13,MATCH(CONCATENATE(BD_COMERCIAL!$K608," ",BD_COMERCIAL!$L608),'Curva Forward'!$B$5:$B$13,0),MATCH(GF$4,'Curva Forward'!$C$4:$AN$4,0))),DH608)</f>
        <v>0</v>
      </c>
      <c r="GG608" s="200">
        <f>AU608*AU$2*IF($FC608="V",1,-1)*IF($Q608="Fixo",(DI608-INDEX('Curva Forward'!$C$5:$AN$13,MATCH(CONCATENATE(BD_COMERCIAL!$K608," ",BD_COMERCIAL!$L608),'Curva Forward'!$B$5:$B$13,0),MATCH(GG$4,'Curva Forward'!$C$4:$AN$4,0))),DI608)</f>
        <v>0</v>
      </c>
      <c r="GH608" s="200">
        <f>AV608*AV$2*IF($FC608="V",1,-1)*IF($Q608="Fixo",(DJ608-INDEX('Curva Forward'!$C$5:$AN$13,MATCH(CONCATENATE(BD_COMERCIAL!$K608," ",BD_COMERCIAL!$L608),'Curva Forward'!$B$5:$B$13,0),MATCH(GH$4,'Curva Forward'!$C$4:$AN$4,0))),DJ608)</f>
        <v>0</v>
      </c>
      <c r="GI608" s="200">
        <f>AW608*AW$2*IF($FC608="V",1,-1)*IF($Q608="Fixo",(DK608-INDEX('Curva Forward'!$C$5:$AN$13,MATCH(CONCATENATE(BD_COMERCIAL!$K608," ",BD_COMERCIAL!$L608),'Curva Forward'!$B$5:$B$13,0),MATCH(GI$4,'Curva Forward'!$C$4:$AN$4,0))),DK608)</f>
        <v>0</v>
      </c>
      <c r="GJ608" s="200">
        <f>AX608*AX$2*IF($FC608="V",1,-1)*IF($Q608="Fixo",(DL608-INDEX('Curva Forward'!$C$5:$AN$13,MATCH(CONCATENATE(BD_COMERCIAL!$K608," ",BD_COMERCIAL!$L608),'Curva Forward'!$B$5:$B$13,0),MATCH(GJ$4,'Curva Forward'!$C$4:$AN$4,0))),DL608)</f>
        <v>0</v>
      </c>
      <c r="GK608" s="200">
        <f>AY608*AY$2*IF($FC608="V",1,-1)*IF($Q608="Fixo",(DM608-INDEX('Curva Forward'!$C$5:$AN$13,MATCH(CONCATENATE(BD_COMERCIAL!$K608," ",BD_COMERCIAL!$L608),'Curva Forward'!$B$5:$B$13,0),MATCH(GK$4,'Curva Forward'!$C$4:$AN$4,0))),DM608)</f>
        <v>0</v>
      </c>
      <c r="GL608" s="200">
        <f>IF(EZ608="",0,CL608*CL$2*IF($FC608="V",1,-1)*IF($Q608="Fixo",(EZ608-INDEX('Curva Forward'!$C$5:$AN$13,MATCH(CONCATENATE(BD_COMERCIAL!$K608," ",BD_COMERCIAL!$L608),'Curva Forward'!$B$5:$B$13,0),MATCH(GL$4,'Curva Forward'!$C$4:$AN$4,0))),EZ608))</f>
        <v>0</v>
      </c>
      <c r="GM608" s="200">
        <f>IF(FA608="",0,CM608*CM$2*IF($FC608="V",1,-1)*IF($Q608="Fixo",(FA608-INDEX('Curva Forward'!$C$5:$AN$13,MATCH(CONCATENATE(BD_COMERCIAL!$K608," ",BD_COMERCIAL!$L608),'Curva Forward'!$B$5:$B$13,0),MATCH(GM$4,'Curva Forward'!$C$4:$AN$4,0))),FA608))</f>
        <v>0</v>
      </c>
      <c r="GN608" s="200">
        <f>IF(FB608="",0,CN608*CN$2*IF($FC608="V",1,-1)*IF($Q608="Fixo",(FB608-INDEX('Curva Forward'!$C$5:$AN$13,MATCH(CONCATENATE(BD_COMERCIAL!$K608," ",BD_COMERCIAL!$L608),'Curva Forward'!$B$5:$B$13,0),MATCH(GN$4,'Curva Forward'!$C$4:$AN$4,0))),FB608))</f>
        <v>0</v>
      </c>
      <c r="GO608" s="201">
        <f t="shared" ca="1" si="180"/>
        <v>0</v>
      </c>
      <c r="GP608" s="201">
        <f t="shared" ca="1" si="181"/>
        <v>0</v>
      </c>
    </row>
    <row r="609" spans="1:198" ht="15" customHeight="1" x14ac:dyDescent="0.25">
      <c r="A609" s="6"/>
      <c r="B609" s="7" t="s">
        <v>1015</v>
      </c>
      <c r="C609" s="8">
        <v>44791</v>
      </c>
      <c r="D609" s="9" t="s">
        <v>131</v>
      </c>
      <c r="E609" s="9" t="s">
        <v>993</v>
      </c>
      <c r="F609" s="113" t="s">
        <v>994</v>
      </c>
      <c r="G609" s="10" t="s">
        <v>125</v>
      </c>
      <c r="H609" s="113" t="s">
        <v>992</v>
      </c>
      <c r="I609" s="9" t="s">
        <v>139</v>
      </c>
      <c r="J609" s="166"/>
      <c r="K609" s="10" t="s">
        <v>127</v>
      </c>
      <c r="L609" s="84" t="s">
        <v>22</v>
      </c>
      <c r="M609" s="11">
        <v>44805</v>
      </c>
      <c r="N609" s="12">
        <v>44834</v>
      </c>
      <c r="O609" s="10">
        <v>1</v>
      </c>
      <c r="P609" s="84">
        <v>73</v>
      </c>
      <c r="Q609" s="84" t="s">
        <v>128</v>
      </c>
      <c r="R609" s="10" t="s">
        <v>129</v>
      </c>
      <c r="S609" s="14" t="s">
        <v>135</v>
      </c>
      <c r="T609" s="11"/>
      <c r="U609" s="12"/>
      <c r="V609" s="257" t="str">
        <f ca="1">IF(U609="","",
IF(U609="NA","",
IFERROR(VLOOKUP(EOMONTH(M609,-2)+1,IPCA!$A:$B,2,0),
VLOOKUP(EOMONTH(TODAY(),-2)+1,IPCA!$A:$B,2,0))/
VLOOKUP(EOMONTH(U609,-2)+1,IPCA!$A:$B,2,0)*
P609))</f>
        <v/>
      </c>
      <c r="W609" s="84"/>
      <c r="X609" s="13" t="s">
        <v>6</v>
      </c>
      <c r="Y609" s="166"/>
      <c r="AA609" s="108"/>
      <c r="AB609" s="15"/>
      <c r="AJ609">
        <v>1</v>
      </c>
      <c r="AM609" s="6"/>
      <c r="AN609" s="15"/>
      <c r="AY609" s="6"/>
      <c r="AZ609" s="15"/>
      <c r="BK609" s="6"/>
      <c r="BL609" s="15"/>
      <c r="BW609" s="6"/>
      <c r="BX609" s="15"/>
      <c r="CI609" s="6"/>
      <c r="CJ609" s="16">
        <f t="shared" si="165"/>
        <v>8.2191780821917804E-2</v>
      </c>
      <c r="CK609" s="16" t="str">
        <f t="shared" si="166"/>
        <v/>
      </c>
      <c r="CL609" s="16" t="str">
        <f t="shared" si="167"/>
        <v/>
      </c>
      <c r="CM609" s="16" t="str">
        <f t="shared" si="168"/>
        <v/>
      </c>
      <c r="CN609" s="16" t="str">
        <f t="shared" si="169"/>
        <v/>
      </c>
      <c r="CO609" s="18"/>
      <c r="CP609" s="15"/>
      <c r="CX609">
        <v>73</v>
      </c>
      <c r="DA609" s="6"/>
      <c r="DB609" s="15"/>
      <c r="DM609" s="6"/>
      <c r="DN609" s="15"/>
      <c r="DY609" s="6"/>
      <c r="DZ609" s="15"/>
      <c r="EK609" s="6"/>
      <c r="EL609" s="15"/>
      <c r="EW609" s="6"/>
      <c r="EX609" s="16">
        <f t="shared" si="182"/>
        <v>6</v>
      </c>
      <c r="EY609" s="16" t="str">
        <f t="shared" si="183"/>
        <v/>
      </c>
      <c r="EZ609" s="16" t="str">
        <f t="shared" si="184"/>
        <v/>
      </c>
      <c r="FA609" s="16" t="str">
        <f t="shared" si="185"/>
        <v/>
      </c>
      <c r="FB609" s="160" t="str">
        <f t="shared" si="186"/>
        <v/>
      </c>
      <c r="FC609" t="s">
        <v>205</v>
      </c>
      <c r="FD609" s="20" t="s">
        <v>139</v>
      </c>
      <c r="FE609"/>
      <c r="FF609" s="209" t="s">
        <v>206</v>
      </c>
      <c r="FH609" s="284">
        <f t="shared" ca="1" si="175"/>
        <v>0</v>
      </c>
      <c r="FI609" s="208">
        <f t="shared" si="176"/>
        <v>0.96666666666666667</v>
      </c>
      <c r="FK609" t="str">
        <f t="shared" si="177"/>
        <v>ESFERA COMERCIALIZADORA DE ENERGIA LTDA</v>
      </c>
      <c r="FL609" s="201">
        <f t="shared" ca="1" si="178"/>
        <v>6480</v>
      </c>
      <c r="FM609" s="201">
        <f t="shared" ca="1" si="179"/>
        <v>0</v>
      </c>
      <c r="FN609" s="200">
        <f>AB609*AB$2*IF($FC609="V",1,-1)*IF($Q609="Fixo",(CP609-INDEX('Curva Forward'!$C$5:$AN$13,MATCH(CONCATENATE(BD_COMERCIAL!$K609," ",BD_COMERCIAL!$L609),'Curva Forward'!$B$5:$B$13,0),MATCH(FN$4,'Curva Forward'!$C$4:$AN$4,0))),CP609)</f>
        <v>0</v>
      </c>
      <c r="FO609" s="200">
        <f>AC609*AC$2*IF($FC609="V",1,-1)*IF($Q609="Fixo",(CQ609-INDEX('Curva Forward'!$C$5:$AN$13,MATCH(CONCATENATE(BD_COMERCIAL!$K609," ",BD_COMERCIAL!$L609),'Curva Forward'!$B$5:$B$13,0),MATCH(FO$4,'Curva Forward'!$C$4:$AN$4,0))),CQ609)</f>
        <v>0</v>
      </c>
      <c r="FP609" s="200">
        <f>AD609*AD$2*IF($FC609="V",1,-1)*IF($Q609="Fixo",(CR609-INDEX('Curva Forward'!$C$5:$AN$13,MATCH(CONCATENATE(BD_COMERCIAL!$K609," ",BD_COMERCIAL!$L609),'Curva Forward'!$B$5:$B$13,0),MATCH(FP$4,'Curva Forward'!$C$4:$AN$4,0))),CR609)</f>
        <v>0</v>
      </c>
      <c r="FQ609" s="200">
        <f>AE609*AE$2*IF($FC609="V",1,-1)*IF($Q609="Fixo",(CS609-INDEX('Curva Forward'!$C$5:$AN$13,MATCH(CONCATENATE(BD_COMERCIAL!$K609," ",BD_COMERCIAL!$L609),'Curva Forward'!$B$5:$B$13,0),MATCH(FQ$4,'Curva Forward'!$C$4:$AN$4,0))),CS609)</f>
        <v>0</v>
      </c>
      <c r="FR609" s="200">
        <f>AF609*AF$2*IF($FC609="V",1,-1)*IF($Q609="Fixo",(CT609-INDEX('Curva Forward'!$C$5:$AN$13,MATCH(CONCATENATE(BD_COMERCIAL!$K609," ",BD_COMERCIAL!$L609),'Curva Forward'!$B$5:$B$13,0),MATCH(FR$4,'Curva Forward'!$C$4:$AN$4,0))),CT609)</f>
        <v>0</v>
      </c>
      <c r="FS609" s="200">
        <f>AG609*AG$2*IF($FC609="V",1,-1)*IF($Q609="Fixo",(CU609-INDEX('Curva Forward'!$C$5:$AN$13,MATCH(CONCATENATE(BD_COMERCIAL!$K609," ",BD_COMERCIAL!$L609),'Curva Forward'!$B$5:$B$13,0),MATCH(FS$4,'Curva Forward'!$C$4:$AN$4,0))),CU609)</f>
        <v>0</v>
      </c>
      <c r="FT609" s="200">
        <f>AH609*AH$2*IF($FC609="V",1,-1)*IF($Q609="Fixo",(CV609-INDEX('Curva Forward'!$C$5:$AN$13,MATCH(CONCATENATE(BD_COMERCIAL!$K609," ",BD_COMERCIAL!$L609),'Curva Forward'!$B$5:$B$13,0),MATCH(FT$4,'Curva Forward'!$C$4:$AN$4,0))),CV609)</f>
        <v>0</v>
      </c>
      <c r="FU609" s="200">
        <f>AI609*AI$2*IF($FC609="V",1,-1)*IF($Q609="Fixo",(CW609-INDEX('Curva Forward'!$C$5:$AN$13,MATCH(CONCATENATE(BD_COMERCIAL!$K609," ",BD_COMERCIAL!$L609),'Curva Forward'!$B$5:$B$13,0),MATCH(FU$4,'Curva Forward'!$C$4:$AN$4,0))),CW609)</f>
        <v>0</v>
      </c>
      <c r="FV609" s="200">
        <f>AJ609*AJ$2*IF($FC609="V",1,-1)*IF($Q609="Fixo",(CX609-INDEX('Curva Forward'!$C$5:$AN$13,MATCH(CONCATENATE(BD_COMERCIAL!$K609," ",BD_COMERCIAL!$L609),'Curva Forward'!$B$5:$B$13,0),MATCH(FV$4,'Curva Forward'!$C$4:$AN$4,0))),CX609)</f>
        <v>6480</v>
      </c>
      <c r="FW609" s="200">
        <f>AK609*AK$2*IF($FC609="V",1,-1)*IF($Q609="Fixo",(CY609-INDEX('Curva Forward'!$C$5:$AN$13,MATCH(CONCATENATE(BD_COMERCIAL!$K609," ",BD_COMERCIAL!$L609),'Curva Forward'!$B$5:$B$13,0),MATCH(FW$4,'Curva Forward'!$C$4:$AN$4,0))),CY609)</f>
        <v>0</v>
      </c>
      <c r="FX609" s="200">
        <f>AL609*AL$2*IF($FC609="V",1,-1)*IF($Q609="Fixo",(CZ609-INDEX('Curva Forward'!$C$5:$AN$13,MATCH(CONCATENATE(BD_COMERCIAL!$K609," ",BD_COMERCIAL!$L609),'Curva Forward'!$B$5:$B$13,0),MATCH(FX$4,'Curva Forward'!$C$4:$AN$4,0))),CZ609)</f>
        <v>0</v>
      </c>
      <c r="FY609" s="200">
        <f>AM609*AM$2*IF($FC609="V",1,-1)*IF($Q609="Fixo",(DA609-INDEX('Curva Forward'!$C$5:$AN$13,MATCH(CONCATENATE(BD_COMERCIAL!$K609," ",BD_COMERCIAL!$L609),'Curva Forward'!$B$5:$B$13,0),MATCH(FY$4,'Curva Forward'!$C$4:$AN$4,0))),DA609)</f>
        <v>0</v>
      </c>
      <c r="FZ609" s="200">
        <f>AN609*AN$2*IF($FC609="V",1,-1)*IF($Q609="Fixo",(DB609-INDEX('Curva Forward'!$C$5:$AN$13,MATCH(CONCATENATE(BD_COMERCIAL!$K609," ",BD_COMERCIAL!$L609),'Curva Forward'!$B$5:$B$13,0),MATCH(FZ$4,'Curva Forward'!$C$4:$AN$4,0))),DB609)</f>
        <v>0</v>
      </c>
      <c r="GA609" s="200">
        <f>AO609*AO$2*IF($FC609="V",1,-1)*IF($Q609="Fixo",(DC609-INDEX('Curva Forward'!$C$5:$AN$13,MATCH(CONCATENATE(BD_COMERCIAL!$K609," ",BD_COMERCIAL!$L609),'Curva Forward'!$B$5:$B$13,0),MATCH(GA$4,'Curva Forward'!$C$4:$AN$4,0))),DC609)</f>
        <v>0</v>
      </c>
      <c r="GB609" s="200">
        <f>AP609*AP$2*IF($FC609="V",1,-1)*IF($Q609="Fixo",(DD609-INDEX('Curva Forward'!$C$5:$AN$13,MATCH(CONCATENATE(BD_COMERCIAL!$K609," ",BD_COMERCIAL!$L609),'Curva Forward'!$B$5:$B$13,0),MATCH(GB$4,'Curva Forward'!$C$4:$AN$4,0))),DD609)</f>
        <v>0</v>
      </c>
      <c r="GC609" s="200">
        <f>AQ609*AQ$2*IF($FC609="V",1,-1)*IF($Q609="Fixo",(DE609-INDEX('Curva Forward'!$C$5:$AN$13,MATCH(CONCATENATE(BD_COMERCIAL!$K609," ",BD_COMERCIAL!$L609),'Curva Forward'!$B$5:$B$13,0),MATCH(GC$4,'Curva Forward'!$C$4:$AN$4,0))),DE609)</f>
        <v>0</v>
      </c>
      <c r="GD609" s="200">
        <f>AR609*AR$2*IF($FC609="V",1,-1)*IF($Q609="Fixo",(DF609-INDEX('Curva Forward'!$C$5:$AN$13,MATCH(CONCATENATE(BD_COMERCIAL!$K609," ",BD_COMERCIAL!$L609),'Curva Forward'!$B$5:$B$13,0),MATCH(GD$4,'Curva Forward'!$C$4:$AN$4,0))),DF609)</f>
        <v>0</v>
      </c>
      <c r="GE609" s="200">
        <f>AS609*AS$2*IF($FC609="V",1,-1)*IF($Q609="Fixo",(DG609-INDEX('Curva Forward'!$C$5:$AN$13,MATCH(CONCATENATE(BD_COMERCIAL!$K609," ",BD_COMERCIAL!$L609),'Curva Forward'!$B$5:$B$13,0),MATCH(GE$4,'Curva Forward'!$C$4:$AN$4,0))),DG609)</f>
        <v>0</v>
      </c>
      <c r="GF609" s="200">
        <f>AT609*AT$2*IF($FC609="V",1,-1)*IF($Q609="Fixo",(DH609-INDEX('Curva Forward'!$C$5:$AN$13,MATCH(CONCATENATE(BD_COMERCIAL!$K609," ",BD_COMERCIAL!$L609),'Curva Forward'!$B$5:$B$13,0),MATCH(GF$4,'Curva Forward'!$C$4:$AN$4,0))),DH609)</f>
        <v>0</v>
      </c>
      <c r="GG609" s="200">
        <f>AU609*AU$2*IF($FC609="V",1,-1)*IF($Q609="Fixo",(DI609-INDEX('Curva Forward'!$C$5:$AN$13,MATCH(CONCATENATE(BD_COMERCIAL!$K609," ",BD_COMERCIAL!$L609),'Curva Forward'!$B$5:$B$13,0),MATCH(GG$4,'Curva Forward'!$C$4:$AN$4,0))),DI609)</f>
        <v>0</v>
      </c>
      <c r="GH609" s="200">
        <f>AV609*AV$2*IF($FC609="V",1,-1)*IF($Q609="Fixo",(DJ609-INDEX('Curva Forward'!$C$5:$AN$13,MATCH(CONCATENATE(BD_COMERCIAL!$K609," ",BD_COMERCIAL!$L609),'Curva Forward'!$B$5:$B$13,0),MATCH(GH$4,'Curva Forward'!$C$4:$AN$4,0))),DJ609)</f>
        <v>0</v>
      </c>
      <c r="GI609" s="200">
        <f>AW609*AW$2*IF($FC609="V",1,-1)*IF($Q609="Fixo",(DK609-INDEX('Curva Forward'!$C$5:$AN$13,MATCH(CONCATENATE(BD_COMERCIAL!$K609," ",BD_COMERCIAL!$L609),'Curva Forward'!$B$5:$B$13,0),MATCH(GI$4,'Curva Forward'!$C$4:$AN$4,0))),DK609)</f>
        <v>0</v>
      </c>
      <c r="GJ609" s="200">
        <f>AX609*AX$2*IF($FC609="V",1,-1)*IF($Q609="Fixo",(DL609-INDEX('Curva Forward'!$C$5:$AN$13,MATCH(CONCATENATE(BD_COMERCIAL!$K609," ",BD_COMERCIAL!$L609),'Curva Forward'!$B$5:$B$13,0),MATCH(GJ$4,'Curva Forward'!$C$4:$AN$4,0))),DL609)</f>
        <v>0</v>
      </c>
      <c r="GK609" s="200">
        <f>AY609*AY$2*IF($FC609="V",1,-1)*IF($Q609="Fixo",(DM609-INDEX('Curva Forward'!$C$5:$AN$13,MATCH(CONCATENATE(BD_COMERCIAL!$K609," ",BD_COMERCIAL!$L609),'Curva Forward'!$B$5:$B$13,0),MATCH(GK$4,'Curva Forward'!$C$4:$AN$4,0))),DM609)</f>
        <v>0</v>
      </c>
      <c r="GL609" s="200">
        <f>IF(EZ609="",0,CL609*CL$2*IF($FC609="V",1,-1)*IF($Q609="Fixo",(EZ609-INDEX('Curva Forward'!$C$5:$AN$13,MATCH(CONCATENATE(BD_COMERCIAL!$K609," ",BD_COMERCIAL!$L609),'Curva Forward'!$B$5:$B$13,0),MATCH(GL$4,'Curva Forward'!$C$4:$AN$4,0))),EZ609))</f>
        <v>0</v>
      </c>
      <c r="GM609" s="200">
        <f>IF(FA609="",0,CM609*CM$2*IF($FC609="V",1,-1)*IF($Q609="Fixo",(FA609-INDEX('Curva Forward'!$C$5:$AN$13,MATCH(CONCATENATE(BD_COMERCIAL!$K609," ",BD_COMERCIAL!$L609),'Curva Forward'!$B$5:$B$13,0),MATCH(GM$4,'Curva Forward'!$C$4:$AN$4,0))),FA609))</f>
        <v>0</v>
      </c>
      <c r="GN609" s="200">
        <f>IF(FB609="",0,CN609*CN$2*IF($FC609="V",1,-1)*IF($Q609="Fixo",(FB609-INDEX('Curva Forward'!$C$5:$AN$13,MATCH(CONCATENATE(BD_COMERCIAL!$K609," ",BD_COMERCIAL!$L609),'Curva Forward'!$B$5:$B$13,0),MATCH(GN$4,'Curva Forward'!$C$4:$AN$4,0))),FB609))</f>
        <v>0</v>
      </c>
      <c r="GO609" s="201">
        <f t="shared" ca="1" si="180"/>
        <v>0</v>
      </c>
      <c r="GP609" s="201">
        <f t="shared" ca="1" si="181"/>
        <v>0</v>
      </c>
    </row>
    <row r="610" spans="1:198" ht="15" customHeight="1" x14ac:dyDescent="0.25">
      <c r="A610" s="6"/>
      <c r="B610" s="7" t="s">
        <v>1016</v>
      </c>
      <c r="C610" s="8">
        <v>44792</v>
      </c>
      <c r="D610" s="9" t="s">
        <v>131</v>
      </c>
      <c r="E610" s="9" t="s">
        <v>1008</v>
      </c>
      <c r="F610" s="113" t="s">
        <v>1009</v>
      </c>
      <c r="G610" s="10" t="s">
        <v>125</v>
      </c>
      <c r="H610" s="113" t="s">
        <v>992</v>
      </c>
      <c r="I610" s="9" t="s">
        <v>139</v>
      </c>
      <c r="J610" s="166"/>
      <c r="K610" s="10" t="s">
        <v>127</v>
      </c>
      <c r="L610" s="84" t="s">
        <v>22</v>
      </c>
      <c r="M610" s="11">
        <v>44805</v>
      </c>
      <c r="N610" s="12">
        <v>44834</v>
      </c>
      <c r="O610" s="10">
        <v>5</v>
      </c>
      <c r="P610" s="84">
        <v>69</v>
      </c>
      <c r="Q610" s="84" t="s">
        <v>128</v>
      </c>
      <c r="R610" s="10" t="s">
        <v>129</v>
      </c>
      <c r="S610" s="14" t="s">
        <v>135</v>
      </c>
      <c r="T610" s="11"/>
      <c r="U610" s="12"/>
      <c r="V610" s="257" t="str">
        <f ca="1">IF(U610="","",
IF(U610="NA","",
IFERROR(VLOOKUP(EOMONTH(M610,-2)+1,IPCA!$A:$B,2,0),
VLOOKUP(EOMONTH(TODAY(),-2)+1,IPCA!$A:$B,2,0))/
VLOOKUP(EOMONTH(U610,-2)+1,IPCA!$A:$B,2,0)*
P610))</f>
        <v/>
      </c>
      <c r="W610" s="84"/>
      <c r="X610" s="13" t="s">
        <v>133</v>
      </c>
      <c r="Y610" s="166"/>
      <c r="AA610" s="108"/>
      <c r="AB610" s="15"/>
      <c r="AJ610">
        <v>5</v>
      </c>
      <c r="AM610" s="6"/>
      <c r="AN610" s="15"/>
      <c r="AY610" s="6"/>
      <c r="AZ610" s="15"/>
      <c r="BK610" s="6"/>
      <c r="BL610" s="15"/>
      <c r="BW610" s="6"/>
      <c r="BX610" s="15"/>
      <c r="CI610" s="6"/>
      <c r="CJ610" s="16">
        <f t="shared" si="165"/>
        <v>0.41095890410958902</v>
      </c>
      <c r="CK610" s="16" t="str">
        <f t="shared" si="166"/>
        <v/>
      </c>
      <c r="CL610" s="16" t="str">
        <f t="shared" si="167"/>
        <v/>
      </c>
      <c r="CM610" s="16" t="str">
        <f t="shared" si="168"/>
        <v/>
      </c>
      <c r="CN610" s="16" t="str">
        <f t="shared" si="169"/>
        <v/>
      </c>
      <c r="CO610" s="18"/>
      <c r="CP610" s="15"/>
      <c r="CX610">
        <v>69</v>
      </c>
      <c r="DA610" s="6"/>
      <c r="DB610" s="15"/>
      <c r="DM610" s="6"/>
      <c r="DN610" s="15"/>
      <c r="DY610" s="6"/>
      <c r="DZ610" s="15"/>
      <c r="EK610" s="6"/>
      <c r="EL610" s="15"/>
      <c r="EW610" s="6"/>
      <c r="EX610" s="16">
        <f t="shared" si="182"/>
        <v>5.6712328767123283</v>
      </c>
      <c r="EY610" s="16" t="str">
        <f t="shared" si="183"/>
        <v/>
      </c>
      <c r="EZ610" s="16" t="str">
        <f t="shared" si="184"/>
        <v/>
      </c>
      <c r="FA610" s="16" t="str">
        <f t="shared" si="185"/>
        <v/>
      </c>
      <c r="FB610" s="160" t="str">
        <f t="shared" si="186"/>
        <v/>
      </c>
      <c r="FC610" t="s">
        <v>205</v>
      </c>
      <c r="FD610" s="20" t="s">
        <v>139</v>
      </c>
      <c r="FE610"/>
      <c r="FF610" s="209" t="s">
        <v>206</v>
      </c>
      <c r="FH610" s="284">
        <f t="shared" ca="1" si="175"/>
        <v>0</v>
      </c>
      <c r="FI610" s="208">
        <f t="shared" si="176"/>
        <v>0.96666666666666667</v>
      </c>
      <c r="FK610" t="str">
        <f t="shared" si="177"/>
        <v>Auren Comercializadora de Energia Ltda</v>
      </c>
      <c r="FL610" s="201">
        <f t="shared" ca="1" si="178"/>
        <v>46800</v>
      </c>
      <c r="FM610" s="201">
        <f t="shared" ca="1" si="179"/>
        <v>0</v>
      </c>
      <c r="FN610" s="200">
        <f>AB610*AB$2*IF($FC610="V",1,-1)*IF($Q610="Fixo",(CP610-INDEX('Curva Forward'!$C$5:$AN$13,MATCH(CONCATENATE(BD_COMERCIAL!$K610," ",BD_COMERCIAL!$L610),'Curva Forward'!$B$5:$B$13,0),MATCH(FN$4,'Curva Forward'!$C$4:$AN$4,0))),CP610)</f>
        <v>0</v>
      </c>
      <c r="FO610" s="200">
        <f>AC610*AC$2*IF($FC610="V",1,-1)*IF($Q610="Fixo",(CQ610-INDEX('Curva Forward'!$C$5:$AN$13,MATCH(CONCATENATE(BD_COMERCIAL!$K610," ",BD_COMERCIAL!$L610),'Curva Forward'!$B$5:$B$13,0),MATCH(FO$4,'Curva Forward'!$C$4:$AN$4,0))),CQ610)</f>
        <v>0</v>
      </c>
      <c r="FP610" s="200">
        <f>AD610*AD$2*IF($FC610="V",1,-1)*IF($Q610="Fixo",(CR610-INDEX('Curva Forward'!$C$5:$AN$13,MATCH(CONCATENATE(BD_COMERCIAL!$K610," ",BD_COMERCIAL!$L610),'Curva Forward'!$B$5:$B$13,0),MATCH(FP$4,'Curva Forward'!$C$4:$AN$4,0))),CR610)</f>
        <v>0</v>
      </c>
      <c r="FQ610" s="200">
        <f>AE610*AE$2*IF($FC610="V",1,-1)*IF($Q610="Fixo",(CS610-INDEX('Curva Forward'!$C$5:$AN$13,MATCH(CONCATENATE(BD_COMERCIAL!$K610," ",BD_COMERCIAL!$L610),'Curva Forward'!$B$5:$B$13,0),MATCH(FQ$4,'Curva Forward'!$C$4:$AN$4,0))),CS610)</f>
        <v>0</v>
      </c>
      <c r="FR610" s="200">
        <f>AF610*AF$2*IF($FC610="V",1,-1)*IF($Q610="Fixo",(CT610-INDEX('Curva Forward'!$C$5:$AN$13,MATCH(CONCATENATE(BD_COMERCIAL!$K610," ",BD_COMERCIAL!$L610),'Curva Forward'!$B$5:$B$13,0),MATCH(FR$4,'Curva Forward'!$C$4:$AN$4,0))),CT610)</f>
        <v>0</v>
      </c>
      <c r="FS610" s="200">
        <f>AG610*AG$2*IF($FC610="V",1,-1)*IF($Q610="Fixo",(CU610-INDEX('Curva Forward'!$C$5:$AN$13,MATCH(CONCATENATE(BD_COMERCIAL!$K610," ",BD_COMERCIAL!$L610),'Curva Forward'!$B$5:$B$13,0),MATCH(FS$4,'Curva Forward'!$C$4:$AN$4,0))),CU610)</f>
        <v>0</v>
      </c>
      <c r="FT610" s="200">
        <f>AH610*AH$2*IF($FC610="V",1,-1)*IF($Q610="Fixo",(CV610-INDEX('Curva Forward'!$C$5:$AN$13,MATCH(CONCATENATE(BD_COMERCIAL!$K610," ",BD_COMERCIAL!$L610),'Curva Forward'!$B$5:$B$13,0),MATCH(FT$4,'Curva Forward'!$C$4:$AN$4,0))),CV610)</f>
        <v>0</v>
      </c>
      <c r="FU610" s="200">
        <f>AI610*AI$2*IF($FC610="V",1,-1)*IF($Q610="Fixo",(CW610-INDEX('Curva Forward'!$C$5:$AN$13,MATCH(CONCATENATE(BD_COMERCIAL!$K610," ",BD_COMERCIAL!$L610),'Curva Forward'!$B$5:$B$13,0),MATCH(FU$4,'Curva Forward'!$C$4:$AN$4,0))),CW610)</f>
        <v>0</v>
      </c>
      <c r="FV610" s="200">
        <f>AJ610*AJ$2*IF($FC610="V",1,-1)*IF($Q610="Fixo",(CX610-INDEX('Curva Forward'!$C$5:$AN$13,MATCH(CONCATENATE(BD_COMERCIAL!$K610," ",BD_COMERCIAL!$L610),'Curva Forward'!$B$5:$B$13,0),MATCH(FV$4,'Curva Forward'!$C$4:$AN$4,0))),CX610)</f>
        <v>46800</v>
      </c>
      <c r="FW610" s="200">
        <f>AK610*AK$2*IF($FC610="V",1,-1)*IF($Q610="Fixo",(CY610-INDEX('Curva Forward'!$C$5:$AN$13,MATCH(CONCATENATE(BD_COMERCIAL!$K610," ",BD_COMERCIAL!$L610),'Curva Forward'!$B$5:$B$13,0),MATCH(FW$4,'Curva Forward'!$C$4:$AN$4,0))),CY610)</f>
        <v>0</v>
      </c>
      <c r="FX610" s="200">
        <f>AL610*AL$2*IF($FC610="V",1,-1)*IF($Q610="Fixo",(CZ610-INDEX('Curva Forward'!$C$5:$AN$13,MATCH(CONCATENATE(BD_COMERCIAL!$K610," ",BD_COMERCIAL!$L610),'Curva Forward'!$B$5:$B$13,0),MATCH(FX$4,'Curva Forward'!$C$4:$AN$4,0))),CZ610)</f>
        <v>0</v>
      </c>
      <c r="FY610" s="200">
        <f>AM610*AM$2*IF($FC610="V",1,-1)*IF($Q610="Fixo",(DA610-INDEX('Curva Forward'!$C$5:$AN$13,MATCH(CONCATENATE(BD_COMERCIAL!$K610," ",BD_COMERCIAL!$L610),'Curva Forward'!$B$5:$B$13,0),MATCH(FY$4,'Curva Forward'!$C$4:$AN$4,0))),DA610)</f>
        <v>0</v>
      </c>
      <c r="FZ610" s="200">
        <f>AN610*AN$2*IF($FC610="V",1,-1)*IF($Q610="Fixo",(DB610-INDEX('Curva Forward'!$C$5:$AN$13,MATCH(CONCATENATE(BD_COMERCIAL!$K610," ",BD_COMERCIAL!$L610),'Curva Forward'!$B$5:$B$13,0),MATCH(FZ$4,'Curva Forward'!$C$4:$AN$4,0))),DB610)</f>
        <v>0</v>
      </c>
      <c r="GA610" s="200">
        <f>AO610*AO$2*IF($FC610="V",1,-1)*IF($Q610="Fixo",(DC610-INDEX('Curva Forward'!$C$5:$AN$13,MATCH(CONCATENATE(BD_COMERCIAL!$K610," ",BD_COMERCIAL!$L610),'Curva Forward'!$B$5:$B$13,0),MATCH(GA$4,'Curva Forward'!$C$4:$AN$4,0))),DC610)</f>
        <v>0</v>
      </c>
      <c r="GB610" s="200">
        <f>AP610*AP$2*IF($FC610="V",1,-1)*IF($Q610="Fixo",(DD610-INDEX('Curva Forward'!$C$5:$AN$13,MATCH(CONCATENATE(BD_COMERCIAL!$K610," ",BD_COMERCIAL!$L610),'Curva Forward'!$B$5:$B$13,0),MATCH(GB$4,'Curva Forward'!$C$4:$AN$4,0))),DD610)</f>
        <v>0</v>
      </c>
      <c r="GC610" s="200">
        <f>AQ610*AQ$2*IF($FC610="V",1,-1)*IF($Q610="Fixo",(DE610-INDEX('Curva Forward'!$C$5:$AN$13,MATCH(CONCATENATE(BD_COMERCIAL!$K610," ",BD_COMERCIAL!$L610),'Curva Forward'!$B$5:$B$13,0),MATCH(GC$4,'Curva Forward'!$C$4:$AN$4,0))),DE610)</f>
        <v>0</v>
      </c>
      <c r="GD610" s="200">
        <f>AR610*AR$2*IF($FC610="V",1,-1)*IF($Q610="Fixo",(DF610-INDEX('Curva Forward'!$C$5:$AN$13,MATCH(CONCATENATE(BD_COMERCIAL!$K610," ",BD_COMERCIAL!$L610),'Curva Forward'!$B$5:$B$13,0),MATCH(GD$4,'Curva Forward'!$C$4:$AN$4,0))),DF610)</f>
        <v>0</v>
      </c>
      <c r="GE610" s="200">
        <f>AS610*AS$2*IF($FC610="V",1,-1)*IF($Q610="Fixo",(DG610-INDEX('Curva Forward'!$C$5:$AN$13,MATCH(CONCATENATE(BD_COMERCIAL!$K610," ",BD_COMERCIAL!$L610),'Curva Forward'!$B$5:$B$13,0),MATCH(GE$4,'Curva Forward'!$C$4:$AN$4,0))),DG610)</f>
        <v>0</v>
      </c>
      <c r="GF610" s="200">
        <f>AT610*AT$2*IF($FC610="V",1,-1)*IF($Q610="Fixo",(DH610-INDEX('Curva Forward'!$C$5:$AN$13,MATCH(CONCATENATE(BD_COMERCIAL!$K610," ",BD_COMERCIAL!$L610),'Curva Forward'!$B$5:$B$13,0),MATCH(GF$4,'Curva Forward'!$C$4:$AN$4,0))),DH610)</f>
        <v>0</v>
      </c>
      <c r="GG610" s="200">
        <f>AU610*AU$2*IF($FC610="V",1,-1)*IF($Q610="Fixo",(DI610-INDEX('Curva Forward'!$C$5:$AN$13,MATCH(CONCATENATE(BD_COMERCIAL!$K610," ",BD_COMERCIAL!$L610),'Curva Forward'!$B$5:$B$13,0),MATCH(GG$4,'Curva Forward'!$C$4:$AN$4,0))),DI610)</f>
        <v>0</v>
      </c>
      <c r="GH610" s="200">
        <f>AV610*AV$2*IF($FC610="V",1,-1)*IF($Q610="Fixo",(DJ610-INDEX('Curva Forward'!$C$5:$AN$13,MATCH(CONCATENATE(BD_COMERCIAL!$K610," ",BD_COMERCIAL!$L610),'Curva Forward'!$B$5:$B$13,0),MATCH(GH$4,'Curva Forward'!$C$4:$AN$4,0))),DJ610)</f>
        <v>0</v>
      </c>
      <c r="GI610" s="200">
        <f>AW610*AW$2*IF($FC610="V",1,-1)*IF($Q610="Fixo",(DK610-INDEX('Curva Forward'!$C$5:$AN$13,MATCH(CONCATENATE(BD_COMERCIAL!$K610," ",BD_COMERCIAL!$L610),'Curva Forward'!$B$5:$B$13,0),MATCH(GI$4,'Curva Forward'!$C$4:$AN$4,0))),DK610)</f>
        <v>0</v>
      </c>
      <c r="GJ610" s="200">
        <f>AX610*AX$2*IF($FC610="V",1,-1)*IF($Q610="Fixo",(DL610-INDEX('Curva Forward'!$C$5:$AN$13,MATCH(CONCATENATE(BD_COMERCIAL!$K610," ",BD_COMERCIAL!$L610),'Curva Forward'!$B$5:$B$13,0),MATCH(GJ$4,'Curva Forward'!$C$4:$AN$4,0))),DL610)</f>
        <v>0</v>
      </c>
      <c r="GK610" s="200">
        <f>AY610*AY$2*IF($FC610="V",1,-1)*IF($Q610="Fixo",(DM610-INDEX('Curva Forward'!$C$5:$AN$13,MATCH(CONCATENATE(BD_COMERCIAL!$K610," ",BD_COMERCIAL!$L610),'Curva Forward'!$B$5:$B$13,0),MATCH(GK$4,'Curva Forward'!$C$4:$AN$4,0))),DM610)</f>
        <v>0</v>
      </c>
      <c r="GL610" s="200">
        <f>IF(EZ610="",0,CL610*CL$2*IF($FC610="V",1,-1)*IF($Q610="Fixo",(EZ610-INDEX('Curva Forward'!$C$5:$AN$13,MATCH(CONCATENATE(BD_COMERCIAL!$K610," ",BD_COMERCIAL!$L610),'Curva Forward'!$B$5:$B$13,0),MATCH(GL$4,'Curva Forward'!$C$4:$AN$4,0))),EZ610))</f>
        <v>0</v>
      </c>
      <c r="GM610" s="200">
        <f>IF(FA610="",0,CM610*CM$2*IF($FC610="V",1,-1)*IF($Q610="Fixo",(FA610-INDEX('Curva Forward'!$C$5:$AN$13,MATCH(CONCATENATE(BD_COMERCIAL!$K610," ",BD_COMERCIAL!$L610),'Curva Forward'!$B$5:$B$13,0),MATCH(GM$4,'Curva Forward'!$C$4:$AN$4,0))),FA610))</f>
        <v>0</v>
      </c>
      <c r="GN610" s="200">
        <f>IF(FB610="",0,CN610*CN$2*IF($FC610="V",1,-1)*IF($Q610="Fixo",(FB610-INDEX('Curva Forward'!$C$5:$AN$13,MATCH(CONCATENATE(BD_COMERCIAL!$K610," ",BD_COMERCIAL!$L610),'Curva Forward'!$B$5:$B$13,0),MATCH(GN$4,'Curva Forward'!$C$4:$AN$4,0))),FB610))</f>
        <v>0</v>
      </c>
      <c r="GO610" s="201">
        <f t="shared" ca="1" si="180"/>
        <v>0</v>
      </c>
      <c r="GP610" s="201">
        <f t="shared" ca="1" si="181"/>
        <v>0</v>
      </c>
    </row>
    <row r="611" spans="1:198" ht="15" customHeight="1" x14ac:dyDescent="0.25">
      <c r="A611" s="6"/>
      <c r="B611" s="7" t="s">
        <v>1017</v>
      </c>
      <c r="C611" s="8">
        <v>44792</v>
      </c>
      <c r="D611" s="9" t="s">
        <v>124</v>
      </c>
      <c r="E611" s="10" t="s">
        <v>125</v>
      </c>
      <c r="F611" s="113" t="s">
        <v>992</v>
      </c>
      <c r="G611" s="10" t="s">
        <v>158</v>
      </c>
      <c r="H611" s="113" t="s">
        <v>1018</v>
      </c>
      <c r="I611" s="9" t="s">
        <v>139</v>
      </c>
      <c r="J611" s="166"/>
      <c r="K611" s="10" t="s">
        <v>127</v>
      </c>
      <c r="L611" s="84" t="s">
        <v>22</v>
      </c>
      <c r="M611" s="11">
        <v>44927</v>
      </c>
      <c r="N611" s="12">
        <v>45107</v>
      </c>
      <c r="O611" s="10">
        <v>5</v>
      </c>
      <c r="P611" s="84">
        <v>131</v>
      </c>
      <c r="Q611" s="84" t="s">
        <v>128</v>
      </c>
      <c r="R611" s="10" t="s">
        <v>129</v>
      </c>
      <c r="S611" s="14" t="s">
        <v>135</v>
      </c>
      <c r="T611" s="11" t="s">
        <v>130</v>
      </c>
      <c r="U611" s="12">
        <v>44792</v>
      </c>
      <c r="V611" s="257" t="e">
        <f ca="1">IF(U611="","",
IF(U611="NA","",
IFERROR(VLOOKUP(EOMONTH(M611,-2)+1,IPCA!$A:$B,2,0),
VLOOKUP(EOMONTH(TODAY(),-2)+1,IPCA!$A:$B,2,0))/
VLOOKUP(EOMONTH(U611,-2)+1,IPCA!$A:$B,2,0)*
P611))</f>
        <v>#N/A</v>
      </c>
      <c r="W611" s="84"/>
      <c r="X611" s="13" t="s">
        <v>133</v>
      </c>
      <c r="Y611" s="166"/>
      <c r="AA611" s="108"/>
      <c r="AB611" s="15"/>
      <c r="AM611" s="6"/>
      <c r="AN611" s="15">
        <v>5</v>
      </c>
      <c r="AO611">
        <v>5</v>
      </c>
      <c r="AP611">
        <v>5</v>
      </c>
      <c r="AQ611">
        <v>5</v>
      </c>
      <c r="AR611">
        <v>5</v>
      </c>
      <c r="AS611">
        <v>5</v>
      </c>
      <c r="AY611" s="6"/>
      <c r="AZ611" s="15"/>
      <c r="BK611" s="6"/>
      <c r="BL611" s="15"/>
      <c r="BW611" s="6"/>
      <c r="BX611" s="15"/>
      <c r="CI611" s="6"/>
      <c r="CJ611" s="16" t="str">
        <f t="shared" si="165"/>
        <v/>
      </c>
      <c r="CK611" s="16">
        <f t="shared" si="166"/>
        <v>2.4794520547945207</v>
      </c>
      <c r="CL611" s="16" t="str">
        <f t="shared" si="167"/>
        <v/>
      </c>
      <c r="CM611" s="16" t="str">
        <f t="shared" si="168"/>
        <v/>
      </c>
      <c r="CN611" s="16" t="str">
        <f t="shared" si="169"/>
        <v/>
      </c>
      <c r="CO611" s="18"/>
      <c r="CP611" s="15"/>
      <c r="DA611" s="6"/>
      <c r="DB611" s="15">
        <v>131</v>
      </c>
      <c r="DC611">
        <v>131</v>
      </c>
      <c r="DD611">
        <v>131</v>
      </c>
      <c r="DE611">
        <v>131</v>
      </c>
      <c r="DF611">
        <v>131</v>
      </c>
      <c r="DG611">
        <v>131</v>
      </c>
      <c r="DM611" s="6"/>
      <c r="DN611" s="15"/>
      <c r="DY611" s="6"/>
      <c r="DZ611" s="15"/>
      <c r="EK611" s="6"/>
      <c r="EL611" s="15"/>
      <c r="EW611" s="6"/>
      <c r="EX611" s="16" t="str">
        <f t="shared" si="182"/>
        <v/>
      </c>
      <c r="EY611" s="16">
        <f t="shared" si="183"/>
        <v>64.961643835616442</v>
      </c>
      <c r="EZ611" s="16" t="str">
        <f t="shared" si="184"/>
        <v/>
      </c>
      <c r="FA611" s="16" t="str">
        <f t="shared" si="185"/>
        <v/>
      </c>
      <c r="FB611" s="160" t="str">
        <f t="shared" si="186"/>
        <v/>
      </c>
      <c r="FC611" t="s">
        <v>204</v>
      </c>
      <c r="FD611" s="20" t="s">
        <v>139</v>
      </c>
      <c r="FE611"/>
      <c r="FF611" s="209" t="s">
        <v>206</v>
      </c>
      <c r="FH611" s="284" t="e">
        <f t="shared" ca="1" si="175"/>
        <v>#N/A</v>
      </c>
      <c r="FI611" s="208">
        <f t="shared" si="176"/>
        <v>6</v>
      </c>
      <c r="FK611" t="str">
        <f t="shared" si="177"/>
        <v>BC Comercializadora de Energia Ltda</v>
      </c>
      <c r="FL611" s="201">
        <f t="shared" ca="1" si="178"/>
        <v>0</v>
      </c>
      <c r="FM611" s="201">
        <f t="shared" ca="1" si="179"/>
        <v>-150600</v>
      </c>
      <c r="FN611" s="200">
        <f>AB611*AB$2*IF($FC611="V",1,-1)*IF($Q611="Fixo",(CP611-INDEX('Curva Forward'!$C$5:$AN$13,MATCH(CONCATENATE(BD_COMERCIAL!$K611," ",BD_COMERCIAL!$L611),'Curva Forward'!$B$5:$B$13,0),MATCH(FN$4,'Curva Forward'!$C$4:$AN$4,0))),CP611)</f>
        <v>0</v>
      </c>
      <c r="FO611" s="200">
        <f>AC611*AC$2*IF($FC611="V",1,-1)*IF($Q611="Fixo",(CQ611-INDEX('Curva Forward'!$C$5:$AN$13,MATCH(CONCATENATE(BD_COMERCIAL!$K611," ",BD_COMERCIAL!$L611),'Curva Forward'!$B$5:$B$13,0),MATCH(FO$4,'Curva Forward'!$C$4:$AN$4,0))),CQ611)</f>
        <v>0</v>
      </c>
      <c r="FP611" s="200">
        <f>AD611*AD$2*IF($FC611="V",1,-1)*IF($Q611="Fixo",(CR611-INDEX('Curva Forward'!$C$5:$AN$13,MATCH(CONCATENATE(BD_COMERCIAL!$K611," ",BD_COMERCIAL!$L611),'Curva Forward'!$B$5:$B$13,0),MATCH(FP$4,'Curva Forward'!$C$4:$AN$4,0))),CR611)</f>
        <v>0</v>
      </c>
      <c r="FQ611" s="200">
        <f>AE611*AE$2*IF($FC611="V",1,-1)*IF($Q611="Fixo",(CS611-INDEX('Curva Forward'!$C$5:$AN$13,MATCH(CONCATENATE(BD_COMERCIAL!$K611," ",BD_COMERCIAL!$L611),'Curva Forward'!$B$5:$B$13,0),MATCH(FQ$4,'Curva Forward'!$C$4:$AN$4,0))),CS611)</f>
        <v>0</v>
      </c>
      <c r="FR611" s="200">
        <f>AF611*AF$2*IF($FC611="V",1,-1)*IF($Q611="Fixo",(CT611-INDEX('Curva Forward'!$C$5:$AN$13,MATCH(CONCATENATE(BD_COMERCIAL!$K611," ",BD_COMERCIAL!$L611),'Curva Forward'!$B$5:$B$13,0),MATCH(FR$4,'Curva Forward'!$C$4:$AN$4,0))),CT611)</f>
        <v>0</v>
      </c>
      <c r="FS611" s="200">
        <f>AG611*AG$2*IF($FC611="V",1,-1)*IF($Q611="Fixo",(CU611-INDEX('Curva Forward'!$C$5:$AN$13,MATCH(CONCATENATE(BD_COMERCIAL!$K611," ",BD_COMERCIAL!$L611),'Curva Forward'!$B$5:$B$13,0),MATCH(FS$4,'Curva Forward'!$C$4:$AN$4,0))),CU611)</f>
        <v>0</v>
      </c>
      <c r="FT611" s="200">
        <f>AH611*AH$2*IF($FC611="V",1,-1)*IF($Q611="Fixo",(CV611-INDEX('Curva Forward'!$C$5:$AN$13,MATCH(CONCATENATE(BD_COMERCIAL!$K611," ",BD_COMERCIAL!$L611),'Curva Forward'!$B$5:$B$13,0),MATCH(FT$4,'Curva Forward'!$C$4:$AN$4,0))),CV611)</f>
        <v>0</v>
      </c>
      <c r="FU611" s="200">
        <f>AI611*AI$2*IF($FC611="V",1,-1)*IF($Q611="Fixo",(CW611-INDEX('Curva Forward'!$C$5:$AN$13,MATCH(CONCATENATE(BD_COMERCIAL!$K611," ",BD_COMERCIAL!$L611),'Curva Forward'!$B$5:$B$13,0),MATCH(FU$4,'Curva Forward'!$C$4:$AN$4,0))),CW611)</f>
        <v>0</v>
      </c>
      <c r="FV611" s="200">
        <f>AJ611*AJ$2*IF($FC611="V",1,-1)*IF($Q611="Fixo",(CX611-INDEX('Curva Forward'!$C$5:$AN$13,MATCH(CONCATENATE(BD_COMERCIAL!$K611," ",BD_COMERCIAL!$L611),'Curva Forward'!$B$5:$B$13,0),MATCH(FV$4,'Curva Forward'!$C$4:$AN$4,0))),CX611)</f>
        <v>0</v>
      </c>
      <c r="FW611" s="200">
        <f>AK611*AK$2*IF($FC611="V",1,-1)*IF($Q611="Fixo",(CY611-INDEX('Curva Forward'!$C$5:$AN$13,MATCH(CONCATENATE(BD_COMERCIAL!$K611," ",BD_COMERCIAL!$L611),'Curva Forward'!$B$5:$B$13,0),MATCH(FW$4,'Curva Forward'!$C$4:$AN$4,0))),CY611)</f>
        <v>0</v>
      </c>
      <c r="FX611" s="200">
        <f>AL611*AL$2*IF($FC611="V",1,-1)*IF($Q611="Fixo",(CZ611-INDEX('Curva Forward'!$C$5:$AN$13,MATCH(CONCATENATE(BD_COMERCIAL!$K611," ",BD_COMERCIAL!$L611),'Curva Forward'!$B$5:$B$13,0),MATCH(FX$4,'Curva Forward'!$C$4:$AN$4,0))),CZ611)</f>
        <v>0</v>
      </c>
      <c r="FY611" s="200">
        <f>AM611*AM$2*IF($FC611="V",1,-1)*IF($Q611="Fixo",(DA611-INDEX('Curva Forward'!$C$5:$AN$13,MATCH(CONCATENATE(BD_COMERCIAL!$K611," ",BD_COMERCIAL!$L611),'Curva Forward'!$B$5:$B$13,0),MATCH(FY$4,'Curva Forward'!$C$4:$AN$4,0))),DA611)</f>
        <v>0</v>
      </c>
      <c r="FZ611" s="200">
        <f>AN611*AN$2*IF($FC611="V",1,-1)*IF($Q611="Fixo",(DB611-INDEX('Curva Forward'!$C$5:$AN$13,MATCH(CONCATENATE(BD_COMERCIAL!$K611," ",BD_COMERCIAL!$L611),'Curva Forward'!$B$5:$B$13,0),MATCH(FZ$4,'Curva Forward'!$C$4:$AN$4,0))),DB611)</f>
        <v>-70680</v>
      </c>
      <c r="GA611" s="200">
        <f>AO611*AO$2*IF($FC611="V",1,-1)*IF($Q611="Fixo",(DC611-INDEX('Curva Forward'!$C$5:$AN$13,MATCH(CONCATENATE(BD_COMERCIAL!$K611," ",BD_COMERCIAL!$L611),'Curva Forward'!$B$5:$B$13,0),MATCH(GA$4,'Curva Forward'!$C$4:$AN$4,0))),DC611)</f>
        <v>-63840</v>
      </c>
      <c r="GB611" s="200">
        <f>AP611*AP$2*IF($FC611="V",1,-1)*IF($Q611="Fixo",(DD611-INDEX('Curva Forward'!$C$5:$AN$13,MATCH(CONCATENATE(BD_COMERCIAL!$K611," ",BD_COMERCIAL!$L611),'Curva Forward'!$B$5:$B$13,0),MATCH(GB$4,'Curva Forward'!$C$4:$AN$4,0))),DD611)</f>
        <v>-70680</v>
      </c>
      <c r="GC611" s="200">
        <f>AQ611*AQ$2*IF($FC611="V",1,-1)*IF($Q611="Fixo",(DE611-INDEX('Curva Forward'!$C$5:$AN$13,MATCH(CONCATENATE(BD_COMERCIAL!$K611," ",BD_COMERCIAL!$L611),'Curva Forward'!$B$5:$B$13,0),MATCH(GC$4,'Curva Forward'!$C$4:$AN$4,0))),DE611)</f>
        <v>18000</v>
      </c>
      <c r="GD611" s="200">
        <f>AR611*AR$2*IF($FC611="V",1,-1)*IF($Q611="Fixo",(DF611-INDEX('Curva Forward'!$C$5:$AN$13,MATCH(CONCATENATE(BD_COMERCIAL!$K611," ",BD_COMERCIAL!$L611),'Curva Forward'!$B$5:$B$13,0),MATCH(GD$4,'Curva Forward'!$C$4:$AN$4,0))),DF611)</f>
        <v>18600</v>
      </c>
      <c r="GE611" s="200">
        <f>AS611*AS$2*IF($FC611="V",1,-1)*IF($Q611="Fixo",(DG611-INDEX('Curva Forward'!$C$5:$AN$13,MATCH(CONCATENATE(BD_COMERCIAL!$K611," ",BD_COMERCIAL!$L611),'Curva Forward'!$B$5:$B$13,0),MATCH(GE$4,'Curva Forward'!$C$4:$AN$4,0))),DG611)</f>
        <v>18000</v>
      </c>
      <c r="GF611" s="200">
        <f>AT611*AT$2*IF($FC611="V",1,-1)*IF($Q611="Fixo",(DH611-INDEX('Curva Forward'!$C$5:$AN$13,MATCH(CONCATENATE(BD_COMERCIAL!$K611," ",BD_COMERCIAL!$L611),'Curva Forward'!$B$5:$B$13,0),MATCH(GF$4,'Curva Forward'!$C$4:$AN$4,0))),DH611)</f>
        <v>0</v>
      </c>
      <c r="GG611" s="200">
        <f>AU611*AU$2*IF($FC611="V",1,-1)*IF($Q611="Fixo",(DI611-INDEX('Curva Forward'!$C$5:$AN$13,MATCH(CONCATENATE(BD_COMERCIAL!$K611," ",BD_COMERCIAL!$L611),'Curva Forward'!$B$5:$B$13,0),MATCH(GG$4,'Curva Forward'!$C$4:$AN$4,0))),DI611)</f>
        <v>0</v>
      </c>
      <c r="GH611" s="200">
        <f>AV611*AV$2*IF($FC611="V",1,-1)*IF($Q611="Fixo",(DJ611-INDEX('Curva Forward'!$C$5:$AN$13,MATCH(CONCATENATE(BD_COMERCIAL!$K611," ",BD_COMERCIAL!$L611),'Curva Forward'!$B$5:$B$13,0),MATCH(GH$4,'Curva Forward'!$C$4:$AN$4,0))),DJ611)</f>
        <v>0</v>
      </c>
      <c r="GI611" s="200">
        <f>AW611*AW$2*IF($FC611="V",1,-1)*IF($Q611="Fixo",(DK611-INDEX('Curva Forward'!$C$5:$AN$13,MATCH(CONCATENATE(BD_COMERCIAL!$K611," ",BD_COMERCIAL!$L611),'Curva Forward'!$B$5:$B$13,0),MATCH(GI$4,'Curva Forward'!$C$4:$AN$4,0))),DK611)</f>
        <v>0</v>
      </c>
      <c r="GJ611" s="200">
        <f>AX611*AX$2*IF($FC611="V",1,-1)*IF($Q611="Fixo",(DL611-INDEX('Curva Forward'!$C$5:$AN$13,MATCH(CONCATENATE(BD_COMERCIAL!$K611," ",BD_COMERCIAL!$L611),'Curva Forward'!$B$5:$B$13,0),MATCH(GJ$4,'Curva Forward'!$C$4:$AN$4,0))),DL611)</f>
        <v>0</v>
      </c>
      <c r="GK611" s="200">
        <f>AY611*AY$2*IF($FC611="V",1,-1)*IF($Q611="Fixo",(DM611-INDEX('Curva Forward'!$C$5:$AN$13,MATCH(CONCATENATE(BD_COMERCIAL!$K611," ",BD_COMERCIAL!$L611),'Curva Forward'!$B$5:$B$13,0),MATCH(GK$4,'Curva Forward'!$C$4:$AN$4,0))),DM611)</f>
        <v>0</v>
      </c>
      <c r="GL611" s="200">
        <f>IF(EZ611="",0,CL611*CL$2*IF($FC611="V",1,-1)*IF($Q611="Fixo",(EZ611-INDEX('Curva Forward'!$C$5:$AN$13,MATCH(CONCATENATE(BD_COMERCIAL!$K611," ",BD_COMERCIAL!$L611),'Curva Forward'!$B$5:$B$13,0),MATCH(GL$4,'Curva Forward'!$C$4:$AN$4,0))),EZ611))</f>
        <v>0</v>
      </c>
      <c r="GM611" s="200">
        <f>IF(FA611="",0,CM611*CM$2*IF($FC611="V",1,-1)*IF($Q611="Fixo",(FA611-INDEX('Curva Forward'!$C$5:$AN$13,MATCH(CONCATENATE(BD_COMERCIAL!$K611," ",BD_COMERCIAL!$L611),'Curva Forward'!$B$5:$B$13,0),MATCH(GM$4,'Curva Forward'!$C$4:$AN$4,0))),FA611))</f>
        <v>0</v>
      </c>
      <c r="GN611" s="200">
        <f>IF(FB611="",0,CN611*CN$2*IF($FC611="V",1,-1)*IF($Q611="Fixo",(FB611-INDEX('Curva Forward'!$C$5:$AN$13,MATCH(CONCATENATE(BD_COMERCIAL!$K611," ",BD_COMERCIAL!$L611),'Curva Forward'!$B$5:$B$13,0),MATCH(GN$4,'Curva Forward'!$C$4:$AN$4,0))),FB611))</f>
        <v>0</v>
      </c>
      <c r="GO611" s="201">
        <f t="shared" ca="1" si="180"/>
        <v>0</v>
      </c>
      <c r="GP611" s="201">
        <f t="shared" ca="1" si="181"/>
        <v>-150600</v>
      </c>
    </row>
    <row r="612" spans="1:198" ht="15" customHeight="1" x14ac:dyDescent="0.25">
      <c r="A612" s="6"/>
      <c r="B612" s="7" t="s">
        <v>1019</v>
      </c>
      <c r="C612" s="8">
        <v>44795</v>
      </c>
      <c r="D612" s="9" t="s">
        <v>124</v>
      </c>
      <c r="E612" s="10" t="s">
        <v>125</v>
      </c>
      <c r="F612" s="113" t="s">
        <v>992</v>
      </c>
      <c r="G612" s="10" t="s">
        <v>262</v>
      </c>
      <c r="H612" s="113" t="s">
        <v>1020</v>
      </c>
      <c r="I612" s="9" t="s">
        <v>139</v>
      </c>
      <c r="J612" s="166"/>
      <c r="K612" s="10" t="s">
        <v>127</v>
      </c>
      <c r="L612" s="84" t="s">
        <v>22</v>
      </c>
      <c r="M612" s="11">
        <v>44866</v>
      </c>
      <c r="N612" s="12">
        <v>44895</v>
      </c>
      <c r="O612" s="10">
        <v>1</v>
      </c>
      <c r="P612" s="84">
        <v>96</v>
      </c>
      <c r="Q612" s="84" t="s">
        <v>128</v>
      </c>
      <c r="R612" s="10" t="s">
        <v>129</v>
      </c>
      <c r="S612" s="14" t="s">
        <v>135</v>
      </c>
      <c r="T612" s="11"/>
      <c r="U612" s="12"/>
      <c r="V612" s="257" t="str">
        <f ca="1">IF(U612="","",
IF(U612="NA","",
IFERROR(VLOOKUP(EOMONTH(M612,-2)+1,IPCA!$A:$B,2,0),
VLOOKUP(EOMONTH(TODAY(),-2)+1,IPCA!$A:$B,2,0))/
VLOOKUP(EOMONTH(U612,-2)+1,IPCA!$A:$B,2,0)*
P612))</f>
        <v/>
      </c>
      <c r="W612" s="84"/>
      <c r="X612" s="13" t="s">
        <v>6</v>
      </c>
      <c r="Y612" s="166"/>
      <c r="AA612" s="108"/>
      <c r="AB612" s="15"/>
      <c r="AL612">
        <v>1</v>
      </c>
      <c r="AM612" s="6"/>
      <c r="AN612" s="15"/>
      <c r="AY612" s="6"/>
      <c r="AZ612" s="15"/>
      <c r="BK612" s="6"/>
      <c r="BL612" s="15"/>
      <c r="BW612" s="6"/>
      <c r="BX612" s="15"/>
      <c r="CI612" s="6"/>
      <c r="CJ612" s="16">
        <f t="shared" si="165"/>
        <v>8.2191780821917804E-2</v>
      </c>
      <c r="CK612" s="16" t="str">
        <f t="shared" si="166"/>
        <v/>
      </c>
      <c r="CL612" s="16" t="str">
        <f t="shared" si="167"/>
        <v/>
      </c>
      <c r="CM612" s="16" t="str">
        <f t="shared" si="168"/>
        <v/>
      </c>
      <c r="CN612" s="16" t="str">
        <f t="shared" si="169"/>
        <v/>
      </c>
      <c r="CO612" s="18"/>
      <c r="CP612" s="15"/>
      <c r="CZ612">
        <v>96</v>
      </c>
      <c r="DA612" s="6"/>
      <c r="DB612" s="15"/>
      <c r="DM612" s="6"/>
      <c r="DN612" s="15"/>
      <c r="DY612" s="6"/>
      <c r="DZ612" s="15"/>
      <c r="EK612" s="6"/>
      <c r="EL612" s="15"/>
      <c r="EW612" s="6"/>
      <c r="EX612" s="16">
        <f t="shared" si="182"/>
        <v>7.8904109589041092</v>
      </c>
      <c r="EY612" s="16" t="str">
        <f t="shared" si="183"/>
        <v/>
      </c>
      <c r="EZ612" s="16" t="str">
        <f t="shared" si="184"/>
        <v/>
      </c>
      <c r="FA612" s="16" t="str">
        <f t="shared" si="185"/>
        <v/>
      </c>
      <c r="FB612" s="160" t="str">
        <f t="shared" si="186"/>
        <v/>
      </c>
      <c r="FC612" t="s">
        <v>204</v>
      </c>
      <c r="FD612" s="20" t="s">
        <v>139</v>
      </c>
      <c r="FE612"/>
      <c r="FF612" s="209" t="s">
        <v>206</v>
      </c>
      <c r="FH612" s="284">
        <f t="shared" ca="1" si="175"/>
        <v>0</v>
      </c>
      <c r="FI612" s="208">
        <f t="shared" si="176"/>
        <v>0.96666666666666667</v>
      </c>
      <c r="FK612" t="str">
        <f t="shared" si="177"/>
        <v>EXPONENCIAL ENERGIA LTDA</v>
      </c>
      <c r="FL612" s="201">
        <f t="shared" ca="1" si="178"/>
        <v>-5760</v>
      </c>
      <c r="FM612" s="201">
        <f t="shared" ca="1" si="179"/>
        <v>0</v>
      </c>
      <c r="FN612" s="200">
        <f>AB612*AB$2*IF($FC612="V",1,-1)*IF($Q612="Fixo",(CP612-INDEX('Curva Forward'!$C$5:$AN$13,MATCH(CONCATENATE(BD_COMERCIAL!$K612," ",BD_COMERCIAL!$L612),'Curva Forward'!$B$5:$B$13,0),MATCH(FN$4,'Curva Forward'!$C$4:$AN$4,0))),CP612)</f>
        <v>0</v>
      </c>
      <c r="FO612" s="200">
        <f>AC612*AC$2*IF($FC612="V",1,-1)*IF($Q612="Fixo",(CQ612-INDEX('Curva Forward'!$C$5:$AN$13,MATCH(CONCATENATE(BD_COMERCIAL!$K612," ",BD_COMERCIAL!$L612),'Curva Forward'!$B$5:$B$13,0),MATCH(FO$4,'Curva Forward'!$C$4:$AN$4,0))),CQ612)</f>
        <v>0</v>
      </c>
      <c r="FP612" s="200">
        <f>AD612*AD$2*IF($FC612="V",1,-1)*IF($Q612="Fixo",(CR612-INDEX('Curva Forward'!$C$5:$AN$13,MATCH(CONCATENATE(BD_COMERCIAL!$K612," ",BD_COMERCIAL!$L612),'Curva Forward'!$B$5:$B$13,0),MATCH(FP$4,'Curva Forward'!$C$4:$AN$4,0))),CR612)</f>
        <v>0</v>
      </c>
      <c r="FQ612" s="200">
        <f>AE612*AE$2*IF($FC612="V",1,-1)*IF($Q612="Fixo",(CS612-INDEX('Curva Forward'!$C$5:$AN$13,MATCH(CONCATENATE(BD_COMERCIAL!$K612," ",BD_COMERCIAL!$L612),'Curva Forward'!$B$5:$B$13,0),MATCH(FQ$4,'Curva Forward'!$C$4:$AN$4,0))),CS612)</f>
        <v>0</v>
      </c>
      <c r="FR612" s="200">
        <f>AF612*AF$2*IF($FC612="V",1,-1)*IF($Q612="Fixo",(CT612-INDEX('Curva Forward'!$C$5:$AN$13,MATCH(CONCATENATE(BD_COMERCIAL!$K612," ",BD_COMERCIAL!$L612),'Curva Forward'!$B$5:$B$13,0),MATCH(FR$4,'Curva Forward'!$C$4:$AN$4,0))),CT612)</f>
        <v>0</v>
      </c>
      <c r="FS612" s="200">
        <f>AG612*AG$2*IF($FC612="V",1,-1)*IF($Q612="Fixo",(CU612-INDEX('Curva Forward'!$C$5:$AN$13,MATCH(CONCATENATE(BD_COMERCIAL!$K612," ",BD_COMERCIAL!$L612),'Curva Forward'!$B$5:$B$13,0),MATCH(FS$4,'Curva Forward'!$C$4:$AN$4,0))),CU612)</f>
        <v>0</v>
      </c>
      <c r="FT612" s="200">
        <f>AH612*AH$2*IF($FC612="V",1,-1)*IF($Q612="Fixo",(CV612-INDEX('Curva Forward'!$C$5:$AN$13,MATCH(CONCATENATE(BD_COMERCIAL!$K612," ",BD_COMERCIAL!$L612),'Curva Forward'!$B$5:$B$13,0),MATCH(FT$4,'Curva Forward'!$C$4:$AN$4,0))),CV612)</f>
        <v>0</v>
      </c>
      <c r="FU612" s="200">
        <f>AI612*AI$2*IF($FC612="V",1,-1)*IF($Q612="Fixo",(CW612-INDEX('Curva Forward'!$C$5:$AN$13,MATCH(CONCATENATE(BD_COMERCIAL!$K612," ",BD_COMERCIAL!$L612),'Curva Forward'!$B$5:$B$13,0),MATCH(FU$4,'Curva Forward'!$C$4:$AN$4,0))),CW612)</f>
        <v>0</v>
      </c>
      <c r="FV612" s="200">
        <f>AJ612*AJ$2*IF($FC612="V",1,-1)*IF($Q612="Fixo",(CX612-INDEX('Curva Forward'!$C$5:$AN$13,MATCH(CONCATENATE(BD_COMERCIAL!$K612," ",BD_COMERCIAL!$L612),'Curva Forward'!$B$5:$B$13,0),MATCH(FV$4,'Curva Forward'!$C$4:$AN$4,0))),CX612)</f>
        <v>0</v>
      </c>
      <c r="FW612" s="200">
        <f>AK612*AK$2*IF($FC612="V",1,-1)*IF($Q612="Fixo",(CY612-INDEX('Curva Forward'!$C$5:$AN$13,MATCH(CONCATENATE(BD_COMERCIAL!$K612," ",BD_COMERCIAL!$L612),'Curva Forward'!$B$5:$B$13,0),MATCH(FW$4,'Curva Forward'!$C$4:$AN$4,0))),CY612)</f>
        <v>0</v>
      </c>
      <c r="FX612" s="200">
        <f>AL612*AL$2*IF($FC612="V",1,-1)*IF($Q612="Fixo",(CZ612-INDEX('Curva Forward'!$C$5:$AN$13,MATCH(CONCATENATE(BD_COMERCIAL!$K612," ",BD_COMERCIAL!$L612),'Curva Forward'!$B$5:$B$13,0),MATCH(FX$4,'Curva Forward'!$C$4:$AN$4,0))),CZ612)</f>
        <v>-5760</v>
      </c>
      <c r="FY612" s="200">
        <f>AM612*AM$2*IF($FC612="V",1,-1)*IF($Q612="Fixo",(DA612-INDEX('Curva Forward'!$C$5:$AN$13,MATCH(CONCATENATE(BD_COMERCIAL!$K612," ",BD_COMERCIAL!$L612),'Curva Forward'!$B$5:$B$13,0),MATCH(FY$4,'Curva Forward'!$C$4:$AN$4,0))),DA612)</f>
        <v>0</v>
      </c>
      <c r="FZ612" s="200">
        <f>AN612*AN$2*IF($FC612="V",1,-1)*IF($Q612="Fixo",(DB612-INDEX('Curva Forward'!$C$5:$AN$13,MATCH(CONCATENATE(BD_COMERCIAL!$K612," ",BD_COMERCIAL!$L612),'Curva Forward'!$B$5:$B$13,0),MATCH(FZ$4,'Curva Forward'!$C$4:$AN$4,0))),DB612)</f>
        <v>0</v>
      </c>
      <c r="GA612" s="200">
        <f>AO612*AO$2*IF($FC612="V",1,-1)*IF($Q612="Fixo",(DC612-INDEX('Curva Forward'!$C$5:$AN$13,MATCH(CONCATENATE(BD_COMERCIAL!$K612," ",BD_COMERCIAL!$L612),'Curva Forward'!$B$5:$B$13,0),MATCH(GA$4,'Curva Forward'!$C$4:$AN$4,0))),DC612)</f>
        <v>0</v>
      </c>
      <c r="GB612" s="200">
        <f>AP612*AP$2*IF($FC612="V",1,-1)*IF($Q612="Fixo",(DD612-INDEX('Curva Forward'!$C$5:$AN$13,MATCH(CONCATENATE(BD_COMERCIAL!$K612," ",BD_COMERCIAL!$L612),'Curva Forward'!$B$5:$B$13,0),MATCH(GB$4,'Curva Forward'!$C$4:$AN$4,0))),DD612)</f>
        <v>0</v>
      </c>
      <c r="GC612" s="200">
        <f>AQ612*AQ$2*IF($FC612="V",1,-1)*IF($Q612="Fixo",(DE612-INDEX('Curva Forward'!$C$5:$AN$13,MATCH(CONCATENATE(BD_COMERCIAL!$K612," ",BD_COMERCIAL!$L612),'Curva Forward'!$B$5:$B$13,0),MATCH(GC$4,'Curva Forward'!$C$4:$AN$4,0))),DE612)</f>
        <v>0</v>
      </c>
      <c r="GD612" s="200">
        <f>AR612*AR$2*IF($FC612="V",1,-1)*IF($Q612="Fixo",(DF612-INDEX('Curva Forward'!$C$5:$AN$13,MATCH(CONCATENATE(BD_COMERCIAL!$K612," ",BD_COMERCIAL!$L612),'Curva Forward'!$B$5:$B$13,0),MATCH(GD$4,'Curva Forward'!$C$4:$AN$4,0))),DF612)</f>
        <v>0</v>
      </c>
      <c r="GE612" s="200">
        <f>AS612*AS$2*IF($FC612="V",1,-1)*IF($Q612="Fixo",(DG612-INDEX('Curva Forward'!$C$5:$AN$13,MATCH(CONCATENATE(BD_COMERCIAL!$K612," ",BD_COMERCIAL!$L612),'Curva Forward'!$B$5:$B$13,0),MATCH(GE$4,'Curva Forward'!$C$4:$AN$4,0))),DG612)</f>
        <v>0</v>
      </c>
      <c r="GF612" s="200">
        <f>AT612*AT$2*IF($FC612="V",1,-1)*IF($Q612="Fixo",(DH612-INDEX('Curva Forward'!$C$5:$AN$13,MATCH(CONCATENATE(BD_COMERCIAL!$K612," ",BD_COMERCIAL!$L612),'Curva Forward'!$B$5:$B$13,0),MATCH(GF$4,'Curva Forward'!$C$4:$AN$4,0))),DH612)</f>
        <v>0</v>
      </c>
      <c r="GG612" s="200">
        <f>AU612*AU$2*IF($FC612="V",1,-1)*IF($Q612="Fixo",(DI612-INDEX('Curva Forward'!$C$5:$AN$13,MATCH(CONCATENATE(BD_COMERCIAL!$K612," ",BD_COMERCIAL!$L612),'Curva Forward'!$B$5:$B$13,0),MATCH(GG$4,'Curva Forward'!$C$4:$AN$4,0))),DI612)</f>
        <v>0</v>
      </c>
      <c r="GH612" s="200">
        <f>AV612*AV$2*IF($FC612="V",1,-1)*IF($Q612="Fixo",(DJ612-INDEX('Curva Forward'!$C$5:$AN$13,MATCH(CONCATENATE(BD_COMERCIAL!$K612," ",BD_COMERCIAL!$L612),'Curva Forward'!$B$5:$B$13,0),MATCH(GH$4,'Curva Forward'!$C$4:$AN$4,0))),DJ612)</f>
        <v>0</v>
      </c>
      <c r="GI612" s="200">
        <f>AW612*AW$2*IF($FC612="V",1,-1)*IF($Q612="Fixo",(DK612-INDEX('Curva Forward'!$C$5:$AN$13,MATCH(CONCATENATE(BD_COMERCIAL!$K612," ",BD_COMERCIAL!$L612),'Curva Forward'!$B$5:$B$13,0),MATCH(GI$4,'Curva Forward'!$C$4:$AN$4,0))),DK612)</f>
        <v>0</v>
      </c>
      <c r="GJ612" s="200">
        <f>AX612*AX$2*IF($FC612="V",1,-1)*IF($Q612="Fixo",(DL612-INDEX('Curva Forward'!$C$5:$AN$13,MATCH(CONCATENATE(BD_COMERCIAL!$K612," ",BD_COMERCIAL!$L612),'Curva Forward'!$B$5:$B$13,0),MATCH(GJ$4,'Curva Forward'!$C$4:$AN$4,0))),DL612)</f>
        <v>0</v>
      </c>
      <c r="GK612" s="200">
        <f>AY612*AY$2*IF($FC612="V",1,-1)*IF($Q612="Fixo",(DM612-INDEX('Curva Forward'!$C$5:$AN$13,MATCH(CONCATENATE(BD_COMERCIAL!$K612," ",BD_COMERCIAL!$L612),'Curva Forward'!$B$5:$B$13,0),MATCH(GK$4,'Curva Forward'!$C$4:$AN$4,0))),DM612)</f>
        <v>0</v>
      </c>
      <c r="GL612" s="200">
        <f>IF(EZ612="",0,CL612*CL$2*IF($FC612="V",1,-1)*IF($Q612="Fixo",(EZ612-INDEX('Curva Forward'!$C$5:$AN$13,MATCH(CONCATENATE(BD_COMERCIAL!$K612," ",BD_COMERCIAL!$L612),'Curva Forward'!$B$5:$B$13,0),MATCH(GL$4,'Curva Forward'!$C$4:$AN$4,0))),EZ612))</f>
        <v>0</v>
      </c>
      <c r="GM612" s="200">
        <f>IF(FA612="",0,CM612*CM$2*IF($FC612="V",1,-1)*IF($Q612="Fixo",(FA612-INDEX('Curva Forward'!$C$5:$AN$13,MATCH(CONCATENATE(BD_COMERCIAL!$K612," ",BD_COMERCIAL!$L612),'Curva Forward'!$B$5:$B$13,0),MATCH(GM$4,'Curva Forward'!$C$4:$AN$4,0))),FA612))</f>
        <v>0</v>
      </c>
      <c r="GN612" s="200">
        <f>IF(FB612="",0,CN612*CN$2*IF($FC612="V",1,-1)*IF($Q612="Fixo",(FB612-INDEX('Curva Forward'!$C$5:$AN$13,MATCH(CONCATENATE(BD_COMERCIAL!$K612," ",BD_COMERCIAL!$L612),'Curva Forward'!$B$5:$B$13,0),MATCH(GN$4,'Curva Forward'!$C$4:$AN$4,0))),FB612))</f>
        <v>0</v>
      </c>
      <c r="GO612" s="201">
        <f t="shared" ca="1" si="180"/>
        <v>0</v>
      </c>
      <c r="GP612" s="201">
        <f t="shared" ca="1" si="181"/>
        <v>0</v>
      </c>
    </row>
    <row r="613" spans="1:198" ht="15" customHeight="1" x14ac:dyDescent="0.25">
      <c r="A613" s="6"/>
      <c r="B613" s="7" t="s">
        <v>1021</v>
      </c>
      <c r="C613" s="8">
        <v>44795</v>
      </c>
      <c r="D613" s="9" t="s">
        <v>131</v>
      </c>
      <c r="E613" s="9" t="s">
        <v>1022</v>
      </c>
      <c r="F613" s="113" t="s">
        <v>1023</v>
      </c>
      <c r="G613" s="10" t="s">
        <v>125</v>
      </c>
      <c r="H613" s="113" t="s">
        <v>992</v>
      </c>
      <c r="I613" s="9" t="s">
        <v>139</v>
      </c>
      <c r="J613" s="166"/>
      <c r="K613" s="10" t="s">
        <v>127</v>
      </c>
      <c r="L613" s="84" t="s">
        <v>22</v>
      </c>
      <c r="M613" s="11">
        <v>44805</v>
      </c>
      <c r="N613" s="12">
        <v>44834</v>
      </c>
      <c r="O613" s="10">
        <v>3</v>
      </c>
      <c r="P613" s="84">
        <v>69</v>
      </c>
      <c r="Q613" s="84" t="s">
        <v>128</v>
      </c>
      <c r="R613" s="10" t="s">
        <v>129</v>
      </c>
      <c r="S613" s="14" t="s">
        <v>135</v>
      </c>
      <c r="T613" s="11"/>
      <c r="U613" s="12"/>
      <c r="V613" s="257" t="str">
        <f ca="1">IF(U613="","",
IF(U613="NA","",
IFERROR(VLOOKUP(EOMONTH(M613,-2)+1,IPCA!$A:$B,2,0),
VLOOKUP(EOMONTH(TODAY(),-2)+1,IPCA!$A:$B,2,0))/
VLOOKUP(EOMONTH(U613,-2)+1,IPCA!$A:$B,2,0)*
P613))</f>
        <v/>
      </c>
      <c r="W613" s="84"/>
      <c r="X613" s="13" t="s">
        <v>133</v>
      </c>
      <c r="Y613" s="166"/>
      <c r="AA613" s="108"/>
      <c r="AB613" s="15"/>
      <c r="AJ613">
        <v>3</v>
      </c>
      <c r="AM613" s="6"/>
      <c r="AN613" s="15"/>
      <c r="AY613" s="6"/>
      <c r="AZ613" s="15"/>
      <c r="BK613" s="6"/>
      <c r="BL613" s="15"/>
      <c r="BW613" s="6"/>
      <c r="BX613" s="15"/>
      <c r="CI613" s="6"/>
      <c r="CJ613" s="16">
        <f t="shared" si="165"/>
        <v>0.24657534246575341</v>
      </c>
      <c r="CK613" s="16" t="str">
        <f t="shared" si="166"/>
        <v/>
      </c>
      <c r="CL613" s="16" t="str">
        <f t="shared" si="167"/>
        <v/>
      </c>
      <c r="CM613" s="16" t="str">
        <f t="shared" si="168"/>
        <v/>
      </c>
      <c r="CN613" s="16" t="str">
        <f t="shared" si="169"/>
        <v/>
      </c>
      <c r="CO613" s="18"/>
      <c r="CP613" s="15"/>
      <c r="CX613">
        <v>69</v>
      </c>
      <c r="DA613" s="6"/>
      <c r="DB613" s="15"/>
      <c r="DM613" s="6"/>
      <c r="DN613" s="15"/>
      <c r="DY613" s="6"/>
      <c r="DZ613" s="15"/>
      <c r="EK613" s="6"/>
      <c r="EL613" s="15"/>
      <c r="EW613" s="6"/>
      <c r="EX613" s="16">
        <f t="shared" si="182"/>
        <v>5.6712328767123283</v>
      </c>
      <c r="EY613" s="16" t="str">
        <f t="shared" si="183"/>
        <v/>
      </c>
      <c r="EZ613" s="16" t="str">
        <f t="shared" si="184"/>
        <v/>
      </c>
      <c r="FA613" s="16" t="str">
        <f t="shared" si="185"/>
        <v/>
      </c>
      <c r="FB613" s="160" t="str">
        <f t="shared" si="186"/>
        <v/>
      </c>
      <c r="FC613" t="s">
        <v>205</v>
      </c>
      <c r="FD613" s="20" t="s">
        <v>139</v>
      </c>
      <c r="FE613"/>
      <c r="FF613" s="209" t="s">
        <v>206</v>
      </c>
      <c r="FH613" s="284">
        <f t="shared" ca="1" si="175"/>
        <v>0</v>
      </c>
      <c r="FI613" s="208">
        <f t="shared" si="176"/>
        <v>0.96666666666666667</v>
      </c>
      <c r="FK613" t="str">
        <f t="shared" si="177"/>
        <v>EVO ENERGIA LTDA</v>
      </c>
      <c r="FL613" s="201">
        <f t="shared" ca="1" si="178"/>
        <v>28080</v>
      </c>
      <c r="FM613" s="201">
        <f t="shared" ca="1" si="179"/>
        <v>0</v>
      </c>
      <c r="FN613" s="200">
        <f>AB613*AB$2*IF($FC613="V",1,-1)*IF($Q613="Fixo",(CP613-INDEX('Curva Forward'!$C$5:$AN$13,MATCH(CONCATENATE(BD_COMERCIAL!$K613," ",BD_COMERCIAL!$L613),'Curva Forward'!$B$5:$B$13,0),MATCH(FN$4,'Curva Forward'!$C$4:$AN$4,0))),CP613)</f>
        <v>0</v>
      </c>
      <c r="FO613" s="200">
        <f>AC613*AC$2*IF($FC613="V",1,-1)*IF($Q613="Fixo",(CQ613-INDEX('Curva Forward'!$C$5:$AN$13,MATCH(CONCATENATE(BD_COMERCIAL!$K613," ",BD_COMERCIAL!$L613),'Curva Forward'!$B$5:$B$13,0),MATCH(FO$4,'Curva Forward'!$C$4:$AN$4,0))),CQ613)</f>
        <v>0</v>
      </c>
      <c r="FP613" s="200">
        <f>AD613*AD$2*IF($FC613="V",1,-1)*IF($Q613="Fixo",(CR613-INDEX('Curva Forward'!$C$5:$AN$13,MATCH(CONCATENATE(BD_COMERCIAL!$K613," ",BD_COMERCIAL!$L613),'Curva Forward'!$B$5:$B$13,0),MATCH(FP$4,'Curva Forward'!$C$4:$AN$4,0))),CR613)</f>
        <v>0</v>
      </c>
      <c r="FQ613" s="200">
        <f>AE613*AE$2*IF($FC613="V",1,-1)*IF($Q613="Fixo",(CS613-INDEX('Curva Forward'!$C$5:$AN$13,MATCH(CONCATENATE(BD_COMERCIAL!$K613," ",BD_COMERCIAL!$L613),'Curva Forward'!$B$5:$B$13,0),MATCH(FQ$4,'Curva Forward'!$C$4:$AN$4,0))),CS613)</f>
        <v>0</v>
      </c>
      <c r="FR613" s="200">
        <f>AF613*AF$2*IF($FC613="V",1,-1)*IF($Q613="Fixo",(CT613-INDEX('Curva Forward'!$C$5:$AN$13,MATCH(CONCATENATE(BD_COMERCIAL!$K613," ",BD_COMERCIAL!$L613),'Curva Forward'!$B$5:$B$13,0),MATCH(FR$4,'Curva Forward'!$C$4:$AN$4,0))),CT613)</f>
        <v>0</v>
      </c>
      <c r="FS613" s="200">
        <f>AG613*AG$2*IF($FC613="V",1,-1)*IF($Q613="Fixo",(CU613-INDEX('Curva Forward'!$C$5:$AN$13,MATCH(CONCATENATE(BD_COMERCIAL!$K613," ",BD_COMERCIAL!$L613),'Curva Forward'!$B$5:$B$13,0),MATCH(FS$4,'Curva Forward'!$C$4:$AN$4,0))),CU613)</f>
        <v>0</v>
      </c>
      <c r="FT613" s="200">
        <f>AH613*AH$2*IF($FC613="V",1,-1)*IF($Q613="Fixo",(CV613-INDEX('Curva Forward'!$C$5:$AN$13,MATCH(CONCATENATE(BD_COMERCIAL!$K613," ",BD_COMERCIAL!$L613),'Curva Forward'!$B$5:$B$13,0),MATCH(FT$4,'Curva Forward'!$C$4:$AN$4,0))),CV613)</f>
        <v>0</v>
      </c>
      <c r="FU613" s="200">
        <f>AI613*AI$2*IF($FC613="V",1,-1)*IF($Q613="Fixo",(CW613-INDEX('Curva Forward'!$C$5:$AN$13,MATCH(CONCATENATE(BD_COMERCIAL!$K613," ",BD_COMERCIAL!$L613),'Curva Forward'!$B$5:$B$13,0),MATCH(FU$4,'Curva Forward'!$C$4:$AN$4,0))),CW613)</f>
        <v>0</v>
      </c>
      <c r="FV613" s="200">
        <f>AJ613*AJ$2*IF($FC613="V",1,-1)*IF($Q613="Fixo",(CX613-INDEX('Curva Forward'!$C$5:$AN$13,MATCH(CONCATENATE(BD_COMERCIAL!$K613," ",BD_COMERCIAL!$L613),'Curva Forward'!$B$5:$B$13,0),MATCH(FV$4,'Curva Forward'!$C$4:$AN$4,0))),CX613)</f>
        <v>28080</v>
      </c>
      <c r="FW613" s="200">
        <f>AK613*AK$2*IF($FC613="V",1,-1)*IF($Q613="Fixo",(CY613-INDEX('Curva Forward'!$C$5:$AN$13,MATCH(CONCATENATE(BD_COMERCIAL!$K613," ",BD_COMERCIAL!$L613),'Curva Forward'!$B$5:$B$13,0),MATCH(FW$4,'Curva Forward'!$C$4:$AN$4,0))),CY613)</f>
        <v>0</v>
      </c>
      <c r="FX613" s="200">
        <f>AL613*AL$2*IF($FC613="V",1,-1)*IF($Q613="Fixo",(CZ613-INDEX('Curva Forward'!$C$5:$AN$13,MATCH(CONCATENATE(BD_COMERCIAL!$K613," ",BD_COMERCIAL!$L613),'Curva Forward'!$B$5:$B$13,0),MATCH(FX$4,'Curva Forward'!$C$4:$AN$4,0))),CZ613)</f>
        <v>0</v>
      </c>
      <c r="FY613" s="200">
        <f>AM613*AM$2*IF($FC613="V",1,-1)*IF($Q613="Fixo",(DA613-INDEX('Curva Forward'!$C$5:$AN$13,MATCH(CONCATENATE(BD_COMERCIAL!$K613," ",BD_COMERCIAL!$L613),'Curva Forward'!$B$5:$B$13,0),MATCH(FY$4,'Curva Forward'!$C$4:$AN$4,0))),DA613)</f>
        <v>0</v>
      </c>
      <c r="FZ613" s="200">
        <f>AN613*AN$2*IF($FC613="V",1,-1)*IF($Q613="Fixo",(DB613-INDEX('Curva Forward'!$C$5:$AN$13,MATCH(CONCATENATE(BD_COMERCIAL!$K613," ",BD_COMERCIAL!$L613),'Curva Forward'!$B$5:$B$13,0),MATCH(FZ$4,'Curva Forward'!$C$4:$AN$4,0))),DB613)</f>
        <v>0</v>
      </c>
      <c r="GA613" s="200">
        <f>AO613*AO$2*IF($FC613="V",1,-1)*IF($Q613="Fixo",(DC613-INDEX('Curva Forward'!$C$5:$AN$13,MATCH(CONCATENATE(BD_COMERCIAL!$K613," ",BD_COMERCIAL!$L613),'Curva Forward'!$B$5:$B$13,0),MATCH(GA$4,'Curva Forward'!$C$4:$AN$4,0))),DC613)</f>
        <v>0</v>
      </c>
      <c r="GB613" s="200">
        <f>AP613*AP$2*IF($FC613="V",1,-1)*IF($Q613="Fixo",(DD613-INDEX('Curva Forward'!$C$5:$AN$13,MATCH(CONCATENATE(BD_COMERCIAL!$K613," ",BD_COMERCIAL!$L613),'Curva Forward'!$B$5:$B$13,0),MATCH(GB$4,'Curva Forward'!$C$4:$AN$4,0))),DD613)</f>
        <v>0</v>
      </c>
      <c r="GC613" s="200">
        <f>AQ613*AQ$2*IF($FC613="V",1,-1)*IF($Q613="Fixo",(DE613-INDEX('Curva Forward'!$C$5:$AN$13,MATCH(CONCATENATE(BD_COMERCIAL!$K613," ",BD_COMERCIAL!$L613),'Curva Forward'!$B$5:$B$13,0),MATCH(GC$4,'Curva Forward'!$C$4:$AN$4,0))),DE613)</f>
        <v>0</v>
      </c>
      <c r="GD613" s="200">
        <f>AR613*AR$2*IF($FC613="V",1,-1)*IF($Q613="Fixo",(DF613-INDEX('Curva Forward'!$C$5:$AN$13,MATCH(CONCATENATE(BD_COMERCIAL!$K613," ",BD_COMERCIAL!$L613),'Curva Forward'!$B$5:$B$13,0),MATCH(GD$4,'Curva Forward'!$C$4:$AN$4,0))),DF613)</f>
        <v>0</v>
      </c>
      <c r="GE613" s="200">
        <f>AS613*AS$2*IF($FC613="V",1,-1)*IF($Q613="Fixo",(DG613-INDEX('Curva Forward'!$C$5:$AN$13,MATCH(CONCATENATE(BD_COMERCIAL!$K613," ",BD_COMERCIAL!$L613),'Curva Forward'!$B$5:$B$13,0),MATCH(GE$4,'Curva Forward'!$C$4:$AN$4,0))),DG613)</f>
        <v>0</v>
      </c>
      <c r="GF613" s="200">
        <f>AT613*AT$2*IF($FC613="V",1,-1)*IF($Q613="Fixo",(DH613-INDEX('Curva Forward'!$C$5:$AN$13,MATCH(CONCATENATE(BD_COMERCIAL!$K613," ",BD_COMERCIAL!$L613),'Curva Forward'!$B$5:$B$13,0),MATCH(GF$4,'Curva Forward'!$C$4:$AN$4,0))),DH613)</f>
        <v>0</v>
      </c>
      <c r="GG613" s="200">
        <f>AU613*AU$2*IF($FC613="V",1,-1)*IF($Q613="Fixo",(DI613-INDEX('Curva Forward'!$C$5:$AN$13,MATCH(CONCATENATE(BD_COMERCIAL!$K613," ",BD_COMERCIAL!$L613),'Curva Forward'!$B$5:$B$13,0),MATCH(GG$4,'Curva Forward'!$C$4:$AN$4,0))),DI613)</f>
        <v>0</v>
      </c>
      <c r="GH613" s="200">
        <f>AV613*AV$2*IF($FC613="V",1,-1)*IF($Q613="Fixo",(DJ613-INDEX('Curva Forward'!$C$5:$AN$13,MATCH(CONCATENATE(BD_COMERCIAL!$K613," ",BD_COMERCIAL!$L613),'Curva Forward'!$B$5:$B$13,0),MATCH(GH$4,'Curva Forward'!$C$4:$AN$4,0))),DJ613)</f>
        <v>0</v>
      </c>
      <c r="GI613" s="200">
        <f>AW613*AW$2*IF($FC613="V",1,-1)*IF($Q613="Fixo",(DK613-INDEX('Curva Forward'!$C$5:$AN$13,MATCH(CONCATENATE(BD_COMERCIAL!$K613," ",BD_COMERCIAL!$L613),'Curva Forward'!$B$5:$B$13,0),MATCH(GI$4,'Curva Forward'!$C$4:$AN$4,0))),DK613)</f>
        <v>0</v>
      </c>
      <c r="GJ613" s="200">
        <f>AX613*AX$2*IF($FC613="V",1,-1)*IF($Q613="Fixo",(DL613-INDEX('Curva Forward'!$C$5:$AN$13,MATCH(CONCATENATE(BD_COMERCIAL!$K613," ",BD_COMERCIAL!$L613),'Curva Forward'!$B$5:$B$13,0),MATCH(GJ$4,'Curva Forward'!$C$4:$AN$4,0))),DL613)</f>
        <v>0</v>
      </c>
      <c r="GK613" s="200">
        <f>AY613*AY$2*IF($FC613="V",1,-1)*IF($Q613="Fixo",(DM613-INDEX('Curva Forward'!$C$5:$AN$13,MATCH(CONCATENATE(BD_COMERCIAL!$K613," ",BD_COMERCIAL!$L613),'Curva Forward'!$B$5:$B$13,0),MATCH(GK$4,'Curva Forward'!$C$4:$AN$4,0))),DM613)</f>
        <v>0</v>
      </c>
      <c r="GL613" s="200">
        <f>IF(EZ613="",0,CL613*CL$2*IF($FC613="V",1,-1)*IF($Q613="Fixo",(EZ613-INDEX('Curva Forward'!$C$5:$AN$13,MATCH(CONCATENATE(BD_COMERCIAL!$K613," ",BD_COMERCIAL!$L613),'Curva Forward'!$B$5:$B$13,0),MATCH(GL$4,'Curva Forward'!$C$4:$AN$4,0))),EZ613))</f>
        <v>0</v>
      </c>
      <c r="GM613" s="200">
        <f>IF(FA613="",0,CM613*CM$2*IF($FC613="V",1,-1)*IF($Q613="Fixo",(FA613-INDEX('Curva Forward'!$C$5:$AN$13,MATCH(CONCATENATE(BD_COMERCIAL!$K613," ",BD_COMERCIAL!$L613),'Curva Forward'!$B$5:$B$13,0),MATCH(GM$4,'Curva Forward'!$C$4:$AN$4,0))),FA613))</f>
        <v>0</v>
      </c>
      <c r="GN613" s="200">
        <f>IF(FB613="",0,CN613*CN$2*IF($FC613="V",1,-1)*IF($Q613="Fixo",(FB613-INDEX('Curva Forward'!$C$5:$AN$13,MATCH(CONCATENATE(BD_COMERCIAL!$K613," ",BD_COMERCIAL!$L613),'Curva Forward'!$B$5:$B$13,0),MATCH(GN$4,'Curva Forward'!$C$4:$AN$4,0))),FB613))</f>
        <v>0</v>
      </c>
      <c r="GO613" s="201">
        <f t="shared" ca="1" si="180"/>
        <v>0</v>
      </c>
      <c r="GP613" s="201">
        <f t="shared" ca="1" si="181"/>
        <v>0</v>
      </c>
    </row>
    <row r="614" spans="1:198" ht="15" customHeight="1" x14ac:dyDescent="0.25">
      <c r="A614" s="6"/>
      <c r="B614" s="7" t="s">
        <v>1024</v>
      </c>
      <c r="C614" s="8">
        <v>44795</v>
      </c>
      <c r="D614" s="9" t="s">
        <v>124</v>
      </c>
      <c r="E614" s="10" t="s">
        <v>125</v>
      </c>
      <c r="F614" s="113" t="s">
        <v>992</v>
      </c>
      <c r="G614" s="10" t="s">
        <v>404</v>
      </c>
      <c r="H614" s="113" t="s">
        <v>999</v>
      </c>
      <c r="I614" s="9" t="s">
        <v>126</v>
      </c>
      <c r="J614" s="166" t="s">
        <v>995</v>
      </c>
      <c r="K614" s="10" t="s">
        <v>127</v>
      </c>
      <c r="L614" s="84" t="s">
        <v>22</v>
      </c>
      <c r="M614" s="11">
        <v>45017</v>
      </c>
      <c r="N614" s="12">
        <v>45107</v>
      </c>
      <c r="O614" s="10">
        <v>5</v>
      </c>
      <c r="P614" s="84">
        <v>121</v>
      </c>
      <c r="Q614" s="84" t="s">
        <v>128</v>
      </c>
      <c r="R614" s="10" t="s">
        <v>129</v>
      </c>
      <c r="S614" s="14" t="s">
        <v>135</v>
      </c>
      <c r="T614" s="11" t="s">
        <v>130</v>
      </c>
      <c r="U614" s="12">
        <v>44795</v>
      </c>
      <c r="V614" s="257" t="e">
        <f ca="1">IF(U614="","",
IF(U614="NA","",
IFERROR(VLOOKUP(EOMONTH(M614,-2)+1,IPCA!$A:$B,2,0),
VLOOKUP(EOMONTH(TODAY(),-2)+1,IPCA!$A:$B,2,0))/
VLOOKUP(EOMONTH(U614,-2)+1,IPCA!$A:$B,2,0)*
P614))</f>
        <v>#N/A</v>
      </c>
      <c r="W614" s="84"/>
      <c r="X614" s="13" t="s">
        <v>133</v>
      </c>
      <c r="Y614" s="166"/>
      <c r="AA614" s="108"/>
      <c r="AB614" s="15"/>
      <c r="AM614" s="6"/>
      <c r="AN614" s="15"/>
      <c r="AQ614">
        <v>5</v>
      </c>
      <c r="AR614">
        <v>5</v>
      </c>
      <c r="AS614">
        <v>5</v>
      </c>
      <c r="AY614" s="6"/>
      <c r="AZ614" s="15"/>
      <c r="BK614" s="6"/>
      <c r="BL614" s="15"/>
      <c r="BW614" s="6"/>
      <c r="BX614" s="15"/>
      <c r="CI614" s="6"/>
      <c r="CJ614" s="16" t="str">
        <f t="shared" si="165"/>
        <v/>
      </c>
      <c r="CK614" s="16">
        <f t="shared" si="166"/>
        <v>1.2465753424657535</v>
      </c>
      <c r="CL614" s="16" t="str">
        <f t="shared" si="167"/>
        <v/>
      </c>
      <c r="CM614" s="16" t="str">
        <f t="shared" si="168"/>
        <v/>
      </c>
      <c r="CN614" s="16" t="str">
        <f t="shared" si="169"/>
        <v/>
      </c>
      <c r="CO614" s="18"/>
      <c r="CP614" s="15"/>
      <c r="DA614" s="6"/>
      <c r="DB614" s="15"/>
      <c r="DE614">
        <v>121</v>
      </c>
      <c r="DF614">
        <v>121</v>
      </c>
      <c r="DG614">
        <v>121</v>
      </c>
      <c r="DM614" s="6"/>
      <c r="DN614" s="15"/>
      <c r="DY614" s="6"/>
      <c r="DZ614" s="15"/>
      <c r="EK614" s="6"/>
      <c r="EL614" s="15"/>
      <c r="EW614" s="6"/>
      <c r="EX614" s="16" t="str">
        <f t="shared" si="182"/>
        <v/>
      </c>
      <c r="EY614" s="16">
        <f t="shared" si="183"/>
        <v>30.167123287671235</v>
      </c>
      <c r="EZ614" s="16" t="str">
        <f t="shared" si="184"/>
        <v/>
      </c>
      <c r="FA614" s="16" t="str">
        <f t="shared" si="185"/>
        <v/>
      </c>
      <c r="FB614" s="160" t="str">
        <f t="shared" si="186"/>
        <v/>
      </c>
      <c r="FC614" t="s">
        <v>204</v>
      </c>
      <c r="FD614" s="20" t="s">
        <v>126</v>
      </c>
      <c r="FE614"/>
      <c r="FF614" s="209" t="s">
        <v>206</v>
      </c>
      <c r="FH614" s="284" t="e">
        <f t="shared" ca="1" si="175"/>
        <v>#N/A</v>
      </c>
      <c r="FI614" s="208">
        <f t="shared" si="176"/>
        <v>3</v>
      </c>
      <c r="FK614" t="str">
        <f t="shared" si="177"/>
        <v>GERDAU AÇOS LONGOS S.A. - Filial</v>
      </c>
      <c r="FL614" s="201">
        <f t="shared" ca="1" si="178"/>
        <v>0</v>
      </c>
      <c r="FM614" s="201">
        <f t="shared" ca="1" si="179"/>
        <v>-54600</v>
      </c>
      <c r="FN614" s="200">
        <f>AB614*AB$2*IF($FC614="V",1,-1)*IF($Q614="Fixo",(CP614-INDEX('Curva Forward'!$C$5:$AN$13,MATCH(CONCATENATE(BD_COMERCIAL!$K614," ",BD_COMERCIAL!$L614),'Curva Forward'!$B$5:$B$13,0),MATCH(FN$4,'Curva Forward'!$C$4:$AN$4,0))),CP614)</f>
        <v>0</v>
      </c>
      <c r="FO614" s="200">
        <f>AC614*AC$2*IF($FC614="V",1,-1)*IF($Q614="Fixo",(CQ614-INDEX('Curva Forward'!$C$5:$AN$13,MATCH(CONCATENATE(BD_COMERCIAL!$K614," ",BD_COMERCIAL!$L614),'Curva Forward'!$B$5:$B$13,0),MATCH(FO$4,'Curva Forward'!$C$4:$AN$4,0))),CQ614)</f>
        <v>0</v>
      </c>
      <c r="FP614" s="200">
        <f>AD614*AD$2*IF($FC614="V",1,-1)*IF($Q614="Fixo",(CR614-INDEX('Curva Forward'!$C$5:$AN$13,MATCH(CONCATENATE(BD_COMERCIAL!$K614," ",BD_COMERCIAL!$L614),'Curva Forward'!$B$5:$B$13,0),MATCH(FP$4,'Curva Forward'!$C$4:$AN$4,0))),CR614)</f>
        <v>0</v>
      </c>
      <c r="FQ614" s="200">
        <f>AE614*AE$2*IF($FC614="V",1,-1)*IF($Q614="Fixo",(CS614-INDEX('Curva Forward'!$C$5:$AN$13,MATCH(CONCATENATE(BD_COMERCIAL!$K614," ",BD_COMERCIAL!$L614),'Curva Forward'!$B$5:$B$13,0),MATCH(FQ$4,'Curva Forward'!$C$4:$AN$4,0))),CS614)</f>
        <v>0</v>
      </c>
      <c r="FR614" s="200">
        <f>AF614*AF$2*IF($FC614="V",1,-1)*IF($Q614="Fixo",(CT614-INDEX('Curva Forward'!$C$5:$AN$13,MATCH(CONCATENATE(BD_COMERCIAL!$K614," ",BD_COMERCIAL!$L614),'Curva Forward'!$B$5:$B$13,0),MATCH(FR$4,'Curva Forward'!$C$4:$AN$4,0))),CT614)</f>
        <v>0</v>
      </c>
      <c r="FS614" s="200">
        <f>AG614*AG$2*IF($FC614="V",1,-1)*IF($Q614="Fixo",(CU614-INDEX('Curva Forward'!$C$5:$AN$13,MATCH(CONCATENATE(BD_COMERCIAL!$K614," ",BD_COMERCIAL!$L614),'Curva Forward'!$B$5:$B$13,0),MATCH(FS$4,'Curva Forward'!$C$4:$AN$4,0))),CU614)</f>
        <v>0</v>
      </c>
      <c r="FT614" s="200">
        <f>AH614*AH$2*IF($FC614="V",1,-1)*IF($Q614="Fixo",(CV614-INDEX('Curva Forward'!$C$5:$AN$13,MATCH(CONCATENATE(BD_COMERCIAL!$K614," ",BD_COMERCIAL!$L614),'Curva Forward'!$B$5:$B$13,0),MATCH(FT$4,'Curva Forward'!$C$4:$AN$4,0))),CV614)</f>
        <v>0</v>
      </c>
      <c r="FU614" s="200">
        <f>AI614*AI$2*IF($FC614="V",1,-1)*IF($Q614="Fixo",(CW614-INDEX('Curva Forward'!$C$5:$AN$13,MATCH(CONCATENATE(BD_COMERCIAL!$K614," ",BD_COMERCIAL!$L614),'Curva Forward'!$B$5:$B$13,0),MATCH(FU$4,'Curva Forward'!$C$4:$AN$4,0))),CW614)</f>
        <v>0</v>
      </c>
      <c r="FV614" s="200">
        <f>AJ614*AJ$2*IF($FC614="V",1,-1)*IF($Q614="Fixo",(CX614-INDEX('Curva Forward'!$C$5:$AN$13,MATCH(CONCATENATE(BD_COMERCIAL!$K614," ",BD_COMERCIAL!$L614),'Curva Forward'!$B$5:$B$13,0),MATCH(FV$4,'Curva Forward'!$C$4:$AN$4,0))),CX614)</f>
        <v>0</v>
      </c>
      <c r="FW614" s="200">
        <f>AK614*AK$2*IF($FC614="V",1,-1)*IF($Q614="Fixo",(CY614-INDEX('Curva Forward'!$C$5:$AN$13,MATCH(CONCATENATE(BD_COMERCIAL!$K614," ",BD_COMERCIAL!$L614),'Curva Forward'!$B$5:$B$13,0),MATCH(FW$4,'Curva Forward'!$C$4:$AN$4,0))),CY614)</f>
        <v>0</v>
      </c>
      <c r="FX614" s="200">
        <f>AL614*AL$2*IF($FC614="V",1,-1)*IF($Q614="Fixo",(CZ614-INDEX('Curva Forward'!$C$5:$AN$13,MATCH(CONCATENATE(BD_COMERCIAL!$K614," ",BD_COMERCIAL!$L614),'Curva Forward'!$B$5:$B$13,0),MATCH(FX$4,'Curva Forward'!$C$4:$AN$4,0))),CZ614)</f>
        <v>0</v>
      </c>
      <c r="FY614" s="200">
        <f>AM614*AM$2*IF($FC614="V",1,-1)*IF($Q614="Fixo",(DA614-INDEX('Curva Forward'!$C$5:$AN$13,MATCH(CONCATENATE(BD_COMERCIAL!$K614," ",BD_COMERCIAL!$L614),'Curva Forward'!$B$5:$B$13,0),MATCH(FY$4,'Curva Forward'!$C$4:$AN$4,0))),DA614)</f>
        <v>0</v>
      </c>
      <c r="FZ614" s="200">
        <f>AN614*AN$2*IF($FC614="V",1,-1)*IF($Q614="Fixo",(DB614-INDEX('Curva Forward'!$C$5:$AN$13,MATCH(CONCATENATE(BD_COMERCIAL!$K614," ",BD_COMERCIAL!$L614),'Curva Forward'!$B$5:$B$13,0),MATCH(FZ$4,'Curva Forward'!$C$4:$AN$4,0))),DB614)</f>
        <v>0</v>
      </c>
      <c r="GA614" s="200">
        <f>AO614*AO$2*IF($FC614="V",1,-1)*IF($Q614="Fixo",(DC614-INDEX('Curva Forward'!$C$5:$AN$13,MATCH(CONCATENATE(BD_COMERCIAL!$K614," ",BD_COMERCIAL!$L614),'Curva Forward'!$B$5:$B$13,0),MATCH(GA$4,'Curva Forward'!$C$4:$AN$4,0))),DC614)</f>
        <v>0</v>
      </c>
      <c r="GB614" s="200">
        <f>AP614*AP$2*IF($FC614="V",1,-1)*IF($Q614="Fixo",(DD614-INDEX('Curva Forward'!$C$5:$AN$13,MATCH(CONCATENATE(BD_COMERCIAL!$K614," ",BD_COMERCIAL!$L614),'Curva Forward'!$B$5:$B$13,0),MATCH(GB$4,'Curva Forward'!$C$4:$AN$4,0))),DD614)</f>
        <v>0</v>
      </c>
      <c r="GC614" s="200">
        <f>AQ614*AQ$2*IF($FC614="V",1,-1)*IF($Q614="Fixo",(DE614-INDEX('Curva Forward'!$C$5:$AN$13,MATCH(CONCATENATE(BD_COMERCIAL!$K614," ",BD_COMERCIAL!$L614),'Curva Forward'!$B$5:$B$13,0),MATCH(GC$4,'Curva Forward'!$C$4:$AN$4,0))),DE614)</f>
        <v>-18000</v>
      </c>
      <c r="GD614" s="200">
        <f>AR614*AR$2*IF($FC614="V",1,-1)*IF($Q614="Fixo",(DF614-INDEX('Curva Forward'!$C$5:$AN$13,MATCH(CONCATENATE(BD_COMERCIAL!$K614," ",BD_COMERCIAL!$L614),'Curva Forward'!$B$5:$B$13,0),MATCH(GD$4,'Curva Forward'!$C$4:$AN$4,0))),DF614)</f>
        <v>-18600</v>
      </c>
      <c r="GE614" s="200">
        <f>AS614*AS$2*IF($FC614="V",1,-1)*IF($Q614="Fixo",(DG614-INDEX('Curva Forward'!$C$5:$AN$13,MATCH(CONCATENATE(BD_COMERCIAL!$K614," ",BD_COMERCIAL!$L614),'Curva Forward'!$B$5:$B$13,0),MATCH(GE$4,'Curva Forward'!$C$4:$AN$4,0))),DG614)</f>
        <v>-18000</v>
      </c>
      <c r="GF614" s="200">
        <f>AT614*AT$2*IF($FC614="V",1,-1)*IF($Q614="Fixo",(DH614-INDEX('Curva Forward'!$C$5:$AN$13,MATCH(CONCATENATE(BD_COMERCIAL!$K614," ",BD_COMERCIAL!$L614),'Curva Forward'!$B$5:$B$13,0),MATCH(GF$4,'Curva Forward'!$C$4:$AN$4,0))),DH614)</f>
        <v>0</v>
      </c>
      <c r="GG614" s="200">
        <f>AU614*AU$2*IF($FC614="V",1,-1)*IF($Q614="Fixo",(DI614-INDEX('Curva Forward'!$C$5:$AN$13,MATCH(CONCATENATE(BD_COMERCIAL!$K614," ",BD_COMERCIAL!$L614),'Curva Forward'!$B$5:$B$13,0),MATCH(GG$4,'Curva Forward'!$C$4:$AN$4,0))),DI614)</f>
        <v>0</v>
      </c>
      <c r="GH614" s="200">
        <f>AV614*AV$2*IF($FC614="V",1,-1)*IF($Q614="Fixo",(DJ614-INDEX('Curva Forward'!$C$5:$AN$13,MATCH(CONCATENATE(BD_COMERCIAL!$K614," ",BD_COMERCIAL!$L614),'Curva Forward'!$B$5:$B$13,0),MATCH(GH$4,'Curva Forward'!$C$4:$AN$4,0))),DJ614)</f>
        <v>0</v>
      </c>
      <c r="GI614" s="200">
        <f>AW614*AW$2*IF($FC614="V",1,-1)*IF($Q614="Fixo",(DK614-INDEX('Curva Forward'!$C$5:$AN$13,MATCH(CONCATENATE(BD_COMERCIAL!$K614," ",BD_COMERCIAL!$L614),'Curva Forward'!$B$5:$B$13,0),MATCH(GI$4,'Curva Forward'!$C$4:$AN$4,0))),DK614)</f>
        <v>0</v>
      </c>
      <c r="GJ614" s="200">
        <f>AX614*AX$2*IF($FC614="V",1,-1)*IF($Q614="Fixo",(DL614-INDEX('Curva Forward'!$C$5:$AN$13,MATCH(CONCATENATE(BD_COMERCIAL!$K614," ",BD_COMERCIAL!$L614),'Curva Forward'!$B$5:$B$13,0),MATCH(GJ$4,'Curva Forward'!$C$4:$AN$4,0))),DL614)</f>
        <v>0</v>
      </c>
      <c r="GK614" s="200">
        <f>AY614*AY$2*IF($FC614="V",1,-1)*IF($Q614="Fixo",(DM614-INDEX('Curva Forward'!$C$5:$AN$13,MATCH(CONCATENATE(BD_COMERCIAL!$K614," ",BD_COMERCIAL!$L614),'Curva Forward'!$B$5:$B$13,0),MATCH(GK$4,'Curva Forward'!$C$4:$AN$4,0))),DM614)</f>
        <v>0</v>
      </c>
      <c r="GL614" s="200">
        <f>IF(EZ614="",0,CL614*CL$2*IF($FC614="V",1,-1)*IF($Q614="Fixo",(EZ614-INDEX('Curva Forward'!$C$5:$AN$13,MATCH(CONCATENATE(BD_COMERCIAL!$K614," ",BD_COMERCIAL!$L614),'Curva Forward'!$B$5:$B$13,0),MATCH(GL$4,'Curva Forward'!$C$4:$AN$4,0))),EZ614))</f>
        <v>0</v>
      </c>
      <c r="GM614" s="200">
        <f>IF(FA614="",0,CM614*CM$2*IF($FC614="V",1,-1)*IF($Q614="Fixo",(FA614-INDEX('Curva Forward'!$C$5:$AN$13,MATCH(CONCATENATE(BD_COMERCIAL!$K614," ",BD_COMERCIAL!$L614),'Curva Forward'!$B$5:$B$13,0),MATCH(GM$4,'Curva Forward'!$C$4:$AN$4,0))),FA614))</f>
        <v>0</v>
      </c>
      <c r="GN614" s="200">
        <f>IF(FB614="",0,CN614*CN$2*IF($FC614="V",1,-1)*IF($Q614="Fixo",(FB614-INDEX('Curva Forward'!$C$5:$AN$13,MATCH(CONCATENATE(BD_COMERCIAL!$K614," ",BD_COMERCIAL!$L614),'Curva Forward'!$B$5:$B$13,0),MATCH(GN$4,'Curva Forward'!$C$4:$AN$4,0))),FB614))</f>
        <v>0</v>
      </c>
      <c r="GO614" s="201">
        <f t="shared" ca="1" si="180"/>
        <v>0</v>
      </c>
      <c r="GP614" s="201">
        <f t="shared" ca="1" si="181"/>
        <v>-54600</v>
      </c>
    </row>
    <row r="615" spans="1:198" ht="15" customHeight="1" x14ac:dyDescent="0.25">
      <c r="A615" s="6"/>
      <c r="B615" s="7" t="s">
        <v>1025</v>
      </c>
      <c r="C615" s="8">
        <v>44795</v>
      </c>
      <c r="D615" s="9" t="s">
        <v>124</v>
      </c>
      <c r="E615" s="10" t="s">
        <v>125</v>
      </c>
      <c r="F615" s="113" t="s">
        <v>992</v>
      </c>
      <c r="G615" s="10" t="s">
        <v>233</v>
      </c>
      <c r="H615" s="113" t="s">
        <v>1026</v>
      </c>
      <c r="I615" s="9" t="s">
        <v>126</v>
      </c>
      <c r="J615" s="166" t="s">
        <v>995</v>
      </c>
      <c r="K615" s="10" t="s">
        <v>127</v>
      </c>
      <c r="L615" s="84" t="s">
        <v>22</v>
      </c>
      <c r="M615" s="11">
        <v>45017</v>
      </c>
      <c r="N615" s="12">
        <v>45107</v>
      </c>
      <c r="O615" s="10">
        <v>3</v>
      </c>
      <c r="P615" s="84">
        <v>120</v>
      </c>
      <c r="Q615" s="84" t="s">
        <v>128</v>
      </c>
      <c r="R615" s="10" t="s">
        <v>129</v>
      </c>
      <c r="S615" s="14" t="s">
        <v>135</v>
      </c>
      <c r="T615" s="11" t="s">
        <v>130</v>
      </c>
      <c r="U615" s="12">
        <v>44795</v>
      </c>
      <c r="V615" s="257" t="e">
        <f ca="1">IF(U615="","",
IF(U615="NA","",
IFERROR(VLOOKUP(EOMONTH(M615,-2)+1,IPCA!$A:$B,2,0),
VLOOKUP(EOMONTH(TODAY(),-2)+1,IPCA!$A:$B,2,0))/
VLOOKUP(EOMONTH(U615,-2)+1,IPCA!$A:$B,2,0)*
P615))</f>
        <v>#N/A</v>
      </c>
      <c r="W615" s="84"/>
      <c r="X615" s="13" t="s">
        <v>133</v>
      </c>
      <c r="Y615" s="166"/>
      <c r="AA615" s="108"/>
      <c r="AB615" s="15"/>
      <c r="AM615" s="6"/>
      <c r="AN615" s="15"/>
      <c r="AQ615">
        <v>3</v>
      </c>
      <c r="AR615">
        <v>3</v>
      </c>
      <c r="AS615">
        <v>3</v>
      </c>
      <c r="AY615" s="6"/>
      <c r="AZ615" s="15"/>
      <c r="BK615" s="6"/>
      <c r="BL615" s="15"/>
      <c r="BW615" s="6"/>
      <c r="BX615" s="15"/>
      <c r="CI615" s="6"/>
      <c r="CJ615" s="16" t="str">
        <f t="shared" si="165"/>
        <v/>
      </c>
      <c r="CK615" s="16">
        <f t="shared" si="166"/>
        <v>0.74794520547945209</v>
      </c>
      <c r="CL615" s="16" t="str">
        <f t="shared" si="167"/>
        <v/>
      </c>
      <c r="CM615" s="16" t="str">
        <f t="shared" si="168"/>
        <v/>
      </c>
      <c r="CN615" s="16" t="str">
        <f t="shared" si="169"/>
        <v/>
      </c>
      <c r="CO615" s="18"/>
      <c r="CP615" s="15"/>
      <c r="DA615" s="6"/>
      <c r="DB615" s="15"/>
      <c r="DE615">
        <v>120</v>
      </c>
      <c r="DF615">
        <v>120</v>
      </c>
      <c r="DG615">
        <v>120</v>
      </c>
      <c r="DM615" s="6"/>
      <c r="DN615" s="15"/>
      <c r="DY615" s="6"/>
      <c r="DZ615" s="15"/>
      <c r="EK615" s="6"/>
      <c r="EL615" s="15"/>
      <c r="EW615" s="6"/>
      <c r="EX615" s="16" t="str">
        <f t="shared" si="182"/>
        <v/>
      </c>
      <c r="EY615" s="16">
        <f t="shared" si="183"/>
        <v>29.917808219178081</v>
      </c>
      <c r="EZ615" s="16" t="str">
        <f t="shared" si="184"/>
        <v/>
      </c>
      <c r="FA615" s="16" t="str">
        <f t="shared" si="185"/>
        <v/>
      </c>
      <c r="FB615" s="160" t="str">
        <f t="shared" si="186"/>
        <v/>
      </c>
      <c r="FC615" t="s">
        <v>204</v>
      </c>
      <c r="FD615" s="20" t="s">
        <v>126</v>
      </c>
      <c r="FE615"/>
      <c r="FF615" s="209" t="s">
        <v>206</v>
      </c>
      <c r="FH615" s="284" t="e">
        <f t="shared" ca="1" si="175"/>
        <v>#N/A</v>
      </c>
      <c r="FI615" s="208">
        <f t="shared" si="176"/>
        <v>3</v>
      </c>
      <c r="FK615" t="str">
        <f t="shared" si="177"/>
        <v>2W Energia S.A</v>
      </c>
      <c r="FL615" s="201">
        <f t="shared" ca="1" si="178"/>
        <v>0</v>
      </c>
      <c r="FM615" s="201">
        <f t="shared" ca="1" si="179"/>
        <v>-39312</v>
      </c>
      <c r="FN615" s="200">
        <f>AB615*AB$2*IF($FC615="V",1,-1)*IF($Q615="Fixo",(CP615-INDEX('Curva Forward'!$C$5:$AN$13,MATCH(CONCATENATE(BD_COMERCIAL!$K615," ",BD_COMERCIAL!$L615),'Curva Forward'!$B$5:$B$13,0),MATCH(FN$4,'Curva Forward'!$C$4:$AN$4,0))),CP615)</f>
        <v>0</v>
      </c>
      <c r="FO615" s="200">
        <f>AC615*AC$2*IF($FC615="V",1,-1)*IF($Q615="Fixo",(CQ615-INDEX('Curva Forward'!$C$5:$AN$13,MATCH(CONCATENATE(BD_COMERCIAL!$K615," ",BD_COMERCIAL!$L615),'Curva Forward'!$B$5:$B$13,0),MATCH(FO$4,'Curva Forward'!$C$4:$AN$4,0))),CQ615)</f>
        <v>0</v>
      </c>
      <c r="FP615" s="200">
        <f>AD615*AD$2*IF($FC615="V",1,-1)*IF($Q615="Fixo",(CR615-INDEX('Curva Forward'!$C$5:$AN$13,MATCH(CONCATENATE(BD_COMERCIAL!$K615," ",BD_COMERCIAL!$L615),'Curva Forward'!$B$5:$B$13,0),MATCH(FP$4,'Curva Forward'!$C$4:$AN$4,0))),CR615)</f>
        <v>0</v>
      </c>
      <c r="FQ615" s="200">
        <f>AE615*AE$2*IF($FC615="V",1,-1)*IF($Q615="Fixo",(CS615-INDEX('Curva Forward'!$C$5:$AN$13,MATCH(CONCATENATE(BD_COMERCIAL!$K615," ",BD_COMERCIAL!$L615),'Curva Forward'!$B$5:$B$13,0),MATCH(FQ$4,'Curva Forward'!$C$4:$AN$4,0))),CS615)</f>
        <v>0</v>
      </c>
      <c r="FR615" s="200">
        <f>AF615*AF$2*IF($FC615="V",1,-1)*IF($Q615="Fixo",(CT615-INDEX('Curva Forward'!$C$5:$AN$13,MATCH(CONCATENATE(BD_COMERCIAL!$K615," ",BD_COMERCIAL!$L615),'Curva Forward'!$B$5:$B$13,0),MATCH(FR$4,'Curva Forward'!$C$4:$AN$4,0))),CT615)</f>
        <v>0</v>
      </c>
      <c r="FS615" s="200">
        <f>AG615*AG$2*IF($FC615="V",1,-1)*IF($Q615="Fixo",(CU615-INDEX('Curva Forward'!$C$5:$AN$13,MATCH(CONCATENATE(BD_COMERCIAL!$K615," ",BD_COMERCIAL!$L615),'Curva Forward'!$B$5:$B$13,0),MATCH(FS$4,'Curva Forward'!$C$4:$AN$4,0))),CU615)</f>
        <v>0</v>
      </c>
      <c r="FT615" s="200">
        <f>AH615*AH$2*IF($FC615="V",1,-1)*IF($Q615="Fixo",(CV615-INDEX('Curva Forward'!$C$5:$AN$13,MATCH(CONCATENATE(BD_COMERCIAL!$K615," ",BD_COMERCIAL!$L615),'Curva Forward'!$B$5:$B$13,0),MATCH(FT$4,'Curva Forward'!$C$4:$AN$4,0))),CV615)</f>
        <v>0</v>
      </c>
      <c r="FU615" s="200">
        <f>AI615*AI$2*IF($FC615="V",1,-1)*IF($Q615="Fixo",(CW615-INDEX('Curva Forward'!$C$5:$AN$13,MATCH(CONCATENATE(BD_COMERCIAL!$K615," ",BD_COMERCIAL!$L615),'Curva Forward'!$B$5:$B$13,0),MATCH(FU$4,'Curva Forward'!$C$4:$AN$4,0))),CW615)</f>
        <v>0</v>
      </c>
      <c r="FV615" s="200">
        <f>AJ615*AJ$2*IF($FC615="V",1,-1)*IF($Q615="Fixo",(CX615-INDEX('Curva Forward'!$C$5:$AN$13,MATCH(CONCATENATE(BD_COMERCIAL!$K615," ",BD_COMERCIAL!$L615),'Curva Forward'!$B$5:$B$13,0),MATCH(FV$4,'Curva Forward'!$C$4:$AN$4,0))),CX615)</f>
        <v>0</v>
      </c>
      <c r="FW615" s="200">
        <f>AK615*AK$2*IF($FC615="V",1,-1)*IF($Q615="Fixo",(CY615-INDEX('Curva Forward'!$C$5:$AN$13,MATCH(CONCATENATE(BD_COMERCIAL!$K615," ",BD_COMERCIAL!$L615),'Curva Forward'!$B$5:$B$13,0),MATCH(FW$4,'Curva Forward'!$C$4:$AN$4,0))),CY615)</f>
        <v>0</v>
      </c>
      <c r="FX615" s="200">
        <f>AL615*AL$2*IF($FC615="V",1,-1)*IF($Q615="Fixo",(CZ615-INDEX('Curva Forward'!$C$5:$AN$13,MATCH(CONCATENATE(BD_COMERCIAL!$K615," ",BD_COMERCIAL!$L615),'Curva Forward'!$B$5:$B$13,0),MATCH(FX$4,'Curva Forward'!$C$4:$AN$4,0))),CZ615)</f>
        <v>0</v>
      </c>
      <c r="FY615" s="200">
        <f>AM615*AM$2*IF($FC615="V",1,-1)*IF($Q615="Fixo",(DA615-INDEX('Curva Forward'!$C$5:$AN$13,MATCH(CONCATENATE(BD_COMERCIAL!$K615," ",BD_COMERCIAL!$L615),'Curva Forward'!$B$5:$B$13,0),MATCH(FY$4,'Curva Forward'!$C$4:$AN$4,0))),DA615)</f>
        <v>0</v>
      </c>
      <c r="FZ615" s="200">
        <f>AN615*AN$2*IF($FC615="V",1,-1)*IF($Q615="Fixo",(DB615-INDEX('Curva Forward'!$C$5:$AN$13,MATCH(CONCATENATE(BD_COMERCIAL!$K615," ",BD_COMERCIAL!$L615),'Curva Forward'!$B$5:$B$13,0),MATCH(FZ$4,'Curva Forward'!$C$4:$AN$4,0))),DB615)</f>
        <v>0</v>
      </c>
      <c r="GA615" s="200">
        <f>AO615*AO$2*IF($FC615="V",1,-1)*IF($Q615="Fixo",(DC615-INDEX('Curva Forward'!$C$5:$AN$13,MATCH(CONCATENATE(BD_COMERCIAL!$K615," ",BD_COMERCIAL!$L615),'Curva Forward'!$B$5:$B$13,0),MATCH(GA$4,'Curva Forward'!$C$4:$AN$4,0))),DC615)</f>
        <v>0</v>
      </c>
      <c r="GB615" s="200">
        <f>AP615*AP$2*IF($FC615="V",1,-1)*IF($Q615="Fixo",(DD615-INDEX('Curva Forward'!$C$5:$AN$13,MATCH(CONCATENATE(BD_COMERCIAL!$K615," ",BD_COMERCIAL!$L615),'Curva Forward'!$B$5:$B$13,0),MATCH(GB$4,'Curva Forward'!$C$4:$AN$4,0))),DD615)</f>
        <v>0</v>
      </c>
      <c r="GC615" s="200">
        <f>AQ615*AQ$2*IF($FC615="V",1,-1)*IF($Q615="Fixo",(DE615-INDEX('Curva Forward'!$C$5:$AN$13,MATCH(CONCATENATE(BD_COMERCIAL!$K615," ",BD_COMERCIAL!$L615),'Curva Forward'!$B$5:$B$13,0),MATCH(GC$4,'Curva Forward'!$C$4:$AN$4,0))),DE615)</f>
        <v>-12960</v>
      </c>
      <c r="GD615" s="200">
        <f>AR615*AR$2*IF($FC615="V",1,-1)*IF($Q615="Fixo",(DF615-INDEX('Curva Forward'!$C$5:$AN$13,MATCH(CONCATENATE(BD_COMERCIAL!$K615," ",BD_COMERCIAL!$L615),'Curva Forward'!$B$5:$B$13,0),MATCH(GD$4,'Curva Forward'!$C$4:$AN$4,0))),DF615)</f>
        <v>-13392</v>
      </c>
      <c r="GE615" s="200">
        <f>AS615*AS$2*IF($FC615="V",1,-1)*IF($Q615="Fixo",(DG615-INDEX('Curva Forward'!$C$5:$AN$13,MATCH(CONCATENATE(BD_COMERCIAL!$K615," ",BD_COMERCIAL!$L615),'Curva Forward'!$B$5:$B$13,0),MATCH(GE$4,'Curva Forward'!$C$4:$AN$4,0))),DG615)</f>
        <v>-12960</v>
      </c>
      <c r="GF615" s="200">
        <f>AT615*AT$2*IF($FC615="V",1,-1)*IF($Q615="Fixo",(DH615-INDEX('Curva Forward'!$C$5:$AN$13,MATCH(CONCATENATE(BD_COMERCIAL!$K615," ",BD_COMERCIAL!$L615),'Curva Forward'!$B$5:$B$13,0),MATCH(GF$4,'Curva Forward'!$C$4:$AN$4,0))),DH615)</f>
        <v>0</v>
      </c>
      <c r="GG615" s="200">
        <f>AU615*AU$2*IF($FC615="V",1,-1)*IF($Q615="Fixo",(DI615-INDEX('Curva Forward'!$C$5:$AN$13,MATCH(CONCATENATE(BD_COMERCIAL!$K615," ",BD_COMERCIAL!$L615),'Curva Forward'!$B$5:$B$13,0),MATCH(GG$4,'Curva Forward'!$C$4:$AN$4,0))),DI615)</f>
        <v>0</v>
      </c>
      <c r="GH615" s="200">
        <f>AV615*AV$2*IF($FC615="V",1,-1)*IF($Q615="Fixo",(DJ615-INDEX('Curva Forward'!$C$5:$AN$13,MATCH(CONCATENATE(BD_COMERCIAL!$K615," ",BD_COMERCIAL!$L615),'Curva Forward'!$B$5:$B$13,0),MATCH(GH$4,'Curva Forward'!$C$4:$AN$4,0))),DJ615)</f>
        <v>0</v>
      </c>
      <c r="GI615" s="200">
        <f>AW615*AW$2*IF($FC615="V",1,-1)*IF($Q615="Fixo",(DK615-INDEX('Curva Forward'!$C$5:$AN$13,MATCH(CONCATENATE(BD_COMERCIAL!$K615," ",BD_COMERCIAL!$L615),'Curva Forward'!$B$5:$B$13,0),MATCH(GI$4,'Curva Forward'!$C$4:$AN$4,0))),DK615)</f>
        <v>0</v>
      </c>
      <c r="GJ615" s="200">
        <f>AX615*AX$2*IF($FC615="V",1,-1)*IF($Q615="Fixo",(DL615-INDEX('Curva Forward'!$C$5:$AN$13,MATCH(CONCATENATE(BD_COMERCIAL!$K615," ",BD_COMERCIAL!$L615),'Curva Forward'!$B$5:$B$13,0),MATCH(GJ$4,'Curva Forward'!$C$4:$AN$4,0))),DL615)</f>
        <v>0</v>
      </c>
      <c r="GK615" s="200">
        <f>AY615*AY$2*IF($FC615="V",1,-1)*IF($Q615="Fixo",(DM615-INDEX('Curva Forward'!$C$5:$AN$13,MATCH(CONCATENATE(BD_COMERCIAL!$K615," ",BD_COMERCIAL!$L615),'Curva Forward'!$B$5:$B$13,0),MATCH(GK$4,'Curva Forward'!$C$4:$AN$4,0))),DM615)</f>
        <v>0</v>
      </c>
      <c r="GL615" s="200">
        <f>IF(EZ615="",0,CL615*CL$2*IF($FC615="V",1,-1)*IF($Q615="Fixo",(EZ615-INDEX('Curva Forward'!$C$5:$AN$13,MATCH(CONCATENATE(BD_COMERCIAL!$K615," ",BD_COMERCIAL!$L615),'Curva Forward'!$B$5:$B$13,0),MATCH(GL$4,'Curva Forward'!$C$4:$AN$4,0))),EZ615))</f>
        <v>0</v>
      </c>
      <c r="GM615" s="200">
        <f>IF(FA615="",0,CM615*CM$2*IF($FC615="V",1,-1)*IF($Q615="Fixo",(FA615-INDEX('Curva Forward'!$C$5:$AN$13,MATCH(CONCATENATE(BD_COMERCIAL!$K615," ",BD_COMERCIAL!$L615),'Curva Forward'!$B$5:$B$13,0),MATCH(GM$4,'Curva Forward'!$C$4:$AN$4,0))),FA615))</f>
        <v>0</v>
      </c>
      <c r="GN615" s="200">
        <f>IF(FB615="",0,CN615*CN$2*IF($FC615="V",1,-1)*IF($Q615="Fixo",(FB615-INDEX('Curva Forward'!$C$5:$AN$13,MATCH(CONCATENATE(BD_COMERCIAL!$K615," ",BD_COMERCIAL!$L615),'Curva Forward'!$B$5:$B$13,0),MATCH(GN$4,'Curva Forward'!$C$4:$AN$4,0))),FB615))</f>
        <v>0</v>
      </c>
      <c r="GO615" s="201">
        <f t="shared" ca="1" si="180"/>
        <v>0</v>
      </c>
      <c r="GP615" s="201">
        <f t="shared" ca="1" si="181"/>
        <v>-39312</v>
      </c>
    </row>
    <row r="616" spans="1:198" ht="15" customHeight="1" x14ac:dyDescent="0.25">
      <c r="A616" s="6"/>
      <c r="B616" s="7" t="s">
        <v>1027</v>
      </c>
      <c r="C616" s="8">
        <v>44795</v>
      </c>
      <c r="D616" s="9" t="s">
        <v>124</v>
      </c>
      <c r="E616" s="10" t="s">
        <v>125</v>
      </c>
      <c r="F616" s="113" t="s">
        <v>992</v>
      </c>
      <c r="G616" s="10" t="s">
        <v>171</v>
      </c>
      <c r="H616" s="113" t="s">
        <v>1028</v>
      </c>
      <c r="I616" s="9" t="s">
        <v>126</v>
      </c>
      <c r="J616" s="166" t="s">
        <v>1040</v>
      </c>
      <c r="K616" s="10" t="s">
        <v>127</v>
      </c>
      <c r="L616" s="84" t="s">
        <v>22</v>
      </c>
      <c r="M616" s="11">
        <v>44927</v>
      </c>
      <c r="N616" s="12">
        <v>45016</v>
      </c>
      <c r="O616" s="10">
        <v>5</v>
      </c>
      <c r="P616" s="84">
        <v>140</v>
      </c>
      <c r="Q616" s="84" t="s">
        <v>128</v>
      </c>
      <c r="R616" s="10" t="s">
        <v>129</v>
      </c>
      <c r="S616" s="14" t="s">
        <v>135</v>
      </c>
      <c r="T616" s="11" t="s">
        <v>130</v>
      </c>
      <c r="U616" s="12">
        <v>44795</v>
      </c>
      <c r="V616" s="257" t="e">
        <f ca="1">IF(U616="","",
IF(U616="NA","",
IFERROR(VLOOKUP(EOMONTH(M616,-2)+1,IPCA!$A:$B,2,0),
VLOOKUP(EOMONTH(TODAY(),-2)+1,IPCA!$A:$B,2,0))/
VLOOKUP(EOMONTH(U616,-2)+1,IPCA!$A:$B,2,0)*
P616))</f>
        <v>#N/A</v>
      </c>
      <c r="W616" s="84"/>
      <c r="X616" s="13" t="s">
        <v>133</v>
      </c>
      <c r="Y616" s="166"/>
      <c r="AA616" s="108"/>
      <c r="AB616" s="15"/>
      <c r="AM616" s="6"/>
      <c r="AN616" s="15">
        <v>5</v>
      </c>
      <c r="AO616">
        <v>5</v>
      </c>
      <c r="AP616">
        <v>5</v>
      </c>
      <c r="AY616" s="6"/>
      <c r="AZ616" s="15"/>
      <c r="BK616" s="6"/>
      <c r="BL616" s="15"/>
      <c r="BW616" s="6"/>
      <c r="BX616" s="15"/>
      <c r="CI616" s="6"/>
      <c r="CJ616" s="16" t="str">
        <f t="shared" si="165"/>
        <v/>
      </c>
      <c r="CK616" s="16">
        <f t="shared" si="166"/>
        <v>1.2328767123287672</v>
      </c>
      <c r="CL616" s="16" t="str">
        <f t="shared" si="167"/>
        <v/>
      </c>
      <c r="CM616" s="16" t="str">
        <f t="shared" si="168"/>
        <v/>
      </c>
      <c r="CN616" s="16" t="str">
        <f t="shared" si="169"/>
        <v/>
      </c>
      <c r="CO616" s="18"/>
      <c r="CP616" s="15"/>
      <c r="DA616" s="6"/>
      <c r="DB616" s="15">
        <v>140</v>
      </c>
      <c r="DC616">
        <v>140</v>
      </c>
      <c r="DD616">
        <v>140</v>
      </c>
      <c r="DM616" s="6"/>
      <c r="DN616" s="15"/>
      <c r="DY616" s="6"/>
      <c r="DZ616" s="15"/>
      <c r="EK616" s="6"/>
      <c r="EL616" s="15"/>
      <c r="EW616" s="6"/>
      <c r="EX616" s="16" t="str">
        <f t="shared" si="182"/>
        <v/>
      </c>
      <c r="EY616" s="16">
        <f t="shared" si="183"/>
        <v>34.520547945205479</v>
      </c>
      <c r="EZ616" s="16" t="str">
        <f t="shared" si="184"/>
        <v/>
      </c>
      <c r="FA616" s="16" t="str">
        <f t="shared" si="185"/>
        <v/>
      </c>
      <c r="FB616" s="160" t="str">
        <f t="shared" si="186"/>
        <v/>
      </c>
      <c r="FC616" t="s">
        <v>204</v>
      </c>
      <c r="FD616" s="20" t="s">
        <v>126</v>
      </c>
      <c r="FE616"/>
      <c r="FF616" s="209" t="s">
        <v>206</v>
      </c>
      <c r="FH616" s="284" t="e">
        <f t="shared" ca="1" si="175"/>
        <v>#N/A</v>
      </c>
      <c r="FI616" s="208">
        <f t="shared" si="176"/>
        <v>2.9666666666666668</v>
      </c>
      <c r="FK616" t="str">
        <f t="shared" si="177"/>
        <v>Tempo Energia S.A</v>
      </c>
      <c r="FL616" s="201">
        <f t="shared" ca="1" si="178"/>
        <v>0</v>
      </c>
      <c r="FM616" s="201">
        <f t="shared" ca="1" si="179"/>
        <v>-108000</v>
      </c>
      <c r="FN616" s="200">
        <f>AB616*AB$2*IF($FC616="V",1,-1)*IF($Q616="Fixo",(CP616-INDEX('Curva Forward'!$C$5:$AN$13,MATCH(CONCATENATE(BD_COMERCIAL!$K616," ",BD_COMERCIAL!$L616),'Curva Forward'!$B$5:$B$13,0),MATCH(FN$4,'Curva Forward'!$C$4:$AN$4,0))),CP616)</f>
        <v>0</v>
      </c>
      <c r="FO616" s="200">
        <f>AC616*AC$2*IF($FC616="V",1,-1)*IF($Q616="Fixo",(CQ616-INDEX('Curva Forward'!$C$5:$AN$13,MATCH(CONCATENATE(BD_COMERCIAL!$K616," ",BD_COMERCIAL!$L616),'Curva Forward'!$B$5:$B$13,0),MATCH(FO$4,'Curva Forward'!$C$4:$AN$4,0))),CQ616)</f>
        <v>0</v>
      </c>
      <c r="FP616" s="200">
        <f>AD616*AD$2*IF($FC616="V",1,-1)*IF($Q616="Fixo",(CR616-INDEX('Curva Forward'!$C$5:$AN$13,MATCH(CONCATENATE(BD_COMERCIAL!$K616," ",BD_COMERCIAL!$L616),'Curva Forward'!$B$5:$B$13,0),MATCH(FP$4,'Curva Forward'!$C$4:$AN$4,0))),CR616)</f>
        <v>0</v>
      </c>
      <c r="FQ616" s="200">
        <f>AE616*AE$2*IF($FC616="V",1,-1)*IF($Q616="Fixo",(CS616-INDEX('Curva Forward'!$C$5:$AN$13,MATCH(CONCATENATE(BD_COMERCIAL!$K616," ",BD_COMERCIAL!$L616),'Curva Forward'!$B$5:$B$13,0),MATCH(FQ$4,'Curva Forward'!$C$4:$AN$4,0))),CS616)</f>
        <v>0</v>
      </c>
      <c r="FR616" s="200">
        <f>AF616*AF$2*IF($FC616="V",1,-1)*IF($Q616="Fixo",(CT616-INDEX('Curva Forward'!$C$5:$AN$13,MATCH(CONCATENATE(BD_COMERCIAL!$K616," ",BD_COMERCIAL!$L616),'Curva Forward'!$B$5:$B$13,0),MATCH(FR$4,'Curva Forward'!$C$4:$AN$4,0))),CT616)</f>
        <v>0</v>
      </c>
      <c r="FS616" s="200">
        <f>AG616*AG$2*IF($FC616="V",1,-1)*IF($Q616="Fixo",(CU616-INDEX('Curva Forward'!$C$5:$AN$13,MATCH(CONCATENATE(BD_COMERCIAL!$K616," ",BD_COMERCIAL!$L616),'Curva Forward'!$B$5:$B$13,0),MATCH(FS$4,'Curva Forward'!$C$4:$AN$4,0))),CU616)</f>
        <v>0</v>
      </c>
      <c r="FT616" s="200">
        <f>AH616*AH$2*IF($FC616="V",1,-1)*IF($Q616="Fixo",(CV616-INDEX('Curva Forward'!$C$5:$AN$13,MATCH(CONCATENATE(BD_COMERCIAL!$K616," ",BD_COMERCIAL!$L616),'Curva Forward'!$B$5:$B$13,0),MATCH(FT$4,'Curva Forward'!$C$4:$AN$4,0))),CV616)</f>
        <v>0</v>
      </c>
      <c r="FU616" s="200">
        <f>AI616*AI$2*IF($FC616="V",1,-1)*IF($Q616="Fixo",(CW616-INDEX('Curva Forward'!$C$5:$AN$13,MATCH(CONCATENATE(BD_COMERCIAL!$K616," ",BD_COMERCIAL!$L616),'Curva Forward'!$B$5:$B$13,0),MATCH(FU$4,'Curva Forward'!$C$4:$AN$4,0))),CW616)</f>
        <v>0</v>
      </c>
      <c r="FV616" s="200">
        <f>AJ616*AJ$2*IF($FC616="V",1,-1)*IF($Q616="Fixo",(CX616-INDEX('Curva Forward'!$C$5:$AN$13,MATCH(CONCATENATE(BD_COMERCIAL!$K616," ",BD_COMERCIAL!$L616),'Curva Forward'!$B$5:$B$13,0),MATCH(FV$4,'Curva Forward'!$C$4:$AN$4,0))),CX616)</f>
        <v>0</v>
      </c>
      <c r="FW616" s="200">
        <f>AK616*AK$2*IF($FC616="V",1,-1)*IF($Q616="Fixo",(CY616-INDEX('Curva Forward'!$C$5:$AN$13,MATCH(CONCATENATE(BD_COMERCIAL!$K616," ",BD_COMERCIAL!$L616),'Curva Forward'!$B$5:$B$13,0),MATCH(FW$4,'Curva Forward'!$C$4:$AN$4,0))),CY616)</f>
        <v>0</v>
      </c>
      <c r="FX616" s="200">
        <f>AL616*AL$2*IF($FC616="V",1,-1)*IF($Q616="Fixo",(CZ616-INDEX('Curva Forward'!$C$5:$AN$13,MATCH(CONCATENATE(BD_COMERCIAL!$K616," ",BD_COMERCIAL!$L616),'Curva Forward'!$B$5:$B$13,0),MATCH(FX$4,'Curva Forward'!$C$4:$AN$4,0))),CZ616)</f>
        <v>0</v>
      </c>
      <c r="FY616" s="200">
        <f>AM616*AM$2*IF($FC616="V",1,-1)*IF($Q616="Fixo",(DA616-INDEX('Curva Forward'!$C$5:$AN$13,MATCH(CONCATENATE(BD_COMERCIAL!$K616," ",BD_COMERCIAL!$L616),'Curva Forward'!$B$5:$B$13,0),MATCH(FY$4,'Curva Forward'!$C$4:$AN$4,0))),DA616)</f>
        <v>0</v>
      </c>
      <c r="FZ616" s="200">
        <f>AN616*AN$2*IF($FC616="V",1,-1)*IF($Q616="Fixo",(DB616-INDEX('Curva Forward'!$C$5:$AN$13,MATCH(CONCATENATE(BD_COMERCIAL!$K616," ",BD_COMERCIAL!$L616),'Curva Forward'!$B$5:$B$13,0),MATCH(FZ$4,'Curva Forward'!$C$4:$AN$4,0))),DB616)</f>
        <v>-37200</v>
      </c>
      <c r="GA616" s="200">
        <f>AO616*AO$2*IF($FC616="V",1,-1)*IF($Q616="Fixo",(DC616-INDEX('Curva Forward'!$C$5:$AN$13,MATCH(CONCATENATE(BD_COMERCIAL!$K616," ",BD_COMERCIAL!$L616),'Curva Forward'!$B$5:$B$13,0),MATCH(GA$4,'Curva Forward'!$C$4:$AN$4,0))),DC616)</f>
        <v>-33600</v>
      </c>
      <c r="GB616" s="200">
        <f>AP616*AP$2*IF($FC616="V",1,-1)*IF($Q616="Fixo",(DD616-INDEX('Curva Forward'!$C$5:$AN$13,MATCH(CONCATENATE(BD_COMERCIAL!$K616," ",BD_COMERCIAL!$L616),'Curva Forward'!$B$5:$B$13,0),MATCH(GB$4,'Curva Forward'!$C$4:$AN$4,0))),DD616)</f>
        <v>-37200</v>
      </c>
      <c r="GC616" s="200">
        <f>AQ616*AQ$2*IF($FC616="V",1,-1)*IF($Q616="Fixo",(DE616-INDEX('Curva Forward'!$C$5:$AN$13,MATCH(CONCATENATE(BD_COMERCIAL!$K616," ",BD_COMERCIAL!$L616),'Curva Forward'!$B$5:$B$13,0),MATCH(GC$4,'Curva Forward'!$C$4:$AN$4,0))),DE616)</f>
        <v>0</v>
      </c>
      <c r="GD616" s="200">
        <f>AR616*AR$2*IF($FC616="V",1,-1)*IF($Q616="Fixo",(DF616-INDEX('Curva Forward'!$C$5:$AN$13,MATCH(CONCATENATE(BD_COMERCIAL!$K616," ",BD_COMERCIAL!$L616),'Curva Forward'!$B$5:$B$13,0),MATCH(GD$4,'Curva Forward'!$C$4:$AN$4,0))),DF616)</f>
        <v>0</v>
      </c>
      <c r="GE616" s="200">
        <f>AS616*AS$2*IF($FC616="V",1,-1)*IF($Q616="Fixo",(DG616-INDEX('Curva Forward'!$C$5:$AN$13,MATCH(CONCATENATE(BD_COMERCIAL!$K616," ",BD_COMERCIAL!$L616),'Curva Forward'!$B$5:$B$13,0),MATCH(GE$4,'Curva Forward'!$C$4:$AN$4,0))),DG616)</f>
        <v>0</v>
      </c>
      <c r="GF616" s="200">
        <f>AT616*AT$2*IF($FC616="V",1,-1)*IF($Q616="Fixo",(DH616-INDEX('Curva Forward'!$C$5:$AN$13,MATCH(CONCATENATE(BD_COMERCIAL!$K616," ",BD_COMERCIAL!$L616),'Curva Forward'!$B$5:$B$13,0),MATCH(GF$4,'Curva Forward'!$C$4:$AN$4,0))),DH616)</f>
        <v>0</v>
      </c>
      <c r="GG616" s="200">
        <f>AU616*AU$2*IF($FC616="V",1,-1)*IF($Q616="Fixo",(DI616-INDEX('Curva Forward'!$C$5:$AN$13,MATCH(CONCATENATE(BD_COMERCIAL!$K616," ",BD_COMERCIAL!$L616),'Curva Forward'!$B$5:$B$13,0),MATCH(GG$4,'Curva Forward'!$C$4:$AN$4,0))),DI616)</f>
        <v>0</v>
      </c>
      <c r="GH616" s="200">
        <f>AV616*AV$2*IF($FC616="V",1,-1)*IF($Q616="Fixo",(DJ616-INDEX('Curva Forward'!$C$5:$AN$13,MATCH(CONCATENATE(BD_COMERCIAL!$K616," ",BD_COMERCIAL!$L616),'Curva Forward'!$B$5:$B$13,0),MATCH(GH$4,'Curva Forward'!$C$4:$AN$4,0))),DJ616)</f>
        <v>0</v>
      </c>
      <c r="GI616" s="200">
        <f>AW616*AW$2*IF($FC616="V",1,-1)*IF($Q616="Fixo",(DK616-INDEX('Curva Forward'!$C$5:$AN$13,MATCH(CONCATENATE(BD_COMERCIAL!$K616," ",BD_COMERCIAL!$L616),'Curva Forward'!$B$5:$B$13,0),MATCH(GI$4,'Curva Forward'!$C$4:$AN$4,0))),DK616)</f>
        <v>0</v>
      </c>
      <c r="GJ616" s="200">
        <f>AX616*AX$2*IF($FC616="V",1,-1)*IF($Q616="Fixo",(DL616-INDEX('Curva Forward'!$C$5:$AN$13,MATCH(CONCATENATE(BD_COMERCIAL!$K616," ",BD_COMERCIAL!$L616),'Curva Forward'!$B$5:$B$13,0),MATCH(GJ$4,'Curva Forward'!$C$4:$AN$4,0))),DL616)</f>
        <v>0</v>
      </c>
      <c r="GK616" s="200">
        <f>AY616*AY$2*IF($FC616="V",1,-1)*IF($Q616="Fixo",(DM616-INDEX('Curva Forward'!$C$5:$AN$13,MATCH(CONCATENATE(BD_COMERCIAL!$K616," ",BD_COMERCIAL!$L616),'Curva Forward'!$B$5:$B$13,0),MATCH(GK$4,'Curva Forward'!$C$4:$AN$4,0))),DM616)</f>
        <v>0</v>
      </c>
      <c r="GL616" s="200">
        <f>IF(EZ616="",0,CL616*CL$2*IF($FC616="V",1,-1)*IF($Q616="Fixo",(EZ616-INDEX('Curva Forward'!$C$5:$AN$13,MATCH(CONCATENATE(BD_COMERCIAL!$K616," ",BD_COMERCIAL!$L616),'Curva Forward'!$B$5:$B$13,0),MATCH(GL$4,'Curva Forward'!$C$4:$AN$4,0))),EZ616))</f>
        <v>0</v>
      </c>
      <c r="GM616" s="200">
        <f>IF(FA616="",0,CM616*CM$2*IF($FC616="V",1,-1)*IF($Q616="Fixo",(FA616-INDEX('Curva Forward'!$C$5:$AN$13,MATCH(CONCATENATE(BD_COMERCIAL!$K616," ",BD_COMERCIAL!$L616),'Curva Forward'!$B$5:$B$13,0),MATCH(GM$4,'Curva Forward'!$C$4:$AN$4,0))),FA616))</f>
        <v>0</v>
      </c>
      <c r="GN616" s="200">
        <f>IF(FB616="",0,CN616*CN$2*IF($FC616="V",1,-1)*IF($Q616="Fixo",(FB616-INDEX('Curva Forward'!$C$5:$AN$13,MATCH(CONCATENATE(BD_COMERCIAL!$K616," ",BD_COMERCIAL!$L616),'Curva Forward'!$B$5:$B$13,0),MATCH(GN$4,'Curva Forward'!$C$4:$AN$4,0))),FB616))</f>
        <v>0</v>
      </c>
      <c r="GO616" s="201">
        <f t="shared" ca="1" si="180"/>
        <v>0</v>
      </c>
      <c r="GP616" s="201">
        <f t="shared" ca="1" si="181"/>
        <v>-108000</v>
      </c>
    </row>
    <row r="617" spans="1:198" ht="15" customHeight="1" x14ac:dyDescent="0.25">
      <c r="A617" s="6"/>
      <c r="B617" s="7" t="s">
        <v>1029</v>
      </c>
      <c r="C617" s="8">
        <v>44797</v>
      </c>
      <c r="D617" s="9" t="s">
        <v>124</v>
      </c>
      <c r="E617" s="9" t="s">
        <v>125</v>
      </c>
      <c r="F617" s="113" t="s">
        <v>992</v>
      </c>
      <c r="G617" s="10" t="s">
        <v>225</v>
      </c>
      <c r="H617" s="113" t="s">
        <v>1030</v>
      </c>
      <c r="I617" s="9" t="s">
        <v>139</v>
      </c>
      <c r="J617" s="166"/>
      <c r="K617" s="10" t="s">
        <v>127</v>
      </c>
      <c r="L617" s="84" t="s">
        <v>22</v>
      </c>
      <c r="M617" s="11">
        <v>45108</v>
      </c>
      <c r="N617" s="12">
        <v>45291</v>
      </c>
      <c r="O617" s="10">
        <v>5</v>
      </c>
      <c r="P617" s="84">
        <v>173.25</v>
      </c>
      <c r="Q617" s="84" t="s">
        <v>128</v>
      </c>
      <c r="R617" s="10" t="s">
        <v>129</v>
      </c>
      <c r="S617" s="14" t="s">
        <v>135</v>
      </c>
      <c r="T617" s="11" t="s">
        <v>130</v>
      </c>
      <c r="U617" s="12">
        <v>44805</v>
      </c>
      <c r="V617" s="257" t="e">
        <f ca="1">IF(U617="","",
IF(U617="NA","",
IFERROR(VLOOKUP(EOMONTH(M617,-2)+1,IPCA!$A:$B,2,0),
VLOOKUP(EOMONTH(TODAY(),-2)+1,IPCA!$A:$B,2,0))/
VLOOKUP(EOMONTH(U617,-2)+1,IPCA!$A:$B,2,0)*
P617))</f>
        <v>#N/A</v>
      </c>
      <c r="W617" s="84"/>
      <c r="X617" s="13" t="s">
        <v>133</v>
      </c>
      <c r="Y617" s="166" t="s">
        <v>1085</v>
      </c>
      <c r="AA617" s="108"/>
      <c r="AB617" s="15"/>
      <c r="AM617" s="6"/>
      <c r="AN617" s="15"/>
      <c r="AT617">
        <v>5</v>
      </c>
      <c r="AU617">
        <v>5</v>
      </c>
      <c r="AV617">
        <v>5</v>
      </c>
      <c r="AW617">
        <v>5</v>
      </c>
      <c r="AX617">
        <v>5</v>
      </c>
      <c r="AY617" s="6">
        <v>5</v>
      </c>
      <c r="AZ617" s="15"/>
      <c r="BK617" s="6"/>
      <c r="BL617" s="15"/>
      <c r="BW617" s="6"/>
      <c r="BX617" s="15"/>
      <c r="CI617" s="6"/>
      <c r="CJ617" s="16" t="str">
        <f t="shared" si="165"/>
        <v/>
      </c>
      <c r="CK617" s="16">
        <f t="shared" si="166"/>
        <v>2.5205479452054793</v>
      </c>
      <c r="CL617" s="16" t="str">
        <f t="shared" si="167"/>
        <v/>
      </c>
      <c r="CM617" s="16" t="str">
        <f t="shared" si="168"/>
        <v/>
      </c>
      <c r="CN617" s="16" t="str">
        <f t="shared" si="169"/>
        <v/>
      </c>
      <c r="CO617" s="18"/>
      <c r="CP617" s="15"/>
      <c r="DA617" s="6"/>
      <c r="DB617" s="15"/>
      <c r="DH617">
        <v>173.25</v>
      </c>
      <c r="DI617">
        <v>173.25</v>
      </c>
      <c r="DJ617">
        <v>173.25</v>
      </c>
      <c r="DK617">
        <v>173.25</v>
      </c>
      <c r="DL617">
        <v>173.25</v>
      </c>
      <c r="DM617" s="6">
        <v>173.25</v>
      </c>
      <c r="DN617" s="15"/>
      <c r="DY617" s="6"/>
      <c r="DZ617" s="15"/>
      <c r="EK617" s="6"/>
      <c r="EL617" s="15"/>
      <c r="EW617" s="6"/>
      <c r="EX617" s="16" t="str">
        <f t="shared" si="182"/>
        <v/>
      </c>
      <c r="EY617" s="16">
        <f t="shared" si="183"/>
        <v>87.336986301369862</v>
      </c>
      <c r="EZ617" s="16" t="str">
        <f t="shared" si="184"/>
        <v/>
      </c>
      <c r="FA617" s="16" t="str">
        <f t="shared" si="185"/>
        <v/>
      </c>
      <c r="FB617" s="160" t="str">
        <f t="shared" si="186"/>
        <v/>
      </c>
      <c r="FC617" t="s">
        <v>204</v>
      </c>
      <c r="FD617" s="20" t="s">
        <v>139</v>
      </c>
      <c r="FE617"/>
      <c r="FF617" s="209" t="s">
        <v>206</v>
      </c>
      <c r="FH617" s="284" t="e">
        <f t="shared" ca="1" si="175"/>
        <v>#N/A</v>
      </c>
      <c r="FI617" s="208">
        <f t="shared" si="176"/>
        <v>6.1</v>
      </c>
      <c r="FK617" t="str">
        <f t="shared" si="177"/>
        <v>Eneva Comercializadora de Energia Ltda</v>
      </c>
      <c r="FL617" s="201">
        <f t="shared" ca="1" si="178"/>
        <v>0</v>
      </c>
      <c r="FM617" s="201">
        <f t="shared" ca="1" si="179"/>
        <v>-259440</v>
      </c>
      <c r="FN617" s="200">
        <f>AB617*AB$2*IF($FC617="V",1,-1)*IF($Q617="Fixo",(CP617-INDEX('Curva Forward'!$C$5:$AN$13,MATCH(CONCATENATE(BD_COMERCIAL!$K617," ",BD_COMERCIAL!$L617),'Curva Forward'!$B$5:$B$13,0),MATCH(FN$4,'Curva Forward'!$C$4:$AN$4,0))),CP617)</f>
        <v>0</v>
      </c>
      <c r="FO617" s="200">
        <f>AC617*AC$2*IF($FC617="V",1,-1)*IF($Q617="Fixo",(CQ617-INDEX('Curva Forward'!$C$5:$AN$13,MATCH(CONCATENATE(BD_COMERCIAL!$K617," ",BD_COMERCIAL!$L617),'Curva Forward'!$B$5:$B$13,0),MATCH(FO$4,'Curva Forward'!$C$4:$AN$4,0))),CQ617)</f>
        <v>0</v>
      </c>
      <c r="FP617" s="200">
        <f>AD617*AD$2*IF($FC617="V",1,-1)*IF($Q617="Fixo",(CR617-INDEX('Curva Forward'!$C$5:$AN$13,MATCH(CONCATENATE(BD_COMERCIAL!$K617," ",BD_COMERCIAL!$L617),'Curva Forward'!$B$5:$B$13,0),MATCH(FP$4,'Curva Forward'!$C$4:$AN$4,0))),CR617)</f>
        <v>0</v>
      </c>
      <c r="FQ617" s="200">
        <f>AE617*AE$2*IF($FC617="V",1,-1)*IF($Q617="Fixo",(CS617-INDEX('Curva Forward'!$C$5:$AN$13,MATCH(CONCATENATE(BD_COMERCIAL!$K617," ",BD_COMERCIAL!$L617),'Curva Forward'!$B$5:$B$13,0),MATCH(FQ$4,'Curva Forward'!$C$4:$AN$4,0))),CS617)</f>
        <v>0</v>
      </c>
      <c r="FR617" s="200">
        <f>AF617*AF$2*IF($FC617="V",1,-1)*IF($Q617="Fixo",(CT617-INDEX('Curva Forward'!$C$5:$AN$13,MATCH(CONCATENATE(BD_COMERCIAL!$K617," ",BD_COMERCIAL!$L617),'Curva Forward'!$B$5:$B$13,0),MATCH(FR$4,'Curva Forward'!$C$4:$AN$4,0))),CT617)</f>
        <v>0</v>
      </c>
      <c r="FS617" s="200">
        <f>AG617*AG$2*IF($FC617="V",1,-1)*IF($Q617="Fixo",(CU617-INDEX('Curva Forward'!$C$5:$AN$13,MATCH(CONCATENATE(BD_COMERCIAL!$K617," ",BD_COMERCIAL!$L617),'Curva Forward'!$B$5:$B$13,0),MATCH(FS$4,'Curva Forward'!$C$4:$AN$4,0))),CU617)</f>
        <v>0</v>
      </c>
      <c r="FT617" s="200">
        <f>AH617*AH$2*IF($FC617="V",1,-1)*IF($Q617="Fixo",(CV617-INDEX('Curva Forward'!$C$5:$AN$13,MATCH(CONCATENATE(BD_COMERCIAL!$K617," ",BD_COMERCIAL!$L617),'Curva Forward'!$B$5:$B$13,0),MATCH(FT$4,'Curva Forward'!$C$4:$AN$4,0))),CV617)</f>
        <v>0</v>
      </c>
      <c r="FU617" s="200">
        <f>AI617*AI$2*IF($FC617="V",1,-1)*IF($Q617="Fixo",(CW617-INDEX('Curva Forward'!$C$5:$AN$13,MATCH(CONCATENATE(BD_COMERCIAL!$K617," ",BD_COMERCIAL!$L617),'Curva Forward'!$B$5:$B$13,0),MATCH(FU$4,'Curva Forward'!$C$4:$AN$4,0))),CW617)</f>
        <v>0</v>
      </c>
      <c r="FV617" s="200">
        <f>AJ617*AJ$2*IF($FC617="V",1,-1)*IF($Q617="Fixo",(CX617-INDEX('Curva Forward'!$C$5:$AN$13,MATCH(CONCATENATE(BD_COMERCIAL!$K617," ",BD_COMERCIAL!$L617),'Curva Forward'!$B$5:$B$13,0),MATCH(FV$4,'Curva Forward'!$C$4:$AN$4,0))),CX617)</f>
        <v>0</v>
      </c>
      <c r="FW617" s="200">
        <f>AK617*AK$2*IF($FC617="V",1,-1)*IF($Q617="Fixo",(CY617-INDEX('Curva Forward'!$C$5:$AN$13,MATCH(CONCATENATE(BD_COMERCIAL!$K617," ",BD_COMERCIAL!$L617),'Curva Forward'!$B$5:$B$13,0),MATCH(FW$4,'Curva Forward'!$C$4:$AN$4,0))),CY617)</f>
        <v>0</v>
      </c>
      <c r="FX617" s="200">
        <f>AL617*AL$2*IF($FC617="V",1,-1)*IF($Q617="Fixo",(CZ617-INDEX('Curva Forward'!$C$5:$AN$13,MATCH(CONCATENATE(BD_COMERCIAL!$K617," ",BD_COMERCIAL!$L617),'Curva Forward'!$B$5:$B$13,0),MATCH(FX$4,'Curva Forward'!$C$4:$AN$4,0))),CZ617)</f>
        <v>0</v>
      </c>
      <c r="FY617" s="200">
        <f>AM617*AM$2*IF($FC617="V",1,-1)*IF($Q617="Fixo",(DA617-INDEX('Curva Forward'!$C$5:$AN$13,MATCH(CONCATENATE(BD_COMERCIAL!$K617," ",BD_COMERCIAL!$L617),'Curva Forward'!$B$5:$B$13,0),MATCH(FY$4,'Curva Forward'!$C$4:$AN$4,0))),DA617)</f>
        <v>0</v>
      </c>
      <c r="FZ617" s="200">
        <f>AN617*AN$2*IF($FC617="V",1,-1)*IF($Q617="Fixo",(DB617-INDEX('Curva Forward'!$C$5:$AN$13,MATCH(CONCATENATE(BD_COMERCIAL!$K617," ",BD_COMERCIAL!$L617),'Curva Forward'!$B$5:$B$13,0),MATCH(FZ$4,'Curva Forward'!$C$4:$AN$4,0))),DB617)</f>
        <v>0</v>
      </c>
      <c r="GA617" s="200">
        <f>AO617*AO$2*IF($FC617="V",1,-1)*IF($Q617="Fixo",(DC617-INDEX('Curva Forward'!$C$5:$AN$13,MATCH(CONCATENATE(BD_COMERCIAL!$K617," ",BD_COMERCIAL!$L617),'Curva Forward'!$B$5:$B$13,0),MATCH(GA$4,'Curva Forward'!$C$4:$AN$4,0))),DC617)</f>
        <v>0</v>
      </c>
      <c r="GB617" s="200">
        <f>AP617*AP$2*IF($FC617="V",1,-1)*IF($Q617="Fixo",(DD617-INDEX('Curva Forward'!$C$5:$AN$13,MATCH(CONCATENATE(BD_COMERCIAL!$K617," ",BD_COMERCIAL!$L617),'Curva Forward'!$B$5:$B$13,0),MATCH(GB$4,'Curva Forward'!$C$4:$AN$4,0))),DD617)</f>
        <v>0</v>
      </c>
      <c r="GC617" s="200">
        <f>AQ617*AQ$2*IF($FC617="V",1,-1)*IF($Q617="Fixo",(DE617-INDEX('Curva Forward'!$C$5:$AN$13,MATCH(CONCATENATE(BD_COMERCIAL!$K617," ",BD_COMERCIAL!$L617),'Curva Forward'!$B$5:$B$13,0),MATCH(GC$4,'Curva Forward'!$C$4:$AN$4,0))),DE617)</f>
        <v>0</v>
      </c>
      <c r="GD617" s="200">
        <f>AR617*AR$2*IF($FC617="V",1,-1)*IF($Q617="Fixo",(DF617-INDEX('Curva Forward'!$C$5:$AN$13,MATCH(CONCATENATE(BD_COMERCIAL!$K617," ",BD_COMERCIAL!$L617),'Curva Forward'!$B$5:$B$13,0),MATCH(GD$4,'Curva Forward'!$C$4:$AN$4,0))),DF617)</f>
        <v>0</v>
      </c>
      <c r="GE617" s="200">
        <f>AS617*AS$2*IF($FC617="V",1,-1)*IF($Q617="Fixo",(DG617-INDEX('Curva Forward'!$C$5:$AN$13,MATCH(CONCATENATE(BD_COMERCIAL!$K617," ",BD_COMERCIAL!$L617),'Curva Forward'!$B$5:$B$13,0),MATCH(GE$4,'Curva Forward'!$C$4:$AN$4,0))),DG617)</f>
        <v>0</v>
      </c>
      <c r="GF617" s="200">
        <f>AT617*AT$2*IF($FC617="V",1,-1)*IF($Q617="Fixo",(DH617-INDEX('Curva Forward'!$C$5:$AN$13,MATCH(CONCATENATE(BD_COMERCIAL!$K617," ",BD_COMERCIAL!$L617),'Curva Forward'!$B$5:$B$13,0),MATCH(GF$4,'Curva Forward'!$C$4:$AN$4,0))),DH617)</f>
        <v>-43710</v>
      </c>
      <c r="GG617" s="200">
        <f>AU617*AU$2*IF($FC617="V",1,-1)*IF($Q617="Fixo",(DI617-INDEX('Curva Forward'!$C$5:$AN$13,MATCH(CONCATENATE(BD_COMERCIAL!$K617," ",BD_COMERCIAL!$L617),'Curva Forward'!$B$5:$B$13,0),MATCH(GG$4,'Curva Forward'!$C$4:$AN$4,0))),DI617)</f>
        <v>-43710</v>
      </c>
      <c r="GH617" s="200">
        <f>AV617*AV$2*IF($FC617="V",1,-1)*IF($Q617="Fixo",(DJ617-INDEX('Curva Forward'!$C$5:$AN$13,MATCH(CONCATENATE(BD_COMERCIAL!$K617," ",BD_COMERCIAL!$L617),'Curva Forward'!$B$5:$B$13,0),MATCH(GH$4,'Curva Forward'!$C$4:$AN$4,0))),DJ617)</f>
        <v>-42300</v>
      </c>
      <c r="GI617" s="200">
        <f>AW617*AW$2*IF($FC617="V",1,-1)*IF($Q617="Fixo",(DK617-INDEX('Curva Forward'!$C$5:$AN$13,MATCH(CONCATENATE(BD_COMERCIAL!$K617," ",BD_COMERCIAL!$L617),'Curva Forward'!$B$5:$B$13,0),MATCH(GI$4,'Curva Forward'!$C$4:$AN$4,0))),DK617)</f>
        <v>-43710</v>
      </c>
      <c r="GJ617" s="200">
        <f>AX617*AX$2*IF($FC617="V",1,-1)*IF($Q617="Fixo",(DL617-INDEX('Curva Forward'!$C$5:$AN$13,MATCH(CONCATENATE(BD_COMERCIAL!$K617," ",BD_COMERCIAL!$L617),'Curva Forward'!$B$5:$B$13,0),MATCH(GJ$4,'Curva Forward'!$C$4:$AN$4,0))),DL617)</f>
        <v>-42300</v>
      </c>
      <c r="GK617" s="200">
        <f>AY617*AY$2*IF($FC617="V",1,-1)*IF($Q617="Fixo",(DM617-INDEX('Curva Forward'!$C$5:$AN$13,MATCH(CONCATENATE(BD_COMERCIAL!$K617," ",BD_COMERCIAL!$L617),'Curva Forward'!$B$5:$B$13,0),MATCH(GK$4,'Curva Forward'!$C$4:$AN$4,0))),DM617)</f>
        <v>-43710</v>
      </c>
      <c r="GL617" s="200">
        <f>IF(EZ617="",0,CL617*CL$2*IF($FC617="V",1,-1)*IF($Q617="Fixo",(EZ617-INDEX('Curva Forward'!$C$5:$AN$13,MATCH(CONCATENATE(BD_COMERCIAL!$K617," ",BD_COMERCIAL!$L617),'Curva Forward'!$B$5:$B$13,0),MATCH(GL$4,'Curva Forward'!$C$4:$AN$4,0))),EZ617))</f>
        <v>0</v>
      </c>
      <c r="GM617" s="200">
        <f>IF(FA617="",0,CM617*CM$2*IF($FC617="V",1,-1)*IF($Q617="Fixo",(FA617-INDEX('Curva Forward'!$C$5:$AN$13,MATCH(CONCATENATE(BD_COMERCIAL!$K617," ",BD_COMERCIAL!$L617),'Curva Forward'!$B$5:$B$13,0),MATCH(GM$4,'Curva Forward'!$C$4:$AN$4,0))),FA617))</f>
        <v>0</v>
      </c>
      <c r="GN617" s="200">
        <f>IF(FB617="",0,CN617*CN$2*IF($FC617="V",1,-1)*IF($Q617="Fixo",(FB617-INDEX('Curva Forward'!$C$5:$AN$13,MATCH(CONCATENATE(BD_COMERCIAL!$K617," ",BD_COMERCIAL!$L617),'Curva Forward'!$B$5:$B$13,0),MATCH(GN$4,'Curva Forward'!$C$4:$AN$4,0))),FB617))</f>
        <v>0</v>
      </c>
      <c r="GO617" s="201">
        <f t="shared" ca="1" si="180"/>
        <v>0</v>
      </c>
      <c r="GP617" s="201">
        <f t="shared" ca="1" si="181"/>
        <v>-259440</v>
      </c>
    </row>
    <row r="618" spans="1:198" ht="15" customHeight="1" x14ac:dyDescent="0.25">
      <c r="A618" s="6"/>
      <c r="B618" s="7" t="s">
        <v>1031</v>
      </c>
      <c r="C618" s="8">
        <v>44798</v>
      </c>
      <c r="D618" s="9" t="s">
        <v>124</v>
      </c>
      <c r="E618" s="9" t="s">
        <v>125</v>
      </c>
      <c r="F618" s="113" t="s">
        <v>992</v>
      </c>
      <c r="G618" s="10" t="s">
        <v>217</v>
      </c>
      <c r="H618" s="113" t="s">
        <v>991</v>
      </c>
      <c r="I618" s="9" t="s">
        <v>126</v>
      </c>
      <c r="J618" s="166" t="s">
        <v>995</v>
      </c>
      <c r="K618" s="10" t="s">
        <v>127</v>
      </c>
      <c r="L618" s="84" t="s">
        <v>22</v>
      </c>
      <c r="M618" s="11">
        <v>45017</v>
      </c>
      <c r="N618" s="12">
        <v>45107</v>
      </c>
      <c r="O618" s="10">
        <v>12</v>
      </c>
      <c r="P618" s="84">
        <v>120</v>
      </c>
      <c r="Q618" s="84" t="s">
        <v>128</v>
      </c>
      <c r="R618" s="10" t="s">
        <v>129</v>
      </c>
      <c r="S618" s="14" t="s">
        <v>135</v>
      </c>
      <c r="T618" s="11" t="s">
        <v>130</v>
      </c>
      <c r="U618" s="12">
        <v>44798</v>
      </c>
      <c r="V618" s="257" t="e">
        <f ca="1">IF(U618="","",
IF(U618="NA","",
IFERROR(VLOOKUP(EOMONTH(M618,-2)+1,IPCA!$A:$B,2,0),
VLOOKUP(EOMONTH(TODAY(),-2)+1,IPCA!$A:$B,2,0))/
VLOOKUP(EOMONTH(U618,-2)+1,IPCA!$A:$B,2,0)*
P618))</f>
        <v>#N/A</v>
      </c>
      <c r="W618" s="84"/>
      <c r="X618" s="13" t="s">
        <v>133</v>
      </c>
      <c r="Y618" s="166"/>
      <c r="AA618" s="108"/>
      <c r="AB618" s="15"/>
      <c r="AM618" s="6"/>
      <c r="AN618" s="15"/>
      <c r="AQ618">
        <v>12</v>
      </c>
      <c r="AR618">
        <v>12</v>
      </c>
      <c r="AS618">
        <v>12</v>
      </c>
      <c r="AY618" s="6"/>
      <c r="AZ618" s="15"/>
      <c r="BK618" s="6"/>
      <c r="BL618" s="15"/>
      <c r="BW618" s="6"/>
      <c r="BX618" s="15"/>
      <c r="CI618" s="6"/>
      <c r="CJ618" s="16" t="str">
        <f t="shared" si="165"/>
        <v/>
      </c>
      <c r="CK618" s="16">
        <f t="shared" si="166"/>
        <v>2.9917808219178084</v>
      </c>
      <c r="CL618" s="16" t="str">
        <f t="shared" si="167"/>
        <v/>
      </c>
      <c r="CM618" s="16" t="str">
        <f t="shared" si="168"/>
        <v/>
      </c>
      <c r="CN618" s="16" t="str">
        <f t="shared" si="169"/>
        <v/>
      </c>
      <c r="CO618" s="18"/>
      <c r="CP618" s="15"/>
      <c r="DA618" s="6"/>
      <c r="DB618" s="15"/>
      <c r="DE618">
        <v>120</v>
      </c>
      <c r="DF618">
        <v>120</v>
      </c>
      <c r="DG618">
        <v>120</v>
      </c>
      <c r="DM618" s="6"/>
      <c r="DN618" s="15"/>
      <c r="DY618" s="6"/>
      <c r="DZ618" s="15"/>
      <c r="EK618" s="6"/>
      <c r="EL618" s="15"/>
      <c r="EW618" s="6"/>
      <c r="EX618" s="16" t="str">
        <f t="shared" si="182"/>
        <v/>
      </c>
      <c r="EY618" s="16">
        <f t="shared" si="183"/>
        <v>29.917808219178081</v>
      </c>
      <c r="EZ618" s="16" t="str">
        <f t="shared" si="184"/>
        <v/>
      </c>
      <c r="FA618" s="16" t="str">
        <f t="shared" si="185"/>
        <v/>
      </c>
      <c r="FB618" s="160" t="str">
        <f t="shared" si="186"/>
        <v/>
      </c>
      <c r="FC618" t="s">
        <v>204</v>
      </c>
      <c r="FD618" s="20" t="s">
        <v>126</v>
      </c>
      <c r="FE618"/>
      <c r="FF618" s="209" t="s">
        <v>206</v>
      </c>
      <c r="FH618" s="284" t="e">
        <f t="shared" ca="1" si="175"/>
        <v>#N/A</v>
      </c>
      <c r="FI618" s="208">
        <f t="shared" si="176"/>
        <v>3</v>
      </c>
      <c r="FK618" t="str">
        <f t="shared" si="177"/>
        <v>True Comercializadora de Energia LTDA</v>
      </c>
      <c r="FL618" s="201">
        <f t="shared" ca="1" si="178"/>
        <v>0</v>
      </c>
      <c r="FM618" s="201">
        <f t="shared" ca="1" si="179"/>
        <v>-157248</v>
      </c>
      <c r="FN618" s="200">
        <f>AB618*AB$2*IF($FC618="V",1,-1)*IF($Q618="Fixo",(CP618-INDEX('Curva Forward'!$C$5:$AN$13,MATCH(CONCATENATE(BD_COMERCIAL!$K618," ",BD_COMERCIAL!$L618),'Curva Forward'!$B$5:$B$13,0),MATCH(FN$4,'Curva Forward'!$C$4:$AN$4,0))),CP618)</f>
        <v>0</v>
      </c>
      <c r="FO618" s="200">
        <f>AC618*AC$2*IF($FC618="V",1,-1)*IF($Q618="Fixo",(CQ618-INDEX('Curva Forward'!$C$5:$AN$13,MATCH(CONCATENATE(BD_COMERCIAL!$K618," ",BD_COMERCIAL!$L618),'Curva Forward'!$B$5:$B$13,0),MATCH(FO$4,'Curva Forward'!$C$4:$AN$4,0))),CQ618)</f>
        <v>0</v>
      </c>
      <c r="FP618" s="200">
        <f>AD618*AD$2*IF($FC618="V",1,-1)*IF($Q618="Fixo",(CR618-INDEX('Curva Forward'!$C$5:$AN$13,MATCH(CONCATENATE(BD_COMERCIAL!$K618," ",BD_COMERCIAL!$L618),'Curva Forward'!$B$5:$B$13,0),MATCH(FP$4,'Curva Forward'!$C$4:$AN$4,0))),CR618)</f>
        <v>0</v>
      </c>
      <c r="FQ618" s="200">
        <f>AE618*AE$2*IF($FC618="V",1,-1)*IF($Q618="Fixo",(CS618-INDEX('Curva Forward'!$C$5:$AN$13,MATCH(CONCATENATE(BD_COMERCIAL!$K618," ",BD_COMERCIAL!$L618),'Curva Forward'!$B$5:$B$13,0),MATCH(FQ$4,'Curva Forward'!$C$4:$AN$4,0))),CS618)</f>
        <v>0</v>
      </c>
      <c r="FR618" s="200">
        <f>AF618*AF$2*IF($FC618="V",1,-1)*IF($Q618="Fixo",(CT618-INDEX('Curva Forward'!$C$5:$AN$13,MATCH(CONCATENATE(BD_COMERCIAL!$K618," ",BD_COMERCIAL!$L618),'Curva Forward'!$B$5:$B$13,0),MATCH(FR$4,'Curva Forward'!$C$4:$AN$4,0))),CT618)</f>
        <v>0</v>
      </c>
      <c r="FS618" s="200">
        <f>AG618*AG$2*IF($FC618="V",1,-1)*IF($Q618="Fixo",(CU618-INDEX('Curva Forward'!$C$5:$AN$13,MATCH(CONCATENATE(BD_COMERCIAL!$K618," ",BD_COMERCIAL!$L618),'Curva Forward'!$B$5:$B$13,0),MATCH(FS$4,'Curva Forward'!$C$4:$AN$4,0))),CU618)</f>
        <v>0</v>
      </c>
      <c r="FT618" s="200">
        <f>AH618*AH$2*IF($FC618="V",1,-1)*IF($Q618="Fixo",(CV618-INDEX('Curva Forward'!$C$5:$AN$13,MATCH(CONCATENATE(BD_COMERCIAL!$K618," ",BD_COMERCIAL!$L618),'Curva Forward'!$B$5:$B$13,0),MATCH(FT$4,'Curva Forward'!$C$4:$AN$4,0))),CV618)</f>
        <v>0</v>
      </c>
      <c r="FU618" s="200">
        <f>AI618*AI$2*IF($FC618="V",1,-1)*IF($Q618="Fixo",(CW618-INDEX('Curva Forward'!$C$5:$AN$13,MATCH(CONCATENATE(BD_COMERCIAL!$K618," ",BD_COMERCIAL!$L618),'Curva Forward'!$B$5:$B$13,0),MATCH(FU$4,'Curva Forward'!$C$4:$AN$4,0))),CW618)</f>
        <v>0</v>
      </c>
      <c r="FV618" s="200">
        <f>AJ618*AJ$2*IF($FC618="V",1,-1)*IF($Q618="Fixo",(CX618-INDEX('Curva Forward'!$C$5:$AN$13,MATCH(CONCATENATE(BD_COMERCIAL!$K618," ",BD_COMERCIAL!$L618),'Curva Forward'!$B$5:$B$13,0),MATCH(FV$4,'Curva Forward'!$C$4:$AN$4,0))),CX618)</f>
        <v>0</v>
      </c>
      <c r="FW618" s="200">
        <f>AK618*AK$2*IF($FC618="V",1,-1)*IF($Q618="Fixo",(CY618-INDEX('Curva Forward'!$C$5:$AN$13,MATCH(CONCATENATE(BD_COMERCIAL!$K618," ",BD_COMERCIAL!$L618),'Curva Forward'!$B$5:$B$13,0),MATCH(FW$4,'Curva Forward'!$C$4:$AN$4,0))),CY618)</f>
        <v>0</v>
      </c>
      <c r="FX618" s="200">
        <f>AL618*AL$2*IF($FC618="V",1,-1)*IF($Q618="Fixo",(CZ618-INDEX('Curva Forward'!$C$5:$AN$13,MATCH(CONCATENATE(BD_COMERCIAL!$K618," ",BD_COMERCIAL!$L618),'Curva Forward'!$B$5:$B$13,0),MATCH(FX$4,'Curva Forward'!$C$4:$AN$4,0))),CZ618)</f>
        <v>0</v>
      </c>
      <c r="FY618" s="200">
        <f>AM618*AM$2*IF($FC618="V",1,-1)*IF($Q618="Fixo",(DA618-INDEX('Curva Forward'!$C$5:$AN$13,MATCH(CONCATENATE(BD_COMERCIAL!$K618," ",BD_COMERCIAL!$L618),'Curva Forward'!$B$5:$B$13,0),MATCH(FY$4,'Curva Forward'!$C$4:$AN$4,0))),DA618)</f>
        <v>0</v>
      </c>
      <c r="FZ618" s="200">
        <f>AN618*AN$2*IF($FC618="V",1,-1)*IF($Q618="Fixo",(DB618-INDEX('Curva Forward'!$C$5:$AN$13,MATCH(CONCATENATE(BD_COMERCIAL!$K618," ",BD_COMERCIAL!$L618),'Curva Forward'!$B$5:$B$13,0),MATCH(FZ$4,'Curva Forward'!$C$4:$AN$4,0))),DB618)</f>
        <v>0</v>
      </c>
      <c r="GA618" s="200">
        <f>AO618*AO$2*IF($FC618="V",1,-1)*IF($Q618="Fixo",(DC618-INDEX('Curva Forward'!$C$5:$AN$13,MATCH(CONCATENATE(BD_COMERCIAL!$K618," ",BD_COMERCIAL!$L618),'Curva Forward'!$B$5:$B$13,0),MATCH(GA$4,'Curva Forward'!$C$4:$AN$4,0))),DC618)</f>
        <v>0</v>
      </c>
      <c r="GB618" s="200">
        <f>AP618*AP$2*IF($FC618="V",1,-1)*IF($Q618="Fixo",(DD618-INDEX('Curva Forward'!$C$5:$AN$13,MATCH(CONCATENATE(BD_COMERCIAL!$K618," ",BD_COMERCIAL!$L618),'Curva Forward'!$B$5:$B$13,0),MATCH(GB$4,'Curva Forward'!$C$4:$AN$4,0))),DD618)</f>
        <v>0</v>
      </c>
      <c r="GC618" s="200">
        <f>AQ618*AQ$2*IF($FC618="V",1,-1)*IF($Q618="Fixo",(DE618-INDEX('Curva Forward'!$C$5:$AN$13,MATCH(CONCATENATE(BD_COMERCIAL!$K618," ",BD_COMERCIAL!$L618),'Curva Forward'!$B$5:$B$13,0),MATCH(GC$4,'Curva Forward'!$C$4:$AN$4,0))),DE618)</f>
        <v>-51840</v>
      </c>
      <c r="GD618" s="200">
        <f>AR618*AR$2*IF($FC618="V",1,-1)*IF($Q618="Fixo",(DF618-INDEX('Curva Forward'!$C$5:$AN$13,MATCH(CONCATENATE(BD_COMERCIAL!$K618," ",BD_COMERCIAL!$L618),'Curva Forward'!$B$5:$B$13,0),MATCH(GD$4,'Curva Forward'!$C$4:$AN$4,0))),DF618)</f>
        <v>-53568</v>
      </c>
      <c r="GE618" s="200">
        <f>AS618*AS$2*IF($FC618="V",1,-1)*IF($Q618="Fixo",(DG618-INDEX('Curva Forward'!$C$5:$AN$13,MATCH(CONCATENATE(BD_COMERCIAL!$K618," ",BD_COMERCIAL!$L618),'Curva Forward'!$B$5:$B$13,0),MATCH(GE$4,'Curva Forward'!$C$4:$AN$4,0))),DG618)</f>
        <v>-51840</v>
      </c>
      <c r="GF618" s="200">
        <f>AT618*AT$2*IF($FC618="V",1,-1)*IF($Q618="Fixo",(DH618-INDEX('Curva Forward'!$C$5:$AN$13,MATCH(CONCATENATE(BD_COMERCIAL!$K618," ",BD_COMERCIAL!$L618),'Curva Forward'!$B$5:$B$13,0),MATCH(GF$4,'Curva Forward'!$C$4:$AN$4,0))),DH618)</f>
        <v>0</v>
      </c>
      <c r="GG618" s="200">
        <f>AU618*AU$2*IF($FC618="V",1,-1)*IF($Q618="Fixo",(DI618-INDEX('Curva Forward'!$C$5:$AN$13,MATCH(CONCATENATE(BD_COMERCIAL!$K618," ",BD_COMERCIAL!$L618),'Curva Forward'!$B$5:$B$13,0),MATCH(GG$4,'Curva Forward'!$C$4:$AN$4,0))),DI618)</f>
        <v>0</v>
      </c>
      <c r="GH618" s="200">
        <f>AV618*AV$2*IF($FC618="V",1,-1)*IF($Q618="Fixo",(DJ618-INDEX('Curva Forward'!$C$5:$AN$13,MATCH(CONCATENATE(BD_COMERCIAL!$K618," ",BD_COMERCIAL!$L618),'Curva Forward'!$B$5:$B$13,0),MATCH(GH$4,'Curva Forward'!$C$4:$AN$4,0))),DJ618)</f>
        <v>0</v>
      </c>
      <c r="GI618" s="200">
        <f>AW618*AW$2*IF($FC618="V",1,-1)*IF($Q618="Fixo",(DK618-INDEX('Curva Forward'!$C$5:$AN$13,MATCH(CONCATENATE(BD_COMERCIAL!$K618," ",BD_COMERCIAL!$L618),'Curva Forward'!$B$5:$B$13,0),MATCH(GI$4,'Curva Forward'!$C$4:$AN$4,0))),DK618)</f>
        <v>0</v>
      </c>
      <c r="GJ618" s="200">
        <f>AX618*AX$2*IF($FC618="V",1,-1)*IF($Q618="Fixo",(DL618-INDEX('Curva Forward'!$C$5:$AN$13,MATCH(CONCATENATE(BD_COMERCIAL!$K618," ",BD_COMERCIAL!$L618),'Curva Forward'!$B$5:$B$13,0),MATCH(GJ$4,'Curva Forward'!$C$4:$AN$4,0))),DL618)</f>
        <v>0</v>
      </c>
      <c r="GK618" s="200">
        <f>AY618*AY$2*IF($FC618="V",1,-1)*IF($Q618="Fixo",(DM618-INDEX('Curva Forward'!$C$5:$AN$13,MATCH(CONCATENATE(BD_COMERCIAL!$K618," ",BD_COMERCIAL!$L618),'Curva Forward'!$B$5:$B$13,0),MATCH(GK$4,'Curva Forward'!$C$4:$AN$4,0))),DM618)</f>
        <v>0</v>
      </c>
      <c r="GL618" s="200">
        <f>IF(EZ618="",0,CL618*CL$2*IF($FC618="V",1,-1)*IF($Q618="Fixo",(EZ618-INDEX('Curva Forward'!$C$5:$AN$13,MATCH(CONCATENATE(BD_COMERCIAL!$K618," ",BD_COMERCIAL!$L618),'Curva Forward'!$B$5:$B$13,0),MATCH(GL$4,'Curva Forward'!$C$4:$AN$4,0))),EZ618))</f>
        <v>0</v>
      </c>
      <c r="GM618" s="200">
        <f>IF(FA618="",0,CM618*CM$2*IF($FC618="V",1,-1)*IF($Q618="Fixo",(FA618-INDEX('Curva Forward'!$C$5:$AN$13,MATCH(CONCATENATE(BD_COMERCIAL!$K618," ",BD_COMERCIAL!$L618),'Curva Forward'!$B$5:$B$13,0),MATCH(GM$4,'Curva Forward'!$C$4:$AN$4,0))),FA618))</f>
        <v>0</v>
      </c>
      <c r="GN618" s="200">
        <f>IF(FB618="",0,CN618*CN$2*IF($FC618="V",1,-1)*IF($Q618="Fixo",(FB618-INDEX('Curva Forward'!$C$5:$AN$13,MATCH(CONCATENATE(BD_COMERCIAL!$K618," ",BD_COMERCIAL!$L618),'Curva Forward'!$B$5:$B$13,0),MATCH(GN$4,'Curva Forward'!$C$4:$AN$4,0))),FB618))</f>
        <v>0</v>
      </c>
      <c r="GO618" s="201">
        <f t="shared" ca="1" si="180"/>
        <v>0</v>
      </c>
      <c r="GP618" s="201">
        <f t="shared" ca="1" si="181"/>
        <v>-157248</v>
      </c>
    </row>
    <row r="619" spans="1:198" ht="15" customHeight="1" x14ac:dyDescent="0.25">
      <c r="A619" s="6"/>
      <c r="B619" s="7" t="s">
        <v>1032</v>
      </c>
      <c r="C619" s="8">
        <v>44798</v>
      </c>
      <c r="D619" s="9" t="s">
        <v>124</v>
      </c>
      <c r="E619" s="9" t="s">
        <v>125</v>
      </c>
      <c r="F619" s="113" t="s">
        <v>992</v>
      </c>
      <c r="G619" s="10" t="s">
        <v>1033</v>
      </c>
      <c r="H619" s="113" t="s">
        <v>1034</v>
      </c>
      <c r="I619" s="9" t="s">
        <v>126</v>
      </c>
      <c r="J619" s="166" t="s">
        <v>995</v>
      </c>
      <c r="K619" s="10" t="s">
        <v>127</v>
      </c>
      <c r="L619" s="84" t="s">
        <v>22</v>
      </c>
      <c r="M619" s="11">
        <v>45017</v>
      </c>
      <c r="N619" s="12">
        <v>45077</v>
      </c>
      <c r="O619" s="10">
        <v>5</v>
      </c>
      <c r="P619" s="84">
        <v>111.5</v>
      </c>
      <c r="Q619" s="84" t="s">
        <v>128</v>
      </c>
      <c r="R619" s="10" t="s">
        <v>129</v>
      </c>
      <c r="S619" s="14" t="s">
        <v>135</v>
      </c>
      <c r="T619" s="11" t="s">
        <v>130</v>
      </c>
      <c r="U619" s="12">
        <v>44798</v>
      </c>
      <c r="V619" s="257" t="e">
        <f ca="1">IF(U619="","",
IF(U619="NA","",
IFERROR(VLOOKUP(EOMONTH(M619,-2)+1,IPCA!$A:$B,2,0),
VLOOKUP(EOMONTH(TODAY(),-2)+1,IPCA!$A:$B,2,0))/
VLOOKUP(EOMONTH(U619,-2)+1,IPCA!$A:$B,2,0)*
P619))</f>
        <v>#N/A</v>
      </c>
      <c r="W619" s="84"/>
      <c r="X619" s="13" t="s">
        <v>133</v>
      </c>
      <c r="Y619" s="166"/>
      <c r="AA619" s="108"/>
      <c r="AB619" s="15"/>
      <c r="AM619" s="6"/>
      <c r="AN619" s="15"/>
      <c r="AQ619">
        <v>5</v>
      </c>
      <c r="AR619">
        <v>5</v>
      </c>
      <c r="AY619" s="6"/>
      <c r="AZ619" s="15"/>
      <c r="BK619" s="6"/>
      <c r="BL619" s="15"/>
      <c r="BW619" s="6"/>
      <c r="BX619" s="15"/>
      <c r="CI619" s="6"/>
      <c r="CJ619" s="16" t="str">
        <f t="shared" si="165"/>
        <v/>
      </c>
      <c r="CK619" s="16">
        <f t="shared" si="166"/>
        <v>0.83561643835616439</v>
      </c>
      <c r="CL619" s="16" t="str">
        <f t="shared" si="167"/>
        <v/>
      </c>
      <c r="CM619" s="16" t="str">
        <f t="shared" si="168"/>
        <v/>
      </c>
      <c r="CN619" s="16" t="str">
        <f t="shared" si="169"/>
        <v/>
      </c>
      <c r="CO619" s="18"/>
      <c r="CP619" s="15"/>
      <c r="DA619" s="6"/>
      <c r="DB619" s="15"/>
      <c r="DE619">
        <v>111.5</v>
      </c>
      <c r="DF619">
        <v>111.5</v>
      </c>
      <c r="DM619" s="6"/>
      <c r="DN619" s="15"/>
      <c r="DY619" s="6"/>
      <c r="DZ619" s="15"/>
      <c r="EK619" s="6"/>
      <c r="EL619" s="15"/>
      <c r="EW619" s="6"/>
      <c r="EX619" s="16" t="str">
        <f t="shared" si="182"/>
        <v/>
      </c>
      <c r="EY619" s="16">
        <f t="shared" si="183"/>
        <v>18.634246575342466</v>
      </c>
      <c r="EZ619" s="16" t="str">
        <f t="shared" si="184"/>
        <v/>
      </c>
      <c r="FA619" s="16" t="str">
        <f t="shared" si="185"/>
        <v/>
      </c>
      <c r="FB619" s="160" t="str">
        <f t="shared" si="186"/>
        <v/>
      </c>
      <c r="FC619" t="s">
        <v>204</v>
      </c>
      <c r="FD619" s="20" t="s">
        <v>126</v>
      </c>
      <c r="FE619"/>
      <c r="FF619" s="209" t="s">
        <v>206</v>
      </c>
      <c r="FH619" s="284" t="e">
        <f t="shared" ca="1" si="175"/>
        <v>#N/A</v>
      </c>
      <c r="FI619" s="208">
        <f t="shared" si="176"/>
        <v>2</v>
      </c>
      <c r="FK619" t="str">
        <f t="shared" si="177"/>
        <v>SAFIRA VAREJO COMERCIALIZACAO DE ENERGIA LTDA</v>
      </c>
      <c r="FL619" s="201">
        <f t="shared" ca="1" si="178"/>
        <v>0</v>
      </c>
      <c r="FM619" s="201">
        <f t="shared" ca="1" si="179"/>
        <v>-106140</v>
      </c>
      <c r="FN619" s="200">
        <f>AB619*AB$2*IF($FC619="V",1,-1)*IF($Q619="Fixo",(CP619-INDEX('Curva Forward'!$C$5:$AN$13,MATCH(CONCATENATE(BD_COMERCIAL!$K619," ",BD_COMERCIAL!$L619),'Curva Forward'!$B$5:$B$13,0),MATCH(FN$4,'Curva Forward'!$C$4:$AN$4,0))),CP619)</f>
        <v>0</v>
      </c>
      <c r="FO619" s="200">
        <f>AC619*AC$2*IF($FC619="V",1,-1)*IF($Q619="Fixo",(CQ619-INDEX('Curva Forward'!$C$5:$AN$13,MATCH(CONCATENATE(BD_COMERCIAL!$K619," ",BD_COMERCIAL!$L619),'Curva Forward'!$B$5:$B$13,0),MATCH(FO$4,'Curva Forward'!$C$4:$AN$4,0))),CQ619)</f>
        <v>0</v>
      </c>
      <c r="FP619" s="200">
        <f>AD619*AD$2*IF($FC619="V",1,-1)*IF($Q619="Fixo",(CR619-INDEX('Curva Forward'!$C$5:$AN$13,MATCH(CONCATENATE(BD_COMERCIAL!$K619," ",BD_COMERCIAL!$L619),'Curva Forward'!$B$5:$B$13,0),MATCH(FP$4,'Curva Forward'!$C$4:$AN$4,0))),CR619)</f>
        <v>0</v>
      </c>
      <c r="FQ619" s="200">
        <f>AE619*AE$2*IF($FC619="V",1,-1)*IF($Q619="Fixo",(CS619-INDEX('Curva Forward'!$C$5:$AN$13,MATCH(CONCATENATE(BD_COMERCIAL!$K619," ",BD_COMERCIAL!$L619),'Curva Forward'!$B$5:$B$13,0),MATCH(FQ$4,'Curva Forward'!$C$4:$AN$4,0))),CS619)</f>
        <v>0</v>
      </c>
      <c r="FR619" s="200">
        <f>AF619*AF$2*IF($FC619="V",1,-1)*IF($Q619="Fixo",(CT619-INDEX('Curva Forward'!$C$5:$AN$13,MATCH(CONCATENATE(BD_COMERCIAL!$K619," ",BD_COMERCIAL!$L619),'Curva Forward'!$B$5:$B$13,0),MATCH(FR$4,'Curva Forward'!$C$4:$AN$4,0))),CT619)</f>
        <v>0</v>
      </c>
      <c r="FS619" s="200">
        <f>AG619*AG$2*IF($FC619="V",1,-1)*IF($Q619="Fixo",(CU619-INDEX('Curva Forward'!$C$5:$AN$13,MATCH(CONCATENATE(BD_COMERCIAL!$K619," ",BD_COMERCIAL!$L619),'Curva Forward'!$B$5:$B$13,0),MATCH(FS$4,'Curva Forward'!$C$4:$AN$4,0))),CU619)</f>
        <v>0</v>
      </c>
      <c r="FT619" s="200">
        <f>AH619*AH$2*IF($FC619="V",1,-1)*IF($Q619="Fixo",(CV619-INDEX('Curva Forward'!$C$5:$AN$13,MATCH(CONCATENATE(BD_COMERCIAL!$K619," ",BD_COMERCIAL!$L619),'Curva Forward'!$B$5:$B$13,0),MATCH(FT$4,'Curva Forward'!$C$4:$AN$4,0))),CV619)</f>
        <v>0</v>
      </c>
      <c r="FU619" s="200">
        <f>AI619*AI$2*IF($FC619="V",1,-1)*IF($Q619="Fixo",(CW619-INDEX('Curva Forward'!$C$5:$AN$13,MATCH(CONCATENATE(BD_COMERCIAL!$K619," ",BD_COMERCIAL!$L619),'Curva Forward'!$B$5:$B$13,0),MATCH(FU$4,'Curva Forward'!$C$4:$AN$4,0))),CW619)</f>
        <v>0</v>
      </c>
      <c r="FV619" s="200">
        <f>AJ619*AJ$2*IF($FC619="V",1,-1)*IF($Q619="Fixo",(CX619-INDEX('Curva Forward'!$C$5:$AN$13,MATCH(CONCATENATE(BD_COMERCIAL!$K619," ",BD_COMERCIAL!$L619),'Curva Forward'!$B$5:$B$13,0),MATCH(FV$4,'Curva Forward'!$C$4:$AN$4,0))),CX619)</f>
        <v>0</v>
      </c>
      <c r="FW619" s="200">
        <f>AK619*AK$2*IF($FC619="V",1,-1)*IF($Q619="Fixo",(CY619-INDEX('Curva Forward'!$C$5:$AN$13,MATCH(CONCATENATE(BD_COMERCIAL!$K619," ",BD_COMERCIAL!$L619),'Curva Forward'!$B$5:$B$13,0),MATCH(FW$4,'Curva Forward'!$C$4:$AN$4,0))),CY619)</f>
        <v>0</v>
      </c>
      <c r="FX619" s="200">
        <f>AL619*AL$2*IF($FC619="V",1,-1)*IF($Q619="Fixo",(CZ619-INDEX('Curva Forward'!$C$5:$AN$13,MATCH(CONCATENATE(BD_COMERCIAL!$K619," ",BD_COMERCIAL!$L619),'Curva Forward'!$B$5:$B$13,0),MATCH(FX$4,'Curva Forward'!$C$4:$AN$4,0))),CZ619)</f>
        <v>0</v>
      </c>
      <c r="FY619" s="200">
        <f>AM619*AM$2*IF($FC619="V",1,-1)*IF($Q619="Fixo",(DA619-INDEX('Curva Forward'!$C$5:$AN$13,MATCH(CONCATENATE(BD_COMERCIAL!$K619," ",BD_COMERCIAL!$L619),'Curva Forward'!$B$5:$B$13,0),MATCH(FY$4,'Curva Forward'!$C$4:$AN$4,0))),DA619)</f>
        <v>0</v>
      </c>
      <c r="FZ619" s="200">
        <f>AN619*AN$2*IF($FC619="V",1,-1)*IF($Q619="Fixo",(DB619-INDEX('Curva Forward'!$C$5:$AN$13,MATCH(CONCATENATE(BD_COMERCIAL!$K619," ",BD_COMERCIAL!$L619),'Curva Forward'!$B$5:$B$13,0),MATCH(FZ$4,'Curva Forward'!$C$4:$AN$4,0))),DB619)</f>
        <v>0</v>
      </c>
      <c r="GA619" s="200">
        <f>AO619*AO$2*IF($FC619="V",1,-1)*IF($Q619="Fixo",(DC619-INDEX('Curva Forward'!$C$5:$AN$13,MATCH(CONCATENATE(BD_COMERCIAL!$K619," ",BD_COMERCIAL!$L619),'Curva Forward'!$B$5:$B$13,0),MATCH(GA$4,'Curva Forward'!$C$4:$AN$4,0))),DC619)</f>
        <v>0</v>
      </c>
      <c r="GB619" s="200">
        <f>AP619*AP$2*IF($FC619="V",1,-1)*IF($Q619="Fixo",(DD619-INDEX('Curva Forward'!$C$5:$AN$13,MATCH(CONCATENATE(BD_COMERCIAL!$K619," ",BD_COMERCIAL!$L619),'Curva Forward'!$B$5:$B$13,0),MATCH(GB$4,'Curva Forward'!$C$4:$AN$4,0))),DD619)</f>
        <v>0</v>
      </c>
      <c r="GC619" s="200">
        <f>AQ619*AQ$2*IF($FC619="V",1,-1)*IF($Q619="Fixo",(DE619-INDEX('Curva Forward'!$C$5:$AN$13,MATCH(CONCATENATE(BD_COMERCIAL!$K619," ",BD_COMERCIAL!$L619),'Curva Forward'!$B$5:$B$13,0),MATCH(GC$4,'Curva Forward'!$C$4:$AN$4,0))),DE619)</f>
        <v>-52200</v>
      </c>
      <c r="GD619" s="200">
        <f>AR619*AR$2*IF($FC619="V",1,-1)*IF($Q619="Fixo",(DF619-INDEX('Curva Forward'!$C$5:$AN$13,MATCH(CONCATENATE(BD_COMERCIAL!$K619," ",BD_COMERCIAL!$L619),'Curva Forward'!$B$5:$B$13,0),MATCH(GD$4,'Curva Forward'!$C$4:$AN$4,0))),DF619)</f>
        <v>-53940</v>
      </c>
      <c r="GE619" s="200">
        <f>AS619*AS$2*IF($FC619="V",1,-1)*IF($Q619="Fixo",(DG619-INDEX('Curva Forward'!$C$5:$AN$13,MATCH(CONCATENATE(BD_COMERCIAL!$K619," ",BD_COMERCIAL!$L619),'Curva Forward'!$B$5:$B$13,0),MATCH(GE$4,'Curva Forward'!$C$4:$AN$4,0))),DG619)</f>
        <v>0</v>
      </c>
      <c r="GF619" s="200">
        <f>AT619*AT$2*IF($FC619="V",1,-1)*IF($Q619="Fixo",(DH619-INDEX('Curva Forward'!$C$5:$AN$13,MATCH(CONCATENATE(BD_COMERCIAL!$K619," ",BD_COMERCIAL!$L619),'Curva Forward'!$B$5:$B$13,0),MATCH(GF$4,'Curva Forward'!$C$4:$AN$4,0))),DH619)</f>
        <v>0</v>
      </c>
      <c r="GG619" s="200">
        <f>AU619*AU$2*IF($FC619="V",1,-1)*IF($Q619="Fixo",(DI619-INDEX('Curva Forward'!$C$5:$AN$13,MATCH(CONCATENATE(BD_COMERCIAL!$K619," ",BD_COMERCIAL!$L619),'Curva Forward'!$B$5:$B$13,0),MATCH(GG$4,'Curva Forward'!$C$4:$AN$4,0))),DI619)</f>
        <v>0</v>
      </c>
      <c r="GH619" s="200">
        <f>AV619*AV$2*IF($FC619="V",1,-1)*IF($Q619="Fixo",(DJ619-INDEX('Curva Forward'!$C$5:$AN$13,MATCH(CONCATENATE(BD_COMERCIAL!$K619," ",BD_COMERCIAL!$L619),'Curva Forward'!$B$5:$B$13,0),MATCH(GH$4,'Curva Forward'!$C$4:$AN$4,0))),DJ619)</f>
        <v>0</v>
      </c>
      <c r="GI619" s="200">
        <f>AW619*AW$2*IF($FC619="V",1,-1)*IF($Q619="Fixo",(DK619-INDEX('Curva Forward'!$C$5:$AN$13,MATCH(CONCATENATE(BD_COMERCIAL!$K619," ",BD_COMERCIAL!$L619),'Curva Forward'!$B$5:$B$13,0),MATCH(GI$4,'Curva Forward'!$C$4:$AN$4,0))),DK619)</f>
        <v>0</v>
      </c>
      <c r="GJ619" s="200">
        <f>AX619*AX$2*IF($FC619="V",1,-1)*IF($Q619="Fixo",(DL619-INDEX('Curva Forward'!$C$5:$AN$13,MATCH(CONCATENATE(BD_COMERCIAL!$K619," ",BD_COMERCIAL!$L619),'Curva Forward'!$B$5:$B$13,0),MATCH(GJ$4,'Curva Forward'!$C$4:$AN$4,0))),DL619)</f>
        <v>0</v>
      </c>
      <c r="GK619" s="200">
        <f>AY619*AY$2*IF($FC619="V",1,-1)*IF($Q619="Fixo",(DM619-INDEX('Curva Forward'!$C$5:$AN$13,MATCH(CONCATENATE(BD_COMERCIAL!$K619," ",BD_COMERCIAL!$L619),'Curva Forward'!$B$5:$B$13,0),MATCH(GK$4,'Curva Forward'!$C$4:$AN$4,0))),DM619)</f>
        <v>0</v>
      </c>
      <c r="GL619" s="200">
        <f>IF(EZ619="",0,CL619*CL$2*IF($FC619="V",1,-1)*IF($Q619="Fixo",(EZ619-INDEX('Curva Forward'!$C$5:$AN$13,MATCH(CONCATENATE(BD_COMERCIAL!$K619," ",BD_COMERCIAL!$L619),'Curva Forward'!$B$5:$B$13,0),MATCH(GL$4,'Curva Forward'!$C$4:$AN$4,0))),EZ619))</f>
        <v>0</v>
      </c>
      <c r="GM619" s="200">
        <f>IF(FA619="",0,CM619*CM$2*IF($FC619="V",1,-1)*IF($Q619="Fixo",(FA619-INDEX('Curva Forward'!$C$5:$AN$13,MATCH(CONCATENATE(BD_COMERCIAL!$K619," ",BD_COMERCIAL!$L619),'Curva Forward'!$B$5:$B$13,0),MATCH(GM$4,'Curva Forward'!$C$4:$AN$4,0))),FA619))</f>
        <v>0</v>
      </c>
      <c r="GN619" s="200">
        <f>IF(FB619="",0,CN619*CN$2*IF($FC619="V",1,-1)*IF($Q619="Fixo",(FB619-INDEX('Curva Forward'!$C$5:$AN$13,MATCH(CONCATENATE(BD_COMERCIAL!$K619," ",BD_COMERCIAL!$L619),'Curva Forward'!$B$5:$B$13,0),MATCH(GN$4,'Curva Forward'!$C$4:$AN$4,0))),FB619))</f>
        <v>0</v>
      </c>
      <c r="GO619" s="201">
        <f t="shared" ca="1" si="180"/>
        <v>0</v>
      </c>
      <c r="GP619" s="201">
        <f t="shared" ca="1" si="181"/>
        <v>-106140</v>
      </c>
    </row>
    <row r="620" spans="1:198" ht="15" customHeight="1" x14ac:dyDescent="0.25">
      <c r="A620" s="6"/>
      <c r="B620" s="7" t="s">
        <v>1035</v>
      </c>
      <c r="C620" s="8">
        <v>44799</v>
      </c>
      <c r="D620" s="9" t="s">
        <v>131</v>
      </c>
      <c r="E620" s="9" t="s">
        <v>186</v>
      </c>
      <c r="F620" s="113" t="s">
        <v>1036</v>
      </c>
      <c r="G620" s="10" t="s">
        <v>125</v>
      </c>
      <c r="H620" s="113" t="s">
        <v>992</v>
      </c>
      <c r="I620" s="9" t="s">
        <v>139</v>
      </c>
      <c r="J620" s="166"/>
      <c r="K620" s="10" t="s">
        <v>127</v>
      </c>
      <c r="L620" s="84" t="s">
        <v>22</v>
      </c>
      <c r="M620" s="11">
        <v>44835</v>
      </c>
      <c r="N620" s="12">
        <v>44865</v>
      </c>
      <c r="O620" s="10">
        <v>2</v>
      </c>
      <c r="P620" s="84">
        <v>94.5</v>
      </c>
      <c r="Q620" s="84" t="s">
        <v>128</v>
      </c>
      <c r="R620" s="10" t="s">
        <v>129</v>
      </c>
      <c r="S620" s="14" t="s">
        <v>135</v>
      </c>
      <c r="T620" s="11"/>
      <c r="U620" s="12"/>
      <c r="V620" s="257" t="str">
        <f ca="1">IF(U620="","",
IF(U620="NA","",
IFERROR(VLOOKUP(EOMONTH(M620,-2)+1,IPCA!$A:$B,2,0),
VLOOKUP(EOMONTH(TODAY(),-2)+1,IPCA!$A:$B,2,0))/
VLOOKUP(EOMONTH(U620,-2)+1,IPCA!$A:$B,2,0)*
P620))</f>
        <v/>
      </c>
      <c r="W620" s="84"/>
      <c r="X620" s="13" t="s">
        <v>6</v>
      </c>
      <c r="Y620" s="166"/>
      <c r="AA620" s="108"/>
      <c r="AB620" s="15"/>
      <c r="AK620">
        <v>2</v>
      </c>
      <c r="AM620" s="6"/>
      <c r="AN620" s="15"/>
      <c r="AY620" s="6"/>
      <c r="AZ620" s="15"/>
      <c r="BK620" s="6"/>
      <c r="BL620" s="15"/>
      <c r="BW620" s="6"/>
      <c r="BX620" s="15"/>
      <c r="CI620" s="6"/>
      <c r="CJ620" s="16">
        <f t="shared" si="165"/>
        <v>0.16986301369863013</v>
      </c>
      <c r="CK620" s="16" t="str">
        <f t="shared" si="166"/>
        <v/>
      </c>
      <c r="CL620" s="16" t="str">
        <f t="shared" si="167"/>
        <v/>
      </c>
      <c r="CM620" s="16" t="str">
        <f t="shared" si="168"/>
        <v/>
      </c>
      <c r="CN620" s="16" t="str">
        <f t="shared" si="169"/>
        <v/>
      </c>
      <c r="CO620" s="18"/>
      <c r="CP620" s="15"/>
      <c r="CY620">
        <v>94.5</v>
      </c>
      <c r="DA620" s="6"/>
      <c r="DB620" s="15"/>
      <c r="DM620" s="6"/>
      <c r="DN620" s="15"/>
      <c r="DY620" s="6"/>
      <c r="DZ620" s="15"/>
      <c r="EK620" s="6"/>
      <c r="EL620" s="15"/>
      <c r="EW620" s="6"/>
      <c r="EX620" s="16">
        <f t="shared" si="182"/>
        <v>8.0260273972602736</v>
      </c>
      <c r="EY620" s="16" t="str">
        <f t="shared" si="183"/>
        <v/>
      </c>
      <c r="EZ620" s="16" t="str">
        <f t="shared" si="184"/>
        <v/>
      </c>
      <c r="FA620" s="16" t="str">
        <f t="shared" si="185"/>
        <v/>
      </c>
      <c r="FB620" s="160" t="str">
        <f t="shared" si="186"/>
        <v/>
      </c>
      <c r="FC620" t="s">
        <v>205</v>
      </c>
      <c r="FD620" s="20" t="s">
        <v>139</v>
      </c>
      <c r="FE620"/>
      <c r="FF620" s="209" t="s">
        <v>206</v>
      </c>
      <c r="FH620" s="284">
        <f t="shared" ca="1" si="175"/>
        <v>0</v>
      </c>
      <c r="FI620" s="208">
        <f t="shared" si="176"/>
        <v>1</v>
      </c>
      <c r="FK620" t="str">
        <f t="shared" si="177"/>
        <v>Stima Energia Ltda</v>
      </c>
      <c r="FL620" s="201">
        <f t="shared" ca="1" si="178"/>
        <v>8184</v>
      </c>
      <c r="FM620" s="201">
        <f t="shared" ca="1" si="179"/>
        <v>0</v>
      </c>
      <c r="FN620" s="200">
        <f>AB620*AB$2*IF($FC620="V",1,-1)*IF($Q620="Fixo",(CP620-INDEX('Curva Forward'!$C$5:$AN$13,MATCH(CONCATENATE(BD_COMERCIAL!$K620," ",BD_COMERCIAL!$L620),'Curva Forward'!$B$5:$B$13,0),MATCH(FN$4,'Curva Forward'!$C$4:$AN$4,0))),CP620)</f>
        <v>0</v>
      </c>
      <c r="FO620" s="200">
        <f>AC620*AC$2*IF($FC620="V",1,-1)*IF($Q620="Fixo",(CQ620-INDEX('Curva Forward'!$C$5:$AN$13,MATCH(CONCATENATE(BD_COMERCIAL!$K620," ",BD_COMERCIAL!$L620),'Curva Forward'!$B$5:$B$13,0),MATCH(FO$4,'Curva Forward'!$C$4:$AN$4,0))),CQ620)</f>
        <v>0</v>
      </c>
      <c r="FP620" s="200">
        <f>AD620*AD$2*IF($FC620="V",1,-1)*IF($Q620="Fixo",(CR620-INDEX('Curva Forward'!$C$5:$AN$13,MATCH(CONCATENATE(BD_COMERCIAL!$K620," ",BD_COMERCIAL!$L620),'Curva Forward'!$B$5:$B$13,0),MATCH(FP$4,'Curva Forward'!$C$4:$AN$4,0))),CR620)</f>
        <v>0</v>
      </c>
      <c r="FQ620" s="200">
        <f>AE620*AE$2*IF($FC620="V",1,-1)*IF($Q620="Fixo",(CS620-INDEX('Curva Forward'!$C$5:$AN$13,MATCH(CONCATENATE(BD_COMERCIAL!$K620," ",BD_COMERCIAL!$L620),'Curva Forward'!$B$5:$B$13,0),MATCH(FQ$4,'Curva Forward'!$C$4:$AN$4,0))),CS620)</f>
        <v>0</v>
      </c>
      <c r="FR620" s="200">
        <f>AF620*AF$2*IF($FC620="V",1,-1)*IF($Q620="Fixo",(CT620-INDEX('Curva Forward'!$C$5:$AN$13,MATCH(CONCATENATE(BD_COMERCIAL!$K620," ",BD_COMERCIAL!$L620),'Curva Forward'!$B$5:$B$13,0),MATCH(FR$4,'Curva Forward'!$C$4:$AN$4,0))),CT620)</f>
        <v>0</v>
      </c>
      <c r="FS620" s="200">
        <f>AG620*AG$2*IF($FC620="V",1,-1)*IF($Q620="Fixo",(CU620-INDEX('Curva Forward'!$C$5:$AN$13,MATCH(CONCATENATE(BD_COMERCIAL!$K620," ",BD_COMERCIAL!$L620),'Curva Forward'!$B$5:$B$13,0),MATCH(FS$4,'Curva Forward'!$C$4:$AN$4,0))),CU620)</f>
        <v>0</v>
      </c>
      <c r="FT620" s="200">
        <f>AH620*AH$2*IF($FC620="V",1,-1)*IF($Q620="Fixo",(CV620-INDEX('Curva Forward'!$C$5:$AN$13,MATCH(CONCATENATE(BD_COMERCIAL!$K620," ",BD_COMERCIAL!$L620),'Curva Forward'!$B$5:$B$13,0),MATCH(FT$4,'Curva Forward'!$C$4:$AN$4,0))),CV620)</f>
        <v>0</v>
      </c>
      <c r="FU620" s="200">
        <f>AI620*AI$2*IF($FC620="V",1,-1)*IF($Q620="Fixo",(CW620-INDEX('Curva Forward'!$C$5:$AN$13,MATCH(CONCATENATE(BD_COMERCIAL!$K620," ",BD_COMERCIAL!$L620),'Curva Forward'!$B$5:$B$13,0),MATCH(FU$4,'Curva Forward'!$C$4:$AN$4,0))),CW620)</f>
        <v>0</v>
      </c>
      <c r="FV620" s="200">
        <f>AJ620*AJ$2*IF($FC620="V",1,-1)*IF($Q620="Fixo",(CX620-INDEX('Curva Forward'!$C$5:$AN$13,MATCH(CONCATENATE(BD_COMERCIAL!$K620," ",BD_COMERCIAL!$L620),'Curva Forward'!$B$5:$B$13,0),MATCH(FV$4,'Curva Forward'!$C$4:$AN$4,0))),CX620)</f>
        <v>0</v>
      </c>
      <c r="FW620" s="200">
        <f>AK620*AK$2*IF($FC620="V",1,-1)*IF($Q620="Fixo",(CY620-INDEX('Curva Forward'!$C$5:$AN$13,MATCH(CONCATENATE(BD_COMERCIAL!$K620," ",BD_COMERCIAL!$L620),'Curva Forward'!$B$5:$B$13,0),MATCH(FW$4,'Curva Forward'!$C$4:$AN$4,0))),CY620)</f>
        <v>8184</v>
      </c>
      <c r="FX620" s="200">
        <f>AL620*AL$2*IF($FC620="V",1,-1)*IF($Q620="Fixo",(CZ620-INDEX('Curva Forward'!$C$5:$AN$13,MATCH(CONCATENATE(BD_COMERCIAL!$K620," ",BD_COMERCIAL!$L620),'Curva Forward'!$B$5:$B$13,0),MATCH(FX$4,'Curva Forward'!$C$4:$AN$4,0))),CZ620)</f>
        <v>0</v>
      </c>
      <c r="FY620" s="200">
        <f>AM620*AM$2*IF($FC620="V",1,-1)*IF($Q620="Fixo",(DA620-INDEX('Curva Forward'!$C$5:$AN$13,MATCH(CONCATENATE(BD_COMERCIAL!$K620," ",BD_COMERCIAL!$L620),'Curva Forward'!$B$5:$B$13,0),MATCH(FY$4,'Curva Forward'!$C$4:$AN$4,0))),DA620)</f>
        <v>0</v>
      </c>
      <c r="FZ620" s="200">
        <f>AN620*AN$2*IF($FC620="V",1,-1)*IF($Q620="Fixo",(DB620-INDEX('Curva Forward'!$C$5:$AN$13,MATCH(CONCATENATE(BD_COMERCIAL!$K620," ",BD_COMERCIAL!$L620),'Curva Forward'!$B$5:$B$13,0),MATCH(FZ$4,'Curva Forward'!$C$4:$AN$4,0))),DB620)</f>
        <v>0</v>
      </c>
      <c r="GA620" s="200">
        <f>AO620*AO$2*IF($FC620="V",1,-1)*IF($Q620="Fixo",(DC620-INDEX('Curva Forward'!$C$5:$AN$13,MATCH(CONCATENATE(BD_COMERCIAL!$K620," ",BD_COMERCIAL!$L620),'Curva Forward'!$B$5:$B$13,0),MATCH(GA$4,'Curva Forward'!$C$4:$AN$4,0))),DC620)</f>
        <v>0</v>
      </c>
      <c r="GB620" s="200">
        <f>AP620*AP$2*IF($FC620="V",1,-1)*IF($Q620="Fixo",(DD620-INDEX('Curva Forward'!$C$5:$AN$13,MATCH(CONCATENATE(BD_COMERCIAL!$K620," ",BD_COMERCIAL!$L620),'Curva Forward'!$B$5:$B$13,0),MATCH(GB$4,'Curva Forward'!$C$4:$AN$4,0))),DD620)</f>
        <v>0</v>
      </c>
      <c r="GC620" s="200">
        <f>AQ620*AQ$2*IF($FC620="V",1,-1)*IF($Q620="Fixo",(DE620-INDEX('Curva Forward'!$C$5:$AN$13,MATCH(CONCATENATE(BD_COMERCIAL!$K620," ",BD_COMERCIAL!$L620),'Curva Forward'!$B$5:$B$13,0),MATCH(GC$4,'Curva Forward'!$C$4:$AN$4,0))),DE620)</f>
        <v>0</v>
      </c>
      <c r="GD620" s="200">
        <f>AR620*AR$2*IF($FC620="V",1,-1)*IF($Q620="Fixo",(DF620-INDEX('Curva Forward'!$C$5:$AN$13,MATCH(CONCATENATE(BD_COMERCIAL!$K620," ",BD_COMERCIAL!$L620),'Curva Forward'!$B$5:$B$13,0),MATCH(GD$4,'Curva Forward'!$C$4:$AN$4,0))),DF620)</f>
        <v>0</v>
      </c>
      <c r="GE620" s="200">
        <f>AS620*AS$2*IF($FC620="V",1,-1)*IF($Q620="Fixo",(DG620-INDEX('Curva Forward'!$C$5:$AN$13,MATCH(CONCATENATE(BD_COMERCIAL!$K620," ",BD_COMERCIAL!$L620),'Curva Forward'!$B$5:$B$13,0),MATCH(GE$4,'Curva Forward'!$C$4:$AN$4,0))),DG620)</f>
        <v>0</v>
      </c>
      <c r="GF620" s="200">
        <f>AT620*AT$2*IF($FC620="V",1,-1)*IF($Q620="Fixo",(DH620-INDEX('Curva Forward'!$C$5:$AN$13,MATCH(CONCATENATE(BD_COMERCIAL!$K620," ",BD_COMERCIAL!$L620),'Curva Forward'!$B$5:$B$13,0),MATCH(GF$4,'Curva Forward'!$C$4:$AN$4,0))),DH620)</f>
        <v>0</v>
      </c>
      <c r="GG620" s="200">
        <f>AU620*AU$2*IF($FC620="V",1,-1)*IF($Q620="Fixo",(DI620-INDEX('Curva Forward'!$C$5:$AN$13,MATCH(CONCATENATE(BD_COMERCIAL!$K620," ",BD_COMERCIAL!$L620),'Curva Forward'!$B$5:$B$13,0),MATCH(GG$4,'Curva Forward'!$C$4:$AN$4,0))),DI620)</f>
        <v>0</v>
      </c>
      <c r="GH620" s="200">
        <f>AV620*AV$2*IF($FC620="V",1,-1)*IF($Q620="Fixo",(DJ620-INDEX('Curva Forward'!$C$5:$AN$13,MATCH(CONCATENATE(BD_COMERCIAL!$K620," ",BD_COMERCIAL!$L620),'Curva Forward'!$B$5:$B$13,0),MATCH(GH$4,'Curva Forward'!$C$4:$AN$4,0))),DJ620)</f>
        <v>0</v>
      </c>
      <c r="GI620" s="200">
        <f>AW620*AW$2*IF($FC620="V",1,-1)*IF($Q620="Fixo",(DK620-INDEX('Curva Forward'!$C$5:$AN$13,MATCH(CONCATENATE(BD_COMERCIAL!$K620," ",BD_COMERCIAL!$L620),'Curva Forward'!$B$5:$B$13,0),MATCH(GI$4,'Curva Forward'!$C$4:$AN$4,0))),DK620)</f>
        <v>0</v>
      </c>
      <c r="GJ620" s="200">
        <f>AX620*AX$2*IF($FC620="V",1,-1)*IF($Q620="Fixo",(DL620-INDEX('Curva Forward'!$C$5:$AN$13,MATCH(CONCATENATE(BD_COMERCIAL!$K620," ",BD_COMERCIAL!$L620),'Curva Forward'!$B$5:$B$13,0),MATCH(GJ$4,'Curva Forward'!$C$4:$AN$4,0))),DL620)</f>
        <v>0</v>
      </c>
      <c r="GK620" s="200">
        <f>AY620*AY$2*IF($FC620="V",1,-1)*IF($Q620="Fixo",(DM620-INDEX('Curva Forward'!$C$5:$AN$13,MATCH(CONCATENATE(BD_COMERCIAL!$K620," ",BD_COMERCIAL!$L620),'Curva Forward'!$B$5:$B$13,0),MATCH(GK$4,'Curva Forward'!$C$4:$AN$4,0))),DM620)</f>
        <v>0</v>
      </c>
      <c r="GL620" s="200">
        <f>IF(EZ620="",0,CL620*CL$2*IF($FC620="V",1,-1)*IF($Q620="Fixo",(EZ620-INDEX('Curva Forward'!$C$5:$AN$13,MATCH(CONCATENATE(BD_COMERCIAL!$K620," ",BD_COMERCIAL!$L620),'Curva Forward'!$B$5:$B$13,0),MATCH(GL$4,'Curva Forward'!$C$4:$AN$4,0))),EZ620))</f>
        <v>0</v>
      </c>
      <c r="GM620" s="200">
        <f>IF(FA620="",0,CM620*CM$2*IF($FC620="V",1,-1)*IF($Q620="Fixo",(FA620-INDEX('Curva Forward'!$C$5:$AN$13,MATCH(CONCATENATE(BD_COMERCIAL!$K620," ",BD_COMERCIAL!$L620),'Curva Forward'!$B$5:$B$13,0),MATCH(GM$4,'Curva Forward'!$C$4:$AN$4,0))),FA620))</f>
        <v>0</v>
      </c>
      <c r="GN620" s="200">
        <f>IF(FB620="",0,CN620*CN$2*IF($FC620="V",1,-1)*IF($Q620="Fixo",(FB620-INDEX('Curva Forward'!$C$5:$AN$13,MATCH(CONCATENATE(BD_COMERCIAL!$K620," ",BD_COMERCIAL!$L620),'Curva Forward'!$B$5:$B$13,0),MATCH(GN$4,'Curva Forward'!$C$4:$AN$4,0))),FB620))</f>
        <v>0</v>
      </c>
      <c r="GO620" s="201">
        <f t="shared" ca="1" si="180"/>
        <v>0</v>
      </c>
      <c r="GP620" s="201">
        <f t="shared" ca="1" si="181"/>
        <v>0</v>
      </c>
    </row>
    <row r="621" spans="1:198" ht="15" customHeight="1" x14ac:dyDescent="0.25">
      <c r="A621" s="6"/>
      <c r="B621" s="7" t="s">
        <v>1037</v>
      </c>
      <c r="C621" s="8">
        <v>44799</v>
      </c>
      <c r="D621" s="9" t="s">
        <v>131</v>
      </c>
      <c r="E621" s="9" t="s">
        <v>189</v>
      </c>
      <c r="F621" s="113" t="s">
        <v>1038</v>
      </c>
      <c r="G621" s="10" t="s">
        <v>125</v>
      </c>
      <c r="H621" s="113" t="s">
        <v>992</v>
      </c>
      <c r="I621" s="9" t="s">
        <v>139</v>
      </c>
      <c r="J621" s="166"/>
      <c r="K621" s="10" t="s">
        <v>127</v>
      </c>
      <c r="L621" s="84" t="s">
        <v>22</v>
      </c>
      <c r="M621" s="11">
        <v>44835</v>
      </c>
      <c r="N621" s="12">
        <v>44865</v>
      </c>
      <c r="O621" s="10">
        <v>4</v>
      </c>
      <c r="P621" s="84">
        <v>95</v>
      </c>
      <c r="Q621" s="84" t="s">
        <v>128</v>
      </c>
      <c r="R621" s="10" t="s">
        <v>129</v>
      </c>
      <c r="S621" s="14" t="s">
        <v>135</v>
      </c>
      <c r="T621" s="11"/>
      <c r="U621" s="12"/>
      <c r="V621" s="257" t="str">
        <f ca="1">IF(U621="","",
IF(U621="NA","",
IFERROR(VLOOKUP(EOMONTH(M621,-2)+1,IPCA!$A:$B,2,0),
VLOOKUP(EOMONTH(TODAY(),-2)+1,IPCA!$A:$B,2,0))/
VLOOKUP(EOMONTH(U621,-2)+1,IPCA!$A:$B,2,0)*
P621))</f>
        <v/>
      </c>
      <c r="W621" s="84"/>
      <c r="X621" s="13" t="s">
        <v>133</v>
      </c>
      <c r="Y621" s="166"/>
      <c r="AA621" s="108"/>
      <c r="AB621" s="15"/>
      <c r="AK621">
        <v>4</v>
      </c>
      <c r="AM621" s="6"/>
      <c r="AN621" s="15"/>
      <c r="AY621" s="6"/>
      <c r="AZ621" s="15"/>
      <c r="BK621" s="6"/>
      <c r="BL621" s="15"/>
      <c r="BW621" s="6"/>
      <c r="BX621" s="15"/>
      <c r="CI621" s="6"/>
      <c r="CJ621" s="16">
        <f t="shared" si="165"/>
        <v>0.33972602739726027</v>
      </c>
      <c r="CK621" s="16" t="str">
        <f t="shared" si="166"/>
        <v/>
      </c>
      <c r="CL621" s="16" t="str">
        <f t="shared" si="167"/>
        <v/>
      </c>
      <c r="CM621" s="16" t="str">
        <f t="shared" si="168"/>
        <v/>
      </c>
      <c r="CN621" s="16" t="str">
        <f t="shared" si="169"/>
        <v/>
      </c>
      <c r="CO621" s="18"/>
      <c r="CP621" s="15"/>
      <c r="CY621">
        <v>95</v>
      </c>
      <c r="DA621" s="6"/>
      <c r="DB621" s="15"/>
      <c r="DM621" s="6"/>
      <c r="DN621" s="15"/>
      <c r="DY621" s="6"/>
      <c r="DZ621" s="15"/>
      <c r="EK621" s="6"/>
      <c r="EL621" s="15"/>
      <c r="EW621" s="6"/>
      <c r="EX621" s="16">
        <f t="shared" si="182"/>
        <v>8.0684931506849313</v>
      </c>
      <c r="EY621" s="16" t="str">
        <f t="shared" si="183"/>
        <v/>
      </c>
      <c r="EZ621" s="16" t="str">
        <f t="shared" si="184"/>
        <v/>
      </c>
      <c r="FA621" s="16" t="str">
        <f t="shared" si="185"/>
        <v/>
      </c>
      <c r="FB621" s="160" t="str">
        <f t="shared" si="186"/>
        <v/>
      </c>
      <c r="FC621" t="s">
        <v>205</v>
      </c>
      <c r="FD621" s="20" t="s">
        <v>139</v>
      </c>
      <c r="FE621"/>
      <c r="FF621" s="209" t="s">
        <v>206</v>
      </c>
      <c r="FH621" s="284">
        <f t="shared" ca="1" si="175"/>
        <v>0</v>
      </c>
      <c r="FI621" s="208">
        <f t="shared" si="176"/>
        <v>1</v>
      </c>
      <c r="FK621" t="str">
        <f t="shared" si="177"/>
        <v>LOG ENERGIA COMERCIALIZADORA S.A.</v>
      </c>
      <c r="FL621" s="201">
        <f t="shared" ca="1" si="178"/>
        <v>14880</v>
      </c>
      <c r="FM621" s="201">
        <f t="shared" ca="1" si="179"/>
        <v>0</v>
      </c>
      <c r="FN621" s="200">
        <f>AB621*AB$2*IF($FC621="V",1,-1)*IF($Q621="Fixo",(CP621-INDEX('Curva Forward'!$C$5:$AN$13,MATCH(CONCATENATE(BD_COMERCIAL!$K621," ",BD_COMERCIAL!$L621),'Curva Forward'!$B$5:$B$13,0),MATCH(FN$4,'Curva Forward'!$C$4:$AN$4,0))),CP621)</f>
        <v>0</v>
      </c>
      <c r="FO621" s="200">
        <f>AC621*AC$2*IF($FC621="V",1,-1)*IF($Q621="Fixo",(CQ621-INDEX('Curva Forward'!$C$5:$AN$13,MATCH(CONCATENATE(BD_COMERCIAL!$K621," ",BD_COMERCIAL!$L621),'Curva Forward'!$B$5:$B$13,0),MATCH(FO$4,'Curva Forward'!$C$4:$AN$4,0))),CQ621)</f>
        <v>0</v>
      </c>
      <c r="FP621" s="200">
        <f>AD621*AD$2*IF($FC621="V",1,-1)*IF($Q621="Fixo",(CR621-INDEX('Curva Forward'!$C$5:$AN$13,MATCH(CONCATENATE(BD_COMERCIAL!$K621," ",BD_COMERCIAL!$L621),'Curva Forward'!$B$5:$B$13,0),MATCH(FP$4,'Curva Forward'!$C$4:$AN$4,0))),CR621)</f>
        <v>0</v>
      </c>
      <c r="FQ621" s="200">
        <f>AE621*AE$2*IF($FC621="V",1,-1)*IF($Q621="Fixo",(CS621-INDEX('Curva Forward'!$C$5:$AN$13,MATCH(CONCATENATE(BD_COMERCIAL!$K621," ",BD_COMERCIAL!$L621),'Curva Forward'!$B$5:$B$13,0),MATCH(FQ$4,'Curva Forward'!$C$4:$AN$4,0))),CS621)</f>
        <v>0</v>
      </c>
      <c r="FR621" s="200">
        <f>AF621*AF$2*IF($FC621="V",1,-1)*IF($Q621="Fixo",(CT621-INDEX('Curva Forward'!$C$5:$AN$13,MATCH(CONCATENATE(BD_COMERCIAL!$K621," ",BD_COMERCIAL!$L621),'Curva Forward'!$B$5:$B$13,0),MATCH(FR$4,'Curva Forward'!$C$4:$AN$4,0))),CT621)</f>
        <v>0</v>
      </c>
      <c r="FS621" s="200">
        <f>AG621*AG$2*IF($FC621="V",1,-1)*IF($Q621="Fixo",(CU621-INDEX('Curva Forward'!$C$5:$AN$13,MATCH(CONCATENATE(BD_COMERCIAL!$K621," ",BD_COMERCIAL!$L621),'Curva Forward'!$B$5:$B$13,0),MATCH(FS$4,'Curva Forward'!$C$4:$AN$4,0))),CU621)</f>
        <v>0</v>
      </c>
      <c r="FT621" s="200">
        <f>AH621*AH$2*IF($FC621="V",1,-1)*IF($Q621="Fixo",(CV621-INDEX('Curva Forward'!$C$5:$AN$13,MATCH(CONCATENATE(BD_COMERCIAL!$K621," ",BD_COMERCIAL!$L621),'Curva Forward'!$B$5:$B$13,0),MATCH(FT$4,'Curva Forward'!$C$4:$AN$4,0))),CV621)</f>
        <v>0</v>
      </c>
      <c r="FU621" s="200">
        <f>AI621*AI$2*IF($FC621="V",1,-1)*IF($Q621="Fixo",(CW621-INDEX('Curva Forward'!$C$5:$AN$13,MATCH(CONCATENATE(BD_COMERCIAL!$K621," ",BD_COMERCIAL!$L621),'Curva Forward'!$B$5:$B$13,0),MATCH(FU$4,'Curva Forward'!$C$4:$AN$4,0))),CW621)</f>
        <v>0</v>
      </c>
      <c r="FV621" s="200">
        <f>AJ621*AJ$2*IF($FC621="V",1,-1)*IF($Q621="Fixo",(CX621-INDEX('Curva Forward'!$C$5:$AN$13,MATCH(CONCATENATE(BD_COMERCIAL!$K621," ",BD_COMERCIAL!$L621),'Curva Forward'!$B$5:$B$13,0),MATCH(FV$4,'Curva Forward'!$C$4:$AN$4,0))),CX621)</f>
        <v>0</v>
      </c>
      <c r="FW621" s="200">
        <f>AK621*AK$2*IF($FC621="V",1,-1)*IF($Q621="Fixo",(CY621-INDEX('Curva Forward'!$C$5:$AN$13,MATCH(CONCATENATE(BD_COMERCIAL!$K621," ",BD_COMERCIAL!$L621),'Curva Forward'!$B$5:$B$13,0),MATCH(FW$4,'Curva Forward'!$C$4:$AN$4,0))),CY621)</f>
        <v>14880</v>
      </c>
      <c r="FX621" s="200">
        <f>AL621*AL$2*IF($FC621="V",1,-1)*IF($Q621="Fixo",(CZ621-INDEX('Curva Forward'!$C$5:$AN$13,MATCH(CONCATENATE(BD_COMERCIAL!$K621," ",BD_COMERCIAL!$L621),'Curva Forward'!$B$5:$B$13,0),MATCH(FX$4,'Curva Forward'!$C$4:$AN$4,0))),CZ621)</f>
        <v>0</v>
      </c>
      <c r="FY621" s="200">
        <f>AM621*AM$2*IF($FC621="V",1,-1)*IF($Q621="Fixo",(DA621-INDEX('Curva Forward'!$C$5:$AN$13,MATCH(CONCATENATE(BD_COMERCIAL!$K621," ",BD_COMERCIAL!$L621),'Curva Forward'!$B$5:$B$13,0),MATCH(FY$4,'Curva Forward'!$C$4:$AN$4,0))),DA621)</f>
        <v>0</v>
      </c>
      <c r="FZ621" s="200">
        <f>AN621*AN$2*IF($FC621="V",1,-1)*IF($Q621="Fixo",(DB621-INDEX('Curva Forward'!$C$5:$AN$13,MATCH(CONCATENATE(BD_COMERCIAL!$K621," ",BD_COMERCIAL!$L621),'Curva Forward'!$B$5:$B$13,0),MATCH(FZ$4,'Curva Forward'!$C$4:$AN$4,0))),DB621)</f>
        <v>0</v>
      </c>
      <c r="GA621" s="200">
        <f>AO621*AO$2*IF($FC621="V",1,-1)*IF($Q621="Fixo",(DC621-INDEX('Curva Forward'!$C$5:$AN$13,MATCH(CONCATENATE(BD_COMERCIAL!$K621," ",BD_COMERCIAL!$L621),'Curva Forward'!$B$5:$B$13,0),MATCH(GA$4,'Curva Forward'!$C$4:$AN$4,0))),DC621)</f>
        <v>0</v>
      </c>
      <c r="GB621" s="200">
        <f>AP621*AP$2*IF($FC621="V",1,-1)*IF($Q621="Fixo",(DD621-INDEX('Curva Forward'!$C$5:$AN$13,MATCH(CONCATENATE(BD_COMERCIAL!$K621," ",BD_COMERCIAL!$L621),'Curva Forward'!$B$5:$B$13,0),MATCH(GB$4,'Curva Forward'!$C$4:$AN$4,0))),DD621)</f>
        <v>0</v>
      </c>
      <c r="GC621" s="200">
        <f>AQ621*AQ$2*IF($FC621="V",1,-1)*IF($Q621="Fixo",(DE621-INDEX('Curva Forward'!$C$5:$AN$13,MATCH(CONCATENATE(BD_COMERCIAL!$K621," ",BD_COMERCIAL!$L621),'Curva Forward'!$B$5:$B$13,0),MATCH(GC$4,'Curva Forward'!$C$4:$AN$4,0))),DE621)</f>
        <v>0</v>
      </c>
      <c r="GD621" s="200">
        <f>AR621*AR$2*IF($FC621="V",1,-1)*IF($Q621="Fixo",(DF621-INDEX('Curva Forward'!$C$5:$AN$13,MATCH(CONCATENATE(BD_COMERCIAL!$K621," ",BD_COMERCIAL!$L621),'Curva Forward'!$B$5:$B$13,0),MATCH(GD$4,'Curva Forward'!$C$4:$AN$4,0))),DF621)</f>
        <v>0</v>
      </c>
      <c r="GE621" s="200">
        <f>AS621*AS$2*IF($FC621="V",1,-1)*IF($Q621="Fixo",(DG621-INDEX('Curva Forward'!$C$5:$AN$13,MATCH(CONCATENATE(BD_COMERCIAL!$K621," ",BD_COMERCIAL!$L621),'Curva Forward'!$B$5:$B$13,0),MATCH(GE$4,'Curva Forward'!$C$4:$AN$4,0))),DG621)</f>
        <v>0</v>
      </c>
      <c r="GF621" s="200">
        <f>AT621*AT$2*IF($FC621="V",1,-1)*IF($Q621="Fixo",(DH621-INDEX('Curva Forward'!$C$5:$AN$13,MATCH(CONCATENATE(BD_COMERCIAL!$K621," ",BD_COMERCIAL!$L621),'Curva Forward'!$B$5:$B$13,0),MATCH(GF$4,'Curva Forward'!$C$4:$AN$4,0))),DH621)</f>
        <v>0</v>
      </c>
      <c r="GG621" s="200">
        <f>AU621*AU$2*IF($FC621="V",1,-1)*IF($Q621="Fixo",(DI621-INDEX('Curva Forward'!$C$5:$AN$13,MATCH(CONCATENATE(BD_COMERCIAL!$K621," ",BD_COMERCIAL!$L621),'Curva Forward'!$B$5:$B$13,0),MATCH(GG$4,'Curva Forward'!$C$4:$AN$4,0))),DI621)</f>
        <v>0</v>
      </c>
      <c r="GH621" s="200">
        <f>AV621*AV$2*IF($FC621="V",1,-1)*IF($Q621="Fixo",(DJ621-INDEX('Curva Forward'!$C$5:$AN$13,MATCH(CONCATENATE(BD_COMERCIAL!$K621," ",BD_COMERCIAL!$L621),'Curva Forward'!$B$5:$B$13,0),MATCH(GH$4,'Curva Forward'!$C$4:$AN$4,0))),DJ621)</f>
        <v>0</v>
      </c>
      <c r="GI621" s="200">
        <f>AW621*AW$2*IF($FC621="V",1,-1)*IF($Q621="Fixo",(DK621-INDEX('Curva Forward'!$C$5:$AN$13,MATCH(CONCATENATE(BD_COMERCIAL!$K621," ",BD_COMERCIAL!$L621),'Curva Forward'!$B$5:$B$13,0),MATCH(GI$4,'Curva Forward'!$C$4:$AN$4,0))),DK621)</f>
        <v>0</v>
      </c>
      <c r="GJ621" s="200">
        <f>AX621*AX$2*IF($FC621="V",1,-1)*IF($Q621="Fixo",(DL621-INDEX('Curva Forward'!$C$5:$AN$13,MATCH(CONCATENATE(BD_COMERCIAL!$K621," ",BD_COMERCIAL!$L621),'Curva Forward'!$B$5:$B$13,0),MATCH(GJ$4,'Curva Forward'!$C$4:$AN$4,0))),DL621)</f>
        <v>0</v>
      </c>
      <c r="GK621" s="200">
        <f>AY621*AY$2*IF($FC621="V",1,-1)*IF($Q621="Fixo",(DM621-INDEX('Curva Forward'!$C$5:$AN$13,MATCH(CONCATENATE(BD_COMERCIAL!$K621," ",BD_COMERCIAL!$L621),'Curva Forward'!$B$5:$B$13,0),MATCH(GK$4,'Curva Forward'!$C$4:$AN$4,0))),DM621)</f>
        <v>0</v>
      </c>
      <c r="GL621" s="200">
        <f>IF(EZ621="",0,CL621*CL$2*IF($FC621="V",1,-1)*IF($Q621="Fixo",(EZ621-INDEX('Curva Forward'!$C$5:$AN$13,MATCH(CONCATENATE(BD_COMERCIAL!$K621," ",BD_COMERCIAL!$L621),'Curva Forward'!$B$5:$B$13,0),MATCH(GL$4,'Curva Forward'!$C$4:$AN$4,0))),EZ621))</f>
        <v>0</v>
      </c>
      <c r="GM621" s="200">
        <f>IF(FA621="",0,CM621*CM$2*IF($FC621="V",1,-1)*IF($Q621="Fixo",(FA621-INDEX('Curva Forward'!$C$5:$AN$13,MATCH(CONCATENATE(BD_COMERCIAL!$K621," ",BD_COMERCIAL!$L621),'Curva Forward'!$B$5:$B$13,0),MATCH(GM$4,'Curva Forward'!$C$4:$AN$4,0))),FA621))</f>
        <v>0</v>
      </c>
      <c r="GN621" s="200">
        <f>IF(FB621="",0,CN621*CN$2*IF($FC621="V",1,-1)*IF($Q621="Fixo",(FB621-INDEX('Curva Forward'!$C$5:$AN$13,MATCH(CONCATENATE(BD_COMERCIAL!$K621," ",BD_COMERCIAL!$L621),'Curva Forward'!$B$5:$B$13,0),MATCH(GN$4,'Curva Forward'!$C$4:$AN$4,0))),FB621))</f>
        <v>0</v>
      </c>
      <c r="GO621" s="201">
        <f t="shared" ca="1" si="180"/>
        <v>0</v>
      </c>
      <c r="GP621" s="201">
        <f t="shared" ca="1" si="181"/>
        <v>0</v>
      </c>
    </row>
    <row r="622" spans="1:198" ht="15" customHeight="1" x14ac:dyDescent="0.25">
      <c r="A622" s="6"/>
      <c r="B622" s="7" t="s">
        <v>1039</v>
      </c>
      <c r="C622" s="8">
        <v>44799</v>
      </c>
      <c r="D622" s="9" t="s">
        <v>131</v>
      </c>
      <c r="E622" s="9" t="s">
        <v>993</v>
      </c>
      <c r="F622" s="113" t="s">
        <v>994</v>
      </c>
      <c r="G622" s="10" t="s">
        <v>125</v>
      </c>
      <c r="H622" s="113" t="s">
        <v>992</v>
      </c>
      <c r="I622" s="9" t="s">
        <v>139</v>
      </c>
      <c r="J622" s="166"/>
      <c r="K622" s="10" t="s">
        <v>127</v>
      </c>
      <c r="L622" s="84" t="s">
        <v>22</v>
      </c>
      <c r="M622" s="11">
        <v>44835</v>
      </c>
      <c r="N622" s="12">
        <v>44865</v>
      </c>
      <c r="O622" s="10">
        <v>2</v>
      </c>
      <c r="P622" s="84">
        <v>95</v>
      </c>
      <c r="Q622" s="84" t="s">
        <v>128</v>
      </c>
      <c r="R622" s="10" t="s">
        <v>129</v>
      </c>
      <c r="S622" s="14" t="s">
        <v>135</v>
      </c>
      <c r="T622" s="11"/>
      <c r="U622" s="12"/>
      <c r="V622" s="257" t="str">
        <f ca="1">IF(U622="","",
IF(U622="NA","",
IFERROR(VLOOKUP(EOMONTH(M622,-2)+1,IPCA!$A:$B,2,0),
VLOOKUP(EOMONTH(TODAY(),-2)+1,IPCA!$A:$B,2,0))/
VLOOKUP(EOMONTH(U622,-2)+1,IPCA!$A:$B,2,0)*
P622))</f>
        <v/>
      </c>
      <c r="W622" s="84"/>
      <c r="X622" s="13" t="s">
        <v>6</v>
      </c>
      <c r="Y622" s="166"/>
      <c r="AA622" s="108"/>
      <c r="AB622" s="15"/>
      <c r="AK622">
        <v>2</v>
      </c>
      <c r="AM622" s="6"/>
      <c r="AN622" s="15"/>
      <c r="AY622" s="6"/>
      <c r="AZ622" s="15"/>
      <c r="BK622" s="6"/>
      <c r="BL622" s="15"/>
      <c r="BW622" s="6"/>
      <c r="BX622" s="15"/>
      <c r="CI622" s="6"/>
      <c r="CJ622" s="16">
        <f t="shared" si="165"/>
        <v>0.16986301369863013</v>
      </c>
      <c r="CK622" s="16" t="str">
        <f t="shared" si="166"/>
        <v/>
      </c>
      <c r="CL622" s="16" t="str">
        <f t="shared" si="167"/>
        <v/>
      </c>
      <c r="CM622" s="16" t="str">
        <f t="shared" si="168"/>
        <v/>
      </c>
      <c r="CN622" s="16" t="str">
        <f t="shared" si="169"/>
        <v/>
      </c>
      <c r="CO622" s="18"/>
      <c r="CP622" s="15"/>
      <c r="CY622">
        <v>95</v>
      </c>
      <c r="DA622" s="6"/>
      <c r="DB622" s="15"/>
      <c r="DM622" s="6"/>
      <c r="DN622" s="15"/>
      <c r="DY622" s="6"/>
      <c r="DZ622" s="15"/>
      <c r="EK622" s="6"/>
      <c r="EL622" s="15"/>
      <c r="EW622" s="6"/>
      <c r="EX622" s="16">
        <f t="shared" si="182"/>
        <v>8.0684931506849313</v>
      </c>
      <c r="EY622" s="16" t="str">
        <f t="shared" si="183"/>
        <v/>
      </c>
      <c r="EZ622" s="16" t="str">
        <f t="shared" si="184"/>
        <v/>
      </c>
      <c r="FA622" s="16" t="str">
        <f t="shared" si="185"/>
        <v/>
      </c>
      <c r="FB622" s="160" t="str">
        <f t="shared" si="186"/>
        <v/>
      </c>
      <c r="FC622" t="s">
        <v>205</v>
      </c>
      <c r="FD622" s="20" t="s">
        <v>139</v>
      </c>
      <c r="FE622"/>
      <c r="FF622" s="209" t="s">
        <v>206</v>
      </c>
      <c r="FH622" s="284">
        <f t="shared" ca="1" si="175"/>
        <v>0</v>
      </c>
      <c r="FI622" s="208">
        <f t="shared" si="176"/>
        <v>1</v>
      </c>
      <c r="FK622" t="str">
        <f t="shared" si="177"/>
        <v>ESFERA COMERCIALIZADORA DE ENERGIA LTDA</v>
      </c>
      <c r="FL622" s="201">
        <f t="shared" ca="1" si="178"/>
        <v>7440</v>
      </c>
      <c r="FM622" s="201">
        <f t="shared" ca="1" si="179"/>
        <v>0</v>
      </c>
      <c r="FN622" s="200">
        <f>AB622*AB$2*IF($FC622="V",1,-1)*IF($Q622="Fixo",(CP622-INDEX('Curva Forward'!$C$5:$AN$13,MATCH(CONCATENATE(BD_COMERCIAL!$K622," ",BD_COMERCIAL!$L622),'Curva Forward'!$B$5:$B$13,0),MATCH(FN$4,'Curva Forward'!$C$4:$AN$4,0))),CP622)</f>
        <v>0</v>
      </c>
      <c r="FO622" s="200">
        <f>AC622*AC$2*IF($FC622="V",1,-1)*IF($Q622="Fixo",(CQ622-INDEX('Curva Forward'!$C$5:$AN$13,MATCH(CONCATENATE(BD_COMERCIAL!$K622," ",BD_COMERCIAL!$L622),'Curva Forward'!$B$5:$B$13,0),MATCH(FO$4,'Curva Forward'!$C$4:$AN$4,0))),CQ622)</f>
        <v>0</v>
      </c>
      <c r="FP622" s="200">
        <f>AD622*AD$2*IF($FC622="V",1,-1)*IF($Q622="Fixo",(CR622-INDEX('Curva Forward'!$C$5:$AN$13,MATCH(CONCATENATE(BD_COMERCIAL!$K622," ",BD_COMERCIAL!$L622),'Curva Forward'!$B$5:$B$13,0),MATCH(FP$4,'Curva Forward'!$C$4:$AN$4,0))),CR622)</f>
        <v>0</v>
      </c>
      <c r="FQ622" s="200">
        <f>AE622*AE$2*IF($FC622="V",1,-1)*IF($Q622="Fixo",(CS622-INDEX('Curva Forward'!$C$5:$AN$13,MATCH(CONCATENATE(BD_COMERCIAL!$K622," ",BD_COMERCIAL!$L622),'Curva Forward'!$B$5:$B$13,0),MATCH(FQ$4,'Curva Forward'!$C$4:$AN$4,0))),CS622)</f>
        <v>0</v>
      </c>
      <c r="FR622" s="200">
        <f>AF622*AF$2*IF($FC622="V",1,-1)*IF($Q622="Fixo",(CT622-INDEX('Curva Forward'!$C$5:$AN$13,MATCH(CONCATENATE(BD_COMERCIAL!$K622," ",BD_COMERCIAL!$L622),'Curva Forward'!$B$5:$B$13,0),MATCH(FR$4,'Curva Forward'!$C$4:$AN$4,0))),CT622)</f>
        <v>0</v>
      </c>
      <c r="FS622" s="200">
        <f>AG622*AG$2*IF($FC622="V",1,-1)*IF($Q622="Fixo",(CU622-INDEX('Curva Forward'!$C$5:$AN$13,MATCH(CONCATENATE(BD_COMERCIAL!$K622," ",BD_COMERCIAL!$L622),'Curva Forward'!$B$5:$B$13,0),MATCH(FS$4,'Curva Forward'!$C$4:$AN$4,0))),CU622)</f>
        <v>0</v>
      </c>
      <c r="FT622" s="200">
        <f>AH622*AH$2*IF($FC622="V",1,-1)*IF($Q622="Fixo",(CV622-INDEX('Curva Forward'!$C$5:$AN$13,MATCH(CONCATENATE(BD_COMERCIAL!$K622," ",BD_COMERCIAL!$L622),'Curva Forward'!$B$5:$B$13,0),MATCH(FT$4,'Curva Forward'!$C$4:$AN$4,0))),CV622)</f>
        <v>0</v>
      </c>
      <c r="FU622" s="200">
        <f>AI622*AI$2*IF($FC622="V",1,-1)*IF($Q622="Fixo",(CW622-INDEX('Curva Forward'!$C$5:$AN$13,MATCH(CONCATENATE(BD_COMERCIAL!$K622," ",BD_COMERCIAL!$L622),'Curva Forward'!$B$5:$B$13,0),MATCH(FU$4,'Curva Forward'!$C$4:$AN$4,0))),CW622)</f>
        <v>0</v>
      </c>
      <c r="FV622" s="200">
        <f>AJ622*AJ$2*IF($FC622="V",1,-1)*IF($Q622="Fixo",(CX622-INDEX('Curva Forward'!$C$5:$AN$13,MATCH(CONCATENATE(BD_COMERCIAL!$K622," ",BD_COMERCIAL!$L622),'Curva Forward'!$B$5:$B$13,0),MATCH(FV$4,'Curva Forward'!$C$4:$AN$4,0))),CX622)</f>
        <v>0</v>
      </c>
      <c r="FW622" s="200">
        <f>AK622*AK$2*IF($FC622="V",1,-1)*IF($Q622="Fixo",(CY622-INDEX('Curva Forward'!$C$5:$AN$13,MATCH(CONCATENATE(BD_COMERCIAL!$K622," ",BD_COMERCIAL!$L622),'Curva Forward'!$B$5:$B$13,0),MATCH(FW$4,'Curva Forward'!$C$4:$AN$4,0))),CY622)</f>
        <v>7440</v>
      </c>
      <c r="FX622" s="200">
        <f>AL622*AL$2*IF($FC622="V",1,-1)*IF($Q622="Fixo",(CZ622-INDEX('Curva Forward'!$C$5:$AN$13,MATCH(CONCATENATE(BD_COMERCIAL!$K622," ",BD_COMERCIAL!$L622),'Curva Forward'!$B$5:$B$13,0),MATCH(FX$4,'Curva Forward'!$C$4:$AN$4,0))),CZ622)</f>
        <v>0</v>
      </c>
      <c r="FY622" s="200">
        <f>AM622*AM$2*IF($FC622="V",1,-1)*IF($Q622="Fixo",(DA622-INDEX('Curva Forward'!$C$5:$AN$13,MATCH(CONCATENATE(BD_COMERCIAL!$K622," ",BD_COMERCIAL!$L622),'Curva Forward'!$B$5:$B$13,0),MATCH(FY$4,'Curva Forward'!$C$4:$AN$4,0))),DA622)</f>
        <v>0</v>
      </c>
      <c r="FZ622" s="200">
        <f>AN622*AN$2*IF($FC622="V",1,-1)*IF($Q622="Fixo",(DB622-INDEX('Curva Forward'!$C$5:$AN$13,MATCH(CONCATENATE(BD_COMERCIAL!$K622," ",BD_COMERCIAL!$L622),'Curva Forward'!$B$5:$B$13,0),MATCH(FZ$4,'Curva Forward'!$C$4:$AN$4,0))),DB622)</f>
        <v>0</v>
      </c>
      <c r="GA622" s="200">
        <f>AO622*AO$2*IF($FC622="V",1,-1)*IF($Q622="Fixo",(DC622-INDEX('Curva Forward'!$C$5:$AN$13,MATCH(CONCATENATE(BD_COMERCIAL!$K622," ",BD_COMERCIAL!$L622),'Curva Forward'!$B$5:$B$13,0),MATCH(GA$4,'Curva Forward'!$C$4:$AN$4,0))),DC622)</f>
        <v>0</v>
      </c>
      <c r="GB622" s="200">
        <f>AP622*AP$2*IF($FC622="V",1,-1)*IF($Q622="Fixo",(DD622-INDEX('Curva Forward'!$C$5:$AN$13,MATCH(CONCATENATE(BD_COMERCIAL!$K622," ",BD_COMERCIAL!$L622),'Curva Forward'!$B$5:$B$13,0),MATCH(GB$4,'Curva Forward'!$C$4:$AN$4,0))),DD622)</f>
        <v>0</v>
      </c>
      <c r="GC622" s="200">
        <f>AQ622*AQ$2*IF($FC622="V",1,-1)*IF($Q622="Fixo",(DE622-INDEX('Curva Forward'!$C$5:$AN$13,MATCH(CONCATENATE(BD_COMERCIAL!$K622," ",BD_COMERCIAL!$L622),'Curva Forward'!$B$5:$B$13,0),MATCH(GC$4,'Curva Forward'!$C$4:$AN$4,0))),DE622)</f>
        <v>0</v>
      </c>
      <c r="GD622" s="200">
        <f>AR622*AR$2*IF($FC622="V",1,-1)*IF($Q622="Fixo",(DF622-INDEX('Curva Forward'!$C$5:$AN$13,MATCH(CONCATENATE(BD_COMERCIAL!$K622," ",BD_COMERCIAL!$L622),'Curva Forward'!$B$5:$B$13,0),MATCH(GD$4,'Curva Forward'!$C$4:$AN$4,0))),DF622)</f>
        <v>0</v>
      </c>
      <c r="GE622" s="200">
        <f>AS622*AS$2*IF($FC622="V",1,-1)*IF($Q622="Fixo",(DG622-INDEX('Curva Forward'!$C$5:$AN$13,MATCH(CONCATENATE(BD_COMERCIAL!$K622," ",BD_COMERCIAL!$L622),'Curva Forward'!$B$5:$B$13,0),MATCH(GE$4,'Curva Forward'!$C$4:$AN$4,0))),DG622)</f>
        <v>0</v>
      </c>
      <c r="GF622" s="200">
        <f>AT622*AT$2*IF($FC622="V",1,-1)*IF($Q622="Fixo",(DH622-INDEX('Curva Forward'!$C$5:$AN$13,MATCH(CONCATENATE(BD_COMERCIAL!$K622," ",BD_COMERCIAL!$L622),'Curva Forward'!$B$5:$B$13,0),MATCH(GF$4,'Curva Forward'!$C$4:$AN$4,0))),DH622)</f>
        <v>0</v>
      </c>
      <c r="GG622" s="200">
        <f>AU622*AU$2*IF($FC622="V",1,-1)*IF($Q622="Fixo",(DI622-INDEX('Curva Forward'!$C$5:$AN$13,MATCH(CONCATENATE(BD_COMERCIAL!$K622," ",BD_COMERCIAL!$L622),'Curva Forward'!$B$5:$B$13,0),MATCH(GG$4,'Curva Forward'!$C$4:$AN$4,0))),DI622)</f>
        <v>0</v>
      </c>
      <c r="GH622" s="200">
        <f>AV622*AV$2*IF($FC622="V",1,-1)*IF($Q622="Fixo",(DJ622-INDEX('Curva Forward'!$C$5:$AN$13,MATCH(CONCATENATE(BD_COMERCIAL!$K622," ",BD_COMERCIAL!$L622),'Curva Forward'!$B$5:$B$13,0),MATCH(GH$4,'Curva Forward'!$C$4:$AN$4,0))),DJ622)</f>
        <v>0</v>
      </c>
      <c r="GI622" s="200">
        <f>AW622*AW$2*IF($FC622="V",1,-1)*IF($Q622="Fixo",(DK622-INDEX('Curva Forward'!$C$5:$AN$13,MATCH(CONCATENATE(BD_COMERCIAL!$K622," ",BD_COMERCIAL!$L622),'Curva Forward'!$B$5:$B$13,0),MATCH(GI$4,'Curva Forward'!$C$4:$AN$4,0))),DK622)</f>
        <v>0</v>
      </c>
      <c r="GJ622" s="200">
        <f>AX622*AX$2*IF($FC622="V",1,-1)*IF($Q622="Fixo",(DL622-INDEX('Curva Forward'!$C$5:$AN$13,MATCH(CONCATENATE(BD_COMERCIAL!$K622," ",BD_COMERCIAL!$L622),'Curva Forward'!$B$5:$B$13,0),MATCH(GJ$4,'Curva Forward'!$C$4:$AN$4,0))),DL622)</f>
        <v>0</v>
      </c>
      <c r="GK622" s="200">
        <f>AY622*AY$2*IF($FC622="V",1,-1)*IF($Q622="Fixo",(DM622-INDEX('Curva Forward'!$C$5:$AN$13,MATCH(CONCATENATE(BD_COMERCIAL!$K622," ",BD_COMERCIAL!$L622),'Curva Forward'!$B$5:$B$13,0),MATCH(GK$4,'Curva Forward'!$C$4:$AN$4,0))),DM622)</f>
        <v>0</v>
      </c>
      <c r="GL622" s="200">
        <f>IF(EZ622="",0,CL622*CL$2*IF($FC622="V",1,-1)*IF($Q622="Fixo",(EZ622-INDEX('Curva Forward'!$C$5:$AN$13,MATCH(CONCATENATE(BD_COMERCIAL!$K622," ",BD_COMERCIAL!$L622),'Curva Forward'!$B$5:$B$13,0),MATCH(GL$4,'Curva Forward'!$C$4:$AN$4,0))),EZ622))</f>
        <v>0</v>
      </c>
      <c r="GM622" s="200">
        <f>IF(FA622="",0,CM622*CM$2*IF($FC622="V",1,-1)*IF($Q622="Fixo",(FA622-INDEX('Curva Forward'!$C$5:$AN$13,MATCH(CONCATENATE(BD_COMERCIAL!$K622," ",BD_COMERCIAL!$L622),'Curva Forward'!$B$5:$B$13,0),MATCH(GM$4,'Curva Forward'!$C$4:$AN$4,0))),FA622))</f>
        <v>0</v>
      </c>
      <c r="GN622" s="200">
        <f>IF(FB622="",0,CN622*CN$2*IF($FC622="V",1,-1)*IF($Q622="Fixo",(FB622-INDEX('Curva Forward'!$C$5:$AN$13,MATCH(CONCATENATE(BD_COMERCIAL!$K622," ",BD_COMERCIAL!$L622),'Curva Forward'!$B$5:$B$13,0),MATCH(GN$4,'Curva Forward'!$C$4:$AN$4,0))),FB622))</f>
        <v>0</v>
      </c>
      <c r="GO622" s="201">
        <f t="shared" ca="1" si="180"/>
        <v>0</v>
      </c>
      <c r="GP622" s="201">
        <f t="shared" ca="1" si="181"/>
        <v>0</v>
      </c>
    </row>
    <row r="623" spans="1:198" ht="15" customHeight="1" x14ac:dyDescent="0.25">
      <c r="A623" s="6"/>
      <c r="B623" s="7" t="s">
        <v>1041</v>
      </c>
      <c r="C623" s="8">
        <v>44802</v>
      </c>
      <c r="D623" s="9" t="s">
        <v>131</v>
      </c>
      <c r="E623" s="9" t="s">
        <v>201</v>
      </c>
      <c r="F623" s="113" t="s">
        <v>1042</v>
      </c>
      <c r="G623" s="10" t="s">
        <v>125</v>
      </c>
      <c r="H623" s="113" t="s">
        <v>992</v>
      </c>
      <c r="I623" s="9" t="s">
        <v>126</v>
      </c>
      <c r="J623" s="166" t="s">
        <v>995</v>
      </c>
      <c r="K623" s="10" t="s">
        <v>30</v>
      </c>
      <c r="L623" s="84" t="s">
        <v>22</v>
      </c>
      <c r="M623" s="11">
        <v>44774</v>
      </c>
      <c r="N623" s="12">
        <v>44804</v>
      </c>
      <c r="O623" s="10">
        <v>3</v>
      </c>
      <c r="P623" s="84">
        <v>29</v>
      </c>
      <c r="Q623" s="84" t="s">
        <v>586</v>
      </c>
      <c r="R623" s="10" t="s">
        <v>129</v>
      </c>
      <c r="S623" s="14" t="s">
        <v>135</v>
      </c>
      <c r="T623" s="11"/>
      <c r="U623" s="12"/>
      <c r="V623" s="257" t="str">
        <f ca="1">IF(U623="","",
IF(U623="NA","",
IFERROR(VLOOKUP(EOMONTH(M623,-2)+1,IPCA!$A:$B,2,0),
VLOOKUP(EOMONTH(TODAY(),-2)+1,IPCA!$A:$B,2,0))/
VLOOKUP(EOMONTH(U623,-2)+1,IPCA!$A:$B,2,0)*
P623))</f>
        <v/>
      </c>
      <c r="W623" s="84"/>
      <c r="X623" s="13" t="s">
        <v>133</v>
      </c>
      <c r="Y623" s="166"/>
      <c r="AA623" s="108"/>
      <c r="AB623" s="15"/>
      <c r="AI623">
        <v>3</v>
      </c>
      <c r="AM623" s="6"/>
      <c r="AN623" s="15"/>
      <c r="AY623" s="6"/>
      <c r="AZ623" s="15"/>
      <c r="BK623" s="6"/>
      <c r="BL623" s="15"/>
      <c r="BW623" s="6"/>
      <c r="BX623" s="15"/>
      <c r="CI623" s="6"/>
      <c r="CJ623" s="16">
        <f t="shared" si="165"/>
        <v>0.25479452054794521</v>
      </c>
      <c r="CK623" s="16" t="str">
        <f t="shared" si="166"/>
        <v/>
      </c>
      <c r="CL623" s="16" t="str">
        <f t="shared" si="167"/>
        <v/>
      </c>
      <c r="CM623" s="16" t="str">
        <f t="shared" si="168"/>
        <v/>
      </c>
      <c r="CN623" s="16" t="str">
        <f t="shared" si="169"/>
        <v/>
      </c>
      <c r="CO623" s="18"/>
      <c r="CP623" s="15"/>
      <c r="CW623">
        <v>29</v>
      </c>
      <c r="DA623" s="6"/>
      <c r="DB623" s="15"/>
      <c r="DM623" s="6"/>
      <c r="DN623" s="15"/>
      <c r="DY623" s="6"/>
      <c r="DZ623" s="15"/>
      <c r="EK623" s="6"/>
      <c r="EL623" s="15"/>
      <c r="EW623" s="6"/>
      <c r="EX623" s="16">
        <f t="shared" si="182"/>
        <v>2.463013698630137</v>
      </c>
      <c r="EY623" s="16" t="str">
        <f t="shared" si="183"/>
        <v/>
      </c>
      <c r="EZ623" s="16" t="str">
        <f t="shared" si="184"/>
        <v/>
      </c>
      <c r="FA623" s="16" t="str">
        <f t="shared" si="185"/>
        <v/>
      </c>
      <c r="FB623" s="160" t="str">
        <f t="shared" si="186"/>
        <v/>
      </c>
      <c r="FC623" t="s">
        <v>205</v>
      </c>
      <c r="FD623" s="20" t="s">
        <v>126</v>
      </c>
      <c r="FE623"/>
      <c r="FF623" s="209" t="s">
        <v>206</v>
      </c>
      <c r="FH623" s="284">
        <f t="shared" ca="1" si="175"/>
        <v>0</v>
      </c>
      <c r="FI623" s="208">
        <f t="shared" si="176"/>
        <v>1</v>
      </c>
      <c r="FK623" t="str">
        <f t="shared" si="177"/>
        <v>Nova Energia Comercializadora S.A.</v>
      </c>
      <c r="FL623" s="201">
        <f t="shared" ca="1" si="178"/>
        <v>-64728</v>
      </c>
      <c r="FM623" s="201">
        <f t="shared" ca="1" si="179"/>
        <v>0</v>
      </c>
      <c r="FN623" s="200">
        <f>AB623*AB$2*IF($FC623="V",1,-1)*IF($Q623="Fixo",(CP623-INDEX('Curva Forward'!$C$5:$AN$13,MATCH(CONCATENATE(BD_COMERCIAL!$K623," ",BD_COMERCIAL!$L623),'Curva Forward'!$B$5:$B$13,0),MATCH(FN$4,'Curva Forward'!$C$4:$AN$4,0))),CP623)</f>
        <v>0</v>
      </c>
      <c r="FO623" s="200">
        <f>AC623*AC$2*IF($FC623="V",1,-1)*IF($Q623="Fixo",(CQ623-INDEX('Curva Forward'!$C$5:$AN$13,MATCH(CONCATENATE(BD_COMERCIAL!$K623," ",BD_COMERCIAL!$L623),'Curva Forward'!$B$5:$B$13,0),MATCH(FO$4,'Curva Forward'!$C$4:$AN$4,0))),CQ623)</f>
        <v>0</v>
      </c>
      <c r="FP623" s="200">
        <f>AD623*AD$2*IF($FC623="V",1,-1)*IF($Q623="Fixo",(CR623-INDEX('Curva Forward'!$C$5:$AN$13,MATCH(CONCATENATE(BD_COMERCIAL!$K623," ",BD_COMERCIAL!$L623),'Curva Forward'!$B$5:$B$13,0),MATCH(FP$4,'Curva Forward'!$C$4:$AN$4,0))),CR623)</f>
        <v>0</v>
      </c>
      <c r="FQ623" s="200">
        <f>AE623*AE$2*IF($FC623="V",1,-1)*IF($Q623="Fixo",(CS623-INDEX('Curva Forward'!$C$5:$AN$13,MATCH(CONCATENATE(BD_COMERCIAL!$K623," ",BD_COMERCIAL!$L623),'Curva Forward'!$B$5:$B$13,0),MATCH(FQ$4,'Curva Forward'!$C$4:$AN$4,0))),CS623)</f>
        <v>0</v>
      </c>
      <c r="FR623" s="200">
        <f>AF623*AF$2*IF($FC623="V",1,-1)*IF($Q623="Fixo",(CT623-INDEX('Curva Forward'!$C$5:$AN$13,MATCH(CONCATENATE(BD_COMERCIAL!$K623," ",BD_COMERCIAL!$L623),'Curva Forward'!$B$5:$B$13,0),MATCH(FR$4,'Curva Forward'!$C$4:$AN$4,0))),CT623)</f>
        <v>0</v>
      </c>
      <c r="FS623" s="200">
        <f>AG623*AG$2*IF($FC623="V",1,-1)*IF($Q623="Fixo",(CU623-INDEX('Curva Forward'!$C$5:$AN$13,MATCH(CONCATENATE(BD_COMERCIAL!$K623," ",BD_COMERCIAL!$L623),'Curva Forward'!$B$5:$B$13,0),MATCH(FS$4,'Curva Forward'!$C$4:$AN$4,0))),CU623)</f>
        <v>0</v>
      </c>
      <c r="FT623" s="200">
        <f>AH623*AH$2*IF($FC623="V",1,-1)*IF($Q623="Fixo",(CV623-INDEX('Curva Forward'!$C$5:$AN$13,MATCH(CONCATENATE(BD_COMERCIAL!$K623," ",BD_COMERCIAL!$L623),'Curva Forward'!$B$5:$B$13,0),MATCH(FT$4,'Curva Forward'!$C$4:$AN$4,0))),CV623)</f>
        <v>0</v>
      </c>
      <c r="FU623" s="200">
        <f>AI623*AI$2*IF($FC623="V",1,-1)*IF($Q623="Fixo",(CW623-INDEX('Curva Forward'!$C$5:$AN$13,MATCH(CONCATENATE(BD_COMERCIAL!$K623," ",BD_COMERCIAL!$L623),'Curva Forward'!$B$5:$B$13,0),MATCH(FU$4,'Curva Forward'!$C$4:$AN$4,0))),CW623)</f>
        <v>-64728</v>
      </c>
      <c r="FV623" s="200">
        <f>AJ623*AJ$2*IF($FC623="V",1,-1)*IF($Q623="Fixo",(CX623-INDEX('Curva Forward'!$C$5:$AN$13,MATCH(CONCATENATE(BD_COMERCIAL!$K623," ",BD_COMERCIAL!$L623),'Curva Forward'!$B$5:$B$13,0),MATCH(FV$4,'Curva Forward'!$C$4:$AN$4,0))),CX623)</f>
        <v>0</v>
      </c>
      <c r="FW623" s="200">
        <f>AK623*AK$2*IF($FC623="V",1,-1)*IF($Q623="Fixo",(CY623-INDEX('Curva Forward'!$C$5:$AN$13,MATCH(CONCATENATE(BD_COMERCIAL!$K623," ",BD_COMERCIAL!$L623),'Curva Forward'!$B$5:$B$13,0),MATCH(FW$4,'Curva Forward'!$C$4:$AN$4,0))),CY623)</f>
        <v>0</v>
      </c>
      <c r="FX623" s="200">
        <f>AL623*AL$2*IF($FC623="V",1,-1)*IF($Q623="Fixo",(CZ623-INDEX('Curva Forward'!$C$5:$AN$13,MATCH(CONCATENATE(BD_COMERCIAL!$K623," ",BD_COMERCIAL!$L623),'Curva Forward'!$B$5:$B$13,0),MATCH(FX$4,'Curva Forward'!$C$4:$AN$4,0))),CZ623)</f>
        <v>0</v>
      </c>
      <c r="FY623" s="200">
        <f>AM623*AM$2*IF($FC623="V",1,-1)*IF($Q623="Fixo",(DA623-INDEX('Curva Forward'!$C$5:$AN$13,MATCH(CONCATENATE(BD_COMERCIAL!$K623," ",BD_COMERCIAL!$L623),'Curva Forward'!$B$5:$B$13,0),MATCH(FY$4,'Curva Forward'!$C$4:$AN$4,0))),DA623)</f>
        <v>0</v>
      </c>
      <c r="FZ623" s="200">
        <f>AN623*AN$2*IF($FC623="V",1,-1)*IF($Q623="Fixo",(DB623-INDEX('Curva Forward'!$C$5:$AN$13,MATCH(CONCATENATE(BD_COMERCIAL!$K623," ",BD_COMERCIAL!$L623),'Curva Forward'!$B$5:$B$13,0),MATCH(FZ$4,'Curva Forward'!$C$4:$AN$4,0))),DB623)</f>
        <v>0</v>
      </c>
      <c r="GA623" s="200">
        <f>AO623*AO$2*IF($FC623="V",1,-1)*IF($Q623="Fixo",(DC623-INDEX('Curva Forward'!$C$5:$AN$13,MATCH(CONCATENATE(BD_COMERCIAL!$K623," ",BD_COMERCIAL!$L623),'Curva Forward'!$B$5:$B$13,0),MATCH(GA$4,'Curva Forward'!$C$4:$AN$4,0))),DC623)</f>
        <v>0</v>
      </c>
      <c r="GB623" s="200">
        <f>AP623*AP$2*IF($FC623="V",1,-1)*IF($Q623="Fixo",(DD623-INDEX('Curva Forward'!$C$5:$AN$13,MATCH(CONCATENATE(BD_COMERCIAL!$K623," ",BD_COMERCIAL!$L623),'Curva Forward'!$B$5:$B$13,0),MATCH(GB$4,'Curva Forward'!$C$4:$AN$4,0))),DD623)</f>
        <v>0</v>
      </c>
      <c r="GC623" s="200">
        <f>AQ623*AQ$2*IF($FC623="V",1,-1)*IF($Q623="Fixo",(DE623-INDEX('Curva Forward'!$C$5:$AN$13,MATCH(CONCATENATE(BD_COMERCIAL!$K623," ",BD_COMERCIAL!$L623),'Curva Forward'!$B$5:$B$13,0),MATCH(GC$4,'Curva Forward'!$C$4:$AN$4,0))),DE623)</f>
        <v>0</v>
      </c>
      <c r="GD623" s="200">
        <f>AR623*AR$2*IF($FC623="V",1,-1)*IF($Q623="Fixo",(DF623-INDEX('Curva Forward'!$C$5:$AN$13,MATCH(CONCATENATE(BD_COMERCIAL!$K623," ",BD_COMERCIAL!$L623),'Curva Forward'!$B$5:$B$13,0),MATCH(GD$4,'Curva Forward'!$C$4:$AN$4,0))),DF623)</f>
        <v>0</v>
      </c>
      <c r="GE623" s="200">
        <f>AS623*AS$2*IF($FC623="V",1,-1)*IF($Q623="Fixo",(DG623-INDEX('Curva Forward'!$C$5:$AN$13,MATCH(CONCATENATE(BD_COMERCIAL!$K623," ",BD_COMERCIAL!$L623),'Curva Forward'!$B$5:$B$13,0),MATCH(GE$4,'Curva Forward'!$C$4:$AN$4,0))),DG623)</f>
        <v>0</v>
      </c>
      <c r="GF623" s="200">
        <f>AT623*AT$2*IF($FC623="V",1,-1)*IF($Q623="Fixo",(DH623-INDEX('Curva Forward'!$C$5:$AN$13,MATCH(CONCATENATE(BD_COMERCIAL!$K623," ",BD_COMERCIAL!$L623),'Curva Forward'!$B$5:$B$13,0),MATCH(GF$4,'Curva Forward'!$C$4:$AN$4,0))),DH623)</f>
        <v>0</v>
      </c>
      <c r="GG623" s="200">
        <f>AU623*AU$2*IF($FC623="V",1,-1)*IF($Q623="Fixo",(DI623-INDEX('Curva Forward'!$C$5:$AN$13,MATCH(CONCATENATE(BD_COMERCIAL!$K623," ",BD_COMERCIAL!$L623),'Curva Forward'!$B$5:$B$13,0),MATCH(GG$4,'Curva Forward'!$C$4:$AN$4,0))),DI623)</f>
        <v>0</v>
      </c>
      <c r="GH623" s="200">
        <f>AV623*AV$2*IF($FC623="V",1,-1)*IF($Q623="Fixo",(DJ623-INDEX('Curva Forward'!$C$5:$AN$13,MATCH(CONCATENATE(BD_COMERCIAL!$K623," ",BD_COMERCIAL!$L623),'Curva Forward'!$B$5:$B$13,0),MATCH(GH$4,'Curva Forward'!$C$4:$AN$4,0))),DJ623)</f>
        <v>0</v>
      </c>
      <c r="GI623" s="200">
        <f>AW623*AW$2*IF($FC623="V",1,-1)*IF($Q623="Fixo",(DK623-INDEX('Curva Forward'!$C$5:$AN$13,MATCH(CONCATENATE(BD_COMERCIAL!$K623," ",BD_COMERCIAL!$L623),'Curva Forward'!$B$5:$B$13,0),MATCH(GI$4,'Curva Forward'!$C$4:$AN$4,0))),DK623)</f>
        <v>0</v>
      </c>
      <c r="GJ623" s="200">
        <f>AX623*AX$2*IF($FC623="V",1,-1)*IF($Q623="Fixo",(DL623-INDEX('Curva Forward'!$C$5:$AN$13,MATCH(CONCATENATE(BD_COMERCIAL!$K623," ",BD_COMERCIAL!$L623),'Curva Forward'!$B$5:$B$13,0),MATCH(GJ$4,'Curva Forward'!$C$4:$AN$4,0))),DL623)</f>
        <v>0</v>
      </c>
      <c r="GK623" s="200">
        <f>AY623*AY$2*IF($FC623="V",1,-1)*IF($Q623="Fixo",(DM623-INDEX('Curva Forward'!$C$5:$AN$13,MATCH(CONCATENATE(BD_COMERCIAL!$K623," ",BD_COMERCIAL!$L623),'Curva Forward'!$B$5:$B$13,0),MATCH(GK$4,'Curva Forward'!$C$4:$AN$4,0))),DM623)</f>
        <v>0</v>
      </c>
      <c r="GL623" s="200">
        <f>IF(EZ623="",0,CL623*CL$2*IF($FC623="V",1,-1)*IF($Q623="Fixo",(EZ623-INDEX('Curva Forward'!$C$5:$AN$13,MATCH(CONCATENATE(BD_COMERCIAL!$K623," ",BD_COMERCIAL!$L623),'Curva Forward'!$B$5:$B$13,0),MATCH(GL$4,'Curva Forward'!$C$4:$AN$4,0))),EZ623))</f>
        <v>0</v>
      </c>
      <c r="GM623" s="200">
        <f>IF(FA623="",0,CM623*CM$2*IF($FC623="V",1,-1)*IF($Q623="Fixo",(FA623-INDEX('Curva Forward'!$C$5:$AN$13,MATCH(CONCATENATE(BD_COMERCIAL!$K623," ",BD_COMERCIAL!$L623),'Curva Forward'!$B$5:$B$13,0),MATCH(GM$4,'Curva Forward'!$C$4:$AN$4,0))),FA623))</f>
        <v>0</v>
      </c>
      <c r="GN623" s="200">
        <f>IF(FB623="",0,CN623*CN$2*IF($FC623="V",1,-1)*IF($Q623="Fixo",(FB623-INDEX('Curva Forward'!$C$5:$AN$13,MATCH(CONCATENATE(BD_COMERCIAL!$K623," ",BD_COMERCIAL!$L623),'Curva Forward'!$B$5:$B$13,0),MATCH(GN$4,'Curva Forward'!$C$4:$AN$4,0))),FB623))</f>
        <v>0</v>
      </c>
      <c r="GO623" s="201">
        <f t="shared" ca="1" si="180"/>
        <v>0</v>
      </c>
      <c r="GP623" s="201">
        <f t="shared" ca="1" si="181"/>
        <v>0</v>
      </c>
    </row>
    <row r="624" spans="1:198" ht="15" customHeight="1" x14ac:dyDescent="0.25">
      <c r="A624" s="6"/>
      <c r="B624" s="7" t="s">
        <v>1043</v>
      </c>
      <c r="C624" s="8">
        <v>44802</v>
      </c>
      <c r="D624" s="9" t="s">
        <v>131</v>
      </c>
      <c r="E624" s="9" t="s">
        <v>186</v>
      </c>
      <c r="F624" s="113" t="s">
        <v>1036</v>
      </c>
      <c r="G624" s="10" t="s">
        <v>125</v>
      </c>
      <c r="H624" s="113" t="s">
        <v>992</v>
      </c>
      <c r="I624" s="9" t="s">
        <v>139</v>
      </c>
      <c r="J624" s="166"/>
      <c r="K624" s="10" t="s">
        <v>127</v>
      </c>
      <c r="L624" s="84" t="s">
        <v>22</v>
      </c>
      <c r="M624" s="11">
        <v>44835</v>
      </c>
      <c r="N624" s="12">
        <v>44865</v>
      </c>
      <c r="O624" s="10">
        <v>2</v>
      </c>
      <c r="P624" s="84">
        <v>85.01</v>
      </c>
      <c r="Q624" s="84" t="s">
        <v>128</v>
      </c>
      <c r="R624" s="10" t="s">
        <v>129</v>
      </c>
      <c r="S624" s="14" t="s">
        <v>135</v>
      </c>
      <c r="T624" s="11"/>
      <c r="U624" s="12"/>
      <c r="V624" s="257" t="str">
        <f ca="1">IF(U624="","",
IF(U624="NA","",
IFERROR(VLOOKUP(EOMONTH(M624,-2)+1,IPCA!$A:$B,2,0),
VLOOKUP(EOMONTH(TODAY(),-2)+1,IPCA!$A:$B,2,0))/
VLOOKUP(EOMONTH(U624,-2)+1,IPCA!$A:$B,2,0)*
P624))</f>
        <v/>
      </c>
      <c r="W624" s="84"/>
      <c r="X624" s="13" t="s">
        <v>6</v>
      </c>
      <c r="Y624" s="166"/>
      <c r="AA624" s="108"/>
      <c r="AB624" s="15"/>
      <c r="AK624">
        <v>2</v>
      </c>
      <c r="AM624" s="6"/>
      <c r="AN624" s="15"/>
      <c r="AY624" s="6"/>
      <c r="AZ624" s="15"/>
      <c r="BK624" s="6"/>
      <c r="BL624" s="15"/>
      <c r="BW624" s="6"/>
      <c r="BX624" s="15"/>
      <c r="CI624" s="6"/>
      <c r="CJ624" s="16">
        <f t="shared" si="165"/>
        <v>0.16986301369863013</v>
      </c>
      <c r="CK624" s="16" t="str">
        <f t="shared" si="166"/>
        <v/>
      </c>
      <c r="CL624" s="16" t="str">
        <f t="shared" si="167"/>
        <v/>
      </c>
      <c r="CM624" s="16" t="str">
        <f t="shared" si="168"/>
        <v/>
      </c>
      <c r="CN624" s="16" t="str">
        <f t="shared" si="169"/>
        <v/>
      </c>
      <c r="CO624" s="18"/>
      <c r="CP624" s="15"/>
      <c r="CY624">
        <v>85.01</v>
      </c>
      <c r="DA624" s="6"/>
      <c r="DB624" s="15"/>
      <c r="DM624" s="6"/>
      <c r="DN624" s="15"/>
      <c r="DY624" s="6"/>
      <c r="DZ624" s="15"/>
      <c r="EK624" s="6"/>
      <c r="EL624" s="15"/>
      <c r="EW624" s="6"/>
      <c r="EX624" s="16">
        <f t="shared" si="182"/>
        <v>7.2200273972602744</v>
      </c>
      <c r="EY624" s="16" t="str">
        <f t="shared" si="183"/>
        <v/>
      </c>
      <c r="EZ624" s="16" t="str">
        <f t="shared" si="184"/>
        <v/>
      </c>
      <c r="FA624" s="16" t="str">
        <f t="shared" si="185"/>
        <v/>
      </c>
      <c r="FB624" s="160" t="str">
        <f t="shared" si="186"/>
        <v/>
      </c>
      <c r="FC624" t="s">
        <v>205</v>
      </c>
      <c r="FD624" s="20" t="s">
        <v>139</v>
      </c>
      <c r="FE624"/>
      <c r="FF624" s="209" t="s">
        <v>206</v>
      </c>
      <c r="FH624" s="284">
        <f t="shared" ca="1" si="175"/>
        <v>0</v>
      </c>
      <c r="FI624" s="208">
        <f t="shared" si="176"/>
        <v>1</v>
      </c>
      <c r="FK624" t="str">
        <f t="shared" si="177"/>
        <v>Stima Energia Ltda</v>
      </c>
      <c r="FL624" s="201">
        <f t="shared" ca="1" si="178"/>
        <v>22305.119999999992</v>
      </c>
      <c r="FM624" s="201">
        <f t="shared" ca="1" si="179"/>
        <v>0</v>
      </c>
      <c r="FN624" s="200">
        <f>AB624*AB$2*IF($FC624="V",1,-1)*IF($Q624="Fixo",(CP624-INDEX('Curva Forward'!$C$5:$AN$13,MATCH(CONCATENATE(BD_COMERCIAL!$K624," ",BD_COMERCIAL!$L624),'Curva Forward'!$B$5:$B$13,0),MATCH(FN$4,'Curva Forward'!$C$4:$AN$4,0))),CP624)</f>
        <v>0</v>
      </c>
      <c r="FO624" s="200">
        <f>AC624*AC$2*IF($FC624="V",1,-1)*IF($Q624="Fixo",(CQ624-INDEX('Curva Forward'!$C$5:$AN$13,MATCH(CONCATENATE(BD_COMERCIAL!$K624," ",BD_COMERCIAL!$L624),'Curva Forward'!$B$5:$B$13,0),MATCH(FO$4,'Curva Forward'!$C$4:$AN$4,0))),CQ624)</f>
        <v>0</v>
      </c>
      <c r="FP624" s="200">
        <f>AD624*AD$2*IF($FC624="V",1,-1)*IF($Q624="Fixo",(CR624-INDEX('Curva Forward'!$C$5:$AN$13,MATCH(CONCATENATE(BD_COMERCIAL!$K624," ",BD_COMERCIAL!$L624),'Curva Forward'!$B$5:$B$13,0),MATCH(FP$4,'Curva Forward'!$C$4:$AN$4,0))),CR624)</f>
        <v>0</v>
      </c>
      <c r="FQ624" s="200">
        <f>AE624*AE$2*IF($FC624="V",1,-1)*IF($Q624="Fixo",(CS624-INDEX('Curva Forward'!$C$5:$AN$13,MATCH(CONCATENATE(BD_COMERCIAL!$K624," ",BD_COMERCIAL!$L624),'Curva Forward'!$B$5:$B$13,0),MATCH(FQ$4,'Curva Forward'!$C$4:$AN$4,0))),CS624)</f>
        <v>0</v>
      </c>
      <c r="FR624" s="200">
        <f>AF624*AF$2*IF($FC624="V",1,-1)*IF($Q624="Fixo",(CT624-INDEX('Curva Forward'!$C$5:$AN$13,MATCH(CONCATENATE(BD_COMERCIAL!$K624," ",BD_COMERCIAL!$L624),'Curva Forward'!$B$5:$B$13,0),MATCH(FR$4,'Curva Forward'!$C$4:$AN$4,0))),CT624)</f>
        <v>0</v>
      </c>
      <c r="FS624" s="200">
        <f>AG624*AG$2*IF($FC624="V",1,-1)*IF($Q624="Fixo",(CU624-INDEX('Curva Forward'!$C$5:$AN$13,MATCH(CONCATENATE(BD_COMERCIAL!$K624," ",BD_COMERCIAL!$L624),'Curva Forward'!$B$5:$B$13,0),MATCH(FS$4,'Curva Forward'!$C$4:$AN$4,0))),CU624)</f>
        <v>0</v>
      </c>
      <c r="FT624" s="200">
        <f>AH624*AH$2*IF($FC624="V",1,-1)*IF($Q624="Fixo",(CV624-INDEX('Curva Forward'!$C$5:$AN$13,MATCH(CONCATENATE(BD_COMERCIAL!$K624," ",BD_COMERCIAL!$L624),'Curva Forward'!$B$5:$B$13,0),MATCH(FT$4,'Curva Forward'!$C$4:$AN$4,0))),CV624)</f>
        <v>0</v>
      </c>
      <c r="FU624" s="200">
        <f>AI624*AI$2*IF($FC624="V",1,-1)*IF($Q624="Fixo",(CW624-INDEX('Curva Forward'!$C$5:$AN$13,MATCH(CONCATENATE(BD_COMERCIAL!$K624," ",BD_COMERCIAL!$L624),'Curva Forward'!$B$5:$B$13,0),MATCH(FU$4,'Curva Forward'!$C$4:$AN$4,0))),CW624)</f>
        <v>0</v>
      </c>
      <c r="FV624" s="200">
        <f>AJ624*AJ$2*IF($FC624="V",1,-1)*IF($Q624="Fixo",(CX624-INDEX('Curva Forward'!$C$5:$AN$13,MATCH(CONCATENATE(BD_COMERCIAL!$K624," ",BD_COMERCIAL!$L624),'Curva Forward'!$B$5:$B$13,0),MATCH(FV$4,'Curva Forward'!$C$4:$AN$4,0))),CX624)</f>
        <v>0</v>
      </c>
      <c r="FW624" s="200">
        <f>AK624*AK$2*IF($FC624="V",1,-1)*IF($Q624="Fixo",(CY624-INDEX('Curva Forward'!$C$5:$AN$13,MATCH(CONCATENATE(BD_COMERCIAL!$K624," ",BD_COMERCIAL!$L624),'Curva Forward'!$B$5:$B$13,0),MATCH(FW$4,'Curva Forward'!$C$4:$AN$4,0))),CY624)</f>
        <v>22305.119999999992</v>
      </c>
      <c r="FX624" s="200">
        <f>AL624*AL$2*IF($FC624="V",1,-1)*IF($Q624="Fixo",(CZ624-INDEX('Curva Forward'!$C$5:$AN$13,MATCH(CONCATENATE(BD_COMERCIAL!$K624," ",BD_COMERCIAL!$L624),'Curva Forward'!$B$5:$B$13,0),MATCH(FX$4,'Curva Forward'!$C$4:$AN$4,0))),CZ624)</f>
        <v>0</v>
      </c>
      <c r="FY624" s="200">
        <f>AM624*AM$2*IF($FC624="V",1,-1)*IF($Q624="Fixo",(DA624-INDEX('Curva Forward'!$C$5:$AN$13,MATCH(CONCATENATE(BD_COMERCIAL!$K624," ",BD_COMERCIAL!$L624),'Curva Forward'!$B$5:$B$13,0),MATCH(FY$4,'Curva Forward'!$C$4:$AN$4,0))),DA624)</f>
        <v>0</v>
      </c>
      <c r="FZ624" s="200">
        <f>AN624*AN$2*IF($FC624="V",1,-1)*IF($Q624="Fixo",(DB624-INDEX('Curva Forward'!$C$5:$AN$13,MATCH(CONCATENATE(BD_COMERCIAL!$K624," ",BD_COMERCIAL!$L624),'Curva Forward'!$B$5:$B$13,0),MATCH(FZ$4,'Curva Forward'!$C$4:$AN$4,0))),DB624)</f>
        <v>0</v>
      </c>
      <c r="GA624" s="200">
        <f>AO624*AO$2*IF($FC624="V",1,-1)*IF($Q624="Fixo",(DC624-INDEX('Curva Forward'!$C$5:$AN$13,MATCH(CONCATENATE(BD_COMERCIAL!$K624," ",BD_COMERCIAL!$L624),'Curva Forward'!$B$5:$B$13,0),MATCH(GA$4,'Curva Forward'!$C$4:$AN$4,0))),DC624)</f>
        <v>0</v>
      </c>
      <c r="GB624" s="200">
        <f>AP624*AP$2*IF($FC624="V",1,-1)*IF($Q624="Fixo",(DD624-INDEX('Curva Forward'!$C$5:$AN$13,MATCH(CONCATENATE(BD_COMERCIAL!$K624," ",BD_COMERCIAL!$L624),'Curva Forward'!$B$5:$B$13,0),MATCH(GB$4,'Curva Forward'!$C$4:$AN$4,0))),DD624)</f>
        <v>0</v>
      </c>
      <c r="GC624" s="200">
        <f>AQ624*AQ$2*IF($FC624="V",1,-1)*IF($Q624="Fixo",(DE624-INDEX('Curva Forward'!$C$5:$AN$13,MATCH(CONCATENATE(BD_COMERCIAL!$K624," ",BD_COMERCIAL!$L624),'Curva Forward'!$B$5:$B$13,0),MATCH(GC$4,'Curva Forward'!$C$4:$AN$4,0))),DE624)</f>
        <v>0</v>
      </c>
      <c r="GD624" s="200">
        <f>AR624*AR$2*IF($FC624="V",1,-1)*IF($Q624="Fixo",(DF624-INDEX('Curva Forward'!$C$5:$AN$13,MATCH(CONCATENATE(BD_COMERCIAL!$K624," ",BD_COMERCIAL!$L624),'Curva Forward'!$B$5:$B$13,0),MATCH(GD$4,'Curva Forward'!$C$4:$AN$4,0))),DF624)</f>
        <v>0</v>
      </c>
      <c r="GE624" s="200">
        <f>AS624*AS$2*IF($FC624="V",1,-1)*IF($Q624="Fixo",(DG624-INDEX('Curva Forward'!$C$5:$AN$13,MATCH(CONCATENATE(BD_COMERCIAL!$K624," ",BD_COMERCIAL!$L624),'Curva Forward'!$B$5:$B$13,0),MATCH(GE$4,'Curva Forward'!$C$4:$AN$4,0))),DG624)</f>
        <v>0</v>
      </c>
      <c r="GF624" s="200">
        <f>AT624*AT$2*IF($FC624="V",1,-1)*IF($Q624="Fixo",(DH624-INDEX('Curva Forward'!$C$5:$AN$13,MATCH(CONCATENATE(BD_COMERCIAL!$K624," ",BD_COMERCIAL!$L624),'Curva Forward'!$B$5:$B$13,0),MATCH(GF$4,'Curva Forward'!$C$4:$AN$4,0))),DH624)</f>
        <v>0</v>
      </c>
      <c r="GG624" s="200">
        <f>AU624*AU$2*IF($FC624="V",1,-1)*IF($Q624="Fixo",(DI624-INDEX('Curva Forward'!$C$5:$AN$13,MATCH(CONCATENATE(BD_COMERCIAL!$K624," ",BD_COMERCIAL!$L624),'Curva Forward'!$B$5:$B$13,0),MATCH(GG$4,'Curva Forward'!$C$4:$AN$4,0))),DI624)</f>
        <v>0</v>
      </c>
      <c r="GH624" s="200">
        <f>AV624*AV$2*IF($FC624="V",1,-1)*IF($Q624="Fixo",(DJ624-INDEX('Curva Forward'!$C$5:$AN$13,MATCH(CONCATENATE(BD_COMERCIAL!$K624," ",BD_COMERCIAL!$L624),'Curva Forward'!$B$5:$B$13,0),MATCH(GH$4,'Curva Forward'!$C$4:$AN$4,0))),DJ624)</f>
        <v>0</v>
      </c>
      <c r="GI624" s="200">
        <f>AW624*AW$2*IF($FC624="V",1,-1)*IF($Q624="Fixo",(DK624-INDEX('Curva Forward'!$C$5:$AN$13,MATCH(CONCATENATE(BD_COMERCIAL!$K624," ",BD_COMERCIAL!$L624),'Curva Forward'!$B$5:$B$13,0),MATCH(GI$4,'Curva Forward'!$C$4:$AN$4,0))),DK624)</f>
        <v>0</v>
      </c>
      <c r="GJ624" s="200">
        <f>AX624*AX$2*IF($FC624="V",1,-1)*IF($Q624="Fixo",(DL624-INDEX('Curva Forward'!$C$5:$AN$13,MATCH(CONCATENATE(BD_COMERCIAL!$K624," ",BD_COMERCIAL!$L624),'Curva Forward'!$B$5:$B$13,0),MATCH(GJ$4,'Curva Forward'!$C$4:$AN$4,0))),DL624)</f>
        <v>0</v>
      </c>
      <c r="GK624" s="200">
        <f>AY624*AY$2*IF($FC624="V",1,-1)*IF($Q624="Fixo",(DM624-INDEX('Curva Forward'!$C$5:$AN$13,MATCH(CONCATENATE(BD_COMERCIAL!$K624," ",BD_COMERCIAL!$L624),'Curva Forward'!$B$5:$B$13,0),MATCH(GK$4,'Curva Forward'!$C$4:$AN$4,0))),DM624)</f>
        <v>0</v>
      </c>
      <c r="GL624" s="200">
        <f>IF(EZ624="",0,CL624*CL$2*IF($FC624="V",1,-1)*IF($Q624="Fixo",(EZ624-INDEX('Curva Forward'!$C$5:$AN$13,MATCH(CONCATENATE(BD_COMERCIAL!$K624," ",BD_COMERCIAL!$L624),'Curva Forward'!$B$5:$B$13,0),MATCH(GL$4,'Curva Forward'!$C$4:$AN$4,0))),EZ624))</f>
        <v>0</v>
      </c>
      <c r="GM624" s="200">
        <f>IF(FA624="",0,CM624*CM$2*IF($FC624="V",1,-1)*IF($Q624="Fixo",(FA624-INDEX('Curva Forward'!$C$5:$AN$13,MATCH(CONCATENATE(BD_COMERCIAL!$K624," ",BD_COMERCIAL!$L624),'Curva Forward'!$B$5:$B$13,0),MATCH(GM$4,'Curva Forward'!$C$4:$AN$4,0))),FA624))</f>
        <v>0</v>
      </c>
      <c r="GN624" s="200">
        <f>IF(FB624="",0,CN624*CN$2*IF($FC624="V",1,-1)*IF($Q624="Fixo",(FB624-INDEX('Curva Forward'!$C$5:$AN$13,MATCH(CONCATENATE(BD_COMERCIAL!$K624," ",BD_COMERCIAL!$L624),'Curva Forward'!$B$5:$B$13,0),MATCH(GN$4,'Curva Forward'!$C$4:$AN$4,0))),FB624))</f>
        <v>0</v>
      </c>
      <c r="GO624" s="201">
        <f t="shared" ca="1" si="180"/>
        <v>0</v>
      </c>
      <c r="GP624" s="201">
        <f t="shared" ca="1" si="181"/>
        <v>0</v>
      </c>
    </row>
    <row r="625" spans="1:198" ht="15" customHeight="1" x14ac:dyDescent="0.25">
      <c r="A625" s="6"/>
      <c r="B625" s="7" t="s">
        <v>1044</v>
      </c>
      <c r="C625" s="8">
        <v>44802</v>
      </c>
      <c r="D625" s="9" t="s">
        <v>131</v>
      </c>
      <c r="E625" s="9" t="s">
        <v>979</v>
      </c>
      <c r="F625" s="113" t="s">
        <v>1045</v>
      </c>
      <c r="G625" s="10" t="s">
        <v>125</v>
      </c>
      <c r="H625" s="113" t="s">
        <v>992</v>
      </c>
      <c r="I625" s="9" t="s">
        <v>139</v>
      </c>
      <c r="J625" s="166"/>
      <c r="K625" s="10" t="s">
        <v>127</v>
      </c>
      <c r="L625" s="84" t="s">
        <v>22</v>
      </c>
      <c r="M625" s="11">
        <v>44835</v>
      </c>
      <c r="N625" s="12">
        <v>44865</v>
      </c>
      <c r="O625" s="10">
        <v>2</v>
      </c>
      <c r="P625" s="84">
        <v>86</v>
      </c>
      <c r="Q625" s="84" t="s">
        <v>128</v>
      </c>
      <c r="R625" s="10" t="s">
        <v>129</v>
      </c>
      <c r="S625" s="14" t="s">
        <v>135</v>
      </c>
      <c r="T625" s="11"/>
      <c r="U625" s="12"/>
      <c r="V625" s="257" t="str">
        <f ca="1">IF(U625="","",
IF(U625="NA","",
IFERROR(VLOOKUP(EOMONTH(M625,-2)+1,IPCA!$A:$B,2,0),
VLOOKUP(EOMONTH(TODAY(),-2)+1,IPCA!$A:$B,2,0))/
VLOOKUP(EOMONTH(U625,-2)+1,IPCA!$A:$B,2,0)*
P625))</f>
        <v/>
      </c>
      <c r="W625" s="84"/>
      <c r="X625" s="13" t="s">
        <v>6</v>
      </c>
      <c r="Y625" s="166"/>
      <c r="AA625" s="108"/>
      <c r="AB625" s="15"/>
      <c r="AK625">
        <v>2</v>
      </c>
      <c r="AM625" s="6"/>
      <c r="AN625" s="15"/>
      <c r="AY625" s="6"/>
      <c r="AZ625" s="15"/>
      <c r="BK625" s="6"/>
      <c r="BL625" s="15"/>
      <c r="BW625" s="6"/>
      <c r="BX625" s="15"/>
      <c r="CI625" s="6"/>
      <c r="CJ625" s="16">
        <f t="shared" si="165"/>
        <v>0.16986301369863013</v>
      </c>
      <c r="CK625" s="16" t="str">
        <f t="shared" si="166"/>
        <v/>
      </c>
      <c r="CL625" s="16" t="str">
        <f t="shared" si="167"/>
        <v/>
      </c>
      <c r="CM625" s="16" t="str">
        <f t="shared" si="168"/>
        <v/>
      </c>
      <c r="CN625" s="16" t="str">
        <f t="shared" si="169"/>
        <v/>
      </c>
      <c r="CO625" s="18"/>
      <c r="CP625" s="15"/>
      <c r="CY625">
        <v>86</v>
      </c>
      <c r="DA625" s="6"/>
      <c r="DB625" s="15"/>
      <c r="DM625" s="6"/>
      <c r="DN625" s="15"/>
      <c r="DY625" s="6"/>
      <c r="DZ625" s="15"/>
      <c r="EK625" s="6"/>
      <c r="EL625" s="15"/>
      <c r="EW625" s="6"/>
      <c r="EX625" s="16">
        <f t="shared" si="182"/>
        <v>7.3041095890410963</v>
      </c>
      <c r="EY625" s="16" t="str">
        <f t="shared" si="183"/>
        <v/>
      </c>
      <c r="EZ625" s="16" t="str">
        <f t="shared" si="184"/>
        <v/>
      </c>
      <c r="FA625" s="16" t="str">
        <f t="shared" si="185"/>
        <v/>
      </c>
      <c r="FB625" s="160" t="str">
        <f t="shared" si="186"/>
        <v/>
      </c>
      <c r="FC625" t="s">
        <v>205</v>
      </c>
      <c r="FD625" s="20" t="s">
        <v>139</v>
      </c>
      <c r="FE625"/>
      <c r="FF625" s="209" t="s">
        <v>206</v>
      </c>
      <c r="FH625" s="284">
        <f t="shared" ca="1" si="175"/>
        <v>0</v>
      </c>
      <c r="FI625" s="208">
        <f t="shared" si="176"/>
        <v>1</v>
      </c>
      <c r="FK625" t="str">
        <f t="shared" si="177"/>
        <v>ECEL ELETRON COMERCIALIZADORA DE ENERGIA S.A</v>
      </c>
      <c r="FL625" s="201">
        <f t="shared" ca="1" si="178"/>
        <v>20832</v>
      </c>
      <c r="FM625" s="201">
        <f t="shared" ca="1" si="179"/>
        <v>0</v>
      </c>
      <c r="FN625" s="200">
        <f>AB625*AB$2*IF($FC625="V",1,-1)*IF($Q625="Fixo",(CP625-INDEX('Curva Forward'!$C$5:$AN$13,MATCH(CONCATENATE(BD_COMERCIAL!$K625," ",BD_COMERCIAL!$L625),'Curva Forward'!$B$5:$B$13,0),MATCH(FN$4,'Curva Forward'!$C$4:$AN$4,0))),CP625)</f>
        <v>0</v>
      </c>
      <c r="FO625" s="200">
        <f>AC625*AC$2*IF($FC625="V",1,-1)*IF($Q625="Fixo",(CQ625-INDEX('Curva Forward'!$C$5:$AN$13,MATCH(CONCATENATE(BD_COMERCIAL!$K625," ",BD_COMERCIAL!$L625),'Curva Forward'!$B$5:$B$13,0),MATCH(FO$4,'Curva Forward'!$C$4:$AN$4,0))),CQ625)</f>
        <v>0</v>
      </c>
      <c r="FP625" s="200">
        <f>AD625*AD$2*IF($FC625="V",1,-1)*IF($Q625="Fixo",(CR625-INDEX('Curva Forward'!$C$5:$AN$13,MATCH(CONCATENATE(BD_COMERCIAL!$K625," ",BD_COMERCIAL!$L625),'Curva Forward'!$B$5:$B$13,0),MATCH(FP$4,'Curva Forward'!$C$4:$AN$4,0))),CR625)</f>
        <v>0</v>
      </c>
      <c r="FQ625" s="200">
        <f>AE625*AE$2*IF($FC625="V",1,-1)*IF($Q625="Fixo",(CS625-INDEX('Curva Forward'!$C$5:$AN$13,MATCH(CONCATENATE(BD_COMERCIAL!$K625," ",BD_COMERCIAL!$L625),'Curva Forward'!$B$5:$B$13,0),MATCH(FQ$4,'Curva Forward'!$C$4:$AN$4,0))),CS625)</f>
        <v>0</v>
      </c>
      <c r="FR625" s="200">
        <f>AF625*AF$2*IF($FC625="V",1,-1)*IF($Q625="Fixo",(CT625-INDEX('Curva Forward'!$C$5:$AN$13,MATCH(CONCATENATE(BD_COMERCIAL!$K625," ",BD_COMERCIAL!$L625),'Curva Forward'!$B$5:$B$13,0),MATCH(FR$4,'Curva Forward'!$C$4:$AN$4,0))),CT625)</f>
        <v>0</v>
      </c>
      <c r="FS625" s="200">
        <f>AG625*AG$2*IF($FC625="V",1,-1)*IF($Q625="Fixo",(CU625-INDEX('Curva Forward'!$C$5:$AN$13,MATCH(CONCATENATE(BD_COMERCIAL!$K625," ",BD_COMERCIAL!$L625),'Curva Forward'!$B$5:$B$13,0),MATCH(FS$4,'Curva Forward'!$C$4:$AN$4,0))),CU625)</f>
        <v>0</v>
      </c>
      <c r="FT625" s="200">
        <f>AH625*AH$2*IF($FC625="V",1,-1)*IF($Q625="Fixo",(CV625-INDEX('Curva Forward'!$C$5:$AN$13,MATCH(CONCATENATE(BD_COMERCIAL!$K625," ",BD_COMERCIAL!$L625),'Curva Forward'!$B$5:$B$13,0),MATCH(FT$4,'Curva Forward'!$C$4:$AN$4,0))),CV625)</f>
        <v>0</v>
      </c>
      <c r="FU625" s="200">
        <f>AI625*AI$2*IF($FC625="V",1,-1)*IF($Q625="Fixo",(CW625-INDEX('Curva Forward'!$C$5:$AN$13,MATCH(CONCATENATE(BD_COMERCIAL!$K625," ",BD_COMERCIAL!$L625),'Curva Forward'!$B$5:$B$13,0),MATCH(FU$4,'Curva Forward'!$C$4:$AN$4,0))),CW625)</f>
        <v>0</v>
      </c>
      <c r="FV625" s="200">
        <f>AJ625*AJ$2*IF($FC625="V",1,-1)*IF($Q625="Fixo",(CX625-INDEX('Curva Forward'!$C$5:$AN$13,MATCH(CONCATENATE(BD_COMERCIAL!$K625," ",BD_COMERCIAL!$L625),'Curva Forward'!$B$5:$B$13,0),MATCH(FV$4,'Curva Forward'!$C$4:$AN$4,0))),CX625)</f>
        <v>0</v>
      </c>
      <c r="FW625" s="200">
        <f>AK625*AK$2*IF($FC625="V",1,-1)*IF($Q625="Fixo",(CY625-INDEX('Curva Forward'!$C$5:$AN$13,MATCH(CONCATENATE(BD_COMERCIAL!$K625," ",BD_COMERCIAL!$L625),'Curva Forward'!$B$5:$B$13,0),MATCH(FW$4,'Curva Forward'!$C$4:$AN$4,0))),CY625)</f>
        <v>20832</v>
      </c>
      <c r="FX625" s="200">
        <f>AL625*AL$2*IF($FC625="V",1,-1)*IF($Q625="Fixo",(CZ625-INDEX('Curva Forward'!$C$5:$AN$13,MATCH(CONCATENATE(BD_COMERCIAL!$K625," ",BD_COMERCIAL!$L625),'Curva Forward'!$B$5:$B$13,0),MATCH(FX$4,'Curva Forward'!$C$4:$AN$4,0))),CZ625)</f>
        <v>0</v>
      </c>
      <c r="FY625" s="200">
        <f>AM625*AM$2*IF($FC625="V",1,-1)*IF($Q625="Fixo",(DA625-INDEX('Curva Forward'!$C$5:$AN$13,MATCH(CONCATENATE(BD_COMERCIAL!$K625," ",BD_COMERCIAL!$L625),'Curva Forward'!$B$5:$B$13,0),MATCH(FY$4,'Curva Forward'!$C$4:$AN$4,0))),DA625)</f>
        <v>0</v>
      </c>
      <c r="FZ625" s="200">
        <f>AN625*AN$2*IF($FC625="V",1,-1)*IF($Q625="Fixo",(DB625-INDEX('Curva Forward'!$C$5:$AN$13,MATCH(CONCATENATE(BD_COMERCIAL!$K625," ",BD_COMERCIAL!$L625),'Curva Forward'!$B$5:$B$13,0),MATCH(FZ$4,'Curva Forward'!$C$4:$AN$4,0))),DB625)</f>
        <v>0</v>
      </c>
      <c r="GA625" s="200">
        <f>AO625*AO$2*IF($FC625="V",1,-1)*IF($Q625="Fixo",(DC625-INDEX('Curva Forward'!$C$5:$AN$13,MATCH(CONCATENATE(BD_COMERCIAL!$K625," ",BD_COMERCIAL!$L625),'Curva Forward'!$B$5:$B$13,0),MATCH(GA$4,'Curva Forward'!$C$4:$AN$4,0))),DC625)</f>
        <v>0</v>
      </c>
      <c r="GB625" s="200">
        <f>AP625*AP$2*IF($FC625="V",1,-1)*IF($Q625="Fixo",(DD625-INDEX('Curva Forward'!$C$5:$AN$13,MATCH(CONCATENATE(BD_COMERCIAL!$K625," ",BD_COMERCIAL!$L625),'Curva Forward'!$B$5:$B$13,0),MATCH(GB$4,'Curva Forward'!$C$4:$AN$4,0))),DD625)</f>
        <v>0</v>
      </c>
      <c r="GC625" s="200">
        <f>AQ625*AQ$2*IF($FC625="V",1,-1)*IF($Q625="Fixo",(DE625-INDEX('Curva Forward'!$C$5:$AN$13,MATCH(CONCATENATE(BD_COMERCIAL!$K625," ",BD_COMERCIAL!$L625),'Curva Forward'!$B$5:$B$13,0),MATCH(GC$4,'Curva Forward'!$C$4:$AN$4,0))),DE625)</f>
        <v>0</v>
      </c>
      <c r="GD625" s="200">
        <f>AR625*AR$2*IF($FC625="V",1,-1)*IF($Q625="Fixo",(DF625-INDEX('Curva Forward'!$C$5:$AN$13,MATCH(CONCATENATE(BD_COMERCIAL!$K625," ",BD_COMERCIAL!$L625),'Curva Forward'!$B$5:$B$13,0),MATCH(GD$4,'Curva Forward'!$C$4:$AN$4,0))),DF625)</f>
        <v>0</v>
      </c>
      <c r="GE625" s="200">
        <f>AS625*AS$2*IF($FC625="V",1,-1)*IF($Q625="Fixo",(DG625-INDEX('Curva Forward'!$C$5:$AN$13,MATCH(CONCATENATE(BD_COMERCIAL!$K625," ",BD_COMERCIAL!$L625),'Curva Forward'!$B$5:$B$13,0),MATCH(GE$4,'Curva Forward'!$C$4:$AN$4,0))),DG625)</f>
        <v>0</v>
      </c>
      <c r="GF625" s="200">
        <f>AT625*AT$2*IF($FC625="V",1,-1)*IF($Q625="Fixo",(DH625-INDEX('Curva Forward'!$C$5:$AN$13,MATCH(CONCATENATE(BD_COMERCIAL!$K625," ",BD_COMERCIAL!$L625),'Curva Forward'!$B$5:$B$13,0),MATCH(GF$4,'Curva Forward'!$C$4:$AN$4,0))),DH625)</f>
        <v>0</v>
      </c>
      <c r="GG625" s="200">
        <f>AU625*AU$2*IF($FC625="V",1,-1)*IF($Q625="Fixo",(DI625-INDEX('Curva Forward'!$C$5:$AN$13,MATCH(CONCATENATE(BD_COMERCIAL!$K625," ",BD_COMERCIAL!$L625),'Curva Forward'!$B$5:$B$13,0),MATCH(GG$4,'Curva Forward'!$C$4:$AN$4,0))),DI625)</f>
        <v>0</v>
      </c>
      <c r="GH625" s="200">
        <f>AV625*AV$2*IF($FC625="V",1,-1)*IF($Q625="Fixo",(DJ625-INDEX('Curva Forward'!$C$5:$AN$13,MATCH(CONCATENATE(BD_COMERCIAL!$K625," ",BD_COMERCIAL!$L625),'Curva Forward'!$B$5:$B$13,0),MATCH(GH$4,'Curva Forward'!$C$4:$AN$4,0))),DJ625)</f>
        <v>0</v>
      </c>
      <c r="GI625" s="200">
        <f>AW625*AW$2*IF($FC625="V",1,-1)*IF($Q625="Fixo",(DK625-INDEX('Curva Forward'!$C$5:$AN$13,MATCH(CONCATENATE(BD_COMERCIAL!$K625," ",BD_COMERCIAL!$L625),'Curva Forward'!$B$5:$B$13,0),MATCH(GI$4,'Curva Forward'!$C$4:$AN$4,0))),DK625)</f>
        <v>0</v>
      </c>
      <c r="GJ625" s="200">
        <f>AX625*AX$2*IF($FC625="V",1,-1)*IF($Q625="Fixo",(DL625-INDEX('Curva Forward'!$C$5:$AN$13,MATCH(CONCATENATE(BD_COMERCIAL!$K625," ",BD_COMERCIAL!$L625),'Curva Forward'!$B$5:$B$13,0),MATCH(GJ$4,'Curva Forward'!$C$4:$AN$4,0))),DL625)</f>
        <v>0</v>
      </c>
      <c r="GK625" s="200">
        <f>AY625*AY$2*IF($FC625="V",1,-1)*IF($Q625="Fixo",(DM625-INDEX('Curva Forward'!$C$5:$AN$13,MATCH(CONCATENATE(BD_COMERCIAL!$K625," ",BD_COMERCIAL!$L625),'Curva Forward'!$B$5:$B$13,0),MATCH(GK$4,'Curva Forward'!$C$4:$AN$4,0))),DM625)</f>
        <v>0</v>
      </c>
      <c r="GL625" s="200">
        <f>IF(EZ625="",0,CL625*CL$2*IF($FC625="V",1,-1)*IF($Q625="Fixo",(EZ625-INDEX('Curva Forward'!$C$5:$AN$13,MATCH(CONCATENATE(BD_COMERCIAL!$K625," ",BD_COMERCIAL!$L625),'Curva Forward'!$B$5:$B$13,0),MATCH(GL$4,'Curva Forward'!$C$4:$AN$4,0))),EZ625))</f>
        <v>0</v>
      </c>
      <c r="GM625" s="200">
        <f>IF(FA625="",0,CM625*CM$2*IF($FC625="V",1,-1)*IF($Q625="Fixo",(FA625-INDEX('Curva Forward'!$C$5:$AN$13,MATCH(CONCATENATE(BD_COMERCIAL!$K625," ",BD_COMERCIAL!$L625),'Curva Forward'!$B$5:$B$13,0),MATCH(GM$4,'Curva Forward'!$C$4:$AN$4,0))),FA625))</f>
        <v>0</v>
      </c>
      <c r="GN625" s="200">
        <f>IF(FB625="",0,CN625*CN$2*IF($FC625="V",1,-1)*IF($Q625="Fixo",(FB625-INDEX('Curva Forward'!$C$5:$AN$13,MATCH(CONCATENATE(BD_COMERCIAL!$K625," ",BD_COMERCIAL!$L625),'Curva Forward'!$B$5:$B$13,0),MATCH(GN$4,'Curva Forward'!$C$4:$AN$4,0))),FB625))</f>
        <v>0</v>
      </c>
      <c r="GO625" s="201">
        <f t="shared" ca="1" si="180"/>
        <v>0</v>
      </c>
      <c r="GP625" s="201">
        <f t="shared" ca="1" si="181"/>
        <v>0</v>
      </c>
    </row>
    <row r="626" spans="1:198" ht="15" customHeight="1" x14ac:dyDescent="0.25">
      <c r="A626" s="6"/>
      <c r="B626" s="7" t="s">
        <v>1046</v>
      </c>
      <c r="C626" s="8">
        <v>44802</v>
      </c>
      <c r="D626" s="9" t="s">
        <v>131</v>
      </c>
      <c r="E626" s="9" t="s">
        <v>177</v>
      </c>
      <c r="F626" s="113" t="s">
        <v>1047</v>
      </c>
      <c r="G626" s="10" t="s">
        <v>125</v>
      </c>
      <c r="H626" s="113" t="s">
        <v>992</v>
      </c>
      <c r="I626" s="9" t="s">
        <v>139</v>
      </c>
      <c r="J626" s="166"/>
      <c r="K626" s="10" t="s">
        <v>127</v>
      </c>
      <c r="L626" s="84" t="s">
        <v>22</v>
      </c>
      <c r="M626" s="11">
        <v>44835</v>
      </c>
      <c r="N626" s="12">
        <v>44865</v>
      </c>
      <c r="O626" s="10">
        <v>2</v>
      </c>
      <c r="P626" s="84">
        <v>86</v>
      </c>
      <c r="Q626" s="84" t="s">
        <v>128</v>
      </c>
      <c r="R626" s="10" t="s">
        <v>129</v>
      </c>
      <c r="S626" s="14" t="s">
        <v>135</v>
      </c>
      <c r="T626" s="11"/>
      <c r="U626" s="12"/>
      <c r="V626" s="257" t="str">
        <f ca="1">IF(U626="","",
IF(U626="NA","",
IFERROR(VLOOKUP(EOMONTH(M626,-2)+1,IPCA!$A:$B,2,0),
VLOOKUP(EOMONTH(TODAY(),-2)+1,IPCA!$A:$B,2,0))/
VLOOKUP(EOMONTH(U626,-2)+1,IPCA!$A:$B,2,0)*
P626))</f>
        <v/>
      </c>
      <c r="W626" s="84"/>
      <c r="X626" s="13" t="s">
        <v>6</v>
      </c>
      <c r="Y626" s="166"/>
      <c r="AA626" s="108"/>
      <c r="AB626" s="15"/>
      <c r="AK626">
        <v>2</v>
      </c>
      <c r="AM626" s="6"/>
      <c r="AN626" s="15"/>
      <c r="AY626" s="6"/>
      <c r="AZ626" s="15"/>
      <c r="BK626" s="6"/>
      <c r="BL626" s="15"/>
      <c r="BW626" s="6"/>
      <c r="BX626" s="15"/>
      <c r="CI626" s="6"/>
      <c r="CJ626" s="16">
        <f t="shared" si="165"/>
        <v>0.16986301369863013</v>
      </c>
      <c r="CK626" s="16" t="str">
        <f t="shared" si="166"/>
        <v/>
      </c>
      <c r="CL626" s="16" t="str">
        <f t="shared" si="167"/>
        <v/>
      </c>
      <c r="CM626" s="16" t="str">
        <f t="shared" si="168"/>
        <v/>
      </c>
      <c r="CN626" s="16" t="str">
        <f t="shared" si="169"/>
        <v/>
      </c>
      <c r="CO626" s="18"/>
      <c r="CP626" s="15"/>
      <c r="CY626">
        <v>86</v>
      </c>
      <c r="DA626" s="6"/>
      <c r="DB626" s="15"/>
      <c r="DM626" s="6"/>
      <c r="DN626" s="15"/>
      <c r="DY626" s="6"/>
      <c r="DZ626" s="15"/>
      <c r="EK626" s="6"/>
      <c r="EL626" s="15"/>
      <c r="EW626" s="6"/>
      <c r="EX626" s="16">
        <f t="shared" si="182"/>
        <v>7.3041095890410963</v>
      </c>
      <c r="EY626" s="16" t="str">
        <f t="shared" si="183"/>
        <v/>
      </c>
      <c r="EZ626" s="16" t="str">
        <f t="shared" si="184"/>
        <v/>
      </c>
      <c r="FA626" s="16" t="str">
        <f t="shared" si="185"/>
        <v/>
      </c>
      <c r="FB626" s="160" t="str">
        <f t="shared" si="186"/>
        <v/>
      </c>
      <c r="FC626" t="s">
        <v>205</v>
      </c>
      <c r="FD626" s="20" t="s">
        <v>139</v>
      </c>
      <c r="FE626"/>
      <c r="FF626" s="209" t="s">
        <v>206</v>
      </c>
      <c r="FH626" s="284">
        <f t="shared" ca="1" si="175"/>
        <v>0</v>
      </c>
      <c r="FI626" s="208">
        <f t="shared" si="176"/>
        <v>1</v>
      </c>
      <c r="FK626" t="str">
        <f t="shared" si="177"/>
        <v>RBE Gestão Estratégica de Energia Ltda</v>
      </c>
      <c r="FL626" s="201">
        <f t="shared" ca="1" si="178"/>
        <v>20832</v>
      </c>
      <c r="FM626" s="201">
        <f t="shared" ca="1" si="179"/>
        <v>0</v>
      </c>
      <c r="FN626" s="200">
        <f>AB626*AB$2*IF($FC626="V",1,-1)*IF($Q626="Fixo",(CP626-INDEX('Curva Forward'!$C$5:$AN$13,MATCH(CONCATENATE(BD_COMERCIAL!$K626," ",BD_COMERCIAL!$L626),'Curva Forward'!$B$5:$B$13,0),MATCH(FN$4,'Curva Forward'!$C$4:$AN$4,0))),CP626)</f>
        <v>0</v>
      </c>
      <c r="FO626" s="200">
        <f>AC626*AC$2*IF($FC626="V",1,-1)*IF($Q626="Fixo",(CQ626-INDEX('Curva Forward'!$C$5:$AN$13,MATCH(CONCATENATE(BD_COMERCIAL!$K626," ",BD_COMERCIAL!$L626),'Curva Forward'!$B$5:$B$13,0),MATCH(FO$4,'Curva Forward'!$C$4:$AN$4,0))),CQ626)</f>
        <v>0</v>
      </c>
      <c r="FP626" s="200">
        <f>AD626*AD$2*IF($FC626="V",1,-1)*IF($Q626="Fixo",(CR626-INDEX('Curva Forward'!$C$5:$AN$13,MATCH(CONCATENATE(BD_COMERCIAL!$K626," ",BD_COMERCIAL!$L626),'Curva Forward'!$B$5:$B$13,0),MATCH(FP$4,'Curva Forward'!$C$4:$AN$4,0))),CR626)</f>
        <v>0</v>
      </c>
      <c r="FQ626" s="200">
        <f>AE626*AE$2*IF($FC626="V",1,-1)*IF($Q626="Fixo",(CS626-INDEX('Curva Forward'!$C$5:$AN$13,MATCH(CONCATENATE(BD_COMERCIAL!$K626," ",BD_COMERCIAL!$L626),'Curva Forward'!$B$5:$B$13,0),MATCH(FQ$4,'Curva Forward'!$C$4:$AN$4,0))),CS626)</f>
        <v>0</v>
      </c>
      <c r="FR626" s="200">
        <f>AF626*AF$2*IF($FC626="V",1,-1)*IF($Q626="Fixo",(CT626-INDEX('Curva Forward'!$C$5:$AN$13,MATCH(CONCATENATE(BD_COMERCIAL!$K626," ",BD_COMERCIAL!$L626),'Curva Forward'!$B$5:$B$13,0),MATCH(FR$4,'Curva Forward'!$C$4:$AN$4,0))),CT626)</f>
        <v>0</v>
      </c>
      <c r="FS626" s="200">
        <f>AG626*AG$2*IF($FC626="V",1,-1)*IF($Q626="Fixo",(CU626-INDEX('Curva Forward'!$C$5:$AN$13,MATCH(CONCATENATE(BD_COMERCIAL!$K626," ",BD_COMERCIAL!$L626),'Curva Forward'!$B$5:$B$13,0),MATCH(FS$4,'Curva Forward'!$C$4:$AN$4,0))),CU626)</f>
        <v>0</v>
      </c>
      <c r="FT626" s="200">
        <f>AH626*AH$2*IF($FC626="V",1,-1)*IF($Q626="Fixo",(CV626-INDEX('Curva Forward'!$C$5:$AN$13,MATCH(CONCATENATE(BD_COMERCIAL!$K626," ",BD_COMERCIAL!$L626),'Curva Forward'!$B$5:$B$13,0),MATCH(FT$4,'Curva Forward'!$C$4:$AN$4,0))),CV626)</f>
        <v>0</v>
      </c>
      <c r="FU626" s="200">
        <f>AI626*AI$2*IF($FC626="V",1,-1)*IF($Q626="Fixo",(CW626-INDEX('Curva Forward'!$C$5:$AN$13,MATCH(CONCATENATE(BD_COMERCIAL!$K626," ",BD_COMERCIAL!$L626),'Curva Forward'!$B$5:$B$13,0),MATCH(FU$4,'Curva Forward'!$C$4:$AN$4,0))),CW626)</f>
        <v>0</v>
      </c>
      <c r="FV626" s="200">
        <f>AJ626*AJ$2*IF($FC626="V",1,-1)*IF($Q626="Fixo",(CX626-INDEX('Curva Forward'!$C$5:$AN$13,MATCH(CONCATENATE(BD_COMERCIAL!$K626," ",BD_COMERCIAL!$L626),'Curva Forward'!$B$5:$B$13,0),MATCH(FV$4,'Curva Forward'!$C$4:$AN$4,0))),CX626)</f>
        <v>0</v>
      </c>
      <c r="FW626" s="200">
        <f>AK626*AK$2*IF($FC626="V",1,-1)*IF($Q626="Fixo",(CY626-INDEX('Curva Forward'!$C$5:$AN$13,MATCH(CONCATENATE(BD_COMERCIAL!$K626," ",BD_COMERCIAL!$L626),'Curva Forward'!$B$5:$B$13,0),MATCH(FW$4,'Curva Forward'!$C$4:$AN$4,0))),CY626)</f>
        <v>20832</v>
      </c>
      <c r="FX626" s="200">
        <f>AL626*AL$2*IF($FC626="V",1,-1)*IF($Q626="Fixo",(CZ626-INDEX('Curva Forward'!$C$5:$AN$13,MATCH(CONCATENATE(BD_COMERCIAL!$K626," ",BD_COMERCIAL!$L626),'Curva Forward'!$B$5:$B$13,0),MATCH(FX$4,'Curva Forward'!$C$4:$AN$4,0))),CZ626)</f>
        <v>0</v>
      </c>
      <c r="FY626" s="200">
        <f>AM626*AM$2*IF($FC626="V",1,-1)*IF($Q626="Fixo",(DA626-INDEX('Curva Forward'!$C$5:$AN$13,MATCH(CONCATENATE(BD_COMERCIAL!$K626," ",BD_COMERCIAL!$L626),'Curva Forward'!$B$5:$B$13,0),MATCH(FY$4,'Curva Forward'!$C$4:$AN$4,0))),DA626)</f>
        <v>0</v>
      </c>
      <c r="FZ626" s="200">
        <f>AN626*AN$2*IF($FC626="V",1,-1)*IF($Q626="Fixo",(DB626-INDEX('Curva Forward'!$C$5:$AN$13,MATCH(CONCATENATE(BD_COMERCIAL!$K626," ",BD_COMERCIAL!$L626),'Curva Forward'!$B$5:$B$13,0),MATCH(FZ$4,'Curva Forward'!$C$4:$AN$4,0))),DB626)</f>
        <v>0</v>
      </c>
      <c r="GA626" s="200">
        <f>AO626*AO$2*IF($FC626="V",1,-1)*IF($Q626="Fixo",(DC626-INDEX('Curva Forward'!$C$5:$AN$13,MATCH(CONCATENATE(BD_COMERCIAL!$K626," ",BD_COMERCIAL!$L626),'Curva Forward'!$B$5:$B$13,0),MATCH(GA$4,'Curva Forward'!$C$4:$AN$4,0))),DC626)</f>
        <v>0</v>
      </c>
      <c r="GB626" s="200">
        <f>AP626*AP$2*IF($FC626="V",1,-1)*IF($Q626="Fixo",(DD626-INDEX('Curva Forward'!$C$5:$AN$13,MATCH(CONCATENATE(BD_COMERCIAL!$K626," ",BD_COMERCIAL!$L626),'Curva Forward'!$B$5:$B$13,0),MATCH(GB$4,'Curva Forward'!$C$4:$AN$4,0))),DD626)</f>
        <v>0</v>
      </c>
      <c r="GC626" s="200">
        <f>AQ626*AQ$2*IF($FC626="V",1,-1)*IF($Q626="Fixo",(DE626-INDEX('Curva Forward'!$C$5:$AN$13,MATCH(CONCATENATE(BD_COMERCIAL!$K626," ",BD_COMERCIAL!$L626),'Curva Forward'!$B$5:$B$13,0),MATCH(GC$4,'Curva Forward'!$C$4:$AN$4,0))),DE626)</f>
        <v>0</v>
      </c>
      <c r="GD626" s="200">
        <f>AR626*AR$2*IF($FC626="V",1,-1)*IF($Q626="Fixo",(DF626-INDEX('Curva Forward'!$C$5:$AN$13,MATCH(CONCATENATE(BD_COMERCIAL!$K626," ",BD_COMERCIAL!$L626),'Curva Forward'!$B$5:$B$13,0),MATCH(GD$4,'Curva Forward'!$C$4:$AN$4,0))),DF626)</f>
        <v>0</v>
      </c>
      <c r="GE626" s="200">
        <f>AS626*AS$2*IF($FC626="V",1,-1)*IF($Q626="Fixo",(DG626-INDEX('Curva Forward'!$C$5:$AN$13,MATCH(CONCATENATE(BD_COMERCIAL!$K626," ",BD_COMERCIAL!$L626),'Curva Forward'!$B$5:$B$13,0),MATCH(GE$4,'Curva Forward'!$C$4:$AN$4,0))),DG626)</f>
        <v>0</v>
      </c>
      <c r="GF626" s="200">
        <f>AT626*AT$2*IF($FC626="V",1,-1)*IF($Q626="Fixo",(DH626-INDEX('Curva Forward'!$C$5:$AN$13,MATCH(CONCATENATE(BD_COMERCIAL!$K626," ",BD_COMERCIAL!$L626),'Curva Forward'!$B$5:$B$13,0),MATCH(GF$4,'Curva Forward'!$C$4:$AN$4,0))),DH626)</f>
        <v>0</v>
      </c>
      <c r="GG626" s="200">
        <f>AU626*AU$2*IF($FC626="V",1,-1)*IF($Q626="Fixo",(DI626-INDEX('Curva Forward'!$C$5:$AN$13,MATCH(CONCATENATE(BD_COMERCIAL!$K626," ",BD_COMERCIAL!$L626),'Curva Forward'!$B$5:$B$13,0),MATCH(GG$4,'Curva Forward'!$C$4:$AN$4,0))),DI626)</f>
        <v>0</v>
      </c>
      <c r="GH626" s="200">
        <f>AV626*AV$2*IF($FC626="V",1,-1)*IF($Q626="Fixo",(DJ626-INDEX('Curva Forward'!$C$5:$AN$13,MATCH(CONCATENATE(BD_COMERCIAL!$K626," ",BD_COMERCIAL!$L626),'Curva Forward'!$B$5:$B$13,0),MATCH(GH$4,'Curva Forward'!$C$4:$AN$4,0))),DJ626)</f>
        <v>0</v>
      </c>
      <c r="GI626" s="200">
        <f>AW626*AW$2*IF($FC626="V",1,-1)*IF($Q626="Fixo",(DK626-INDEX('Curva Forward'!$C$5:$AN$13,MATCH(CONCATENATE(BD_COMERCIAL!$K626," ",BD_COMERCIAL!$L626),'Curva Forward'!$B$5:$B$13,0),MATCH(GI$4,'Curva Forward'!$C$4:$AN$4,0))),DK626)</f>
        <v>0</v>
      </c>
      <c r="GJ626" s="200">
        <f>AX626*AX$2*IF($FC626="V",1,-1)*IF($Q626="Fixo",(DL626-INDEX('Curva Forward'!$C$5:$AN$13,MATCH(CONCATENATE(BD_COMERCIAL!$K626," ",BD_COMERCIAL!$L626),'Curva Forward'!$B$5:$B$13,0),MATCH(GJ$4,'Curva Forward'!$C$4:$AN$4,0))),DL626)</f>
        <v>0</v>
      </c>
      <c r="GK626" s="200">
        <f>AY626*AY$2*IF($FC626="V",1,-1)*IF($Q626="Fixo",(DM626-INDEX('Curva Forward'!$C$5:$AN$13,MATCH(CONCATENATE(BD_COMERCIAL!$K626," ",BD_COMERCIAL!$L626),'Curva Forward'!$B$5:$B$13,0),MATCH(GK$4,'Curva Forward'!$C$4:$AN$4,0))),DM626)</f>
        <v>0</v>
      </c>
      <c r="GL626" s="200">
        <f>IF(EZ626="",0,CL626*CL$2*IF($FC626="V",1,-1)*IF($Q626="Fixo",(EZ626-INDEX('Curva Forward'!$C$5:$AN$13,MATCH(CONCATENATE(BD_COMERCIAL!$K626," ",BD_COMERCIAL!$L626),'Curva Forward'!$B$5:$B$13,0),MATCH(GL$4,'Curva Forward'!$C$4:$AN$4,0))),EZ626))</f>
        <v>0</v>
      </c>
      <c r="GM626" s="200">
        <f>IF(FA626="",0,CM626*CM$2*IF($FC626="V",1,-1)*IF($Q626="Fixo",(FA626-INDEX('Curva Forward'!$C$5:$AN$13,MATCH(CONCATENATE(BD_COMERCIAL!$K626," ",BD_COMERCIAL!$L626),'Curva Forward'!$B$5:$B$13,0),MATCH(GM$4,'Curva Forward'!$C$4:$AN$4,0))),FA626))</f>
        <v>0</v>
      </c>
      <c r="GN626" s="200">
        <f>IF(FB626="",0,CN626*CN$2*IF($FC626="V",1,-1)*IF($Q626="Fixo",(FB626-INDEX('Curva Forward'!$C$5:$AN$13,MATCH(CONCATENATE(BD_COMERCIAL!$K626," ",BD_COMERCIAL!$L626),'Curva Forward'!$B$5:$B$13,0),MATCH(GN$4,'Curva Forward'!$C$4:$AN$4,0))),FB626))</f>
        <v>0</v>
      </c>
      <c r="GO626" s="201">
        <f t="shared" ca="1" si="180"/>
        <v>0</v>
      </c>
      <c r="GP626" s="201">
        <f t="shared" ca="1" si="181"/>
        <v>0</v>
      </c>
    </row>
    <row r="627" spans="1:198" ht="15" customHeight="1" x14ac:dyDescent="0.25">
      <c r="A627" s="6"/>
      <c r="B627" s="7" t="s">
        <v>1048</v>
      </c>
      <c r="C627" s="8">
        <v>44802</v>
      </c>
      <c r="D627" s="9" t="s">
        <v>131</v>
      </c>
      <c r="E627" s="9" t="s">
        <v>993</v>
      </c>
      <c r="F627" s="113" t="s">
        <v>994</v>
      </c>
      <c r="G627" s="10" t="s">
        <v>125</v>
      </c>
      <c r="H627" s="113" t="s">
        <v>992</v>
      </c>
      <c r="I627" s="9" t="s">
        <v>139</v>
      </c>
      <c r="J627" s="166"/>
      <c r="K627" s="10" t="s">
        <v>127</v>
      </c>
      <c r="L627" s="84" t="s">
        <v>22</v>
      </c>
      <c r="M627" s="11">
        <v>44805</v>
      </c>
      <c r="N627" s="12">
        <v>44834</v>
      </c>
      <c r="O627" s="10">
        <v>1.2</v>
      </c>
      <c r="P627" s="84">
        <v>62</v>
      </c>
      <c r="Q627" s="84" t="s">
        <v>128</v>
      </c>
      <c r="R627" s="10" t="s">
        <v>129</v>
      </c>
      <c r="S627" s="14" t="s">
        <v>135</v>
      </c>
      <c r="T627" s="11"/>
      <c r="U627" s="12"/>
      <c r="V627" s="257" t="str">
        <f ca="1">IF(U627="","",
IF(U627="NA","",
IFERROR(VLOOKUP(EOMONTH(M627,-2)+1,IPCA!$A:$B,2,0),
VLOOKUP(EOMONTH(TODAY(),-2)+1,IPCA!$A:$B,2,0))/
VLOOKUP(EOMONTH(U627,-2)+1,IPCA!$A:$B,2,0)*
P627))</f>
        <v/>
      </c>
      <c r="W627" s="84"/>
      <c r="X627" s="13" t="s">
        <v>6</v>
      </c>
      <c r="Y627" s="166"/>
      <c r="AA627" s="108"/>
      <c r="AB627" s="15"/>
      <c r="AJ627">
        <v>1.2</v>
      </c>
      <c r="AM627" s="6"/>
      <c r="AN627" s="15"/>
      <c r="AY627" s="6"/>
      <c r="AZ627" s="15"/>
      <c r="BK627" s="6"/>
      <c r="BL627" s="15"/>
      <c r="BW627" s="6"/>
      <c r="BX627" s="15"/>
      <c r="CI627" s="6"/>
      <c r="CJ627" s="16">
        <f t="shared" si="165"/>
        <v>9.8630136986301367E-2</v>
      </c>
      <c r="CK627" s="16" t="str">
        <f t="shared" si="166"/>
        <v/>
      </c>
      <c r="CL627" s="16" t="str">
        <f t="shared" si="167"/>
        <v/>
      </c>
      <c r="CM627" s="16" t="str">
        <f t="shared" si="168"/>
        <v/>
      </c>
      <c r="CN627" s="16" t="str">
        <f t="shared" si="169"/>
        <v/>
      </c>
      <c r="CO627" s="18"/>
      <c r="CP627" s="15"/>
      <c r="CX627">
        <v>62</v>
      </c>
      <c r="DA627" s="6"/>
      <c r="DB627" s="15"/>
      <c r="DM627" s="6"/>
      <c r="DN627" s="15"/>
      <c r="DY627" s="6"/>
      <c r="DZ627" s="15"/>
      <c r="EK627" s="6"/>
      <c r="EL627" s="15"/>
      <c r="EW627" s="6"/>
      <c r="EX627" s="16">
        <f t="shared" si="182"/>
        <v>5.095890410958904</v>
      </c>
      <c r="EY627" s="16" t="str">
        <f t="shared" si="183"/>
        <v/>
      </c>
      <c r="EZ627" s="16" t="str">
        <f t="shared" si="184"/>
        <v/>
      </c>
      <c r="FA627" s="16" t="str">
        <f t="shared" si="185"/>
        <v/>
      </c>
      <c r="FB627" s="160" t="str">
        <f t="shared" si="186"/>
        <v/>
      </c>
      <c r="FC627" t="s">
        <v>205</v>
      </c>
      <c r="FD627" s="20" t="s">
        <v>139</v>
      </c>
      <c r="FE627"/>
      <c r="FF627" s="209" t="s">
        <v>206</v>
      </c>
      <c r="FH627" s="284">
        <f t="shared" ca="1" si="175"/>
        <v>0</v>
      </c>
      <c r="FI627" s="208">
        <f t="shared" si="176"/>
        <v>0.96666666666666667</v>
      </c>
      <c r="FK627" t="str">
        <f t="shared" si="177"/>
        <v>ESFERA COMERCIALIZADORA DE ENERGIA LTDA</v>
      </c>
      <c r="FL627" s="201">
        <f t="shared" ca="1" si="178"/>
        <v>17280</v>
      </c>
      <c r="FM627" s="201">
        <f t="shared" ca="1" si="179"/>
        <v>0</v>
      </c>
      <c r="FN627" s="200">
        <f>AB627*AB$2*IF($FC627="V",1,-1)*IF($Q627="Fixo",(CP627-INDEX('Curva Forward'!$C$5:$AN$13,MATCH(CONCATENATE(BD_COMERCIAL!$K627," ",BD_COMERCIAL!$L627),'Curva Forward'!$B$5:$B$13,0),MATCH(FN$4,'Curva Forward'!$C$4:$AN$4,0))),CP627)</f>
        <v>0</v>
      </c>
      <c r="FO627" s="200">
        <f>AC627*AC$2*IF($FC627="V",1,-1)*IF($Q627="Fixo",(CQ627-INDEX('Curva Forward'!$C$5:$AN$13,MATCH(CONCATENATE(BD_COMERCIAL!$K627," ",BD_COMERCIAL!$L627),'Curva Forward'!$B$5:$B$13,0),MATCH(FO$4,'Curva Forward'!$C$4:$AN$4,0))),CQ627)</f>
        <v>0</v>
      </c>
      <c r="FP627" s="200">
        <f>AD627*AD$2*IF($FC627="V",1,-1)*IF($Q627="Fixo",(CR627-INDEX('Curva Forward'!$C$5:$AN$13,MATCH(CONCATENATE(BD_COMERCIAL!$K627," ",BD_COMERCIAL!$L627),'Curva Forward'!$B$5:$B$13,0),MATCH(FP$4,'Curva Forward'!$C$4:$AN$4,0))),CR627)</f>
        <v>0</v>
      </c>
      <c r="FQ627" s="200">
        <f>AE627*AE$2*IF($FC627="V",1,-1)*IF($Q627="Fixo",(CS627-INDEX('Curva Forward'!$C$5:$AN$13,MATCH(CONCATENATE(BD_COMERCIAL!$K627," ",BD_COMERCIAL!$L627),'Curva Forward'!$B$5:$B$13,0),MATCH(FQ$4,'Curva Forward'!$C$4:$AN$4,0))),CS627)</f>
        <v>0</v>
      </c>
      <c r="FR627" s="200">
        <f>AF627*AF$2*IF($FC627="V",1,-1)*IF($Q627="Fixo",(CT627-INDEX('Curva Forward'!$C$5:$AN$13,MATCH(CONCATENATE(BD_COMERCIAL!$K627," ",BD_COMERCIAL!$L627),'Curva Forward'!$B$5:$B$13,0),MATCH(FR$4,'Curva Forward'!$C$4:$AN$4,0))),CT627)</f>
        <v>0</v>
      </c>
      <c r="FS627" s="200">
        <f>AG627*AG$2*IF($FC627="V",1,-1)*IF($Q627="Fixo",(CU627-INDEX('Curva Forward'!$C$5:$AN$13,MATCH(CONCATENATE(BD_COMERCIAL!$K627," ",BD_COMERCIAL!$L627),'Curva Forward'!$B$5:$B$13,0),MATCH(FS$4,'Curva Forward'!$C$4:$AN$4,0))),CU627)</f>
        <v>0</v>
      </c>
      <c r="FT627" s="200">
        <f>AH627*AH$2*IF($FC627="V",1,-1)*IF($Q627="Fixo",(CV627-INDEX('Curva Forward'!$C$5:$AN$13,MATCH(CONCATENATE(BD_COMERCIAL!$K627," ",BD_COMERCIAL!$L627),'Curva Forward'!$B$5:$B$13,0),MATCH(FT$4,'Curva Forward'!$C$4:$AN$4,0))),CV627)</f>
        <v>0</v>
      </c>
      <c r="FU627" s="200">
        <f>AI627*AI$2*IF($FC627="V",1,-1)*IF($Q627="Fixo",(CW627-INDEX('Curva Forward'!$C$5:$AN$13,MATCH(CONCATENATE(BD_COMERCIAL!$K627," ",BD_COMERCIAL!$L627),'Curva Forward'!$B$5:$B$13,0),MATCH(FU$4,'Curva Forward'!$C$4:$AN$4,0))),CW627)</f>
        <v>0</v>
      </c>
      <c r="FV627" s="200">
        <f>AJ627*AJ$2*IF($FC627="V",1,-1)*IF($Q627="Fixo",(CX627-INDEX('Curva Forward'!$C$5:$AN$13,MATCH(CONCATENATE(BD_COMERCIAL!$K627," ",BD_COMERCIAL!$L627),'Curva Forward'!$B$5:$B$13,0),MATCH(FV$4,'Curva Forward'!$C$4:$AN$4,0))),CX627)</f>
        <v>17280</v>
      </c>
      <c r="FW627" s="200">
        <f>AK627*AK$2*IF($FC627="V",1,-1)*IF($Q627="Fixo",(CY627-INDEX('Curva Forward'!$C$5:$AN$13,MATCH(CONCATENATE(BD_COMERCIAL!$K627," ",BD_COMERCIAL!$L627),'Curva Forward'!$B$5:$B$13,0),MATCH(FW$4,'Curva Forward'!$C$4:$AN$4,0))),CY627)</f>
        <v>0</v>
      </c>
      <c r="FX627" s="200">
        <f>AL627*AL$2*IF($FC627="V",1,-1)*IF($Q627="Fixo",(CZ627-INDEX('Curva Forward'!$C$5:$AN$13,MATCH(CONCATENATE(BD_COMERCIAL!$K627," ",BD_COMERCIAL!$L627),'Curva Forward'!$B$5:$B$13,0),MATCH(FX$4,'Curva Forward'!$C$4:$AN$4,0))),CZ627)</f>
        <v>0</v>
      </c>
      <c r="FY627" s="200">
        <f>AM627*AM$2*IF($FC627="V",1,-1)*IF($Q627="Fixo",(DA627-INDEX('Curva Forward'!$C$5:$AN$13,MATCH(CONCATENATE(BD_COMERCIAL!$K627," ",BD_COMERCIAL!$L627),'Curva Forward'!$B$5:$B$13,0),MATCH(FY$4,'Curva Forward'!$C$4:$AN$4,0))),DA627)</f>
        <v>0</v>
      </c>
      <c r="FZ627" s="200">
        <f>AN627*AN$2*IF($FC627="V",1,-1)*IF($Q627="Fixo",(DB627-INDEX('Curva Forward'!$C$5:$AN$13,MATCH(CONCATENATE(BD_COMERCIAL!$K627," ",BD_COMERCIAL!$L627),'Curva Forward'!$B$5:$B$13,0),MATCH(FZ$4,'Curva Forward'!$C$4:$AN$4,0))),DB627)</f>
        <v>0</v>
      </c>
      <c r="GA627" s="200">
        <f>AO627*AO$2*IF($FC627="V",1,-1)*IF($Q627="Fixo",(DC627-INDEX('Curva Forward'!$C$5:$AN$13,MATCH(CONCATENATE(BD_COMERCIAL!$K627," ",BD_COMERCIAL!$L627),'Curva Forward'!$B$5:$B$13,0),MATCH(GA$4,'Curva Forward'!$C$4:$AN$4,0))),DC627)</f>
        <v>0</v>
      </c>
      <c r="GB627" s="200">
        <f>AP627*AP$2*IF($FC627="V",1,-1)*IF($Q627="Fixo",(DD627-INDEX('Curva Forward'!$C$5:$AN$13,MATCH(CONCATENATE(BD_COMERCIAL!$K627," ",BD_COMERCIAL!$L627),'Curva Forward'!$B$5:$B$13,0),MATCH(GB$4,'Curva Forward'!$C$4:$AN$4,0))),DD627)</f>
        <v>0</v>
      </c>
      <c r="GC627" s="200">
        <f>AQ627*AQ$2*IF($FC627="V",1,-1)*IF($Q627="Fixo",(DE627-INDEX('Curva Forward'!$C$5:$AN$13,MATCH(CONCATENATE(BD_COMERCIAL!$K627," ",BD_COMERCIAL!$L627),'Curva Forward'!$B$5:$B$13,0),MATCH(GC$4,'Curva Forward'!$C$4:$AN$4,0))),DE627)</f>
        <v>0</v>
      </c>
      <c r="GD627" s="200">
        <f>AR627*AR$2*IF($FC627="V",1,-1)*IF($Q627="Fixo",(DF627-INDEX('Curva Forward'!$C$5:$AN$13,MATCH(CONCATENATE(BD_COMERCIAL!$K627," ",BD_COMERCIAL!$L627),'Curva Forward'!$B$5:$B$13,0),MATCH(GD$4,'Curva Forward'!$C$4:$AN$4,0))),DF627)</f>
        <v>0</v>
      </c>
      <c r="GE627" s="200">
        <f>AS627*AS$2*IF($FC627="V",1,-1)*IF($Q627="Fixo",(DG627-INDEX('Curva Forward'!$C$5:$AN$13,MATCH(CONCATENATE(BD_COMERCIAL!$K627," ",BD_COMERCIAL!$L627),'Curva Forward'!$B$5:$B$13,0),MATCH(GE$4,'Curva Forward'!$C$4:$AN$4,0))),DG627)</f>
        <v>0</v>
      </c>
      <c r="GF627" s="200">
        <f>AT627*AT$2*IF($FC627="V",1,-1)*IF($Q627="Fixo",(DH627-INDEX('Curva Forward'!$C$5:$AN$13,MATCH(CONCATENATE(BD_COMERCIAL!$K627," ",BD_COMERCIAL!$L627),'Curva Forward'!$B$5:$B$13,0),MATCH(GF$4,'Curva Forward'!$C$4:$AN$4,0))),DH627)</f>
        <v>0</v>
      </c>
      <c r="GG627" s="200">
        <f>AU627*AU$2*IF($FC627="V",1,-1)*IF($Q627="Fixo",(DI627-INDEX('Curva Forward'!$C$5:$AN$13,MATCH(CONCATENATE(BD_COMERCIAL!$K627," ",BD_COMERCIAL!$L627),'Curva Forward'!$B$5:$B$13,0),MATCH(GG$4,'Curva Forward'!$C$4:$AN$4,0))),DI627)</f>
        <v>0</v>
      </c>
      <c r="GH627" s="200">
        <f>AV627*AV$2*IF($FC627="V",1,-1)*IF($Q627="Fixo",(DJ627-INDEX('Curva Forward'!$C$5:$AN$13,MATCH(CONCATENATE(BD_COMERCIAL!$K627," ",BD_COMERCIAL!$L627),'Curva Forward'!$B$5:$B$13,0),MATCH(GH$4,'Curva Forward'!$C$4:$AN$4,0))),DJ627)</f>
        <v>0</v>
      </c>
      <c r="GI627" s="200">
        <f>AW627*AW$2*IF($FC627="V",1,-1)*IF($Q627="Fixo",(DK627-INDEX('Curva Forward'!$C$5:$AN$13,MATCH(CONCATENATE(BD_COMERCIAL!$K627," ",BD_COMERCIAL!$L627),'Curva Forward'!$B$5:$B$13,0),MATCH(GI$4,'Curva Forward'!$C$4:$AN$4,0))),DK627)</f>
        <v>0</v>
      </c>
      <c r="GJ627" s="200">
        <f>AX627*AX$2*IF($FC627="V",1,-1)*IF($Q627="Fixo",(DL627-INDEX('Curva Forward'!$C$5:$AN$13,MATCH(CONCATENATE(BD_COMERCIAL!$K627," ",BD_COMERCIAL!$L627),'Curva Forward'!$B$5:$B$13,0),MATCH(GJ$4,'Curva Forward'!$C$4:$AN$4,0))),DL627)</f>
        <v>0</v>
      </c>
      <c r="GK627" s="200">
        <f>AY627*AY$2*IF($FC627="V",1,-1)*IF($Q627="Fixo",(DM627-INDEX('Curva Forward'!$C$5:$AN$13,MATCH(CONCATENATE(BD_COMERCIAL!$K627," ",BD_COMERCIAL!$L627),'Curva Forward'!$B$5:$B$13,0),MATCH(GK$4,'Curva Forward'!$C$4:$AN$4,0))),DM627)</f>
        <v>0</v>
      </c>
      <c r="GL627" s="200">
        <f>IF(EZ627="",0,CL627*CL$2*IF($FC627="V",1,-1)*IF($Q627="Fixo",(EZ627-INDEX('Curva Forward'!$C$5:$AN$13,MATCH(CONCATENATE(BD_COMERCIAL!$K627," ",BD_COMERCIAL!$L627),'Curva Forward'!$B$5:$B$13,0),MATCH(GL$4,'Curva Forward'!$C$4:$AN$4,0))),EZ627))</f>
        <v>0</v>
      </c>
      <c r="GM627" s="200">
        <f>IF(FA627="",0,CM627*CM$2*IF($FC627="V",1,-1)*IF($Q627="Fixo",(FA627-INDEX('Curva Forward'!$C$5:$AN$13,MATCH(CONCATENATE(BD_COMERCIAL!$K627," ",BD_COMERCIAL!$L627),'Curva Forward'!$B$5:$B$13,0),MATCH(GM$4,'Curva Forward'!$C$4:$AN$4,0))),FA627))</f>
        <v>0</v>
      </c>
      <c r="GN627" s="200">
        <f>IF(FB627="",0,CN627*CN$2*IF($FC627="V",1,-1)*IF($Q627="Fixo",(FB627-INDEX('Curva Forward'!$C$5:$AN$13,MATCH(CONCATENATE(BD_COMERCIAL!$K627," ",BD_COMERCIAL!$L627),'Curva Forward'!$B$5:$B$13,0),MATCH(GN$4,'Curva Forward'!$C$4:$AN$4,0))),FB627))</f>
        <v>0</v>
      </c>
      <c r="GO627" s="201">
        <f t="shared" ca="1" si="180"/>
        <v>0</v>
      </c>
      <c r="GP627" s="201">
        <f t="shared" ca="1" si="181"/>
        <v>0</v>
      </c>
    </row>
    <row r="628" spans="1:198" ht="15" customHeight="1" x14ac:dyDescent="0.25">
      <c r="A628" s="6"/>
      <c r="B628" s="7" t="s">
        <v>1049</v>
      </c>
      <c r="C628" s="8">
        <v>44802</v>
      </c>
      <c r="D628" s="9" t="s">
        <v>131</v>
      </c>
      <c r="E628" s="9" t="s">
        <v>262</v>
      </c>
      <c r="F628" s="113" t="s">
        <v>1020</v>
      </c>
      <c r="G628" s="10" t="s">
        <v>125</v>
      </c>
      <c r="H628" s="113" t="s">
        <v>992</v>
      </c>
      <c r="I628" s="9" t="s">
        <v>139</v>
      </c>
      <c r="J628" s="166"/>
      <c r="K628" s="10" t="s">
        <v>127</v>
      </c>
      <c r="L628" s="84" t="s">
        <v>22</v>
      </c>
      <c r="M628" s="11">
        <v>44835</v>
      </c>
      <c r="N628" s="12">
        <v>44865</v>
      </c>
      <c r="O628" s="10">
        <v>2</v>
      </c>
      <c r="P628" s="84">
        <v>86</v>
      </c>
      <c r="Q628" s="84" t="s">
        <v>128</v>
      </c>
      <c r="R628" s="10" t="s">
        <v>129</v>
      </c>
      <c r="S628" s="14" t="s">
        <v>135</v>
      </c>
      <c r="T628" s="11"/>
      <c r="U628" s="12"/>
      <c r="V628" s="257" t="str">
        <f ca="1">IF(U628="","",
IF(U628="NA","",
IFERROR(VLOOKUP(EOMONTH(M628,-2)+1,IPCA!$A:$B,2,0),
VLOOKUP(EOMONTH(TODAY(),-2)+1,IPCA!$A:$B,2,0))/
VLOOKUP(EOMONTH(U628,-2)+1,IPCA!$A:$B,2,0)*
P628))</f>
        <v/>
      </c>
      <c r="W628" s="84"/>
      <c r="X628" s="13" t="s">
        <v>6</v>
      </c>
      <c r="Y628" s="166"/>
      <c r="AA628" s="108"/>
      <c r="AB628" s="15"/>
      <c r="AK628">
        <v>2</v>
      </c>
      <c r="AM628" s="6"/>
      <c r="AN628" s="15"/>
      <c r="AY628" s="6"/>
      <c r="AZ628" s="15"/>
      <c r="BK628" s="6"/>
      <c r="BL628" s="15"/>
      <c r="BW628" s="6"/>
      <c r="BX628" s="15"/>
      <c r="CI628" s="6"/>
      <c r="CJ628" s="16">
        <f t="shared" si="165"/>
        <v>0.16986301369863013</v>
      </c>
      <c r="CK628" s="16" t="str">
        <f t="shared" si="166"/>
        <v/>
      </c>
      <c r="CL628" s="16" t="str">
        <f t="shared" si="167"/>
        <v/>
      </c>
      <c r="CM628" s="16" t="str">
        <f t="shared" si="168"/>
        <v/>
      </c>
      <c r="CN628" s="16" t="str">
        <f t="shared" si="169"/>
        <v/>
      </c>
      <c r="CO628" s="18"/>
      <c r="CP628" s="15"/>
      <c r="CY628">
        <v>86</v>
      </c>
      <c r="DA628" s="6"/>
      <c r="DB628" s="15"/>
      <c r="DM628" s="6"/>
      <c r="DN628" s="15"/>
      <c r="DY628" s="6"/>
      <c r="DZ628" s="15"/>
      <c r="EK628" s="6"/>
      <c r="EL628" s="15"/>
      <c r="EW628" s="6"/>
      <c r="EX628" s="16">
        <f t="shared" si="182"/>
        <v>7.3041095890410963</v>
      </c>
      <c r="EY628" s="16" t="str">
        <f t="shared" si="183"/>
        <v/>
      </c>
      <c r="EZ628" s="16" t="str">
        <f t="shared" si="184"/>
        <v/>
      </c>
      <c r="FA628" s="16" t="str">
        <f t="shared" si="185"/>
        <v/>
      </c>
      <c r="FB628" s="160" t="str">
        <f t="shared" si="186"/>
        <v/>
      </c>
      <c r="FC628" t="s">
        <v>205</v>
      </c>
      <c r="FD628" s="20" t="s">
        <v>139</v>
      </c>
      <c r="FE628"/>
      <c r="FF628" s="209" t="s">
        <v>206</v>
      </c>
      <c r="FH628" s="284">
        <f t="shared" ca="1" si="175"/>
        <v>0</v>
      </c>
      <c r="FI628" s="208">
        <f t="shared" si="176"/>
        <v>1</v>
      </c>
      <c r="FK628" t="str">
        <f t="shared" si="177"/>
        <v>EXPONENCIAL ENERGIA LTDA</v>
      </c>
      <c r="FL628" s="201">
        <f t="shared" ca="1" si="178"/>
        <v>20832</v>
      </c>
      <c r="FM628" s="201">
        <f t="shared" ca="1" si="179"/>
        <v>0</v>
      </c>
      <c r="FN628" s="200">
        <f>AB628*AB$2*IF($FC628="V",1,-1)*IF($Q628="Fixo",(CP628-INDEX('Curva Forward'!$C$5:$AN$13,MATCH(CONCATENATE(BD_COMERCIAL!$K628," ",BD_COMERCIAL!$L628),'Curva Forward'!$B$5:$B$13,0),MATCH(FN$4,'Curva Forward'!$C$4:$AN$4,0))),CP628)</f>
        <v>0</v>
      </c>
      <c r="FO628" s="200">
        <f>AC628*AC$2*IF($FC628="V",1,-1)*IF($Q628="Fixo",(CQ628-INDEX('Curva Forward'!$C$5:$AN$13,MATCH(CONCATENATE(BD_COMERCIAL!$K628," ",BD_COMERCIAL!$L628),'Curva Forward'!$B$5:$B$13,0),MATCH(FO$4,'Curva Forward'!$C$4:$AN$4,0))),CQ628)</f>
        <v>0</v>
      </c>
      <c r="FP628" s="200">
        <f>AD628*AD$2*IF($FC628="V",1,-1)*IF($Q628="Fixo",(CR628-INDEX('Curva Forward'!$C$5:$AN$13,MATCH(CONCATENATE(BD_COMERCIAL!$K628," ",BD_COMERCIAL!$L628),'Curva Forward'!$B$5:$B$13,0),MATCH(FP$4,'Curva Forward'!$C$4:$AN$4,0))),CR628)</f>
        <v>0</v>
      </c>
      <c r="FQ628" s="200">
        <f>AE628*AE$2*IF($FC628="V",1,-1)*IF($Q628="Fixo",(CS628-INDEX('Curva Forward'!$C$5:$AN$13,MATCH(CONCATENATE(BD_COMERCIAL!$K628," ",BD_COMERCIAL!$L628),'Curva Forward'!$B$5:$B$13,0),MATCH(FQ$4,'Curva Forward'!$C$4:$AN$4,0))),CS628)</f>
        <v>0</v>
      </c>
      <c r="FR628" s="200">
        <f>AF628*AF$2*IF($FC628="V",1,-1)*IF($Q628="Fixo",(CT628-INDEX('Curva Forward'!$C$5:$AN$13,MATCH(CONCATENATE(BD_COMERCIAL!$K628," ",BD_COMERCIAL!$L628),'Curva Forward'!$B$5:$B$13,0),MATCH(FR$4,'Curva Forward'!$C$4:$AN$4,0))),CT628)</f>
        <v>0</v>
      </c>
      <c r="FS628" s="200">
        <f>AG628*AG$2*IF($FC628="V",1,-1)*IF($Q628="Fixo",(CU628-INDEX('Curva Forward'!$C$5:$AN$13,MATCH(CONCATENATE(BD_COMERCIAL!$K628," ",BD_COMERCIAL!$L628),'Curva Forward'!$B$5:$B$13,0),MATCH(FS$4,'Curva Forward'!$C$4:$AN$4,0))),CU628)</f>
        <v>0</v>
      </c>
      <c r="FT628" s="200">
        <f>AH628*AH$2*IF($FC628="V",1,-1)*IF($Q628="Fixo",(CV628-INDEX('Curva Forward'!$C$5:$AN$13,MATCH(CONCATENATE(BD_COMERCIAL!$K628," ",BD_COMERCIAL!$L628),'Curva Forward'!$B$5:$B$13,0),MATCH(FT$4,'Curva Forward'!$C$4:$AN$4,0))),CV628)</f>
        <v>0</v>
      </c>
      <c r="FU628" s="200">
        <f>AI628*AI$2*IF($FC628="V",1,-1)*IF($Q628="Fixo",(CW628-INDEX('Curva Forward'!$C$5:$AN$13,MATCH(CONCATENATE(BD_COMERCIAL!$K628," ",BD_COMERCIAL!$L628),'Curva Forward'!$B$5:$B$13,0),MATCH(FU$4,'Curva Forward'!$C$4:$AN$4,0))),CW628)</f>
        <v>0</v>
      </c>
      <c r="FV628" s="200">
        <f>AJ628*AJ$2*IF($FC628="V",1,-1)*IF($Q628="Fixo",(CX628-INDEX('Curva Forward'!$C$5:$AN$13,MATCH(CONCATENATE(BD_COMERCIAL!$K628," ",BD_COMERCIAL!$L628),'Curva Forward'!$B$5:$B$13,0),MATCH(FV$4,'Curva Forward'!$C$4:$AN$4,0))),CX628)</f>
        <v>0</v>
      </c>
      <c r="FW628" s="200">
        <f>AK628*AK$2*IF($FC628="V",1,-1)*IF($Q628="Fixo",(CY628-INDEX('Curva Forward'!$C$5:$AN$13,MATCH(CONCATENATE(BD_COMERCIAL!$K628," ",BD_COMERCIAL!$L628),'Curva Forward'!$B$5:$B$13,0),MATCH(FW$4,'Curva Forward'!$C$4:$AN$4,0))),CY628)</f>
        <v>20832</v>
      </c>
      <c r="FX628" s="200">
        <f>AL628*AL$2*IF($FC628="V",1,-1)*IF($Q628="Fixo",(CZ628-INDEX('Curva Forward'!$C$5:$AN$13,MATCH(CONCATENATE(BD_COMERCIAL!$K628," ",BD_COMERCIAL!$L628),'Curva Forward'!$B$5:$B$13,0),MATCH(FX$4,'Curva Forward'!$C$4:$AN$4,0))),CZ628)</f>
        <v>0</v>
      </c>
      <c r="FY628" s="200">
        <f>AM628*AM$2*IF($FC628="V",1,-1)*IF($Q628="Fixo",(DA628-INDEX('Curva Forward'!$C$5:$AN$13,MATCH(CONCATENATE(BD_COMERCIAL!$K628," ",BD_COMERCIAL!$L628),'Curva Forward'!$B$5:$B$13,0),MATCH(FY$4,'Curva Forward'!$C$4:$AN$4,0))),DA628)</f>
        <v>0</v>
      </c>
      <c r="FZ628" s="200">
        <f>AN628*AN$2*IF($FC628="V",1,-1)*IF($Q628="Fixo",(DB628-INDEX('Curva Forward'!$C$5:$AN$13,MATCH(CONCATENATE(BD_COMERCIAL!$K628," ",BD_COMERCIAL!$L628),'Curva Forward'!$B$5:$B$13,0),MATCH(FZ$4,'Curva Forward'!$C$4:$AN$4,0))),DB628)</f>
        <v>0</v>
      </c>
      <c r="GA628" s="200">
        <f>AO628*AO$2*IF($FC628="V",1,-1)*IF($Q628="Fixo",(DC628-INDEX('Curva Forward'!$C$5:$AN$13,MATCH(CONCATENATE(BD_COMERCIAL!$K628," ",BD_COMERCIAL!$L628),'Curva Forward'!$B$5:$B$13,0),MATCH(GA$4,'Curva Forward'!$C$4:$AN$4,0))),DC628)</f>
        <v>0</v>
      </c>
      <c r="GB628" s="200">
        <f>AP628*AP$2*IF($FC628="V",1,-1)*IF($Q628="Fixo",(DD628-INDEX('Curva Forward'!$C$5:$AN$13,MATCH(CONCATENATE(BD_COMERCIAL!$K628," ",BD_COMERCIAL!$L628),'Curva Forward'!$B$5:$B$13,0),MATCH(GB$4,'Curva Forward'!$C$4:$AN$4,0))),DD628)</f>
        <v>0</v>
      </c>
      <c r="GC628" s="200">
        <f>AQ628*AQ$2*IF($FC628="V",1,-1)*IF($Q628="Fixo",(DE628-INDEX('Curva Forward'!$C$5:$AN$13,MATCH(CONCATENATE(BD_COMERCIAL!$K628," ",BD_COMERCIAL!$L628),'Curva Forward'!$B$5:$B$13,0),MATCH(GC$4,'Curva Forward'!$C$4:$AN$4,0))),DE628)</f>
        <v>0</v>
      </c>
      <c r="GD628" s="200">
        <f>AR628*AR$2*IF($FC628="V",1,-1)*IF($Q628="Fixo",(DF628-INDEX('Curva Forward'!$C$5:$AN$13,MATCH(CONCATENATE(BD_COMERCIAL!$K628," ",BD_COMERCIAL!$L628),'Curva Forward'!$B$5:$B$13,0),MATCH(GD$4,'Curva Forward'!$C$4:$AN$4,0))),DF628)</f>
        <v>0</v>
      </c>
      <c r="GE628" s="200">
        <f>AS628*AS$2*IF($FC628="V",1,-1)*IF($Q628="Fixo",(DG628-INDEX('Curva Forward'!$C$5:$AN$13,MATCH(CONCATENATE(BD_COMERCIAL!$K628," ",BD_COMERCIAL!$L628),'Curva Forward'!$B$5:$B$13,0),MATCH(GE$4,'Curva Forward'!$C$4:$AN$4,0))),DG628)</f>
        <v>0</v>
      </c>
      <c r="GF628" s="200">
        <f>AT628*AT$2*IF($FC628="V",1,-1)*IF($Q628="Fixo",(DH628-INDEX('Curva Forward'!$C$5:$AN$13,MATCH(CONCATENATE(BD_COMERCIAL!$K628," ",BD_COMERCIAL!$L628),'Curva Forward'!$B$5:$B$13,0),MATCH(GF$4,'Curva Forward'!$C$4:$AN$4,0))),DH628)</f>
        <v>0</v>
      </c>
      <c r="GG628" s="200">
        <f>AU628*AU$2*IF($FC628="V",1,-1)*IF($Q628="Fixo",(DI628-INDEX('Curva Forward'!$C$5:$AN$13,MATCH(CONCATENATE(BD_COMERCIAL!$K628," ",BD_COMERCIAL!$L628),'Curva Forward'!$B$5:$B$13,0),MATCH(GG$4,'Curva Forward'!$C$4:$AN$4,0))),DI628)</f>
        <v>0</v>
      </c>
      <c r="GH628" s="200">
        <f>AV628*AV$2*IF($FC628="V",1,-1)*IF($Q628="Fixo",(DJ628-INDEX('Curva Forward'!$C$5:$AN$13,MATCH(CONCATENATE(BD_COMERCIAL!$K628," ",BD_COMERCIAL!$L628),'Curva Forward'!$B$5:$B$13,0),MATCH(GH$4,'Curva Forward'!$C$4:$AN$4,0))),DJ628)</f>
        <v>0</v>
      </c>
      <c r="GI628" s="200">
        <f>AW628*AW$2*IF($FC628="V",1,-1)*IF($Q628="Fixo",(DK628-INDEX('Curva Forward'!$C$5:$AN$13,MATCH(CONCATENATE(BD_COMERCIAL!$K628," ",BD_COMERCIAL!$L628),'Curva Forward'!$B$5:$B$13,0),MATCH(GI$4,'Curva Forward'!$C$4:$AN$4,0))),DK628)</f>
        <v>0</v>
      </c>
      <c r="GJ628" s="200">
        <f>AX628*AX$2*IF($FC628="V",1,-1)*IF($Q628="Fixo",(DL628-INDEX('Curva Forward'!$C$5:$AN$13,MATCH(CONCATENATE(BD_COMERCIAL!$K628," ",BD_COMERCIAL!$L628),'Curva Forward'!$B$5:$B$13,0),MATCH(GJ$4,'Curva Forward'!$C$4:$AN$4,0))),DL628)</f>
        <v>0</v>
      </c>
      <c r="GK628" s="200">
        <f>AY628*AY$2*IF($FC628="V",1,-1)*IF($Q628="Fixo",(DM628-INDEX('Curva Forward'!$C$5:$AN$13,MATCH(CONCATENATE(BD_COMERCIAL!$K628," ",BD_COMERCIAL!$L628),'Curva Forward'!$B$5:$B$13,0),MATCH(GK$4,'Curva Forward'!$C$4:$AN$4,0))),DM628)</f>
        <v>0</v>
      </c>
      <c r="GL628" s="200">
        <f>IF(EZ628="",0,CL628*CL$2*IF($FC628="V",1,-1)*IF($Q628="Fixo",(EZ628-INDEX('Curva Forward'!$C$5:$AN$13,MATCH(CONCATENATE(BD_COMERCIAL!$K628," ",BD_COMERCIAL!$L628),'Curva Forward'!$B$5:$B$13,0),MATCH(GL$4,'Curva Forward'!$C$4:$AN$4,0))),EZ628))</f>
        <v>0</v>
      </c>
      <c r="GM628" s="200">
        <f>IF(FA628="",0,CM628*CM$2*IF($FC628="V",1,-1)*IF($Q628="Fixo",(FA628-INDEX('Curva Forward'!$C$5:$AN$13,MATCH(CONCATENATE(BD_COMERCIAL!$K628," ",BD_COMERCIAL!$L628),'Curva Forward'!$B$5:$B$13,0),MATCH(GM$4,'Curva Forward'!$C$4:$AN$4,0))),FA628))</f>
        <v>0</v>
      </c>
      <c r="GN628" s="200">
        <f>IF(FB628="",0,CN628*CN$2*IF($FC628="V",1,-1)*IF($Q628="Fixo",(FB628-INDEX('Curva Forward'!$C$5:$AN$13,MATCH(CONCATENATE(BD_COMERCIAL!$K628," ",BD_COMERCIAL!$L628),'Curva Forward'!$B$5:$B$13,0),MATCH(GN$4,'Curva Forward'!$C$4:$AN$4,0))),FB628))</f>
        <v>0</v>
      </c>
      <c r="GO628" s="201">
        <f t="shared" ca="1" si="180"/>
        <v>0</v>
      </c>
      <c r="GP628" s="201">
        <f t="shared" ca="1" si="181"/>
        <v>0</v>
      </c>
    </row>
    <row r="629" spans="1:198" ht="15" customHeight="1" x14ac:dyDescent="0.25">
      <c r="A629" s="6"/>
      <c r="B629" s="7" t="s">
        <v>1050</v>
      </c>
      <c r="C629" s="8">
        <v>44803</v>
      </c>
      <c r="D629" s="9" t="s">
        <v>131</v>
      </c>
      <c r="E629" s="9" t="s">
        <v>201</v>
      </c>
      <c r="F629" s="113" t="s">
        <v>1042</v>
      </c>
      <c r="G629" s="10" t="s">
        <v>125</v>
      </c>
      <c r="H629" s="113" t="s">
        <v>992</v>
      </c>
      <c r="I629" s="9" t="s">
        <v>126</v>
      </c>
      <c r="J629" s="166" t="s">
        <v>921</v>
      </c>
      <c r="K629" s="10" t="s">
        <v>30</v>
      </c>
      <c r="L629" s="84" t="s">
        <v>22</v>
      </c>
      <c r="M629" s="11">
        <v>44774</v>
      </c>
      <c r="N629" s="12">
        <v>44804</v>
      </c>
      <c r="O629" s="10">
        <v>3</v>
      </c>
      <c r="P629" s="84">
        <v>29</v>
      </c>
      <c r="Q629" s="84" t="s">
        <v>586</v>
      </c>
      <c r="R629" s="10" t="s">
        <v>129</v>
      </c>
      <c r="S629" s="14" t="s">
        <v>135</v>
      </c>
      <c r="T629" s="11"/>
      <c r="U629" s="12"/>
      <c r="V629" s="257" t="str">
        <f ca="1">IF(U629="","",
IF(U629="NA","",
IFERROR(VLOOKUP(EOMONTH(M629,-2)+1,IPCA!$A:$B,2,0),
VLOOKUP(EOMONTH(TODAY(),-2)+1,IPCA!$A:$B,2,0))/
VLOOKUP(EOMONTH(U629,-2)+1,IPCA!$A:$B,2,0)*
P629))</f>
        <v/>
      </c>
      <c r="W629" s="84"/>
      <c r="X629" s="13" t="s">
        <v>133</v>
      </c>
      <c r="Y629" s="166"/>
      <c r="AA629" s="108"/>
      <c r="AB629" s="15"/>
      <c r="AI629">
        <v>3</v>
      </c>
      <c r="AM629" s="6"/>
      <c r="AN629" s="15"/>
      <c r="AY629" s="6"/>
      <c r="AZ629" s="15"/>
      <c r="BK629" s="6"/>
      <c r="BL629" s="15"/>
      <c r="BW629" s="6"/>
      <c r="BX629" s="15"/>
      <c r="CI629" s="6"/>
      <c r="CJ629" s="16">
        <f t="shared" si="165"/>
        <v>0.25479452054794521</v>
      </c>
      <c r="CK629" s="16" t="str">
        <f t="shared" si="166"/>
        <v/>
      </c>
      <c r="CL629" s="16" t="str">
        <f t="shared" si="167"/>
        <v/>
      </c>
      <c r="CM629" s="16" t="str">
        <f t="shared" si="168"/>
        <v/>
      </c>
      <c r="CN629" s="16" t="str">
        <f t="shared" si="169"/>
        <v/>
      </c>
      <c r="CO629" s="18"/>
      <c r="CP629" s="15"/>
      <c r="CW629">
        <v>29</v>
      </c>
      <c r="DA629" s="6"/>
      <c r="DB629" s="15"/>
      <c r="DM629" s="6"/>
      <c r="DN629" s="15"/>
      <c r="DY629" s="6"/>
      <c r="DZ629" s="15"/>
      <c r="EK629" s="6"/>
      <c r="EL629" s="15"/>
      <c r="EW629" s="6"/>
      <c r="EX629" s="16">
        <f t="shared" si="182"/>
        <v>2.463013698630137</v>
      </c>
      <c r="EY629" s="16" t="str">
        <f t="shared" si="183"/>
        <v/>
      </c>
      <c r="EZ629" s="16" t="str">
        <f t="shared" si="184"/>
        <v/>
      </c>
      <c r="FA629" s="16" t="str">
        <f t="shared" si="185"/>
        <v/>
      </c>
      <c r="FB629" s="160" t="str">
        <f t="shared" si="186"/>
        <v/>
      </c>
      <c r="FC629" t="s">
        <v>205</v>
      </c>
      <c r="FD629" s="20" t="s">
        <v>126</v>
      </c>
      <c r="FE629"/>
      <c r="FF629" s="209" t="s">
        <v>206</v>
      </c>
      <c r="FH629" s="284">
        <f t="shared" ca="1" si="175"/>
        <v>0</v>
      </c>
      <c r="FI629" s="208">
        <f t="shared" si="176"/>
        <v>1</v>
      </c>
      <c r="FK629" t="str">
        <f t="shared" si="177"/>
        <v>Nova Energia Comercializadora S.A.</v>
      </c>
      <c r="FL629" s="201">
        <f t="shared" ca="1" si="178"/>
        <v>-64728</v>
      </c>
      <c r="FM629" s="201">
        <f t="shared" ca="1" si="179"/>
        <v>0</v>
      </c>
      <c r="FN629" s="200">
        <f>AB629*AB$2*IF($FC629="V",1,-1)*IF($Q629="Fixo",(CP629-INDEX('Curva Forward'!$C$5:$AN$13,MATCH(CONCATENATE(BD_COMERCIAL!$K629," ",BD_COMERCIAL!$L629),'Curva Forward'!$B$5:$B$13,0),MATCH(FN$4,'Curva Forward'!$C$4:$AN$4,0))),CP629)</f>
        <v>0</v>
      </c>
      <c r="FO629" s="200">
        <f>AC629*AC$2*IF($FC629="V",1,-1)*IF($Q629="Fixo",(CQ629-INDEX('Curva Forward'!$C$5:$AN$13,MATCH(CONCATENATE(BD_COMERCIAL!$K629," ",BD_COMERCIAL!$L629),'Curva Forward'!$B$5:$B$13,0),MATCH(FO$4,'Curva Forward'!$C$4:$AN$4,0))),CQ629)</f>
        <v>0</v>
      </c>
      <c r="FP629" s="200">
        <f>AD629*AD$2*IF($FC629="V",1,-1)*IF($Q629="Fixo",(CR629-INDEX('Curva Forward'!$C$5:$AN$13,MATCH(CONCATENATE(BD_COMERCIAL!$K629," ",BD_COMERCIAL!$L629),'Curva Forward'!$B$5:$B$13,0),MATCH(FP$4,'Curva Forward'!$C$4:$AN$4,0))),CR629)</f>
        <v>0</v>
      </c>
      <c r="FQ629" s="200">
        <f>AE629*AE$2*IF($FC629="V",1,-1)*IF($Q629="Fixo",(CS629-INDEX('Curva Forward'!$C$5:$AN$13,MATCH(CONCATENATE(BD_COMERCIAL!$K629," ",BD_COMERCIAL!$L629),'Curva Forward'!$B$5:$B$13,0),MATCH(FQ$4,'Curva Forward'!$C$4:$AN$4,0))),CS629)</f>
        <v>0</v>
      </c>
      <c r="FR629" s="200">
        <f>AF629*AF$2*IF($FC629="V",1,-1)*IF($Q629="Fixo",(CT629-INDEX('Curva Forward'!$C$5:$AN$13,MATCH(CONCATENATE(BD_COMERCIAL!$K629," ",BD_COMERCIAL!$L629),'Curva Forward'!$B$5:$B$13,0),MATCH(FR$4,'Curva Forward'!$C$4:$AN$4,0))),CT629)</f>
        <v>0</v>
      </c>
      <c r="FS629" s="200">
        <f>AG629*AG$2*IF($FC629="V",1,-1)*IF($Q629="Fixo",(CU629-INDEX('Curva Forward'!$C$5:$AN$13,MATCH(CONCATENATE(BD_COMERCIAL!$K629," ",BD_COMERCIAL!$L629),'Curva Forward'!$B$5:$B$13,0),MATCH(FS$4,'Curva Forward'!$C$4:$AN$4,0))),CU629)</f>
        <v>0</v>
      </c>
      <c r="FT629" s="200">
        <f>AH629*AH$2*IF($FC629="V",1,-1)*IF($Q629="Fixo",(CV629-INDEX('Curva Forward'!$C$5:$AN$13,MATCH(CONCATENATE(BD_COMERCIAL!$K629," ",BD_COMERCIAL!$L629),'Curva Forward'!$B$5:$B$13,0),MATCH(FT$4,'Curva Forward'!$C$4:$AN$4,0))),CV629)</f>
        <v>0</v>
      </c>
      <c r="FU629" s="200">
        <f>AI629*AI$2*IF($FC629="V",1,-1)*IF($Q629="Fixo",(CW629-INDEX('Curva Forward'!$C$5:$AN$13,MATCH(CONCATENATE(BD_COMERCIAL!$K629," ",BD_COMERCIAL!$L629),'Curva Forward'!$B$5:$B$13,0),MATCH(FU$4,'Curva Forward'!$C$4:$AN$4,0))),CW629)</f>
        <v>-64728</v>
      </c>
      <c r="FV629" s="200">
        <f>AJ629*AJ$2*IF($FC629="V",1,-1)*IF($Q629="Fixo",(CX629-INDEX('Curva Forward'!$C$5:$AN$13,MATCH(CONCATENATE(BD_COMERCIAL!$K629," ",BD_COMERCIAL!$L629),'Curva Forward'!$B$5:$B$13,0),MATCH(FV$4,'Curva Forward'!$C$4:$AN$4,0))),CX629)</f>
        <v>0</v>
      </c>
      <c r="FW629" s="200">
        <f>AK629*AK$2*IF($FC629="V",1,-1)*IF($Q629="Fixo",(CY629-INDEX('Curva Forward'!$C$5:$AN$13,MATCH(CONCATENATE(BD_COMERCIAL!$K629," ",BD_COMERCIAL!$L629),'Curva Forward'!$B$5:$B$13,0),MATCH(FW$4,'Curva Forward'!$C$4:$AN$4,0))),CY629)</f>
        <v>0</v>
      </c>
      <c r="FX629" s="200">
        <f>AL629*AL$2*IF($FC629="V",1,-1)*IF($Q629="Fixo",(CZ629-INDEX('Curva Forward'!$C$5:$AN$13,MATCH(CONCATENATE(BD_COMERCIAL!$K629," ",BD_COMERCIAL!$L629),'Curva Forward'!$B$5:$B$13,0),MATCH(FX$4,'Curva Forward'!$C$4:$AN$4,0))),CZ629)</f>
        <v>0</v>
      </c>
      <c r="FY629" s="200">
        <f>AM629*AM$2*IF($FC629="V",1,-1)*IF($Q629="Fixo",(DA629-INDEX('Curva Forward'!$C$5:$AN$13,MATCH(CONCATENATE(BD_COMERCIAL!$K629," ",BD_COMERCIAL!$L629),'Curva Forward'!$B$5:$B$13,0),MATCH(FY$4,'Curva Forward'!$C$4:$AN$4,0))),DA629)</f>
        <v>0</v>
      </c>
      <c r="FZ629" s="200">
        <f>AN629*AN$2*IF($FC629="V",1,-1)*IF($Q629="Fixo",(DB629-INDEX('Curva Forward'!$C$5:$AN$13,MATCH(CONCATENATE(BD_COMERCIAL!$K629," ",BD_COMERCIAL!$L629),'Curva Forward'!$B$5:$B$13,0),MATCH(FZ$4,'Curva Forward'!$C$4:$AN$4,0))),DB629)</f>
        <v>0</v>
      </c>
      <c r="GA629" s="200">
        <f>AO629*AO$2*IF($FC629="V",1,-1)*IF($Q629="Fixo",(DC629-INDEX('Curva Forward'!$C$5:$AN$13,MATCH(CONCATENATE(BD_COMERCIAL!$K629," ",BD_COMERCIAL!$L629),'Curva Forward'!$B$5:$B$13,0),MATCH(GA$4,'Curva Forward'!$C$4:$AN$4,0))),DC629)</f>
        <v>0</v>
      </c>
      <c r="GB629" s="200">
        <f>AP629*AP$2*IF($FC629="V",1,-1)*IF($Q629="Fixo",(DD629-INDEX('Curva Forward'!$C$5:$AN$13,MATCH(CONCATENATE(BD_COMERCIAL!$K629," ",BD_COMERCIAL!$L629),'Curva Forward'!$B$5:$B$13,0),MATCH(GB$4,'Curva Forward'!$C$4:$AN$4,0))),DD629)</f>
        <v>0</v>
      </c>
      <c r="GC629" s="200">
        <f>AQ629*AQ$2*IF($FC629="V",1,-1)*IF($Q629="Fixo",(DE629-INDEX('Curva Forward'!$C$5:$AN$13,MATCH(CONCATENATE(BD_COMERCIAL!$K629," ",BD_COMERCIAL!$L629),'Curva Forward'!$B$5:$B$13,0),MATCH(GC$4,'Curva Forward'!$C$4:$AN$4,0))),DE629)</f>
        <v>0</v>
      </c>
      <c r="GD629" s="200">
        <f>AR629*AR$2*IF($FC629="V",1,-1)*IF($Q629="Fixo",(DF629-INDEX('Curva Forward'!$C$5:$AN$13,MATCH(CONCATENATE(BD_COMERCIAL!$K629," ",BD_COMERCIAL!$L629),'Curva Forward'!$B$5:$B$13,0),MATCH(GD$4,'Curva Forward'!$C$4:$AN$4,0))),DF629)</f>
        <v>0</v>
      </c>
      <c r="GE629" s="200">
        <f>AS629*AS$2*IF($FC629="V",1,-1)*IF($Q629="Fixo",(DG629-INDEX('Curva Forward'!$C$5:$AN$13,MATCH(CONCATENATE(BD_COMERCIAL!$K629," ",BD_COMERCIAL!$L629),'Curva Forward'!$B$5:$B$13,0),MATCH(GE$4,'Curva Forward'!$C$4:$AN$4,0))),DG629)</f>
        <v>0</v>
      </c>
      <c r="GF629" s="200">
        <f>AT629*AT$2*IF($FC629="V",1,-1)*IF($Q629="Fixo",(DH629-INDEX('Curva Forward'!$C$5:$AN$13,MATCH(CONCATENATE(BD_COMERCIAL!$K629," ",BD_COMERCIAL!$L629),'Curva Forward'!$B$5:$B$13,0),MATCH(GF$4,'Curva Forward'!$C$4:$AN$4,0))),DH629)</f>
        <v>0</v>
      </c>
      <c r="GG629" s="200">
        <f>AU629*AU$2*IF($FC629="V",1,-1)*IF($Q629="Fixo",(DI629-INDEX('Curva Forward'!$C$5:$AN$13,MATCH(CONCATENATE(BD_COMERCIAL!$K629," ",BD_COMERCIAL!$L629),'Curva Forward'!$B$5:$B$13,0),MATCH(GG$4,'Curva Forward'!$C$4:$AN$4,0))),DI629)</f>
        <v>0</v>
      </c>
      <c r="GH629" s="200">
        <f>AV629*AV$2*IF($FC629="V",1,-1)*IF($Q629="Fixo",(DJ629-INDEX('Curva Forward'!$C$5:$AN$13,MATCH(CONCATENATE(BD_COMERCIAL!$K629," ",BD_COMERCIAL!$L629),'Curva Forward'!$B$5:$B$13,0),MATCH(GH$4,'Curva Forward'!$C$4:$AN$4,0))),DJ629)</f>
        <v>0</v>
      </c>
      <c r="GI629" s="200">
        <f>AW629*AW$2*IF($FC629="V",1,-1)*IF($Q629="Fixo",(DK629-INDEX('Curva Forward'!$C$5:$AN$13,MATCH(CONCATENATE(BD_COMERCIAL!$K629," ",BD_COMERCIAL!$L629),'Curva Forward'!$B$5:$B$13,0),MATCH(GI$4,'Curva Forward'!$C$4:$AN$4,0))),DK629)</f>
        <v>0</v>
      </c>
      <c r="GJ629" s="200">
        <f>AX629*AX$2*IF($FC629="V",1,-1)*IF($Q629="Fixo",(DL629-INDEX('Curva Forward'!$C$5:$AN$13,MATCH(CONCATENATE(BD_COMERCIAL!$K629," ",BD_COMERCIAL!$L629),'Curva Forward'!$B$5:$B$13,0),MATCH(GJ$4,'Curva Forward'!$C$4:$AN$4,0))),DL629)</f>
        <v>0</v>
      </c>
      <c r="GK629" s="200">
        <f>AY629*AY$2*IF($FC629="V",1,-1)*IF($Q629="Fixo",(DM629-INDEX('Curva Forward'!$C$5:$AN$13,MATCH(CONCATENATE(BD_COMERCIAL!$K629," ",BD_COMERCIAL!$L629),'Curva Forward'!$B$5:$B$13,0),MATCH(GK$4,'Curva Forward'!$C$4:$AN$4,0))),DM629)</f>
        <v>0</v>
      </c>
      <c r="GL629" s="200">
        <f>IF(EZ629="",0,CL629*CL$2*IF($FC629="V",1,-1)*IF($Q629="Fixo",(EZ629-INDEX('Curva Forward'!$C$5:$AN$13,MATCH(CONCATENATE(BD_COMERCIAL!$K629," ",BD_COMERCIAL!$L629),'Curva Forward'!$B$5:$B$13,0),MATCH(GL$4,'Curva Forward'!$C$4:$AN$4,0))),EZ629))</f>
        <v>0</v>
      </c>
      <c r="GM629" s="200">
        <f>IF(FA629="",0,CM629*CM$2*IF($FC629="V",1,-1)*IF($Q629="Fixo",(FA629-INDEX('Curva Forward'!$C$5:$AN$13,MATCH(CONCATENATE(BD_COMERCIAL!$K629," ",BD_COMERCIAL!$L629),'Curva Forward'!$B$5:$B$13,0),MATCH(GM$4,'Curva Forward'!$C$4:$AN$4,0))),FA629))</f>
        <v>0</v>
      </c>
      <c r="GN629" s="200">
        <f>IF(FB629="",0,CN629*CN$2*IF($FC629="V",1,-1)*IF($Q629="Fixo",(FB629-INDEX('Curva Forward'!$C$5:$AN$13,MATCH(CONCATENATE(BD_COMERCIAL!$K629," ",BD_COMERCIAL!$L629),'Curva Forward'!$B$5:$B$13,0),MATCH(GN$4,'Curva Forward'!$C$4:$AN$4,0))),FB629))</f>
        <v>0</v>
      </c>
      <c r="GO629" s="201">
        <f t="shared" ca="1" si="180"/>
        <v>0</v>
      </c>
      <c r="GP629" s="201">
        <f t="shared" ca="1" si="181"/>
        <v>0</v>
      </c>
    </row>
    <row r="630" spans="1:198" ht="15" customHeight="1" x14ac:dyDescent="0.25">
      <c r="A630" s="6"/>
      <c r="B630" s="7" t="s">
        <v>1051</v>
      </c>
      <c r="C630" s="8">
        <v>44803</v>
      </c>
      <c r="D630" s="9" t="s">
        <v>131</v>
      </c>
      <c r="E630" s="9" t="s">
        <v>949</v>
      </c>
      <c r="F630" s="113" t="s">
        <v>1052</v>
      </c>
      <c r="G630" s="10" t="s">
        <v>125</v>
      </c>
      <c r="H630" s="113" t="s">
        <v>992</v>
      </c>
      <c r="I630" s="9" t="s">
        <v>126</v>
      </c>
      <c r="J630" s="166" t="s">
        <v>921</v>
      </c>
      <c r="K630" s="10" t="s">
        <v>30</v>
      </c>
      <c r="L630" s="84" t="s">
        <v>22</v>
      </c>
      <c r="M630" s="11">
        <v>44774</v>
      </c>
      <c r="N630" s="12">
        <v>44804</v>
      </c>
      <c r="O630" s="10">
        <v>10</v>
      </c>
      <c r="P630" s="84">
        <v>29</v>
      </c>
      <c r="Q630" s="84" t="s">
        <v>586</v>
      </c>
      <c r="R630" s="10" t="s">
        <v>129</v>
      </c>
      <c r="S630" s="14" t="s">
        <v>135</v>
      </c>
      <c r="T630" s="11"/>
      <c r="U630" s="12"/>
      <c r="V630" s="257" t="str">
        <f ca="1">IF(U630="","",
IF(U630="NA","",
IFERROR(VLOOKUP(EOMONTH(M630,-2)+1,IPCA!$A:$B,2,0),
VLOOKUP(EOMONTH(TODAY(),-2)+1,IPCA!$A:$B,2,0))/
VLOOKUP(EOMONTH(U630,-2)+1,IPCA!$A:$B,2,0)*
P630))</f>
        <v/>
      </c>
      <c r="W630" s="84"/>
      <c r="X630" s="13" t="s">
        <v>133</v>
      </c>
      <c r="Y630" s="166"/>
      <c r="AA630" s="108"/>
      <c r="AB630" s="15"/>
      <c r="AI630">
        <v>10</v>
      </c>
      <c r="AM630" s="6"/>
      <c r="AN630" s="15"/>
      <c r="AY630" s="6"/>
      <c r="AZ630" s="15"/>
      <c r="BK630" s="6"/>
      <c r="BL630" s="15"/>
      <c r="BW630" s="6"/>
      <c r="BX630" s="15"/>
      <c r="CI630" s="6"/>
      <c r="CJ630" s="16">
        <f t="shared" si="165"/>
        <v>0.84931506849315064</v>
      </c>
      <c r="CK630" s="16" t="str">
        <f t="shared" si="166"/>
        <v/>
      </c>
      <c r="CL630" s="16" t="str">
        <f t="shared" si="167"/>
        <v/>
      </c>
      <c r="CM630" s="16" t="str">
        <f t="shared" si="168"/>
        <v/>
      </c>
      <c r="CN630" s="16" t="str">
        <f t="shared" si="169"/>
        <v/>
      </c>
      <c r="CO630" s="18"/>
      <c r="CP630" s="15"/>
      <c r="CW630">
        <v>29</v>
      </c>
      <c r="DA630" s="6"/>
      <c r="DB630" s="15"/>
      <c r="DM630" s="6"/>
      <c r="DN630" s="15"/>
      <c r="DY630" s="6"/>
      <c r="DZ630" s="15"/>
      <c r="EK630" s="6"/>
      <c r="EL630" s="15"/>
      <c r="EW630" s="6"/>
      <c r="EX630" s="16">
        <f t="shared" si="182"/>
        <v>2.463013698630137</v>
      </c>
      <c r="EY630" s="16" t="str">
        <f t="shared" si="183"/>
        <v/>
      </c>
      <c r="EZ630" s="16" t="str">
        <f t="shared" si="184"/>
        <v/>
      </c>
      <c r="FA630" s="16" t="str">
        <f t="shared" si="185"/>
        <v/>
      </c>
      <c r="FB630" s="160" t="str">
        <f t="shared" si="186"/>
        <v/>
      </c>
      <c r="FC630" t="s">
        <v>205</v>
      </c>
      <c r="FD630" s="20" t="s">
        <v>126</v>
      </c>
      <c r="FE630"/>
      <c r="FF630" s="209" t="s">
        <v>206</v>
      </c>
      <c r="FH630" s="284">
        <f t="shared" ca="1" si="175"/>
        <v>0</v>
      </c>
      <c r="FI630" s="208">
        <f t="shared" si="176"/>
        <v>1</v>
      </c>
      <c r="FK630" t="str">
        <f t="shared" si="177"/>
        <v>Companhia Hidro Elétrica do São Francisco - Chesf</v>
      </c>
      <c r="FL630" s="201">
        <f t="shared" ca="1" si="178"/>
        <v>-215760</v>
      </c>
      <c r="FM630" s="201">
        <f t="shared" ca="1" si="179"/>
        <v>0</v>
      </c>
      <c r="FN630" s="200">
        <f>AB630*AB$2*IF($FC630="V",1,-1)*IF($Q630="Fixo",(CP630-INDEX('Curva Forward'!$C$5:$AN$13,MATCH(CONCATENATE(BD_COMERCIAL!$K630," ",BD_COMERCIAL!$L630),'Curva Forward'!$B$5:$B$13,0),MATCH(FN$4,'Curva Forward'!$C$4:$AN$4,0))),CP630)</f>
        <v>0</v>
      </c>
      <c r="FO630" s="200">
        <f>AC630*AC$2*IF($FC630="V",1,-1)*IF($Q630="Fixo",(CQ630-INDEX('Curva Forward'!$C$5:$AN$13,MATCH(CONCATENATE(BD_COMERCIAL!$K630," ",BD_COMERCIAL!$L630),'Curva Forward'!$B$5:$B$13,0),MATCH(FO$4,'Curva Forward'!$C$4:$AN$4,0))),CQ630)</f>
        <v>0</v>
      </c>
      <c r="FP630" s="200">
        <f>AD630*AD$2*IF($FC630="V",1,-1)*IF($Q630="Fixo",(CR630-INDEX('Curva Forward'!$C$5:$AN$13,MATCH(CONCATENATE(BD_COMERCIAL!$K630," ",BD_COMERCIAL!$L630),'Curva Forward'!$B$5:$B$13,0),MATCH(FP$4,'Curva Forward'!$C$4:$AN$4,0))),CR630)</f>
        <v>0</v>
      </c>
      <c r="FQ630" s="200">
        <f>AE630*AE$2*IF($FC630="V",1,-1)*IF($Q630="Fixo",(CS630-INDEX('Curva Forward'!$C$5:$AN$13,MATCH(CONCATENATE(BD_COMERCIAL!$K630," ",BD_COMERCIAL!$L630),'Curva Forward'!$B$5:$B$13,0),MATCH(FQ$4,'Curva Forward'!$C$4:$AN$4,0))),CS630)</f>
        <v>0</v>
      </c>
      <c r="FR630" s="200">
        <f>AF630*AF$2*IF($FC630="V",1,-1)*IF($Q630="Fixo",(CT630-INDEX('Curva Forward'!$C$5:$AN$13,MATCH(CONCATENATE(BD_COMERCIAL!$K630," ",BD_COMERCIAL!$L630),'Curva Forward'!$B$5:$B$13,0),MATCH(FR$4,'Curva Forward'!$C$4:$AN$4,0))),CT630)</f>
        <v>0</v>
      </c>
      <c r="FS630" s="200">
        <f>AG630*AG$2*IF($FC630="V",1,-1)*IF($Q630="Fixo",(CU630-INDEX('Curva Forward'!$C$5:$AN$13,MATCH(CONCATENATE(BD_COMERCIAL!$K630," ",BD_COMERCIAL!$L630),'Curva Forward'!$B$5:$B$13,0),MATCH(FS$4,'Curva Forward'!$C$4:$AN$4,0))),CU630)</f>
        <v>0</v>
      </c>
      <c r="FT630" s="200">
        <f>AH630*AH$2*IF($FC630="V",1,-1)*IF($Q630="Fixo",(CV630-INDEX('Curva Forward'!$C$5:$AN$13,MATCH(CONCATENATE(BD_COMERCIAL!$K630," ",BD_COMERCIAL!$L630),'Curva Forward'!$B$5:$B$13,0),MATCH(FT$4,'Curva Forward'!$C$4:$AN$4,0))),CV630)</f>
        <v>0</v>
      </c>
      <c r="FU630" s="200">
        <f>AI630*AI$2*IF($FC630="V",1,-1)*IF($Q630="Fixo",(CW630-INDEX('Curva Forward'!$C$5:$AN$13,MATCH(CONCATENATE(BD_COMERCIAL!$K630," ",BD_COMERCIAL!$L630),'Curva Forward'!$B$5:$B$13,0),MATCH(FU$4,'Curva Forward'!$C$4:$AN$4,0))),CW630)</f>
        <v>-215760</v>
      </c>
      <c r="FV630" s="200">
        <f>AJ630*AJ$2*IF($FC630="V",1,-1)*IF($Q630="Fixo",(CX630-INDEX('Curva Forward'!$C$5:$AN$13,MATCH(CONCATENATE(BD_COMERCIAL!$K630," ",BD_COMERCIAL!$L630),'Curva Forward'!$B$5:$B$13,0),MATCH(FV$4,'Curva Forward'!$C$4:$AN$4,0))),CX630)</f>
        <v>0</v>
      </c>
      <c r="FW630" s="200">
        <f>AK630*AK$2*IF($FC630="V",1,-1)*IF($Q630="Fixo",(CY630-INDEX('Curva Forward'!$C$5:$AN$13,MATCH(CONCATENATE(BD_COMERCIAL!$K630," ",BD_COMERCIAL!$L630),'Curva Forward'!$B$5:$B$13,0),MATCH(FW$4,'Curva Forward'!$C$4:$AN$4,0))),CY630)</f>
        <v>0</v>
      </c>
      <c r="FX630" s="200">
        <f>AL630*AL$2*IF($FC630="V",1,-1)*IF($Q630="Fixo",(CZ630-INDEX('Curva Forward'!$C$5:$AN$13,MATCH(CONCATENATE(BD_COMERCIAL!$K630," ",BD_COMERCIAL!$L630),'Curva Forward'!$B$5:$B$13,0),MATCH(FX$4,'Curva Forward'!$C$4:$AN$4,0))),CZ630)</f>
        <v>0</v>
      </c>
      <c r="FY630" s="200">
        <f>AM630*AM$2*IF($FC630="V",1,-1)*IF($Q630="Fixo",(DA630-INDEX('Curva Forward'!$C$5:$AN$13,MATCH(CONCATENATE(BD_COMERCIAL!$K630," ",BD_COMERCIAL!$L630),'Curva Forward'!$B$5:$B$13,0),MATCH(FY$4,'Curva Forward'!$C$4:$AN$4,0))),DA630)</f>
        <v>0</v>
      </c>
      <c r="FZ630" s="200">
        <f>AN630*AN$2*IF($FC630="V",1,-1)*IF($Q630="Fixo",(DB630-INDEX('Curva Forward'!$C$5:$AN$13,MATCH(CONCATENATE(BD_COMERCIAL!$K630," ",BD_COMERCIAL!$L630),'Curva Forward'!$B$5:$B$13,0),MATCH(FZ$4,'Curva Forward'!$C$4:$AN$4,0))),DB630)</f>
        <v>0</v>
      </c>
      <c r="GA630" s="200">
        <f>AO630*AO$2*IF($FC630="V",1,-1)*IF($Q630="Fixo",(DC630-INDEX('Curva Forward'!$C$5:$AN$13,MATCH(CONCATENATE(BD_COMERCIAL!$K630," ",BD_COMERCIAL!$L630),'Curva Forward'!$B$5:$B$13,0),MATCH(GA$4,'Curva Forward'!$C$4:$AN$4,0))),DC630)</f>
        <v>0</v>
      </c>
      <c r="GB630" s="200">
        <f>AP630*AP$2*IF($FC630="V",1,-1)*IF($Q630="Fixo",(DD630-INDEX('Curva Forward'!$C$5:$AN$13,MATCH(CONCATENATE(BD_COMERCIAL!$K630," ",BD_COMERCIAL!$L630),'Curva Forward'!$B$5:$B$13,0),MATCH(GB$4,'Curva Forward'!$C$4:$AN$4,0))),DD630)</f>
        <v>0</v>
      </c>
      <c r="GC630" s="200">
        <f>AQ630*AQ$2*IF($FC630="V",1,-1)*IF($Q630="Fixo",(DE630-INDEX('Curva Forward'!$C$5:$AN$13,MATCH(CONCATENATE(BD_COMERCIAL!$K630," ",BD_COMERCIAL!$L630),'Curva Forward'!$B$5:$B$13,0),MATCH(GC$4,'Curva Forward'!$C$4:$AN$4,0))),DE630)</f>
        <v>0</v>
      </c>
      <c r="GD630" s="200">
        <f>AR630*AR$2*IF($FC630="V",1,-1)*IF($Q630="Fixo",(DF630-INDEX('Curva Forward'!$C$5:$AN$13,MATCH(CONCATENATE(BD_COMERCIAL!$K630," ",BD_COMERCIAL!$L630),'Curva Forward'!$B$5:$B$13,0),MATCH(GD$4,'Curva Forward'!$C$4:$AN$4,0))),DF630)</f>
        <v>0</v>
      </c>
      <c r="GE630" s="200">
        <f>AS630*AS$2*IF($FC630="V",1,-1)*IF($Q630="Fixo",(DG630-INDEX('Curva Forward'!$C$5:$AN$13,MATCH(CONCATENATE(BD_COMERCIAL!$K630," ",BD_COMERCIAL!$L630),'Curva Forward'!$B$5:$B$13,0),MATCH(GE$4,'Curva Forward'!$C$4:$AN$4,0))),DG630)</f>
        <v>0</v>
      </c>
      <c r="GF630" s="200">
        <f>AT630*AT$2*IF($FC630="V",1,-1)*IF($Q630="Fixo",(DH630-INDEX('Curva Forward'!$C$5:$AN$13,MATCH(CONCATENATE(BD_COMERCIAL!$K630," ",BD_COMERCIAL!$L630),'Curva Forward'!$B$5:$B$13,0),MATCH(GF$4,'Curva Forward'!$C$4:$AN$4,0))),DH630)</f>
        <v>0</v>
      </c>
      <c r="GG630" s="200">
        <f>AU630*AU$2*IF($FC630="V",1,-1)*IF($Q630="Fixo",(DI630-INDEX('Curva Forward'!$C$5:$AN$13,MATCH(CONCATENATE(BD_COMERCIAL!$K630," ",BD_COMERCIAL!$L630),'Curva Forward'!$B$5:$B$13,0),MATCH(GG$4,'Curva Forward'!$C$4:$AN$4,0))),DI630)</f>
        <v>0</v>
      </c>
      <c r="GH630" s="200">
        <f>AV630*AV$2*IF($FC630="V",1,-1)*IF($Q630="Fixo",(DJ630-INDEX('Curva Forward'!$C$5:$AN$13,MATCH(CONCATENATE(BD_COMERCIAL!$K630," ",BD_COMERCIAL!$L630),'Curva Forward'!$B$5:$B$13,0),MATCH(GH$4,'Curva Forward'!$C$4:$AN$4,0))),DJ630)</f>
        <v>0</v>
      </c>
      <c r="GI630" s="200">
        <f>AW630*AW$2*IF($FC630="V",1,-1)*IF($Q630="Fixo",(DK630-INDEX('Curva Forward'!$C$5:$AN$13,MATCH(CONCATENATE(BD_COMERCIAL!$K630," ",BD_COMERCIAL!$L630),'Curva Forward'!$B$5:$B$13,0),MATCH(GI$4,'Curva Forward'!$C$4:$AN$4,0))),DK630)</f>
        <v>0</v>
      </c>
      <c r="GJ630" s="200">
        <f>AX630*AX$2*IF($FC630="V",1,-1)*IF($Q630="Fixo",(DL630-INDEX('Curva Forward'!$C$5:$AN$13,MATCH(CONCATENATE(BD_COMERCIAL!$K630," ",BD_COMERCIAL!$L630),'Curva Forward'!$B$5:$B$13,0),MATCH(GJ$4,'Curva Forward'!$C$4:$AN$4,0))),DL630)</f>
        <v>0</v>
      </c>
      <c r="GK630" s="200">
        <f>AY630*AY$2*IF($FC630="V",1,-1)*IF($Q630="Fixo",(DM630-INDEX('Curva Forward'!$C$5:$AN$13,MATCH(CONCATENATE(BD_COMERCIAL!$K630," ",BD_COMERCIAL!$L630),'Curva Forward'!$B$5:$B$13,0),MATCH(GK$4,'Curva Forward'!$C$4:$AN$4,0))),DM630)</f>
        <v>0</v>
      </c>
      <c r="GL630" s="200">
        <f>IF(EZ630="",0,CL630*CL$2*IF($FC630="V",1,-1)*IF($Q630="Fixo",(EZ630-INDEX('Curva Forward'!$C$5:$AN$13,MATCH(CONCATENATE(BD_COMERCIAL!$K630," ",BD_COMERCIAL!$L630),'Curva Forward'!$B$5:$B$13,0),MATCH(GL$4,'Curva Forward'!$C$4:$AN$4,0))),EZ630))</f>
        <v>0</v>
      </c>
      <c r="GM630" s="200">
        <f>IF(FA630="",0,CM630*CM$2*IF($FC630="V",1,-1)*IF($Q630="Fixo",(FA630-INDEX('Curva Forward'!$C$5:$AN$13,MATCH(CONCATENATE(BD_COMERCIAL!$K630," ",BD_COMERCIAL!$L630),'Curva Forward'!$B$5:$B$13,0),MATCH(GM$4,'Curva Forward'!$C$4:$AN$4,0))),FA630))</f>
        <v>0</v>
      </c>
      <c r="GN630" s="200">
        <f>IF(FB630="",0,CN630*CN$2*IF($FC630="V",1,-1)*IF($Q630="Fixo",(FB630-INDEX('Curva Forward'!$C$5:$AN$13,MATCH(CONCATENATE(BD_COMERCIAL!$K630," ",BD_COMERCIAL!$L630),'Curva Forward'!$B$5:$B$13,0),MATCH(GN$4,'Curva Forward'!$C$4:$AN$4,0))),FB630))</f>
        <v>0</v>
      </c>
      <c r="GO630" s="201">
        <f t="shared" ca="1" si="180"/>
        <v>0</v>
      </c>
      <c r="GP630" s="201">
        <f t="shared" ca="1" si="181"/>
        <v>0</v>
      </c>
    </row>
    <row r="631" spans="1:198" ht="15" customHeight="1" x14ac:dyDescent="0.25">
      <c r="A631" s="6"/>
      <c r="B631" s="7" t="s">
        <v>1053</v>
      </c>
      <c r="C631" s="8">
        <v>44803</v>
      </c>
      <c r="D631" s="9" t="s">
        <v>131</v>
      </c>
      <c r="E631" s="9" t="s">
        <v>964</v>
      </c>
      <c r="F631" s="113" t="s">
        <v>1054</v>
      </c>
      <c r="G631" s="10" t="s">
        <v>125</v>
      </c>
      <c r="H631" s="113" t="s">
        <v>992</v>
      </c>
      <c r="I631" s="9" t="s">
        <v>126</v>
      </c>
      <c r="J631" s="166" t="s">
        <v>921</v>
      </c>
      <c r="K631" s="10" t="s">
        <v>30</v>
      </c>
      <c r="L631" s="84" t="s">
        <v>22</v>
      </c>
      <c r="M631" s="11">
        <v>44774</v>
      </c>
      <c r="N631" s="12">
        <v>44804</v>
      </c>
      <c r="O631" s="10">
        <v>9</v>
      </c>
      <c r="P631" s="84">
        <v>106</v>
      </c>
      <c r="Q631" s="84" t="s">
        <v>128</v>
      </c>
      <c r="R631" s="10" t="s">
        <v>129</v>
      </c>
      <c r="S631" s="14" t="s">
        <v>135</v>
      </c>
      <c r="T631" s="11"/>
      <c r="U631" s="12"/>
      <c r="V631" s="257" t="str">
        <f ca="1">IF(U631="","",
IF(U631="NA","",
IFERROR(VLOOKUP(EOMONTH(M631,-2)+1,IPCA!$A:$B,2,0),
VLOOKUP(EOMONTH(TODAY(),-2)+1,IPCA!$A:$B,2,0))/
VLOOKUP(EOMONTH(U631,-2)+1,IPCA!$A:$B,2,0)*
P631))</f>
        <v/>
      </c>
      <c r="W631" s="84"/>
      <c r="X631" s="13" t="s">
        <v>133</v>
      </c>
      <c r="Y631" s="166"/>
      <c r="AA631" s="108"/>
      <c r="AB631" s="15"/>
      <c r="AI631">
        <v>9</v>
      </c>
      <c r="AM631" s="6"/>
      <c r="AN631" s="15"/>
      <c r="AY631" s="6"/>
      <c r="AZ631" s="15"/>
      <c r="BK631" s="6"/>
      <c r="BL631" s="15"/>
      <c r="BW631" s="6"/>
      <c r="BX631" s="15"/>
      <c r="CI631" s="6"/>
      <c r="CJ631" s="16">
        <f t="shared" si="165"/>
        <v>0.76438356164383559</v>
      </c>
      <c r="CK631" s="16" t="str">
        <f t="shared" si="166"/>
        <v/>
      </c>
      <c r="CL631" s="16" t="str">
        <f t="shared" si="167"/>
        <v/>
      </c>
      <c r="CM631" s="16" t="str">
        <f t="shared" si="168"/>
        <v/>
      </c>
      <c r="CN631" s="16" t="str">
        <f t="shared" si="169"/>
        <v/>
      </c>
      <c r="CO631" s="18"/>
      <c r="CP631" s="15"/>
      <c r="CW631">
        <v>106</v>
      </c>
      <c r="DA631" s="6"/>
      <c r="DB631" s="15"/>
      <c r="DM631" s="6"/>
      <c r="DN631" s="15"/>
      <c r="DY631" s="6"/>
      <c r="DZ631" s="15"/>
      <c r="EK631" s="6"/>
      <c r="EL631" s="15"/>
      <c r="EW631" s="6"/>
      <c r="EX631" s="16">
        <f t="shared" si="182"/>
        <v>9.0027397260273965</v>
      </c>
      <c r="EY631" s="16" t="str">
        <f t="shared" si="183"/>
        <v/>
      </c>
      <c r="EZ631" s="16" t="str">
        <f t="shared" si="184"/>
        <v/>
      </c>
      <c r="FA631" s="16" t="str">
        <f t="shared" si="185"/>
        <v/>
      </c>
      <c r="FB631" s="160" t="str">
        <f t="shared" si="186"/>
        <v/>
      </c>
      <c r="FC631" t="s">
        <v>205</v>
      </c>
      <c r="FD631" s="20" t="s">
        <v>126</v>
      </c>
      <c r="FE631"/>
      <c r="FF631" s="209" t="s">
        <v>206</v>
      </c>
      <c r="FH631" s="284">
        <f t="shared" ca="1" si="175"/>
        <v>0</v>
      </c>
      <c r="FI631" s="208">
        <f t="shared" si="176"/>
        <v>1</v>
      </c>
      <c r="FK631" t="str">
        <f t="shared" si="177"/>
        <v>Vale Energia S.A</v>
      </c>
      <c r="FL631" s="201">
        <f t="shared" ca="1" si="178"/>
        <v>66960</v>
      </c>
      <c r="FM631" s="201">
        <f t="shared" ca="1" si="179"/>
        <v>0</v>
      </c>
      <c r="FN631" s="200">
        <f>AB631*AB$2*IF($FC631="V",1,-1)*IF($Q631="Fixo",(CP631-INDEX('Curva Forward'!$C$5:$AN$13,MATCH(CONCATENATE(BD_COMERCIAL!$K631," ",BD_COMERCIAL!$L631),'Curva Forward'!$B$5:$B$13,0),MATCH(FN$4,'Curva Forward'!$C$4:$AN$4,0))),CP631)</f>
        <v>0</v>
      </c>
      <c r="FO631" s="200">
        <f>AC631*AC$2*IF($FC631="V",1,-1)*IF($Q631="Fixo",(CQ631-INDEX('Curva Forward'!$C$5:$AN$13,MATCH(CONCATENATE(BD_COMERCIAL!$K631," ",BD_COMERCIAL!$L631),'Curva Forward'!$B$5:$B$13,0),MATCH(FO$4,'Curva Forward'!$C$4:$AN$4,0))),CQ631)</f>
        <v>0</v>
      </c>
      <c r="FP631" s="200">
        <f>AD631*AD$2*IF($FC631="V",1,-1)*IF($Q631="Fixo",(CR631-INDEX('Curva Forward'!$C$5:$AN$13,MATCH(CONCATENATE(BD_COMERCIAL!$K631," ",BD_COMERCIAL!$L631),'Curva Forward'!$B$5:$B$13,0),MATCH(FP$4,'Curva Forward'!$C$4:$AN$4,0))),CR631)</f>
        <v>0</v>
      </c>
      <c r="FQ631" s="200">
        <f>AE631*AE$2*IF($FC631="V",1,-1)*IF($Q631="Fixo",(CS631-INDEX('Curva Forward'!$C$5:$AN$13,MATCH(CONCATENATE(BD_COMERCIAL!$K631," ",BD_COMERCIAL!$L631),'Curva Forward'!$B$5:$B$13,0),MATCH(FQ$4,'Curva Forward'!$C$4:$AN$4,0))),CS631)</f>
        <v>0</v>
      </c>
      <c r="FR631" s="200">
        <f>AF631*AF$2*IF($FC631="V",1,-1)*IF($Q631="Fixo",(CT631-INDEX('Curva Forward'!$C$5:$AN$13,MATCH(CONCATENATE(BD_COMERCIAL!$K631," ",BD_COMERCIAL!$L631),'Curva Forward'!$B$5:$B$13,0),MATCH(FR$4,'Curva Forward'!$C$4:$AN$4,0))),CT631)</f>
        <v>0</v>
      </c>
      <c r="FS631" s="200">
        <f>AG631*AG$2*IF($FC631="V",1,-1)*IF($Q631="Fixo",(CU631-INDEX('Curva Forward'!$C$5:$AN$13,MATCH(CONCATENATE(BD_COMERCIAL!$K631," ",BD_COMERCIAL!$L631),'Curva Forward'!$B$5:$B$13,0),MATCH(FS$4,'Curva Forward'!$C$4:$AN$4,0))),CU631)</f>
        <v>0</v>
      </c>
      <c r="FT631" s="200">
        <f>AH631*AH$2*IF($FC631="V",1,-1)*IF($Q631="Fixo",(CV631-INDEX('Curva Forward'!$C$5:$AN$13,MATCH(CONCATENATE(BD_COMERCIAL!$K631," ",BD_COMERCIAL!$L631),'Curva Forward'!$B$5:$B$13,0),MATCH(FT$4,'Curva Forward'!$C$4:$AN$4,0))),CV631)</f>
        <v>0</v>
      </c>
      <c r="FU631" s="200">
        <f>AI631*AI$2*IF($FC631="V",1,-1)*IF($Q631="Fixo",(CW631-INDEX('Curva Forward'!$C$5:$AN$13,MATCH(CONCATENATE(BD_COMERCIAL!$K631," ",BD_COMERCIAL!$L631),'Curva Forward'!$B$5:$B$13,0),MATCH(FU$4,'Curva Forward'!$C$4:$AN$4,0))),CW631)</f>
        <v>66960</v>
      </c>
      <c r="FV631" s="200">
        <f>AJ631*AJ$2*IF($FC631="V",1,-1)*IF($Q631="Fixo",(CX631-INDEX('Curva Forward'!$C$5:$AN$13,MATCH(CONCATENATE(BD_COMERCIAL!$K631," ",BD_COMERCIAL!$L631),'Curva Forward'!$B$5:$B$13,0),MATCH(FV$4,'Curva Forward'!$C$4:$AN$4,0))),CX631)</f>
        <v>0</v>
      </c>
      <c r="FW631" s="200">
        <f>AK631*AK$2*IF($FC631="V",1,-1)*IF($Q631="Fixo",(CY631-INDEX('Curva Forward'!$C$5:$AN$13,MATCH(CONCATENATE(BD_COMERCIAL!$K631," ",BD_COMERCIAL!$L631),'Curva Forward'!$B$5:$B$13,0),MATCH(FW$4,'Curva Forward'!$C$4:$AN$4,0))),CY631)</f>
        <v>0</v>
      </c>
      <c r="FX631" s="200">
        <f>AL631*AL$2*IF($FC631="V",1,-1)*IF($Q631="Fixo",(CZ631-INDEX('Curva Forward'!$C$5:$AN$13,MATCH(CONCATENATE(BD_COMERCIAL!$K631," ",BD_COMERCIAL!$L631),'Curva Forward'!$B$5:$B$13,0),MATCH(FX$4,'Curva Forward'!$C$4:$AN$4,0))),CZ631)</f>
        <v>0</v>
      </c>
      <c r="FY631" s="200">
        <f>AM631*AM$2*IF($FC631="V",1,-1)*IF($Q631="Fixo",(DA631-INDEX('Curva Forward'!$C$5:$AN$13,MATCH(CONCATENATE(BD_COMERCIAL!$K631," ",BD_COMERCIAL!$L631),'Curva Forward'!$B$5:$B$13,0),MATCH(FY$4,'Curva Forward'!$C$4:$AN$4,0))),DA631)</f>
        <v>0</v>
      </c>
      <c r="FZ631" s="200">
        <f>AN631*AN$2*IF($FC631="V",1,-1)*IF($Q631="Fixo",(DB631-INDEX('Curva Forward'!$C$5:$AN$13,MATCH(CONCATENATE(BD_COMERCIAL!$K631," ",BD_COMERCIAL!$L631),'Curva Forward'!$B$5:$B$13,0),MATCH(FZ$4,'Curva Forward'!$C$4:$AN$4,0))),DB631)</f>
        <v>0</v>
      </c>
      <c r="GA631" s="200">
        <f>AO631*AO$2*IF($FC631="V",1,-1)*IF($Q631="Fixo",(DC631-INDEX('Curva Forward'!$C$5:$AN$13,MATCH(CONCATENATE(BD_COMERCIAL!$K631," ",BD_COMERCIAL!$L631),'Curva Forward'!$B$5:$B$13,0),MATCH(GA$4,'Curva Forward'!$C$4:$AN$4,0))),DC631)</f>
        <v>0</v>
      </c>
      <c r="GB631" s="200">
        <f>AP631*AP$2*IF($FC631="V",1,-1)*IF($Q631="Fixo",(DD631-INDEX('Curva Forward'!$C$5:$AN$13,MATCH(CONCATENATE(BD_COMERCIAL!$K631," ",BD_COMERCIAL!$L631),'Curva Forward'!$B$5:$B$13,0),MATCH(GB$4,'Curva Forward'!$C$4:$AN$4,0))),DD631)</f>
        <v>0</v>
      </c>
      <c r="GC631" s="200">
        <f>AQ631*AQ$2*IF($FC631="V",1,-1)*IF($Q631="Fixo",(DE631-INDEX('Curva Forward'!$C$5:$AN$13,MATCH(CONCATENATE(BD_COMERCIAL!$K631," ",BD_COMERCIAL!$L631),'Curva Forward'!$B$5:$B$13,0),MATCH(GC$4,'Curva Forward'!$C$4:$AN$4,0))),DE631)</f>
        <v>0</v>
      </c>
      <c r="GD631" s="200">
        <f>AR631*AR$2*IF($FC631="V",1,-1)*IF($Q631="Fixo",(DF631-INDEX('Curva Forward'!$C$5:$AN$13,MATCH(CONCATENATE(BD_COMERCIAL!$K631," ",BD_COMERCIAL!$L631),'Curva Forward'!$B$5:$B$13,0),MATCH(GD$4,'Curva Forward'!$C$4:$AN$4,0))),DF631)</f>
        <v>0</v>
      </c>
      <c r="GE631" s="200">
        <f>AS631*AS$2*IF($FC631="V",1,-1)*IF($Q631="Fixo",(DG631-INDEX('Curva Forward'!$C$5:$AN$13,MATCH(CONCATENATE(BD_COMERCIAL!$K631," ",BD_COMERCIAL!$L631),'Curva Forward'!$B$5:$B$13,0),MATCH(GE$4,'Curva Forward'!$C$4:$AN$4,0))),DG631)</f>
        <v>0</v>
      </c>
      <c r="GF631" s="200">
        <f>AT631*AT$2*IF($FC631="V",1,-1)*IF($Q631="Fixo",(DH631-INDEX('Curva Forward'!$C$5:$AN$13,MATCH(CONCATENATE(BD_COMERCIAL!$K631," ",BD_COMERCIAL!$L631),'Curva Forward'!$B$5:$B$13,0),MATCH(GF$4,'Curva Forward'!$C$4:$AN$4,0))),DH631)</f>
        <v>0</v>
      </c>
      <c r="GG631" s="200">
        <f>AU631*AU$2*IF($FC631="V",1,-1)*IF($Q631="Fixo",(DI631-INDEX('Curva Forward'!$C$5:$AN$13,MATCH(CONCATENATE(BD_COMERCIAL!$K631," ",BD_COMERCIAL!$L631),'Curva Forward'!$B$5:$B$13,0),MATCH(GG$4,'Curva Forward'!$C$4:$AN$4,0))),DI631)</f>
        <v>0</v>
      </c>
      <c r="GH631" s="200">
        <f>AV631*AV$2*IF($FC631="V",1,-1)*IF($Q631="Fixo",(DJ631-INDEX('Curva Forward'!$C$5:$AN$13,MATCH(CONCATENATE(BD_COMERCIAL!$K631," ",BD_COMERCIAL!$L631),'Curva Forward'!$B$5:$B$13,0),MATCH(GH$4,'Curva Forward'!$C$4:$AN$4,0))),DJ631)</f>
        <v>0</v>
      </c>
      <c r="GI631" s="200">
        <f>AW631*AW$2*IF($FC631="V",1,-1)*IF($Q631="Fixo",(DK631-INDEX('Curva Forward'!$C$5:$AN$13,MATCH(CONCATENATE(BD_COMERCIAL!$K631," ",BD_COMERCIAL!$L631),'Curva Forward'!$B$5:$B$13,0),MATCH(GI$4,'Curva Forward'!$C$4:$AN$4,0))),DK631)</f>
        <v>0</v>
      </c>
      <c r="GJ631" s="200">
        <f>AX631*AX$2*IF($FC631="V",1,-1)*IF($Q631="Fixo",(DL631-INDEX('Curva Forward'!$C$5:$AN$13,MATCH(CONCATENATE(BD_COMERCIAL!$K631," ",BD_COMERCIAL!$L631),'Curva Forward'!$B$5:$B$13,0),MATCH(GJ$4,'Curva Forward'!$C$4:$AN$4,0))),DL631)</f>
        <v>0</v>
      </c>
      <c r="GK631" s="200">
        <f>AY631*AY$2*IF($FC631="V",1,-1)*IF($Q631="Fixo",(DM631-INDEX('Curva Forward'!$C$5:$AN$13,MATCH(CONCATENATE(BD_COMERCIAL!$K631," ",BD_COMERCIAL!$L631),'Curva Forward'!$B$5:$B$13,0),MATCH(GK$4,'Curva Forward'!$C$4:$AN$4,0))),DM631)</f>
        <v>0</v>
      </c>
      <c r="GL631" s="200">
        <f>IF(EZ631="",0,CL631*CL$2*IF($FC631="V",1,-1)*IF($Q631="Fixo",(EZ631-INDEX('Curva Forward'!$C$5:$AN$13,MATCH(CONCATENATE(BD_COMERCIAL!$K631," ",BD_COMERCIAL!$L631),'Curva Forward'!$B$5:$B$13,0),MATCH(GL$4,'Curva Forward'!$C$4:$AN$4,0))),EZ631))</f>
        <v>0</v>
      </c>
      <c r="GM631" s="200">
        <f>IF(FA631="",0,CM631*CM$2*IF($FC631="V",1,-1)*IF($Q631="Fixo",(FA631-INDEX('Curva Forward'!$C$5:$AN$13,MATCH(CONCATENATE(BD_COMERCIAL!$K631," ",BD_COMERCIAL!$L631),'Curva Forward'!$B$5:$B$13,0),MATCH(GM$4,'Curva Forward'!$C$4:$AN$4,0))),FA631))</f>
        <v>0</v>
      </c>
      <c r="GN631" s="200">
        <f>IF(FB631="",0,CN631*CN$2*IF($FC631="V",1,-1)*IF($Q631="Fixo",(FB631-INDEX('Curva Forward'!$C$5:$AN$13,MATCH(CONCATENATE(BD_COMERCIAL!$K631," ",BD_COMERCIAL!$L631),'Curva Forward'!$B$5:$B$13,0),MATCH(GN$4,'Curva Forward'!$C$4:$AN$4,0))),FB631))</f>
        <v>0</v>
      </c>
      <c r="GO631" s="201">
        <f t="shared" ca="1" si="180"/>
        <v>0</v>
      </c>
      <c r="GP631" s="201">
        <f t="shared" ca="1" si="181"/>
        <v>0</v>
      </c>
    </row>
    <row r="632" spans="1:198" ht="15" customHeight="1" x14ac:dyDescent="0.25">
      <c r="A632" s="6"/>
      <c r="B632" s="7" t="s">
        <v>1055</v>
      </c>
      <c r="C632" s="8">
        <v>44804</v>
      </c>
      <c r="D632" s="9" t="s">
        <v>131</v>
      </c>
      <c r="E632" s="9" t="s">
        <v>202</v>
      </c>
      <c r="F632" s="113" t="s">
        <v>1006</v>
      </c>
      <c r="G632" s="10" t="s">
        <v>1056</v>
      </c>
      <c r="H632" s="113" t="s">
        <v>992</v>
      </c>
      <c r="I632" s="9" t="s">
        <v>139</v>
      </c>
      <c r="J632" s="166"/>
      <c r="K632" s="10" t="s">
        <v>127</v>
      </c>
      <c r="L632" s="84" t="s">
        <v>22</v>
      </c>
      <c r="M632" s="11">
        <v>44835</v>
      </c>
      <c r="N632" s="12">
        <v>44865</v>
      </c>
      <c r="O632" s="10">
        <v>3</v>
      </c>
      <c r="P632" s="84">
        <v>83.5</v>
      </c>
      <c r="Q632" s="84" t="s">
        <v>128</v>
      </c>
      <c r="R632" s="10" t="s">
        <v>129</v>
      </c>
      <c r="S632" s="14" t="s">
        <v>135</v>
      </c>
      <c r="T632" s="11"/>
      <c r="U632" s="12"/>
      <c r="V632" s="257" t="str">
        <f ca="1">IF(U632="","",
IF(U632="NA","",
IFERROR(VLOOKUP(EOMONTH(M632,-2)+1,IPCA!$A:$B,2,0),
VLOOKUP(EOMONTH(TODAY(),-2)+1,IPCA!$A:$B,2,0))/
VLOOKUP(EOMONTH(U632,-2)+1,IPCA!$A:$B,2,0)*
P632))</f>
        <v/>
      </c>
      <c r="W632" s="84"/>
      <c r="X632" s="13" t="s">
        <v>133</v>
      </c>
      <c r="Y632" s="166"/>
      <c r="AA632" s="108"/>
      <c r="AB632" s="15"/>
      <c r="AK632">
        <v>3</v>
      </c>
      <c r="AM632" s="6"/>
      <c r="AN632" s="15"/>
      <c r="AY632" s="6"/>
      <c r="AZ632" s="15"/>
      <c r="BK632" s="6"/>
      <c r="BL632" s="15"/>
      <c r="BW632" s="6"/>
      <c r="BX632" s="15"/>
      <c r="CI632" s="6"/>
      <c r="CJ632" s="16">
        <f t="shared" si="165"/>
        <v>0.25479452054794521</v>
      </c>
      <c r="CK632" s="16" t="str">
        <f t="shared" si="166"/>
        <v/>
      </c>
      <c r="CL632" s="16" t="str">
        <f t="shared" si="167"/>
        <v/>
      </c>
      <c r="CM632" s="16" t="str">
        <f t="shared" si="168"/>
        <v/>
      </c>
      <c r="CN632" s="16" t="str">
        <f t="shared" si="169"/>
        <v/>
      </c>
      <c r="CO632" s="18"/>
      <c r="CP632" s="15"/>
      <c r="CY632">
        <v>83.5</v>
      </c>
      <c r="DA632" s="6"/>
      <c r="DB632" s="15"/>
      <c r="DM632" s="6"/>
      <c r="DN632" s="15"/>
      <c r="DY632" s="6"/>
      <c r="DZ632" s="15"/>
      <c r="EK632" s="6"/>
      <c r="EL632" s="15"/>
      <c r="EW632" s="6"/>
      <c r="EX632" s="16">
        <f t="shared" si="182"/>
        <v>7.0917808219178085</v>
      </c>
      <c r="EY632" s="16" t="str">
        <f t="shared" si="183"/>
        <v/>
      </c>
      <c r="EZ632" s="16" t="str">
        <f t="shared" si="184"/>
        <v/>
      </c>
      <c r="FA632" s="16" t="str">
        <f t="shared" si="185"/>
        <v/>
      </c>
      <c r="FB632" s="160" t="str">
        <f t="shared" si="186"/>
        <v/>
      </c>
      <c r="FC632" t="s">
        <v>205</v>
      </c>
      <c r="FD632" s="20" t="s">
        <v>139</v>
      </c>
      <c r="FE632"/>
      <c r="FF632" s="209" t="s">
        <v>206</v>
      </c>
      <c r="FH632" s="284">
        <f t="shared" ca="1" si="175"/>
        <v>0</v>
      </c>
      <c r="FI632" s="208">
        <f t="shared" si="176"/>
        <v>1</v>
      </c>
      <c r="FK632" t="str">
        <f t="shared" si="177"/>
        <v>Genial Energy Comercializadora de Energia Elétrica Ltda</v>
      </c>
      <c r="FL632" s="201">
        <f t="shared" ca="1" si="178"/>
        <v>36828</v>
      </c>
      <c r="FM632" s="201">
        <f t="shared" ca="1" si="179"/>
        <v>0</v>
      </c>
      <c r="FN632" s="200">
        <f>AB632*AB$2*IF($FC632="V",1,-1)*IF($Q632="Fixo",(CP632-INDEX('Curva Forward'!$C$5:$AN$13,MATCH(CONCATENATE(BD_COMERCIAL!$K632," ",BD_COMERCIAL!$L632),'Curva Forward'!$B$5:$B$13,0),MATCH(FN$4,'Curva Forward'!$C$4:$AN$4,0))),CP632)</f>
        <v>0</v>
      </c>
      <c r="FO632" s="200">
        <f>AC632*AC$2*IF($FC632="V",1,-1)*IF($Q632="Fixo",(CQ632-INDEX('Curva Forward'!$C$5:$AN$13,MATCH(CONCATENATE(BD_COMERCIAL!$K632," ",BD_COMERCIAL!$L632),'Curva Forward'!$B$5:$B$13,0),MATCH(FO$4,'Curva Forward'!$C$4:$AN$4,0))),CQ632)</f>
        <v>0</v>
      </c>
      <c r="FP632" s="200">
        <f>AD632*AD$2*IF($FC632="V",1,-1)*IF($Q632="Fixo",(CR632-INDEX('Curva Forward'!$C$5:$AN$13,MATCH(CONCATENATE(BD_COMERCIAL!$K632," ",BD_COMERCIAL!$L632),'Curva Forward'!$B$5:$B$13,0),MATCH(FP$4,'Curva Forward'!$C$4:$AN$4,0))),CR632)</f>
        <v>0</v>
      </c>
      <c r="FQ632" s="200">
        <f>AE632*AE$2*IF($FC632="V",1,-1)*IF($Q632="Fixo",(CS632-INDEX('Curva Forward'!$C$5:$AN$13,MATCH(CONCATENATE(BD_COMERCIAL!$K632," ",BD_COMERCIAL!$L632),'Curva Forward'!$B$5:$B$13,0),MATCH(FQ$4,'Curva Forward'!$C$4:$AN$4,0))),CS632)</f>
        <v>0</v>
      </c>
      <c r="FR632" s="200">
        <f>AF632*AF$2*IF($FC632="V",1,-1)*IF($Q632="Fixo",(CT632-INDEX('Curva Forward'!$C$5:$AN$13,MATCH(CONCATENATE(BD_COMERCIAL!$K632," ",BD_COMERCIAL!$L632),'Curva Forward'!$B$5:$B$13,0),MATCH(FR$4,'Curva Forward'!$C$4:$AN$4,0))),CT632)</f>
        <v>0</v>
      </c>
      <c r="FS632" s="200">
        <f>AG632*AG$2*IF($FC632="V",1,-1)*IF($Q632="Fixo",(CU632-INDEX('Curva Forward'!$C$5:$AN$13,MATCH(CONCATENATE(BD_COMERCIAL!$K632," ",BD_COMERCIAL!$L632),'Curva Forward'!$B$5:$B$13,0),MATCH(FS$4,'Curva Forward'!$C$4:$AN$4,0))),CU632)</f>
        <v>0</v>
      </c>
      <c r="FT632" s="200">
        <f>AH632*AH$2*IF($FC632="V",1,-1)*IF($Q632="Fixo",(CV632-INDEX('Curva Forward'!$C$5:$AN$13,MATCH(CONCATENATE(BD_COMERCIAL!$K632," ",BD_COMERCIAL!$L632),'Curva Forward'!$B$5:$B$13,0),MATCH(FT$4,'Curva Forward'!$C$4:$AN$4,0))),CV632)</f>
        <v>0</v>
      </c>
      <c r="FU632" s="200">
        <f>AI632*AI$2*IF($FC632="V",1,-1)*IF($Q632="Fixo",(CW632-INDEX('Curva Forward'!$C$5:$AN$13,MATCH(CONCATENATE(BD_COMERCIAL!$K632," ",BD_COMERCIAL!$L632),'Curva Forward'!$B$5:$B$13,0),MATCH(FU$4,'Curva Forward'!$C$4:$AN$4,0))),CW632)</f>
        <v>0</v>
      </c>
      <c r="FV632" s="200">
        <f>AJ632*AJ$2*IF($FC632="V",1,-1)*IF($Q632="Fixo",(CX632-INDEX('Curva Forward'!$C$5:$AN$13,MATCH(CONCATENATE(BD_COMERCIAL!$K632," ",BD_COMERCIAL!$L632),'Curva Forward'!$B$5:$B$13,0),MATCH(FV$4,'Curva Forward'!$C$4:$AN$4,0))),CX632)</f>
        <v>0</v>
      </c>
      <c r="FW632" s="200">
        <f>AK632*AK$2*IF($FC632="V",1,-1)*IF($Q632="Fixo",(CY632-INDEX('Curva Forward'!$C$5:$AN$13,MATCH(CONCATENATE(BD_COMERCIAL!$K632," ",BD_COMERCIAL!$L632),'Curva Forward'!$B$5:$B$13,0),MATCH(FW$4,'Curva Forward'!$C$4:$AN$4,0))),CY632)</f>
        <v>36828</v>
      </c>
      <c r="FX632" s="200">
        <f>AL632*AL$2*IF($FC632="V",1,-1)*IF($Q632="Fixo",(CZ632-INDEX('Curva Forward'!$C$5:$AN$13,MATCH(CONCATENATE(BD_COMERCIAL!$K632," ",BD_COMERCIAL!$L632),'Curva Forward'!$B$5:$B$13,0),MATCH(FX$4,'Curva Forward'!$C$4:$AN$4,0))),CZ632)</f>
        <v>0</v>
      </c>
      <c r="FY632" s="200">
        <f>AM632*AM$2*IF($FC632="V",1,-1)*IF($Q632="Fixo",(DA632-INDEX('Curva Forward'!$C$5:$AN$13,MATCH(CONCATENATE(BD_COMERCIAL!$K632," ",BD_COMERCIAL!$L632),'Curva Forward'!$B$5:$B$13,0),MATCH(FY$4,'Curva Forward'!$C$4:$AN$4,0))),DA632)</f>
        <v>0</v>
      </c>
      <c r="FZ632" s="200">
        <f>AN632*AN$2*IF($FC632="V",1,-1)*IF($Q632="Fixo",(DB632-INDEX('Curva Forward'!$C$5:$AN$13,MATCH(CONCATENATE(BD_COMERCIAL!$K632," ",BD_COMERCIAL!$L632),'Curva Forward'!$B$5:$B$13,0),MATCH(FZ$4,'Curva Forward'!$C$4:$AN$4,0))),DB632)</f>
        <v>0</v>
      </c>
      <c r="GA632" s="200">
        <f>AO632*AO$2*IF($FC632="V",1,-1)*IF($Q632="Fixo",(DC632-INDEX('Curva Forward'!$C$5:$AN$13,MATCH(CONCATENATE(BD_COMERCIAL!$K632," ",BD_COMERCIAL!$L632),'Curva Forward'!$B$5:$B$13,0),MATCH(GA$4,'Curva Forward'!$C$4:$AN$4,0))),DC632)</f>
        <v>0</v>
      </c>
      <c r="GB632" s="200">
        <f>AP632*AP$2*IF($FC632="V",1,-1)*IF($Q632="Fixo",(DD632-INDEX('Curva Forward'!$C$5:$AN$13,MATCH(CONCATENATE(BD_COMERCIAL!$K632," ",BD_COMERCIAL!$L632),'Curva Forward'!$B$5:$B$13,0),MATCH(GB$4,'Curva Forward'!$C$4:$AN$4,0))),DD632)</f>
        <v>0</v>
      </c>
      <c r="GC632" s="200">
        <f>AQ632*AQ$2*IF($FC632="V",1,-1)*IF($Q632="Fixo",(DE632-INDEX('Curva Forward'!$C$5:$AN$13,MATCH(CONCATENATE(BD_COMERCIAL!$K632," ",BD_COMERCIAL!$L632),'Curva Forward'!$B$5:$B$13,0),MATCH(GC$4,'Curva Forward'!$C$4:$AN$4,0))),DE632)</f>
        <v>0</v>
      </c>
      <c r="GD632" s="200">
        <f>AR632*AR$2*IF($FC632="V",1,-1)*IF($Q632="Fixo",(DF632-INDEX('Curva Forward'!$C$5:$AN$13,MATCH(CONCATENATE(BD_COMERCIAL!$K632," ",BD_COMERCIAL!$L632),'Curva Forward'!$B$5:$B$13,0),MATCH(GD$4,'Curva Forward'!$C$4:$AN$4,0))),DF632)</f>
        <v>0</v>
      </c>
      <c r="GE632" s="200">
        <f>AS632*AS$2*IF($FC632="V",1,-1)*IF($Q632="Fixo",(DG632-INDEX('Curva Forward'!$C$5:$AN$13,MATCH(CONCATENATE(BD_COMERCIAL!$K632," ",BD_COMERCIAL!$L632),'Curva Forward'!$B$5:$B$13,0),MATCH(GE$4,'Curva Forward'!$C$4:$AN$4,0))),DG632)</f>
        <v>0</v>
      </c>
      <c r="GF632" s="200">
        <f>AT632*AT$2*IF($FC632="V",1,-1)*IF($Q632="Fixo",(DH632-INDEX('Curva Forward'!$C$5:$AN$13,MATCH(CONCATENATE(BD_COMERCIAL!$K632," ",BD_COMERCIAL!$L632),'Curva Forward'!$B$5:$B$13,0),MATCH(GF$4,'Curva Forward'!$C$4:$AN$4,0))),DH632)</f>
        <v>0</v>
      </c>
      <c r="GG632" s="200">
        <f>AU632*AU$2*IF($FC632="V",1,-1)*IF($Q632="Fixo",(DI632-INDEX('Curva Forward'!$C$5:$AN$13,MATCH(CONCATENATE(BD_COMERCIAL!$K632," ",BD_COMERCIAL!$L632),'Curva Forward'!$B$5:$B$13,0),MATCH(GG$4,'Curva Forward'!$C$4:$AN$4,0))),DI632)</f>
        <v>0</v>
      </c>
      <c r="GH632" s="200">
        <f>AV632*AV$2*IF($FC632="V",1,-1)*IF($Q632="Fixo",(DJ632-INDEX('Curva Forward'!$C$5:$AN$13,MATCH(CONCATENATE(BD_COMERCIAL!$K632," ",BD_COMERCIAL!$L632),'Curva Forward'!$B$5:$B$13,0),MATCH(GH$4,'Curva Forward'!$C$4:$AN$4,0))),DJ632)</f>
        <v>0</v>
      </c>
      <c r="GI632" s="200">
        <f>AW632*AW$2*IF($FC632="V",1,-1)*IF($Q632="Fixo",(DK632-INDEX('Curva Forward'!$C$5:$AN$13,MATCH(CONCATENATE(BD_COMERCIAL!$K632," ",BD_COMERCIAL!$L632),'Curva Forward'!$B$5:$B$13,0),MATCH(GI$4,'Curva Forward'!$C$4:$AN$4,0))),DK632)</f>
        <v>0</v>
      </c>
      <c r="GJ632" s="200">
        <f>AX632*AX$2*IF($FC632="V",1,-1)*IF($Q632="Fixo",(DL632-INDEX('Curva Forward'!$C$5:$AN$13,MATCH(CONCATENATE(BD_COMERCIAL!$K632," ",BD_COMERCIAL!$L632),'Curva Forward'!$B$5:$B$13,0),MATCH(GJ$4,'Curva Forward'!$C$4:$AN$4,0))),DL632)</f>
        <v>0</v>
      </c>
      <c r="GK632" s="200">
        <f>AY632*AY$2*IF($FC632="V",1,-1)*IF($Q632="Fixo",(DM632-INDEX('Curva Forward'!$C$5:$AN$13,MATCH(CONCATENATE(BD_COMERCIAL!$K632," ",BD_COMERCIAL!$L632),'Curva Forward'!$B$5:$B$13,0),MATCH(GK$4,'Curva Forward'!$C$4:$AN$4,0))),DM632)</f>
        <v>0</v>
      </c>
      <c r="GL632" s="200">
        <f>IF(EZ632="",0,CL632*CL$2*IF($FC632="V",1,-1)*IF($Q632="Fixo",(EZ632-INDEX('Curva Forward'!$C$5:$AN$13,MATCH(CONCATENATE(BD_COMERCIAL!$K632," ",BD_COMERCIAL!$L632),'Curva Forward'!$B$5:$B$13,0),MATCH(GL$4,'Curva Forward'!$C$4:$AN$4,0))),EZ632))</f>
        <v>0</v>
      </c>
      <c r="GM632" s="200">
        <f>IF(FA632="",0,CM632*CM$2*IF($FC632="V",1,-1)*IF($Q632="Fixo",(FA632-INDEX('Curva Forward'!$C$5:$AN$13,MATCH(CONCATENATE(BD_COMERCIAL!$K632," ",BD_COMERCIAL!$L632),'Curva Forward'!$B$5:$B$13,0),MATCH(GM$4,'Curva Forward'!$C$4:$AN$4,0))),FA632))</f>
        <v>0</v>
      </c>
      <c r="GN632" s="200">
        <f>IF(FB632="",0,CN632*CN$2*IF($FC632="V",1,-1)*IF($Q632="Fixo",(FB632-INDEX('Curva Forward'!$C$5:$AN$13,MATCH(CONCATENATE(BD_COMERCIAL!$K632," ",BD_COMERCIAL!$L632),'Curva Forward'!$B$5:$B$13,0),MATCH(GN$4,'Curva Forward'!$C$4:$AN$4,0))),FB632))</f>
        <v>0</v>
      </c>
      <c r="GO632" s="201">
        <f t="shared" ca="1" si="180"/>
        <v>0</v>
      </c>
      <c r="GP632" s="201">
        <f t="shared" ca="1" si="181"/>
        <v>0</v>
      </c>
    </row>
    <row r="633" spans="1:198" ht="15" customHeight="1" x14ac:dyDescent="0.25">
      <c r="A633" s="6"/>
      <c r="B633" s="7" t="s">
        <v>1057</v>
      </c>
      <c r="C633" s="8">
        <v>44804</v>
      </c>
      <c r="D633" s="9" t="s">
        <v>131</v>
      </c>
      <c r="E633" s="9" t="s">
        <v>1058</v>
      </c>
      <c r="F633" s="113" t="s">
        <v>1059</v>
      </c>
      <c r="G633" s="10" t="s">
        <v>1056</v>
      </c>
      <c r="H633" s="113" t="s">
        <v>992</v>
      </c>
      <c r="I633" s="9" t="s">
        <v>139</v>
      </c>
      <c r="J633" s="166"/>
      <c r="K633" s="10" t="s">
        <v>127</v>
      </c>
      <c r="L633" s="84" t="s">
        <v>22</v>
      </c>
      <c r="M633" s="11">
        <v>44835</v>
      </c>
      <c r="N633" s="12">
        <v>44865</v>
      </c>
      <c r="O633" s="10">
        <v>1</v>
      </c>
      <c r="P633" s="84">
        <v>84</v>
      </c>
      <c r="Q633" s="84" t="s">
        <v>128</v>
      </c>
      <c r="R633" s="10" t="s">
        <v>129</v>
      </c>
      <c r="S633" s="14" t="s">
        <v>135</v>
      </c>
      <c r="T633" s="11"/>
      <c r="U633" s="12"/>
      <c r="V633" s="257" t="str">
        <f ca="1">IF(U633="","",
IF(U633="NA","",
IFERROR(VLOOKUP(EOMONTH(M633,-2)+1,IPCA!$A:$B,2,0),
VLOOKUP(EOMONTH(TODAY(),-2)+1,IPCA!$A:$B,2,0))/
VLOOKUP(EOMONTH(U633,-2)+1,IPCA!$A:$B,2,0)*
P633))</f>
        <v/>
      </c>
      <c r="W633" s="84"/>
      <c r="X633" s="13" t="s">
        <v>6</v>
      </c>
      <c r="Y633" s="166"/>
      <c r="AA633" s="108"/>
      <c r="AB633" s="15"/>
      <c r="AK633">
        <v>1</v>
      </c>
      <c r="AM633" s="6"/>
      <c r="AN633" s="15"/>
      <c r="AY633" s="6"/>
      <c r="AZ633" s="15"/>
      <c r="BK633" s="6"/>
      <c r="BL633" s="15"/>
      <c r="BW633" s="6"/>
      <c r="BX633" s="15"/>
      <c r="CI633" s="6"/>
      <c r="CJ633" s="16">
        <f t="shared" si="165"/>
        <v>8.4931506849315067E-2</v>
      </c>
      <c r="CK633" s="16" t="str">
        <f t="shared" si="166"/>
        <v/>
      </c>
      <c r="CL633" s="16" t="str">
        <f t="shared" si="167"/>
        <v/>
      </c>
      <c r="CM633" s="16" t="str">
        <f t="shared" si="168"/>
        <v/>
      </c>
      <c r="CN633" s="16" t="str">
        <f t="shared" si="169"/>
        <v/>
      </c>
      <c r="CO633" s="18"/>
      <c r="CP633" s="15"/>
      <c r="CY633">
        <v>84</v>
      </c>
      <c r="DA633" s="6"/>
      <c r="DB633" s="15"/>
      <c r="DM633" s="6"/>
      <c r="DN633" s="15"/>
      <c r="DY633" s="6"/>
      <c r="DZ633" s="15"/>
      <c r="EK633" s="6"/>
      <c r="EL633" s="15"/>
      <c r="EW633" s="6"/>
      <c r="EX633" s="16">
        <f t="shared" si="182"/>
        <v>7.1342465753424653</v>
      </c>
      <c r="EY633" s="16" t="str">
        <f t="shared" si="183"/>
        <v/>
      </c>
      <c r="EZ633" s="16" t="str">
        <f t="shared" si="184"/>
        <v/>
      </c>
      <c r="FA633" s="16" t="str">
        <f t="shared" si="185"/>
        <v/>
      </c>
      <c r="FB633" s="160" t="str">
        <f t="shared" si="186"/>
        <v/>
      </c>
      <c r="FC633" t="s">
        <v>205</v>
      </c>
      <c r="FD633" s="20" t="s">
        <v>139</v>
      </c>
      <c r="FE633"/>
      <c r="FF633" s="209" t="s">
        <v>206</v>
      </c>
      <c r="FH633" s="284">
        <f t="shared" ca="1" si="175"/>
        <v>0</v>
      </c>
      <c r="FI633" s="208">
        <f t="shared" si="176"/>
        <v>1</v>
      </c>
      <c r="FK633" t="str">
        <f t="shared" si="177"/>
        <v>SAFIRA ADMINISTRACAO E COMERCIALIZACAO DE ENERGIA S.A.</v>
      </c>
      <c r="FL633" s="201">
        <f t="shared" ca="1" si="178"/>
        <v>11904</v>
      </c>
      <c r="FM633" s="201">
        <f t="shared" ca="1" si="179"/>
        <v>0</v>
      </c>
      <c r="FN633" s="200">
        <f>AB633*AB$2*IF($FC633="V",1,-1)*IF($Q633="Fixo",(CP633-INDEX('Curva Forward'!$C$5:$AN$13,MATCH(CONCATENATE(BD_COMERCIAL!$K633," ",BD_COMERCIAL!$L633),'Curva Forward'!$B$5:$B$13,0),MATCH(FN$4,'Curva Forward'!$C$4:$AN$4,0))),CP633)</f>
        <v>0</v>
      </c>
      <c r="FO633" s="200">
        <f>AC633*AC$2*IF($FC633="V",1,-1)*IF($Q633="Fixo",(CQ633-INDEX('Curva Forward'!$C$5:$AN$13,MATCH(CONCATENATE(BD_COMERCIAL!$K633," ",BD_COMERCIAL!$L633),'Curva Forward'!$B$5:$B$13,0),MATCH(FO$4,'Curva Forward'!$C$4:$AN$4,0))),CQ633)</f>
        <v>0</v>
      </c>
      <c r="FP633" s="200">
        <f>AD633*AD$2*IF($FC633="V",1,-1)*IF($Q633="Fixo",(CR633-INDEX('Curva Forward'!$C$5:$AN$13,MATCH(CONCATENATE(BD_COMERCIAL!$K633," ",BD_COMERCIAL!$L633),'Curva Forward'!$B$5:$B$13,0),MATCH(FP$4,'Curva Forward'!$C$4:$AN$4,0))),CR633)</f>
        <v>0</v>
      </c>
      <c r="FQ633" s="200">
        <f>AE633*AE$2*IF($FC633="V",1,-1)*IF($Q633="Fixo",(CS633-INDEX('Curva Forward'!$C$5:$AN$13,MATCH(CONCATENATE(BD_COMERCIAL!$K633," ",BD_COMERCIAL!$L633),'Curva Forward'!$B$5:$B$13,0),MATCH(FQ$4,'Curva Forward'!$C$4:$AN$4,0))),CS633)</f>
        <v>0</v>
      </c>
      <c r="FR633" s="200">
        <f>AF633*AF$2*IF($FC633="V",1,-1)*IF($Q633="Fixo",(CT633-INDEX('Curva Forward'!$C$5:$AN$13,MATCH(CONCATENATE(BD_COMERCIAL!$K633," ",BD_COMERCIAL!$L633),'Curva Forward'!$B$5:$B$13,0),MATCH(FR$4,'Curva Forward'!$C$4:$AN$4,0))),CT633)</f>
        <v>0</v>
      </c>
      <c r="FS633" s="200">
        <f>AG633*AG$2*IF($FC633="V",1,-1)*IF($Q633="Fixo",(CU633-INDEX('Curva Forward'!$C$5:$AN$13,MATCH(CONCATENATE(BD_COMERCIAL!$K633," ",BD_COMERCIAL!$L633),'Curva Forward'!$B$5:$B$13,0),MATCH(FS$4,'Curva Forward'!$C$4:$AN$4,0))),CU633)</f>
        <v>0</v>
      </c>
      <c r="FT633" s="200">
        <f>AH633*AH$2*IF($FC633="V",1,-1)*IF($Q633="Fixo",(CV633-INDEX('Curva Forward'!$C$5:$AN$13,MATCH(CONCATENATE(BD_COMERCIAL!$K633," ",BD_COMERCIAL!$L633),'Curva Forward'!$B$5:$B$13,0),MATCH(FT$4,'Curva Forward'!$C$4:$AN$4,0))),CV633)</f>
        <v>0</v>
      </c>
      <c r="FU633" s="200">
        <f>AI633*AI$2*IF($FC633="V",1,-1)*IF($Q633="Fixo",(CW633-INDEX('Curva Forward'!$C$5:$AN$13,MATCH(CONCATENATE(BD_COMERCIAL!$K633," ",BD_COMERCIAL!$L633),'Curva Forward'!$B$5:$B$13,0),MATCH(FU$4,'Curva Forward'!$C$4:$AN$4,0))),CW633)</f>
        <v>0</v>
      </c>
      <c r="FV633" s="200">
        <f>AJ633*AJ$2*IF($FC633="V",1,-1)*IF($Q633="Fixo",(CX633-INDEX('Curva Forward'!$C$5:$AN$13,MATCH(CONCATENATE(BD_COMERCIAL!$K633," ",BD_COMERCIAL!$L633),'Curva Forward'!$B$5:$B$13,0),MATCH(FV$4,'Curva Forward'!$C$4:$AN$4,0))),CX633)</f>
        <v>0</v>
      </c>
      <c r="FW633" s="200">
        <f>AK633*AK$2*IF($FC633="V",1,-1)*IF($Q633="Fixo",(CY633-INDEX('Curva Forward'!$C$5:$AN$13,MATCH(CONCATENATE(BD_COMERCIAL!$K633," ",BD_COMERCIAL!$L633),'Curva Forward'!$B$5:$B$13,0),MATCH(FW$4,'Curva Forward'!$C$4:$AN$4,0))),CY633)</f>
        <v>11904</v>
      </c>
      <c r="FX633" s="200">
        <f>AL633*AL$2*IF($FC633="V",1,-1)*IF($Q633="Fixo",(CZ633-INDEX('Curva Forward'!$C$5:$AN$13,MATCH(CONCATENATE(BD_COMERCIAL!$K633," ",BD_COMERCIAL!$L633),'Curva Forward'!$B$5:$B$13,0),MATCH(FX$4,'Curva Forward'!$C$4:$AN$4,0))),CZ633)</f>
        <v>0</v>
      </c>
      <c r="FY633" s="200">
        <f>AM633*AM$2*IF($FC633="V",1,-1)*IF($Q633="Fixo",(DA633-INDEX('Curva Forward'!$C$5:$AN$13,MATCH(CONCATENATE(BD_COMERCIAL!$K633," ",BD_COMERCIAL!$L633),'Curva Forward'!$B$5:$B$13,0),MATCH(FY$4,'Curva Forward'!$C$4:$AN$4,0))),DA633)</f>
        <v>0</v>
      </c>
      <c r="FZ633" s="200">
        <f>AN633*AN$2*IF($FC633="V",1,-1)*IF($Q633="Fixo",(DB633-INDEX('Curva Forward'!$C$5:$AN$13,MATCH(CONCATENATE(BD_COMERCIAL!$K633," ",BD_COMERCIAL!$L633),'Curva Forward'!$B$5:$B$13,0),MATCH(FZ$4,'Curva Forward'!$C$4:$AN$4,0))),DB633)</f>
        <v>0</v>
      </c>
      <c r="GA633" s="200">
        <f>AO633*AO$2*IF($FC633="V",1,-1)*IF($Q633="Fixo",(DC633-INDEX('Curva Forward'!$C$5:$AN$13,MATCH(CONCATENATE(BD_COMERCIAL!$K633," ",BD_COMERCIAL!$L633),'Curva Forward'!$B$5:$B$13,0),MATCH(GA$4,'Curva Forward'!$C$4:$AN$4,0))),DC633)</f>
        <v>0</v>
      </c>
      <c r="GB633" s="200">
        <f>AP633*AP$2*IF($FC633="V",1,-1)*IF($Q633="Fixo",(DD633-INDEX('Curva Forward'!$C$5:$AN$13,MATCH(CONCATENATE(BD_COMERCIAL!$K633," ",BD_COMERCIAL!$L633),'Curva Forward'!$B$5:$B$13,0),MATCH(GB$4,'Curva Forward'!$C$4:$AN$4,0))),DD633)</f>
        <v>0</v>
      </c>
      <c r="GC633" s="200">
        <f>AQ633*AQ$2*IF($FC633="V",1,-1)*IF($Q633="Fixo",(DE633-INDEX('Curva Forward'!$C$5:$AN$13,MATCH(CONCATENATE(BD_COMERCIAL!$K633," ",BD_COMERCIAL!$L633),'Curva Forward'!$B$5:$B$13,0),MATCH(GC$4,'Curva Forward'!$C$4:$AN$4,0))),DE633)</f>
        <v>0</v>
      </c>
      <c r="GD633" s="200">
        <f>AR633*AR$2*IF($FC633="V",1,-1)*IF($Q633="Fixo",(DF633-INDEX('Curva Forward'!$C$5:$AN$13,MATCH(CONCATENATE(BD_COMERCIAL!$K633," ",BD_COMERCIAL!$L633),'Curva Forward'!$B$5:$B$13,0),MATCH(GD$4,'Curva Forward'!$C$4:$AN$4,0))),DF633)</f>
        <v>0</v>
      </c>
      <c r="GE633" s="200">
        <f>AS633*AS$2*IF($FC633="V",1,-1)*IF($Q633="Fixo",(DG633-INDEX('Curva Forward'!$C$5:$AN$13,MATCH(CONCATENATE(BD_COMERCIAL!$K633," ",BD_COMERCIAL!$L633),'Curva Forward'!$B$5:$B$13,0),MATCH(GE$4,'Curva Forward'!$C$4:$AN$4,0))),DG633)</f>
        <v>0</v>
      </c>
      <c r="GF633" s="200">
        <f>AT633*AT$2*IF($FC633="V",1,-1)*IF($Q633="Fixo",(DH633-INDEX('Curva Forward'!$C$5:$AN$13,MATCH(CONCATENATE(BD_COMERCIAL!$K633," ",BD_COMERCIAL!$L633),'Curva Forward'!$B$5:$B$13,0),MATCH(GF$4,'Curva Forward'!$C$4:$AN$4,0))),DH633)</f>
        <v>0</v>
      </c>
      <c r="GG633" s="200">
        <f>AU633*AU$2*IF($FC633="V",1,-1)*IF($Q633="Fixo",(DI633-INDEX('Curva Forward'!$C$5:$AN$13,MATCH(CONCATENATE(BD_COMERCIAL!$K633," ",BD_COMERCIAL!$L633),'Curva Forward'!$B$5:$B$13,0),MATCH(GG$4,'Curva Forward'!$C$4:$AN$4,0))),DI633)</f>
        <v>0</v>
      </c>
      <c r="GH633" s="200">
        <f>AV633*AV$2*IF($FC633="V",1,-1)*IF($Q633="Fixo",(DJ633-INDEX('Curva Forward'!$C$5:$AN$13,MATCH(CONCATENATE(BD_COMERCIAL!$K633," ",BD_COMERCIAL!$L633),'Curva Forward'!$B$5:$B$13,0),MATCH(GH$4,'Curva Forward'!$C$4:$AN$4,0))),DJ633)</f>
        <v>0</v>
      </c>
      <c r="GI633" s="200">
        <f>AW633*AW$2*IF($FC633="V",1,-1)*IF($Q633="Fixo",(DK633-INDEX('Curva Forward'!$C$5:$AN$13,MATCH(CONCATENATE(BD_COMERCIAL!$K633," ",BD_COMERCIAL!$L633),'Curva Forward'!$B$5:$B$13,0),MATCH(GI$4,'Curva Forward'!$C$4:$AN$4,0))),DK633)</f>
        <v>0</v>
      </c>
      <c r="GJ633" s="200">
        <f>AX633*AX$2*IF($FC633="V",1,-1)*IF($Q633="Fixo",(DL633-INDEX('Curva Forward'!$C$5:$AN$13,MATCH(CONCATENATE(BD_COMERCIAL!$K633," ",BD_COMERCIAL!$L633),'Curva Forward'!$B$5:$B$13,0),MATCH(GJ$4,'Curva Forward'!$C$4:$AN$4,0))),DL633)</f>
        <v>0</v>
      </c>
      <c r="GK633" s="200">
        <f>AY633*AY$2*IF($FC633="V",1,-1)*IF($Q633="Fixo",(DM633-INDEX('Curva Forward'!$C$5:$AN$13,MATCH(CONCATENATE(BD_COMERCIAL!$K633," ",BD_COMERCIAL!$L633),'Curva Forward'!$B$5:$B$13,0),MATCH(GK$4,'Curva Forward'!$C$4:$AN$4,0))),DM633)</f>
        <v>0</v>
      </c>
      <c r="GL633" s="200">
        <f>IF(EZ633="",0,CL633*CL$2*IF($FC633="V",1,-1)*IF($Q633="Fixo",(EZ633-INDEX('Curva Forward'!$C$5:$AN$13,MATCH(CONCATENATE(BD_COMERCIAL!$K633," ",BD_COMERCIAL!$L633),'Curva Forward'!$B$5:$B$13,0),MATCH(GL$4,'Curva Forward'!$C$4:$AN$4,0))),EZ633))</f>
        <v>0</v>
      </c>
      <c r="GM633" s="200">
        <f>IF(FA633="",0,CM633*CM$2*IF($FC633="V",1,-1)*IF($Q633="Fixo",(FA633-INDEX('Curva Forward'!$C$5:$AN$13,MATCH(CONCATENATE(BD_COMERCIAL!$K633," ",BD_COMERCIAL!$L633),'Curva Forward'!$B$5:$B$13,0),MATCH(GM$4,'Curva Forward'!$C$4:$AN$4,0))),FA633))</f>
        <v>0</v>
      </c>
      <c r="GN633" s="200">
        <f>IF(FB633="",0,CN633*CN$2*IF($FC633="V",1,-1)*IF($Q633="Fixo",(FB633-INDEX('Curva Forward'!$C$5:$AN$13,MATCH(CONCATENATE(BD_COMERCIAL!$K633," ",BD_COMERCIAL!$L633),'Curva Forward'!$B$5:$B$13,0),MATCH(GN$4,'Curva Forward'!$C$4:$AN$4,0))),FB633))</f>
        <v>0</v>
      </c>
      <c r="GO633" s="201">
        <f t="shared" ca="1" si="180"/>
        <v>0</v>
      </c>
      <c r="GP633" s="201">
        <f t="shared" ca="1" si="181"/>
        <v>0</v>
      </c>
    </row>
    <row r="634" spans="1:198" ht="15" customHeight="1" x14ac:dyDescent="0.25">
      <c r="A634" s="6"/>
      <c r="B634" s="7" t="s">
        <v>1060</v>
      </c>
      <c r="C634" s="8">
        <v>44805</v>
      </c>
      <c r="D634" s="9" t="s">
        <v>131</v>
      </c>
      <c r="E634" s="9" t="s">
        <v>201</v>
      </c>
      <c r="F634" s="113" t="s">
        <v>1042</v>
      </c>
      <c r="G634" s="10" t="s">
        <v>1056</v>
      </c>
      <c r="H634" s="113" t="s">
        <v>992</v>
      </c>
      <c r="I634" s="9" t="s">
        <v>126</v>
      </c>
      <c r="J634" s="166" t="s">
        <v>921</v>
      </c>
      <c r="K634" s="10" t="s">
        <v>30</v>
      </c>
      <c r="L634" s="84" t="s">
        <v>22</v>
      </c>
      <c r="M634" s="11">
        <v>44774</v>
      </c>
      <c r="N634" s="12">
        <v>44804</v>
      </c>
      <c r="O634" s="10">
        <v>1.9</v>
      </c>
      <c r="P634" s="84">
        <v>28</v>
      </c>
      <c r="Q634" s="84" t="s">
        <v>586</v>
      </c>
      <c r="R634" s="10" t="s">
        <v>129</v>
      </c>
      <c r="S634" s="14" t="s">
        <v>135</v>
      </c>
      <c r="T634" s="11"/>
      <c r="U634" s="12"/>
      <c r="V634" s="257" t="str">
        <f ca="1">IF(U634="","",
IF(U634="NA","",
IFERROR(VLOOKUP(EOMONTH(M634,-2)+1,IPCA!$A:$B,2,0),
VLOOKUP(EOMONTH(TODAY(),-2)+1,IPCA!$A:$B,2,0))/
VLOOKUP(EOMONTH(U634,-2)+1,IPCA!$A:$B,2,0)*
P634))</f>
        <v/>
      </c>
      <c r="W634" s="84"/>
      <c r="X634" s="13" t="s">
        <v>133</v>
      </c>
      <c r="Y634" s="166"/>
      <c r="AA634" s="108"/>
      <c r="AB634" s="15"/>
      <c r="AI634">
        <v>1.9</v>
      </c>
      <c r="AM634" s="6"/>
      <c r="AN634" s="15"/>
      <c r="AY634" s="6"/>
      <c r="AZ634" s="15"/>
      <c r="BK634" s="6"/>
      <c r="BL634" s="15"/>
      <c r="BW634" s="6"/>
      <c r="BX634" s="15"/>
      <c r="CI634" s="6"/>
      <c r="CJ634" s="16">
        <f t="shared" si="165"/>
        <v>0.16136986301369863</v>
      </c>
      <c r="CK634" s="16" t="str">
        <f t="shared" si="166"/>
        <v/>
      </c>
      <c r="CL634" s="16" t="str">
        <f t="shared" si="167"/>
        <v/>
      </c>
      <c r="CM634" s="16" t="str">
        <f t="shared" si="168"/>
        <v/>
      </c>
      <c r="CN634" s="16" t="str">
        <f t="shared" si="169"/>
        <v/>
      </c>
      <c r="CO634" s="18"/>
      <c r="CP634" s="15"/>
      <c r="CW634">
        <v>28</v>
      </c>
      <c r="DA634" s="6"/>
      <c r="DB634" s="15"/>
      <c r="DM634" s="6"/>
      <c r="DN634" s="15"/>
      <c r="DY634" s="6"/>
      <c r="DZ634" s="15"/>
      <c r="EK634" s="6"/>
      <c r="EL634" s="15"/>
      <c r="EW634" s="6"/>
      <c r="EX634" s="16">
        <f t="shared" si="182"/>
        <v>2.3780821917808219</v>
      </c>
      <c r="EY634" s="16" t="str">
        <f t="shared" si="183"/>
        <v/>
      </c>
      <c r="EZ634" s="16" t="str">
        <f t="shared" si="184"/>
        <v/>
      </c>
      <c r="FA634" s="16" t="str">
        <f t="shared" si="185"/>
        <v/>
      </c>
      <c r="FB634" s="160" t="str">
        <f t="shared" si="186"/>
        <v/>
      </c>
      <c r="FC634" t="s">
        <v>205</v>
      </c>
      <c r="FD634" s="20" t="s">
        <v>126</v>
      </c>
      <c r="FE634"/>
      <c r="FF634" s="209" t="s">
        <v>206</v>
      </c>
      <c r="FH634" s="284">
        <f t="shared" ca="1" si="175"/>
        <v>0</v>
      </c>
      <c r="FI634" s="208">
        <f t="shared" si="176"/>
        <v>1</v>
      </c>
      <c r="FK634" t="str">
        <f t="shared" si="177"/>
        <v>Nova Energia Comercializadora S.A.</v>
      </c>
      <c r="FL634" s="201">
        <f t="shared" ca="1" si="178"/>
        <v>-39580.799999999996</v>
      </c>
      <c r="FM634" s="201">
        <f t="shared" ca="1" si="179"/>
        <v>0</v>
      </c>
      <c r="FN634" s="200">
        <f>AB634*AB$2*IF($FC634="V",1,-1)*IF($Q634="Fixo",(CP634-INDEX('Curva Forward'!$C$5:$AN$13,MATCH(CONCATENATE(BD_COMERCIAL!$K634," ",BD_COMERCIAL!$L634),'Curva Forward'!$B$5:$B$13,0),MATCH(FN$4,'Curva Forward'!$C$4:$AN$4,0))),CP634)</f>
        <v>0</v>
      </c>
      <c r="FO634" s="200">
        <f>AC634*AC$2*IF($FC634="V",1,-1)*IF($Q634="Fixo",(CQ634-INDEX('Curva Forward'!$C$5:$AN$13,MATCH(CONCATENATE(BD_COMERCIAL!$K634," ",BD_COMERCIAL!$L634),'Curva Forward'!$B$5:$B$13,0),MATCH(FO$4,'Curva Forward'!$C$4:$AN$4,0))),CQ634)</f>
        <v>0</v>
      </c>
      <c r="FP634" s="200">
        <f>AD634*AD$2*IF($FC634="V",1,-1)*IF($Q634="Fixo",(CR634-INDEX('Curva Forward'!$C$5:$AN$13,MATCH(CONCATENATE(BD_COMERCIAL!$K634," ",BD_COMERCIAL!$L634),'Curva Forward'!$B$5:$B$13,0),MATCH(FP$4,'Curva Forward'!$C$4:$AN$4,0))),CR634)</f>
        <v>0</v>
      </c>
      <c r="FQ634" s="200">
        <f>AE634*AE$2*IF($FC634="V",1,-1)*IF($Q634="Fixo",(CS634-INDEX('Curva Forward'!$C$5:$AN$13,MATCH(CONCATENATE(BD_COMERCIAL!$K634," ",BD_COMERCIAL!$L634),'Curva Forward'!$B$5:$B$13,0),MATCH(FQ$4,'Curva Forward'!$C$4:$AN$4,0))),CS634)</f>
        <v>0</v>
      </c>
      <c r="FR634" s="200">
        <f>AF634*AF$2*IF($FC634="V",1,-1)*IF($Q634="Fixo",(CT634-INDEX('Curva Forward'!$C$5:$AN$13,MATCH(CONCATENATE(BD_COMERCIAL!$K634," ",BD_COMERCIAL!$L634),'Curva Forward'!$B$5:$B$13,0),MATCH(FR$4,'Curva Forward'!$C$4:$AN$4,0))),CT634)</f>
        <v>0</v>
      </c>
      <c r="FS634" s="200">
        <f>AG634*AG$2*IF($FC634="V",1,-1)*IF($Q634="Fixo",(CU634-INDEX('Curva Forward'!$C$5:$AN$13,MATCH(CONCATENATE(BD_COMERCIAL!$K634," ",BD_COMERCIAL!$L634),'Curva Forward'!$B$5:$B$13,0),MATCH(FS$4,'Curva Forward'!$C$4:$AN$4,0))),CU634)</f>
        <v>0</v>
      </c>
      <c r="FT634" s="200">
        <f>AH634*AH$2*IF($FC634="V",1,-1)*IF($Q634="Fixo",(CV634-INDEX('Curva Forward'!$C$5:$AN$13,MATCH(CONCATENATE(BD_COMERCIAL!$K634," ",BD_COMERCIAL!$L634),'Curva Forward'!$B$5:$B$13,0),MATCH(FT$4,'Curva Forward'!$C$4:$AN$4,0))),CV634)</f>
        <v>0</v>
      </c>
      <c r="FU634" s="200">
        <f>AI634*AI$2*IF($FC634="V",1,-1)*IF($Q634="Fixo",(CW634-INDEX('Curva Forward'!$C$5:$AN$13,MATCH(CONCATENATE(BD_COMERCIAL!$K634," ",BD_COMERCIAL!$L634),'Curva Forward'!$B$5:$B$13,0),MATCH(FU$4,'Curva Forward'!$C$4:$AN$4,0))),CW634)</f>
        <v>-39580.799999999996</v>
      </c>
      <c r="FV634" s="200">
        <f>AJ634*AJ$2*IF($FC634="V",1,-1)*IF($Q634="Fixo",(CX634-INDEX('Curva Forward'!$C$5:$AN$13,MATCH(CONCATENATE(BD_COMERCIAL!$K634," ",BD_COMERCIAL!$L634),'Curva Forward'!$B$5:$B$13,0),MATCH(FV$4,'Curva Forward'!$C$4:$AN$4,0))),CX634)</f>
        <v>0</v>
      </c>
      <c r="FW634" s="200">
        <f>AK634*AK$2*IF($FC634="V",1,-1)*IF($Q634="Fixo",(CY634-INDEX('Curva Forward'!$C$5:$AN$13,MATCH(CONCATENATE(BD_COMERCIAL!$K634," ",BD_COMERCIAL!$L634),'Curva Forward'!$B$5:$B$13,0),MATCH(FW$4,'Curva Forward'!$C$4:$AN$4,0))),CY634)</f>
        <v>0</v>
      </c>
      <c r="FX634" s="200">
        <f>AL634*AL$2*IF($FC634="V",1,-1)*IF($Q634="Fixo",(CZ634-INDEX('Curva Forward'!$C$5:$AN$13,MATCH(CONCATENATE(BD_COMERCIAL!$K634," ",BD_COMERCIAL!$L634),'Curva Forward'!$B$5:$B$13,0),MATCH(FX$4,'Curva Forward'!$C$4:$AN$4,0))),CZ634)</f>
        <v>0</v>
      </c>
      <c r="FY634" s="200">
        <f>AM634*AM$2*IF($FC634="V",1,-1)*IF($Q634="Fixo",(DA634-INDEX('Curva Forward'!$C$5:$AN$13,MATCH(CONCATENATE(BD_COMERCIAL!$K634," ",BD_COMERCIAL!$L634),'Curva Forward'!$B$5:$B$13,0),MATCH(FY$4,'Curva Forward'!$C$4:$AN$4,0))),DA634)</f>
        <v>0</v>
      </c>
      <c r="FZ634" s="200">
        <f>AN634*AN$2*IF($FC634="V",1,-1)*IF($Q634="Fixo",(DB634-INDEX('Curva Forward'!$C$5:$AN$13,MATCH(CONCATENATE(BD_COMERCIAL!$K634," ",BD_COMERCIAL!$L634),'Curva Forward'!$B$5:$B$13,0),MATCH(FZ$4,'Curva Forward'!$C$4:$AN$4,0))),DB634)</f>
        <v>0</v>
      </c>
      <c r="GA634" s="200">
        <f>AO634*AO$2*IF($FC634="V",1,-1)*IF($Q634="Fixo",(DC634-INDEX('Curva Forward'!$C$5:$AN$13,MATCH(CONCATENATE(BD_COMERCIAL!$K634," ",BD_COMERCIAL!$L634),'Curva Forward'!$B$5:$B$13,0),MATCH(GA$4,'Curva Forward'!$C$4:$AN$4,0))),DC634)</f>
        <v>0</v>
      </c>
      <c r="GB634" s="200">
        <f>AP634*AP$2*IF($FC634="V",1,-1)*IF($Q634="Fixo",(DD634-INDEX('Curva Forward'!$C$5:$AN$13,MATCH(CONCATENATE(BD_COMERCIAL!$K634," ",BD_COMERCIAL!$L634),'Curva Forward'!$B$5:$B$13,0),MATCH(GB$4,'Curva Forward'!$C$4:$AN$4,0))),DD634)</f>
        <v>0</v>
      </c>
      <c r="GC634" s="200">
        <f>AQ634*AQ$2*IF($FC634="V",1,-1)*IF($Q634="Fixo",(DE634-INDEX('Curva Forward'!$C$5:$AN$13,MATCH(CONCATENATE(BD_COMERCIAL!$K634," ",BD_COMERCIAL!$L634),'Curva Forward'!$B$5:$B$13,0),MATCH(GC$4,'Curva Forward'!$C$4:$AN$4,0))),DE634)</f>
        <v>0</v>
      </c>
      <c r="GD634" s="200">
        <f>AR634*AR$2*IF($FC634="V",1,-1)*IF($Q634="Fixo",(DF634-INDEX('Curva Forward'!$C$5:$AN$13,MATCH(CONCATENATE(BD_COMERCIAL!$K634," ",BD_COMERCIAL!$L634),'Curva Forward'!$B$5:$B$13,0),MATCH(GD$4,'Curva Forward'!$C$4:$AN$4,0))),DF634)</f>
        <v>0</v>
      </c>
      <c r="GE634" s="200">
        <f>AS634*AS$2*IF($FC634="V",1,-1)*IF($Q634="Fixo",(DG634-INDEX('Curva Forward'!$C$5:$AN$13,MATCH(CONCATENATE(BD_COMERCIAL!$K634," ",BD_COMERCIAL!$L634),'Curva Forward'!$B$5:$B$13,0),MATCH(GE$4,'Curva Forward'!$C$4:$AN$4,0))),DG634)</f>
        <v>0</v>
      </c>
      <c r="GF634" s="200">
        <f>AT634*AT$2*IF($FC634="V",1,-1)*IF($Q634="Fixo",(DH634-INDEX('Curva Forward'!$C$5:$AN$13,MATCH(CONCATENATE(BD_COMERCIAL!$K634," ",BD_COMERCIAL!$L634),'Curva Forward'!$B$5:$B$13,0),MATCH(GF$4,'Curva Forward'!$C$4:$AN$4,0))),DH634)</f>
        <v>0</v>
      </c>
      <c r="GG634" s="200">
        <f>AU634*AU$2*IF($FC634="V",1,-1)*IF($Q634="Fixo",(DI634-INDEX('Curva Forward'!$C$5:$AN$13,MATCH(CONCATENATE(BD_COMERCIAL!$K634," ",BD_COMERCIAL!$L634),'Curva Forward'!$B$5:$B$13,0),MATCH(GG$4,'Curva Forward'!$C$4:$AN$4,0))),DI634)</f>
        <v>0</v>
      </c>
      <c r="GH634" s="200">
        <f>AV634*AV$2*IF($FC634="V",1,-1)*IF($Q634="Fixo",(DJ634-INDEX('Curva Forward'!$C$5:$AN$13,MATCH(CONCATENATE(BD_COMERCIAL!$K634," ",BD_COMERCIAL!$L634),'Curva Forward'!$B$5:$B$13,0),MATCH(GH$4,'Curva Forward'!$C$4:$AN$4,0))),DJ634)</f>
        <v>0</v>
      </c>
      <c r="GI634" s="200">
        <f>AW634*AW$2*IF($FC634="V",1,-1)*IF($Q634="Fixo",(DK634-INDEX('Curva Forward'!$C$5:$AN$13,MATCH(CONCATENATE(BD_COMERCIAL!$K634," ",BD_COMERCIAL!$L634),'Curva Forward'!$B$5:$B$13,0),MATCH(GI$4,'Curva Forward'!$C$4:$AN$4,0))),DK634)</f>
        <v>0</v>
      </c>
      <c r="GJ634" s="200">
        <f>AX634*AX$2*IF($FC634="V",1,-1)*IF($Q634="Fixo",(DL634-INDEX('Curva Forward'!$C$5:$AN$13,MATCH(CONCATENATE(BD_COMERCIAL!$K634," ",BD_COMERCIAL!$L634),'Curva Forward'!$B$5:$B$13,0),MATCH(GJ$4,'Curva Forward'!$C$4:$AN$4,0))),DL634)</f>
        <v>0</v>
      </c>
      <c r="GK634" s="200">
        <f>AY634*AY$2*IF($FC634="V",1,-1)*IF($Q634="Fixo",(DM634-INDEX('Curva Forward'!$C$5:$AN$13,MATCH(CONCATENATE(BD_COMERCIAL!$K634," ",BD_COMERCIAL!$L634),'Curva Forward'!$B$5:$B$13,0),MATCH(GK$4,'Curva Forward'!$C$4:$AN$4,0))),DM634)</f>
        <v>0</v>
      </c>
      <c r="GL634" s="200">
        <f>IF(EZ634="",0,CL634*CL$2*IF($FC634="V",1,-1)*IF($Q634="Fixo",(EZ634-INDEX('Curva Forward'!$C$5:$AN$13,MATCH(CONCATENATE(BD_COMERCIAL!$K634," ",BD_COMERCIAL!$L634),'Curva Forward'!$B$5:$B$13,0),MATCH(GL$4,'Curva Forward'!$C$4:$AN$4,0))),EZ634))</f>
        <v>0</v>
      </c>
      <c r="GM634" s="200">
        <f>IF(FA634="",0,CM634*CM$2*IF($FC634="V",1,-1)*IF($Q634="Fixo",(FA634-INDEX('Curva Forward'!$C$5:$AN$13,MATCH(CONCATENATE(BD_COMERCIAL!$K634," ",BD_COMERCIAL!$L634),'Curva Forward'!$B$5:$B$13,0),MATCH(GM$4,'Curva Forward'!$C$4:$AN$4,0))),FA634))</f>
        <v>0</v>
      </c>
      <c r="GN634" s="200">
        <f>IF(FB634="",0,CN634*CN$2*IF($FC634="V",1,-1)*IF($Q634="Fixo",(FB634-INDEX('Curva Forward'!$C$5:$AN$13,MATCH(CONCATENATE(BD_COMERCIAL!$K634," ",BD_COMERCIAL!$L634),'Curva Forward'!$B$5:$B$13,0),MATCH(GN$4,'Curva Forward'!$C$4:$AN$4,0))),FB634))</f>
        <v>0</v>
      </c>
      <c r="GO634" s="201">
        <f t="shared" ca="1" si="180"/>
        <v>0</v>
      </c>
      <c r="GP634" s="201">
        <f t="shared" ca="1" si="181"/>
        <v>0</v>
      </c>
    </row>
    <row r="635" spans="1:198" ht="15" customHeight="1" x14ac:dyDescent="0.25">
      <c r="A635" s="6"/>
      <c r="B635" s="7" t="s">
        <v>1061</v>
      </c>
      <c r="C635" s="8">
        <v>44805</v>
      </c>
      <c r="D635" s="9" t="s">
        <v>131</v>
      </c>
      <c r="E635" s="9" t="s">
        <v>993</v>
      </c>
      <c r="F635" s="113" t="s">
        <v>994</v>
      </c>
      <c r="G635" s="10" t="s">
        <v>1056</v>
      </c>
      <c r="H635" s="113" t="s">
        <v>992</v>
      </c>
      <c r="I635" s="9" t="s">
        <v>139</v>
      </c>
      <c r="J635" s="166"/>
      <c r="K635" s="10" t="s">
        <v>127</v>
      </c>
      <c r="L635" s="84" t="s">
        <v>22</v>
      </c>
      <c r="M635" s="11">
        <v>44835</v>
      </c>
      <c r="N635" s="12">
        <v>44865</v>
      </c>
      <c r="O635" s="10">
        <v>2</v>
      </c>
      <c r="P635" s="84">
        <v>76</v>
      </c>
      <c r="Q635" s="84" t="s">
        <v>128</v>
      </c>
      <c r="R635" s="10" t="s">
        <v>129</v>
      </c>
      <c r="S635" s="14" t="s">
        <v>135</v>
      </c>
      <c r="T635" s="11"/>
      <c r="U635" s="12"/>
      <c r="V635" s="257" t="str">
        <f ca="1">IF(U635="","",
IF(U635="NA","",
IFERROR(VLOOKUP(EOMONTH(M635,-2)+1,IPCA!$A:$B,2,0),
VLOOKUP(EOMONTH(TODAY(),-2)+1,IPCA!$A:$B,2,0))/
VLOOKUP(EOMONTH(U635,-2)+1,IPCA!$A:$B,2,0)*
P635))</f>
        <v/>
      </c>
      <c r="W635" s="84"/>
      <c r="X635" s="13" t="s">
        <v>6</v>
      </c>
      <c r="Y635" s="166"/>
      <c r="AA635" s="108"/>
      <c r="AB635" s="15"/>
      <c r="AK635">
        <v>2</v>
      </c>
      <c r="AM635" s="6"/>
      <c r="AN635" s="15"/>
      <c r="AY635" s="6"/>
      <c r="AZ635" s="15"/>
      <c r="BK635" s="6"/>
      <c r="BL635" s="15"/>
      <c r="BW635" s="6"/>
      <c r="BX635" s="15"/>
      <c r="CI635" s="6"/>
      <c r="CJ635" s="16">
        <f t="shared" si="165"/>
        <v>0.16986301369863013</v>
      </c>
      <c r="CK635" s="16" t="str">
        <f t="shared" si="166"/>
        <v/>
      </c>
      <c r="CL635" s="16" t="str">
        <f t="shared" si="167"/>
        <v/>
      </c>
      <c r="CM635" s="16" t="str">
        <f t="shared" si="168"/>
        <v/>
      </c>
      <c r="CN635" s="16" t="str">
        <f t="shared" si="169"/>
        <v/>
      </c>
      <c r="CO635" s="18"/>
      <c r="CP635" s="15"/>
      <c r="CY635">
        <v>76</v>
      </c>
      <c r="DA635" s="6"/>
      <c r="DB635" s="15"/>
      <c r="DM635" s="6"/>
      <c r="DN635" s="15"/>
      <c r="DY635" s="6"/>
      <c r="DZ635" s="15"/>
      <c r="EK635" s="6"/>
      <c r="EL635" s="15"/>
      <c r="EW635" s="6"/>
      <c r="EX635" s="16">
        <f t="shared" si="182"/>
        <v>6.4547945205479449</v>
      </c>
      <c r="EY635" s="16" t="str">
        <f t="shared" si="183"/>
        <v/>
      </c>
      <c r="EZ635" s="16" t="str">
        <f t="shared" si="184"/>
        <v/>
      </c>
      <c r="FA635" s="16" t="str">
        <f t="shared" si="185"/>
        <v/>
      </c>
      <c r="FB635" s="160" t="str">
        <f t="shared" si="186"/>
        <v/>
      </c>
      <c r="FC635" t="s">
        <v>205</v>
      </c>
      <c r="FD635" s="20" t="s">
        <v>139</v>
      </c>
      <c r="FE635"/>
      <c r="FF635" s="209" t="s">
        <v>206</v>
      </c>
      <c r="FH635" s="284">
        <f t="shared" ca="1" si="175"/>
        <v>0</v>
      </c>
      <c r="FI635" s="208">
        <f t="shared" si="176"/>
        <v>1</v>
      </c>
      <c r="FK635" t="str">
        <f t="shared" si="177"/>
        <v>ESFERA COMERCIALIZADORA DE ENERGIA LTDA</v>
      </c>
      <c r="FL635" s="201">
        <f t="shared" ca="1" si="178"/>
        <v>35712</v>
      </c>
      <c r="FM635" s="201">
        <f t="shared" ca="1" si="179"/>
        <v>0</v>
      </c>
      <c r="FN635" s="200">
        <f>AB635*AB$2*IF($FC635="V",1,-1)*IF($Q635="Fixo",(CP635-INDEX('Curva Forward'!$C$5:$AN$13,MATCH(CONCATENATE(BD_COMERCIAL!$K635," ",BD_COMERCIAL!$L635),'Curva Forward'!$B$5:$B$13,0),MATCH(FN$4,'Curva Forward'!$C$4:$AN$4,0))),CP635)</f>
        <v>0</v>
      </c>
      <c r="FO635" s="200">
        <f>AC635*AC$2*IF($FC635="V",1,-1)*IF($Q635="Fixo",(CQ635-INDEX('Curva Forward'!$C$5:$AN$13,MATCH(CONCATENATE(BD_COMERCIAL!$K635," ",BD_COMERCIAL!$L635),'Curva Forward'!$B$5:$B$13,0),MATCH(FO$4,'Curva Forward'!$C$4:$AN$4,0))),CQ635)</f>
        <v>0</v>
      </c>
      <c r="FP635" s="200">
        <f>AD635*AD$2*IF($FC635="V",1,-1)*IF($Q635="Fixo",(CR635-INDEX('Curva Forward'!$C$5:$AN$13,MATCH(CONCATENATE(BD_COMERCIAL!$K635," ",BD_COMERCIAL!$L635),'Curva Forward'!$B$5:$B$13,0),MATCH(FP$4,'Curva Forward'!$C$4:$AN$4,0))),CR635)</f>
        <v>0</v>
      </c>
      <c r="FQ635" s="200">
        <f>AE635*AE$2*IF($FC635="V",1,-1)*IF($Q635="Fixo",(CS635-INDEX('Curva Forward'!$C$5:$AN$13,MATCH(CONCATENATE(BD_COMERCIAL!$K635," ",BD_COMERCIAL!$L635),'Curva Forward'!$B$5:$B$13,0),MATCH(FQ$4,'Curva Forward'!$C$4:$AN$4,0))),CS635)</f>
        <v>0</v>
      </c>
      <c r="FR635" s="200">
        <f>AF635*AF$2*IF($FC635="V",1,-1)*IF($Q635="Fixo",(CT635-INDEX('Curva Forward'!$C$5:$AN$13,MATCH(CONCATENATE(BD_COMERCIAL!$K635," ",BD_COMERCIAL!$L635),'Curva Forward'!$B$5:$B$13,0),MATCH(FR$4,'Curva Forward'!$C$4:$AN$4,0))),CT635)</f>
        <v>0</v>
      </c>
      <c r="FS635" s="200">
        <f>AG635*AG$2*IF($FC635="V",1,-1)*IF($Q635="Fixo",(CU635-INDEX('Curva Forward'!$C$5:$AN$13,MATCH(CONCATENATE(BD_COMERCIAL!$K635," ",BD_COMERCIAL!$L635),'Curva Forward'!$B$5:$B$13,0),MATCH(FS$4,'Curva Forward'!$C$4:$AN$4,0))),CU635)</f>
        <v>0</v>
      </c>
      <c r="FT635" s="200">
        <f>AH635*AH$2*IF($FC635="V",1,-1)*IF($Q635="Fixo",(CV635-INDEX('Curva Forward'!$C$5:$AN$13,MATCH(CONCATENATE(BD_COMERCIAL!$K635," ",BD_COMERCIAL!$L635),'Curva Forward'!$B$5:$B$13,0),MATCH(FT$4,'Curva Forward'!$C$4:$AN$4,0))),CV635)</f>
        <v>0</v>
      </c>
      <c r="FU635" s="200">
        <f>AI635*AI$2*IF($FC635="V",1,-1)*IF($Q635="Fixo",(CW635-INDEX('Curva Forward'!$C$5:$AN$13,MATCH(CONCATENATE(BD_COMERCIAL!$K635," ",BD_COMERCIAL!$L635),'Curva Forward'!$B$5:$B$13,0),MATCH(FU$4,'Curva Forward'!$C$4:$AN$4,0))),CW635)</f>
        <v>0</v>
      </c>
      <c r="FV635" s="200">
        <f>AJ635*AJ$2*IF($FC635="V",1,-1)*IF($Q635="Fixo",(CX635-INDEX('Curva Forward'!$C$5:$AN$13,MATCH(CONCATENATE(BD_COMERCIAL!$K635," ",BD_COMERCIAL!$L635),'Curva Forward'!$B$5:$B$13,0),MATCH(FV$4,'Curva Forward'!$C$4:$AN$4,0))),CX635)</f>
        <v>0</v>
      </c>
      <c r="FW635" s="200">
        <f>AK635*AK$2*IF($FC635="V",1,-1)*IF($Q635="Fixo",(CY635-INDEX('Curva Forward'!$C$5:$AN$13,MATCH(CONCATENATE(BD_COMERCIAL!$K635," ",BD_COMERCIAL!$L635),'Curva Forward'!$B$5:$B$13,0),MATCH(FW$4,'Curva Forward'!$C$4:$AN$4,0))),CY635)</f>
        <v>35712</v>
      </c>
      <c r="FX635" s="200">
        <f>AL635*AL$2*IF($FC635="V",1,-1)*IF($Q635="Fixo",(CZ635-INDEX('Curva Forward'!$C$5:$AN$13,MATCH(CONCATENATE(BD_COMERCIAL!$K635," ",BD_COMERCIAL!$L635),'Curva Forward'!$B$5:$B$13,0),MATCH(FX$4,'Curva Forward'!$C$4:$AN$4,0))),CZ635)</f>
        <v>0</v>
      </c>
      <c r="FY635" s="200">
        <f>AM635*AM$2*IF($FC635="V",1,-1)*IF($Q635="Fixo",(DA635-INDEX('Curva Forward'!$C$5:$AN$13,MATCH(CONCATENATE(BD_COMERCIAL!$K635," ",BD_COMERCIAL!$L635),'Curva Forward'!$B$5:$B$13,0),MATCH(FY$4,'Curva Forward'!$C$4:$AN$4,0))),DA635)</f>
        <v>0</v>
      </c>
      <c r="FZ635" s="200">
        <f>AN635*AN$2*IF($FC635="V",1,-1)*IF($Q635="Fixo",(DB635-INDEX('Curva Forward'!$C$5:$AN$13,MATCH(CONCATENATE(BD_COMERCIAL!$K635," ",BD_COMERCIAL!$L635),'Curva Forward'!$B$5:$B$13,0),MATCH(FZ$4,'Curva Forward'!$C$4:$AN$4,0))),DB635)</f>
        <v>0</v>
      </c>
      <c r="GA635" s="200">
        <f>AO635*AO$2*IF($FC635="V",1,-1)*IF($Q635="Fixo",(DC635-INDEX('Curva Forward'!$C$5:$AN$13,MATCH(CONCATENATE(BD_COMERCIAL!$K635," ",BD_COMERCIAL!$L635),'Curva Forward'!$B$5:$B$13,0),MATCH(GA$4,'Curva Forward'!$C$4:$AN$4,0))),DC635)</f>
        <v>0</v>
      </c>
      <c r="GB635" s="200">
        <f>AP635*AP$2*IF($FC635="V",1,-1)*IF($Q635="Fixo",(DD635-INDEX('Curva Forward'!$C$5:$AN$13,MATCH(CONCATENATE(BD_COMERCIAL!$K635," ",BD_COMERCIAL!$L635),'Curva Forward'!$B$5:$B$13,0),MATCH(GB$4,'Curva Forward'!$C$4:$AN$4,0))),DD635)</f>
        <v>0</v>
      </c>
      <c r="GC635" s="200">
        <f>AQ635*AQ$2*IF($FC635="V",1,-1)*IF($Q635="Fixo",(DE635-INDEX('Curva Forward'!$C$5:$AN$13,MATCH(CONCATENATE(BD_COMERCIAL!$K635," ",BD_COMERCIAL!$L635),'Curva Forward'!$B$5:$B$13,0),MATCH(GC$4,'Curva Forward'!$C$4:$AN$4,0))),DE635)</f>
        <v>0</v>
      </c>
      <c r="GD635" s="200">
        <f>AR635*AR$2*IF($FC635="V",1,-1)*IF($Q635="Fixo",(DF635-INDEX('Curva Forward'!$C$5:$AN$13,MATCH(CONCATENATE(BD_COMERCIAL!$K635," ",BD_COMERCIAL!$L635),'Curva Forward'!$B$5:$B$13,0),MATCH(GD$4,'Curva Forward'!$C$4:$AN$4,0))),DF635)</f>
        <v>0</v>
      </c>
      <c r="GE635" s="200">
        <f>AS635*AS$2*IF($FC635="V",1,-1)*IF($Q635="Fixo",(DG635-INDEX('Curva Forward'!$C$5:$AN$13,MATCH(CONCATENATE(BD_COMERCIAL!$K635," ",BD_COMERCIAL!$L635),'Curva Forward'!$B$5:$B$13,0),MATCH(GE$4,'Curva Forward'!$C$4:$AN$4,0))),DG635)</f>
        <v>0</v>
      </c>
      <c r="GF635" s="200">
        <f>AT635*AT$2*IF($FC635="V",1,-1)*IF($Q635="Fixo",(DH635-INDEX('Curva Forward'!$C$5:$AN$13,MATCH(CONCATENATE(BD_COMERCIAL!$K635," ",BD_COMERCIAL!$L635),'Curva Forward'!$B$5:$B$13,0),MATCH(GF$4,'Curva Forward'!$C$4:$AN$4,0))),DH635)</f>
        <v>0</v>
      </c>
      <c r="GG635" s="200">
        <f>AU635*AU$2*IF($FC635="V",1,-1)*IF($Q635="Fixo",(DI635-INDEX('Curva Forward'!$C$5:$AN$13,MATCH(CONCATENATE(BD_COMERCIAL!$K635," ",BD_COMERCIAL!$L635),'Curva Forward'!$B$5:$B$13,0),MATCH(GG$4,'Curva Forward'!$C$4:$AN$4,0))),DI635)</f>
        <v>0</v>
      </c>
      <c r="GH635" s="200">
        <f>AV635*AV$2*IF($FC635="V",1,-1)*IF($Q635="Fixo",(DJ635-INDEX('Curva Forward'!$C$5:$AN$13,MATCH(CONCATENATE(BD_COMERCIAL!$K635," ",BD_COMERCIAL!$L635),'Curva Forward'!$B$5:$B$13,0),MATCH(GH$4,'Curva Forward'!$C$4:$AN$4,0))),DJ635)</f>
        <v>0</v>
      </c>
      <c r="GI635" s="200">
        <f>AW635*AW$2*IF($FC635="V",1,-1)*IF($Q635="Fixo",(DK635-INDEX('Curva Forward'!$C$5:$AN$13,MATCH(CONCATENATE(BD_COMERCIAL!$K635," ",BD_COMERCIAL!$L635),'Curva Forward'!$B$5:$B$13,0),MATCH(GI$4,'Curva Forward'!$C$4:$AN$4,0))),DK635)</f>
        <v>0</v>
      </c>
      <c r="GJ635" s="200">
        <f>AX635*AX$2*IF($FC635="V",1,-1)*IF($Q635="Fixo",(DL635-INDEX('Curva Forward'!$C$5:$AN$13,MATCH(CONCATENATE(BD_COMERCIAL!$K635," ",BD_COMERCIAL!$L635),'Curva Forward'!$B$5:$B$13,0),MATCH(GJ$4,'Curva Forward'!$C$4:$AN$4,0))),DL635)</f>
        <v>0</v>
      </c>
      <c r="GK635" s="200">
        <f>AY635*AY$2*IF($FC635="V",1,-1)*IF($Q635="Fixo",(DM635-INDEX('Curva Forward'!$C$5:$AN$13,MATCH(CONCATENATE(BD_COMERCIAL!$K635," ",BD_COMERCIAL!$L635),'Curva Forward'!$B$5:$B$13,0),MATCH(GK$4,'Curva Forward'!$C$4:$AN$4,0))),DM635)</f>
        <v>0</v>
      </c>
      <c r="GL635" s="200">
        <f>IF(EZ635="",0,CL635*CL$2*IF($FC635="V",1,-1)*IF($Q635="Fixo",(EZ635-INDEX('Curva Forward'!$C$5:$AN$13,MATCH(CONCATENATE(BD_COMERCIAL!$K635," ",BD_COMERCIAL!$L635),'Curva Forward'!$B$5:$B$13,0),MATCH(GL$4,'Curva Forward'!$C$4:$AN$4,0))),EZ635))</f>
        <v>0</v>
      </c>
      <c r="GM635" s="200">
        <f>IF(FA635="",0,CM635*CM$2*IF($FC635="V",1,-1)*IF($Q635="Fixo",(FA635-INDEX('Curva Forward'!$C$5:$AN$13,MATCH(CONCATENATE(BD_COMERCIAL!$K635," ",BD_COMERCIAL!$L635),'Curva Forward'!$B$5:$B$13,0),MATCH(GM$4,'Curva Forward'!$C$4:$AN$4,0))),FA635))</f>
        <v>0</v>
      </c>
      <c r="GN635" s="200">
        <f>IF(FB635="",0,CN635*CN$2*IF($FC635="V",1,-1)*IF($Q635="Fixo",(FB635-INDEX('Curva Forward'!$C$5:$AN$13,MATCH(CONCATENATE(BD_COMERCIAL!$K635," ",BD_COMERCIAL!$L635),'Curva Forward'!$B$5:$B$13,0),MATCH(GN$4,'Curva Forward'!$C$4:$AN$4,0))),FB635))</f>
        <v>0</v>
      </c>
      <c r="GO635" s="201">
        <f t="shared" ca="1" si="180"/>
        <v>0</v>
      </c>
      <c r="GP635" s="201">
        <f t="shared" ca="1" si="181"/>
        <v>0</v>
      </c>
    </row>
    <row r="636" spans="1:198" ht="15" customHeight="1" x14ac:dyDescent="0.25">
      <c r="A636" s="6"/>
      <c r="B636" s="7" t="s">
        <v>1062</v>
      </c>
      <c r="C636" s="8">
        <v>44805</v>
      </c>
      <c r="D636" s="9" t="s">
        <v>131</v>
      </c>
      <c r="E636" s="9" t="s">
        <v>993</v>
      </c>
      <c r="F636" s="113" t="s">
        <v>994</v>
      </c>
      <c r="G636" s="10" t="s">
        <v>1056</v>
      </c>
      <c r="H636" s="113" t="s">
        <v>992</v>
      </c>
      <c r="I636" s="9" t="s">
        <v>139</v>
      </c>
      <c r="J636" s="166"/>
      <c r="K636" s="10" t="s">
        <v>127</v>
      </c>
      <c r="L636" s="84" t="s">
        <v>22</v>
      </c>
      <c r="M636" s="11">
        <v>44866</v>
      </c>
      <c r="N636" s="12">
        <v>44895</v>
      </c>
      <c r="O636" s="10">
        <v>2</v>
      </c>
      <c r="P636" s="84">
        <v>81.5</v>
      </c>
      <c r="Q636" s="84" t="s">
        <v>128</v>
      </c>
      <c r="R636" s="10" t="s">
        <v>129</v>
      </c>
      <c r="S636" s="14" t="s">
        <v>135</v>
      </c>
      <c r="T636" s="11"/>
      <c r="U636" s="12"/>
      <c r="V636" s="257" t="str">
        <f ca="1">IF(U636="","",
IF(U636="NA","",
IFERROR(VLOOKUP(EOMONTH(M636,-2)+1,IPCA!$A:$B,2,0),
VLOOKUP(EOMONTH(TODAY(),-2)+1,IPCA!$A:$B,2,0))/
VLOOKUP(EOMONTH(U636,-2)+1,IPCA!$A:$B,2,0)*
P636))</f>
        <v/>
      </c>
      <c r="W636" s="84"/>
      <c r="X636" s="13" t="s">
        <v>6</v>
      </c>
      <c r="Y636" s="166"/>
      <c r="AA636" s="108"/>
      <c r="AB636" s="15"/>
      <c r="AL636">
        <v>2</v>
      </c>
      <c r="AM636" s="6"/>
      <c r="AN636" s="15"/>
      <c r="AY636" s="6"/>
      <c r="AZ636" s="15"/>
      <c r="BK636" s="6"/>
      <c r="BL636" s="15"/>
      <c r="BW636" s="6"/>
      <c r="BX636" s="15"/>
      <c r="CI636" s="6"/>
      <c r="CJ636" s="16">
        <f t="shared" si="165"/>
        <v>0.16438356164383561</v>
      </c>
      <c r="CK636" s="16" t="str">
        <f t="shared" si="166"/>
        <v/>
      </c>
      <c r="CL636" s="16" t="str">
        <f t="shared" si="167"/>
        <v/>
      </c>
      <c r="CM636" s="16" t="str">
        <f t="shared" si="168"/>
        <v/>
      </c>
      <c r="CN636" s="16" t="str">
        <f t="shared" si="169"/>
        <v/>
      </c>
      <c r="CO636" s="18"/>
      <c r="CP636" s="15"/>
      <c r="CZ636">
        <v>81.5</v>
      </c>
      <c r="DA636" s="6"/>
      <c r="DB636" s="15"/>
      <c r="DM636" s="6"/>
      <c r="DN636" s="15"/>
      <c r="DY636" s="6"/>
      <c r="DZ636" s="15"/>
      <c r="EK636" s="6"/>
      <c r="EL636" s="15"/>
      <c r="EW636" s="6"/>
      <c r="EX636" s="16">
        <f t="shared" si="182"/>
        <v>6.6986301369863011</v>
      </c>
      <c r="EY636" s="16" t="str">
        <f t="shared" si="183"/>
        <v/>
      </c>
      <c r="EZ636" s="16" t="str">
        <f t="shared" si="184"/>
        <v/>
      </c>
      <c r="FA636" s="16" t="str">
        <f t="shared" si="185"/>
        <v/>
      </c>
      <c r="FB636" s="160" t="str">
        <f t="shared" si="186"/>
        <v/>
      </c>
      <c r="FC636" t="s">
        <v>205</v>
      </c>
      <c r="FD636" s="20" t="s">
        <v>139</v>
      </c>
      <c r="FE636"/>
      <c r="FF636" s="209" t="s">
        <v>206</v>
      </c>
      <c r="FH636" s="284">
        <f t="shared" ca="1" si="175"/>
        <v>0</v>
      </c>
      <c r="FI636" s="208">
        <f t="shared" si="176"/>
        <v>0.96666666666666667</v>
      </c>
      <c r="FK636" t="str">
        <f t="shared" si="177"/>
        <v>ESFERA COMERCIALIZADORA DE ENERGIA LTDA</v>
      </c>
      <c r="FL636" s="201">
        <f t="shared" ca="1" si="178"/>
        <v>32400</v>
      </c>
      <c r="FM636" s="201">
        <f t="shared" ca="1" si="179"/>
        <v>0</v>
      </c>
      <c r="FN636" s="200">
        <f>AB636*AB$2*IF($FC636="V",1,-1)*IF($Q636="Fixo",(CP636-INDEX('Curva Forward'!$C$5:$AN$13,MATCH(CONCATENATE(BD_COMERCIAL!$K636," ",BD_COMERCIAL!$L636),'Curva Forward'!$B$5:$B$13,0),MATCH(FN$4,'Curva Forward'!$C$4:$AN$4,0))),CP636)</f>
        <v>0</v>
      </c>
      <c r="FO636" s="200">
        <f>AC636*AC$2*IF($FC636="V",1,-1)*IF($Q636="Fixo",(CQ636-INDEX('Curva Forward'!$C$5:$AN$13,MATCH(CONCATENATE(BD_COMERCIAL!$K636," ",BD_COMERCIAL!$L636),'Curva Forward'!$B$5:$B$13,0),MATCH(FO$4,'Curva Forward'!$C$4:$AN$4,0))),CQ636)</f>
        <v>0</v>
      </c>
      <c r="FP636" s="200">
        <f>AD636*AD$2*IF($FC636="V",1,-1)*IF($Q636="Fixo",(CR636-INDEX('Curva Forward'!$C$5:$AN$13,MATCH(CONCATENATE(BD_COMERCIAL!$K636," ",BD_COMERCIAL!$L636),'Curva Forward'!$B$5:$B$13,0),MATCH(FP$4,'Curva Forward'!$C$4:$AN$4,0))),CR636)</f>
        <v>0</v>
      </c>
      <c r="FQ636" s="200">
        <f>AE636*AE$2*IF($FC636="V",1,-1)*IF($Q636="Fixo",(CS636-INDEX('Curva Forward'!$C$5:$AN$13,MATCH(CONCATENATE(BD_COMERCIAL!$K636," ",BD_COMERCIAL!$L636),'Curva Forward'!$B$5:$B$13,0),MATCH(FQ$4,'Curva Forward'!$C$4:$AN$4,0))),CS636)</f>
        <v>0</v>
      </c>
      <c r="FR636" s="200">
        <f>AF636*AF$2*IF($FC636="V",1,-1)*IF($Q636="Fixo",(CT636-INDEX('Curva Forward'!$C$5:$AN$13,MATCH(CONCATENATE(BD_COMERCIAL!$K636," ",BD_COMERCIAL!$L636),'Curva Forward'!$B$5:$B$13,0),MATCH(FR$4,'Curva Forward'!$C$4:$AN$4,0))),CT636)</f>
        <v>0</v>
      </c>
      <c r="FS636" s="200">
        <f>AG636*AG$2*IF($FC636="V",1,-1)*IF($Q636="Fixo",(CU636-INDEX('Curva Forward'!$C$5:$AN$13,MATCH(CONCATENATE(BD_COMERCIAL!$K636," ",BD_COMERCIAL!$L636),'Curva Forward'!$B$5:$B$13,0),MATCH(FS$4,'Curva Forward'!$C$4:$AN$4,0))),CU636)</f>
        <v>0</v>
      </c>
      <c r="FT636" s="200">
        <f>AH636*AH$2*IF($FC636="V",1,-1)*IF($Q636="Fixo",(CV636-INDEX('Curva Forward'!$C$5:$AN$13,MATCH(CONCATENATE(BD_COMERCIAL!$K636," ",BD_COMERCIAL!$L636),'Curva Forward'!$B$5:$B$13,0),MATCH(FT$4,'Curva Forward'!$C$4:$AN$4,0))),CV636)</f>
        <v>0</v>
      </c>
      <c r="FU636" s="200">
        <f>AI636*AI$2*IF($FC636="V",1,-1)*IF($Q636="Fixo",(CW636-INDEX('Curva Forward'!$C$5:$AN$13,MATCH(CONCATENATE(BD_COMERCIAL!$K636," ",BD_COMERCIAL!$L636),'Curva Forward'!$B$5:$B$13,0),MATCH(FU$4,'Curva Forward'!$C$4:$AN$4,0))),CW636)</f>
        <v>0</v>
      </c>
      <c r="FV636" s="200">
        <f>AJ636*AJ$2*IF($FC636="V",1,-1)*IF($Q636="Fixo",(CX636-INDEX('Curva Forward'!$C$5:$AN$13,MATCH(CONCATENATE(BD_COMERCIAL!$K636," ",BD_COMERCIAL!$L636),'Curva Forward'!$B$5:$B$13,0),MATCH(FV$4,'Curva Forward'!$C$4:$AN$4,0))),CX636)</f>
        <v>0</v>
      </c>
      <c r="FW636" s="200">
        <f>AK636*AK$2*IF($FC636="V",1,-1)*IF($Q636="Fixo",(CY636-INDEX('Curva Forward'!$C$5:$AN$13,MATCH(CONCATENATE(BD_COMERCIAL!$K636," ",BD_COMERCIAL!$L636),'Curva Forward'!$B$5:$B$13,0),MATCH(FW$4,'Curva Forward'!$C$4:$AN$4,0))),CY636)</f>
        <v>0</v>
      </c>
      <c r="FX636" s="200">
        <f>AL636*AL$2*IF($FC636="V",1,-1)*IF($Q636="Fixo",(CZ636-INDEX('Curva Forward'!$C$5:$AN$13,MATCH(CONCATENATE(BD_COMERCIAL!$K636," ",BD_COMERCIAL!$L636),'Curva Forward'!$B$5:$B$13,0),MATCH(FX$4,'Curva Forward'!$C$4:$AN$4,0))),CZ636)</f>
        <v>32400</v>
      </c>
      <c r="FY636" s="200">
        <f>AM636*AM$2*IF($FC636="V",1,-1)*IF($Q636="Fixo",(DA636-INDEX('Curva Forward'!$C$5:$AN$13,MATCH(CONCATENATE(BD_COMERCIAL!$K636," ",BD_COMERCIAL!$L636),'Curva Forward'!$B$5:$B$13,0),MATCH(FY$4,'Curva Forward'!$C$4:$AN$4,0))),DA636)</f>
        <v>0</v>
      </c>
      <c r="FZ636" s="200">
        <f>AN636*AN$2*IF($FC636="V",1,-1)*IF($Q636="Fixo",(DB636-INDEX('Curva Forward'!$C$5:$AN$13,MATCH(CONCATENATE(BD_COMERCIAL!$K636," ",BD_COMERCIAL!$L636),'Curva Forward'!$B$5:$B$13,0),MATCH(FZ$4,'Curva Forward'!$C$4:$AN$4,0))),DB636)</f>
        <v>0</v>
      </c>
      <c r="GA636" s="200">
        <f>AO636*AO$2*IF($FC636="V",1,-1)*IF($Q636="Fixo",(DC636-INDEX('Curva Forward'!$C$5:$AN$13,MATCH(CONCATENATE(BD_COMERCIAL!$K636," ",BD_COMERCIAL!$L636),'Curva Forward'!$B$5:$B$13,0),MATCH(GA$4,'Curva Forward'!$C$4:$AN$4,0))),DC636)</f>
        <v>0</v>
      </c>
      <c r="GB636" s="200">
        <f>AP636*AP$2*IF($FC636="V",1,-1)*IF($Q636="Fixo",(DD636-INDEX('Curva Forward'!$C$5:$AN$13,MATCH(CONCATENATE(BD_COMERCIAL!$K636," ",BD_COMERCIAL!$L636),'Curva Forward'!$B$5:$B$13,0),MATCH(GB$4,'Curva Forward'!$C$4:$AN$4,0))),DD636)</f>
        <v>0</v>
      </c>
      <c r="GC636" s="200">
        <f>AQ636*AQ$2*IF($FC636="V",1,-1)*IF($Q636="Fixo",(DE636-INDEX('Curva Forward'!$C$5:$AN$13,MATCH(CONCATENATE(BD_COMERCIAL!$K636," ",BD_COMERCIAL!$L636),'Curva Forward'!$B$5:$B$13,0),MATCH(GC$4,'Curva Forward'!$C$4:$AN$4,0))),DE636)</f>
        <v>0</v>
      </c>
      <c r="GD636" s="200">
        <f>AR636*AR$2*IF($FC636="V",1,-1)*IF($Q636="Fixo",(DF636-INDEX('Curva Forward'!$C$5:$AN$13,MATCH(CONCATENATE(BD_COMERCIAL!$K636," ",BD_COMERCIAL!$L636),'Curva Forward'!$B$5:$B$13,0),MATCH(GD$4,'Curva Forward'!$C$4:$AN$4,0))),DF636)</f>
        <v>0</v>
      </c>
      <c r="GE636" s="200">
        <f>AS636*AS$2*IF($FC636="V",1,-1)*IF($Q636="Fixo",(DG636-INDEX('Curva Forward'!$C$5:$AN$13,MATCH(CONCATENATE(BD_COMERCIAL!$K636," ",BD_COMERCIAL!$L636),'Curva Forward'!$B$5:$B$13,0),MATCH(GE$4,'Curva Forward'!$C$4:$AN$4,0))),DG636)</f>
        <v>0</v>
      </c>
      <c r="GF636" s="200">
        <f>AT636*AT$2*IF($FC636="V",1,-1)*IF($Q636="Fixo",(DH636-INDEX('Curva Forward'!$C$5:$AN$13,MATCH(CONCATENATE(BD_COMERCIAL!$K636," ",BD_COMERCIAL!$L636),'Curva Forward'!$B$5:$B$13,0),MATCH(GF$4,'Curva Forward'!$C$4:$AN$4,0))),DH636)</f>
        <v>0</v>
      </c>
      <c r="GG636" s="200">
        <f>AU636*AU$2*IF($FC636="V",1,-1)*IF($Q636="Fixo",(DI636-INDEX('Curva Forward'!$C$5:$AN$13,MATCH(CONCATENATE(BD_COMERCIAL!$K636," ",BD_COMERCIAL!$L636),'Curva Forward'!$B$5:$B$13,0),MATCH(GG$4,'Curva Forward'!$C$4:$AN$4,0))),DI636)</f>
        <v>0</v>
      </c>
      <c r="GH636" s="200">
        <f>AV636*AV$2*IF($FC636="V",1,-1)*IF($Q636="Fixo",(DJ636-INDEX('Curva Forward'!$C$5:$AN$13,MATCH(CONCATENATE(BD_COMERCIAL!$K636," ",BD_COMERCIAL!$L636),'Curva Forward'!$B$5:$B$13,0),MATCH(GH$4,'Curva Forward'!$C$4:$AN$4,0))),DJ636)</f>
        <v>0</v>
      </c>
      <c r="GI636" s="200">
        <f>AW636*AW$2*IF($FC636="V",1,-1)*IF($Q636="Fixo",(DK636-INDEX('Curva Forward'!$C$5:$AN$13,MATCH(CONCATENATE(BD_COMERCIAL!$K636," ",BD_COMERCIAL!$L636),'Curva Forward'!$B$5:$B$13,0),MATCH(GI$4,'Curva Forward'!$C$4:$AN$4,0))),DK636)</f>
        <v>0</v>
      </c>
      <c r="GJ636" s="200">
        <f>AX636*AX$2*IF($FC636="V",1,-1)*IF($Q636="Fixo",(DL636-INDEX('Curva Forward'!$C$5:$AN$13,MATCH(CONCATENATE(BD_COMERCIAL!$K636," ",BD_COMERCIAL!$L636),'Curva Forward'!$B$5:$B$13,0),MATCH(GJ$4,'Curva Forward'!$C$4:$AN$4,0))),DL636)</f>
        <v>0</v>
      </c>
      <c r="GK636" s="200">
        <f>AY636*AY$2*IF($FC636="V",1,-1)*IF($Q636="Fixo",(DM636-INDEX('Curva Forward'!$C$5:$AN$13,MATCH(CONCATENATE(BD_COMERCIAL!$K636," ",BD_COMERCIAL!$L636),'Curva Forward'!$B$5:$B$13,0),MATCH(GK$4,'Curva Forward'!$C$4:$AN$4,0))),DM636)</f>
        <v>0</v>
      </c>
      <c r="GL636" s="200">
        <f>IF(EZ636="",0,CL636*CL$2*IF($FC636="V",1,-1)*IF($Q636="Fixo",(EZ636-INDEX('Curva Forward'!$C$5:$AN$13,MATCH(CONCATENATE(BD_COMERCIAL!$K636," ",BD_COMERCIAL!$L636),'Curva Forward'!$B$5:$B$13,0),MATCH(GL$4,'Curva Forward'!$C$4:$AN$4,0))),EZ636))</f>
        <v>0</v>
      </c>
      <c r="GM636" s="200">
        <f>IF(FA636="",0,CM636*CM$2*IF($FC636="V",1,-1)*IF($Q636="Fixo",(FA636-INDEX('Curva Forward'!$C$5:$AN$13,MATCH(CONCATENATE(BD_COMERCIAL!$K636," ",BD_COMERCIAL!$L636),'Curva Forward'!$B$5:$B$13,0),MATCH(GM$4,'Curva Forward'!$C$4:$AN$4,0))),FA636))</f>
        <v>0</v>
      </c>
      <c r="GN636" s="200">
        <f>IF(FB636="",0,CN636*CN$2*IF($FC636="V",1,-1)*IF($Q636="Fixo",(FB636-INDEX('Curva Forward'!$C$5:$AN$13,MATCH(CONCATENATE(BD_COMERCIAL!$K636," ",BD_COMERCIAL!$L636),'Curva Forward'!$B$5:$B$13,0),MATCH(GN$4,'Curva Forward'!$C$4:$AN$4,0))),FB636))</f>
        <v>0</v>
      </c>
      <c r="GO636" s="201">
        <f t="shared" ca="1" si="180"/>
        <v>0</v>
      </c>
      <c r="GP636" s="201">
        <f t="shared" ca="1" si="181"/>
        <v>0</v>
      </c>
    </row>
    <row r="637" spans="1:198" ht="15" customHeight="1" x14ac:dyDescent="0.25">
      <c r="A637" s="6"/>
      <c r="B637" s="7" t="s">
        <v>1063</v>
      </c>
      <c r="C637" s="8">
        <v>44805</v>
      </c>
      <c r="D637" s="9" t="s">
        <v>131</v>
      </c>
      <c r="E637" s="9" t="s">
        <v>158</v>
      </c>
      <c r="F637" s="113" t="s">
        <v>1018</v>
      </c>
      <c r="G637" s="10" t="s">
        <v>1056</v>
      </c>
      <c r="H637" s="113" t="s">
        <v>992</v>
      </c>
      <c r="I637" s="9" t="s">
        <v>139</v>
      </c>
      <c r="J637" s="166"/>
      <c r="K637" s="10" t="s">
        <v>127</v>
      </c>
      <c r="L637" s="84" t="s">
        <v>22</v>
      </c>
      <c r="M637" s="11">
        <v>44835</v>
      </c>
      <c r="N637" s="12">
        <v>44865</v>
      </c>
      <c r="O637" s="10">
        <v>3</v>
      </c>
      <c r="P637" s="84">
        <v>76.5</v>
      </c>
      <c r="Q637" s="84" t="s">
        <v>128</v>
      </c>
      <c r="R637" s="10" t="s">
        <v>129</v>
      </c>
      <c r="S637" s="14" t="s">
        <v>135</v>
      </c>
      <c r="T637" s="11"/>
      <c r="U637" s="12"/>
      <c r="V637" s="257" t="str">
        <f ca="1">IF(U637="","",
IF(U637="NA","",
IFERROR(VLOOKUP(EOMONTH(M637,-2)+1,IPCA!$A:$B,2,0),
VLOOKUP(EOMONTH(TODAY(),-2)+1,IPCA!$A:$B,2,0))/
VLOOKUP(EOMONTH(U637,-2)+1,IPCA!$A:$B,2,0)*
P637))</f>
        <v/>
      </c>
      <c r="W637" s="84"/>
      <c r="X637" s="13" t="s">
        <v>133</v>
      </c>
      <c r="Y637" s="166"/>
      <c r="AA637" s="108"/>
      <c r="AB637" s="15"/>
      <c r="AK637">
        <v>3</v>
      </c>
      <c r="AM637" s="6"/>
      <c r="AN637" s="15"/>
      <c r="AY637" s="6"/>
      <c r="AZ637" s="15"/>
      <c r="BK637" s="6"/>
      <c r="BL637" s="15"/>
      <c r="BW637" s="6"/>
      <c r="BX637" s="15"/>
      <c r="CI637" s="6"/>
      <c r="CJ637" s="16">
        <f t="shared" si="165"/>
        <v>0.25479452054794521</v>
      </c>
      <c r="CK637" s="16" t="str">
        <f t="shared" si="166"/>
        <v/>
      </c>
      <c r="CL637" s="16" t="str">
        <f t="shared" si="167"/>
        <v/>
      </c>
      <c r="CM637" s="16" t="str">
        <f t="shared" si="168"/>
        <v/>
      </c>
      <c r="CN637" s="16" t="str">
        <f t="shared" si="169"/>
        <v/>
      </c>
      <c r="CO637" s="18"/>
      <c r="CP637" s="15"/>
      <c r="CY637">
        <v>76.5</v>
      </c>
      <c r="DA637" s="6"/>
      <c r="DB637" s="15"/>
      <c r="DM637" s="6"/>
      <c r="DN637" s="15"/>
      <c r="DY637" s="6"/>
      <c r="DZ637" s="15"/>
      <c r="EK637" s="6"/>
      <c r="EL637" s="15"/>
      <c r="EW637" s="6"/>
      <c r="EX637" s="16">
        <f t="shared" si="182"/>
        <v>6.4972602739726026</v>
      </c>
      <c r="EY637" s="16" t="str">
        <f t="shared" si="183"/>
        <v/>
      </c>
      <c r="EZ637" s="16" t="str">
        <f t="shared" si="184"/>
        <v/>
      </c>
      <c r="FA637" s="16" t="str">
        <f t="shared" si="185"/>
        <v/>
      </c>
      <c r="FB637" s="160" t="str">
        <f t="shared" si="186"/>
        <v/>
      </c>
      <c r="FC637" t="s">
        <v>205</v>
      </c>
      <c r="FD637" s="20" t="s">
        <v>139</v>
      </c>
      <c r="FE637"/>
      <c r="FF637" s="209" t="s">
        <v>206</v>
      </c>
      <c r="FH637" s="284">
        <f t="shared" ca="1" si="175"/>
        <v>0</v>
      </c>
      <c r="FI637" s="208">
        <f t="shared" si="176"/>
        <v>1</v>
      </c>
      <c r="FK637" t="str">
        <f t="shared" si="177"/>
        <v>BC Comercializadora de Energia Ltda</v>
      </c>
      <c r="FL637" s="201">
        <f t="shared" ca="1" si="178"/>
        <v>52452</v>
      </c>
      <c r="FM637" s="201">
        <f t="shared" ca="1" si="179"/>
        <v>0</v>
      </c>
      <c r="FN637" s="200">
        <f>AB637*AB$2*IF($FC637="V",1,-1)*IF($Q637="Fixo",(CP637-INDEX('Curva Forward'!$C$5:$AN$13,MATCH(CONCATENATE(BD_COMERCIAL!$K637," ",BD_COMERCIAL!$L637),'Curva Forward'!$B$5:$B$13,0),MATCH(FN$4,'Curva Forward'!$C$4:$AN$4,0))),CP637)</f>
        <v>0</v>
      </c>
      <c r="FO637" s="200">
        <f>AC637*AC$2*IF($FC637="V",1,-1)*IF($Q637="Fixo",(CQ637-INDEX('Curva Forward'!$C$5:$AN$13,MATCH(CONCATENATE(BD_COMERCIAL!$K637," ",BD_COMERCIAL!$L637),'Curva Forward'!$B$5:$B$13,0),MATCH(FO$4,'Curva Forward'!$C$4:$AN$4,0))),CQ637)</f>
        <v>0</v>
      </c>
      <c r="FP637" s="200">
        <f>AD637*AD$2*IF($FC637="V",1,-1)*IF($Q637="Fixo",(CR637-INDEX('Curva Forward'!$C$5:$AN$13,MATCH(CONCATENATE(BD_COMERCIAL!$K637," ",BD_COMERCIAL!$L637),'Curva Forward'!$B$5:$B$13,0),MATCH(FP$4,'Curva Forward'!$C$4:$AN$4,0))),CR637)</f>
        <v>0</v>
      </c>
      <c r="FQ637" s="200">
        <f>AE637*AE$2*IF($FC637="V",1,-1)*IF($Q637="Fixo",(CS637-INDEX('Curva Forward'!$C$5:$AN$13,MATCH(CONCATENATE(BD_COMERCIAL!$K637," ",BD_COMERCIAL!$L637),'Curva Forward'!$B$5:$B$13,0),MATCH(FQ$4,'Curva Forward'!$C$4:$AN$4,0))),CS637)</f>
        <v>0</v>
      </c>
      <c r="FR637" s="200">
        <f>AF637*AF$2*IF($FC637="V",1,-1)*IF($Q637="Fixo",(CT637-INDEX('Curva Forward'!$C$5:$AN$13,MATCH(CONCATENATE(BD_COMERCIAL!$K637," ",BD_COMERCIAL!$L637),'Curva Forward'!$B$5:$B$13,0),MATCH(FR$4,'Curva Forward'!$C$4:$AN$4,0))),CT637)</f>
        <v>0</v>
      </c>
      <c r="FS637" s="200">
        <f>AG637*AG$2*IF($FC637="V",1,-1)*IF($Q637="Fixo",(CU637-INDEX('Curva Forward'!$C$5:$AN$13,MATCH(CONCATENATE(BD_COMERCIAL!$K637," ",BD_COMERCIAL!$L637),'Curva Forward'!$B$5:$B$13,0),MATCH(FS$4,'Curva Forward'!$C$4:$AN$4,0))),CU637)</f>
        <v>0</v>
      </c>
      <c r="FT637" s="200">
        <f>AH637*AH$2*IF($FC637="V",1,-1)*IF($Q637="Fixo",(CV637-INDEX('Curva Forward'!$C$5:$AN$13,MATCH(CONCATENATE(BD_COMERCIAL!$K637," ",BD_COMERCIAL!$L637),'Curva Forward'!$B$5:$B$13,0),MATCH(FT$4,'Curva Forward'!$C$4:$AN$4,0))),CV637)</f>
        <v>0</v>
      </c>
      <c r="FU637" s="200">
        <f>AI637*AI$2*IF($FC637="V",1,-1)*IF($Q637="Fixo",(CW637-INDEX('Curva Forward'!$C$5:$AN$13,MATCH(CONCATENATE(BD_COMERCIAL!$K637," ",BD_COMERCIAL!$L637),'Curva Forward'!$B$5:$B$13,0),MATCH(FU$4,'Curva Forward'!$C$4:$AN$4,0))),CW637)</f>
        <v>0</v>
      </c>
      <c r="FV637" s="200">
        <f>AJ637*AJ$2*IF($FC637="V",1,-1)*IF($Q637="Fixo",(CX637-INDEX('Curva Forward'!$C$5:$AN$13,MATCH(CONCATENATE(BD_COMERCIAL!$K637," ",BD_COMERCIAL!$L637),'Curva Forward'!$B$5:$B$13,0),MATCH(FV$4,'Curva Forward'!$C$4:$AN$4,0))),CX637)</f>
        <v>0</v>
      </c>
      <c r="FW637" s="200">
        <f>AK637*AK$2*IF($FC637="V",1,-1)*IF($Q637="Fixo",(CY637-INDEX('Curva Forward'!$C$5:$AN$13,MATCH(CONCATENATE(BD_COMERCIAL!$K637," ",BD_COMERCIAL!$L637),'Curva Forward'!$B$5:$B$13,0),MATCH(FW$4,'Curva Forward'!$C$4:$AN$4,0))),CY637)</f>
        <v>52452</v>
      </c>
      <c r="FX637" s="200">
        <f>AL637*AL$2*IF($FC637="V",1,-1)*IF($Q637="Fixo",(CZ637-INDEX('Curva Forward'!$C$5:$AN$13,MATCH(CONCATENATE(BD_COMERCIAL!$K637," ",BD_COMERCIAL!$L637),'Curva Forward'!$B$5:$B$13,0),MATCH(FX$4,'Curva Forward'!$C$4:$AN$4,0))),CZ637)</f>
        <v>0</v>
      </c>
      <c r="FY637" s="200">
        <f>AM637*AM$2*IF($FC637="V",1,-1)*IF($Q637="Fixo",(DA637-INDEX('Curva Forward'!$C$5:$AN$13,MATCH(CONCATENATE(BD_COMERCIAL!$K637," ",BD_COMERCIAL!$L637),'Curva Forward'!$B$5:$B$13,0),MATCH(FY$4,'Curva Forward'!$C$4:$AN$4,0))),DA637)</f>
        <v>0</v>
      </c>
      <c r="FZ637" s="200">
        <f>AN637*AN$2*IF($FC637="V",1,-1)*IF($Q637="Fixo",(DB637-INDEX('Curva Forward'!$C$5:$AN$13,MATCH(CONCATENATE(BD_COMERCIAL!$K637," ",BD_COMERCIAL!$L637),'Curva Forward'!$B$5:$B$13,0),MATCH(FZ$4,'Curva Forward'!$C$4:$AN$4,0))),DB637)</f>
        <v>0</v>
      </c>
      <c r="GA637" s="200">
        <f>AO637*AO$2*IF($FC637="V",1,-1)*IF($Q637="Fixo",(DC637-INDEX('Curva Forward'!$C$5:$AN$13,MATCH(CONCATENATE(BD_COMERCIAL!$K637," ",BD_COMERCIAL!$L637),'Curva Forward'!$B$5:$B$13,0),MATCH(GA$4,'Curva Forward'!$C$4:$AN$4,0))),DC637)</f>
        <v>0</v>
      </c>
      <c r="GB637" s="200">
        <f>AP637*AP$2*IF($FC637="V",1,-1)*IF($Q637="Fixo",(DD637-INDEX('Curva Forward'!$C$5:$AN$13,MATCH(CONCATENATE(BD_COMERCIAL!$K637," ",BD_COMERCIAL!$L637),'Curva Forward'!$B$5:$B$13,0),MATCH(GB$4,'Curva Forward'!$C$4:$AN$4,0))),DD637)</f>
        <v>0</v>
      </c>
      <c r="GC637" s="200">
        <f>AQ637*AQ$2*IF($FC637="V",1,-1)*IF($Q637="Fixo",(DE637-INDEX('Curva Forward'!$C$5:$AN$13,MATCH(CONCATENATE(BD_COMERCIAL!$K637," ",BD_COMERCIAL!$L637),'Curva Forward'!$B$5:$B$13,0),MATCH(GC$4,'Curva Forward'!$C$4:$AN$4,0))),DE637)</f>
        <v>0</v>
      </c>
      <c r="GD637" s="200">
        <f>AR637*AR$2*IF($FC637="V",1,-1)*IF($Q637="Fixo",(DF637-INDEX('Curva Forward'!$C$5:$AN$13,MATCH(CONCATENATE(BD_COMERCIAL!$K637," ",BD_COMERCIAL!$L637),'Curva Forward'!$B$5:$B$13,0),MATCH(GD$4,'Curva Forward'!$C$4:$AN$4,0))),DF637)</f>
        <v>0</v>
      </c>
      <c r="GE637" s="200">
        <f>AS637*AS$2*IF($FC637="V",1,-1)*IF($Q637="Fixo",(DG637-INDEX('Curva Forward'!$C$5:$AN$13,MATCH(CONCATENATE(BD_COMERCIAL!$K637," ",BD_COMERCIAL!$L637),'Curva Forward'!$B$5:$B$13,0),MATCH(GE$4,'Curva Forward'!$C$4:$AN$4,0))),DG637)</f>
        <v>0</v>
      </c>
      <c r="GF637" s="200">
        <f>AT637*AT$2*IF($FC637="V",1,-1)*IF($Q637="Fixo",(DH637-INDEX('Curva Forward'!$C$5:$AN$13,MATCH(CONCATENATE(BD_COMERCIAL!$K637," ",BD_COMERCIAL!$L637),'Curva Forward'!$B$5:$B$13,0),MATCH(GF$4,'Curva Forward'!$C$4:$AN$4,0))),DH637)</f>
        <v>0</v>
      </c>
      <c r="GG637" s="200">
        <f>AU637*AU$2*IF($FC637="V",1,-1)*IF($Q637="Fixo",(DI637-INDEX('Curva Forward'!$C$5:$AN$13,MATCH(CONCATENATE(BD_COMERCIAL!$K637," ",BD_COMERCIAL!$L637),'Curva Forward'!$B$5:$B$13,0),MATCH(GG$4,'Curva Forward'!$C$4:$AN$4,0))),DI637)</f>
        <v>0</v>
      </c>
      <c r="GH637" s="200">
        <f>AV637*AV$2*IF($FC637="V",1,-1)*IF($Q637="Fixo",(DJ637-INDEX('Curva Forward'!$C$5:$AN$13,MATCH(CONCATENATE(BD_COMERCIAL!$K637," ",BD_COMERCIAL!$L637),'Curva Forward'!$B$5:$B$13,0),MATCH(GH$4,'Curva Forward'!$C$4:$AN$4,0))),DJ637)</f>
        <v>0</v>
      </c>
      <c r="GI637" s="200">
        <f>AW637*AW$2*IF($FC637="V",1,-1)*IF($Q637="Fixo",(DK637-INDEX('Curva Forward'!$C$5:$AN$13,MATCH(CONCATENATE(BD_COMERCIAL!$K637," ",BD_COMERCIAL!$L637),'Curva Forward'!$B$5:$B$13,0),MATCH(GI$4,'Curva Forward'!$C$4:$AN$4,0))),DK637)</f>
        <v>0</v>
      </c>
      <c r="GJ637" s="200">
        <f>AX637*AX$2*IF($FC637="V",1,-1)*IF($Q637="Fixo",(DL637-INDEX('Curva Forward'!$C$5:$AN$13,MATCH(CONCATENATE(BD_COMERCIAL!$K637," ",BD_COMERCIAL!$L637),'Curva Forward'!$B$5:$B$13,0),MATCH(GJ$4,'Curva Forward'!$C$4:$AN$4,0))),DL637)</f>
        <v>0</v>
      </c>
      <c r="GK637" s="200">
        <f>AY637*AY$2*IF($FC637="V",1,-1)*IF($Q637="Fixo",(DM637-INDEX('Curva Forward'!$C$5:$AN$13,MATCH(CONCATENATE(BD_COMERCIAL!$K637," ",BD_COMERCIAL!$L637),'Curva Forward'!$B$5:$B$13,0),MATCH(GK$4,'Curva Forward'!$C$4:$AN$4,0))),DM637)</f>
        <v>0</v>
      </c>
      <c r="GL637" s="200">
        <f>IF(EZ637="",0,CL637*CL$2*IF($FC637="V",1,-1)*IF($Q637="Fixo",(EZ637-INDEX('Curva Forward'!$C$5:$AN$13,MATCH(CONCATENATE(BD_COMERCIAL!$K637," ",BD_COMERCIAL!$L637),'Curva Forward'!$B$5:$B$13,0),MATCH(GL$4,'Curva Forward'!$C$4:$AN$4,0))),EZ637))</f>
        <v>0</v>
      </c>
      <c r="GM637" s="200">
        <f>IF(FA637="",0,CM637*CM$2*IF($FC637="V",1,-1)*IF($Q637="Fixo",(FA637-INDEX('Curva Forward'!$C$5:$AN$13,MATCH(CONCATENATE(BD_COMERCIAL!$K637," ",BD_COMERCIAL!$L637),'Curva Forward'!$B$5:$B$13,0),MATCH(GM$4,'Curva Forward'!$C$4:$AN$4,0))),FA637))</f>
        <v>0</v>
      </c>
      <c r="GN637" s="200">
        <f>IF(FB637="",0,CN637*CN$2*IF($FC637="V",1,-1)*IF($Q637="Fixo",(FB637-INDEX('Curva Forward'!$C$5:$AN$13,MATCH(CONCATENATE(BD_COMERCIAL!$K637," ",BD_COMERCIAL!$L637),'Curva Forward'!$B$5:$B$13,0),MATCH(GN$4,'Curva Forward'!$C$4:$AN$4,0))),FB637))</f>
        <v>0</v>
      </c>
      <c r="GO637" s="201">
        <f t="shared" ca="1" si="180"/>
        <v>0</v>
      </c>
      <c r="GP637" s="201">
        <f t="shared" ca="1" si="181"/>
        <v>0</v>
      </c>
    </row>
    <row r="638" spans="1:198" ht="15" customHeight="1" x14ac:dyDescent="0.25">
      <c r="A638" s="6"/>
      <c r="B638" s="7" t="s">
        <v>1064</v>
      </c>
      <c r="C638" s="8">
        <v>44805</v>
      </c>
      <c r="D638" s="9" t="s">
        <v>131</v>
      </c>
      <c r="E638" s="9" t="s">
        <v>262</v>
      </c>
      <c r="F638" s="113" t="s">
        <v>1020</v>
      </c>
      <c r="G638" s="10" t="s">
        <v>1056</v>
      </c>
      <c r="H638" s="113" t="s">
        <v>992</v>
      </c>
      <c r="I638" s="9" t="s">
        <v>139</v>
      </c>
      <c r="J638" s="166"/>
      <c r="K638" s="10" t="s">
        <v>127</v>
      </c>
      <c r="L638" s="84" t="s">
        <v>22</v>
      </c>
      <c r="M638" s="11">
        <v>44866</v>
      </c>
      <c r="N638" s="12">
        <v>44895</v>
      </c>
      <c r="O638" s="10">
        <v>2</v>
      </c>
      <c r="P638" s="84">
        <v>83.1</v>
      </c>
      <c r="Q638" s="84" t="s">
        <v>128</v>
      </c>
      <c r="R638" s="10" t="s">
        <v>129</v>
      </c>
      <c r="S638" s="14" t="s">
        <v>135</v>
      </c>
      <c r="T638" s="11"/>
      <c r="U638" s="12"/>
      <c r="V638" s="257" t="str">
        <f ca="1">IF(U638="","",
IF(U638="NA","",
IFERROR(VLOOKUP(EOMONTH(M638,-2)+1,IPCA!$A:$B,2,0),
VLOOKUP(EOMONTH(TODAY(),-2)+1,IPCA!$A:$B,2,0))/
VLOOKUP(EOMONTH(U638,-2)+1,IPCA!$A:$B,2,0)*
P638))</f>
        <v/>
      </c>
      <c r="W638" s="84"/>
      <c r="X638" s="13" t="s">
        <v>6</v>
      </c>
      <c r="Y638" s="166"/>
      <c r="AA638" s="108"/>
      <c r="AB638" s="15"/>
      <c r="AL638">
        <v>2</v>
      </c>
      <c r="AM638" s="6"/>
      <c r="AN638" s="15"/>
      <c r="AY638" s="6"/>
      <c r="AZ638" s="15"/>
      <c r="BK638" s="6"/>
      <c r="BL638" s="15"/>
      <c r="BW638" s="6"/>
      <c r="BX638" s="15"/>
      <c r="CI638" s="6"/>
      <c r="CJ638" s="16">
        <f t="shared" si="165"/>
        <v>0.16438356164383561</v>
      </c>
      <c r="CK638" s="16" t="str">
        <f t="shared" si="166"/>
        <v/>
      </c>
      <c r="CL638" s="16" t="str">
        <f t="shared" si="167"/>
        <v/>
      </c>
      <c r="CM638" s="16" t="str">
        <f t="shared" si="168"/>
        <v/>
      </c>
      <c r="CN638" s="16" t="str">
        <f t="shared" si="169"/>
        <v/>
      </c>
      <c r="CO638" s="18"/>
      <c r="CP638" s="15"/>
      <c r="CZ638">
        <v>83.1</v>
      </c>
      <c r="DA638" s="6"/>
      <c r="DB638" s="15"/>
      <c r="DM638" s="6"/>
      <c r="DN638" s="15"/>
      <c r="DY638" s="6"/>
      <c r="DZ638" s="15"/>
      <c r="EK638" s="6"/>
      <c r="EL638" s="15"/>
      <c r="EW638" s="6"/>
      <c r="EX638" s="16">
        <f t="shared" si="182"/>
        <v>6.830136986301369</v>
      </c>
      <c r="EY638" s="16" t="str">
        <f t="shared" si="183"/>
        <v/>
      </c>
      <c r="EZ638" s="16" t="str">
        <f t="shared" si="184"/>
        <v/>
      </c>
      <c r="FA638" s="16" t="str">
        <f t="shared" si="185"/>
        <v/>
      </c>
      <c r="FB638" s="160" t="str">
        <f t="shared" si="186"/>
        <v/>
      </c>
      <c r="FC638" t="s">
        <v>205</v>
      </c>
      <c r="FD638" s="20" t="s">
        <v>139</v>
      </c>
      <c r="FE638"/>
      <c r="FF638" s="209" t="s">
        <v>206</v>
      </c>
      <c r="FH638" s="284">
        <f t="shared" ca="1" si="175"/>
        <v>0</v>
      </c>
      <c r="FI638" s="208">
        <f t="shared" si="176"/>
        <v>0.96666666666666667</v>
      </c>
      <c r="FK638" t="str">
        <f t="shared" si="177"/>
        <v>EXPONENCIAL ENERGIA LTDA</v>
      </c>
      <c r="FL638" s="201">
        <f t="shared" ca="1" si="178"/>
        <v>30096.000000000007</v>
      </c>
      <c r="FM638" s="201">
        <f t="shared" ca="1" si="179"/>
        <v>0</v>
      </c>
      <c r="FN638" s="200">
        <f>AB638*AB$2*IF($FC638="V",1,-1)*IF($Q638="Fixo",(CP638-INDEX('Curva Forward'!$C$5:$AN$13,MATCH(CONCATENATE(BD_COMERCIAL!$K638," ",BD_COMERCIAL!$L638),'Curva Forward'!$B$5:$B$13,0),MATCH(FN$4,'Curva Forward'!$C$4:$AN$4,0))),CP638)</f>
        <v>0</v>
      </c>
      <c r="FO638" s="200">
        <f>AC638*AC$2*IF($FC638="V",1,-1)*IF($Q638="Fixo",(CQ638-INDEX('Curva Forward'!$C$5:$AN$13,MATCH(CONCATENATE(BD_COMERCIAL!$K638," ",BD_COMERCIAL!$L638),'Curva Forward'!$B$5:$B$13,0),MATCH(FO$4,'Curva Forward'!$C$4:$AN$4,0))),CQ638)</f>
        <v>0</v>
      </c>
      <c r="FP638" s="200">
        <f>AD638*AD$2*IF($FC638="V",1,-1)*IF($Q638="Fixo",(CR638-INDEX('Curva Forward'!$C$5:$AN$13,MATCH(CONCATENATE(BD_COMERCIAL!$K638," ",BD_COMERCIAL!$L638),'Curva Forward'!$B$5:$B$13,0),MATCH(FP$4,'Curva Forward'!$C$4:$AN$4,0))),CR638)</f>
        <v>0</v>
      </c>
      <c r="FQ638" s="200">
        <f>AE638*AE$2*IF($FC638="V",1,-1)*IF($Q638="Fixo",(CS638-INDEX('Curva Forward'!$C$5:$AN$13,MATCH(CONCATENATE(BD_COMERCIAL!$K638," ",BD_COMERCIAL!$L638),'Curva Forward'!$B$5:$B$13,0),MATCH(FQ$4,'Curva Forward'!$C$4:$AN$4,0))),CS638)</f>
        <v>0</v>
      </c>
      <c r="FR638" s="200">
        <f>AF638*AF$2*IF($FC638="V",1,-1)*IF($Q638="Fixo",(CT638-INDEX('Curva Forward'!$C$5:$AN$13,MATCH(CONCATENATE(BD_COMERCIAL!$K638," ",BD_COMERCIAL!$L638),'Curva Forward'!$B$5:$B$13,0),MATCH(FR$4,'Curva Forward'!$C$4:$AN$4,0))),CT638)</f>
        <v>0</v>
      </c>
      <c r="FS638" s="200">
        <f>AG638*AG$2*IF($FC638="V",1,-1)*IF($Q638="Fixo",(CU638-INDEX('Curva Forward'!$C$5:$AN$13,MATCH(CONCATENATE(BD_COMERCIAL!$K638," ",BD_COMERCIAL!$L638),'Curva Forward'!$B$5:$B$13,0),MATCH(FS$4,'Curva Forward'!$C$4:$AN$4,0))),CU638)</f>
        <v>0</v>
      </c>
      <c r="FT638" s="200">
        <f>AH638*AH$2*IF($FC638="V",1,-1)*IF($Q638="Fixo",(CV638-INDEX('Curva Forward'!$C$5:$AN$13,MATCH(CONCATENATE(BD_COMERCIAL!$K638," ",BD_COMERCIAL!$L638),'Curva Forward'!$B$5:$B$13,0),MATCH(FT$4,'Curva Forward'!$C$4:$AN$4,0))),CV638)</f>
        <v>0</v>
      </c>
      <c r="FU638" s="200">
        <f>AI638*AI$2*IF($FC638="V",1,-1)*IF($Q638="Fixo",(CW638-INDEX('Curva Forward'!$C$5:$AN$13,MATCH(CONCATENATE(BD_COMERCIAL!$K638," ",BD_COMERCIAL!$L638),'Curva Forward'!$B$5:$B$13,0),MATCH(FU$4,'Curva Forward'!$C$4:$AN$4,0))),CW638)</f>
        <v>0</v>
      </c>
      <c r="FV638" s="200">
        <f>AJ638*AJ$2*IF($FC638="V",1,-1)*IF($Q638="Fixo",(CX638-INDEX('Curva Forward'!$C$5:$AN$13,MATCH(CONCATENATE(BD_COMERCIAL!$K638," ",BD_COMERCIAL!$L638),'Curva Forward'!$B$5:$B$13,0),MATCH(FV$4,'Curva Forward'!$C$4:$AN$4,0))),CX638)</f>
        <v>0</v>
      </c>
      <c r="FW638" s="200">
        <f>AK638*AK$2*IF($FC638="V",1,-1)*IF($Q638="Fixo",(CY638-INDEX('Curva Forward'!$C$5:$AN$13,MATCH(CONCATENATE(BD_COMERCIAL!$K638," ",BD_COMERCIAL!$L638),'Curva Forward'!$B$5:$B$13,0),MATCH(FW$4,'Curva Forward'!$C$4:$AN$4,0))),CY638)</f>
        <v>0</v>
      </c>
      <c r="FX638" s="200">
        <f>AL638*AL$2*IF($FC638="V",1,-1)*IF($Q638="Fixo",(CZ638-INDEX('Curva Forward'!$C$5:$AN$13,MATCH(CONCATENATE(BD_COMERCIAL!$K638," ",BD_COMERCIAL!$L638),'Curva Forward'!$B$5:$B$13,0),MATCH(FX$4,'Curva Forward'!$C$4:$AN$4,0))),CZ638)</f>
        <v>30096.000000000007</v>
      </c>
      <c r="FY638" s="200">
        <f>AM638*AM$2*IF($FC638="V",1,-1)*IF($Q638="Fixo",(DA638-INDEX('Curva Forward'!$C$5:$AN$13,MATCH(CONCATENATE(BD_COMERCIAL!$K638," ",BD_COMERCIAL!$L638),'Curva Forward'!$B$5:$B$13,0),MATCH(FY$4,'Curva Forward'!$C$4:$AN$4,0))),DA638)</f>
        <v>0</v>
      </c>
      <c r="FZ638" s="200">
        <f>AN638*AN$2*IF($FC638="V",1,-1)*IF($Q638="Fixo",(DB638-INDEX('Curva Forward'!$C$5:$AN$13,MATCH(CONCATENATE(BD_COMERCIAL!$K638," ",BD_COMERCIAL!$L638),'Curva Forward'!$B$5:$B$13,0),MATCH(FZ$4,'Curva Forward'!$C$4:$AN$4,0))),DB638)</f>
        <v>0</v>
      </c>
      <c r="GA638" s="200">
        <f>AO638*AO$2*IF($FC638="V",1,-1)*IF($Q638="Fixo",(DC638-INDEX('Curva Forward'!$C$5:$AN$13,MATCH(CONCATENATE(BD_COMERCIAL!$K638," ",BD_COMERCIAL!$L638),'Curva Forward'!$B$5:$B$13,0),MATCH(GA$4,'Curva Forward'!$C$4:$AN$4,0))),DC638)</f>
        <v>0</v>
      </c>
      <c r="GB638" s="200">
        <f>AP638*AP$2*IF($FC638="V",1,-1)*IF($Q638="Fixo",(DD638-INDEX('Curva Forward'!$C$5:$AN$13,MATCH(CONCATENATE(BD_COMERCIAL!$K638," ",BD_COMERCIAL!$L638),'Curva Forward'!$B$5:$B$13,0),MATCH(GB$4,'Curva Forward'!$C$4:$AN$4,0))),DD638)</f>
        <v>0</v>
      </c>
      <c r="GC638" s="200">
        <f>AQ638*AQ$2*IF($FC638="V",1,-1)*IF($Q638="Fixo",(DE638-INDEX('Curva Forward'!$C$5:$AN$13,MATCH(CONCATENATE(BD_COMERCIAL!$K638," ",BD_COMERCIAL!$L638),'Curva Forward'!$B$5:$B$13,0),MATCH(GC$4,'Curva Forward'!$C$4:$AN$4,0))),DE638)</f>
        <v>0</v>
      </c>
      <c r="GD638" s="200">
        <f>AR638*AR$2*IF($FC638="V",1,-1)*IF($Q638="Fixo",(DF638-INDEX('Curva Forward'!$C$5:$AN$13,MATCH(CONCATENATE(BD_COMERCIAL!$K638," ",BD_COMERCIAL!$L638),'Curva Forward'!$B$5:$B$13,0),MATCH(GD$4,'Curva Forward'!$C$4:$AN$4,0))),DF638)</f>
        <v>0</v>
      </c>
      <c r="GE638" s="200">
        <f>AS638*AS$2*IF($FC638="V",1,-1)*IF($Q638="Fixo",(DG638-INDEX('Curva Forward'!$C$5:$AN$13,MATCH(CONCATENATE(BD_COMERCIAL!$K638," ",BD_COMERCIAL!$L638),'Curva Forward'!$B$5:$B$13,0),MATCH(GE$4,'Curva Forward'!$C$4:$AN$4,0))),DG638)</f>
        <v>0</v>
      </c>
      <c r="GF638" s="200">
        <f>AT638*AT$2*IF($FC638="V",1,-1)*IF($Q638="Fixo",(DH638-INDEX('Curva Forward'!$C$5:$AN$13,MATCH(CONCATENATE(BD_COMERCIAL!$K638," ",BD_COMERCIAL!$L638),'Curva Forward'!$B$5:$B$13,0),MATCH(GF$4,'Curva Forward'!$C$4:$AN$4,0))),DH638)</f>
        <v>0</v>
      </c>
      <c r="GG638" s="200">
        <f>AU638*AU$2*IF($FC638="V",1,-1)*IF($Q638="Fixo",(DI638-INDEX('Curva Forward'!$C$5:$AN$13,MATCH(CONCATENATE(BD_COMERCIAL!$K638," ",BD_COMERCIAL!$L638),'Curva Forward'!$B$5:$B$13,0),MATCH(GG$4,'Curva Forward'!$C$4:$AN$4,0))),DI638)</f>
        <v>0</v>
      </c>
      <c r="GH638" s="200">
        <f>AV638*AV$2*IF($FC638="V",1,-1)*IF($Q638="Fixo",(DJ638-INDEX('Curva Forward'!$C$5:$AN$13,MATCH(CONCATENATE(BD_COMERCIAL!$K638," ",BD_COMERCIAL!$L638),'Curva Forward'!$B$5:$B$13,0),MATCH(GH$4,'Curva Forward'!$C$4:$AN$4,0))),DJ638)</f>
        <v>0</v>
      </c>
      <c r="GI638" s="200">
        <f>AW638*AW$2*IF($FC638="V",1,-1)*IF($Q638="Fixo",(DK638-INDEX('Curva Forward'!$C$5:$AN$13,MATCH(CONCATENATE(BD_COMERCIAL!$K638," ",BD_COMERCIAL!$L638),'Curva Forward'!$B$5:$B$13,0),MATCH(GI$4,'Curva Forward'!$C$4:$AN$4,0))),DK638)</f>
        <v>0</v>
      </c>
      <c r="GJ638" s="200">
        <f>AX638*AX$2*IF($FC638="V",1,-1)*IF($Q638="Fixo",(DL638-INDEX('Curva Forward'!$C$5:$AN$13,MATCH(CONCATENATE(BD_COMERCIAL!$K638," ",BD_COMERCIAL!$L638),'Curva Forward'!$B$5:$B$13,0),MATCH(GJ$4,'Curva Forward'!$C$4:$AN$4,0))),DL638)</f>
        <v>0</v>
      </c>
      <c r="GK638" s="200">
        <f>AY638*AY$2*IF($FC638="V",1,-1)*IF($Q638="Fixo",(DM638-INDEX('Curva Forward'!$C$5:$AN$13,MATCH(CONCATENATE(BD_COMERCIAL!$K638," ",BD_COMERCIAL!$L638),'Curva Forward'!$B$5:$B$13,0),MATCH(GK$4,'Curva Forward'!$C$4:$AN$4,0))),DM638)</f>
        <v>0</v>
      </c>
      <c r="GL638" s="200">
        <f>IF(EZ638="",0,CL638*CL$2*IF($FC638="V",1,-1)*IF($Q638="Fixo",(EZ638-INDEX('Curva Forward'!$C$5:$AN$13,MATCH(CONCATENATE(BD_COMERCIAL!$K638," ",BD_COMERCIAL!$L638),'Curva Forward'!$B$5:$B$13,0),MATCH(GL$4,'Curva Forward'!$C$4:$AN$4,0))),EZ638))</f>
        <v>0</v>
      </c>
      <c r="GM638" s="200">
        <f>IF(FA638="",0,CM638*CM$2*IF($FC638="V",1,-1)*IF($Q638="Fixo",(FA638-INDEX('Curva Forward'!$C$5:$AN$13,MATCH(CONCATENATE(BD_COMERCIAL!$K638," ",BD_COMERCIAL!$L638),'Curva Forward'!$B$5:$B$13,0),MATCH(GM$4,'Curva Forward'!$C$4:$AN$4,0))),FA638))</f>
        <v>0</v>
      </c>
      <c r="GN638" s="200">
        <f>IF(FB638="",0,CN638*CN$2*IF($FC638="V",1,-1)*IF($Q638="Fixo",(FB638-INDEX('Curva Forward'!$C$5:$AN$13,MATCH(CONCATENATE(BD_COMERCIAL!$K638," ",BD_COMERCIAL!$L638),'Curva Forward'!$B$5:$B$13,0),MATCH(GN$4,'Curva Forward'!$C$4:$AN$4,0))),FB638))</f>
        <v>0</v>
      </c>
      <c r="GO638" s="201">
        <f t="shared" ca="1" si="180"/>
        <v>0</v>
      </c>
      <c r="GP638" s="201">
        <f t="shared" ca="1" si="181"/>
        <v>0</v>
      </c>
    </row>
    <row r="639" spans="1:198" ht="15" customHeight="1" x14ac:dyDescent="0.25">
      <c r="A639" s="6"/>
      <c r="B639" s="7" t="s">
        <v>1065</v>
      </c>
      <c r="C639" s="8">
        <v>44809</v>
      </c>
      <c r="D639" s="9" t="s">
        <v>124</v>
      </c>
      <c r="E639" s="9" t="s">
        <v>1056</v>
      </c>
      <c r="F639" s="113" t="s">
        <v>992</v>
      </c>
      <c r="G639" s="10" t="s">
        <v>873</v>
      </c>
      <c r="H639" s="113" t="s">
        <v>1066</v>
      </c>
      <c r="I639" s="9" t="s">
        <v>139</v>
      </c>
      <c r="J639" s="166"/>
      <c r="K639" s="10" t="s">
        <v>127</v>
      </c>
      <c r="L639" s="84" t="s">
        <v>22</v>
      </c>
      <c r="M639" s="11">
        <v>44866</v>
      </c>
      <c r="N639" s="12">
        <v>44895</v>
      </c>
      <c r="O639" s="10">
        <v>4</v>
      </c>
      <c r="P639" s="84">
        <v>76</v>
      </c>
      <c r="Q639" s="84" t="s">
        <v>128</v>
      </c>
      <c r="R639" s="10" t="s">
        <v>129</v>
      </c>
      <c r="S639" s="14" t="s">
        <v>135</v>
      </c>
      <c r="T639" s="11"/>
      <c r="U639" s="12"/>
      <c r="V639" s="257" t="str">
        <f ca="1">IF(U639="","",
IF(U639="NA","",
IFERROR(VLOOKUP(EOMONTH(M639,-2)+1,IPCA!$A:$B,2,0),
VLOOKUP(EOMONTH(TODAY(),-2)+1,IPCA!$A:$B,2,0))/
VLOOKUP(EOMONTH(U639,-2)+1,IPCA!$A:$B,2,0)*
P639))</f>
        <v/>
      </c>
      <c r="W639" s="84"/>
      <c r="X639" s="13" t="s">
        <v>133</v>
      </c>
      <c r="Y639" s="166"/>
      <c r="AA639" s="108"/>
      <c r="AB639" s="15"/>
      <c r="AL639">
        <v>4</v>
      </c>
      <c r="AM639" s="6"/>
      <c r="AN639" s="15"/>
      <c r="AY639" s="6"/>
      <c r="AZ639" s="15"/>
      <c r="BK639" s="6"/>
      <c r="BL639" s="15"/>
      <c r="BW639" s="6"/>
      <c r="BX639" s="15"/>
      <c r="CI639" s="6"/>
      <c r="CJ639" s="16">
        <f t="shared" si="165"/>
        <v>0.32876712328767121</v>
      </c>
      <c r="CK639" s="16" t="str">
        <f t="shared" si="166"/>
        <v/>
      </c>
      <c r="CL639" s="16" t="str">
        <f t="shared" si="167"/>
        <v/>
      </c>
      <c r="CM639" s="16" t="str">
        <f t="shared" si="168"/>
        <v/>
      </c>
      <c r="CN639" s="16" t="str">
        <f t="shared" si="169"/>
        <v/>
      </c>
      <c r="CO639" s="18"/>
      <c r="CP639" s="15"/>
      <c r="CZ639">
        <v>76</v>
      </c>
      <c r="DA639" s="6"/>
      <c r="DB639" s="15"/>
      <c r="DM639" s="6"/>
      <c r="DN639" s="15"/>
      <c r="DY639" s="6"/>
      <c r="DZ639" s="15"/>
      <c r="EK639" s="6"/>
      <c r="EL639" s="15"/>
      <c r="EW639" s="6"/>
      <c r="EX639" s="16">
        <f t="shared" si="182"/>
        <v>6.2465753424657535</v>
      </c>
      <c r="EY639" s="16" t="str">
        <f t="shared" si="183"/>
        <v/>
      </c>
      <c r="EZ639" s="16" t="str">
        <f t="shared" si="184"/>
        <v/>
      </c>
      <c r="FA639" s="16" t="str">
        <f t="shared" si="185"/>
        <v/>
      </c>
      <c r="FB639" s="160" t="str">
        <f t="shared" si="186"/>
        <v/>
      </c>
      <c r="FC639" t="s">
        <v>204</v>
      </c>
      <c r="FD639" s="20" t="s">
        <v>139</v>
      </c>
      <c r="FE639"/>
      <c r="FF639" s="209" t="s">
        <v>206</v>
      </c>
      <c r="FH639" s="284">
        <f t="shared" ca="1" si="175"/>
        <v>0</v>
      </c>
      <c r="FI639" s="208">
        <f t="shared" si="176"/>
        <v>0.96666666666666667</v>
      </c>
      <c r="FK639" t="str">
        <f t="shared" si="177"/>
        <v>MEZ COMERCIALIZADORA DE ENERGIA ELETRICA LTDA.</v>
      </c>
      <c r="FL639" s="201">
        <f t="shared" ca="1" si="178"/>
        <v>-80640</v>
      </c>
      <c r="FM639" s="201">
        <f t="shared" ca="1" si="179"/>
        <v>0</v>
      </c>
      <c r="FN639" s="200">
        <f>AB639*AB$2*IF($FC639="V",1,-1)*IF($Q639="Fixo",(CP639-INDEX('Curva Forward'!$C$5:$AN$13,MATCH(CONCATENATE(BD_COMERCIAL!$K639," ",BD_COMERCIAL!$L639),'Curva Forward'!$B$5:$B$13,0),MATCH(FN$4,'Curva Forward'!$C$4:$AN$4,0))),CP639)</f>
        <v>0</v>
      </c>
      <c r="FO639" s="200">
        <f>AC639*AC$2*IF($FC639="V",1,-1)*IF($Q639="Fixo",(CQ639-INDEX('Curva Forward'!$C$5:$AN$13,MATCH(CONCATENATE(BD_COMERCIAL!$K639," ",BD_COMERCIAL!$L639),'Curva Forward'!$B$5:$B$13,0),MATCH(FO$4,'Curva Forward'!$C$4:$AN$4,0))),CQ639)</f>
        <v>0</v>
      </c>
      <c r="FP639" s="200">
        <f>AD639*AD$2*IF($FC639="V",1,-1)*IF($Q639="Fixo",(CR639-INDEX('Curva Forward'!$C$5:$AN$13,MATCH(CONCATENATE(BD_COMERCIAL!$K639," ",BD_COMERCIAL!$L639),'Curva Forward'!$B$5:$B$13,0),MATCH(FP$4,'Curva Forward'!$C$4:$AN$4,0))),CR639)</f>
        <v>0</v>
      </c>
      <c r="FQ639" s="200">
        <f>AE639*AE$2*IF($FC639="V",1,-1)*IF($Q639="Fixo",(CS639-INDEX('Curva Forward'!$C$5:$AN$13,MATCH(CONCATENATE(BD_COMERCIAL!$K639," ",BD_COMERCIAL!$L639),'Curva Forward'!$B$5:$B$13,0),MATCH(FQ$4,'Curva Forward'!$C$4:$AN$4,0))),CS639)</f>
        <v>0</v>
      </c>
      <c r="FR639" s="200">
        <f>AF639*AF$2*IF($FC639="V",1,-1)*IF($Q639="Fixo",(CT639-INDEX('Curva Forward'!$C$5:$AN$13,MATCH(CONCATENATE(BD_COMERCIAL!$K639," ",BD_COMERCIAL!$L639),'Curva Forward'!$B$5:$B$13,0),MATCH(FR$4,'Curva Forward'!$C$4:$AN$4,0))),CT639)</f>
        <v>0</v>
      </c>
      <c r="FS639" s="200">
        <f>AG639*AG$2*IF($FC639="V",1,-1)*IF($Q639="Fixo",(CU639-INDEX('Curva Forward'!$C$5:$AN$13,MATCH(CONCATENATE(BD_COMERCIAL!$K639," ",BD_COMERCIAL!$L639),'Curva Forward'!$B$5:$B$13,0),MATCH(FS$4,'Curva Forward'!$C$4:$AN$4,0))),CU639)</f>
        <v>0</v>
      </c>
      <c r="FT639" s="200">
        <f>AH639*AH$2*IF($FC639="V",1,-1)*IF($Q639="Fixo",(CV639-INDEX('Curva Forward'!$C$5:$AN$13,MATCH(CONCATENATE(BD_COMERCIAL!$K639," ",BD_COMERCIAL!$L639),'Curva Forward'!$B$5:$B$13,0),MATCH(FT$4,'Curva Forward'!$C$4:$AN$4,0))),CV639)</f>
        <v>0</v>
      </c>
      <c r="FU639" s="200">
        <f>AI639*AI$2*IF($FC639="V",1,-1)*IF($Q639="Fixo",(CW639-INDEX('Curva Forward'!$C$5:$AN$13,MATCH(CONCATENATE(BD_COMERCIAL!$K639," ",BD_COMERCIAL!$L639),'Curva Forward'!$B$5:$B$13,0),MATCH(FU$4,'Curva Forward'!$C$4:$AN$4,0))),CW639)</f>
        <v>0</v>
      </c>
      <c r="FV639" s="200">
        <f>AJ639*AJ$2*IF($FC639="V",1,-1)*IF($Q639="Fixo",(CX639-INDEX('Curva Forward'!$C$5:$AN$13,MATCH(CONCATENATE(BD_COMERCIAL!$K639," ",BD_COMERCIAL!$L639),'Curva Forward'!$B$5:$B$13,0),MATCH(FV$4,'Curva Forward'!$C$4:$AN$4,0))),CX639)</f>
        <v>0</v>
      </c>
      <c r="FW639" s="200">
        <f>AK639*AK$2*IF($FC639="V",1,-1)*IF($Q639="Fixo",(CY639-INDEX('Curva Forward'!$C$5:$AN$13,MATCH(CONCATENATE(BD_COMERCIAL!$K639," ",BD_COMERCIAL!$L639),'Curva Forward'!$B$5:$B$13,0),MATCH(FW$4,'Curva Forward'!$C$4:$AN$4,0))),CY639)</f>
        <v>0</v>
      </c>
      <c r="FX639" s="200">
        <f>AL639*AL$2*IF($FC639="V",1,-1)*IF($Q639="Fixo",(CZ639-INDEX('Curva Forward'!$C$5:$AN$13,MATCH(CONCATENATE(BD_COMERCIAL!$K639," ",BD_COMERCIAL!$L639),'Curva Forward'!$B$5:$B$13,0),MATCH(FX$4,'Curva Forward'!$C$4:$AN$4,0))),CZ639)</f>
        <v>-80640</v>
      </c>
      <c r="FY639" s="200">
        <f>AM639*AM$2*IF($FC639="V",1,-1)*IF($Q639="Fixo",(DA639-INDEX('Curva Forward'!$C$5:$AN$13,MATCH(CONCATENATE(BD_COMERCIAL!$K639," ",BD_COMERCIAL!$L639),'Curva Forward'!$B$5:$B$13,0),MATCH(FY$4,'Curva Forward'!$C$4:$AN$4,0))),DA639)</f>
        <v>0</v>
      </c>
      <c r="FZ639" s="200">
        <f>AN639*AN$2*IF($FC639="V",1,-1)*IF($Q639="Fixo",(DB639-INDEX('Curva Forward'!$C$5:$AN$13,MATCH(CONCATENATE(BD_COMERCIAL!$K639," ",BD_COMERCIAL!$L639),'Curva Forward'!$B$5:$B$13,0),MATCH(FZ$4,'Curva Forward'!$C$4:$AN$4,0))),DB639)</f>
        <v>0</v>
      </c>
      <c r="GA639" s="200">
        <f>AO639*AO$2*IF($FC639="V",1,-1)*IF($Q639="Fixo",(DC639-INDEX('Curva Forward'!$C$5:$AN$13,MATCH(CONCATENATE(BD_COMERCIAL!$K639," ",BD_COMERCIAL!$L639),'Curva Forward'!$B$5:$B$13,0),MATCH(GA$4,'Curva Forward'!$C$4:$AN$4,0))),DC639)</f>
        <v>0</v>
      </c>
      <c r="GB639" s="200">
        <f>AP639*AP$2*IF($FC639="V",1,-1)*IF($Q639="Fixo",(DD639-INDEX('Curva Forward'!$C$5:$AN$13,MATCH(CONCATENATE(BD_COMERCIAL!$K639," ",BD_COMERCIAL!$L639),'Curva Forward'!$B$5:$B$13,0),MATCH(GB$4,'Curva Forward'!$C$4:$AN$4,0))),DD639)</f>
        <v>0</v>
      </c>
      <c r="GC639" s="200">
        <f>AQ639*AQ$2*IF($FC639="V",1,-1)*IF($Q639="Fixo",(DE639-INDEX('Curva Forward'!$C$5:$AN$13,MATCH(CONCATENATE(BD_COMERCIAL!$K639," ",BD_COMERCIAL!$L639),'Curva Forward'!$B$5:$B$13,0),MATCH(GC$4,'Curva Forward'!$C$4:$AN$4,0))),DE639)</f>
        <v>0</v>
      </c>
      <c r="GD639" s="200">
        <f>AR639*AR$2*IF($FC639="V",1,-1)*IF($Q639="Fixo",(DF639-INDEX('Curva Forward'!$C$5:$AN$13,MATCH(CONCATENATE(BD_COMERCIAL!$K639," ",BD_COMERCIAL!$L639),'Curva Forward'!$B$5:$B$13,0),MATCH(GD$4,'Curva Forward'!$C$4:$AN$4,0))),DF639)</f>
        <v>0</v>
      </c>
      <c r="GE639" s="200">
        <f>AS639*AS$2*IF($FC639="V",1,-1)*IF($Q639="Fixo",(DG639-INDEX('Curva Forward'!$C$5:$AN$13,MATCH(CONCATENATE(BD_COMERCIAL!$K639," ",BD_COMERCIAL!$L639),'Curva Forward'!$B$5:$B$13,0),MATCH(GE$4,'Curva Forward'!$C$4:$AN$4,0))),DG639)</f>
        <v>0</v>
      </c>
      <c r="GF639" s="200">
        <f>AT639*AT$2*IF($FC639="V",1,-1)*IF($Q639="Fixo",(DH639-INDEX('Curva Forward'!$C$5:$AN$13,MATCH(CONCATENATE(BD_COMERCIAL!$K639," ",BD_COMERCIAL!$L639),'Curva Forward'!$B$5:$B$13,0),MATCH(GF$4,'Curva Forward'!$C$4:$AN$4,0))),DH639)</f>
        <v>0</v>
      </c>
      <c r="GG639" s="200">
        <f>AU639*AU$2*IF($FC639="V",1,-1)*IF($Q639="Fixo",(DI639-INDEX('Curva Forward'!$C$5:$AN$13,MATCH(CONCATENATE(BD_COMERCIAL!$K639," ",BD_COMERCIAL!$L639),'Curva Forward'!$B$5:$B$13,0),MATCH(GG$4,'Curva Forward'!$C$4:$AN$4,0))),DI639)</f>
        <v>0</v>
      </c>
      <c r="GH639" s="200">
        <f>AV639*AV$2*IF($FC639="V",1,-1)*IF($Q639="Fixo",(DJ639-INDEX('Curva Forward'!$C$5:$AN$13,MATCH(CONCATENATE(BD_COMERCIAL!$K639," ",BD_COMERCIAL!$L639),'Curva Forward'!$B$5:$B$13,0),MATCH(GH$4,'Curva Forward'!$C$4:$AN$4,0))),DJ639)</f>
        <v>0</v>
      </c>
      <c r="GI639" s="200">
        <f>AW639*AW$2*IF($FC639="V",1,-1)*IF($Q639="Fixo",(DK639-INDEX('Curva Forward'!$C$5:$AN$13,MATCH(CONCATENATE(BD_COMERCIAL!$K639," ",BD_COMERCIAL!$L639),'Curva Forward'!$B$5:$B$13,0),MATCH(GI$4,'Curva Forward'!$C$4:$AN$4,0))),DK639)</f>
        <v>0</v>
      </c>
      <c r="GJ639" s="200">
        <f>AX639*AX$2*IF($FC639="V",1,-1)*IF($Q639="Fixo",(DL639-INDEX('Curva Forward'!$C$5:$AN$13,MATCH(CONCATENATE(BD_COMERCIAL!$K639," ",BD_COMERCIAL!$L639),'Curva Forward'!$B$5:$B$13,0),MATCH(GJ$4,'Curva Forward'!$C$4:$AN$4,0))),DL639)</f>
        <v>0</v>
      </c>
      <c r="GK639" s="200">
        <f>AY639*AY$2*IF($FC639="V",1,-1)*IF($Q639="Fixo",(DM639-INDEX('Curva Forward'!$C$5:$AN$13,MATCH(CONCATENATE(BD_COMERCIAL!$K639," ",BD_COMERCIAL!$L639),'Curva Forward'!$B$5:$B$13,0),MATCH(GK$4,'Curva Forward'!$C$4:$AN$4,0))),DM639)</f>
        <v>0</v>
      </c>
      <c r="GL639" s="200">
        <f>IF(EZ639="",0,CL639*CL$2*IF($FC639="V",1,-1)*IF($Q639="Fixo",(EZ639-INDEX('Curva Forward'!$C$5:$AN$13,MATCH(CONCATENATE(BD_COMERCIAL!$K639," ",BD_COMERCIAL!$L639),'Curva Forward'!$B$5:$B$13,0),MATCH(GL$4,'Curva Forward'!$C$4:$AN$4,0))),EZ639))</f>
        <v>0</v>
      </c>
      <c r="GM639" s="200">
        <f>IF(FA639="",0,CM639*CM$2*IF($FC639="V",1,-1)*IF($Q639="Fixo",(FA639-INDEX('Curva Forward'!$C$5:$AN$13,MATCH(CONCATENATE(BD_COMERCIAL!$K639," ",BD_COMERCIAL!$L639),'Curva Forward'!$B$5:$B$13,0),MATCH(GM$4,'Curva Forward'!$C$4:$AN$4,0))),FA639))</f>
        <v>0</v>
      </c>
      <c r="GN639" s="200">
        <f>IF(FB639="",0,CN639*CN$2*IF($FC639="V",1,-1)*IF($Q639="Fixo",(FB639-INDEX('Curva Forward'!$C$5:$AN$13,MATCH(CONCATENATE(BD_COMERCIAL!$K639," ",BD_COMERCIAL!$L639),'Curva Forward'!$B$5:$B$13,0),MATCH(GN$4,'Curva Forward'!$C$4:$AN$4,0))),FB639))</f>
        <v>0</v>
      </c>
      <c r="GO639" s="201">
        <f t="shared" ca="1" si="180"/>
        <v>0</v>
      </c>
      <c r="GP639" s="201">
        <f t="shared" ca="1" si="181"/>
        <v>0</v>
      </c>
    </row>
    <row r="640" spans="1:198" ht="15" customHeight="1" x14ac:dyDescent="0.25">
      <c r="A640" s="6"/>
      <c r="B640" s="7" t="s">
        <v>1067</v>
      </c>
      <c r="C640" s="8">
        <v>44809</v>
      </c>
      <c r="D640" s="9" t="s">
        <v>124</v>
      </c>
      <c r="E640" s="9" t="s">
        <v>1056</v>
      </c>
      <c r="F640" s="113" t="s">
        <v>992</v>
      </c>
      <c r="G640" s="10" t="s">
        <v>1058</v>
      </c>
      <c r="H640" s="113" t="s">
        <v>1059</v>
      </c>
      <c r="I640" s="9" t="s">
        <v>139</v>
      </c>
      <c r="J640" s="166"/>
      <c r="K640" s="10" t="s">
        <v>127</v>
      </c>
      <c r="L640" s="84" t="s">
        <v>22</v>
      </c>
      <c r="M640" s="11">
        <v>45047</v>
      </c>
      <c r="N640" s="12">
        <v>45077</v>
      </c>
      <c r="O640" s="10">
        <v>15</v>
      </c>
      <c r="P640" s="84">
        <v>109</v>
      </c>
      <c r="Q640" s="84" t="s">
        <v>128</v>
      </c>
      <c r="R640" s="10" t="s">
        <v>129</v>
      </c>
      <c r="S640" s="14" t="s">
        <v>135</v>
      </c>
      <c r="T640" s="11" t="s">
        <v>130</v>
      </c>
      <c r="U640" s="12">
        <v>44809</v>
      </c>
      <c r="V640" s="257" t="e">
        <f ca="1">IF(U640="","",
IF(U640="NA","",
IFERROR(VLOOKUP(EOMONTH(M640,-2)+1,IPCA!$A:$B,2,0),
VLOOKUP(EOMONTH(TODAY(),-2)+1,IPCA!$A:$B,2,0))/
VLOOKUP(EOMONTH(U640,-2)+1,IPCA!$A:$B,2,0)*
P640))</f>
        <v>#N/A</v>
      </c>
      <c r="W640" s="84"/>
      <c r="X640" s="13" t="s">
        <v>133</v>
      </c>
      <c r="Y640" s="166" t="s">
        <v>1084</v>
      </c>
      <c r="AA640" s="108"/>
      <c r="AB640" s="15"/>
      <c r="AM640" s="6"/>
      <c r="AN640" s="15"/>
      <c r="AR640">
        <v>15</v>
      </c>
      <c r="AY640" s="6"/>
      <c r="AZ640" s="15"/>
      <c r="BK640" s="6"/>
      <c r="BL640" s="15"/>
      <c r="BW640" s="6"/>
      <c r="BX640" s="15"/>
      <c r="CI640" s="6"/>
      <c r="CJ640" s="16" t="str">
        <f t="shared" si="165"/>
        <v/>
      </c>
      <c r="CK640" s="16">
        <f t="shared" si="166"/>
        <v>1.273972602739726</v>
      </c>
      <c r="CL640" s="16" t="str">
        <f t="shared" si="167"/>
        <v/>
      </c>
      <c r="CM640" s="16" t="str">
        <f t="shared" si="168"/>
        <v/>
      </c>
      <c r="CN640" s="16" t="str">
        <f t="shared" si="169"/>
        <v/>
      </c>
      <c r="CO640" s="18"/>
      <c r="CP640" s="15"/>
      <c r="DA640" s="6"/>
      <c r="DB640" s="15"/>
      <c r="DF640">
        <v>109</v>
      </c>
      <c r="DM640" s="6"/>
      <c r="DN640" s="15"/>
      <c r="DY640" s="6"/>
      <c r="DZ640" s="15"/>
      <c r="EK640" s="6"/>
      <c r="EL640" s="15"/>
      <c r="EW640" s="6"/>
      <c r="EX640" s="16" t="str">
        <f t="shared" si="182"/>
        <v/>
      </c>
      <c r="EY640" s="16">
        <f t="shared" si="183"/>
        <v>9.257534246575343</v>
      </c>
      <c r="EZ640" s="16" t="str">
        <f t="shared" si="184"/>
        <v/>
      </c>
      <c r="FA640" s="16" t="str">
        <f t="shared" si="185"/>
        <v/>
      </c>
      <c r="FB640" s="160" t="str">
        <f t="shared" si="186"/>
        <v/>
      </c>
      <c r="FC640" t="s">
        <v>204</v>
      </c>
      <c r="FD640" s="20" t="s">
        <v>139</v>
      </c>
      <c r="FE640"/>
      <c r="FF640" s="209" t="s">
        <v>206</v>
      </c>
      <c r="FH640" s="284" t="e">
        <f t="shared" ca="1" si="175"/>
        <v>#N/A</v>
      </c>
      <c r="FI640" s="208">
        <f t="shared" si="176"/>
        <v>1</v>
      </c>
      <c r="FK640" t="str">
        <f t="shared" si="177"/>
        <v>SAFIRA ADMINISTRACAO E COMERCIALIZACAO DE ENERGIA S.A.</v>
      </c>
      <c r="FL640" s="201">
        <f t="shared" ca="1" si="178"/>
        <v>0</v>
      </c>
      <c r="FM640" s="201">
        <f t="shared" ca="1" si="179"/>
        <v>-189720</v>
      </c>
      <c r="FN640" s="200">
        <f>AB640*AB$2*IF($FC640="V",1,-1)*IF($Q640="Fixo",(CP640-INDEX('Curva Forward'!$C$5:$AN$13,MATCH(CONCATENATE(BD_COMERCIAL!$K640," ",BD_COMERCIAL!$L640),'Curva Forward'!$B$5:$B$13,0),MATCH(FN$4,'Curva Forward'!$C$4:$AN$4,0))),CP640)</f>
        <v>0</v>
      </c>
      <c r="FO640" s="200">
        <f>AC640*AC$2*IF($FC640="V",1,-1)*IF($Q640="Fixo",(CQ640-INDEX('Curva Forward'!$C$5:$AN$13,MATCH(CONCATENATE(BD_COMERCIAL!$K640," ",BD_COMERCIAL!$L640),'Curva Forward'!$B$5:$B$13,0),MATCH(FO$4,'Curva Forward'!$C$4:$AN$4,0))),CQ640)</f>
        <v>0</v>
      </c>
      <c r="FP640" s="200">
        <f>AD640*AD$2*IF($FC640="V",1,-1)*IF($Q640="Fixo",(CR640-INDEX('Curva Forward'!$C$5:$AN$13,MATCH(CONCATENATE(BD_COMERCIAL!$K640," ",BD_COMERCIAL!$L640),'Curva Forward'!$B$5:$B$13,0),MATCH(FP$4,'Curva Forward'!$C$4:$AN$4,0))),CR640)</f>
        <v>0</v>
      </c>
      <c r="FQ640" s="200">
        <f>AE640*AE$2*IF($FC640="V",1,-1)*IF($Q640="Fixo",(CS640-INDEX('Curva Forward'!$C$5:$AN$13,MATCH(CONCATENATE(BD_COMERCIAL!$K640," ",BD_COMERCIAL!$L640),'Curva Forward'!$B$5:$B$13,0),MATCH(FQ$4,'Curva Forward'!$C$4:$AN$4,0))),CS640)</f>
        <v>0</v>
      </c>
      <c r="FR640" s="200">
        <f>AF640*AF$2*IF($FC640="V",1,-1)*IF($Q640="Fixo",(CT640-INDEX('Curva Forward'!$C$5:$AN$13,MATCH(CONCATENATE(BD_COMERCIAL!$K640," ",BD_COMERCIAL!$L640),'Curva Forward'!$B$5:$B$13,0),MATCH(FR$4,'Curva Forward'!$C$4:$AN$4,0))),CT640)</f>
        <v>0</v>
      </c>
      <c r="FS640" s="200">
        <f>AG640*AG$2*IF($FC640="V",1,-1)*IF($Q640="Fixo",(CU640-INDEX('Curva Forward'!$C$5:$AN$13,MATCH(CONCATENATE(BD_COMERCIAL!$K640," ",BD_COMERCIAL!$L640),'Curva Forward'!$B$5:$B$13,0),MATCH(FS$4,'Curva Forward'!$C$4:$AN$4,0))),CU640)</f>
        <v>0</v>
      </c>
      <c r="FT640" s="200">
        <f>AH640*AH$2*IF($FC640="V",1,-1)*IF($Q640="Fixo",(CV640-INDEX('Curva Forward'!$C$5:$AN$13,MATCH(CONCATENATE(BD_COMERCIAL!$K640," ",BD_COMERCIAL!$L640),'Curva Forward'!$B$5:$B$13,0),MATCH(FT$4,'Curva Forward'!$C$4:$AN$4,0))),CV640)</f>
        <v>0</v>
      </c>
      <c r="FU640" s="200">
        <f>AI640*AI$2*IF($FC640="V",1,-1)*IF($Q640="Fixo",(CW640-INDEX('Curva Forward'!$C$5:$AN$13,MATCH(CONCATENATE(BD_COMERCIAL!$K640," ",BD_COMERCIAL!$L640),'Curva Forward'!$B$5:$B$13,0),MATCH(FU$4,'Curva Forward'!$C$4:$AN$4,0))),CW640)</f>
        <v>0</v>
      </c>
      <c r="FV640" s="200">
        <f>AJ640*AJ$2*IF($FC640="V",1,-1)*IF($Q640="Fixo",(CX640-INDEX('Curva Forward'!$C$5:$AN$13,MATCH(CONCATENATE(BD_COMERCIAL!$K640," ",BD_COMERCIAL!$L640),'Curva Forward'!$B$5:$B$13,0),MATCH(FV$4,'Curva Forward'!$C$4:$AN$4,0))),CX640)</f>
        <v>0</v>
      </c>
      <c r="FW640" s="200">
        <f>AK640*AK$2*IF($FC640="V",1,-1)*IF($Q640="Fixo",(CY640-INDEX('Curva Forward'!$C$5:$AN$13,MATCH(CONCATENATE(BD_COMERCIAL!$K640," ",BD_COMERCIAL!$L640),'Curva Forward'!$B$5:$B$13,0),MATCH(FW$4,'Curva Forward'!$C$4:$AN$4,0))),CY640)</f>
        <v>0</v>
      </c>
      <c r="FX640" s="200">
        <f>AL640*AL$2*IF($FC640="V",1,-1)*IF($Q640="Fixo",(CZ640-INDEX('Curva Forward'!$C$5:$AN$13,MATCH(CONCATENATE(BD_COMERCIAL!$K640," ",BD_COMERCIAL!$L640),'Curva Forward'!$B$5:$B$13,0),MATCH(FX$4,'Curva Forward'!$C$4:$AN$4,0))),CZ640)</f>
        <v>0</v>
      </c>
      <c r="FY640" s="200">
        <f>AM640*AM$2*IF($FC640="V",1,-1)*IF($Q640="Fixo",(DA640-INDEX('Curva Forward'!$C$5:$AN$13,MATCH(CONCATENATE(BD_COMERCIAL!$K640," ",BD_COMERCIAL!$L640),'Curva Forward'!$B$5:$B$13,0),MATCH(FY$4,'Curva Forward'!$C$4:$AN$4,0))),DA640)</f>
        <v>0</v>
      </c>
      <c r="FZ640" s="200">
        <f>AN640*AN$2*IF($FC640="V",1,-1)*IF($Q640="Fixo",(DB640-INDEX('Curva Forward'!$C$5:$AN$13,MATCH(CONCATENATE(BD_COMERCIAL!$K640," ",BD_COMERCIAL!$L640),'Curva Forward'!$B$5:$B$13,0),MATCH(FZ$4,'Curva Forward'!$C$4:$AN$4,0))),DB640)</f>
        <v>0</v>
      </c>
      <c r="GA640" s="200">
        <f>AO640*AO$2*IF($FC640="V",1,-1)*IF($Q640="Fixo",(DC640-INDEX('Curva Forward'!$C$5:$AN$13,MATCH(CONCATENATE(BD_COMERCIAL!$K640," ",BD_COMERCIAL!$L640),'Curva Forward'!$B$5:$B$13,0),MATCH(GA$4,'Curva Forward'!$C$4:$AN$4,0))),DC640)</f>
        <v>0</v>
      </c>
      <c r="GB640" s="200">
        <f>AP640*AP$2*IF($FC640="V",1,-1)*IF($Q640="Fixo",(DD640-INDEX('Curva Forward'!$C$5:$AN$13,MATCH(CONCATENATE(BD_COMERCIAL!$K640," ",BD_COMERCIAL!$L640),'Curva Forward'!$B$5:$B$13,0),MATCH(GB$4,'Curva Forward'!$C$4:$AN$4,0))),DD640)</f>
        <v>0</v>
      </c>
      <c r="GC640" s="200">
        <f>AQ640*AQ$2*IF($FC640="V",1,-1)*IF($Q640="Fixo",(DE640-INDEX('Curva Forward'!$C$5:$AN$13,MATCH(CONCATENATE(BD_COMERCIAL!$K640," ",BD_COMERCIAL!$L640),'Curva Forward'!$B$5:$B$13,0),MATCH(GC$4,'Curva Forward'!$C$4:$AN$4,0))),DE640)</f>
        <v>0</v>
      </c>
      <c r="GD640" s="200">
        <f>AR640*AR$2*IF($FC640="V",1,-1)*IF($Q640="Fixo",(DF640-INDEX('Curva Forward'!$C$5:$AN$13,MATCH(CONCATENATE(BD_COMERCIAL!$K640," ",BD_COMERCIAL!$L640),'Curva Forward'!$B$5:$B$13,0),MATCH(GD$4,'Curva Forward'!$C$4:$AN$4,0))),DF640)</f>
        <v>-189720</v>
      </c>
      <c r="GE640" s="200">
        <f>AS640*AS$2*IF($FC640="V",1,-1)*IF($Q640="Fixo",(DG640-INDEX('Curva Forward'!$C$5:$AN$13,MATCH(CONCATENATE(BD_COMERCIAL!$K640," ",BD_COMERCIAL!$L640),'Curva Forward'!$B$5:$B$13,0),MATCH(GE$4,'Curva Forward'!$C$4:$AN$4,0))),DG640)</f>
        <v>0</v>
      </c>
      <c r="GF640" s="200">
        <f>AT640*AT$2*IF($FC640="V",1,-1)*IF($Q640="Fixo",(DH640-INDEX('Curva Forward'!$C$5:$AN$13,MATCH(CONCATENATE(BD_COMERCIAL!$K640," ",BD_COMERCIAL!$L640),'Curva Forward'!$B$5:$B$13,0),MATCH(GF$4,'Curva Forward'!$C$4:$AN$4,0))),DH640)</f>
        <v>0</v>
      </c>
      <c r="GG640" s="200">
        <f>AU640*AU$2*IF($FC640="V",1,-1)*IF($Q640="Fixo",(DI640-INDEX('Curva Forward'!$C$5:$AN$13,MATCH(CONCATENATE(BD_COMERCIAL!$K640," ",BD_COMERCIAL!$L640),'Curva Forward'!$B$5:$B$13,0),MATCH(GG$4,'Curva Forward'!$C$4:$AN$4,0))),DI640)</f>
        <v>0</v>
      </c>
      <c r="GH640" s="200">
        <f>AV640*AV$2*IF($FC640="V",1,-1)*IF($Q640="Fixo",(DJ640-INDEX('Curva Forward'!$C$5:$AN$13,MATCH(CONCATENATE(BD_COMERCIAL!$K640," ",BD_COMERCIAL!$L640),'Curva Forward'!$B$5:$B$13,0),MATCH(GH$4,'Curva Forward'!$C$4:$AN$4,0))),DJ640)</f>
        <v>0</v>
      </c>
      <c r="GI640" s="200">
        <f>AW640*AW$2*IF($FC640="V",1,-1)*IF($Q640="Fixo",(DK640-INDEX('Curva Forward'!$C$5:$AN$13,MATCH(CONCATENATE(BD_COMERCIAL!$K640," ",BD_COMERCIAL!$L640),'Curva Forward'!$B$5:$B$13,0),MATCH(GI$4,'Curva Forward'!$C$4:$AN$4,0))),DK640)</f>
        <v>0</v>
      </c>
      <c r="GJ640" s="200">
        <f>AX640*AX$2*IF($FC640="V",1,-1)*IF($Q640="Fixo",(DL640-INDEX('Curva Forward'!$C$5:$AN$13,MATCH(CONCATENATE(BD_COMERCIAL!$K640," ",BD_COMERCIAL!$L640),'Curva Forward'!$B$5:$B$13,0),MATCH(GJ$4,'Curva Forward'!$C$4:$AN$4,0))),DL640)</f>
        <v>0</v>
      </c>
      <c r="GK640" s="200">
        <f>AY640*AY$2*IF($FC640="V",1,-1)*IF($Q640="Fixo",(DM640-INDEX('Curva Forward'!$C$5:$AN$13,MATCH(CONCATENATE(BD_COMERCIAL!$K640," ",BD_COMERCIAL!$L640),'Curva Forward'!$B$5:$B$13,0),MATCH(GK$4,'Curva Forward'!$C$4:$AN$4,0))),DM640)</f>
        <v>0</v>
      </c>
      <c r="GL640" s="200">
        <f>IF(EZ640="",0,CL640*CL$2*IF($FC640="V",1,-1)*IF($Q640="Fixo",(EZ640-INDEX('Curva Forward'!$C$5:$AN$13,MATCH(CONCATENATE(BD_COMERCIAL!$K640," ",BD_COMERCIAL!$L640),'Curva Forward'!$B$5:$B$13,0),MATCH(GL$4,'Curva Forward'!$C$4:$AN$4,0))),EZ640))</f>
        <v>0</v>
      </c>
      <c r="GM640" s="200">
        <f>IF(FA640="",0,CM640*CM$2*IF($FC640="V",1,-1)*IF($Q640="Fixo",(FA640-INDEX('Curva Forward'!$C$5:$AN$13,MATCH(CONCATENATE(BD_COMERCIAL!$K640," ",BD_COMERCIAL!$L640),'Curva Forward'!$B$5:$B$13,0),MATCH(GM$4,'Curva Forward'!$C$4:$AN$4,0))),FA640))</f>
        <v>0</v>
      </c>
      <c r="GN640" s="200">
        <f>IF(FB640="",0,CN640*CN$2*IF($FC640="V",1,-1)*IF($Q640="Fixo",(FB640-INDEX('Curva Forward'!$C$5:$AN$13,MATCH(CONCATENATE(BD_COMERCIAL!$K640," ",BD_COMERCIAL!$L640),'Curva Forward'!$B$5:$B$13,0),MATCH(GN$4,'Curva Forward'!$C$4:$AN$4,0))),FB640))</f>
        <v>0</v>
      </c>
      <c r="GO640" s="201">
        <f t="shared" ca="1" si="180"/>
        <v>0</v>
      </c>
      <c r="GP640" s="201">
        <f t="shared" ca="1" si="181"/>
        <v>-189720</v>
      </c>
    </row>
    <row r="641" spans="1:198" ht="15" customHeight="1" x14ac:dyDescent="0.25">
      <c r="A641" s="6"/>
      <c r="B641" s="286" t="s">
        <v>1095</v>
      </c>
      <c r="C641" s="8">
        <v>44809</v>
      </c>
      <c r="D641" s="9" t="s">
        <v>131</v>
      </c>
      <c r="E641" s="9" t="s">
        <v>147</v>
      </c>
      <c r="F641" s="113">
        <v>0</v>
      </c>
      <c r="G641" s="10" t="s">
        <v>1056</v>
      </c>
      <c r="H641" s="113" t="s">
        <v>992</v>
      </c>
      <c r="I641" s="9" t="s">
        <v>139</v>
      </c>
      <c r="J641" s="166" t="s">
        <v>995</v>
      </c>
      <c r="K641" s="10" t="s">
        <v>127</v>
      </c>
      <c r="L641" s="84" t="s">
        <v>22</v>
      </c>
      <c r="M641" s="11">
        <v>45047</v>
      </c>
      <c r="N641" s="12">
        <v>45077</v>
      </c>
      <c r="O641" s="10">
        <v>11</v>
      </c>
      <c r="P641" s="84">
        <v>109</v>
      </c>
      <c r="Q641" s="84" t="s">
        <v>128</v>
      </c>
      <c r="R641" s="10" t="s">
        <v>129</v>
      </c>
      <c r="S641" s="14" t="s">
        <v>135</v>
      </c>
      <c r="T641" s="11" t="s">
        <v>130</v>
      </c>
      <c r="U641" s="12">
        <v>44809</v>
      </c>
      <c r="V641" s="257" t="e">
        <f ca="1">IF(U641="","",
IF(U641="NA","",
IFERROR(VLOOKUP(EOMONTH(M641,-2)+1,IPCA!$A:$B,2,0),
VLOOKUP(EOMONTH(TODAY(),-2)+1,IPCA!$A:$B,2,0))/
VLOOKUP(EOMONTH(U641,-2)+1,IPCA!$A:$B,2,0)*
P641))</f>
        <v>#N/A</v>
      </c>
      <c r="W641" s="84"/>
      <c r="X641" s="13"/>
      <c r="Y641" s="166"/>
      <c r="Z641" s="107" t="s">
        <v>148</v>
      </c>
      <c r="AA641" s="108" t="s">
        <v>148</v>
      </c>
      <c r="AB641" s="15"/>
      <c r="AM641" s="6"/>
      <c r="AN641" s="15"/>
      <c r="AR641">
        <v>11</v>
      </c>
      <c r="AY641" s="6"/>
      <c r="AZ641" s="15"/>
      <c r="BK641" s="6"/>
      <c r="BL641" s="15"/>
      <c r="BW641" s="6"/>
      <c r="BX641" s="15"/>
      <c r="CI641" s="6"/>
      <c r="CJ641" s="16" t="str">
        <f t="shared" si="165"/>
        <v/>
      </c>
      <c r="CK641" s="16">
        <f t="shared" si="166"/>
        <v>0.9342465753424658</v>
      </c>
      <c r="CL641" s="16" t="str">
        <f t="shared" si="167"/>
        <v/>
      </c>
      <c r="CM641" s="16" t="str">
        <f t="shared" si="168"/>
        <v/>
      </c>
      <c r="CN641" s="16" t="str">
        <f t="shared" si="169"/>
        <v/>
      </c>
      <c r="CO641" s="18"/>
      <c r="CP641" s="15"/>
      <c r="DA641" s="6"/>
      <c r="DB641" s="15"/>
      <c r="DF641">
        <v>109</v>
      </c>
      <c r="DM641" s="6"/>
      <c r="DN641" s="15"/>
      <c r="DY641" s="6"/>
      <c r="DZ641" s="15"/>
      <c r="EK641" s="6"/>
      <c r="EL641" s="15"/>
      <c r="EW641" s="6"/>
      <c r="EX641" s="16" t="str">
        <f t="shared" si="182"/>
        <v/>
      </c>
      <c r="EY641" s="16">
        <f t="shared" si="183"/>
        <v>9.257534246575343</v>
      </c>
      <c r="EZ641" s="16" t="str">
        <f t="shared" si="184"/>
        <v/>
      </c>
      <c r="FA641" s="16" t="str">
        <f t="shared" si="185"/>
        <v/>
      </c>
      <c r="FB641" s="160" t="str">
        <f t="shared" si="186"/>
        <v/>
      </c>
      <c r="FC641" t="s">
        <v>205</v>
      </c>
      <c r="FD641" s="20" t="s">
        <v>147</v>
      </c>
      <c r="FE641"/>
      <c r="FF641" s="209" t="s">
        <v>206</v>
      </c>
      <c r="FH641" s="284" t="e">
        <f t="shared" ca="1" si="175"/>
        <v>#N/A</v>
      </c>
      <c r="FI641" s="208">
        <f t="shared" si="176"/>
        <v>1</v>
      </c>
      <c r="FK641" t="str">
        <f t="shared" si="177"/>
        <v>Portfólio</v>
      </c>
      <c r="FL641" s="201">
        <f t="shared" ca="1" si="178"/>
        <v>0</v>
      </c>
      <c r="FM641" s="201">
        <f t="shared" ca="1" si="179"/>
        <v>139128</v>
      </c>
      <c r="FN641" s="200">
        <f>AB641*AB$2*IF($FC641="V",1,-1)*IF($Q641="Fixo",(CP641-INDEX('Curva Forward'!$C$5:$AN$13,MATCH(CONCATENATE(BD_COMERCIAL!$K641," ",BD_COMERCIAL!$L641),'Curva Forward'!$B$5:$B$13,0),MATCH(FN$4,'Curva Forward'!$C$4:$AN$4,0))),CP641)</f>
        <v>0</v>
      </c>
      <c r="FO641" s="200">
        <f>AC641*AC$2*IF($FC641="V",1,-1)*IF($Q641="Fixo",(CQ641-INDEX('Curva Forward'!$C$5:$AN$13,MATCH(CONCATENATE(BD_COMERCIAL!$K641," ",BD_COMERCIAL!$L641),'Curva Forward'!$B$5:$B$13,0),MATCH(FO$4,'Curva Forward'!$C$4:$AN$4,0))),CQ641)</f>
        <v>0</v>
      </c>
      <c r="FP641" s="200">
        <f>AD641*AD$2*IF($FC641="V",1,-1)*IF($Q641="Fixo",(CR641-INDEX('Curva Forward'!$C$5:$AN$13,MATCH(CONCATENATE(BD_COMERCIAL!$K641," ",BD_COMERCIAL!$L641),'Curva Forward'!$B$5:$B$13,0),MATCH(FP$4,'Curva Forward'!$C$4:$AN$4,0))),CR641)</f>
        <v>0</v>
      </c>
      <c r="FQ641" s="200">
        <f>AE641*AE$2*IF($FC641="V",1,-1)*IF($Q641="Fixo",(CS641-INDEX('Curva Forward'!$C$5:$AN$13,MATCH(CONCATENATE(BD_COMERCIAL!$K641," ",BD_COMERCIAL!$L641),'Curva Forward'!$B$5:$B$13,0),MATCH(FQ$4,'Curva Forward'!$C$4:$AN$4,0))),CS641)</f>
        <v>0</v>
      </c>
      <c r="FR641" s="200">
        <f>AF641*AF$2*IF($FC641="V",1,-1)*IF($Q641="Fixo",(CT641-INDEX('Curva Forward'!$C$5:$AN$13,MATCH(CONCATENATE(BD_COMERCIAL!$K641," ",BD_COMERCIAL!$L641),'Curva Forward'!$B$5:$B$13,0),MATCH(FR$4,'Curva Forward'!$C$4:$AN$4,0))),CT641)</f>
        <v>0</v>
      </c>
      <c r="FS641" s="200">
        <f>AG641*AG$2*IF($FC641="V",1,-1)*IF($Q641="Fixo",(CU641-INDEX('Curva Forward'!$C$5:$AN$13,MATCH(CONCATENATE(BD_COMERCIAL!$K641," ",BD_COMERCIAL!$L641),'Curva Forward'!$B$5:$B$13,0),MATCH(FS$4,'Curva Forward'!$C$4:$AN$4,0))),CU641)</f>
        <v>0</v>
      </c>
      <c r="FT641" s="200">
        <f>AH641*AH$2*IF($FC641="V",1,-1)*IF($Q641="Fixo",(CV641-INDEX('Curva Forward'!$C$5:$AN$13,MATCH(CONCATENATE(BD_COMERCIAL!$K641," ",BD_COMERCIAL!$L641),'Curva Forward'!$B$5:$B$13,0),MATCH(FT$4,'Curva Forward'!$C$4:$AN$4,0))),CV641)</f>
        <v>0</v>
      </c>
      <c r="FU641" s="200">
        <f>AI641*AI$2*IF($FC641="V",1,-1)*IF($Q641="Fixo",(CW641-INDEX('Curva Forward'!$C$5:$AN$13,MATCH(CONCATENATE(BD_COMERCIAL!$K641," ",BD_COMERCIAL!$L641),'Curva Forward'!$B$5:$B$13,0),MATCH(FU$4,'Curva Forward'!$C$4:$AN$4,0))),CW641)</f>
        <v>0</v>
      </c>
      <c r="FV641" s="200">
        <f>AJ641*AJ$2*IF($FC641="V",1,-1)*IF($Q641="Fixo",(CX641-INDEX('Curva Forward'!$C$5:$AN$13,MATCH(CONCATENATE(BD_COMERCIAL!$K641," ",BD_COMERCIAL!$L641),'Curva Forward'!$B$5:$B$13,0),MATCH(FV$4,'Curva Forward'!$C$4:$AN$4,0))),CX641)</f>
        <v>0</v>
      </c>
      <c r="FW641" s="200">
        <f>AK641*AK$2*IF($FC641="V",1,-1)*IF($Q641="Fixo",(CY641-INDEX('Curva Forward'!$C$5:$AN$13,MATCH(CONCATENATE(BD_COMERCIAL!$K641," ",BD_COMERCIAL!$L641),'Curva Forward'!$B$5:$B$13,0),MATCH(FW$4,'Curva Forward'!$C$4:$AN$4,0))),CY641)</f>
        <v>0</v>
      </c>
      <c r="FX641" s="200">
        <f>AL641*AL$2*IF($FC641="V",1,-1)*IF($Q641="Fixo",(CZ641-INDEX('Curva Forward'!$C$5:$AN$13,MATCH(CONCATENATE(BD_COMERCIAL!$K641," ",BD_COMERCIAL!$L641),'Curva Forward'!$B$5:$B$13,0),MATCH(FX$4,'Curva Forward'!$C$4:$AN$4,0))),CZ641)</f>
        <v>0</v>
      </c>
      <c r="FY641" s="200">
        <f>AM641*AM$2*IF($FC641="V",1,-1)*IF($Q641="Fixo",(DA641-INDEX('Curva Forward'!$C$5:$AN$13,MATCH(CONCATENATE(BD_COMERCIAL!$K641," ",BD_COMERCIAL!$L641),'Curva Forward'!$B$5:$B$13,0),MATCH(FY$4,'Curva Forward'!$C$4:$AN$4,0))),DA641)</f>
        <v>0</v>
      </c>
      <c r="FZ641" s="200">
        <f>AN641*AN$2*IF($FC641="V",1,-1)*IF($Q641="Fixo",(DB641-INDEX('Curva Forward'!$C$5:$AN$13,MATCH(CONCATENATE(BD_COMERCIAL!$K641," ",BD_COMERCIAL!$L641),'Curva Forward'!$B$5:$B$13,0),MATCH(FZ$4,'Curva Forward'!$C$4:$AN$4,0))),DB641)</f>
        <v>0</v>
      </c>
      <c r="GA641" s="200">
        <f>AO641*AO$2*IF($FC641="V",1,-1)*IF($Q641="Fixo",(DC641-INDEX('Curva Forward'!$C$5:$AN$13,MATCH(CONCATENATE(BD_COMERCIAL!$K641," ",BD_COMERCIAL!$L641),'Curva Forward'!$B$5:$B$13,0),MATCH(GA$4,'Curva Forward'!$C$4:$AN$4,0))),DC641)</f>
        <v>0</v>
      </c>
      <c r="GB641" s="200">
        <f>AP641*AP$2*IF($FC641="V",1,-1)*IF($Q641="Fixo",(DD641-INDEX('Curva Forward'!$C$5:$AN$13,MATCH(CONCATENATE(BD_COMERCIAL!$K641," ",BD_COMERCIAL!$L641),'Curva Forward'!$B$5:$B$13,0),MATCH(GB$4,'Curva Forward'!$C$4:$AN$4,0))),DD641)</f>
        <v>0</v>
      </c>
      <c r="GC641" s="200">
        <f>AQ641*AQ$2*IF($FC641="V",1,-1)*IF($Q641="Fixo",(DE641-INDEX('Curva Forward'!$C$5:$AN$13,MATCH(CONCATENATE(BD_COMERCIAL!$K641," ",BD_COMERCIAL!$L641),'Curva Forward'!$B$5:$B$13,0),MATCH(GC$4,'Curva Forward'!$C$4:$AN$4,0))),DE641)</f>
        <v>0</v>
      </c>
      <c r="GD641" s="200">
        <f>AR641*AR$2*IF($FC641="V",1,-1)*IF($Q641="Fixo",(DF641-INDEX('Curva Forward'!$C$5:$AN$13,MATCH(CONCATENATE(BD_COMERCIAL!$K641," ",BD_COMERCIAL!$L641),'Curva Forward'!$B$5:$B$13,0),MATCH(GD$4,'Curva Forward'!$C$4:$AN$4,0))),DF641)</f>
        <v>139128</v>
      </c>
      <c r="GE641" s="200">
        <f>AS641*AS$2*IF($FC641="V",1,-1)*IF($Q641="Fixo",(DG641-INDEX('Curva Forward'!$C$5:$AN$13,MATCH(CONCATENATE(BD_COMERCIAL!$K641," ",BD_COMERCIAL!$L641),'Curva Forward'!$B$5:$B$13,0),MATCH(GE$4,'Curva Forward'!$C$4:$AN$4,0))),DG641)</f>
        <v>0</v>
      </c>
      <c r="GF641" s="200">
        <f>AT641*AT$2*IF($FC641="V",1,-1)*IF($Q641="Fixo",(DH641-INDEX('Curva Forward'!$C$5:$AN$13,MATCH(CONCATENATE(BD_COMERCIAL!$K641," ",BD_COMERCIAL!$L641),'Curva Forward'!$B$5:$B$13,0),MATCH(GF$4,'Curva Forward'!$C$4:$AN$4,0))),DH641)</f>
        <v>0</v>
      </c>
      <c r="GG641" s="200">
        <f>AU641*AU$2*IF($FC641="V",1,-1)*IF($Q641="Fixo",(DI641-INDEX('Curva Forward'!$C$5:$AN$13,MATCH(CONCATENATE(BD_COMERCIAL!$K641," ",BD_COMERCIAL!$L641),'Curva Forward'!$B$5:$B$13,0),MATCH(GG$4,'Curva Forward'!$C$4:$AN$4,0))),DI641)</f>
        <v>0</v>
      </c>
      <c r="GH641" s="200">
        <f>AV641*AV$2*IF($FC641="V",1,-1)*IF($Q641="Fixo",(DJ641-INDEX('Curva Forward'!$C$5:$AN$13,MATCH(CONCATENATE(BD_COMERCIAL!$K641," ",BD_COMERCIAL!$L641),'Curva Forward'!$B$5:$B$13,0),MATCH(GH$4,'Curva Forward'!$C$4:$AN$4,0))),DJ641)</f>
        <v>0</v>
      </c>
      <c r="GI641" s="200">
        <f>AW641*AW$2*IF($FC641="V",1,-1)*IF($Q641="Fixo",(DK641-INDEX('Curva Forward'!$C$5:$AN$13,MATCH(CONCATENATE(BD_COMERCIAL!$K641," ",BD_COMERCIAL!$L641),'Curva Forward'!$B$5:$B$13,0),MATCH(GI$4,'Curva Forward'!$C$4:$AN$4,0))),DK641)</f>
        <v>0</v>
      </c>
      <c r="GJ641" s="200">
        <f>AX641*AX$2*IF($FC641="V",1,-1)*IF($Q641="Fixo",(DL641-INDEX('Curva Forward'!$C$5:$AN$13,MATCH(CONCATENATE(BD_COMERCIAL!$K641," ",BD_COMERCIAL!$L641),'Curva Forward'!$B$5:$B$13,0),MATCH(GJ$4,'Curva Forward'!$C$4:$AN$4,0))),DL641)</f>
        <v>0</v>
      </c>
      <c r="GK641" s="200">
        <f>AY641*AY$2*IF($FC641="V",1,-1)*IF($Q641="Fixo",(DM641-INDEX('Curva Forward'!$C$5:$AN$13,MATCH(CONCATENATE(BD_COMERCIAL!$K641," ",BD_COMERCIAL!$L641),'Curva Forward'!$B$5:$B$13,0),MATCH(GK$4,'Curva Forward'!$C$4:$AN$4,0))),DM641)</f>
        <v>0</v>
      </c>
      <c r="GL641" s="200">
        <f>IF(EZ641="",0,CL641*CL$2*IF($FC641="V",1,-1)*IF($Q641="Fixo",(EZ641-INDEX('Curva Forward'!$C$5:$AN$13,MATCH(CONCATENATE(BD_COMERCIAL!$K641," ",BD_COMERCIAL!$L641),'Curva Forward'!$B$5:$B$13,0),MATCH(GL$4,'Curva Forward'!$C$4:$AN$4,0))),EZ641))</f>
        <v>0</v>
      </c>
      <c r="GM641" s="200">
        <f>IF(FA641="",0,CM641*CM$2*IF($FC641="V",1,-1)*IF($Q641="Fixo",(FA641-INDEX('Curva Forward'!$C$5:$AN$13,MATCH(CONCATENATE(BD_COMERCIAL!$K641," ",BD_COMERCIAL!$L641),'Curva Forward'!$B$5:$B$13,0),MATCH(GM$4,'Curva Forward'!$C$4:$AN$4,0))),FA641))</f>
        <v>0</v>
      </c>
      <c r="GN641" s="200">
        <f>IF(FB641="",0,CN641*CN$2*IF($FC641="V",1,-1)*IF($Q641="Fixo",(FB641-INDEX('Curva Forward'!$C$5:$AN$13,MATCH(CONCATENATE(BD_COMERCIAL!$K641," ",BD_COMERCIAL!$L641),'Curva Forward'!$B$5:$B$13,0),MATCH(GN$4,'Curva Forward'!$C$4:$AN$4,0))),FB641))</f>
        <v>0</v>
      </c>
      <c r="GO641" s="201">
        <f t="shared" ca="1" si="180"/>
        <v>139128</v>
      </c>
      <c r="GP641" s="201">
        <f t="shared" ca="1" si="181"/>
        <v>0</v>
      </c>
    </row>
    <row r="642" spans="1:198" ht="15" customHeight="1" x14ac:dyDescent="0.25">
      <c r="A642" s="6"/>
      <c r="B642" s="7" t="s">
        <v>1068</v>
      </c>
      <c r="C642" s="8">
        <v>44810</v>
      </c>
      <c r="D642" s="9" t="s">
        <v>124</v>
      </c>
      <c r="E642" s="9" t="s">
        <v>1056</v>
      </c>
      <c r="F642" s="113" t="s">
        <v>992</v>
      </c>
      <c r="G642" s="10" t="s">
        <v>233</v>
      </c>
      <c r="H642" s="113" t="s">
        <v>1026</v>
      </c>
      <c r="I642" s="9" t="s">
        <v>139</v>
      </c>
      <c r="J642" s="166"/>
      <c r="K642" s="10" t="s">
        <v>127</v>
      </c>
      <c r="L642" s="84" t="s">
        <v>22</v>
      </c>
      <c r="M642" s="11">
        <v>44927</v>
      </c>
      <c r="N642" s="12">
        <v>44957</v>
      </c>
      <c r="O642" s="10">
        <v>3</v>
      </c>
      <c r="P642" s="84">
        <v>120</v>
      </c>
      <c r="Q642" s="84" t="s">
        <v>128</v>
      </c>
      <c r="R642" s="10" t="s">
        <v>129</v>
      </c>
      <c r="S642" s="14" t="s">
        <v>135</v>
      </c>
      <c r="T642" s="11" t="s">
        <v>130</v>
      </c>
      <c r="U642" s="12">
        <v>44810</v>
      </c>
      <c r="V642" s="257" t="e">
        <f ca="1">IF(U642="","",
IF(U642="NA","",
IFERROR(VLOOKUP(EOMONTH(M642,-2)+1,IPCA!$A:$B,2,0),
VLOOKUP(EOMONTH(TODAY(),-2)+1,IPCA!$A:$B,2,0))/
VLOOKUP(EOMONTH(U642,-2)+1,IPCA!$A:$B,2,0)*
P642))</f>
        <v>#N/A</v>
      </c>
      <c r="W642" s="84"/>
      <c r="X642" s="13" t="s">
        <v>133</v>
      </c>
      <c r="Y642" s="166"/>
      <c r="AA642" s="108"/>
      <c r="AB642" s="15"/>
      <c r="AM642" s="6"/>
      <c r="AN642" s="15">
        <v>3</v>
      </c>
      <c r="AY642" s="6"/>
      <c r="AZ642" s="15"/>
      <c r="BK642" s="6"/>
      <c r="BL642" s="15"/>
      <c r="BW642" s="6"/>
      <c r="BX642" s="15"/>
      <c r="CI642" s="6"/>
      <c r="CJ642" s="16" t="str">
        <f t="shared" ref="CJ642:CJ703" si="187">IF(SUM(AB642:AM642)=0,"",SUMPRODUCT(AB642:AM642,$AB$2:$AM$2)/SUM($AB$2:$AM$2))</f>
        <v/>
      </c>
      <c r="CK642" s="16">
        <f t="shared" ref="CK642:CK703" si="188">IF(SUM(AN642:AY642)=0,"",SUMPRODUCT(AN642:AY642,$AN$2:$AY$2)/SUM($AN$2:$AY$2))</f>
        <v>0.25479452054794521</v>
      </c>
      <c r="CL642" s="16" t="str">
        <f t="shared" ref="CL642:CL703" si="189">IF(SUM(AZ642:BK642)=0,"",SUMPRODUCT(AZ642:BK642,$AZ$2:$BK$2)/SUM($AZ$2:$BK$2))</f>
        <v/>
      </c>
      <c r="CM642" s="16" t="str">
        <f t="shared" ref="CM642:CM703" si="190">IF(SUM(BL642:BW642)=0,"",SUMPRODUCT(BL642:BW642,$BL$2:$BW$2)/SUM($BL$2:$BW$2))</f>
        <v/>
      </c>
      <c r="CN642" s="16" t="str">
        <f t="shared" ref="CN642:CN703" si="191">IF(SUM(BX642:CI642)=0,"",SUMPRODUCT(BX642:CI642,$BX$2:$CI$2)/SUM($BX$2:$CI$2))</f>
        <v/>
      </c>
      <c r="CO642" s="18"/>
      <c r="CP642" s="15"/>
      <c r="DA642" s="6"/>
      <c r="DB642" s="15">
        <v>120</v>
      </c>
      <c r="DM642" s="6"/>
      <c r="DN642" s="15"/>
      <c r="DY642" s="6"/>
      <c r="DZ642" s="15"/>
      <c r="EK642" s="6"/>
      <c r="EL642" s="15"/>
      <c r="EW642" s="6"/>
      <c r="EX642" s="16" t="str">
        <f t="shared" si="182"/>
        <v/>
      </c>
      <c r="EY642" s="16">
        <f t="shared" si="183"/>
        <v>10.191780821917808</v>
      </c>
      <c r="EZ642" s="16" t="str">
        <f t="shared" si="184"/>
        <v/>
      </c>
      <c r="FA642" s="16" t="str">
        <f t="shared" si="185"/>
        <v/>
      </c>
      <c r="FB642" s="160" t="str">
        <f t="shared" si="186"/>
        <v/>
      </c>
      <c r="FC642" t="s">
        <v>204</v>
      </c>
      <c r="FD642" s="20" t="s">
        <v>139</v>
      </c>
      <c r="FE642"/>
      <c r="FF642" s="209" t="s">
        <v>206</v>
      </c>
      <c r="FH642" s="284" t="e">
        <f t="shared" ref="FH642:FH703" ca="1" si="192">IF(V642="",0,V642-P642)</f>
        <v>#N/A</v>
      </c>
      <c r="FI642" s="208">
        <f t="shared" ref="FI642:FI703" si="193">(N642-M642)/30</f>
        <v>1</v>
      </c>
      <c r="FK642" t="str">
        <f t="shared" ref="FK642:FK703" si="194">IF($FC642="V",G642,E642)</f>
        <v>2W Energia S.A</v>
      </c>
      <c r="FL642" s="201">
        <f t="shared" ref="FL642:FL703" ca="1" si="195">SUMIF($FN$4:$GK$4,"&lt;"&amp;EOMONTH(TODAY(),-1),FN642:GK642)</f>
        <v>0</v>
      </c>
      <c r="FM642" s="201">
        <f t="shared" ref="FM642:FM703" ca="1" si="196">SUM(FN642:GN642)-FL642</f>
        <v>-66960</v>
      </c>
      <c r="FN642" s="200">
        <f>AB642*AB$2*IF($FC642="V",1,-1)*IF($Q642="Fixo",(CP642-INDEX('Curva Forward'!$C$5:$AN$13,MATCH(CONCATENATE(BD_COMERCIAL!$K642," ",BD_COMERCIAL!$L642),'Curva Forward'!$B$5:$B$13,0),MATCH(FN$4,'Curva Forward'!$C$4:$AN$4,0))),CP642)</f>
        <v>0</v>
      </c>
      <c r="FO642" s="200">
        <f>AC642*AC$2*IF($FC642="V",1,-1)*IF($Q642="Fixo",(CQ642-INDEX('Curva Forward'!$C$5:$AN$13,MATCH(CONCATENATE(BD_COMERCIAL!$K642," ",BD_COMERCIAL!$L642),'Curva Forward'!$B$5:$B$13,0),MATCH(FO$4,'Curva Forward'!$C$4:$AN$4,0))),CQ642)</f>
        <v>0</v>
      </c>
      <c r="FP642" s="200">
        <f>AD642*AD$2*IF($FC642="V",1,-1)*IF($Q642="Fixo",(CR642-INDEX('Curva Forward'!$C$5:$AN$13,MATCH(CONCATENATE(BD_COMERCIAL!$K642," ",BD_COMERCIAL!$L642),'Curva Forward'!$B$5:$B$13,0),MATCH(FP$4,'Curva Forward'!$C$4:$AN$4,0))),CR642)</f>
        <v>0</v>
      </c>
      <c r="FQ642" s="200">
        <f>AE642*AE$2*IF($FC642="V",1,-1)*IF($Q642="Fixo",(CS642-INDEX('Curva Forward'!$C$5:$AN$13,MATCH(CONCATENATE(BD_COMERCIAL!$K642," ",BD_COMERCIAL!$L642),'Curva Forward'!$B$5:$B$13,0),MATCH(FQ$4,'Curva Forward'!$C$4:$AN$4,0))),CS642)</f>
        <v>0</v>
      </c>
      <c r="FR642" s="200">
        <f>AF642*AF$2*IF($FC642="V",1,-1)*IF($Q642="Fixo",(CT642-INDEX('Curva Forward'!$C$5:$AN$13,MATCH(CONCATENATE(BD_COMERCIAL!$K642," ",BD_COMERCIAL!$L642),'Curva Forward'!$B$5:$B$13,0),MATCH(FR$4,'Curva Forward'!$C$4:$AN$4,0))),CT642)</f>
        <v>0</v>
      </c>
      <c r="FS642" s="200">
        <f>AG642*AG$2*IF($FC642="V",1,-1)*IF($Q642="Fixo",(CU642-INDEX('Curva Forward'!$C$5:$AN$13,MATCH(CONCATENATE(BD_COMERCIAL!$K642," ",BD_COMERCIAL!$L642),'Curva Forward'!$B$5:$B$13,0),MATCH(FS$4,'Curva Forward'!$C$4:$AN$4,0))),CU642)</f>
        <v>0</v>
      </c>
      <c r="FT642" s="200">
        <f>AH642*AH$2*IF($FC642="V",1,-1)*IF($Q642="Fixo",(CV642-INDEX('Curva Forward'!$C$5:$AN$13,MATCH(CONCATENATE(BD_COMERCIAL!$K642," ",BD_COMERCIAL!$L642),'Curva Forward'!$B$5:$B$13,0),MATCH(FT$4,'Curva Forward'!$C$4:$AN$4,0))),CV642)</f>
        <v>0</v>
      </c>
      <c r="FU642" s="200">
        <f>AI642*AI$2*IF($FC642="V",1,-1)*IF($Q642="Fixo",(CW642-INDEX('Curva Forward'!$C$5:$AN$13,MATCH(CONCATENATE(BD_COMERCIAL!$K642," ",BD_COMERCIAL!$L642),'Curva Forward'!$B$5:$B$13,0),MATCH(FU$4,'Curva Forward'!$C$4:$AN$4,0))),CW642)</f>
        <v>0</v>
      </c>
      <c r="FV642" s="200">
        <f>AJ642*AJ$2*IF($FC642="V",1,-1)*IF($Q642="Fixo",(CX642-INDEX('Curva Forward'!$C$5:$AN$13,MATCH(CONCATENATE(BD_COMERCIAL!$K642," ",BD_COMERCIAL!$L642),'Curva Forward'!$B$5:$B$13,0),MATCH(FV$4,'Curva Forward'!$C$4:$AN$4,0))),CX642)</f>
        <v>0</v>
      </c>
      <c r="FW642" s="200">
        <f>AK642*AK$2*IF($FC642="V",1,-1)*IF($Q642="Fixo",(CY642-INDEX('Curva Forward'!$C$5:$AN$13,MATCH(CONCATENATE(BD_COMERCIAL!$K642," ",BD_COMERCIAL!$L642),'Curva Forward'!$B$5:$B$13,0),MATCH(FW$4,'Curva Forward'!$C$4:$AN$4,0))),CY642)</f>
        <v>0</v>
      </c>
      <c r="FX642" s="200">
        <f>AL642*AL$2*IF($FC642="V",1,-1)*IF($Q642="Fixo",(CZ642-INDEX('Curva Forward'!$C$5:$AN$13,MATCH(CONCATENATE(BD_COMERCIAL!$K642," ",BD_COMERCIAL!$L642),'Curva Forward'!$B$5:$B$13,0),MATCH(FX$4,'Curva Forward'!$C$4:$AN$4,0))),CZ642)</f>
        <v>0</v>
      </c>
      <c r="FY642" s="200">
        <f>AM642*AM$2*IF($FC642="V",1,-1)*IF($Q642="Fixo",(DA642-INDEX('Curva Forward'!$C$5:$AN$13,MATCH(CONCATENATE(BD_COMERCIAL!$K642," ",BD_COMERCIAL!$L642),'Curva Forward'!$B$5:$B$13,0),MATCH(FY$4,'Curva Forward'!$C$4:$AN$4,0))),DA642)</f>
        <v>0</v>
      </c>
      <c r="FZ642" s="200">
        <f>AN642*AN$2*IF($FC642="V",1,-1)*IF($Q642="Fixo",(DB642-INDEX('Curva Forward'!$C$5:$AN$13,MATCH(CONCATENATE(BD_COMERCIAL!$K642," ",BD_COMERCIAL!$L642),'Curva Forward'!$B$5:$B$13,0),MATCH(FZ$4,'Curva Forward'!$C$4:$AN$4,0))),DB642)</f>
        <v>-66960</v>
      </c>
      <c r="GA642" s="200">
        <f>AO642*AO$2*IF($FC642="V",1,-1)*IF($Q642="Fixo",(DC642-INDEX('Curva Forward'!$C$5:$AN$13,MATCH(CONCATENATE(BD_COMERCIAL!$K642," ",BD_COMERCIAL!$L642),'Curva Forward'!$B$5:$B$13,0),MATCH(GA$4,'Curva Forward'!$C$4:$AN$4,0))),DC642)</f>
        <v>0</v>
      </c>
      <c r="GB642" s="200">
        <f>AP642*AP$2*IF($FC642="V",1,-1)*IF($Q642="Fixo",(DD642-INDEX('Curva Forward'!$C$5:$AN$13,MATCH(CONCATENATE(BD_COMERCIAL!$K642," ",BD_COMERCIAL!$L642),'Curva Forward'!$B$5:$B$13,0),MATCH(GB$4,'Curva Forward'!$C$4:$AN$4,0))),DD642)</f>
        <v>0</v>
      </c>
      <c r="GC642" s="200">
        <f>AQ642*AQ$2*IF($FC642="V",1,-1)*IF($Q642="Fixo",(DE642-INDEX('Curva Forward'!$C$5:$AN$13,MATCH(CONCATENATE(BD_COMERCIAL!$K642," ",BD_COMERCIAL!$L642),'Curva Forward'!$B$5:$B$13,0),MATCH(GC$4,'Curva Forward'!$C$4:$AN$4,0))),DE642)</f>
        <v>0</v>
      </c>
      <c r="GD642" s="200">
        <f>AR642*AR$2*IF($FC642="V",1,-1)*IF($Q642="Fixo",(DF642-INDEX('Curva Forward'!$C$5:$AN$13,MATCH(CONCATENATE(BD_COMERCIAL!$K642," ",BD_COMERCIAL!$L642),'Curva Forward'!$B$5:$B$13,0),MATCH(GD$4,'Curva Forward'!$C$4:$AN$4,0))),DF642)</f>
        <v>0</v>
      </c>
      <c r="GE642" s="200">
        <f>AS642*AS$2*IF($FC642="V",1,-1)*IF($Q642="Fixo",(DG642-INDEX('Curva Forward'!$C$5:$AN$13,MATCH(CONCATENATE(BD_COMERCIAL!$K642," ",BD_COMERCIAL!$L642),'Curva Forward'!$B$5:$B$13,0),MATCH(GE$4,'Curva Forward'!$C$4:$AN$4,0))),DG642)</f>
        <v>0</v>
      </c>
      <c r="GF642" s="200">
        <f>AT642*AT$2*IF($FC642="V",1,-1)*IF($Q642="Fixo",(DH642-INDEX('Curva Forward'!$C$5:$AN$13,MATCH(CONCATENATE(BD_COMERCIAL!$K642," ",BD_COMERCIAL!$L642),'Curva Forward'!$B$5:$B$13,0),MATCH(GF$4,'Curva Forward'!$C$4:$AN$4,0))),DH642)</f>
        <v>0</v>
      </c>
      <c r="GG642" s="200">
        <f>AU642*AU$2*IF($FC642="V",1,-1)*IF($Q642="Fixo",(DI642-INDEX('Curva Forward'!$C$5:$AN$13,MATCH(CONCATENATE(BD_COMERCIAL!$K642," ",BD_COMERCIAL!$L642),'Curva Forward'!$B$5:$B$13,0),MATCH(GG$4,'Curva Forward'!$C$4:$AN$4,0))),DI642)</f>
        <v>0</v>
      </c>
      <c r="GH642" s="200">
        <f>AV642*AV$2*IF($FC642="V",1,-1)*IF($Q642="Fixo",(DJ642-INDEX('Curva Forward'!$C$5:$AN$13,MATCH(CONCATENATE(BD_COMERCIAL!$K642," ",BD_COMERCIAL!$L642),'Curva Forward'!$B$5:$B$13,0),MATCH(GH$4,'Curva Forward'!$C$4:$AN$4,0))),DJ642)</f>
        <v>0</v>
      </c>
      <c r="GI642" s="200">
        <f>AW642*AW$2*IF($FC642="V",1,-1)*IF($Q642="Fixo",(DK642-INDEX('Curva Forward'!$C$5:$AN$13,MATCH(CONCATENATE(BD_COMERCIAL!$K642," ",BD_COMERCIAL!$L642),'Curva Forward'!$B$5:$B$13,0),MATCH(GI$4,'Curva Forward'!$C$4:$AN$4,0))),DK642)</f>
        <v>0</v>
      </c>
      <c r="GJ642" s="200">
        <f>AX642*AX$2*IF($FC642="V",1,-1)*IF($Q642="Fixo",(DL642-INDEX('Curva Forward'!$C$5:$AN$13,MATCH(CONCATENATE(BD_COMERCIAL!$K642," ",BD_COMERCIAL!$L642),'Curva Forward'!$B$5:$B$13,0),MATCH(GJ$4,'Curva Forward'!$C$4:$AN$4,0))),DL642)</f>
        <v>0</v>
      </c>
      <c r="GK642" s="200">
        <f>AY642*AY$2*IF($FC642="V",1,-1)*IF($Q642="Fixo",(DM642-INDEX('Curva Forward'!$C$5:$AN$13,MATCH(CONCATENATE(BD_COMERCIAL!$K642," ",BD_COMERCIAL!$L642),'Curva Forward'!$B$5:$B$13,0),MATCH(GK$4,'Curva Forward'!$C$4:$AN$4,0))),DM642)</f>
        <v>0</v>
      </c>
      <c r="GL642" s="200">
        <f>IF(EZ642="",0,CL642*CL$2*IF($FC642="V",1,-1)*IF($Q642="Fixo",(EZ642-INDEX('Curva Forward'!$C$5:$AN$13,MATCH(CONCATENATE(BD_COMERCIAL!$K642," ",BD_COMERCIAL!$L642),'Curva Forward'!$B$5:$B$13,0),MATCH(GL$4,'Curva Forward'!$C$4:$AN$4,0))),EZ642))</f>
        <v>0</v>
      </c>
      <c r="GM642" s="200">
        <f>IF(FA642="",0,CM642*CM$2*IF($FC642="V",1,-1)*IF($Q642="Fixo",(FA642-INDEX('Curva Forward'!$C$5:$AN$13,MATCH(CONCATENATE(BD_COMERCIAL!$K642," ",BD_COMERCIAL!$L642),'Curva Forward'!$B$5:$B$13,0),MATCH(GM$4,'Curva Forward'!$C$4:$AN$4,0))),FA642))</f>
        <v>0</v>
      </c>
      <c r="GN642" s="200">
        <f>IF(FB642="",0,CN642*CN$2*IF($FC642="V",1,-1)*IF($Q642="Fixo",(FB642-INDEX('Curva Forward'!$C$5:$AN$13,MATCH(CONCATENATE(BD_COMERCIAL!$K642," ",BD_COMERCIAL!$L642),'Curva Forward'!$B$5:$B$13,0),MATCH(GN$4,'Curva Forward'!$C$4:$AN$4,0))),FB642))</f>
        <v>0</v>
      </c>
      <c r="GO642" s="201">
        <f t="shared" ref="GO642:GO703" ca="1" si="197">IF(FM642&gt;0,FM642,0)</f>
        <v>0</v>
      </c>
      <c r="GP642" s="201">
        <f t="shared" ref="GP642:GP703" ca="1" si="198">IF(FM642&lt;0,FM642,0)</f>
        <v>-66960</v>
      </c>
    </row>
    <row r="643" spans="1:198" ht="15" customHeight="1" x14ac:dyDescent="0.25">
      <c r="A643" s="6"/>
      <c r="B643" s="7" t="s">
        <v>1069</v>
      </c>
      <c r="C643" s="8">
        <v>44810</v>
      </c>
      <c r="D643" s="9" t="s">
        <v>124</v>
      </c>
      <c r="E643" s="9" t="s">
        <v>1056</v>
      </c>
      <c r="F643" s="113" t="s">
        <v>992</v>
      </c>
      <c r="G643" s="10" t="s">
        <v>186</v>
      </c>
      <c r="H643" s="113" t="s">
        <v>1036</v>
      </c>
      <c r="I643" s="9" t="s">
        <v>139</v>
      </c>
      <c r="J643" s="166"/>
      <c r="K643" s="10" t="s">
        <v>127</v>
      </c>
      <c r="L643" s="84" t="s">
        <v>22</v>
      </c>
      <c r="M643" s="11">
        <v>44866</v>
      </c>
      <c r="N643" s="12">
        <v>44895</v>
      </c>
      <c r="O643" s="10">
        <v>5</v>
      </c>
      <c r="P643" s="84">
        <v>81.5</v>
      </c>
      <c r="Q643" s="84" t="s">
        <v>128</v>
      </c>
      <c r="R643" s="10" t="s">
        <v>129</v>
      </c>
      <c r="S643" s="14" t="s">
        <v>135</v>
      </c>
      <c r="T643" s="11"/>
      <c r="U643" s="12"/>
      <c r="V643" s="257" t="str">
        <f ca="1">IF(U643="","",
IF(U643="NA","",
IFERROR(VLOOKUP(EOMONTH(M643,-2)+1,IPCA!$A:$B,2,0),
VLOOKUP(EOMONTH(TODAY(),-2)+1,IPCA!$A:$B,2,0))/
VLOOKUP(EOMONTH(U643,-2)+1,IPCA!$A:$B,2,0)*
P643))</f>
        <v/>
      </c>
      <c r="W643" s="84"/>
      <c r="X643" s="13" t="s">
        <v>133</v>
      </c>
      <c r="Y643" s="166"/>
      <c r="AA643" s="108"/>
      <c r="AB643" s="15"/>
      <c r="AL643">
        <v>5</v>
      </c>
      <c r="AM643" s="6"/>
      <c r="AN643" s="15"/>
      <c r="AY643" s="6"/>
      <c r="AZ643" s="15"/>
      <c r="BK643" s="6"/>
      <c r="BL643" s="15"/>
      <c r="BW643" s="6"/>
      <c r="BX643" s="15"/>
      <c r="CI643" s="6"/>
      <c r="CJ643" s="16">
        <f t="shared" si="187"/>
        <v>0.41095890410958902</v>
      </c>
      <c r="CK643" s="16" t="str">
        <f t="shared" si="188"/>
        <v/>
      </c>
      <c r="CL643" s="16" t="str">
        <f t="shared" si="189"/>
        <v/>
      </c>
      <c r="CM643" s="16" t="str">
        <f t="shared" si="190"/>
        <v/>
      </c>
      <c r="CN643" s="16" t="str">
        <f t="shared" si="191"/>
        <v/>
      </c>
      <c r="CO643" s="18"/>
      <c r="CP643" s="15"/>
      <c r="CZ643">
        <v>81.5</v>
      </c>
      <c r="DA643" s="6"/>
      <c r="DB643" s="15"/>
      <c r="DM643" s="6"/>
      <c r="DN643" s="15"/>
      <c r="DY643" s="6"/>
      <c r="DZ643" s="15"/>
      <c r="EK643" s="6"/>
      <c r="EL643" s="15"/>
      <c r="EW643" s="6"/>
      <c r="EX643" s="16">
        <f t="shared" si="182"/>
        <v>6.6986301369863011</v>
      </c>
      <c r="EY643" s="16" t="str">
        <f t="shared" si="183"/>
        <v/>
      </c>
      <c r="EZ643" s="16" t="str">
        <f t="shared" si="184"/>
        <v/>
      </c>
      <c r="FA643" s="16" t="str">
        <f t="shared" si="185"/>
        <v/>
      </c>
      <c r="FB643" s="160" t="str">
        <f t="shared" si="186"/>
        <v/>
      </c>
      <c r="FC643" t="s">
        <v>204</v>
      </c>
      <c r="FD643" s="20" t="s">
        <v>139</v>
      </c>
      <c r="FE643"/>
      <c r="FF643" s="209" t="s">
        <v>206</v>
      </c>
      <c r="FH643" s="284">
        <f t="shared" ca="1" si="192"/>
        <v>0</v>
      </c>
      <c r="FI643" s="208">
        <f t="shared" si="193"/>
        <v>0.96666666666666667</v>
      </c>
      <c r="FK643" t="str">
        <f t="shared" si="194"/>
        <v>Stima Energia Ltda</v>
      </c>
      <c r="FL643" s="201">
        <f t="shared" ca="1" si="195"/>
        <v>-81000</v>
      </c>
      <c r="FM643" s="201">
        <f t="shared" ca="1" si="196"/>
        <v>0</v>
      </c>
      <c r="FN643" s="200">
        <f>AB643*AB$2*IF($FC643="V",1,-1)*IF($Q643="Fixo",(CP643-INDEX('Curva Forward'!$C$5:$AN$13,MATCH(CONCATENATE(BD_COMERCIAL!$K643," ",BD_COMERCIAL!$L643),'Curva Forward'!$B$5:$B$13,0),MATCH(FN$4,'Curva Forward'!$C$4:$AN$4,0))),CP643)</f>
        <v>0</v>
      </c>
      <c r="FO643" s="200">
        <f>AC643*AC$2*IF($FC643="V",1,-1)*IF($Q643="Fixo",(CQ643-INDEX('Curva Forward'!$C$5:$AN$13,MATCH(CONCATENATE(BD_COMERCIAL!$K643," ",BD_COMERCIAL!$L643),'Curva Forward'!$B$5:$B$13,0),MATCH(FO$4,'Curva Forward'!$C$4:$AN$4,0))),CQ643)</f>
        <v>0</v>
      </c>
      <c r="FP643" s="200">
        <f>AD643*AD$2*IF($FC643="V",1,-1)*IF($Q643="Fixo",(CR643-INDEX('Curva Forward'!$C$5:$AN$13,MATCH(CONCATENATE(BD_COMERCIAL!$K643," ",BD_COMERCIAL!$L643),'Curva Forward'!$B$5:$B$13,0),MATCH(FP$4,'Curva Forward'!$C$4:$AN$4,0))),CR643)</f>
        <v>0</v>
      </c>
      <c r="FQ643" s="200">
        <f>AE643*AE$2*IF($FC643="V",1,-1)*IF($Q643="Fixo",(CS643-INDEX('Curva Forward'!$C$5:$AN$13,MATCH(CONCATENATE(BD_COMERCIAL!$K643," ",BD_COMERCIAL!$L643),'Curva Forward'!$B$5:$B$13,0),MATCH(FQ$4,'Curva Forward'!$C$4:$AN$4,0))),CS643)</f>
        <v>0</v>
      </c>
      <c r="FR643" s="200">
        <f>AF643*AF$2*IF($FC643="V",1,-1)*IF($Q643="Fixo",(CT643-INDEX('Curva Forward'!$C$5:$AN$13,MATCH(CONCATENATE(BD_COMERCIAL!$K643," ",BD_COMERCIAL!$L643),'Curva Forward'!$B$5:$B$13,0),MATCH(FR$4,'Curva Forward'!$C$4:$AN$4,0))),CT643)</f>
        <v>0</v>
      </c>
      <c r="FS643" s="200">
        <f>AG643*AG$2*IF($FC643="V",1,-1)*IF($Q643="Fixo",(CU643-INDEX('Curva Forward'!$C$5:$AN$13,MATCH(CONCATENATE(BD_COMERCIAL!$K643," ",BD_COMERCIAL!$L643),'Curva Forward'!$B$5:$B$13,0),MATCH(FS$4,'Curva Forward'!$C$4:$AN$4,0))),CU643)</f>
        <v>0</v>
      </c>
      <c r="FT643" s="200">
        <f>AH643*AH$2*IF($FC643="V",1,-1)*IF($Q643="Fixo",(CV643-INDEX('Curva Forward'!$C$5:$AN$13,MATCH(CONCATENATE(BD_COMERCIAL!$K643," ",BD_COMERCIAL!$L643),'Curva Forward'!$B$5:$B$13,0),MATCH(FT$4,'Curva Forward'!$C$4:$AN$4,0))),CV643)</f>
        <v>0</v>
      </c>
      <c r="FU643" s="200">
        <f>AI643*AI$2*IF($FC643="V",1,-1)*IF($Q643="Fixo",(CW643-INDEX('Curva Forward'!$C$5:$AN$13,MATCH(CONCATENATE(BD_COMERCIAL!$K643," ",BD_COMERCIAL!$L643),'Curva Forward'!$B$5:$B$13,0),MATCH(FU$4,'Curva Forward'!$C$4:$AN$4,0))),CW643)</f>
        <v>0</v>
      </c>
      <c r="FV643" s="200">
        <f>AJ643*AJ$2*IF($FC643="V",1,-1)*IF($Q643="Fixo",(CX643-INDEX('Curva Forward'!$C$5:$AN$13,MATCH(CONCATENATE(BD_COMERCIAL!$K643," ",BD_COMERCIAL!$L643),'Curva Forward'!$B$5:$B$13,0),MATCH(FV$4,'Curva Forward'!$C$4:$AN$4,0))),CX643)</f>
        <v>0</v>
      </c>
      <c r="FW643" s="200">
        <f>AK643*AK$2*IF($FC643="V",1,-1)*IF($Q643="Fixo",(CY643-INDEX('Curva Forward'!$C$5:$AN$13,MATCH(CONCATENATE(BD_COMERCIAL!$K643," ",BD_COMERCIAL!$L643),'Curva Forward'!$B$5:$B$13,0),MATCH(FW$4,'Curva Forward'!$C$4:$AN$4,0))),CY643)</f>
        <v>0</v>
      </c>
      <c r="FX643" s="200">
        <f>AL643*AL$2*IF($FC643="V",1,-1)*IF($Q643="Fixo",(CZ643-INDEX('Curva Forward'!$C$5:$AN$13,MATCH(CONCATENATE(BD_COMERCIAL!$K643," ",BD_COMERCIAL!$L643),'Curva Forward'!$B$5:$B$13,0),MATCH(FX$4,'Curva Forward'!$C$4:$AN$4,0))),CZ643)</f>
        <v>-81000</v>
      </c>
      <c r="FY643" s="200">
        <f>AM643*AM$2*IF($FC643="V",1,-1)*IF($Q643="Fixo",(DA643-INDEX('Curva Forward'!$C$5:$AN$13,MATCH(CONCATENATE(BD_COMERCIAL!$K643," ",BD_COMERCIAL!$L643),'Curva Forward'!$B$5:$B$13,0),MATCH(FY$4,'Curva Forward'!$C$4:$AN$4,0))),DA643)</f>
        <v>0</v>
      </c>
      <c r="FZ643" s="200">
        <f>AN643*AN$2*IF($FC643="V",1,-1)*IF($Q643="Fixo",(DB643-INDEX('Curva Forward'!$C$5:$AN$13,MATCH(CONCATENATE(BD_COMERCIAL!$K643," ",BD_COMERCIAL!$L643),'Curva Forward'!$B$5:$B$13,0),MATCH(FZ$4,'Curva Forward'!$C$4:$AN$4,0))),DB643)</f>
        <v>0</v>
      </c>
      <c r="GA643" s="200">
        <f>AO643*AO$2*IF($FC643="V",1,-1)*IF($Q643="Fixo",(DC643-INDEX('Curva Forward'!$C$5:$AN$13,MATCH(CONCATENATE(BD_COMERCIAL!$K643," ",BD_COMERCIAL!$L643),'Curva Forward'!$B$5:$B$13,0),MATCH(GA$4,'Curva Forward'!$C$4:$AN$4,0))),DC643)</f>
        <v>0</v>
      </c>
      <c r="GB643" s="200">
        <f>AP643*AP$2*IF($FC643="V",1,-1)*IF($Q643="Fixo",(DD643-INDEX('Curva Forward'!$C$5:$AN$13,MATCH(CONCATENATE(BD_COMERCIAL!$K643," ",BD_COMERCIAL!$L643),'Curva Forward'!$B$5:$B$13,0),MATCH(GB$4,'Curva Forward'!$C$4:$AN$4,0))),DD643)</f>
        <v>0</v>
      </c>
      <c r="GC643" s="200">
        <f>AQ643*AQ$2*IF($FC643="V",1,-1)*IF($Q643="Fixo",(DE643-INDEX('Curva Forward'!$C$5:$AN$13,MATCH(CONCATENATE(BD_COMERCIAL!$K643," ",BD_COMERCIAL!$L643),'Curva Forward'!$B$5:$B$13,0),MATCH(GC$4,'Curva Forward'!$C$4:$AN$4,0))),DE643)</f>
        <v>0</v>
      </c>
      <c r="GD643" s="200">
        <f>AR643*AR$2*IF($FC643="V",1,-1)*IF($Q643="Fixo",(DF643-INDEX('Curva Forward'!$C$5:$AN$13,MATCH(CONCATENATE(BD_COMERCIAL!$K643," ",BD_COMERCIAL!$L643),'Curva Forward'!$B$5:$B$13,0),MATCH(GD$4,'Curva Forward'!$C$4:$AN$4,0))),DF643)</f>
        <v>0</v>
      </c>
      <c r="GE643" s="200">
        <f>AS643*AS$2*IF($FC643="V",1,-1)*IF($Q643="Fixo",(DG643-INDEX('Curva Forward'!$C$5:$AN$13,MATCH(CONCATENATE(BD_COMERCIAL!$K643," ",BD_COMERCIAL!$L643),'Curva Forward'!$B$5:$B$13,0),MATCH(GE$4,'Curva Forward'!$C$4:$AN$4,0))),DG643)</f>
        <v>0</v>
      </c>
      <c r="GF643" s="200">
        <f>AT643*AT$2*IF($FC643="V",1,-1)*IF($Q643="Fixo",(DH643-INDEX('Curva Forward'!$C$5:$AN$13,MATCH(CONCATENATE(BD_COMERCIAL!$K643," ",BD_COMERCIAL!$L643),'Curva Forward'!$B$5:$B$13,0),MATCH(GF$4,'Curva Forward'!$C$4:$AN$4,0))),DH643)</f>
        <v>0</v>
      </c>
      <c r="GG643" s="200">
        <f>AU643*AU$2*IF($FC643="V",1,-1)*IF($Q643="Fixo",(DI643-INDEX('Curva Forward'!$C$5:$AN$13,MATCH(CONCATENATE(BD_COMERCIAL!$K643," ",BD_COMERCIAL!$L643),'Curva Forward'!$B$5:$B$13,0),MATCH(GG$4,'Curva Forward'!$C$4:$AN$4,0))),DI643)</f>
        <v>0</v>
      </c>
      <c r="GH643" s="200">
        <f>AV643*AV$2*IF($FC643="V",1,-1)*IF($Q643="Fixo",(DJ643-INDEX('Curva Forward'!$C$5:$AN$13,MATCH(CONCATENATE(BD_COMERCIAL!$K643," ",BD_COMERCIAL!$L643),'Curva Forward'!$B$5:$B$13,0),MATCH(GH$4,'Curva Forward'!$C$4:$AN$4,0))),DJ643)</f>
        <v>0</v>
      </c>
      <c r="GI643" s="200">
        <f>AW643*AW$2*IF($FC643="V",1,-1)*IF($Q643="Fixo",(DK643-INDEX('Curva Forward'!$C$5:$AN$13,MATCH(CONCATENATE(BD_COMERCIAL!$K643," ",BD_COMERCIAL!$L643),'Curva Forward'!$B$5:$B$13,0),MATCH(GI$4,'Curva Forward'!$C$4:$AN$4,0))),DK643)</f>
        <v>0</v>
      </c>
      <c r="GJ643" s="200">
        <f>AX643*AX$2*IF($FC643="V",1,-1)*IF($Q643="Fixo",(DL643-INDEX('Curva Forward'!$C$5:$AN$13,MATCH(CONCATENATE(BD_COMERCIAL!$K643," ",BD_COMERCIAL!$L643),'Curva Forward'!$B$5:$B$13,0),MATCH(GJ$4,'Curva Forward'!$C$4:$AN$4,0))),DL643)</f>
        <v>0</v>
      </c>
      <c r="GK643" s="200">
        <f>AY643*AY$2*IF($FC643="V",1,-1)*IF($Q643="Fixo",(DM643-INDEX('Curva Forward'!$C$5:$AN$13,MATCH(CONCATENATE(BD_COMERCIAL!$K643," ",BD_COMERCIAL!$L643),'Curva Forward'!$B$5:$B$13,0),MATCH(GK$4,'Curva Forward'!$C$4:$AN$4,0))),DM643)</f>
        <v>0</v>
      </c>
      <c r="GL643" s="200">
        <f>IF(EZ643="",0,CL643*CL$2*IF($FC643="V",1,-1)*IF($Q643="Fixo",(EZ643-INDEX('Curva Forward'!$C$5:$AN$13,MATCH(CONCATENATE(BD_COMERCIAL!$K643," ",BD_COMERCIAL!$L643),'Curva Forward'!$B$5:$B$13,0),MATCH(GL$4,'Curva Forward'!$C$4:$AN$4,0))),EZ643))</f>
        <v>0</v>
      </c>
      <c r="GM643" s="200">
        <f>IF(FA643="",0,CM643*CM$2*IF($FC643="V",1,-1)*IF($Q643="Fixo",(FA643-INDEX('Curva Forward'!$C$5:$AN$13,MATCH(CONCATENATE(BD_COMERCIAL!$K643," ",BD_COMERCIAL!$L643),'Curva Forward'!$B$5:$B$13,0),MATCH(GM$4,'Curva Forward'!$C$4:$AN$4,0))),FA643))</f>
        <v>0</v>
      </c>
      <c r="GN643" s="200">
        <f>IF(FB643="",0,CN643*CN$2*IF($FC643="V",1,-1)*IF($Q643="Fixo",(FB643-INDEX('Curva Forward'!$C$5:$AN$13,MATCH(CONCATENATE(BD_COMERCIAL!$K643," ",BD_COMERCIAL!$L643),'Curva Forward'!$B$5:$B$13,0),MATCH(GN$4,'Curva Forward'!$C$4:$AN$4,0))),FB643))</f>
        <v>0</v>
      </c>
      <c r="GO643" s="201">
        <f t="shared" ca="1" si="197"/>
        <v>0</v>
      </c>
      <c r="GP643" s="201">
        <f t="shared" ca="1" si="198"/>
        <v>0</v>
      </c>
    </row>
    <row r="644" spans="1:198" ht="15" customHeight="1" x14ac:dyDescent="0.25">
      <c r="A644" s="6"/>
      <c r="B644" s="7" t="s">
        <v>1070</v>
      </c>
      <c r="C644" s="8">
        <v>44810</v>
      </c>
      <c r="D644" s="9" t="s">
        <v>131</v>
      </c>
      <c r="E644" s="9" t="s">
        <v>201</v>
      </c>
      <c r="F644" s="113" t="s">
        <v>1042</v>
      </c>
      <c r="G644" s="10" t="s">
        <v>1056</v>
      </c>
      <c r="H644" s="113" t="s">
        <v>992</v>
      </c>
      <c r="I644" s="9" t="s">
        <v>139</v>
      </c>
      <c r="J644" s="166"/>
      <c r="K644" s="10" t="s">
        <v>30</v>
      </c>
      <c r="L644" s="84" t="s">
        <v>22</v>
      </c>
      <c r="M644" s="11">
        <v>44774</v>
      </c>
      <c r="N644" s="12">
        <v>44804</v>
      </c>
      <c r="O644" s="10">
        <v>10</v>
      </c>
      <c r="P644" s="84">
        <v>24.5</v>
      </c>
      <c r="Q644" s="84" t="s">
        <v>586</v>
      </c>
      <c r="R644" s="10" t="s">
        <v>129</v>
      </c>
      <c r="S644" s="14" t="s">
        <v>135</v>
      </c>
      <c r="T644" s="11"/>
      <c r="U644" s="12"/>
      <c r="V644" s="257" t="str">
        <f ca="1">IF(U644="","",
IF(U644="NA","",
IFERROR(VLOOKUP(EOMONTH(M644,-2)+1,IPCA!$A:$B,2,0),
VLOOKUP(EOMONTH(TODAY(),-2)+1,IPCA!$A:$B,2,0))/
VLOOKUP(EOMONTH(U644,-2)+1,IPCA!$A:$B,2,0)*
P644))</f>
        <v/>
      </c>
      <c r="W644" s="84"/>
      <c r="X644" s="13" t="s">
        <v>133</v>
      </c>
      <c r="Y644" s="166"/>
      <c r="AA644" s="108"/>
      <c r="AB644" s="15"/>
      <c r="AI644">
        <v>10</v>
      </c>
      <c r="AM644" s="6"/>
      <c r="AN644" s="15"/>
      <c r="AY644" s="6"/>
      <c r="AZ644" s="15"/>
      <c r="BK644" s="6"/>
      <c r="BL644" s="15"/>
      <c r="BW644" s="6"/>
      <c r="BX644" s="15"/>
      <c r="CI644" s="6"/>
      <c r="CJ644" s="16">
        <f t="shared" si="187"/>
        <v>0.84931506849315064</v>
      </c>
      <c r="CK644" s="16" t="str">
        <f t="shared" si="188"/>
        <v/>
      </c>
      <c r="CL644" s="16" t="str">
        <f t="shared" si="189"/>
        <v/>
      </c>
      <c r="CM644" s="16" t="str">
        <f t="shared" si="190"/>
        <v/>
      </c>
      <c r="CN644" s="16" t="str">
        <f t="shared" si="191"/>
        <v/>
      </c>
      <c r="CO644" s="18"/>
      <c r="CP644" s="15"/>
      <c r="CW644">
        <v>24.5</v>
      </c>
      <c r="DA644" s="6"/>
      <c r="DB644" s="15"/>
      <c r="DM644" s="6"/>
      <c r="DN644" s="15"/>
      <c r="DY644" s="6"/>
      <c r="DZ644" s="15"/>
      <c r="EK644" s="6"/>
      <c r="EL644" s="15"/>
      <c r="EW644" s="6"/>
      <c r="EX644" s="16">
        <f t="shared" si="182"/>
        <v>2.080821917808219</v>
      </c>
      <c r="EY644" s="16" t="str">
        <f t="shared" si="183"/>
        <v/>
      </c>
      <c r="EZ644" s="16" t="str">
        <f t="shared" si="184"/>
        <v/>
      </c>
      <c r="FA644" s="16" t="str">
        <f t="shared" si="185"/>
        <v/>
      </c>
      <c r="FB644" s="160" t="str">
        <f t="shared" si="186"/>
        <v/>
      </c>
      <c r="FC644" t="s">
        <v>205</v>
      </c>
      <c r="FD644" s="20" t="s">
        <v>139</v>
      </c>
      <c r="FE644"/>
      <c r="FF644" s="209" t="s">
        <v>206</v>
      </c>
      <c r="FH644" s="284">
        <f t="shared" ca="1" si="192"/>
        <v>0</v>
      </c>
      <c r="FI644" s="208">
        <f t="shared" si="193"/>
        <v>1</v>
      </c>
      <c r="FK644" t="str">
        <f t="shared" si="194"/>
        <v>Nova Energia Comercializadora S.A.</v>
      </c>
      <c r="FL644" s="201">
        <f t="shared" ca="1" si="195"/>
        <v>-182280</v>
      </c>
      <c r="FM644" s="201">
        <f t="shared" ca="1" si="196"/>
        <v>0</v>
      </c>
      <c r="FN644" s="200">
        <f>AB644*AB$2*IF($FC644="V",1,-1)*IF($Q644="Fixo",(CP644-INDEX('Curva Forward'!$C$5:$AN$13,MATCH(CONCATENATE(BD_COMERCIAL!$K644," ",BD_COMERCIAL!$L644),'Curva Forward'!$B$5:$B$13,0),MATCH(FN$4,'Curva Forward'!$C$4:$AN$4,0))),CP644)</f>
        <v>0</v>
      </c>
      <c r="FO644" s="200">
        <f>AC644*AC$2*IF($FC644="V",1,-1)*IF($Q644="Fixo",(CQ644-INDEX('Curva Forward'!$C$5:$AN$13,MATCH(CONCATENATE(BD_COMERCIAL!$K644," ",BD_COMERCIAL!$L644),'Curva Forward'!$B$5:$B$13,0),MATCH(FO$4,'Curva Forward'!$C$4:$AN$4,0))),CQ644)</f>
        <v>0</v>
      </c>
      <c r="FP644" s="200">
        <f>AD644*AD$2*IF($FC644="V",1,-1)*IF($Q644="Fixo",(CR644-INDEX('Curva Forward'!$C$5:$AN$13,MATCH(CONCATENATE(BD_COMERCIAL!$K644," ",BD_COMERCIAL!$L644),'Curva Forward'!$B$5:$B$13,0),MATCH(FP$4,'Curva Forward'!$C$4:$AN$4,0))),CR644)</f>
        <v>0</v>
      </c>
      <c r="FQ644" s="200">
        <f>AE644*AE$2*IF($FC644="V",1,-1)*IF($Q644="Fixo",(CS644-INDEX('Curva Forward'!$C$5:$AN$13,MATCH(CONCATENATE(BD_COMERCIAL!$K644," ",BD_COMERCIAL!$L644),'Curva Forward'!$B$5:$B$13,0),MATCH(FQ$4,'Curva Forward'!$C$4:$AN$4,0))),CS644)</f>
        <v>0</v>
      </c>
      <c r="FR644" s="200">
        <f>AF644*AF$2*IF($FC644="V",1,-1)*IF($Q644="Fixo",(CT644-INDEX('Curva Forward'!$C$5:$AN$13,MATCH(CONCATENATE(BD_COMERCIAL!$K644," ",BD_COMERCIAL!$L644),'Curva Forward'!$B$5:$B$13,0),MATCH(FR$4,'Curva Forward'!$C$4:$AN$4,0))),CT644)</f>
        <v>0</v>
      </c>
      <c r="FS644" s="200">
        <f>AG644*AG$2*IF($FC644="V",1,-1)*IF($Q644="Fixo",(CU644-INDEX('Curva Forward'!$C$5:$AN$13,MATCH(CONCATENATE(BD_COMERCIAL!$K644," ",BD_COMERCIAL!$L644),'Curva Forward'!$B$5:$B$13,0),MATCH(FS$4,'Curva Forward'!$C$4:$AN$4,0))),CU644)</f>
        <v>0</v>
      </c>
      <c r="FT644" s="200">
        <f>AH644*AH$2*IF($FC644="V",1,-1)*IF($Q644="Fixo",(CV644-INDEX('Curva Forward'!$C$5:$AN$13,MATCH(CONCATENATE(BD_COMERCIAL!$K644," ",BD_COMERCIAL!$L644),'Curva Forward'!$B$5:$B$13,0),MATCH(FT$4,'Curva Forward'!$C$4:$AN$4,0))),CV644)</f>
        <v>0</v>
      </c>
      <c r="FU644" s="200">
        <f>AI644*AI$2*IF($FC644="V",1,-1)*IF($Q644="Fixo",(CW644-INDEX('Curva Forward'!$C$5:$AN$13,MATCH(CONCATENATE(BD_COMERCIAL!$K644," ",BD_COMERCIAL!$L644),'Curva Forward'!$B$5:$B$13,0),MATCH(FU$4,'Curva Forward'!$C$4:$AN$4,0))),CW644)</f>
        <v>-182280</v>
      </c>
      <c r="FV644" s="200">
        <f>AJ644*AJ$2*IF($FC644="V",1,-1)*IF($Q644="Fixo",(CX644-INDEX('Curva Forward'!$C$5:$AN$13,MATCH(CONCATENATE(BD_COMERCIAL!$K644," ",BD_COMERCIAL!$L644),'Curva Forward'!$B$5:$B$13,0),MATCH(FV$4,'Curva Forward'!$C$4:$AN$4,0))),CX644)</f>
        <v>0</v>
      </c>
      <c r="FW644" s="200">
        <f>AK644*AK$2*IF($FC644="V",1,-1)*IF($Q644="Fixo",(CY644-INDEX('Curva Forward'!$C$5:$AN$13,MATCH(CONCATENATE(BD_COMERCIAL!$K644," ",BD_COMERCIAL!$L644),'Curva Forward'!$B$5:$B$13,0),MATCH(FW$4,'Curva Forward'!$C$4:$AN$4,0))),CY644)</f>
        <v>0</v>
      </c>
      <c r="FX644" s="200">
        <f>AL644*AL$2*IF($FC644="V",1,-1)*IF($Q644="Fixo",(CZ644-INDEX('Curva Forward'!$C$5:$AN$13,MATCH(CONCATENATE(BD_COMERCIAL!$K644," ",BD_COMERCIAL!$L644),'Curva Forward'!$B$5:$B$13,0),MATCH(FX$4,'Curva Forward'!$C$4:$AN$4,0))),CZ644)</f>
        <v>0</v>
      </c>
      <c r="FY644" s="200">
        <f>AM644*AM$2*IF($FC644="V",1,-1)*IF($Q644="Fixo",(DA644-INDEX('Curva Forward'!$C$5:$AN$13,MATCH(CONCATENATE(BD_COMERCIAL!$K644," ",BD_COMERCIAL!$L644),'Curva Forward'!$B$5:$B$13,0),MATCH(FY$4,'Curva Forward'!$C$4:$AN$4,0))),DA644)</f>
        <v>0</v>
      </c>
      <c r="FZ644" s="200">
        <f>AN644*AN$2*IF($FC644="V",1,-1)*IF($Q644="Fixo",(DB644-INDEX('Curva Forward'!$C$5:$AN$13,MATCH(CONCATENATE(BD_COMERCIAL!$K644," ",BD_COMERCIAL!$L644),'Curva Forward'!$B$5:$B$13,0),MATCH(FZ$4,'Curva Forward'!$C$4:$AN$4,0))),DB644)</f>
        <v>0</v>
      </c>
      <c r="GA644" s="200">
        <f>AO644*AO$2*IF($FC644="V",1,-1)*IF($Q644="Fixo",(DC644-INDEX('Curva Forward'!$C$5:$AN$13,MATCH(CONCATENATE(BD_COMERCIAL!$K644," ",BD_COMERCIAL!$L644),'Curva Forward'!$B$5:$B$13,0),MATCH(GA$4,'Curva Forward'!$C$4:$AN$4,0))),DC644)</f>
        <v>0</v>
      </c>
      <c r="GB644" s="200">
        <f>AP644*AP$2*IF($FC644="V",1,-1)*IF($Q644="Fixo",(DD644-INDEX('Curva Forward'!$C$5:$AN$13,MATCH(CONCATENATE(BD_COMERCIAL!$K644," ",BD_COMERCIAL!$L644),'Curva Forward'!$B$5:$B$13,0),MATCH(GB$4,'Curva Forward'!$C$4:$AN$4,0))),DD644)</f>
        <v>0</v>
      </c>
      <c r="GC644" s="200">
        <f>AQ644*AQ$2*IF($FC644="V",1,-1)*IF($Q644="Fixo",(DE644-INDEX('Curva Forward'!$C$5:$AN$13,MATCH(CONCATENATE(BD_COMERCIAL!$K644," ",BD_COMERCIAL!$L644),'Curva Forward'!$B$5:$B$13,0),MATCH(GC$4,'Curva Forward'!$C$4:$AN$4,0))),DE644)</f>
        <v>0</v>
      </c>
      <c r="GD644" s="200">
        <f>AR644*AR$2*IF($FC644="V",1,-1)*IF($Q644="Fixo",(DF644-INDEX('Curva Forward'!$C$5:$AN$13,MATCH(CONCATENATE(BD_COMERCIAL!$K644," ",BD_COMERCIAL!$L644),'Curva Forward'!$B$5:$B$13,0),MATCH(GD$4,'Curva Forward'!$C$4:$AN$4,0))),DF644)</f>
        <v>0</v>
      </c>
      <c r="GE644" s="200">
        <f>AS644*AS$2*IF($FC644="V",1,-1)*IF($Q644="Fixo",(DG644-INDEX('Curva Forward'!$C$5:$AN$13,MATCH(CONCATENATE(BD_COMERCIAL!$K644," ",BD_COMERCIAL!$L644),'Curva Forward'!$B$5:$B$13,0),MATCH(GE$4,'Curva Forward'!$C$4:$AN$4,0))),DG644)</f>
        <v>0</v>
      </c>
      <c r="GF644" s="200">
        <f>AT644*AT$2*IF($FC644="V",1,-1)*IF($Q644="Fixo",(DH644-INDEX('Curva Forward'!$C$5:$AN$13,MATCH(CONCATENATE(BD_COMERCIAL!$K644," ",BD_COMERCIAL!$L644),'Curva Forward'!$B$5:$B$13,0),MATCH(GF$4,'Curva Forward'!$C$4:$AN$4,0))),DH644)</f>
        <v>0</v>
      </c>
      <c r="GG644" s="200">
        <f>AU644*AU$2*IF($FC644="V",1,-1)*IF($Q644="Fixo",(DI644-INDEX('Curva Forward'!$C$5:$AN$13,MATCH(CONCATENATE(BD_COMERCIAL!$K644," ",BD_COMERCIAL!$L644),'Curva Forward'!$B$5:$B$13,0),MATCH(GG$4,'Curva Forward'!$C$4:$AN$4,0))),DI644)</f>
        <v>0</v>
      </c>
      <c r="GH644" s="200">
        <f>AV644*AV$2*IF($FC644="V",1,-1)*IF($Q644="Fixo",(DJ644-INDEX('Curva Forward'!$C$5:$AN$13,MATCH(CONCATENATE(BD_COMERCIAL!$K644," ",BD_COMERCIAL!$L644),'Curva Forward'!$B$5:$B$13,0),MATCH(GH$4,'Curva Forward'!$C$4:$AN$4,0))),DJ644)</f>
        <v>0</v>
      </c>
      <c r="GI644" s="200">
        <f>AW644*AW$2*IF($FC644="V",1,-1)*IF($Q644="Fixo",(DK644-INDEX('Curva Forward'!$C$5:$AN$13,MATCH(CONCATENATE(BD_COMERCIAL!$K644," ",BD_COMERCIAL!$L644),'Curva Forward'!$B$5:$B$13,0),MATCH(GI$4,'Curva Forward'!$C$4:$AN$4,0))),DK644)</f>
        <v>0</v>
      </c>
      <c r="GJ644" s="200">
        <f>AX644*AX$2*IF($FC644="V",1,-1)*IF($Q644="Fixo",(DL644-INDEX('Curva Forward'!$C$5:$AN$13,MATCH(CONCATENATE(BD_COMERCIAL!$K644," ",BD_COMERCIAL!$L644),'Curva Forward'!$B$5:$B$13,0),MATCH(GJ$4,'Curva Forward'!$C$4:$AN$4,0))),DL644)</f>
        <v>0</v>
      </c>
      <c r="GK644" s="200">
        <f>AY644*AY$2*IF($FC644="V",1,-1)*IF($Q644="Fixo",(DM644-INDEX('Curva Forward'!$C$5:$AN$13,MATCH(CONCATENATE(BD_COMERCIAL!$K644," ",BD_COMERCIAL!$L644),'Curva Forward'!$B$5:$B$13,0),MATCH(GK$4,'Curva Forward'!$C$4:$AN$4,0))),DM644)</f>
        <v>0</v>
      </c>
      <c r="GL644" s="200">
        <f>IF(EZ644="",0,CL644*CL$2*IF($FC644="V",1,-1)*IF($Q644="Fixo",(EZ644-INDEX('Curva Forward'!$C$5:$AN$13,MATCH(CONCATENATE(BD_COMERCIAL!$K644," ",BD_COMERCIAL!$L644),'Curva Forward'!$B$5:$B$13,0),MATCH(GL$4,'Curva Forward'!$C$4:$AN$4,0))),EZ644))</f>
        <v>0</v>
      </c>
      <c r="GM644" s="200">
        <f>IF(FA644="",0,CM644*CM$2*IF($FC644="V",1,-1)*IF($Q644="Fixo",(FA644-INDEX('Curva Forward'!$C$5:$AN$13,MATCH(CONCATENATE(BD_COMERCIAL!$K644," ",BD_COMERCIAL!$L644),'Curva Forward'!$B$5:$B$13,0),MATCH(GM$4,'Curva Forward'!$C$4:$AN$4,0))),FA644))</f>
        <v>0</v>
      </c>
      <c r="GN644" s="200">
        <f>IF(FB644="",0,CN644*CN$2*IF($FC644="V",1,-1)*IF($Q644="Fixo",(FB644-INDEX('Curva Forward'!$C$5:$AN$13,MATCH(CONCATENATE(BD_COMERCIAL!$K644," ",BD_COMERCIAL!$L644),'Curva Forward'!$B$5:$B$13,0),MATCH(GN$4,'Curva Forward'!$C$4:$AN$4,0))),FB644))</f>
        <v>0</v>
      </c>
      <c r="GO644" s="201">
        <f t="shared" ca="1" si="197"/>
        <v>0</v>
      </c>
      <c r="GP644" s="201">
        <f t="shared" ca="1" si="198"/>
        <v>0</v>
      </c>
    </row>
    <row r="645" spans="1:198" ht="15" customHeight="1" x14ac:dyDescent="0.25">
      <c r="A645" s="6"/>
      <c r="B645" s="7" t="s">
        <v>1071</v>
      </c>
      <c r="C645" s="8">
        <v>44817</v>
      </c>
      <c r="D645" s="9" t="s">
        <v>124</v>
      </c>
      <c r="E645" s="9" t="s">
        <v>1056</v>
      </c>
      <c r="F645" s="113" t="s">
        <v>992</v>
      </c>
      <c r="G645" s="10" t="s">
        <v>1058</v>
      </c>
      <c r="H645" s="113" t="s">
        <v>1059</v>
      </c>
      <c r="I645" s="9" t="s">
        <v>139</v>
      </c>
      <c r="J645" s="166"/>
      <c r="K645" s="10" t="s">
        <v>127</v>
      </c>
      <c r="L645" s="84" t="s">
        <v>22</v>
      </c>
      <c r="M645" s="11">
        <v>45017</v>
      </c>
      <c r="N645" s="12">
        <v>45046</v>
      </c>
      <c r="O645" s="10">
        <v>10</v>
      </c>
      <c r="P645" s="84">
        <v>104</v>
      </c>
      <c r="Q645" s="84" t="s">
        <v>128</v>
      </c>
      <c r="R645" s="10" t="s">
        <v>129</v>
      </c>
      <c r="S645" s="14" t="s">
        <v>135</v>
      </c>
      <c r="T645" s="11" t="s">
        <v>130</v>
      </c>
      <c r="U645" s="12">
        <v>44817</v>
      </c>
      <c r="V645" s="257" t="e">
        <f ca="1">IF(U645="","",
IF(U645="NA","",
IFERROR(VLOOKUP(EOMONTH(M645,-2)+1,IPCA!$A:$B,2,0),
VLOOKUP(EOMONTH(TODAY(),-2)+1,IPCA!$A:$B,2,0))/
VLOOKUP(EOMONTH(U645,-2)+1,IPCA!$A:$B,2,0)*
P645))</f>
        <v>#N/A</v>
      </c>
      <c r="W645" s="84"/>
      <c r="X645" s="13" t="s">
        <v>133</v>
      </c>
      <c r="Y645" s="166"/>
      <c r="AA645" s="108"/>
      <c r="AB645" s="15"/>
      <c r="AM645" s="6"/>
      <c r="AN645" s="15"/>
      <c r="AQ645">
        <v>10</v>
      </c>
      <c r="AY645" s="6"/>
      <c r="AZ645" s="15"/>
      <c r="BK645" s="6"/>
      <c r="BL645" s="15"/>
      <c r="BW645" s="6"/>
      <c r="BX645" s="15"/>
      <c r="CI645" s="6"/>
      <c r="CJ645" s="16" t="str">
        <f t="shared" si="187"/>
        <v/>
      </c>
      <c r="CK645" s="16">
        <f t="shared" si="188"/>
        <v>0.82191780821917804</v>
      </c>
      <c r="CL645" s="16" t="str">
        <f t="shared" si="189"/>
        <v/>
      </c>
      <c r="CM645" s="16" t="str">
        <f t="shared" si="190"/>
        <v/>
      </c>
      <c r="CN645" s="16" t="str">
        <f t="shared" si="191"/>
        <v/>
      </c>
      <c r="CO645" s="18"/>
      <c r="CP645" s="15"/>
      <c r="DA645" s="6"/>
      <c r="DB645" s="15"/>
      <c r="DE645">
        <v>104</v>
      </c>
      <c r="DM645" s="6"/>
      <c r="DN645" s="15"/>
      <c r="DY645" s="6"/>
      <c r="DZ645" s="15"/>
      <c r="EK645" s="6"/>
      <c r="EL645" s="15"/>
      <c r="EW645" s="6"/>
      <c r="EX645" s="16" t="str">
        <f t="shared" si="182"/>
        <v/>
      </c>
      <c r="EY645" s="16">
        <f t="shared" si="183"/>
        <v>8.5479452054794525</v>
      </c>
      <c r="EZ645" s="16" t="str">
        <f t="shared" si="184"/>
        <v/>
      </c>
      <c r="FA645" s="16" t="str">
        <f t="shared" si="185"/>
        <v/>
      </c>
      <c r="FB645" s="160" t="str">
        <f t="shared" si="186"/>
        <v/>
      </c>
      <c r="FC645" t="s">
        <v>204</v>
      </c>
      <c r="FD645" s="20" t="s">
        <v>139</v>
      </c>
      <c r="FE645"/>
      <c r="FF645" s="209" t="s">
        <v>206</v>
      </c>
      <c r="FH645" s="284" t="e">
        <f t="shared" ca="1" si="192"/>
        <v>#N/A</v>
      </c>
      <c r="FI645" s="208">
        <f t="shared" si="193"/>
        <v>0.96666666666666667</v>
      </c>
      <c r="FK645" t="str">
        <f t="shared" si="194"/>
        <v>SAFIRA ADMINISTRACAO E COMERCIALIZACAO DE ENERGIA S.A.</v>
      </c>
      <c r="FL645" s="201">
        <f t="shared" ca="1" si="195"/>
        <v>0</v>
      </c>
      <c r="FM645" s="201">
        <f t="shared" ca="1" si="196"/>
        <v>-158400</v>
      </c>
      <c r="FN645" s="200">
        <f>AB645*AB$2*IF($FC645="V",1,-1)*IF($Q645="Fixo",(CP645-INDEX('Curva Forward'!$C$5:$AN$13,MATCH(CONCATENATE(BD_COMERCIAL!$K645," ",BD_COMERCIAL!$L645),'Curva Forward'!$B$5:$B$13,0),MATCH(FN$4,'Curva Forward'!$C$4:$AN$4,0))),CP645)</f>
        <v>0</v>
      </c>
      <c r="FO645" s="200">
        <f>AC645*AC$2*IF($FC645="V",1,-1)*IF($Q645="Fixo",(CQ645-INDEX('Curva Forward'!$C$5:$AN$13,MATCH(CONCATENATE(BD_COMERCIAL!$K645," ",BD_COMERCIAL!$L645),'Curva Forward'!$B$5:$B$13,0),MATCH(FO$4,'Curva Forward'!$C$4:$AN$4,0))),CQ645)</f>
        <v>0</v>
      </c>
      <c r="FP645" s="200">
        <f>AD645*AD$2*IF($FC645="V",1,-1)*IF($Q645="Fixo",(CR645-INDEX('Curva Forward'!$C$5:$AN$13,MATCH(CONCATENATE(BD_COMERCIAL!$K645," ",BD_COMERCIAL!$L645),'Curva Forward'!$B$5:$B$13,0),MATCH(FP$4,'Curva Forward'!$C$4:$AN$4,0))),CR645)</f>
        <v>0</v>
      </c>
      <c r="FQ645" s="200">
        <f>AE645*AE$2*IF($FC645="V",1,-1)*IF($Q645="Fixo",(CS645-INDEX('Curva Forward'!$C$5:$AN$13,MATCH(CONCATENATE(BD_COMERCIAL!$K645," ",BD_COMERCIAL!$L645),'Curva Forward'!$B$5:$B$13,0),MATCH(FQ$4,'Curva Forward'!$C$4:$AN$4,0))),CS645)</f>
        <v>0</v>
      </c>
      <c r="FR645" s="200">
        <f>AF645*AF$2*IF($FC645="V",1,-1)*IF($Q645="Fixo",(CT645-INDEX('Curva Forward'!$C$5:$AN$13,MATCH(CONCATENATE(BD_COMERCIAL!$K645," ",BD_COMERCIAL!$L645),'Curva Forward'!$B$5:$B$13,0),MATCH(FR$4,'Curva Forward'!$C$4:$AN$4,0))),CT645)</f>
        <v>0</v>
      </c>
      <c r="FS645" s="200">
        <f>AG645*AG$2*IF($FC645="V",1,-1)*IF($Q645="Fixo",(CU645-INDEX('Curva Forward'!$C$5:$AN$13,MATCH(CONCATENATE(BD_COMERCIAL!$K645," ",BD_COMERCIAL!$L645),'Curva Forward'!$B$5:$B$13,0),MATCH(FS$4,'Curva Forward'!$C$4:$AN$4,0))),CU645)</f>
        <v>0</v>
      </c>
      <c r="FT645" s="200">
        <f>AH645*AH$2*IF($FC645="V",1,-1)*IF($Q645="Fixo",(CV645-INDEX('Curva Forward'!$C$5:$AN$13,MATCH(CONCATENATE(BD_COMERCIAL!$K645," ",BD_COMERCIAL!$L645),'Curva Forward'!$B$5:$B$13,0),MATCH(FT$4,'Curva Forward'!$C$4:$AN$4,0))),CV645)</f>
        <v>0</v>
      </c>
      <c r="FU645" s="200">
        <f>AI645*AI$2*IF($FC645="V",1,-1)*IF($Q645="Fixo",(CW645-INDEX('Curva Forward'!$C$5:$AN$13,MATCH(CONCATENATE(BD_COMERCIAL!$K645," ",BD_COMERCIAL!$L645),'Curva Forward'!$B$5:$B$13,0),MATCH(FU$4,'Curva Forward'!$C$4:$AN$4,0))),CW645)</f>
        <v>0</v>
      </c>
      <c r="FV645" s="200">
        <f>AJ645*AJ$2*IF($FC645="V",1,-1)*IF($Q645="Fixo",(CX645-INDEX('Curva Forward'!$C$5:$AN$13,MATCH(CONCATENATE(BD_COMERCIAL!$K645," ",BD_COMERCIAL!$L645),'Curva Forward'!$B$5:$B$13,0),MATCH(FV$4,'Curva Forward'!$C$4:$AN$4,0))),CX645)</f>
        <v>0</v>
      </c>
      <c r="FW645" s="200">
        <f>AK645*AK$2*IF($FC645="V",1,-1)*IF($Q645="Fixo",(CY645-INDEX('Curva Forward'!$C$5:$AN$13,MATCH(CONCATENATE(BD_COMERCIAL!$K645," ",BD_COMERCIAL!$L645),'Curva Forward'!$B$5:$B$13,0),MATCH(FW$4,'Curva Forward'!$C$4:$AN$4,0))),CY645)</f>
        <v>0</v>
      </c>
      <c r="FX645" s="200">
        <f>AL645*AL$2*IF($FC645="V",1,-1)*IF($Q645="Fixo",(CZ645-INDEX('Curva Forward'!$C$5:$AN$13,MATCH(CONCATENATE(BD_COMERCIAL!$K645," ",BD_COMERCIAL!$L645),'Curva Forward'!$B$5:$B$13,0),MATCH(FX$4,'Curva Forward'!$C$4:$AN$4,0))),CZ645)</f>
        <v>0</v>
      </c>
      <c r="FY645" s="200">
        <f>AM645*AM$2*IF($FC645="V",1,-1)*IF($Q645="Fixo",(DA645-INDEX('Curva Forward'!$C$5:$AN$13,MATCH(CONCATENATE(BD_COMERCIAL!$K645," ",BD_COMERCIAL!$L645),'Curva Forward'!$B$5:$B$13,0),MATCH(FY$4,'Curva Forward'!$C$4:$AN$4,0))),DA645)</f>
        <v>0</v>
      </c>
      <c r="FZ645" s="200">
        <f>AN645*AN$2*IF($FC645="V",1,-1)*IF($Q645="Fixo",(DB645-INDEX('Curva Forward'!$C$5:$AN$13,MATCH(CONCATENATE(BD_COMERCIAL!$K645," ",BD_COMERCIAL!$L645),'Curva Forward'!$B$5:$B$13,0),MATCH(FZ$4,'Curva Forward'!$C$4:$AN$4,0))),DB645)</f>
        <v>0</v>
      </c>
      <c r="GA645" s="200">
        <f>AO645*AO$2*IF($FC645="V",1,-1)*IF($Q645="Fixo",(DC645-INDEX('Curva Forward'!$C$5:$AN$13,MATCH(CONCATENATE(BD_COMERCIAL!$K645," ",BD_COMERCIAL!$L645),'Curva Forward'!$B$5:$B$13,0),MATCH(GA$4,'Curva Forward'!$C$4:$AN$4,0))),DC645)</f>
        <v>0</v>
      </c>
      <c r="GB645" s="200">
        <f>AP645*AP$2*IF($FC645="V",1,-1)*IF($Q645="Fixo",(DD645-INDEX('Curva Forward'!$C$5:$AN$13,MATCH(CONCATENATE(BD_COMERCIAL!$K645," ",BD_COMERCIAL!$L645),'Curva Forward'!$B$5:$B$13,0),MATCH(GB$4,'Curva Forward'!$C$4:$AN$4,0))),DD645)</f>
        <v>0</v>
      </c>
      <c r="GC645" s="200">
        <f>AQ645*AQ$2*IF($FC645="V",1,-1)*IF($Q645="Fixo",(DE645-INDEX('Curva Forward'!$C$5:$AN$13,MATCH(CONCATENATE(BD_COMERCIAL!$K645," ",BD_COMERCIAL!$L645),'Curva Forward'!$B$5:$B$13,0),MATCH(GC$4,'Curva Forward'!$C$4:$AN$4,0))),DE645)</f>
        <v>-158400</v>
      </c>
      <c r="GD645" s="200">
        <f>AR645*AR$2*IF($FC645="V",1,-1)*IF($Q645="Fixo",(DF645-INDEX('Curva Forward'!$C$5:$AN$13,MATCH(CONCATENATE(BD_COMERCIAL!$K645," ",BD_COMERCIAL!$L645),'Curva Forward'!$B$5:$B$13,0),MATCH(GD$4,'Curva Forward'!$C$4:$AN$4,0))),DF645)</f>
        <v>0</v>
      </c>
      <c r="GE645" s="200">
        <f>AS645*AS$2*IF($FC645="V",1,-1)*IF($Q645="Fixo",(DG645-INDEX('Curva Forward'!$C$5:$AN$13,MATCH(CONCATENATE(BD_COMERCIAL!$K645," ",BD_COMERCIAL!$L645),'Curva Forward'!$B$5:$B$13,0),MATCH(GE$4,'Curva Forward'!$C$4:$AN$4,0))),DG645)</f>
        <v>0</v>
      </c>
      <c r="GF645" s="200">
        <f>AT645*AT$2*IF($FC645="V",1,-1)*IF($Q645="Fixo",(DH645-INDEX('Curva Forward'!$C$5:$AN$13,MATCH(CONCATENATE(BD_COMERCIAL!$K645," ",BD_COMERCIAL!$L645),'Curva Forward'!$B$5:$B$13,0),MATCH(GF$4,'Curva Forward'!$C$4:$AN$4,0))),DH645)</f>
        <v>0</v>
      </c>
      <c r="GG645" s="200">
        <f>AU645*AU$2*IF($FC645="V",1,-1)*IF($Q645="Fixo",(DI645-INDEX('Curva Forward'!$C$5:$AN$13,MATCH(CONCATENATE(BD_COMERCIAL!$K645," ",BD_COMERCIAL!$L645),'Curva Forward'!$B$5:$B$13,0),MATCH(GG$4,'Curva Forward'!$C$4:$AN$4,0))),DI645)</f>
        <v>0</v>
      </c>
      <c r="GH645" s="200">
        <f>AV645*AV$2*IF($FC645="V",1,-1)*IF($Q645="Fixo",(DJ645-INDEX('Curva Forward'!$C$5:$AN$13,MATCH(CONCATENATE(BD_COMERCIAL!$K645," ",BD_COMERCIAL!$L645),'Curva Forward'!$B$5:$B$13,0),MATCH(GH$4,'Curva Forward'!$C$4:$AN$4,0))),DJ645)</f>
        <v>0</v>
      </c>
      <c r="GI645" s="200">
        <f>AW645*AW$2*IF($FC645="V",1,-1)*IF($Q645="Fixo",(DK645-INDEX('Curva Forward'!$C$5:$AN$13,MATCH(CONCATENATE(BD_COMERCIAL!$K645," ",BD_COMERCIAL!$L645),'Curva Forward'!$B$5:$B$13,0),MATCH(GI$4,'Curva Forward'!$C$4:$AN$4,0))),DK645)</f>
        <v>0</v>
      </c>
      <c r="GJ645" s="200">
        <f>AX645*AX$2*IF($FC645="V",1,-1)*IF($Q645="Fixo",(DL645-INDEX('Curva Forward'!$C$5:$AN$13,MATCH(CONCATENATE(BD_COMERCIAL!$K645," ",BD_COMERCIAL!$L645),'Curva Forward'!$B$5:$B$13,0),MATCH(GJ$4,'Curva Forward'!$C$4:$AN$4,0))),DL645)</f>
        <v>0</v>
      </c>
      <c r="GK645" s="200">
        <f>AY645*AY$2*IF($FC645="V",1,-1)*IF($Q645="Fixo",(DM645-INDEX('Curva Forward'!$C$5:$AN$13,MATCH(CONCATENATE(BD_COMERCIAL!$K645," ",BD_COMERCIAL!$L645),'Curva Forward'!$B$5:$B$13,0),MATCH(GK$4,'Curva Forward'!$C$4:$AN$4,0))),DM645)</f>
        <v>0</v>
      </c>
      <c r="GL645" s="200">
        <f>IF(EZ645="",0,CL645*CL$2*IF($FC645="V",1,-1)*IF($Q645="Fixo",(EZ645-INDEX('Curva Forward'!$C$5:$AN$13,MATCH(CONCATENATE(BD_COMERCIAL!$K645," ",BD_COMERCIAL!$L645),'Curva Forward'!$B$5:$B$13,0),MATCH(GL$4,'Curva Forward'!$C$4:$AN$4,0))),EZ645))</f>
        <v>0</v>
      </c>
      <c r="GM645" s="200">
        <f>IF(FA645="",0,CM645*CM$2*IF($FC645="V",1,-1)*IF($Q645="Fixo",(FA645-INDEX('Curva Forward'!$C$5:$AN$13,MATCH(CONCATENATE(BD_COMERCIAL!$K645," ",BD_COMERCIAL!$L645),'Curva Forward'!$B$5:$B$13,0),MATCH(GM$4,'Curva Forward'!$C$4:$AN$4,0))),FA645))</f>
        <v>0</v>
      </c>
      <c r="GN645" s="200">
        <f>IF(FB645="",0,CN645*CN$2*IF($FC645="V",1,-1)*IF($Q645="Fixo",(FB645-INDEX('Curva Forward'!$C$5:$AN$13,MATCH(CONCATENATE(BD_COMERCIAL!$K645," ",BD_COMERCIAL!$L645),'Curva Forward'!$B$5:$B$13,0),MATCH(GN$4,'Curva Forward'!$C$4:$AN$4,0))),FB645))</f>
        <v>0</v>
      </c>
      <c r="GO645" s="201">
        <f t="shared" ca="1" si="197"/>
        <v>0</v>
      </c>
      <c r="GP645" s="201">
        <f t="shared" ca="1" si="198"/>
        <v>-158400</v>
      </c>
    </row>
    <row r="646" spans="1:198" ht="15" customHeight="1" x14ac:dyDescent="0.25">
      <c r="A646" s="6"/>
      <c r="B646" s="7" t="s">
        <v>1072</v>
      </c>
      <c r="C646" s="8">
        <v>44817</v>
      </c>
      <c r="D646" s="9" t="s">
        <v>124</v>
      </c>
      <c r="E646" s="9" t="s">
        <v>1056</v>
      </c>
      <c r="F646" s="113" t="s">
        <v>992</v>
      </c>
      <c r="G646" s="10" t="s">
        <v>132</v>
      </c>
      <c r="H646" s="113" t="s">
        <v>1003</v>
      </c>
      <c r="I646" s="9" t="s">
        <v>139</v>
      </c>
      <c r="J646" s="166"/>
      <c r="K646" s="10" t="s">
        <v>127</v>
      </c>
      <c r="L646" s="84" t="s">
        <v>22</v>
      </c>
      <c r="M646" s="11">
        <v>45047</v>
      </c>
      <c r="N646" s="12">
        <v>45077</v>
      </c>
      <c r="O646" s="10">
        <v>20</v>
      </c>
      <c r="P646" s="84">
        <v>108</v>
      </c>
      <c r="Q646" s="84" t="s">
        <v>128</v>
      </c>
      <c r="R646" s="10" t="s">
        <v>129</v>
      </c>
      <c r="S646" s="14" t="s">
        <v>135</v>
      </c>
      <c r="T646" s="11" t="s">
        <v>130</v>
      </c>
      <c r="U646" s="12">
        <v>44817</v>
      </c>
      <c r="V646" s="257" t="e">
        <f ca="1">IF(U646="","",
IF(U646="NA","",
IFERROR(VLOOKUP(EOMONTH(M646,-2)+1,IPCA!$A:$B,2,0),
VLOOKUP(EOMONTH(TODAY(),-2)+1,IPCA!$A:$B,2,0))/
VLOOKUP(EOMONTH(U646,-2)+1,IPCA!$A:$B,2,0)*
P646))</f>
        <v>#N/A</v>
      </c>
      <c r="W646" s="84"/>
      <c r="X646" s="13" t="s">
        <v>133</v>
      </c>
      <c r="Y646" s="166"/>
      <c r="AA646" s="108"/>
      <c r="AB646" s="15"/>
      <c r="AM646" s="6"/>
      <c r="AN646" s="15"/>
      <c r="AR646">
        <v>20</v>
      </c>
      <c r="AY646" s="6"/>
      <c r="AZ646" s="15"/>
      <c r="BK646" s="6"/>
      <c r="BL646" s="15"/>
      <c r="BW646" s="6"/>
      <c r="BX646" s="15"/>
      <c r="CI646" s="6"/>
      <c r="CJ646" s="16" t="str">
        <f t="shared" si="187"/>
        <v/>
      </c>
      <c r="CK646" s="16">
        <f t="shared" si="188"/>
        <v>1.6986301369863013</v>
      </c>
      <c r="CL646" s="16" t="str">
        <f t="shared" si="189"/>
        <v/>
      </c>
      <c r="CM646" s="16" t="str">
        <f t="shared" si="190"/>
        <v/>
      </c>
      <c r="CN646" s="16" t="str">
        <f t="shared" si="191"/>
        <v/>
      </c>
      <c r="CO646" s="18"/>
      <c r="CP646" s="15"/>
      <c r="DA646" s="6"/>
      <c r="DB646" s="15"/>
      <c r="DF646">
        <v>108</v>
      </c>
      <c r="DM646" s="6"/>
      <c r="DN646" s="15"/>
      <c r="DY646" s="6"/>
      <c r="DZ646" s="15"/>
      <c r="EK646" s="6"/>
      <c r="EL646" s="15"/>
      <c r="EW646" s="6"/>
      <c r="EX646" s="16" t="str">
        <f t="shared" si="182"/>
        <v/>
      </c>
      <c r="EY646" s="16">
        <f t="shared" si="183"/>
        <v>9.1726027397260275</v>
      </c>
      <c r="EZ646" s="16" t="str">
        <f t="shared" si="184"/>
        <v/>
      </c>
      <c r="FA646" s="16" t="str">
        <f t="shared" si="185"/>
        <v/>
      </c>
      <c r="FB646" s="160" t="str">
        <f t="shared" si="186"/>
        <v/>
      </c>
      <c r="FC646" t="s">
        <v>204</v>
      </c>
      <c r="FD646" s="20" t="s">
        <v>139</v>
      </c>
      <c r="FE646"/>
      <c r="FF646" s="209" t="s">
        <v>206</v>
      </c>
      <c r="FH646" s="284" t="e">
        <f t="shared" ca="1" si="192"/>
        <v>#N/A</v>
      </c>
      <c r="FI646" s="208">
        <f t="shared" si="193"/>
        <v>1</v>
      </c>
      <c r="FK646" t="str">
        <f t="shared" si="194"/>
        <v>CPFL Comercialização Brasil S.A.</v>
      </c>
      <c r="FL646" s="201">
        <f t="shared" ca="1" si="195"/>
        <v>0</v>
      </c>
      <c r="FM646" s="201">
        <f t="shared" ca="1" si="196"/>
        <v>-267840</v>
      </c>
      <c r="FN646" s="200">
        <f>AB646*AB$2*IF($FC646="V",1,-1)*IF($Q646="Fixo",(CP646-INDEX('Curva Forward'!$C$5:$AN$13,MATCH(CONCATENATE(BD_COMERCIAL!$K646," ",BD_COMERCIAL!$L646),'Curva Forward'!$B$5:$B$13,0),MATCH(FN$4,'Curva Forward'!$C$4:$AN$4,0))),CP646)</f>
        <v>0</v>
      </c>
      <c r="FO646" s="200">
        <f>AC646*AC$2*IF($FC646="V",1,-1)*IF($Q646="Fixo",(CQ646-INDEX('Curva Forward'!$C$5:$AN$13,MATCH(CONCATENATE(BD_COMERCIAL!$K646," ",BD_COMERCIAL!$L646),'Curva Forward'!$B$5:$B$13,0),MATCH(FO$4,'Curva Forward'!$C$4:$AN$4,0))),CQ646)</f>
        <v>0</v>
      </c>
      <c r="FP646" s="200">
        <f>AD646*AD$2*IF($FC646="V",1,-1)*IF($Q646="Fixo",(CR646-INDEX('Curva Forward'!$C$5:$AN$13,MATCH(CONCATENATE(BD_COMERCIAL!$K646," ",BD_COMERCIAL!$L646),'Curva Forward'!$B$5:$B$13,0),MATCH(FP$4,'Curva Forward'!$C$4:$AN$4,0))),CR646)</f>
        <v>0</v>
      </c>
      <c r="FQ646" s="200">
        <f>AE646*AE$2*IF($FC646="V",1,-1)*IF($Q646="Fixo",(CS646-INDEX('Curva Forward'!$C$5:$AN$13,MATCH(CONCATENATE(BD_COMERCIAL!$K646," ",BD_COMERCIAL!$L646),'Curva Forward'!$B$5:$B$13,0),MATCH(FQ$4,'Curva Forward'!$C$4:$AN$4,0))),CS646)</f>
        <v>0</v>
      </c>
      <c r="FR646" s="200">
        <f>AF646*AF$2*IF($FC646="V",1,-1)*IF($Q646="Fixo",(CT646-INDEX('Curva Forward'!$C$5:$AN$13,MATCH(CONCATENATE(BD_COMERCIAL!$K646," ",BD_COMERCIAL!$L646),'Curva Forward'!$B$5:$B$13,0),MATCH(FR$4,'Curva Forward'!$C$4:$AN$4,0))),CT646)</f>
        <v>0</v>
      </c>
      <c r="FS646" s="200">
        <f>AG646*AG$2*IF($FC646="V",1,-1)*IF($Q646="Fixo",(CU646-INDEX('Curva Forward'!$C$5:$AN$13,MATCH(CONCATENATE(BD_COMERCIAL!$K646," ",BD_COMERCIAL!$L646),'Curva Forward'!$B$5:$B$13,0),MATCH(FS$4,'Curva Forward'!$C$4:$AN$4,0))),CU646)</f>
        <v>0</v>
      </c>
      <c r="FT646" s="200">
        <f>AH646*AH$2*IF($FC646="V",1,-1)*IF($Q646="Fixo",(CV646-INDEX('Curva Forward'!$C$5:$AN$13,MATCH(CONCATENATE(BD_COMERCIAL!$K646," ",BD_COMERCIAL!$L646),'Curva Forward'!$B$5:$B$13,0),MATCH(FT$4,'Curva Forward'!$C$4:$AN$4,0))),CV646)</f>
        <v>0</v>
      </c>
      <c r="FU646" s="200">
        <f>AI646*AI$2*IF($FC646="V",1,-1)*IF($Q646="Fixo",(CW646-INDEX('Curva Forward'!$C$5:$AN$13,MATCH(CONCATENATE(BD_COMERCIAL!$K646," ",BD_COMERCIAL!$L646),'Curva Forward'!$B$5:$B$13,0),MATCH(FU$4,'Curva Forward'!$C$4:$AN$4,0))),CW646)</f>
        <v>0</v>
      </c>
      <c r="FV646" s="200">
        <f>AJ646*AJ$2*IF($FC646="V",1,-1)*IF($Q646="Fixo",(CX646-INDEX('Curva Forward'!$C$5:$AN$13,MATCH(CONCATENATE(BD_COMERCIAL!$K646," ",BD_COMERCIAL!$L646),'Curva Forward'!$B$5:$B$13,0),MATCH(FV$4,'Curva Forward'!$C$4:$AN$4,0))),CX646)</f>
        <v>0</v>
      </c>
      <c r="FW646" s="200">
        <f>AK646*AK$2*IF($FC646="V",1,-1)*IF($Q646="Fixo",(CY646-INDEX('Curva Forward'!$C$5:$AN$13,MATCH(CONCATENATE(BD_COMERCIAL!$K646," ",BD_COMERCIAL!$L646),'Curva Forward'!$B$5:$B$13,0),MATCH(FW$4,'Curva Forward'!$C$4:$AN$4,0))),CY646)</f>
        <v>0</v>
      </c>
      <c r="FX646" s="200">
        <f>AL646*AL$2*IF($FC646="V",1,-1)*IF($Q646="Fixo",(CZ646-INDEX('Curva Forward'!$C$5:$AN$13,MATCH(CONCATENATE(BD_COMERCIAL!$K646," ",BD_COMERCIAL!$L646),'Curva Forward'!$B$5:$B$13,0),MATCH(FX$4,'Curva Forward'!$C$4:$AN$4,0))),CZ646)</f>
        <v>0</v>
      </c>
      <c r="FY646" s="200">
        <f>AM646*AM$2*IF($FC646="V",1,-1)*IF($Q646="Fixo",(DA646-INDEX('Curva Forward'!$C$5:$AN$13,MATCH(CONCATENATE(BD_COMERCIAL!$K646," ",BD_COMERCIAL!$L646),'Curva Forward'!$B$5:$B$13,0),MATCH(FY$4,'Curva Forward'!$C$4:$AN$4,0))),DA646)</f>
        <v>0</v>
      </c>
      <c r="FZ646" s="200">
        <f>AN646*AN$2*IF($FC646="V",1,-1)*IF($Q646="Fixo",(DB646-INDEX('Curva Forward'!$C$5:$AN$13,MATCH(CONCATENATE(BD_COMERCIAL!$K646," ",BD_COMERCIAL!$L646),'Curva Forward'!$B$5:$B$13,0),MATCH(FZ$4,'Curva Forward'!$C$4:$AN$4,0))),DB646)</f>
        <v>0</v>
      </c>
      <c r="GA646" s="200">
        <f>AO646*AO$2*IF($FC646="V",1,-1)*IF($Q646="Fixo",(DC646-INDEX('Curva Forward'!$C$5:$AN$13,MATCH(CONCATENATE(BD_COMERCIAL!$K646," ",BD_COMERCIAL!$L646),'Curva Forward'!$B$5:$B$13,0),MATCH(GA$4,'Curva Forward'!$C$4:$AN$4,0))),DC646)</f>
        <v>0</v>
      </c>
      <c r="GB646" s="200">
        <f>AP646*AP$2*IF($FC646="V",1,-1)*IF($Q646="Fixo",(DD646-INDEX('Curva Forward'!$C$5:$AN$13,MATCH(CONCATENATE(BD_COMERCIAL!$K646," ",BD_COMERCIAL!$L646),'Curva Forward'!$B$5:$B$13,0),MATCH(GB$4,'Curva Forward'!$C$4:$AN$4,0))),DD646)</f>
        <v>0</v>
      </c>
      <c r="GC646" s="200">
        <f>AQ646*AQ$2*IF($FC646="V",1,-1)*IF($Q646="Fixo",(DE646-INDEX('Curva Forward'!$C$5:$AN$13,MATCH(CONCATENATE(BD_COMERCIAL!$K646," ",BD_COMERCIAL!$L646),'Curva Forward'!$B$5:$B$13,0),MATCH(GC$4,'Curva Forward'!$C$4:$AN$4,0))),DE646)</f>
        <v>0</v>
      </c>
      <c r="GD646" s="200">
        <f>AR646*AR$2*IF($FC646="V",1,-1)*IF($Q646="Fixo",(DF646-INDEX('Curva Forward'!$C$5:$AN$13,MATCH(CONCATENATE(BD_COMERCIAL!$K646," ",BD_COMERCIAL!$L646),'Curva Forward'!$B$5:$B$13,0),MATCH(GD$4,'Curva Forward'!$C$4:$AN$4,0))),DF646)</f>
        <v>-267840</v>
      </c>
      <c r="GE646" s="200">
        <f>AS646*AS$2*IF($FC646="V",1,-1)*IF($Q646="Fixo",(DG646-INDEX('Curva Forward'!$C$5:$AN$13,MATCH(CONCATENATE(BD_COMERCIAL!$K646," ",BD_COMERCIAL!$L646),'Curva Forward'!$B$5:$B$13,0),MATCH(GE$4,'Curva Forward'!$C$4:$AN$4,0))),DG646)</f>
        <v>0</v>
      </c>
      <c r="GF646" s="200">
        <f>AT646*AT$2*IF($FC646="V",1,-1)*IF($Q646="Fixo",(DH646-INDEX('Curva Forward'!$C$5:$AN$13,MATCH(CONCATENATE(BD_COMERCIAL!$K646," ",BD_COMERCIAL!$L646),'Curva Forward'!$B$5:$B$13,0),MATCH(GF$4,'Curva Forward'!$C$4:$AN$4,0))),DH646)</f>
        <v>0</v>
      </c>
      <c r="GG646" s="200">
        <f>AU646*AU$2*IF($FC646="V",1,-1)*IF($Q646="Fixo",(DI646-INDEX('Curva Forward'!$C$5:$AN$13,MATCH(CONCATENATE(BD_COMERCIAL!$K646," ",BD_COMERCIAL!$L646),'Curva Forward'!$B$5:$B$13,0),MATCH(GG$4,'Curva Forward'!$C$4:$AN$4,0))),DI646)</f>
        <v>0</v>
      </c>
      <c r="GH646" s="200">
        <f>AV646*AV$2*IF($FC646="V",1,-1)*IF($Q646="Fixo",(DJ646-INDEX('Curva Forward'!$C$5:$AN$13,MATCH(CONCATENATE(BD_COMERCIAL!$K646," ",BD_COMERCIAL!$L646),'Curva Forward'!$B$5:$B$13,0),MATCH(GH$4,'Curva Forward'!$C$4:$AN$4,0))),DJ646)</f>
        <v>0</v>
      </c>
      <c r="GI646" s="200">
        <f>AW646*AW$2*IF($FC646="V",1,-1)*IF($Q646="Fixo",(DK646-INDEX('Curva Forward'!$C$5:$AN$13,MATCH(CONCATENATE(BD_COMERCIAL!$K646," ",BD_COMERCIAL!$L646),'Curva Forward'!$B$5:$B$13,0),MATCH(GI$4,'Curva Forward'!$C$4:$AN$4,0))),DK646)</f>
        <v>0</v>
      </c>
      <c r="GJ646" s="200">
        <f>AX646*AX$2*IF($FC646="V",1,-1)*IF($Q646="Fixo",(DL646-INDEX('Curva Forward'!$C$5:$AN$13,MATCH(CONCATENATE(BD_COMERCIAL!$K646," ",BD_COMERCIAL!$L646),'Curva Forward'!$B$5:$B$13,0),MATCH(GJ$4,'Curva Forward'!$C$4:$AN$4,0))),DL646)</f>
        <v>0</v>
      </c>
      <c r="GK646" s="200">
        <f>AY646*AY$2*IF($FC646="V",1,-1)*IF($Q646="Fixo",(DM646-INDEX('Curva Forward'!$C$5:$AN$13,MATCH(CONCATENATE(BD_COMERCIAL!$K646," ",BD_COMERCIAL!$L646),'Curva Forward'!$B$5:$B$13,0),MATCH(GK$4,'Curva Forward'!$C$4:$AN$4,0))),DM646)</f>
        <v>0</v>
      </c>
      <c r="GL646" s="200">
        <f>IF(EZ646="",0,CL646*CL$2*IF($FC646="V",1,-1)*IF($Q646="Fixo",(EZ646-INDEX('Curva Forward'!$C$5:$AN$13,MATCH(CONCATENATE(BD_COMERCIAL!$K646," ",BD_COMERCIAL!$L646),'Curva Forward'!$B$5:$B$13,0),MATCH(GL$4,'Curva Forward'!$C$4:$AN$4,0))),EZ646))</f>
        <v>0</v>
      </c>
      <c r="GM646" s="200">
        <f>IF(FA646="",0,CM646*CM$2*IF($FC646="V",1,-1)*IF($Q646="Fixo",(FA646-INDEX('Curva Forward'!$C$5:$AN$13,MATCH(CONCATENATE(BD_COMERCIAL!$K646," ",BD_COMERCIAL!$L646),'Curva Forward'!$B$5:$B$13,0),MATCH(GM$4,'Curva Forward'!$C$4:$AN$4,0))),FA646))</f>
        <v>0</v>
      </c>
      <c r="GN646" s="200">
        <f>IF(FB646="",0,CN646*CN$2*IF($FC646="V",1,-1)*IF($Q646="Fixo",(FB646-INDEX('Curva Forward'!$C$5:$AN$13,MATCH(CONCATENATE(BD_COMERCIAL!$K646," ",BD_COMERCIAL!$L646),'Curva Forward'!$B$5:$B$13,0),MATCH(GN$4,'Curva Forward'!$C$4:$AN$4,0))),FB646))</f>
        <v>0</v>
      </c>
      <c r="GO646" s="201">
        <f t="shared" ca="1" si="197"/>
        <v>0</v>
      </c>
      <c r="GP646" s="201">
        <f t="shared" ca="1" si="198"/>
        <v>-267840</v>
      </c>
    </row>
    <row r="647" spans="1:198" ht="15" customHeight="1" x14ac:dyDescent="0.25">
      <c r="A647" s="6"/>
      <c r="B647" s="7" t="s">
        <v>1073</v>
      </c>
      <c r="C647" s="8">
        <v>44818</v>
      </c>
      <c r="D647" s="9" t="s">
        <v>131</v>
      </c>
      <c r="E647" s="9" t="s">
        <v>1058</v>
      </c>
      <c r="F647" s="113" t="s">
        <v>1059</v>
      </c>
      <c r="G647" s="10" t="s">
        <v>1056</v>
      </c>
      <c r="H647" s="113" t="s">
        <v>992</v>
      </c>
      <c r="I647" s="9" t="s">
        <v>139</v>
      </c>
      <c r="J647" s="166"/>
      <c r="K647" s="10" t="s">
        <v>127</v>
      </c>
      <c r="L647" s="84" t="s">
        <v>22</v>
      </c>
      <c r="M647" s="11">
        <v>44835</v>
      </c>
      <c r="N647" s="12">
        <v>44865</v>
      </c>
      <c r="O647" s="10">
        <v>2</v>
      </c>
      <c r="P647" s="84">
        <v>70.5</v>
      </c>
      <c r="Q647" s="84" t="s">
        <v>128</v>
      </c>
      <c r="R647" s="10" t="s">
        <v>129</v>
      </c>
      <c r="S647" s="14" t="s">
        <v>135</v>
      </c>
      <c r="T647" s="11"/>
      <c r="U647" s="12"/>
      <c r="V647" s="257" t="str">
        <f ca="1">IF(U647="","",
IF(U647="NA","",
IFERROR(VLOOKUP(EOMONTH(M647,-2)+1,IPCA!$A:$B,2,0),
VLOOKUP(EOMONTH(TODAY(),-2)+1,IPCA!$A:$B,2,0))/
VLOOKUP(EOMONTH(U647,-2)+1,IPCA!$A:$B,2,0)*
P647))</f>
        <v/>
      </c>
      <c r="W647" s="84"/>
      <c r="X647" s="13" t="s">
        <v>133</v>
      </c>
      <c r="Y647" s="166"/>
      <c r="AA647" s="108"/>
      <c r="AB647" s="15"/>
      <c r="AK647">
        <v>2</v>
      </c>
      <c r="AM647" s="6"/>
      <c r="AN647" s="15"/>
      <c r="AY647" s="6"/>
      <c r="AZ647" s="15"/>
      <c r="BK647" s="6"/>
      <c r="BL647" s="15"/>
      <c r="BW647" s="6"/>
      <c r="BX647" s="15"/>
      <c r="CI647" s="6"/>
      <c r="CJ647" s="16">
        <f t="shared" si="187"/>
        <v>0.16986301369863013</v>
      </c>
      <c r="CK647" s="16" t="str">
        <f t="shared" si="188"/>
        <v/>
      </c>
      <c r="CL647" s="16" t="str">
        <f t="shared" si="189"/>
        <v/>
      </c>
      <c r="CM647" s="16" t="str">
        <f t="shared" si="190"/>
        <v/>
      </c>
      <c r="CN647" s="16" t="str">
        <f t="shared" si="191"/>
        <v/>
      </c>
      <c r="CO647" s="18"/>
      <c r="CP647" s="15"/>
      <c r="CY647">
        <v>70.5</v>
      </c>
      <c r="DA647" s="6"/>
      <c r="DB647" s="15"/>
      <c r="DM647" s="6"/>
      <c r="DN647" s="15"/>
      <c r="DY647" s="6"/>
      <c r="DZ647" s="15"/>
      <c r="EK647" s="6"/>
      <c r="EL647" s="15"/>
      <c r="EW647" s="6"/>
      <c r="EX647" s="16">
        <f t="shared" si="182"/>
        <v>5.9876712328767123</v>
      </c>
      <c r="EY647" s="16" t="str">
        <f t="shared" si="183"/>
        <v/>
      </c>
      <c r="EZ647" s="16" t="str">
        <f t="shared" si="184"/>
        <v/>
      </c>
      <c r="FA647" s="16" t="str">
        <f t="shared" si="185"/>
        <v/>
      </c>
      <c r="FB647" s="160" t="str">
        <f t="shared" si="186"/>
        <v/>
      </c>
      <c r="FC647" t="s">
        <v>205</v>
      </c>
      <c r="FD647" s="20" t="s">
        <v>139</v>
      </c>
      <c r="FE647"/>
      <c r="FF647" s="209" t="s">
        <v>206</v>
      </c>
      <c r="FH647" s="284">
        <f t="shared" ca="1" si="192"/>
        <v>0</v>
      </c>
      <c r="FI647" s="208">
        <f t="shared" si="193"/>
        <v>1</v>
      </c>
      <c r="FK647" t="str">
        <f t="shared" si="194"/>
        <v>SAFIRA ADMINISTRACAO E COMERCIALIZACAO DE ENERGIA S.A.</v>
      </c>
      <c r="FL647" s="201">
        <f t="shared" ca="1" si="195"/>
        <v>43896</v>
      </c>
      <c r="FM647" s="201">
        <f t="shared" ca="1" si="196"/>
        <v>0</v>
      </c>
      <c r="FN647" s="200">
        <f>AB647*AB$2*IF($FC647="V",1,-1)*IF($Q647="Fixo",(CP647-INDEX('Curva Forward'!$C$5:$AN$13,MATCH(CONCATENATE(BD_COMERCIAL!$K647," ",BD_COMERCIAL!$L647),'Curva Forward'!$B$5:$B$13,0),MATCH(FN$4,'Curva Forward'!$C$4:$AN$4,0))),CP647)</f>
        <v>0</v>
      </c>
      <c r="FO647" s="200">
        <f>AC647*AC$2*IF($FC647="V",1,-1)*IF($Q647="Fixo",(CQ647-INDEX('Curva Forward'!$C$5:$AN$13,MATCH(CONCATENATE(BD_COMERCIAL!$K647," ",BD_COMERCIAL!$L647),'Curva Forward'!$B$5:$B$13,0),MATCH(FO$4,'Curva Forward'!$C$4:$AN$4,0))),CQ647)</f>
        <v>0</v>
      </c>
      <c r="FP647" s="200">
        <f>AD647*AD$2*IF($FC647="V",1,-1)*IF($Q647="Fixo",(CR647-INDEX('Curva Forward'!$C$5:$AN$13,MATCH(CONCATENATE(BD_COMERCIAL!$K647," ",BD_COMERCIAL!$L647),'Curva Forward'!$B$5:$B$13,0),MATCH(FP$4,'Curva Forward'!$C$4:$AN$4,0))),CR647)</f>
        <v>0</v>
      </c>
      <c r="FQ647" s="200">
        <f>AE647*AE$2*IF($FC647="V",1,-1)*IF($Q647="Fixo",(CS647-INDEX('Curva Forward'!$C$5:$AN$13,MATCH(CONCATENATE(BD_COMERCIAL!$K647," ",BD_COMERCIAL!$L647),'Curva Forward'!$B$5:$B$13,0),MATCH(FQ$4,'Curva Forward'!$C$4:$AN$4,0))),CS647)</f>
        <v>0</v>
      </c>
      <c r="FR647" s="200">
        <f>AF647*AF$2*IF($FC647="V",1,-1)*IF($Q647="Fixo",(CT647-INDEX('Curva Forward'!$C$5:$AN$13,MATCH(CONCATENATE(BD_COMERCIAL!$K647," ",BD_COMERCIAL!$L647),'Curva Forward'!$B$5:$B$13,0),MATCH(FR$4,'Curva Forward'!$C$4:$AN$4,0))),CT647)</f>
        <v>0</v>
      </c>
      <c r="FS647" s="200">
        <f>AG647*AG$2*IF($FC647="V",1,-1)*IF($Q647="Fixo",(CU647-INDEX('Curva Forward'!$C$5:$AN$13,MATCH(CONCATENATE(BD_COMERCIAL!$K647," ",BD_COMERCIAL!$L647),'Curva Forward'!$B$5:$B$13,0),MATCH(FS$4,'Curva Forward'!$C$4:$AN$4,0))),CU647)</f>
        <v>0</v>
      </c>
      <c r="FT647" s="200">
        <f>AH647*AH$2*IF($FC647="V",1,-1)*IF($Q647="Fixo",(CV647-INDEX('Curva Forward'!$C$5:$AN$13,MATCH(CONCATENATE(BD_COMERCIAL!$K647," ",BD_COMERCIAL!$L647),'Curva Forward'!$B$5:$B$13,0),MATCH(FT$4,'Curva Forward'!$C$4:$AN$4,0))),CV647)</f>
        <v>0</v>
      </c>
      <c r="FU647" s="200">
        <f>AI647*AI$2*IF($FC647="V",1,-1)*IF($Q647="Fixo",(CW647-INDEX('Curva Forward'!$C$5:$AN$13,MATCH(CONCATENATE(BD_COMERCIAL!$K647," ",BD_COMERCIAL!$L647),'Curva Forward'!$B$5:$B$13,0),MATCH(FU$4,'Curva Forward'!$C$4:$AN$4,0))),CW647)</f>
        <v>0</v>
      </c>
      <c r="FV647" s="200">
        <f>AJ647*AJ$2*IF($FC647="V",1,-1)*IF($Q647="Fixo",(CX647-INDEX('Curva Forward'!$C$5:$AN$13,MATCH(CONCATENATE(BD_COMERCIAL!$K647," ",BD_COMERCIAL!$L647),'Curva Forward'!$B$5:$B$13,0),MATCH(FV$4,'Curva Forward'!$C$4:$AN$4,0))),CX647)</f>
        <v>0</v>
      </c>
      <c r="FW647" s="200">
        <f>AK647*AK$2*IF($FC647="V",1,-1)*IF($Q647="Fixo",(CY647-INDEX('Curva Forward'!$C$5:$AN$13,MATCH(CONCATENATE(BD_COMERCIAL!$K647," ",BD_COMERCIAL!$L647),'Curva Forward'!$B$5:$B$13,0),MATCH(FW$4,'Curva Forward'!$C$4:$AN$4,0))),CY647)</f>
        <v>43896</v>
      </c>
      <c r="FX647" s="200">
        <f>AL647*AL$2*IF($FC647="V",1,-1)*IF($Q647="Fixo",(CZ647-INDEX('Curva Forward'!$C$5:$AN$13,MATCH(CONCATENATE(BD_COMERCIAL!$K647," ",BD_COMERCIAL!$L647),'Curva Forward'!$B$5:$B$13,0),MATCH(FX$4,'Curva Forward'!$C$4:$AN$4,0))),CZ647)</f>
        <v>0</v>
      </c>
      <c r="FY647" s="200">
        <f>AM647*AM$2*IF($FC647="V",1,-1)*IF($Q647="Fixo",(DA647-INDEX('Curva Forward'!$C$5:$AN$13,MATCH(CONCATENATE(BD_COMERCIAL!$K647," ",BD_COMERCIAL!$L647),'Curva Forward'!$B$5:$B$13,0),MATCH(FY$4,'Curva Forward'!$C$4:$AN$4,0))),DA647)</f>
        <v>0</v>
      </c>
      <c r="FZ647" s="200">
        <f>AN647*AN$2*IF($FC647="V",1,-1)*IF($Q647="Fixo",(DB647-INDEX('Curva Forward'!$C$5:$AN$13,MATCH(CONCATENATE(BD_COMERCIAL!$K647," ",BD_COMERCIAL!$L647),'Curva Forward'!$B$5:$B$13,0),MATCH(FZ$4,'Curva Forward'!$C$4:$AN$4,0))),DB647)</f>
        <v>0</v>
      </c>
      <c r="GA647" s="200">
        <f>AO647*AO$2*IF($FC647="V",1,-1)*IF($Q647="Fixo",(DC647-INDEX('Curva Forward'!$C$5:$AN$13,MATCH(CONCATENATE(BD_COMERCIAL!$K647," ",BD_COMERCIAL!$L647),'Curva Forward'!$B$5:$B$13,0),MATCH(GA$4,'Curva Forward'!$C$4:$AN$4,0))),DC647)</f>
        <v>0</v>
      </c>
      <c r="GB647" s="200">
        <f>AP647*AP$2*IF($FC647="V",1,-1)*IF($Q647="Fixo",(DD647-INDEX('Curva Forward'!$C$5:$AN$13,MATCH(CONCATENATE(BD_COMERCIAL!$K647," ",BD_COMERCIAL!$L647),'Curva Forward'!$B$5:$B$13,0),MATCH(GB$4,'Curva Forward'!$C$4:$AN$4,0))),DD647)</f>
        <v>0</v>
      </c>
      <c r="GC647" s="200">
        <f>AQ647*AQ$2*IF($FC647="V",1,-1)*IF($Q647="Fixo",(DE647-INDEX('Curva Forward'!$C$5:$AN$13,MATCH(CONCATENATE(BD_COMERCIAL!$K647," ",BD_COMERCIAL!$L647),'Curva Forward'!$B$5:$B$13,0),MATCH(GC$4,'Curva Forward'!$C$4:$AN$4,0))),DE647)</f>
        <v>0</v>
      </c>
      <c r="GD647" s="200">
        <f>AR647*AR$2*IF($FC647="V",1,-1)*IF($Q647="Fixo",(DF647-INDEX('Curva Forward'!$C$5:$AN$13,MATCH(CONCATENATE(BD_COMERCIAL!$K647," ",BD_COMERCIAL!$L647),'Curva Forward'!$B$5:$B$13,0),MATCH(GD$4,'Curva Forward'!$C$4:$AN$4,0))),DF647)</f>
        <v>0</v>
      </c>
      <c r="GE647" s="200">
        <f>AS647*AS$2*IF($FC647="V",1,-1)*IF($Q647="Fixo",(DG647-INDEX('Curva Forward'!$C$5:$AN$13,MATCH(CONCATENATE(BD_COMERCIAL!$K647," ",BD_COMERCIAL!$L647),'Curva Forward'!$B$5:$B$13,0),MATCH(GE$4,'Curva Forward'!$C$4:$AN$4,0))),DG647)</f>
        <v>0</v>
      </c>
      <c r="GF647" s="200">
        <f>AT647*AT$2*IF($FC647="V",1,-1)*IF($Q647="Fixo",(DH647-INDEX('Curva Forward'!$C$5:$AN$13,MATCH(CONCATENATE(BD_COMERCIAL!$K647," ",BD_COMERCIAL!$L647),'Curva Forward'!$B$5:$B$13,0),MATCH(GF$4,'Curva Forward'!$C$4:$AN$4,0))),DH647)</f>
        <v>0</v>
      </c>
      <c r="GG647" s="200">
        <f>AU647*AU$2*IF($FC647="V",1,-1)*IF($Q647="Fixo",(DI647-INDEX('Curva Forward'!$C$5:$AN$13,MATCH(CONCATENATE(BD_COMERCIAL!$K647," ",BD_COMERCIAL!$L647),'Curva Forward'!$B$5:$B$13,0),MATCH(GG$4,'Curva Forward'!$C$4:$AN$4,0))),DI647)</f>
        <v>0</v>
      </c>
      <c r="GH647" s="200">
        <f>AV647*AV$2*IF($FC647="V",1,-1)*IF($Q647="Fixo",(DJ647-INDEX('Curva Forward'!$C$5:$AN$13,MATCH(CONCATENATE(BD_COMERCIAL!$K647," ",BD_COMERCIAL!$L647),'Curva Forward'!$B$5:$B$13,0),MATCH(GH$4,'Curva Forward'!$C$4:$AN$4,0))),DJ647)</f>
        <v>0</v>
      </c>
      <c r="GI647" s="200">
        <f>AW647*AW$2*IF($FC647="V",1,-1)*IF($Q647="Fixo",(DK647-INDEX('Curva Forward'!$C$5:$AN$13,MATCH(CONCATENATE(BD_COMERCIAL!$K647," ",BD_COMERCIAL!$L647),'Curva Forward'!$B$5:$B$13,0),MATCH(GI$4,'Curva Forward'!$C$4:$AN$4,0))),DK647)</f>
        <v>0</v>
      </c>
      <c r="GJ647" s="200">
        <f>AX647*AX$2*IF($FC647="V",1,-1)*IF($Q647="Fixo",(DL647-INDEX('Curva Forward'!$C$5:$AN$13,MATCH(CONCATENATE(BD_COMERCIAL!$K647," ",BD_COMERCIAL!$L647),'Curva Forward'!$B$5:$B$13,0),MATCH(GJ$4,'Curva Forward'!$C$4:$AN$4,0))),DL647)</f>
        <v>0</v>
      </c>
      <c r="GK647" s="200">
        <f>AY647*AY$2*IF($FC647="V",1,-1)*IF($Q647="Fixo",(DM647-INDEX('Curva Forward'!$C$5:$AN$13,MATCH(CONCATENATE(BD_COMERCIAL!$K647," ",BD_COMERCIAL!$L647),'Curva Forward'!$B$5:$B$13,0),MATCH(GK$4,'Curva Forward'!$C$4:$AN$4,0))),DM647)</f>
        <v>0</v>
      </c>
      <c r="GL647" s="200">
        <f>IF(EZ647="",0,CL647*CL$2*IF($FC647="V",1,-1)*IF($Q647="Fixo",(EZ647-INDEX('Curva Forward'!$C$5:$AN$13,MATCH(CONCATENATE(BD_COMERCIAL!$K647," ",BD_COMERCIAL!$L647),'Curva Forward'!$B$5:$B$13,0),MATCH(GL$4,'Curva Forward'!$C$4:$AN$4,0))),EZ647))</f>
        <v>0</v>
      </c>
      <c r="GM647" s="200">
        <f>IF(FA647="",0,CM647*CM$2*IF($FC647="V",1,-1)*IF($Q647="Fixo",(FA647-INDEX('Curva Forward'!$C$5:$AN$13,MATCH(CONCATENATE(BD_COMERCIAL!$K647," ",BD_COMERCIAL!$L647),'Curva Forward'!$B$5:$B$13,0),MATCH(GM$4,'Curva Forward'!$C$4:$AN$4,0))),FA647))</f>
        <v>0</v>
      </c>
      <c r="GN647" s="200">
        <f>IF(FB647="",0,CN647*CN$2*IF($FC647="V",1,-1)*IF($Q647="Fixo",(FB647-INDEX('Curva Forward'!$C$5:$AN$13,MATCH(CONCATENATE(BD_COMERCIAL!$K647," ",BD_COMERCIAL!$L647),'Curva Forward'!$B$5:$B$13,0),MATCH(GN$4,'Curva Forward'!$C$4:$AN$4,0))),FB647))</f>
        <v>0</v>
      </c>
      <c r="GO647" s="201">
        <f t="shared" ca="1" si="197"/>
        <v>0</v>
      </c>
      <c r="GP647" s="201">
        <f t="shared" ca="1" si="198"/>
        <v>0</v>
      </c>
    </row>
    <row r="648" spans="1:198" ht="15" customHeight="1" x14ac:dyDescent="0.25">
      <c r="A648" s="6"/>
      <c r="B648" s="7" t="s">
        <v>1074</v>
      </c>
      <c r="C648" s="8">
        <v>44818</v>
      </c>
      <c r="D648" s="9" t="s">
        <v>131</v>
      </c>
      <c r="E648" s="9" t="s">
        <v>1058</v>
      </c>
      <c r="F648" s="113" t="s">
        <v>1059</v>
      </c>
      <c r="G648" s="10" t="s">
        <v>1056</v>
      </c>
      <c r="H648" s="113" t="s">
        <v>992</v>
      </c>
      <c r="I648" s="9" t="s">
        <v>139</v>
      </c>
      <c r="J648" s="166"/>
      <c r="K648" s="10" t="s">
        <v>127</v>
      </c>
      <c r="L648" s="84" t="s">
        <v>22</v>
      </c>
      <c r="M648" s="11">
        <v>44835</v>
      </c>
      <c r="N648" s="12">
        <v>44865</v>
      </c>
      <c r="O648" s="10">
        <v>3</v>
      </c>
      <c r="P648" s="84">
        <v>70.5</v>
      </c>
      <c r="Q648" s="84" t="s">
        <v>128</v>
      </c>
      <c r="R648" s="10" t="s">
        <v>129</v>
      </c>
      <c r="S648" s="14" t="s">
        <v>135</v>
      </c>
      <c r="T648" s="11"/>
      <c r="U648" s="12"/>
      <c r="V648" s="257" t="str">
        <f ca="1">IF(U648="","",
IF(U648="NA","",
IFERROR(VLOOKUP(EOMONTH(M648,-2)+1,IPCA!$A:$B,2,0),
VLOOKUP(EOMONTH(TODAY(),-2)+1,IPCA!$A:$B,2,0))/
VLOOKUP(EOMONTH(U648,-2)+1,IPCA!$A:$B,2,0)*
P648))</f>
        <v/>
      </c>
      <c r="W648" s="84"/>
      <c r="X648" s="13" t="s">
        <v>6</v>
      </c>
      <c r="Y648" s="166"/>
      <c r="AA648" s="108"/>
      <c r="AB648" s="15"/>
      <c r="AK648">
        <v>3</v>
      </c>
      <c r="AM648" s="6"/>
      <c r="AN648" s="15"/>
      <c r="AY648" s="6"/>
      <c r="AZ648" s="15"/>
      <c r="BK648" s="6"/>
      <c r="BL648" s="15"/>
      <c r="BW648" s="6"/>
      <c r="BX648" s="15"/>
      <c r="CI648" s="6"/>
      <c r="CJ648" s="16">
        <f t="shared" si="187"/>
        <v>0.25479452054794521</v>
      </c>
      <c r="CK648" s="16" t="str">
        <f t="shared" si="188"/>
        <v/>
      </c>
      <c r="CL648" s="16" t="str">
        <f t="shared" si="189"/>
        <v/>
      </c>
      <c r="CM648" s="16" t="str">
        <f t="shared" si="190"/>
        <v/>
      </c>
      <c r="CN648" s="16" t="str">
        <f t="shared" si="191"/>
        <v/>
      </c>
      <c r="CO648" s="18"/>
      <c r="CP648" s="15"/>
      <c r="CY648">
        <v>70.5</v>
      </c>
      <c r="DA648" s="6"/>
      <c r="DB648" s="15"/>
      <c r="DM648" s="6"/>
      <c r="DN648" s="15"/>
      <c r="DY648" s="6"/>
      <c r="DZ648" s="15"/>
      <c r="EK648" s="6"/>
      <c r="EL648" s="15"/>
      <c r="EW648" s="6"/>
      <c r="EX648" s="16">
        <f t="shared" si="182"/>
        <v>5.9876712328767123</v>
      </c>
      <c r="EY648" s="16" t="str">
        <f t="shared" si="183"/>
        <v/>
      </c>
      <c r="EZ648" s="16" t="str">
        <f t="shared" si="184"/>
        <v/>
      </c>
      <c r="FA648" s="16" t="str">
        <f t="shared" si="185"/>
        <v/>
      </c>
      <c r="FB648" s="160" t="str">
        <f t="shared" si="186"/>
        <v/>
      </c>
      <c r="FC648" t="s">
        <v>205</v>
      </c>
      <c r="FD648" s="20" t="s">
        <v>139</v>
      </c>
      <c r="FE648"/>
      <c r="FF648" s="209" t="s">
        <v>206</v>
      </c>
      <c r="FH648" s="284">
        <f t="shared" ca="1" si="192"/>
        <v>0</v>
      </c>
      <c r="FI648" s="208">
        <f t="shared" si="193"/>
        <v>1</v>
      </c>
      <c r="FK648" t="str">
        <f t="shared" si="194"/>
        <v>SAFIRA ADMINISTRACAO E COMERCIALIZACAO DE ENERGIA S.A.</v>
      </c>
      <c r="FL648" s="201">
        <f t="shared" ca="1" si="195"/>
        <v>65844</v>
      </c>
      <c r="FM648" s="201">
        <f t="shared" ca="1" si="196"/>
        <v>0</v>
      </c>
      <c r="FN648" s="200">
        <f>AB648*AB$2*IF($FC648="V",1,-1)*IF($Q648="Fixo",(CP648-INDEX('Curva Forward'!$C$5:$AN$13,MATCH(CONCATENATE(BD_COMERCIAL!$K648," ",BD_COMERCIAL!$L648),'Curva Forward'!$B$5:$B$13,0),MATCH(FN$4,'Curva Forward'!$C$4:$AN$4,0))),CP648)</f>
        <v>0</v>
      </c>
      <c r="FO648" s="200">
        <f>AC648*AC$2*IF($FC648="V",1,-1)*IF($Q648="Fixo",(CQ648-INDEX('Curva Forward'!$C$5:$AN$13,MATCH(CONCATENATE(BD_COMERCIAL!$K648," ",BD_COMERCIAL!$L648),'Curva Forward'!$B$5:$B$13,0),MATCH(FO$4,'Curva Forward'!$C$4:$AN$4,0))),CQ648)</f>
        <v>0</v>
      </c>
      <c r="FP648" s="200">
        <f>AD648*AD$2*IF($FC648="V",1,-1)*IF($Q648="Fixo",(CR648-INDEX('Curva Forward'!$C$5:$AN$13,MATCH(CONCATENATE(BD_COMERCIAL!$K648," ",BD_COMERCIAL!$L648),'Curva Forward'!$B$5:$B$13,0),MATCH(FP$4,'Curva Forward'!$C$4:$AN$4,0))),CR648)</f>
        <v>0</v>
      </c>
      <c r="FQ648" s="200">
        <f>AE648*AE$2*IF($FC648="V",1,-1)*IF($Q648="Fixo",(CS648-INDEX('Curva Forward'!$C$5:$AN$13,MATCH(CONCATENATE(BD_COMERCIAL!$K648," ",BD_COMERCIAL!$L648),'Curva Forward'!$B$5:$B$13,0),MATCH(FQ$4,'Curva Forward'!$C$4:$AN$4,0))),CS648)</f>
        <v>0</v>
      </c>
      <c r="FR648" s="200">
        <f>AF648*AF$2*IF($FC648="V",1,-1)*IF($Q648="Fixo",(CT648-INDEX('Curva Forward'!$C$5:$AN$13,MATCH(CONCATENATE(BD_COMERCIAL!$K648," ",BD_COMERCIAL!$L648),'Curva Forward'!$B$5:$B$13,0),MATCH(FR$4,'Curva Forward'!$C$4:$AN$4,0))),CT648)</f>
        <v>0</v>
      </c>
      <c r="FS648" s="200">
        <f>AG648*AG$2*IF($FC648="V",1,-1)*IF($Q648="Fixo",(CU648-INDEX('Curva Forward'!$C$5:$AN$13,MATCH(CONCATENATE(BD_COMERCIAL!$K648," ",BD_COMERCIAL!$L648),'Curva Forward'!$B$5:$B$13,0),MATCH(FS$4,'Curva Forward'!$C$4:$AN$4,0))),CU648)</f>
        <v>0</v>
      </c>
      <c r="FT648" s="200">
        <f>AH648*AH$2*IF($FC648="V",1,-1)*IF($Q648="Fixo",(CV648-INDEX('Curva Forward'!$C$5:$AN$13,MATCH(CONCATENATE(BD_COMERCIAL!$K648," ",BD_COMERCIAL!$L648),'Curva Forward'!$B$5:$B$13,0),MATCH(FT$4,'Curva Forward'!$C$4:$AN$4,0))),CV648)</f>
        <v>0</v>
      </c>
      <c r="FU648" s="200">
        <f>AI648*AI$2*IF($FC648="V",1,-1)*IF($Q648="Fixo",(CW648-INDEX('Curva Forward'!$C$5:$AN$13,MATCH(CONCATENATE(BD_COMERCIAL!$K648," ",BD_COMERCIAL!$L648),'Curva Forward'!$B$5:$B$13,0),MATCH(FU$4,'Curva Forward'!$C$4:$AN$4,0))),CW648)</f>
        <v>0</v>
      </c>
      <c r="FV648" s="200">
        <f>AJ648*AJ$2*IF($FC648="V",1,-1)*IF($Q648="Fixo",(CX648-INDEX('Curva Forward'!$C$5:$AN$13,MATCH(CONCATENATE(BD_COMERCIAL!$K648," ",BD_COMERCIAL!$L648),'Curva Forward'!$B$5:$B$13,0),MATCH(FV$4,'Curva Forward'!$C$4:$AN$4,0))),CX648)</f>
        <v>0</v>
      </c>
      <c r="FW648" s="200">
        <f>AK648*AK$2*IF($FC648="V",1,-1)*IF($Q648="Fixo",(CY648-INDEX('Curva Forward'!$C$5:$AN$13,MATCH(CONCATENATE(BD_COMERCIAL!$K648," ",BD_COMERCIAL!$L648),'Curva Forward'!$B$5:$B$13,0),MATCH(FW$4,'Curva Forward'!$C$4:$AN$4,0))),CY648)</f>
        <v>65844</v>
      </c>
      <c r="FX648" s="200">
        <f>AL648*AL$2*IF($FC648="V",1,-1)*IF($Q648="Fixo",(CZ648-INDEX('Curva Forward'!$C$5:$AN$13,MATCH(CONCATENATE(BD_COMERCIAL!$K648," ",BD_COMERCIAL!$L648),'Curva Forward'!$B$5:$B$13,0),MATCH(FX$4,'Curva Forward'!$C$4:$AN$4,0))),CZ648)</f>
        <v>0</v>
      </c>
      <c r="FY648" s="200">
        <f>AM648*AM$2*IF($FC648="V",1,-1)*IF($Q648="Fixo",(DA648-INDEX('Curva Forward'!$C$5:$AN$13,MATCH(CONCATENATE(BD_COMERCIAL!$K648," ",BD_COMERCIAL!$L648),'Curva Forward'!$B$5:$B$13,0),MATCH(FY$4,'Curva Forward'!$C$4:$AN$4,0))),DA648)</f>
        <v>0</v>
      </c>
      <c r="FZ648" s="200">
        <f>AN648*AN$2*IF($FC648="V",1,-1)*IF($Q648="Fixo",(DB648-INDEX('Curva Forward'!$C$5:$AN$13,MATCH(CONCATENATE(BD_COMERCIAL!$K648," ",BD_COMERCIAL!$L648),'Curva Forward'!$B$5:$B$13,0),MATCH(FZ$4,'Curva Forward'!$C$4:$AN$4,0))),DB648)</f>
        <v>0</v>
      </c>
      <c r="GA648" s="200">
        <f>AO648*AO$2*IF($FC648="V",1,-1)*IF($Q648="Fixo",(DC648-INDEX('Curva Forward'!$C$5:$AN$13,MATCH(CONCATENATE(BD_COMERCIAL!$K648," ",BD_COMERCIAL!$L648),'Curva Forward'!$B$5:$B$13,0),MATCH(GA$4,'Curva Forward'!$C$4:$AN$4,0))),DC648)</f>
        <v>0</v>
      </c>
      <c r="GB648" s="200">
        <f>AP648*AP$2*IF($FC648="V",1,-1)*IF($Q648="Fixo",(DD648-INDEX('Curva Forward'!$C$5:$AN$13,MATCH(CONCATENATE(BD_COMERCIAL!$K648," ",BD_COMERCIAL!$L648),'Curva Forward'!$B$5:$B$13,0),MATCH(GB$4,'Curva Forward'!$C$4:$AN$4,0))),DD648)</f>
        <v>0</v>
      </c>
      <c r="GC648" s="200">
        <f>AQ648*AQ$2*IF($FC648="V",1,-1)*IF($Q648="Fixo",(DE648-INDEX('Curva Forward'!$C$5:$AN$13,MATCH(CONCATENATE(BD_COMERCIAL!$K648," ",BD_COMERCIAL!$L648),'Curva Forward'!$B$5:$B$13,0),MATCH(GC$4,'Curva Forward'!$C$4:$AN$4,0))),DE648)</f>
        <v>0</v>
      </c>
      <c r="GD648" s="200">
        <f>AR648*AR$2*IF($FC648="V",1,-1)*IF($Q648="Fixo",(DF648-INDEX('Curva Forward'!$C$5:$AN$13,MATCH(CONCATENATE(BD_COMERCIAL!$K648," ",BD_COMERCIAL!$L648),'Curva Forward'!$B$5:$B$13,0),MATCH(GD$4,'Curva Forward'!$C$4:$AN$4,0))),DF648)</f>
        <v>0</v>
      </c>
      <c r="GE648" s="200">
        <f>AS648*AS$2*IF($FC648="V",1,-1)*IF($Q648="Fixo",(DG648-INDEX('Curva Forward'!$C$5:$AN$13,MATCH(CONCATENATE(BD_COMERCIAL!$K648," ",BD_COMERCIAL!$L648),'Curva Forward'!$B$5:$B$13,0),MATCH(GE$4,'Curva Forward'!$C$4:$AN$4,0))),DG648)</f>
        <v>0</v>
      </c>
      <c r="GF648" s="200">
        <f>AT648*AT$2*IF($FC648="V",1,-1)*IF($Q648="Fixo",(DH648-INDEX('Curva Forward'!$C$5:$AN$13,MATCH(CONCATENATE(BD_COMERCIAL!$K648," ",BD_COMERCIAL!$L648),'Curva Forward'!$B$5:$B$13,0),MATCH(GF$4,'Curva Forward'!$C$4:$AN$4,0))),DH648)</f>
        <v>0</v>
      </c>
      <c r="GG648" s="200">
        <f>AU648*AU$2*IF($FC648="V",1,-1)*IF($Q648="Fixo",(DI648-INDEX('Curva Forward'!$C$5:$AN$13,MATCH(CONCATENATE(BD_COMERCIAL!$K648," ",BD_COMERCIAL!$L648),'Curva Forward'!$B$5:$B$13,0),MATCH(GG$4,'Curva Forward'!$C$4:$AN$4,0))),DI648)</f>
        <v>0</v>
      </c>
      <c r="GH648" s="200">
        <f>AV648*AV$2*IF($FC648="V",1,-1)*IF($Q648="Fixo",(DJ648-INDEX('Curva Forward'!$C$5:$AN$13,MATCH(CONCATENATE(BD_COMERCIAL!$K648," ",BD_COMERCIAL!$L648),'Curva Forward'!$B$5:$B$13,0),MATCH(GH$4,'Curva Forward'!$C$4:$AN$4,0))),DJ648)</f>
        <v>0</v>
      </c>
      <c r="GI648" s="200">
        <f>AW648*AW$2*IF($FC648="V",1,-1)*IF($Q648="Fixo",(DK648-INDEX('Curva Forward'!$C$5:$AN$13,MATCH(CONCATENATE(BD_COMERCIAL!$K648," ",BD_COMERCIAL!$L648),'Curva Forward'!$B$5:$B$13,0),MATCH(GI$4,'Curva Forward'!$C$4:$AN$4,0))),DK648)</f>
        <v>0</v>
      </c>
      <c r="GJ648" s="200">
        <f>AX648*AX$2*IF($FC648="V",1,-1)*IF($Q648="Fixo",(DL648-INDEX('Curva Forward'!$C$5:$AN$13,MATCH(CONCATENATE(BD_COMERCIAL!$K648," ",BD_COMERCIAL!$L648),'Curva Forward'!$B$5:$B$13,0),MATCH(GJ$4,'Curva Forward'!$C$4:$AN$4,0))),DL648)</f>
        <v>0</v>
      </c>
      <c r="GK648" s="200">
        <f>AY648*AY$2*IF($FC648="V",1,-1)*IF($Q648="Fixo",(DM648-INDEX('Curva Forward'!$C$5:$AN$13,MATCH(CONCATENATE(BD_COMERCIAL!$K648," ",BD_COMERCIAL!$L648),'Curva Forward'!$B$5:$B$13,0),MATCH(GK$4,'Curva Forward'!$C$4:$AN$4,0))),DM648)</f>
        <v>0</v>
      </c>
      <c r="GL648" s="200">
        <f>IF(EZ648="",0,CL648*CL$2*IF($FC648="V",1,-1)*IF($Q648="Fixo",(EZ648-INDEX('Curva Forward'!$C$5:$AN$13,MATCH(CONCATENATE(BD_COMERCIAL!$K648," ",BD_COMERCIAL!$L648),'Curva Forward'!$B$5:$B$13,0),MATCH(GL$4,'Curva Forward'!$C$4:$AN$4,0))),EZ648))</f>
        <v>0</v>
      </c>
      <c r="GM648" s="200">
        <f>IF(FA648="",0,CM648*CM$2*IF($FC648="V",1,-1)*IF($Q648="Fixo",(FA648-INDEX('Curva Forward'!$C$5:$AN$13,MATCH(CONCATENATE(BD_COMERCIAL!$K648," ",BD_COMERCIAL!$L648),'Curva Forward'!$B$5:$B$13,0),MATCH(GM$4,'Curva Forward'!$C$4:$AN$4,0))),FA648))</f>
        <v>0</v>
      </c>
      <c r="GN648" s="200">
        <f>IF(FB648="",0,CN648*CN$2*IF($FC648="V",1,-1)*IF($Q648="Fixo",(FB648-INDEX('Curva Forward'!$C$5:$AN$13,MATCH(CONCATENATE(BD_COMERCIAL!$K648," ",BD_COMERCIAL!$L648),'Curva Forward'!$B$5:$B$13,0),MATCH(GN$4,'Curva Forward'!$C$4:$AN$4,0))),FB648))</f>
        <v>0</v>
      </c>
      <c r="GO648" s="201">
        <f t="shared" ca="1" si="197"/>
        <v>0</v>
      </c>
      <c r="GP648" s="201">
        <f t="shared" ca="1" si="198"/>
        <v>0</v>
      </c>
    </row>
    <row r="649" spans="1:198" ht="15" customHeight="1" x14ac:dyDescent="0.25">
      <c r="A649" s="6"/>
      <c r="B649" s="7" t="s">
        <v>1075</v>
      </c>
      <c r="C649" s="8">
        <v>44818</v>
      </c>
      <c r="D649" s="9" t="s">
        <v>131</v>
      </c>
      <c r="E649" s="9" t="s">
        <v>993</v>
      </c>
      <c r="F649" s="113" t="s">
        <v>994</v>
      </c>
      <c r="G649" s="10" t="s">
        <v>1056</v>
      </c>
      <c r="H649" s="113" t="s">
        <v>992</v>
      </c>
      <c r="I649" s="9" t="s">
        <v>139</v>
      </c>
      <c r="J649" s="166"/>
      <c r="K649" s="10" t="s">
        <v>127</v>
      </c>
      <c r="L649" s="84" t="s">
        <v>22</v>
      </c>
      <c r="M649" s="11">
        <v>44866</v>
      </c>
      <c r="N649" s="12">
        <v>44895</v>
      </c>
      <c r="O649" s="10">
        <v>2</v>
      </c>
      <c r="P649" s="84">
        <v>74</v>
      </c>
      <c r="Q649" s="84" t="s">
        <v>128</v>
      </c>
      <c r="R649" s="10" t="s">
        <v>129</v>
      </c>
      <c r="S649" s="14" t="s">
        <v>135</v>
      </c>
      <c r="T649" s="11"/>
      <c r="U649" s="12"/>
      <c r="V649" s="257" t="str">
        <f ca="1">IF(U649="","",
IF(U649="NA","",
IFERROR(VLOOKUP(EOMONTH(M649,-2)+1,IPCA!$A:$B,2,0),
VLOOKUP(EOMONTH(TODAY(),-2)+1,IPCA!$A:$B,2,0))/
VLOOKUP(EOMONTH(U649,-2)+1,IPCA!$A:$B,2,0)*
P649))</f>
        <v/>
      </c>
      <c r="W649" s="84"/>
      <c r="X649" s="13" t="s">
        <v>133</v>
      </c>
      <c r="Y649" s="166"/>
      <c r="AA649" s="108"/>
      <c r="AB649" s="15"/>
      <c r="AL649">
        <v>2</v>
      </c>
      <c r="AM649" s="6"/>
      <c r="AN649" s="15"/>
      <c r="AY649" s="6"/>
      <c r="AZ649" s="15"/>
      <c r="BK649" s="6"/>
      <c r="BL649" s="15"/>
      <c r="BW649" s="6"/>
      <c r="BX649" s="15"/>
      <c r="CI649" s="6"/>
      <c r="CJ649" s="16">
        <f t="shared" si="187"/>
        <v>0.16438356164383561</v>
      </c>
      <c r="CK649" s="16" t="str">
        <f t="shared" si="188"/>
        <v/>
      </c>
      <c r="CL649" s="16" t="str">
        <f t="shared" si="189"/>
        <v/>
      </c>
      <c r="CM649" s="16" t="str">
        <f t="shared" si="190"/>
        <v/>
      </c>
      <c r="CN649" s="16" t="str">
        <f t="shared" si="191"/>
        <v/>
      </c>
      <c r="CO649" s="18"/>
      <c r="CP649" s="15"/>
      <c r="CZ649">
        <v>74</v>
      </c>
      <c r="DA649" s="6"/>
      <c r="DB649" s="15"/>
      <c r="DM649" s="6"/>
      <c r="DN649" s="15"/>
      <c r="DY649" s="6"/>
      <c r="DZ649" s="15"/>
      <c r="EK649" s="6"/>
      <c r="EL649" s="15"/>
      <c r="EW649" s="6"/>
      <c r="EX649" s="16">
        <f t="shared" si="182"/>
        <v>6.0821917808219181</v>
      </c>
      <c r="EY649" s="16" t="str">
        <f t="shared" si="183"/>
        <v/>
      </c>
      <c r="EZ649" s="16" t="str">
        <f t="shared" si="184"/>
        <v/>
      </c>
      <c r="FA649" s="16" t="str">
        <f t="shared" si="185"/>
        <v/>
      </c>
      <c r="FB649" s="160" t="str">
        <f t="shared" si="186"/>
        <v/>
      </c>
      <c r="FC649" t="s">
        <v>205</v>
      </c>
      <c r="FD649" s="20" t="s">
        <v>139</v>
      </c>
      <c r="FE649"/>
      <c r="FF649" s="209" t="s">
        <v>206</v>
      </c>
      <c r="FH649" s="284">
        <f t="shared" ca="1" si="192"/>
        <v>0</v>
      </c>
      <c r="FI649" s="208">
        <f t="shared" si="193"/>
        <v>0.96666666666666667</v>
      </c>
      <c r="FK649" t="str">
        <f t="shared" si="194"/>
        <v>ESFERA COMERCIALIZADORA DE ENERGIA LTDA</v>
      </c>
      <c r="FL649" s="201">
        <f t="shared" ca="1" si="195"/>
        <v>43200</v>
      </c>
      <c r="FM649" s="201">
        <f t="shared" ca="1" si="196"/>
        <v>0</v>
      </c>
      <c r="FN649" s="200">
        <f>AB649*AB$2*IF($FC649="V",1,-1)*IF($Q649="Fixo",(CP649-INDEX('Curva Forward'!$C$5:$AN$13,MATCH(CONCATENATE(BD_COMERCIAL!$K649," ",BD_COMERCIAL!$L649),'Curva Forward'!$B$5:$B$13,0),MATCH(FN$4,'Curva Forward'!$C$4:$AN$4,0))),CP649)</f>
        <v>0</v>
      </c>
      <c r="FO649" s="200">
        <f>AC649*AC$2*IF($FC649="V",1,-1)*IF($Q649="Fixo",(CQ649-INDEX('Curva Forward'!$C$5:$AN$13,MATCH(CONCATENATE(BD_COMERCIAL!$K649," ",BD_COMERCIAL!$L649),'Curva Forward'!$B$5:$B$13,0),MATCH(FO$4,'Curva Forward'!$C$4:$AN$4,0))),CQ649)</f>
        <v>0</v>
      </c>
      <c r="FP649" s="200">
        <f>AD649*AD$2*IF($FC649="V",1,-1)*IF($Q649="Fixo",(CR649-INDEX('Curva Forward'!$C$5:$AN$13,MATCH(CONCATENATE(BD_COMERCIAL!$K649," ",BD_COMERCIAL!$L649),'Curva Forward'!$B$5:$B$13,0),MATCH(FP$4,'Curva Forward'!$C$4:$AN$4,0))),CR649)</f>
        <v>0</v>
      </c>
      <c r="FQ649" s="200">
        <f>AE649*AE$2*IF($FC649="V",1,-1)*IF($Q649="Fixo",(CS649-INDEX('Curva Forward'!$C$5:$AN$13,MATCH(CONCATENATE(BD_COMERCIAL!$K649," ",BD_COMERCIAL!$L649),'Curva Forward'!$B$5:$B$13,0),MATCH(FQ$4,'Curva Forward'!$C$4:$AN$4,0))),CS649)</f>
        <v>0</v>
      </c>
      <c r="FR649" s="200">
        <f>AF649*AF$2*IF($FC649="V",1,-1)*IF($Q649="Fixo",(CT649-INDEX('Curva Forward'!$C$5:$AN$13,MATCH(CONCATENATE(BD_COMERCIAL!$K649," ",BD_COMERCIAL!$L649),'Curva Forward'!$B$5:$B$13,0),MATCH(FR$4,'Curva Forward'!$C$4:$AN$4,0))),CT649)</f>
        <v>0</v>
      </c>
      <c r="FS649" s="200">
        <f>AG649*AG$2*IF($FC649="V",1,-1)*IF($Q649="Fixo",(CU649-INDEX('Curva Forward'!$C$5:$AN$13,MATCH(CONCATENATE(BD_COMERCIAL!$K649," ",BD_COMERCIAL!$L649),'Curva Forward'!$B$5:$B$13,0),MATCH(FS$4,'Curva Forward'!$C$4:$AN$4,0))),CU649)</f>
        <v>0</v>
      </c>
      <c r="FT649" s="200">
        <f>AH649*AH$2*IF($FC649="V",1,-1)*IF($Q649="Fixo",(CV649-INDEX('Curva Forward'!$C$5:$AN$13,MATCH(CONCATENATE(BD_COMERCIAL!$K649," ",BD_COMERCIAL!$L649),'Curva Forward'!$B$5:$B$13,0),MATCH(FT$4,'Curva Forward'!$C$4:$AN$4,0))),CV649)</f>
        <v>0</v>
      </c>
      <c r="FU649" s="200">
        <f>AI649*AI$2*IF($FC649="V",1,-1)*IF($Q649="Fixo",(CW649-INDEX('Curva Forward'!$C$5:$AN$13,MATCH(CONCATENATE(BD_COMERCIAL!$K649," ",BD_COMERCIAL!$L649),'Curva Forward'!$B$5:$B$13,0),MATCH(FU$4,'Curva Forward'!$C$4:$AN$4,0))),CW649)</f>
        <v>0</v>
      </c>
      <c r="FV649" s="200">
        <f>AJ649*AJ$2*IF($FC649="V",1,-1)*IF($Q649="Fixo",(CX649-INDEX('Curva Forward'!$C$5:$AN$13,MATCH(CONCATENATE(BD_COMERCIAL!$K649," ",BD_COMERCIAL!$L649),'Curva Forward'!$B$5:$B$13,0),MATCH(FV$4,'Curva Forward'!$C$4:$AN$4,0))),CX649)</f>
        <v>0</v>
      </c>
      <c r="FW649" s="200">
        <f>AK649*AK$2*IF($FC649="V",1,-1)*IF($Q649="Fixo",(CY649-INDEX('Curva Forward'!$C$5:$AN$13,MATCH(CONCATENATE(BD_COMERCIAL!$K649," ",BD_COMERCIAL!$L649),'Curva Forward'!$B$5:$B$13,0),MATCH(FW$4,'Curva Forward'!$C$4:$AN$4,0))),CY649)</f>
        <v>0</v>
      </c>
      <c r="FX649" s="200">
        <f>AL649*AL$2*IF($FC649="V",1,-1)*IF($Q649="Fixo",(CZ649-INDEX('Curva Forward'!$C$5:$AN$13,MATCH(CONCATENATE(BD_COMERCIAL!$K649," ",BD_COMERCIAL!$L649),'Curva Forward'!$B$5:$B$13,0),MATCH(FX$4,'Curva Forward'!$C$4:$AN$4,0))),CZ649)</f>
        <v>43200</v>
      </c>
      <c r="FY649" s="200">
        <f>AM649*AM$2*IF($FC649="V",1,-1)*IF($Q649="Fixo",(DA649-INDEX('Curva Forward'!$C$5:$AN$13,MATCH(CONCATENATE(BD_COMERCIAL!$K649," ",BD_COMERCIAL!$L649),'Curva Forward'!$B$5:$B$13,0),MATCH(FY$4,'Curva Forward'!$C$4:$AN$4,0))),DA649)</f>
        <v>0</v>
      </c>
      <c r="FZ649" s="200">
        <f>AN649*AN$2*IF($FC649="V",1,-1)*IF($Q649="Fixo",(DB649-INDEX('Curva Forward'!$C$5:$AN$13,MATCH(CONCATENATE(BD_COMERCIAL!$K649," ",BD_COMERCIAL!$L649),'Curva Forward'!$B$5:$B$13,0),MATCH(FZ$4,'Curva Forward'!$C$4:$AN$4,0))),DB649)</f>
        <v>0</v>
      </c>
      <c r="GA649" s="200">
        <f>AO649*AO$2*IF($FC649="V",1,-1)*IF($Q649="Fixo",(DC649-INDEX('Curva Forward'!$C$5:$AN$13,MATCH(CONCATENATE(BD_COMERCIAL!$K649," ",BD_COMERCIAL!$L649),'Curva Forward'!$B$5:$B$13,0),MATCH(GA$4,'Curva Forward'!$C$4:$AN$4,0))),DC649)</f>
        <v>0</v>
      </c>
      <c r="GB649" s="200">
        <f>AP649*AP$2*IF($FC649="V",1,-1)*IF($Q649="Fixo",(DD649-INDEX('Curva Forward'!$C$5:$AN$13,MATCH(CONCATENATE(BD_COMERCIAL!$K649," ",BD_COMERCIAL!$L649),'Curva Forward'!$B$5:$B$13,0),MATCH(GB$4,'Curva Forward'!$C$4:$AN$4,0))),DD649)</f>
        <v>0</v>
      </c>
      <c r="GC649" s="200">
        <f>AQ649*AQ$2*IF($FC649="V",1,-1)*IF($Q649="Fixo",(DE649-INDEX('Curva Forward'!$C$5:$AN$13,MATCH(CONCATENATE(BD_COMERCIAL!$K649," ",BD_COMERCIAL!$L649),'Curva Forward'!$B$5:$B$13,0),MATCH(GC$4,'Curva Forward'!$C$4:$AN$4,0))),DE649)</f>
        <v>0</v>
      </c>
      <c r="GD649" s="200">
        <f>AR649*AR$2*IF($FC649="V",1,-1)*IF($Q649="Fixo",(DF649-INDEX('Curva Forward'!$C$5:$AN$13,MATCH(CONCATENATE(BD_COMERCIAL!$K649," ",BD_COMERCIAL!$L649),'Curva Forward'!$B$5:$B$13,0),MATCH(GD$4,'Curva Forward'!$C$4:$AN$4,0))),DF649)</f>
        <v>0</v>
      </c>
      <c r="GE649" s="200">
        <f>AS649*AS$2*IF($FC649="V",1,-1)*IF($Q649="Fixo",(DG649-INDEX('Curva Forward'!$C$5:$AN$13,MATCH(CONCATENATE(BD_COMERCIAL!$K649," ",BD_COMERCIAL!$L649),'Curva Forward'!$B$5:$B$13,0),MATCH(GE$4,'Curva Forward'!$C$4:$AN$4,0))),DG649)</f>
        <v>0</v>
      </c>
      <c r="GF649" s="200">
        <f>AT649*AT$2*IF($FC649="V",1,-1)*IF($Q649="Fixo",(DH649-INDEX('Curva Forward'!$C$5:$AN$13,MATCH(CONCATENATE(BD_COMERCIAL!$K649," ",BD_COMERCIAL!$L649),'Curva Forward'!$B$5:$B$13,0),MATCH(GF$4,'Curva Forward'!$C$4:$AN$4,0))),DH649)</f>
        <v>0</v>
      </c>
      <c r="GG649" s="200">
        <f>AU649*AU$2*IF($FC649="V",1,-1)*IF($Q649="Fixo",(DI649-INDEX('Curva Forward'!$C$5:$AN$13,MATCH(CONCATENATE(BD_COMERCIAL!$K649," ",BD_COMERCIAL!$L649),'Curva Forward'!$B$5:$B$13,0),MATCH(GG$4,'Curva Forward'!$C$4:$AN$4,0))),DI649)</f>
        <v>0</v>
      </c>
      <c r="GH649" s="200">
        <f>AV649*AV$2*IF($FC649="V",1,-1)*IF($Q649="Fixo",(DJ649-INDEX('Curva Forward'!$C$5:$AN$13,MATCH(CONCATENATE(BD_COMERCIAL!$K649," ",BD_COMERCIAL!$L649),'Curva Forward'!$B$5:$B$13,0),MATCH(GH$4,'Curva Forward'!$C$4:$AN$4,0))),DJ649)</f>
        <v>0</v>
      </c>
      <c r="GI649" s="200">
        <f>AW649*AW$2*IF($FC649="V",1,-1)*IF($Q649="Fixo",(DK649-INDEX('Curva Forward'!$C$5:$AN$13,MATCH(CONCATENATE(BD_COMERCIAL!$K649," ",BD_COMERCIAL!$L649),'Curva Forward'!$B$5:$B$13,0),MATCH(GI$4,'Curva Forward'!$C$4:$AN$4,0))),DK649)</f>
        <v>0</v>
      </c>
      <c r="GJ649" s="200">
        <f>AX649*AX$2*IF($FC649="V",1,-1)*IF($Q649="Fixo",(DL649-INDEX('Curva Forward'!$C$5:$AN$13,MATCH(CONCATENATE(BD_COMERCIAL!$K649," ",BD_COMERCIAL!$L649),'Curva Forward'!$B$5:$B$13,0),MATCH(GJ$4,'Curva Forward'!$C$4:$AN$4,0))),DL649)</f>
        <v>0</v>
      </c>
      <c r="GK649" s="200">
        <f>AY649*AY$2*IF($FC649="V",1,-1)*IF($Q649="Fixo",(DM649-INDEX('Curva Forward'!$C$5:$AN$13,MATCH(CONCATENATE(BD_COMERCIAL!$K649," ",BD_COMERCIAL!$L649),'Curva Forward'!$B$5:$B$13,0),MATCH(GK$4,'Curva Forward'!$C$4:$AN$4,0))),DM649)</f>
        <v>0</v>
      </c>
      <c r="GL649" s="200">
        <f>IF(EZ649="",0,CL649*CL$2*IF($FC649="V",1,-1)*IF($Q649="Fixo",(EZ649-INDEX('Curva Forward'!$C$5:$AN$13,MATCH(CONCATENATE(BD_COMERCIAL!$K649," ",BD_COMERCIAL!$L649),'Curva Forward'!$B$5:$B$13,0),MATCH(GL$4,'Curva Forward'!$C$4:$AN$4,0))),EZ649))</f>
        <v>0</v>
      </c>
      <c r="GM649" s="200">
        <f>IF(FA649="",0,CM649*CM$2*IF($FC649="V",1,-1)*IF($Q649="Fixo",(FA649-INDEX('Curva Forward'!$C$5:$AN$13,MATCH(CONCATENATE(BD_COMERCIAL!$K649," ",BD_COMERCIAL!$L649),'Curva Forward'!$B$5:$B$13,0),MATCH(GM$4,'Curva Forward'!$C$4:$AN$4,0))),FA649))</f>
        <v>0</v>
      </c>
      <c r="GN649" s="200">
        <f>IF(FB649="",0,CN649*CN$2*IF($FC649="V",1,-1)*IF($Q649="Fixo",(FB649-INDEX('Curva Forward'!$C$5:$AN$13,MATCH(CONCATENATE(BD_COMERCIAL!$K649," ",BD_COMERCIAL!$L649),'Curva Forward'!$B$5:$B$13,0),MATCH(GN$4,'Curva Forward'!$C$4:$AN$4,0))),FB649))</f>
        <v>0</v>
      </c>
      <c r="GO649" s="201">
        <f t="shared" ca="1" si="197"/>
        <v>0</v>
      </c>
      <c r="GP649" s="201">
        <f t="shared" ca="1" si="198"/>
        <v>0</v>
      </c>
    </row>
    <row r="650" spans="1:198" ht="15" customHeight="1" x14ac:dyDescent="0.25">
      <c r="A650" s="6"/>
      <c r="B650" s="7" t="s">
        <v>1076</v>
      </c>
      <c r="C650" s="8">
        <v>44818</v>
      </c>
      <c r="D650" s="9" t="s">
        <v>131</v>
      </c>
      <c r="E650" s="9" t="s">
        <v>993</v>
      </c>
      <c r="F650" s="113" t="s">
        <v>994</v>
      </c>
      <c r="G650" s="10" t="s">
        <v>1056</v>
      </c>
      <c r="H650" s="113" t="s">
        <v>992</v>
      </c>
      <c r="I650" s="9" t="s">
        <v>139</v>
      </c>
      <c r="J650" s="166"/>
      <c r="K650" s="10" t="s">
        <v>127</v>
      </c>
      <c r="L650" s="84" t="s">
        <v>22</v>
      </c>
      <c r="M650" s="11">
        <v>44866</v>
      </c>
      <c r="N650" s="12">
        <v>44895</v>
      </c>
      <c r="O650" s="10">
        <v>2</v>
      </c>
      <c r="P650" s="84">
        <v>74.099999999999994</v>
      </c>
      <c r="Q650" s="84" t="s">
        <v>128</v>
      </c>
      <c r="R650" s="10" t="s">
        <v>129</v>
      </c>
      <c r="S650" s="14" t="s">
        <v>135</v>
      </c>
      <c r="T650" s="11"/>
      <c r="U650" s="12"/>
      <c r="V650" s="257" t="str">
        <f ca="1">IF(U650="","",
IF(U650="NA","",
IFERROR(VLOOKUP(EOMONTH(M650,-2)+1,IPCA!$A:$B,2,0),
VLOOKUP(EOMONTH(TODAY(),-2)+1,IPCA!$A:$B,2,0))/
VLOOKUP(EOMONTH(U650,-2)+1,IPCA!$A:$B,2,0)*
P650))</f>
        <v/>
      </c>
      <c r="W650" s="84"/>
      <c r="X650" s="13" t="s">
        <v>6</v>
      </c>
      <c r="Y650" s="166"/>
      <c r="AA650" s="108"/>
      <c r="AB650" s="15"/>
      <c r="AL650">
        <v>2</v>
      </c>
      <c r="AM650" s="6"/>
      <c r="AN650" s="15"/>
      <c r="AY650" s="6"/>
      <c r="AZ650" s="15"/>
      <c r="BK650" s="6"/>
      <c r="BL650" s="15"/>
      <c r="BW650" s="6"/>
      <c r="BX650" s="15"/>
      <c r="CI650" s="6"/>
      <c r="CJ650" s="16">
        <f t="shared" si="187"/>
        <v>0.16438356164383561</v>
      </c>
      <c r="CK650" s="16" t="str">
        <f t="shared" si="188"/>
        <v/>
      </c>
      <c r="CL650" s="16" t="str">
        <f t="shared" si="189"/>
        <v/>
      </c>
      <c r="CM650" s="16" t="str">
        <f t="shared" si="190"/>
        <v/>
      </c>
      <c r="CN650" s="16" t="str">
        <f t="shared" si="191"/>
        <v/>
      </c>
      <c r="CO650" s="18"/>
      <c r="CP650" s="15"/>
      <c r="CZ650">
        <v>74.099999999999994</v>
      </c>
      <c r="DA650" s="6"/>
      <c r="DB650" s="15"/>
      <c r="DM650" s="6"/>
      <c r="DN650" s="15"/>
      <c r="DY650" s="6"/>
      <c r="DZ650" s="15"/>
      <c r="EK650" s="6"/>
      <c r="EL650" s="15"/>
      <c r="EW650" s="6"/>
      <c r="EX650" s="16">
        <f t="shared" si="182"/>
        <v>6.0904109589041084</v>
      </c>
      <c r="EY650" s="16" t="str">
        <f t="shared" si="183"/>
        <v/>
      </c>
      <c r="EZ650" s="16" t="str">
        <f t="shared" si="184"/>
        <v/>
      </c>
      <c r="FA650" s="16" t="str">
        <f t="shared" si="185"/>
        <v/>
      </c>
      <c r="FB650" s="160" t="str">
        <f t="shared" si="186"/>
        <v/>
      </c>
      <c r="FC650" t="s">
        <v>205</v>
      </c>
      <c r="FD650" s="20" t="s">
        <v>139</v>
      </c>
      <c r="FE650"/>
      <c r="FF650" s="209" t="s">
        <v>206</v>
      </c>
      <c r="FH650" s="284">
        <f t="shared" ca="1" si="192"/>
        <v>0</v>
      </c>
      <c r="FI650" s="208">
        <f t="shared" si="193"/>
        <v>0.96666666666666667</v>
      </c>
      <c r="FK650" t="str">
        <f t="shared" si="194"/>
        <v>ESFERA COMERCIALIZADORA DE ENERGIA LTDA</v>
      </c>
      <c r="FL650" s="201">
        <f t="shared" ca="1" si="195"/>
        <v>43056.000000000007</v>
      </c>
      <c r="FM650" s="201">
        <f t="shared" ca="1" si="196"/>
        <v>0</v>
      </c>
      <c r="FN650" s="200">
        <f>AB650*AB$2*IF($FC650="V",1,-1)*IF($Q650="Fixo",(CP650-INDEX('Curva Forward'!$C$5:$AN$13,MATCH(CONCATENATE(BD_COMERCIAL!$K650," ",BD_COMERCIAL!$L650),'Curva Forward'!$B$5:$B$13,0),MATCH(FN$4,'Curva Forward'!$C$4:$AN$4,0))),CP650)</f>
        <v>0</v>
      </c>
      <c r="FO650" s="200">
        <f>AC650*AC$2*IF($FC650="V",1,-1)*IF($Q650="Fixo",(CQ650-INDEX('Curva Forward'!$C$5:$AN$13,MATCH(CONCATENATE(BD_COMERCIAL!$K650," ",BD_COMERCIAL!$L650),'Curva Forward'!$B$5:$B$13,0),MATCH(FO$4,'Curva Forward'!$C$4:$AN$4,0))),CQ650)</f>
        <v>0</v>
      </c>
      <c r="FP650" s="200">
        <f>AD650*AD$2*IF($FC650="V",1,-1)*IF($Q650="Fixo",(CR650-INDEX('Curva Forward'!$C$5:$AN$13,MATCH(CONCATENATE(BD_COMERCIAL!$K650," ",BD_COMERCIAL!$L650),'Curva Forward'!$B$5:$B$13,0),MATCH(FP$4,'Curva Forward'!$C$4:$AN$4,0))),CR650)</f>
        <v>0</v>
      </c>
      <c r="FQ650" s="200">
        <f>AE650*AE$2*IF($FC650="V",1,-1)*IF($Q650="Fixo",(CS650-INDEX('Curva Forward'!$C$5:$AN$13,MATCH(CONCATENATE(BD_COMERCIAL!$K650," ",BD_COMERCIAL!$L650),'Curva Forward'!$B$5:$B$13,0),MATCH(FQ$4,'Curva Forward'!$C$4:$AN$4,0))),CS650)</f>
        <v>0</v>
      </c>
      <c r="FR650" s="200">
        <f>AF650*AF$2*IF($FC650="V",1,-1)*IF($Q650="Fixo",(CT650-INDEX('Curva Forward'!$C$5:$AN$13,MATCH(CONCATENATE(BD_COMERCIAL!$K650," ",BD_COMERCIAL!$L650),'Curva Forward'!$B$5:$B$13,0),MATCH(FR$4,'Curva Forward'!$C$4:$AN$4,0))),CT650)</f>
        <v>0</v>
      </c>
      <c r="FS650" s="200">
        <f>AG650*AG$2*IF($FC650="V",1,-1)*IF($Q650="Fixo",(CU650-INDEX('Curva Forward'!$C$5:$AN$13,MATCH(CONCATENATE(BD_COMERCIAL!$K650," ",BD_COMERCIAL!$L650),'Curva Forward'!$B$5:$B$13,0),MATCH(FS$4,'Curva Forward'!$C$4:$AN$4,0))),CU650)</f>
        <v>0</v>
      </c>
      <c r="FT650" s="200">
        <f>AH650*AH$2*IF($FC650="V",1,-1)*IF($Q650="Fixo",(CV650-INDEX('Curva Forward'!$C$5:$AN$13,MATCH(CONCATENATE(BD_COMERCIAL!$K650," ",BD_COMERCIAL!$L650),'Curva Forward'!$B$5:$B$13,0),MATCH(FT$4,'Curva Forward'!$C$4:$AN$4,0))),CV650)</f>
        <v>0</v>
      </c>
      <c r="FU650" s="200">
        <f>AI650*AI$2*IF($FC650="V",1,-1)*IF($Q650="Fixo",(CW650-INDEX('Curva Forward'!$C$5:$AN$13,MATCH(CONCATENATE(BD_COMERCIAL!$K650," ",BD_COMERCIAL!$L650),'Curva Forward'!$B$5:$B$13,0),MATCH(FU$4,'Curva Forward'!$C$4:$AN$4,0))),CW650)</f>
        <v>0</v>
      </c>
      <c r="FV650" s="200">
        <f>AJ650*AJ$2*IF($FC650="V",1,-1)*IF($Q650="Fixo",(CX650-INDEX('Curva Forward'!$C$5:$AN$13,MATCH(CONCATENATE(BD_COMERCIAL!$K650," ",BD_COMERCIAL!$L650),'Curva Forward'!$B$5:$B$13,0),MATCH(FV$4,'Curva Forward'!$C$4:$AN$4,0))),CX650)</f>
        <v>0</v>
      </c>
      <c r="FW650" s="200">
        <f>AK650*AK$2*IF($FC650="V",1,-1)*IF($Q650="Fixo",(CY650-INDEX('Curva Forward'!$C$5:$AN$13,MATCH(CONCATENATE(BD_COMERCIAL!$K650," ",BD_COMERCIAL!$L650),'Curva Forward'!$B$5:$B$13,0),MATCH(FW$4,'Curva Forward'!$C$4:$AN$4,0))),CY650)</f>
        <v>0</v>
      </c>
      <c r="FX650" s="200">
        <f>AL650*AL$2*IF($FC650="V",1,-1)*IF($Q650="Fixo",(CZ650-INDEX('Curva Forward'!$C$5:$AN$13,MATCH(CONCATENATE(BD_COMERCIAL!$K650," ",BD_COMERCIAL!$L650),'Curva Forward'!$B$5:$B$13,0),MATCH(FX$4,'Curva Forward'!$C$4:$AN$4,0))),CZ650)</f>
        <v>43056.000000000007</v>
      </c>
      <c r="FY650" s="200">
        <f>AM650*AM$2*IF($FC650="V",1,-1)*IF($Q650="Fixo",(DA650-INDEX('Curva Forward'!$C$5:$AN$13,MATCH(CONCATENATE(BD_COMERCIAL!$K650," ",BD_COMERCIAL!$L650),'Curva Forward'!$B$5:$B$13,0),MATCH(FY$4,'Curva Forward'!$C$4:$AN$4,0))),DA650)</f>
        <v>0</v>
      </c>
      <c r="FZ650" s="200">
        <f>AN650*AN$2*IF($FC650="V",1,-1)*IF($Q650="Fixo",(DB650-INDEX('Curva Forward'!$C$5:$AN$13,MATCH(CONCATENATE(BD_COMERCIAL!$K650," ",BD_COMERCIAL!$L650),'Curva Forward'!$B$5:$B$13,0),MATCH(FZ$4,'Curva Forward'!$C$4:$AN$4,0))),DB650)</f>
        <v>0</v>
      </c>
      <c r="GA650" s="200">
        <f>AO650*AO$2*IF($FC650="V",1,-1)*IF($Q650="Fixo",(DC650-INDEX('Curva Forward'!$C$5:$AN$13,MATCH(CONCATENATE(BD_COMERCIAL!$K650," ",BD_COMERCIAL!$L650),'Curva Forward'!$B$5:$B$13,0),MATCH(GA$4,'Curva Forward'!$C$4:$AN$4,0))),DC650)</f>
        <v>0</v>
      </c>
      <c r="GB650" s="200">
        <f>AP650*AP$2*IF($FC650="V",1,-1)*IF($Q650="Fixo",(DD650-INDEX('Curva Forward'!$C$5:$AN$13,MATCH(CONCATENATE(BD_COMERCIAL!$K650," ",BD_COMERCIAL!$L650),'Curva Forward'!$B$5:$B$13,0),MATCH(GB$4,'Curva Forward'!$C$4:$AN$4,0))),DD650)</f>
        <v>0</v>
      </c>
      <c r="GC650" s="200">
        <f>AQ650*AQ$2*IF($FC650="V",1,-1)*IF($Q650="Fixo",(DE650-INDEX('Curva Forward'!$C$5:$AN$13,MATCH(CONCATENATE(BD_COMERCIAL!$K650," ",BD_COMERCIAL!$L650),'Curva Forward'!$B$5:$B$13,0),MATCH(GC$4,'Curva Forward'!$C$4:$AN$4,0))),DE650)</f>
        <v>0</v>
      </c>
      <c r="GD650" s="200">
        <f>AR650*AR$2*IF($FC650="V",1,-1)*IF($Q650="Fixo",(DF650-INDEX('Curva Forward'!$C$5:$AN$13,MATCH(CONCATENATE(BD_COMERCIAL!$K650," ",BD_COMERCIAL!$L650),'Curva Forward'!$B$5:$B$13,0),MATCH(GD$4,'Curva Forward'!$C$4:$AN$4,0))),DF650)</f>
        <v>0</v>
      </c>
      <c r="GE650" s="200">
        <f>AS650*AS$2*IF($FC650="V",1,-1)*IF($Q650="Fixo",(DG650-INDEX('Curva Forward'!$C$5:$AN$13,MATCH(CONCATENATE(BD_COMERCIAL!$K650," ",BD_COMERCIAL!$L650),'Curva Forward'!$B$5:$B$13,0),MATCH(GE$4,'Curva Forward'!$C$4:$AN$4,0))),DG650)</f>
        <v>0</v>
      </c>
      <c r="GF650" s="200">
        <f>AT650*AT$2*IF($FC650="V",1,-1)*IF($Q650="Fixo",(DH650-INDEX('Curva Forward'!$C$5:$AN$13,MATCH(CONCATENATE(BD_COMERCIAL!$K650," ",BD_COMERCIAL!$L650),'Curva Forward'!$B$5:$B$13,0),MATCH(GF$4,'Curva Forward'!$C$4:$AN$4,0))),DH650)</f>
        <v>0</v>
      </c>
      <c r="GG650" s="200">
        <f>AU650*AU$2*IF($FC650="V",1,-1)*IF($Q650="Fixo",(DI650-INDEX('Curva Forward'!$C$5:$AN$13,MATCH(CONCATENATE(BD_COMERCIAL!$K650," ",BD_COMERCIAL!$L650),'Curva Forward'!$B$5:$B$13,0),MATCH(GG$4,'Curva Forward'!$C$4:$AN$4,0))),DI650)</f>
        <v>0</v>
      </c>
      <c r="GH650" s="200">
        <f>AV650*AV$2*IF($FC650="V",1,-1)*IF($Q650="Fixo",(DJ650-INDEX('Curva Forward'!$C$5:$AN$13,MATCH(CONCATENATE(BD_COMERCIAL!$K650," ",BD_COMERCIAL!$L650),'Curva Forward'!$B$5:$B$13,0),MATCH(GH$4,'Curva Forward'!$C$4:$AN$4,0))),DJ650)</f>
        <v>0</v>
      </c>
      <c r="GI650" s="200">
        <f>AW650*AW$2*IF($FC650="V",1,-1)*IF($Q650="Fixo",(DK650-INDEX('Curva Forward'!$C$5:$AN$13,MATCH(CONCATENATE(BD_COMERCIAL!$K650," ",BD_COMERCIAL!$L650),'Curva Forward'!$B$5:$B$13,0),MATCH(GI$4,'Curva Forward'!$C$4:$AN$4,0))),DK650)</f>
        <v>0</v>
      </c>
      <c r="GJ650" s="200">
        <f>AX650*AX$2*IF($FC650="V",1,-1)*IF($Q650="Fixo",(DL650-INDEX('Curva Forward'!$C$5:$AN$13,MATCH(CONCATENATE(BD_COMERCIAL!$K650," ",BD_COMERCIAL!$L650),'Curva Forward'!$B$5:$B$13,0),MATCH(GJ$4,'Curva Forward'!$C$4:$AN$4,0))),DL650)</f>
        <v>0</v>
      </c>
      <c r="GK650" s="200">
        <f>AY650*AY$2*IF($FC650="V",1,-1)*IF($Q650="Fixo",(DM650-INDEX('Curva Forward'!$C$5:$AN$13,MATCH(CONCATENATE(BD_COMERCIAL!$K650," ",BD_COMERCIAL!$L650),'Curva Forward'!$B$5:$B$13,0),MATCH(GK$4,'Curva Forward'!$C$4:$AN$4,0))),DM650)</f>
        <v>0</v>
      </c>
      <c r="GL650" s="200">
        <f>IF(EZ650="",0,CL650*CL$2*IF($FC650="V",1,-1)*IF($Q650="Fixo",(EZ650-INDEX('Curva Forward'!$C$5:$AN$13,MATCH(CONCATENATE(BD_COMERCIAL!$K650," ",BD_COMERCIAL!$L650),'Curva Forward'!$B$5:$B$13,0),MATCH(GL$4,'Curva Forward'!$C$4:$AN$4,0))),EZ650))</f>
        <v>0</v>
      </c>
      <c r="GM650" s="200">
        <f>IF(FA650="",0,CM650*CM$2*IF($FC650="V",1,-1)*IF($Q650="Fixo",(FA650-INDEX('Curva Forward'!$C$5:$AN$13,MATCH(CONCATENATE(BD_COMERCIAL!$K650," ",BD_COMERCIAL!$L650),'Curva Forward'!$B$5:$B$13,0),MATCH(GM$4,'Curva Forward'!$C$4:$AN$4,0))),FA650))</f>
        <v>0</v>
      </c>
      <c r="GN650" s="200">
        <f>IF(FB650="",0,CN650*CN$2*IF($FC650="V",1,-1)*IF($Q650="Fixo",(FB650-INDEX('Curva Forward'!$C$5:$AN$13,MATCH(CONCATENATE(BD_COMERCIAL!$K650," ",BD_COMERCIAL!$L650),'Curva Forward'!$B$5:$B$13,0),MATCH(GN$4,'Curva Forward'!$C$4:$AN$4,0))),FB650))</f>
        <v>0</v>
      </c>
      <c r="GO650" s="201">
        <f t="shared" ca="1" si="197"/>
        <v>0</v>
      </c>
      <c r="GP650" s="201">
        <f t="shared" ca="1" si="198"/>
        <v>0</v>
      </c>
    </row>
    <row r="651" spans="1:198" ht="15" customHeight="1" x14ac:dyDescent="0.25">
      <c r="A651" s="6"/>
      <c r="B651" s="7" t="s">
        <v>1077</v>
      </c>
      <c r="C651" s="8">
        <v>44818</v>
      </c>
      <c r="D651" s="9" t="s">
        <v>131</v>
      </c>
      <c r="E651" s="9" t="s">
        <v>202</v>
      </c>
      <c r="F651" s="113" t="s">
        <v>1006</v>
      </c>
      <c r="G651" s="10" t="s">
        <v>1056</v>
      </c>
      <c r="H651" s="113" t="s">
        <v>992</v>
      </c>
      <c r="I651" s="9" t="s">
        <v>139</v>
      </c>
      <c r="J651" s="166"/>
      <c r="K651" s="10" t="s">
        <v>127</v>
      </c>
      <c r="L651" s="84" t="s">
        <v>22</v>
      </c>
      <c r="M651" s="11">
        <v>44866</v>
      </c>
      <c r="N651" s="12">
        <v>44895</v>
      </c>
      <c r="O651" s="10">
        <v>3</v>
      </c>
      <c r="P651" s="84">
        <v>75</v>
      </c>
      <c r="Q651" s="84" t="s">
        <v>128</v>
      </c>
      <c r="R651" s="10" t="s">
        <v>129</v>
      </c>
      <c r="S651" s="14" t="s">
        <v>135</v>
      </c>
      <c r="T651" s="11"/>
      <c r="U651" s="12"/>
      <c r="V651" s="257" t="str">
        <f ca="1">IF(U651="","",
IF(U651="NA","",
IFERROR(VLOOKUP(EOMONTH(M651,-2)+1,IPCA!$A:$B,2,0),
VLOOKUP(EOMONTH(TODAY(),-2)+1,IPCA!$A:$B,2,0))/
VLOOKUP(EOMONTH(U651,-2)+1,IPCA!$A:$B,2,0)*
P651))</f>
        <v/>
      </c>
      <c r="W651" s="84"/>
      <c r="X651" s="13" t="s">
        <v>133</v>
      </c>
      <c r="Y651" s="166"/>
      <c r="AA651" s="108"/>
      <c r="AB651" s="15"/>
      <c r="AL651">
        <v>3</v>
      </c>
      <c r="AM651" s="6"/>
      <c r="AN651" s="15"/>
      <c r="AY651" s="6"/>
      <c r="AZ651" s="15"/>
      <c r="BK651" s="6"/>
      <c r="BL651" s="15"/>
      <c r="BW651" s="6"/>
      <c r="BX651" s="15"/>
      <c r="CI651" s="6"/>
      <c r="CJ651" s="16">
        <f t="shared" si="187"/>
        <v>0.24657534246575341</v>
      </c>
      <c r="CK651" s="16" t="str">
        <f t="shared" si="188"/>
        <v/>
      </c>
      <c r="CL651" s="16" t="str">
        <f t="shared" si="189"/>
        <v/>
      </c>
      <c r="CM651" s="16" t="str">
        <f t="shared" si="190"/>
        <v/>
      </c>
      <c r="CN651" s="16" t="str">
        <f t="shared" si="191"/>
        <v/>
      </c>
      <c r="CO651" s="18"/>
      <c r="CP651" s="15"/>
      <c r="CZ651">
        <v>75</v>
      </c>
      <c r="DA651" s="6"/>
      <c r="DB651" s="15"/>
      <c r="DM651" s="6"/>
      <c r="DN651" s="15"/>
      <c r="DY651" s="6"/>
      <c r="DZ651" s="15"/>
      <c r="EK651" s="6"/>
      <c r="EL651" s="15"/>
      <c r="EW651" s="6"/>
      <c r="EX651" s="16">
        <f t="shared" si="182"/>
        <v>6.1643835616438354</v>
      </c>
      <c r="EY651" s="16" t="str">
        <f t="shared" si="183"/>
        <v/>
      </c>
      <c r="EZ651" s="16" t="str">
        <f t="shared" si="184"/>
        <v/>
      </c>
      <c r="FA651" s="16" t="str">
        <f t="shared" si="185"/>
        <v/>
      </c>
      <c r="FB651" s="160" t="str">
        <f t="shared" si="186"/>
        <v/>
      </c>
      <c r="FC651" t="s">
        <v>205</v>
      </c>
      <c r="FD651" s="20" t="s">
        <v>139</v>
      </c>
      <c r="FE651"/>
      <c r="FF651" s="209" t="s">
        <v>206</v>
      </c>
      <c r="FH651" s="284">
        <f t="shared" ca="1" si="192"/>
        <v>0</v>
      </c>
      <c r="FI651" s="208">
        <f t="shared" si="193"/>
        <v>0.96666666666666667</v>
      </c>
      <c r="FK651" t="str">
        <f t="shared" si="194"/>
        <v>Genial Energy Comercializadora de Energia Elétrica Ltda</v>
      </c>
      <c r="FL651" s="201">
        <f t="shared" ca="1" si="195"/>
        <v>62640</v>
      </c>
      <c r="FM651" s="201">
        <f t="shared" ca="1" si="196"/>
        <v>0</v>
      </c>
      <c r="FN651" s="200">
        <f>AB651*AB$2*IF($FC651="V",1,-1)*IF($Q651="Fixo",(CP651-INDEX('Curva Forward'!$C$5:$AN$13,MATCH(CONCATENATE(BD_COMERCIAL!$K651," ",BD_COMERCIAL!$L651),'Curva Forward'!$B$5:$B$13,0),MATCH(FN$4,'Curva Forward'!$C$4:$AN$4,0))),CP651)</f>
        <v>0</v>
      </c>
      <c r="FO651" s="200">
        <f>AC651*AC$2*IF($FC651="V",1,-1)*IF($Q651="Fixo",(CQ651-INDEX('Curva Forward'!$C$5:$AN$13,MATCH(CONCATENATE(BD_COMERCIAL!$K651," ",BD_COMERCIAL!$L651),'Curva Forward'!$B$5:$B$13,0),MATCH(FO$4,'Curva Forward'!$C$4:$AN$4,0))),CQ651)</f>
        <v>0</v>
      </c>
      <c r="FP651" s="200">
        <f>AD651*AD$2*IF($FC651="V",1,-1)*IF($Q651="Fixo",(CR651-INDEX('Curva Forward'!$C$5:$AN$13,MATCH(CONCATENATE(BD_COMERCIAL!$K651," ",BD_COMERCIAL!$L651),'Curva Forward'!$B$5:$B$13,0),MATCH(FP$4,'Curva Forward'!$C$4:$AN$4,0))),CR651)</f>
        <v>0</v>
      </c>
      <c r="FQ651" s="200">
        <f>AE651*AE$2*IF($FC651="V",1,-1)*IF($Q651="Fixo",(CS651-INDEX('Curva Forward'!$C$5:$AN$13,MATCH(CONCATENATE(BD_COMERCIAL!$K651," ",BD_COMERCIAL!$L651),'Curva Forward'!$B$5:$B$13,0),MATCH(FQ$4,'Curva Forward'!$C$4:$AN$4,0))),CS651)</f>
        <v>0</v>
      </c>
      <c r="FR651" s="200">
        <f>AF651*AF$2*IF($FC651="V",1,-1)*IF($Q651="Fixo",(CT651-INDEX('Curva Forward'!$C$5:$AN$13,MATCH(CONCATENATE(BD_COMERCIAL!$K651," ",BD_COMERCIAL!$L651),'Curva Forward'!$B$5:$B$13,0),MATCH(FR$4,'Curva Forward'!$C$4:$AN$4,0))),CT651)</f>
        <v>0</v>
      </c>
      <c r="FS651" s="200">
        <f>AG651*AG$2*IF($FC651="V",1,-1)*IF($Q651="Fixo",(CU651-INDEX('Curva Forward'!$C$5:$AN$13,MATCH(CONCATENATE(BD_COMERCIAL!$K651," ",BD_COMERCIAL!$L651),'Curva Forward'!$B$5:$B$13,0),MATCH(FS$4,'Curva Forward'!$C$4:$AN$4,0))),CU651)</f>
        <v>0</v>
      </c>
      <c r="FT651" s="200">
        <f>AH651*AH$2*IF($FC651="V",1,-1)*IF($Q651="Fixo",(CV651-INDEX('Curva Forward'!$C$5:$AN$13,MATCH(CONCATENATE(BD_COMERCIAL!$K651," ",BD_COMERCIAL!$L651),'Curva Forward'!$B$5:$B$13,0),MATCH(FT$4,'Curva Forward'!$C$4:$AN$4,0))),CV651)</f>
        <v>0</v>
      </c>
      <c r="FU651" s="200">
        <f>AI651*AI$2*IF($FC651="V",1,-1)*IF($Q651="Fixo",(CW651-INDEX('Curva Forward'!$C$5:$AN$13,MATCH(CONCATENATE(BD_COMERCIAL!$K651," ",BD_COMERCIAL!$L651),'Curva Forward'!$B$5:$B$13,0),MATCH(FU$4,'Curva Forward'!$C$4:$AN$4,0))),CW651)</f>
        <v>0</v>
      </c>
      <c r="FV651" s="200">
        <f>AJ651*AJ$2*IF($FC651="V",1,-1)*IF($Q651="Fixo",(CX651-INDEX('Curva Forward'!$C$5:$AN$13,MATCH(CONCATENATE(BD_COMERCIAL!$K651," ",BD_COMERCIAL!$L651),'Curva Forward'!$B$5:$B$13,0),MATCH(FV$4,'Curva Forward'!$C$4:$AN$4,0))),CX651)</f>
        <v>0</v>
      </c>
      <c r="FW651" s="200">
        <f>AK651*AK$2*IF($FC651="V",1,-1)*IF($Q651="Fixo",(CY651-INDEX('Curva Forward'!$C$5:$AN$13,MATCH(CONCATENATE(BD_COMERCIAL!$K651," ",BD_COMERCIAL!$L651),'Curva Forward'!$B$5:$B$13,0),MATCH(FW$4,'Curva Forward'!$C$4:$AN$4,0))),CY651)</f>
        <v>0</v>
      </c>
      <c r="FX651" s="200">
        <f>AL651*AL$2*IF($FC651="V",1,-1)*IF($Q651="Fixo",(CZ651-INDEX('Curva Forward'!$C$5:$AN$13,MATCH(CONCATENATE(BD_COMERCIAL!$K651," ",BD_COMERCIAL!$L651),'Curva Forward'!$B$5:$B$13,0),MATCH(FX$4,'Curva Forward'!$C$4:$AN$4,0))),CZ651)</f>
        <v>62640</v>
      </c>
      <c r="FY651" s="200">
        <f>AM651*AM$2*IF($FC651="V",1,-1)*IF($Q651="Fixo",(DA651-INDEX('Curva Forward'!$C$5:$AN$13,MATCH(CONCATENATE(BD_COMERCIAL!$K651," ",BD_COMERCIAL!$L651),'Curva Forward'!$B$5:$B$13,0),MATCH(FY$4,'Curva Forward'!$C$4:$AN$4,0))),DA651)</f>
        <v>0</v>
      </c>
      <c r="FZ651" s="200">
        <f>AN651*AN$2*IF($FC651="V",1,-1)*IF($Q651="Fixo",(DB651-INDEX('Curva Forward'!$C$5:$AN$13,MATCH(CONCATENATE(BD_COMERCIAL!$K651," ",BD_COMERCIAL!$L651),'Curva Forward'!$B$5:$B$13,0),MATCH(FZ$4,'Curva Forward'!$C$4:$AN$4,0))),DB651)</f>
        <v>0</v>
      </c>
      <c r="GA651" s="200">
        <f>AO651*AO$2*IF($FC651="V",1,-1)*IF($Q651="Fixo",(DC651-INDEX('Curva Forward'!$C$5:$AN$13,MATCH(CONCATENATE(BD_COMERCIAL!$K651," ",BD_COMERCIAL!$L651),'Curva Forward'!$B$5:$B$13,0),MATCH(GA$4,'Curva Forward'!$C$4:$AN$4,0))),DC651)</f>
        <v>0</v>
      </c>
      <c r="GB651" s="200">
        <f>AP651*AP$2*IF($FC651="V",1,-1)*IF($Q651="Fixo",(DD651-INDEX('Curva Forward'!$C$5:$AN$13,MATCH(CONCATENATE(BD_COMERCIAL!$K651," ",BD_COMERCIAL!$L651),'Curva Forward'!$B$5:$B$13,0),MATCH(GB$4,'Curva Forward'!$C$4:$AN$4,0))),DD651)</f>
        <v>0</v>
      </c>
      <c r="GC651" s="200">
        <f>AQ651*AQ$2*IF($FC651="V",1,-1)*IF($Q651="Fixo",(DE651-INDEX('Curva Forward'!$C$5:$AN$13,MATCH(CONCATENATE(BD_COMERCIAL!$K651," ",BD_COMERCIAL!$L651),'Curva Forward'!$B$5:$B$13,0),MATCH(GC$4,'Curva Forward'!$C$4:$AN$4,0))),DE651)</f>
        <v>0</v>
      </c>
      <c r="GD651" s="200">
        <f>AR651*AR$2*IF($FC651="V",1,-1)*IF($Q651="Fixo",(DF651-INDEX('Curva Forward'!$C$5:$AN$13,MATCH(CONCATENATE(BD_COMERCIAL!$K651," ",BD_COMERCIAL!$L651),'Curva Forward'!$B$5:$B$13,0),MATCH(GD$4,'Curva Forward'!$C$4:$AN$4,0))),DF651)</f>
        <v>0</v>
      </c>
      <c r="GE651" s="200">
        <f>AS651*AS$2*IF($FC651="V",1,-1)*IF($Q651="Fixo",(DG651-INDEX('Curva Forward'!$C$5:$AN$13,MATCH(CONCATENATE(BD_COMERCIAL!$K651," ",BD_COMERCIAL!$L651),'Curva Forward'!$B$5:$B$13,0),MATCH(GE$4,'Curva Forward'!$C$4:$AN$4,0))),DG651)</f>
        <v>0</v>
      </c>
      <c r="GF651" s="200">
        <f>AT651*AT$2*IF($FC651="V",1,-1)*IF($Q651="Fixo",(DH651-INDEX('Curva Forward'!$C$5:$AN$13,MATCH(CONCATENATE(BD_COMERCIAL!$K651," ",BD_COMERCIAL!$L651),'Curva Forward'!$B$5:$B$13,0),MATCH(GF$4,'Curva Forward'!$C$4:$AN$4,0))),DH651)</f>
        <v>0</v>
      </c>
      <c r="GG651" s="200">
        <f>AU651*AU$2*IF($FC651="V",1,-1)*IF($Q651="Fixo",(DI651-INDEX('Curva Forward'!$C$5:$AN$13,MATCH(CONCATENATE(BD_COMERCIAL!$K651," ",BD_COMERCIAL!$L651),'Curva Forward'!$B$5:$B$13,0),MATCH(GG$4,'Curva Forward'!$C$4:$AN$4,0))),DI651)</f>
        <v>0</v>
      </c>
      <c r="GH651" s="200">
        <f>AV651*AV$2*IF($FC651="V",1,-1)*IF($Q651="Fixo",(DJ651-INDEX('Curva Forward'!$C$5:$AN$13,MATCH(CONCATENATE(BD_COMERCIAL!$K651," ",BD_COMERCIAL!$L651),'Curva Forward'!$B$5:$B$13,0),MATCH(GH$4,'Curva Forward'!$C$4:$AN$4,0))),DJ651)</f>
        <v>0</v>
      </c>
      <c r="GI651" s="200">
        <f>AW651*AW$2*IF($FC651="V",1,-1)*IF($Q651="Fixo",(DK651-INDEX('Curva Forward'!$C$5:$AN$13,MATCH(CONCATENATE(BD_COMERCIAL!$K651," ",BD_COMERCIAL!$L651),'Curva Forward'!$B$5:$B$13,0),MATCH(GI$4,'Curva Forward'!$C$4:$AN$4,0))),DK651)</f>
        <v>0</v>
      </c>
      <c r="GJ651" s="200">
        <f>AX651*AX$2*IF($FC651="V",1,-1)*IF($Q651="Fixo",(DL651-INDEX('Curva Forward'!$C$5:$AN$13,MATCH(CONCATENATE(BD_COMERCIAL!$K651," ",BD_COMERCIAL!$L651),'Curva Forward'!$B$5:$B$13,0),MATCH(GJ$4,'Curva Forward'!$C$4:$AN$4,0))),DL651)</f>
        <v>0</v>
      </c>
      <c r="GK651" s="200">
        <f>AY651*AY$2*IF($FC651="V",1,-1)*IF($Q651="Fixo",(DM651-INDEX('Curva Forward'!$C$5:$AN$13,MATCH(CONCATENATE(BD_COMERCIAL!$K651," ",BD_COMERCIAL!$L651),'Curva Forward'!$B$5:$B$13,0),MATCH(GK$4,'Curva Forward'!$C$4:$AN$4,0))),DM651)</f>
        <v>0</v>
      </c>
      <c r="GL651" s="200">
        <f>IF(EZ651="",0,CL651*CL$2*IF($FC651="V",1,-1)*IF($Q651="Fixo",(EZ651-INDEX('Curva Forward'!$C$5:$AN$13,MATCH(CONCATENATE(BD_COMERCIAL!$K651," ",BD_COMERCIAL!$L651),'Curva Forward'!$B$5:$B$13,0),MATCH(GL$4,'Curva Forward'!$C$4:$AN$4,0))),EZ651))</f>
        <v>0</v>
      </c>
      <c r="GM651" s="200">
        <f>IF(FA651="",0,CM651*CM$2*IF($FC651="V",1,-1)*IF($Q651="Fixo",(FA651-INDEX('Curva Forward'!$C$5:$AN$13,MATCH(CONCATENATE(BD_COMERCIAL!$K651," ",BD_COMERCIAL!$L651),'Curva Forward'!$B$5:$B$13,0),MATCH(GM$4,'Curva Forward'!$C$4:$AN$4,0))),FA651))</f>
        <v>0</v>
      </c>
      <c r="GN651" s="200">
        <f>IF(FB651="",0,CN651*CN$2*IF($FC651="V",1,-1)*IF($Q651="Fixo",(FB651-INDEX('Curva Forward'!$C$5:$AN$13,MATCH(CONCATENATE(BD_COMERCIAL!$K651," ",BD_COMERCIAL!$L651),'Curva Forward'!$B$5:$B$13,0),MATCH(GN$4,'Curva Forward'!$C$4:$AN$4,0))),FB651))</f>
        <v>0</v>
      </c>
      <c r="GO651" s="201">
        <f t="shared" ca="1" si="197"/>
        <v>0</v>
      </c>
      <c r="GP651" s="201">
        <f t="shared" ca="1" si="198"/>
        <v>0</v>
      </c>
    </row>
    <row r="652" spans="1:198" ht="15" customHeight="1" x14ac:dyDescent="0.25">
      <c r="A652" s="6"/>
      <c r="B652" s="7" t="s">
        <v>1078</v>
      </c>
      <c r="C652" s="8">
        <v>44818</v>
      </c>
      <c r="D652" s="9" t="s">
        <v>124</v>
      </c>
      <c r="E652" s="9" t="s">
        <v>1056</v>
      </c>
      <c r="F652" s="113" t="s">
        <v>992</v>
      </c>
      <c r="G652" s="10" t="s">
        <v>1058</v>
      </c>
      <c r="H652" s="113" t="s">
        <v>1059</v>
      </c>
      <c r="I652" s="9" t="s">
        <v>139</v>
      </c>
      <c r="J652" s="166"/>
      <c r="K652" s="10" t="s">
        <v>127</v>
      </c>
      <c r="L652" s="84" t="s">
        <v>22</v>
      </c>
      <c r="M652" s="11">
        <v>44805</v>
      </c>
      <c r="N652" s="12">
        <v>44834</v>
      </c>
      <c r="O652" s="10">
        <v>1</v>
      </c>
      <c r="P652" s="84">
        <v>57.5</v>
      </c>
      <c r="Q652" s="84" t="s">
        <v>128</v>
      </c>
      <c r="R652" s="10" t="s">
        <v>129</v>
      </c>
      <c r="S652" s="14" t="s">
        <v>135</v>
      </c>
      <c r="T652" s="11"/>
      <c r="U652" s="12"/>
      <c r="V652" s="257" t="str">
        <f ca="1">IF(U652="","",
IF(U652="NA","",
IFERROR(VLOOKUP(EOMONTH(M652,-2)+1,IPCA!$A:$B,2,0),
VLOOKUP(EOMONTH(TODAY(),-2)+1,IPCA!$A:$B,2,0))/
VLOOKUP(EOMONTH(U652,-2)+1,IPCA!$A:$B,2,0)*
P652))</f>
        <v/>
      </c>
      <c r="W652" s="84"/>
      <c r="X652" s="13" t="s">
        <v>6</v>
      </c>
      <c r="Y652" s="166"/>
      <c r="AA652" s="108"/>
      <c r="AB652" s="15"/>
      <c r="AJ652">
        <v>1</v>
      </c>
      <c r="AM652" s="6"/>
      <c r="AN652" s="15"/>
      <c r="AY652" s="6"/>
      <c r="AZ652" s="15"/>
      <c r="BK652" s="6"/>
      <c r="BL652" s="15"/>
      <c r="BW652" s="6"/>
      <c r="BX652" s="15"/>
      <c r="CI652" s="6"/>
      <c r="CJ652" s="16">
        <f t="shared" si="187"/>
        <v>8.2191780821917804E-2</v>
      </c>
      <c r="CK652" s="16" t="str">
        <f t="shared" si="188"/>
        <v/>
      </c>
      <c r="CL652" s="16" t="str">
        <f t="shared" si="189"/>
        <v/>
      </c>
      <c r="CM652" s="16" t="str">
        <f t="shared" si="190"/>
        <v/>
      </c>
      <c r="CN652" s="16" t="str">
        <f t="shared" si="191"/>
        <v/>
      </c>
      <c r="CO652" s="18"/>
      <c r="CP652" s="15"/>
      <c r="CX652">
        <v>57.5</v>
      </c>
      <c r="DA652" s="6"/>
      <c r="DB652" s="15"/>
      <c r="DM652" s="6"/>
      <c r="DN652" s="15"/>
      <c r="DY652" s="6"/>
      <c r="DZ652" s="15"/>
      <c r="EK652" s="6"/>
      <c r="EL652" s="15"/>
      <c r="EW652" s="6"/>
      <c r="EX652" s="16">
        <f t="shared" si="182"/>
        <v>4.7260273972602738</v>
      </c>
      <c r="EY652" s="16" t="str">
        <f t="shared" si="183"/>
        <v/>
      </c>
      <c r="EZ652" s="16" t="str">
        <f t="shared" si="184"/>
        <v/>
      </c>
      <c r="FA652" s="16" t="str">
        <f t="shared" si="185"/>
        <v/>
      </c>
      <c r="FB652" s="160" t="str">
        <f t="shared" si="186"/>
        <v/>
      </c>
      <c r="FC652" t="s">
        <v>204</v>
      </c>
      <c r="FD652" s="20" t="s">
        <v>139</v>
      </c>
      <c r="FE652"/>
      <c r="FF652" s="209" t="s">
        <v>206</v>
      </c>
      <c r="FH652" s="284">
        <f t="shared" ca="1" si="192"/>
        <v>0</v>
      </c>
      <c r="FI652" s="208">
        <f t="shared" si="193"/>
        <v>0.96666666666666667</v>
      </c>
      <c r="FK652" t="str">
        <f t="shared" si="194"/>
        <v>SAFIRA ADMINISTRACAO E COMERCIALIZACAO DE ENERGIA S.A.</v>
      </c>
      <c r="FL652" s="201">
        <f t="shared" ca="1" si="195"/>
        <v>-17640</v>
      </c>
      <c r="FM652" s="201">
        <f t="shared" ca="1" si="196"/>
        <v>0</v>
      </c>
      <c r="FN652" s="200">
        <f>AB652*AB$2*IF($FC652="V",1,-1)*IF($Q652="Fixo",(CP652-INDEX('Curva Forward'!$C$5:$AN$13,MATCH(CONCATENATE(BD_COMERCIAL!$K652," ",BD_COMERCIAL!$L652),'Curva Forward'!$B$5:$B$13,0),MATCH(FN$4,'Curva Forward'!$C$4:$AN$4,0))),CP652)</f>
        <v>0</v>
      </c>
      <c r="FO652" s="200">
        <f>AC652*AC$2*IF($FC652="V",1,-1)*IF($Q652="Fixo",(CQ652-INDEX('Curva Forward'!$C$5:$AN$13,MATCH(CONCATENATE(BD_COMERCIAL!$K652," ",BD_COMERCIAL!$L652),'Curva Forward'!$B$5:$B$13,0),MATCH(FO$4,'Curva Forward'!$C$4:$AN$4,0))),CQ652)</f>
        <v>0</v>
      </c>
      <c r="FP652" s="200">
        <f>AD652*AD$2*IF($FC652="V",1,-1)*IF($Q652="Fixo",(CR652-INDEX('Curva Forward'!$C$5:$AN$13,MATCH(CONCATENATE(BD_COMERCIAL!$K652," ",BD_COMERCIAL!$L652),'Curva Forward'!$B$5:$B$13,0),MATCH(FP$4,'Curva Forward'!$C$4:$AN$4,0))),CR652)</f>
        <v>0</v>
      </c>
      <c r="FQ652" s="200">
        <f>AE652*AE$2*IF($FC652="V",1,-1)*IF($Q652="Fixo",(CS652-INDEX('Curva Forward'!$C$5:$AN$13,MATCH(CONCATENATE(BD_COMERCIAL!$K652," ",BD_COMERCIAL!$L652),'Curva Forward'!$B$5:$B$13,0),MATCH(FQ$4,'Curva Forward'!$C$4:$AN$4,0))),CS652)</f>
        <v>0</v>
      </c>
      <c r="FR652" s="200">
        <f>AF652*AF$2*IF($FC652="V",1,-1)*IF($Q652="Fixo",(CT652-INDEX('Curva Forward'!$C$5:$AN$13,MATCH(CONCATENATE(BD_COMERCIAL!$K652," ",BD_COMERCIAL!$L652),'Curva Forward'!$B$5:$B$13,0),MATCH(FR$4,'Curva Forward'!$C$4:$AN$4,0))),CT652)</f>
        <v>0</v>
      </c>
      <c r="FS652" s="200">
        <f>AG652*AG$2*IF($FC652="V",1,-1)*IF($Q652="Fixo",(CU652-INDEX('Curva Forward'!$C$5:$AN$13,MATCH(CONCATENATE(BD_COMERCIAL!$K652," ",BD_COMERCIAL!$L652),'Curva Forward'!$B$5:$B$13,0),MATCH(FS$4,'Curva Forward'!$C$4:$AN$4,0))),CU652)</f>
        <v>0</v>
      </c>
      <c r="FT652" s="200">
        <f>AH652*AH$2*IF($FC652="V",1,-1)*IF($Q652="Fixo",(CV652-INDEX('Curva Forward'!$C$5:$AN$13,MATCH(CONCATENATE(BD_COMERCIAL!$K652," ",BD_COMERCIAL!$L652),'Curva Forward'!$B$5:$B$13,0),MATCH(FT$4,'Curva Forward'!$C$4:$AN$4,0))),CV652)</f>
        <v>0</v>
      </c>
      <c r="FU652" s="200">
        <f>AI652*AI$2*IF($FC652="V",1,-1)*IF($Q652="Fixo",(CW652-INDEX('Curva Forward'!$C$5:$AN$13,MATCH(CONCATENATE(BD_COMERCIAL!$K652," ",BD_COMERCIAL!$L652),'Curva Forward'!$B$5:$B$13,0),MATCH(FU$4,'Curva Forward'!$C$4:$AN$4,0))),CW652)</f>
        <v>0</v>
      </c>
      <c r="FV652" s="200">
        <f>AJ652*AJ$2*IF($FC652="V",1,-1)*IF($Q652="Fixo",(CX652-INDEX('Curva Forward'!$C$5:$AN$13,MATCH(CONCATENATE(BD_COMERCIAL!$K652," ",BD_COMERCIAL!$L652),'Curva Forward'!$B$5:$B$13,0),MATCH(FV$4,'Curva Forward'!$C$4:$AN$4,0))),CX652)</f>
        <v>-17640</v>
      </c>
      <c r="FW652" s="200">
        <f>AK652*AK$2*IF($FC652="V",1,-1)*IF($Q652="Fixo",(CY652-INDEX('Curva Forward'!$C$5:$AN$13,MATCH(CONCATENATE(BD_COMERCIAL!$K652," ",BD_COMERCIAL!$L652),'Curva Forward'!$B$5:$B$13,0),MATCH(FW$4,'Curva Forward'!$C$4:$AN$4,0))),CY652)</f>
        <v>0</v>
      </c>
      <c r="FX652" s="200">
        <f>AL652*AL$2*IF($FC652="V",1,-1)*IF($Q652="Fixo",(CZ652-INDEX('Curva Forward'!$C$5:$AN$13,MATCH(CONCATENATE(BD_COMERCIAL!$K652," ",BD_COMERCIAL!$L652),'Curva Forward'!$B$5:$B$13,0),MATCH(FX$4,'Curva Forward'!$C$4:$AN$4,0))),CZ652)</f>
        <v>0</v>
      </c>
      <c r="FY652" s="200">
        <f>AM652*AM$2*IF($FC652="V",1,-1)*IF($Q652="Fixo",(DA652-INDEX('Curva Forward'!$C$5:$AN$13,MATCH(CONCATENATE(BD_COMERCIAL!$K652," ",BD_COMERCIAL!$L652),'Curva Forward'!$B$5:$B$13,0),MATCH(FY$4,'Curva Forward'!$C$4:$AN$4,0))),DA652)</f>
        <v>0</v>
      </c>
      <c r="FZ652" s="200">
        <f>AN652*AN$2*IF($FC652="V",1,-1)*IF($Q652="Fixo",(DB652-INDEX('Curva Forward'!$C$5:$AN$13,MATCH(CONCATENATE(BD_COMERCIAL!$K652," ",BD_COMERCIAL!$L652),'Curva Forward'!$B$5:$B$13,0),MATCH(FZ$4,'Curva Forward'!$C$4:$AN$4,0))),DB652)</f>
        <v>0</v>
      </c>
      <c r="GA652" s="200">
        <f>AO652*AO$2*IF($FC652="V",1,-1)*IF($Q652="Fixo",(DC652-INDEX('Curva Forward'!$C$5:$AN$13,MATCH(CONCATENATE(BD_COMERCIAL!$K652," ",BD_COMERCIAL!$L652),'Curva Forward'!$B$5:$B$13,0),MATCH(GA$4,'Curva Forward'!$C$4:$AN$4,0))),DC652)</f>
        <v>0</v>
      </c>
      <c r="GB652" s="200">
        <f>AP652*AP$2*IF($FC652="V",1,-1)*IF($Q652="Fixo",(DD652-INDEX('Curva Forward'!$C$5:$AN$13,MATCH(CONCATENATE(BD_COMERCIAL!$K652," ",BD_COMERCIAL!$L652),'Curva Forward'!$B$5:$B$13,0),MATCH(GB$4,'Curva Forward'!$C$4:$AN$4,0))),DD652)</f>
        <v>0</v>
      </c>
      <c r="GC652" s="200">
        <f>AQ652*AQ$2*IF($FC652="V",1,-1)*IF($Q652="Fixo",(DE652-INDEX('Curva Forward'!$C$5:$AN$13,MATCH(CONCATENATE(BD_COMERCIAL!$K652," ",BD_COMERCIAL!$L652),'Curva Forward'!$B$5:$B$13,0),MATCH(GC$4,'Curva Forward'!$C$4:$AN$4,0))),DE652)</f>
        <v>0</v>
      </c>
      <c r="GD652" s="200">
        <f>AR652*AR$2*IF($FC652="V",1,-1)*IF($Q652="Fixo",(DF652-INDEX('Curva Forward'!$C$5:$AN$13,MATCH(CONCATENATE(BD_COMERCIAL!$K652," ",BD_COMERCIAL!$L652),'Curva Forward'!$B$5:$B$13,0),MATCH(GD$4,'Curva Forward'!$C$4:$AN$4,0))),DF652)</f>
        <v>0</v>
      </c>
      <c r="GE652" s="200">
        <f>AS652*AS$2*IF($FC652="V",1,-1)*IF($Q652="Fixo",(DG652-INDEX('Curva Forward'!$C$5:$AN$13,MATCH(CONCATENATE(BD_COMERCIAL!$K652," ",BD_COMERCIAL!$L652),'Curva Forward'!$B$5:$B$13,0),MATCH(GE$4,'Curva Forward'!$C$4:$AN$4,0))),DG652)</f>
        <v>0</v>
      </c>
      <c r="GF652" s="200">
        <f>AT652*AT$2*IF($FC652="V",1,-1)*IF($Q652="Fixo",(DH652-INDEX('Curva Forward'!$C$5:$AN$13,MATCH(CONCATENATE(BD_COMERCIAL!$K652," ",BD_COMERCIAL!$L652),'Curva Forward'!$B$5:$B$13,0),MATCH(GF$4,'Curva Forward'!$C$4:$AN$4,0))),DH652)</f>
        <v>0</v>
      </c>
      <c r="GG652" s="200">
        <f>AU652*AU$2*IF($FC652="V",1,-1)*IF($Q652="Fixo",(DI652-INDEX('Curva Forward'!$C$5:$AN$13,MATCH(CONCATENATE(BD_COMERCIAL!$K652," ",BD_COMERCIAL!$L652),'Curva Forward'!$B$5:$B$13,0),MATCH(GG$4,'Curva Forward'!$C$4:$AN$4,0))),DI652)</f>
        <v>0</v>
      </c>
      <c r="GH652" s="200">
        <f>AV652*AV$2*IF($FC652="V",1,-1)*IF($Q652="Fixo",(DJ652-INDEX('Curva Forward'!$C$5:$AN$13,MATCH(CONCATENATE(BD_COMERCIAL!$K652," ",BD_COMERCIAL!$L652),'Curva Forward'!$B$5:$B$13,0),MATCH(GH$4,'Curva Forward'!$C$4:$AN$4,0))),DJ652)</f>
        <v>0</v>
      </c>
      <c r="GI652" s="200">
        <f>AW652*AW$2*IF($FC652="V",1,-1)*IF($Q652="Fixo",(DK652-INDEX('Curva Forward'!$C$5:$AN$13,MATCH(CONCATENATE(BD_COMERCIAL!$K652," ",BD_COMERCIAL!$L652),'Curva Forward'!$B$5:$B$13,0),MATCH(GI$4,'Curva Forward'!$C$4:$AN$4,0))),DK652)</f>
        <v>0</v>
      </c>
      <c r="GJ652" s="200">
        <f>AX652*AX$2*IF($FC652="V",1,-1)*IF($Q652="Fixo",(DL652-INDEX('Curva Forward'!$C$5:$AN$13,MATCH(CONCATENATE(BD_COMERCIAL!$K652," ",BD_COMERCIAL!$L652),'Curva Forward'!$B$5:$B$13,0),MATCH(GJ$4,'Curva Forward'!$C$4:$AN$4,0))),DL652)</f>
        <v>0</v>
      </c>
      <c r="GK652" s="200">
        <f>AY652*AY$2*IF($FC652="V",1,-1)*IF($Q652="Fixo",(DM652-INDEX('Curva Forward'!$C$5:$AN$13,MATCH(CONCATENATE(BD_COMERCIAL!$K652," ",BD_COMERCIAL!$L652),'Curva Forward'!$B$5:$B$13,0),MATCH(GK$4,'Curva Forward'!$C$4:$AN$4,0))),DM652)</f>
        <v>0</v>
      </c>
      <c r="GL652" s="200">
        <f>IF(EZ652="",0,CL652*CL$2*IF($FC652="V",1,-1)*IF($Q652="Fixo",(EZ652-INDEX('Curva Forward'!$C$5:$AN$13,MATCH(CONCATENATE(BD_COMERCIAL!$K652," ",BD_COMERCIAL!$L652),'Curva Forward'!$B$5:$B$13,0),MATCH(GL$4,'Curva Forward'!$C$4:$AN$4,0))),EZ652))</f>
        <v>0</v>
      </c>
      <c r="GM652" s="200">
        <f>IF(FA652="",0,CM652*CM$2*IF($FC652="V",1,-1)*IF($Q652="Fixo",(FA652-INDEX('Curva Forward'!$C$5:$AN$13,MATCH(CONCATENATE(BD_COMERCIAL!$K652," ",BD_COMERCIAL!$L652),'Curva Forward'!$B$5:$B$13,0),MATCH(GM$4,'Curva Forward'!$C$4:$AN$4,0))),FA652))</f>
        <v>0</v>
      </c>
      <c r="GN652" s="200">
        <f>IF(FB652="",0,CN652*CN$2*IF($FC652="V",1,-1)*IF($Q652="Fixo",(FB652-INDEX('Curva Forward'!$C$5:$AN$13,MATCH(CONCATENATE(BD_COMERCIAL!$K652," ",BD_COMERCIAL!$L652),'Curva Forward'!$B$5:$B$13,0),MATCH(GN$4,'Curva Forward'!$C$4:$AN$4,0))),FB652))</f>
        <v>0</v>
      </c>
      <c r="GO652" s="201">
        <f t="shared" ca="1" si="197"/>
        <v>0</v>
      </c>
      <c r="GP652" s="201">
        <f t="shared" ca="1" si="198"/>
        <v>0</v>
      </c>
    </row>
    <row r="653" spans="1:198" ht="15" customHeight="1" x14ac:dyDescent="0.25">
      <c r="A653" s="6"/>
      <c r="B653" s="7" t="s">
        <v>1089</v>
      </c>
      <c r="C653" s="8">
        <v>44819</v>
      </c>
      <c r="D653" s="9" t="s">
        <v>131</v>
      </c>
      <c r="E653" s="9" t="s">
        <v>215</v>
      </c>
      <c r="F653" s="113" t="s">
        <v>1090</v>
      </c>
      <c r="G653" s="10" t="s">
        <v>1056</v>
      </c>
      <c r="H653" s="113" t="s">
        <v>992</v>
      </c>
      <c r="I653" s="9" t="s">
        <v>139</v>
      </c>
      <c r="J653" s="166"/>
      <c r="K653" s="10" t="s">
        <v>127</v>
      </c>
      <c r="L653" s="84" t="s">
        <v>22</v>
      </c>
      <c r="M653" s="11">
        <v>44927</v>
      </c>
      <c r="N653" s="12">
        <v>45016</v>
      </c>
      <c r="O653" s="10">
        <v>1</v>
      </c>
      <c r="P653" s="84">
        <v>118</v>
      </c>
      <c r="Q653" s="84" t="s">
        <v>128</v>
      </c>
      <c r="R653" s="10" t="s">
        <v>129</v>
      </c>
      <c r="S653" s="14" t="s">
        <v>135</v>
      </c>
      <c r="T653" s="11" t="s">
        <v>130</v>
      </c>
      <c r="U653" s="12">
        <v>44819</v>
      </c>
      <c r="V653" s="257" t="e">
        <f ca="1">IF(U653="","",
IF(U653="NA","",
IFERROR(VLOOKUP(EOMONTH(M653,-2)+1,IPCA!$A:$B,2,0),
VLOOKUP(EOMONTH(TODAY(),-2)+1,IPCA!$A:$B,2,0))/
VLOOKUP(EOMONTH(U653,-2)+1,IPCA!$A:$B,2,0)*
P653))</f>
        <v>#N/A</v>
      </c>
      <c r="W653" s="84"/>
      <c r="X653" s="13" t="s">
        <v>6</v>
      </c>
      <c r="Y653" s="166"/>
      <c r="AA653" s="108"/>
      <c r="AB653" s="15"/>
      <c r="AM653" s="6"/>
      <c r="AN653" s="15">
        <v>1</v>
      </c>
      <c r="AO653">
        <v>1</v>
      </c>
      <c r="AP653">
        <v>1</v>
      </c>
      <c r="AY653" s="6"/>
      <c r="AZ653" s="15"/>
      <c r="BK653" s="6"/>
      <c r="BL653" s="15"/>
      <c r="BW653" s="6"/>
      <c r="BX653" s="15"/>
      <c r="CI653" s="6"/>
      <c r="CJ653" s="16" t="str">
        <f t="shared" si="187"/>
        <v/>
      </c>
      <c r="CK653" s="16">
        <f t="shared" si="188"/>
        <v>0.24657534246575341</v>
      </c>
      <c r="CL653" s="16" t="str">
        <f t="shared" si="189"/>
        <v/>
      </c>
      <c r="CM653" s="16" t="str">
        <f t="shared" si="190"/>
        <v/>
      </c>
      <c r="CN653" s="16" t="str">
        <f t="shared" si="191"/>
        <v/>
      </c>
      <c r="CO653" s="18"/>
      <c r="CP653" s="15"/>
      <c r="DA653" s="6"/>
      <c r="DB653" s="15">
        <v>118</v>
      </c>
      <c r="DC653">
        <v>118</v>
      </c>
      <c r="DD653">
        <v>118</v>
      </c>
      <c r="DM653" s="6"/>
      <c r="DN653" s="15"/>
      <c r="DY653" s="6"/>
      <c r="DZ653" s="15"/>
      <c r="EK653" s="6"/>
      <c r="EL653" s="15"/>
      <c r="EW653" s="6"/>
      <c r="EX653" s="16" t="str">
        <f t="shared" si="182"/>
        <v/>
      </c>
      <c r="EY653" s="16">
        <f t="shared" si="183"/>
        <v>29.095890410958905</v>
      </c>
      <c r="EZ653" s="16" t="str">
        <f t="shared" si="184"/>
        <v/>
      </c>
      <c r="FA653" s="16" t="str">
        <f t="shared" si="185"/>
        <v/>
      </c>
      <c r="FB653" s="160" t="str">
        <f t="shared" si="186"/>
        <v/>
      </c>
      <c r="FC653" t="s">
        <v>205</v>
      </c>
      <c r="FD653" s="20" t="s">
        <v>139</v>
      </c>
      <c r="FE653"/>
      <c r="FF653" s="209" t="s">
        <v>206</v>
      </c>
      <c r="FH653" s="284" t="e">
        <f t="shared" ca="1" si="192"/>
        <v>#N/A</v>
      </c>
      <c r="FI653" s="208">
        <f t="shared" si="193"/>
        <v>2.9666666666666668</v>
      </c>
      <c r="FK653" t="str">
        <f t="shared" si="194"/>
        <v>INFINITY TRADING COMERCIALIZADORA DE ENERGIA LTDA</v>
      </c>
      <c r="FL653" s="201">
        <f t="shared" ca="1" si="195"/>
        <v>0</v>
      </c>
      <c r="FM653" s="201">
        <f t="shared" ca="1" si="196"/>
        <v>69120</v>
      </c>
      <c r="FN653" s="200">
        <f>AB653*AB$2*IF($FC653="V",1,-1)*IF($Q653="Fixo",(CP653-INDEX('Curva Forward'!$C$5:$AN$13,MATCH(CONCATENATE(BD_COMERCIAL!$K653," ",BD_COMERCIAL!$L653),'Curva Forward'!$B$5:$B$13,0),MATCH(FN$4,'Curva Forward'!$C$4:$AN$4,0))),CP653)</f>
        <v>0</v>
      </c>
      <c r="FO653" s="200">
        <f>AC653*AC$2*IF($FC653="V",1,-1)*IF($Q653="Fixo",(CQ653-INDEX('Curva Forward'!$C$5:$AN$13,MATCH(CONCATENATE(BD_COMERCIAL!$K653," ",BD_COMERCIAL!$L653),'Curva Forward'!$B$5:$B$13,0),MATCH(FO$4,'Curva Forward'!$C$4:$AN$4,0))),CQ653)</f>
        <v>0</v>
      </c>
      <c r="FP653" s="200">
        <f>AD653*AD$2*IF($FC653="V",1,-1)*IF($Q653="Fixo",(CR653-INDEX('Curva Forward'!$C$5:$AN$13,MATCH(CONCATENATE(BD_COMERCIAL!$K653," ",BD_COMERCIAL!$L653),'Curva Forward'!$B$5:$B$13,0),MATCH(FP$4,'Curva Forward'!$C$4:$AN$4,0))),CR653)</f>
        <v>0</v>
      </c>
      <c r="FQ653" s="200">
        <f>AE653*AE$2*IF($FC653="V",1,-1)*IF($Q653="Fixo",(CS653-INDEX('Curva Forward'!$C$5:$AN$13,MATCH(CONCATENATE(BD_COMERCIAL!$K653," ",BD_COMERCIAL!$L653),'Curva Forward'!$B$5:$B$13,0),MATCH(FQ$4,'Curva Forward'!$C$4:$AN$4,0))),CS653)</f>
        <v>0</v>
      </c>
      <c r="FR653" s="200">
        <f>AF653*AF$2*IF($FC653="V",1,-1)*IF($Q653="Fixo",(CT653-INDEX('Curva Forward'!$C$5:$AN$13,MATCH(CONCATENATE(BD_COMERCIAL!$K653," ",BD_COMERCIAL!$L653),'Curva Forward'!$B$5:$B$13,0),MATCH(FR$4,'Curva Forward'!$C$4:$AN$4,0))),CT653)</f>
        <v>0</v>
      </c>
      <c r="FS653" s="200">
        <f>AG653*AG$2*IF($FC653="V",1,-1)*IF($Q653="Fixo",(CU653-INDEX('Curva Forward'!$C$5:$AN$13,MATCH(CONCATENATE(BD_COMERCIAL!$K653," ",BD_COMERCIAL!$L653),'Curva Forward'!$B$5:$B$13,0),MATCH(FS$4,'Curva Forward'!$C$4:$AN$4,0))),CU653)</f>
        <v>0</v>
      </c>
      <c r="FT653" s="200">
        <f>AH653*AH$2*IF($FC653="V",1,-1)*IF($Q653="Fixo",(CV653-INDEX('Curva Forward'!$C$5:$AN$13,MATCH(CONCATENATE(BD_COMERCIAL!$K653," ",BD_COMERCIAL!$L653),'Curva Forward'!$B$5:$B$13,0),MATCH(FT$4,'Curva Forward'!$C$4:$AN$4,0))),CV653)</f>
        <v>0</v>
      </c>
      <c r="FU653" s="200">
        <f>AI653*AI$2*IF($FC653="V",1,-1)*IF($Q653="Fixo",(CW653-INDEX('Curva Forward'!$C$5:$AN$13,MATCH(CONCATENATE(BD_COMERCIAL!$K653," ",BD_COMERCIAL!$L653),'Curva Forward'!$B$5:$B$13,0),MATCH(FU$4,'Curva Forward'!$C$4:$AN$4,0))),CW653)</f>
        <v>0</v>
      </c>
      <c r="FV653" s="200">
        <f>AJ653*AJ$2*IF($FC653="V",1,-1)*IF($Q653="Fixo",(CX653-INDEX('Curva Forward'!$C$5:$AN$13,MATCH(CONCATENATE(BD_COMERCIAL!$K653," ",BD_COMERCIAL!$L653),'Curva Forward'!$B$5:$B$13,0),MATCH(FV$4,'Curva Forward'!$C$4:$AN$4,0))),CX653)</f>
        <v>0</v>
      </c>
      <c r="FW653" s="200">
        <f>AK653*AK$2*IF($FC653="V",1,-1)*IF($Q653="Fixo",(CY653-INDEX('Curva Forward'!$C$5:$AN$13,MATCH(CONCATENATE(BD_COMERCIAL!$K653," ",BD_COMERCIAL!$L653),'Curva Forward'!$B$5:$B$13,0),MATCH(FW$4,'Curva Forward'!$C$4:$AN$4,0))),CY653)</f>
        <v>0</v>
      </c>
      <c r="FX653" s="200">
        <f>AL653*AL$2*IF($FC653="V",1,-1)*IF($Q653="Fixo",(CZ653-INDEX('Curva Forward'!$C$5:$AN$13,MATCH(CONCATENATE(BD_COMERCIAL!$K653," ",BD_COMERCIAL!$L653),'Curva Forward'!$B$5:$B$13,0),MATCH(FX$4,'Curva Forward'!$C$4:$AN$4,0))),CZ653)</f>
        <v>0</v>
      </c>
      <c r="FY653" s="200">
        <f>AM653*AM$2*IF($FC653="V",1,-1)*IF($Q653="Fixo",(DA653-INDEX('Curva Forward'!$C$5:$AN$13,MATCH(CONCATENATE(BD_COMERCIAL!$K653," ",BD_COMERCIAL!$L653),'Curva Forward'!$B$5:$B$13,0),MATCH(FY$4,'Curva Forward'!$C$4:$AN$4,0))),DA653)</f>
        <v>0</v>
      </c>
      <c r="FZ653" s="200">
        <f>AN653*AN$2*IF($FC653="V",1,-1)*IF($Q653="Fixo",(DB653-INDEX('Curva Forward'!$C$5:$AN$13,MATCH(CONCATENATE(BD_COMERCIAL!$K653," ",BD_COMERCIAL!$L653),'Curva Forward'!$B$5:$B$13,0),MATCH(FZ$4,'Curva Forward'!$C$4:$AN$4,0))),DB653)</f>
        <v>23808</v>
      </c>
      <c r="GA653" s="200">
        <f>AO653*AO$2*IF($FC653="V",1,-1)*IF($Q653="Fixo",(DC653-INDEX('Curva Forward'!$C$5:$AN$13,MATCH(CONCATENATE(BD_COMERCIAL!$K653," ",BD_COMERCIAL!$L653),'Curva Forward'!$B$5:$B$13,0),MATCH(GA$4,'Curva Forward'!$C$4:$AN$4,0))),DC653)</f>
        <v>21504</v>
      </c>
      <c r="GB653" s="200">
        <f>AP653*AP$2*IF($FC653="V",1,-1)*IF($Q653="Fixo",(DD653-INDEX('Curva Forward'!$C$5:$AN$13,MATCH(CONCATENATE(BD_COMERCIAL!$K653," ",BD_COMERCIAL!$L653),'Curva Forward'!$B$5:$B$13,0),MATCH(GB$4,'Curva Forward'!$C$4:$AN$4,0))),DD653)</f>
        <v>23808</v>
      </c>
      <c r="GC653" s="200">
        <f>AQ653*AQ$2*IF($FC653="V",1,-1)*IF($Q653="Fixo",(DE653-INDEX('Curva Forward'!$C$5:$AN$13,MATCH(CONCATENATE(BD_COMERCIAL!$K653," ",BD_COMERCIAL!$L653),'Curva Forward'!$B$5:$B$13,0),MATCH(GC$4,'Curva Forward'!$C$4:$AN$4,0))),DE653)</f>
        <v>0</v>
      </c>
      <c r="GD653" s="200">
        <f>AR653*AR$2*IF($FC653="V",1,-1)*IF($Q653="Fixo",(DF653-INDEX('Curva Forward'!$C$5:$AN$13,MATCH(CONCATENATE(BD_COMERCIAL!$K653," ",BD_COMERCIAL!$L653),'Curva Forward'!$B$5:$B$13,0),MATCH(GD$4,'Curva Forward'!$C$4:$AN$4,0))),DF653)</f>
        <v>0</v>
      </c>
      <c r="GE653" s="200">
        <f>AS653*AS$2*IF($FC653="V",1,-1)*IF($Q653="Fixo",(DG653-INDEX('Curva Forward'!$C$5:$AN$13,MATCH(CONCATENATE(BD_COMERCIAL!$K653," ",BD_COMERCIAL!$L653),'Curva Forward'!$B$5:$B$13,0),MATCH(GE$4,'Curva Forward'!$C$4:$AN$4,0))),DG653)</f>
        <v>0</v>
      </c>
      <c r="GF653" s="200">
        <f>AT653*AT$2*IF($FC653="V",1,-1)*IF($Q653="Fixo",(DH653-INDEX('Curva Forward'!$C$5:$AN$13,MATCH(CONCATENATE(BD_COMERCIAL!$K653," ",BD_COMERCIAL!$L653),'Curva Forward'!$B$5:$B$13,0),MATCH(GF$4,'Curva Forward'!$C$4:$AN$4,0))),DH653)</f>
        <v>0</v>
      </c>
      <c r="GG653" s="200">
        <f>AU653*AU$2*IF($FC653="V",1,-1)*IF($Q653="Fixo",(DI653-INDEX('Curva Forward'!$C$5:$AN$13,MATCH(CONCATENATE(BD_COMERCIAL!$K653," ",BD_COMERCIAL!$L653),'Curva Forward'!$B$5:$B$13,0),MATCH(GG$4,'Curva Forward'!$C$4:$AN$4,0))),DI653)</f>
        <v>0</v>
      </c>
      <c r="GH653" s="200">
        <f>AV653*AV$2*IF($FC653="V",1,-1)*IF($Q653="Fixo",(DJ653-INDEX('Curva Forward'!$C$5:$AN$13,MATCH(CONCATENATE(BD_COMERCIAL!$K653," ",BD_COMERCIAL!$L653),'Curva Forward'!$B$5:$B$13,0),MATCH(GH$4,'Curva Forward'!$C$4:$AN$4,0))),DJ653)</f>
        <v>0</v>
      </c>
      <c r="GI653" s="200">
        <f>AW653*AW$2*IF($FC653="V",1,-1)*IF($Q653="Fixo",(DK653-INDEX('Curva Forward'!$C$5:$AN$13,MATCH(CONCATENATE(BD_COMERCIAL!$K653," ",BD_COMERCIAL!$L653),'Curva Forward'!$B$5:$B$13,0),MATCH(GI$4,'Curva Forward'!$C$4:$AN$4,0))),DK653)</f>
        <v>0</v>
      </c>
      <c r="GJ653" s="200">
        <f>AX653*AX$2*IF($FC653="V",1,-1)*IF($Q653="Fixo",(DL653-INDEX('Curva Forward'!$C$5:$AN$13,MATCH(CONCATENATE(BD_COMERCIAL!$K653," ",BD_COMERCIAL!$L653),'Curva Forward'!$B$5:$B$13,0),MATCH(GJ$4,'Curva Forward'!$C$4:$AN$4,0))),DL653)</f>
        <v>0</v>
      </c>
      <c r="GK653" s="200">
        <f>AY653*AY$2*IF($FC653="V",1,-1)*IF($Q653="Fixo",(DM653-INDEX('Curva Forward'!$C$5:$AN$13,MATCH(CONCATENATE(BD_COMERCIAL!$K653," ",BD_COMERCIAL!$L653),'Curva Forward'!$B$5:$B$13,0),MATCH(GK$4,'Curva Forward'!$C$4:$AN$4,0))),DM653)</f>
        <v>0</v>
      </c>
      <c r="GL653" s="200">
        <f>IF(EZ653="",0,CL653*CL$2*IF($FC653="V",1,-1)*IF($Q653="Fixo",(EZ653-INDEX('Curva Forward'!$C$5:$AN$13,MATCH(CONCATENATE(BD_COMERCIAL!$K653," ",BD_COMERCIAL!$L653),'Curva Forward'!$B$5:$B$13,0),MATCH(GL$4,'Curva Forward'!$C$4:$AN$4,0))),EZ653))</f>
        <v>0</v>
      </c>
      <c r="GM653" s="200">
        <f>IF(FA653="",0,CM653*CM$2*IF($FC653="V",1,-1)*IF($Q653="Fixo",(FA653-INDEX('Curva Forward'!$C$5:$AN$13,MATCH(CONCATENATE(BD_COMERCIAL!$K653," ",BD_COMERCIAL!$L653),'Curva Forward'!$B$5:$B$13,0),MATCH(GM$4,'Curva Forward'!$C$4:$AN$4,0))),FA653))</f>
        <v>0</v>
      </c>
      <c r="GN653" s="200">
        <f>IF(FB653="",0,CN653*CN$2*IF($FC653="V",1,-1)*IF($Q653="Fixo",(FB653-INDEX('Curva Forward'!$C$5:$AN$13,MATCH(CONCATENATE(BD_COMERCIAL!$K653," ",BD_COMERCIAL!$L653),'Curva Forward'!$B$5:$B$13,0),MATCH(GN$4,'Curva Forward'!$C$4:$AN$4,0))),FB653))</f>
        <v>0</v>
      </c>
      <c r="GO653" s="201">
        <f t="shared" ca="1" si="197"/>
        <v>69120</v>
      </c>
      <c r="GP653" s="201">
        <f t="shared" ca="1" si="198"/>
        <v>0</v>
      </c>
    </row>
    <row r="654" spans="1:198" ht="15" customHeight="1" x14ac:dyDescent="0.25">
      <c r="A654" s="6"/>
      <c r="B654" s="7" t="s">
        <v>1091</v>
      </c>
      <c r="C654" s="8">
        <v>44819</v>
      </c>
      <c r="D654" s="9" t="s">
        <v>124</v>
      </c>
      <c r="E654" s="9" t="s">
        <v>1056</v>
      </c>
      <c r="F654" s="113" t="s">
        <v>992</v>
      </c>
      <c r="G654" s="10" t="s">
        <v>873</v>
      </c>
      <c r="H654" s="113" t="s">
        <v>1066</v>
      </c>
      <c r="I654" s="9" t="s">
        <v>139</v>
      </c>
      <c r="J654" s="166"/>
      <c r="K654" s="10" t="s">
        <v>127</v>
      </c>
      <c r="L654" s="84" t="s">
        <v>22</v>
      </c>
      <c r="M654" s="11">
        <v>44927</v>
      </c>
      <c r="N654" s="12">
        <v>44957</v>
      </c>
      <c r="O654" s="10">
        <v>7</v>
      </c>
      <c r="P654" s="84">
        <v>111</v>
      </c>
      <c r="Q654" s="84" t="s">
        <v>128</v>
      </c>
      <c r="R654" s="10" t="s">
        <v>129</v>
      </c>
      <c r="S654" s="14" t="s">
        <v>135</v>
      </c>
      <c r="T654" s="11" t="s">
        <v>130</v>
      </c>
      <c r="U654" s="12">
        <v>44819</v>
      </c>
      <c r="V654" s="257" t="e">
        <f ca="1">IF(U654="","",
IF(U654="NA","",
IFERROR(VLOOKUP(EOMONTH(M654,-2)+1,IPCA!$A:$B,2,0),
VLOOKUP(EOMONTH(TODAY(),-2)+1,IPCA!$A:$B,2,0))/
VLOOKUP(EOMONTH(U654,-2)+1,IPCA!$A:$B,2,0)*
P654))</f>
        <v>#N/A</v>
      </c>
      <c r="W654" s="84"/>
      <c r="X654" s="13" t="s">
        <v>133</v>
      </c>
      <c r="Y654" s="166"/>
      <c r="AA654" s="108"/>
      <c r="AB654" s="15"/>
      <c r="AM654" s="6"/>
      <c r="AN654" s="15">
        <v>7</v>
      </c>
      <c r="AY654" s="6"/>
      <c r="AZ654" s="15"/>
      <c r="BK654" s="6"/>
      <c r="BL654" s="15"/>
      <c r="BW654" s="6"/>
      <c r="BX654" s="15"/>
      <c r="CI654" s="6"/>
      <c r="CJ654" s="16" t="str">
        <f t="shared" si="187"/>
        <v/>
      </c>
      <c r="CK654" s="16">
        <f t="shared" si="188"/>
        <v>0.59452054794520548</v>
      </c>
      <c r="CL654" s="16" t="str">
        <f t="shared" si="189"/>
        <v/>
      </c>
      <c r="CM654" s="16" t="str">
        <f t="shared" si="190"/>
        <v/>
      </c>
      <c r="CN654" s="16" t="str">
        <f t="shared" si="191"/>
        <v/>
      </c>
      <c r="CO654" s="18"/>
      <c r="CP654" s="15"/>
      <c r="DA654" s="6"/>
      <c r="DB654" s="15">
        <v>111</v>
      </c>
      <c r="DM654" s="6"/>
      <c r="DN654" s="15"/>
      <c r="DY654" s="6"/>
      <c r="DZ654" s="15"/>
      <c r="EK654" s="6"/>
      <c r="EL654" s="15"/>
      <c r="EW654" s="6"/>
      <c r="EX654" s="16" t="str">
        <f t="shared" si="182"/>
        <v/>
      </c>
      <c r="EY654" s="16">
        <f t="shared" si="183"/>
        <v>9.4273972602739722</v>
      </c>
      <c r="EZ654" s="16" t="str">
        <f t="shared" si="184"/>
        <v/>
      </c>
      <c r="FA654" s="16" t="str">
        <f t="shared" si="185"/>
        <v/>
      </c>
      <c r="FB654" s="160" t="str">
        <f t="shared" si="186"/>
        <v/>
      </c>
      <c r="FC654" t="s">
        <v>204</v>
      </c>
      <c r="FD654" s="20" t="s">
        <v>139</v>
      </c>
      <c r="FE654"/>
      <c r="FF654" s="209" t="s">
        <v>206</v>
      </c>
      <c r="FH654" s="284" t="e">
        <f t="shared" ca="1" si="192"/>
        <v>#N/A</v>
      </c>
      <c r="FI654" s="208">
        <f t="shared" si="193"/>
        <v>1</v>
      </c>
      <c r="FK654" t="str">
        <f t="shared" si="194"/>
        <v>MEZ COMERCIALIZADORA DE ENERGIA ELETRICA LTDA.</v>
      </c>
      <c r="FL654" s="201">
        <f t="shared" ca="1" si="195"/>
        <v>0</v>
      </c>
      <c r="FM654" s="201">
        <f t="shared" ca="1" si="196"/>
        <v>-203112</v>
      </c>
      <c r="FN654" s="200">
        <f>AB654*AB$2*IF($FC654="V",1,-1)*IF($Q654="Fixo",(CP654-INDEX('Curva Forward'!$C$5:$AN$13,MATCH(CONCATENATE(BD_COMERCIAL!$K654," ",BD_COMERCIAL!$L654),'Curva Forward'!$B$5:$B$13,0),MATCH(FN$4,'Curva Forward'!$C$4:$AN$4,0))),CP654)</f>
        <v>0</v>
      </c>
      <c r="FO654" s="200">
        <f>AC654*AC$2*IF($FC654="V",1,-1)*IF($Q654="Fixo",(CQ654-INDEX('Curva Forward'!$C$5:$AN$13,MATCH(CONCATENATE(BD_COMERCIAL!$K654," ",BD_COMERCIAL!$L654),'Curva Forward'!$B$5:$B$13,0),MATCH(FO$4,'Curva Forward'!$C$4:$AN$4,0))),CQ654)</f>
        <v>0</v>
      </c>
      <c r="FP654" s="200">
        <f>AD654*AD$2*IF($FC654="V",1,-1)*IF($Q654="Fixo",(CR654-INDEX('Curva Forward'!$C$5:$AN$13,MATCH(CONCATENATE(BD_COMERCIAL!$K654," ",BD_COMERCIAL!$L654),'Curva Forward'!$B$5:$B$13,0),MATCH(FP$4,'Curva Forward'!$C$4:$AN$4,0))),CR654)</f>
        <v>0</v>
      </c>
      <c r="FQ654" s="200">
        <f>AE654*AE$2*IF($FC654="V",1,-1)*IF($Q654="Fixo",(CS654-INDEX('Curva Forward'!$C$5:$AN$13,MATCH(CONCATENATE(BD_COMERCIAL!$K654," ",BD_COMERCIAL!$L654),'Curva Forward'!$B$5:$B$13,0),MATCH(FQ$4,'Curva Forward'!$C$4:$AN$4,0))),CS654)</f>
        <v>0</v>
      </c>
      <c r="FR654" s="200">
        <f>AF654*AF$2*IF($FC654="V",1,-1)*IF($Q654="Fixo",(CT654-INDEX('Curva Forward'!$C$5:$AN$13,MATCH(CONCATENATE(BD_COMERCIAL!$K654," ",BD_COMERCIAL!$L654),'Curva Forward'!$B$5:$B$13,0),MATCH(FR$4,'Curva Forward'!$C$4:$AN$4,0))),CT654)</f>
        <v>0</v>
      </c>
      <c r="FS654" s="200">
        <f>AG654*AG$2*IF($FC654="V",1,-1)*IF($Q654="Fixo",(CU654-INDEX('Curva Forward'!$C$5:$AN$13,MATCH(CONCATENATE(BD_COMERCIAL!$K654," ",BD_COMERCIAL!$L654),'Curva Forward'!$B$5:$B$13,0),MATCH(FS$4,'Curva Forward'!$C$4:$AN$4,0))),CU654)</f>
        <v>0</v>
      </c>
      <c r="FT654" s="200">
        <f>AH654*AH$2*IF($FC654="V",1,-1)*IF($Q654="Fixo",(CV654-INDEX('Curva Forward'!$C$5:$AN$13,MATCH(CONCATENATE(BD_COMERCIAL!$K654," ",BD_COMERCIAL!$L654),'Curva Forward'!$B$5:$B$13,0),MATCH(FT$4,'Curva Forward'!$C$4:$AN$4,0))),CV654)</f>
        <v>0</v>
      </c>
      <c r="FU654" s="200">
        <f>AI654*AI$2*IF($FC654="V",1,-1)*IF($Q654="Fixo",(CW654-INDEX('Curva Forward'!$C$5:$AN$13,MATCH(CONCATENATE(BD_COMERCIAL!$K654," ",BD_COMERCIAL!$L654),'Curva Forward'!$B$5:$B$13,0),MATCH(FU$4,'Curva Forward'!$C$4:$AN$4,0))),CW654)</f>
        <v>0</v>
      </c>
      <c r="FV654" s="200">
        <f>AJ654*AJ$2*IF($FC654="V",1,-1)*IF($Q654="Fixo",(CX654-INDEX('Curva Forward'!$C$5:$AN$13,MATCH(CONCATENATE(BD_COMERCIAL!$K654," ",BD_COMERCIAL!$L654),'Curva Forward'!$B$5:$B$13,0),MATCH(FV$4,'Curva Forward'!$C$4:$AN$4,0))),CX654)</f>
        <v>0</v>
      </c>
      <c r="FW654" s="200">
        <f>AK654*AK$2*IF($FC654="V",1,-1)*IF($Q654="Fixo",(CY654-INDEX('Curva Forward'!$C$5:$AN$13,MATCH(CONCATENATE(BD_COMERCIAL!$K654," ",BD_COMERCIAL!$L654),'Curva Forward'!$B$5:$B$13,0),MATCH(FW$4,'Curva Forward'!$C$4:$AN$4,0))),CY654)</f>
        <v>0</v>
      </c>
      <c r="FX654" s="200">
        <f>AL654*AL$2*IF($FC654="V",1,-1)*IF($Q654="Fixo",(CZ654-INDEX('Curva Forward'!$C$5:$AN$13,MATCH(CONCATENATE(BD_COMERCIAL!$K654," ",BD_COMERCIAL!$L654),'Curva Forward'!$B$5:$B$13,0),MATCH(FX$4,'Curva Forward'!$C$4:$AN$4,0))),CZ654)</f>
        <v>0</v>
      </c>
      <c r="FY654" s="200">
        <f>AM654*AM$2*IF($FC654="V",1,-1)*IF($Q654="Fixo",(DA654-INDEX('Curva Forward'!$C$5:$AN$13,MATCH(CONCATENATE(BD_COMERCIAL!$K654," ",BD_COMERCIAL!$L654),'Curva Forward'!$B$5:$B$13,0),MATCH(FY$4,'Curva Forward'!$C$4:$AN$4,0))),DA654)</f>
        <v>0</v>
      </c>
      <c r="FZ654" s="200">
        <f>AN654*AN$2*IF($FC654="V",1,-1)*IF($Q654="Fixo",(DB654-INDEX('Curva Forward'!$C$5:$AN$13,MATCH(CONCATENATE(BD_COMERCIAL!$K654," ",BD_COMERCIAL!$L654),'Curva Forward'!$B$5:$B$13,0),MATCH(FZ$4,'Curva Forward'!$C$4:$AN$4,0))),DB654)</f>
        <v>-203112</v>
      </c>
      <c r="GA654" s="200">
        <f>AO654*AO$2*IF($FC654="V",1,-1)*IF($Q654="Fixo",(DC654-INDEX('Curva Forward'!$C$5:$AN$13,MATCH(CONCATENATE(BD_COMERCIAL!$K654," ",BD_COMERCIAL!$L654),'Curva Forward'!$B$5:$B$13,0),MATCH(GA$4,'Curva Forward'!$C$4:$AN$4,0))),DC654)</f>
        <v>0</v>
      </c>
      <c r="GB654" s="200">
        <f>AP654*AP$2*IF($FC654="V",1,-1)*IF($Q654="Fixo",(DD654-INDEX('Curva Forward'!$C$5:$AN$13,MATCH(CONCATENATE(BD_COMERCIAL!$K654," ",BD_COMERCIAL!$L654),'Curva Forward'!$B$5:$B$13,0),MATCH(GB$4,'Curva Forward'!$C$4:$AN$4,0))),DD654)</f>
        <v>0</v>
      </c>
      <c r="GC654" s="200">
        <f>AQ654*AQ$2*IF($FC654="V",1,-1)*IF($Q654="Fixo",(DE654-INDEX('Curva Forward'!$C$5:$AN$13,MATCH(CONCATENATE(BD_COMERCIAL!$K654," ",BD_COMERCIAL!$L654),'Curva Forward'!$B$5:$B$13,0),MATCH(GC$4,'Curva Forward'!$C$4:$AN$4,0))),DE654)</f>
        <v>0</v>
      </c>
      <c r="GD654" s="200">
        <f>AR654*AR$2*IF($FC654="V",1,-1)*IF($Q654="Fixo",(DF654-INDEX('Curva Forward'!$C$5:$AN$13,MATCH(CONCATENATE(BD_COMERCIAL!$K654," ",BD_COMERCIAL!$L654),'Curva Forward'!$B$5:$B$13,0),MATCH(GD$4,'Curva Forward'!$C$4:$AN$4,0))),DF654)</f>
        <v>0</v>
      </c>
      <c r="GE654" s="200">
        <f>AS654*AS$2*IF($FC654="V",1,-1)*IF($Q654="Fixo",(DG654-INDEX('Curva Forward'!$C$5:$AN$13,MATCH(CONCATENATE(BD_COMERCIAL!$K654," ",BD_COMERCIAL!$L654),'Curva Forward'!$B$5:$B$13,0),MATCH(GE$4,'Curva Forward'!$C$4:$AN$4,0))),DG654)</f>
        <v>0</v>
      </c>
      <c r="GF654" s="200">
        <f>AT654*AT$2*IF($FC654="V",1,-1)*IF($Q654="Fixo",(DH654-INDEX('Curva Forward'!$C$5:$AN$13,MATCH(CONCATENATE(BD_COMERCIAL!$K654," ",BD_COMERCIAL!$L654),'Curva Forward'!$B$5:$B$13,0),MATCH(GF$4,'Curva Forward'!$C$4:$AN$4,0))),DH654)</f>
        <v>0</v>
      </c>
      <c r="GG654" s="200">
        <f>AU654*AU$2*IF($FC654="V",1,-1)*IF($Q654="Fixo",(DI654-INDEX('Curva Forward'!$C$5:$AN$13,MATCH(CONCATENATE(BD_COMERCIAL!$K654," ",BD_COMERCIAL!$L654),'Curva Forward'!$B$5:$B$13,0),MATCH(GG$4,'Curva Forward'!$C$4:$AN$4,0))),DI654)</f>
        <v>0</v>
      </c>
      <c r="GH654" s="200">
        <f>AV654*AV$2*IF($FC654="V",1,-1)*IF($Q654="Fixo",(DJ654-INDEX('Curva Forward'!$C$5:$AN$13,MATCH(CONCATENATE(BD_COMERCIAL!$K654," ",BD_COMERCIAL!$L654),'Curva Forward'!$B$5:$B$13,0),MATCH(GH$4,'Curva Forward'!$C$4:$AN$4,0))),DJ654)</f>
        <v>0</v>
      </c>
      <c r="GI654" s="200">
        <f>AW654*AW$2*IF($FC654="V",1,-1)*IF($Q654="Fixo",(DK654-INDEX('Curva Forward'!$C$5:$AN$13,MATCH(CONCATENATE(BD_COMERCIAL!$K654," ",BD_COMERCIAL!$L654),'Curva Forward'!$B$5:$B$13,0),MATCH(GI$4,'Curva Forward'!$C$4:$AN$4,0))),DK654)</f>
        <v>0</v>
      </c>
      <c r="GJ654" s="200">
        <f>AX654*AX$2*IF($FC654="V",1,-1)*IF($Q654="Fixo",(DL654-INDEX('Curva Forward'!$C$5:$AN$13,MATCH(CONCATENATE(BD_COMERCIAL!$K654," ",BD_COMERCIAL!$L654),'Curva Forward'!$B$5:$B$13,0),MATCH(GJ$4,'Curva Forward'!$C$4:$AN$4,0))),DL654)</f>
        <v>0</v>
      </c>
      <c r="GK654" s="200">
        <f>AY654*AY$2*IF($FC654="V",1,-1)*IF($Q654="Fixo",(DM654-INDEX('Curva Forward'!$C$5:$AN$13,MATCH(CONCATENATE(BD_COMERCIAL!$K654," ",BD_COMERCIAL!$L654),'Curva Forward'!$B$5:$B$13,0),MATCH(GK$4,'Curva Forward'!$C$4:$AN$4,0))),DM654)</f>
        <v>0</v>
      </c>
      <c r="GL654" s="200">
        <f>IF(EZ654="",0,CL654*CL$2*IF($FC654="V",1,-1)*IF($Q654="Fixo",(EZ654-INDEX('Curva Forward'!$C$5:$AN$13,MATCH(CONCATENATE(BD_COMERCIAL!$K654," ",BD_COMERCIAL!$L654),'Curva Forward'!$B$5:$B$13,0),MATCH(GL$4,'Curva Forward'!$C$4:$AN$4,0))),EZ654))</f>
        <v>0</v>
      </c>
      <c r="GM654" s="200">
        <f>IF(FA654="",0,CM654*CM$2*IF($FC654="V",1,-1)*IF($Q654="Fixo",(FA654-INDEX('Curva Forward'!$C$5:$AN$13,MATCH(CONCATENATE(BD_COMERCIAL!$K654," ",BD_COMERCIAL!$L654),'Curva Forward'!$B$5:$B$13,0),MATCH(GM$4,'Curva Forward'!$C$4:$AN$4,0))),FA654))</f>
        <v>0</v>
      </c>
      <c r="GN654" s="200">
        <f>IF(FB654="",0,CN654*CN$2*IF($FC654="V",1,-1)*IF($Q654="Fixo",(FB654-INDEX('Curva Forward'!$C$5:$AN$13,MATCH(CONCATENATE(BD_COMERCIAL!$K654," ",BD_COMERCIAL!$L654),'Curva Forward'!$B$5:$B$13,0),MATCH(GN$4,'Curva Forward'!$C$4:$AN$4,0))),FB654))</f>
        <v>0</v>
      </c>
      <c r="GO654" s="201">
        <f t="shared" ca="1" si="197"/>
        <v>0</v>
      </c>
      <c r="GP654" s="201">
        <f t="shared" ca="1" si="198"/>
        <v>-203112</v>
      </c>
    </row>
    <row r="655" spans="1:198" ht="15" customHeight="1" x14ac:dyDescent="0.25">
      <c r="A655" s="6"/>
      <c r="B655" s="7" t="s">
        <v>1080</v>
      </c>
      <c r="C655" s="8">
        <v>44819</v>
      </c>
      <c r="D655" s="9" t="s">
        <v>124</v>
      </c>
      <c r="E655" s="9" t="s">
        <v>1056</v>
      </c>
      <c r="F655" s="113" t="s">
        <v>992</v>
      </c>
      <c r="G655" s="10" t="s">
        <v>1081</v>
      </c>
      <c r="H655" s="113" t="s">
        <v>1082</v>
      </c>
      <c r="I655" s="9" t="s">
        <v>139</v>
      </c>
      <c r="J655" s="166"/>
      <c r="K655" s="10" t="s">
        <v>127</v>
      </c>
      <c r="L655" s="84" t="s">
        <v>22</v>
      </c>
      <c r="M655" s="11">
        <v>44927</v>
      </c>
      <c r="N655" s="12">
        <v>44957</v>
      </c>
      <c r="O655" s="10">
        <v>1.5</v>
      </c>
      <c r="P655" s="84">
        <v>112</v>
      </c>
      <c r="Q655" s="84" t="s">
        <v>128</v>
      </c>
      <c r="R655" s="10" t="s">
        <v>129</v>
      </c>
      <c r="S655" s="14" t="s">
        <v>135</v>
      </c>
      <c r="T655" s="11" t="s">
        <v>130</v>
      </c>
      <c r="U655" s="12">
        <v>44819</v>
      </c>
      <c r="V655" s="257" t="e">
        <f ca="1">IF(U655="","",
IF(U655="NA","",
IFERROR(VLOOKUP(EOMONTH(M655,-2)+1,IPCA!$A:$B,2,0),
VLOOKUP(EOMONTH(TODAY(),-2)+1,IPCA!$A:$B,2,0))/
VLOOKUP(EOMONTH(U655,-2)+1,IPCA!$A:$B,2,0)*
P655))</f>
        <v>#N/A</v>
      </c>
      <c r="W655" s="84"/>
      <c r="X655" s="13" t="s">
        <v>133</v>
      </c>
      <c r="Y655" s="166"/>
      <c r="AA655" s="108"/>
      <c r="AB655" s="15"/>
      <c r="AM655" s="6"/>
      <c r="AN655" s="15">
        <v>1.5</v>
      </c>
      <c r="AY655" s="6"/>
      <c r="AZ655" s="15"/>
      <c r="BK655" s="6"/>
      <c r="BL655" s="15"/>
      <c r="BW655" s="6"/>
      <c r="BX655" s="15"/>
      <c r="CI655" s="6"/>
      <c r="CJ655" s="16" t="str">
        <f t="shared" si="187"/>
        <v/>
      </c>
      <c r="CK655" s="16">
        <f t="shared" si="188"/>
        <v>0.12739726027397261</v>
      </c>
      <c r="CL655" s="16" t="str">
        <f t="shared" si="189"/>
        <v/>
      </c>
      <c r="CM655" s="16" t="str">
        <f t="shared" si="190"/>
        <v/>
      </c>
      <c r="CN655" s="16" t="str">
        <f t="shared" si="191"/>
        <v/>
      </c>
      <c r="CO655" s="18"/>
      <c r="CP655" s="15"/>
      <c r="DA655" s="6"/>
      <c r="DB655" s="15">
        <v>112</v>
      </c>
      <c r="DM655" s="6"/>
      <c r="DN655" s="15"/>
      <c r="DY655" s="6"/>
      <c r="DZ655" s="15"/>
      <c r="EK655" s="6"/>
      <c r="EL655" s="15"/>
      <c r="EW655" s="6"/>
      <c r="EX655" s="16" t="str">
        <f t="shared" si="182"/>
        <v/>
      </c>
      <c r="EY655" s="16">
        <f t="shared" si="183"/>
        <v>9.5123287671232877</v>
      </c>
      <c r="EZ655" s="16" t="str">
        <f t="shared" si="184"/>
        <v/>
      </c>
      <c r="FA655" s="16" t="str">
        <f t="shared" si="185"/>
        <v/>
      </c>
      <c r="FB655" s="160" t="str">
        <f t="shared" si="186"/>
        <v/>
      </c>
      <c r="FC655" t="s">
        <v>204</v>
      </c>
      <c r="FD655" s="20" t="s">
        <v>139</v>
      </c>
      <c r="FE655"/>
      <c r="FF655" s="209" t="s">
        <v>206</v>
      </c>
      <c r="FH655" s="284" t="e">
        <f t="shared" ca="1" si="192"/>
        <v>#N/A</v>
      </c>
      <c r="FI655" s="208">
        <f t="shared" si="193"/>
        <v>1</v>
      </c>
      <c r="FK655" t="str">
        <f t="shared" si="194"/>
        <v>STATKRAFT ENERGIA DO BRASIL LTDA.</v>
      </c>
      <c r="FL655" s="201">
        <f t="shared" ca="1" si="195"/>
        <v>0</v>
      </c>
      <c r="FM655" s="201">
        <f t="shared" ca="1" si="196"/>
        <v>-42408</v>
      </c>
      <c r="FN655" s="200">
        <f>AB655*AB$2*IF($FC655="V",1,-1)*IF($Q655="Fixo",(CP655-INDEX('Curva Forward'!$C$5:$AN$13,MATCH(CONCATENATE(BD_COMERCIAL!$K655," ",BD_COMERCIAL!$L655),'Curva Forward'!$B$5:$B$13,0),MATCH(FN$4,'Curva Forward'!$C$4:$AN$4,0))),CP655)</f>
        <v>0</v>
      </c>
      <c r="FO655" s="200">
        <f>AC655*AC$2*IF($FC655="V",1,-1)*IF($Q655="Fixo",(CQ655-INDEX('Curva Forward'!$C$5:$AN$13,MATCH(CONCATENATE(BD_COMERCIAL!$K655," ",BD_COMERCIAL!$L655),'Curva Forward'!$B$5:$B$13,0),MATCH(FO$4,'Curva Forward'!$C$4:$AN$4,0))),CQ655)</f>
        <v>0</v>
      </c>
      <c r="FP655" s="200">
        <f>AD655*AD$2*IF($FC655="V",1,-1)*IF($Q655="Fixo",(CR655-INDEX('Curva Forward'!$C$5:$AN$13,MATCH(CONCATENATE(BD_COMERCIAL!$K655," ",BD_COMERCIAL!$L655),'Curva Forward'!$B$5:$B$13,0),MATCH(FP$4,'Curva Forward'!$C$4:$AN$4,0))),CR655)</f>
        <v>0</v>
      </c>
      <c r="FQ655" s="200">
        <f>AE655*AE$2*IF($FC655="V",1,-1)*IF($Q655="Fixo",(CS655-INDEX('Curva Forward'!$C$5:$AN$13,MATCH(CONCATENATE(BD_COMERCIAL!$K655," ",BD_COMERCIAL!$L655),'Curva Forward'!$B$5:$B$13,0),MATCH(FQ$4,'Curva Forward'!$C$4:$AN$4,0))),CS655)</f>
        <v>0</v>
      </c>
      <c r="FR655" s="200">
        <f>AF655*AF$2*IF($FC655="V",1,-1)*IF($Q655="Fixo",(CT655-INDEX('Curva Forward'!$C$5:$AN$13,MATCH(CONCATENATE(BD_COMERCIAL!$K655," ",BD_COMERCIAL!$L655),'Curva Forward'!$B$5:$B$13,0),MATCH(FR$4,'Curva Forward'!$C$4:$AN$4,0))),CT655)</f>
        <v>0</v>
      </c>
      <c r="FS655" s="200">
        <f>AG655*AG$2*IF($FC655="V",1,-1)*IF($Q655="Fixo",(CU655-INDEX('Curva Forward'!$C$5:$AN$13,MATCH(CONCATENATE(BD_COMERCIAL!$K655," ",BD_COMERCIAL!$L655),'Curva Forward'!$B$5:$B$13,0),MATCH(FS$4,'Curva Forward'!$C$4:$AN$4,0))),CU655)</f>
        <v>0</v>
      </c>
      <c r="FT655" s="200">
        <f>AH655*AH$2*IF($FC655="V",1,-1)*IF($Q655="Fixo",(CV655-INDEX('Curva Forward'!$C$5:$AN$13,MATCH(CONCATENATE(BD_COMERCIAL!$K655," ",BD_COMERCIAL!$L655),'Curva Forward'!$B$5:$B$13,0),MATCH(FT$4,'Curva Forward'!$C$4:$AN$4,0))),CV655)</f>
        <v>0</v>
      </c>
      <c r="FU655" s="200">
        <f>AI655*AI$2*IF($FC655="V",1,-1)*IF($Q655="Fixo",(CW655-INDEX('Curva Forward'!$C$5:$AN$13,MATCH(CONCATENATE(BD_COMERCIAL!$K655," ",BD_COMERCIAL!$L655),'Curva Forward'!$B$5:$B$13,0),MATCH(FU$4,'Curva Forward'!$C$4:$AN$4,0))),CW655)</f>
        <v>0</v>
      </c>
      <c r="FV655" s="200">
        <f>AJ655*AJ$2*IF($FC655="V",1,-1)*IF($Q655="Fixo",(CX655-INDEX('Curva Forward'!$C$5:$AN$13,MATCH(CONCATENATE(BD_COMERCIAL!$K655," ",BD_COMERCIAL!$L655),'Curva Forward'!$B$5:$B$13,0),MATCH(FV$4,'Curva Forward'!$C$4:$AN$4,0))),CX655)</f>
        <v>0</v>
      </c>
      <c r="FW655" s="200">
        <f>AK655*AK$2*IF($FC655="V",1,-1)*IF($Q655="Fixo",(CY655-INDEX('Curva Forward'!$C$5:$AN$13,MATCH(CONCATENATE(BD_COMERCIAL!$K655," ",BD_COMERCIAL!$L655),'Curva Forward'!$B$5:$B$13,0),MATCH(FW$4,'Curva Forward'!$C$4:$AN$4,0))),CY655)</f>
        <v>0</v>
      </c>
      <c r="FX655" s="200">
        <f>AL655*AL$2*IF($FC655="V",1,-1)*IF($Q655="Fixo",(CZ655-INDEX('Curva Forward'!$C$5:$AN$13,MATCH(CONCATENATE(BD_COMERCIAL!$K655," ",BD_COMERCIAL!$L655),'Curva Forward'!$B$5:$B$13,0),MATCH(FX$4,'Curva Forward'!$C$4:$AN$4,0))),CZ655)</f>
        <v>0</v>
      </c>
      <c r="FY655" s="200">
        <f>AM655*AM$2*IF($FC655="V",1,-1)*IF($Q655="Fixo",(DA655-INDEX('Curva Forward'!$C$5:$AN$13,MATCH(CONCATENATE(BD_COMERCIAL!$K655," ",BD_COMERCIAL!$L655),'Curva Forward'!$B$5:$B$13,0),MATCH(FY$4,'Curva Forward'!$C$4:$AN$4,0))),DA655)</f>
        <v>0</v>
      </c>
      <c r="FZ655" s="200">
        <f>AN655*AN$2*IF($FC655="V",1,-1)*IF($Q655="Fixo",(DB655-INDEX('Curva Forward'!$C$5:$AN$13,MATCH(CONCATENATE(BD_COMERCIAL!$K655," ",BD_COMERCIAL!$L655),'Curva Forward'!$B$5:$B$13,0),MATCH(FZ$4,'Curva Forward'!$C$4:$AN$4,0))),DB655)</f>
        <v>-42408</v>
      </c>
      <c r="GA655" s="200">
        <f>AO655*AO$2*IF($FC655="V",1,-1)*IF($Q655="Fixo",(DC655-INDEX('Curva Forward'!$C$5:$AN$13,MATCH(CONCATENATE(BD_COMERCIAL!$K655," ",BD_COMERCIAL!$L655),'Curva Forward'!$B$5:$B$13,0),MATCH(GA$4,'Curva Forward'!$C$4:$AN$4,0))),DC655)</f>
        <v>0</v>
      </c>
      <c r="GB655" s="200">
        <f>AP655*AP$2*IF($FC655="V",1,-1)*IF($Q655="Fixo",(DD655-INDEX('Curva Forward'!$C$5:$AN$13,MATCH(CONCATENATE(BD_COMERCIAL!$K655," ",BD_COMERCIAL!$L655),'Curva Forward'!$B$5:$B$13,0),MATCH(GB$4,'Curva Forward'!$C$4:$AN$4,0))),DD655)</f>
        <v>0</v>
      </c>
      <c r="GC655" s="200">
        <f>AQ655*AQ$2*IF($FC655="V",1,-1)*IF($Q655="Fixo",(DE655-INDEX('Curva Forward'!$C$5:$AN$13,MATCH(CONCATENATE(BD_COMERCIAL!$K655," ",BD_COMERCIAL!$L655),'Curva Forward'!$B$5:$B$13,0),MATCH(GC$4,'Curva Forward'!$C$4:$AN$4,0))),DE655)</f>
        <v>0</v>
      </c>
      <c r="GD655" s="200">
        <f>AR655*AR$2*IF($FC655="V",1,-1)*IF($Q655="Fixo",(DF655-INDEX('Curva Forward'!$C$5:$AN$13,MATCH(CONCATENATE(BD_COMERCIAL!$K655," ",BD_COMERCIAL!$L655),'Curva Forward'!$B$5:$B$13,0),MATCH(GD$4,'Curva Forward'!$C$4:$AN$4,0))),DF655)</f>
        <v>0</v>
      </c>
      <c r="GE655" s="200">
        <f>AS655*AS$2*IF($FC655="V",1,-1)*IF($Q655="Fixo",(DG655-INDEX('Curva Forward'!$C$5:$AN$13,MATCH(CONCATENATE(BD_COMERCIAL!$K655," ",BD_COMERCIAL!$L655),'Curva Forward'!$B$5:$B$13,0),MATCH(GE$4,'Curva Forward'!$C$4:$AN$4,0))),DG655)</f>
        <v>0</v>
      </c>
      <c r="GF655" s="200">
        <f>AT655*AT$2*IF($FC655="V",1,-1)*IF($Q655="Fixo",(DH655-INDEX('Curva Forward'!$C$5:$AN$13,MATCH(CONCATENATE(BD_COMERCIAL!$K655," ",BD_COMERCIAL!$L655),'Curva Forward'!$B$5:$B$13,0),MATCH(GF$4,'Curva Forward'!$C$4:$AN$4,0))),DH655)</f>
        <v>0</v>
      </c>
      <c r="GG655" s="200">
        <f>AU655*AU$2*IF($FC655="V",1,-1)*IF($Q655="Fixo",(DI655-INDEX('Curva Forward'!$C$5:$AN$13,MATCH(CONCATENATE(BD_COMERCIAL!$K655," ",BD_COMERCIAL!$L655),'Curva Forward'!$B$5:$B$13,0),MATCH(GG$4,'Curva Forward'!$C$4:$AN$4,0))),DI655)</f>
        <v>0</v>
      </c>
      <c r="GH655" s="200">
        <f>AV655*AV$2*IF($FC655="V",1,-1)*IF($Q655="Fixo",(DJ655-INDEX('Curva Forward'!$C$5:$AN$13,MATCH(CONCATENATE(BD_COMERCIAL!$K655," ",BD_COMERCIAL!$L655),'Curva Forward'!$B$5:$B$13,0),MATCH(GH$4,'Curva Forward'!$C$4:$AN$4,0))),DJ655)</f>
        <v>0</v>
      </c>
      <c r="GI655" s="200">
        <f>AW655*AW$2*IF($FC655="V",1,-1)*IF($Q655="Fixo",(DK655-INDEX('Curva Forward'!$C$5:$AN$13,MATCH(CONCATENATE(BD_COMERCIAL!$K655," ",BD_COMERCIAL!$L655),'Curva Forward'!$B$5:$B$13,0),MATCH(GI$4,'Curva Forward'!$C$4:$AN$4,0))),DK655)</f>
        <v>0</v>
      </c>
      <c r="GJ655" s="200">
        <f>AX655*AX$2*IF($FC655="V",1,-1)*IF($Q655="Fixo",(DL655-INDEX('Curva Forward'!$C$5:$AN$13,MATCH(CONCATENATE(BD_COMERCIAL!$K655," ",BD_COMERCIAL!$L655),'Curva Forward'!$B$5:$B$13,0),MATCH(GJ$4,'Curva Forward'!$C$4:$AN$4,0))),DL655)</f>
        <v>0</v>
      </c>
      <c r="GK655" s="200">
        <f>AY655*AY$2*IF($FC655="V",1,-1)*IF($Q655="Fixo",(DM655-INDEX('Curva Forward'!$C$5:$AN$13,MATCH(CONCATENATE(BD_COMERCIAL!$K655," ",BD_COMERCIAL!$L655),'Curva Forward'!$B$5:$B$13,0),MATCH(GK$4,'Curva Forward'!$C$4:$AN$4,0))),DM655)</f>
        <v>0</v>
      </c>
      <c r="GL655" s="200">
        <f>IF(EZ655="",0,CL655*CL$2*IF($FC655="V",1,-1)*IF($Q655="Fixo",(EZ655-INDEX('Curva Forward'!$C$5:$AN$13,MATCH(CONCATENATE(BD_COMERCIAL!$K655," ",BD_COMERCIAL!$L655),'Curva Forward'!$B$5:$B$13,0),MATCH(GL$4,'Curva Forward'!$C$4:$AN$4,0))),EZ655))</f>
        <v>0</v>
      </c>
      <c r="GM655" s="200">
        <f>IF(FA655="",0,CM655*CM$2*IF($FC655="V",1,-1)*IF($Q655="Fixo",(FA655-INDEX('Curva Forward'!$C$5:$AN$13,MATCH(CONCATENATE(BD_COMERCIAL!$K655," ",BD_COMERCIAL!$L655),'Curva Forward'!$B$5:$B$13,0),MATCH(GM$4,'Curva Forward'!$C$4:$AN$4,0))),FA655))</f>
        <v>0</v>
      </c>
      <c r="GN655" s="200">
        <f>IF(FB655="",0,CN655*CN$2*IF($FC655="V",1,-1)*IF($Q655="Fixo",(FB655-INDEX('Curva Forward'!$C$5:$AN$13,MATCH(CONCATENATE(BD_COMERCIAL!$K655," ",BD_COMERCIAL!$L655),'Curva Forward'!$B$5:$B$13,0),MATCH(GN$4,'Curva Forward'!$C$4:$AN$4,0))),FB655))</f>
        <v>0</v>
      </c>
      <c r="GO655" s="201">
        <f t="shared" ca="1" si="197"/>
        <v>0</v>
      </c>
      <c r="GP655" s="201">
        <f t="shared" ca="1" si="198"/>
        <v>-42408</v>
      </c>
    </row>
    <row r="656" spans="1:198" ht="15" customHeight="1" x14ac:dyDescent="0.25">
      <c r="A656" s="6"/>
      <c r="B656" s="7" t="s">
        <v>1083</v>
      </c>
      <c r="C656" s="8">
        <v>44819</v>
      </c>
      <c r="D656" s="9" t="s">
        <v>124</v>
      </c>
      <c r="E656" s="9" t="s">
        <v>1056</v>
      </c>
      <c r="F656" s="113" t="s">
        <v>992</v>
      </c>
      <c r="G656" s="10" t="s">
        <v>489</v>
      </c>
      <c r="H656" s="113" t="s">
        <v>794</v>
      </c>
      <c r="I656" s="9" t="s">
        <v>139</v>
      </c>
      <c r="J656" s="166"/>
      <c r="K656" s="10" t="s">
        <v>127</v>
      </c>
      <c r="L656" s="84" t="s">
        <v>22</v>
      </c>
      <c r="M656" s="11">
        <v>44927</v>
      </c>
      <c r="N656" s="12">
        <v>45016</v>
      </c>
      <c r="O656" s="10">
        <v>2</v>
      </c>
      <c r="P656" s="84">
        <v>119</v>
      </c>
      <c r="Q656" s="84" t="s">
        <v>128</v>
      </c>
      <c r="R656" s="10" t="s">
        <v>129</v>
      </c>
      <c r="S656" s="14" t="s">
        <v>135</v>
      </c>
      <c r="T656" s="11" t="s">
        <v>130</v>
      </c>
      <c r="U656" s="12">
        <v>44819</v>
      </c>
      <c r="V656" s="257" t="e">
        <f ca="1">IF(U656="","",
IF(U656="NA","",
IFERROR(VLOOKUP(EOMONTH(M656,-2)+1,IPCA!$A:$B,2,0),
VLOOKUP(EOMONTH(TODAY(),-2)+1,IPCA!$A:$B,2,0))/
VLOOKUP(EOMONTH(U656,-2)+1,IPCA!$A:$B,2,0)*
P656))</f>
        <v>#N/A</v>
      </c>
      <c r="W656" s="84"/>
      <c r="X656" s="13" t="s">
        <v>6</v>
      </c>
      <c r="Y656" s="166"/>
      <c r="AA656" s="108"/>
      <c r="AB656" s="15"/>
      <c r="AM656" s="6"/>
      <c r="AN656" s="15">
        <v>2</v>
      </c>
      <c r="AO656">
        <v>2</v>
      </c>
      <c r="AP656">
        <v>2</v>
      </c>
      <c r="AY656" s="6"/>
      <c r="AZ656" s="15"/>
      <c r="BK656" s="6"/>
      <c r="BL656" s="15"/>
      <c r="BW656" s="6"/>
      <c r="BX656" s="15"/>
      <c r="CI656" s="6"/>
      <c r="CJ656" s="16" t="str">
        <f t="shared" si="187"/>
        <v/>
      </c>
      <c r="CK656" s="16">
        <f t="shared" si="188"/>
        <v>0.49315068493150682</v>
      </c>
      <c r="CL656" s="16" t="str">
        <f t="shared" si="189"/>
        <v/>
      </c>
      <c r="CM656" s="16" t="str">
        <f t="shared" si="190"/>
        <v/>
      </c>
      <c r="CN656" s="16" t="str">
        <f t="shared" si="191"/>
        <v/>
      </c>
      <c r="CO656" s="18"/>
      <c r="CP656" s="15"/>
      <c r="DA656" s="6"/>
      <c r="DB656" s="15">
        <v>119</v>
      </c>
      <c r="DC656">
        <v>119</v>
      </c>
      <c r="DD656">
        <v>119</v>
      </c>
      <c r="DM656" s="6"/>
      <c r="DN656" s="15"/>
      <c r="DY656" s="6"/>
      <c r="DZ656" s="15"/>
      <c r="EK656" s="6"/>
      <c r="EL656" s="15"/>
      <c r="EW656" s="6"/>
      <c r="EX656" s="16" t="str">
        <f t="shared" si="182"/>
        <v/>
      </c>
      <c r="EY656" s="16">
        <f t="shared" si="183"/>
        <v>29.342465753424658</v>
      </c>
      <c r="EZ656" s="16" t="str">
        <f t="shared" si="184"/>
        <v/>
      </c>
      <c r="FA656" s="16" t="str">
        <f t="shared" si="185"/>
        <v/>
      </c>
      <c r="FB656" s="160" t="str">
        <f t="shared" si="186"/>
        <v/>
      </c>
      <c r="FC656" t="s">
        <v>204</v>
      </c>
      <c r="FD656" s="20" t="s">
        <v>139</v>
      </c>
      <c r="FE656"/>
      <c r="FF656" s="209" t="s">
        <v>206</v>
      </c>
      <c r="FH656" s="284" t="e">
        <f t="shared" ca="1" si="192"/>
        <v>#N/A</v>
      </c>
      <c r="FI656" s="208">
        <f t="shared" si="193"/>
        <v>2.9666666666666668</v>
      </c>
      <c r="FK656" t="str">
        <f t="shared" si="194"/>
        <v>XP COMERCIALIZADORA DE ENERGIA S.A.</v>
      </c>
      <c r="FL656" s="201">
        <f t="shared" ca="1" si="195"/>
        <v>0</v>
      </c>
      <c r="FM656" s="201">
        <f t="shared" ca="1" si="196"/>
        <v>-133920</v>
      </c>
      <c r="FN656" s="200">
        <f>AB656*AB$2*IF($FC656="V",1,-1)*IF($Q656="Fixo",(CP656-INDEX('Curva Forward'!$C$5:$AN$13,MATCH(CONCATENATE(BD_COMERCIAL!$K656," ",BD_COMERCIAL!$L656),'Curva Forward'!$B$5:$B$13,0),MATCH(FN$4,'Curva Forward'!$C$4:$AN$4,0))),CP656)</f>
        <v>0</v>
      </c>
      <c r="FO656" s="200">
        <f>AC656*AC$2*IF($FC656="V",1,-1)*IF($Q656="Fixo",(CQ656-INDEX('Curva Forward'!$C$5:$AN$13,MATCH(CONCATENATE(BD_COMERCIAL!$K656," ",BD_COMERCIAL!$L656),'Curva Forward'!$B$5:$B$13,0),MATCH(FO$4,'Curva Forward'!$C$4:$AN$4,0))),CQ656)</f>
        <v>0</v>
      </c>
      <c r="FP656" s="200">
        <f>AD656*AD$2*IF($FC656="V",1,-1)*IF($Q656="Fixo",(CR656-INDEX('Curva Forward'!$C$5:$AN$13,MATCH(CONCATENATE(BD_COMERCIAL!$K656," ",BD_COMERCIAL!$L656),'Curva Forward'!$B$5:$B$13,0),MATCH(FP$4,'Curva Forward'!$C$4:$AN$4,0))),CR656)</f>
        <v>0</v>
      </c>
      <c r="FQ656" s="200">
        <f>AE656*AE$2*IF($FC656="V",1,-1)*IF($Q656="Fixo",(CS656-INDEX('Curva Forward'!$C$5:$AN$13,MATCH(CONCATENATE(BD_COMERCIAL!$K656," ",BD_COMERCIAL!$L656),'Curva Forward'!$B$5:$B$13,0),MATCH(FQ$4,'Curva Forward'!$C$4:$AN$4,0))),CS656)</f>
        <v>0</v>
      </c>
      <c r="FR656" s="200">
        <f>AF656*AF$2*IF($FC656="V",1,-1)*IF($Q656="Fixo",(CT656-INDEX('Curva Forward'!$C$5:$AN$13,MATCH(CONCATENATE(BD_COMERCIAL!$K656," ",BD_COMERCIAL!$L656),'Curva Forward'!$B$5:$B$13,0),MATCH(FR$4,'Curva Forward'!$C$4:$AN$4,0))),CT656)</f>
        <v>0</v>
      </c>
      <c r="FS656" s="200">
        <f>AG656*AG$2*IF($FC656="V",1,-1)*IF($Q656="Fixo",(CU656-INDEX('Curva Forward'!$C$5:$AN$13,MATCH(CONCATENATE(BD_COMERCIAL!$K656," ",BD_COMERCIAL!$L656),'Curva Forward'!$B$5:$B$13,0),MATCH(FS$4,'Curva Forward'!$C$4:$AN$4,0))),CU656)</f>
        <v>0</v>
      </c>
      <c r="FT656" s="200">
        <f>AH656*AH$2*IF($FC656="V",1,-1)*IF($Q656="Fixo",(CV656-INDEX('Curva Forward'!$C$5:$AN$13,MATCH(CONCATENATE(BD_COMERCIAL!$K656," ",BD_COMERCIAL!$L656),'Curva Forward'!$B$5:$B$13,0),MATCH(FT$4,'Curva Forward'!$C$4:$AN$4,0))),CV656)</f>
        <v>0</v>
      </c>
      <c r="FU656" s="200">
        <f>AI656*AI$2*IF($FC656="V",1,-1)*IF($Q656="Fixo",(CW656-INDEX('Curva Forward'!$C$5:$AN$13,MATCH(CONCATENATE(BD_COMERCIAL!$K656," ",BD_COMERCIAL!$L656),'Curva Forward'!$B$5:$B$13,0),MATCH(FU$4,'Curva Forward'!$C$4:$AN$4,0))),CW656)</f>
        <v>0</v>
      </c>
      <c r="FV656" s="200">
        <f>AJ656*AJ$2*IF($FC656="V",1,-1)*IF($Q656="Fixo",(CX656-INDEX('Curva Forward'!$C$5:$AN$13,MATCH(CONCATENATE(BD_COMERCIAL!$K656," ",BD_COMERCIAL!$L656),'Curva Forward'!$B$5:$B$13,0),MATCH(FV$4,'Curva Forward'!$C$4:$AN$4,0))),CX656)</f>
        <v>0</v>
      </c>
      <c r="FW656" s="200">
        <f>AK656*AK$2*IF($FC656="V",1,-1)*IF($Q656="Fixo",(CY656-INDEX('Curva Forward'!$C$5:$AN$13,MATCH(CONCATENATE(BD_COMERCIAL!$K656," ",BD_COMERCIAL!$L656),'Curva Forward'!$B$5:$B$13,0),MATCH(FW$4,'Curva Forward'!$C$4:$AN$4,0))),CY656)</f>
        <v>0</v>
      </c>
      <c r="FX656" s="200">
        <f>AL656*AL$2*IF($FC656="V",1,-1)*IF($Q656="Fixo",(CZ656-INDEX('Curva Forward'!$C$5:$AN$13,MATCH(CONCATENATE(BD_COMERCIAL!$K656," ",BD_COMERCIAL!$L656),'Curva Forward'!$B$5:$B$13,0),MATCH(FX$4,'Curva Forward'!$C$4:$AN$4,0))),CZ656)</f>
        <v>0</v>
      </c>
      <c r="FY656" s="200">
        <f>AM656*AM$2*IF($FC656="V",1,-1)*IF($Q656="Fixo",(DA656-INDEX('Curva Forward'!$C$5:$AN$13,MATCH(CONCATENATE(BD_COMERCIAL!$K656," ",BD_COMERCIAL!$L656),'Curva Forward'!$B$5:$B$13,0),MATCH(FY$4,'Curva Forward'!$C$4:$AN$4,0))),DA656)</f>
        <v>0</v>
      </c>
      <c r="FZ656" s="200">
        <f>AN656*AN$2*IF($FC656="V",1,-1)*IF($Q656="Fixo",(DB656-INDEX('Curva Forward'!$C$5:$AN$13,MATCH(CONCATENATE(BD_COMERCIAL!$K656," ",BD_COMERCIAL!$L656),'Curva Forward'!$B$5:$B$13,0),MATCH(FZ$4,'Curva Forward'!$C$4:$AN$4,0))),DB656)</f>
        <v>-46128</v>
      </c>
      <c r="GA656" s="200">
        <f>AO656*AO$2*IF($FC656="V",1,-1)*IF($Q656="Fixo",(DC656-INDEX('Curva Forward'!$C$5:$AN$13,MATCH(CONCATENATE(BD_COMERCIAL!$K656," ",BD_COMERCIAL!$L656),'Curva Forward'!$B$5:$B$13,0),MATCH(GA$4,'Curva Forward'!$C$4:$AN$4,0))),DC656)</f>
        <v>-41664</v>
      </c>
      <c r="GB656" s="200">
        <f>AP656*AP$2*IF($FC656="V",1,-1)*IF($Q656="Fixo",(DD656-INDEX('Curva Forward'!$C$5:$AN$13,MATCH(CONCATENATE(BD_COMERCIAL!$K656," ",BD_COMERCIAL!$L656),'Curva Forward'!$B$5:$B$13,0),MATCH(GB$4,'Curva Forward'!$C$4:$AN$4,0))),DD656)</f>
        <v>-46128</v>
      </c>
      <c r="GC656" s="200">
        <f>AQ656*AQ$2*IF($FC656="V",1,-1)*IF($Q656="Fixo",(DE656-INDEX('Curva Forward'!$C$5:$AN$13,MATCH(CONCATENATE(BD_COMERCIAL!$K656," ",BD_COMERCIAL!$L656),'Curva Forward'!$B$5:$B$13,0),MATCH(GC$4,'Curva Forward'!$C$4:$AN$4,0))),DE656)</f>
        <v>0</v>
      </c>
      <c r="GD656" s="200">
        <f>AR656*AR$2*IF($FC656="V",1,-1)*IF($Q656="Fixo",(DF656-INDEX('Curva Forward'!$C$5:$AN$13,MATCH(CONCATENATE(BD_COMERCIAL!$K656," ",BD_COMERCIAL!$L656),'Curva Forward'!$B$5:$B$13,0),MATCH(GD$4,'Curva Forward'!$C$4:$AN$4,0))),DF656)</f>
        <v>0</v>
      </c>
      <c r="GE656" s="200">
        <f>AS656*AS$2*IF($FC656="V",1,-1)*IF($Q656="Fixo",(DG656-INDEX('Curva Forward'!$C$5:$AN$13,MATCH(CONCATENATE(BD_COMERCIAL!$K656," ",BD_COMERCIAL!$L656),'Curva Forward'!$B$5:$B$13,0),MATCH(GE$4,'Curva Forward'!$C$4:$AN$4,0))),DG656)</f>
        <v>0</v>
      </c>
      <c r="GF656" s="200">
        <f>AT656*AT$2*IF($FC656="V",1,-1)*IF($Q656="Fixo",(DH656-INDEX('Curva Forward'!$C$5:$AN$13,MATCH(CONCATENATE(BD_COMERCIAL!$K656," ",BD_COMERCIAL!$L656),'Curva Forward'!$B$5:$B$13,0),MATCH(GF$4,'Curva Forward'!$C$4:$AN$4,0))),DH656)</f>
        <v>0</v>
      </c>
      <c r="GG656" s="200">
        <f>AU656*AU$2*IF($FC656="V",1,-1)*IF($Q656="Fixo",(DI656-INDEX('Curva Forward'!$C$5:$AN$13,MATCH(CONCATENATE(BD_COMERCIAL!$K656," ",BD_COMERCIAL!$L656),'Curva Forward'!$B$5:$B$13,0),MATCH(GG$4,'Curva Forward'!$C$4:$AN$4,0))),DI656)</f>
        <v>0</v>
      </c>
      <c r="GH656" s="200">
        <f>AV656*AV$2*IF($FC656="V",1,-1)*IF($Q656="Fixo",(DJ656-INDEX('Curva Forward'!$C$5:$AN$13,MATCH(CONCATENATE(BD_COMERCIAL!$K656," ",BD_COMERCIAL!$L656),'Curva Forward'!$B$5:$B$13,0),MATCH(GH$4,'Curva Forward'!$C$4:$AN$4,0))),DJ656)</f>
        <v>0</v>
      </c>
      <c r="GI656" s="200">
        <f>AW656*AW$2*IF($FC656="V",1,-1)*IF($Q656="Fixo",(DK656-INDEX('Curva Forward'!$C$5:$AN$13,MATCH(CONCATENATE(BD_COMERCIAL!$K656," ",BD_COMERCIAL!$L656),'Curva Forward'!$B$5:$B$13,0),MATCH(GI$4,'Curva Forward'!$C$4:$AN$4,0))),DK656)</f>
        <v>0</v>
      </c>
      <c r="GJ656" s="200">
        <f>AX656*AX$2*IF($FC656="V",1,-1)*IF($Q656="Fixo",(DL656-INDEX('Curva Forward'!$C$5:$AN$13,MATCH(CONCATENATE(BD_COMERCIAL!$K656," ",BD_COMERCIAL!$L656),'Curva Forward'!$B$5:$B$13,0),MATCH(GJ$4,'Curva Forward'!$C$4:$AN$4,0))),DL656)</f>
        <v>0</v>
      </c>
      <c r="GK656" s="200">
        <f>AY656*AY$2*IF($FC656="V",1,-1)*IF($Q656="Fixo",(DM656-INDEX('Curva Forward'!$C$5:$AN$13,MATCH(CONCATENATE(BD_COMERCIAL!$K656," ",BD_COMERCIAL!$L656),'Curva Forward'!$B$5:$B$13,0),MATCH(GK$4,'Curva Forward'!$C$4:$AN$4,0))),DM656)</f>
        <v>0</v>
      </c>
      <c r="GL656" s="200">
        <f>IF(EZ656="",0,CL656*CL$2*IF($FC656="V",1,-1)*IF($Q656="Fixo",(EZ656-INDEX('Curva Forward'!$C$5:$AN$13,MATCH(CONCATENATE(BD_COMERCIAL!$K656," ",BD_COMERCIAL!$L656),'Curva Forward'!$B$5:$B$13,0),MATCH(GL$4,'Curva Forward'!$C$4:$AN$4,0))),EZ656))</f>
        <v>0</v>
      </c>
      <c r="GM656" s="200">
        <f>IF(FA656="",0,CM656*CM$2*IF($FC656="V",1,-1)*IF($Q656="Fixo",(FA656-INDEX('Curva Forward'!$C$5:$AN$13,MATCH(CONCATENATE(BD_COMERCIAL!$K656," ",BD_COMERCIAL!$L656),'Curva Forward'!$B$5:$B$13,0),MATCH(GM$4,'Curva Forward'!$C$4:$AN$4,0))),FA656))</f>
        <v>0</v>
      </c>
      <c r="GN656" s="200">
        <f>IF(FB656="",0,CN656*CN$2*IF($FC656="V",1,-1)*IF($Q656="Fixo",(FB656-INDEX('Curva Forward'!$C$5:$AN$13,MATCH(CONCATENATE(BD_COMERCIAL!$K656," ",BD_COMERCIAL!$L656),'Curva Forward'!$B$5:$B$13,0),MATCH(GN$4,'Curva Forward'!$C$4:$AN$4,0))),FB656))</f>
        <v>0</v>
      </c>
      <c r="GO656" s="201">
        <f t="shared" ca="1" si="197"/>
        <v>0</v>
      </c>
      <c r="GP656" s="201">
        <f t="shared" ca="1" si="198"/>
        <v>-133920</v>
      </c>
    </row>
    <row r="657" spans="1:198" ht="15" customHeight="1" x14ac:dyDescent="0.25">
      <c r="A657" s="6"/>
      <c r="B657" s="7" t="s">
        <v>1096</v>
      </c>
      <c r="C657" s="8">
        <v>44823</v>
      </c>
      <c r="D657" s="9" t="s">
        <v>124</v>
      </c>
      <c r="E657" s="9" t="s">
        <v>1056</v>
      </c>
      <c r="F657" s="113" t="s">
        <v>992</v>
      </c>
      <c r="G657" s="10" t="s">
        <v>160</v>
      </c>
      <c r="H657" s="113" t="s">
        <v>1097</v>
      </c>
      <c r="I657" s="9" t="s">
        <v>139</v>
      </c>
      <c r="J657" s="166"/>
      <c r="K657" s="10" t="s">
        <v>127</v>
      </c>
      <c r="L657" s="84" t="s">
        <v>22</v>
      </c>
      <c r="M657" s="11">
        <v>45108</v>
      </c>
      <c r="N657" s="12">
        <v>45291</v>
      </c>
      <c r="O657" s="10">
        <v>5</v>
      </c>
      <c r="P657" s="84">
        <v>160</v>
      </c>
      <c r="Q657" s="84" t="s">
        <v>128</v>
      </c>
      <c r="R657" s="10" t="s">
        <v>129</v>
      </c>
      <c r="S657" s="14" t="s">
        <v>135</v>
      </c>
      <c r="T657" s="11" t="s">
        <v>130</v>
      </c>
      <c r="U657" s="12">
        <v>44823</v>
      </c>
      <c r="V657" s="257" t="e">
        <f ca="1">IF(U657="","",
IF(U657="NA","",
IFERROR(VLOOKUP(EOMONTH(M657,-2)+1,IPCA!$A:$B,2,0),
VLOOKUP(EOMONTH(TODAY(),-2)+1,IPCA!$A:$B,2,0))/
VLOOKUP(EOMONTH(U657,-2)+1,IPCA!$A:$B,2,0)*
P657))</f>
        <v>#N/A</v>
      </c>
      <c r="W657" s="84"/>
      <c r="X657" s="13" t="s">
        <v>133</v>
      </c>
      <c r="Y657" s="166"/>
      <c r="AA657" s="108"/>
      <c r="AB657" s="15"/>
      <c r="AM657" s="6"/>
      <c r="AN657" s="15"/>
      <c r="AT657">
        <v>5</v>
      </c>
      <c r="AU657">
        <v>5</v>
      </c>
      <c r="AV657">
        <v>5</v>
      </c>
      <c r="AW657">
        <v>5</v>
      </c>
      <c r="AX657">
        <v>5</v>
      </c>
      <c r="AY657" s="6">
        <v>5</v>
      </c>
      <c r="AZ657" s="15"/>
      <c r="BK657" s="6"/>
      <c r="BL657" s="15"/>
      <c r="BW657" s="6"/>
      <c r="BX657" s="15"/>
      <c r="CI657" s="6"/>
      <c r="CJ657" s="16" t="str">
        <f t="shared" si="187"/>
        <v/>
      </c>
      <c r="CK657" s="16">
        <f t="shared" si="188"/>
        <v>2.5205479452054793</v>
      </c>
      <c r="CL657" s="16" t="str">
        <f t="shared" si="189"/>
        <v/>
      </c>
      <c r="CM657" s="16" t="str">
        <f t="shared" si="190"/>
        <v/>
      </c>
      <c r="CN657" s="16" t="str">
        <f t="shared" si="191"/>
        <v/>
      </c>
      <c r="CO657" s="18"/>
      <c r="CP657" s="15"/>
      <c r="DA657" s="6"/>
      <c r="DB657" s="15"/>
      <c r="DH657">
        <v>160</v>
      </c>
      <c r="DI657">
        <v>160</v>
      </c>
      <c r="DJ657">
        <v>160</v>
      </c>
      <c r="DK657">
        <v>160</v>
      </c>
      <c r="DL657">
        <v>160</v>
      </c>
      <c r="DM657" s="6">
        <v>160</v>
      </c>
      <c r="DN657" s="15"/>
      <c r="DY657" s="6"/>
      <c r="DZ657" s="15"/>
      <c r="EK657" s="6"/>
      <c r="EL657" s="15"/>
      <c r="EW657" s="6"/>
      <c r="EX657" s="16" t="str">
        <f t="shared" si="182"/>
        <v/>
      </c>
      <c r="EY657" s="16">
        <f t="shared" si="183"/>
        <v>80.657534246575338</v>
      </c>
      <c r="EZ657" s="16" t="str">
        <f t="shared" si="184"/>
        <v/>
      </c>
      <c r="FA657" s="16" t="str">
        <f t="shared" si="185"/>
        <v/>
      </c>
      <c r="FB657" s="160" t="str">
        <f t="shared" si="186"/>
        <v/>
      </c>
      <c r="FC657" t="s">
        <v>204</v>
      </c>
      <c r="FD657" s="20" t="s">
        <v>139</v>
      </c>
      <c r="FE657"/>
      <c r="FF657" s="209" t="s">
        <v>206</v>
      </c>
      <c r="FH657" s="284" t="e">
        <f t="shared" ca="1" si="192"/>
        <v>#N/A</v>
      </c>
      <c r="FI657" s="208">
        <f t="shared" si="193"/>
        <v>6.1</v>
      </c>
      <c r="FK657" t="str">
        <f t="shared" si="194"/>
        <v>COMERC Comercializadora de Energia Elétrica Ltda.</v>
      </c>
      <c r="FL657" s="201">
        <f t="shared" ca="1" si="195"/>
        <v>0</v>
      </c>
      <c r="FM657" s="201">
        <f t="shared" ca="1" si="196"/>
        <v>-552000</v>
      </c>
      <c r="FN657" s="200">
        <f>AB657*AB$2*IF($FC657="V",1,-1)*IF($Q657="Fixo",(CP657-INDEX('Curva Forward'!$C$5:$AN$13,MATCH(CONCATENATE(BD_COMERCIAL!$K657," ",BD_COMERCIAL!$L657),'Curva Forward'!$B$5:$B$13,0),MATCH(FN$4,'Curva Forward'!$C$4:$AN$4,0))),CP657)</f>
        <v>0</v>
      </c>
      <c r="FO657" s="200">
        <f>AC657*AC$2*IF($FC657="V",1,-1)*IF($Q657="Fixo",(CQ657-INDEX('Curva Forward'!$C$5:$AN$13,MATCH(CONCATENATE(BD_COMERCIAL!$K657," ",BD_COMERCIAL!$L657),'Curva Forward'!$B$5:$B$13,0),MATCH(FO$4,'Curva Forward'!$C$4:$AN$4,0))),CQ657)</f>
        <v>0</v>
      </c>
      <c r="FP657" s="200">
        <f>AD657*AD$2*IF($FC657="V",1,-1)*IF($Q657="Fixo",(CR657-INDEX('Curva Forward'!$C$5:$AN$13,MATCH(CONCATENATE(BD_COMERCIAL!$K657," ",BD_COMERCIAL!$L657),'Curva Forward'!$B$5:$B$13,0),MATCH(FP$4,'Curva Forward'!$C$4:$AN$4,0))),CR657)</f>
        <v>0</v>
      </c>
      <c r="FQ657" s="200">
        <f>AE657*AE$2*IF($FC657="V",1,-1)*IF($Q657="Fixo",(CS657-INDEX('Curva Forward'!$C$5:$AN$13,MATCH(CONCATENATE(BD_COMERCIAL!$K657," ",BD_COMERCIAL!$L657),'Curva Forward'!$B$5:$B$13,0),MATCH(FQ$4,'Curva Forward'!$C$4:$AN$4,0))),CS657)</f>
        <v>0</v>
      </c>
      <c r="FR657" s="200">
        <f>AF657*AF$2*IF($FC657="V",1,-1)*IF($Q657="Fixo",(CT657-INDEX('Curva Forward'!$C$5:$AN$13,MATCH(CONCATENATE(BD_COMERCIAL!$K657," ",BD_COMERCIAL!$L657),'Curva Forward'!$B$5:$B$13,0),MATCH(FR$4,'Curva Forward'!$C$4:$AN$4,0))),CT657)</f>
        <v>0</v>
      </c>
      <c r="FS657" s="200">
        <f>AG657*AG$2*IF($FC657="V",1,-1)*IF($Q657="Fixo",(CU657-INDEX('Curva Forward'!$C$5:$AN$13,MATCH(CONCATENATE(BD_COMERCIAL!$K657," ",BD_COMERCIAL!$L657),'Curva Forward'!$B$5:$B$13,0),MATCH(FS$4,'Curva Forward'!$C$4:$AN$4,0))),CU657)</f>
        <v>0</v>
      </c>
      <c r="FT657" s="200">
        <f>AH657*AH$2*IF($FC657="V",1,-1)*IF($Q657="Fixo",(CV657-INDEX('Curva Forward'!$C$5:$AN$13,MATCH(CONCATENATE(BD_COMERCIAL!$K657," ",BD_COMERCIAL!$L657),'Curva Forward'!$B$5:$B$13,0),MATCH(FT$4,'Curva Forward'!$C$4:$AN$4,0))),CV657)</f>
        <v>0</v>
      </c>
      <c r="FU657" s="200">
        <f>AI657*AI$2*IF($FC657="V",1,-1)*IF($Q657="Fixo",(CW657-INDEX('Curva Forward'!$C$5:$AN$13,MATCH(CONCATENATE(BD_COMERCIAL!$K657," ",BD_COMERCIAL!$L657),'Curva Forward'!$B$5:$B$13,0),MATCH(FU$4,'Curva Forward'!$C$4:$AN$4,0))),CW657)</f>
        <v>0</v>
      </c>
      <c r="FV657" s="200">
        <f>AJ657*AJ$2*IF($FC657="V",1,-1)*IF($Q657="Fixo",(CX657-INDEX('Curva Forward'!$C$5:$AN$13,MATCH(CONCATENATE(BD_COMERCIAL!$K657," ",BD_COMERCIAL!$L657),'Curva Forward'!$B$5:$B$13,0),MATCH(FV$4,'Curva Forward'!$C$4:$AN$4,0))),CX657)</f>
        <v>0</v>
      </c>
      <c r="FW657" s="200">
        <f>AK657*AK$2*IF($FC657="V",1,-1)*IF($Q657="Fixo",(CY657-INDEX('Curva Forward'!$C$5:$AN$13,MATCH(CONCATENATE(BD_COMERCIAL!$K657," ",BD_COMERCIAL!$L657),'Curva Forward'!$B$5:$B$13,0),MATCH(FW$4,'Curva Forward'!$C$4:$AN$4,0))),CY657)</f>
        <v>0</v>
      </c>
      <c r="FX657" s="200">
        <f>AL657*AL$2*IF($FC657="V",1,-1)*IF($Q657="Fixo",(CZ657-INDEX('Curva Forward'!$C$5:$AN$13,MATCH(CONCATENATE(BD_COMERCIAL!$K657," ",BD_COMERCIAL!$L657),'Curva Forward'!$B$5:$B$13,0),MATCH(FX$4,'Curva Forward'!$C$4:$AN$4,0))),CZ657)</f>
        <v>0</v>
      </c>
      <c r="FY657" s="200">
        <f>AM657*AM$2*IF($FC657="V",1,-1)*IF($Q657="Fixo",(DA657-INDEX('Curva Forward'!$C$5:$AN$13,MATCH(CONCATENATE(BD_COMERCIAL!$K657," ",BD_COMERCIAL!$L657),'Curva Forward'!$B$5:$B$13,0),MATCH(FY$4,'Curva Forward'!$C$4:$AN$4,0))),DA657)</f>
        <v>0</v>
      </c>
      <c r="FZ657" s="200">
        <f>AN657*AN$2*IF($FC657="V",1,-1)*IF($Q657="Fixo",(DB657-INDEX('Curva Forward'!$C$5:$AN$13,MATCH(CONCATENATE(BD_COMERCIAL!$K657," ",BD_COMERCIAL!$L657),'Curva Forward'!$B$5:$B$13,0),MATCH(FZ$4,'Curva Forward'!$C$4:$AN$4,0))),DB657)</f>
        <v>0</v>
      </c>
      <c r="GA657" s="200">
        <f>AO657*AO$2*IF($FC657="V",1,-1)*IF($Q657="Fixo",(DC657-INDEX('Curva Forward'!$C$5:$AN$13,MATCH(CONCATENATE(BD_COMERCIAL!$K657," ",BD_COMERCIAL!$L657),'Curva Forward'!$B$5:$B$13,0),MATCH(GA$4,'Curva Forward'!$C$4:$AN$4,0))),DC657)</f>
        <v>0</v>
      </c>
      <c r="GB657" s="200">
        <f>AP657*AP$2*IF($FC657="V",1,-1)*IF($Q657="Fixo",(DD657-INDEX('Curva Forward'!$C$5:$AN$13,MATCH(CONCATENATE(BD_COMERCIAL!$K657," ",BD_COMERCIAL!$L657),'Curva Forward'!$B$5:$B$13,0),MATCH(GB$4,'Curva Forward'!$C$4:$AN$4,0))),DD657)</f>
        <v>0</v>
      </c>
      <c r="GC657" s="200">
        <f>AQ657*AQ$2*IF($FC657="V",1,-1)*IF($Q657="Fixo",(DE657-INDEX('Curva Forward'!$C$5:$AN$13,MATCH(CONCATENATE(BD_COMERCIAL!$K657," ",BD_COMERCIAL!$L657),'Curva Forward'!$B$5:$B$13,0),MATCH(GC$4,'Curva Forward'!$C$4:$AN$4,0))),DE657)</f>
        <v>0</v>
      </c>
      <c r="GD657" s="200">
        <f>AR657*AR$2*IF($FC657="V",1,-1)*IF($Q657="Fixo",(DF657-INDEX('Curva Forward'!$C$5:$AN$13,MATCH(CONCATENATE(BD_COMERCIAL!$K657," ",BD_COMERCIAL!$L657),'Curva Forward'!$B$5:$B$13,0),MATCH(GD$4,'Curva Forward'!$C$4:$AN$4,0))),DF657)</f>
        <v>0</v>
      </c>
      <c r="GE657" s="200">
        <f>AS657*AS$2*IF($FC657="V",1,-1)*IF($Q657="Fixo",(DG657-INDEX('Curva Forward'!$C$5:$AN$13,MATCH(CONCATENATE(BD_COMERCIAL!$K657," ",BD_COMERCIAL!$L657),'Curva Forward'!$B$5:$B$13,0),MATCH(GE$4,'Curva Forward'!$C$4:$AN$4,0))),DG657)</f>
        <v>0</v>
      </c>
      <c r="GF657" s="200">
        <f>AT657*AT$2*IF($FC657="V",1,-1)*IF($Q657="Fixo",(DH657-INDEX('Curva Forward'!$C$5:$AN$13,MATCH(CONCATENATE(BD_COMERCIAL!$K657," ",BD_COMERCIAL!$L657),'Curva Forward'!$B$5:$B$13,0),MATCH(GF$4,'Curva Forward'!$C$4:$AN$4,0))),DH657)</f>
        <v>-93000</v>
      </c>
      <c r="GG657" s="200">
        <f>AU657*AU$2*IF($FC657="V",1,-1)*IF($Q657="Fixo",(DI657-INDEX('Curva Forward'!$C$5:$AN$13,MATCH(CONCATENATE(BD_COMERCIAL!$K657," ",BD_COMERCIAL!$L657),'Curva Forward'!$B$5:$B$13,0),MATCH(GG$4,'Curva Forward'!$C$4:$AN$4,0))),DI657)</f>
        <v>-93000</v>
      </c>
      <c r="GH657" s="200">
        <f>AV657*AV$2*IF($FC657="V",1,-1)*IF($Q657="Fixo",(DJ657-INDEX('Curva Forward'!$C$5:$AN$13,MATCH(CONCATENATE(BD_COMERCIAL!$K657," ",BD_COMERCIAL!$L657),'Curva Forward'!$B$5:$B$13,0),MATCH(GH$4,'Curva Forward'!$C$4:$AN$4,0))),DJ657)</f>
        <v>-90000</v>
      </c>
      <c r="GI657" s="200">
        <f>AW657*AW$2*IF($FC657="V",1,-1)*IF($Q657="Fixo",(DK657-INDEX('Curva Forward'!$C$5:$AN$13,MATCH(CONCATENATE(BD_COMERCIAL!$K657," ",BD_COMERCIAL!$L657),'Curva Forward'!$B$5:$B$13,0),MATCH(GI$4,'Curva Forward'!$C$4:$AN$4,0))),DK657)</f>
        <v>-93000</v>
      </c>
      <c r="GJ657" s="200">
        <f>AX657*AX$2*IF($FC657="V",1,-1)*IF($Q657="Fixo",(DL657-INDEX('Curva Forward'!$C$5:$AN$13,MATCH(CONCATENATE(BD_COMERCIAL!$K657," ",BD_COMERCIAL!$L657),'Curva Forward'!$B$5:$B$13,0),MATCH(GJ$4,'Curva Forward'!$C$4:$AN$4,0))),DL657)</f>
        <v>-90000</v>
      </c>
      <c r="GK657" s="200">
        <f>AY657*AY$2*IF($FC657="V",1,-1)*IF($Q657="Fixo",(DM657-INDEX('Curva Forward'!$C$5:$AN$13,MATCH(CONCATENATE(BD_COMERCIAL!$K657," ",BD_COMERCIAL!$L657),'Curva Forward'!$B$5:$B$13,0),MATCH(GK$4,'Curva Forward'!$C$4:$AN$4,0))),DM657)</f>
        <v>-93000</v>
      </c>
      <c r="GL657" s="200">
        <f>IF(EZ657="",0,CL657*CL$2*IF($FC657="V",1,-1)*IF($Q657="Fixo",(EZ657-INDEX('Curva Forward'!$C$5:$AN$13,MATCH(CONCATENATE(BD_COMERCIAL!$K657," ",BD_COMERCIAL!$L657),'Curva Forward'!$B$5:$B$13,0),MATCH(GL$4,'Curva Forward'!$C$4:$AN$4,0))),EZ657))</f>
        <v>0</v>
      </c>
      <c r="GM657" s="200">
        <f>IF(FA657="",0,CM657*CM$2*IF($FC657="V",1,-1)*IF($Q657="Fixo",(FA657-INDEX('Curva Forward'!$C$5:$AN$13,MATCH(CONCATENATE(BD_COMERCIAL!$K657," ",BD_COMERCIAL!$L657),'Curva Forward'!$B$5:$B$13,0),MATCH(GM$4,'Curva Forward'!$C$4:$AN$4,0))),FA657))</f>
        <v>0</v>
      </c>
      <c r="GN657" s="200">
        <f>IF(FB657="",0,CN657*CN$2*IF($FC657="V",1,-1)*IF($Q657="Fixo",(FB657-INDEX('Curva Forward'!$C$5:$AN$13,MATCH(CONCATENATE(BD_COMERCIAL!$K657," ",BD_COMERCIAL!$L657),'Curva Forward'!$B$5:$B$13,0),MATCH(GN$4,'Curva Forward'!$C$4:$AN$4,0))),FB657))</f>
        <v>0</v>
      </c>
      <c r="GO657" s="201">
        <f t="shared" ca="1" si="197"/>
        <v>0</v>
      </c>
      <c r="GP657" s="201">
        <f t="shared" ca="1" si="198"/>
        <v>-552000</v>
      </c>
    </row>
    <row r="658" spans="1:198" ht="15" customHeight="1" x14ac:dyDescent="0.25">
      <c r="A658" s="6"/>
      <c r="B658" s="7" t="s">
        <v>1098</v>
      </c>
      <c r="C658" s="8">
        <v>44823</v>
      </c>
      <c r="D658" s="9" t="s">
        <v>131</v>
      </c>
      <c r="E658" s="9" t="s">
        <v>217</v>
      </c>
      <c r="F658" s="113" t="s">
        <v>991</v>
      </c>
      <c r="G658" s="10" t="s">
        <v>1056</v>
      </c>
      <c r="H658" s="113" t="s">
        <v>992</v>
      </c>
      <c r="I658" s="9" t="s">
        <v>139</v>
      </c>
      <c r="J658" s="166"/>
      <c r="K658" s="10" t="s">
        <v>127</v>
      </c>
      <c r="L658" s="84" t="s">
        <v>22</v>
      </c>
      <c r="M658" s="11">
        <v>44927</v>
      </c>
      <c r="N658" s="12">
        <v>44957</v>
      </c>
      <c r="O658" s="10">
        <v>3</v>
      </c>
      <c r="P658" s="84">
        <v>102</v>
      </c>
      <c r="Q658" s="84" t="s">
        <v>128</v>
      </c>
      <c r="R658" s="10" t="s">
        <v>129</v>
      </c>
      <c r="S658" s="14" t="s">
        <v>135</v>
      </c>
      <c r="T658" s="11" t="s">
        <v>130</v>
      </c>
      <c r="U658" s="12">
        <v>44823</v>
      </c>
      <c r="V658" s="257" t="e">
        <f ca="1">IF(U658="","",
IF(U658="NA","",
IFERROR(VLOOKUP(EOMONTH(M658,-2)+1,IPCA!$A:$B,2,0),
VLOOKUP(EOMONTH(TODAY(),-2)+1,IPCA!$A:$B,2,0))/
VLOOKUP(EOMONTH(U658,-2)+1,IPCA!$A:$B,2,0)*
P658))</f>
        <v>#N/A</v>
      </c>
      <c r="W658" s="84"/>
      <c r="X658" s="13" t="s">
        <v>133</v>
      </c>
      <c r="Y658" s="166"/>
      <c r="AA658" s="108"/>
      <c r="AB658" s="15"/>
      <c r="AM658" s="6"/>
      <c r="AN658" s="15">
        <v>3</v>
      </c>
      <c r="AY658" s="6"/>
      <c r="AZ658" s="15"/>
      <c r="BK658" s="6"/>
      <c r="BL658" s="15"/>
      <c r="BW658" s="6"/>
      <c r="BX658" s="15"/>
      <c r="CI658" s="6"/>
      <c r="CJ658" s="16" t="str">
        <f t="shared" si="187"/>
        <v/>
      </c>
      <c r="CK658" s="16">
        <f t="shared" si="188"/>
        <v>0.25479452054794521</v>
      </c>
      <c r="CL658" s="16" t="str">
        <f t="shared" si="189"/>
        <v/>
      </c>
      <c r="CM658" s="16" t="str">
        <f t="shared" si="190"/>
        <v/>
      </c>
      <c r="CN658" s="16" t="str">
        <f t="shared" si="191"/>
        <v/>
      </c>
      <c r="CO658" s="18"/>
      <c r="CP658" s="15"/>
      <c r="DA658" s="6"/>
      <c r="DB658" s="15">
        <v>102</v>
      </c>
      <c r="DM658" s="6"/>
      <c r="DN658" s="15"/>
      <c r="DY658" s="6"/>
      <c r="DZ658" s="15"/>
      <c r="EK658" s="6"/>
      <c r="EL658" s="15"/>
      <c r="EW658" s="6"/>
      <c r="EX658" s="16" t="str">
        <f t="shared" si="182"/>
        <v/>
      </c>
      <c r="EY658" s="16">
        <f t="shared" si="183"/>
        <v>8.6630136986301363</v>
      </c>
      <c r="EZ658" s="16" t="str">
        <f t="shared" si="184"/>
        <v/>
      </c>
      <c r="FA658" s="16" t="str">
        <f t="shared" si="185"/>
        <v/>
      </c>
      <c r="FB658" s="160" t="str">
        <f t="shared" si="186"/>
        <v/>
      </c>
      <c r="FC658" t="s">
        <v>205</v>
      </c>
      <c r="FD658" s="20" t="s">
        <v>139</v>
      </c>
      <c r="FE658"/>
      <c r="FF658" s="209" t="s">
        <v>206</v>
      </c>
      <c r="FH658" s="284" t="e">
        <f t="shared" ca="1" si="192"/>
        <v>#N/A</v>
      </c>
      <c r="FI658" s="208">
        <f t="shared" si="193"/>
        <v>1</v>
      </c>
      <c r="FK658" t="str">
        <f t="shared" si="194"/>
        <v>True Comercializadora de Energia LTDA</v>
      </c>
      <c r="FL658" s="201">
        <f t="shared" ca="1" si="195"/>
        <v>0</v>
      </c>
      <c r="FM658" s="201">
        <f t="shared" ca="1" si="196"/>
        <v>107136</v>
      </c>
      <c r="FN658" s="200">
        <f>AB658*AB$2*IF($FC658="V",1,-1)*IF($Q658="Fixo",(CP658-INDEX('Curva Forward'!$C$5:$AN$13,MATCH(CONCATENATE(BD_COMERCIAL!$K658," ",BD_COMERCIAL!$L658),'Curva Forward'!$B$5:$B$13,0),MATCH(FN$4,'Curva Forward'!$C$4:$AN$4,0))),CP658)</f>
        <v>0</v>
      </c>
      <c r="FO658" s="200">
        <f>AC658*AC$2*IF($FC658="V",1,-1)*IF($Q658="Fixo",(CQ658-INDEX('Curva Forward'!$C$5:$AN$13,MATCH(CONCATENATE(BD_COMERCIAL!$K658," ",BD_COMERCIAL!$L658),'Curva Forward'!$B$5:$B$13,0),MATCH(FO$4,'Curva Forward'!$C$4:$AN$4,0))),CQ658)</f>
        <v>0</v>
      </c>
      <c r="FP658" s="200">
        <f>AD658*AD$2*IF($FC658="V",1,-1)*IF($Q658="Fixo",(CR658-INDEX('Curva Forward'!$C$5:$AN$13,MATCH(CONCATENATE(BD_COMERCIAL!$K658," ",BD_COMERCIAL!$L658),'Curva Forward'!$B$5:$B$13,0),MATCH(FP$4,'Curva Forward'!$C$4:$AN$4,0))),CR658)</f>
        <v>0</v>
      </c>
      <c r="FQ658" s="200">
        <f>AE658*AE$2*IF($FC658="V",1,-1)*IF($Q658="Fixo",(CS658-INDEX('Curva Forward'!$C$5:$AN$13,MATCH(CONCATENATE(BD_COMERCIAL!$K658," ",BD_COMERCIAL!$L658),'Curva Forward'!$B$5:$B$13,0),MATCH(FQ$4,'Curva Forward'!$C$4:$AN$4,0))),CS658)</f>
        <v>0</v>
      </c>
      <c r="FR658" s="200">
        <f>AF658*AF$2*IF($FC658="V",1,-1)*IF($Q658="Fixo",(CT658-INDEX('Curva Forward'!$C$5:$AN$13,MATCH(CONCATENATE(BD_COMERCIAL!$K658," ",BD_COMERCIAL!$L658),'Curva Forward'!$B$5:$B$13,0),MATCH(FR$4,'Curva Forward'!$C$4:$AN$4,0))),CT658)</f>
        <v>0</v>
      </c>
      <c r="FS658" s="200">
        <f>AG658*AG$2*IF($FC658="V",1,-1)*IF($Q658="Fixo",(CU658-INDEX('Curva Forward'!$C$5:$AN$13,MATCH(CONCATENATE(BD_COMERCIAL!$K658," ",BD_COMERCIAL!$L658),'Curva Forward'!$B$5:$B$13,0),MATCH(FS$4,'Curva Forward'!$C$4:$AN$4,0))),CU658)</f>
        <v>0</v>
      </c>
      <c r="FT658" s="200">
        <f>AH658*AH$2*IF($FC658="V",1,-1)*IF($Q658="Fixo",(CV658-INDEX('Curva Forward'!$C$5:$AN$13,MATCH(CONCATENATE(BD_COMERCIAL!$K658," ",BD_COMERCIAL!$L658),'Curva Forward'!$B$5:$B$13,0),MATCH(FT$4,'Curva Forward'!$C$4:$AN$4,0))),CV658)</f>
        <v>0</v>
      </c>
      <c r="FU658" s="200">
        <f>AI658*AI$2*IF($FC658="V",1,-1)*IF($Q658="Fixo",(CW658-INDEX('Curva Forward'!$C$5:$AN$13,MATCH(CONCATENATE(BD_COMERCIAL!$K658," ",BD_COMERCIAL!$L658),'Curva Forward'!$B$5:$B$13,0),MATCH(FU$4,'Curva Forward'!$C$4:$AN$4,0))),CW658)</f>
        <v>0</v>
      </c>
      <c r="FV658" s="200">
        <f>AJ658*AJ$2*IF($FC658="V",1,-1)*IF($Q658="Fixo",(CX658-INDEX('Curva Forward'!$C$5:$AN$13,MATCH(CONCATENATE(BD_COMERCIAL!$K658," ",BD_COMERCIAL!$L658),'Curva Forward'!$B$5:$B$13,0),MATCH(FV$4,'Curva Forward'!$C$4:$AN$4,0))),CX658)</f>
        <v>0</v>
      </c>
      <c r="FW658" s="200">
        <f>AK658*AK$2*IF($FC658="V",1,-1)*IF($Q658="Fixo",(CY658-INDEX('Curva Forward'!$C$5:$AN$13,MATCH(CONCATENATE(BD_COMERCIAL!$K658," ",BD_COMERCIAL!$L658),'Curva Forward'!$B$5:$B$13,0),MATCH(FW$4,'Curva Forward'!$C$4:$AN$4,0))),CY658)</f>
        <v>0</v>
      </c>
      <c r="FX658" s="200">
        <f>AL658*AL$2*IF($FC658="V",1,-1)*IF($Q658="Fixo",(CZ658-INDEX('Curva Forward'!$C$5:$AN$13,MATCH(CONCATENATE(BD_COMERCIAL!$K658," ",BD_COMERCIAL!$L658),'Curva Forward'!$B$5:$B$13,0),MATCH(FX$4,'Curva Forward'!$C$4:$AN$4,0))),CZ658)</f>
        <v>0</v>
      </c>
      <c r="FY658" s="200">
        <f>AM658*AM$2*IF($FC658="V",1,-1)*IF($Q658="Fixo",(DA658-INDEX('Curva Forward'!$C$5:$AN$13,MATCH(CONCATENATE(BD_COMERCIAL!$K658," ",BD_COMERCIAL!$L658),'Curva Forward'!$B$5:$B$13,0),MATCH(FY$4,'Curva Forward'!$C$4:$AN$4,0))),DA658)</f>
        <v>0</v>
      </c>
      <c r="FZ658" s="200">
        <f>AN658*AN$2*IF($FC658="V",1,-1)*IF($Q658="Fixo",(DB658-INDEX('Curva Forward'!$C$5:$AN$13,MATCH(CONCATENATE(BD_COMERCIAL!$K658," ",BD_COMERCIAL!$L658),'Curva Forward'!$B$5:$B$13,0),MATCH(FZ$4,'Curva Forward'!$C$4:$AN$4,0))),DB658)</f>
        <v>107136</v>
      </c>
      <c r="GA658" s="200">
        <f>AO658*AO$2*IF($FC658="V",1,-1)*IF($Q658="Fixo",(DC658-INDEX('Curva Forward'!$C$5:$AN$13,MATCH(CONCATENATE(BD_COMERCIAL!$K658," ",BD_COMERCIAL!$L658),'Curva Forward'!$B$5:$B$13,0),MATCH(GA$4,'Curva Forward'!$C$4:$AN$4,0))),DC658)</f>
        <v>0</v>
      </c>
      <c r="GB658" s="200">
        <f>AP658*AP$2*IF($FC658="V",1,-1)*IF($Q658="Fixo",(DD658-INDEX('Curva Forward'!$C$5:$AN$13,MATCH(CONCATENATE(BD_COMERCIAL!$K658," ",BD_COMERCIAL!$L658),'Curva Forward'!$B$5:$B$13,0),MATCH(GB$4,'Curva Forward'!$C$4:$AN$4,0))),DD658)</f>
        <v>0</v>
      </c>
      <c r="GC658" s="200">
        <f>AQ658*AQ$2*IF($FC658="V",1,-1)*IF($Q658="Fixo",(DE658-INDEX('Curva Forward'!$C$5:$AN$13,MATCH(CONCATENATE(BD_COMERCIAL!$K658," ",BD_COMERCIAL!$L658),'Curva Forward'!$B$5:$B$13,0),MATCH(GC$4,'Curva Forward'!$C$4:$AN$4,0))),DE658)</f>
        <v>0</v>
      </c>
      <c r="GD658" s="200">
        <f>AR658*AR$2*IF($FC658="V",1,-1)*IF($Q658="Fixo",(DF658-INDEX('Curva Forward'!$C$5:$AN$13,MATCH(CONCATENATE(BD_COMERCIAL!$K658," ",BD_COMERCIAL!$L658),'Curva Forward'!$B$5:$B$13,0),MATCH(GD$4,'Curva Forward'!$C$4:$AN$4,0))),DF658)</f>
        <v>0</v>
      </c>
      <c r="GE658" s="200">
        <f>AS658*AS$2*IF($FC658="V",1,-1)*IF($Q658="Fixo",(DG658-INDEX('Curva Forward'!$C$5:$AN$13,MATCH(CONCATENATE(BD_COMERCIAL!$K658," ",BD_COMERCIAL!$L658),'Curva Forward'!$B$5:$B$13,0),MATCH(GE$4,'Curva Forward'!$C$4:$AN$4,0))),DG658)</f>
        <v>0</v>
      </c>
      <c r="GF658" s="200">
        <f>AT658*AT$2*IF($FC658="V",1,-1)*IF($Q658="Fixo",(DH658-INDEX('Curva Forward'!$C$5:$AN$13,MATCH(CONCATENATE(BD_COMERCIAL!$K658," ",BD_COMERCIAL!$L658),'Curva Forward'!$B$5:$B$13,0),MATCH(GF$4,'Curva Forward'!$C$4:$AN$4,0))),DH658)</f>
        <v>0</v>
      </c>
      <c r="GG658" s="200">
        <f>AU658*AU$2*IF($FC658="V",1,-1)*IF($Q658="Fixo",(DI658-INDEX('Curva Forward'!$C$5:$AN$13,MATCH(CONCATENATE(BD_COMERCIAL!$K658," ",BD_COMERCIAL!$L658),'Curva Forward'!$B$5:$B$13,0),MATCH(GG$4,'Curva Forward'!$C$4:$AN$4,0))),DI658)</f>
        <v>0</v>
      </c>
      <c r="GH658" s="200">
        <f>AV658*AV$2*IF($FC658="V",1,-1)*IF($Q658="Fixo",(DJ658-INDEX('Curva Forward'!$C$5:$AN$13,MATCH(CONCATENATE(BD_COMERCIAL!$K658," ",BD_COMERCIAL!$L658),'Curva Forward'!$B$5:$B$13,0),MATCH(GH$4,'Curva Forward'!$C$4:$AN$4,0))),DJ658)</f>
        <v>0</v>
      </c>
      <c r="GI658" s="200">
        <f>AW658*AW$2*IF($FC658="V",1,-1)*IF($Q658="Fixo",(DK658-INDEX('Curva Forward'!$C$5:$AN$13,MATCH(CONCATENATE(BD_COMERCIAL!$K658," ",BD_COMERCIAL!$L658),'Curva Forward'!$B$5:$B$13,0),MATCH(GI$4,'Curva Forward'!$C$4:$AN$4,0))),DK658)</f>
        <v>0</v>
      </c>
      <c r="GJ658" s="200">
        <f>AX658*AX$2*IF($FC658="V",1,-1)*IF($Q658="Fixo",(DL658-INDEX('Curva Forward'!$C$5:$AN$13,MATCH(CONCATENATE(BD_COMERCIAL!$K658," ",BD_COMERCIAL!$L658),'Curva Forward'!$B$5:$B$13,0),MATCH(GJ$4,'Curva Forward'!$C$4:$AN$4,0))),DL658)</f>
        <v>0</v>
      </c>
      <c r="GK658" s="200">
        <f>AY658*AY$2*IF($FC658="V",1,-1)*IF($Q658="Fixo",(DM658-INDEX('Curva Forward'!$C$5:$AN$13,MATCH(CONCATENATE(BD_COMERCIAL!$K658," ",BD_COMERCIAL!$L658),'Curva Forward'!$B$5:$B$13,0),MATCH(GK$4,'Curva Forward'!$C$4:$AN$4,0))),DM658)</f>
        <v>0</v>
      </c>
      <c r="GL658" s="200">
        <f>IF(EZ658="",0,CL658*CL$2*IF($FC658="V",1,-1)*IF($Q658="Fixo",(EZ658-INDEX('Curva Forward'!$C$5:$AN$13,MATCH(CONCATENATE(BD_COMERCIAL!$K658," ",BD_COMERCIAL!$L658),'Curva Forward'!$B$5:$B$13,0),MATCH(GL$4,'Curva Forward'!$C$4:$AN$4,0))),EZ658))</f>
        <v>0</v>
      </c>
      <c r="GM658" s="200">
        <f>IF(FA658="",0,CM658*CM$2*IF($FC658="V",1,-1)*IF($Q658="Fixo",(FA658-INDEX('Curva Forward'!$C$5:$AN$13,MATCH(CONCATENATE(BD_COMERCIAL!$K658," ",BD_COMERCIAL!$L658),'Curva Forward'!$B$5:$B$13,0),MATCH(GM$4,'Curva Forward'!$C$4:$AN$4,0))),FA658))</f>
        <v>0</v>
      </c>
      <c r="GN658" s="200">
        <f>IF(FB658="",0,CN658*CN$2*IF($FC658="V",1,-1)*IF($Q658="Fixo",(FB658-INDEX('Curva Forward'!$C$5:$AN$13,MATCH(CONCATENATE(BD_COMERCIAL!$K658," ",BD_COMERCIAL!$L658),'Curva Forward'!$B$5:$B$13,0),MATCH(GN$4,'Curva Forward'!$C$4:$AN$4,0))),FB658))</f>
        <v>0</v>
      </c>
      <c r="GO658" s="201">
        <f t="shared" ca="1" si="197"/>
        <v>107136</v>
      </c>
      <c r="GP658" s="201">
        <f t="shared" ca="1" si="198"/>
        <v>0</v>
      </c>
    </row>
    <row r="659" spans="1:198" ht="15" customHeight="1" x14ac:dyDescent="0.25">
      <c r="A659" s="6"/>
      <c r="B659" s="7" t="s">
        <v>1099</v>
      </c>
      <c r="C659" s="8">
        <v>44823</v>
      </c>
      <c r="D659" s="9" t="s">
        <v>131</v>
      </c>
      <c r="E659" s="9" t="s">
        <v>256</v>
      </c>
      <c r="F659" s="113" t="s">
        <v>591</v>
      </c>
      <c r="G659" s="10" t="s">
        <v>1056</v>
      </c>
      <c r="H659" s="113" t="s">
        <v>992</v>
      </c>
      <c r="I659" s="9" t="s">
        <v>139</v>
      </c>
      <c r="J659" s="166"/>
      <c r="K659" s="10" t="s">
        <v>127</v>
      </c>
      <c r="L659" s="84" t="s">
        <v>22</v>
      </c>
      <c r="M659" s="11">
        <v>44866</v>
      </c>
      <c r="N659" s="12">
        <v>44895</v>
      </c>
      <c r="O659" s="10">
        <v>3.5</v>
      </c>
      <c r="P659" s="84">
        <v>65</v>
      </c>
      <c r="Q659" s="84" t="s">
        <v>128</v>
      </c>
      <c r="R659" s="10" t="s">
        <v>129</v>
      </c>
      <c r="S659" s="14" t="s">
        <v>135</v>
      </c>
      <c r="T659" s="11"/>
      <c r="U659" s="12"/>
      <c r="V659" s="257" t="str">
        <f ca="1">IF(U659="","",
IF(U659="NA","",
IFERROR(VLOOKUP(EOMONTH(M659,-2)+1,IPCA!$A:$B,2,0),
VLOOKUP(EOMONTH(TODAY(),-2)+1,IPCA!$A:$B,2,0))/
VLOOKUP(EOMONTH(U659,-2)+1,IPCA!$A:$B,2,0)*
P659))</f>
        <v/>
      </c>
      <c r="W659" s="84"/>
      <c r="X659" s="13" t="s">
        <v>133</v>
      </c>
      <c r="Y659" s="166"/>
      <c r="AA659" s="108"/>
      <c r="AB659" s="15"/>
      <c r="AL659">
        <v>3.5</v>
      </c>
      <c r="AM659" s="6"/>
      <c r="AN659" s="15"/>
      <c r="AY659" s="6"/>
      <c r="AZ659" s="15"/>
      <c r="BK659" s="6"/>
      <c r="BL659" s="15"/>
      <c r="BW659" s="6"/>
      <c r="BX659" s="15"/>
      <c r="CI659" s="6"/>
      <c r="CJ659" s="16">
        <f t="shared" si="187"/>
        <v>0.28767123287671231</v>
      </c>
      <c r="CK659" s="16" t="str">
        <f t="shared" si="188"/>
        <v/>
      </c>
      <c r="CL659" s="16" t="str">
        <f t="shared" si="189"/>
        <v/>
      </c>
      <c r="CM659" s="16" t="str">
        <f t="shared" si="190"/>
        <v/>
      </c>
      <c r="CN659" s="16" t="str">
        <f t="shared" si="191"/>
        <v/>
      </c>
      <c r="CO659" s="18"/>
      <c r="CP659" s="15"/>
      <c r="CZ659">
        <v>65</v>
      </c>
      <c r="DA659" s="6"/>
      <c r="DB659" s="15"/>
      <c r="DM659" s="6"/>
      <c r="DN659" s="15"/>
      <c r="DY659" s="6"/>
      <c r="DZ659" s="15"/>
      <c r="EK659" s="6"/>
      <c r="EL659" s="15"/>
      <c r="EW659" s="6"/>
      <c r="EX659" s="16">
        <f t="shared" ref="EX659:EX721" si="199">IF(SUM(CP659:DA659)=0,"",SUMPRODUCT(CP659:DA659,$AB$2:$AM$2)/SUM($AB$2:$AM$2))</f>
        <v>5.3424657534246576</v>
      </c>
      <c r="EY659" s="16" t="str">
        <f t="shared" ref="EY659:EY721" si="200">IF(SUM(DB659:DM659)=0,"",SUMPRODUCT(DB659:DM659,$AN$2:$AY$2)/SUM($AN$2:$AY$2))</f>
        <v/>
      </c>
      <c r="EZ659" s="16" t="str">
        <f t="shared" ref="EZ659:EZ721" si="201">IF(SUM(DN659:DY659)=0,"",SUMPRODUCT(DN659:DY659,$AZ$2:$BK$2)/SUM($AZ$2:$BK$2))</f>
        <v/>
      </c>
      <c r="FA659" s="16" t="str">
        <f t="shared" ref="FA659:FA721" si="202">IF(SUM(DZ659:EK659)=0,"",SUMPRODUCT(DZ659:EK659,$BL$2:$BW$2)/SUM($BL$2:$BW$2))</f>
        <v/>
      </c>
      <c r="FB659" s="160" t="str">
        <f t="shared" ref="FB659:FB721" si="203">IF(SUM(EL659:EW659)=0,"",SUMPRODUCT(EL659:EW659,$BX$2:$CI$2)/SUM($BX$2:$CI$2))</f>
        <v/>
      </c>
      <c r="FC659" t="s">
        <v>205</v>
      </c>
      <c r="FD659" s="20" t="s">
        <v>139</v>
      </c>
      <c r="FE659"/>
      <c r="FF659" s="209" t="s">
        <v>206</v>
      </c>
      <c r="FH659" s="284">
        <f t="shared" ca="1" si="192"/>
        <v>0</v>
      </c>
      <c r="FI659" s="208">
        <f t="shared" si="193"/>
        <v>0.96666666666666667</v>
      </c>
      <c r="FK659" t="str">
        <f t="shared" si="194"/>
        <v>Bolt Energy Comercializadora de Energia Ltda.</v>
      </c>
      <c r="FL659" s="201">
        <f t="shared" ca="1" si="195"/>
        <v>98280</v>
      </c>
      <c r="FM659" s="201">
        <f t="shared" ca="1" si="196"/>
        <v>0</v>
      </c>
      <c r="FN659" s="200">
        <f>AB659*AB$2*IF($FC659="V",1,-1)*IF($Q659="Fixo",(CP659-INDEX('Curva Forward'!$C$5:$AN$13,MATCH(CONCATENATE(BD_COMERCIAL!$K659," ",BD_COMERCIAL!$L659),'Curva Forward'!$B$5:$B$13,0),MATCH(FN$4,'Curva Forward'!$C$4:$AN$4,0))),CP659)</f>
        <v>0</v>
      </c>
      <c r="FO659" s="200">
        <f>AC659*AC$2*IF($FC659="V",1,-1)*IF($Q659="Fixo",(CQ659-INDEX('Curva Forward'!$C$5:$AN$13,MATCH(CONCATENATE(BD_COMERCIAL!$K659," ",BD_COMERCIAL!$L659),'Curva Forward'!$B$5:$B$13,0),MATCH(FO$4,'Curva Forward'!$C$4:$AN$4,0))),CQ659)</f>
        <v>0</v>
      </c>
      <c r="FP659" s="200">
        <f>AD659*AD$2*IF($FC659="V",1,-1)*IF($Q659="Fixo",(CR659-INDEX('Curva Forward'!$C$5:$AN$13,MATCH(CONCATENATE(BD_COMERCIAL!$K659," ",BD_COMERCIAL!$L659),'Curva Forward'!$B$5:$B$13,0),MATCH(FP$4,'Curva Forward'!$C$4:$AN$4,0))),CR659)</f>
        <v>0</v>
      </c>
      <c r="FQ659" s="200">
        <f>AE659*AE$2*IF($FC659="V",1,-1)*IF($Q659="Fixo",(CS659-INDEX('Curva Forward'!$C$5:$AN$13,MATCH(CONCATENATE(BD_COMERCIAL!$K659," ",BD_COMERCIAL!$L659),'Curva Forward'!$B$5:$B$13,0),MATCH(FQ$4,'Curva Forward'!$C$4:$AN$4,0))),CS659)</f>
        <v>0</v>
      </c>
      <c r="FR659" s="200">
        <f>AF659*AF$2*IF($FC659="V",1,-1)*IF($Q659="Fixo",(CT659-INDEX('Curva Forward'!$C$5:$AN$13,MATCH(CONCATENATE(BD_COMERCIAL!$K659," ",BD_COMERCIAL!$L659),'Curva Forward'!$B$5:$B$13,0),MATCH(FR$4,'Curva Forward'!$C$4:$AN$4,0))),CT659)</f>
        <v>0</v>
      </c>
      <c r="FS659" s="200">
        <f>AG659*AG$2*IF($FC659="V",1,-1)*IF($Q659="Fixo",(CU659-INDEX('Curva Forward'!$C$5:$AN$13,MATCH(CONCATENATE(BD_COMERCIAL!$K659," ",BD_COMERCIAL!$L659),'Curva Forward'!$B$5:$B$13,0),MATCH(FS$4,'Curva Forward'!$C$4:$AN$4,0))),CU659)</f>
        <v>0</v>
      </c>
      <c r="FT659" s="200">
        <f>AH659*AH$2*IF($FC659="V",1,-1)*IF($Q659="Fixo",(CV659-INDEX('Curva Forward'!$C$5:$AN$13,MATCH(CONCATENATE(BD_COMERCIAL!$K659," ",BD_COMERCIAL!$L659),'Curva Forward'!$B$5:$B$13,0),MATCH(FT$4,'Curva Forward'!$C$4:$AN$4,0))),CV659)</f>
        <v>0</v>
      </c>
      <c r="FU659" s="200">
        <f>AI659*AI$2*IF($FC659="V",1,-1)*IF($Q659="Fixo",(CW659-INDEX('Curva Forward'!$C$5:$AN$13,MATCH(CONCATENATE(BD_COMERCIAL!$K659," ",BD_COMERCIAL!$L659),'Curva Forward'!$B$5:$B$13,0),MATCH(FU$4,'Curva Forward'!$C$4:$AN$4,0))),CW659)</f>
        <v>0</v>
      </c>
      <c r="FV659" s="200">
        <f>AJ659*AJ$2*IF($FC659="V",1,-1)*IF($Q659="Fixo",(CX659-INDEX('Curva Forward'!$C$5:$AN$13,MATCH(CONCATENATE(BD_COMERCIAL!$K659," ",BD_COMERCIAL!$L659),'Curva Forward'!$B$5:$B$13,0),MATCH(FV$4,'Curva Forward'!$C$4:$AN$4,0))),CX659)</f>
        <v>0</v>
      </c>
      <c r="FW659" s="200">
        <f>AK659*AK$2*IF($FC659="V",1,-1)*IF($Q659="Fixo",(CY659-INDEX('Curva Forward'!$C$5:$AN$13,MATCH(CONCATENATE(BD_COMERCIAL!$K659," ",BD_COMERCIAL!$L659),'Curva Forward'!$B$5:$B$13,0),MATCH(FW$4,'Curva Forward'!$C$4:$AN$4,0))),CY659)</f>
        <v>0</v>
      </c>
      <c r="FX659" s="200">
        <f>AL659*AL$2*IF($FC659="V",1,-1)*IF($Q659="Fixo",(CZ659-INDEX('Curva Forward'!$C$5:$AN$13,MATCH(CONCATENATE(BD_COMERCIAL!$K659," ",BD_COMERCIAL!$L659),'Curva Forward'!$B$5:$B$13,0),MATCH(FX$4,'Curva Forward'!$C$4:$AN$4,0))),CZ659)</f>
        <v>98280</v>
      </c>
      <c r="FY659" s="200">
        <f>AM659*AM$2*IF($FC659="V",1,-1)*IF($Q659="Fixo",(DA659-INDEX('Curva Forward'!$C$5:$AN$13,MATCH(CONCATENATE(BD_COMERCIAL!$K659," ",BD_COMERCIAL!$L659),'Curva Forward'!$B$5:$B$13,0),MATCH(FY$4,'Curva Forward'!$C$4:$AN$4,0))),DA659)</f>
        <v>0</v>
      </c>
      <c r="FZ659" s="200">
        <f>AN659*AN$2*IF($FC659="V",1,-1)*IF($Q659="Fixo",(DB659-INDEX('Curva Forward'!$C$5:$AN$13,MATCH(CONCATENATE(BD_COMERCIAL!$K659," ",BD_COMERCIAL!$L659),'Curva Forward'!$B$5:$B$13,0),MATCH(FZ$4,'Curva Forward'!$C$4:$AN$4,0))),DB659)</f>
        <v>0</v>
      </c>
      <c r="GA659" s="200">
        <f>AO659*AO$2*IF($FC659="V",1,-1)*IF($Q659="Fixo",(DC659-INDEX('Curva Forward'!$C$5:$AN$13,MATCH(CONCATENATE(BD_COMERCIAL!$K659," ",BD_COMERCIAL!$L659),'Curva Forward'!$B$5:$B$13,0),MATCH(GA$4,'Curva Forward'!$C$4:$AN$4,0))),DC659)</f>
        <v>0</v>
      </c>
      <c r="GB659" s="200">
        <f>AP659*AP$2*IF($FC659="V",1,-1)*IF($Q659="Fixo",(DD659-INDEX('Curva Forward'!$C$5:$AN$13,MATCH(CONCATENATE(BD_COMERCIAL!$K659," ",BD_COMERCIAL!$L659),'Curva Forward'!$B$5:$B$13,0),MATCH(GB$4,'Curva Forward'!$C$4:$AN$4,0))),DD659)</f>
        <v>0</v>
      </c>
      <c r="GC659" s="200">
        <f>AQ659*AQ$2*IF($FC659="V",1,-1)*IF($Q659="Fixo",(DE659-INDEX('Curva Forward'!$C$5:$AN$13,MATCH(CONCATENATE(BD_COMERCIAL!$K659," ",BD_COMERCIAL!$L659),'Curva Forward'!$B$5:$B$13,0),MATCH(GC$4,'Curva Forward'!$C$4:$AN$4,0))),DE659)</f>
        <v>0</v>
      </c>
      <c r="GD659" s="200">
        <f>AR659*AR$2*IF($FC659="V",1,-1)*IF($Q659="Fixo",(DF659-INDEX('Curva Forward'!$C$5:$AN$13,MATCH(CONCATENATE(BD_COMERCIAL!$K659," ",BD_COMERCIAL!$L659),'Curva Forward'!$B$5:$B$13,0),MATCH(GD$4,'Curva Forward'!$C$4:$AN$4,0))),DF659)</f>
        <v>0</v>
      </c>
      <c r="GE659" s="200">
        <f>AS659*AS$2*IF($FC659="V",1,-1)*IF($Q659="Fixo",(DG659-INDEX('Curva Forward'!$C$5:$AN$13,MATCH(CONCATENATE(BD_COMERCIAL!$K659," ",BD_COMERCIAL!$L659),'Curva Forward'!$B$5:$B$13,0),MATCH(GE$4,'Curva Forward'!$C$4:$AN$4,0))),DG659)</f>
        <v>0</v>
      </c>
      <c r="GF659" s="200">
        <f>AT659*AT$2*IF($FC659="V",1,-1)*IF($Q659="Fixo",(DH659-INDEX('Curva Forward'!$C$5:$AN$13,MATCH(CONCATENATE(BD_COMERCIAL!$K659," ",BD_COMERCIAL!$L659),'Curva Forward'!$B$5:$B$13,0),MATCH(GF$4,'Curva Forward'!$C$4:$AN$4,0))),DH659)</f>
        <v>0</v>
      </c>
      <c r="GG659" s="200">
        <f>AU659*AU$2*IF($FC659="V",1,-1)*IF($Q659="Fixo",(DI659-INDEX('Curva Forward'!$C$5:$AN$13,MATCH(CONCATENATE(BD_COMERCIAL!$K659," ",BD_COMERCIAL!$L659),'Curva Forward'!$B$5:$B$13,0),MATCH(GG$4,'Curva Forward'!$C$4:$AN$4,0))),DI659)</f>
        <v>0</v>
      </c>
      <c r="GH659" s="200">
        <f>AV659*AV$2*IF($FC659="V",1,-1)*IF($Q659="Fixo",(DJ659-INDEX('Curva Forward'!$C$5:$AN$13,MATCH(CONCATENATE(BD_COMERCIAL!$K659," ",BD_COMERCIAL!$L659),'Curva Forward'!$B$5:$B$13,0),MATCH(GH$4,'Curva Forward'!$C$4:$AN$4,0))),DJ659)</f>
        <v>0</v>
      </c>
      <c r="GI659" s="200">
        <f>AW659*AW$2*IF($FC659="V",1,-1)*IF($Q659="Fixo",(DK659-INDEX('Curva Forward'!$C$5:$AN$13,MATCH(CONCATENATE(BD_COMERCIAL!$K659," ",BD_COMERCIAL!$L659),'Curva Forward'!$B$5:$B$13,0),MATCH(GI$4,'Curva Forward'!$C$4:$AN$4,0))),DK659)</f>
        <v>0</v>
      </c>
      <c r="GJ659" s="200">
        <f>AX659*AX$2*IF($FC659="V",1,-1)*IF($Q659="Fixo",(DL659-INDEX('Curva Forward'!$C$5:$AN$13,MATCH(CONCATENATE(BD_COMERCIAL!$K659," ",BD_COMERCIAL!$L659),'Curva Forward'!$B$5:$B$13,0),MATCH(GJ$4,'Curva Forward'!$C$4:$AN$4,0))),DL659)</f>
        <v>0</v>
      </c>
      <c r="GK659" s="200">
        <f>AY659*AY$2*IF($FC659="V",1,-1)*IF($Q659="Fixo",(DM659-INDEX('Curva Forward'!$C$5:$AN$13,MATCH(CONCATENATE(BD_COMERCIAL!$K659," ",BD_COMERCIAL!$L659),'Curva Forward'!$B$5:$B$13,0),MATCH(GK$4,'Curva Forward'!$C$4:$AN$4,0))),DM659)</f>
        <v>0</v>
      </c>
      <c r="GL659" s="200">
        <f>IF(EZ659="",0,CL659*CL$2*IF($FC659="V",1,-1)*IF($Q659="Fixo",(EZ659-INDEX('Curva Forward'!$C$5:$AN$13,MATCH(CONCATENATE(BD_COMERCIAL!$K659," ",BD_COMERCIAL!$L659),'Curva Forward'!$B$5:$B$13,0),MATCH(GL$4,'Curva Forward'!$C$4:$AN$4,0))),EZ659))</f>
        <v>0</v>
      </c>
      <c r="GM659" s="200">
        <f>IF(FA659="",0,CM659*CM$2*IF($FC659="V",1,-1)*IF($Q659="Fixo",(FA659-INDEX('Curva Forward'!$C$5:$AN$13,MATCH(CONCATENATE(BD_COMERCIAL!$K659," ",BD_COMERCIAL!$L659),'Curva Forward'!$B$5:$B$13,0),MATCH(GM$4,'Curva Forward'!$C$4:$AN$4,0))),FA659))</f>
        <v>0</v>
      </c>
      <c r="GN659" s="200">
        <f>IF(FB659="",0,CN659*CN$2*IF($FC659="V",1,-1)*IF($Q659="Fixo",(FB659-INDEX('Curva Forward'!$C$5:$AN$13,MATCH(CONCATENATE(BD_COMERCIAL!$K659," ",BD_COMERCIAL!$L659),'Curva Forward'!$B$5:$B$13,0),MATCH(GN$4,'Curva Forward'!$C$4:$AN$4,0))),FB659))</f>
        <v>0</v>
      </c>
      <c r="GO659" s="201">
        <f t="shared" ca="1" si="197"/>
        <v>0</v>
      </c>
      <c r="GP659" s="201">
        <f t="shared" ca="1" si="198"/>
        <v>0</v>
      </c>
    </row>
    <row r="660" spans="1:198" ht="15" customHeight="1" x14ac:dyDescent="0.25">
      <c r="A660" s="6"/>
      <c r="B660" s="7" t="s">
        <v>1100</v>
      </c>
      <c r="C660" s="8">
        <v>44823</v>
      </c>
      <c r="D660" s="9" t="s">
        <v>131</v>
      </c>
      <c r="E660" s="9" t="s">
        <v>1101</v>
      </c>
      <c r="F660" s="113" t="s">
        <v>1102</v>
      </c>
      <c r="G660" s="10" t="s">
        <v>1056</v>
      </c>
      <c r="H660" s="113" t="s">
        <v>992</v>
      </c>
      <c r="I660" s="9" t="s">
        <v>139</v>
      </c>
      <c r="J660" s="166"/>
      <c r="K660" s="10" t="s">
        <v>127</v>
      </c>
      <c r="L660" s="84" t="s">
        <v>22</v>
      </c>
      <c r="M660" s="11">
        <v>44866</v>
      </c>
      <c r="N660" s="12">
        <v>44895</v>
      </c>
      <c r="O660" s="10">
        <v>5</v>
      </c>
      <c r="P660" s="84">
        <v>65.5</v>
      </c>
      <c r="Q660" s="84" t="s">
        <v>128</v>
      </c>
      <c r="R660" s="10" t="s">
        <v>129</v>
      </c>
      <c r="S660" s="14" t="s">
        <v>135</v>
      </c>
      <c r="T660" s="11"/>
      <c r="U660" s="12"/>
      <c r="V660" s="257" t="str">
        <f ca="1">IF(U660="","",
IF(U660="NA","",
IFERROR(VLOOKUP(EOMONTH(M660,-2)+1,IPCA!$A:$B,2,0),
VLOOKUP(EOMONTH(TODAY(),-2)+1,IPCA!$A:$B,2,0))/
VLOOKUP(EOMONTH(U660,-2)+1,IPCA!$A:$B,2,0)*
P660))</f>
        <v/>
      </c>
      <c r="W660" s="84"/>
      <c r="X660" s="13" t="s">
        <v>133</v>
      </c>
      <c r="Y660" s="166"/>
      <c r="AA660" s="108"/>
      <c r="AB660" s="15"/>
      <c r="AL660">
        <v>5</v>
      </c>
      <c r="AM660" s="6"/>
      <c r="AN660" s="15"/>
      <c r="AY660" s="6"/>
      <c r="AZ660" s="15"/>
      <c r="BK660" s="6"/>
      <c r="BL660" s="15"/>
      <c r="BW660" s="6"/>
      <c r="BX660" s="15"/>
      <c r="CI660" s="6"/>
      <c r="CJ660" s="16">
        <f t="shared" si="187"/>
        <v>0.41095890410958902</v>
      </c>
      <c r="CK660" s="16" t="str">
        <f t="shared" si="188"/>
        <v/>
      </c>
      <c r="CL660" s="16" t="str">
        <f t="shared" si="189"/>
        <v/>
      </c>
      <c r="CM660" s="16" t="str">
        <f t="shared" si="190"/>
        <v/>
      </c>
      <c r="CN660" s="16" t="str">
        <f t="shared" si="191"/>
        <v/>
      </c>
      <c r="CO660" s="18"/>
      <c r="CP660" s="15"/>
      <c r="CZ660">
        <v>65.5</v>
      </c>
      <c r="DA660" s="6"/>
      <c r="DB660" s="15"/>
      <c r="DM660" s="6"/>
      <c r="DN660" s="15"/>
      <c r="DY660" s="6"/>
      <c r="DZ660" s="15"/>
      <c r="EK660" s="6"/>
      <c r="EL660" s="15"/>
      <c r="EW660" s="6"/>
      <c r="EX660" s="16">
        <f t="shared" si="199"/>
        <v>5.3835616438356162</v>
      </c>
      <c r="EY660" s="16" t="str">
        <f t="shared" si="200"/>
        <v/>
      </c>
      <c r="EZ660" s="16" t="str">
        <f t="shared" si="201"/>
        <v/>
      </c>
      <c r="FA660" s="16" t="str">
        <f t="shared" si="202"/>
        <v/>
      </c>
      <c r="FB660" s="160" t="str">
        <f t="shared" si="203"/>
        <v/>
      </c>
      <c r="FC660" t="s">
        <v>205</v>
      </c>
      <c r="FD660" s="20" t="s">
        <v>139</v>
      </c>
      <c r="FE660"/>
      <c r="FF660" s="209" t="s">
        <v>206</v>
      </c>
      <c r="FH660" s="284">
        <f t="shared" ca="1" si="192"/>
        <v>0</v>
      </c>
      <c r="FI660" s="208">
        <f t="shared" si="193"/>
        <v>0.96666666666666667</v>
      </c>
      <c r="FK660" t="str">
        <f t="shared" si="194"/>
        <v>SIMPLE ENERGY COMERCIALIZADORA DE ENERGIA LTDA</v>
      </c>
      <c r="FL660" s="201">
        <f t="shared" ca="1" si="195"/>
        <v>138600</v>
      </c>
      <c r="FM660" s="201">
        <f t="shared" ca="1" si="196"/>
        <v>0</v>
      </c>
      <c r="FN660" s="200">
        <f>AB660*AB$2*IF($FC660="V",1,-1)*IF($Q660="Fixo",(CP660-INDEX('Curva Forward'!$C$5:$AN$13,MATCH(CONCATENATE(BD_COMERCIAL!$K660," ",BD_COMERCIAL!$L660),'Curva Forward'!$B$5:$B$13,0),MATCH(FN$4,'Curva Forward'!$C$4:$AN$4,0))),CP660)</f>
        <v>0</v>
      </c>
      <c r="FO660" s="200">
        <f>AC660*AC$2*IF($FC660="V",1,-1)*IF($Q660="Fixo",(CQ660-INDEX('Curva Forward'!$C$5:$AN$13,MATCH(CONCATENATE(BD_COMERCIAL!$K660," ",BD_COMERCIAL!$L660),'Curva Forward'!$B$5:$B$13,0),MATCH(FO$4,'Curva Forward'!$C$4:$AN$4,0))),CQ660)</f>
        <v>0</v>
      </c>
      <c r="FP660" s="200">
        <f>AD660*AD$2*IF($FC660="V",1,-1)*IF($Q660="Fixo",(CR660-INDEX('Curva Forward'!$C$5:$AN$13,MATCH(CONCATENATE(BD_COMERCIAL!$K660," ",BD_COMERCIAL!$L660),'Curva Forward'!$B$5:$B$13,0),MATCH(FP$4,'Curva Forward'!$C$4:$AN$4,0))),CR660)</f>
        <v>0</v>
      </c>
      <c r="FQ660" s="200">
        <f>AE660*AE$2*IF($FC660="V",1,-1)*IF($Q660="Fixo",(CS660-INDEX('Curva Forward'!$C$5:$AN$13,MATCH(CONCATENATE(BD_COMERCIAL!$K660," ",BD_COMERCIAL!$L660),'Curva Forward'!$B$5:$B$13,0),MATCH(FQ$4,'Curva Forward'!$C$4:$AN$4,0))),CS660)</f>
        <v>0</v>
      </c>
      <c r="FR660" s="200">
        <f>AF660*AF$2*IF($FC660="V",1,-1)*IF($Q660="Fixo",(CT660-INDEX('Curva Forward'!$C$5:$AN$13,MATCH(CONCATENATE(BD_COMERCIAL!$K660," ",BD_COMERCIAL!$L660),'Curva Forward'!$B$5:$B$13,0),MATCH(FR$4,'Curva Forward'!$C$4:$AN$4,0))),CT660)</f>
        <v>0</v>
      </c>
      <c r="FS660" s="200">
        <f>AG660*AG$2*IF($FC660="V",1,-1)*IF($Q660="Fixo",(CU660-INDEX('Curva Forward'!$C$5:$AN$13,MATCH(CONCATENATE(BD_COMERCIAL!$K660," ",BD_COMERCIAL!$L660),'Curva Forward'!$B$5:$B$13,0),MATCH(FS$4,'Curva Forward'!$C$4:$AN$4,0))),CU660)</f>
        <v>0</v>
      </c>
      <c r="FT660" s="200">
        <f>AH660*AH$2*IF($FC660="V",1,-1)*IF($Q660="Fixo",(CV660-INDEX('Curva Forward'!$C$5:$AN$13,MATCH(CONCATENATE(BD_COMERCIAL!$K660," ",BD_COMERCIAL!$L660),'Curva Forward'!$B$5:$B$13,0),MATCH(FT$4,'Curva Forward'!$C$4:$AN$4,0))),CV660)</f>
        <v>0</v>
      </c>
      <c r="FU660" s="200">
        <f>AI660*AI$2*IF($FC660="V",1,-1)*IF($Q660="Fixo",(CW660-INDEX('Curva Forward'!$C$5:$AN$13,MATCH(CONCATENATE(BD_COMERCIAL!$K660," ",BD_COMERCIAL!$L660),'Curva Forward'!$B$5:$B$13,0),MATCH(FU$4,'Curva Forward'!$C$4:$AN$4,0))),CW660)</f>
        <v>0</v>
      </c>
      <c r="FV660" s="200">
        <f>AJ660*AJ$2*IF($FC660="V",1,-1)*IF($Q660="Fixo",(CX660-INDEX('Curva Forward'!$C$5:$AN$13,MATCH(CONCATENATE(BD_COMERCIAL!$K660," ",BD_COMERCIAL!$L660),'Curva Forward'!$B$5:$B$13,0),MATCH(FV$4,'Curva Forward'!$C$4:$AN$4,0))),CX660)</f>
        <v>0</v>
      </c>
      <c r="FW660" s="200">
        <f>AK660*AK$2*IF($FC660="V",1,-1)*IF($Q660="Fixo",(CY660-INDEX('Curva Forward'!$C$5:$AN$13,MATCH(CONCATENATE(BD_COMERCIAL!$K660," ",BD_COMERCIAL!$L660),'Curva Forward'!$B$5:$B$13,0),MATCH(FW$4,'Curva Forward'!$C$4:$AN$4,0))),CY660)</f>
        <v>0</v>
      </c>
      <c r="FX660" s="200">
        <f>AL660*AL$2*IF($FC660="V",1,-1)*IF($Q660="Fixo",(CZ660-INDEX('Curva Forward'!$C$5:$AN$13,MATCH(CONCATENATE(BD_COMERCIAL!$K660," ",BD_COMERCIAL!$L660),'Curva Forward'!$B$5:$B$13,0),MATCH(FX$4,'Curva Forward'!$C$4:$AN$4,0))),CZ660)</f>
        <v>138600</v>
      </c>
      <c r="FY660" s="200">
        <f>AM660*AM$2*IF($FC660="V",1,-1)*IF($Q660="Fixo",(DA660-INDEX('Curva Forward'!$C$5:$AN$13,MATCH(CONCATENATE(BD_COMERCIAL!$K660," ",BD_COMERCIAL!$L660),'Curva Forward'!$B$5:$B$13,0),MATCH(FY$4,'Curva Forward'!$C$4:$AN$4,0))),DA660)</f>
        <v>0</v>
      </c>
      <c r="FZ660" s="200">
        <f>AN660*AN$2*IF($FC660="V",1,-1)*IF($Q660="Fixo",(DB660-INDEX('Curva Forward'!$C$5:$AN$13,MATCH(CONCATENATE(BD_COMERCIAL!$K660," ",BD_COMERCIAL!$L660),'Curva Forward'!$B$5:$B$13,0),MATCH(FZ$4,'Curva Forward'!$C$4:$AN$4,0))),DB660)</f>
        <v>0</v>
      </c>
      <c r="GA660" s="200">
        <f>AO660*AO$2*IF($FC660="V",1,-1)*IF($Q660="Fixo",(DC660-INDEX('Curva Forward'!$C$5:$AN$13,MATCH(CONCATENATE(BD_COMERCIAL!$K660," ",BD_COMERCIAL!$L660),'Curva Forward'!$B$5:$B$13,0),MATCH(GA$4,'Curva Forward'!$C$4:$AN$4,0))),DC660)</f>
        <v>0</v>
      </c>
      <c r="GB660" s="200">
        <f>AP660*AP$2*IF($FC660="V",1,-1)*IF($Q660="Fixo",(DD660-INDEX('Curva Forward'!$C$5:$AN$13,MATCH(CONCATENATE(BD_COMERCIAL!$K660," ",BD_COMERCIAL!$L660),'Curva Forward'!$B$5:$B$13,0),MATCH(GB$4,'Curva Forward'!$C$4:$AN$4,0))),DD660)</f>
        <v>0</v>
      </c>
      <c r="GC660" s="200">
        <f>AQ660*AQ$2*IF($FC660="V",1,-1)*IF($Q660="Fixo",(DE660-INDEX('Curva Forward'!$C$5:$AN$13,MATCH(CONCATENATE(BD_COMERCIAL!$K660," ",BD_COMERCIAL!$L660),'Curva Forward'!$B$5:$B$13,0),MATCH(GC$4,'Curva Forward'!$C$4:$AN$4,0))),DE660)</f>
        <v>0</v>
      </c>
      <c r="GD660" s="200">
        <f>AR660*AR$2*IF($FC660="V",1,-1)*IF($Q660="Fixo",(DF660-INDEX('Curva Forward'!$C$5:$AN$13,MATCH(CONCATENATE(BD_COMERCIAL!$K660," ",BD_COMERCIAL!$L660),'Curva Forward'!$B$5:$B$13,0),MATCH(GD$4,'Curva Forward'!$C$4:$AN$4,0))),DF660)</f>
        <v>0</v>
      </c>
      <c r="GE660" s="200">
        <f>AS660*AS$2*IF($FC660="V",1,-1)*IF($Q660="Fixo",(DG660-INDEX('Curva Forward'!$C$5:$AN$13,MATCH(CONCATENATE(BD_COMERCIAL!$K660," ",BD_COMERCIAL!$L660),'Curva Forward'!$B$5:$B$13,0),MATCH(GE$4,'Curva Forward'!$C$4:$AN$4,0))),DG660)</f>
        <v>0</v>
      </c>
      <c r="GF660" s="200">
        <f>AT660*AT$2*IF($FC660="V",1,-1)*IF($Q660="Fixo",(DH660-INDEX('Curva Forward'!$C$5:$AN$13,MATCH(CONCATENATE(BD_COMERCIAL!$K660," ",BD_COMERCIAL!$L660),'Curva Forward'!$B$5:$B$13,0),MATCH(GF$4,'Curva Forward'!$C$4:$AN$4,0))),DH660)</f>
        <v>0</v>
      </c>
      <c r="GG660" s="200">
        <f>AU660*AU$2*IF($FC660="V",1,-1)*IF($Q660="Fixo",(DI660-INDEX('Curva Forward'!$C$5:$AN$13,MATCH(CONCATENATE(BD_COMERCIAL!$K660," ",BD_COMERCIAL!$L660),'Curva Forward'!$B$5:$B$13,0),MATCH(GG$4,'Curva Forward'!$C$4:$AN$4,0))),DI660)</f>
        <v>0</v>
      </c>
      <c r="GH660" s="200">
        <f>AV660*AV$2*IF($FC660="V",1,-1)*IF($Q660="Fixo",(DJ660-INDEX('Curva Forward'!$C$5:$AN$13,MATCH(CONCATENATE(BD_COMERCIAL!$K660," ",BD_COMERCIAL!$L660),'Curva Forward'!$B$5:$B$13,0),MATCH(GH$4,'Curva Forward'!$C$4:$AN$4,0))),DJ660)</f>
        <v>0</v>
      </c>
      <c r="GI660" s="200">
        <f>AW660*AW$2*IF($FC660="V",1,-1)*IF($Q660="Fixo",(DK660-INDEX('Curva Forward'!$C$5:$AN$13,MATCH(CONCATENATE(BD_COMERCIAL!$K660," ",BD_COMERCIAL!$L660),'Curva Forward'!$B$5:$B$13,0),MATCH(GI$4,'Curva Forward'!$C$4:$AN$4,0))),DK660)</f>
        <v>0</v>
      </c>
      <c r="GJ660" s="200">
        <f>AX660*AX$2*IF($FC660="V",1,-1)*IF($Q660="Fixo",(DL660-INDEX('Curva Forward'!$C$5:$AN$13,MATCH(CONCATENATE(BD_COMERCIAL!$K660," ",BD_COMERCIAL!$L660),'Curva Forward'!$B$5:$B$13,0),MATCH(GJ$4,'Curva Forward'!$C$4:$AN$4,0))),DL660)</f>
        <v>0</v>
      </c>
      <c r="GK660" s="200">
        <f>AY660*AY$2*IF($FC660="V",1,-1)*IF($Q660="Fixo",(DM660-INDEX('Curva Forward'!$C$5:$AN$13,MATCH(CONCATENATE(BD_COMERCIAL!$K660," ",BD_COMERCIAL!$L660),'Curva Forward'!$B$5:$B$13,0),MATCH(GK$4,'Curva Forward'!$C$4:$AN$4,0))),DM660)</f>
        <v>0</v>
      </c>
      <c r="GL660" s="200">
        <f>IF(EZ660="",0,CL660*CL$2*IF($FC660="V",1,-1)*IF($Q660="Fixo",(EZ660-INDEX('Curva Forward'!$C$5:$AN$13,MATCH(CONCATENATE(BD_COMERCIAL!$K660," ",BD_COMERCIAL!$L660),'Curva Forward'!$B$5:$B$13,0),MATCH(GL$4,'Curva Forward'!$C$4:$AN$4,0))),EZ660))</f>
        <v>0</v>
      </c>
      <c r="GM660" s="200">
        <f>IF(FA660="",0,CM660*CM$2*IF($FC660="V",1,-1)*IF($Q660="Fixo",(FA660-INDEX('Curva Forward'!$C$5:$AN$13,MATCH(CONCATENATE(BD_COMERCIAL!$K660," ",BD_COMERCIAL!$L660),'Curva Forward'!$B$5:$B$13,0),MATCH(GM$4,'Curva Forward'!$C$4:$AN$4,0))),FA660))</f>
        <v>0</v>
      </c>
      <c r="GN660" s="200">
        <f>IF(FB660="",0,CN660*CN$2*IF($FC660="V",1,-1)*IF($Q660="Fixo",(FB660-INDEX('Curva Forward'!$C$5:$AN$13,MATCH(CONCATENATE(BD_COMERCIAL!$K660," ",BD_COMERCIAL!$L660),'Curva Forward'!$B$5:$B$13,0),MATCH(GN$4,'Curva Forward'!$C$4:$AN$4,0))),FB660))</f>
        <v>0</v>
      </c>
      <c r="GO660" s="201">
        <f t="shared" ca="1" si="197"/>
        <v>0</v>
      </c>
      <c r="GP660" s="201">
        <f t="shared" ca="1" si="198"/>
        <v>0</v>
      </c>
    </row>
    <row r="661" spans="1:198" ht="15" customHeight="1" x14ac:dyDescent="0.25">
      <c r="A661" s="6"/>
      <c r="B661" s="7" t="s">
        <v>1104</v>
      </c>
      <c r="C661" s="8">
        <v>44826</v>
      </c>
      <c r="D661" s="9" t="s">
        <v>124</v>
      </c>
      <c r="E661" s="9" t="s">
        <v>1056</v>
      </c>
      <c r="F661" s="113" t="s">
        <v>992</v>
      </c>
      <c r="G661" s="10" t="s">
        <v>1105</v>
      </c>
      <c r="H661" s="113" t="s">
        <v>1106</v>
      </c>
      <c r="I661" s="9" t="s">
        <v>139</v>
      </c>
      <c r="J661" s="166"/>
      <c r="K661" s="10" t="s">
        <v>127</v>
      </c>
      <c r="L661" s="84" t="s">
        <v>22</v>
      </c>
      <c r="M661" s="11">
        <v>44866</v>
      </c>
      <c r="N661" s="12">
        <v>44895</v>
      </c>
      <c r="O661" s="10">
        <v>3</v>
      </c>
      <c r="P661" s="84">
        <v>65</v>
      </c>
      <c r="Q661" s="84" t="s">
        <v>128</v>
      </c>
      <c r="R661" s="10" t="s">
        <v>129</v>
      </c>
      <c r="S661" s="14" t="s">
        <v>135</v>
      </c>
      <c r="T661" s="11"/>
      <c r="U661" s="12"/>
      <c r="V661" s="257" t="str">
        <f ca="1">IF(U661="","",
IF(U661="NA","",
IFERROR(VLOOKUP(EOMONTH(M661,-2)+1,IPCA!$A:$B,2,0),
VLOOKUP(EOMONTH(TODAY(),-2)+1,IPCA!$A:$B,2,0))/
VLOOKUP(EOMONTH(U661,-2)+1,IPCA!$A:$B,2,0)*
P661))</f>
        <v/>
      </c>
      <c r="W661" s="84"/>
      <c r="X661" s="13" t="s">
        <v>133</v>
      </c>
      <c r="Y661" s="166"/>
      <c r="AA661" s="108"/>
      <c r="AB661" s="15"/>
      <c r="AL661">
        <v>3</v>
      </c>
      <c r="AM661" s="6"/>
      <c r="AN661" s="15"/>
      <c r="AY661" s="6"/>
      <c r="AZ661" s="15"/>
      <c r="BK661" s="6"/>
      <c r="BL661" s="15"/>
      <c r="BW661" s="6"/>
      <c r="BX661" s="15"/>
      <c r="CI661" s="6"/>
      <c r="CJ661" s="16">
        <f t="shared" si="187"/>
        <v>0.24657534246575341</v>
      </c>
      <c r="CK661" s="16" t="str">
        <f t="shared" si="188"/>
        <v/>
      </c>
      <c r="CL661" s="16" t="str">
        <f t="shared" si="189"/>
        <v/>
      </c>
      <c r="CM661" s="16" t="str">
        <f t="shared" si="190"/>
        <v/>
      </c>
      <c r="CN661" s="16" t="str">
        <f t="shared" si="191"/>
        <v/>
      </c>
      <c r="CO661" s="18"/>
      <c r="CP661" s="15"/>
      <c r="CZ661">
        <v>65</v>
      </c>
      <c r="DA661" s="6"/>
      <c r="DB661" s="15"/>
      <c r="DM661" s="6"/>
      <c r="DN661" s="15"/>
      <c r="DY661" s="6"/>
      <c r="DZ661" s="15"/>
      <c r="EK661" s="6"/>
      <c r="EL661" s="15"/>
      <c r="EW661" s="6"/>
      <c r="EX661" s="16">
        <f t="shared" si="199"/>
        <v>5.3424657534246576</v>
      </c>
      <c r="EY661" s="16" t="str">
        <f t="shared" si="200"/>
        <v/>
      </c>
      <c r="EZ661" s="16" t="str">
        <f t="shared" si="201"/>
        <v/>
      </c>
      <c r="FA661" s="16" t="str">
        <f t="shared" si="202"/>
        <v/>
      </c>
      <c r="FB661" s="160" t="str">
        <f t="shared" si="203"/>
        <v/>
      </c>
      <c r="FC661" t="s">
        <v>204</v>
      </c>
      <c r="FD661" s="20" t="s">
        <v>139</v>
      </c>
      <c r="FE661"/>
      <c r="FF661" s="209" t="s">
        <v>206</v>
      </c>
      <c r="FH661" s="284">
        <f t="shared" ca="1" si="192"/>
        <v>0</v>
      </c>
      <c r="FI661" s="208">
        <f t="shared" si="193"/>
        <v>0.96666666666666667</v>
      </c>
      <c r="FK661" t="str">
        <f t="shared" si="194"/>
        <v>Electra Comercializadora de Energia S.A.</v>
      </c>
      <c r="FL661" s="201">
        <f t="shared" ca="1" si="195"/>
        <v>-84240</v>
      </c>
      <c r="FM661" s="201">
        <f t="shared" ca="1" si="196"/>
        <v>0</v>
      </c>
      <c r="FN661" s="200">
        <f>AB661*AB$2*IF($FC661="V",1,-1)*IF($Q661="Fixo",(CP661-INDEX('Curva Forward'!$C$5:$AN$13,MATCH(CONCATENATE(BD_COMERCIAL!$K661," ",BD_COMERCIAL!$L661),'Curva Forward'!$B$5:$B$13,0),MATCH(FN$4,'Curva Forward'!$C$4:$AN$4,0))),CP661)</f>
        <v>0</v>
      </c>
      <c r="FO661" s="200">
        <f>AC661*AC$2*IF($FC661="V",1,-1)*IF($Q661="Fixo",(CQ661-INDEX('Curva Forward'!$C$5:$AN$13,MATCH(CONCATENATE(BD_COMERCIAL!$K661," ",BD_COMERCIAL!$L661),'Curva Forward'!$B$5:$B$13,0),MATCH(FO$4,'Curva Forward'!$C$4:$AN$4,0))),CQ661)</f>
        <v>0</v>
      </c>
      <c r="FP661" s="200">
        <f>AD661*AD$2*IF($FC661="V",1,-1)*IF($Q661="Fixo",(CR661-INDEX('Curva Forward'!$C$5:$AN$13,MATCH(CONCATENATE(BD_COMERCIAL!$K661," ",BD_COMERCIAL!$L661),'Curva Forward'!$B$5:$B$13,0),MATCH(FP$4,'Curva Forward'!$C$4:$AN$4,0))),CR661)</f>
        <v>0</v>
      </c>
      <c r="FQ661" s="200">
        <f>AE661*AE$2*IF($FC661="V",1,-1)*IF($Q661="Fixo",(CS661-INDEX('Curva Forward'!$C$5:$AN$13,MATCH(CONCATENATE(BD_COMERCIAL!$K661," ",BD_COMERCIAL!$L661),'Curva Forward'!$B$5:$B$13,0),MATCH(FQ$4,'Curva Forward'!$C$4:$AN$4,0))),CS661)</f>
        <v>0</v>
      </c>
      <c r="FR661" s="200">
        <f>AF661*AF$2*IF($FC661="V",1,-1)*IF($Q661="Fixo",(CT661-INDEX('Curva Forward'!$C$5:$AN$13,MATCH(CONCATENATE(BD_COMERCIAL!$K661," ",BD_COMERCIAL!$L661),'Curva Forward'!$B$5:$B$13,0),MATCH(FR$4,'Curva Forward'!$C$4:$AN$4,0))),CT661)</f>
        <v>0</v>
      </c>
      <c r="FS661" s="200">
        <f>AG661*AG$2*IF($FC661="V",1,-1)*IF($Q661="Fixo",(CU661-INDEX('Curva Forward'!$C$5:$AN$13,MATCH(CONCATENATE(BD_COMERCIAL!$K661," ",BD_COMERCIAL!$L661),'Curva Forward'!$B$5:$B$13,0),MATCH(FS$4,'Curva Forward'!$C$4:$AN$4,0))),CU661)</f>
        <v>0</v>
      </c>
      <c r="FT661" s="200">
        <f>AH661*AH$2*IF($FC661="V",1,-1)*IF($Q661="Fixo",(CV661-INDEX('Curva Forward'!$C$5:$AN$13,MATCH(CONCATENATE(BD_COMERCIAL!$K661," ",BD_COMERCIAL!$L661),'Curva Forward'!$B$5:$B$13,0),MATCH(FT$4,'Curva Forward'!$C$4:$AN$4,0))),CV661)</f>
        <v>0</v>
      </c>
      <c r="FU661" s="200">
        <f>AI661*AI$2*IF($FC661="V",1,-1)*IF($Q661="Fixo",(CW661-INDEX('Curva Forward'!$C$5:$AN$13,MATCH(CONCATENATE(BD_COMERCIAL!$K661," ",BD_COMERCIAL!$L661),'Curva Forward'!$B$5:$B$13,0),MATCH(FU$4,'Curva Forward'!$C$4:$AN$4,0))),CW661)</f>
        <v>0</v>
      </c>
      <c r="FV661" s="200">
        <f>AJ661*AJ$2*IF($FC661="V",1,-1)*IF($Q661="Fixo",(CX661-INDEX('Curva Forward'!$C$5:$AN$13,MATCH(CONCATENATE(BD_COMERCIAL!$K661," ",BD_COMERCIAL!$L661),'Curva Forward'!$B$5:$B$13,0),MATCH(FV$4,'Curva Forward'!$C$4:$AN$4,0))),CX661)</f>
        <v>0</v>
      </c>
      <c r="FW661" s="200">
        <f>AK661*AK$2*IF($FC661="V",1,-1)*IF($Q661="Fixo",(CY661-INDEX('Curva Forward'!$C$5:$AN$13,MATCH(CONCATENATE(BD_COMERCIAL!$K661," ",BD_COMERCIAL!$L661),'Curva Forward'!$B$5:$B$13,0),MATCH(FW$4,'Curva Forward'!$C$4:$AN$4,0))),CY661)</f>
        <v>0</v>
      </c>
      <c r="FX661" s="200">
        <f>AL661*AL$2*IF($FC661="V",1,-1)*IF($Q661="Fixo",(CZ661-INDEX('Curva Forward'!$C$5:$AN$13,MATCH(CONCATENATE(BD_COMERCIAL!$K661," ",BD_COMERCIAL!$L661),'Curva Forward'!$B$5:$B$13,0),MATCH(FX$4,'Curva Forward'!$C$4:$AN$4,0))),CZ661)</f>
        <v>-84240</v>
      </c>
      <c r="FY661" s="200">
        <f>AM661*AM$2*IF($FC661="V",1,-1)*IF($Q661="Fixo",(DA661-INDEX('Curva Forward'!$C$5:$AN$13,MATCH(CONCATENATE(BD_COMERCIAL!$K661," ",BD_COMERCIAL!$L661),'Curva Forward'!$B$5:$B$13,0),MATCH(FY$4,'Curva Forward'!$C$4:$AN$4,0))),DA661)</f>
        <v>0</v>
      </c>
      <c r="FZ661" s="200">
        <f>AN661*AN$2*IF($FC661="V",1,-1)*IF($Q661="Fixo",(DB661-INDEX('Curva Forward'!$C$5:$AN$13,MATCH(CONCATENATE(BD_COMERCIAL!$K661," ",BD_COMERCIAL!$L661),'Curva Forward'!$B$5:$B$13,0),MATCH(FZ$4,'Curva Forward'!$C$4:$AN$4,0))),DB661)</f>
        <v>0</v>
      </c>
      <c r="GA661" s="200">
        <f>AO661*AO$2*IF($FC661="V",1,-1)*IF($Q661="Fixo",(DC661-INDEX('Curva Forward'!$C$5:$AN$13,MATCH(CONCATENATE(BD_COMERCIAL!$K661," ",BD_COMERCIAL!$L661),'Curva Forward'!$B$5:$B$13,0),MATCH(GA$4,'Curva Forward'!$C$4:$AN$4,0))),DC661)</f>
        <v>0</v>
      </c>
      <c r="GB661" s="200">
        <f>AP661*AP$2*IF($FC661="V",1,-1)*IF($Q661="Fixo",(DD661-INDEX('Curva Forward'!$C$5:$AN$13,MATCH(CONCATENATE(BD_COMERCIAL!$K661," ",BD_COMERCIAL!$L661),'Curva Forward'!$B$5:$B$13,0),MATCH(GB$4,'Curva Forward'!$C$4:$AN$4,0))),DD661)</f>
        <v>0</v>
      </c>
      <c r="GC661" s="200">
        <f>AQ661*AQ$2*IF($FC661="V",1,-1)*IF($Q661="Fixo",(DE661-INDEX('Curva Forward'!$C$5:$AN$13,MATCH(CONCATENATE(BD_COMERCIAL!$K661," ",BD_COMERCIAL!$L661),'Curva Forward'!$B$5:$B$13,0),MATCH(GC$4,'Curva Forward'!$C$4:$AN$4,0))),DE661)</f>
        <v>0</v>
      </c>
      <c r="GD661" s="200">
        <f>AR661*AR$2*IF($FC661="V",1,-1)*IF($Q661="Fixo",(DF661-INDEX('Curva Forward'!$C$5:$AN$13,MATCH(CONCATENATE(BD_COMERCIAL!$K661," ",BD_COMERCIAL!$L661),'Curva Forward'!$B$5:$B$13,0),MATCH(GD$4,'Curva Forward'!$C$4:$AN$4,0))),DF661)</f>
        <v>0</v>
      </c>
      <c r="GE661" s="200">
        <f>AS661*AS$2*IF($FC661="V",1,-1)*IF($Q661="Fixo",(DG661-INDEX('Curva Forward'!$C$5:$AN$13,MATCH(CONCATENATE(BD_COMERCIAL!$K661," ",BD_COMERCIAL!$L661),'Curva Forward'!$B$5:$B$13,0),MATCH(GE$4,'Curva Forward'!$C$4:$AN$4,0))),DG661)</f>
        <v>0</v>
      </c>
      <c r="GF661" s="200">
        <f>AT661*AT$2*IF($FC661="V",1,-1)*IF($Q661="Fixo",(DH661-INDEX('Curva Forward'!$C$5:$AN$13,MATCH(CONCATENATE(BD_COMERCIAL!$K661," ",BD_COMERCIAL!$L661),'Curva Forward'!$B$5:$B$13,0),MATCH(GF$4,'Curva Forward'!$C$4:$AN$4,0))),DH661)</f>
        <v>0</v>
      </c>
      <c r="GG661" s="200">
        <f>AU661*AU$2*IF($FC661="V",1,-1)*IF($Q661="Fixo",(DI661-INDEX('Curva Forward'!$C$5:$AN$13,MATCH(CONCATENATE(BD_COMERCIAL!$K661," ",BD_COMERCIAL!$L661),'Curva Forward'!$B$5:$B$13,0),MATCH(GG$4,'Curva Forward'!$C$4:$AN$4,0))),DI661)</f>
        <v>0</v>
      </c>
      <c r="GH661" s="200">
        <f>AV661*AV$2*IF($FC661="V",1,-1)*IF($Q661="Fixo",(DJ661-INDEX('Curva Forward'!$C$5:$AN$13,MATCH(CONCATENATE(BD_COMERCIAL!$K661," ",BD_COMERCIAL!$L661),'Curva Forward'!$B$5:$B$13,0),MATCH(GH$4,'Curva Forward'!$C$4:$AN$4,0))),DJ661)</f>
        <v>0</v>
      </c>
      <c r="GI661" s="200">
        <f>AW661*AW$2*IF($FC661="V",1,-1)*IF($Q661="Fixo",(DK661-INDEX('Curva Forward'!$C$5:$AN$13,MATCH(CONCATENATE(BD_COMERCIAL!$K661," ",BD_COMERCIAL!$L661),'Curva Forward'!$B$5:$B$13,0),MATCH(GI$4,'Curva Forward'!$C$4:$AN$4,0))),DK661)</f>
        <v>0</v>
      </c>
      <c r="GJ661" s="200">
        <f>AX661*AX$2*IF($FC661="V",1,-1)*IF($Q661="Fixo",(DL661-INDEX('Curva Forward'!$C$5:$AN$13,MATCH(CONCATENATE(BD_COMERCIAL!$K661," ",BD_COMERCIAL!$L661),'Curva Forward'!$B$5:$B$13,0),MATCH(GJ$4,'Curva Forward'!$C$4:$AN$4,0))),DL661)</f>
        <v>0</v>
      </c>
      <c r="GK661" s="200">
        <f>AY661*AY$2*IF($FC661="V",1,-1)*IF($Q661="Fixo",(DM661-INDEX('Curva Forward'!$C$5:$AN$13,MATCH(CONCATENATE(BD_COMERCIAL!$K661," ",BD_COMERCIAL!$L661),'Curva Forward'!$B$5:$B$13,0),MATCH(GK$4,'Curva Forward'!$C$4:$AN$4,0))),DM661)</f>
        <v>0</v>
      </c>
      <c r="GL661" s="200">
        <f>IF(EZ661="",0,CL661*CL$2*IF($FC661="V",1,-1)*IF($Q661="Fixo",(EZ661-INDEX('Curva Forward'!$C$5:$AN$13,MATCH(CONCATENATE(BD_COMERCIAL!$K661," ",BD_COMERCIAL!$L661),'Curva Forward'!$B$5:$B$13,0),MATCH(GL$4,'Curva Forward'!$C$4:$AN$4,0))),EZ661))</f>
        <v>0</v>
      </c>
      <c r="GM661" s="200">
        <f>IF(FA661="",0,CM661*CM$2*IF($FC661="V",1,-1)*IF($Q661="Fixo",(FA661-INDEX('Curva Forward'!$C$5:$AN$13,MATCH(CONCATENATE(BD_COMERCIAL!$K661," ",BD_COMERCIAL!$L661),'Curva Forward'!$B$5:$B$13,0),MATCH(GM$4,'Curva Forward'!$C$4:$AN$4,0))),FA661))</f>
        <v>0</v>
      </c>
      <c r="GN661" s="200">
        <f>IF(FB661="",0,CN661*CN$2*IF($FC661="V",1,-1)*IF($Q661="Fixo",(FB661-INDEX('Curva Forward'!$C$5:$AN$13,MATCH(CONCATENATE(BD_COMERCIAL!$K661," ",BD_COMERCIAL!$L661),'Curva Forward'!$B$5:$B$13,0),MATCH(GN$4,'Curva Forward'!$C$4:$AN$4,0))),FB661))</f>
        <v>0</v>
      </c>
      <c r="GO661" s="201">
        <f t="shared" ca="1" si="197"/>
        <v>0</v>
      </c>
      <c r="GP661" s="201">
        <f t="shared" ca="1" si="198"/>
        <v>0</v>
      </c>
    </row>
    <row r="662" spans="1:198" ht="15" customHeight="1" x14ac:dyDescent="0.25">
      <c r="A662" s="6"/>
      <c r="B662" s="7" t="s">
        <v>1107</v>
      </c>
      <c r="C662" s="8">
        <v>44826</v>
      </c>
      <c r="D662" s="9" t="s">
        <v>124</v>
      </c>
      <c r="E662" s="9" t="s">
        <v>1056</v>
      </c>
      <c r="F662" s="113" t="s">
        <v>992</v>
      </c>
      <c r="G662" s="10" t="s">
        <v>1105</v>
      </c>
      <c r="H662" s="113" t="s">
        <v>1106</v>
      </c>
      <c r="I662" s="9" t="s">
        <v>139</v>
      </c>
      <c r="J662" s="166"/>
      <c r="K662" s="10" t="s">
        <v>127</v>
      </c>
      <c r="L662" s="84" t="s">
        <v>22</v>
      </c>
      <c r="M662" s="11">
        <v>44866</v>
      </c>
      <c r="N662" s="12">
        <v>44895</v>
      </c>
      <c r="O662" s="10">
        <v>2</v>
      </c>
      <c r="P662" s="84">
        <v>65</v>
      </c>
      <c r="Q662" s="84" t="s">
        <v>128</v>
      </c>
      <c r="R662" s="10" t="s">
        <v>129</v>
      </c>
      <c r="S662" s="14" t="s">
        <v>135</v>
      </c>
      <c r="T662" s="11"/>
      <c r="U662" s="12"/>
      <c r="V662" s="257" t="str">
        <f ca="1">IF(U662="","",
IF(U662="NA","",
IFERROR(VLOOKUP(EOMONTH(M662,-2)+1,IPCA!$A:$B,2,0),
VLOOKUP(EOMONTH(TODAY(),-2)+1,IPCA!$A:$B,2,0))/
VLOOKUP(EOMONTH(U662,-2)+1,IPCA!$A:$B,2,0)*
P662))</f>
        <v/>
      </c>
      <c r="W662" s="84"/>
      <c r="X662" s="13" t="s">
        <v>6</v>
      </c>
      <c r="Y662" s="166"/>
      <c r="AA662" s="108"/>
      <c r="AB662" s="15"/>
      <c r="AL662">
        <v>2</v>
      </c>
      <c r="AM662" s="6"/>
      <c r="AN662" s="15"/>
      <c r="AY662" s="6"/>
      <c r="AZ662" s="15"/>
      <c r="BK662" s="6"/>
      <c r="BL662" s="15"/>
      <c r="BW662" s="6"/>
      <c r="BX662" s="15"/>
      <c r="CI662" s="6"/>
      <c r="CJ662" s="16">
        <f t="shared" si="187"/>
        <v>0.16438356164383561</v>
      </c>
      <c r="CK662" s="16" t="str">
        <f t="shared" si="188"/>
        <v/>
      </c>
      <c r="CL662" s="16" t="str">
        <f t="shared" si="189"/>
        <v/>
      </c>
      <c r="CM662" s="16" t="str">
        <f t="shared" si="190"/>
        <v/>
      </c>
      <c r="CN662" s="16" t="str">
        <f t="shared" si="191"/>
        <v/>
      </c>
      <c r="CO662" s="18"/>
      <c r="CP662" s="15"/>
      <c r="CZ662">
        <v>65</v>
      </c>
      <c r="DA662" s="6"/>
      <c r="DB662" s="15"/>
      <c r="DM662" s="6"/>
      <c r="DN662" s="15"/>
      <c r="DY662" s="6"/>
      <c r="DZ662" s="15"/>
      <c r="EK662" s="6"/>
      <c r="EL662" s="15"/>
      <c r="EW662" s="6"/>
      <c r="EX662" s="16">
        <f t="shared" si="199"/>
        <v>5.3424657534246576</v>
      </c>
      <c r="EY662" s="16" t="str">
        <f t="shared" si="200"/>
        <v/>
      </c>
      <c r="EZ662" s="16" t="str">
        <f t="shared" si="201"/>
        <v/>
      </c>
      <c r="FA662" s="16" t="str">
        <f t="shared" si="202"/>
        <v/>
      </c>
      <c r="FB662" s="160" t="str">
        <f t="shared" si="203"/>
        <v/>
      </c>
      <c r="FC662" t="s">
        <v>204</v>
      </c>
      <c r="FD662" s="20" t="s">
        <v>139</v>
      </c>
      <c r="FE662"/>
      <c r="FF662" s="209" t="s">
        <v>206</v>
      </c>
      <c r="FH662" s="284">
        <f t="shared" ca="1" si="192"/>
        <v>0</v>
      </c>
      <c r="FI662" s="208">
        <f t="shared" si="193"/>
        <v>0.96666666666666667</v>
      </c>
      <c r="FK662" t="str">
        <f t="shared" si="194"/>
        <v>Electra Comercializadora de Energia S.A.</v>
      </c>
      <c r="FL662" s="201">
        <f t="shared" ca="1" si="195"/>
        <v>-56160</v>
      </c>
      <c r="FM662" s="201">
        <f t="shared" ca="1" si="196"/>
        <v>0</v>
      </c>
      <c r="FN662" s="200">
        <f>AB662*AB$2*IF($FC662="V",1,-1)*IF($Q662="Fixo",(CP662-INDEX('Curva Forward'!$C$5:$AN$13,MATCH(CONCATENATE(BD_COMERCIAL!$K662," ",BD_COMERCIAL!$L662),'Curva Forward'!$B$5:$B$13,0),MATCH(FN$4,'Curva Forward'!$C$4:$AN$4,0))),CP662)</f>
        <v>0</v>
      </c>
      <c r="FO662" s="200">
        <f>AC662*AC$2*IF($FC662="V",1,-1)*IF($Q662="Fixo",(CQ662-INDEX('Curva Forward'!$C$5:$AN$13,MATCH(CONCATENATE(BD_COMERCIAL!$K662," ",BD_COMERCIAL!$L662),'Curva Forward'!$B$5:$B$13,0),MATCH(FO$4,'Curva Forward'!$C$4:$AN$4,0))),CQ662)</f>
        <v>0</v>
      </c>
      <c r="FP662" s="200">
        <f>AD662*AD$2*IF($FC662="V",1,-1)*IF($Q662="Fixo",(CR662-INDEX('Curva Forward'!$C$5:$AN$13,MATCH(CONCATENATE(BD_COMERCIAL!$K662," ",BD_COMERCIAL!$L662),'Curva Forward'!$B$5:$B$13,0),MATCH(FP$4,'Curva Forward'!$C$4:$AN$4,0))),CR662)</f>
        <v>0</v>
      </c>
      <c r="FQ662" s="200">
        <f>AE662*AE$2*IF($FC662="V",1,-1)*IF($Q662="Fixo",(CS662-INDEX('Curva Forward'!$C$5:$AN$13,MATCH(CONCATENATE(BD_COMERCIAL!$K662," ",BD_COMERCIAL!$L662),'Curva Forward'!$B$5:$B$13,0),MATCH(FQ$4,'Curva Forward'!$C$4:$AN$4,0))),CS662)</f>
        <v>0</v>
      </c>
      <c r="FR662" s="200">
        <f>AF662*AF$2*IF($FC662="V",1,-1)*IF($Q662="Fixo",(CT662-INDEX('Curva Forward'!$C$5:$AN$13,MATCH(CONCATENATE(BD_COMERCIAL!$K662," ",BD_COMERCIAL!$L662),'Curva Forward'!$B$5:$B$13,0),MATCH(FR$4,'Curva Forward'!$C$4:$AN$4,0))),CT662)</f>
        <v>0</v>
      </c>
      <c r="FS662" s="200">
        <f>AG662*AG$2*IF($FC662="V",1,-1)*IF($Q662="Fixo",(CU662-INDEX('Curva Forward'!$C$5:$AN$13,MATCH(CONCATENATE(BD_COMERCIAL!$K662," ",BD_COMERCIAL!$L662),'Curva Forward'!$B$5:$B$13,0),MATCH(FS$4,'Curva Forward'!$C$4:$AN$4,0))),CU662)</f>
        <v>0</v>
      </c>
      <c r="FT662" s="200">
        <f>AH662*AH$2*IF($FC662="V",1,-1)*IF($Q662="Fixo",(CV662-INDEX('Curva Forward'!$C$5:$AN$13,MATCH(CONCATENATE(BD_COMERCIAL!$K662," ",BD_COMERCIAL!$L662),'Curva Forward'!$B$5:$B$13,0),MATCH(FT$4,'Curva Forward'!$C$4:$AN$4,0))),CV662)</f>
        <v>0</v>
      </c>
      <c r="FU662" s="200">
        <f>AI662*AI$2*IF($FC662="V",1,-1)*IF($Q662="Fixo",(CW662-INDEX('Curva Forward'!$C$5:$AN$13,MATCH(CONCATENATE(BD_COMERCIAL!$K662," ",BD_COMERCIAL!$L662),'Curva Forward'!$B$5:$B$13,0),MATCH(FU$4,'Curva Forward'!$C$4:$AN$4,0))),CW662)</f>
        <v>0</v>
      </c>
      <c r="FV662" s="200">
        <f>AJ662*AJ$2*IF($FC662="V",1,-1)*IF($Q662="Fixo",(CX662-INDEX('Curva Forward'!$C$5:$AN$13,MATCH(CONCATENATE(BD_COMERCIAL!$K662," ",BD_COMERCIAL!$L662),'Curva Forward'!$B$5:$B$13,0),MATCH(FV$4,'Curva Forward'!$C$4:$AN$4,0))),CX662)</f>
        <v>0</v>
      </c>
      <c r="FW662" s="200">
        <f>AK662*AK$2*IF($FC662="V",1,-1)*IF($Q662="Fixo",(CY662-INDEX('Curva Forward'!$C$5:$AN$13,MATCH(CONCATENATE(BD_COMERCIAL!$K662," ",BD_COMERCIAL!$L662),'Curva Forward'!$B$5:$B$13,0),MATCH(FW$4,'Curva Forward'!$C$4:$AN$4,0))),CY662)</f>
        <v>0</v>
      </c>
      <c r="FX662" s="200">
        <f>AL662*AL$2*IF($FC662="V",1,-1)*IF($Q662="Fixo",(CZ662-INDEX('Curva Forward'!$C$5:$AN$13,MATCH(CONCATENATE(BD_COMERCIAL!$K662," ",BD_COMERCIAL!$L662),'Curva Forward'!$B$5:$B$13,0),MATCH(FX$4,'Curva Forward'!$C$4:$AN$4,0))),CZ662)</f>
        <v>-56160</v>
      </c>
      <c r="FY662" s="200">
        <f>AM662*AM$2*IF($FC662="V",1,-1)*IF($Q662="Fixo",(DA662-INDEX('Curva Forward'!$C$5:$AN$13,MATCH(CONCATENATE(BD_COMERCIAL!$K662," ",BD_COMERCIAL!$L662),'Curva Forward'!$B$5:$B$13,0),MATCH(FY$4,'Curva Forward'!$C$4:$AN$4,0))),DA662)</f>
        <v>0</v>
      </c>
      <c r="FZ662" s="200">
        <f>AN662*AN$2*IF($FC662="V",1,-1)*IF($Q662="Fixo",(DB662-INDEX('Curva Forward'!$C$5:$AN$13,MATCH(CONCATENATE(BD_COMERCIAL!$K662," ",BD_COMERCIAL!$L662),'Curva Forward'!$B$5:$B$13,0),MATCH(FZ$4,'Curva Forward'!$C$4:$AN$4,0))),DB662)</f>
        <v>0</v>
      </c>
      <c r="GA662" s="200">
        <f>AO662*AO$2*IF($FC662="V",1,-1)*IF($Q662="Fixo",(DC662-INDEX('Curva Forward'!$C$5:$AN$13,MATCH(CONCATENATE(BD_COMERCIAL!$K662," ",BD_COMERCIAL!$L662),'Curva Forward'!$B$5:$B$13,0),MATCH(GA$4,'Curva Forward'!$C$4:$AN$4,0))),DC662)</f>
        <v>0</v>
      </c>
      <c r="GB662" s="200">
        <f>AP662*AP$2*IF($FC662="V",1,-1)*IF($Q662="Fixo",(DD662-INDEX('Curva Forward'!$C$5:$AN$13,MATCH(CONCATENATE(BD_COMERCIAL!$K662," ",BD_COMERCIAL!$L662),'Curva Forward'!$B$5:$B$13,0),MATCH(GB$4,'Curva Forward'!$C$4:$AN$4,0))),DD662)</f>
        <v>0</v>
      </c>
      <c r="GC662" s="200">
        <f>AQ662*AQ$2*IF($FC662="V",1,-1)*IF($Q662="Fixo",(DE662-INDEX('Curva Forward'!$C$5:$AN$13,MATCH(CONCATENATE(BD_COMERCIAL!$K662," ",BD_COMERCIAL!$L662),'Curva Forward'!$B$5:$B$13,0),MATCH(GC$4,'Curva Forward'!$C$4:$AN$4,0))),DE662)</f>
        <v>0</v>
      </c>
      <c r="GD662" s="200">
        <f>AR662*AR$2*IF($FC662="V",1,-1)*IF($Q662="Fixo",(DF662-INDEX('Curva Forward'!$C$5:$AN$13,MATCH(CONCATENATE(BD_COMERCIAL!$K662," ",BD_COMERCIAL!$L662),'Curva Forward'!$B$5:$B$13,0),MATCH(GD$4,'Curva Forward'!$C$4:$AN$4,0))),DF662)</f>
        <v>0</v>
      </c>
      <c r="GE662" s="200">
        <f>AS662*AS$2*IF($FC662="V",1,-1)*IF($Q662="Fixo",(DG662-INDEX('Curva Forward'!$C$5:$AN$13,MATCH(CONCATENATE(BD_COMERCIAL!$K662," ",BD_COMERCIAL!$L662),'Curva Forward'!$B$5:$B$13,0),MATCH(GE$4,'Curva Forward'!$C$4:$AN$4,0))),DG662)</f>
        <v>0</v>
      </c>
      <c r="GF662" s="200">
        <f>AT662*AT$2*IF($FC662="V",1,-1)*IF($Q662="Fixo",(DH662-INDEX('Curva Forward'!$C$5:$AN$13,MATCH(CONCATENATE(BD_COMERCIAL!$K662," ",BD_COMERCIAL!$L662),'Curva Forward'!$B$5:$B$13,0),MATCH(GF$4,'Curva Forward'!$C$4:$AN$4,0))),DH662)</f>
        <v>0</v>
      </c>
      <c r="GG662" s="200">
        <f>AU662*AU$2*IF($FC662="V",1,-1)*IF($Q662="Fixo",(DI662-INDEX('Curva Forward'!$C$5:$AN$13,MATCH(CONCATENATE(BD_COMERCIAL!$K662," ",BD_COMERCIAL!$L662),'Curva Forward'!$B$5:$B$13,0),MATCH(GG$4,'Curva Forward'!$C$4:$AN$4,0))),DI662)</f>
        <v>0</v>
      </c>
      <c r="GH662" s="200">
        <f>AV662*AV$2*IF($FC662="V",1,-1)*IF($Q662="Fixo",(DJ662-INDEX('Curva Forward'!$C$5:$AN$13,MATCH(CONCATENATE(BD_COMERCIAL!$K662," ",BD_COMERCIAL!$L662),'Curva Forward'!$B$5:$B$13,0),MATCH(GH$4,'Curva Forward'!$C$4:$AN$4,0))),DJ662)</f>
        <v>0</v>
      </c>
      <c r="GI662" s="200">
        <f>AW662*AW$2*IF($FC662="V",1,-1)*IF($Q662="Fixo",(DK662-INDEX('Curva Forward'!$C$5:$AN$13,MATCH(CONCATENATE(BD_COMERCIAL!$K662," ",BD_COMERCIAL!$L662),'Curva Forward'!$B$5:$B$13,0),MATCH(GI$4,'Curva Forward'!$C$4:$AN$4,0))),DK662)</f>
        <v>0</v>
      </c>
      <c r="GJ662" s="200">
        <f>AX662*AX$2*IF($FC662="V",1,-1)*IF($Q662="Fixo",(DL662-INDEX('Curva Forward'!$C$5:$AN$13,MATCH(CONCATENATE(BD_COMERCIAL!$K662," ",BD_COMERCIAL!$L662),'Curva Forward'!$B$5:$B$13,0),MATCH(GJ$4,'Curva Forward'!$C$4:$AN$4,0))),DL662)</f>
        <v>0</v>
      </c>
      <c r="GK662" s="200">
        <f>AY662*AY$2*IF($FC662="V",1,-1)*IF($Q662="Fixo",(DM662-INDEX('Curva Forward'!$C$5:$AN$13,MATCH(CONCATENATE(BD_COMERCIAL!$K662," ",BD_COMERCIAL!$L662),'Curva Forward'!$B$5:$B$13,0),MATCH(GK$4,'Curva Forward'!$C$4:$AN$4,0))),DM662)</f>
        <v>0</v>
      </c>
      <c r="GL662" s="200">
        <f>IF(EZ662="",0,CL662*CL$2*IF($FC662="V",1,-1)*IF($Q662="Fixo",(EZ662-INDEX('Curva Forward'!$C$5:$AN$13,MATCH(CONCATENATE(BD_COMERCIAL!$K662," ",BD_COMERCIAL!$L662),'Curva Forward'!$B$5:$B$13,0),MATCH(GL$4,'Curva Forward'!$C$4:$AN$4,0))),EZ662))</f>
        <v>0</v>
      </c>
      <c r="GM662" s="200">
        <f>IF(FA662="",0,CM662*CM$2*IF($FC662="V",1,-1)*IF($Q662="Fixo",(FA662-INDEX('Curva Forward'!$C$5:$AN$13,MATCH(CONCATENATE(BD_COMERCIAL!$K662," ",BD_COMERCIAL!$L662),'Curva Forward'!$B$5:$B$13,0),MATCH(GM$4,'Curva Forward'!$C$4:$AN$4,0))),FA662))</f>
        <v>0</v>
      </c>
      <c r="GN662" s="200">
        <f>IF(FB662="",0,CN662*CN$2*IF($FC662="V",1,-1)*IF($Q662="Fixo",(FB662-INDEX('Curva Forward'!$C$5:$AN$13,MATCH(CONCATENATE(BD_COMERCIAL!$K662," ",BD_COMERCIAL!$L662),'Curva Forward'!$B$5:$B$13,0),MATCH(GN$4,'Curva Forward'!$C$4:$AN$4,0))),FB662))</f>
        <v>0</v>
      </c>
      <c r="GO662" s="201">
        <f t="shared" ca="1" si="197"/>
        <v>0</v>
      </c>
      <c r="GP662" s="201">
        <f t="shared" ca="1" si="198"/>
        <v>0</v>
      </c>
    </row>
    <row r="663" spans="1:198" ht="15" customHeight="1" x14ac:dyDescent="0.25">
      <c r="A663" s="6"/>
      <c r="B663" s="7" t="s">
        <v>1108</v>
      </c>
      <c r="C663" s="8">
        <v>44826</v>
      </c>
      <c r="D663" s="9" t="s">
        <v>131</v>
      </c>
      <c r="E663" s="9" t="s">
        <v>173</v>
      </c>
      <c r="F663" s="113" t="s">
        <v>796</v>
      </c>
      <c r="G663" s="10" t="s">
        <v>1056</v>
      </c>
      <c r="H663" s="113" t="s">
        <v>992</v>
      </c>
      <c r="I663" s="9" t="s">
        <v>139</v>
      </c>
      <c r="J663" s="166"/>
      <c r="K663" s="10" t="s">
        <v>127</v>
      </c>
      <c r="L663" s="84" t="s">
        <v>22</v>
      </c>
      <c r="M663" s="11">
        <v>44835</v>
      </c>
      <c r="N663" s="12">
        <v>44865</v>
      </c>
      <c r="O663" s="10">
        <v>3</v>
      </c>
      <c r="P663" s="84">
        <v>59.5</v>
      </c>
      <c r="Q663" s="84" t="s">
        <v>128</v>
      </c>
      <c r="R663" s="10" t="s">
        <v>129</v>
      </c>
      <c r="S663" s="14" t="s">
        <v>135</v>
      </c>
      <c r="T663" s="11"/>
      <c r="U663" s="12"/>
      <c r="V663" s="257" t="str">
        <f ca="1">IF(U663="","",
IF(U663="NA","",
IFERROR(VLOOKUP(EOMONTH(M663,-2)+1,IPCA!$A:$B,2,0),
VLOOKUP(EOMONTH(TODAY(),-2)+1,IPCA!$A:$B,2,0))/
VLOOKUP(EOMONTH(U663,-2)+1,IPCA!$A:$B,2,0)*
P663))</f>
        <v/>
      </c>
      <c r="W663" s="84"/>
      <c r="X663" s="13" t="s">
        <v>6</v>
      </c>
      <c r="Y663" s="166"/>
      <c r="AA663" s="108"/>
      <c r="AB663" s="15"/>
      <c r="AK663">
        <v>3</v>
      </c>
      <c r="AM663" s="6"/>
      <c r="AN663" s="15"/>
      <c r="AY663" s="6"/>
      <c r="AZ663" s="15"/>
      <c r="BK663" s="6"/>
      <c r="BL663" s="15"/>
      <c r="BW663" s="6"/>
      <c r="BX663" s="15"/>
      <c r="CI663" s="6"/>
      <c r="CJ663" s="16">
        <f t="shared" si="187"/>
        <v>0.25479452054794521</v>
      </c>
      <c r="CK663" s="16" t="str">
        <f t="shared" si="188"/>
        <v/>
      </c>
      <c r="CL663" s="16" t="str">
        <f t="shared" si="189"/>
        <v/>
      </c>
      <c r="CM663" s="16" t="str">
        <f t="shared" si="190"/>
        <v/>
      </c>
      <c r="CN663" s="16" t="str">
        <f t="shared" si="191"/>
        <v/>
      </c>
      <c r="CO663" s="18"/>
      <c r="CP663" s="15"/>
      <c r="CY663">
        <v>59.5</v>
      </c>
      <c r="DA663" s="6"/>
      <c r="DB663" s="15"/>
      <c r="DM663" s="6"/>
      <c r="DN663" s="15"/>
      <c r="DY663" s="6"/>
      <c r="DZ663" s="15"/>
      <c r="EK663" s="6"/>
      <c r="EL663" s="15"/>
      <c r="EW663" s="6"/>
      <c r="EX663" s="16">
        <f t="shared" si="199"/>
        <v>5.0534246575342463</v>
      </c>
      <c r="EY663" s="16" t="str">
        <f t="shared" si="200"/>
        <v/>
      </c>
      <c r="EZ663" s="16" t="str">
        <f t="shared" si="201"/>
        <v/>
      </c>
      <c r="FA663" s="16" t="str">
        <f t="shared" si="202"/>
        <v/>
      </c>
      <c r="FB663" s="160" t="str">
        <f t="shared" si="203"/>
        <v/>
      </c>
      <c r="FC663" t="s">
        <v>205</v>
      </c>
      <c r="FD663" s="20" t="s">
        <v>139</v>
      </c>
      <c r="FE663"/>
      <c r="FF663" s="209" t="s">
        <v>206</v>
      </c>
      <c r="FH663" s="284">
        <f t="shared" ca="1" si="192"/>
        <v>0</v>
      </c>
      <c r="FI663" s="208">
        <f t="shared" si="193"/>
        <v>1</v>
      </c>
      <c r="FK663" t="str">
        <f t="shared" si="194"/>
        <v>MAXIMA ENERGIA COMERCIALIZADORA LTDA.</v>
      </c>
      <c r="FL663" s="201">
        <f t="shared" ca="1" si="195"/>
        <v>90396</v>
      </c>
      <c r="FM663" s="201">
        <f t="shared" ca="1" si="196"/>
        <v>0</v>
      </c>
      <c r="FN663" s="200">
        <f>AB663*AB$2*IF($FC663="V",1,-1)*IF($Q663="Fixo",(CP663-INDEX('Curva Forward'!$C$5:$AN$13,MATCH(CONCATENATE(BD_COMERCIAL!$K663," ",BD_COMERCIAL!$L663),'Curva Forward'!$B$5:$B$13,0),MATCH(FN$4,'Curva Forward'!$C$4:$AN$4,0))),CP663)</f>
        <v>0</v>
      </c>
      <c r="FO663" s="200">
        <f>AC663*AC$2*IF($FC663="V",1,-1)*IF($Q663="Fixo",(CQ663-INDEX('Curva Forward'!$C$5:$AN$13,MATCH(CONCATENATE(BD_COMERCIAL!$K663," ",BD_COMERCIAL!$L663),'Curva Forward'!$B$5:$B$13,0),MATCH(FO$4,'Curva Forward'!$C$4:$AN$4,0))),CQ663)</f>
        <v>0</v>
      </c>
      <c r="FP663" s="200">
        <f>AD663*AD$2*IF($FC663="V",1,-1)*IF($Q663="Fixo",(CR663-INDEX('Curva Forward'!$C$5:$AN$13,MATCH(CONCATENATE(BD_COMERCIAL!$K663," ",BD_COMERCIAL!$L663),'Curva Forward'!$B$5:$B$13,0),MATCH(FP$4,'Curva Forward'!$C$4:$AN$4,0))),CR663)</f>
        <v>0</v>
      </c>
      <c r="FQ663" s="200">
        <f>AE663*AE$2*IF($FC663="V",1,-1)*IF($Q663="Fixo",(CS663-INDEX('Curva Forward'!$C$5:$AN$13,MATCH(CONCATENATE(BD_COMERCIAL!$K663," ",BD_COMERCIAL!$L663),'Curva Forward'!$B$5:$B$13,0),MATCH(FQ$4,'Curva Forward'!$C$4:$AN$4,0))),CS663)</f>
        <v>0</v>
      </c>
      <c r="FR663" s="200">
        <f>AF663*AF$2*IF($FC663="V",1,-1)*IF($Q663="Fixo",(CT663-INDEX('Curva Forward'!$C$5:$AN$13,MATCH(CONCATENATE(BD_COMERCIAL!$K663," ",BD_COMERCIAL!$L663),'Curva Forward'!$B$5:$B$13,0),MATCH(FR$4,'Curva Forward'!$C$4:$AN$4,0))),CT663)</f>
        <v>0</v>
      </c>
      <c r="FS663" s="200">
        <f>AG663*AG$2*IF($FC663="V",1,-1)*IF($Q663="Fixo",(CU663-INDEX('Curva Forward'!$C$5:$AN$13,MATCH(CONCATENATE(BD_COMERCIAL!$K663," ",BD_COMERCIAL!$L663),'Curva Forward'!$B$5:$B$13,0),MATCH(FS$4,'Curva Forward'!$C$4:$AN$4,0))),CU663)</f>
        <v>0</v>
      </c>
      <c r="FT663" s="200">
        <f>AH663*AH$2*IF($FC663="V",1,-1)*IF($Q663="Fixo",(CV663-INDEX('Curva Forward'!$C$5:$AN$13,MATCH(CONCATENATE(BD_COMERCIAL!$K663," ",BD_COMERCIAL!$L663),'Curva Forward'!$B$5:$B$13,0),MATCH(FT$4,'Curva Forward'!$C$4:$AN$4,0))),CV663)</f>
        <v>0</v>
      </c>
      <c r="FU663" s="200">
        <f>AI663*AI$2*IF($FC663="V",1,-1)*IF($Q663="Fixo",(CW663-INDEX('Curva Forward'!$C$5:$AN$13,MATCH(CONCATENATE(BD_COMERCIAL!$K663," ",BD_COMERCIAL!$L663),'Curva Forward'!$B$5:$B$13,0),MATCH(FU$4,'Curva Forward'!$C$4:$AN$4,0))),CW663)</f>
        <v>0</v>
      </c>
      <c r="FV663" s="200">
        <f>AJ663*AJ$2*IF($FC663="V",1,-1)*IF($Q663="Fixo",(CX663-INDEX('Curva Forward'!$C$5:$AN$13,MATCH(CONCATENATE(BD_COMERCIAL!$K663," ",BD_COMERCIAL!$L663),'Curva Forward'!$B$5:$B$13,0),MATCH(FV$4,'Curva Forward'!$C$4:$AN$4,0))),CX663)</f>
        <v>0</v>
      </c>
      <c r="FW663" s="200">
        <f>AK663*AK$2*IF($FC663="V",1,-1)*IF($Q663="Fixo",(CY663-INDEX('Curva Forward'!$C$5:$AN$13,MATCH(CONCATENATE(BD_COMERCIAL!$K663," ",BD_COMERCIAL!$L663),'Curva Forward'!$B$5:$B$13,0),MATCH(FW$4,'Curva Forward'!$C$4:$AN$4,0))),CY663)</f>
        <v>90396</v>
      </c>
      <c r="FX663" s="200">
        <f>AL663*AL$2*IF($FC663="V",1,-1)*IF($Q663="Fixo",(CZ663-INDEX('Curva Forward'!$C$5:$AN$13,MATCH(CONCATENATE(BD_COMERCIAL!$K663," ",BD_COMERCIAL!$L663),'Curva Forward'!$B$5:$B$13,0),MATCH(FX$4,'Curva Forward'!$C$4:$AN$4,0))),CZ663)</f>
        <v>0</v>
      </c>
      <c r="FY663" s="200">
        <f>AM663*AM$2*IF($FC663="V",1,-1)*IF($Q663="Fixo",(DA663-INDEX('Curva Forward'!$C$5:$AN$13,MATCH(CONCATENATE(BD_COMERCIAL!$K663," ",BD_COMERCIAL!$L663),'Curva Forward'!$B$5:$B$13,0),MATCH(FY$4,'Curva Forward'!$C$4:$AN$4,0))),DA663)</f>
        <v>0</v>
      </c>
      <c r="FZ663" s="200">
        <f>AN663*AN$2*IF($FC663="V",1,-1)*IF($Q663="Fixo",(DB663-INDEX('Curva Forward'!$C$5:$AN$13,MATCH(CONCATENATE(BD_COMERCIAL!$K663," ",BD_COMERCIAL!$L663),'Curva Forward'!$B$5:$B$13,0),MATCH(FZ$4,'Curva Forward'!$C$4:$AN$4,0))),DB663)</f>
        <v>0</v>
      </c>
      <c r="GA663" s="200">
        <f>AO663*AO$2*IF($FC663="V",1,-1)*IF($Q663="Fixo",(DC663-INDEX('Curva Forward'!$C$5:$AN$13,MATCH(CONCATENATE(BD_COMERCIAL!$K663," ",BD_COMERCIAL!$L663),'Curva Forward'!$B$5:$B$13,0),MATCH(GA$4,'Curva Forward'!$C$4:$AN$4,0))),DC663)</f>
        <v>0</v>
      </c>
      <c r="GB663" s="200">
        <f>AP663*AP$2*IF($FC663="V",1,-1)*IF($Q663="Fixo",(DD663-INDEX('Curva Forward'!$C$5:$AN$13,MATCH(CONCATENATE(BD_COMERCIAL!$K663," ",BD_COMERCIAL!$L663),'Curva Forward'!$B$5:$B$13,0),MATCH(GB$4,'Curva Forward'!$C$4:$AN$4,0))),DD663)</f>
        <v>0</v>
      </c>
      <c r="GC663" s="200">
        <f>AQ663*AQ$2*IF($FC663="V",1,-1)*IF($Q663="Fixo",(DE663-INDEX('Curva Forward'!$C$5:$AN$13,MATCH(CONCATENATE(BD_COMERCIAL!$K663," ",BD_COMERCIAL!$L663),'Curva Forward'!$B$5:$B$13,0),MATCH(GC$4,'Curva Forward'!$C$4:$AN$4,0))),DE663)</f>
        <v>0</v>
      </c>
      <c r="GD663" s="200">
        <f>AR663*AR$2*IF($FC663="V",1,-1)*IF($Q663="Fixo",(DF663-INDEX('Curva Forward'!$C$5:$AN$13,MATCH(CONCATENATE(BD_COMERCIAL!$K663," ",BD_COMERCIAL!$L663),'Curva Forward'!$B$5:$B$13,0),MATCH(GD$4,'Curva Forward'!$C$4:$AN$4,0))),DF663)</f>
        <v>0</v>
      </c>
      <c r="GE663" s="200">
        <f>AS663*AS$2*IF($FC663="V",1,-1)*IF($Q663="Fixo",(DG663-INDEX('Curva Forward'!$C$5:$AN$13,MATCH(CONCATENATE(BD_COMERCIAL!$K663," ",BD_COMERCIAL!$L663),'Curva Forward'!$B$5:$B$13,0),MATCH(GE$4,'Curva Forward'!$C$4:$AN$4,0))),DG663)</f>
        <v>0</v>
      </c>
      <c r="GF663" s="200">
        <f>AT663*AT$2*IF($FC663="V",1,-1)*IF($Q663="Fixo",(DH663-INDEX('Curva Forward'!$C$5:$AN$13,MATCH(CONCATENATE(BD_COMERCIAL!$K663," ",BD_COMERCIAL!$L663),'Curva Forward'!$B$5:$B$13,0),MATCH(GF$4,'Curva Forward'!$C$4:$AN$4,0))),DH663)</f>
        <v>0</v>
      </c>
      <c r="GG663" s="200">
        <f>AU663*AU$2*IF($FC663="V",1,-1)*IF($Q663="Fixo",(DI663-INDEX('Curva Forward'!$C$5:$AN$13,MATCH(CONCATENATE(BD_COMERCIAL!$K663," ",BD_COMERCIAL!$L663),'Curva Forward'!$B$5:$B$13,0),MATCH(GG$4,'Curva Forward'!$C$4:$AN$4,0))),DI663)</f>
        <v>0</v>
      </c>
      <c r="GH663" s="200">
        <f>AV663*AV$2*IF($FC663="V",1,-1)*IF($Q663="Fixo",(DJ663-INDEX('Curva Forward'!$C$5:$AN$13,MATCH(CONCATENATE(BD_COMERCIAL!$K663," ",BD_COMERCIAL!$L663),'Curva Forward'!$B$5:$B$13,0),MATCH(GH$4,'Curva Forward'!$C$4:$AN$4,0))),DJ663)</f>
        <v>0</v>
      </c>
      <c r="GI663" s="200">
        <f>AW663*AW$2*IF($FC663="V",1,-1)*IF($Q663="Fixo",(DK663-INDEX('Curva Forward'!$C$5:$AN$13,MATCH(CONCATENATE(BD_COMERCIAL!$K663," ",BD_COMERCIAL!$L663),'Curva Forward'!$B$5:$B$13,0),MATCH(GI$4,'Curva Forward'!$C$4:$AN$4,0))),DK663)</f>
        <v>0</v>
      </c>
      <c r="GJ663" s="200">
        <f>AX663*AX$2*IF($FC663="V",1,-1)*IF($Q663="Fixo",(DL663-INDEX('Curva Forward'!$C$5:$AN$13,MATCH(CONCATENATE(BD_COMERCIAL!$K663," ",BD_COMERCIAL!$L663),'Curva Forward'!$B$5:$B$13,0),MATCH(GJ$4,'Curva Forward'!$C$4:$AN$4,0))),DL663)</f>
        <v>0</v>
      </c>
      <c r="GK663" s="200">
        <f>AY663*AY$2*IF($FC663="V",1,-1)*IF($Q663="Fixo",(DM663-INDEX('Curva Forward'!$C$5:$AN$13,MATCH(CONCATENATE(BD_COMERCIAL!$K663," ",BD_COMERCIAL!$L663),'Curva Forward'!$B$5:$B$13,0),MATCH(GK$4,'Curva Forward'!$C$4:$AN$4,0))),DM663)</f>
        <v>0</v>
      </c>
      <c r="GL663" s="200">
        <f>IF(EZ663="",0,CL663*CL$2*IF($FC663="V",1,-1)*IF($Q663="Fixo",(EZ663-INDEX('Curva Forward'!$C$5:$AN$13,MATCH(CONCATENATE(BD_COMERCIAL!$K663," ",BD_COMERCIAL!$L663),'Curva Forward'!$B$5:$B$13,0),MATCH(GL$4,'Curva Forward'!$C$4:$AN$4,0))),EZ663))</f>
        <v>0</v>
      </c>
      <c r="GM663" s="200">
        <f>IF(FA663="",0,CM663*CM$2*IF($FC663="V",1,-1)*IF($Q663="Fixo",(FA663-INDEX('Curva Forward'!$C$5:$AN$13,MATCH(CONCATENATE(BD_COMERCIAL!$K663," ",BD_COMERCIAL!$L663),'Curva Forward'!$B$5:$B$13,0),MATCH(GM$4,'Curva Forward'!$C$4:$AN$4,0))),FA663))</f>
        <v>0</v>
      </c>
      <c r="GN663" s="200">
        <f>IF(FB663="",0,CN663*CN$2*IF($FC663="V",1,-1)*IF($Q663="Fixo",(FB663-INDEX('Curva Forward'!$C$5:$AN$13,MATCH(CONCATENATE(BD_COMERCIAL!$K663," ",BD_COMERCIAL!$L663),'Curva Forward'!$B$5:$B$13,0),MATCH(GN$4,'Curva Forward'!$C$4:$AN$4,0))),FB663))</f>
        <v>0</v>
      </c>
      <c r="GO663" s="201">
        <f t="shared" ca="1" si="197"/>
        <v>0</v>
      </c>
      <c r="GP663" s="201">
        <f t="shared" ca="1" si="198"/>
        <v>0</v>
      </c>
    </row>
    <row r="664" spans="1:198" ht="15" customHeight="1" x14ac:dyDescent="0.25">
      <c r="A664" s="6"/>
      <c r="B664" s="7" t="s">
        <v>1109</v>
      </c>
      <c r="C664" s="8">
        <v>44826</v>
      </c>
      <c r="D664" s="9" t="s">
        <v>131</v>
      </c>
      <c r="E664" s="9" t="s">
        <v>993</v>
      </c>
      <c r="F664" s="113" t="s">
        <v>994</v>
      </c>
      <c r="G664" s="10" t="s">
        <v>1056</v>
      </c>
      <c r="H664" s="113" t="s">
        <v>992</v>
      </c>
      <c r="I664" s="9" t="s">
        <v>139</v>
      </c>
      <c r="J664" s="166"/>
      <c r="K664" s="10" t="s">
        <v>127</v>
      </c>
      <c r="L664" s="84" t="s">
        <v>22</v>
      </c>
      <c r="M664" s="11">
        <v>44866</v>
      </c>
      <c r="N664" s="12">
        <v>44895</v>
      </c>
      <c r="O664" s="10">
        <v>2</v>
      </c>
      <c r="P664" s="84">
        <v>63.5</v>
      </c>
      <c r="Q664" s="84" t="s">
        <v>128</v>
      </c>
      <c r="R664" s="10" t="s">
        <v>129</v>
      </c>
      <c r="S664" s="14" t="s">
        <v>135</v>
      </c>
      <c r="T664" s="11"/>
      <c r="U664" s="12"/>
      <c r="V664" s="257" t="str">
        <f ca="1">IF(U664="","",
IF(U664="NA","",
IFERROR(VLOOKUP(EOMONTH(M664,-2)+1,IPCA!$A:$B,2,0),
VLOOKUP(EOMONTH(TODAY(),-2)+1,IPCA!$A:$B,2,0))/
VLOOKUP(EOMONTH(U664,-2)+1,IPCA!$A:$B,2,0)*
P664))</f>
        <v/>
      </c>
      <c r="W664" s="84"/>
      <c r="X664" s="13" t="s">
        <v>6</v>
      </c>
      <c r="Y664" s="166"/>
      <c r="AA664" s="108"/>
      <c r="AB664" s="15"/>
      <c r="AL664">
        <v>2</v>
      </c>
      <c r="AM664" s="6"/>
      <c r="AN664" s="15"/>
      <c r="AY664" s="6"/>
      <c r="AZ664" s="15"/>
      <c r="BK664" s="6"/>
      <c r="BL664" s="15"/>
      <c r="BW664" s="6"/>
      <c r="BX664" s="15"/>
      <c r="CI664" s="6"/>
      <c r="CJ664" s="16">
        <f t="shared" si="187"/>
        <v>0.16438356164383561</v>
      </c>
      <c r="CK664" s="16" t="str">
        <f t="shared" si="188"/>
        <v/>
      </c>
      <c r="CL664" s="16" t="str">
        <f t="shared" si="189"/>
        <v/>
      </c>
      <c r="CM664" s="16" t="str">
        <f t="shared" si="190"/>
        <v/>
      </c>
      <c r="CN664" s="16" t="str">
        <f t="shared" si="191"/>
        <v/>
      </c>
      <c r="CO664" s="18"/>
      <c r="CP664" s="15"/>
      <c r="CZ664">
        <v>63.5</v>
      </c>
      <c r="DA664" s="6"/>
      <c r="DB664" s="15"/>
      <c r="DM664" s="6"/>
      <c r="DN664" s="15"/>
      <c r="DY664" s="6"/>
      <c r="DZ664" s="15"/>
      <c r="EK664" s="6"/>
      <c r="EL664" s="15"/>
      <c r="EW664" s="6"/>
      <c r="EX664" s="16">
        <f t="shared" si="199"/>
        <v>5.2191780821917808</v>
      </c>
      <c r="EY664" s="16" t="str">
        <f t="shared" si="200"/>
        <v/>
      </c>
      <c r="EZ664" s="16" t="str">
        <f t="shared" si="201"/>
        <v/>
      </c>
      <c r="FA664" s="16" t="str">
        <f t="shared" si="202"/>
        <v/>
      </c>
      <c r="FB664" s="160" t="str">
        <f t="shared" si="203"/>
        <v/>
      </c>
      <c r="FC664" t="s">
        <v>205</v>
      </c>
      <c r="FD664" s="20" t="s">
        <v>139</v>
      </c>
      <c r="FE664"/>
      <c r="FF664" s="209" t="s">
        <v>206</v>
      </c>
      <c r="FH664" s="284">
        <f t="shared" ca="1" si="192"/>
        <v>0</v>
      </c>
      <c r="FI664" s="208">
        <f t="shared" si="193"/>
        <v>0.96666666666666667</v>
      </c>
      <c r="FK664" t="str">
        <f t="shared" si="194"/>
        <v>ESFERA COMERCIALIZADORA DE ENERGIA LTDA</v>
      </c>
      <c r="FL664" s="201">
        <f t="shared" ca="1" si="195"/>
        <v>58320</v>
      </c>
      <c r="FM664" s="201">
        <f t="shared" ca="1" si="196"/>
        <v>0</v>
      </c>
      <c r="FN664" s="200">
        <f>AB664*AB$2*IF($FC664="V",1,-1)*IF($Q664="Fixo",(CP664-INDEX('Curva Forward'!$C$5:$AN$13,MATCH(CONCATENATE(BD_COMERCIAL!$K664," ",BD_COMERCIAL!$L664),'Curva Forward'!$B$5:$B$13,0),MATCH(FN$4,'Curva Forward'!$C$4:$AN$4,0))),CP664)</f>
        <v>0</v>
      </c>
      <c r="FO664" s="200">
        <f>AC664*AC$2*IF($FC664="V",1,-1)*IF($Q664="Fixo",(CQ664-INDEX('Curva Forward'!$C$5:$AN$13,MATCH(CONCATENATE(BD_COMERCIAL!$K664," ",BD_COMERCIAL!$L664),'Curva Forward'!$B$5:$B$13,0),MATCH(FO$4,'Curva Forward'!$C$4:$AN$4,0))),CQ664)</f>
        <v>0</v>
      </c>
      <c r="FP664" s="200">
        <f>AD664*AD$2*IF($FC664="V",1,-1)*IF($Q664="Fixo",(CR664-INDEX('Curva Forward'!$C$5:$AN$13,MATCH(CONCATENATE(BD_COMERCIAL!$K664," ",BD_COMERCIAL!$L664),'Curva Forward'!$B$5:$B$13,0),MATCH(FP$4,'Curva Forward'!$C$4:$AN$4,0))),CR664)</f>
        <v>0</v>
      </c>
      <c r="FQ664" s="200">
        <f>AE664*AE$2*IF($FC664="V",1,-1)*IF($Q664="Fixo",(CS664-INDEX('Curva Forward'!$C$5:$AN$13,MATCH(CONCATENATE(BD_COMERCIAL!$K664," ",BD_COMERCIAL!$L664),'Curva Forward'!$B$5:$B$13,0),MATCH(FQ$4,'Curva Forward'!$C$4:$AN$4,0))),CS664)</f>
        <v>0</v>
      </c>
      <c r="FR664" s="200">
        <f>AF664*AF$2*IF($FC664="V",1,-1)*IF($Q664="Fixo",(CT664-INDEX('Curva Forward'!$C$5:$AN$13,MATCH(CONCATENATE(BD_COMERCIAL!$K664," ",BD_COMERCIAL!$L664),'Curva Forward'!$B$5:$B$13,0),MATCH(FR$4,'Curva Forward'!$C$4:$AN$4,0))),CT664)</f>
        <v>0</v>
      </c>
      <c r="FS664" s="200">
        <f>AG664*AG$2*IF($FC664="V",1,-1)*IF($Q664="Fixo",(CU664-INDEX('Curva Forward'!$C$5:$AN$13,MATCH(CONCATENATE(BD_COMERCIAL!$K664," ",BD_COMERCIAL!$L664),'Curva Forward'!$B$5:$B$13,0),MATCH(FS$4,'Curva Forward'!$C$4:$AN$4,0))),CU664)</f>
        <v>0</v>
      </c>
      <c r="FT664" s="200">
        <f>AH664*AH$2*IF($FC664="V",1,-1)*IF($Q664="Fixo",(CV664-INDEX('Curva Forward'!$C$5:$AN$13,MATCH(CONCATENATE(BD_COMERCIAL!$K664," ",BD_COMERCIAL!$L664),'Curva Forward'!$B$5:$B$13,0),MATCH(FT$4,'Curva Forward'!$C$4:$AN$4,0))),CV664)</f>
        <v>0</v>
      </c>
      <c r="FU664" s="200">
        <f>AI664*AI$2*IF($FC664="V",1,-1)*IF($Q664="Fixo",(CW664-INDEX('Curva Forward'!$C$5:$AN$13,MATCH(CONCATENATE(BD_COMERCIAL!$K664," ",BD_COMERCIAL!$L664),'Curva Forward'!$B$5:$B$13,0),MATCH(FU$4,'Curva Forward'!$C$4:$AN$4,0))),CW664)</f>
        <v>0</v>
      </c>
      <c r="FV664" s="200">
        <f>AJ664*AJ$2*IF($FC664="V",1,-1)*IF($Q664="Fixo",(CX664-INDEX('Curva Forward'!$C$5:$AN$13,MATCH(CONCATENATE(BD_COMERCIAL!$K664," ",BD_COMERCIAL!$L664),'Curva Forward'!$B$5:$B$13,0),MATCH(FV$4,'Curva Forward'!$C$4:$AN$4,0))),CX664)</f>
        <v>0</v>
      </c>
      <c r="FW664" s="200">
        <f>AK664*AK$2*IF($FC664="V",1,-1)*IF($Q664="Fixo",(CY664-INDEX('Curva Forward'!$C$5:$AN$13,MATCH(CONCATENATE(BD_COMERCIAL!$K664," ",BD_COMERCIAL!$L664),'Curva Forward'!$B$5:$B$13,0),MATCH(FW$4,'Curva Forward'!$C$4:$AN$4,0))),CY664)</f>
        <v>0</v>
      </c>
      <c r="FX664" s="200">
        <f>AL664*AL$2*IF($FC664="V",1,-1)*IF($Q664="Fixo",(CZ664-INDEX('Curva Forward'!$C$5:$AN$13,MATCH(CONCATENATE(BD_COMERCIAL!$K664," ",BD_COMERCIAL!$L664),'Curva Forward'!$B$5:$B$13,0),MATCH(FX$4,'Curva Forward'!$C$4:$AN$4,0))),CZ664)</f>
        <v>58320</v>
      </c>
      <c r="FY664" s="200">
        <f>AM664*AM$2*IF($FC664="V",1,-1)*IF($Q664="Fixo",(DA664-INDEX('Curva Forward'!$C$5:$AN$13,MATCH(CONCATENATE(BD_COMERCIAL!$K664," ",BD_COMERCIAL!$L664),'Curva Forward'!$B$5:$B$13,0),MATCH(FY$4,'Curva Forward'!$C$4:$AN$4,0))),DA664)</f>
        <v>0</v>
      </c>
      <c r="FZ664" s="200">
        <f>AN664*AN$2*IF($FC664="V",1,-1)*IF($Q664="Fixo",(DB664-INDEX('Curva Forward'!$C$5:$AN$13,MATCH(CONCATENATE(BD_COMERCIAL!$K664," ",BD_COMERCIAL!$L664),'Curva Forward'!$B$5:$B$13,0),MATCH(FZ$4,'Curva Forward'!$C$4:$AN$4,0))),DB664)</f>
        <v>0</v>
      </c>
      <c r="GA664" s="200">
        <f>AO664*AO$2*IF($FC664="V",1,-1)*IF($Q664="Fixo",(DC664-INDEX('Curva Forward'!$C$5:$AN$13,MATCH(CONCATENATE(BD_COMERCIAL!$K664," ",BD_COMERCIAL!$L664),'Curva Forward'!$B$5:$B$13,0),MATCH(GA$4,'Curva Forward'!$C$4:$AN$4,0))),DC664)</f>
        <v>0</v>
      </c>
      <c r="GB664" s="200">
        <f>AP664*AP$2*IF($FC664="V",1,-1)*IF($Q664="Fixo",(DD664-INDEX('Curva Forward'!$C$5:$AN$13,MATCH(CONCATENATE(BD_COMERCIAL!$K664," ",BD_COMERCIAL!$L664),'Curva Forward'!$B$5:$B$13,0),MATCH(GB$4,'Curva Forward'!$C$4:$AN$4,0))),DD664)</f>
        <v>0</v>
      </c>
      <c r="GC664" s="200">
        <f>AQ664*AQ$2*IF($FC664="V",1,-1)*IF($Q664="Fixo",(DE664-INDEX('Curva Forward'!$C$5:$AN$13,MATCH(CONCATENATE(BD_COMERCIAL!$K664," ",BD_COMERCIAL!$L664),'Curva Forward'!$B$5:$B$13,0),MATCH(GC$4,'Curva Forward'!$C$4:$AN$4,0))),DE664)</f>
        <v>0</v>
      </c>
      <c r="GD664" s="200">
        <f>AR664*AR$2*IF($FC664="V",1,-1)*IF($Q664="Fixo",(DF664-INDEX('Curva Forward'!$C$5:$AN$13,MATCH(CONCATENATE(BD_COMERCIAL!$K664," ",BD_COMERCIAL!$L664),'Curva Forward'!$B$5:$B$13,0),MATCH(GD$4,'Curva Forward'!$C$4:$AN$4,0))),DF664)</f>
        <v>0</v>
      </c>
      <c r="GE664" s="200">
        <f>AS664*AS$2*IF($FC664="V",1,-1)*IF($Q664="Fixo",(DG664-INDEX('Curva Forward'!$C$5:$AN$13,MATCH(CONCATENATE(BD_COMERCIAL!$K664," ",BD_COMERCIAL!$L664),'Curva Forward'!$B$5:$B$13,0),MATCH(GE$4,'Curva Forward'!$C$4:$AN$4,0))),DG664)</f>
        <v>0</v>
      </c>
      <c r="GF664" s="200">
        <f>AT664*AT$2*IF($FC664="V",1,-1)*IF($Q664="Fixo",(DH664-INDEX('Curva Forward'!$C$5:$AN$13,MATCH(CONCATENATE(BD_COMERCIAL!$K664," ",BD_COMERCIAL!$L664),'Curva Forward'!$B$5:$B$13,0),MATCH(GF$4,'Curva Forward'!$C$4:$AN$4,0))),DH664)</f>
        <v>0</v>
      </c>
      <c r="GG664" s="200">
        <f>AU664*AU$2*IF($FC664="V",1,-1)*IF($Q664="Fixo",(DI664-INDEX('Curva Forward'!$C$5:$AN$13,MATCH(CONCATENATE(BD_COMERCIAL!$K664," ",BD_COMERCIAL!$L664),'Curva Forward'!$B$5:$B$13,0),MATCH(GG$4,'Curva Forward'!$C$4:$AN$4,0))),DI664)</f>
        <v>0</v>
      </c>
      <c r="GH664" s="200">
        <f>AV664*AV$2*IF($FC664="V",1,-1)*IF($Q664="Fixo",(DJ664-INDEX('Curva Forward'!$C$5:$AN$13,MATCH(CONCATENATE(BD_COMERCIAL!$K664," ",BD_COMERCIAL!$L664),'Curva Forward'!$B$5:$B$13,0),MATCH(GH$4,'Curva Forward'!$C$4:$AN$4,0))),DJ664)</f>
        <v>0</v>
      </c>
      <c r="GI664" s="200">
        <f>AW664*AW$2*IF($FC664="V",1,-1)*IF($Q664="Fixo",(DK664-INDEX('Curva Forward'!$C$5:$AN$13,MATCH(CONCATENATE(BD_COMERCIAL!$K664," ",BD_COMERCIAL!$L664),'Curva Forward'!$B$5:$B$13,0),MATCH(GI$4,'Curva Forward'!$C$4:$AN$4,0))),DK664)</f>
        <v>0</v>
      </c>
      <c r="GJ664" s="200">
        <f>AX664*AX$2*IF($FC664="V",1,-1)*IF($Q664="Fixo",(DL664-INDEX('Curva Forward'!$C$5:$AN$13,MATCH(CONCATENATE(BD_COMERCIAL!$K664," ",BD_COMERCIAL!$L664),'Curva Forward'!$B$5:$B$13,0),MATCH(GJ$4,'Curva Forward'!$C$4:$AN$4,0))),DL664)</f>
        <v>0</v>
      </c>
      <c r="GK664" s="200">
        <f>AY664*AY$2*IF($FC664="V",1,-1)*IF($Q664="Fixo",(DM664-INDEX('Curva Forward'!$C$5:$AN$13,MATCH(CONCATENATE(BD_COMERCIAL!$K664," ",BD_COMERCIAL!$L664),'Curva Forward'!$B$5:$B$13,0),MATCH(GK$4,'Curva Forward'!$C$4:$AN$4,0))),DM664)</f>
        <v>0</v>
      </c>
      <c r="GL664" s="200">
        <f>IF(EZ664="",0,CL664*CL$2*IF($FC664="V",1,-1)*IF($Q664="Fixo",(EZ664-INDEX('Curva Forward'!$C$5:$AN$13,MATCH(CONCATENATE(BD_COMERCIAL!$K664," ",BD_COMERCIAL!$L664),'Curva Forward'!$B$5:$B$13,0),MATCH(GL$4,'Curva Forward'!$C$4:$AN$4,0))),EZ664))</f>
        <v>0</v>
      </c>
      <c r="GM664" s="200">
        <f>IF(FA664="",0,CM664*CM$2*IF($FC664="V",1,-1)*IF($Q664="Fixo",(FA664-INDEX('Curva Forward'!$C$5:$AN$13,MATCH(CONCATENATE(BD_COMERCIAL!$K664," ",BD_COMERCIAL!$L664),'Curva Forward'!$B$5:$B$13,0),MATCH(GM$4,'Curva Forward'!$C$4:$AN$4,0))),FA664))</f>
        <v>0</v>
      </c>
      <c r="GN664" s="200">
        <f>IF(FB664="",0,CN664*CN$2*IF($FC664="V",1,-1)*IF($Q664="Fixo",(FB664-INDEX('Curva Forward'!$C$5:$AN$13,MATCH(CONCATENATE(BD_COMERCIAL!$K664," ",BD_COMERCIAL!$L664),'Curva Forward'!$B$5:$B$13,0),MATCH(GN$4,'Curva Forward'!$C$4:$AN$4,0))),FB664))</f>
        <v>0</v>
      </c>
      <c r="GO664" s="201">
        <f t="shared" ca="1" si="197"/>
        <v>0</v>
      </c>
      <c r="GP664" s="201">
        <f t="shared" ca="1" si="198"/>
        <v>0</v>
      </c>
    </row>
    <row r="665" spans="1:198" ht="15" customHeight="1" x14ac:dyDescent="0.25">
      <c r="A665" s="6"/>
      <c r="B665" s="7" t="s">
        <v>1110</v>
      </c>
      <c r="C665" s="8">
        <v>44826</v>
      </c>
      <c r="D665" s="9" t="s">
        <v>131</v>
      </c>
      <c r="E665" s="9" t="s">
        <v>935</v>
      </c>
      <c r="F665" s="113" t="s">
        <v>1014</v>
      </c>
      <c r="G665" s="10" t="s">
        <v>1056</v>
      </c>
      <c r="H665" s="113" t="s">
        <v>992</v>
      </c>
      <c r="I665" s="9" t="s">
        <v>139</v>
      </c>
      <c r="J665" s="166"/>
      <c r="K665" s="10" t="s">
        <v>127</v>
      </c>
      <c r="L665" s="84" t="s">
        <v>22</v>
      </c>
      <c r="M665" s="11">
        <v>44835</v>
      </c>
      <c r="N665" s="12">
        <v>44865</v>
      </c>
      <c r="O665" s="10">
        <v>5</v>
      </c>
      <c r="P665" s="84">
        <v>60</v>
      </c>
      <c r="Q665" s="84" t="s">
        <v>128</v>
      </c>
      <c r="R665" s="10" t="s">
        <v>129</v>
      </c>
      <c r="S665" s="14" t="s">
        <v>135</v>
      </c>
      <c r="T665" s="11"/>
      <c r="U665" s="12"/>
      <c r="V665" s="257" t="str">
        <f ca="1">IF(U665="","",
IF(U665="NA","",
IFERROR(VLOOKUP(EOMONTH(M665,-2)+1,IPCA!$A:$B,2,0),
VLOOKUP(EOMONTH(TODAY(),-2)+1,IPCA!$A:$B,2,0))/
VLOOKUP(EOMONTH(U665,-2)+1,IPCA!$A:$B,2,0)*
P665))</f>
        <v/>
      </c>
      <c r="W665" s="84"/>
      <c r="X665" s="13" t="s">
        <v>133</v>
      </c>
      <c r="Y665" s="166"/>
      <c r="AA665" s="108"/>
      <c r="AB665" s="15"/>
      <c r="AK665">
        <v>5</v>
      </c>
      <c r="AM665" s="6"/>
      <c r="AN665" s="15"/>
      <c r="AY665" s="6"/>
      <c r="AZ665" s="15"/>
      <c r="BK665" s="6"/>
      <c r="BL665" s="15"/>
      <c r="BW665" s="6"/>
      <c r="BX665" s="15"/>
      <c r="CI665" s="6"/>
      <c r="CJ665" s="16">
        <f t="shared" si="187"/>
        <v>0.42465753424657532</v>
      </c>
      <c r="CK665" s="16" t="str">
        <f t="shared" si="188"/>
        <v/>
      </c>
      <c r="CL665" s="16" t="str">
        <f t="shared" si="189"/>
        <v/>
      </c>
      <c r="CM665" s="16" t="str">
        <f t="shared" si="190"/>
        <v/>
      </c>
      <c r="CN665" s="16" t="str">
        <f t="shared" si="191"/>
        <v/>
      </c>
      <c r="CO665" s="18"/>
      <c r="CP665" s="15"/>
      <c r="CY665">
        <v>60</v>
      </c>
      <c r="DA665" s="6"/>
      <c r="DB665" s="15"/>
      <c r="DM665" s="6"/>
      <c r="DN665" s="15"/>
      <c r="DY665" s="6"/>
      <c r="DZ665" s="15"/>
      <c r="EK665" s="6"/>
      <c r="EL665" s="15"/>
      <c r="EW665" s="6"/>
      <c r="EX665" s="16">
        <f t="shared" si="199"/>
        <v>5.095890410958904</v>
      </c>
      <c r="EY665" s="16" t="str">
        <f t="shared" si="200"/>
        <v/>
      </c>
      <c r="EZ665" s="16" t="str">
        <f t="shared" si="201"/>
        <v/>
      </c>
      <c r="FA665" s="16" t="str">
        <f t="shared" si="202"/>
        <v/>
      </c>
      <c r="FB665" s="160" t="str">
        <f t="shared" si="203"/>
        <v/>
      </c>
      <c r="FC665" t="s">
        <v>205</v>
      </c>
      <c r="FD665" s="20" t="s">
        <v>139</v>
      </c>
      <c r="FE665"/>
      <c r="FF665" s="209" t="s">
        <v>206</v>
      </c>
      <c r="FH665" s="284">
        <f t="shared" ca="1" si="192"/>
        <v>0</v>
      </c>
      <c r="FI665" s="208">
        <f t="shared" si="193"/>
        <v>1</v>
      </c>
      <c r="FK665" t="str">
        <f t="shared" si="194"/>
        <v>GENCO ENERGIA LTDA</v>
      </c>
      <c r="FL665" s="201">
        <f t="shared" ca="1" si="195"/>
        <v>148800</v>
      </c>
      <c r="FM665" s="201">
        <f t="shared" ca="1" si="196"/>
        <v>0</v>
      </c>
      <c r="FN665" s="200">
        <f>AB665*AB$2*IF($FC665="V",1,-1)*IF($Q665="Fixo",(CP665-INDEX('Curva Forward'!$C$5:$AN$13,MATCH(CONCATENATE(BD_COMERCIAL!$K665," ",BD_COMERCIAL!$L665),'Curva Forward'!$B$5:$B$13,0),MATCH(FN$4,'Curva Forward'!$C$4:$AN$4,0))),CP665)</f>
        <v>0</v>
      </c>
      <c r="FO665" s="200">
        <f>AC665*AC$2*IF($FC665="V",1,-1)*IF($Q665="Fixo",(CQ665-INDEX('Curva Forward'!$C$5:$AN$13,MATCH(CONCATENATE(BD_COMERCIAL!$K665," ",BD_COMERCIAL!$L665),'Curva Forward'!$B$5:$B$13,0),MATCH(FO$4,'Curva Forward'!$C$4:$AN$4,0))),CQ665)</f>
        <v>0</v>
      </c>
      <c r="FP665" s="200">
        <f>AD665*AD$2*IF($FC665="V",1,-1)*IF($Q665="Fixo",(CR665-INDEX('Curva Forward'!$C$5:$AN$13,MATCH(CONCATENATE(BD_COMERCIAL!$K665," ",BD_COMERCIAL!$L665),'Curva Forward'!$B$5:$B$13,0),MATCH(FP$4,'Curva Forward'!$C$4:$AN$4,0))),CR665)</f>
        <v>0</v>
      </c>
      <c r="FQ665" s="200">
        <f>AE665*AE$2*IF($FC665="V",1,-1)*IF($Q665="Fixo",(CS665-INDEX('Curva Forward'!$C$5:$AN$13,MATCH(CONCATENATE(BD_COMERCIAL!$K665," ",BD_COMERCIAL!$L665),'Curva Forward'!$B$5:$B$13,0),MATCH(FQ$4,'Curva Forward'!$C$4:$AN$4,0))),CS665)</f>
        <v>0</v>
      </c>
      <c r="FR665" s="200">
        <f>AF665*AF$2*IF($FC665="V",1,-1)*IF($Q665="Fixo",(CT665-INDEX('Curva Forward'!$C$5:$AN$13,MATCH(CONCATENATE(BD_COMERCIAL!$K665," ",BD_COMERCIAL!$L665),'Curva Forward'!$B$5:$B$13,0),MATCH(FR$4,'Curva Forward'!$C$4:$AN$4,0))),CT665)</f>
        <v>0</v>
      </c>
      <c r="FS665" s="200">
        <f>AG665*AG$2*IF($FC665="V",1,-1)*IF($Q665="Fixo",(CU665-INDEX('Curva Forward'!$C$5:$AN$13,MATCH(CONCATENATE(BD_COMERCIAL!$K665," ",BD_COMERCIAL!$L665),'Curva Forward'!$B$5:$B$13,0),MATCH(FS$4,'Curva Forward'!$C$4:$AN$4,0))),CU665)</f>
        <v>0</v>
      </c>
      <c r="FT665" s="200">
        <f>AH665*AH$2*IF($FC665="V",1,-1)*IF($Q665="Fixo",(CV665-INDEX('Curva Forward'!$C$5:$AN$13,MATCH(CONCATENATE(BD_COMERCIAL!$K665," ",BD_COMERCIAL!$L665),'Curva Forward'!$B$5:$B$13,0),MATCH(FT$4,'Curva Forward'!$C$4:$AN$4,0))),CV665)</f>
        <v>0</v>
      </c>
      <c r="FU665" s="200">
        <f>AI665*AI$2*IF($FC665="V",1,-1)*IF($Q665="Fixo",(CW665-INDEX('Curva Forward'!$C$5:$AN$13,MATCH(CONCATENATE(BD_COMERCIAL!$K665," ",BD_COMERCIAL!$L665),'Curva Forward'!$B$5:$B$13,0),MATCH(FU$4,'Curva Forward'!$C$4:$AN$4,0))),CW665)</f>
        <v>0</v>
      </c>
      <c r="FV665" s="200">
        <f>AJ665*AJ$2*IF($FC665="V",1,-1)*IF($Q665="Fixo",(CX665-INDEX('Curva Forward'!$C$5:$AN$13,MATCH(CONCATENATE(BD_COMERCIAL!$K665," ",BD_COMERCIAL!$L665),'Curva Forward'!$B$5:$B$13,0),MATCH(FV$4,'Curva Forward'!$C$4:$AN$4,0))),CX665)</f>
        <v>0</v>
      </c>
      <c r="FW665" s="200">
        <f>AK665*AK$2*IF($FC665="V",1,-1)*IF($Q665="Fixo",(CY665-INDEX('Curva Forward'!$C$5:$AN$13,MATCH(CONCATENATE(BD_COMERCIAL!$K665," ",BD_COMERCIAL!$L665),'Curva Forward'!$B$5:$B$13,0),MATCH(FW$4,'Curva Forward'!$C$4:$AN$4,0))),CY665)</f>
        <v>148800</v>
      </c>
      <c r="FX665" s="200">
        <f>AL665*AL$2*IF($FC665="V",1,-1)*IF($Q665="Fixo",(CZ665-INDEX('Curva Forward'!$C$5:$AN$13,MATCH(CONCATENATE(BD_COMERCIAL!$K665," ",BD_COMERCIAL!$L665),'Curva Forward'!$B$5:$B$13,0),MATCH(FX$4,'Curva Forward'!$C$4:$AN$4,0))),CZ665)</f>
        <v>0</v>
      </c>
      <c r="FY665" s="200">
        <f>AM665*AM$2*IF($FC665="V",1,-1)*IF($Q665="Fixo",(DA665-INDEX('Curva Forward'!$C$5:$AN$13,MATCH(CONCATENATE(BD_COMERCIAL!$K665," ",BD_COMERCIAL!$L665),'Curva Forward'!$B$5:$B$13,0),MATCH(FY$4,'Curva Forward'!$C$4:$AN$4,0))),DA665)</f>
        <v>0</v>
      </c>
      <c r="FZ665" s="200">
        <f>AN665*AN$2*IF($FC665="V",1,-1)*IF($Q665="Fixo",(DB665-INDEX('Curva Forward'!$C$5:$AN$13,MATCH(CONCATENATE(BD_COMERCIAL!$K665," ",BD_COMERCIAL!$L665),'Curva Forward'!$B$5:$B$13,0),MATCH(FZ$4,'Curva Forward'!$C$4:$AN$4,0))),DB665)</f>
        <v>0</v>
      </c>
      <c r="GA665" s="200">
        <f>AO665*AO$2*IF($FC665="V",1,-1)*IF($Q665="Fixo",(DC665-INDEX('Curva Forward'!$C$5:$AN$13,MATCH(CONCATENATE(BD_COMERCIAL!$K665," ",BD_COMERCIAL!$L665),'Curva Forward'!$B$5:$B$13,0),MATCH(GA$4,'Curva Forward'!$C$4:$AN$4,0))),DC665)</f>
        <v>0</v>
      </c>
      <c r="GB665" s="200">
        <f>AP665*AP$2*IF($FC665="V",1,-1)*IF($Q665="Fixo",(DD665-INDEX('Curva Forward'!$C$5:$AN$13,MATCH(CONCATENATE(BD_COMERCIAL!$K665," ",BD_COMERCIAL!$L665),'Curva Forward'!$B$5:$B$13,0),MATCH(GB$4,'Curva Forward'!$C$4:$AN$4,0))),DD665)</f>
        <v>0</v>
      </c>
      <c r="GC665" s="200">
        <f>AQ665*AQ$2*IF($FC665="V",1,-1)*IF($Q665="Fixo",(DE665-INDEX('Curva Forward'!$C$5:$AN$13,MATCH(CONCATENATE(BD_COMERCIAL!$K665," ",BD_COMERCIAL!$L665),'Curva Forward'!$B$5:$B$13,0),MATCH(GC$4,'Curva Forward'!$C$4:$AN$4,0))),DE665)</f>
        <v>0</v>
      </c>
      <c r="GD665" s="200">
        <f>AR665*AR$2*IF($FC665="V",1,-1)*IF($Q665="Fixo",(DF665-INDEX('Curva Forward'!$C$5:$AN$13,MATCH(CONCATENATE(BD_COMERCIAL!$K665," ",BD_COMERCIAL!$L665),'Curva Forward'!$B$5:$B$13,0),MATCH(GD$4,'Curva Forward'!$C$4:$AN$4,0))),DF665)</f>
        <v>0</v>
      </c>
      <c r="GE665" s="200">
        <f>AS665*AS$2*IF($FC665="V",1,-1)*IF($Q665="Fixo",(DG665-INDEX('Curva Forward'!$C$5:$AN$13,MATCH(CONCATENATE(BD_COMERCIAL!$K665," ",BD_COMERCIAL!$L665),'Curva Forward'!$B$5:$B$13,0),MATCH(GE$4,'Curva Forward'!$C$4:$AN$4,0))),DG665)</f>
        <v>0</v>
      </c>
      <c r="GF665" s="200">
        <f>AT665*AT$2*IF($FC665="V",1,-1)*IF($Q665="Fixo",(DH665-INDEX('Curva Forward'!$C$5:$AN$13,MATCH(CONCATENATE(BD_COMERCIAL!$K665," ",BD_COMERCIAL!$L665),'Curva Forward'!$B$5:$B$13,0),MATCH(GF$4,'Curva Forward'!$C$4:$AN$4,0))),DH665)</f>
        <v>0</v>
      </c>
      <c r="GG665" s="200">
        <f>AU665*AU$2*IF($FC665="V",1,-1)*IF($Q665="Fixo",(DI665-INDEX('Curva Forward'!$C$5:$AN$13,MATCH(CONCATENATE(BD_COMERCIAL!$K665," ",BD_COMERCIAL!$L665),'Curva Forward'!$B$5:$B$13,0),MATCH(GG$4,'Curva Forward'!$C$4:$AN$4,0))),DI665)</f>
        <v>0</v>
      </c>
      <c r="GH665" s="200">
        <f>AV665*AV$2*IF($FC665="V",1,-1)*IF($Q665="Fixo",(DJ665-INDEX('Curva Forward'!$C$5:$AN$13,MATCH(CONCATENATE(BD_COMERCIAL!$K665," ",BD_COMERCIAL!$L665),'Curva Forward'!$B$5:$B$13,0),MATCH(GH$4,'Curva Forward'!$C$4:$AN$4,0))),DJ665)</f>
        <v>0</v>
      </c>
      <c r="GI665" s="200">
        <f>AW665*AW$2*IF($FC665="V",1,-1)*IF($Q665="Fixo",(DK665-INDEX('Curva Forward'!$C$5:$AN$13,MATCH(CONCATENATE(BD_COMERCIAL!$K665," ",BD_COMERCIAL!$L665),'Curva Forward'!$B$5:$B$13,0),MATCH(GI$4,'Curva Forward'!$C$4:$AN$4,0))),DK665)</f>
        <v>0</v>
      </c>
      <c r="GJ665" s="200">
        <f>AX665*AX$2*IF($FC665="V",1,-1)*IF($Q665="Fixo",(DL665-INDEX('Curva Forward'!$C$5:$AN$13,MATCH(CONCATENATE(BD_COMERCIAL!$K665," ",BD_COMERCIAL!$L665),'Curva Forward'!$B$5:$B$13,0),MATCH(GJ$4,'Curva Forward'!$C$4:$AN$4,0))),DL665)</f>
        <v>0</v>
      </c>
      <c r="GK665" s="200">
        <f>AY665*AY$2*IF($FC665="V",1,-1)*IF($Q665="Fixo",(DM665-INDEX('Curva Forward'!$C$5:$AN$13,MATCH(CONCATENATE(BD_COMERCIAL!$K665," ",BD_COMERCIAL!$L665),'Curva Forward'!$B$5:$B$13,0),MATCH(GK$4,'Curva Forward'!$C$4:$AN$4,0))),DM665)</f>
        <v>0</v>
      </c>
      <c r="GL665" s="200">
        <f>IF(EZ665="",0,CL665*CL$2*IF($FC665="V",1,-1)*IF($Q665="Fixo",(EZ665-INDEX('Curva Forward'!$C$5:$AN$13,MATCH(CONCATENATE(BD_COMERCIAL!$K665," ",BD_COMERCIAL!$L665),'Curva Forward'!$B$5:$B$13,0),MATCH(GL$4,'Curva Forward'!$C$4:$AN$4,0))),EZ665))</f>
        <v>0</v>
      </c>
      <c r="GM665" s="200">
        <f>IF(FA665="",0,CM665*CM$2*IF($FC665="V",1,-1)*IF($Q665="Fixo",(FA665-INDEX('Curva Forward'!$C$5:$AN$13,MATCH(CONCATENATE(BD_COMERCIAL!$K665," ",BD_COMERCIAL!$L665),'Curva Forward'!$B$5:$B$13,0),MATCH(GM$4,'Curva Forward'!$C$4:$AN$4,0))),FA665))</f>
        <v>0</v>
      </c>
      <c r="GN665" s="200">
        <f>IF(FB665="",0,CN665*CN$2*IF($FC665="V",1,-1)*IF($Q665="Fixo",(FB665-INDEX('Curva Forward'!$C$5:$AN$13,MATCH(CONCATENATE(BD_COMERCIAL!$K665," ",BD_COMERCIAL!$L665),'Curva Forward'!$B$5:$B$13,0),MATCH(GN$4,'Curva Forward'!$C$4:$AN$4,0))),FB665))</f>
        <v>0</v>
      </c>
      <c r="GO665" s="201">
        <f t="shared" ca="1" si="197"/>
        <v>0</v>
      </c>
      <c r="GP665" s="201">
        <f t="shared" ca="1" si="198"/>
        <v>0</v>
      </c>
    </row>
    <row r="666" spans="1:198" ht="15" customHeight="1" x14ac:dyDescent="0.25">
      <c r="A666" s="6"/>
      <c r="B666" s="7" t="s">
        <v>1111</v>
      </c>
      <c r="C666" s="8">
        <v>44826</v>
      </c>
      <c r="D666" s="9" t="s">
        <v>131</v>
      </c>
      <c r="E666" s="9" t="s">
        <v>935</v>
      </c>
      <c r="F666" s="113" t="s">
        <v>1014</v>
      </c>
      <c r="G666" s="10" t="s">
        <v>1056</v>
      </c>
      <c r="H666" s="113" t="s">
        <v>992</v>
      </c>
      <c r="I666" s="9" t="s">
        <v>139</v>
      </c>
      <c r="J666" s="166"/>
      <c r="K666" s="10" t="s">
        <v>127</v>
      </c>
      <c r="L666" s="84" t="s">
        <v>22</v>
      </c>
      <c r="M666" s="11">
        <v>44835</v>
      </c>
      <c r="N666" s="12">
        <v>44865</v>
      </c>
      <c r="O666" s="10">
        <v>1</v>
      </c>
      <c r="P666" s="84">
        <v>60</v>
      </c>
      <c r="Q666" s="84" t="s">
        <v>128</v>
      </c>
      <c r="R666" s="10" t="s">
        <v>129</v>
      </c>
      <c r="S666" s="14" t="s">
        <v>135</v>
      </c>
      <c r="T666" s="11"/>
      <c r="U666" s="12"/>
      <c r="V666" s="257" t="str">
        <f ca="1">IF(U666="","",
IF(U666="NA","",
IFERROR(VLOOKUP(EOMONTH(M666,-2)+1,IPCA!$A:$B,2,0),
VLOOKUP(EOMONTH(TODAY(),-2)+1,IPCA!$A:$B,2,0))/
VLOOKUP(EOMONTH(U666,-2)+1,IPCA!$A:$B,2,0)*
P666))</f>
        <v/>
      </c>
      <c r="W666" s="84"/>
      <c r="X666" s="13" t="s">
        <v>6</v>
      </c>
      <c r="Y666" s="166"/>
      <c r="AA666" s="108"/>
      <c r="AB666" s="15"/>
      <c r="AK666">
        <v>1</v>
      </c>
      <c r="AM666" s="6"/>
      <c r="AN666" s="15"/>
      <c r="AY666" s="6"/>
      <c r="AZ666" s="15"/>
      <c r="BK666" s="6"/>
      <c r="BL666" s="15"/>
      <c r="BW666" s="6"/>
      <c r="BX666" s="15"/>
      <c r="CI666" s="6"/>
      <c r="CJ666" s="16">
        <f t="shared" si="187"/>
        <v>8.4931506849315067E-2</v>
      </c>
      <c r="CK666" s="16" t="str">
        <f t="shared" si="188"/>
        <v/>
      </c>
      <c r="CL666" s="16" t="str">
        <f t="shared" si="189"/>
        <v/>
      </c>
      <c r="CM666" s="16" t="str">
        <f t="shared" si="190"/>
        <v/>
      </c>
      <c r="CN666" s="16" t="str">
        <f t="shared" si="191"/>
        <v/>
      </c>
      <c r="CO666" s="18"/>
      <c r="CP666" s="15"/>
      <c r="CY666">
        <v>60</v>
      </c>
      <c r="DA666" s="6"/>
      <c r="DB666" s="15"/>
      <c r="DM666" s="6"/>
      <c r="DN666" s="15"/>
      <c r="DY666" s="6"/>
      <c r="DZ666" s="15"/>
      <c r="EK666" s="6"/>
      <c r="EL666" s="15"/>
      <c r="EW666" s="6"/>
      <c r="EX666" s="16">
        <f t="shared" si="199"/>
        <v>5.095890410958904</v>
      </c>
      <c r="EY666" s="16" t="str">
        <f t="shared" si="200"/>
        <v/>
      </c>
      <c r="EZ666" s="16" t="str">
        <f t="shared" si="201"/>
        <v/>
      </c>
      <c r="FA666" s="16" t="str">
        <f t="shared" si="202"/>
        <v/>
      </c>
      <c r="FB666" s="160" t="str">
        <f t="shared" si="203"/>
        <v/>
      </c>
      <c r="FC666" t="s">
        <v>205</v>
      </c>
      <c r="FD666" s="20" t="s">
        <v>139</v>
      </c>
      <c r="FE666"/>
      <c r="FF666" s="209" t="s">
        <v>206</v>
      </c>
      <c r="FH666" s="284">
        <f t="shared" ca="1" si="192"/>
        <v>0</v>
      </c>
      <c r="FI666" s="208">
        <f t="shared" si="193"/>
        <v>1</v>
      </c>
      <c r="FK666" t="str">
        <f t="shared" si="194"/>
        <v>GENCO ENERGIA LTDA</v>
      </c>
      <c r="FL666" s="201">
        <f t="shared" ca="1" si="195"/>
        <v>29760</v>
      </c>
      <c r="FM666" s="201">
        <f t="shared" ca="1" si="196"/>
        <v>0</v>
      </c>
      <c r="FN666" s="200">
        <f>AB666*AB$2*IF($FC666="V",1,-1)*IF($Q666="Fixo",(CP666-INDEX('Curva Forward'!$C$5:$AN$13,MATCH(CONCATENATE(BD_COMERCIAL!$K666," ",BD_COMERCIAL!$L666),'Curva Forward'!$B$5:$B$13,0),MATCH(FN$4,'Curva Forward'!$C$4:$AN$4,0))),CP666)</f>
        <v>0</v>
      </c>
      <c r="FO666" s="200">
        <f>AC666*AC$2*IF($FC666="V",1,-1)*IF($Q666="Fixo",(CQ666-INDEX('Curva Forward'!$C$5:$AN$13,MATCH(CONCATENATE(BD_COMERCIAL!$K666," ",BD_COMERCIAL!$L666),'Curva Forward'!$B$5:$B$13,0),MATCH(FO$4,'Curva Forward'!$C$4:$AN$4,0))),CQ666)</f>
        <v>0</v>
      </c>
      <c r="FP666" s="200">
        <f>AD666*AD$2*IF($FC666="V",1,-1)*IF($Q666="Fixo",(CR666-INDEX('Curva Forward'!$C$5:$AN$13,MATCH(CONCATENATE(BD_COMERCIAL!$K666," ",BD_COMERCIAL!$L666),'Curva Forward'!$B$5:$B$13,0),MATCH(FP$4,'Curva Forward'!$C$4:$AN$4,0))),CR666)</f>
        <v>0</v>
      </c>
      <c r="FQ666" s="200">
        <f>AE666*AE$2*IF($FC666="V",1,-1)*IF($Q666="Fixo",(CS666-INDEX('Curva Forward'!$C$5:$AN$13,MATCH(CONCATENATE(BD_COMERCIAL!$K666," ",BD_COMERCIAL!$L666),'Curva Forward'!$B$5:$B$13,0),MATCH(FQ$4,'Curva Forward'!$C$4:$AN$4,0))),CS666)</f>
        <v>0</v>
      </c>
      <c r="FR666" s="200">
        <f>AF666*AF$2*IF($FC666="V",1,-1)*IF($Q666="Fixo",(CT666-INDEX('Curva Forward'!$C$5:$AN$13,MATCH(CONCATENATE(BD_COMERCIAL!$K666," ",BD_COMERCIAL!$L666),'Curva Forward'!$B$5:$B$13,0),MATCH(FR$4,'Curva Forward'!$C$4:$AN$4,0))),CT666)</f>
        <v>0</v>
      </c>
      <c r="FS666" s="200">
        <f>AG666*AG$2*IF($FC666="V",1,-1)*IF($Q666="Fixo",(CU666-INDEX('Curva Forward'!$C$5:$AN$13,MATCH(CONCATENATE(BD_COMERCIAL!$K666," ",BD_COMERCIAL!$L666),'Curva Forward'!$B$5:$B$13,0),MATCH(FS$4,'Curva Forward'!$C$4:$AN$4,0))),CU666)</f>
        <v>0</v>
      </c>
      <c r="FT666" s="200">
        <f>AH666*AH$2*IF($FC666="V",1,-1)*IF($Q666="Fixo",(CV666-INDEX('Curva Forward'!$C$5:$AN$13,MATCH(CONCATENATE(BD_COMERCIAL!$K666," ",BD_COMERCIAL!$L666),'Curva Forward'!$B$5:$B$13,0),MATCH(FT$4,'Curva Forward'!$C$4:$AN$4,0))),CV666)</f>
        <v>0</v>
      </c>
      <c r="FU666" s="200">
        <f>AI666*AI$2*IF($FC666="V",1,-1)*IF($Q666="Fixo",(CW666-INDEX('Curva Forward'!$C$5:$AN$13,MATCH(CONCATENATE(BD_COMERCIAL!$K666," ",BD_COMERCIAL!$L666),'Curva Forward'!$B$5:$B$13,0),MATCH(FU$4,'Curva Forward'!$C$4:$AN$4,0))),CW666)</f>
        <v>0</v>
      </c>
      <c r="FV666" s="200">
        <f>AJ666*AJ$2*IF($FC666="V",1,-1)*IF($Q666="Fixo",(CX666-INDEX('Curva Forward'!$C$5:$AN$13,MATCH(CONCATENATE(BD_COMERCIAL!$K666," ",BD_COMERCIAL!$L666),'Curva Forward'!$B$5:$B$13,0),MATCH(FV$4,'Curva Forward'!$C$4:$AN$4,0))),CX666)</f>
        <v>0</v>
      </c>
      <c r="FW666" s="200">
        <f>AK666*AK$2*IF($FC666="V",1,-1)*IF($Q666="Fixo",(CY666-INDEX('Curva Forward'!$C$5:$AN$13,MATCH(CONCATENATE(BD_COMERCIAL!$K666," ",BD_COMERCIAL!$L666),'Curva Forward'!$B$5:$B$13,0),MATCH(FW$4,'Curva Forward'!$C$4:$AN$4,0))),CY666)</f>
        <v>29760</v>
      </c>
      <c r="FX666" s="200">
        <f>AL666*AL$2*IF($FC666="V",1,-1)*IF($Q666="Fixo",(CZ666-INDEX('Curva Forward'!$C$5:$AN$13,MATCH(CONCATENATE(BD_COMERCIAL!$K666," ",BD_COMERCIAL!$L666),'Curva Forward'!$B$5:$B$13,0),MATCH(FX$4,'Curva Forward'!$C$4:$AN$4,0))),CZ666)</f>
        <v>0</v>
      </c>
      <c r="FY666" s="200">
        <f>AM666*AM$2*IF($FC666="V",1,-1)*IF($Q666="Fixo",(DA666-INDEX('Curva Forward'!$C$5:$AN$13,MATCH(CONCATENATE(BD_COMERCIAL!$K666," ",BD_COMERCIAL!$L666),'Curva Forward'!$B$5:$B$13,0),MATCH(FY$4,'Curva Forward'!$C$4:$AN$4,0))),DA666)</f>
        <v>0</v>
      </c>
      <c r="FZ666" s="200">
        <f>AN666*AN$2*IF($FC666="V",1,-1)*IF($Q666="Fixo",(DB666-INDEX('Curva Forward'!$C$5:$AN$13,MATCH(CONCATENATE(BD_COMERCIAL!$K666," ",BD_COMERCIAL!$L666),'Curva Forward'!$B$5:$B$13,0),MATCH(FZ$4,'Curva Forward'!$C$4:$AN$4,0))),DB666)</f>
        <v>0</v>
      </c>
      <c r="GA666" s="200">
        <f>AO666*AO$2*IF($FC666="V",1,-1)*IF($Q666="Fixo",(DC666-INDEX('Curva Forward'!$C$5:$AN$13,MATCH(CONCATENATE(BD_COMERCIAL!$K666," ",BD_COMERCIAL!$L666),'Curva Forward'!$B$5:$B$13,0),MATCH(GA$4,'Curva Forward'!$C$4:$AN$4,0))),DC666)</f>
        <v>0</v>
      </c>
      <c r="GB666" s="200">
        <f>AP666*AP$2*IF($FC666="V",1,-1)*IF($Q666="Fixo",(DD666-INDEX('Curva Forward'!$C$5:$AN$13,MATCH(CONCATENATE(BD_COMERCIAL!$K666," ",BD_COMERCIAL!$L666),'Curva Forward'!$B$5:$B$13,0),MATCH(GB$4,'Curva Forward'!$C$4:$AN$4,0))),DD666)</f>
        <v>0</v>
      </c>
      <c r="GC666" s="200">
        <f>AQ666*AQ$2*IF($FC666="V",1,-1)*IF($Q666="Fixo",(DE666-INDEX('Curva Forward'!$C$5:$AN$13,MATCH(CONCATENATE(BD_COMERCIAL!$K666," ",BD_COMERCIAL!$L666),'Curva Forward'!$B$5:$B$13,0),MATCH(GC$4,'Curva Forward'!$C$4:$AN$4,0))),DE666)</f>
        <v>0</v>
      </c>
      <c r="GD666" s="200">
        <f>AR666*AR$2*IF($FC666="V",1,-1)*IF($Q666="Fixo",(DF666-INDEX('Curva Forward'!$C$5:$AN$13,MATCH(CONCATENATE(BD_COMERCIAL!$K666," ",BD_COMERCIAL!$L666),'Curva Forward'!$B$5:$B$13,0),MATCH(GD$4,'Curva Forward'!$C$4:$AN$4,0))),DF666)</f>
        <v>0</v>
      </c>
      <c r="GE666" s="200">
        <f>AS666*AS$2*IF($FC666="V",1,-1)*IF($Q666="Fixo",(DG666-INDEX('Curva Forward'!$C$5:$AN$13,MATCH(CONCATENATE(BD_COMERCIAL!$K666," ",BD_COMERCIAL!$L666),'Curva Forward'!$B$5:$B$13,0),MATCH(GE$4,'Curva Forward'!$C$4:$AN$4,0))),DG666)</f>
        <v>0</v>
      </c>
      <c r="GF666" s="200">
        <f>AT666*AT$2*IF($FC666="V",1,-1)*IF($Q666="Fixo",(DH666-INDEX('Curva Forward'!$C$5:$AN$13,MATCH(CONCATENATE(BD_COMERCIAL!$K666," ",BD_COMERCIAL!$L666),'Curva Forward'!$B$5:$B$13,0),MATCH(GF$4,'Curva Forward'!$C$4:$AN$4,0))),DH666)</f>
        <v>0</v>
      </c>
      <c r="GG666" s="200">
        <f>AU666*AU$2*IF($FC666="V",1,-1)*IF($Q666="Fixo",(DI666-INDEX('Curva Forward'!$C$5:$AN$13,MATCH(CONCATENATE(BD_COMERCIAL!$K666," ",BD_COMERCIAL!$L666),'Curva Forward'!$B$5:$B$13,0),MATCH(GG$4,'Curva Forward'!$C$4:$AN$4,0))),DI666)</f>
        <v>0</v>
      </c>
      <c r="GH666" s="200">
        <f>AV666*AV$2*IF($FC666="V",1,-1)*IF($Q666="Fixo",(DJ666-INDEX('Curva Forward'!$C$5:$AN$13,MATCH(CONCATENATE(BD_COMERCIAL!$K666," ",BD_COMERCIAL!$L666),'Curva Forward'!$B$5:$B$13,0),MATCH(GH$4,'Curva Forward'!$C$4:$AN$4,0))),DJ666)</f>
        <v>0</v>
      </c>
      <c r="GI666" s="200">
        <f>AW666*AW$2*IF($FC666="V",1,-1)*IF($Q666="Fixo",(DK666-INDEX('Curva Forward'!$C$5:$AN$13,MATCH(CONCATENATE(BD_COMERCIAL!$K666," ",BD_COMERCIAL!$L666),'Curva Forward'!$B$5:$B$13,0),MATCH(GI$4,'Curva Forward'!$C$4:$AN$4,0))),DK666)</f>
        <v>0</v>
      </c>
      <c r="GJ666" s="200">
        <f>AX666*AX$2*IF($FC666="V",1,-1)*IF($Q666="Fixo",(DL666-INDEX('Curva Forward'!$C$5:$AN$13,MATCH(CONCATENATE(BD_COMERCIAL!$K666," ",BD_COMERCIAL!$L666),'Curva Forward'!$B$5:$B$13,0),MATCH(GJ$4,'Curva Forward'!$C$4:$AN$4,0))),DL666)</f>
        <v>0</v>
      </c>
      <c r="GK666" s="200">
        <f>AY666*AY$2*IF($FC666="V",1,-1)*IF($Q666="Fixo",(DM666-INDEX('Curva Forward'!$C$5:$AN$13,MATCH(CONCATENATE(BD_COMERCIAL!$K666," ",BD_COMERCIAL!$L666),'Curva Forward'!$B$5:$B$13,0),MATCH(GK$4,'Curva Forward'!$C$4:$AN$4,0))),DM666)</f>
        <v>0</v>
      </c>
      <c r="GL666" s="200">
        <f>IF(EZ666="",0,CL666*CL$2*IF($FC666="V",1,-1)*IF($Q666="Fixo",(EZ666-INDEX('Curva Forward'!$C$5:$AN$13,MATCH(CONCATENATE(BD_COMERCIAL!$K666," ",BD_COMERCIAL!$L666),'Curva Forward'!$B$5:$B$13,0),MATCH(GL$4,'Curva Forward'!$C$4:$AN$4,0))),EZ666))</f>
        <v>0</v>
      </c>
      <c r="GM666" s="200">
        <f>IF(FA666="",0,CM666*CM$2*IF($FC666="V",1,-1)*IF($Q666="Fixo",(FA666-INDEX('Curva Forward'!$C$5:$AN$13,MATCH(CONCATENATE(BD_COMERCIAL!$K666," ",BD_COMERCIAL!$L666),'Curva Forward'!$B$5:$B$13,0),MATCH(GM$4,'Curva Forward'!$C$4:$AN$4,0))),FA666))</f>
        <v>0</v>
      </c>
      <c r="GN666" s="200">
        <f>IF(FB666="",0,CN666*CN$2*IF($FC666="V",1,-1)*IF($Q666="Fixo",(FB666-INDEX('Curva Forward'!$C$5:$AN$13,MATCH(CONCATENATE(BD_COMERCIAL!$K666," ",BD_COMERCIAL!$L666),'Curva Forward'!$B$5:$B$13,0),MATCH(GN$4,'Curva Forward'!$C$4:$AN$4,0))),FB666))</f>
        <v>0</v>
      </c>
      <c r="GO666" s="201">
        <f t="shared" ca="1" si="197"/>
        <v>0</v>
      </c>
      <c r="GP666" s="201">
        <f t="shared" ca="1" si="198"/>
        <v>0</v>
      </c>
    </row>
    <row r="667" spans="1:198" ht="15" customHeight="1" x14ac:dyDescent="0.25">
      <c r="A667" s="6"/>
      <c r="B667" s="7" t="s">
        <v>1112</v>
      </c>
      <c r="C667" s="8">
        <v>44827</v>
      </c>
      <c r="D667" s="9" t="s">
        <v>124</v>
      </c>
      <c r="E667" s="9" t="s">
        <v>1056</v>
      </c>
      <c r="F667" s="113" t="s">
        <v>992</v>
      </c>
      <c r="G667" s="10" t="s">
        <v>1113</v>
      </c>
      <c r="H667" s="113" t="s">
        <v>1114</v>
      </c>
      <c r="I667" s="9" t="s">
        <v>139</v>
      </c>
      <c r="J667" s="166"/>
      <c r="K667" s="10" t="s">
        <v>127</v>
      </c>
      <c r="L667" s="84" t="s">
        <v>22</v>
      </c>
      <c r="M667" s="11">
        <v>44927</v>
      </c>
      <c r="N667" s="12">
        <v>44957</v>
      </c>
      <c r="O667" s="10">
        <v>5</v>
      </c>
      <c r="P667" s="84">
        <v>90</v>
      </c>
      <c r="Q667" s="84" t="s">
        <v>128</v>
      </c>
      <c r="R667" s="10" t="s">
        <v>129</v>
      </c>
      <c r="S667" s="14" t="s">
        <v>135</v>
      </c>
      <c r="T667" s="11" t="s">
        <v>130</v>
      </c>
      <c r="U667" s="12">
        <v>44827</v>
      </c>
      <c r="V667" s="257" t="e">
        <f ca="1">IF(U667="","",
IF(U667="NA","",
IFERROR(VLOOKUP(EOMONTH(M667,-2)+1,IPCA!$A:$B,2,0),
VLOOKUP(EOMONTH(TODAY(),-2)+1,IPCA!$A:$B,2,0))/
VLOOKUP(EOMONTH(U667,-2)+1,IPCA!$A:$B,2,0)*
P667))</f>
        <v>#N/A</v>
      </c>
      <c r="W667" s="84"/>
      <c r="X667" s="13" t="s">
        <v>133</v>
      </c>
      <c r="Y667" s="166"/>
      <c r="AA667" s="108"/>
      <c r="AB667" s="15"/>
      <c r="AM667" s="6"/>
      <c r="AN667" s="15">
        <v>5</v>
      </c>
      <c r="AY667" s="6"/>
      <c r="AZ667" s="15"/>
      <c r="BK667" s="6"/>
      <c r="BL667" s="15"/>
      <c r="BW667" s="6"/>
      <c r="BX667" s="15"/>
      <c r="CI667" s="6"/>
      <c r="CJ667" s="16" t="str">
        <f t="shared" si="187"/>
        <v/>
      </c>
      <c r="CK667" s="16">
        <f t="shared" si="188"/>
        <v>0.42465753424657532</v>
      </c>
      <c r="CL667" s="16" t="str">
        <f t="shared" si="189"/>
        <v/>
      </c>
      <c r="CM667" s="16" t="str">
        <f t="shared" si="190"/>
        <v/>
      </c>
      <c r="CN667" s="16" t="str">
        <f t="shared" si="191"/>
        <v/>
      </c>
      <c r="CO667" s="18"/>
      <c r="CP667" s="15"/>
      <c r="DA667" s="6"/>
      <c r="DB667" s="15">
        <v>90</v>
      </c>
      <c r="DM667" s="6"/>
      <c r="DN667" s="15"/>
      <c r="DY667" s="6"/>
      <c r="DZ667" s="15"/>
      <c r="EK667" s="6"/>
      <c r="EL667" s="15"/>
      <c r="EW667" s="6"/>
      <c r="EX667" s="16" t="str">
        <f t="shared" si="199"/>
        <v/>
      </c>
      <c r="EY667" s="16">
        <f t="shared" si="200"/>
        <v>7.6438356164383565</v>
      </c>
      <c r="EZ667" s="16" t="str">
        <f t="shared" si="201"/>
        <v/>
      </c>
      <c r="FA667" s="16" t="str">
        <f t="shared" si="202"/>
        <v/>
      </c>
      <c r="FB667" s="160" t="str">
        <f t="shared" si="203"/>
        <v/>
      </c>
      <c r="FC667" t="s">
        <v>204</v>
      </c>
      <c r="FD667" s="20" t="s">
        <v>139</v>
      </c>
      <c r="FE667"/>
      <c r="FF667" s="209" t="s">
        <v>206</v>
      </c>
      <c r="FH667" s="284" t="e">
        <f t="shared" ca="1" si="192"/>
        <v>#N/A</v>
      </c>
      <c r="FI667" s="208">
        <f t="shared" si="193"/>
        <v>1</v>
      </c>
      <c r="FK667" t="str">
        <f t="shared" si="194"/>
        <v>GOLD COMERCIALIZADORA DE ENERGIA LTDA</v>
      </c>
      <c r="FL667" s="201">
        <f t="shared" ca="1" si="195"/>
        <v>0</v>
      </c>
      <c r="FM667" s="201">
        <f t="shared" ca="1" si="196"/>
        <v>-223200</v>
      </c>
      <c r="FN667" s="200">
        <f>AB667*AB$2*IF($FC667="V",1,-1)*IF($Q667="Fixo",(CP667-INDEX('Curva Forward'!$C$5:$AN$13,MATCH(CONCATENATE(BD_COMERCIAL!$K667," ",BD_COMERCIAL!$L667),'Curva Forward'!$B$5:$B$13,0),MATCH(FN$4,'Curva Forward'!$C$4:$AN$4,0))),CP667)</f>
        <v>0</v>
      </c>
      <c r="FO667" s="200">
        <f>AC667*AC$2*IF($FC667="V",1,-1)*IF($Q667="Fixo",(CQ667-INDEX('Curva Forward'!$C$5:$AN$13,MATCH(CONCATENATE(BD_COMERCIAL!$K667," ",BD_COMERCIAL!$L667),'Curva Forward'!$B$5:$B$13,0),MATCH(FO$4,'Curva Forward'!$C$4:$AN$4,0))),CQ667)</f>
        <v>0</v>
      </c>
      <c r="FP667" s="200">
        <f>AD667*AD$2*IF($FC667="V",1,-1)*IF($Q667="Fixo",(CR667-INDEX('Curva Forward'!$C$5:$AN$13,MATCH(CONCATENATE(BD_COMERCIAL!$K667," ",BD_COMERCIAL!$L667),'Curva Forward'!$B$5:$B$13,0),MATCH(FP$4,'Curva Forward'!$C$4:$AN$4,0))),CR667)</f>
        <v>0</v>
      </c>
      <c r="FQ667" s="200">
        <f>AE667*AE$2*IF($FC667="V",1,-1)*IF($Q667="Fixo",(CS667-INDEX('Curva Forward'!$C$5:$AN$13,MATCH(CONCATENATE(BD_COMERCIAL!$K667," ",BD_COMERCIAL!$L667),'Curva Forward'!$B$5:$B$13,0),MATCH(FQ$4,'Curva Forward'!$C$4:$AN$4,0))),CS667)</f>
        <v>0</v>
      </c>
      <c r="FR667" s="200">
        <f>AF667*AF$2*IF($FC667="V",1,-1)*IF($Q667="Fixo",(CT667-INDEX('Curva Forward'!$C$5:$AN$13,MATCH(CONCATENATE(BD_COMERCIAL!$K667," ",BD_COMERCIAL!$L667),'Curva Forward'!$B$5:$B$13,0),MATCH(FR$4,'Curva Forward'!$C$4:$AN$4,0))),CT667)</f>
        <v>0</v>
      </c>
      <c r="FS667" s="200">
        <f>AG667*AG$2*IF($FC667="V",1,-1)*IF($Q667="Fixo",(CU667-INDEX('Curva Forward'!$C$5:$AN$13,MATCH(CONCATENATE(BD_COMERCIAL!$K667," ",BD_COMERCIAL!$L667),'Curva Forward'!$B$5:$B$13,0),MATCH(FS$4,'Curva Forward'!$C$4:$AN$4,0))),CU667)</f>
        <v>0</v>
      </c>
      <c r="FT667" s="200">
        <f>AH667*AH$2*IF($FC667="V",1,-1)*IF($Q667="Fixo",(CV667-INDEX('Curva Forward'!$C$5:$AN$13,MATCH(CONCATENATE(BD_COMERCIAL!$K667," ",BD_COMERCIAL!$L667),'Curva Forward'!$B$5:$B$13,0),MATCH(FT$4,'Curva Forward'!$C$4:$AN$4,0))),CV667)</f>
        <v>0</v>
      </c>
      <c r="FU667" s="200">
        <f>AI667*AI$2*IF($FC667="V",1,-1)*IF($Q667="Fixo",(CW667-INDEX('Curva Forward'!$C$5:$AN$13,MATCH(CONCATENATE(BD_COMERCIAL!$K667," ",BD_COMERCIAL!$L667),'Curva Forward'!$B$5:$B$13,0),MATCH(FU$4,'Curva Forward'!$C$4:$AN$4,0))),CW667)</f>
        <v>0</v>
      </c>
      <c r="FV667" s="200">
        <f>AJ667*AJ$2*IF($FC667="V",1,-1)*IF($Q667="Fixo",(CX667-INDEX('Curva Forward'!$C$5:$AN$13,MATCH(CONCATENATE(BD_COMERCIAL!$K667," ",BD_COMERCIAL!$L667),'Curva Forward'!$B$5:$B$13,0),MATCH(FV$4,'Curva Forward'!$C$4:$AN$4,0))),CX667)</f>
        <v>0</v>
      </c>
      <c r="FW667" s="200">
        <f>AK667*AK$2*IF($FC667="V",1,-1)*IF($Q667="Fixo",(CY667-INDEX('Curva Forward'!$C$5:$AN$13,MATCH(CONCATENATE(BD_COMERCIAL!$K667," ",BD_COMERCIAL!$L667),'Curva Forward'!$B$5:$B$13,0),MATCH(FW$4,'Curva Forward'!$C$4:$AN$4,0))),CY667)</f>
        <v>0</v>
      </c>
      <c r="FX667" s="200">
        <f>AL667*AL$2*IF($FC667="V",1,-1)*IF($Q667="Fixo",(CZ667-INDEX('Curva Forward'!$C$5:$AN$13,MATCH(CONCATENATE(BD_COMERCIAL!$K667," ",BD_COMERCIAL!$L667),'Curva Forward'!$B$5:$B$13,0),MATCH(FX$4,'Curva Forward'!$C$4:$AN$4,0))),CZ667)</f>
        <v>0</v>
      </c>
      <c r="FY667" s="200">
        <f>AM667*AM$2*IF($FC667="V",1,-1)*IF($Q667="Fixo",(DA667-INDEX('Curva Forward'!$C$5:$AN$13,MATCH(CONCATENATE(BD_COMERCIAL!$K667," ",BD_COMERCIAL!$L667),'Curva Forward'!$B$5:$B$13,0),MATCH(FY$4,'Curva Forward'!$C$4:$AN$4,0))),DA667)</f>
        <v>0</v>
      </c>
      <c r="FZ667" s="200">
        <f>AN667*AN$2*IF($FC667="V",1,-1)*IF($Q667="Fixo",(DB667-INDEX('Curva Forward'!$C$5:$AN$13,MATCH(CONCATENATE(BD_COMERCIAL!$K667," ",BD_COMERCIAL!$L667),'Curva Forward'!$B$5:$B$13,0),MATCH(FZ$4,'Curva Forward'!$C$4:$AN$4,0))),DB667)</f>
        <v>-223200</v>
      </c>
      <c r="GA667" s="200">
        <f>AO667*AO$2*IF($FC667="V",1,-1)*IF($Q667="Fixo",(DC667-INDEX('Curva Forward'!$C$5:$AN$13,MATCH(CONCATENATE(BD_COMERCIAL!$K667," ",BD_COMERCIAL!$L667),'Curva Forward'!$B$5:$B$13,0),MATCH(GA$4,'Curva Forward'!$C$4:$AN$4,0))),DC667)</f>
        <v>0</v>
      </c>
      <c r="GB667" s="200">
        <f>AP667*AP$2*IF($FC667="V",1,-1)*IF($Q667="Fixo",(DD667-INDEX('Curva Forward'!$C$5:$AN$13,MATCH(CONCATENATE(BD_COMERCIAL!$K667," ",BD_COMERCIAL!$L667),'Curva Forward'!$B$5:$B$13,0),MATCH(GB$4,'Curva Forward'!$C$4:$AN$4,0))),DD667)</f>
        <v>0</v>
      </c>
      <c r="GC667" s="200">
        <f>AQ667*AQ$2*IF($FC667="V",1,-1)*IF($Q667="Fixo",(DE667-INDEX('Curva Forward'!$C$5:$AN$13,MATCH(CONCATENATE(BD_COMERCIAL!$K667," ",BD_COMERCIAL!$L667),'Curva Forward'!$B$5:$B$13,0),MATCH(GC$4,'Curva Forward'!$C$4:$AN$4,0))),DE667)</f>
        <v>0</v>
      </c>
      <c r="GD667" s="200">
        <f>AR667*AR$2*IF($FC667="V",1,-1)*IF($Q667="Fixo",(DF667-INDEX('Curva Forward'!$C$5:$AN$13,MATCH(CONCATENATE(BD_COMERCIAL!$K667," ",BD_COMERCIAL!$L667),'Curva Forward'!$B$5:$B$13,0),MATCH(GD$4,'Curva Forward'!$C$4:$AN$4,0))),DF667)</f>
        <v>0</v>
      </c>
      <c r="GE667" s="200">
        <f>AS667*AS$2*IF($FC667="V",1,-1)*IF($Q667="Fixo",(DG667-INDEX('Curva Forward'!$C$5:$AN$13,MATCH(CONCATENATE(BD_COMERCIAL!$K667," ",BD_COMERCIAL!$L667),'Curva Forward'!$B$5:$B$13,0),MATCH(GE$4,'Curva Forward'!$C$4:$AN$4,0))),DG667)</f>
        <v>0</v>
      </c>
      <c r="GF667" s="200">
        <f>AT667*AT$2*IF($FC667="V",1,-1)*IF($Q667="Fixo",(DH667-INDEX('Curva Forward'!$C$5:$AN$13,MATCH(CONCATENATE(BD_COMERCIAL!$K667," ",BD_COMERCIAL!$L667),'Curva Forward'!$B$5:$B$13,0),MATCH(GF$4,'Curva Forward'!$C$4:$AN$4,0))),DH667)</f>
        <v>0</v>
      </c>
      <c r="GG667" s="200">
        <f>AU667*AU$2*IF($FC667="V",1,-1)*IF($Q667="Fixo",(DI667-INDEX('Curva Forward'!$C$5:$AN$13,MATCH(CONCATENATE(BD_COMERCIAL!$K667," ",BD_COMERCIAL!$L667),'Curva Forward'!$B$5:$B$13,0),MATCH(GG$4,'Curva Forward'!$C$4:$AN$4,0))),DI667)</f>
        <v>0</v>
      </c>
      <c r="GH667" s="200">
        <f>AV667*AV$2*IF($FC667="V",1,-1)*IF($Q667="Fixo",(DJ667-INDEX('Curva Forward'!$C$5:$AN$13,MATCH(CONCATENATE(BD_COMERCIAL!$K667," ",BD_COMERCIAL!$L667),'Curva Forward'!$B$5:$B$13,0),MATCH(GH$4,'Curva Forward'!$C$4:$AN$4,0))),DJ667)</f>
        <v>0</v>
      </c>
      <c r="GI667" s="200">
        <f>AW667*AW$2*IF($FC667="V",1,-1)*IF($Q667="Fixo",(DK667-INDEX('Curva Forward'!$C$5:$AN$13,MATCH(CONCATENATE(BD_COMERCIAL!$K667," ",BD_COMERCIAL!$L667),'Curva Forward'!$B$5:$B$13,0),MATCH(GI$4,'Curva Forward'!$C$4:$AN$4,0))),DK667)</f>
        <v>0</v>
      </c>
      <c r="GJ667" s="200">
        <f>AX667*AX$2*IF($FC667="V",1,-1)*IF($Q667="Fixo",(DL667-INDEX('Curva Forward'!$C$5:$AN$13,MATCH(CONCATENATE(BD_COMERCIAL!$K667," ",BD_COMERCIAL!$L667),'Curva Forward'!$B$5:$B$13,0),MATCH(GJ$4,'Curva Forward'!$C$4:$AN$4,0))),DL667)</f>
        <v>0</v>
      </c>
      <c r="GK667" s="200">
        <f>AY667*AY$2*IF($FC667="V",1,-1)*IF($Q667="Fixo",(DM667-INDEX('Curva Forward'!$C$5:$AN$13,MATCH(CONCATENATE(BD_COMERCIAL!$K667," ",BD_COMERCIAL!$L667),'Curva Forward'!$B$5:$B$13,0),MATCH(GK$4,'Curva Forward'!$C$4:$AN$4,0))),DM667)</f>
        <v>0</v>
      </c>
      <c r="GL667" s="200">
        <f>IF(EZ667="",0,CL667*CL$2*IF($FC667="V",1,-1)*IF($Q667="Fixo",(EZ667-INDEX('Curva Forward'!$C$5:$AN$13,MATCH(CONCATENATE(BD_COMERCIAL!$K667," ",BD_COMERCIAL!$L667),'Curva Forward'!$B$5:$B$13,0),MATCH(GL$4,'Curva Forward'!$C$4:$AN$4,0))),EZ667))</f>
        <v>0</v>
      </c>
      <c r="GM667" s="200">
        <f>IF(FA667="",0,CM667*CM$2*IF($FC667="V",1,-1)*IF($Q667="Fixo",(FA667-INDEX('Curva Forward'!$C$5:$AN$13,MATCH(CONCATENATE(BD_COMERCIAL!$K667," ",BD_COMERCIAL!$L667),'Curva Forward'!$B$5:$B$13,0),MATCH(GM$4,'Curva Forward'!$C$4:$AN$4,0))),FA667))</f>
        <v>0</v>
      </c>
      <c r="GN667" s="200">
        <f>IF(FB667="",0,CN667*CN$2*IF($FC667="V",1,-1)*IF($Q667="Fixo",(FB667-INDEX('Curva Forward'!$C$5:$AN$13,MATCH(CONCATENATE(BD_COMERCIAL!$K667," ",BD_COMERCIAL!$L667),'Curva Forward'!$B$5:$B$13,0),MATCH(GN$4,'Curva Forward'!$C$4:$AN$4,0))),FB667))</f>
        <v>0</v>
      </c>
      <c r="GO667" s="201">
        <f t="shared" ca="1" si="197"/>
        <v>0</v>
      </c>
      <c r="GP667" s="201">
        <f t="shared" ca="1" si="198"/>
        <v>-223200</v>
      </c>
    </row>
    <row r="668" spans="1:198" ht="15" customHeight="1" x14ac:dyDescent="0.25">
      <c r="A668" s="6"/>
      <c r="B668" s="7" t="s">
        <v>1115</v>
      </c>
      <c r="C668" s="8">
        <v>44827</v>
      </c>
      <c r="D668" s="9" t="s">
        <v>124</v>
      </c>
      <c r="E668" s="9" t="s">
        <v>1056</v>
      </c>
      <c r="F668" s="113" t="s">
        <v>992</v>
      </c>
      <c r="G668" s="10" t="s">
        <v>1113</v>
      </c>
      <c r="H668" s="113" t="s">
        <v>1114</v>
      </c>
      <c r="I668" s="9" t="s">
        <v>139</v>
      </c>
      <c r="J668" s="166"/>
      <c r="K668" s="10" t="s">
        <v>127</v>
      </c>
      <c r="L668" s="84" t="s">
        <v>22</v>
      </c>
      <c r="M668" s="11">
        <v>44927</v>
      </c>
      <c r="N668" s="12">
        <v>44957</v>
      </c>
      <c r="O668" s="10">
        <v>5</v>
      </c>
      <c r="P668" s="84">
        <v>90</v>
      </c>
      <c r="Q668" s="84" t="s">
        <v>128</v>
      </c>
      <c r="R668" s="10" t="s">
        <v>129</v>
      </c>
      <c r="S668" s="14" t="s">
        <v>135</v>
      </c>
      <c r="T668" s="11" t="s">
        <v>130</v>
      </c>
      <c r="U668" s="12">
        <v>44827</v>
      </c>
      <c r="V668" s="257" t="e">
        <f ca="1">IF(U668="","",
IF(U668="NA","",
IFERROR(VLOOKUP(EOMONTH(M668,-2)+1,IPCA!$A:$B,2,0),
VLOOKUP(EOMONTH(TODAY(),-2)+1,IPCA!$A:$B,2,0))/
VLOOKUP(EOMONTH(U668,-2)+1,IPCA!$A:$B,2,0)*
P668))</f>
        <v>#N/A</v>
      </c>
      <c r="W668" s="84"/>
      <c r="X668" s="13" t="s">
        <v>133</v>
      </c>
      <c r="Y668" s="166"/>
      <c r="AA668" s="108"/>
      <c r="AB668" s="15"/>
      <c r="AM668" s="6"/>
      <c r="AN668" s="15">
        <v>5</v>
      </c>
      <c r="AY668" s="6"/>
      <c r="AZ668" s="15"/>
      <c r="BK668" s="6"/>
      <c r="BL668" s="15"/>
      <c r="BW668" s="6"/>
      <c r="BX668" s="15"/>
      <c r="CI668" s="6"/>
      <c r="CJ668" s="16" t="str">
        <f t="shared" si="187"/>
        <v/>
      </c>
      <c r="CK668" s="16">
        <f t="shared" si="188"/>
        <v>0.42465753424657532</v>
      </c>
      <c r="CL668" s="16" t="str">
        <f t="shared" si="189"/>
        <v/>
      </c>
      <c r="CM668" s="16" t="str">
        <f t="shared" si="190"/>
        <v/>
      </c>
      <c r="CN668" s="16" t="str">
        <f t="shared" si="191"/>
        <v/>
      </c>
      <c r="CO668" s="18"/>
      <c r="CP668" s="15"/>
      <c r="DA668" s="6"/>
      <c r="DB668" s="15">
        <v>90</v>
      </c>
      <c r="DM668" s="6"/>
      <c r="DN668" s="15"/>
      <c r="DY668" s="6"/>
      <c r="DZ668" s="15"/>
      <c r="EK668" s="6"/>
      <c r="EL668" s="15"/>
      <c r="EW668" s="6"/>
      <c r="EX668" s="16" t="str">
        <f t="shared" si="199"/>
        <v/>
      </c>
      <c r="EY668" s="16">
        <f t="shared" si="200"/>
        <v>7.6438356164383565</v>
      </c>
      <c r="EZ668" s="16" t="str">
        <f t="shared" si="201"/>
        <v/>
      </c>
      <c r="FA668" s="16" t="str">
        <f t="shared" si="202"/>
        <v/>
      </c>
      <c r="FB668" s="160" t="str">
        <f t="shared" si="203"/>
        <v/>
      </c>
      <c r="FC668" t="s">
        <v>204</v>
      </c>
      <c r="FD668" s="20" t="s">
        <v>139</v>
      </c>
      <c r="FE668"/>
      <c r="FF668" s="209" t="s">
        <v>206</v>
      </c>
      <c r="FH668" s="284" t="e">
        <f t="shared" ca="1" si="192"/>
        <v>#N/A</v>
      </c>
      <c r="FI668" s="208">
        <f t="shared" si="193"/>
        <v>1</v>
      </c>
      <c r="FK668" t="str">
        <f t="shared" si="194"/>
        <v>GOLD COMERCIALIZADORA DE ENERGIA LTDA</v>
      </c>
      <c r="FL668" s="201">
        <f t="shared" ca="1" si="195"/>
        <v>0</v>
      </c>
      <c r="FM668" s="201">
        <f t="shared" ca="1" si="196"/>
        <v>-223200</v>
      </c>
      <c r="FN668" s="200">
        <f>AB668*AB$2*IF($FC668="V",1,-1)*IF($Q668="Fixo",(CP668-INDEX('Curva Forward'!$C$5:$AN$13,MATCH(CONCATENATE(BD_COMERCIAL!$K668," ",BD_COMERCIAL!$L668),'Curva Forward'!$B$5:$B$13,0),MATCH(FN$4,'Curva Forward'!$C$4:$AN$4,0))),CP668)</f>
        <v>0</v>
      </c>
      <c r="FO668" s="200">
        <f>AC668*AC$2*IF($FC668="V",1,-1)*IF($Q668="Fixo",(CQ668-INDEX('Curva Forward'!$C$5:$AN$13,MATCH(CONCATENATE(BD_COMERCIAL!$K668," ",BD_COMERCIAL!$L668),'Curva Forward'!$B$5:$B$13,0),MATCH(FO$4,'Curva Forward'!$C$4:$AN$4,0))),CQ668)</f>
        <v>0</v>
      </c>
      <c r="FP668" s="200">
        <f>AD668*AD$2*IF($FC668="V",1,-1)*IF($Q668="Fixo",(CR668-INDEX('Curva Forward'!$C$5:$AN$13,MATCH(CONCATENATE(BD_COMERCIAL!$K668," ",BD_COMERCIAL!$L668),'Curva Forward'!$B$5:$B$13,0),MATCH(FP$4,'Curva Forward'!$C$4:$AN$4,0))),CR668)</f>
        <v>0</v>
      </c>
      <c r="FQ668" s="200">
        <f>AE668*AE$2*IF($FC668="V",1,-1)*IF($Q668="Fixo",(CS668-INDEX('Curva Forward'!$C$5:$AN$13,MATCH(CONCATENATE(BD_COMERCIAL!$K668," ",BD_COMERCIAL!$L668),'Curva Forward'!$B$5:$B$13,0),MATCH(FQ$4,'Curva Forward'!$C$4:$AN$4,0))),CS668)</f>
        <v>0</v>
      </c>
      <c r="FR668" s="200">
        <f>AF668*AF$2*IF($FC668="V",1,-1)*IF($Q668="Fixo",(CT668-INDEX('Curva Forward'!$C$5:$AN$13,MATCH(CONCATENATE(BD_COMERCIAL!$K668," ",BD_COMERCIAL!$L668),'Curva Forward'!$B$5:$B$13,0),MATCH(FR$4,'Curva Forward'!$C$4:$AN$4,0))),CT668)</f>
        <v>0</v>
      </c>
      <c r="FS668" s="200">
        <f>AG668*AG$2*IF($FC668="V",1,-1)*IF($Q668="Fixo",(CU668-INDEX('Curva Forward'!$C$5:$AN$13,MATCH(CONCATENATE(BD_COMERCIAL!$K668," ",BD_COMERCIAL!$L668),'Curva Forward'!$B$5:$B$13,0),MATCH(FS$4,'Curva Forward'!$C$4:$AN$4,0))),CU668)</f>
        <v>0</v>
      </c>
      <c r="FT668" s="200">
        <f>AH668*AH$2*IF($FC668="V",1,-1)*IF($Q668="Fixo",(CV668-INDEX('Curva Forward'!$C$5:$AN$13,MATCH(CONCATENATE(BD_COMERCIAL!$K668," ",BD_COMERCIAL!$L668),'Curva Forward'!$B$5:$B$13,0),MATCH(FT$4,'Curva Forward'!$C$4:$AN$4,0))),CV668)</f>
        <v>0</v>
      </c>
      <c r="FU668" s="200">
        <f>AI668*AI$2*IF($FC668="V",1,-1)*IF($Q668="Fixo",(CW668-INDEX('Curva Forward'!$C$5:$AN$13,MATCH(CONCATENATE(BD_COMERCIAL!$K668," ",BD_COMERCIAL!$L668),'Curva Forward'!$B$5:$B$13,0),MATCH(FU$4,'Curva Forward'!$C$4:$AN$4,0))),CW668)</f>
        <v>0</v>
      </c>
      <c r="FV668" s="200">
        <f>AJ668*AJ$2*IF($FC668="V",1,-1)*IF($Q668="Fixo",(CX668-INDEX('Curva Forward'!$C$5:$AN$13,MATCH(CONCATENATE(BD_COMERCIAL!$K668," ",BD_COMERCIAL!$L668),'Curva Forward'!$B$5:$B$13,0),MATCH(FV$4,'Curva Forward'!$C$4:$AN$4,0))),CX668)</f>
        <v>0</v>
      </c>
      <c r="FW668" s="200">
        <f>AK668*AK$2*IF($FC668="V",1,-1)*IF($Q668="Fixo",(CY668-INDEX('Curva Forward'!$C$5:$AN$13,MATCH(CONCATENATE(BD_COMERCIAL!$K668," ",BD_COMERCIAL!$L668),'Curva Forward'!$B$5:$B$13,0),MATCH(FW$4,'Curva Forward'!$C$4:$AN$4,0))),CY668)</f>
        <v>0</v>
      </c>
      <c r="FX668" s="200">
        <f>AL668*AL$2*IF($FC668="V",1,-1)*IF($Q668="Fixo",(CZ668-INDEX('Curva Forward'!$C$5:$AN$13,MATCH(CONCATENATE(BD_COMERCIAL!$K668," ",BD_COMERCIAL!$L668),'Curva Forward'!$B$5:$B$13,0),MATCH(FX$4,'Curva Forward'!$C$4:$AN$4,0))),CZ668)</f>
        <v>0</v>
      </c>
      <c r="FY668" s="200">
        <f>AM668*AM$2*IF($FC668="V",1,-1)*IF($Q668="Fixo",(DA668-INDEX('Curva Forward'!$C$5:$AN$13,MATCH(CONCATENATE(BD_COMERCIAL!$K668," ",BD_COMERCIAL!$L668),'Curva Forward'!$B$5:$B$13,0),MATCH(FY$4,'Curva Forward'!$C$4:$AN$4,0))),DA668)</f>
        <v>0</v>
      </c>
      <c r="FZ668" s="200">
        <f>AN668*AN$2*IF($FC668="V",1,-1)*IF($Q668="Fixo",(DB668-INDEX('Curva Forward'!$C$5:$AN$13,MATCH(CONCATENATE(BD_COMERCIAL!$K668," ",BD_COMERCIAL!$L668),'Curva Forward'!$B$5:$B$13,0),MATCH(FZ$4,'Curva Forward'!$C$4:$AN$4,0))),DB668)</f>
        <v>-223200</v>
      </c>
      <c r="GA668" s="200">
        <f>AO668*AO$2*IF($FC668="V",1,-1)*IF($Q668="Fixo",(DC668-INDEX('Curva Forward'!$C$5:$AN$13,MATCH(CONCATENATE(BD_COMERCIAL!$K668," ",BD_COMERCIAL!$L668),'Curva Forward'!$B$5:$B$13,0),MATCH(GA$4,'Curva Forward'!$C$4:$AN$4,0))),DC668)</f>
        <v>0</v>
      </c>
      <c r="GB668" s="200">
        <f>AP668*AP$2*IF($FC668="V",1,-1)*IF($Q668="Fixo",(DD668-INDEX('Curva Forward'!$C$5:$AN$13,MATCH(CONCATENATE(BD_COMERCIAL!$K668," ",BD_COMERCIAL!$L668),'Curva Forward'!$B$5:$B$13,0),MATCH(GB$4,'Curva Forward'!$C$4:$AN$4,0))),DD668)</f>
        <v>0</v>
      </c>
      <c r="GC668" s="200">
        <f>AQ668*AQ$2*IF($FC668="V",1,-1)*IF($Q668="Fixo",(DE668-INDEX('Curva Forward'!$C$5:$AN$13,MATCH(CONCATENATE(BD_COMERCIAL!$K668," ",BD_COMERCIAL!$L668),'Curva Forward'!$B$5:$B$13,0),MATCH(GC$4,'Curva Forward'!$C$4:$AN$4,0))),DE668)</f>
        <v>0</v>
      </c>
      <c r="GD668" s="200">
        <f>AR668*AR$2*IF($FC668="V",1,-1)*IF($Q668="Fixo",(DF668-INDEX('Curva Forward'!$C$5:$AN$13,MATCH(CONCATENATE(BD_COMERCIAL!$K668," ",BD_COMERCIAL!$L668),'Curva Forward'!$B$5:$B$13,0),MATCH(GD$4,'Curva Forward'!$C$4:$AN$4,0))),DF668)</f>
        <v>0</v>
      </c>
      <c r="GE668" s="200">
        <f>AS668*AS$2*IF($FC668="V",1,-1)*IF($Q668="Fixo",(DG668-INDEX('Curva Forward'!$C$5:$AN$13,MATCH(CONCATENATE(BD_COMERCIAL!$K668," ",BD_COMERCIAL!$L668),'Curva Forward'!$B$5:$B$13,0),MATCH(GE$4,'Curva Forward'!$C$4:$AN$4,0))),DG668)</f>
        <v>0</v>
      </c>
      <c r="GF668" s="200">
        <f>AT668*AT$2*IF($FC668="V",1,-1)*IF($Q668="Fixo",(DH668-INDEX('Curva Forward'!$C$5:$AN$13,MATCH(CONCATENATE(BD_COMERCIAL!$K668," ",BD_COMERCIAL!$L668),'Curva Forward'!$B$5:$B$13,0),MATCH(GF$4,'Curva Forward'!$C$4:$AN$4,0))),DH668)</f>
        <v>0</v>
      </c>
      <c r="GG668" s="200">
        <f>AU668*AU$2*IF($FC668="V",1,-1)*IF($Q668="Fixo",(DI668-INDEX('Curva Forward'!$C$5:$AN$13,MATCH(CONCATENATE(BD_COMERCIAL!$K668," ",BD_COMERCIAL!$L668),'Curva Forward'!$B$5:$B$13,0),MATCH(GG$4,'Curva Forward'!$C$4:$AN$4,0))),DI668)</f>
        <v>0</v>
      </c>
      <c r="GH668" s="200">
        <f>AV668*AV$2*IF($FC668="V",1,-1)*IF($Q668="Fixo",(DJ668-INDEX('Curva Forward'!$C$5:$AN$13,MATCH(CONCATENATE(BD_COMERCIAL!$K668," ",BD_COMERCIAL!$L668),'Curva Forward'!$B$5:$B$13,0),MATCH(GH$4,'Curva Forward'!$C$4:$AN$4,0))),DJ668)</f>
        <v>0</v>
      </c>
      <c r="GI668" s="200">
        <f>AW668*AW$2*IF($FC668="V",1,-1)*IF($Q668="Fixo",(DK668-INDEX('Curva Forward'!$C$5:$AN$13,MATCH(CONCATENATE(BD_COMERCIAL!$K668," ",BD_COMERCIAL!$L668),'Curva Forward'!$B$5:$B$13,0),MATCH(GI$4,'Curva Forward'!$C$4:$AN$4,0))),DK668)</f>
        <v>0</v>
      </c>
      <c r="GJ668" s="200">
        <f>AX668*AX$2*IF($FC668="V",1,-1)*IF($Q668="Fixo",(DL668-INDEX('Curva Forward'!$C$5:$AN$13,MATCH(CONCATENATE(BD_COMERCIAL!$K668," ",BD_COMERCIAL!$L668),'Curva Forward'!$B$5:$B$13,0),MATCH(GJ$4,'Curva Forward'!$C$4:$AN$4,0))),DL668)</f>
        <v>0</v>
      </c>
      <c r="GK668" s="200">
        <f>AY668*AY$2*IF($FC668="V",1,-1)*IF($Q668="Fixo",(DM668-INDEX('Curva Forward'!$C$5:$AN$13,MATCH(CONCATENATE(BD_COMERCIAL!$K668," ",BD_COMERCIAL!$L668),'Curva Forward'!$B$5:$B$13,0),MATCH(GK$4,'Curva Forward'!$C$4:$AN$4,0))),DM668)</f>
        <v>0</v>
      </c>
      <c r="GL668" s="200">
        <f>IF(EZ668="",0,CL668*CL$2*IF($FC668="V",1,-1)*IF($Q668="Fixo",(EZ668-INDEX('Curva Forward'!$C$5:$AN$13,MATCH(CONCATENATE(BD_COMERCIAL!$K668," ",BD_COMERCIAL!$L668),'Curva Forward'!$B$5:$B$13,0),MATCH(GL$4,'Curva Forward'!$C$4:$AN$4,0))),EZ668))</f>
        <v>0</v>
      </c>
      <c r="GM668" s="200">
        <f>IF(FA668="",0,CM668*CM$2*IF($FC668="V",1,-1)*IF($Q668="Fixo",(FA668-INDEX('Curva Forward'!$C$5:$AN$13,MATCH(CONCATENATE(BD_COMERCIAL!$K668," ",BD_COMERCIAL!$L668),'Curva Forward'!$B$5:$B$13,0),MATCH(GM$4,'Curva Forward'!$C$4:$AN$4,0))),FA668))</f>
        <v>0</v>
      </c>
      <c r="GN668" s="200">
        <f>IF(FB668="",0,CN668*CN$2*IF($FC668="V",1,-1)*IF($Q668="Fixo",(FB668-INDEX('Curva Forward'!$C$5:$AN$13,MATCH(CONCATENATE(BD_COMERCIAL!$K668," ",BD_COMERCIAL!$L668),'Curva Forward'!$B$5:$B$13,0),MATCH(GN$4,'Curva Forward'!$C$4:$AN$4,0))),FB668))</f>
        <v>0</v>
      </c>
      <c r="GO668" s="201">
        <f t="shared" ca="1" si="197"/>
        <v>0</v>
      </c>
      <c r="GP668" s="201">
        <f t="shared" ca="1" si="198"/>
        <v>-223200</v>
      </c>
    </row>
    <row r="669" spans="1:198" ht="15" customHeight="1" x14ac:dyDescent="0.25">
      <c r="A669" s="6"/>
      <c r="B669" s="7" t="s">
        <v>1116</v>
      </c>
      <c r="C669" s="8">
        <v>44827</v>
      </c>
      <c r="D669" s="9" t="s">
        <v>124</v>
      </c>
      <c r="E669" s="9" t="s">
        <v>1056</v>
      </c>
      <c r="F669" s="113" t="s">
        <v>992</v>
      </c>
      <c r="G669" s="10" t="s">
        <v>202</v>
      </c>
      <c r="H669" s="113" t="s">
        <v>1006</v>
      </c>
      <c r="I669" s="9" t="s">
        <v>139</v>
      </c>
      <c r="J669" s="166"/>
      <c r="K669" s="10" t="s">
        <v>127</v>
      </c>
      <c r="L669" s="84" t="s">
        <v>22</v>
      </c>
      <c r="M669" s="11">
        <v>45017</v>
      </c>
      <c r="N669" s="12">
        <v>45107</v>
      </c>
      <c r="O669" s="10">
        <v>3</v>
      </c>
      <c r="P669" s="84">
        <v>94.5</v>
      </c>
      <c r="Q669" s="84" t="s">
        <v>128</v>
      </c>
      <c r="R669" s="10" t="s">
        <v>129</v>
      </c>
      <c r="S669" s="14" t="s">
        <v>135</v>
      </c>
      <c r="T669" s="11" t="s">
        <v>130</v>
      </c>
      <c r="U669" s="12">
        <v>44827</v>
      </c>
      <c r="V669" s="257" t="e">
        <f ca="1">IF(U669="","",
IF(U669="NA","",
IFERROR(VLOOKUP(EOMONTH(M669,-2)+1,IPCA!$A:$B,2,0),
VLOOKUP(EOMONTH(TODAY(),-2)+1,IPCA!$A:$B,2,0))/
VLOOKUP(EOMONTH(U669,-2)+1,IPCA!$A:$B,2,0)*
P669))</f>
        <v>#N/A</v>
      </c>
      <c r="W669" s="84"/>
      <c r="X669" s="13" t="s">
        <v>133</v>
      </c>
      <c r="Y669" s="166"/>
      <c r="AA669" s="108"/>
      <c r="AB669" s="15"/>
      <c r="AM669" s="6"/>
      <c r="AN669" s="15"/>
      <c r="AQ669">
        <v>3</v>
      </c>
      <c r="AR669">
        <v>3</v>
      </c>
      <c r="AS669">
        <v>3</v>
      </c>
      <c r="AY669" s="6"/>
      <c r="AZ669" s="15"/>
      <c r="BK669" s="6"/>
      <c r="BL669" s="15"/>
      <c r="BW669" s="6"/>
      <c r="BX669" s="15"/>
      <c r="CI669" s="6"/>
      <c r="CJ669" s="16" t="str">
        <f t="shared" si="187"/>
        <v/>
      </c>
      <c r="CK669" s="16">
        <f t="shared" si="188"/>
        <v>0.74794520547945209</v>
      </c>
      <c r="CL669" s="16" t="str">
        <f t="shared" si="189"/>
        <v/>
      </c>
      <c r="CM669" s="16" t="str">
        <f t="shared" si="190"/>
        <v/>
      </c>
      <c r="CN669" s="16" t="str">
        <f t="shared" si="191"/>
        <v/>
      </c>
      <c r="CO669" s="18"/>
      <c r="CP669" s="15"/>
      <c r="DA669" s="6"/>
      <c r="DB669" s="15"/>
      <c r="DE669">
        <v>94.5</v>
      </c>
      <c r="DF669">
        <v>94.5</v>
      </c>
      <c r="DG669">
        <v>94.5</v>
      </c>
      <c r="DM669" s="6"/>
      <c r="DN669" s="15"/>
      <c r="DY669" s="6"/>
      <c r="DZ669" s="15"/>
      <c r="EK669" s="6"/>
      <c r="EL669" s="15"/>
      <c r="EW669" s="6"/>
      <c r="EX669" s="16" t="str">
        <f t="shared" si="199"/>
        <v/>
      </c>
      <c r="EY669" s="16">
        <f t="shared" si="200"/>
        <v>23.56027397260274</v>
      </c>
      <c r="EZ669" s="16" t="str">
        <f t="shared" si="201"/>
        <v/>
      </c>
      <c r="FA669" s="16" t="str">
        <f t="shared" si="202"/>
        <v/>
      </c>
      <c r="FB669" s="160" t="str">
        <f t="shared" si="203"/>
        <v/>
      </c>
      <c r="FC669" t="s">
        <v>204</v>
      </c>
      <c r="FD669" s="20" t="s">
        <v>139</v>
      </c>
      <c r="FE669"/>
      <c r="FF669" s="209" t="s">
        <v>206</v>
      </c>
      <c r="FH669" s="284" t="e">
        <f t="shared" ca="1" si="192"/>
        <v>#N/A</v>
      </c>
      <c r="FI669" s="208">
        <f t="shared" si="193"/>
        <v>3</v>
      </c>
      <c r="FK669" t="str">
        <f t="shared" si="194"/>
        <v>Genial Energy Comercializadora de Energia Elétrica Ltda</v>
      </c>
      <c r="FL669" s="201">
        <f t="shared" ca="1" si="195"/>
        <v>0</v>
      </c>
      <c r="FM669" s="201">
        <f t="shared" ca="1" si="196"/>
        <v>-206388</v>
      </c>
      <c r="FN669" s="200">
        <f>AB669*AB$2*IF($FC669="V",1,-1)*IF($Q669="Fixo",(CP669-INDEX('Curva Forward'!$C$5:$AN$13,MATCH(CONCATENATE(BD_COMERCIAL!$K669," ",BD_COMERCIAL!$L669),'Curva Forward'!$B$5:$B$13,0),MATCH(FN$4,'Curva Forward'!$C$4:$AN$4,0))),CP669)</f>
        <v>0</v>
      </c>
      <c r="FO669" s="200">
        <f>AC669*AC$2*IF($FC669="V",1,-1)*IF($Q669="Fixo",(CQ669-INDEX('Curva Forward'!$C$5:$AN$13,MATCH(CONCATENATE(BD_COMERCIAL!$K669," ",BD_COMERCIAL!$L669),'Curva Forward'!$B$5:$B$13,0),MATCH(FO$4,'Curva Forward'!$C$4:$AN$4,0))),CQ669)</f>
        <v>0</v>
      </c>
      <c r="FP669" s="200">
        <f>AD669*AD$2*IF($FC669="V",1,-1)*IF($Q669="Fixo",(CR669-INDEX('Curva Forward'!$C$5:$AN$13,MATCH(CONCATENATE(BD_COMERCIAL!$K669," ",BD_COMERCIAL!$L669),'Curva Forward'!$B$5:$B$13,0),MATCH(FP$4,'Curva Forward'!$C$4:$AN$4,0))),CR669)</f>
        <v>0</v>
      </c>
      <c r="FQ669" s="200">
        <f>AE669*AE$2*IF($FC669="V",1,-1)*IF($Q669="Fixo",(CS669-INDEX('Curva Forward'!$C$5:$AN$13,MATCH(CONCATENATE(BD_COMERCIAL!$K669," ",BD_COMERCIAL!$L669),'Curva Forward'!$B$5:$B$13,0),MATCH(FQ$4,'Curva Forward'!$C$4:$AN$4,0))),CS669)</f>
        <v>0</v>
      </c>
      <c r="FR669" s="200">
        <f>AF669*AF$2*IF($FC669="V",1,-1)*IF($Q669="Fixo",(CT669-INDEX('Curva Forward'!$C$5:$AN$13,MATCH(CONCATENATE(BD_COMERCIAL!$K669," ",BD_COMERCIAL!$L669),'Curva Forward'!$B$5:$B$13,0),MATCH(FR$4,'Curva Forward'!$C$4:$AN$4,0))),CT669)</f>
        <v>0</v>
      </c>
      <c r="FS669" s="200">
        <f>AG669*AG$2*IF($FC669="V",1,-1)*IF($Q669="Fixo",(CU669-INDEX('Curva Forward'!$C$5:$AN$13,MATCH(CONCATENATE(BD_COMERCIAL!$K669," ",BD_COMERCIAL!$L669),'Curva Forward'!$B$5:$B$13,0),MATCH(FS$4,'Curva Forward'!$C$4:$AN$4,0))),CU669)</f>
        <v>0</v>
      </c>
      <c r="FT669" s="200">
        <f>AH669*AH$2*IF($FC669="V",1,-1)*IF($Q669="Fixo",(CV669-INDEX('Curva Forward'!$C$5:$AN$13,MATCH(CONCATENATE(BD_COMERCIAL!$K669," ",BD_COMERCIAL!$L669),'Curva Forward'!$B$5:$B$13,0),MATCH(FT$4,'Curva Forward'!$C$4:$AN$4,0))),CV669)</f>
        <v>0</v>
      </c>
      <c r="FU669" s="200">
        <f>AI669*AI$2*IF($FC669="V",1,-1)*IF($Q669="Fixo",(CW669-INDEX('Curva Forward'!$C$5:$AN$13,MATCH(CONCATENATE(BD_COMERCIAL!$K669," ",BD_COMERCIAL!$L669),'Curva Forward'!$B$5:$B$13,0),MATCH(FU$4,'Curva Forward'!$C$4:$AN$4,0))),CW669)</f>
        <v>0</v>
      </c>
      <c r="FV669" s="200">
        <f>AJ669*AJ$2*IF($FC669="V",1,-1)*IF($Q669="Fixo",(CX669-INDEX('Curva Forward'!$C$5:$AN$13,MATCH(CONCATENATE(BD_COMERCIAL!$K669," ",BD_COMERCIAL!$L669),'Curva Forward'!$B$5:$B$13,0),MATCH(FV$4,'Curva Forward'!$C$4:$AN$4,0))),CX669)</f>
        <v>0</v>
      </c>
      <c r="FW669" s="200">
        <f>AK669*AK$2*IF($FC669="V",1,-1)*IF($Q669="Fixo",(CY669-INDEX('Curva Forward'!$C$5:$AN$13,MATCH(CONCATENATE(BD_COMERCIAL!$K669," ",BD_COMERCIAL!$L669),'Curva Forward'!$B$5:$B$13,0),MATCH(FW$4,'Curva Forward'!$C$4:$AN$4,0))),CY669)</f>
        <v>0</v>
      </c>
      <c r="FX669" s="200">
        <f>AL669*AL$2*IF($FC669="V",1,-1)*IF($Q669="Fixo",(CZ669-INDEX('Curva Forward'!$C$5:$AN$13,MATCH(CONCATENATE(BD_COMERCIAL!$K669," ",BD_COMERCIAL!$L669),'Curva Forward'!$B$5:$B$13,0),MATCH(FX$4,'Curva Forward'!$C$4:$AN$4,0))),CZ669)</f>
        <v>0</v>
      </c>
      <c r="FY669" s="200">
        <f>AM669*AM$2*IF($FC669="V",1,-1)*IF($Q669="Fixo",(DA669-INDEX('Curva Forward'!$C$5:$AN$13,MATCH(CONCATENATE(BD_COMERCIAL!$K669," ",BD_COMERCIAL!$L669),'Curva Forward'!$B$5:$B$13,0),MATCH(FY$4,'Curva Forward'!$C$4:$AN$4,0))),DA669)</f>
        <v>0</v>
      </c>
      <c r="FZ669" s="200">
        <f>AN669*AN$2*IF($FC669="V",1,-1)*IF($Q669="Fixo",(DB669-INDEX('Curva Forward'!$C$5:$AN$13,MATCH(CONCATENATE(BD_COMERCIAL!$K669," ",BD_COMERCIAL!$L669),'Curva Forward'!$B$5:$B$13,0),MATCH(FZ$4,'Curva Forward'!$C$4:$AN$4,0))),DB669)</f>
        <v>0</v>
      </c>
      <c r="GA669" s="200">
        <f>AO669*AO$2*IF($FC669="V",1,-1)*IF($Q669="Fixo",(DC669-INDEX('Curva Forward'!$C$5:$AN$13,MATCH(CONCATENATE(BD_COMERCIAL!$K669," ",BD_COMERCIAL!$L669),'Curva Forward'!$B$5:$B$13,0),MATCH(GA$4,'Curva Forward'!$C$4:$AN$4,0))),DC669)</f>
        <v>0</v>
      </c>
      <c r="GB669" s="200">
        <f>AP669*AP$2*IF($FC669="V",1,-1)*IF($Q669="Fixo",(DD669-INDEX('Curva Forward'!$C$5:$AN$13,MATCH(CONCATENATE(BD_COMERCIAL!$K669," ",BD_COMERCIAL!$L669),'Curva Forward'!$B$5:$B$13,0),MATCH(GB$4,'Curva Forward'!$C$4:$AN$4,0))),DD669)</f>
        <v>0</v>
      </c>
      <c r="GC669" s="200">
        <f>AQ669*AQ$2*IF($FC669="V",1,-1)*IF($Q669="Fixo",(DE669-INDEX('Curva Forward'!$C$5:$AN$13,MATCH(CONCATENATE(BD_COMERCIAL!$K669," ",BD_COMERCIAL!$L669),'Curva Forward'!$B$5:$B$13,0),MATCH(GC$4,'Curva Forward'!$C$4:$AN$4,0))),DE669)</f>
        <v>-68040</v>
      </c>
      <c r="GD669" s="200">
        <f>AR669*AR$2*IF($FC669="V",1,-1)*IF($Q669="Fixo",(DF669-INDEX('Curva Forward'!$C$5:$AN$13,MATCH(CONCATENATE(BD_COMERCIAL!$K669," ",BD_COMERCIAL!$L669),'Curva Forward'!$B$5:$B$13,0),MATCH(GD$4,'Curva Forward'!$C$4:$AN$4,0))),DF669)</f>
        <v>-70308</v>
      </c>
      <c r="GE669" s="200">
        <f>AS669*AS$2*IF($FC669="V",1,-1)*IF($Q669="Fixo",(DG669-INDEX('Curva Forward'!$C$5:$AN$13,MATCH(CONCATENATE(BD_COMERCIAL!$K669," ",BD_COMERCIAL!$L669),'Curva Forward'!$B$5:$B$13,0),MATCH(GE$4,'Curva Forward'!$C$4:$AN$4,0))),DG669)</f>
        <v>-68040</v>
      </c>
      <c r="GF669" s="200">
        <f>AT669*AT$2*IF($FC669="V",1,-1)*IF($Q669="Fixo",(DH669-INDEX('Curva Forward'!$C$5:$AN$13,MATCH(CONCATENATE(BD_COMERCIAL!$K669," ",BD_COMERCIAL!$L669),'Curva Forward'!$B$5:$B$13,0),MATCH(GF$4,'Curva Forward'!$C$4:$AN$4,0))),DH669)</f>
        <v>0</v>
      </c>
      <c r="GG669" s="200">
        <f>AU669*AU$2*IF($FC669="V",1,-1)*IF($Q669="Fixo",(DI669-INDEX('Curva Forward'!$C$5:$AN$13,MATCH(CONCATENATE(BD_COMERCIAL!$K669," ",BD_COMERCIAL!$L669),'Curva Forward'!$B$5:$B$13,0),MATCH(GG$4,'Curva Forward'!$C$4:$AN$4,0))),DI669)</f>
        <v>0</v>
      </c>
      <c r="GH669" s="200">
        <f>AV669*AV$2*IF($FC669="V",1,-1)*IF($Q669="Fixo",(DJ669-INDEX('Curva Forward'!$C$5:$AN$13,MATCH(CONCATENATE(BD_COMERCIAL!$K669," ",BD_COMERCIAL!$L669),'Curva Forward'!$B$5:$B$13,0),MATCH(GH$4,'Curva Forward'!$C$4:$AN$4,0))),DJ669)</f>
        <v>0</v>
      </c>
      <c r="GI669" s="200">
        <f>AW669*AW$2*IF($FC669="V",1,-1)*IF($Q669="Fixo",(DK669-INDEX('Curva Forward'!$C$5:$AN$13,MATCH(CONCATENATE(BD_COMERCIAL!$K669," ",BD_COMERCIAL!$L669),'Curva Forward'!$B$5:$B$13,0),MATCH(GI$4,'Curva Forward'!$C$4:$AN$4,0))),DK669)</f>
        <v>0</v>
      </c>
      <c r="GJ669" s="200">
        <f>AX669*AX$2*IF($FC669="V",1,-1)*IF($Q669="Fixo",(DL669-INDEX('Curva Forward'!$C$5:$AN$13,MATCH(CONCATENATE(BD_COMERCIAL!$K669," ",BD_COMERCIAL!$L669),'Curva Forward'!$B$5:$B$13,0),MATCH(GJ$4,'Curva Forward'!$C$4:$AN$4,0))),DL669)</f>
        <v>0</v>
      </c>
      <c r="GK669" s="200">
        <f>AY669*AY$2*IF($FC669="V",1,-1)*IF($Q669="Fixo",(DM669-INDEX('Curva Forward'!$C$5:$AN$13,MATCH(CONCATENATE(BD_COMERCIAL!$K669," ",BD_COMERCIAL!$L669),'Curva Forward'!$B$5:$B$13,0),MATCH(GK$4,'Curva Forward'!$C$4:$AN$4,0))),DM669)</f>
        <v>0</v>
      </c>
      <c r="GL669" s="200">
        <f>IF(EZ669="",0,CL669*CL$2*IF($FC669="V",1,-1)*IF($Q669="Fixo",(EZ669-INDEX('Curva Forward'!$C$5:$AN$13,MATCH(CONCATENATE(BD_COMERCIAL!$K669," ",BD_COMERCIAL!$L669),'Curva Forward'!$B$5:$B$13,0),MATCH(GL$4,'Curva Forward'!$C$4:$AN$4,0))),EZ669))</f>
        <v>0</v>
      </c>
      <c r="GM669" s="200">
        <f>IF(FA669="",0,CM669*CM$2*IF($FC669="V",1,-1)*IF($Q669="Fixo",(FA669-INDEX('Curva Forward'!$C$5:$AN$13,MATCH(CONCATENATE(BD_COMERCIAL!$K669," ",BD_COMERCIAL!$L669),'Curva Forward'!$B$5:$B$13,0),MATCH(GM$4,'Curva Forward'!$C$4:$AN$4,0))),FA669))</f>
        <v>0</v>
      </c>
      <c r="GN669" s="200">
        <f>IF(FB669="",0,CN669*CN$2*IF($FC669="V",1,-1)*IF($Q669="Fixo",(FB669-INDEX('Curva Forward'!$C$5:$AN$13,MATCH(CONCATENATE(BD_COMERCIAL!$K669," ",BD_COMERCIAL!$L669),'Curva Forward'!$B$5:$B$13,0),MATCH(GN$4,'Curva Forward'!$C$4:$AN$4,0))),FB669))</f>
        <v>0</v>
      </c>
      <c r="GO669" s="201">
        <f t="shared" ca="1" si="197"/>
        <v>0</v>
      </c>
      <c r="GP669" s="201">
        <f t="shared" ca="1" si="198"/>
        <v>-206388</v>
      </c>
    </row>
    <row r="670" spans="1:198" ht="15" customHeight="1" x14ac:dyDescent="0.25">
      <c r="A670" s="6"/>
      <c r="B670" s="7" t="s">
        <v>1117</v>
      </c>
      <c r="C670" s="8">
        <v>44833</v>
      </c>
      <c r="D670" s="9" t="s">
        <v>124</v>
      </c>
      <c r="E670" s="9" t="s">
        <v>1056</v>
      </c>
      <c r="F670" s="113" t="s">
        <v>992</v>
      </c>
      <c r="G670" s="10" t="s">
        <v>225</v>
      </c>
      <c r="H670" s="113" t="s">
        <v>1030</v>
      </c>
      <c r="I670" s="9" t="s">
        <v>139</v>
      </c>
      <c r="J670" s="166"/>
      <c r="K670" s="10" t="s">
        <v>127</v>
      </c>
      <c r="L670" s="84" t="s">
        <v>22</v>
      </c>
      <c r="M670" s="11">
        <v>44896</v>
      </c>
      <c r="N670" s="12">
        <v>44926</v>
      </c>
      <c r="O670" s="10">
        <v>5</v>
      </c>
      <c r="P670" s="84">
        <v>62</v>
      </c>
      <c r="Q670" s="84" t="s">
        <v>128</v>
      </c>
      <c r="R670" s="10" t="s">
        <v>129</v>
      </c>
      <c r="S670" s="14" t="s">
        <v>135</v>
      </c>
      <c r="T670" s="11"/>
      <c r="U670" s="12"/>
      <c r="V670" s="257" t="str">
        <f ca="1">IF(U670="","",
IF(U670="NA","",
IFERROR(VLOOKUP(EOMONTH(M670,-2)+1,IPCA!$A:$B,2,0),
VLOOKUP(EOMONTH(TODAY(),-2)+1,IPCA!$A:$B,2,0))/
VLOOKUP(EOMONTH(U670,-2)+1,IPCA!$A:$B,2,0)*
P670))</f>
        <v/>
      </c>
      <c r="W670" s="84"/>
      <c r="X670" s="13" t="s">
        <v>133</v>
      </c>
      <c r="Y670" s="166"/>
      <c r="AA670" s="108"/>
      <c r="AB670" s="15"/>
      <c r="AM670" s="6">
        <v>5</v>
      </c>
      <c r="AN670" s="15"/>
      <c r="AY670" s="6"/>
      <c r="AZ670" s="15"/>
      <c r="BK670" s="6"/>
      <c r="BL670" s="15"/>
      <c r="BW670" s="6"/>
      <c r="BX670" s="15"/>
      <c r="CI670" s="6"/>
      <c r="CJ670" s="16">
        <f t="shared" si="187"/>
        <v>0.42465753424657532</v>
      </c>
      <c r="CK670" s="16" t="str">
        <f t="shared" si="188"/>
        <v/>
      </c>
      <c r="CL670" s="16" t="str">
        <f t="shared" si="189"/>
        <v/>
      </c>
      <c r="CM670" s="16" t="str">
        <f t="shared" si="190"/>
        <v/>
      </c>
      <c r="CN670" s="16" t="str">
        <f t="shared" si="191"/>
        <v/>
      </c>
      <c r="CO670" s="18"/>
      <c r="CP670" s="15"/>
      <c r="DA670" s="6">
        <v>62</v>
      </c>
      <c r="DB670" s="15"/>
      <c r="DM670" s="6"/>
      <c r="DN670" s="15"/>
      <c r="DY670" s="6"/>
      <c r="DZ670" s="15"/>
      <c r="EK670" s="6"/>
      <c r="EL670" s="15"/>
      <c r="EW670" s="6"/>
      <c r="EX670" s="16">
        <f t="shared" si="199"/>
        <v>5.2657534246575342</v>
      </c>
      <c r="EY670" s="16" t="str">
        <f t="shared" si="200"/>
        <v/>
      </c>
      <c r="EZ670" s="16" t="str">
        <f t="shared" si="201"/>
        <v/>
      </c>
      <c r="FA670" s="16" t="str">
        <f t="shared" si="202"/>
        <v/>
      </c>
      <c r="FB670" s="160" t="str">
        <f t="shared" si="203"/>
        <v/>
      </c>
      <c r="FC670" t="s">
        <v>204</v>
      </c>
      <c r="FD670" s="20" t="s">
        <v>139</v>
      </c>
      <c r="FE670"/>
      <c r="FF670" s="209" t="s">
        <v>206</v>
      </c>
      <c r="FH670" s="284">
        <f t="shared" ca="1" si="192"/>
        <v>0</v>
      </c>
      <c r="FI670" s="208">
        <f t="shared" si="193"/>
        <v>1</v>
      </c>
      <c r="FK670" t="str">
        <f t="shared" si="194"/>
        <v>Eneva Comercializadora de Energia Ltda</v>
      </c>
      <c r="FL670" s="201">
        <f t="shared" ca="1" si="195"/>
        <v>-130200</v>
      </c>
      <c r="FM670" s="201">
        <f t="shared" ca="1" si="196"/>
        <v>0</v>
      </c>
      <c r="FN670" s="200">
        <f>AB670*AB$2*IF($FC670="V",1,-1)*IF($Q670="Fixo",(CP670-INDEX('Curva Forward'!$C$5:$AN$13,MATCH(CONCATENATE(BD_COMERCIAL!$K670," ",BD_COMERCIAL!$L670),'Curva Forward'!$B$5:$B$13,0),MATCH(FN$4,'Curva Forward'!$C$4:$AN$4,0))),CP670)</f>
        <v>0</v>
      </c>
      <c r="FO670" s="200">
        <f>AC670*AC$2*IF($FC670="V",1,-1)*IF($Q670="Fixo",(CQ670-INDEX('Curva Forward'!$C$5:$AN$13,MATCH(CONCATENATE(BD_COMERCIAL!$K670," ",BD_COMERCIAL!$L670),'Curva Forward'!$B$5:$B$13,0),MATCH(FO$4,'Curva Forward'!$C$4:$AN$4,0))),CQ670)</f>
        <v>0</v>
      </c>
      <c r="FP670" s="200">
        <f>AD670*AD$2*IF($FC670="V",1,-1)*IF($Q670="Fixo",(CR670-INDEX('Curva Forward'!$C$5:$AN$13,MATCH(CONCATENATE(BD_COMERCIAL!$K670," ",BD_COMERCIAL!$L670),'Curva Forward'!$B$5:$B$13,0),MATCH(FP$4,'Curva Forward'!$C$4:$AN$4,0))),CR670)</f>
        <v>0</v>
      </c>
      <c r="FQ670" s="200">
        <f>AE670*AE$2*IF($FC670="V",1,-1)*IF($Q670="Fixo",(CS670-INDEX('Curva Forward'!$C$5:$AN$13,MATCH(CONCATENATE(BD_COMERCIAL!$K670," ",BD_COMERCIAL!$L670),'Curva Forward'!$B$5:$B$13,0),MATCH(FQ$4,'Curva Forward'!$C$4:$AN$4,0))),CS670)</f>
        <v>0</v>
      </c>
      <c r="FR670" s="200">
        <f>AF670*AF$2*IF($FC670="V",1,-1)*IF($Q670="Fixo",(CT670-INDEX('Curva Forward'!$C$5:$AN$13,MATCH(CONCATENATE(BD_COMERCIAL!$K670," ",BD_COMERCIAL!$L670),'Curva Forward'!$B$5:$B$13,0),MATCH(FR$4,'Curva Forward'!$C$4:$AN$4,0))),CT670)</f>
        <v>0</v>
      </c>
      <c r="FS670" s="200">
        <f>AG670*AG$2*IF($FC670="V",1,-1)*IF($Q670="Fixo",(CU670-INDEX('Curva Forward'!$C$5:$AN$13,MATCH(CONCATENATE(BD_COMERCIAL!$K670," ",BD_COMERCIAL!$L670),'Curva Forward'!$B$5:$B$13,0),MATCH(FS$4,'Curva Forward'!$C$4:$AN$4,0))),CU670)</f>
        <v>0</v>
      </c>
      <c r="FT670" s="200">
        <f>AH670*AH$2*IF($FC670="V",1,-1)*IF($Q670="Fixo",(CV670-INDEX('Curva Forward'!$C$5:$AN$13,MATCH(CONCATENATE(BD_COMERCIAL!$K670," ",BD_COMERCIAL!$L670),'Curva Forward'!$B$5:$B$13,0),MATCH(FT$4,'Curva Forward'!$C$4:$AN$4,0))),CV670)</f>
        <v>0</v>
      </c>
      <c r="FU670" s="200">
        <f>AI670*AI$2*IF($FC670="V",1,-1)*IF($Q670="Fixo",(CW670-INDEX('Curva Forward'!$C$5:$AN$13,MATCH(CONCATENATE(BD_COMERCIAL!$K670," ",BD_COMERCIAL!$L670),'Curva Forward'!$B$5:$B$13,0),MATCH(FU$4,'Curva Forward'!$C$4:$AN$4,0))),CW670)</f>
        <v>0</v>
      </c>
      <c r="FV670" s="200">
        <f>AJ670*AJ$2*IF($FC670="V",1,-1)*IF($Q670="Fixo",(CX670-INDEX('Curva Forward'!$C$5:$AN$13,MATCH(CONCATENATE(BD_COMERCIAL!$K670," ",BD_COMERCIAL!$L670),'Curva Forward'!$B$5:$B$13,0),MATCH(FV$4,'Curva Forward'!$C$4:$AN$4,0))),CX670)</f>
        <v>0</v>
      </c>
      <c r="FW670" s="200">
        <f>AK670*AK$2*IF($FC670="V",1,-1)*IF($Q670="Fixo",(CY670-INDEX('Curva Forward'!$C$5:$AN$13,MATCH(CONCATENATE(BD_COMERCIAL!$K670," ",BD_COMERCIAL!$L670),'Curva Forward'!$B$5:$B$13,0),MATCH(FW$4,'Curva Forward'!$C$4:$AN$4,0))),CY670)</f>
        <v>0</v>
      </c>
      <c r="FX670" s="200">
        <f>AL670*AL$2*IF($FC670="V",1,-1)*IF($Q670="Fixo",(CZ670-INDEX('Curva Forward'!$C$5:$AN$13,MATCH(CONCATENATE(BD_COMERCIAL!$K670," ",BD_COMERCIAL!$L670),'Curva Forward'!$B$5:$B$13,0),MATCH(FX$4,'Curva Forward'!$C$4:$AN$4,0))),CZ670)</f>
        <v>0</v>
      </c>
      <c r="FY670" s="200">
        <f>AM670*AM$2*IF($FC670="V",1,-1)*IF($Q670="Fixo",(DA670-INDEX('Curva Forward'!$C$5:$AN$13,MATCH(CONCATENATE(BD_COMERCIAL!$K670," ",BD_COMERCIAL!$L670),'Curva Forward'!$B$5:$B$13,0),MATCH(FY$4,'Curva Forward'!$C$4:$AN$4,0))),DA670)</f>
        <v>-130200</v>
      </c>
      <c r="FZ670" s="200">
        <f>AN670*AN$2*IF($FC670="V",1,-1)*IF($Q670="Fixo",(DB670-INDEX('Curva Forward'!$C$5:$AN$13,MATCH(CONCATENATE(BD_COMERCIAL!$K670," ",BD_COMERCIAL!$L670),'Curva Forward'!$B$5:$B$13,0),MATCH(FZ$4,'Curva Forward'!$C$4:$AN$4,0))),DB670)</f>
        <v>0</v>
      </c>
      <c r="GA670" s="200">
        <f>AO670*AO$2*IF($FC670="V",1,-1)*IF($Q670="Fixo",(DC670-INDEX('Curva Forward'!$C$5:$AN$13,MATCH(CONCATENATE(BD_COMERCIAL!$K670," ",BD_COMERCIAL!$L670),'Curva Forward'!$B$5:$B$13,0),MATCH(GA$4,'Curva Forward'!$C$4:$AN$4,0))),DC670)</f>
        <v>0</v>
      </c>
      <c r="GB670" s="200">
        <f>AP670*AP$2*IF($FC670="V",1,-1)*IF($Q670="Fixo",(DD670-INDEX('Curva Forward'!$C$5:$AN$13,MATCH(CONCATENATE(BD_COMERCIAL!$K670," ",BD_COMERCIAL!$L670),'Curva Forward'!$B$5:$B$13,0),MATCH(GB$4,'Curva Forward'!$C$4:$AN$4,0))),DD670)</f>
        <v>0</v>
      </c>
      <c r="GC670" s="200">
        <f>AQ670*AQ$2*IF($FC670="V",1,-1)*IF($Q670="Fixo",(DE670-INDEX('Curva Forward'!$C$5:$AN$13,MATCH(CONCATENATE(BD_COMERCIAL!$K670," ",BD_COMERCIAL!$L670),'Curva Forward'!$B$5:$B$13,0),MATCH(GC$4,'Curva Forward'!$C$4:$AN$4,0))),DE670)</f>
        <v>0</v>
      </c>
      <c r="GD670" s="200">
        <f>AR670*AR$2*IF($FC670="V",1,-1)*IF($Q670="Fixo",(DF670-INDEX('Curva Forward'!$C$5:$AN$13,MATCH(CONCATENATE(BD_COMERCIAL!$K670," ",BD_COMERCIAL!$L670),'Curva Forward'!$B$5:$B$13,0),MATCH(GD$4,'Curva Forward'!$C$4:$AN$4,0))),DF670)</f>
        <v>0</v>
      </c>
      <c r="GE670" s="200">
        <f>AS670*AS$2*IF($FC670="V",1,-1)*IF($Q670="Fixo",(DG670-INDEX('Curva Forward'!$C$5:$AN$13,MATCH(CONCATENATE(BD_COMERCIAL!$K670," ",BD_COMERCIAL!$L670),'Curva Forward'!$B$5:$B$13,0),MATCH(GE$4,'Curva Forward'!$C$4:$AN$4,0))),DG670)</f>
        <v>0</v>
      </c>
      <c r="GF670" s="200">
        <f>AT670*AT$2*IF($FC670="V",1,-1)*IF($Q670="Fixo",(DH670-INDEX('Curva Forward'!$C$5:$AN$13,MATCH(CONCATENATE(BD_COMERCIAL!$K670," ",BD_COMERCIAL!$L670),'Curva Forward'!$B$5:$B$13,0),MATCH(GF$4,'Curva Forward'!$C$4:$AN$4,0))),DH670)</f>
        <v>0</v>
      </c>
      <c r="GG670" s="200">
        <f>AU670*AU$2*IF($FC670="V",1,-1)*IF($Q670="Fixo",(DI670-INDEX('Curva Forward'!$C$5:$AN$13,MATCH(CONCATENATE(BD_COMERCIAL!$K670," ",BD_COMERCIAL!$L670),'Curva Forward'!$B$5:$B$13,0),MATCH(GG$4,'Curva Forward'!$C$4:$AN$4,0))),DI670)</f>
        <v>0</v>
      </c>
      <c r="GH670" s="200">
        <f>AV670*AV$2*IF($FC670="V",1,-1)*IF($Q670="Fixo",(DJ670-INDEX('Curva Forward'!$C$5:$AN$13,MATCH(CONCATENATE(BD_COMERCIAL!$K670," ",BD_COMERCIAL!$L670),'Curva Forward'!$B$5:$B$13,0),MATCH(GH$4,'Curva Forward'!$C$4:$AN$4,0))),DJ670)</f>
        <v>0</v>
      </c>
      <c r="GI670" s="200">
        <f>AW670*AW$2*IF($FC670="V",1,-1)*IF($Q670="Fixo",(DK670-INDEX('Curva Forward'!$C$5:$AN$13,MATCH(CONCATENATE(BD_COMERCIAL!$K670," ",BD_COMERCIAL!$L670),'Curva Forward'!$B$5:$B$13,0),MATCH(GI$4,'Curva Forward'!$C$4:$AN$4,0))),DK670)</f>
        <v>0</v>
      </c>
      <c r="GJ670" s="200">
        <f>AX670*AX$2*IF($FC670="V",1,-1)*IF($Q670="Fixo",(DL670-INDEX('Curva Forward'!$C$5:$AN$13,MATCH(CONCATENATE(BD_COMERCIAL!$K670," ",BD_COMERCIAL!$L670),'Curva Forward'!$B$5:$B$13,0),MATCH(GJ$4,'Curva Forward'!$C$4:$AN$4,0))),DL670)</f>
        <v>0</v>
      </c>
      <c r="GK670" s="200">
        <f>AY670*AY$2*IF($FC670="V",1,-1)*IF($Q670="Fixo",(DM670-INDEX('Curva Forward'!$C$5:$AN$13,MATCH(CONCATENATE(BD_COMERCIAL!$K670," ",BD_COMERCIAL!$L670),'Curva Forward'!$B$5:$B$13,0),MATCH(GK$4,'Curva Forward'!$C$4:$AN$4,0))),DM670)</f>
        <v>0</v>
      </c>
      <c r="GL670" s="200">
        <f>IF(EZ670="",0,CL670*CL$2*IF($FC670="V",1,-1)*IF($Q670="Fixo",(EZ670-INDEX('Curva Forward'!$C$5:$AN$13,MATCH(CONCATENATE(BD_COMERCIAL!$K670," ",BD_COMERCIAL!$L670),'Curva Forward'!$B$5:$B$13,0),MATCH(GL$4,'Curva Forward'!$C$4:$AN$4,0))),EZ670))</f>
        <v>0</v>
      </c>
      <c r="GM670" s="200">
        <f>IF(FA670="",0,CM670*CM$2*IF($FC670="V",1,-1)*IF($Q670="Fixo",(FA670-INDEX('Curva Forward'!$C$5:$AN$13,MATCH(CONCATENATE(BD_COMERCIAL!$K670," ",BD_COMERCIAL!$L670),'Curva Forward'!$B$5:$B$13,0),MATCH(GM$4,'Curva Forward'!$C$4:$AN$4,0))),FA670))</f>
        <v>0</v>
      </c>
      <c r="GN670" s="200">
        <f>IF(FB670="",0,CN670*CN$2*IF($FC670="V",1,-1)*IF($Q670="Fixo",(FB670-INDEX('Curva Forward'!$C$5:$AN$13,MATCH(CONCATENATE(BD_COMERCIAL!$K670," ",BD_COMERCIAL!$L670),'Curva Forward'!$B$5:$B$13,0),MATCH(GN$4,'Curva Forward'!$C$4:$AN$4,0))),FB670))</f>
        <v>0</v>
      </c>
      <c r="GO670" s="201">
        <f t="shared" ca="1" si="197"/>
        <v>0</v>
      </c>
      <c r="GP670" s="201">
        <f t="shared" ca="1" si="198"/>
        <v>0</v>
      </c>
    </row>
    <row r="671" spans="1:198" ht="15" customHeight="1" x14ac:dyDescent="0.25">
      <c r="A671" s="6"/>
      <c r="B671" s="7" t="s">
        <v>1118</v>
      </c>
      <c r="C671" s="8">
        <v>44837</v>
      </c>
      <c r="D671" s="9" t="s">
        <v>131</v>
      </c>
      <c r="E671" s="9" t="s">
        <v>1058</v>
      </c>
      <c r="F671" s="113" t="s">
        <v>1059</v>
      </c>
      <c r="G671" s="10" t="s">
        <v>1056</v>
      </c>
      <c r="H671" s="113" t="s">
        <v>992</v>
      </c>
      <c r="I671" s="9" t="s">
        <v>139</v>
      </c>
      <c r="J671" s="166"/>
      <c r="K671" s="10" t="s">
        <v>127</v>
      </c>
      <c r="L671" s="84" t="s">
        <v>22</v>
      </c>
      <c r="M671" s="11">
        <v>44805</v>
      </c>
      <c r="N671" s="12">
        <v>44834</v>
      </c>
      <c r="O671" s="10">
        <v>1</v>
      </c>
      <c r="P671" s="84">
        <v>-0.35</v>
      </c>
      <c r="Q671" s="84" t="s">
        <v>586</v>
      </c>
      <c r="R671" s="10" t="s">
        <v>129</v>
      </c>
      <c r="S671" s="14" t="s">
        <v>135</v>
      </c>
      <c r="T671" s="11"/>
      <c r="U671" s="12"/>
      <c r="V671" s="257" t="str">
        <f ca="1">IF(U671="","",
IF(U671="NA","",
IFERROR(VLOOKUP(EOMONTH(M671,-2)+1,IPCA!$A:$B,2,0),
VLOOKUP(EOMONTH(TODAY(),-2)+1,IPCA!$A:$B,2,0))/
VLOOKUP(EOMONTH(U671,-2)+1,IPCA!$A:$B,2,0)*
P671))</f>
        <v/>
      </c>
      <c r="W671" s="84"/>
      <c r="X671" s="13" t="s">
        <v>6</v>
      </c>
      <c r="Y671" s="166"/>
      <c r="AA671" s="108"/>
      <c r="AB671" s="15"/>
      <c r="AJ671">
        <v>1</v>
      </c>
      <c r="AM671" s="6"/>
      <c r="AN671" s="15"/>
      <c r="AY671" s="6"/>
      <c r="AZ671" s="15"/>
      <c r="BK671" s="6"/>
      <c r="BL671" s="15"/>
      <c r="BW671" s="6"/>
      <c r="BX671" s="15"/>
      <c r="CI671" s="6"/>
      <c r="CJ671" s="16">
        <f t="shared" si="187"/>
        <v>8.2191780821917804E-2</v>
      </c>
      <c r="CK671" s="16" t="str">
        <f t="shared" si="188"/>
        <v/>
      </c>
      <c r="CL671" s="16" t="str">
        <f t="shared" si="189"/>
        <v/>
      </c>
      <c r="CM671" s="16" t="str">
        <f t="shared" si="190"/>
        <v/>
      </c>
      <c r="CN671" s="16" t="str">
        <f t="shared" si="191"/>
        <v/>
      </c>
      <c r="CO671" s="18"/>
      <c r="CP671" s="15"/>
      <c r="CX671">
        <v>-0.35</v>
      </c>
      <c r="DA671" s="6"/>
      <c r="DB671" s="15"/>
      <c r="DM671" s="6"/>
      <c r="DN671" s="15"/>
      <c r="DY671" s="6"/>
      <c r="DZ671" s="15"/>
      <c r="EK671" s="6"/>
      <c r="EL671" s="15"/>
      <c r="EW671" s="6"/>
      <c r="EX671" s="16">
        <f t="shared" si="199"/>
        <v>-2.8767123287671229E-2</v>
      </c>
      <c r="EY671" s="16" t="str">
        <f t="shared" si="200"/>
        <v/>
      </c>
      <c r="EZ671" s="16" t="str">
        <f t="shared" si="201"/>
        <v/>
      </c>
      <c r="FA671" s="16" t="str">
        <f t="shared" si="202"/>
        <v/>
      </c>
      <c r="FB671" s="160" t="str">
        <f t="shared" si="203"/>
        <v/>
      </c>
      <c r="FC671" t="s">
        <v>205</v>
      </c>
      <c r="FD671" s="20" t="s">
        <v>139</v>
      </c>
      <c r="FE671"/>
      <c r="FF671" s="209" t="s">
        <v>206</v>
      </c>
      <c r="FH671" s="284">
        <f t="shared" ca="1" si="192"/>
        <v>0</v>
      </c>
      <c r="FI671" s="208">
        <f t="shared" si="193"/>
        <v>0.96666666666666667</v>
      </c>
      <c r="FK671" t="str">
        <f t="shared" si="194"/>
        <v>SAFIRA ADMINISTRACAO E COMERCIALIZACAO DE ENERGIA S.A.</v>
      </c>
      <c r="FL671" s="201">
        <f t="shared" ca="1" si="195"/>
        <v>251.99999999999997</v>
      </c>
      <c r="FM671" s="201">
        <f t="shared" ca="1" si="196"/>
        <v>0</v>
      </c>
      <c r="FN671" s="200">
        <f>AB671*AB$2*IF($FC671="V",1,-1)*IF($Q671="Fixo",(CP671-INDEX('Curva Forward'!$C$5:$AN$13,MATCH(CONCATENATE(BD_COMERCIAL!$K671," ",BD_COMERCIAL!$L671),'Curva Forward'!$B$5:$B$13,0),MATCH(FN$4,'Curva Forward'!$C$4:$AN$4,0))),CP671)</f>
        <v>0</v>
      </c>
      <c r="FO671" s="200">
        <f>AC671*AC$2*IF($FC671="V",1,-1)*IF($Q671="Fixo",(CQ671-INDEX('Curva Forward'!$C$5:$AN$13,MATCH(CONCATENATE(BD_COMERCIAL!$K671," ",BD_COMERCIAL!$L671),'Curva Forward'!$B$5:$B$13,0),MATCH(FO$4,'Curva Forward'!$C$4:$AN$4,0))),CQ671)</f>
        <v>0</v>
      </c>
      <c r="FP671" s="200">
        <f>AD671*AD$2*IF($FC671="V",1,-1)*IF($Q671="Fixo",(CR671-INDEX('Curva Forward'!$C$5:$AN$13,MATCH(CONCATENATE(BD_COMERCIAL!$K671," ",BD_COMERCIAL!$L671),'Curva Forward'!$B$5:$B$13,0),MATCH(FP$4,'Curva Forward'!$C$4:$AN$4,0))),CR671)</f>
        <v>0</v>
      </c>
      <c r="FQ671" s="200">
        <f>AE671*AE$2*IF($FC671="V",1,-1)*IF($Q671="Fixo",(CS671-INDEX('Curva Forward'!$C$5:$AN$13,MATCH(CONCATENATE(BD_COMERCIAL!$K671," ",BD_COMERCIAL!$L671),'Curva Forward'!$B$5:$B$13,0),MATCH(FQ$4,'Curva Forward'!$C$4:$AN$4,0))),CS671)</f>
        <v>0</v>
      </c>
      <c r="FR671" s="200">
        <f>AF671*AF$2*IF($FC671="V",1,-1)*IF($Q671="Fixo",(CT671-INDEX('Curva Forward'!$C$5:$AN$13,MATCH(CONCATENATE(BD_COMERCIAL!$K671," ",BD_COMERCIAL!$L671),'Curva Forward'!$B$5:$B$13,0),MATCH(FR$4,'Curva Forward'!$C$4:$AN$4,0))),CT671)</f>
        <v>0</v>
      </c>
      <c r="FS671" s="200">
        <f>AG671*AG$2*IF($FC671="V",1,-1)*IF($Q671="Fixo",(CU671-INDEX('Curva Forward'!$C$5:$AN$13,MATCH(CONCATENATE(BD_COMERCIAL!$K671," ",BD_COMERCIAL!$L671),'Curva Forward'!$B$5:$B$13,0),MATCH(FS$4,'Curva Forward'!$C$4:$AN$4,0))),CU671)</f>
        <v>0</v>
      </c>
      <c r="FT671" s="200">
        <f>AH671*AH$2*IF($FC671="V",1,-1)*IF($Q671="Fixo",(CV671-INDEX('Curva Forward'!$C$5:$AN$13,MATCH(CONCATENATE(BD_COMERCIAL!$K671," ",BD_COMERCIAL!$L671),'Curva Forward'!$B$5:$B$13,0),MATCH(FT$4,'Curva Forward'!$C$4:$AN$4,0))),CV671)</f>
        <v>0</v>
      </c>
      <c r="FU671" s="200">
        <f>AI671*AI$2*IF($FC671="V",1,-1)*IF($Q671="Fixo",(CW671-INDEX('Curva Forward'!$C$5:$AN$13,MATCH(CONCATENATE(BD_COMERCIAL!$K671," ",BD_COMERCIAL!$L671),'Curva Forward'!$B$5:$B$13,0),MATCH(FU$4,'Curva Forward'!$C$4:$AN$4,0))),CW671)</f>
        <v>0</v>
      </c>
      <c r="FV671" s="200">
        <f>AJ671*AJ$2*IF($FC671="V",1,-1)*IF($Q671="Fixo",(CX671-INDEX('Curva Forward'!$C$5:$AN$13,MATCH(CONCATENATE(BD_COMERCIAL!$K671," ",BD_COMERCIAL!$L671),'Curva Forward'!$B$5:$B$13,0),MATCH(FV$4,'Curva Forward'!$C$4:$AN$4,0))),CX671)</f>
        <v>251.99999999999997</v>
      </c>
      <c r="FW671" s="200">
        <f>AK671*AK$2*IF($FC671="V",1,-1)*IF($Q671="Fixo",(CY671-INDEX('Curva Forward'!$C$5:$AN$13,MATCH(CONCATENATE(BD_COMERCIAL!$K671," ",BD_COMERCIAL!$L671),'Curva Forward'!$B$5:$B$13,0),MATCH(FW$4,'Curva Forward'!$C$4:$AN$4,0))),CY671)</f>
        <v>0</v>
      </c>
      <c r="FX671" s="200">
        <f>AL671*AL$2*IF($FC671="V",1,-1)*IF($Q671="Fixo",(CZ671-INDEX('Curva Forward'!$C$5:$AN$13,MATCH(CONCATENATE(BD_COMERCIAL!$K671," ",BD_COMERCIAL!$L671),'Curva Forward'!$B$5:$B$13,0),MATCH(FX$4,'Curva Forward'!$C$4:$AN$4,0))),CZ671)</f>
        <v>0</v>
      </c>
      <c r="FY671" s="200">
        <f>AM671*AM$2*IF($FC671="V",1,-1)*IF($Q671="Fixo",(DA671-INDEX('Curva Forward'!$C$5:$AN$13,MATCH(CONCATENATE(BD_COMERCIAL!$K671," ",BD_COMERCIAL!$L671),'Curva Forward'!$B$5:$B$13,0),MATCH(FY$4,'Curva Forward'!$C$4:$AN$4,0))),DA671)</f>
        <v>0</v>
      </c>
      <c r="FZ671" s="200">
        <f>AN671*AN$2*IF($FC671="V",1,-1)*IF($Q671="Fixo",(DB671-INDEX('Curva Forward'!$C$5:$AN$13,MATCH(CONCATENATE(BD_COMERCIAL!$K671," ",BD_COMERCIAL!$L671),'Curva Forward'!$B$5:$B$13,0),MATCH(FZ$4,'Curva Forward'!$C$4:$AN$4,0))),DB671)</f>
        <v>0</v>
      </c>
      <c r="GA671" s="200">
        <f>AO671*AO$2*IF($FC671="V",1,-1)*IF($Q671="Fixo",(DC671-INDEX('Curva Forward'!$C$5:$AN$13,MATCH(CONCATENATE(BD_COMERCIAL!$K671," ",BD_COMERCIAL!$L671),'Curva Forward'!$B$5:$B$13,0),MATCH(GA$4,'Curva Forward'!$C$4:$AN$4,0))),DC671)</f>
        <v>0</v>
      </c>
      <c r="GB671" s="200">
        <f>AP671*AP$2*IF($FC671="V",1,-1)*IF($Q671="Fixo",(DD671-INDEX('Curva Forward'!$C$5:$AN$13,MATCH(CONCATENATE(BD_COMERCIAL!$K671," ",BD_COMERCIAL!$L671),'Curva Forward'!$B$5:$B$13,0),MATCH(GB$4,'Curva Forward'!$C$4:$AN$4,0))),DD671)</f>
        <v>0</v>
      </c>
      <c r="GC671" s="200">
        <f>AQ671*AQ$2*IF($FC671="V",1,-1)*IF($Q671="Fixo",(DE671-INDEX('Curva Forward'!$C$5:$AN$13,MATCH(CONCATENATE(BD_COMERCIAL!$K671," ",BD_COMERCIAL!$L671),'Curva Forward'!$B$5:$B$13,0),MATCH(GC$4,'Curva Forward'!$C$4:$AN$4,0))),DE671)</f>
        <v>0</v>
      </c>
      <c r="GD671" s="200">
        <f>AR671*AR$2*IF($FC671="V",1,-1)*IF($Q671="Fixo",(DF671-INDEX('Curva Forward'!$C$5:$AN$13,MATCH(CONCATENATE(BD_COMERCIAL!$K671," ",BD_COMERCIAL!$L671),'Curva Forward'!$B$5:$B$13,0),MATCH(GD$4,'Curva Forward'!$C$4:$AN$4,0))),DF671)</f>
        <v>0</v>
      </c>
      <c r="GE671" s="200">
        <f>AS671*AS$2*IF($FC671="V",1,-1)*IF($Q671="Fixo",(DG671-INDEX('Curva Forward'!$C$5:$AN$13,MATCH(CONCATENATE(BD_COMERCIAL!$K671," ",BD_COMERCIAL!$L671),'Curva Forward'!$B$5:$B$13,0),MATCH(GE$4,'Curva Forward'!$C$4:$AN$4,0))),DG671)</f>
        <v>0</v>
      </c>
      <c r="GF671" s="200">
        <f>AT671*AT$2*IF($FC671="V",1,-1)*IF($Q671="Fixo",(DH671-INDEX('Curva Forward'!$C$5:$AN$13,MATCH(CONCATENATE(BD_COMERCIAL!$K671," ",BD_COMERCIAL!$L671),'Curva Forward'!$B$5:$B$13,0),MATCH(GF$4,'Curva Forward'!$C$4:$AN$4,0))),DH671)</f>
        <v>0</v>
      </c>
      <c r="GG671" s="200">
        <f>AU671*AU$2*IF($FC671="V",1,-1)*IF($Q671="Fixo",(DI671-INDEX('Curva Forward'!$C$5:$AN$13,MATCH(CONCATENATE(BD_COMERCIAL!$K671," ",BD_COMERCIAL!$L671),'Curva Forward'!$B$5:$B$13,0),MATCH(GG$4,'Curva Forward'!$C$4:$AN$4,0))),DI671)</f>
        <v>0</v>
      </c>
      <c r="GH671" s="200">
        <f>AV671*AV$2*IF($FC671="V",1,-1)*IF($Q671="Fixo",(DJ671-INDEX('Curva Forward'!$C$5:$AN$13,MATCH(CONCATENATE(BD_COMERCIAL!$K671," ",BD_COMERCIAL!$L671),'Curva Forward'!$B$5:$B$13,0),MATCH(GH$4,'Curva Forward'!$C$4:$AN$4,0))),DJ671)</f>
        <v>0</v>
      </c>
      <c r="GI671" s="200">
        <f>AW671*AW$2*IF($FC671="V",1,-1)*IF($Q671="Fixo",(DK671-INDEX('Curva Forward'!$C$5:$AN$13,MATCH(CONCATENATE(BD_COMERCIAL!$K671," ",BD_COMERCIAL!$L671),'Curva Forward'!$B$5:$B$13,0),MATCH(GI$4,'Curva Forward'!$C$4:$AN$4,0))),DK671)</f>
        <v>0</v>
      </c>
      <c r="GJ671" s="200">
        <f>AX671*AX$2*IF($FC671="V",1,-1)*IF($Q671="Fixo",(DL671-INDEX('Curva Forward'!$C$5:$AN$13,MATCH(CONCATENATE(BD_COMERCIAL!$K671," ",BD_COMERCIAL!$L671),'Curva Forward'!$B$5:$B$13,0),MATCH(GJ$4,'Curva Forward'!$C$4:$AN$4,0))),DL671)</f>
        <v>0</v>
      </c>
      <c r="GK671" s="200">
        <f>AY671*AY$2*IF($FC671="V",1,-1)*IF($Q671="Fixo",(DM671-INDEX('Curva Forward'!$C$5:$AN$13,MATCH(CONCATENATE(BD_COMERCIAL!$K671," ",BD_COMERCIAL!$L671),'Curva Forward'!$B$5:$B$13,0),MATCH(GK$4,'Curva Forward'!$C$4:$AN$4,0))),DM671)</f>
        <v>0</v>
      </c>
      <c r="GL671" s="200">
        <f>IF(EZ671="",0,CL671*CL$2*IF($FC671="V",1,-1)*IF($Q671="Fixo",(EZ671-INDEX('Curva Forward'!$C$5:$AN$13,MATCH(CONCATENATE(BD_COMERCIAL!$K671," ",BD_COMERCIAL!$L671),'Curva Forward'!$B$5:$B$13,0),MATCH(GL$4,'Curva Forward'!$C$4:$AN$4,0))),EZ671))</f>
        <v>0</v>
      </c>
      <c r="GM671" s="200">
        <f>IF(FA671="",0,CM671*CM$2*IF($FC671="V",1,-1)*IF($Q671="Fixo",(FA671-INDEX('Curva Forward'!$C$5:$AN$13,MATCH(CONCATENATE(BD_COMERCIAL!$K671," ",BD_COMERCIAL!$L671),'Curva Forward'!$B$5:$B$13,0),MATCH(GM$4,'Curva Forward'!$C$4:$AN$4,0))),FA671))</f>
        <v>0</v>
      </c>
      <c r="GN671" s="200">
        <f>IF(FB671="",0,CN671*CN$2*IF($FC671="V",1,-1)*IF($Q671="Fixo",(FB671-INDEX('Curva Forward'!$C$5:$AN$13,MATCH(CONCATENATE(BD_COMERCIAL!$K671," ",BD_COMERCIAL!$L671),'Curva Forward'!$B$5:$B$13,0),MATCH(GN$4,'Curva Forward'!$C$4:$AN$4,0))),FB671))</f>
        <v>0</v>
      </c>
      <c r="GO671" s="201">
        <f t="shared" ca="1" si="197"/>
        <v>0</v>
      </c>
      <c r="GP671" s="201">
        <f t="shared" ca="1" si="198"/>
        <v>0</v>
      </c>
    </row>
    <row r="672" spans="1:198" ht="15" customHeight="1" x14ac:dyDescent="0.25">
      <c r="A672" s="6"/>
      <c r="B672" s="7" t="s">
        <v>1119</v>
      </c>
      <c r="C672" s="8">
        <v>44838</v>
      </c>
      <c r="D672" s="9" t="s">
        <v>131</v>
      </c>
      <c r="E672" s="9" t="s">
        <v>182</v>
      </c>
      <c r="F672" s="113" t="s">
        <v>1120</v>
      </c>
      <c r="G672" s="10" t="s">
        <v>1056</v>
      </c>
      <c r="H672" s="113" t="s">
        <v>992</v>
      </c>
      <c r="I672" s="9" t="s">
        <v>139</v>
      </c>
      <c r="J672" s="166"/>
      <c r="K672" s="10" t="s">
        <v>127</v>
      </c>
      <c r="L672" s="84" t="s">
        <v>22</v>
      </c>
      <c r="M672" s="11">
        <v>44805</v>
      </c>
      <c r="N672" s="12">
        <v>44834</v>
      </c>
      <c r="O672" s="10">
        <v>5</v>
      </c>
      <c r="P672" s="84">
        <v>-0.1</v>
      </c>
      <c r="Q672" s="84" t="s">
        <v>586</v>
      </c>
      <c r="R672" s="10" t="s">
        <v>129</v>
      </c>
      <c r="S672" s="14" t="s">
        <v>135</v>
      </c>
      <c r="T672" s="11"/>
      <c r="U672" s="12"/>
      <c r="V672" s="257" t="str">
        <f ca="1">IF(U672="","",
IF(U672="NA","",
IFERROR(VLOOKUP(EOMONTH(M672,-2)+1,IPCA!$A:$B,2,0),
VLOOKUP(EOMONTH(TODAY(),-2)+1,IPCA!$A:$B,2,0))/
VLOOKUP(EOMONTH(U672,-2)+1,IPCA!$A:$B,2,0)*
P672))</f>
        <v/>
      </c>
      <c r="W672" s="84"/>
      <c r="X672" s="13" t="s">
        <v>133</v>
      </c>
      <c r="Y672" s="166"/>
      <c r="AA672" s="108"/>
      <c r="AB672" s="15"/>
      <c r="AJ672">
        <v>5</v>
      </c>
      <c r="AM672" s="6"/>
      <c r="AN672" s="15"/>
      <c r="AY672" s="6"/>
      <c r="AZ672" s="15"/>
      <c r="BK672" s="6"/>
      <c r="BL672" s="15"/>
      <c r="BW672" s="6"/>
      <c r="BX672" s="15"/>
      <c r="CI672" s="6"/>
      <c r="CJ672" s="16">
        <f t="shared" si="187"/>
        <v>0.41095890410958902</v>
      </c>
      <c r="CK672" s="16" t="str">
        <f t="shared" si="188"/>
        <v/>
      </c>
      <c r="CL672" s="16" t="str">
        <f t="shared" si="189"/>
        <v/>
      </c>
      <c r="CM672" s="16" t="str">
        <f t="shared" si="190"/>
        <v/>
      </c>
      <c r="CN672" s="16" t="str">
        <f t="shared" si="191"/>
        <v/>
      </c>
      <c r="CO672" s="18"/>
      <c r="CP672" s="15"/>
      <c r="CX672">
        <v>-0.1</v>
      </c>
      <c r="DA672" s="6"/>
      <c r="DB672" s="15"/>
      <c r="DM672" s="6"/>
      <c r="DN672" s="15"/>
      <c r="DY672" s="6"/>
      <c r="DZ672" s="15"/>
      <c r="EK672" s="6"/>
      <c r="EL672" s="15"/>
      <c r="EW672" s="6"/>
      <c r="EX672" s="16">
        <f t="shared" si="199"/>
        <v>-8.21917808219178E-3</v>
      </c>
      <c r="EY672" s="16" t="str">
        <f t="shared" si="200"/>
        <v/>
      </c>
      <c r="EZ672" s="16" t="str">
        <f t="shared" si="201"/>
        <v/>
      </c>
      <c r="FA672" s="16" t="str">
        <f t="shared" si="202"/>
        <v/>
      </c>
      <c r="FB672" s="160" t="str">
        <f t="shared" si="203"/>
        <v/>
      </c>
      <c r="FC672" t="s">
        <v>205</v>
      </c>
      <c r="FD672" s="20" t="s">
        <v>139</v>
      </c>
      <c r="FE672"/>
      <c r="FF672" s="209" t="s">
        <v>206</v>
      </c>
      <c r="FH672" s="284">
        <f t="shared" ca="1" si="192"/>
        <v>0</v>
      </c>
      <c r="FI672" s="208">
        <f t="shared" si="193"/>
        <v>0.96666666666666667</v>
      </c>
      <c r="FK672" t="str">
        <f t="shared" si="194"/>
        <v>Capitale Energia Comercializadora Ltda</v>
      </c>
      <c r="FL672" s="201">
        <f t="shared" ca="1" si="195"/>
        <v>360</v>
      </c>
      <c r="FM672" s="201">
        <f t="shared" ca="1" si="196"/>
        <v>0</v>
      </c>
      <c r="FN672" s="200">
        <f>AB672*AB$2*IF($FC672="V",1,-1)*IF($Q672="Fixo",(CP672-INDEX('Curva Forward'!$C$5:$AN$13,MATCH(CONCATENATE(BD_COMERCIAL!$K672," ",BD_COMERCIAL!$L672),'Curva Forward'!$B$5:$B$13,0),MATCH(FN$4,'Curva Forward'!$C$4:$AN$4,0))),CP672)</f>
        <v>0</v>
      </c>
      <c r="FO672" s="200">
        <f>AC672*AC$2*IF($FC672="V",1,-1)*IF($Q672="Fixo",(CQ672-INDEX('Curva Forward'!$C$5:$AN$13,MATCH(CONCATENATE(BD_COMERCIAL!$K672," ",BD_COMERCIAL!$L672),'Curva Forward'!$B$5:$B$13,0),MATCH(FO$4,'Curva Forward'!$C$4:$AN$4,0))),CQ672)</f>
        <v>0</v>
      </c>
      <c r="FP672" s="200">
        <f>AD672*AD$2*IF($FC672="V",1,-1)*IF($Q672="Fixo",(CR672-INDEX('Curva Forward'!$C$5:$AN$13,MATCH(CONCATENATE(BD_COMERCIAL!$K672," ",BD_COMERCIAL!$L672),'Curva Forward'!$B$5:$B$13,0),MATCH(FP$4,'Curva Forward'!$C$4:$AN$4,0))),CR672)</f>
        <v>0</v>
      </c>
      <c r="FQ672" s="200">
        <f>AE672*AE$2*IF($FC672="V",1,-1)*IF($Q672="Fixo",(CS672-INDEX('Curva Forward'!$C$5:$AN$13,MATCH(CONCATENATE(BD_COMERCIAL!$K672," ",BD_COMERCIAL!$L672),'Curva Forward'!$B$5:$B$13,0),MATCH(FQ$4,'Curva Forward'!$C$4:$AN$4,0))),CS672)</f>
        <v>0</v>
      </c>
      <c r="FR672" s="200">
        <f>AF672*AF$2*IF($FC672="V",1,-1)*IF($Q672="Fixo",(CT672-INDEX('Curva Forward'!$C$5:$AN$13,MATCH(CONCATENATE(BD_COMERCIAL!$K672," ",BD_COMERCIAL!$L672),'Curva Forward'!$B$5:$B$13,0),MATCH(FR$4,'Curva Forward'!$C$4:$AN$4,0))),CT672)</f>
        <v>0</v>
      </c>
      <c r="FS672" s="200">
        <f>AG672*AG$2*IF($FC672="V",1,-1)*IF($Q672="Fixo",(CU672-INDEX('Curva Forward'!$C$5:$AN$13,MATCH(CONCATENATE(BD_COMERCIAL!$K672," ",BD_COMERCIAL!$L672),'Curva Forward'!$B$5:$B$13,0),MATCH(FS$4,'Curva Forward'!$C$4:$AN$4,0))),CU672)</f>
        <v>0</v>
      </c>
      <c r="FT672" s="200">
        <f>AH672*AH$2*IF($FC672="V",1,-1)*IF($Q672="Fixo",(CV672-INDEX('Curva Forward'!$C$5:$AN$13,MATCH(CONCATENATE(BD_COMERCIAL!$K672," ",BD_COMERCIAL!$L672),'Curva Forward'!$B$5:$B$13,0),MATCH(FT$4,'Curva Forward'!$C$4:$AN$4,0))),CV672)</f>
        <v>0</v>
      </c>
      <c r="FU672" s="200">
        <f>AI672*AI$2*IF($FC672="V",1,-1)*IF($Q672="Fixo",(CW672-INDEX('Curva Forward'!$C$5:$AN$13,MATCH(CONCATENATE(BD_COMERCIAL!$K672," ",BD_COMERCIAL!$L672),'Curva Forward'!$B$5:$B$13,0),MATCH(FU$4,'Curva Forward'!$C$4:$AN$4,0))),CW672)</f>
        <v>0</v>
      </c>
      <c r="FV672" s="200">
        <f>AJ672*AJ$2*IF($FC672="V",1,-1)*IF($Q672="Fixo",(CX672-INDEX('Curva Forward'!$C$5:$AN$13,MATCH(CONCATENATE(BD_COMERCIAL!$K672," ",BD_COMERCIAL!$L672),'Curva Forward'!$B$5:$B$13,0),MATCH(FV$4,'Curva Forward'!$C$4:$AN$4,0))),CX672)</f>
        <v>360</v>
      </c>
      <c r="FW672" s="200">
        <f>AK672*AK$2*IF($FC672="V",1,-1)*IF($Q672="Fixo",(CY672-INDEX('Curva Forward'!$C$5:$AN$13,MATCH(CONCATENATE(BD_COMERCIAL!$K672," ",BD_COMERCIAL!$L672),'Curva Forward'!$B$5:$B$13,0),MATCH(FW$4,'Curva Forward'!$C$4:$AN$4,0))),CY672)</f>
        <v>0</v>
      </c>
      <c r="FX672" s="200">
        <f>AL672*AL$2*IF($FC672="V",1,-1)*IF($Q672="Fixo",(CZ672-INDEX('Curva Forward'!$C$5:$AN$13,MATCH(CONCATENATE(BD_COMERCIAL!$K672," ",BD_COMERCIAL!$L672),'Curva Forward'!$B$5:$B$13,0),MATCH(FX$4,'Curva Forward'!$C$4:$AN$4,0))),CZ672)</f>
        <v>0</v>
      </c>
      <c r="FY672" s="200">
        <f>AM672*AM$2*IF($FC672="V",1,-1)*IF($Q672="Fixo",(DA672-INDEX('Curva Forward'!$C$5:$AN$13,MATCH(CONCATENATE(BD_COMERCIAL!$K672," ",BD_COMERCIAL!$L672),'Curva Forward'!$B$5:$B$13,0),MATCH(FY$4,'Curva Forward'!$C$4:$AN$4,0))),DA672)</f>
        <v>0</v>
      </c>
      <c r="FZ672" s="200">
        <f>AN672*AN$2*IF($FC672="V",1,-1)*IF($Q672="Fixo",(DB672-INDEX('Curva Forward'!$C$5:$AN$13,MATCH(CONCATENATE(BD_COMERCIAL!$K672," ",BD_COMERCIAL!$L672),'Curva Forward'!$B$5:$B$13,0),MATCH(FZ$4,'Curva Forward'!$C$4:$AN$4,0))),DB672)</f>
        <v>0</v>
      </c>
      <c r="GA672" s="200">
        <f>AO672*AO$2*IF($FC672="V",1,-1)*IF($Q672="Fixo",(DC672-INDEX('Curva Forward'!$C$5:$AN$13,MATCH(CONCATENATE(BD_COMERCIAL!$K672," ",BD_COMERCIAL!$L672),'Curva Forward'!$B$5:$B$13,0),MATCH(GA$4,'Curva Forward'!$C$4:$AN$4,0))),DC672)</f>
        <v>0</v>
      </c>
      <c r="GB672" s="200">
        <f>AP672*AP$2*IF($FC672="V",1,-1)*IF($Q672="Fixo",(DD672-INDEX('Curva Forward'!$C$5:$AN$13,MATCH(CONCATENATE(BD_COMERCIAL!$K672," ",BD_COMERCIAL!$L672),'Curva Forward'!$B$5:$B$13,0),MATCH(GB$4,'Curva Forward'!$C$4:$AN$4,0))),DD672)</f>
        <v>0</v>
      </c>
      <c r="GC672" s="200">
        <f>AQ672*AQ$2*IF($FC672="V",1,-1)*IF($Q672="Fixo",(DE672-INDEX('Curva Forward'!$C$5:$AN$13,MATCH(CONCATENATE(BD_COMERCIAL!$K672," ",BD_COMERCIAL!$L672),'Curva Forward'!$B$5:$B$13,0),MATCH(GC$4,'Curva Forward'!$C$4:$AN$4,0))),DE672)</f>
        <v>0</v>
      </c>
      <c r="GD672" s="200">
        <f>AR672*AR$2*IF($FC672="V",1,-1)*IF($Q672="Fixo",(DF672-INDEX('Curva Forward'!$C$5:$AN$13,MATCH(CONCATENATE(BD_COMERCIAL!$K672," ",BD_COMERCIAL!$L672),'Curva Forward'!$B$5:$B$13,0),MATCH(GD$4,'Curva Forward'!$C$4:$AN$4,0))),DF672)</f>
        <v>0</v>
      </c>
      <c r="GE672" s="200">
        <f>AS672*AS$2*IF($FC672="V",1,-1)*IF($Q672="Fixo",(DG672-INDEX('Curva Forward'!$C$5:$AN$13,MATCH(CONCATENATE(BD_COMERCIAL!$K672," ",BD_COMERCIAL!$L672),'Curva Forward'!$B$5:$B$13,0),MATCH(GE$4,'Curva Forward'!$C$4:$AN$4,0))),DG672)</f>
        <v>0</v>
      </c>
      <c r="GF672" s="200">
        <f>AT672*AT$2*IF($FC672="V",1,-1)*IF($Q672="Fixo",(DH672-INDEX('Curva Forward'!$C$5:$AN$13,MATCH(CONCATENATE(BD_COMERCIAL!$K672," ",BD_COMERCIAL!$L672),'Curva Forward'!$B$5:$B$13,0),MATCH(GF$4,'Curva Forward'!$C$4:$AN$4,0))),DH672)</f>
        <v>0</v>
      </c>
      <c r="GG672" s="200">
        <f>AU672*AU$2*IF($FC672="V",1,-1)*IF($Q672="Fixo",(DI672-INDEX('Curva Forward'!$C$5:$AN$13,MATCH(CONCATENATE(BD_COMERCIAL!$K672," ",BD_COMERCIAL!$L672),'Curva Forward'!$B$5:$B$13,0),MATCH(GG$4,'Curva Forward'!$C$4:$AN$4,0))),DI672)</f>
        <v>0</v>
      </c>
      <c r="GH672" s="200">
        <f>AV672*AV$2*IF($FC672="V",1,-1)*IF($Q672="Fixo",(DJ672-INDEX('Curva Forward'!$C$5:$AN$13,MATCH(CONCATENATE(BD_COMERCIAL!$K672," ",BD_COMERCIAL!$L672),'Curva Forward'!$B$5:$B$13,0),MATCH(GH$4,'Curva Forward'!$C$4:$AN$4,0))),DJ672)</f>
        <v>0</v>
      </c>
      <c r="GI672" s="200">
        <f>AW672*AW$2*IF($FC672="V",1,-1)*IF($Q672="Fixo",(DK672-INDEX('Curva Forward'!$C$5:$AN$13,MATCH(CONCATENATE(BD_COMERCIAL!$K672," ",BD_COMERCIAL!$L672),'Curva Forward'!$B$5:$B$13,0),MATCH(GI$4,'Curva Forward'!$C$4:$AN$4,0))),DK672)</f>
        <v>0</v>
      </c>
      <c r="GJ672" s="200">
        <f>AX672*AX$2*IF($FC672="V",1,-1)*IF($Q672="Fixo",(DL672-INDEX('Curva Forward'!$C$5:$AN$13,MATCH(CONCATENATE(BD_COMERCIAL!$K672," ",BD_COMERCIAL!$L672),'Curva Forward'!$B$5:$B$13,0),MATCH(GJ$4,'Curva Forward'!$C$4:$AN$4,0))),DL672)</f>
        <v>0</v>
      </c>
      <c r="GK672" s="200">
        <f>AY672*AY$2*IF($FC672="V",1,-1)*IF($Q672="Fixo",(DM672-INDEX('Curva Forward'!$C$5:$AN$13,MATCH(CONCATENATE(BD_COMERCIAL!$K672," ",BD_COMERCIAL!$L672),'Curva Forward'!$B$5:$B$13,0),MATCH(GK$4,'Curva Forward'!$C$4:$AN$4,0))),DM672)</f>
        <v>0</v>
      </c>
      <c r="GL672" s="200">
        <f>IF(EZ672="",0,CL672*CL$2*IF($FC672="V",1,-1)*IF($Q672="Fixo",(EZ672-INDEX('Curva Forward'!$C$5:$AN$13,MATCH(CONCATENATE(BD_COMERCIAL!$K672," ",BD_COMERCIAL!$L672),'Curva Forward'!$B$5:$B$13,0),MATCH(GL$4,'Curva Forward'!$C$4:$AN$4,0))),EZ672))</f>
        <v>0</v>
      </c>
      <c r="GM672" s="200">
        <f>IF(FA672="",0,CM672*CM$2*IF($FC672="V",1,-1)*IF($Q672="Fixo",(FA672-INDEX('Curva Forward'!$C$5:$AN$13,MATCH(CONCATENATE(BD_COMERCIAL!$K672," ",BD_COMERCIAL!$L672),'Curva Forward'!$B$5:$B$13,0),MATCH(GM$4,'Curva Forward'!$C$4:$AN$4,0))),FA672))</f>
        <v>0</v>
      </c>
      <c r="GN672" s="200">
        <f>IF(FB672="",0,CN672*CN$2*IF($FC672="V",1,-1)*IF($Q672="Fixo",(FB672-INDEX('Curva Forward'!$C$5:$AN$13,MATCH(CONCATENATE(BD_COMERCIAL!$K672," ",BD_COMERCIAL!$L672),'Curva Forward'!$B$5:$B$13,0),MATCH(GN$4,'Curva Forward'!$C$4:$AN$4,0))),FB672))</f>
        <v>0</v>
      </c>
      <c r="GO672" s="201">
        <f t="shared" ca="1" si="197"/>
        <v>0</v>
      </c>
      <c r="GP672" s="201">
        <f t="shared" ca="1" si="198"/>
        <v>0</v>
      </c>
    </row>
    <row r="673" spans="1:198" ht="15" customHeight="1" x14ac:dyDescent="0.25">
      <c r="A673" s="6"/>
      <c r="B673" s="7" t="s">
        <v>1121</v>
      </c>
      <c r="C673" s="8">
        <v>44840</v>
      </c>
      <c r="D673" s="9" t="s">
        <v>131</v>
      </c>
      <c r="E673" s="9" t="s">
        <v>191</v>
      </c>
      <c r="F673" s="113" t="s">
        <v>1122</v>
      </c>
      <c r="G673" s="10" t="s">
        <v>1056</v>
      </c>
      <c r="H673" s="113" t="s">
        <v>992</v>
      </c>
      <c r="I673" s="9" t="s">
        <v>126</v>
      </c>
      <c r="J673" s="166" t="s">
        <v>1123</v>
      </c>
      <c r="K673" s="10" t="s">
        <v>127</v>
      </c>
      <c r="L673" s="84" t="s">
        <v>22</v>
      </c>
      <c r="M673" s="11">
        <v>45017</v>
      </c>
      <c r="N673" s="12">
        <v>45107</v>
      </c>
      <c r="O673" s="10">
        <v>1.7</v>
      </c>
      <c r="P673" s="84">
        <v>75</v>
      </c>
      <c r="Q673" s="84" t="s">
        <v>128</v>
      </c>
      <c r="R673" s="10" t="s">
        <v>129</v>
      </c>
      <c r="S673" s="14" t="s">
        <v>135</v>
      </c>
      <c r="T673" s="11"/>
      <c r="U673" s="12"/>
      <c r="V673" s="257" t="str">
        <f ca="1">IF(U673="","",
IF(U673="NA","",
IFERROR(VLOOKUP(EOMONTH(M673,-2)+1,IPCA!$A:$B,2,0),
VLOOKUP(EOMONTH(TODAY(),-2)+1,IPCA!$A:$B,2,0))/
VLOOKUP(EOMONTH(U673,-2)+1,IPCA!$A:$B,2,0)*
P673))</f>
        <v/>
      </c>
      <c r="W673" s="84"/>
      <c r="X673" s="13" t="s">
        <v>133</v>
      </c>
      <c r="Y673" s="166"/>
      <c r="AA673" s="108"/>
      <c r="AB673" s="15"/>
      <c r="AM673" s="6"/>
      <c r="AN673" s="15"/>
      <c r="AQ673">
        <v>1.7</v>
      </c>
      <c r="AR673">
        <v>1.7</v>
      </c>
      <c r="AS673">
        <v>1.7</v>
      </c>
      <c r="AY673" s="6"/>
      <c r="AZ673" s="15"/>
      <c r="BK673" s="6"/>
      <c r="BL673" s="15"/>
      <c r="BW673" s="6"/>
      <c r="BX673" s="15"/>
      <c r="CI673" s="6"/>
      <c r="CJ673" s="16" t="str">
        <f t="shared" si="187"/>
        <v/>
      </c>
      <c r="CK673" s="16">
        <f t="shared" si="188"/>
        <v>0.42383561643835621</v>
      </c>
      <c r="CL673" s="16" t="str">
        <f t="shared" si="189"/>
        <v/>
      </c>
      <c r="CM673" s="16" t="str">
        <f t="shared" si="190"/>
        <v/>
      </c>
      <c r="CN673" s="16" t="str">
        <f t="shared" si="191"/>
        <v/>
      </c>
      <c r="CO673" s="18"/>
      <c r="CP673" s="15"/>
      <c r="DA673" s="6"/>
      <c r="DB673" s="15"/>
      <c r="DE673">
        <v>75</v>
      </c>
      <c r="DF673">
        <v>75</v>
      </c>
      <c r="DG673">
        <v>75</v>
      </c>
      <c r="DM673" s="6"/>
      <c r="DN673" s="15"/>
      <c r="DY673" s="6"/>
      <c r="DZ673" s="15"/>
      <c r="EK673" s="6"/>
      <c r="EL673" s="15"/>
      <c r="EW673" s="6"/>
      <c r="EX673" s="16" t="str">
        <f t="shared" si="199"/>
        <v/>
      </c>
      <c r="EY673" s="16">
        <f t="shared" si="200"/>
        <v>18.698630136986303</v>
      </c>
      <c r="EZ673" s="16" t="str">
        <f t="shared" si="201"/>
        <v/>
      </c>
      <c r="FA673" s="16" t="str">
        <f t="shared" si="202"/>
        <v/>
      </c>
      <c r="FB673" s="160" t="str">
        <f t="shared" si="203"/>
        <v/>
      </c>
      <c r="FC673" t="s">
        <v>205</v>
      </c>
      <c r="FD673" s="20" t="s">
        <v>126</v>
      </c>
      <c r="FE673"/>
      <c r="FF673" s="209" t="s">
        <v>206</v>
      </c>
      <c r="FH673" s="284">
        <f t="shared" ca="1" si="192"/>
        <v>0</v>
      </c>
      <c r="FI673" s="208">
        <f t="shared" si="193"/>
        <v>3</v>
      </c>
      <c r="FK673" t="str">
        <f t="shared" si="194"/>
        <v>Norsk Hydro Energia Ltda</v>
      </c>
      <c r="FL673" s="201">
        <f t="shared" ca="1" si="195"/>
        <v>0</v>
      </c>
      <c r="FM673" s="201">
        <f t="shared" ca="1" si="196"/>
        <v>189352.8</v>
      </c>
      <c r="FN673" s="200">
        <f>AB673*AB$2*IF($FC673="V",1,-1)*IF($Q673="Fixo",(CP673-INDEX('Curva Forward'!$C$5:$AN$13,MATCH(CONCATENATE(BD_COMERCIAL!$K673," ",BD_COMERCIAL!$L673),'Curva Forward'!$B$5:$B$13,0),MATCH(FN$4,'Curva Forward'!$C$4:$AN$4,0))),CP673)</f>
        <v>0</v>
      </c>
      <c r="FO673" s="200">
        <f>AC673*AC$2*IF($FC673="V",1,-1)*IF($Q673="Fixo",(CQ673-INDEX('Curva Forward'!$C$5:$AN$13,MATCH(CONCATENATE(BD_COMERCIAL!$K673," ",BD_COMERCIAL!$L673),'Curva Forward'!$B$5:$B$13,0),MATCH(FO$4,'Curva Forward'!$C$4:$AN$4,0))),CQ673)</f>
        <v>0</v>
      </c>
      <c r="FP673" s="200">
        <f>AD673*AD$2*IF($FC673="V",1,-1)*IF($Q673="Fixo",(CR673-INDEX('Curva Forward'!$C$5:$AN$13,MATCH(CONCATENATE(BD_COMERCIAL!$K673," ",BD_COMERCIAL!$L673),'Curva Forward'!$B$5:$B$13,0),MATCH(FP$4,'Curva Forward'!$C$4:$AN$4,0))),CR673)</f>
        <v>0</v>
      </c>
      <c r="FQ673" s="200">
        <f>AE673*AE$2*IF($FC673="V",1,-1)*IF($Q673="Fixo",(CS673-INDEX('Curva Forward'!$C$5:$AN$13,MATCH(CONCATENATE(BD_COMERCIAL!$K673," ",BD_COMERCIAL!$L673),'Curva Forward'!$B$5:$B$13,0),MATCH(FQ$4,'Curva Forward'!$C$4:$AN$4,0))),CS673)</f>
        <v>0</v>
      </c>
      <c r="FR673" s="200">
        <f>AF673*AF$2*IF($FC673="V",1,-1)*IF($Q673="Fixo",(CT673-INDEX('Curva Forward'!$C$5:$AN$13,MATCH(CONCATENATE(BD_COMERCIAL!$K673," ",BD_COMERCIAL!$L673),'Curva Forward'!$B$5:$B$13,0),MATCH(FR$4,'Curva Forward'!$C$4:$AN$4,0))),CT673)</f>
        <v>0</v>
      </c>
      <c r="FS673" s="200">
        <f>AG673*AG$2*IF($FC673="V",1,-1)*IF($Q673="Fixo",(CU673-INDEX('Curva Forward'!$C$5:$AN$13,MATCH(CONCATENATE(BD_COMERCIAL!$K673," ",BD_COMERCIAL!$L673),'Curva Forward'!$B$5:$B$13,0),MATCH(FS$4,'Curva Forward'!$C$4:$AN$4,0))),CU673)</f>
        <v>0</v>
      </c>
      <c r="FT673" s="200">
        <f>AH673*AH$2*IF($FC673="V",1,-1)*IF($Q673="Fixo",(CV673-INDEX('Curva Forward'!$C$5:$AN$13,MATCH(CONCATENATE(BD_COMERCIAL!$K673," ",BD_COMERCIAL!$L673),'Curva Forward'!$B$5:$B$13,0),MATCH(FT$4,'Curva Forward'!$C$4:$AN$4,0))),CV673)</f>
        <v>0</v>
      </c>
      <c r="FU673" s="200">
        <f>AI673*AI$2*IF($FC673="V",1,-1)*IF($Q673="Fixo",(CW673-INDEX('Curva Forward'!$C$5:$AN$13,MATCH(CONCATENATE(BD_COMERCIAL!$K673," ",BD_COMERCIAL!$L673),'Curva Forward'!$B$5:$B$13,0),MATCH(FU$4,'Curva Forward'!$C$4:$AN$4,0))),CW673)</f>
        <v>0</v>
      </c>
      <c r="FV673" s="200">
        <f>AJ673*AJ$2*IF($FC673="V",1,-1)*IF($Q673="Fixo",(CX673-INDEX('Curva Forward'!$C$5:$AN$13,MATCH(CONCATENATE(BD_COMERCIAL!$K673," ",BD_COMERCIAL!$L673),'Curva Forward'!$B$5:$B$13,0),MATCH(FV$4,'Curva Forward'!$C$4:$AN$4,0))),CX673)</f>
        <v>0</v>
      </c>
      <c r="FW673" s="200">
        <f>AK673*AK$2*IF($FC673="V",1,-1)*IF($Q673="Fixo",(CY673-INDEX('Curva Forward'!$C$5:$AN$13,MATCH(CONCATENATE(BD_COMERCIAL!$K673," ",BD_COMERCIAL!$L673),'Curva Forward'!$B$5:$B$13,0),MATCH(FW$4,'Curva Forward'!$C$4:$AN$4,0))),CY673)</f>
        <v>0</v>
      </c>
      <c r="FX673" s="200">
        <f>AL673*AL$2*IF($FC673="V",1,-1)*IF($Q673="Fixo",(CZ673-INDEX('Curva Forward'!$C$5:$AN$13,MATCH(CONCATENATE(BD_COMERCIAL!$K673," ",BD_COMERCIAL!$L673),'Curva Forward'!$B$5:$B$13,0),MATCH(FX$4,'Curva Forward'!$C$4:$AN$4,0))),CZ673)</f>
        <v>0</v>
      </c>
      <c r="FY673" s="200">
        <f>AM673*AM$2*IF($FC673="V",1,-1)*IF($Q673="Fixo",(DA673-INDEX('Curva Forward'!$C$5:$AN$13,MATCH(CONCATENATE(BD_COMERCIAL!$K673," ",BD_COMERCIAL!$L673),'Curva Forward'!$B$5:$B$13,0),MATCH(FY$4,'Curva Forward'!$C$4:$AN$4,0))),DA673)</f>
        <v>0</v>
      </c>
      <c r="FZ673" s="200">
        <f>AN673*AN$2*IF($FC673="V",1,-1)*IF($Q673="Fixo",(DB673-INDEX('Curva Forward'!$C$5:$AN$13,MATCH(CONCATENATE(BD_COMERCIAL!$K673," ",BD_COMERCIAL!$L673),'Curva Forward'!$B$5:$B$13,0),MATCH(FZ$4,'Curva Forward'!$C$4:$AN$4,0))),DB673)</f>
        <v>0</v>
      </c>
      <c r="GA673" s="200">
        <f>AO673*AO$2*IF($FC673="V",1,-1)*IF($Q673="Fixo",(DC673-INDEX('Curva Forward'!$C$5:$AN$13,MATCH(CONCATENATE(BD_COMERCIAL!$K673," ",BD_COMERCIAL!$L673),'Curva Forward'!$B$5:$B$13,0),MATCH(GA$4,'Curva Forward'!$C$4:$AN$4,0))),DC673)</f>
        <v>0</v>
      </c>
      <c r="GB673" s="200">
        <f>AP673*AP$2*IF($FC673="V",1,-1)*IF($Q673="Fixo",(DD673-INDEX('Curva Forward'!$C$5:$AN$13,MATCH(CONCATENATE(BD_COMERCIAL!$K673," ",BD_COMERCIAL!$L673),'Curva Forward'!$B$5:$B$13,0),MATCH(GB$4,'Curva Forward'!$C$4:$AN$4,0))),DD673)</f>
        <v>0</v>
      </c>
      <c r="GC673" s="200">
        <f>AQ673*AQ$2*IF($FC673="V",1,-1)*IF($Q673="Fixo",(DE673-INDEX('Curva Forward'!$C$5:$AN$13,MATCH(CONCATENATE(BD_COMERCIAL!$K673," ",BD_COMERCIAL!$L673),'Curva Forward'!$B$5:$B$13,0),MATCH(GC$4,'Curva Forward'!$C$4:$AN$4,0))),DE673)</f>
        <v>62424</v>
      </c>
      <c r="GD673" s="200">
        <f>AR673*AR$2*IF($FC673="V",1,-1)*IF($Q673="Fixo",(DF673-INDEX('Curva Forward'!$C$5:$AN$13,MATCH(CONCATENATE(BD_COMERCIAL!$K673," ",BD_COMERCIAL!$L673),'Curva Forward'!$B$5:$B$13,0),MATCH(GD$4,'Curva Forward'!$C$4:$AN$4,0))),DF673)</f>
        <v>64504.799999999996</v>
      </c>
      <c r="GE673" s="200">
        <f>AS673*AS$2*IF($FC673="V",1,-1)*IF($Q673="Fixo",(DG673-INDEX('Curva Forward'!$C$5:$AN$13,MATCH(CONCATENATE(BD_COMERCIAL!$K673," ",BD_COMERCIAL!$L673),'Curva Forward'!$B$5:$B$13,0),MATCH(GE$4,'Curva Forward'!$C$4:$AN$4,0))),DG673)</f>
        <v>62424</v>
      </c>
      <c r="GF673" s="200">
        <f>AT673*AT$2*IF($FC673="V",1,-1)*IF($Q673="Fixo",(DH673-INDEX('Curva Forward'!$C$5:$AN$13,MATCH(CONCATENATE(BD_COMERCIAL!$K673," ",BD_COMERCIAL!$L673),'Curva Forward'!$B$5:$B$13,0),MATCH(GF$4,'Curva Forward'!$C$4:$AN$4,0))),DH673)</f>
        <v>0</v>
      </c>
      <c r="GG673" s="200">
        <f>AU673*AU$2*IF($FC673="V",1,-1)*IF($Q673="Fixo",(DI673-INDEX('Curva Forward'!$C$5:$AN$13,MATCH(CONCATENATE(BD_COMERCIAL!$K673," ",BD_COMERCIAL!$L673),'Curva Forward'!$B$5:$B$13,0),MATCH(GG$4,'Curva Forward'!$C$4:$AN$4,0))),DI673)</f>
        <v>0</v>
      </c>
      <c r="GH673" s="200">
        <f>AV673*AV$2*IF($FC673="V",1,-1)*IF($Q673="Fixo",(DJ673-INDEX('Curva Forward'!$C$5:$AN$13,MATCH(CONCATENATE(BD_COMERCIAL!$K673," ",BD_COMERCIAL!$L673),'Curva Forward'!$B$5:$B$13,0),MATCH(GH$4,'Curva Forward'!$C$4:$AN$4,0))),DJ673)</f>
        <v>0</v>
      </c>
      <c r="GI673" s="200">
        <f>AW673*AW$2*IF($FC673="V",1,-1)*IF($Q673="Fixo",(DK673-INDEX('Curva Forward'!$C$5:$AN$13,MATCH(CONCATENATE(BD_COMERCIAL!$K673," ",BD_COMERCIAL!$L673),'Curva Forward'!$B$5:$B$13,0),MATCH(GI$4,'Curva Forward'!$C$4:$AN$4,0))),DK673)</f>
        <v>0</v>
      </c>
      <c r="GJ673" s="200">
        <f>AX673*AX$2*IF($FC673="V",1,-1)*IF($Q673="Fixo",(DL673-INDEX('Curva Forward'!$C$5:$AN$13,MATCH(CONCATENATE(BD_COMERCIAL!$K673," ",BD_COMERCIAL!$L673),'Curva Forward'!$B$5:$B$13,0),MATCH(GJ$4,'Curva Forward'!$C$4:$AN$4,0))),DL673)</f>
        <v>0</v>
      </c>
      <c r="GK673" s="200">
        <f>AY673*AY$2*IF($FC673="V",1,-1)*IF($Q673="Fixo",(DM673-INDEX('Curva Forward'!$C$5:$AN$13,MATCH(CONCATENATE(BD_COMERCIAL!$K673," ",BD_COMERCIAL!$L673),'Curva Forward'!$B$5:$B$13,0),MATCH(GK$4,'Curva Forward'!$C$4:$AN$4,0))),DM673)</f>
        <v>0</v>
      </c>
      <c r="GL673" s="200">
        <f>IF(EZ673="",0,CL673*CL$2*IF($FC673="V",1,-1)*IF($Q673="Fixo",(EZ673-INDEX('Curva Forward'!$C$5:$AN$13,MATCH(CONCATENATE(BD_COMERCIAL!$K673," ",BD_COMERCIAL!$L673),'Curva Forward'!$B$5:$B$13,0),MATCH(GL$4,'Curva Forward'!$C$4:$AN$4,0))),EZ673))</f>
        <v>0</v>
      </c>
      <c r="GM673" s="200">
        <f>IF(FA673="",0,CM673*CM$2*IF($FC673="V",1,-1)*IF($Q673="Fixo",(FA673-INDEX('Curva Forward'!$C$5:$AN$13,MATCH(CONCATENATE(BD_COMERCIAL!$K673," ",BD_COMERCIAL!$L673),'Curva Forward'!$B$5:$B$13,0),MATCH(GM$4,'Curva Forward'!$C$4:$AN$4,0))),FA673))</f>
        <v>0</v>
      </c>
      <c r="GN673" s="200">
        <f>IF(FB673="",0,CN673*CN$2*IF($FC673="V",1,-1)*IF($Q673="Fixo",(FB673-INDEX('Curva Forward'!$C$5:$AN$13,MATCH(CONCATENATE(BD_COMERCIAL!$K673," ",BD_COMERCIAL!$L673),'Curva Forward'!$B$5:$B$13,0),MATCH(GN$4,'Curva Forward'!$C$4:$AN$4,0))),FB673))</f>
        <v>0</v>
      </c>
      <c r="GO673" s="201">
        <f t="shared" ca="1" si="197"/>
        <v>189352.8</v>
      </c>
      <c r="GP673" s="201">
        <f t="shared" ca="1" si="198"/>
        <v>0</v>
      </c>
    </row>
    <row r="674" spans="1:198" ht="15" customHeight="1" x14ac:dyDescent="0.25">
      <c r="A674" s="6"/>
      <c r="B674" s="7" t="s">
        <v>1124</v>
      </c>
      <c r="C674" s="8">
        <v>44840</v>
      </c>
      <c r="D674" s="9" t="s">
        <v>131</v>
      </c>
      <c r="E674" s="9" t="s">
        <v>1125</v>
      </c>
      <c r="F674" s="113" t="s">
        <v>1126</v>
      </c>
      <c r="G674" s="10" t="s">
        <v>1056</v>
      </c>
      <c r="H674" s="113" t="s">
        <v>992</v>
      </c>
      <c r="I674" s="9" t="s">
        <v>126</v>
      </c>
      <c r="J674" s="166" t="s">
        <v>1123</v>
      </c>
      <c r="K674" s="10" t="s">
        <v>127</v>
      </c>
      <c r="L674" s="84" t="s">
        <v>22</v>
      </c>
      <c r="M674" s="11">
        <v>44927</v>
      </c>
      <c r="N674" s="12">
        <v>45016</v>
      </c>
      <c r="O674" s="10">
        <v>5</v>
      </c>
      <c r="P674" s="84">
        <v>74</v>
      </c>
      <c r="Q674" s="84" t="s">
        <v>128</v>
      </c>
      <c r="R674" s="10" t="s">
        <v>129</v>
      </c>
      <c r="S674" s="14" t="s">
        <v>135</v>
      </c>
      <c r="T674" s="11"/>
      <c r="U674" s="12"/>
      <c r="V674" s="257" t="str">
        <f ca="1">IF(U674="","",
IF(U674="NA","",
IFERROR(VLOOKUP(EOMONTH(M674,-2)+1,IPCA!$A:$B,2,0),
VLOOKUP(EOMONTH(TODAY(),-2)+1,IPCA!$A:$B,2,0))/
VLOOKUP(EOMONTH(U674,-2)+1,IPCA!$A:$B,2,0)*
P674))</f>
        <v/>
      </c>
      <c r="W674" s="84"/>
      <c r="X674" s="13" t="s">
        <v>133</v>
      </c>
      <c r="Y674" s="166"/>
      <c r="AA674" s="108"/>
      <c r="AB674" s="15"/>
      <c r="AM674" s="6"/>
      <c r="AN674" s="15">
        <v>5</v>
      </c>
      <c r="AO674">
        <v>5</v>
      </c>
      <c r="AP674">
        <v>5</v>
      </c>
      <c r="AY674" s="6"/>
      <c r="AZ674" s="15"/>
      <c r="BK674" s="6"/>
      <c r="BL674" s="15"/>
      <c r="BW674" s="6"/>
      <c r="BX674" s="15"/>
      <c r="CI674" s="6"/>
      <c r="CJ674" s="16" t="str">
        <f t="shared" si="187"/>
        <v/>
      </c>
      <c r="CK674" s="16">
        <f t="shared" si="188"/>
        <v>1.2328767123287672</v>
      </c>
      <c r="CL674" s="16" t="str">
        <f t="shared" si="189"/>
        <v/>
      </c>
      <c r="CM674" s="16" t="str">
        <f t="shared" si="190"/>
        <v/>
      </c>
      <c r="CN674" s="16" t="str">
        <f t="shared" si="191"/>
        <v/>
      </c>
      <c r="CO674" s="18"/>
      <c r="CP674" s="15"/>
      <c r="DA674" s="6"/>
      <c r="DB674" s="15">
        <v>74</v>
      </c>
      <c r="DC674">
        <v>74</v>
      </c>
      <c r="DD674">
        <v>74</v>
      </c>
      <c r="DM674" s="6"/>
      <c r="DN674" s="15"/>
      <c r="DY674" s="6"/>
      <c r="DZ674" s="15"/>
      <c r="EK674" s="6"/>
      <c r="EL674" s="15"/>
      <c r="EW674" s="6"/>
      <c r="EX674" s="16" t="str">
        <f t="shared" si="199"/>
        <v/>
      </c>
      <c r="EY674" s="16">
        <f t="shared" si="200"/>
        <v>18.246575342465754</v>
      </c>
      <c r="EZ674" s="16" t="str">
        <f t="shared" si="201"/>
        <v/>
      </c>
      <c r="FA674" s="16" t="str">
        <f t="shared" si="202"/>
        <v/>
      </c>
      <c r="FB674" s="160" t="str">
        <f t="shared" si="203"/>
        <v/>
      </c>
      <c r="FC674" t="s">
        <v>205</v>
      </c>
      <c r="FD674" s="20" t="s">
        <v>126</v>
      </c>
      <c r="FE674"/>
      <c r="FF674" s="209" t="s">
        <v>206</v>
      </c>
      <c r="FH674" s="284">
        <f t="shared" ca="1" si="192"/>
        <v>0</v>
      </c>
      <c r="FI674" s="208">
        <f t="shared" si="193"/>
        <v>2.9666666666666668</v>
      </c>
      <c r="FK674" t="str">
        <f t="shared" si="194"/>
        <v>AES COMERCIALIZADORA DE ENERGIA LTDA</v>
      </c>
      <c r="FL674" s="201">
        <f t="shared" ca="1" si="195"/>
        <v>0</v>
      </c>
      <c r="FM674" s="201">
        <f t="shared" ca="1" si="196"/>
        <v>820800</v>
      </c>
      <c r="FN674" s="200">
        <f>AB674*AB$2*IF($FC674="V",1,-1)*IF($Q674="Fixo",(CP674-INDEX('Curva Forward'!$C$5:$AN$13,MATCH(CONCATENATE(BD_COMERCIAL!$K674," ",BD_COMERCIAL!$L674),'Curva Forward'!$B$5:$B$13,0),MATCH(FN$4,'Curva Forward'!$C$4:$AN$4,0))),CP674)</f>
        <v>0</v>
      </c>
      <c r="FO674" s="200">
        <f>AC674*AC$2*IF($FC674="V",1,-1)*IF($Q674="Fixo",(CQ674-INDEX('Curva Forward'!$C$5:$AN$13,MATCH(CONCATENATE(BD_COMERCIAL!$K674," ",BD_COMERCIAL!$L674),'Curva Forward'!$B$5:$B$13,0),MATCH(FO$4,'Curva Forward'!$C$4:$AN$4,0))),CQ674)</f>
        <v>0</v>
      </c>
      <c r="FP674" s="200">
        <f>AD674*AD$2*IF($FC674="V",1,-1)*IF($Q674="Fixo",(CR674-INDEX('Curva Forward'!$C$5:$AN$13,MATCH(CONCATENATE(BD_COMERCIAL!$K674," ",BD_COMERCIAL!$L674),'Curva Forward'!$B$5:$B$13,0),MATCH(FP$4,'Curva Forward'!$C$4:$AN$4,0))),CR674)</f>
        <v>0</v>
      </c>
      <c r="FQ674" s="200">
        <f>AE674*AE$2*IF($FC674="V",1,-1)*IF($Q674="Fixo",(CS674-INDEX('Curva Forward'!$C$5:$AN$13,MATCH(CONCATENATE(BD_COMERCIAL!$K674," ",BD_COMERCIAL!$L674),'Curva Forward'!$B$5:$B$13,0),MATCH(FQ$4,'Curva Forward'!$C$4:$AN$4,0))),CS674)</f>
        <v>0</v>
      </c>
      <c r="FR674" s="200">
        <f>AF674*AF$2*IF($FC674="V",1,-1)*IF($Q674="Fixo",(CT674-INDEX('Curva Forward'!$C$5:$AN$13,MATCH(CONCATENATE(BD_COMERCIAL!$K674," ",BD_COMERCIAL!$L674),'Curva Forward'!$B$5:$B$13,0),MATCH(FR$4,'Curva Forward'!$C$4:$AN$4,0))),CT674)</f>
        <v>0</v>
      </c>
      <c r="FS674" s="200">
        <f>AG674*AG$2*IF($FC674="V",1,-1)*IF($Q674="Fixo",(CU674-INDEX('Curva Forward'!$C$5:$AN$13,MATCH(CONCATENATE(BD_COMERCIAL!$K674," ",BD_COMERCIAL!$L674),'Curva Forward'!$B$5:$B$13,0),MATCH(FS$4,'Curva Forward'!$C$4:$AN$4,0))),CU674)</f>
        <v>0</v>
      </c>
      <c r="FT674" s="200">
        <f>AH674*AH$2*IF($FC674="V",1,-1)*IF($Q674="Fixo",(CV674-INDEX('Curva Forward'!$C$5:$AN$13,MATCH(CONCATENATE(BD_COMERCIAL!$K674," ",BD_COMERCIAL!$L674),'Curva Forward'!$B$5:$B$13,0),MATCH(FT$4,'Curva Forward'!$C$4:$AN$4,0))),CV674)</f>
        <v>0</v>
      </c>
      <c r="FU674" s="200">
        <f>AI674*AI$2*IF($FC674="V",1,-1)*IF($Q674="Fixo",(CW674-INDEX('Curva Forward'!$C$5:$AN$13,MATCH(CONCATENATE(BD_COMERCIAL!$K674," ",BD_COMERCIAL!$L674),'Curva Forward'!$B$5:$B$13,0),MATCH(FU$4,'Curva Forward'!$C$4:$AN$4,0))),CW674)</f>
        <v>0</v>
      </c>
      <c r="FV674" s="200">
        <f>AJ674*AJ$2*IF($FC674="V",1,-1)*IF($Q674="Fixo",(CX674-INDEX('Curva Forward'!$C$5:$AN$13,MATCH(CONCATENATE(BD_COMERCIAL!$K674," ",BD_COMERCIAL!$L674),'Curva Forward'!$B$5:$B$13,0),MATCH(FV$4,'Curva Forward'!$C$4:$AN$4,0))),CX674)</f>
        <v>0</v>
      </c>
      <c r="FW674" s="200">
        <f>AK674*AK$2*IF($FC674="V",1,-1)*IF($Q674="Fixo",(CY674-INDEX('Curva Forward'!$C$5:$AN$13,MATCH(CONCATENATE(BD_COMERCIAL!$K674," ",BD_COMERCIAL!$L674),'Curva Forward'!$B$5:$B$13,0),MATCH(FW$4,'Curva Forward'!$C$4:$AN$4,0))),CY674)</f>
        <v>0</v>
      </c>
      <c r="FX674" s="200">
        <f>AL674*AL$2*IF($FC674="V",1,-1)*IF($Q674="Fixo",(CZ674-INDEX('Curva Forward'!$C$5:$AN$13,MATCH(CONCATENATE(BD_COMERCIAL!$K674," ",BD_COMERCIAL!$L674),'Curva Forward'!$B$5:$B$13,0),MATCH(FX$4,'Curva Forward'!$C$4:$AN$4,0))),CZ674)</f>
        <v>0</v>
      </c>
      <c r="FY674" s="200">
        <f>AM674*AM$2*IF($FC674="V",1,-1)*IF($Q674="Fixo",(DA674-INDEX('Curva Forward'!$C$5:$AN$13,MATCH(CONCATENATE(BD_COMERCIAL!$K674," ",BD_COMERCIAL!$L674),'Curva Forward'!$B$5:$B$13,0),MATCH(FY$4,'Curva Forward'!$C$4:$AN$4,0))),DA674)</f>
        <v>0</v>
      </c>
      <c r="FZ674" s="200">
        <f>AN674*AN$2*IF($FC674="V",1,-1)*IF($Q674="Fixo",(DB674-INDEX('Curva Forward'!$C$5:$AN$13,MATCH(CONCATENATE(BD_COMERCIAL!$K674," ",BD_COMERCIAL!$L674),'Curva Forward'!$B$5:$B$13,0),MATCH(FZ$4,'Curva Forward'!$C$4:$AN$4,0))),DB674)</f>
        <v>282720</v>
      </c>
      <c r="GA674" s="200">
        <f>AO674*AO$2*IF($FC674="V",1,-1)*IF($Q674="Fixo",(DC674-INDEX('Curva Forward'!$C$5:$AN$13,MATCH(CONCATENATE(BD_COMERCIAL!$K674," ",BD_COMERCIAL!$L674),'Curva Forward'!$B$5:$B$13,0),MATCH(GA$4,'Curva Forward'!$C$4:$AN$4,0))),DC674)</f>
        <v>255360</v>
      </c>
      <c r="GB674" s="200">
        <f>AP674*AP$2*IF($FC674="V",1,-1)*IF($Q674="Fixo",(DD674-INDEX('Curva Forward'!$C$5:$AN$13,MATCH(CONCATENATE(BD_COMERCIAL!$K674," ",BD_COMERCIAL!$L674),'Curva Forward'!$B$5:$B$13,0),MATCH(GB$4,'Curva Forward'!$C$4:$AN$4,0))),DD674)</f>
        <v>282720</v>
      </c>
      <c r="GC674" s="200">
        <f>AQ674*AQ$2*IF($FC674="V",1,-1)*IF($Q674="Fixo",(DE674-INDEX('Curva Forward'!$C$5:$AN$13,MATCH(CONCATENATE(BD_COMERCIAL!$K674," ",BD_COMERCIAL!$L674),'Curva Forward'!$B$5:$B$13,0),MATCH(GC$4,'Curva Forward'!$C$4:$AN$4,0))),DE674)</f>
        <v>0</v>
      </c>
      <c r="GD674" s="200">
        <f>AR674*AR$2*IF($FC674="V",1,-1)*IF($Q674="Fixo",(DF674-INDEX('Curva Forward'!$C$5:$AN$13,MATCH(CONCATENATE(BD_COMERCIAL!$K674," ",BD_COMERCIAL!$L674),'Curva Forward'!$B$5:$B$13,0),MATCH(GD$4,'Curva Forward'!$C$4:$AN$4,0))),DF674)</f>
        <v>0</v>
      </c>
      <c r="GE674" s="200">
        <f>AS674*AS$2*IF($FC674="V",1,-1)*IF($Q674="Fixo",(DG674-INDEX('Curva Forward'!$C$5:$AN$13,MATCH(CONCATENATE(BD_COMERCIAL!$K674," ",BD_COMERCIAL!$L674),'Curva Forward'!$B$5:$B$13,0),MATCH(GE$4,'Curva Forward'!$C$4:$AN$4,0))),DG674)</f>
        <v>0</v>
      </c>
      <c r="GF674" s="200">
        <f>AT674*AT$2*IF($FC674="V",1,-1)*IF($Q674="Fixo",(DH674-INDEX('Curva Forward'!$C$5:$AN$13,MATCH(CONCATENATE(BD_COMERCIAL!$K674," ",BD_COMERCIAL!$L674),'Curva Forward'!$B$5:$B$13,0),MATCH(GF$4,'Curva Forward'!$C$4:$AN$4,0))),DH674)</f>
        <v>0</v>
      </c>
      <c r="GG674" s="200">
        <f>AU674*AU$2*IF($FC674="V",1,-1)*IF($Q674="Fixo",(DI674-INDEX('Curva Forward'!$C$5:$AN$13,MATCH(CONCATENATE(BD_COMERCIAL!$K674," ",BD_COMERCIAL!$L674),'Curva Forward'!$B$5:$B$13,0),MATCH(GG$4,'Curva Forward'!$C$4:$AN$4,0))),DI674)</f>
        <v>0</v>
      </c>
      <c r="GH674" s="200">
        <f>AV674*AV$2*IF($FC674="V",1,-1)*IF($Q674="Fixo",(DJ674-INDEX('Curva Forward'!$C$5:$AN$13,MATCH(CONCATENATE(BD_COMERCIAL!$K674," ",BD_COMERCIAL!$L674),'Curva Forward'!$B$5:$B$13,0),MATCH(GH$4,'Curva Forward'!$C$4:$AN$4,0))),DJ674)</f>
        <v>0</v>
      </c>
      <c r="GI674" s="200">
        <f>AW674*AW$2*IF($FC674="V",1,-1)*IF($Q674="Fixo",(DK674-INDEX('Curva Forward'!$C$5:$AN$13,MATCH(CONCATENATE(BD_COMERCIAL!$K674," ",BD_COMERCIAL!$L674),'Curva Forward'!$B$5:$B$13,0),MATCH(GI$4,'Curva Forward'!$C$4:$AN$4,0))),DK674)</f>
        <v>0</v>
      </c>
      <c r="GJ674" s="200">
        <f>AX674*AX$2*IF($FC674="V",1,-1)*IF($Q674="Fixo",(DL674-INDEX('Curva Forward'!$C$5:$AN$13,MATCH(CONCATENATE(BD_COMERCIAL!$K674," ",BD_COMERCIAL!$L674),'Curva Forward'!$B$5:$B$13,0),MATCH(GJ$4,'Curva Forward'!$C$4:$AN$4,0))),DL674)</f>
        <v>0</v>
      </c>
      <c r="GK674" s="200">
        <f>AY674*AY$2*IF($FC674="V",1,-1)*IF($Q674="Fixo",(DM674-INDEX('Curva Forward'!$C$5:$AN$13,MATCH(CONCATENATE(BD_COMERCIAL!$K674," ",BD_COMERCIAL!$L674),'Curva Forward'!$B$5:$B$13,0),MATCH(GK$4,'Curva Forward'!$C$4:$AN$4,0))),DM674)</f>
        <v>0</v>
      </c>
      <c r="GL674" s="200">
        <f>IF(EZ674="",0,CL674*CL$2*IF($FC674="V",1,-1)*IF($Q674="Fixo",(EZ674-INDEX('Curva Forward'!$C$5:$AN$13,MATCH(CONCATENATE(BD_COMERCIAL!$K674," ",BD_COMERCIAL!$L674),'Curva Forward'!$B$5:$B$13,0),MATCH(GL$4,'Curva Forward'!$C$4:$AN$4,0))),EZ674))</f>
        <v>0</v>
      </c>
      <c r="GM674" s="200">
        <f>IF(FA674="",0,CM674*CM$2*IF($FC674="V",1,-1)*IF($Q674="Fixo",(FA674-INDEX('Curva Forward'!$C$5:$AN$13,MATCH(CONCATENATE(BD_COMERCIAL!$K674," ",BD_COMERCIAL!$L674),'Curva Forward'!$B$5:$B$13,0),MATCH(GM$4,'Curva Forward'!$C$4:$AN$4,0))),FA674))</f>
        <v>0</v>
      </c>
      <c r="GN674" s="200">
        <f>IF(FB674="",0,CN674*CN$2*IF($FC674="V",1,-1)*IF($Q674="Fixo",(FB674-INDEX('Curva Forward'!$C$5:$AN$13,MATCH(CONCATENATE(BD_COMERCIAL!$K674," ",BD_COMERCIAL!$L674),'Curva Forward'!$B$5:$B$13,0),MATCH(GN$4,'Curva Forward'!$C$4:$AN$4,0))),FB674))</f>
        <v>0</v>
      </c>
      <c r="GO674" s="201">
        <f t="shared" ca="1" si="197"/>
        <v>820800</v>
      </c>
      <c r="GP674" s="201">
        <f t="shared" ca="1" si="198"/>
        <v>0</v>
      </c>
    </row>
    <row r="675" spans="1:198" ht="15" customHeight="1" x14ac:dyDescent="0.25">
      <c r="A675" s="6"/>
      <c r="B675" s="7" t="s">
        <v>1127</v>
      </c>
      <c r="C675" s="8">
        <v>44840</v>
      </c>
      <c r="D675" s="9" t="s">
        <v>131</v>
      </c>
      <c r="E675" s="9" t="s">
        <v>177</v>
      </c>
      <c r="F675" s="113" t="s">
        <v>1047</v>
      </c>
      <c r="G675" s="10" t="s">
        <v>1056</v>
      </c>
      <c r="H675" s="113" t="s">
        <v>992</v>
      </c>
      <c r="I675" s="9" t="s">
        <v>126</v>
      </c>
      <c r="J675" s="166" t="s">
        <v>1123</v>
      </c>
      <c r="K675" s="10" t="s">
        <v>127</v>
      </c>
      <c r="L675" s="84" t="s">
        <v>22</v>
      </c>
      <c r="M675" s="11">
        <v>45017</v>
      </c>
      <c r="N675" s="12">
        <v>45107</v>
      </c>
      <c r="O675" s="10">
        <v>1</v>
      </c>
      <c r="P675" s="84">
        <v>75</v>
      </c>
      <c r="Q675" s="84" t="s">
        <v>128</v>
      </c>
      <c r="R675" s="10" t="s">
        <v>129</v>
      </c>
      <c r="S675" s="14" t="s">
        <v>135</v>
      </c>
      <c r="T675" s="11"/>
      <c r="U675" s="12"/>
      <c r="V675" s="257" t="str">
        <f ca="1">IF(U675="","",
IF(U675="NA","",
IFERROR(VLOOKUP(EOMONTH(M675,-2)+1,IPCA!$A:$B,2,0),
VLOOKUP(EOMONTH(TODAY(),-2)+1,IPCA!$A:$B,2,0))/
VLOOKUP(EOMONTH(U675,-2)+1,IPCA!$A:$B,2,0)*
P675))</f>
        <v/>
      </c>
      <c r="W675" s="84"/>
      <c r="X675" s="13" t="s">
        <v>133</v>
      </c>
      <c r="Y675" s="166"/>
      <c r="AA675" s="108"/>
      <c r="AB675" s="15"/>
      <c r="AM675" s="6"/>
      <c r="AN675" s="15"/>
      <c r="AQ675">
        <v>1</v>
      </c>
      <c r="AR675">
        <v>1</v>
      </c>
      <c r="AS675">
        <v>1</v>
      </c>
      <c r="AY675" s="6"/>
      <c r="AZ675" s="15"/>
      <c r="BK675" s="6"/>
      <c r="BL675" s="15"/>
      <c r="BW675" s="6"/>
      <c r="BX675" s="15"/>
      <c r="CI675" s="6"/>
      <c r="CJ675" s="16" t="str">
        <f t="shared" si="187"/>
        <v/>
      </c>
      <c r="CK675" s="16">
        <f t="shared" si="188"/>
        <v>0.24931506849315069</v>
      </c>
      <c r="CL675" s="16" t="str">
        <f t="shared" si="189"/>
        <v/>
      </c>
      <c r="CM675" s="16" t="str">
        <f t="shared" si="190"/>
        <v/>
      </c>
      <c r="CN675" s="16" t="str">
        <f t="shared" si="191"/>
        <v/>
      </c>
      <c r="CO675" s="18"/>
      <c r="CP675" s="15"/>
      <c r="DA675" s="6"/>
      <c r="DB675" s="15"/>
      <c r="DE675">
        <v>75</v>
      </c>
      <c r="DF675">
        <v>75</v>
      </c>
      <c r="DG675">
        <v>75</v>
      </c>
      <c r="DM675" s="6"/>
      <c r="DN675" s="15"/>
      <c r="DY675" s="6"/>
      <c r="DZ675" s="15"/>
      <c r="EK675" s="6"/>
      <c r="EL675" s="15"/>
      <c r="EW675" s="6"/>
      <c r="EX675" s="16" t="str">
        <f t="shared" si="199"/>
        <v/>
      </c>
      <c r="EY675" s="16">
        <f t="shared" si="200"/>
        <v>18.698630136986303</v>
      </c>
      <c r="EZ675" s="16" t="str">
        <f t="shared" si="201"/>
        <v/>
      </c>
      <c r="FA675" s="16" t="str">
        <f t="shared" si="202"/>
        <v/>
      </c>
      <c r="FB675" s="160" t="str">
        <f t="shared" si="203"/>
        <v/>
      </c>
      <c r="FC675" t="s">
        <v>205</v>
      </c>
      <c r="FD675" s="20" t="s">
        <v>126</v>
      </c>
      <c r="FE675"/>
      <c r="FF675" s="209" t="s">
        <v>206</v>
      </c>
      <c r="FH675" s="284">
        <f t="shared" ca="1" si="192"/>
        <v>0</v>
      </c>
      <c r="FI675" s="208">
        <f t="shared" si="193"/>
        <v>3</v>
      </c>
      <c r="FK675" t="str">
        <f t="shared" si="194"/>
        <v>RBE Gestão Estratégica de Energia Ltda</v>
      </c>
      <c r="FL675" s="201">
        <f t="shared" ca="1" si="195"/>
        <v>0</v>
      </c>
      <c r="FM675" s="201">
        <f t="shared" ca="1" si="196"/>
        <v>111384</v>
      </c>
      <c r="FN675" s="200">
        <f>AB675*AB$2*IF($FC675="V",1,-1)*IF($Q675="Fixo",(CP675-INDEX('Curva Forward'!$C$5:$AN$13,MATCH(CONCATENATE(BD_COMERCIAL!$K675," ",BD_COMERCIAL!$L675),'Curva Forward'!$B$5:$B$13,0),MATCH(FN$4,'Curva Forward'!$C$4:$AN$4,0))),CP675)</f>
        <v>0</v>
      </c>
      <c r="FO675" s="200">
        <f>AC675*AC$2*IF($FC675="V",1,-1)*IF($Q675="Fixo",(CQ675-INDEX('Curva Forward'!$C$5:$AN$13,MATCH(CONCATENATE(BD_COMERCIAL!$K675," ",BD_COMERCIAL!$L675),'Curva Forward'!$B$5:$B$13,0),MATCH(FO$4,'Curva Forward'!$C$4:$AN$4,0))),CQ675)</f>
        <v>0</v>
      </c>
      <c r="FP675" s="200">
        <f>AD675*AD$2*IF($FC675="V",1,-1)*IF($Q675="Fixo",(CR675-INDEX('Curva Forward'!$C$5:$AN$13,MATCH(CONCATENATE(BD_COMERCIAL!$K675," ",BD_COMERCIAL!$L675),'Curva Forward'!$B$5:$B$13,0),MATCH(FP$4,'Curva Forward'!$C$4:$AN$4,0))),CR675)</f>
        <v>0</v>
      </c>
      <c r="FQ675" s="200">
        <f>AE675*AE$2*IF($FC675="V",1,-1)*IF($Q675="Fixo",(CS675-INDEX('Curva Forward'!$C$5:$AN$13,MATCH(CONCATENATE(BD_COMERCIAL!$K675," ",BD_COMERCIAL!$L675),'Curva Forward'!$B$5:$B$13,0),MATCH(FQ$4,'Curva Forward'!$C$4:$AN$4,0))),CS675)</f>
        <v>0</v>
      </c>
      <c r="FR675" s="200">
        <f>AF675*AF$2*IF($FC675="V",1,-1)*IF($Q675="Fixo",(CT675-INDEX('Curva Forward'!$C$5:$AN$13,MATCH(CONCATENATE(BD_COMERCIAL!$K675," ",BD_COMERCIAL!$L675),'Curva Forward'!$B$5:$B$13,0),MATCH(FR$4,'Curva Forward'!$C$4:$AN$4,0))),CT675)</f>
        <v>0</v>
      </c>
      <c r="FS675" s="200">
        <f>AG675*AG$2*IF($FC675="V",1,-1)*IF($Q675="Fixo",(CU675-INDEX('Curva Forward'!$C$5:$AN$13,MATCH(CONCATENATE(BD_COMERCIAL!$K675," ",BD_COMERCIAL!$L675),'Curva Forward'!$B$5:$B$13,0),MATCH(FS$4,'Curva Forward'!$C$4:$AN$4,0))),CU675)</f>
        <v>0</v>
      </c>
      <c r="FT675" s="200">
        <f>AH675*AH$2*IF($FC675="V",1,-1)*IF($Q675="Fixo",(CV675-INDEX('Curva Forward'!$C$5:$AN$13,MATCH(CONCATENATE(BD_COMERCIAL!$K675," ",BD_COMERCIAL!$L675),'Curva Forward'!$B$5:$B$13,0),MATCH(FT$4,'Curva Forward'!$C$4:$AN$4,0))),CV675)</f>
        <v>0</v>
      </c>
      <c r="FU675" s="200">
        <f>AI675*AI$2*IF($FC675="V",1,-1)*IF($Q675="Fixo",(CW675-INDEX('Curva Forward'!$C$5:$AN$13,MATCH(CONCATENATE(BD_COMERCIAL!$K675," ",BD_COMERCIAL!$L675),'Curva Forward'!$B$5:$B$13,0),MATCH(FU$4,'Curva Forward'!$C$4:$AN$4,0))),CW675)</f>
        <v>0</v>
      </c>
      <c r="FV675" s="200">
        <f>AJ675*AJ$2*IF($FC675="V",1,-1)*IF($Q675="Fixo",(CX675-INDEX('Curva Forward'!$C$5:$AN$13,MATCH(CONCATENATE(BD_COMERCIAL!$K675," ",BD_COMERCIAL!$L675),'Curva Forward'!$B$5:$B$13,0),MATCH(FV$4,'Curva Forward'!$C$4:$AN$4,0))),CX675)</f>
        <v>0</v>
      </c>
      <c r="FW675" s="200">
        <f>AK675*AK$2*IF($FC675="V",1,-1)*IF($Q675="Fixo",(CY675-INDEX('Curva Forward'!$C$5:$AN$13,MATCH(CONCATENATE(BD_COMERCIAL!$K675," ",BD_COMERCIAL!$L675),'Curva Forward'!$B$5:$B$13,0),MATCH(FW$4,'Curva Forward'!$C$4:$AN$4,0))),CY675)</f>
        <v>0</v>
      </c>
      <c r="FX675" s="200">
        <f>AL675*AL$2*IF($FC675="V",1,-1)*IF($Q675="Fixo",(CZ675-INDEX('Curva Forward'!$C$5:$AN$13,MATCH(CONCATENATE(BD_COMERCIAL!$K675," ",BD_COMERCIAL!$L675),'Curva Forward'!$B$5:$B$13,0),MATCH(FX$4,'Curva Forward'!$C$4:$AN$4,0))),CZ675)</f>
        <v>0</v>
      </c>
      <c r="FY675" s="200">
        <f>AM675*AM$2*IF($FC675="V",1,-1)*IF($Q675="Fixo",(DA675-INDEX('Curva Forward'!$C$5:$AN$13,MATCH(CONCATENATE(BD_COMERCIAL!$K675," ",BD_COMERCIAL!$L675),'Curva Forward'!$B$5:$B$13,0),MATCH(FY$4,'Curva Forward'!$C$4:$AN$4,0))),DA675)</f>
        <v>0</v>
      </c>
      <c r="FZ675" s="200">
        <f>AN675*AN$2*IF($FC675="V",1,-1)*IF($Q675="Fixo",(DB675-INDEX('Curva Forward'!$C$5:$AN$13,MATCH(CONCATENATE(BD_COMERCIAL!$K675," ",BD_COMERCIAL!$L675),'Curva Forward'!$B$5:$B$13,0),MATCH(FZ$4,'Curva Forward'!$C$4:$AN$4,0))),DB675)</f>
        <v>0</v>
      </c>
      <c r="GA675" s="200">
        <f>AO675*AO$2*IF($FC675="V",1,-1)*IF($Q675="Fixo",(DC675-INDEX('Curva Forward'!$C$5:$AN$13,MATCH(CONCATENATE(BD_COMERCIAL!$K675," ",BD_COMERCIAL!$L675),'Curva Forward'!$B$5:$B$13,0),MATCH(GA$4,'Curva Forward'!$C$4:$AN$4,0))),DC675)</f>
        <v>0</v>
      </c>
      <c r="GB675" s="200">
        <f>AP675*AP$2*IF($FC675="V",1,-1)*IF($Q675="Fixo",(DD675-INDEX('Curva Forward'!$C$5:$AN$13,MATCH(CONCATENATE(BD_COMERCIAL!$K675," ",BD_COMERCIAL!$L675),'Curva Forward'!$B$5:$B$13,0),MATCH(GB$4,'Curva Forward'!$C$4:$AN$4,0))),DD675)</f>
        <v>0</v>
      </c>
      <c r="GC675" s="200">
        <f>AQ675*AQ$2*IF($FC675="V",1,-1)*IF($Q675="Fixo",(DE675-INDEX('Curva Forward'!$C$5:$AN$13,MATCH(CONCATENATE(BD_COMERCIAL!$K675," ",BD_COMERCIAL!$L675),'Curva Forward'!$B$5:$B$13,0),MATCH(GC$4,'Curva Forward'!$C$4:$AN$4,0))),DE675)</f>
        <v>36720</v>
      </c>
      <c r="GD675" s="200">
        <f>AR675*AR$2*IF($FC675="V",1,-1)*IF($Q675="Fixo",(DF675-INDEX('Curva Forward'!$C$5:$AN$13,MATCH(CONCATENATE(BD_COMERCIAL!$K675," ",BD_COMERCIAL!$L675),'Curva Forward'!$B$5:$B$13,0),MATCH(GD$4,'Curva Forward'!$C$4:$AN$4,0))),DF675)</f>
        <v>37944</v>
      </c>
      <c r="GE675" s="200">
        <f>AS675*AS$2*IF($FC675="V",1,-1)*IF($Q675="Fixo",(DG675-INDEX('Curva Forward'!$C$5:$AN$13,MATCH(CONCATENATE(BD_COMERCIAL!$K675," ",BD_COMERCIAL!$L675),'Curva Forward'!$B$5:$B$13,0),MATCH(GE$4,'Curva Forward'!$C$4:$AN$4,0))),DG675)</f>
        <v>36720</v>
      </c>
      <c r="GF675" s="200">
        <f>AT675*AT$2*IF($FC675="V",1,-1)*IF($Q675="Fixo",(DH675-INDEX('Curva Forward'!$C$5:$AN$13,MATCH(CONCATENATE(BD_COMERCIAL!$K675," ",BD_COMERCIAL!$L675),'Curva Forward'!$B$5:$B$13,0),MATCH(GF$4,'Curva Forward'!$C$4:$AN$4,0))),DH675)</f>
        <v>0</v>
      </c>
      <c r="GG675" s="200">
        <f>AU675*AU$2*IF($FC675="V",1,-1)*IF($Q675="Fixo",(DI675-INDEX('Curva Forward'!$C$5:$AN$13,MATCH(CONCATENATE(BD_COMERCIAL!$K675," ",BD_COMERCIAL!$L675),'Curva Forward'!$B$5:$B$13,0),MATCH(GG$4,'Curva Forward'!$C$4:$AN$4,0))),DI675)</f>
        <v>0</v>
      </c>
      <c r="GH675" s="200">
        <f>AV675*AV$2*IF($FC675="V",1,-1)*IF($Q675="Fixo",(DJ675-INDEX('Curva Forward'!$C$5:$AN$13,MATCH(CONCATENATE(BD_COMERCIAL!$K675," ",BD_COMERCIAL!$L675),'Curva Forward'!$B$5:$B$13,0),MATCH(GH$4,'Curva Forward'!$C$4:$AN$4,0))),DJ675)</f>
        <v>0</v>
      </c>
      <c r="GI675" s="200">
        <f>AW675*AW$2*IF($FC675="V",1,-1)*IF($Q675="Fixo",(DK675-INDEX('Curva Forward'!$C$5:$AN$13,MATCH(CONCATENATE(BD_COMERCIAL!$K675," ",BD_COMERCIAL!$L675),'Curva Forward'!$B$5:$B$13,0),MATCH(GI$4,'Curva Forward'!$C$4:$AN$4,0))),DK675)</f>
        <v>0</v>
      </c>
      <c r="GJ675" s="200">
        <f>AX675*AX$2*IF($FC675="V",1,-1)*IF($Q675="Fixo",(DL675-INDEX('Curva Forward'!$C$5:$AN$13,MATCH(CONCATENATE(BD_COMERCIAL!$K675," ",BD_COMERCIAL!$L675),'Curva Forward'!$B$5:$B$13,0),MATCH(GJ$4,'Curva Forward'!$C$4:$AN$4,0))),DL675)</f>
        <v>0</v>
      </c>
      <c r="GK675" s="200">
        <f>AY675*AY$2*IF($FC675="V",1,-1)*IF($Q675="Fixo",(DM675-INDEX('Curva Forward'!$C$5:$AN$13,MATCH(CONCATENATE(BD_COMERCIAL!$K675," ",BD_COMERCIAL!$L675),'Curva Forward'!$B$5:$B$13,0),MATCH(GK$4,'Curva Forward'!$C$4:$AN$4,0))),DM675)</f>
        <v>0</v>
      </c>
      <c r="GL675" s="200">
        <f>IF(EZ675="",0,CL675*CL$2*IF($FC675="V",1,-1)*IF($Q675="Fixo",(EZ675-INDEX('Curva Forward'!$C$5:$AN$13,MATCH(CONCATENATE(BD_COMERCIAL!$K675," ",BD_COMERCIAL!$L675),'Curva Forward'!$B$5:$B$13,0),MATCH(GL$4,'Curva Forward'!$C$4:$AN$4,0))),EZ675))</f>
        <v>0</v>
      </c>
      <c r="GM675" s="200">
        <f>IF(FA675="",0,CM675*CM$2*IF($FC675="V",1,-1)*IF($Q675="Fixo",(FA675-INDEX('Curva Forward'!$C$5:$AN$13,MATCH(CONCATENATE(BD_COMERCIAL!$K675," ",BD_COMERCIAL!$L675),'Curva Forward'!$B$5:$B$13,0),MATCH(GM$4,'Curva Forward'!$C$4:$AN$4,0))),FA675))</f>
        <v>0</v>
      </c>
      <c r="GN675" s="200">
        <f>IF(FB675="",0,CN675*CN$2*IF($FC675="V",1,-1)*IF($Q675="Fixo",(FB675-INDEX('Curva Forward'!$C$5:$AN$13,MATCH(CONCATENATE(BD_COMERCIAL!$K675," ",BD_COMERCIAL!$L675),'Curva Forward'!$B$5:$B$13,0),MATCH(GN$4,'Curva Forward'!$C$4:$AN$4,0))),FB675))</f>
        <v>0</v>
      </c>
      <c r="GO675" s="201">
        <f t="shared" ca="1" si="197"/>
        <v>111384</v>
      </c>
      <c r="GP675" s="201">
        <f t="shared" ca="1" si="198"/>
        <v>0</v>
      </c>
    </row>
    <row r="676" spans="1:198" ht="15" customHeight="1" x14ac:dyDescent="0.25">
      <c r="A676" s="6"/>
      <c r="B676" s="7" t="s">
        <v>1128</v>
      </c>
      <c r="C676" s="8">
        <v>44840</v>
      </c>
      <c r="D676" s="9" t="s">
        <v>131</v>
      </c>
      <c r="E676" s="9" t="s">
        <v>191</v>
      </c>
      <c r="F676" s="113" t="s">
        <v>1122</v>
      </c>
      <c r="G676" s="10" t="s">
        <v>1056</v>
      </c>
      <c r="H676" s="113" t="s">
        <v>992</v>
      </c>
      <c r="I676" s="9" t="s">
        <v>126</v>
      </c>
      <c r="J676" s="166" t="s">
        <v>1123</v>
      </c>
      <c r="K676" s="10" t="s">
        <v>127</v>
      </c>
      <c r="L676" s="84" t="s">
        <v>22</v>
      </c>
      <c r="M676" s="11">
        <v>45017</v>
      </c>
      <c r="N676" s="12">
        <v>45107</v>
      </c>
      <c r="O676" s="10">
        <v>1.3</v>
      </c>
      <c r="P676" s="84">
        <v>75</v>
      </c>
      <c r="Q676" s="84" t="s">
        <v>128</v>
      </c>
      <c r="R676" s="10" t="s">
        <v>129</v>
      </c>
      <c r="S676" s="14" t="s">
        <v>135</v>
      </c>
      <c r="T676" s="11"/>
      <c r="U676" s="12"/>
      <c r="V676" s="257" t="str">
        <f ca="1">IF(U676="","",
IF(U676="NA","",
IFERROR(VLOOKUP(EOMONTH(M676,-2)+1,IPCA!$A:$B,2,0),
VLOOKUP(EOMONTH(TODAY(),-2)+1,IPCA!$A:$B,2,0))/
VLOOKUP(EOMONTH(U676,-2)+1,IPCA!$A:$B,2,0)*
P676))</f>
        <v/>
      </c>
      <c r="W676" s="84"/>
      <c r="X676" s="13" t="s">
        <v>6</v>
      </c>
      <c r="Y676" s="166"/>
      <c r="AA676" s="108"/>
      <c r="AB676" s="15"/>
      <c r="AM676" s="6"/>
      <c r="AN676" s="15"/>
      <c r="AQ676">
        <v>1.3</v>
      </c>
      <c r="AR676">
        <v>1.3</v>
      </c>
      <c r="AS676">
        <v>1.3</v>
      </c>
      <c r="AY676" s="6"/>
      <c r="AZ676" s="15"/>
      <c r="BK676" s="6"/>
      <c r="BL676" s="15"/>
      <c r="BW676" s="6"/>
      <c r="BX676" s="15"/>
      <c r="CI676" s="6"/>
      <c r="CJ676" s="16" t="str">
        <f t="shared" si="187"/>
        <v/>
      </c>
      <c r="CK676" s="16">
        <f t="shared" si="188"/>
        <v>0.32410958904109588</v>
      </c>
      <c r="CL676" s="16" t="str">
        <f t="shared" si="189"/>
        <v/>
      </c>
      <c r="CM676" s="16" t="str">
        <f t="shared" si="190"/>
        <v/>
      </c>
      <c r="CN676" s="16" t="str">
        <f t="shared" si="191"/>
        <v/>
      </c>
      <c r="CO676" s="18"/>
      <c r="CP676" s="15"/>
      <c r="DA676" s="6"/>
      <c r="DB676" s="15"/>
      <c r="DE676">
        <v>75</v>
      </c>
      <c r="DF676">
        <v>75</v>
      </c>
      <c r="DG676">
        <v>75</v>
      </c>
      <c r="DM676" s="6"/>
      <c r="DN676" s="15"/>
      <c r="DY676" s="6"/>
      <c r="DZ676" s="15"/>
      <c r="EK676" s="6"/>
      <c r="EL676" s="15"/>
      <c r="EW676" s="6"/>
      <c r="EX676" s="16" t="str">
        <f t="shared" si="199"/>
        <v/>
      </c>
      <c r="EY676" s="16">
        <f t="shared" si="200"/>
        <v>18.698630136986303</v>
      </c>
      <c r="EZ676" s="16" t="str">
        <f t="shared" si="201"/>
        <v/>
      </c>
      <c r="FA676" s="16" t="str">
        <f t="shared" si="202"/>
        <v/>
      </c>
      <c r="FB676" s="160" t="str">
        <f t="shared" si="203"/>
        <v/>
      </c>
      <c r="FC676" t="s">
        <v>205</v>
      </c>
      <c r="FD676" s="20" t="s">
        <v>126</v>
      </c>
      <c r="FE676"/>
      <c r="FF676" s="209" t="s">
        <v>206</v>
      </c>
      <c r="FH676" s="284">
        <f t="shared" ca="1" si="192"/>
        <v>0</v>
      </c>
      <c r="FI676" s="208">
        <f t="shared" si="193"/>
        <v>3</v>
      </c>
      <c r="FK676" t="str">
        <f t="shared" si="194"/>
        <v>Norsk Hydro Energia Ltda</v>
      </c>
      <c r="FL676" s="201">
        <f t="shared" ca="1" si="195"/>
        <v>0</v>
      </c>
      <c r="FM676" s="201">
        <f t="shared" ca="1" si="196"/>
        <v>144799.20000000001</v>
      </c>
      <c r="FN676" s="200">
        <f>AB676*AB$2*IF($FC676="V",1,-1)*IF($Q676="Fixo",(CP676-INDEX('Curva Forward'!$C$5:$AN$13,MATCH(CONCATENATE(BD_COMERCIAL!$K676," ",BD_COMERCIAL!$L676),'Curva Forward'!$B$5:$B$13,0),MATCH(FN$4,'Curva Forward'!$C$4:$AN$4,0))),CP676)</f>
        <v>0</v>
      </c>
      <c r="FO676" s="200">
        <f>AC676*AC$2*IF($FC676="V",1,-1)*IF($Q676="Fixo",(CQ676-INDEX('Curva Forward'!$C$5:$AN$13,MATCH(CONCATENATE(BD_COMERCIAL!$K676," ",BD_COMERCIAL!$L676),'Curva Forward'!$B$5:$B$13,0),MATCH(FO$4,'Curva Forward'!$C$4:$AN$4,0))),CQ676)</f>
        <v>0</v>
      </c>
      <c r="FP676" s="200">
        <f>AD676*AD$2*IF($FC676="V",1,-1)*IF($Q676="Fixo",(CR676-INDEX('Curva Forward'!$C$5:$AN$13,MATCH(CONCATENATE(BD_COMERCIAL!$K676," ",BD_COMERCIAL!$L676),'Curva Forward'!$B$5:$B$13,0),MATCH(FP$4,'Curva Forward'!$C$4:$AN$4,0))),CR676)</f>
        <v>0</v>
      </c>
      <c r="FQ676" s="200">
        <f>AE676*AE$2*IF($FC676="V",1,-1)*IF($Q676="Fixo",(CS676-INDEX('Curva Forward'!$C$5:$AN$13,MATCH(CONCATENATE(BD_COMERCIAL!$K676," ",BD_COMERCIAL!$L676),'Curva Forward'!$B$5:$B$13,0),MATCH(FQ$4,'Curva Forward'!$C$4:$AN$4,0))),CS676)</f>
        <v>0</v>
      </c>
      <c r="FR676" s="200">
        <f>AF676*AF$2*IF($FC676="V",1,-1)*IF($Q676="Fixo",(CT676-INDEX('Curva Forward'!$C$5:$AN$13,MATCH(CONCATENATE(BD_COMERCIAL!$K676," ",BD_COMERCIAL!$L676),'Curva Forward'!$B$5:$B$13,0),MATCH(FR$4,'Curva Forward'!$C$4:$AN$4,0))),CT676)</f>
        <v>0</v>
      </c>
      <c r="FS676" s="200">
        <f>AG676*AG$2*IF($FC676="V",1,-1)*IF($Q676="Fixo",(CU676-INDEX('Curva Forward'!$C$5:$AN$13,MATCH(CONCATENATE(BD_COMERCIAL!$K676," ",BD_COMERCIAL!$L676),'Curva Forward'!$B$5:$B$13,0),MATCH(FS$4,'Curva Forward'!$C$4:$AN$4,0))),CU676)</f>
        <v>0</v>
      </c>
      <c r="FT676" s="200">
        <f>AH676*AH$2*IF($FC676="V",1,-1)*IF($Q676="Fixo",(CV676-INDEX('Curva Forward'!$C$5:$AN$13,MATCH(CONCATENATE(BD_COMERCIAL!$K676," ",BD_COMERCIAL!$L676),'Curva Forward'!$B$5:$B$13,0),MATCH(FT$4,'Curva Forward'!$C$4:$AN$4,0))),CV676)</f>
        <v>0</v>
      </c>
      <c r="FU676" s="200">
        <f>AI676*AI$2*IF($FC676="V",1,-1)*IF($Q676="Fixo",(CW676-INDEX('Curva Forward'!$C$5:$AN$13,MATCH(CONCATENATE(BD_COMERCIAL!$K676," ",BD_COMERCIAL!$L676),'Curva Forward'!$B$5:$B$13,0),MATCH(FU$4,'Curva Forward'!$C$4:$AN$4,0))),CW676)</f>
        <v>0</v>
      </c>
      <c r="FV676" s="200">
        <f>AJ676*AJ$2*IF($FC676="V",1,-1)*IF($Q676="Fixo",(CX676-INDEX('Curva Forward'!$C$5:$AN$13,MATCH(CONCATENATE(BD_COMERCIAL!$K676," ",BD_COMERCIAL!$L676),'Curva Forward'!$B$5:$B$13,0),MATCH(FV$4,'Curva Forward'!$C$4:$AN$4,0))),CX676)</f>
        <v>0</v>
      </c>
      <c r="FW676" s="200">
        <f>AK676*AK$2*IF($FC676="V",1,-1)*IF($Q676="Fixo",(CY676-INDEX('Curva Forward'!$C$5:$AN$13,MATCH(CONCATENATE(BD_COMERCIAL!$K676," ",BD_COMERCIAL!$L676),'Curva Forward'!$B$5:$B$13,0),MATCH(FW$4,'Curva Forward'!$C$4:$AN$4,0))),CY676)</f>
        <v>0</v>
      </c>
      <c r="FX676" s="200">
        <f>AL676*AL$2*IF($FC676="V",1,-1)*IF($Q676="Fixo",(CZ676-INDEX('Curva Forward'!$C$5:$AN$13,MATCH(CONCATENATE(BD_COMERCIAL!$K676," ",BD_COMERCIAL!$L676),'Curva Forward'!$B$5:$B$13,0),MATCH(FX$4,'Curva Forward'!$C$4:$AN$4,0))),CZ676)</f>
        <v>0</v>
      </c>
      <c r="FY676" s="200">
        <f>AM676*AM$2*IF($FC676="V",1,-1)*IF($Q676="Fixo",(DA676-INDEX('Curva Forward'!$C$5:$AN$13,MATCH(CONCATENATE(BD_COMERCIAL!$K676," ",BD_COMERCIAL!$L676),'Curva Forward'!$B$5:$B$13,0),MATCH(FY$4,'Curva Forward'!$C$4:$AN$4,0))),DA676)</f>
        <v>0</v>
      </c>
      <c r="FZ676" s="200">
        <f>AN676*AN$2*IF($FC676="V",1,-1)*IF($Q676="Fixo",(DB676-INDEX('Curva Forward'!$C$5:$AN$13,MATCH(CONCATENATE(BD_COMERCIAL!$K676," ",BD_COMERCIAL!$L676),'Curva Forward'!$B$5:$B$13,0),MATCH(FZ$4,'Curva Forward'!$C$4:$AN$4,0))),DB676)</f>
        <v>0</v>
      </c>
      <c r="GA676" s="200">
        <f>AO676*AO$2*IF($FC676="V",1,-1)*IF($Q676="Fixo",(DC676-INDEX('Curva Forward'!$C$5:$AN$13,MATCH(CONCATENATE(BD_COMERCIAL!$K676," ",BD_COMERCIAL!$L676),'Curva Forward'!$B$5:$B$13,0),MATCH(GA$4,'Curva Forward'!$C$4:$AN$4,0))),DC676)</f>
        <v>0</v>
      </c>
      <c r="GB676" s="200">
        <f>AP676*AP$2*IF($FC676="V",1,-1)*IF($Q676="Fixo",(DD676-INDEX('Curva Forward'!$C$5:$AN$13,MATCH(CONCATENATE(BD_COMERCIAL!$K676," ",BD_COMERCIAL!$L676),'Curva Forward'!$B$5:$B$13,0),MATCH(GB$4,'Curva Forward'!$C$4:$AN$4,0))),DD676)</f>
        <v>0</v>
      </c>
      <c r="GC676" s="200">
        <f>AQ676*AQ$2*IF($FC676="V",1,-1)*IF($Q676="Fixo",(DE676-INDEX('Curva Forward'!$C$5:$AN$13,MATCH(CONCATENATE(BD_COMERCIAL!$K676," ",BD_COMERCIAL!$L676),'Curva Forward'!$B$5:$B$13,0),MATCH(GC$4,'Curva Forward'!$C$4:$AN$4,0))),DE676)</f>
        <v>47736</v>
      </c>
      <c r="GD676" s="200">
        <f>AR676*AR$2*IF($FC676="V",1,-1)*IF($Q676="Fixo",(DF676-INDEX('Curva Forward'!$C$5:$AN$13,MATCH(CONCATENATE(BD_COMERCIAL!$K676," ",BD_COMERCIAL!$L676),'Curva Forward'!$B$5:$B$13,0),MATCH(GD$4,'Curva Forward'!$C$4:$AN$4,0))),DF676)</f>
        <v>49327.200000000004</v>
      </c>
      <c r="GE676" s="200">
        <f>AS676*AS$2*IF($FC676="V",1,-1)*IF($Q676="Fixo",(DG676-INDEX('Curva Forward'!$C$5:$AN$13,MATCH(CONCATENATE(BD_COMERCIAL!$K676," ",BD_COMERCIAL!$L676),'Curva Forward'!$B$5:$B$13,0),MATCH(GE$4,'Curva Forward'!$C$4:$AN$4,0))),DG676)</f>
        <v>47736</v>
      </c>
      <c r="GF676" s="200">
        <f>AT676*AT$2*IF($FC676="V",1,-1)*IF($Q676="Fixo",(DH676-INDEX('Curva Forward'!$C$5:$AN$13,MATCH(CONCATENATE(BD_COMERCIAL!$K676," ",BD_COMERCIAL!$L676),'Curva Forward'!$B$5:$B$13,0),MATCH(GF$4,'Curva Forward'!$C$4:$AN$4,0))),DH676)</f>
        <v>0</v>
      </c>
      <c r="GG676" s="200">
        <f>AU676*AU$2*IF($FC676="V",1,-1)*IF($Q676="Fixo",(DI676-INDEX('Curva Forward'!$C$5:$AN$13,MATCH(CONCATENATE(BD_COMERCIAL!$K676," ",BD_COMERCIAL!$L676),'Curva Forward'!$B$5:$B$13,0),MATCH(GG$4,'Curva Forward'!$C$4:$AN$4,0))),DI676)</f>
        <v>0</v>
      </c>
      <c r="GH676" s="200">
        <f>AV676*AV$2*IF($FC676="V",1,-1)*IF($Q676="Fixo",(DJ676-INDEX('Curva Forward'!$C$5:$AN$13,MATCH(CONCATENATE(BD_COMERCIAL!$K676," ",BD_COMERCIAL!$L676),'Curva Forward'!$B$5:$B$13,0),MATCH(GH$4,'Curva Forward'!$C$4:$AN$4,0))),DJ676)</f>
        <v>0</v>
      </c>
      <c r="GI676" s="200">
        <f>AW676*AW$2*IF($FC676="V",1,-1)*IF($Q676="Fixo",(DK676-INDEX('Curva Forward'!$C$5:$AN$13,MATCH(CONCATENATE(BD_COMERCIAL!$K676," ",BD_COMERCIAL!$L676),'Curva Forward'!$B$5:$B$13,0),MATCH(GI$4,'Curva Forward'!$C$4:$AN$4,0))),DK676)</f>
        <v>0</v>
      </c>
      <c r="GJ676" s="200">
        <f>AX676*AX$2*IF($FC676="V",1,-1)*IF($Q676="Fixo",(DL676-INDEX('Curva Forward'!$C$5:$AN$13,MATCH(CONCATENATE(BD_COMERCIAL!$K676," ",BD_COMERCIAL!$L676),'Curva Forward'!$B$5:$B$13,0),MATCH(GJ$4,'Curva Forward'!$C$4:$AN$4,0))),DL676)</f>
        <v>0</v>
      </c>
      <c r="GK676" s="200">
        <f>AY676*AY$2*IF($FC676="V",1,-1)*IF($Q676="Fixo",(DM676-INDEX('Curva Forward'!$C$5:$AN$13,MATCH(CONCATENATE(BD_COMERCIAL!$K676," ",BD_COMERCIAL!$L676),'Curva Forward'!$B$5:$B$13,0),MATCH(GK$4,'Curva Forward'!$C$4:$AN$4,0))),DM676)</f>
        <v>0</v>
      </c>
      <c r="GL676" s="200">
        <f>IF(EZ676="",0,CL676*CL$2*IF($FC676="V",1,-1)*IF($Q676="Fixo",(EZ676-INDEX('Curva Forward'!$C$5:$AN$13,MATCH(CONCATENATE(BD_COMERCIAL!$K676," ",BD_COMERCIAL!$L676),'Curva Forward'!$B$5:$B$13,0),MATCH(GL$4,'Curva Forward'!$C$4:$AN$4,0))),EZ676))</f>
        <v>0</v>
      </c>
      <c r="GM676" s="200">
        <f>IF(FA676="",0,CM676*CM$2*IF($FC676="V",1,-1)*IF($Q676="Fixo",(FA676-INDEX('Curva Forward'!$C$5:$AN$13,MATCH(CONCATENATE(BD_COMERCIAL!$K676," ",BD_COMERCIAL!$L676),'Curva Forward'!$B$5:$B$13,0),MATCH(GM$4,'Curva Forward'!$C$4:$AN$4,0))),FA676))</f>
        <v>0</v>
      </c>
      <c r="GN676" s="200">
        <f>IF(FB676="",0,CN676*CN$2*IF($FC676="V",1,-1)*IF($Q676="Fixo",(FB676-INDEX('Curva Forward'!$C$5:$AN$13,MATCH(CONCATENATE(BD_COMERCIAL!$K676," ",BD_COMERCIAL!$L676),'Curva Forward'!$B$5:$B$13,0),MATCH(GN$4,'Curva Forward'!$C$4:$AN$4,0))),FB676))</f>
        <v>0</v>
      </c>
      <c r="GO676" s="201">
        <f t="shared" ca="1" si="197"/>
        <v>144799.20000000001</v>
      </c>
      <c r="GP676" s="201">
        <f t="shared" ca="1" si="198"/>
        <v>0</v>
      </c>
    </row>
    <row r="677" spans="1:198" ht="15" customHeight="1" x14ac:dyDescent="0.25">
      <c r="A677" s="6"/>
      <c r="B677" s="7" t="s">
        <v>1129</v>
      </c>
      <c r="C677" s="8">
        <v>44840</v>
      </c>
      <c r="D677" s="9" t="s">
        <v>124</v>
      </c>
      <c r="E677" s="9" t="s">
        <v>1056</v>
      </c>
      <c r="F677" s="113" t="s">
        <v>992</v>
      </c>
      <c r="G677" s="10" t="s">
        <v>182</v>
      </c>
      <c r="H677" s="113" t="s">
        <v>1120</v>
      </c>
      <c r="I677" s="9" t="s">
        <v>139</v>
      </c>
      <c r="J677" s="166"/>
      <c r="K677" s="10" t="s">
        <v>127</v>
      </c>
      <c r="L677" s="84" t="s">
        <v>22</v>
      </c>
      <c r="M677" s="11">
        <v>44958</v>
      </c>
      <c r="N677" s="12">
        <v>44985</v>
      </c>
      <c r="O677" s="10">
        <v>3</v>
      </c>
      <c r="P677" s="84">
        <v>76</v>
      </c>
      <c r="Q677" s="84" t="s">
        <v>128</v>
      </c>
      <c r="R677" s="10" t="s">
        <v>129</v>
      </c>
      <c r="S677" s="14" t="s">
        <v>135</v>
      </c>
      <c r="T677" s="11"/>
      <c r="U677" s="12"/>
      <c r="V677" s="257" t="str">
        <f ca="1">IF(U677="","",
IF(U677="NA","",
IFERROR(VLOOKUP(EOMONTH(M677,-2)+1,IPCA!$A:$B,2,0),
VLOOKUP(EOMONTH(TODAY(),-2)+1,IPCA!$A:$B,2,0))/
VLOOKUP(EOMONTH(U677,-2)+1,IPCA!$A:$B,2,0)*
P677))</f>
        <v/>
      </c>
      <c r="W677" s="84"/>
      <c r="X677" s="13" t="s">
        <v>133</v>
      </c>
      <c r="Y677" s="166"/>
      <c r="AA677" s="108"/>
      <c r="AB677" s="15"/>
      <c r="AM677" s="6"/>
      <c r="AN677" s="15"/>
      <c r="AO677">
        <v>3</v>
      </c>
      <c r="AY677" s="6"/>
      <c r="AZ677" s="15"/>
      <c r="BK677" s="6"/>
      <c r="BL677" s="15"/>
      <c r="BW677" s="6"/>
      <c r="BX677" s="15"/>
      <c r="CI677" s="6"/>
      <c r="CJ677" s="16" t="str">
        <f t="shared" si="187"/>
        <v/>
      </c>
      <c r="CK677" s="16">
        <f t="shared" si="188"/>
        <v>0.23013698630136986</v>
      </c>
      <c r="CL677" s="16" t="str">
        <f t="shared" si="189"/>
        <v/>
      </c>
      <c r="CM677" s="16" t="str">
        <f t="shared" si="190"/>
        <v/>
      </c>
      <c r="CN677" s="16" t="str">
        <f t="shared" si="191"/>
        <v/>
      </c>
      <c r="CO677" s="18"/>
      <c r="CP677" s="15"/>
      <c r="DA677" s="6"/>
      <c r="DB677" s="15"/>
      <c r="DC677">
        <v>76</v>
      </c>
      <c r="DM677" s="6"/>
      <c r="DN677" s="15"/>
      <c r="DY677" s="6"/>
      <c r="DZ677" s="15"/>
      <c r="EK677" s="6"/>
      <c r="EL677" s="15"/>
      <c r="EW677" s="6"/>
      <c r="EX677" s="16" t="str">
        <f t="shared" si="199"/>
        <v/>
      </c>
      <c r="EY677" s="16">
        <f t="shared" si="200"/>
        <v>5.8301369863013699</v>
      </c>
      <c r="EZ677" s="16" t="str">
        <f t="shared" si="201"/>
        <v/>
      </c>
      <c r="FA677" s="16" t="str">
        <f t="shared" si="202"/>
        <v/>
      </c>
      <c r="FB677" s="160" t="str">
        <f t="shared" si="203"/>
        <v/>
      </c>
      <c r="FC677" t="s">
        <v>204</v>
      </c>
      <c r="FD677" s="20" t="s">
        <v>139</v>
      </c>
      <c r="FE677"/>
      <c r="FF677" s="209" t="s">
        <v>206</v>
      </c>
      <c r="FH677" s="284">
        <f t="shared" ca="1" si="192"/>
        <v>0</v>
      </c>
      <c r="FI677" s="208">
        <f t="shared" si="193"/>
        <v>0.9</v>
      </c>
      <c r="FK677" t="str">
        <f t="shared" si="194"/>
        <v>Capitale Energia Comercializadora Ltda</v>
      </c>
      <c r="FL677" s="201">
        <f t="shared" ca="1" si="195"/>
        <v>0</v>
      </c>
      <c r="FM677" s="201">
        <f t="shared" ca="1" si="196"/>
        <v>-149184</v>
      </c>
      <c r="FN677" s="200">
        <f>AB677*AB$2*IF($FC677="V",1,-1)*IF($Q677="Fixo",(CP677-INDEX('Curva Forward'!$C$5:$AN$13,MATCH(CONCATENATE(BD_COMERCIAL!$K677," ",BD_COMERCIAL!$L677),'Curva Forward'!$B$5:$B$13,0),MATCH(FN$4,'Curva Forward'!$C$4:$AN$4,0))),CP677)</f>
        <v>0</v>
      </c>
      <c r="FO677" s="200">
        <f>AC677*AC$2*IF($FC677="V",1,-1)*IF($Q677="Fixo",(CQ677-INDEX('Curva Forward'!$C$5:$AN$13,MATCH(CONCATENATE(BD_COMERCIAL!$K677," ",BD_COMERCIAL!$L677),'Curva Forward'!$B$5:$B$13,0),MATCH(FO$4,'Curva Forward'!$C$4:$AN$4,0))),CQ677)</f>
        <v>0</v>
      </c>
      <c r="FP677" s="200">
        <f>AD677*AD$2*IF($FC677="V",1,-1)*IF($Q677="Fixo",(CR677-INDEX('Curva Forward'!$C$5:$AN$13,MATCH(CONCATENATE(BD_COMERCIAL!$K677," ",BD_COMERCIAL!$L677),'Curva Forward'!$B$5:$B$13,0),MATCH(FP$4,'Curva Forward'!$C$4:$AN$4,0))),CR677)</f>
        <v>0</v>
      </c>
      <c r="FQ677" s="200">
        <f>AE677*AE$2*IF($FC677="V",1,-1)*IF($Q677="Fixo",(CS677-INDEX('Curva Forward'!$C$5:$AN$13,MATCH(CONCATENATE(BD_COMERCIAL!$K677," ",BD_COMERCIAL!$L677),'Curva Forward'!$B$5:$B$13,0),MATCH(FQ$4,'Curva Forward'!$C$4:$AN$4,0))),CS677)</f>
        <v>0</v>
      </c>
      <c r="FR677" s="200">
        <f>AF677*AF$2*IF($FC677="V",1,-1)*IF($Q677="Fixo",(CT677-INDEX('Curva Forward'!$C$5:$AN$13,MATCH(CONCATENATE(BD_COMERCIAL!$K677," ",BD_COMERCIAL!$L677),'Curva Forward'!$B$5:$B$13,0),MATCH(FR$4,'Curva Forward'!$C$4:$AN$4,0))),CT677)</f>
        <v>0</v>
      </c>
      <c r="FS677" s="200">
        <f>AG677*AG$2*IF($FC677="V",1,-1)*IF($Q677="Fixo",(CU677-INDEX('Curva Forward'!$C$5:$AN$13,MATCH(CONCATENATE(BD_COMERCIAL!$K677," ",BD_COMERCIAL!$L677),'Curva Forward'!$B$5:$B$13,0),MATCH(FS$4,'Curva Forward'!$C$4:$AN$4,0))),CU677)</f>
        <v>0</v>
      </c>
      <c r="FT677" s="200">
        <f>AH677*AH$2*IF($FC677="V",1,-1)*IF($Q677="Fixo",(CV677-INDEX('Curva Forward'!$C$5:$AN$13,MATCH(CONCATENATE(BD_COMERCIAL!$K677," ",BD_COMERCIAL!$L677),'Curva Forward'!$B$5:$B$13,0),MATCH(FT$4,'Curva Forward'!$C$4:$AN$4,0))),CV677)</f>
        <v>0</v>
      </c>
      <c r="FU677" s="200">
        <f>AI677*AI$2*IF($FC677="V",1,-1)*IF($Q677="Fixo",(CW677-INDEX('Curva Forward'!$C$5:$AN$13,MATCH(CONCATENATE(BD_COMERCIAL!$K677," ",BD_COMERCIAL!$L677),'Curva Forward'!$B$5:$B$13,0),MATCH(FU$4,'Curva Forward'!$C$4:$AN$4,0))),CW677)</f>
        <v>0</v>
      </c>
      <c r="FV677" s="200">
        <f>AJ677*AJ$2*IF($FC677="V",1,-1)*IF($Q677="Fixo",(CX677-INDEX('Curva Forward'!$C$5:$AN$13,MATCH(CONCATENATE(BD_COMERCIAL!$K677," ",BD_COMERCIAL!$L677),'Curva Forward'!$B$5:$B$13,0),MATCH(FV$4,'Curva Forward'!$C$4:$AN$4,0))),CX677)</f>
        <v>0</v>
      </c>
      <c r="FW677" s="200">
        <f>AK677*AK$2*IF($FC677="V",1,-1)*IF($Q677="Fixo",(CY677-INDEX('Curva Forward'!$C$5:$AN$13,MATCH(CONCATENATE(BD_COMERCIAL!$K677," ",BD_COMERCIAL!$L677),'Curva Forward'!$B$5:$B$13,0),MATCH(FW$4,'Curva Forward'!$C$4:$AN$4,0))),CY677)</f>
        <v>0</v>
      </c>
      <c r="FX677" s="200">
        <f>AL677*AL$2*IF($FC677="V",1,-1)*IF($Q677="Fixo",(CZ677-INDEX('Curva Forward'!$C$5:$AN$13,MATCH(CONCATENATE(BD_COMERCIAL!$K677," ",BD_COMERCIAL!$L677),'Curva Forward'!$B$5:$B$13,0),MATCH(FX$4,'Curva Forward'!$C$4:$AN$4,0))),CZ677)</f>
        <v>0</v>
      </c>
      <c r="FY677" s="200">
        <f>AM677*AM$2*IF($FC677="V",1,-1)*IF($Q677="Fixo",(DA677-INDEX('Curva Forward'!$C$5:$AN$13,MATCH(CONCATENATE(BD_COMERCIAL!$K677," ",BD_COMERCIAL!$L677),'Curva Forward'!$B$5:$B$13,0),MATCH(FY$4,'Curva Forward'!$C$4:$AN$4,0))),DA677)</f>
        <v>0</v>
      </c>
      <c r="FZ677" s="200">
        <f>AN677*AN$2*IF($FC677="V",1,-1)*IF($Q677="Fixo",(DB677-INDEX('Curva Forward'!$C$5:$AN$13,MATCH(CONCATENATE(BD_COMERCIAL!$K677," ",BD_COMERCIAL!$L677),'Curva Forward'!$B$5:$B$13,0),MATCH(FZ$4,'Curva Forward'!$C$4:$AN$4,0))),DB677)</f>
        <v>0</v>
      </c>
      <c r="GA677" s="200">
        <f>AO677*AO$2*IF($FC677="V",1,-1)*IF($Q677="Fixo",(DC677-INDEX('Curva Forward'!$C$5:$AN$13,MATCH(CONCATENATE(BD_COMERCIAL!$K677," ",BD_COMERCIAL!$L677),'Curva Forward'!$B$5:$B$13,0),MATCH(GA$4,'Curva Forward'!$C$4:$AN$4,0))),DC677)</f>
        <v>-149184</v>
      </c>
      <c r="GB677" s="200">
        <f>AP677*AP$2*IF($FC677="V",1,-1)*IF($Q677="Fixo",(DD677-INDEX('Curva Forward'!$C$5:$AN$13,MATCH(CONCATENATE(BD_COMERCIAL!$K677," ",BD_COMERCIAL!$L677),'Curva Forward'!$B$5:$B$13,0),MATCH(GB$4,'Curva Forward'!$C$4:$AN$4,0))),DD677)</f>
        <v>0</v>
      </c>
      <c r="GC677" s="200">
        <f>AQ677*AQ$2*IF($FC677="V",1,-1)*IF($Q677="Fixo",(DE677-INDEX('Curva Forward'!$C$5:$AN$13,MATCH(CONCATENATE(BD_COMERCIAL!$K677," ",BD_COMERCIAL!$L677),'Curva Forward'!$B$5:$B$13,0),MATCH(GC$4,'Curva Forward'!$C$4:$AN$4,0))),DE677)</f>
        <v>0</v>
      </c>
      <c r="GD677" s="200">
        <f>AR677*AR$2*IF($FC677="V",1,-1)*IF($Q677="Fixo",(DF677-INDEX('Curva Forward'!$C$5:$AN$13,MATCH(CONCATENATE(BD_COMERCIAL!$K677," ",BD_COMERCIAL!$L677),'Curva Forward'!$B$5:$B$13,0),MATCH(GD$4,'Curva Forward'!$C$4:$AN$4,0))),DF677)</f>
        <v>0</v>
      </c>
      <c r="GE677" s="200">
        <f>AS677*AS$2*IF($FC677="V",1,-1)*IF($Q677="Fixo",(DG677-INDEX('Curva Forward'!$C$5:$AN$13,MATCH(CONCATENATE(BD_COMERCIAL!$K677," ",BD_COMERCIAL!$L677),'Curva Forward'!$B$5:$B$13,0),MATCH(GE$4,'Curva Forward'!$C$4:$AN$4,0))),DG677)</f>
        <v>0</v>
      </c>
      <c r="GF677" s="200">
        <f>AT677*AT$2*IF($FC677="V",1,-1)*IF($Q677="Fixo",(DH677-INDEX('Curva Forward'!$C$5:$AN$13,MATCH(CONCATENATE(BD_COMERCIAL!$K677," ",BD_COMERCIAL!$L677),'Curva Forward'!$B$5:$B$13,0),MATCH(GF$4,'Curva Forward'!$C$4:$AN$4,0))),DH677)</f>
        <v>0</v>
      </c>
      <c r="GG677" s="200">
        <f>AU677*AU$2*IF($FC677="V",1,-1)*IF($Q677="Fixo",(DI677-INDEX('Curva Forward'!$C$5:$AN$13,MATCH(CONCATENATE(BD_COMERCIAL!$K677," ",BD_COMERCIAL!$L677),'Curva Forward'!$B$5:$B$13,0),MATCH(GG$4,'Curva Forward'!$C$4:$AN$4,0))),DI677)</f>
        <v>0</v>
      </c>
      <c r="GH677" s="200">
        <f>AV677*AV$2*IF($FC677="V",1,-1)*IF($Q677="Fixo",(DJ677-INDEX('Curva Forward'!$C$5:$AN$13,MATCH(CONCATENATE(BD_COMERCIAL!$K677," ",BD_COMERCIAL!$L677),'Curva Forward'!$B$5:$B$13,0),MATCH(GH$4,'Curva Forward'!$C$4:$AN$4,0))),DJ677)</f>
        <v>0</v>
      </c>
      <c r="GI677" s="200">
        <f>AW677*AW$2*IF($FC677="V",1,-1)*IF($Q677="Fixo",(DK677-INDEX('Curva Forward'!$C$5:$AN$13,MATCH(CONCATENATE(BD_COMERCIAL!$K677," ",BD_COMERCIAL!$L677),'Curva Forward'!$B$5:$B$13,0),MATCH(GI$4,'Curva Forward'!$C$4:$AN$4,0))),DK677)</f>
        <v>0</v>
      </c>
      <c r="GJ677" s="200">
        <f>AX677*AX$2*IF($FC677="V",1,-1)*IF($Q677="Fixo",(DL677-INDEX('Curva Forward'!$C$5:$AN$13,MATCH(CONCATENATE(BD_COMERCIAL!$K677," ",BD_COMERCIAL!$L677),'Curva Forward'!$B$5:$B$13,0),MATCH(GJ$4,'Curva Forward'!$C$4:$AN$4,0))),DL677)</f>
        <v>0</v>
      </c>
      <c r="GK677" s="200">
        <f>AY677*AY$2*IF($FC677="V",1,-1)*IF($Q677="Fixo",(DM677-INDEX('Curva Forward'!$C$5:$AN$13,MATCH(CONCATENATE(BD_COMERCIAL!$K677," ",BD_COMERCIAL!$L677),'Curva Forward'!$B$5:$B$13,0),MATCH(GK$4,'Curva Forward'!$C$4:$AN$4,0))),DM677)</f>
        <v>0</v>
      </c>
      <c r="GL677" s="200">
        <f>IF(EZ677="",0,CL677*CL$2*IF($FC677="V",1,-1)*IF($Q677="Fixo",(EZ677-INDEX('Curva Forward'!$C$5:$AN$13,MATCH(CONCATENATE(BD_COMERCIAL!$K677," ",BD_COMERCIAL!$L677),'Curva Forward'!$B$5:$B$13,0),MATCH(GL$4,'Curva Forward'!$C$4:$AN$4,0))),EZ677))</f>
        <v>0</v>
      </c>
      <c r="GM677" s="200">
        <f>IF(FA677="",0,CM677*CM$2*IF($FC677="V",1,-1)*IF($Q677="Fixo",(FA677-INDEX('Curva Forward'!$C$5:$AN$13,MATCH(CONCATENATE(BD_COMERCIAL!$K677," ",BD_COMERCIAL!$L677),'Curva Forward'!$B$5:$B$13,0),MATCH(GM$4,'Curva Forward'!$C$4:$AN$4,0))),FA677))</f>
        <v>0</v>
      </c>
      <c r="GN677" s="200">
        <f>IF(FB677="",0,CN677*CN$2*IF($FC677="V",1,-1)*IF($Q677="Fixo",(FB677-INDEX('Curva Forward'!$C$5:$AN$13,MATCH(CONCATENATE(BD_COMERCIAL!$K677," ",BD_COMERCIAL!$L677),'Curva Forward'!$B$5:$B$13,0),MATCH(GN$4,'Curva Forward'!$C$4:$AN$4,0))),FB677))</f>
        <v>0</v>
      </c>
      <c r="GO677" s="201">
        <f t="shared" ca="1" si="197"/>
        <v>0</v>
      </c>
      <c r="GP677" s="201">
        <f t="shared" ca="1" si="198"/>
        <v>-149184</v>
      </c>
    </row>
    <row r="678" spans="1:198" ht="15" customHeight="1" x14ac:dyDescent="0.25">
      <c r="A678" s="6"/>
      <c r="B678" s="7">
        <v>27907</v>
      </c>
      <c r="C678" s="8">
        <v>44840</v>
      </c>
      <c r="D678" s="9" t="s">
        <v>124</v>
      </c>
      <c r="E678" s="9" t="s">
        <v>1056</v>
      </c>
      <c r="F678" s="113" t="s">
        <v>992</v>
      </c>
      <c r="G678" s="10" t="s">
        <v>191</v>
      </c>
      <c r="H678" s="113" t="s">
        <v>1122</v>
      </c>
      <c r="I678" s="9" t="s">
        <v>126</v>
      </c>
      <c r="J678" s="166" t="s">
        <v>1123</v>
      </c>
      <c r="K678" s="10" t="s">
        <v>127</v>
      </c>
      <c r="L678" s="84" t="s">
        <v>22</v>
      </c>
      <c r="M678" s="11">
        <v>45108</v>
      </c>
      <c r="N678" s="12">
        <v>45291</v>
      </c>
      <c r="O678" s="10">
        <v>30</v>
      </c>
      <c r="P678" s="84">
        <v>127</v>
      </c>
      <c r="Q678" s="84" t="s">
        <v>128</v>
      </c>
      <c r="R678" s="10" t="s">
        <v>129</v>
      </c>
      <c r="S678" s="14" t="s">
        <v>135</v>
      </c>
      <c r="T678" s="11"/>
      <c r="U678" s="12"/>
      <c r="V678" s="257" t="str">
        <f ca="1">IF(U678="","",
IF(U678="NA","",
IFERROR(VLOOKUP(EOMONTH(M678,-2)+1,IPCA!$A:$B,2,0),
VLOOKUP(EOMONTH(TODAY(),-2)+1,IPCA!$A:$B,2,0))/
VLOOKUP(EOMONTH(U678,-2)+1,IPCA!$A:$B,2,0)*
P678))</f>
        <v/>
      </c>
      <c r="W678" s="84"/>
      <c r="X678" s="13"/>
      <c r="Y678" s="166" t="s">
        <v>7</v>
      </c>
      <c r="AA678" s="108"/>
      <c r="AB678" s="15"/>
      <c r="AM678" s="6"/>
      <c r="AN678" s="15"/>
      <c r="AT678">
        <v>30</v>
      </c>
      <c r="AU678">
        <v>30</v>
      </c>
      <c r="AV678">
        <v>30</v>
      </c>
      <c r="AW678">
        <v>30</v>
      </c>
      <c r="AX678">
        <v>30</v>
      </c>
      <c r="AY678" s="6">
        <v>30</v>
      </c>
      <c r="AZ678" s="15"/>
      <c r="BK678" s="6"/>
      <c r="BL678" s="15"/>
      <c r="BW678" s="6"/>
      <c r="BX678" s="15"/>
      <c r="CI678" s="6"/>
      <c r="CJ678" s="16" t="str">
        <f t="shared" si="187"/>
        <v/>
      </c>
      <c r="CK678" s="16">
        <f t="shared" si="188"/>
        <v>15.123287671232877</v>
      </c>
      <c r="CL678" s="16" t="str">
        <f t="shared" si="189"/>
        <v/>
      </c>
      <c r="CM678" s="16" t="str">
        <f t="shared" si="190"/>
        <v/>
      </c>
      <c r="CN678" s="16" t="str">
        <f t="shared" si="191"/>
        <v/>
      </c>
      <c r="CO678" s="18"/>
      <c r="CP678" s="15"/>
      <c r="DA678" s="6"/>
      <c r="DB678" s="15"/>
      <c r="DH678">
        <v>127</v>
      </c>
      <c r="DI678">
        <v>127</v>
      </c>
      <c r="DJ678">
        <v>127</v>
      </c>
      <c r="DK678">
        <v>127</v>
      </c>
      <c r="DL678">
        <v>127</v>
      </c>
      <c r="DM678" s="6">
        <v>127</v>
      </c>
      <c r="DN678" s="15"/>
      <c r="DY678" s="6"/>
      <c r="DZ678" s="15"/>
      <c r="EK678" s="6"/>
      <c r="EL678" s="15"/>
      <c r="EW678" s="6"/>
      <c r="EX678" s="16" t="str">
        <f t="shared" si="199"/>
        <v/>
      </c>
      <c r="EY678" s="16">
        <f t="shared" si="200"/>
        <v>64.021917808219172</v>
      </c>
      <c r="EZ678" s="16" t="str">
        <f t="shared" si="201"/>
        <v/>
      </c>
      <c r="FA678" s="16" t="str">
        <f t="shared" si="202"/>
        <v/>
      </c>
      <c r="FB678" s="160" t="str">
        <f t="shared" si="203"/>
        <v/>
      </c>
      <c r="FC678" t="s">
        <v>204</v>
      </c>
      <c r="FD678" s="20" t="s">
        <v>126</v>
      </c>
      <c r="FE678"/>
      <c r="FF678" s="209" t="s">
        <v>206</v>
      </c>
      <c r="FH678" s="284">
        <f t="shared" ca="1" si="192"/>
        <v>0</v>
      </c>
      <c r="FI678" s="208">
        <f t="shared" si="193"/>
        <v>6.1</v>
      </c>
      <c r="FK678" t="str">
        <f t="shared" si="194"/>
        <v>Norsk Hydro Energia Ltda</v>
      </c>
      <c r="FL678" s="201">
        <f t="shared" ca="1" si="195"/>
        <v>0</v>
      </c>
      <c r="FM678" s="201">
        <f t="shared" ca="1" si="196"/>
        <v>-7683840</v>
      </c>
      <c r="FN678" s="200">
        <f>AB678*AB$2*IF($FC678="V",1,-1)*IF($Q678="Fixo",(CP678-INDEX('Curva Forward'!$C$5:$AN$13,MATCH(CONCATENATE(BD_COMERCIAL!$K678," ",BD_COMERCIAL!$L678),'Curva Forward'!$B$5:$B$13,0),MATCH(FN$4,'Curva Forward'!$C$4:$AN$4,0))),CP678)</f>
        <v>0</v>
      </c>
      <c r="FO678" s="200">
        <f>AC678*AC$2*IF($FC678="V",1,-1)*IF($Q678="Fixo",(CQ678-INDEX('Curva Forward'!$C$5:$AN$13,MATCH(CONCATENATE(BD_COMERCIAL!$K678," ",BD_COMERCIAL!$L678),'Curva Forward'!$B$5:$B$13,0),MATCH(FO$4,'Curva Forward'!$C$4:$AN$4,0))),CQ678)</f>
        <v>0</v>
      </c>
      <c r="FP678" s="200">
        <f>AD678*AD$2*IF($FC678="V",1,-1)*IF($Q678="Fixo",(CR678-INDEX('Curva Forward'!$C$5:$AN$13,MATCH(CONCATENATE(BD_COMERCIAL!$K678," ",BD_COMERCIAL!$L678),'Curva Forward'!$B$5:$B$13,0),MATCH(FP$4,'Curva Forward'!$C$4:$AN$4,0))),CR678)</f>
        <v>0</v>
      </c>
      <c r="FQ678" s="200">
        <f>AE678*AE$2*IF($FC678="V",1,-1)*IF($Q678="Fixo",(CS678-INDEX('Curva Forward'!$C$5:$AN$13,MATCH(CONCATENATE(BD_COMERCIAL!$K678," ",BD_COMERCIAL!$L678),'Curva Forward'!$B$5:$B$13,0),MATCH(FQ$4,'Curva Forward'!$C$4:$AN$4,0))),CS678)</f>
        <v>0</v>
      </c>
      <c r="FR678" s="200">
        <f>AF678*AF$2*IF($FC678="V",1,-1)*IF($Q678="Fixo",(CT678-INDEX('Curva Forward'!$C$5:$AN$13,MATCH(CONCATENATE(BD_COMERCIAL!$K678," ",BD_COMERCIAL!$L678),'Curva Forward'!$B$5:$B$13,0),MATCH(FR$4,'Curva Forward'!$C$4:$AN$4,0))),CT678)</f>
        <v>0</v>
      </c>
      <c r="FS678" s="200">
        <f>AG678*AG$2*IF($FC678="V",1,-1)*IF($Q678="Fixo",(CU678-INDEX('Curva Forward'!$C$5:$AN$13,MATCH(CONCATENATE(BD_COMERCIAL!$K678," ",BD_COMERCIAL!$L678),'Curva Forward'!$B$5:$B$13,0),MATCH(FS$4,'Curva Forward'!$C$4:$AN$4,0))),CU678)</f>
        <v>0</v>
      </c>
      <c r="FT678" s="200">
        <f>AH678*AH$2*IF($FC678="V",1,-1)*IF($Q678="Fixo",(CV678-INDEX('Curva Forward'!$C$5:$AN$13,MATCH(CONCATENATE(BD_COMERCIAL!$K678," ",BD_COMERCIAL!$L678),'Curva Forward'!$B$5:$B$13,0),MATCH(FT$4,'Curva Forward'!$C$4:$AN$4,0))),CV678)</f>
        <v>0</v>
      </c>
      <c r="FU678" s="200">
        <f>AI678*AI$2*IF($FC678="V",1,-1)*IF($Q678="Fixo",(CW678-INDEX('Curva Forward'!$C$5:$AN$13,MATCH(CONCATENATE(BD_COMERCIAL!$K678," ",BD_COMERCIAL!$L678),'Curva Forward'!$B$5:$B$13,0),MATCH(FU$4,'Curva Forward'!$C$4:$AN$4,0))),CW678)</f>
        <v>0</v>
      </c>
      <c r="FV678" s="200">
        <f>AJ678*AJ$2*IF($FC678="V",1,-1)*IF($Q678="Fixo",(CX678-INDEX('Curva Forward'!$C$5:$AN$13,MATCH(CONCATENATE(BD_COMERCIAL!$K678," ",BD_COMERCIAL!$L678),'Curva Forward'!$B$5:$B$13,0),MATCH(FV$4,'Curva Forward'!$C$4:$AN$4,0))),CX678)</f>
        <v>0</v>
      </c>
      <c r="FW678" s="200">
        <f>AK678*AK$2*IF($FC678="V",1,-1)*IF($Q678="Fixo",(CY678-INDEX('Curva Forward'!$C$5:$AN$13,MATCH(CONCATENATE(BD_COMERCIAL!$K678," ",BD_COMERCIAL!$L678),'Curva Forward'!$B$5:$B$13,0),MATCH(FW$4,'Curva Forward'!$C$4:$AN$4,0))),CY678)</f>
        <v>0</v>
      </c>
      <c r="FX678" s="200">
        <f>AL678*AL$2*IF($FC678="V",1,-1)*IF($Q678="Fixo",(CZ678-INDEX('Curva Forward'!$C$5:$AN$13,MATCH(CONCATENATE(BD_COMERCIAL!$K678," ",BD_COMERCIAL!$L678),'Curva Forward'!$B$5:$B$13,0),MATCH(FX$4,'Curva Forward'!$C$4:$AN$4,0))),CZ678)</f>
        <v>0</v>
      </c>
      <c r="FY678" s="200">
        <f>AM678*AM$2*IF($FC678="V",1,-1)*IF($Q678="Fixo",(DA678-INDEX('Curva Forward'!$C$5:$AN$13,MATCH(CONCATENATE(BD_COMERCIAL!$K678," ",BD_COMERCIAL!$L678),'Curva Forward'!$B$5:$B$13,0),MATCH(FY$4,'Curva Forward'!$C$4:$AN$4,0))),DA678)</f>
        <v>0</v>
      </c>
      <c r="FZ678" s="200">
        <f>AN678*AN$2*IF($FC678="V",1,-1)*IF($Q678="Fixo",(DB678-INDEX('Curva Forward'!$C$5:$AN$13,MATCH(CONCATENATE(BD_COMERCIAL!$K678," ",BD_COMERCIAL!$L678),'Curva Forward'!$B$5:$B$13,0),MATCH(FZ$4,'Curva Forward'!$C$4:$AN$4,0))),DB678)</f>
        <v>0</v>
      </c>
      <c r="GA678" s="200">
        <f>AO678*AO$2*IF($FC678="V",1,-1)*IF($Q678="Fixo",(DC678-INDEX('Curva Forward'!$C$5:$AN$13,MATCH(CONCATENATE(BD_COMERCIAL!$K678," ",BD_COMERCIAL!$L678),'Curva Forward'!$B$5:$B$13,0),MATCH(GA$4,'Curva Forward'!$C$4:$AN$4,0))),DC678)</f>
        <v>0</v>
      </c>
      <c r="GB678" s="200">
        <f>AP678*AP$2*IF($FC678="V",1,-1)*IF($Q678="Fixo",(DD678-INDEX('Curva Forward'!$C$5:$AN$13,MATCH(CONCATENATE(BD_COMERCIAL!$K678," ",BD_COMERCIAL!$L678),'Curva Forward'!$B$5:$B$13,0),MATCH(GB$4,'Curva Forward'!$C$4:$AN$4,0))),DD678)</f>
        <v>0</v>
      </c>
      <c r="GC678" s="200">
        <f>AQ678*AQ$2*IF($FC678="V",1,-1)*IF($Q678="Fixo",(DE678-INDEX('Curva Forward'!$C$5:$AN$13,MATCH(CONCATENATE(BD_COMERCIAL!$K678," ",BD_COMERCIAL!$L678),'Curva Forward'!$B$5:$B$13,0),MATCH(GC$4,'Curva Forward'!$C$4:$AN$4,0))),DE678)</f>
        <v>0</v>
      </c>
      <c r="GD678" s="200">
        <f>AR678*AR$2*IF($FC678="V",1,-1)*IF($Q678="Fixo",(DF678-INDEX('Curva Forward'!$C$5:$AN$13,MATCH(CONCATENATE(BD_COMERCIAL!$K678," ",BD_COMERCIAL!$L678),'Curva Forward'!$B$5:$B$13,0),MATCH(GD$4,'Curva Forward'!$C$4:$AN$4,0))),DF678)</f>
        <v>0</v>
      </c>
      <c r="GE678" s="200">
        <f>AS678*AS$2*IF($FC678="V",1,-1)*IF($Q678="Fixo",(DG678-INDEX('Curva Forward'!$C$5:$AN$13,MATCH(CONCATENATE(BD_COMERCIAL!$K678," ",BD_COMERCIAL!$L678),'Curva Forward'!$B$5:$B$13,0),MATCH(GE$4,'Curva Forward'!$C$4:$AN$4,0))),DG678)</f>
        <v>0</v>
      </c>
      <c r="GF678" s="200">
        <f>AT678*AT$2*IF($FC678="V",1,-1)*IF($Q678="Fixo",(DH678-INDEX('Curva Forward'!$C$5:$AN$13,MATCH(CONCATENATE(BD_COMERCIAL!$K678," ",BD_COMERCIAL!$L678),'Curva Forward'!$B$5:$B$13,0),MATCH(GF$4,'Curva Forward'!$C$4:$AN$4,0))),DH678)</f>
        <v>-1294560</v>
      </c>
      <c r="GG678" s="200">
        <f>AU678*AU$2*IF($FC678="V",1,-1)*IF($Q678="Fixo",(DI678-INDEX('Curva Forward'!$C$5:$AN$13,MATCH(CONCATENATE(BD_COMERCIAL!$K678," ",BD_COMERCIAL!$L678),'Curva Forward'!$B$5:$B$13,0),MATCH(GG$4,'Curva Forward'!$C$4:$AN$4,0))),DI678)</f>
        <v>-1294560</v>
      </c>
      <c r="GH678" s="200">
        <f>AV678*AV$2*IF($FC678="V",1,-1)*IF($Q678="Fixo",(DJ678-INDEX('Curva Forward'!$C$5:$AN$13,MATCH(CONCATENATE(BD_COMERCIAL!$K678," ",BD_COMERCIAL!$L678),'Curva Forward'!$B$5:$B$13,0),MATCH(GH$4,'Curva Forward'!$C$4:$AN$4,0))),DJ678)</f>
        <v>-1252800</v>
      </c>
      <c r="GI678" s="200">
        <f>AW678*AW$2*IF($FC678="V",1,-1)*IF($Q678="Fixo",(DK678-INDEX('Curva Forward'!$C$5:$AN$13,MATCH(CONCATENATE(BD_COMERCIAL!$K678," ",BD_COMERCIAL!$L678),'Curva Forward'!$B$5:$B$13,0),MATCH(GI$4,'Curva Forward'!$C$4:$AN$4,0))),DK678)</f>
        <v>-1294560</v>
      </c>
      <c r="GJ678" s="200">
        <f>AX678*AX$2*IF($FC678="V",1,-1)*IF($Q678="Fixo",(DL678-INDEX('Curva Forward'!$C$5:$AN$13,MATCH(CONCATENATE(BD_COMERCIAL!$K678," ",BD_COMERCIAL!$L678),'Curva Forward'!$B$5:$B$13,0),MATCH(GJ$4,'Curva Forward'!$C$4:$AN$4,0))),DL678)</f>
        <v>-1252800</v>
      </c>
      <c r="GK678" s="200">
        <f>AY678*AY$2*IF($FC678="V",1,-1)*IF($Q678="Fixo",(DM678-INDEX('Curva Forward'!$C$5:$AN$13,MATCH(CONCATENATE(BD_COMERCIAL!$K678," ",BD_COMERCIAL!$L678),'Curva Forward'!$B$5:$B$13,0),MATCH(GK$4,'Curva Forward'!$C$4:$AN$4,0))),DM678)</f>
        <v>-1294560</v>
      </c>
      <c r="GL678" s="200">
        <f>IF(EZ678="",0,CL678*CL$2*IF($FC678="V",1,-1)*IF($Q678="Fixo",(EZ678-INDEX('Curva Forward'!$C$5:$AN$13,MATCH(CONCATENATE(BD_COMERCIAL!$K678," ",BD_COMERCIAL!$L678),'Curva Forward'!$B$5:$B$13,0),MATCH(GL$4,'Curva Forward'!$C$4:$AN$4,0))),EZ678))</f>
        <v>0</v>
      </c>
      <c r="GM678" s="200">
        <f>IF(FA678="",0,CM678*CM$2*IF($FC678="V",1,-1)*IF($Q678="Fixo",(FA678-INDEX('Curva Forward'!$C$5:$AN$13,MATCH(CONCATENATE(BD_COMERCIAL!$K678," ",BD_COMERCIAL!$L678),'Curva Forward'!$B$5:$B$13,0),MATCH(GM$4,'Curva Forward'!$C$4:$AN$4,0))),FA678))</f>
        <v>0</v>
      </c>
      <c r="GN678" s="200">
        <f>IF(FB678="",0,CN678*CN$2*IF($FC678="V",1,-1)*IF($Q678="Fixo",(FB678-INDEX('Curva Forward'!$C$5:$AN$13,MATCH(CONCATENATE(BD_COMERCIAL!$K678," ",BD_COMERCIAL!$L678),'Curva Forward'!$B$5:$B$13,0),MATCH(GN$4,'Curva Forward'!$C$4:$AN$4,0))),FB678))</f>
        <v>0</v>
      </c>
      <c r="GO678" s="201">
        <f t="shared" ca="1" si="197"/>
        <v>0</v>
      </c>
      <c r="GP678" s="201">
        <f t="shared" ca="1" si="198"/>
        <v>-7683840</v>
      </c>
    </row>
    <row r="679" spans="1:198" ht="15" customHeight="1" x14ac:dyDescent="0.25">
      <c r="A679" s="6"/>
      <c r="B679" s="7" t="s">
        <v>1174</v>
      </c>
      <c r="C679" s="8">
        <v>44840</v>
      </c>
      <c r="D679" s="9" t="s">
        <v>124</v>
      </c>
      <c r="E679" s="9" t="s">
        <v>1056</v>
      </c>
      <c r="F679" s="113" t="s">
        <v>992</v>
      </c>
      <c r="G679" s="10" t="s">
        <v>147</v>
      </c>
      <c r="H679" s="113"/>
      <c r="I679" s="9" t="s">
        <v>139</v>
      </c>
      <c r="J679" s="166" t="s">
        <v>1123</v>
      </c>
      <c r="K679" s="10" t="s">
        <v>127</v>
      </c>
      <c r="L679" s="84" t="s">
        <v>22</v>
      </c>
      <c r="M679" s="11">
        <v>45017</v>
      </c>
      <c r="N679" s="12">
        <v>45107</v>
      </c>
      <c r="O679" s="10">
        <v>7</v>
      </c>
      <c r="P679" s="84">
        <v>76.64</v>
      </c>
      <c r="Q679" s="84" t="s">
        <v>128</v>
      </c>
      <c r="R679" s="10" t="s">
        <v>129</v>
      </c>
      <c r="S679" s="14" t="s">
        <v>135</v>
      </c>
      <c r="T679" s="11"/>
      <c r="U679" s="12"/>
      <c r="V679" s="257" t="str">
        <f ca="1">IF(U679="","",
IF(U679="NA","",
IFERROR(VLOOKUP(EOMONTH(M679,-2)+1,IPCA!$A:$B,2,0),
VLOOKUP(EOMONTH(TODAY(),-2)+1,IPCA!$A:$B,2,0))/
VLOOKUP(EOMONTH(U679,-2)+1,IPCA!$A:$B,2,0)*
P679))</f>
        <v/>
      </c>
      <c r="W679" s="84"/>
      <c r="X679" s="13"/>
      <c r="Y679" s="166"/>
      <c r="Z679" s="107" t="s">
        <v>148</v>
      </c>
      <c r="AA679" s="108" t="s">
        <v>148</v>
      </c>
      <c r="AB679" s="15"/>
      <c r="AM679" s="6"/>
      <c r="AN679" s="15"/>
      <c r="AQ679">
        <v>7</v>
      </c>
      <c r="AR679">
        <v>7</v>
      </c>
      <c r="AS679">
        <v>7</v>
      </c>
      <c r="AY679" s="6"/>
      <c r="AZ679" s="15"/>
      <c r="BK679" s="6"/>
      <c r="BL679" s="15"/>
      <c r="BW679" s="6"/>
      <c r="BX679" s="15"/>
      <c r="CI679" s="6"/>
      <c r="CJ679" s="16" t="str">
        <f t="shared" si="187"/>
        <v/>
      </c>
      <c r="CK679" s="16">
        <f t="shared" si="188"/>
        <v>1.7452054794520548</v>
      </c>
      <c r="CL679" s="16" t="str">
        <f t="shared" si="189"/>
        <v/>
      </c>
      <c r="CM679" s="16" t="str">
        <f t="shared" si="190"/>
        <v/>
      </c>
      <c r="CN679" s="16" t="str">
        <f t="shared" si="191"/>
        <v/>
      </c>
      <c r="CO679" s="18"/>
      <c r="CP679" s="15"/>
      <c r="DA679" s="6"/>
      <c r="DB679" s="15"/>
      <c r="DE679">
        <v>76.64</v>
      </c>
      <c r="DF679">
        <v>76.64</v>
      </c>
      <c r="DG679">
        <v>76.64</v>
      </c>
      <c r="DM679" s="6"/>
      <c r="DN679" s="15"/>
      <c r="DY679" s="6"/>
      <c r="DZ679" s="15"/>
      <c r="EK679" s="6"/>
      <c r="EL679" s="15"/>
      <c r="EW679" s="6"/>
      <c r="EX679" s="16" t="str">
        <f t="shared" si="199"/>
        <v/>
      </c>
      <c r="EY679" s="16">
        <f t="shared" si="200"/>
        <v>19.107506849315069</v>
      </c>
      <c r="EZ679" s="16" t="str">
        <f t="shared" si="201"/>
        <v/>
      </c>
      <c r="FA679" s="16" t="str">
        <f t="shared" si="202"/>
        <v/>
      </c>
      <c r="FB679" s="160" t="str">
        <f t="shared" si="203"/>
        <v/>
      </c>
      <c r="FC679" t="s">
        <v>204</v>
      </c>
      <c r="FD679" s="20" t="s">
        <v>147</v>
      </c>
      <c r="FE679"/>
      <c r="FF679" s="209" t="s">
        <v>206</v>
      </c>
      <c r="FH679" s="284">
        <f t="shared" ca="1" si="192"/>
        <v>0</v>
      </c>
      <c r="FI679" s="208">
        <f t="shared" si="193"/>
        <v>3</v>
      </c>
      <c r="FK679" t="str">
        <f t="shared" si="194"/>
        <v>Portfólio</v>
      </c>
      <c r="FL679" s="201">
        <f t="shared" ca="1" si="195"/>
        <v>0</v>
      </c>
      <c r="FM679" s="201">
        <f t="shared" ca="1" si="196"/>
        <v>-754615.68</v>
      </c>
      <c r="FN679" s="200">
        <f>AB679*AB$2*IF($FC679="V",1,-1)*IF($Q679="Fixo",(CP679-INDEX('Curva Forward'!$C$5:$AN$13,MATCH(CONCATENATE(BD_COMERCIAL!$K679," ",BD_COMERCIAL!$L679),'Curva Forward'!$B$5:$B$13,0),MATCH(FN$4,'Curva Forward'!$C$4:$AN$4,0))),CP679)</f>
        <v>0</v>
      </c>
      <c r="FO679" s="200">
        <f>AC679*AC$2*IF($FC679="V",1,-1)*IF($Q679="Fixo",(CQ679-INDEX('Curva Forward'!$C$5:$AN$13,MATCH(CONCATENATE(BD_COMERCIAL!$K679," ",BD_COMERCIAL!$L679),'Curva Forward'!$B$5:$B$13,0),MATCH(FO$4,'Curva Forward'!$C$4:$AN$4,0))),CQ679)</f>
        <v>0</v>
      </c>
      <c r="FP679" s="200">
        <f>AD679*AD$2*IF($FC679="V",1,-1)*IF($Q679="Fixo",(CR679-INDEX('Curva Forward'!$C$5:$AN$13,MATCH(CONCATENATE(BD_COMERCIAL!$K679," ",BD_COMERCIAL!$L679),'Curva Forward'!$B$5:$B$13,0),MATCH(FP$4,'Curva Forward'!$C$4:$AN$4,0))),CR679)</f>
        <v>0</v>
      </c>
      <c r="FQ679" s="200">
        <f>AE679*AE$2*IF($FC679="V",1,-1)*IF($Q679="Fixo",(CS679-INDEX('Curva Forward'!$C$5:$AN$13,MATCH(CONCATENATE(BD_COMERCIAL!$K679," ",BD_COMERCIAL!$L679),'Curva Forward'!$B$5:$B$13,0),MATCH(FQ$4,'Curva Forward'!$C$4:$AN$4,0))),CS679)</f>
        <v>0</v>
      </c>
      <c r="FR679" s="200">
        <f>AF679*AF$2*IF($FC679="V",1,-1)*IF($Q679="Fixo",(CT679-INDEX('Curva Forward'!$C$5:$AN$13,MATCH(CONCATENATE(BD_COMERCIAL!$K679," ",BD_COMERCIAL!$L679),'Curva Forward'!$B$5:$B$13,0),MATCH(FR$4,'Curva Forward'!$C$4:$AN$4,0))),CT679)</f>
        <v>0</v>
      </c>
      <c r="FS679" s="200">
        <f>AG679*AG$2*IF($FC679="V",1,-1)*IF($Q679="Fixo",(CU679-INDEX('Curva Forward'!$C$5:$AN$13,MATCH(CONCATENATE(BD_COMERCIAL!$K679," ",BD_COMERCIAL!$L679),'Curva Forward'!$B$5:$B$13,0),MATCH(FS$4,'Curva Forward'!$C$4:$AN$4,0))),CU679)</f>
        <v>0</v>
      </c>
      <c r="FT679" s="200">
        <f>AH679*AH$2*IF($FC679="V",1,-1)*IF($Q679="Fixo",(CV679-INDEX('Curva Forward'!$C$5:$AN$13,MATCH(CONCATENATE(BD_COMERCIAL!$K679," ",BD_COMERCIAL!$L679),'Curva Forward'!$B$5:$B$13,0),MATCH(FT$4,'Curva Forward'!$C$4:$AN$4,0))),CV679)</f>
        <v>0</v>
      </c>
      <c r="FU679" s="200">
        <f>AI679*AI$2*IF($FC679="V",1,-1)*IF($Q679="Fixo",(CW679-INDEX('Curva Forward'!$C$5:$AN$13,MATCH(CONCATENATE(BD_COMERCIAL!$K679," ",BD_COMERCIAL!$L679),'Curva Forward'!$B$5:$B$13,0),MATCH(FU$4,'Curva Forward'!$C$4:$AN$4,0))),CW679)</f>
        <v>0</v>
      </c>
      <c r="FV679" s="200">
        <f>AJ679*AJ$2*IF($FC679="V",1,-1)*IF($Q679="Fixo",(CX679-INDEX('Curva Forward'!$C$5:$AN$13,MATCH(CONCATENATE(BD_COMERCIAL!$K679," ",BD_COMERCIAL!$L679),'Curva Forward'!$B$5:$B$13,0),MATCH(FV$4,'Curva Forward'!$C$4:$AN$4,0))),CX679)</f>
        <v>0</v>
      </c>
      <c r="FW679" s="200">
        <f>AK679*AK$2*IF($FC679="V",1,-1)*IF($Q679="Fixo",(CY679-INDEX('Curva Forward'!$C$5:$AN$13,MATCH(CONCATENATE(BD_COMERCIAL!$K679," ",BD_COMERCIAL!$L679),'Curva Forward'!$B$5:$B$13,0),MATCH(FW$4,'Curva Forward'!$C$4:$AN$4,0))),CY679)</f>
        <v>0</v>
      </c>
      <c r="FX679" s="200">
        <f>AL679*AL$2*IF($FC679="V",1,-1)*IF($Q679="Fixo",(CZ679-INDEX('Curva Forward'!$C$5:$AN$13,MATCH(CONCATENATE(BD_COMERCIAL!$K679," ",BD_COMERCIAL!$L679),'Curva Forward'!$B$5:$B$13,0),MATCH(FX$4,'Curva Forward'!$C$4:$AN$4,0))),CZ679)</f>
        <v>0</v>
      </c>
      <c r="FY679" s="200">
        <f>AM679*AM$2*IF($FC679="V",1,-1)*IF($Q679="Fixo",(DA679-INDEX('Curva Forward'!$C$5:$AN$13,MATCH(CONCATENATE(BD_COMERCIAL!$K679," ",BD_COMERCIAL!$L679),'Curva Forward'!$B$5:$B$13,0),MATCH(FY$4,'Curva Forward'!$C$4:$AN$4,0))),DA679)</f>
        <v>0</v>
      </c>
      <c r="FZ679" s="200">
        <f>AN679*AN$2*IF($FC679="V",1,-1)*IF($Q679="Fixo",(DB679-INDEX('Curva Forward'!$C$5:$AN$13,MATCH(CONCATENATE(BD_COMERCIAL!$K679," ",BD_COMERCIAL!$L679),'Curva Forward'!$B$5:$B$13,0),MATCH(FZ$4,'Curva Forward'!$C$4:$AN$4,0))),DB679)</f>
        <v>0</v>
      </c>
      <c r="GA679" s="200">
        <f>AO679*AO$2*IF($FC679="V",1,-1)*IF($Q679="Fixo",(DC679-INDEX('Curva Forward'!$C$5:$AN$13,MATCH(CONCATENATE(BD_COMERCIAL!$K679," ",BD_COMERCIAL!$L679),'Curva Forward'!$B$5:$B$13,0),MATCH(GA$4,'Curva Forward'!$C$4:$AN$4,0))),DC679)</f>
        <v>0</v>
      </c>
      <c r="GB679" s="200">
        <f>AP679*AP$2*IF($FC679="V",1,-1)*IF($Q679="Fixo",(DD679-INDEX('Curva Forward'!$C$5:$AN$13,MATCH(CONCATENATE(BD_COMERCIAL!$K679," ",BD_COMERCIAL!$L679),'Curva Forward'!$B$5:$B$13,0),MATCH(GB$4,'Curva Forward'!$C$4:$AN$4,0))),DD679)</f>
        <v>0</v>
      </c>
      <c r="GC679" s="200">
        <f>AQ679*AQ$2*IF($FC679="V",1,-1)*IF($Q679="Fixo",(DE679-INDEX('Curva Forward'!$C$5:$AN$13,MATCH(CONCATENATE(BD_COMERCIAL!$K679," ",BD_COMERCIAL!$L679),'Curva Forward'!$B$5:$B$13,0),MATCH(GC$4,'Curva Forward'!$C$4:$AN$4,0))),DE679)</f>
        <v>-248774.39999999999</v>
      </c>
      <c r="GD679" s="200">
        <f>AR679*AR$2*IF($FC679="V",1,-1)*IF($Q679="Fixo",(DF679-INDEX('Curva Forward'!$C$5:$AN$13,MATCH(CONCATENATE(BD_COMERCIAL!$K679," ",BD_COMERCIAL!$L679),'Curva Forward'!$B$5:$B$13,0),MATCH(GD$4,'Curva Forward'!$C$4:$AN$4,0))),DF679)</f>
        <v>-257066.88</v>
      </c>
      <c r="GE679" s="200">
        <f>AS679*AS$2*IF($FC679="V",1,-1)*IF($Q679="Fixo",(DG679-INDEX('Curva Forward'!$C$5:$AN$13,MATCH(CONCATENATE(BD_COMERCIAL!$K679," ",BD_COMERCIAL!$L679),'Curva Forward'!$B$5:$B$13,0),MATCH(GE$4,'Curva Forward'!$C$4:$AN$4,0))),DG679)</f>
        <v>-248774.39999999999</v>
      </c>
      <c r="GF679" s="200">
        <f>AT679*AT$2*IF($FC679="V",1,-1)*IF($Q679="Fixo",(DH679-INDEX('Curva Forward'!$C$5:$AN$13,MATCH(CONCATENATE(BD_COMERCIAL!$K679," ",BD_COMERCIAL!$L679),'Curva Forward'!$B$5:$B$13,0),MATCH(GF$4,'Curva Forward'!$C$4:$AN$4,0))),DH679)</f>
        <v>0</v>
      </c>
      <c r="GG679" s="200">
        <f>AU679*AU$2*IF($FC679="V",1,-1)*IF($Q679="Fixo",(DI679-INDEX('Curva Forward'!$C$5:$AN$13,MATCH(CONCATENATE(BD_COMERCIAL!$K679," ",BD_COMERCIAL!$L679),'Curva Forward'!$B$5:$B$13,0),MATCH(GG$4,'Curva Forward'!$C$4:$AN$4,0))),DI679)</f>
        <v>0</v>
      </c>
      <c r="GH679" s="200">
        <f>AV679*AV$2*IF($FC679="V",1,-1)*IF($Q679="Fixo",(DJ679-INDEX('Curva Forward'!$C$5:$AN$13,MATCH(CONCATENATE(BD_COMERCIAL!$K679," ",BD_COMERCIAL!$L679),'Curva Forward'!$B$5:$B$13,0),MATCH(GH$4,'Curva Forward'!$C$4:$AN$4,0))),DJ679)</f>
        <v>0</v>
      </c>
      <c r="GI679" s="200">
        <f>AW679*AW$2*IF($FC679="V",1,-1)*IF($Q679="Fixo",(DK679-INDEX('Curva Forward'!$C$5:$AN$13,MATCH(CONCATENATE(BD_COMERCIAL!$K679," ",BD_COMERCIAL!$L679),'Curva Forward'!$B$5:$B$13,0),MATCH(GI$4,'Curva Forward'!$C$4:$AN$4,0))),DK679)</f>
        <v>0</v>
      </c>
      <c r="GJ679" s="200">
        <f>AX679*AX$2*IF($FC679="V",1,-1)*IF($Q679="Fixo",(DL679-INDEX('Curva Forward'!$C$5:$AN$13,MATCH(CONCATENATE(BD_COMERCIAL!$K679," ",BD_COMERCIAL!$L679),'Curva Forward'!$B$5:$B$13,0),MATCH(GJ$4,'Curva Forward'!$C$4:$AN$4,0))),DL679)</f>
        <v>0</v>
      </c>
      <c r="GK679" s="200">
        <f>AY679*AY$2*IF($FC679="V",1,-1)*IF($Q679="Fixo",(DM679-INDEX('Curva Forward'!$C$5:$AN$13,MATCH(CONCATENATE(BD_COMERCIAL!$K679," ",BD_COMERCIAL!$L679),'Curva Forward'!$B$5:$B$13,0),MATCH(GK$4,'Curva Forward'!$C$4:$AN$4,0))),DM679)</f>
        <v>0</v>
      </c>
      <c r="GL679" s="200">
        <f>IF(EZ679="",0,CL679*CL$2*IF($FC679="V",1,-1)*IF($Q679="Fixo",(EZ679-INDEX('Curva Forward'!$C$5:$AN$13,MATCH(CONCATENATE(BD_COMERCIAL!$K679," ",BD_COMERCIAL!$L679),'Curva Forward'!$B$5:$B$13,0),MATCH(GL$4,'Curva Forward'!$C$4:$AN$4,0))),EZ679))</f>
        <v>0</v>
      </c>
      <c r="GM679" s="200">
        <f>IF(FA679="",0,CM679*CM$2*IF($FC679="V",1,-1)*IF($Q679="Fixo",(FA679-INDEX('Curva Forward'!$C$5:$AN$13,MATCH(CONCATENATE(BD_COMERCIAL!$K679," ",BD_COMERCIAL!$L679),'Curva Forward'!$B$5:$B$13,0),MATCH(GM$4,'Curva Forward'!$C$4:$AN$4,0))),FA679))</f>
        <v>0</v>
      </c>
      <c r="GN679" s="200">
        <f>IF(FB679="",0,CN679*CN$2*IF($FC679="V",1,-1)*IF($Q679="Fixo",(FB679-INDEX('Curva Forward'!$C$5:$AN$13,MATCH(CONCATENATE(BD_COMERCIAL!$K679," ",BD_COMERCIAL!$L679),'Curva Forward'!$B$5:$B$13,0),MATCH(GN$4,'Curva Forward'!$C$4:$AN$4,0))),FB679))</f>
        <v>0</v>
      </c>
      <c r="GO679" s="201">
        <f t="shared" ca="1" si="197"/>
        <v>0</v>
      </c>
      <c r="GP679" s="201">
        <f t="shared" ca="1" si="198"/>
        <v>-754615.68</v>
      </c>
    </row>
    <row r="680" spans="1:198" ht="15" customHeight="1" x14ac:dyDescent="0.25">
      <c r="A680" s="6"/>
      <c r="B680" s="7" t="s">
        <v>1130</v>
      </c>
      <c r="C680" s="8">
        <v>44841</v>
      </c>
      <c r="D680" s="9" t="s">
        <v>131</v>
      </c>
      <c r="E680" s="9" t="s">
        <v>404</v>
      </c>
      <c r="F680" s="113" t="s">
        <v>999</v>
      </c>
      <c r="G680" s="10" t="s">
        <v>1056</v>
      </c>
      <c r="H680" s="113" t="s">
        <v>992</v>
      </c>
      <c r="I680" s="9" t="s">
        <v>126</v>
      </c>
      <c r="J680" s="166" t="s">
        <v>1123</v>
      </c>
      <c r="K680" s="10" t="s">
        <v>127</v>
      </c>
      <c r="L680" s="84" t="s">
        <v>22</v>
      </c>
      <c r="M680" s="11">
        <v>45261</v>
      </c>
      <c r="N680" s="12">
        <v>45291</v>
      </c>
      <c r="O680" s="10">
        <v>20</v>
      </c>
      <c r="P680" s="84">
        <v>110</v>
      </c>
      <c r="Q680" s="84" t="s">
        <v>128</v>
      </c>
      <c r="R680" s="10" t="s">
        <v>129</v>
      </c>
      <c r="S680" s="14" t="s">
        <v>135</v>
      </c>
      <c r="T680" s="11"/>
      <c r="U680" s="12"/>
      <c r="V680" s="257" t="str">
        <f ca="1">IF(U680="","",
IF(U680="NA","",
IFERROR(VLOOKUP(EOMONTH(M680,-2)+1,IPCA!$A:$B,2,0),
VLOOKUP(EOMONTH(TODAY(),-2)+1,IPCA!$A:$B,2,0))/
VLOOKUP(EOMONTH(U680,-2)+1,IPCA!$A:$B,2,0)*
P680))</f>
        <v/>
      </c>
      <c r="W680" s="84"/>
      <c r="X680" s="13" t="s">
        <v>133</v>
      </c>
      <c r="Y680" s="166"/>
      <c r="AA680" s="108"/>
      <c r="AB680" s="15"/>
      <c r="AM680" s="6"/>
      <c r="AN680" s="15"/>
      <c r="AY680" s="6">
        <v>20</v>
      </c>
      <c r="AZ680" s="15"/>
      <c r="BK680" s="6"/>
      <c r="BL680" s="15"/>
      <c r="BW680" s="6"/>
      <c r="BX680" s="15"/>
      <c r="CI680" s="6"/>
      <c r="CJ680" s="16" t="str">
        <f t="shared" si="187"/>
        <v/>
      </c>
      <c r="CK680" s="16">
        <f t="shared" si="188"/>
        <v>1.6986301369863013</v>
      </c>
      <c r="CL680" s="16" t="str">
        <f t="shared" si="189"/>
        <v/>
      </c>
      <c r="CM680" s="16" t="str">
        <f t="shared" si="190"/>
        <v/>
      </c>
      <c r="CN680" s="16" t="str">
        <f t="shared" si="191"/>
        <v/>
      </c>
      <c r="CO680" s="18"/>
      <c r="CP680" s="15"/>
      <c r="DA680" s="6"/>
      <c r="DB680" s="15"/>
      <c r="DM680" s="6">
        <v>110</v>
      </c>
      <c r="DN680" s="15"/>
      <c r="DY680" s="6"/>
      <c r="DZ680" s="15"/>
      <c r="EK680" s="6"/>
      <c r="EL680" s="15"/>
      <c r="EW680" s="6"/>
      <c r="EX680" s="16" t="str">
        <f t="shared" si="199"/>
        <v/>
      </c>
      <c r="EY680" s="16">
        <f t="shared" si="200"/>
        <v>9.3424657534246567</v>
      </c>
      <c r="EZ680" s="16" t="str">
        <f t="shared" si="201"/>
        <v/>
      </c>
      <c r="FA680" s="16" t="str">
        <f t="shared" si="202"/>
        <v/>
      </c>
      <c r="FB680" s="160" t="str">
        <f t="shared" si="203"/>
        <v/>
      </c>
      <c r="FC680" t="s">
        <v>205</v>
      </c>
      <c r="FD680" s="20" t="s">
        <v>126</v>
      </c>
      <c r="FE680"/>
      <c r="FF680" s="209" t="s">
        <v>206</v>
      </c>
      <c r="FH680" s="284">
        <f t="shared" ca="1" si="192"/>
        <v>0</v>
      </c>
      <c r="FI680" s="208">
        <f t="shared" si="193"/>
        <v>1</v>
      </c>
      <c r="FK680" t="str">
        <f t="shared" si="194"/>
        <v>GERDAU AÇOS LONGOS S.A. - Filial</v>
      </c>
      <c r="FL680" s="201">
        <f t="shared" ca="1" si="195"/>
        <v>0</v>
      </c>
      <c r="FM680" s="201">
        <f t="shared" ca="1" si="196"/>
        <v>1116000</v>
      </c>
      <c r="FN680" s="200">
        <f>AB680*AB$2*IF($FC680="V",1,-1)*IF($Q680="Fixo",(CP680-INDEX('Curva Forward'!$C$5:$AN$13,MATCH(CONCATENATE(BD_COMERCIAL!$K680," ",BD_COMERCIAL!$L680),'Curva Forward'!$B$5:$B$13,0),MATCH(FN$4,'Curva Forward'!$C$4:$AN$4,0))),CP680)</f>
        <v>0</v>
      </c>
      <c r="FO680" s="200">
        <f>AC680*AC$2*IF($FC680="V",1,-1)*IF($Q680="Fixo",(CQ680-INDEX('Curva Forward'!$C$5:$AN$13,MATCH(CONCATENATE(BD_COMERCIAL!$K680," ",BD_COMERCIAL!$L680),'Curva Forward'!$B$5:$B$13,0),MATCH(FO$4,'Curva Forward'!$C$4:$AN$4,0))),CQ680)</f>
        <v>0</v>
      </c>
      <c r="FP680" s="200">
        <f>AD680*AD$2*IF($FC680="V",1,-1)*IF($Q680="Fixo",(CR680-INDEX('Curva Forward'!$C$5:$AN$13,MATCH(CONCATENATE(BD_COMERCIAL!$K680," ",BD_COMERCIAL!$L680),'Curva Forward'!$B$5:$B$13,0),MATCH(FP$4,'Curva Forward'!$C$4:$AN$4,0))),CR680)</f>
        <v>0</v>
      </c>
      <c r="FQ680" s="200">
        <f>AE680*AE$2*IF($FC680="V",1,-1)*IF($Q680="Fixo",(CS680-INDEX('Curva Forward'!$C$5:$AN$13,MATCH(CONCATENATE(BD_COMERCIAL!$K680," ",BD_COMERCIAL!$L680),'Curva Forward'!$B$5:$B$13,0),MATCH(FQ$4,'Curva Forward'!$C$4:$AN$4,0))),CS680)</f>
        <v>0</v>
      </c>
      <c r="FR680" s="200">
        <f>AF680*AF$2*IF($FC680="V",1,-1)*IF($Q680="Fixo",(CT680-INDEX('Curva Forward'!$C$5:$AN$13,MATCH(CONCATENATE(BD_COMERCIAL!$K680," ",BD_COMERCIAL!$L680),'Curva Forward'!$B$5:$B$13,0),MATCH(FR$4,'Curva Forward'!$C$4:$AN$4,0))),CT680)</f>
        <v>0</v>
      </c>
      <c r="FS680" s="200">
        <f>AG680*AG$2*IF($FC680="V",1,-1)*IF($Q680="Fixo",(CU680-INDEX('Curva Forward'!$C$5:$AN$13,MATCH(CONCATENATE(BD_COMERCIAL!$K680," ",BD_COMERCIAL!$L680),'Curva Forward'!$B$5:$B$13,0),MATCH(FS$4,'Curva Forward'!$C$4:$AN$4,0))),CU680)</f>
        <v>0</v>
      </c>
      <c r="FT680" s="200">
        <f>AH680*AH$2*IF($FC680="V",1,-1)*IF($Q680="Fixo",(CV680-INDEX('Curva Forward'!$C$5:$AN$13,MATCH(CONCATENATE(BD_COMERCIAL!$K680," ",BD_COMERCIAL!$L680),'Curva Forward'!$B$5:$B$13,0),MATCH(FT$4,'Curva Forward'!$C$4:$AN$4,0))),CV680)</f>
        <v>0</v>
      </c>
      <c r="FU680" s="200">
        <f>AI680*AI$2*IF($FC680="V",1,-1)*IF($Q680="Fixo",(CW680-INDEX('Curva Forward'!$C$5:$AN$13,MATCH(CONCATENATE(BD_COMERCIAL!$K680," ",BD_COMERCIAL!$L680),'Curva Forward'!$B$5:$B$13,0),MATCH(FU$4,'Curva Forward'!$C$4:$AN$4,0))),CW680)</f>
        <v>0</v>
      </c>
      <c r="FV680" s="200">
        <f>AJ680*AJ$2*IF($FC680="V",1,-1)*IF($Q680="Fixo",(CX680-INDEX('Curva Forward'!$C$5:$AN$13,MATCH(CONCATENATE(BD_COMERCIAL!$K680," ",BD_COMERCIAL!$L680),'Curva Forward'!$B$5:$B$13,0),MATCH(FV$4,'Curva Forward'!$C$4:$AN$4,0))),CX680)</f>
        <v>0</v>
      </c>
      <c r="FW680" s="200">
        <f>AK680*AK$2*IF($FC680="V",1,-1)*IF($Q680="Fixo",(CY680-INDEX('Curva Forward'!$C$5:$AN$13,MATCH(CONCATENATE(BD_COMERCIAL!$K680," ",BD_COMERCIAL!$L680),'Curva Forward'!$B$5:$B$13,0),MATCH(FW$4,'Curva Forward'!$C$4:$AN$4,0))),CY680)</f>
        <v>0</v>
      </c>
      <c r="FX680" s="200">
        <f>AL680*AL$2*IF($FC680="V",1,-1)*IF($Q680="Fixo",(CZ680-INDEX('Curva Forward'!$C$5:$AN$13,MATCH(CONCATENATE(BD_COMERCIAL!$K680," ",BD_COMERCIAL!$L680),'Curva Forward'!$B$5:$B$13,0),MATCH(FX$4,'Curva Forward'!$C$4:$AN$4,0))),CZ680)</f>
        <v>0</v>
      </c>
      <c r="FY680" s="200">
        <f>AM680*AM$2*IF($FC680="V",1,-1)*IF($Q680="Fixo",(DA680-INDEX('Curva Forward'!$C$5:$AN$13,MATCH(CONCATENATE(BD_COMERCIAL!$K680," ",BD_COMERCIAL!$L680),'Curva Forward'!$B$5:$B$13,0),MATCH(FY$4,'Curva Forward'!$C$4:$AN$4,0))),DA680)</f>
        <v>0</v>
      </c>
      <c r="FZ680" s="200">
        <f>AN680*AN$2*IF($FC680="V",1,-1)*IF($Q680="Fixo",(DB680-INDEX('Curva Forward'!$C$5:$AN$13,MATCH(CONCATENATE(BD_COMERCIAL!$K680," ",BD_COMERCIAL!$L680),'Curva Forward'!$B$5:$B$13,0),MATCH(FZ$4,'Curva Forward'!$C$4:$AN$4,0))),DB680)</f>
        <v>0</v>
      </c>
      <c r="GA680" s="200">
        <f>AO680*AO$2*IF($FC680="V",1,-1)*IF($Q680="Fixo",(DC680-INDEX('Curva Forward'!$C$5:$AN$13,MATCH(CONCATENATE(BD_COMERCIAL!$K680," ",BD_COMERCIAL!$L680),'Curva Forward'!$B$5:$B$13,0),MATCH(GA$4,'Curva Forward'!$C$4:$AN$4,0))),DC680)</f>
        <v>0</v>
      </c>
      <c r="GB680" s="200">
        <f>AP680*AP$2*IF($FC680="V",1,-1)*IF($Q680="Fixo",(DD680-INDEX('Curva Forward'!$C$5:$AN$13,MATCH(CONCATENATE(BD_COMERCIAL!$K680," ",BD_COMERCIAL!$L680),'Curva Forward'!$B$5:$B$13,0),MATCH(GB$4,'Curva Forward'!$C$4:$AN$4,0))),DD680)</f>
        <v>0</v>
      </c>
      <c r="GC680" s="200">
        <f>AQ680*AQ$2*IF($FC680="V",1,-1)*IF($Q680="Fixo",(DE680-INDEX('Curva Forward'!$C$5:$AN$13,MATCH(CONCATENATE(BD_COMERCIAL!$K680," ",BD_COMERCIAL!$L680),'Curva Forward'!$B$5:$B$13,0),MATCH(GC$4,'Curva Forward'!$C$4:$AN$4,0))),DE680)</f>
        <v>0</v>
      </c>
      <c r="GD680" s="200">
        <f>AR680*AR$2*IF($FC680="V",1,-1)*IF($Q680="Fixo",(DF680-INDEX('Curva Forward'!$C$5:$AN$13,MATCH(CONCATENATE(BD_COMERCIAL!$K680," ",BD_COMERCIAL!$L680),'Curva Forward'!$B$5:$B$13,0),MATCH(GD$4,'Curva Forward'!$C$4:$AN$4,0))),DF680)</f>
        <v>0</v>
      </c>
      <c r="GE680" s="200">
        <f>AS680*AS$2*IF($FC680="V",1,-1)*IF($Q680="Fixo",(DG680-INDEX('Curva Forward'!$C$5:$AN$13,MATCH(CONCATENATE(BD_COMERCIAL!$K680," ",BD_COMERCIAL!$L680),'Curva Forward'!$B$5:$B$13,0),MATCH(GE$4,'Curva Forward'!$C$4:$AN$4,0))),DG680)</f>
        <v>0</v>
      </c>
      <c r="GF680" s="200">
        <f>AT680*AT$2*IF($FC680="V",1,-1)*IF($Q680="Fixo",(DH680-INDEX('Curva Forward'!$C$5:$AN$13,MATCH(CONCATENATE(BD_COMERCIAL!$K680," ",BD_COMERCIAL!$L680),'Curva Forward'!$B$5:$B$13,0),MATCH(GF$4,'Curva Forward'!$C$4:$AN$4,0))),DH680)</f>
        <v>0</v>
      </c>
      <c r="GG680" s="200">
        <f>AU680*AU$2*IF($FC680="V",1,-1)*IF($Q680="Fixo",(DI680-INDEX('Curva Forward'!$C$5:$AN$13,MATCH(CONCATENATE(BD_COMERCIAL!$K680," ",BD_COMERCIAL!$L680),'Curva Forward'!$B$5:$B$13,0),MATCH(GG$4,'Curva Forward'!$C$4:$AN$4,0))),DI680)</f>
        <v>0</v>
      </c>
      <c r="GH680" s="200">
        <f>AV680*AV$2*IF($FC680="V",1,-1)*IF($Q680="Fixo",(DJ680-INDEX('Curva Forward'!$C$5:$AN$13,MATCH(CONCATENATE(BD_COMERCIAL!$K680," ",BD_COMERCIAL!$L680),'Curva Forward'!$B$5:$B$13,0),MATCH(GH$4,'Curva Forward'!$C$4:$AN$4,0))),DJ680)</f>
        <v>0</v>
      </c>
      <c r="GI680" s="200">
        <f>AW680*AW$2*IF($FC680="V",1,-1)*IF($Q680="Fixo",(DK680-INDEX('Curva Forward'!$C$5:$AN$13,MATCH(CONCATENATE(BD_COMERCIAL!$K680," ",BD_COMERCIAL!$L680),'Curva Forward'!$B$5:$B$13,0),MATCH(GI$4,'Curva Forward'!$C$4:$AN$4,0))),DK680)</f>
        <v>0</v>
      </c>
      <c r="GJ680" s="200">
        <f>AX680*AX$2*IF($FC680="V",1,-1)*IF($Q680="Fixo",(DL680-INDEX('Curva Forward'!$C$5:$AN$13,MATCH(CONCATENATE(BD_COMERCIAL!$K680," ",BD_COMERCIAL!$L680),'Curva Forward'!$B$5:$B$13,0),MATCH(GJ$4,'Curva Forward'!$C$4:$AN$4,0))),DL680)</f>
        <v>0</v>
      </c>
      <c r="GK680" s="200">
        <f>AY680*AY$2*IF($FC680="V",1,-1)*IF($Q680="Fixo",(DM680-INDEX('Curva Forward'!$C$5:$AN$13,MATCH(CONCATENATE(BD_COMERCIAL!$K680," ",BD_COMERCIAL!$L680),'Curva Forward'!$B$5:$B$13,0),MATCH(GK$4,'Curva Forward'!$C$4:$AN$4,0))),DM680)</f>
        <v>1116000</v>
      </c>
      <c r="GL680" s="200">
        <f>IF(EZ680="",0,CL680*CL$2*IF($FC680="V",1,-1)*IF($Q680="Fixo",(EZ680-INDEX('Curva Forward'!$C$5:$AN$13,MATCH(CONCATENATE(BD_COMERCIAL!$K680," ",BD_COMERCIAL!$L680),'Curva Forward'!$B$5:$B$13,0),MATCH(GL$4,'Curva Forward'!$C$4:$AN$4,0))),EZ680))</f>
        <v>0</v>
      </c>
      <c r="GM680" s="200">
        <f>IF(FA680="",0,CM680*CM$2*IF($FC680="V",1,-1)*IF($Q680="Fixo",(FA680-INDEX('Curva Forward'!$C$5:$AN$13,MATCH(CONCATENATE(BD_COMERCIAL!$K680," ",BD_COMERCIAL!$L680),'Curva Forward'!$B$5:$B$13,0),MATCH(GM$4,'Curva Forward'!$C$4:$AN$4,0))),FA680))</f>
        <v>0</v>
      </c>
      <c r="GN680" s="200">
        <f>IF(FB680="",0,CN680*CN$2*IF($FC680="V",1,-1)*IF($Q680="Fixo",(FB680-INDEX('Curva Forward'!$C$5:$AN$13,MATCH(CONCATENATE(BD_COMERCIAL!$K680," ",BD_COMERCIAL!$L680),'Curva Forward'!$B$5:$B$13,0),MATCH(GN$4,'Curva Forward'!$C$4:$AN$4,0))),FB680))</f>
        <v>0</v>
      </c>
      <c r="GO680" s="201">
        <f t="shared" ca="1" si="197"/>
        <v>1116000</v>
      </c>
      <c r="GP680" s="201">
        <f t="shared" ca="1" si="198"/>
        <v>0</v>
      </c>
    </row>
    <row r="681" spans="1:198" ht="15" customHeight="1" x14ac:dyDescent="0.25">
      <c r="A681" s="6"/>
      <c r="B681" s="7" t="s">
        <v>1131</v>
      </c>
      <c r="C681" s="8">
        <v>44841</v>
      </c>
      <c r="D681" s="9" t="s">
        <v>131</v>
      </c>
      <c r="E681" s="9" t="s">
        <v>233</v>
      </c>
      <c r="F681" s="113" t="s">
        <v>1026</v>
      </c>
      <c r="G681" s="10" t="s">
        <v>1056</v>
      </c>
      <c r="H681" s="113" t="s">
        <v>992</v>
      </c>
      <c r="I681" s="9" t="s">
        <v>126</v>
      </c>
      <c r="J681" s="166" t="s">
        <v>1123</v>
      </c>
      <c r="K681" s="10" t="s">
        <v>127</v>
      </c>
      <c r="L681" s="84" t="s">
        <v>22</v>
      </c>
      <c r="M681" s="11">
        <v>44927</v>
      </c>
      <c r="N681" s="12">
        <v>45107</v>
      </c>
      <c r="O681" s="10">
        <v>2</v>
      </c>
      <c r="P681" s="84">
        <v>73</v>
      </c>
      <c r="Q681" s="84" t="s">
        <v>128</v>
      </c>
      <c r="R681" s="10" t="s">
        <v>129</v>
      </c>
      <c r="S681" s="14" t="s">
        <v>135</v>
      </c>
      <c r="T681" s="11"/>
      <c r="U681" s="12"/>
      <c r="V681" s="257" t="str">
        <f ca="1">IF(U681="","",
IF(U681="NA","",
IFERROR(VLOOKUP(EOMONTH(M681,-2)+1,IPCA!$A:$B,2,0),
VLOOKUP(EOMONTH(TODAY(),-2)+1,IPCA!$A:$B,2,0))/
VLOOKUP(EOMONTH(U681,-2)+1,IPCA!$A:$B,2,0)*
P681))</f>
        <v/>
      </c>
      <c r="W681" s="84"/>
      <c r="X681" s="13" t="s">
        <v>133</v>
      </c>
      <c r="Y681" s="166"/>
      <c r="AA681" s="108"/>
      <c r="AB681" s="15"/>
      <c r="AM681" s="6"/>
      <c r="AN681" s="15">
        <v>2</v>
      </c>
      <c r="AO681">
        <v>2</v>
      </c>
      <c r="AP681">
        <v>2</v>
      </c>
      <c r="AQ681">
        <v>2</v>
      </c>
      <c r="AR681">
        <v>2</v>
      </c>
      <c r="AS681">
        <v>2</v>
      </c>
      <c r="AY681" s="6"/>
      <c r="AZ681" s="15"/>
      <c r="BK681" s="6"/>
      <c r="BL681" s="15"/>
      <c r="BW681" s="6"/>
      <c r="BX681" s="15"/>
      <c r="CI681" s="6"/>
      <c r="CJ681" s="16" t="str">
        <f t="shared" si="187"/>
        <v/>
      </c>
      <c r="CK681" s="16">
        <f t="shared" si="188"/>
        <v>0.99178082191780825</v>
      </c>
      <c r="CL681" s="16" t="str">
        <f t="shared" si="189"/>
        <v/>
      </c>
      <c r="CM681" s="16" t="str">
        <f t="shared" si="190"/>
        <v/>
      </c>
      <c r="CN681" s="16" t="str">
        <f t="shared" si="191"/>
        <v/>
      </c>
      <c r="CO681" s="18"/>
      <c r="CP681" s="15"/>
      <c r="DA681" s="6"/>
      <c r="DB681" s="15">
        <v>73</v>
      </c>
      <c r="DC681">
        <v>73</v>
      </c>
      <c r="DD681">
        <v>73</v>
      </c>
      <c r="DE681">
        <v>73</v>
      </c>
      <c r="DF681">
        <v>73</v>
      </c>
      <c r="DG681">
        <v>73</v>
      </c>
      <c r="DM681" s="6"/>
      <c r="DN681" s="15"/>
      <c r="DY681" s="6"/>
      <c r="DZ681" s="15"/>
      <c r="EK681" s="6"/>
      <c r="EL681" s="15"/>
      <c r="EW681" s="6"/>
      <c r="EX681" s="16" t="str">
        <f t="shared" si="199"/>
        <v/>
      </c>
      <c r="EY681" s="16">
        <f t="shared" si="200"/>
        <v>36.200000000000003</v>
      </c>
      <c r="EZ681" s="16" t="str">
        <f t="shared" si="201"/>
        <v/>
      </c>
      <c r="FA681" s="16" t="str">
        <f t="shared" si="202"/>
        <v/>
      </c>
      <c r="FB681" s="160" t="str">
        <f t="shared" si="203"/>
        <v/>
      </c>
      <c r="FC681" t="s">
        <v>205</v>
      </c>
      <c r="FD681" s="20" t="s">
        <v>126</v>
      </c>
      <c r="FE681"/>
      <c r="FF681" s="209" t="s">
        <v>206</v>
      </c>
      <c r="FH681" s="284">
        <f t="shared" ca="1" si="192"/>
        <v>0</v>
      </c>
      <c r="FI681" s="208">
        <f t="shared" si="193"/>
        <v>6</v>
      </c>
      <c r="FK681" t="str">
        <f t="shared" si="194"/>
        <v>2W Energia S.A</v>
      </c>
      <c r="FL681" s="201">
        <f t="shared" ca="1" si="195"/>
        <v>0</v>
      </c>
      <c r="FM681" s="201">
        <f t="shared" ca="1" si="196"/>
        <v>564144</v>
      </c>
      <c r="FN681" s="200">
        <f>AB681*AB$2*IF($FC681="V",1,-1)*IF($Q681="Fixo",(CP681-INDEX('Curva Forward'!$C$5:$AN$13,MATCH(CONCATENATE(BD_COMERCIAL!$K681," ",BD_COMERCIAL!$L681),'Curva Forward'!$B$5:$B$13,0),MATCH(FN$4,'Curva Forward'!$C$4:$AN$4,0))),CP681)</f>
        <v>0</v>
      </c>
      <c r="FO681" s="200">
        <f>AC681*AC$2*IF($FC681="V",1,-1)*IF($Q681="Fixo",(CQ681-INDEX('Curva Forward'!$C$5:$AN$13,MATCH(CONCATENATE(BD_COMERCIAL!$K681," ",BD_COMERCIAL!$L681),'Curva Forward'!$B$5:$B$13,0),MATCH(FO$4,'Curva Forward'!$C$4:$AN$4,0))),CQ681)</f>
        <v>0</v>
      </c>
      <c r="FP681" s="200">
        <f>AD681*AD$2*IF($FC681="V",1,-1)*IF($Q681="Fixo",(CR681-INDEX('Curva Forward'!$C$5:$AN$13,MATCH(CONCATENATE(BD_COMERCIAL!$K681," ",BD_COMERCIAL!$L681),'Curva Forward'!$B$5:$B$13,0),MATCH(FP$4,'Curva Forward'!$C$4:$AN$4,0))),CR681)</f>
        <v>0</v>
      </c>
      <c r="FQ681" s="200">
        <f>AE681*AE$2*IF($FC681="V",1,-1)*IF($Q681="Fixo",(CS681-INDEX('Curva Forward'!$C$5:$AN$13,MATCH(CONCATENATE(BD_COMERCIAL!$K681," ",BD_COMERCIAL!$L681),'Curva Forward'!$B$5:$B$13,0),MATCH(FQ$4,'Curva Forward'!$C$4:$AN$4,0))),CS681)</f>
        <v>0</v>
      </c>
      <c r="FR681" s="200">
        <f>AF681*AF$2*IF($FC681="V",1,-1)*IF($Q681="Fixo",(CT681-INDEX('Curva Forward'!$C$5:$AN$13,MATCH(CONCATENATE(BD_COMERCIAL!$K681," ",BD_COMERCIAL!$L681),'Curva Forward'!$B$5:$B$13,0),MATCH(FR$4,'Curva Forward'!$C$4:$AN$4,0))),CT681)</f>
        <v>0</v>
      </c>
      <c r="FS681" s="200">
        <f>AG681*AG$2*IF($FC681="V",1,-1)*IF($Q681="Fixo",(CU681-INDEX('Curva Forward'!$C$5:$AN$13,MATCH(CONCATENATE(BD_COMERCIAL!$K681," ",BD_COMERCIAL!$L681),'Curva Forward'!$B$5:$B$13,0),MATCH(FS$4,'Curva Forward'!$C$4:$AN$4,0))),CU681)</f>
        <v>0</v>
      </c>
      <c r="FT681" s="200">
        <f>AH681*AH$2*IF($FC681="V",1,-1)*IF($Q681="Fixo",(CV681-INDEX('Curva Forward'!$C$5:$AN$13,MATCH(CONCATENATE(BD_COMERCIAL!$K681," ",BD_COMERCIAL!$L681),'Curva Forward'!$B$5:$B$13,0),MATCH(FT$4,'Curva Forward'!$C$4:$AN$4,0))),CV681)</f>
        <v>0</v>
      </c>
      <c r="FU681" s="200">
        <f>AI681*AI$2*IF($FC681="V",1,-1)*IF($Q681="Fixo",(CW681-INDEX('Curva Forward'!$C$5:$AN$13,MATCH(CONCATENATE(BD_COMERCIAL!$K681," ",BD_COMERCIAL!$L681),'Curva Forward'!$B$5:$B$13,0),MATCH(FU$4,'Curva Forward'!$C$4:$AN$4,0))),CW681)</f>
        <v>0</v>
      </c>
      <c r="FV681" s="200">
        <f>AJ681*AJ$2*IF($FC681="V",1,-1)*IF($Q681="Fixo",(CX681-INDEX('Curva Forward'!$C$5:$AN$13,MATCH(CONCATENATE(BD_COMERCIAL!$K681," ",BD_COMERCIAL!$L681),'Curva Forward'!$B$5:$B$13,0),MATCH(FV$4,'Curva Forward'!$C$4:$AN$4,0))),CX681)</f>
        <v>0</v>
      </c>
      <c r="FW681" s="200">
        <f>AK681*AK$2*IF($FC681="V",1,-1)*IF($Q681="Fixo",(CY681-INDEX('Curva Forward'!$C$5:$AN$13,MATCH(CONCATENATE(BD_COMERCIAL!$K681," ",BD_COMERCIAL!$L681),'Curva Forward'!$B$5:$B$13,0),MATCH(FW$4,'Curva Forward'!$C$4:$AN$4,0))),CY681)</f>
        <v>0</v>
      </c>
      <c r="FX681" s="200">
        <f>AL681*AL$2*IF($FC681="V",1,-1)*IF($Q681="Fixo",(CZ681-INDEX('Curva Forward'!$C$5:$AN$13,MATCH(CONCATENATE(BD_COMERCIAL!$K681," ",BD_COMERCIAL!$L681),'Curva Forward'!$B$5:$B$13,0),MATCH(FX$4,'Curva Forward'!$C$4:$AN$4,0))),CZ681)</f>
        <v>0</v>
      </c>
      <c r="FY681" s="200">
        <f>AM681*AM$2*IF($FC681="V",1,-1)*IF($Q681="Fixo",(DA681-INDEX('Curva Forward'!$C$5:$AN$13,MATCH(CONCATENATE(BD_COMERCIAL!$K681," ",BD_COMERCIAL!$L681),'Curva Forward'!$B$5:$B$13,0),MATCH(FY$4,'Curva Forward'!$C$4:$AN$4,0))),DA681)</f>
        <v>0</v>
      </c>
      <c r="FZ681" s="200">
        <f>AN681*AN$2*IF($FC681="V",1,-1)*IF($Q681="Fixo",(DB681-INDEX('Curva Forward'!$C$5:$AN$13,MATCH(CONCATENATE(BD_COMERCIAL!$K681," ",BD_COMERCIAL!$L681),'Curva Forward'!$B$5:$B$13,0),MATCH(FZ$4,'Curva Forward'!$C$4:$AN$4,0))),DB681)</f>
        <v>114576</v>
      </c>
      <c r="GA681" s="200">
        <f>AO681*AO$2*IF($FC681="V",1,-1)*IF($Q681="Fixo",(DC681-INDEX('Curva Forward'!$C$5:$AN$13,MATCH(CONCATENATE(BD_COMERCIAL!$K681," ",BD_COMERCIAL!$L681),'Curva Forward'!$B$5:$B$13,0),MATCH(GA$4,'Curva Forward'!$C$4:$AN$4,0))),DC681)</f>
        <v>103488</v>
      </c>
      <c r="GB681" s="200">
        <f>AP681*AP$2*IF($FC681="V",1,-1)*IF($Q681="Fixo",(DD681-INDEX('Curva Forward'!$C$5:$AN$13,MATCH(CONCATENATE(BD_COMERCIAL!$K681," ",BD_COMERCIAL!$L681),'Curva Forward'!$B$5:$B$13,0),MATCH(GB$4,'Curva Forward'!$C$4:$AN$4,0))),DD681)</f>
        <v>114576</v>
      </c>
      <c r="GC681" s="200">
        <f>AQ681*AQ$2*IF($FC681="V",1,-1)*IF($Q681="Fixo",(DE681-INDEX('Curva Forward'!$C$5:$AN$13,MATCH(CONCATENATE(BD_COMERCIAL!$K681," ",BD_COMERCIAL!$L681),'Curva Forward'!$B$5:$B$13,0),MATCH(GC$4,'Curva Forward'!$C$4:$AN$4,0))),DE681)</f>
        <v>76320</v>
      </c>
      <c r="GD681" s="200">
        <f>AR681*AR$2*IF($FC681="V",1,-1)*IF($Q681="Fixo",(DF681-INDEX('Curva Forward'!$C$5:$AN$13,MATCH(CONCATENATE(BD_COMERCIAL!$K681," ",BD_COMERCIAL!$L681),'Curva Forward'!$B$5:$B$13,0),MATCH(GD$4,'Curva Forward'!$C$4:$AN$4,0))),DF681)</f>
        <v>78864</v>
      </c>
      <c r="GE681" s="200">
        <f>AS681*AS$2*IF($FC681="V",1,-1)*IF($Q681="Fixo",(DG681-INDEX('Curva Forward'!$C$5:$AN$13,MATCH(CONCATENATE(BD_COMERCIAL!$K681," ",BD_COMERCIAL!$L681),'Curva Forward'!$B$5:$B$13,0),MATCH(GE$4,'Curva Forward'!$C$4:$AN$4,0))),DG681)</f>
        <v>76320</v>
      </c>
      <c r="GF681" s="200">
        <f>AT681*AT$2*IF($FC681="V",1,-1)*IF($Q681="Fixo",(DH681-INDEX('Curva Forward'!$C$5:$AN$13,MATCH(CONCATENATE(BD_COMERCIAL!$K681," ",BD_COMERCIAL!$L681),'Curva Forward'!$B$5:$B$13,0),MATCH(GF$4,'Curva Forward'!$C$4:$AN$4,0))),DH681)</f>
        <v>0</v>
      </c>
      <c r="GG681" s="200">
        <f>AU681*AU$2*IF($FC681="V",1,-1)*IF($Q681="Fixo",(DI681-INDEX('Curva Forward'!$C$5:$AN$13,MATCH(CONCATENATE(BD_COMERCIAL!$K681," ",BD_COMERCIAL!$L681),'Curva Forward'!$B$5:$B$13,0),MATCH(GG$4,'Curva Forward'!$C$4:$AN$4,0))),DI681)</f>
        <v>0</v>
      </c>
      <c r="GH681" s="200">
        <f>AV681*AV$2*IF($FC681="V",1,-1)*IF($Q681="Fixo",(DJ681-INDEX('Curva Forward'!$C$5:$AN$13,MATCH(CONCATENATE(BD_COMERCIAL!$K681," ",BD_COMERCIAL!$L681),'Curva Forward'!$B$5:$B$13,0),MATCH(GH$4,'Curva Forward'!$C$4:$AN$4,0))),DJ681)</f>
        <v>0</v>
      </c>
      <c r="GI681" s="200">
        <f>AW681*AW$2*IF($FC681="V",1,-1)*IF($Q681="Fixo",(DK681-INDEX('Curva Forward'!$C$5:$AN$13,MATCH(CONCATENATE(BD_COMERCIAL!$K681," ",BD_COMERCIAL!$L681),'Curva Forward'!$B$5:$B$13,0),MATCH(GI$4,'Curva Forward'!$C$4:$AN$4,0))),DK681)</f>
        <v>0</v>
      </c>
      <c r="GJ681" s="200">
        <f>AX681*AX$2*IF($FC681="V",1,-1)*IF($Q681="Fixo",(DL681-INDEX('Curva Forward'!$C$5:$AN$13,MATCH(CONCATENATE(BD_COMERCIAL!$K681," ",BD_COMERCIAL!$L681),'Curva Forward'!$B$5:$B$13,0),MATCH(GJ$4,'Curva Forward'!$C$4:$AN$4,0))),DL681)</f>
        <v>0</v>
      </c>
      <c r="GK681" s="200">
        <f>AY681*AY$2*IF($FC681="V",1,-1)*IF($Q681="Fixo",(DM681-INDEX('Curva Forward'!$C$5:$AN$13,MATCH(CONCATENATE(BD_COMERCIAL!$K681," ",BD_COMERCIAL!$L681),'Curva Forward'!$B$5:$B$13,0),MATCH(GK$4,'Curva Forward'!$C$4:$AN$4,0))),DM681)</f>
        <v>0</v>
      </c>
      <c r="GL681" s="200">
        <f>IF(EZ681="",0,CL681*CL$2*IF($FC681="V",1,-1)*IF($Q681="Fixo",(EZ681-INDEX('Curva Forward'!$C$5:$AN$13,MATCH(CONCATENATE(BD_COMERCIAL!$K681," ",BD_COMERCIAL!$L681),'Curva Forward'!$B$5:$B$13,0),MATCH(GL$4,'Curva Forward'!$C$4:$AN$4,0))),EZ681))</f>
        <v>0</v>
      </c>
      <c r="GM681" s="200">
        <f>IF(FA681="",0,CM681*CM$2*IF($FC681="V",1,-1)*IF($Q681="Fixo",(FA681-INDEX('Curva Forward'!$C$5:$AN$13,MATCH(CONCATENATE(BD_COMERCIAL!$K681," ",BD_COMERCIAL!$L681),'Curva Forward'!$B$5:$B$13,0),MATCH(GM$4,'Curva Forward'!$C$4:$AN$4,0))),FA681))</f>
        <v>0</v>
      </c>
      <c r="GN681" s="200">
        <f>IF(FB681="",0,CN681*CN$2*IF($FC681="V",1,-1)*IF($Q681="Fixo",(FB681-INDEX('Curva Forward'!$C$5:$AN$13,MATCH(CONCATENATE(BD_COMERCIAL!$K681," ",BD_COMERCIAL!$L681),'Curva Forward'!$B$5:$B$13,0),MATCH(GN$4,'Curva Forward'!$C$4:$AN$4,0))),FB681))</f>
        <v>0</v>
      </c>
      <c r="GO681" s="201">
        <f t="shared" ca="1" si="197"/>
        <v>564144</v>
      </c>
      <c r="GP681" s="201">
        <f t="shared" ca="1" si="198"/>
        <v>0</v>
      </c>
    </row>
    <row r="682" spans="1:198" ht="15" customHeight="1" x14ac:dyDescent="0.25">
      <c r="A682" s="6"/>
      <c r="B682" s="7" t="s">
        <v>1173</v>
      </c>
      <c r="C682" s="8">
        <v>44841</v>
      </c>
      <c r="D682" s="9" t="s">
        <v>124</v>
      </c>
      <c r="E682" s="9" t="s">
        <v>1056</v>
      </c>
      <c r="F682" s="113" t="s">
        <v>992</v>
      </c>
      <c r="G682" s="10" t="s">
        <v>147</v>
      </c>
      <c r="H682" s="113"/>
      <c r="I682" s="9" t="s">
        <v>139</v>
      </c>
      <c r="J682" s="166" t="s">
        <v>1123</v>
      </c>
      <c r="K682" s="10" t="s">
        <v>127</v>
      </c>
      <c r="L682" s="84" t="s">
        <v>22</v>
      </c>
      <c r="M682" s="11">
        <v>44927</v>
      </c>
      <c r="N682" s="12">
        <v>45016</v>
      </c>
      <c r="O682" s="10">
        <v>10</v>
      </c>
      <c r="P682" s="84">
        <v>74</v>
      </c>
      <c r="Q682" s="84" t="s">
        <v>128</v>
      </c>
      <c r="R682" s="10" t="s">
        <v>129</v>
      </c>
      <c r="S682" s="14" t="s">
        <v>135</v>
      </c>
      <c r="T682" s="11"/>
      <c r="U682" s="12"/>
      <c r="V682" s="257" t="str">
        <f ca="1">IF(U682="","",
IF(U682="NA","",
IFERROR(VLOOKUP(EOMONTH(M682,-2)+1,IPCA!$A:$B,2,0),
VLOOKUP(EOMONTH(TODAY(),-2)+1,IPCA!$A:$B,2,0))/
VLOOKUP(EOMONTH(U682,-2)+1,IPCA!$A:$B,2,0)*
P682))</f>
        <v/>
      </c>
      <c r="W682" s="84"/>
      <c r="X682" s="13"/>
      <c r="Y682" s="166"/>
      <c r="Z682" s="107" t="s">
        <v>148</v>
      </c>
      <c r="AA682" s="108" t="s">
        <v>148</v>
      </c>
      <c r="AB682" s="15"/>
      <c r="AM682" s="6"/>
      <c r="AN682" s="15">
        <v>10</v>
      </c>
      <c r="AO682">
        <v>10</v>
      </c>
      <c r="AP682">
        <v>10</v>
      </c>
      <c r="AY682" s="6"/>
      <c r="AZ682" s="15"/>
      <c r="BK682" s="6"/>
      <c r="BL682" s="15"/>
      <c r="BW682" s="6"/>
      <c r="BX682" s="15"/>
      <c r="CI682" s="6"/>
      <c r="CJ682" s="16" t="str">
        <f t="shared" si="187"/>
        <v/>
      </c>
      <c r="CK682" s="16">
        <f t="shared" si="188"/>
        <v>2.4657534246575343</v>
      </c>
      <c r="CL682" s="16" t="str">
        <f t="shared" si="189"/>
        <v/>
      </c>
      <c r="CM682" s="16" t="str">
        <f t="shared" si="190"/>
        <v/>
      </c>
      <c r="CN682" s="16" t="str">
        <f t="shared" si="191"/>
        <v/>
      </c>
      <c r="CO682" s="18"/>
      <c r="CP682" s="15"/>
      <c r="DA682" s="6"/>
      <c r="DB682" s="15">
        <v>74</v>
      </c>
      <c r="DC682">
        <v>74</v>
      </c>
      <c r="DD682">
        <v>74</v>
      </c>
      <c r="DM682" s="6"/>
      <c r="DN682" s="15"/>
      <c r="DY682" s="6"/>
      <c r="DZ682" s="15"/>
      <c r="EK682" s="6"/>
      <c r="EL682" s="15"/>
      <c r="EW682" s="6"/>
      <c r="EX682" s="16" t="str">
        <f t="shared" si="199"/>
        <v/>
      </c>
      <c r="EY682" s="16">
        <f t="shared" si="200"/>
        <v>18.246575342465754</v>
      </c>
      <c r="EZ682" s="16" t="str">
        <f t="shared" si="201"/>
        <v/>
      </c>
      <c r="FA682" s="16" t="str">
        <f t="shared" si="202"/>
        <v/>
      </c>
      <c r="FB682" s="160" t="str">
        <f t="shared" si="203"/>
        <v/>
      </c>
      <c r="FC682" t="s">
        <v>204</v>
      </c>
      <c r="FD682" s="20" t="s">
        <v>147</v>
      </c>
      <c r="FE682"/>
      <c r="FF682" s="209" t="s">
        <v>206</v>
      </c>
      <c r="FH682" s="284">
        <f t="shared" ca="1" si="192"/>
        <v>0</v>
      </c>
      <c r="FI682" s="208">
        <f t="shared" si="193"/>
        <v>2.9666666666666668</v>
      </c>
      <c r="FK682" t="str">
        <f t="shared" si="194"/>
        <v>Portfólio</v>
      </c>
      <c r="FL682" s="201">
        <f t="shared" ca="1" si="195"/>
        <v>0</v>
      </c>
      <c r="FM682" s="201">
        <f t="shared" ca="1" si="196"/>
        <v>-1641600</v>
      </c>
      <c r="FN682" s="200">
        <f>AB682*AB$2*IF($FC682="V",1,-1)*IF($Q682="Fixo",(CP682-INDEX('Curva Forward'!$C$5:$AN$13,MATCH(CONCATENATE(BD_COMERCIAL!$K682," ",BD_COMERCIAL!$L682),'Curva Forward'!$B$5:$B$13,0),MATCH(FN$4,'Curva Forward'!$C$4:$AN$4,0))),CP682)</f>
        <v>0</v>
      </c>
      <c r="FO682" s="200">
        <f>AC682*AC$2*IF($FC682="V",1,-1)*IF($Q682="Fixo",(CQ682-INDEX('Curva Forward'!$C$5:$AN$13,MATCH(CONCATENATE(BD_COMERCIAL!$K682," ",BD_COMERCIAL!$L682),'Curva Forward'!$B$5:$B$13,0),MATCH(FO$4,'Curva Forward'!$C$4:$AN$4,0))),CQ682)</f>
        <v>0</v>
      </c>
      <c r="FP682" s="200">
        <f>AD682*AD$2*IF($FC682="V",1,-1)*IF($Q682="Fixo",(CR682-INDEX('Curva Forward'!$C$5:$AN$13,MATCH(CONCATENATE(BD_COMERCIAL!$K682," ",BD_COMERCIAL!$L682),'Curva Forward'!$B$5:$B$13,0),MATCH(FP$4,'Curva Forward'!$C$4:$AN$4,0))),CR682)</f>
        <v>0</v>
      </c>
      <c r="FQ682" s="200">
        <f>AE682*AE$2*IF($FC682="V",1,-1)*IF($Q682="Fixo",(CS682-INDEX('Curva Forward'!$C$5:$AN$13,MATCH(CONCATENATE(BD_COMERCIAL!$K682," ",BD_COMERCIAL!$L682),'Curva Forward'!$B$5:$B$13,0),MATCH(FQ$4,'Curva Forward'!$C$4:$AN$4,0))),CS682)</f>
        <v>0</v>
      </c>
      <c r="FR682" s="200">
        <f>AF682*AF$2*IF($FC682="V",1,-1)*IF($Q682="Fixo",(CT682-INDEX('Curva Forward'!$C$5:$AN$13,MATCH(CONCATENATE(BD_COMERCIAL!$K682," ",BD_COMERCIAL!$L682),'Curva Forward'!$B$5:$B$13,0),MATCH(FR$4,'Curva Forward'!$C$4:$AN$4,0))),CT682)</f>
        <v>0</v>
      </c>
      <c r="FS682" s="200">
        <f>AG682*AG$2*IF($FC682="V",1,-1)*IF($Q682="Fixo",(CU682-INDEX('Curva Forward'!$C$5:$AN$13,MATCH(CONCATENATE(BD_COMERCIAL!$K682," ",BD_COMERCIAL!$L682),'Curva Forward'!$B$5:$B$13,0),MATCH(FS$4,'Curva Forward'!$C$4:$AN$4,0))),CU682)</f>
        <v>0</v>
      </c>
      <c r="FT682" s="200">
        <f>AH682*AH$2*IF($FC682="V",1,-1)*IF($Q682="Fixo",(CV682-INDEX('Curva Forward'!$C$5:$AN$13,MATCH(CONCATENATE(BD_COMERCIAL!$K682," ",BD_COMERCIAL!$L682),'Curva Forward'!$B$5:$B$13,0),MATCH(FT$4,'Curva Forward'!$C$4:$AN$4,0))),CV682)</f>
        <v>0</v>
      </c>
      <c r="FU682" s="200">
        <f>AI682*AI$2*IF($FC682="V",1,-1)*IF($Q682="Fixo",(CW682-INDEX('Curva Forward'!$C$5:$AN$13,MATCH(CONCATENATE(BD_COMERCIAL!$K682," ",BD_COMERCIAL!$L682),'Curva Forward'!$B$5:$B$13,0),MATCH(FU$4,'Curva Forward'!$C$4:$AN$4,0))),CW682)</f>
        <v>0</v>
      </c>
      <c r="FV682" s="200">
        <f>AJ682*AJ$2*IF($FC682="V",1,-1)*IF($Q682="Fixo",(CX682-INDEX('Curva Forward'!$C$5:$AN$13,MATCH(CONCATENATE(BD_COMERCIAL!$K682," ",BD_COMERCIAL!$L682),'Curva Forward'!$B$5:$B$13,0),MATCH(FV$4,'Curva Forward'!$C$4:$AN$4,0))),CX682)</f>
        <v>0</v>
      </c>
      <c r="FW682" s="200">
        <f>AK682*AK$2*IF($FC682="V",1,-1)*IF($Q682="Fixo",(CY682-INDEX('Curva Forward'!$C$5:$AN$13,MATCH(CONCATENATE(BD_COMERCIAL!$K682," ",BD_COMERCIAL!$L682),'Curva Forward'!$B$5:$B$13,0),MATCH(FW$4,'Curva Forward'!$C$4:$AN$4,0))),CY682)</f>
        <v>0</v>
      </c>
      <c r="FX682" s="200">
        <f>AL682*AL$2*IF($FC682="V",1,-1)*IF($Q682="Fixo",(CZ682-INDEX('Curva Forward'!$C$5:$AN$13,MATCH(CONCATENATE(BD_COMERCIAL!$K682," ",BD_COMERCIAL!$L682),'Curva Forward'!$B$5:$B$13,0),MATCH(FX$4,'Curva Forward'!$C$4:$AN$4,0))),CZ682)</f>
        <v>0</v>
      </c>
      <c r="FY682" s="200">
        <f>AM682*AM$2*IF($FC682="V",1,-1)*IF($Q682="Fixo",(DA682-INDEX('Curva Forward'!$C$5:$AN$13,MATCH(CONCATENATE(BD_COMERCIAL!$K682," ",BD_COMERCIAL!$L682),'Curva Forward'!$B$5:$B$13,0),MATCH(FY$4,'Curva Forward'!$C$4:$AN$4,0))),DA682)</f>
        <v>0</v>
      </c>
      <c r="FZ682" s="200">
        <f>AN682*AN$2*IF($FC682="V",1,-1)*IF($Q682="Fixo",(DB682-INDEX('Curva Forward'!$C$5:$AN$13,MATCH(CONCATENATE(BD_COMERCIAL!$K682," ",BD_COMERCIAL!$L682),'Curva Forward'!$B$5:$B$13,0),MATCH(FZ$4,'Curva Forward'!$C$4:$AN$4,0))),DB682)</f>
        <v>-565440</v>
      </c>
      <c r="GA682" s="200">
        <f>AO682*AO$2*IF($FC682="V",1,-1)*IF($Q682="Fixo",(DC682-INDEX('Curva Forward'!$C$5:$AN$13,MATCH(CONCATENATE(BD_COMERCIAL!$K682," ",BD_COMERCIAL!$L682),'Curva Forward'!$B$5:$B$13,0),MATCH(GA$4,'Curva Forward'!$C$4:$AN$4,0))),DC682)</f>
        <v>-510720</v>
      </c>
      <c r="GB682" s="200">
        <f>AP682*AP$2*IF($FC682="V",1,-1)*IF($Q682="Fixo",(DD682-INDEX('Curva Forward'!$C$5:$AN$13,MATCH(CONCATENATE(BD_COMERCIAL!$K682," ",BD_COMERCIAL!$L682),'Curva Forward'!$B$5:$B$13,0),MATCH(GB$4,'Curva Forward'!$C$4:$AN$4,0))),DD682)</f>
        <v>-565440</v>
      </c>
      <c r="GC682" s="200">
        <f>AQ682*AQ$2*IF($FC682="V",1,-1)*IF($Q682="Fixo",(DE682-INDEX('Curva Forward'!$C$5:$AN$13,MATCH(CONCATENATE(BD_COMERCIAL!$K682," ",BD_COMERCIAL!$L682),'Curva Forward'!$B$5:$B$13,0),MATCH(GC$4,'Curva Forward'!$C$4:$AN$4,0))),DE682)</f>
        <v>0</v>
      </c>
      <c r="GD682" s="200">
        <f>AR682*AR$2*IF($FC682="V",1,-1)*IF($Q682="Fixo",(DF682-INDEX('Curva Forward'!$C$5:$AN$13,MATCH(CONCATENATE(BD_COMERCIAL!$K682," ",BD_COMERCIAL!$L682),'Curva Forward'!$B$5:$B$13,0),MATCH(GD$4,'Curva Forward'!$C$4:$AN$4,0))),DF682)</f>
        <v>0</v>
      </c>
      <c r="GE682" s="200">
        <f>AS682*AS$2*IF($FC682="V",1,-1)*IF($Q682="Fixo",(DG682-INDEX('Curva Forward'!$C$5:$AN$13,MATCH(CONCATENATE(BD_COMERCIAL!$K682," ",BD_COMERCIAL!$L682),'Curva Forward'!$B$5:$B$13,0),MATCH(GE$4,'Curva Forward'!$C$4:$AN$4,0))),DG682)</f>
        <v>0</v>
      </c>
      <c r="GF682" s="200">
        <f>AT682*AT$2*IF($FC682="V",1,-1)*IF($Q682="Fixo",(DH682-INDEX('Curva Forward'!$C$5:$AN$13,MATCH(CONCATENATE(BD_COMERCIAL!$K682," ",BD_COMERCIAL!$L682),'Curva Forward'!$B$5:$B$13,0),MATCH(GF$4,'Curva Forward'!$C$4:$AN$4,0))),DH682)</f>
        <v>0</v>
      </c>
      <c r="GG682" s="200">
        <f>AU682*AU$2*IF($FC682="V",1,-1)*IF($Q682="Fixo",(DI682-INDEX('Curva Forward'!$C$5:$AN$13,MATCH(CONCATENATE(BD_COMERCIAL!$K682," ",BD_COMERCIAL!$L682),'Curva Forward'!$B$5:$B$13,0),MATCH(GG$4,'Curva Forward'!$C$4:$AN$4,0))),DI682)</f>
        <v>0</v>
      </c>
      <c r="GH682" s="200">
        <f>AV682*AV$2*IF($FC682="V",1,-1)*IF($Q682="Fixo",(DJ682-INDEX('Curva Forward'!$C$5:$AN$13,MATCH(CONCATENATE(BD_COMERCIAL!$K682," ",BD_COMERCIAL!$L682),'Curva Forward'!$B$5:$B$13,0),MATCH(GH$4,'Curva Forward'!$C$4:$AN$4,0))),DJ682)</f>
        <v>0</v>
      </c>
      <c r="GI682" s="200">
        <f>AW682*AW$2*IF($FC682="V",1,-1)*IF($Q682="Fixo",(DK682-INDEX('Curva Forward'!$C$5:$AN$13,MATCH(CONCATENATE(BD_COMERCIAL!$K682," ",BD_COMERCIAL!$L682),'Curva Forward'!$B$5:$B$13,0),MATCH(GI$4,'Curva Forward'!$C$4:$AN$4,0))),DK682)</f>
        <v>0</v>
      </c>
      <c r="GJ682" s="200">
        <f>AX682*AX$2*IF($FC682="V",1,-1)*IF($Q682="Fixo",(DL682-INDEX('Curva Forward'!$C$5:$AN$13,MATCH(CONCATENATE(BD_COMERCIAL!$K682," ",BD_COMERCIAL!$L682),'Curva Forward'!$B$5:$B$13,0),MATCH(GJ$4,'Curva Forward'!$C$4:$AN$4,0))),DL682)</f>
        <v>0</v>
      </c>
      <c r="GK682" s="200">
        <f>AY682*AY$2*IF($FC682="V",1,-1)*IF($Q682="Fixo",(DM682-INDEX('Curva Forward'!$C$5:$AN$13,MATCH(CONCATENATE(BD_COMERCIAL!$K682," ",BD_COMERCIAL!$L682),'Curva Forward'!$B$5:$B$13,0),MATCH(GK$4,'Curva Forward'!$C$4:$AN$4,0))),DM682)</f>
        <v>0</v>
      </c>
      <c r="GL682" s="200">
        <f>IF(EZ682="",0,CL682*CL$2*IF($FC682="V",1,-1)*IF($Q682="Fixo",(EZ682-INDEX('Curva Forward'!$C$5:$AN$13,MATCH(CONCATENATE(BD_COMERCIAL!$K682," ",BD_COMERCIAL!$L682),'Curva Forward'!$B$5:$B$13,0),MATCH(GL$4,'Curva Forward'!$C$4:$AN$4,0))),EZ682))</f>
        <v>0</v>
      </c>
      <c r="GM682" s="200">
        <f>IF(FA682="",0,CM682*CM$2*IF($FC682="V",1,-1)*IF($Q682="Fixo",(FA682-INDEX('Curva Forward'!$C$5:$AN$13,MATCH(CONCATENATE(BD_COMERCIAL!$K682," ",BD_COMERCIAL!$L682),'Curva Forward'!$B$5:$B$13,0),MATCH(GM$4,'Curva Forward'!$C$4:$AN$4,0))),FA682))</f>
        <v>0</v>
      </c>
      <c r="GN682" s="200">
        <f>IF(FB682="",0,CN682*CN$2*IF($FC682="V",1,-1)*IF($Q682="Fixo",(FB682-INDEX('Curva Forward'!$C$5:$AN$13,MATCH(CONCATENATE(BD_COMERCIAL!$K682," ",BD_COMERCIAL!$L682),'Curva Forward'!$B$5:$B$13,0),MATCH(GN$4,'Curva Forward'!$C$4:$AN$4,0))),FB682))</f>
        <v>0</v>
      </c>
      <c r="GO682" s="201">
        <f t="shared" ca="1" si="197"/>
        <v>0</v>
      </c>
      <c r="GP682" s="201">
        <f t="shared" ca="1" si="198"/>
        <v>-1641600</v>
      </c>
    </row>
    <row r="683" spans="1:198" ht="15" customHeight="1" x14ac:dyDescent="0.25">
      <c r="A683" s="6"/>
      <c r="B683" s="7" t="s">
        <v>1132</v>
      </c>
      <c r="C683" s="8">
        <v>44844</v>
      </c>
      <c r="D683" s="9" t="s">
        <v>131</v>
      </c>
      <c r="E683" s="9" t="s">
        <v>935</v>
      </c>
      <c r="F683" s="113" t="s">
        <v>1014</v>
      </c>
      <c r="G683" s="10" t="s">
        <v>1056</v>
      </c>
      <c r="H683" s="113" t="s">
        <v>992</v>
      </c>
      <c r="I683" s="9" t="s">
        <v>126</v>
      </c>
      <c r="J683" s="166" t="s">
        <v>1123</v>
      </c>
      <c r="K683" s="10" t="s">
        <v>127</v>
      </c>
      <c r="L683" s="84" t="s">
        <v>22</v>
      </c>
      <c r="M683" s="11">
        <v>44927</v>
      </c>
      <c r="N683" s="12">
        <v>45016</v>
      </c>
      <c r="O683" s="10">
        <v>5</v>
      </c>
      <c r="P683" s="84">
        <v>72</v>
      </c>
      <c r="Q683" s="84" t="s">
        <v>128</v>
      </c>
      <c r="R683" s="10" t="s">
        <v>129</v>
      </c>
      <c r="S683" s="14" t="s">
        <v>135</v>
      </c>
      <c r="T683" s="11"/>
      <c r="U683" s="12"/>
      <c r="V683" s="257" t="str">
        <f ca="1">IF(U683="","",
IF(U683="NA","",
IFERROR(VLOOKUP(EOMONTH(M683,-2)+1,IPCA!$A:$B,2,0),
VLOOKUP(EOMONTH(TODAY(),-2)+1,IPCA!$A:$B,2,0))/
VLOOKUP(EOMONTH(U683,-2)+1,IPCA!$A:$B,2,0)*
P683))</f>
        <v/>
      </c>
      <c r="W683" s="84"/>
      <c r="X683" s="13" t="s">
        <v>133</v>
      </c>
      <c r="Y683" s="166"/>
      <c r="AA683" s="108"/>
      <c r="AB683" s="15"/>
      <c r="AM683" s="6"/>
      <c r="AN683" s="15">
        <v>5</v>
      </c>
      <c r="AO683">
        <v>5</v>
      </c>
      <c r="AP683">
        <v>5</v>
      </c>
      <c r="AY683" s="6"/>
      <c r="AZ683" s="15"/>
      <c r="BK683" s="6"/>
      <c r="BL683" s="15"/>
      <c r="BW683" s="6"/>
      <c r="BX683" s="15"/>
      <c r="CI683" s="6"/>
      <c r="CJ683" s="16" t="str">
        <f t="shared" si="187"/>
        <v/>
      </c>
      <c r="CK683" s="16">
        <f t="shared" si="188"/>
        <v>1.2328767123287672</v>
      </c>
      <c r="CL683" s="16" t="str">
        <f t="shared" si="189"/>
        <v/>
      </c>
      <c r="CM683" s="16" t="str">
        <f t="shared" si="190"/>
        <v/>
      </c>
      <c r="CN683" s="16" t="str">
        <f t="shared" si="191"/>
        <v/>
      </c>
      <c r="CO683" s="18"/>
      <c r="CP683" s="15"/>
      <c r="DA683" s="6"/>
      <c r="DB683" s="15">
        <v>72</v>
      </c>
      <c r="DC683">
        <v>72</v>
      </c>
      <c r="DD683">
        <v>72</v>
      </c>
      <c r="DM683" s="6"/>
      <c r="DN683" s="15"/>
      <c r="DY683" s="6"/>
      <c r="DZ683" s="15"/>
      <c r="EK683" s="6"/>
      <c r="EL683" s="15"/>
      <c r="EW683" s="6"/>
      <c r="EX683" s="16" t="str">
        <f t="shared" si="199"/>
        <v/>
      </c>
      <c r="EY683" s="16">
        <f t="shared" si="200"/>
        <v>17.753424657534246</v>
      </c>
      <c r="EZ683" s="16" t="str">
        <f t="shared" si="201"/>
        <v/>
      </c>
      <c r="FA683" s="16" t="str">
        <f t="shared" si="202"/>
        <v/>
      </c>
      <c r="FB683" s="160" t="str">
        <f t="shared" si="203"/>
        <v/>
      </c>
      <c r="FC683" t="s">
        <v>205</v>
      </c>
      <c r="FD683" s="20" t="s">
        <v>126</v>
      </c>
      <c r="FE683"/>
      <c r="FF683" s="209" t="s">
        <v>206</v>
      </c>
      <c r="FH683" s="284">
        <f t="shared" ca="1" si="192"/>
        <v>0</v>
      </c>
      <c r="FI683" s="208">
        <f t="shared" si="193"/>
        <v>2.9666666666666668</v>
      </c>
      <c r="FK683" t="str">
        <f t="shared" si="194"/>
        <v>GENCO ENERGIA LTDA</v>
      </c>
      <c r="FL683" s="201">
        <f t="shared" ca="1" si="195"/>
        <v>0</v>
      </c>
      <c r="FM683" s="201">
        <f t="shared" ca="1" si="196"/>
        <v>842400</v>
      </c>
      <c r="FN683" s="200">
        <f>AB683*AB$2*IF($FC683="V",1,-1)*IF($Q683="Fixo",(CP683-INDEX('Curva Forward'!$C$5:$AN$13,MATCH(CONCATENATE(BD_COMERCIAL!$K683," ",BD_COMERCIAL!$L683),'Curva Forward'!$B$5:$B$13,0),MATCH(FN$4,'Curva Forward'!$C$4:$AN$4,0))),CP683)</f>
        <v>0</v>
      </c>
      <c r="FO683" s="200">
        <f>AC683*AC$2*IF($FC683="V",1,-1)*IF($Q683="Fixo",(CQ683-INDEX('Curva Forward'!$C$5:$AN$13,MATCH(CONCATENATE(BD_COMERCIAL!$K683," ",BD_COMERCIAL!$L683),'Curva Forward'!$B$5:$B$13,0),MATCH(FO$4,'Curva Forward'!$C$4:$AN$4,0))),CQ683)</f>
        <v>0</v>
      </c>
      <c r="FP683" s="200">
        <f>AD683*AD$2*IF($FC683="V",1,-1)*IF($Q683="Fixo",(CR683-INDEX('Curva Forward'!$C$5:$AN$13,MATCH(CONCATENATE(BD_COMERCIAL!$K683," ",BD_COMERCIAL!$L683),'Curva Forward'!$B$5:$B$13,0),MATCH(FP$4,'Curva Forward'!$C$4:$AN$4,0))),CR683)</f>
        <v>0</v>
      </c>
      <c r="FQ683" s="200">
        <f>AE683*AE$2*IF($FC683="V",1,-1)*IF($Q683="Fixo",(CS683-INDEX('Curva Forward'!$C$5:$AN$13,MATCH(CONCATENATE(BD_COMERCIAL!$K683," ",BD_COMERCIAL!$L683),'Curva Forward'!$B$5:$B$13,0),MATCH(FQ$4,'Curva Forward'!$C$4:$AN$4,0))),CS683)</f>
        <v>0</v>
      </c>
      <c r="FR683" s="200">
        <f>AF683*AF$2*IF($FC683="V",1,-1)*IF($Q683="Fixo",(CT683-INDEX('Curva Forward'!$C$5:$AN$13,MATCH(CONCATENATE(BD_COMERCIAL!$K683," ",BD_COMERCIAL!$L683),'Curva Forward'!$B$5:$B$13,0),MATCH(FR$4,'Curva Forward'!$C$4:$AN$4,0))),CT683)</f>
        <v>0</v>
      </c>
      <c r="FS683" s="200">
        <f>AG683*AG$2*IF($FC683="V",1,-1)*IF($Q683="Fixo",(CU683-INDEX('Curva Forward'!$C$5:$AN$13,MATCH(CONCATENATE(BD_COMERCIAL!$K683," ",BD_COMERCIAL!$L683),'Curva Forward'!$B$5:$B$13,0),MATCH(FS$4,'Curva Forward'!$C$4:$AN$4,0))),CU683)</f>
        <v>0</v>
      </c>
      <c r="FT683" s="200">
        <f>AH683*AH$2*IF($FC683="V",1,-1)*IF($Q683="Fixo",(CV683-INDEX('Curva Forward'!$C$5:$AN$13,MATCH(CONCATENATE(BD_COMERCIAL!$K683," ",BD_COMERCIAL!$L683),'Curva Forward'!$B$5:$B$13,0),MATCH(FT$4,'Curva Forward'!$C$4:$AN$4,0))),CV683)</f>
        <v>0</v>
      </c>
      <c r="FU683" s="200">
        <f>AI683*AI$2*IF($FC683="V",1,-1)*IF($Q683="Fixo",(CW683-INDEX('Curva Forward'!$C$5:$AN$13,MATCH(CONCATENATE(BD_COMERCIAL!$K683," ",BD_COMERCIAL!$L683),'Curva Forward'!$B$5:$B$13,0),MATCH(FU$4,'Curva Forward'!$C$4:$AN$4,0))),CW683)</f>
        <v>0</v>
      </c>
      <c r="FV683" s="200">
        <f>AJ683*AJ$2*IF($FC683="V",1,-1)*IF($Q683="Fixo",(CX683-INDEX('Curva Forward'!$C$5:$AN$13,MATCH(CONCATENATE(BD_COMERCIAL!$K683," ",BD_COMERCIAL!$L683),'Curva Forward'!$B$5:$B$13,0),MATCH(FV$4,'Curva Forward'!$C$4:$AN$4,0))),CX683)</f>
        <v>0</v>
      </c>
      <c r="FW683" s="200">
        <f>AK683*AK$2*IF($FC683="V",1,-1)*IF($Q683="Fixo",(CY683-INDEX('Curva Forward'!$C$5:$AN$13,MATCH(CONCATENATE(BD_COMERCIAL!$K683," ",BD_COMERCIAL!$L683),'Curva Forward'!$B$5:$B$13,0),MATCH(FW$4,'Curva Forward'!$C$4:$AN$4,0))),CY683)</f>
        <v>0</v>
      </c>
      <c r="FX683" s="200">
        <f>AL683*AL$2*IF($FC683="V",1,-1)*IF($Q683="Fixo",(CZ683-INDEX('Curva Forward'!$C$5:$AN$13,MATCH(CONCATENATE(BD_COMERCIAL!$K683," ",BD_COMERCIAL!$L683),'Curva Forward'!$B$5:$B$13,0),MATCH(FX$4,'Curva Forward'!$C$4:$AN$4,0))),CZ683)</f>
        <v>0</v>
      </c>
      <c r="FY683" s="200">
        <f>AM683*AM$2*IF($FC683="V",1,-1)*IF($Q683="Fixo",(DA683-INDEX('Curva Forward'!$C$5:$AN$13,MATCH(CONCATENATE(BD_COMERCIAL!$K683," ",BD_COMERCIAL!$L683),'Curva Forward'!$B$5:$B$13,0),MATCH(FY$4,'Curva Forward'!$C$4:$AN$4,0))),DA683)</f>
        <v>0</v>
      </c>
      <c r="FZ683" s="200">
        <f>AN683*AN$2*IF($FC683="V",1,-1)*IF($Q683="Fixo",(DB683-INDEX('Curva Forward'!$C$5:$AN$13,MATCH(CONCATENATE(BD_COMERCIAL!$K683," ",BD_COMERCIAL!$L683),'Curva Forward'!$B$5:$B$13,0),MATCH(FZ$4,'Curva Forward'!$C$4:$AN$4,0))),DB683)</f>
        <v>290160</v>
      </c>
      <c r="GA683" s="200">
        <f>AO683*AO$2*IF($FC683="V",1,-1)*IF($Q683="Fixo",(DC683-INDEX('Curva Forward'!$C$5:$AN$13,MATCH(CONCATENATE(BD_COMERCIAL!$K683," ",BD_COMERCIAL!$L683),'Curva Forward'!$B$5:$B$13,0),MATCH(GA$4,'Curva Forward'!$C$4:$AN$4,0))),DC683)</f>
        <v>262080</v>
      </c>
      <c r="GB683" s="200">
        <f>AP683*AP$2*IF($FC683="V",1,-1)*IF($Q683="Fixo",(DD683-INDEX('Curva Forward'!$C$5:$AN$13,MATCH(CONCATENATE(BD_COMERCIAL!$K683," ",BD_COMERCIAL!$L683),'Curva Forward'!$B$5:$B$13,0),MATCH(GB$4,'Curva Forward'!$C$4:$AN$4,0))),DD683)</f>
        <v>290160</v>
      </c>
      <c r="GC683" s="200">
        <f>AQ683*AQ$2*IF($FC683="V",1,-1)*IF($Q683="Fixo",(DE683-INDEX('Curva Forward'!$C$5:$AN$13,MATCH(CONCATENATE(BD_COMERCIAL!$K683," ",BD_COMERCIAL!$L683),'Curva Forward'!$B$5:$B$13,0),MATCH(GC$4,'Curva Forward'!$C$4:$AN$4,0))),DE683)</f>
        <v>0</v>
      </c>
      <c r="GD683" s="200">
        <f>AR683*AR$2*IF($FC683="V",1,-1)*IF($Q683="Fixo",(DF683-INDEX('Curva Forward'!$C$5:$AN$13,MATCH(CONCATENATE(BD_COMERCIAL!$K683," ",BD_COMERCIAL!$L683),'Curva Forward'!$B$5:$B$13,0),MATCH(GD$4,'Curva Forward'!$C$4:$AN$4,0))),DF683)</f>
        <v>0</v>
      </c>
      <c r="GE683" s="200">
        <f>AS683*AS$2*IF($FC683="V",1,-1)*IF($Q683="Fixo",(DG683-INDEX('Curva Forward'!$C$5:$AN$13,MATCH(CONCATENATE(BD_COMERCIAL!$K683," ",BD_COMERCIAL!$L683),'Curva Forward'!$B$5:$B$13,0),MATCH(GE$4,'Curva Forward'!$C$4:$AN$4,0))),DG683)</f>
        <v>0</v>
      </c>
      <c r="GF683" s="200">
        <f>AT683*AT$2*IF($FC683="V",1,-1)*IF($Q683="Fixo",(DH683-INDEX('Curva Forward'!$C$5:$AN$13,MATCH(CONCATENATE(BD_COMERCIAL!$K683," ",BD_COMERCIAL!$L683),'Curva Forward'!$B$5:$B$13,0),MATCH(GF$4,'Curva Forward'!$C$4:$AN$4,0))),DH683)</f>
        <v>0</v>
      </c>
      <c r="GG683" s="200">
        <f>AU683*AU$2*IF($FC683="V",1,-1)*IF($Q683="Fixo",(DI683-INDEX('Curva Forward'!$C$5:$AN$13,MATCH(CONCATENATE(BD_COMERCIAL!$K683," ",BD_COMERCIAL!$L683),'Curva Forward'!$B$5:$B$13,0),MATCH(GG$4,'Curva Forward'!$C$4:$AN$4,0))),DI683)</f>
        <v>0</v>
      </c>
      <c r="GH683" s="200">
        <f>AV683*AV$2*IF($FC683="V",1,-1)*IF($Q683="Fixo",(DJ683-INDEX('Curva Forward'!$C$5:$AN$13,MATCH(CONCATENATE(BD_COMERCIAL!$K683," ",BD_COMERCIAL!$L683),'Curva Forward'!$B$5:$B$13,0),MATCH(GH$4,'Curva Forward'!$C$4:$AN$4,0))),DJ683)</f>
        <v>0</v>
      </c>
      <c r="GI683" s="200">
        <f>AW683*AW$2*IF($FC683="V",1,-1)*IF($Q683="Fixo",(DK683-INDEX('Curva Forward'!$C$5:$AN$13,MATCH(CONCATENATE(BD_COMERCIAL!$K683," ",BD_COMERCIAL!$L683),'Curva Forward'!$B$5:$B$13,0),MATCH(GI$4,'Curva Forward'!$C$4:$AN$4,0))),DK683)</f>
        <v>0</v>
      </c>
      <c r="GJ683" s="200">
        <f>AX683*AX$2*IF($FC683="V",1,-1)*IF($Q683="Fixo",(DL683-INDEX('Curva Forward'!$C$5:$AN$13,MATCH(CONCATENATE(BD_COMERCIAL!$K683," ",BD_COMERCIAL!$L683),'Curva Forward'!$B$5:$B$13,0),MATCH(GJ$4,'Curva Forward'!$C$4:$AN$4,0))),DL683)</f>
        <v>0</v>
      </c>
      <c r="GK683" s="200">
        <f>AY683*AY$2*IF($FC683="V",1,-1)*IF($Q683="Fixo",(DM683-INDEX('Curva Forward'!$C$5:$AN$13,MATCH(CONCATENATE(BD_COMERCIAL!$K683," ",BD_COMERCIAL!$L683),'Curva Forward'!$B$5:$B$13,0),MATCH(GK$4,'Curva Forward'!$C$4:$AN$4,0))),DM683)</f>
        <v>0</v>
      </c>
      <c r="GL683" s="200">
        <f>IF(EZ683="",0,CL683*CL$2*IF($FC683="V",1,-1)*IF($Q683="Fixo",(EZ683-INDEX('Curva Forward'!$C$5:$AN$13,MATCH(CONCATENATE(BD_COMERCIAL!$K683," ",BD_COMERCIAL!$L683),'Curva Forward'!$B$5:$B$13,0),MATCH(GL$4,'Curva Forward'!$C$4:$AN$4,0))),EZ683))</f>
        <v>0</v>
      </c>
      <c r="GM683" s="200">
        <f>IF(FA683="",0,CM683*CM$2*IF($FC683="V",1,-1)*IF($Q683="Fixo",(FA683-INDEX('Curva Forward'!$C$5:$AN$13,MATCH(CONCATENATE(BD_COMERCIAL!$K683," ",BD_COMERCIAL!$L683),'Curva Forward'!$B$5:$B$13,0),MATCH(GM$4,'Curva Forward'!$C$4:$AN$4,0))),FA683))</f>
        <v>0</v>
      </c>
      <c r="GN683" s="200">
        <f>IF(FB683="",0,CN683*CN$2*IF($FC683="V",1,-1)*IF($Q683="Fixo",(FB683-INDEX('Curva Forward'!$C$5:$AN$13,MATCH(CONCATENATE(BD_COMERCIAL!$K683," ",BD_COMERCIAL!$L683),'Curva Forward'!$B$5:$B$13,0),MATCH(GN$4,'Curva Forward'!$C$4:$AN$4,0))),FB683))</f>
        <v>0</v>
      </c>
      <c r="GO683" s="201">
        <f t="shared" ca="1" si="197"/>
        <v>842400</v>
      </c>
      <c r="GP683" s="201">
        <f t="shared" ca="1" si="198"/>
        <v>0</v>
      </c>
    </row>
    <row r="684" spans="1:198" ht="15" customHeight="1" x14ac:dyDescent="0.25">
      <c r="A684" s="6"/>
      <c r="B684" s="7" t="s">
        <v>1133</v>
      </c>
      <c r="C684" s="8">
        <v>44844</v>
      </c>
      <c r="D684" s="9" t="s">
        <v>131</v>
      </c>
      <c r="E684" s="9" t="s">
        <v>202</v>
      </c>
      <c r="F684" s="113" t="s">
        <v>1006</v>
      </c>
      <c r="G684" s="10" t="s">
        <v>1056</v>
      </c>
      <c r="H684" s="113" t="s">
        <v>992</v>
      </c>
      <c r="I684" s="9" t="s">
        <v>126</v>
      </c>
      <c r="J684" s="166" t="s">
        <v>1123</v>
      </c>
      <c r="K684" s="10" t="s">
        <v>127</v>
      </c>
      <c r="L684" s="84" t="s">
        <v>22</v>
      </c>
      <c r="M684" s="11">
        <v>44927</v>
      </c>
      <c r="N684" s="12">
        <v>45016</v>
      </c>
      <c r="O684" s="10">
        <v>10</v>
      </c>
      <c r="P684" s="84">
        <v>72.2</v>
      </c>
      <c r="Q684" s="84" t="s">
        <v>128</v>
      </c>
      <c r="R684" s="10" t="s">
        <v>129</v>
      </c>
      <c r="S684" s="14" t="s">
        <v>135</v>
      </c>
      <c r="T684" s="11"/>
      <c r="U684" s="12"/>
      <c r="V684" s="257" t="str">
        <f ca="1">IF(U684="","",
IF(U684="NA","",
IFERROR(VLOOKUP(EOMONTH(M684,-2)+1,IPCA!$A:$B,2,0),
VLOOKUP(EOMONTH(TODAY(),-2)+1,IPCA!$A:$B,2,0))/
VLOOKUP(EOMONTH(U684,-2)+1,IPCA!$A:$B,2,0)*
P684))</f>
        <v/>
      </c>
      <c r="W684" s="84"/>
      <c r="X684" s="13" t="s">
        <v>133</v>
      </c>
      <c r="Y684" s="166"/>
      <c r="AA684" s="108"/>
      <c r="AB684" s="15"/>
      <c r="AM684" s="6"/>
      <c r="AN684" s="15">
        <v>10</v>
      </c>
      <c r="AO684">
        <v>10</v>
      </c>
      <c r="AP684">
        <v>10</v>
      </c>
      <c r="AY684" s="6"/>
      <c r="AZ684" s="15"/>
      <c r="BK684" s="6"/>
      <c r="BL684" s="15"/>
      <c r="BW684" s="6"/>
      <c r="BX684" s="15"/>
      <c r="CI684" s="6"/>
      <c r="CJ684" s="16" t="str">
        <f t="shared" si="187"/>
        <v/>
      </c>
      <c r="CK684" s="16">
        <f t="shared" si="188"/>
        <v>2.4657534246575343</v>
      </c>
      <c r="CL684" s="16" t="str">
        <f t="shared" si="189"/>
        <v/>
      </c>
      <c r="CM684" s="16" t="str">
        <f t="shared" si="190"/>
        <v/>
      </c>
      <c r="CN684" s="16" t="str">
        <f t="shared" si="191"/>
        <v/>
      </c>
      <c r="CO684" s="18"/>
      <c r="CP684" s="15"/>
      <c r="DA684" s="6"/>
      <c r="DB684" s="15">
        <v>72.2</v>
      </c>
      <c r="DC684">
        <v>72.2</v>
      </c>
      <c r="DD684">
        <v>72.2</v>
      </c>
      <c r="DM684" s="6"/>
      <c r="DN684" s="15"/>
      <c r="DY684" s="6"/>
      <c r="DZ684" s="15"/>
      <c r="EK684" s="6"/>
      <c r="EL684" s="15"/>
      <c r="EW684" s="6"/>
      <c r="EX684" s="16" t="str">
        <f t="shared" si="199"/>
        <v/>
      </c>
      <c r="EY684" s="16">
        <f t="shared" si="200"/>
        <v>17.802739726027397</v>
      </c>
      <c r="EZ684" s="16" t="str">
        <f t="shared" si="201"/>
        <v/>
      </c>
      <c r="FA684" s="16" t="str">
        <f t="shared" si="202"/>
        <v/>
      </c>
      <c r="FB684" s="160" t="str">
        <f t="shared" si="203"/>
        <v/>
      </c>
      <c r="FC684" t="s">
        <v>205</v>
      </c>
      <c r="FD684" s="20" t="s">
        <v>126</v>
      </c>
      <c r="FE684"/>
      <c r="FF684" s="209" t="s">
        <v>206</v>
      </c>
      <c r="FH684" s="284">
        <f t="shared" ca="1" si="192"/>
        <v>0</v>
      </c>
      <c r="FI684" s="208">
        <f t="shared" si="193"/>
        <v>2.9666666666666668</v>
      </c>
      <c r="FK684" t="str">
        <f t="shared" si="194"/>
        <v>Genial Energy Comercializadora de Energia Elétrica Ltda</v>
      </c>
      <c r="FL684" s="201">
        <f t="shared" ca="1" si="195"/>
        <v>0</v>
      </c>
      <c r="FM684" s="201">
        <f t="shared" ca="1" si="196"/>
        <v>1680480</v>
      </c>
      <c r="FN684" s="200">
        <f>AB684*AB$2*IF($FC684="V",1,-1)*IF($Q684="Fixo",(CP684-INDEX('Curva Forward'!$C$5:$AN$13,MATCH(CONCATENATE(BD_COMERCIAL!$K684," ",BD_COMERCIAL!$L684),'Curva Forward'!$B$5:$B$13,0),MATCH(FN$4,'Curva Forward'!$C$4:$AN$4,0))),CP684)</f>
        <v>0</v>
      </c>
      <c r="FO684" s="200">
        <f>AC684*AC$2*IF($FC684="V",1,-1)*IF($Q684="Fixo",(CQ684-INDEX('Curva Forward'!$C$5:$AN$13,MATCH(CONCATENATE(BD_COMERCIAL!$K684," ",BD_COMERCIAL!$L684),'Curva Forward'!$B$5:$B$13,0),MATCH(FO$4,'Curva Forward'!$C$4:$AN$4,0))),CQ684)</f>
        <v>0</v>
      </c>
      <c r="FP684" s="200">
        <f>AD684*AD$2*IF($FC684="V",1,-1)*IF($Q684="Fixo",(CR684-INDEX('Curva Forward'!$C$5:$AN$13,MATCH(CONCATENATE(BD_COMERCIAL!$K684," ",BD_COMERCIAL!$L684),'Curva Forward'!$B$5:$B$13,0),MATCH(FP$4,'Curva Forward'!$C$4:$AN$4,0))),CR684)</f>
        <v>0</v>
      </c>
      <c r="FQ684" s="200">
        <f>AE684*AE$2*IF($FC684="V",1,-1)*IF($Q684="Fixo",(CS684-INDEX('Curva Forward'!$C$5:$AN$13,MATCH(CONCATENATE(BD_COMERCIAL!$K684," ",BD_COMERCIAL!$L684),'Curva Forward'!$B$5:$B$13,0),MATCH(FQ$4,'Curva Forward'!$C$4:$AN$4,0))),CS684)</f>
        <v>0</v>
      </c>
      <c r="FR684" s="200">
        <f>AF684*AF$2*IF($FC684="V",1,-1)*IF($Q684="Fixo",(CT684-INDEX('Curva Forward'!$C$5:$AN$13,MATCH(CONCATENATE(BD_COMERCIAL!$K684," ",BD_COMERCIAL!$L684),'Curva Forward'!$B$5:$B$13,0),MATCH(FR$4,'Curva Forward'!$C$4:$AN$4,0))),CT684)</f>
        <v>0</v>
      </c>
      <c r="FS684" s="200">
        <f>AG684*AG$2*IF($FC684="V",1,-1)*IF($Q684="Fixo",(CU684-INDEX('Curva Forward'!$C$5:$AN$13,MATCH(CONCATENATE(BD_COMERCIAL!$K684," ",BD_COMERCIAL!$L684),'Curva Forward'!$B$5:$B$13,0),MATCH(FS$4,'Curva Forward'!$C$4:$AN$4,0))),CU684)</f>
        <v>0</v>
      </c>
      <c r="FT684" s="200">
        <f>AH684*AH$2*IF($FC684="V",1,-1)*IF($Q684="Fixo",(CV684-INDEX('Curva Forward'!$C$5:$AN$13,MATCH(CONCATENATE(BD_COMERCIAL!$K684," ",BD_COMERCIAL!$L684),'Curva Forward'!$B$5:$B$13,0),MATCH(FT$4,'Curva Forward'!$C$4:$AN$4,0))),CV684)</f>
        <v>0</v>
      </c>
      <c r="FU684" s="200">
        <f>AI684*AI$2*IF($FC684="V",1,-1)*IF($Q684="Fixo",(CW684-INDEX('Curva Forward'!$C$5:$AN$13,MATCH(CONCATENATE(BD_COMERCIAL!$K684," ",BD_COMERCIAL!$L684),'Curva Forward'!$B$5:$B$13,0),MATCH(FU$4,'Curva Forward'!$C$4:$AN$4,0))),CW684)</f>
        <v>0</v>
      </c>
      <c r="FV684" s="200">
        <f>AJ684*AJ$2*IF($FC684="V",1,-1)*IF($Q684="Fixo",(CX684-INDEX('Curva Forward'!$C$5:$AN$13,MATCH(CONCATENATE(BD_COMERCIAL!$K684," ",BD_COMERCIAL!$L684),'Curva Forward'!$B$5:$B$13,0),MATCH(FV$4,'Curva Forward'!$C$4:$AN$4,0))),CX684)</f>
        <v>0</v>
      </c>
      <c r="FW684" s="200">
        <f>AK684*AK$2*IF($FC684="V",1,-1)*IF($Q684="Fixo",(CY684-INDEX('Curva Forward'!$C$5:$AN$13,MATCH(CONCATENATE(BD_COMERCIAL!$K684," ",BD_COMERCIAL!$L684),'Curva Forward'!$B$5:$B$13,0),MATCH(FW$4,'Curva Forward'!$C$4:$AN$4,0))),CY684)</f>
        <v>0</v>
      </c>
      <c r="FX684" s="200">
        <f>AL684*AL$2*IF($FC684="V",1,-1)*IF($Q684="Fixo",(CZ684-INDEX('Curva Forward'!$C$5:$AN$13,MATCH(CONCATENATE(BD_COMERCIAL!$K684," ",BD_COMERCIAL!$L684),'Curva Forward'!$B$5:$B$13,0),MATCH(FX$4,'Curva Forward'!$C$4:$AN$4,0))),CZ684)</f>
        <v>0</v>
      </c>
      <c r="FY684" s="200">
        <f>AM684*AM$2*IF($FC684="V",1,-1)*IF($Q684="Fixo",(DA684-INDEX('Curva Forward'!$C$5:$AN$13,MATCH(CONCATENATE(BD_COMERCIAL!$K684," ",BD_COMERCIAL!$L684),'Curva Forward'!$B$5:$B$13,0),MATCH(FY$4,'Curva Forward'!$C$4:$AN$4,0))),DA684)</f>
        <v>0</v>
      </c>
      <c r="FZ684" s="200">
        <f>AN684*AN$2*IF($FC684="V",1,-1)*IF($Q684="Fixo",(DB684-INDEX('Curva Forward'!$C$5:$AN$13,MATCH(CONCATENATE(BD_COMERCIAL!$K684," ",BD_COMERCIAL!$L684),'Curva Forward'!$B$5:$B$13,0),MATCH(FZ$4,'Curva Forward'!$C$4:$AN$4,0))),DB684)</f>
        <v>578832</v>
      </c>
      <c r="GA684" s="200">
        <f>AO684*AO$2*IF($FC684="V",1,-1)*IF($Q684="Fixo",(DC684-INDEX('Curva Forward'!$C$5:$AN$13,MATCH(CONCATENATE(BD_COMERCIAL!$K684," ",BD_COMERCIAL!$L684),'Curva Forward'!$B$5:$B$13,0),MATCH(GA$4,'Curva Forward'!$C$4:$AN$4,0))),DC684)</f>
        <v>522816</v>
      </c>
      <c r="GB684" s="200">
        <f>AP684*AP$2*IF($FC684="V",1,-1)*IF($Q684="Fixo",(DD684-INDEX('Curva Forward'!$C$5:$AN$13,MATCH(CONCATENATE(BD_COMERCIAL!$K684," ",BD_COMERCIAL!$L684),'Curva Forward'!$B$5:$B$13,0),MATCH(GB$4,'Curva Forward'!$C$4:$AN$4,0))),DD684)</f>
        <v>578832</v>
      </c>
      <c r="GC684" s="200">
        <f>AQ684*AQ$2*IF($FC684="V",1,-1)*IF($Q684="Fixo",(DE684-INDEX('Curva Forward'!$C$5:$AN$13,MATCH(CONCATENATE(BD_COMERCIAL!$K684," ",BD_COMERCIAL!$L684),'Curva Forward'!$B$5:$B$13,0),MATCH(GC$4,'Curva Forward'!$C$4:$AN$4,0))),DE684)</f>
        <v>0</v>
      </c>
      <c r="GD684" s="200">
        <f>AR684*AR$2*IF($FC684="V",1,-1)*IF($Q684="Fixo",(DF684-INDEX('Curva Forward'!$C$5:$AN$13,MATCH(CONCATENATE(BD_COMERCIAL!$K684," ",BD_COMERCIAL!$L684),'Curva Forward'!$B$5:$B$13,0),MATCH(GD$4,'Curva Forward'!$C$4:$AN$4,0))),DF684)</f>
        <v>0</v>
      </c>
      <c r="GE684" s="200">
        <f>AS684*AS$2*IF($FC684="V",1,-1)*IF($Q684="Fixo",(DG684-INDEX('Curva Forward'!$C$5:$AN$13,MATCH(CONCATENATE(BD_COMERCIAL!$K684," ",BD_COMERCIAL!$L684),'Curva Forward'!$B$5:$B$13,0),MATCH(GE$4,'Curva Forward'!$C$4:$AN$4,0))),DG684)</f>
        <v>0</v>
      </c>
      <c r="GF684" s="200">
        <f>AT684*AT$2*IF($FC684="V",1,-1)*IF($Q684="Fixo",(DH684-INDEX('Curva Forward'!$C$5:$AN$13,MATCH(CONCATENATE(BD_COMERCIAL!$K684," ",BD_COMERCIAL!$L684),'Curva Forward'!$B$5:$B$13,0),MATCH(GF$4,'Curva Forward'!$C$4:$AN$4,0))),DH684)</f>
        <v>0</v>
      </c>
      <c r="GG684" s="200">
        <f>AU684*AU$2*IF($FC684="V",1,-1)*IF($Q684="Fixo",(DI684-INDEX('Curva Forward'!$C$5:$AN$13,MATCH(CONCATENATE(BD_COMERCIAL!$K684," ",BD_COMERCIAL!$L684),'Curva Forward'!$B$5:$B$13,0),MATCH(GG$4,'Curva Forward'!$C$4:$AN$4,0))),DI684)</f>
        <v>0</v>
      </c>
      <c r="GH684" s="200">
        <f>AV684*AV$2*IF($FC684="V",1,-1)*IF($Q684="Fixo",(DJ684-INDEX('Curva Forward'!$C$5:$AN$13,MATCH(CONCATENATE(BD_COMERCIAL!$K684," ",BD_COMERCIAL!$L684),'Curva Forward'!$B$5:$B$13,0),MATCH(GH$4,'Curva Forward'!$C$4:$AN$4,0))),DJ684)</f>
        <v>0</v>
      </c>
      <c r="GI684" s="200">
        <f>AW684*AW$2*IF($FC684="V",1,-1)*IF($Q684="Fixo",(DK684-INDEX('Curva Forward'!$C$5:$AN$13,MATCH(CONCATENATE(BD_COMERCIAL!$K684," ",BD_COMERCIAL!$L684),'Curva Forward'!$B$5:$B$13,0),MATCH(GI$4,'Curva Forward'!$C$4:$AN$4,0))),DK684)</f>
        <v>0</v>
      </c>
      <c r="GJ684" s="200">
        <f>AX684*AX$2*IF($FC684="V",1,-1)*IF($Q684="Fixo",(DL684-INDEX('Curva Forward'!$C$5:$AN$13,MATCH(CONCATENATE(BD_COMERCIAL!$K684," ",BD_COMERCIAL!$L684),'Curva Forward'!$B$5:$B$13,0),MATCH(GJ$4,'Curva Forward'!$C$4:$AN$4,0))),DL684)</f>
        <v>0</v>
      </c>
      <c r="GK684" s="200">
        <f>AY684*AY$2*IF($FC684="V",1,-1)*IF($Q684="Fixo",(DM684-INDEX('Curva Forward'!$C$5:$AN$13,MATCH(CONCATENATE(BD_COMERCIAL!$K684," ",BD_COMERCIAL!$L684),'Curva Forward'!$B$5:$B$13,0),MATCH(GK$4,'Curva Forward'!$C$4:$AN$4,0))),DM684)</f>
        <v>0</v>
      </c>
      <c r="GL684" s="200">
        <f>IF(EZ684="",0,CL684*CL$2*IF($FC684="V",1,-1)*IF($Q684="Fixo",(EZ684-INDEX('Curva Forward'!$C$5:$AN$13,MATCH(CONCATENATE(BD_COMERCIAL!$K684," ",BD_COMERCIAL!$L684),'Curva Forward'!$B$5:$B$13,0),MATCH(GL$4,'Curva Forward'!$C$4:$AN$4,0))),EZ684))</f>
        <v>0</v>
      </c>
      <c r="GM684" s="200">
        <f>IF(FA684="",0,CM684*CM$2*IF($FC684="V",1,-1)*IF($Q684="Fixo",(FA684-INDEX('Curva Forward'!$C$5:$AN$13,MATCH(CONCATENATE(BD_COMERCIAL!$K684," ",BD_COMERCIAL!$L684),'Curva Forward'!$B$5:$B$13,0),MATCH(GM$4,'Curva Forward'!$C$4:$AN$4,0))),FA684))</f>
        <v>0</v>
      </c>
      <c r="GN684" s="200">
        <f>IF(FB684="",0,CN684*CN$2*IF($FC684="V",1,-1)*IF($Q684="Fixo",(FB684-INDEX('Curva Forward'!$C$5:$AN$13,MATCH(CONCATENATE(BD_COMERCIAL!$K684," ",BD_COMERCIAL!$L684),'Curva Forward'!$B$5:$B$13,0),MATCH(GN$4,'Curva Forward'!$C$4:$AN$4,0))),FB684))</f>
        <v>0</v>
      </c>
      <c r="GO684" s="201">
        <f t="shared" ca="1" si="197"/>
        <v>1680480</v>
      </c>
      <c r="GP684" s="201">
        <f t="shared" ca="1" si="198"/>
        <v>0</v>
      </c>
    </row>
    <row r="685" spans="1:198" ht="15" customHeight="1" x14ac:dyDescent="0.25">
      <c r="A685" s="6"/>
      <c r="B685" s="7" t="s">
        <v>1134</v>
      </c>
      <c r="C685" s="8">
        <v>44844</v>
      </c>
      <c r="D685" s="9" t="s">
        <v>131</v>
      </c>
      <c r="E685" s="9" t="s">
        <v>244</v>
      </c>
      <c r="F685" s="113" t="s">
        <v>1135</v>
      </c>
      <c r="G685" s="10" t="s">
        <v>1056</v>
      </c>
      <c r="H685" s="113" t="s">
        <v>992</v>
      </c>
      <c r="I685" s="9" t="s">
        <v>139</v>
      </c>
      <c r="J685" s="166"/>
      <c r="K685" s="10" t="s">
        <v>127</v>
      </c>
      <c r="L685" s="84" t="s">
        <v>22</v>
      </c>
      <c r="M685" s="11">
        <v>44958</v>
      </c>
      <c r="N685" s="12">
        <v>44985</v>
      </c>
      <c r="O685" s="10">
        <v>0.3</v>
      </c>
      <c r="P685" s="84">
        <v>73</v>
      </c>
      <c r="Q685" s="84" t="s">
        <v>128</v>
      </c>
      <c r="R685" s="10" t="s">
        <v>129</v>
      </c>
      <c r="S685" s="14" t="s">
        <v>135</v>
      </c>
      <c r="T685" s="11"/>
      <c r="U685" s="12"/>
      <c r="V685" s="257" t="str">
        <f ca="1">IF(U685="","",
IF(U685="NA","",
IFERROR(VLOOKUP(EOMONTH(M685,-2)+1,IPCA!$A:$B,2,0),
VLOOKUP(EOMONTH(TODAY(),-2)+1,IPCA!$A:$B,2,0))/
VLOOKUP(EOMONTH(U685,-2)+1,IPCA!$A:$B,2,0)*
P685))</f>
        <v/>
      </c>
      <c r="W685" s="84"/>
      <c r="X685" s="13" t="s">
        <v>6</v>
      </c>
      <c r="Y685" s="166"/>
      <c r="AA685" s="108"/>
      <c r="AB685" s="15"/>
      <c r="AM685" s="6"/>
      <c r="AN685" s="15"/>
      <c r="AO685">
        <v>0.3</v>
      </c>
      <c r="AY685" s="6"/>
      <c r="AZ685" s="15"/>
      <c r="BK685" s="6"/>
      <c r="BL685" s="15"/>
      <c r="BW685" s="6"/>
      <c r="BX685" s="15"/>
      <c r="CI685" s="6"/>
      <c r="CJ685" s="16" t="str">
        <f t="shared" si="187"/>
        <v/>
      </c>
      <c r="CK685" s="16">
        <f t="shared" si="188"/>
        <v>2.3013698630136987E-2</v>
      </c>
      <c r="CL685" s="16" t="str">
        <f t="shared" si="189"/>
        <v/>
      </c>
      <c r="CM685" s="16" t="str">
        <f t="shared" si="190"/>
        <v/>
      </c>
      <c r="CN685" s="16" t="str">
        <f t="shared" si="191"/>
        <v/>
      </c>
      <c r="CO685" s="18"/>
      <c r="CP685" s="15"/>
      <c r="DA685" s="6"/>
      <c r="DB685" s="15"/>
      <c r="DC685">
        <v>73</v>
      </c>
      <c r="DM685" s="6"/>
      <c r="DN685" s="15"/>
      <c r="DY685" s="6"/>
      <c r="DZ685" s="15"/>
      <c r="EK685" s="6"/>
      <c r="EL685" s="15"/>
      <c r="EW685" s="6"/>
      <c r="EX685" s="16" t="str">
        <f t="shared" si="199"/>
        <v/>
      </c>
      <c r="EY685" s="16">
        <f t="shared" si="200"/>
        <v>5.6</v>
      </c>
      <c r="EZ685" s="16" t="str">
        <f t="shared" si="201"/>
        <v/>
      </c>
      <c r="FA685" s="16" t="str">
        <f t="shared" si="202"/>
        <v/>
      </c>
      <c r="FB685" s="160" t="str">
        <f t="shared" si="203"/>
        <v/>
      </c>
      <c r="FC685" t="s">
        <v>205</v>
      </c>
      <c r="FD685" s="20" t="s">
        <v>139</v>
      </c>
      <c r="FE685"/>
      <c r="FF685" s="209" t="s">
        <v>206</v>
      </c>
      <c r="FH685" s="284">
        <f t="shared" ca="1" si="192"/>
        <v>0</v>
      </c>
      <c r="FI685" s="208">
        <f t="shared" si="193"/>
        <v>0.9</v>
      </c>
      <c r="FK685" t="str">
        <f t="shared" si="194"/>
        <v>BEP Comercializadora de Energia Elétrica Ltda</v>
      </c>
      <c r="FL685" s="201">
        <f t="shared" ca="1" si="195"/>
        <v>0</v>
      </c>
      <c r="FM685" s="201">
        <f t="shared" ca="1" si="196"/>
        <v>15523.199999999999</v>
      </c>
      <c r="FN685" s="200">
        <f>AB685*AB$2*IF($FC685="V",1,-1)*IF($Q685="Fixo",(CP685-INDEX('Curva Forward'!$C$5:$AN$13,MATCH(CONCATENATE(BD_COMERCIAL!$K685," ",BD_COMERCIAL!$L685),'Curva Forward'!$B$5:$B$13,0),MATCH(FN$4,'Curva Forward'!$C$4:$AN$4,0))),CP685)</f>
        <v>0</v>
      </c>
      <c r="FO685" s="200">
        <f>AC685*AC$2*IF($FC685="V",1,-1)*IF($Q685="Fixo",(CQ685-INDEX('Curva Forward'!$C$5:$AN$13,MATCH(CONCATENATE(BD_COMERCIAL!$K685," ",BD_COMERCIAL!$L685),'Curva Forward'!$B$5:$B$13,0),MATCH(FO$4,'Curva Forward'!$C$4:$AN$4,0))),CQ685)</f>
        <v>0</v>
      </c>
      <c r="FP685" s="200">
        <f>AD685*AD$2*IF($FC685="V",1,-1)*IF($Q685="Fixo",(CR685-INDEX('Curva Forward'!$C$5:$AN$13,MATCH(CONCATENATE(BD_COMERCIAL!$K685," ",BD_COMERCIAL!$L685),'Curva Forward'!$B$5:$B$13,0),MATCH(FP$4,'Curva Forward'!$C$4:$AN$4,0))),CR685)</f>
        <v>0</v>
      </c>
      <c r="FQ685" s="200">
        <f>AE685*AE$2*IF($FC685="V",1,-1)*IF($Q685="Fixo",(CS685-INDEX('Curva Forward'!$C$5:$AN$13,MATCH(CONCATENATE(BD_COMERCIAL!$K685," ",BD_COMERCIAL!$L685),'Curva Forward'!$B$5:$B$13,0),MATCH(FQ$4,'Curva Forward'!$C$4:$AN$4,0))),CS685)</f>
        <v>0</v>
      </c>
      <c r="FR685" s="200">
        <f>AF685*AF$2*IF($FC685="V",1,-1)*IF($Q685="Fixo",(CT685-INDEX('Curva Forward'!$C$5:$AN$13,MATCH(CONCATENATE(BD_COMERCIAL!$K685," ",BD_COMERCIAL!$L685),'Curva Forward'!$B$5:$B$13,0),MATCH(FR$4,'Curva Forward'!$C$4:$AN$4,0))),CT685)</f>
        <v>0</v>
      </c>
      <c r="FS685" s="200">
        <f>AG685*AG$2*IF($FC685="V",1,-1)*IF($Q685="Fixo",(CU685-INDEX('Curva Forward'!$C$5:$AN$13,MATCH(CONCATENATE(BD_COMERCIAL!$K685," ",BD_COMERCIAL!$L685),'Curva Forward'!$B$5:$B$13,0),MATCH(FS$4,'Curva Forward'!$C$4:$AN$4,0))),CU685)</f>
        <v>0</v>
      </c>
      <c r="FT685" s="200">
        <f>AH685*AH$2*IF($FC685="V",1,-1)*IF($Q685="Fixo",(CV685-INDEX('Curva Forward'!$C$5:$AN$13,MATCH(CONCATENATE(BD_COMERCIAL!$K685," ",BD_COMERCIAL!$L685),'Curva Forward'!$B$5:$B$13,0),MATCH(FT$4,'Curva Forward'!$C$4:$AN$4,0))),CV685)</f>
        <v>0</v>
      </c>
      <c r="FU685" s="200">
        <f>AI685*AI$2*IF($FC685="V",1,-1)*IF($Q685="Fixo",(CW685-INDEX('Curva Forward'!$C$5:$AN$13,MATCH(CONCATENATE(BD_COMERCIAL!$K685," ",BD_COMERCIAL!$L685),'Curva Forward'!$B$5:$B$13,0),MATCH(FU$4,'Curva Forward'!$C$4:$AN$4,0))),CW685)</f>
        <v>0</v>
      </c>
      <c r="FV685" s="200">
        <f>AJ685*AJ$2*IF($FC685="V",1,-1)*IF($Q685="Fixo",(CX685-INDEX('Curva Forward'!$C$5:$AN$13,MATCH(CONCATENATE(BD_COMERCIAL!$K685," ",BD_COMERCIAL!$L685),'Curva Forward'!$B$5:$B$13,0),MATCH(FV$4,'Curva Forward'!$C$4:$AN$4,0))),CX685)</f>
        <v>0</v>
      </c>
      <c r="FW685" s="200">
        <f>AK685*AK$2*IF($FC685="V",1,-1)*IF($Q685="Fixo",(CY685-INDEX('Curva Forward'!$C$5:$AN$13,MATCH(CONCATENATE(BD_COMERCIAL!$K685," ",BD_COMERCIAL!$L685),'Curva Forward'!$B$5:$B$13,0),MATCH(FW$4,'Curva Forward'!$C$4:$AN$4,0))),CY685)</f>
        <v>0</v>
      </c>
      <c r="FX685" s="200">
        <f>AL685*AL$2*IF($FC685="V",1,-1)*IF($Q685="Fixo",(CZ685-INDEX('Curva Forward'!$C$5:$AN$13,MATCH(CONCATENATE(BD_COMERCIAL!$K685," ",BD_COMERCIAL!$L685),'Curva Forward'!$B$5:$B$13,0),MATCH(FX$4,'Curva Forward'!$C$4:$AN$4,0))),CZ685)</f>
        <v>0</v>
      </c>
      <c r="FY685" s="200">
        <f>AM685*AM$2*IF($FC685="V",1,-1)*IF($Q685="Fixo",(DA685-INDEX('Curva Forward'!$C$5:$AN$13,MATCH(CONCATENATE(BD_COMERCIAL!$K685," ",BD_COMERCIAL!$L685),'Curva Forward'!$B$5:$B$13,0),MATCH(FY$4,'Curva Forward'!$C$4:$AN$4,0))),DA685)</f>
        <v>0</v>
      </c>
      <c r="FZ685" s="200">
        <f>AN685*AN$2*IF($FC685="V",1,-1)*IF($Q685="Fixo",(DB685-INDEX('Curva Forward'!$C$5:$AN$13,MATCH(CONCATENATE(BD_COMERCIAL!$K685," ",BD_COMERCIAL!$L685),'Curva Forward'!$B$5:$B$13,0),MATCH(FZ$4,'Curva Forward'!$C$4:$AN$4,0))),DB685)</f>
        <v>0</v>
      </c>
      <c r="GA685" s="200">
        <f>AO685*AO$2*IF($FC685="V",1,-1)*IF($Q685="Fixo",(DC685-INDEX('Curva Forward'!$C$5:$AN$13,MATCH(CONCATENATE(BD_COMERCIAL!$K685," ",BD_COMERCIAL!$L685),'Curva Forward'!$B$5:$B$13,0),MATCH(GA$4,'Curva Forward'!$C$4:$AN$4,0))),DC685)</f>
        <v>15523.199999999999</v>
      </c>
      <c r="GB685" s="200">
        <f>AP685*AP$2*IF($FC685="V",1,-1)*IF($Q685="Fixo",(DD685-INDEX('Curva Forward'!$C$5:$AN$13,MATCH(CONCATENATE(BD_COMERCIAL!$K685," ",BD_COMERCIAL!$L685),'Curva Forward'!$B$5:$B$13,0),MATCH(GB$4,'Curva Forward'!$C$4:$AN$4,0))),DD685)</f>
        <v>0</v>
      </c>
      <c r="GC685" s="200">
        <f>AQ685*AQ$2*IF($FC685="V",1,-1)*IF($Q685="Fixo",(DE685-INDEX('Curva Forward'!$C$5:$AN$13,MATCH(CONCATENATE(BD_COMERCIAL!$K685," ",BD_COMERCIAL!$L685),'Curva Forward'!$B$5:$B$13,0),MATCH(GC$4,'Curva Forward'!$C$4:$AN$4,0))),DE685)</f>
        <v>0</v>
      </c>
      <c r="GD685" s="200">
        <f>AR685*AR$2*IF($FC685="V",1,-1)*IF($Q685="Fixo",(DF685-INDEX('Curva Forward'!$C$5:$AN$13,MATCH(CONCATENATE(BD_COMERCIAL!$K685," ",BD_COMERCIAL!$L685),'Curva Forward'!$B$5:$B$13,0),MATCH(GD$4,'Curva Forward'!$C$4:$AN$4,0))),DF685)</f>
        <v>0</v>
      </c>
      <c r="GE685" s="200">
        <f>AS685*AS$2*IF($FC685="V",1,-1)*IF($Q685="Fixo",(DG685-INDEX('Curva Forward'!$C$5:$AN$13,MATCH(CONCATENATE(BD_COMERCIAL!$K685," ",BD_COMERCIAL!$L685),'Curva Forward'!$B$5:$B$13,0),MATCH(GE$4,'Curva Forward'!$C$4:$AN$4,0))),DG685)</f>
        <v>0</v>
      </c>
      <c r="GF685" s="200">
        <f>AT685*AT$2*IF($FC685="V",1,-1)*IF($Q685="Fixo",(DH685-INDEX('Curva Forward'!$C$5:$AN$13,MATCH(CONCATENATE(BD_COMERCIAL!$K685," ",BD_COMERCIAL!$L685),'Curva Forward'!$B$5:$B$13,0),MATCH(GF$4,'Curva Forward'!$C$4:$AN$4,0))),DH685)</f>
        <v>0</v>
      </c>
      <c r="GG685" s="200">
        <f>AU685*AU$2*IF($FC685="V",1,-1)*IF($Q685="Fixo",(DI685-INDEX('Curva Forward'!$C$5:$AN$13,MATCH(CONCATENATE(BD_COMERCIAL!$K685," ",BD_COMERCIAL!$L685),'Curva Forward'!$B$5:$B$13,0),MATCH(GG$4,'Curva Forward'!$C$4:$AN$4,0))),DI685)</f>
        <v>0</v>
      </c>
      <c r="GH685" s="200">
        <f>AV685*AV$2*IF($FC685="V",1,-1)*IF($Q685="Fixo",(DJ685-INDEX('Curva Forward'!$C$5:$AN$13,MATCH(CONCATENATE(BD_COMERCIAL!$K685," ",BD_COMERCIAL!$L685),'Curva Forward'!$B$5:$B$13,0),MATCH(GH$4,'Curva Forward'!$C$4:$AN$4,0))),DJ685)</f>
        <v>0</v>
      </c>
      <c r="GI685" s="200">
        <f>AW685*AW$2*IF($FC685="V",1,-1)*IF($Q685="Fixo",(DK685-INDEX('Curva Forward'!$C$5:$AN$13,MATCH(CONCATENATE(BD_COMERCIAL!$K685," ",BD_COMERCIAL!$L685),'Curva Forward'!$B$5:$B$13,0),MATCH(GI$4,'Curva Forward'!$C$4:$AN$4,0))),DK685)</f>
        <v>0</v>
      </c>
      <c r="GJ685" s="200">
        <f>AX685*AX$2*IF($FC685="V",1,-1)*IF($Q685="Fixo",(DL685-INDEX('Curva Forward'!$C$5:$AN$13,MATCH(CONCATENATE(BD_COMERCIAL!$K685," ",BD_COMERCIAL!$L685),'Curva Forward'!$B$5:$B$13,0),MATCH(GJ$4,'Curva Forward'!$C$4:$AN$4,0))),DL685)</f>
        <v>0</v>
      </c>
      <c r="GK685" s="200">
        <f>AY685*AY$2*IF($FC685="V",1,-1)*IF($Q685="Fixo",(DM685-INDEX('Curva Forward'!$C$5:$AN$13,MATCH(CONCATENATE(BD_COMERCIAL!$K685," ",BD_COMERCIAL!$L685),'Curva Forward'!$B$5:$B$13,0),MATCH(GK$4,'Curva Forward'!$C$4:$AN$4,0))),DM685)</f>
        <v>0</v>
      </c>
      <c r="GL685" s="200">
        <f>IF(EZ685="",0,CL685*CL$2*IF($FC685="V",1,-1)*IF($Q685="Fixo",(EZ685-INDEX('Curva Forward'!$C$5:$AN$13,MATCH(CONCATENATE(BD_COMERCIAL!$K685," ",BD_COMERCIAL!$L685),'Curva Forward'!$B$5:$B$13,0),MATCH(GL$4,'Curva Forward'!$C$4:$AN$4,0))),EZ685))</f>
        <v>0</v>
      </c>
      <c r="GM685" s="200">
        <f>IF(FA685="",0,CM685*CM$2*IF($FC685="V",1,-1)*IF($Q685="Fixo",(FA685-INDEX('Curva Forward'!$C$5:$AN$13,MATCH(CONCATENATE(BD_COMERCIAL!$K685," ",BD_COMERCIAL!$L685),'Curva Forward'!$B$5:$B$13,0),MATCH(GM$4,'Curva Forward'!$C$4:$AN$4,0))),FA685))</f>
        <v>0</v>
      </c>
      <c r="GN685" s="200">
        <f>IF(FB685="",0,CN685*CN$2*IF($FC685="V",1,-1)*IF($Q685="Fixo",(FB685-INDEX('Curva Forward'!$C$5:$AN$13,MATCH(CONCATENATE(BD_COMERCIAL!$K685," ",BD_COMERCIAL!$L685),'Curva Forward'!$B$5:$B$13,0),MATCH(GN$4,'Curva Forward'!$C$4:$AN$4,0))),FB685))</f>
        <v>0</v>
      </c>
      <c r="GO685" s="201">
        <f t="shared" ca="1" si="197"/>
        <v>15523.199999999999</v>
      </c>
      <c r="GP685" s="201">
        <f t="shared" ca="1" si="198"/>
        <v>0</v>
      </c>
    </row>
    <row r="686" spans="1:198" ht="15" customHeight="1" x14ac:dyDescent="0.25">
      <c r="A686" s="6"/>
      <c r="B686" s="7" t="s">
        <v>1136</v>
      </c>
      <c r="C686" s="8">
        <v>44847</v>
      </c>
      <c r="D686" s="9" t="s">
        <v>124</v>
      </c>
      <c r="E686" s="9" t="s">
        <v>1056</v>
      </c>
      <c r="F686" s="113" t="s">
        <v>992</v>
      </c>
      <c r="G686" s="10" t="s">
        <v>979</v>
      </c>
      <c r="H686" s="113" t="s">
        <v>1045</v>
      </c>
      <c r="I686" s="9" t="s">
        <v>126</v>
      </c>
      <c r="J686" s="166" t="s">
        <v>1123</v>
      </c>
      <c r="K686" s="10" t="s">
        <v>127</v>
      </c>
      <c r="L686" s="84" t="s">
        <v>22</v>
      </c>
      <c r="M686" s="11">
        <v>45108</v>
      </c>
      <c r="N686" s="12">
        <v>45291</v>
      </c>
      <c r="O686" s="10">
        <v>10</v>
      </c>
      <c r="P686" s="84">
        <v>115</v>
      </c>
      <c r="Q686" s="84" t="s">
        <v>128</v>
      </c>
      <c r="R686" s="10" t="s">
        <v>129</v>
      </c>
      <c r="S686" s="14" t="s">
        <v>135</v>
      </c>
      <c r="T686" s="11"/>
      <c r="U686" s="12"/>
      <c r="V686" s="257" t="str">
        <f ca="1">IF(U686="","",
IF(U686="NA","",
IFERROR(VLOOKUP(EOMONTH(M686,-2)+1,IPCA!$A:$B,2,0),
VLOOKUP(EOMONTH(TODAY(),-2)+1,IPCA!$A:$B,2,0))/
VLOOKUP(EOMONTH(U686,-2)+1,IPCA!$A:$B,2,0)*
P686))</f>
        <v/>
      </c>
      <c r="W686" s="84"/>
      <c r="X686" s="13" t="s">
        <v>133</v>
      </c>
      <c r="Y686" s="166"/>
      <c r="AA686" s="108"/>
      <c r="AB686" s="15"/>
      <c r="AM686" s="6"/>
      <c r="AN686" s="15"/>
      <c r="AT686">
        <v>10</v>
      </c>
      <c r="AU686">
        <v>10</v>
      </c>
      <c r="AV686">
        <v>10</v>
      </c>
      <c r="AW686">
        <v>10</v>
      </c>
      <c r="AX686">
        <v>10</v>
      </c>
      <c r="AY686" s="6">
        <v>10</v>
      </c>
      <c r="AZ686" s="15"/>
      <c r="BK686" s="6"/>
      <c r="BL686" s="15"/>
      <c r="BW686" s="6"/>
      <c r="BX686" s="15"/>
      <c r="CI686" s="6"/>
      <c r="CJ686" s="16" t="str">
        <f t="shared" si="187"/>
        <v/>
      </c>
      <c r="CK686" s="16">
        <f t="shared" si="188"/>
        <v>5.0410958904109586</v>
      </c>
      <c r="CL686" s="16" t="str">
        <f t="shared" si="189"/>
        <v/>
      </c>
      <c r="CM686" s="16" t="str">
        <f t="shared" si="190"/>
        <v/>
      </c>
      <c r="CN686" s="16" t="str">
        <f t="shared" si="191"/>
        <v/>
      </c>
      <c r="CO686" s="18"/>
      <c r="CP686" s="15"/>
      <c r="DA686" s="6"/>
      <c r="DB686" s="15"/>
      <c r="DH686">
        <v>115</v>
      </c>
      <c r="DI686">
        <v>115</v>
      </c>
      <c r="DJ686">
        <v>115</v>
      </c>
      <c r="DK686">
        <v>115</v>
      </c>
      <c r="DL686">
        <v>115</v>
      </c>
      <c r="DM686" s="6">
        <v>115</v>
      </c>
      <c r="DN686" s="15"/>
      <c r="DY686" s="6"/>
      <c r="DZ686" s="15"/>
      <c r="EK686" s="6"/>
      <c r="EL686" s="15"/>
      <c r="EW686" s="6"/>
      <c r="EX686" s="16" t="str">
        <f t="shared" si="199"/>
        <v/>
      </c>
      <c r="EY686" s="16">
        <f t="shared" si="200"/>
        <v>57.972602739726028</v>
      </c>
      <c r="EZ686" s="16" t="str">
        <f t="shared" si="201"/>
        <v/>
      </c>
      <c r="FA686" s="16" t="str">
        <f t="shared" si="202"/>
        <v/>
      </c>
      <c r="FB686" s="160" t="str">
        <f t="shared" si="203"/>
        <v/>
      </c>
      <c r="FC686" t="s">
        <v>204</v>
      </c>
      <c r="FD686" s="20" t="s">
        <v>126</v>
      </c>
      <c r="FE686"/>
      <c r="FF686" s="209" t="s">
        <v>206</v>
      </c>
      <c r="FH686" s="284">
        <f t="shared" ca="1" si="192"/>
        <v>0</v>
      </c>
      <c r="FI686" s="208">
        <f t="shared" si="193"/>
        <v>6.1</v>
      </c>
      <c r="FK686" t="str">
        <f t="shared" si="194"/>
        <v>ECEL ELETRON COMERCIALIZADORA DE ENERGIA S.A</v>
      </c>
      <c r="FL686" s="201">
        <f t="shared" ca="1" si="195"/>
        <v>0</v>
      </c>
      <c r="FM686" s="201">
        <f t="shared" ca="1" si="196"/>
        <v>-3091200</v>
      </c>
      <c r="FN686" s="200">
        <f>AB686*AB$2*IF($FC686="V",1,-1)*IF($Q686="Fixo",(CP686-INDEX('Curva Forward'!$C$5:$AN$13,MATCH(CONCATENATE(BD_COMERCIAL!$K686," ",BD_COMERCIAL!$L686),'Curva Forward'!$B$5:$B$13,0),MATCH(FN$4,'Curva Forward'!$C$4:$AN$4,0))),CP686)</f>
        <v>0</v>
      </c>
      <c r="FO686" s="200">
        <f>AC686*AC$2*IF($FC686="V",1,-1)*IF($Q686="Fixo",(CQ686-INDEX('Curva Forward'!$C$5:$AN$13,MATCH(CONCATENATE(BD_COMERCIAL!$K686," ",BD_COMERCIAL!$L686),'Curva Forward'!$B$5:$B$13,0),MATCH(FO$4,'Curva Forward'!$C$4:$AN$4,0))),CQ686)</f>
        <v>0</v>
      </c>
      <c r="FP686" s="200">
        <f>AD686*AD$2*IF($FC686="V",1,-1)*IF($Q686="Fixo",(CR686-INDEX('Curva Forward'!$C$5:$AN$13,MATCH(CONCATENATE(BD_COMERCIAL!$K686," ",BD_COMERCIAL!$L686),'Curva Forward'!$B$5:$B$13,0),MATCH(FP$4,'Curva Forward'!$C$4:$AN$4,0))),CR686)</f>
        <v>0</v>
      </c>
      <c r="FQ686" s="200">
        <f>AE686*AE$2*IF($FC686="V",1,-1)*IF($Q686="Fixo",(CS686-INDEX('Curva Forward'!$C$5:$AN$13,MATCH(CONCATENATE(BD_COMERCIAL!$K686," ",BD_COMERCIAL!$L686),'Curva Forward'!$B$5:$B$13,0),MATCH(FQ$4,'Curva Forward'!$C$4:$AN$4,0))),CS686)</f>
        <v>0</v>
      </c>
      <c r="FR686" s="200">
        <f>AF686*AF$2*IF($FC686="V",1,-1)*IF($Q686="Fixo",(CT686-INDEX('Curva Forward'!$C$5:$AN$13,MATCH(CONCATENATE(BD_COMERCIAL!$K686," ",BD_COMERCIAL!$L686),'Curva Forward'!$B$5:$B$13,0),MATCH(FR$4,'Curva Forward'!$C$4:$AN$4,0))),CT686)</f>
        <v>0</v>
      </c>
      <c r="FS686" s="200">
        <f>AG686*AG$2*IF($FC686="V",1,-1)*IF($Q686="Fixo",(CU686-INDEX('Curva Forward'!$C$5:$AN$13,MATCH(CONCATENATE(BD_COMERCIAL!$K686," ",BD_COMERCIAL!$L686),'Curva Forward'!$B$5:$B$13,0),MATCH(FS$4,'Curva Forward'!$C$4:$AN$4,0))),CU686)</f>
        <v>0</v>
      </c>
      <c r="FT686" s="200">
        <f>AH686*AH$2*IF($FC686="V",1,-1)*IF($Q686="Fixo",(CV686-INDEX('Curva Forward'!$C$5:$AN$13,MATCH(CONCATENATE(BD_COMERCIAL!$K686," ",BD_COMERCIAL!$L686),'Curva Forward'!$B$5:$B$13,0),MATCH(FT$4,'Curva Forward'!$C$4:$AN$4,0))),CV686)</f>
        <v>0</v>
      </c>
      <c r="FU686" s="200">
        <f>AI686*AI$2*IF($FC686="V",1,-1)*IF($Q686="Fixo",(CW686-INDEX('Curva Forward'!$C$5:$AN$13,MATCH(CONCATENATE(BD_COMERCIAL!$K686," ",BD_COMERCIAL!$L686),'Curva Forward'!$B$5:$B$13,0),MATCH(FU$4,'Curva Forward'!$C$4:$AN$4,0))),CW686)</f>
        <v>0</v>
      </c>
      <c r="FV686" s="200">
        <f>AJ686*AJ$2*IF($FC686="V",1,-1)*IF($Q686="Fixo",(CX686-INDEX('Curva Forward'!$C$5:$AN$13,MATCH(CONCATENATE(BD_COMERCIAL!$K686," ",BD_COMERCIAL!$L686),'Curva Forward'!$B$5:$B$13,0),MATCH(FV$4,'Curva Forward'!$C$4:$AN$4,0))),CX686)</f>
        <v>0</v>
      </c>
      <c r="FW686" s="200">
        <f>AK686*AK$2*IF($FC686="V",1,-1)*IF($Q686="Fixo",(CY686-INDEX('Curva Forward'!$C$5:$AN$13,MATCH(CONCATENATE(BD_COMERCIAL!$K686," ",BD_COMERCIAL!$L686),'Curva Forward'!$B$5:$B$13,0),MATCH(FW$4,'Curva Forward'!$C$4:$AN$4,0))),CY686)</f>
        <v>0</v>
      </c>
      <c r="FX686" s="200">
        <f>AL686*AL$2*IF($FC686="V",1,-1)*IF($Q686="Fixo",(CZ686-INDEX('Curva Forward'!$C$5:$AN$13,MATCH(CONCATENATE(BD_COMERCIAL!$K686," ",BD_COMERCIAL!$L686),'Curva Forward'!$B$5:$B$13,0),MATCH(FX$4,'Curva Forward'!$C$4:$AN$4,0))),CZ686)</f>
        <v>0</v>
      </c>
      <c r="FY686" s="200">
        <f>AM686*AM$2*IF($FC686="V",1,-1)*IF($Q686="Fixo",(DA686-INDEX('Curva Forward'!$C$5:$AN$13,MATCH(CONCATENATE(BD_COMERCIAL!$K686," ",BD_COMERCIAL!$L686),'Curva Forward'!$B$5:$B$13,0),MATCH(FY$4,'Curva Forward'!$C$4:$AN$4,0))),DA686)</f>
        <v>0</v>
      </c>
      <c r="FZ686" s="200">
        <f>AN686*AN$2*IF($FC686="V",1,-1)*IF($Q686="Fixo",(DB686-INDEX('Curva Forward'!$C$5:$AN$13,MATCH(CONCATENATE(BD_COMERCIAL!$K686," ",BD_COMERCIAL!$L686),'Curva Forward'!$B$5:$B$13,0),MATCH(FZ$4,'Curva Forward'!$C$4:$AN$4,0))),DB686)</f>
        <v>0</v>
      </c>
      <c r="GA686" s="200">
        <f>AO686*AO$2*IF($FC686="V",1,-1)*IF($Q686="Fixo",(DC686-INDEX('Curva Forward'!$C$5:$AN$13,MATCH(CONCATENATE(BD_COMERCIAL!$K686," ",BD_COMERCIAL!$L686),'Curva Forward'!$B$5:$B$13,0),MATCH(GA$4,'Curva Forward'!$C$4:$AN$4,0))),DC686)</f>
        <v>0</v>
      </c>
      <c r="GB686" s="200">
        <f>AP686*AP$2*IF($FC686="V",1,-1)*IF($Q686="Fixo",(DD686-INDEX('Curva Forward'!$C$5:$AN$13,MATCH(CONCATENATE(BD_COMERCIAL!$K686," ",BD_COMERCIAL!$L686),'Curva Forward'!$B$5:$B$13,0),MATCH(GB$4,'Curva Forward'!$C$4:$AN$4,0))),DD686)</f>
        <v>0</v>
      </c>
      <c r="GC686" s="200">
        <f>AQ686*AQ$2*IF($FC686="V",1,-1)*IF($Q686="Fixo",(DE686-INDEX('Curva Forward'!$C$5:$AN$13,MATCH(CONCATENATE(BD_COMERCIAL!$K686," ",BD_COMERCIAL!$L686),'Curva Forward'!$B$5:$B$13,0),MATCH(GC$4,'Curva Forward'!$C$4:$AN$4,0))),DE686)</f>
        <v>0</v>
      </c>
      <c r="GD686" s="200">
        <f>AR686*AR$2*IF($FC686="V",1,-1)*IF($Q686="Fixo",(DF686-INDEX('Curva Forward'!$C$5:$AN$13,MATCH(CONCATENATE(BD_COMERCIAL!$K686," ",BD_COMERCIAL!$L686),'Curva Forward'!$B$5:$B$13,0),MATCH(GD$4,'Curva Forward'!$C$4:$AN$4,0))),DF686)</f>
        <v>0</v>
      </c>
      <c r="GE686" s="200">
        <f>AS686*AS$2*IF($FC686="V",1,-1)*IF($Q686="Fixo",(DG686-INDEX('Curva Forward'!$C$5:$AN$13,MATCH(CONCATENATE(BD_COMERCIAL!$K686," ",BD_COMERCIAL!$L686),'Curva Forward'!$B$5:$B$13,0),MATCH(GE$4,'Curva Forward'!$C$4:$AN$4,0))),DG686)</f>
        <v>0</v>
      </c>
      <c r="GF686" s="200">
        <f>AT686*AT$2*IF($FC686="V",1,-1)*IF($Q686="Fixo",(DH686-INDEX('Curva Forward'!$C$5:$AN$13,MATCH(CONCATENATE(BD_COMERCIAL!$K686," ",BD_COMERCIAL!$L686),'Curva Forward'!$B$5:$B$13,0),MATCH(GF$4,'Curva Forward'!$C$4:$AN$4,0))),DH686)</f>
        <v>-520800</v>
      </c>
      <c r="GG686" s="200">
        <f>AU686*AU$2*IF($FC686="V",1,-1)*IF($Q686="Fixo",(DI686-INDEX('Curva Forward'!$C$5:$AN$13,MATCH(CONCATENATE(BD_COMERCIAL!$K686," ",BD_COMERCIAL!$L686),'Curva Forward'!$B$5:$B$13,0),MATCH(GG$4,'Curva Forward'!$C$4:$AN$4,0))),DI686)</f>
        <v>-520800</v>
      </c>
      <c r="GH686" s="200">
        <f>AV686*AV$2*IF($FC686="V",1,-1)*IF($Q686="Fixo",(DJ686-INDEX('Curva Forward'!$C$5:$AN$13,MATCH(CONCATENATE(BD_COMERCIAL!$K686," ",BD_COMERCIAL!$L686),'Curva Forward'!$B$5:$B$13,0),MATCH(GH$4,'Curva Forward'!$C$4:$AN$4,0))),DJ686)</f>
        <v>-504000</v>
      </c>
      <c r="GI686" s="200">
        <f>AW686*AW$2*IF($FC686="V",1,-1)*IF($Q686="Fixo",(DK686-INDEX('Curva Forward'!$C$5:$AN$13,MATCH(CONCATENATE(BD_COMERCIAL!$K686," ",BD_COMERCIAL!$L686),'Curva Forward'!$B$5:$B$13,0),MATCH(GI$4,'Curva Forward'!$C$4:$AN$4,0))),DK686)</f>
        <v>-520800</v>
      </c>
      <c r="GJ686" s="200">
        <f>AX686*AX$2*IF($FC686="V",1,-1)*IF($Q686="Fixo",(DL686-INDEX('Curva Forward'!$C$5:$AN$13,MATCH(CONCATENATE(BD_COMERCIAL!$K686," ",BD_COMERCIAL!$L686),'Curva Forward'!$B$5:$B$13,0),MATCH(GJ$4,'Curva Forward'!$C$4:$AN$4,0))),DL686)</f>
        <v>-504000</v>
      </c>
      <c r="GK686" s="200">
        <f>AY686*AY$2*IF($FC686="V",1,-1)*IF($Q686="Fixo",(DM686-INDEX('Curva Forward'!$C$5:$AN$13,MATCH(CONCATENATE(BD_COMERCIAL!$K686," ",BD_COMERCIAL!$L686),'Curva Forward'!$B$5:$B$13,0),MATCH(GK$4,'Curva Forward'!$C$4:$AN$4,0))),DM686)</f>
        <v>-520800</v>
      </c>
      <c r="GL686" s="200">
        <f>IF(EZ686="",0,CL686*CL$2*IF($FC686="V",1,-1)*IF($Q686="Fixo",(EZ686-INDEX('Curva Forward'!$C$5:$AN$13,MATCH(CONCATENATE(BD_COMERCIAL!$K686," ",BD_COMERCIAL!$L686),'Curva Forward'!$B$5:$B$13,0),MATCH(GL$4,'Curva Forward'!$C$4:$AN$4,0))),EZ686))</f>
        <v>0</v>
      </c>
      <c r="GM686" s="200">
        <f>IF(FA686="",0,CM686*CM$2*IF($FC686="V",1,-1)*IF($Q686="Fixo",(FA686-INDEX('Curva Forward'!$C$5:$AN$13,MATCH(CONCATENATE(BD_COMERCIAL!$K686," ",BD_COMERCIAL!$L686),'Curva Forward'!$B$5:$B$13,0),MATCH(GM$4,'Curva Forward'!$C$4:$AN$4,0))),FA686))</f>
        <v>0</v>
      </c>
      <c r="GN686" s="200">
        <f>IF(FB686="",0,CN686*CN$2*IF($FC686="V",1,-1)*IF($Q686="Fixo",(FB686-INDEX('Curva Forward'!$C$5:$AN$13,MATCH(CONCATENATE(BD_COMERCIAL!$K686," ",BD_COMERCIAL!$L686),'Curva Forward'!$B$5:$B$13,0),MATCH(GN$4,'Curva Forward'!$C$4:$AN$4,0))),FB686))</f>
        <v>0</v>
      </c>
      <c r="GO686" s="201">
        <f t="shared" ca="1" si="197"/>
        <v>0</v>
      </c>
      <c r="GP686" s="201">
        <f t="shared" ca="1" si="198"/>
        <v>-3091200</v>
      </c>
    </row>
    <row r="687" spans="1:198" ht="15" customHeight="1" x14ac:dyDescent="0.25">
      <c r="A687" s="6"/>
      <c r="B687" s="7" t="s">
        <v>1137</v>
      </c>
      <c r="C687" s="8">
        <v>44847</v>
      </c>
      <c r="D687" s="9" t="s">
        <v>124</v>
      </c>
      <c r="E687" s="9" t="s">
        <v>1056</v>
      </c>
      <c r="F687" s="113" t="s">
        <v>992</v>
      </c>
      <c r="G687" s="10" t="s">
        <v>1113</v>
      </c>
      <c r="H687" s="113" t="s">
        <v>1114</v>
      </c>
      <c r="I687" s="9" t="s">
        <v>126</v>
      </c>
      <c r="J687" s="166" t="s">
        <v>1123</v>
      </c>
      <c r="K687" s="10" t="s">
        <v>127</v>
      </c>
      <c r="L687" s="84" t="s">
        <v>22</v>
      </c>
      <c r="M687" s="11">
        <v>45108</v>
      </c>
      <c r="N687" s="12">
        <v>45291</v>
      </c>
      <c r="O687" s="10">
        <v>4</v>
      </c>
      <c r="P687" s="84">
        <v>115</v>
      </c>
      <c r="Q687" s="84" t="s">
        <v>128</v>
      </c>
      <c r="R687" s="10" t="s">
        <v>129</v>
      </c>
      <c r="S687" s="14" t="s">
        <v>135</v>
      </c>
      <c r="T687" s="11"/>
      <c r="U687" s="12"/>
      <c r="V687" s="257" t="str">
        <f ca="1">IF(U687="","",
IF(U687="NA","",
IFERROR(VLOOKUP(EOMONTH(M687,-2)+1,IPCA!$A:$B,2,0),
VLOOKUP(EOMONTH(TODAY(),-2)+1,IPCA!$A:$B,2,0))/
VLOOKUP(EOMONTH(U687,-2)+1,IPCA!$A:$B,2,0)*
P687))</f>
        <v/>
      </c>
      <c r="W687" s="84"/>
      <c r="X687" s="13" t="s">
        <v>133</v>
      </c>
      <c r="Y687" s="166"/>
      <c r="AA687" s="108"/>
      <c r="AB687" s="15"/>
      <c r="AM687" s="6"/>
      <c r="AN687" s="15"/>
      <c r="AT687">
        <v>4</v>
      </c>
      <c r="AU687">
        <v>4</v>
      </c>
      <c r="AV687">
        <v>4</v>
      </c>
      <c r="AW687">
        <v>4</v>
      </c>
      <c r="AX687">
        <v>4</v>
      </c>
      <c r="AY687" s="6">
        <v>4</v>
      </c>
      <c r="AZ687" s="15"/>
      <c r="BK687" s="6"/>
      <c r="BL687" s="15"/>
      <c r="BW687" s="6"/>
      <c r="BX687" s="15"/>
      <c r="CI687" s="6"/>
      <c r="CJ687" s="16" t="str">
        <f t="shared" si="187"/>
        <v/>
      </c>
      <c r="CK687" s="16">
        <f t="shared" si="188"/>
        <v>2.0164383561643837</v>
      </c>
      <c r="CL687" s="16" t="str">
        <f t="shared" si="189"/>
        <v/>
      </c>
      <c r="CM687" s="16" t="str">
        <f t="shared" si="190"/>
        <v/>
      </c>
      <c r="CN687" s="16" t="str">
        <f t="shared" si="191"/>
        <v/>
      </c>
      <c r="CO687" s="18"/>
      <c r="CP687" s="15"/>
      <c r="DA687" s="6"/>
      <c r="DB687" s="15"/>
      <c r="DH687">
        <v>115</v>
      </c>
      <c r="DI687">
        <v>115</v>
      </c>
      <c r="DJ687">
        <v>115</v>
      </c>
      <c r="DK687">
        <v>115</v>
      </c>
      <c r="DL687">
        <v>115</v>
      </c>
      <c r="DM687" s="6">
        <v>115</v>
      </c>
      <c r="DN687" s="15"/>
      <c r="DY687" s="6"/>
      <c r="DZ687" s="15"/>
      <c r="EK687" s="6"/>
      <c r="EL687" s="15"/>
      <c r="EW687" s="6"/>
      <c r="EX687" s="16" t="str">
        <f t="shared" si="199"/>
        <v/>
      </c>
      <c r="EY687" s="16">
        <f t="shared" si="200"/>
        <v>57.972602739726028</v>
      </c>
      <c r="EZ687" s="16" t="str">
        <f t="shared" si="201"/>
        <v/>
      </c>
      <c r="FA687" s="16" t="str">
        <f t="shared" si="202"/>
        <v/>
      </c>
      <c r="FB687" s="160" t="str">
        <f t="shared" si="203"/>
        <v/>
      </c>
      <c r="FC687" t="s">
        <v>204</v>
      </c>
      <c r="FD687" s="20" t="s">
        <v>126</v>
      </c>
      <c r="FE687"/>
      <c r="FF687" s="209" t="s">
        <v>206</v>
      </c>
      <c r="FH687" s="284">
        <f t="shared" ca="1" si="192"/>
        <v>0</v>
      </c>
      <c r="FI687" s="208">
        <f t="shared" si="193"/>
        <v>6.1</v>
      </c>
      <c r="FK687" t="str">
        <f t="shared" si="194"/>
        <v>GOLD COMERCIALIZADORA DE ENERGIA LTDA</v>
      </c>
      <c r="FL687" s="201">
        <f t="shared" ca="1" si="195"/>
        <v>0</v>
      </c>
      <c r="FM687" s="201">
        <f t="shared" ca="1" si="196"/>
        <v>-1236480</v>
      </c>
      <c r="FN687" s="200">
        <f>AB687*AB$2*IF($FC687="V",1,-1)*IF($Q687="Fixo",(CP687-INDEX('Curva Forward'!$C$5:$AN$13,MATCH(CONCATENATE(BD_COMERCIAL!$K687," ",BD_COMERCIAL!$L687),'Curva Forward'!$B$5:$B$13,0),MATCH(FN$4,'Curva Forward'!$C$4:$AN$4,0))),CP687)</f>
        <v>0</v>
      </c>
      <c r="FO687" s="200">
        <f>AC687*AC$2*IF($FC687="V",1,-1)*IF($Q687="Fixo",(CQ687-INDEX('Curva Forward'!$C$5:$AN$13,MATCH(CONCATENATE(BD_COMERCIAL!$K687," ",BD_COMERCIAL!$L687),'Curva Forward'!$B$5:$B$13,0),MATCH(FO$4,'Curva Forward'!$C$4:$AN$4,0))),CQ687)</f>
        <v>0</v>
      </c>
      <c r="FP687" s="200">
        <f>AD687*AD$2*IF($FC687="V",1,-1)*IF($Q687="Fixo",(CR687-INDEX('Curva Forward'!$C$5:$AN$13,MATCH(CONCATENATE(BD_COMERCIAL!$K687," ",BD_COMERCIAL!$L687),'Curva Forward'!$B$5:$B$13,0),MATCH(FP$4,'Curva Forward'!$C$4:$AN$4,0))),CR687)</f>
        <v>0</v>
      </c>
      <c r="FQ687" s="200">
        <f>AE687*AE$2*IF($FC687="V",1,-1)*IF($Q687="Fixo",(CS687-INDEX('Curva Forward'!$C$5:$AN$13,MATCH(CONCATENATE(BD_COMERCIAL!$K687," ",BD_COMERCIAL!$L687),'Curva Forward'!$B$5:$B$13,0),MATCH(FQ$4,'Curva Forward'!$C$4:$AN$4,0))),CS687)</f>
        <v>0</v>
      </c>
      <c r="FR687" s="200">
        <f>AF687*AF$2*IF($FC687="V",1,-1)*IF($Q687="Fixo",(CT687-INDEX('Curva Forward'!$C$5:$AN$13,MATCH(CONCATENATE(BD_COMERCIAL!$K687," ",BD_COMERCIAL!$L687),'Curva Forward'!$B$5:$B$13,0),MATCH(FR$4,'Curva Forward'!$C$4:$AN$4,0))),CT687)</f>
        <v>0</v>
      </c>
      <c r="FS687" s="200">
        <f>AG687*AG$2*IF($FC687="V",1,-1)*IF($Q687="Fixo",(CU687-INDEX('Curva Forward'!$C$5:$AN$13,MATCH(CONCATENATE(BD_COMERCIAL!$K687," ",BD_COMERCIAL!$L687),'Curva Forward'!$B$5:$B$13,0),MATCH(FS$4,'Curva Forward'!$C$4:$AN$4,0))),CU687)</f>
        <v>0</v>
      </c>
      <c r="FT687" s="200">
        <f>AH687*AH$2*IF($FC687="V",1,-1)*IF($Q687="Fixo",(CV687-INDEX('Curva Forward'!$C$5:$AN$13,MATCH(CONCATENATE(BD_COMERCIAL!$K687," ",BD_COMERCIAL!$L687),'Curva Forward'!$B$5:$B$13,0),MATCH(FT$4,'Curva Forward'!$C$4:$AN$4,0))),CV687)</f>
        <v>0</v>
      </c>
      <c r="FU687" s="200">
        <f>AI687*AI$2*IF($FC687="V",1,-1)*IF($Q687="Fixo",(CW687-INDEX('Curva Forward'!$C$5:$AN$13,MATCH(CONCATENATE(BD_COMERCIAL!$K687," ",BD_COMERCIAL!$L687),'Curva Forward'!$B$5:$B$13,0),MATCH(FU$4,'Curva Forward'!$C$4:$AN$4,0))),CW687)</f>
        <v>0</v>
      </c>
      <c r="FV687" s="200">
        <f>AJ687*AJ$2*IF($FC687="V",1,-1)*IF($Q687="Fixo",(CX687-INDEX('Curva Forward'!$C$5:$AN$13,MATCH(CONCATENATE(BD_COMERCIAL!$K687," ",BD_COMERCIAL!$L687),'Curva Forward'!$B$5:$B$13,0),MATCH(FV$4,'Curva Forward'!$C$4:$AN$4,0))),CX687)</f>
        <v>0</v>
      </c>
      <c r="FW687" s="200">
        <f>AK687*AK$2*IF($FC687="V",1,-1)*IF($Q687="Fixo",(CY687-INDEX('Curva Forward'!$C$5:$AN$13,MATCH(CONCATENATE(BD_COMERCIAL!$K687," ",BD_COMERCIAL!$L687),'Curva Forward'!$B$5:$B$13,0),MATCH(FW$4,'Curva Forward'!$C$4:$AN$4,0))),CY687)</f>
        <v>0</v>
      </c>
      <c r="FX687" s="200">
        <f>AL687*AL$2*IF($FC687="V",1,-1)*IF($Q687="Fixo",(CZ687-INDEX('Curva Forward'!$C$5:$AN$13,MATCH(CONCATENATE(BD_COMERCIAL!$K687," ",BD_COMERCIAL!$L687),'Curva Forward'!$B$5:$B$13,0),MATCH(FX$4,'Curva Forward'!$C$4:$AN$4,0))),CZ687)</f>
        <v>0</v>
      </c>
      <c r="FY687" s="200">
        <f>AM687*AM$2*IF($FC687="V",1,-1)*IF($Q687="Fixo",(DA687-INDEX('Curva Forward'!$C$5:$AN$13,MATCH(CONCATENATE(BD_COMERCIAL!$K687," ",BD_COMERCIAL!$L687),'Curva Forward'!$B$5:$B$13,0),MATCH(FY$4,'Curva Forward'!$C$4:$AN$4,0))),DA687)</f>
        <v>0</v>
      </c>
      <c r="FZ687" s="200">
        <f>AN687*AN$2*IF($FC687="V",1,-1)*IF($Q687="Fixo",(DB687-INDEX('Curva Forward'!$C$5:$AN$13,MATCH(CONCATENATE(BD_COMERCIAL!$K687," ",BD_COMERCIAL!$L687),'Curva Forward'!$B$5:$B$13,0),MATCH(FZ$4,'Curva Forward'!$C$4:$AN$4,0))),DB687)</f>
        <v>0</v>
      </c>
      <c r="GA687" s="200">
        <f>AO687*AO$2*IF($FC687="V",1,-1)*IF($Q687="Fixo",(DC687-INDEX('Curva Forward'!$C$5:$AN$13,MATCH(CONCATENATE(BD_COMERCIAL!$K687," ",BD_COMERCIAL!$L687),'Curva Forward'!$B$5:$B$13,0),MATCH(GA$4,'Curva Forward'!$C$4:$AN$4,0))),DC687)</f>
        <v>0</v>
      </c>
      <c r="GB687" s="200">
        <f>AP687*AP$2*IF($FC687="V",1,-1)*IF($Q687="Fixo",(DD687-INDEX('Curva Forward'!$C$5:$AN$13,MATCH(CONCATENATE(BD_COMERCIAL!$K687," ",BD_COMERCIAL!$L687),'Curva Forward'!$B$5:$B$13,0),MATCH(GB$4,'Curva Forward'!$C$4:$AN$4,0))),DD687)</f>
        <v>0</v>
      </c>
      <c r="GC687" s="200">
        <f>AQ687*AQ$2*IF($FC687="V",1,-1)*IF($Q687="Fixo",(DE687-INDEX('Curva Forward'!$C$5:$AN$13,MATCH(CONCATENATE(BD_COMERCIAL!$K687," ",BD_COMERCIAL!$L687),'Curva Forward'!$B$5:$B$13,0),MATCH(GC$4,'Curva Forward'!$C$4:$AN$4,0))),DE687)</f>
        <v>0</v>
      </c>
      <c r="GD687" s="200">
        <f>AR687*AR$2*IF($FC687="V",1,-1)*IF($Q687="Fixo",(DF687-INDEX('Curva Forward'!$C$5:$AN$13,MATCH(CONCATENATE(BD_COMERCIAL!$K687," ",BD_COMERCIAL!$L687),'Curva Forward'!$B$5:$B$13,0),MATCH(GD$4,'Curva Forward'!$C$4:$AN$4,0))),DF687)</f>
        <v>0</v>
      </c>
      <c r="GE687" s="200">
        <f>AS687*AS$2*IF($FC687="V",1,-1)*IF($Q687="Fixo",(DG687-INDEX('Curva Forward'!$C$5:$AN$13,MATCH(CONCATENATE(BD_COMERCIAL!$K687," ",BD_COMERCIAL!$L687),'Curva Forward'!$B$5:$B$13,0),MATCH(GE$4,'Curva Forward'!$C$4:$AN$4,0))),DG687)</f>
        <v>0</v>
      </c>
      <c r="GF687" s="200">
        <f>AT687*AT$2*IF($FC687="V",1,-1)*IF($Q687="Fixo",(DH687-INDEX('Curva Forward'!$C$5:$AN$13,MATCH(CONCATENATE(BD_COMERCIAL!$K687," ",BD_COMERCIAL!$L687),'Curva Forward'!$B$5:$B$13,0),MATCH(GF$4,'Curva Forward'!$C$4:$AN$4,0))),DH687)</f>
        <v>-208320</v>
      </c>
      <c r="GG687" s="200">
        <f>AU687*AU$2*IF($FC687="V",1,-1)*IF($Q687="Fixo",(DI687-INDEX('Curva Forward'!$C$5:$AN$13,MATCH(CONCATENATE(BD_COMERCIAL!$K687," ",BD_COMERCIAL!$L687),'Curva Forward'!$B$5:$B$13,0),MATCH(GG$4,'Curva Forward'!$C$4:$AN$4,0))),DI687)</f>
        <v>-208320</v>
      </c>
      <c r="GH687" s="200">
        <f>AV687*AV$2*IF($FC687="V",1,-1)*IF($Q687="Fixo",(DJ687-INDEX('Curva Forward'!$C$5:$AN$13,MATCH(CONCATENATE(BD_COMERCIAL!$K687," ",BD_COMERCIAL!$L687),'Curva Forward'!$B$5:$B$13,0),MATCH(GH$4,'Curva Forward'!$C$4:$AN$4,0))),DJ687)</f>
        <v>-201600</v>
      </c>
      <c r="GI687" s="200">
        <f>AW687*AW$2*IF($FC687="V",1,-1)*IF($Q687="Fixo",(DK687-INDEX('Curva Forward'!$C$5:$AN$13,MATCH(CONCATENATE(BD_COMERCIAL!$K687," ",BD_COMERCIAL!$L687),'Curva Forward'!$B$5:$B$13,0),MATCH(GI$4,'Curva Forward'!$C$4:$AN$4,0))),DK687)</f>
        <v>-208320</v>
      </c>
      <c r="GJ687" s="200">
        <f>AX687*AX$2*IF($FC687="V",1,-1)*IF($Q687="Fixo",(DL687-INDEX('Curva Forward'!$C$5:$AN$13,MATCH(CONCATENATE(BD_COMERCIAL!$K687," ",BD_COMERCIAL!$L687),'Curva Forward'!$B$5:$B$13,0),MATCH(GJ$4,'Curva Forward'!$C$4:$AN$4,0))),DL687)</f>
        <v>-201600</v>
      </c>
      <c r="GK687" s="200">
        <f>AY687*AY$2*IF($FC687="V",1,-1)*IF($Q687="Fixo",(DM687-INDEX('Curva Forward'!$C$5:$AN$13,MATCH(CONCATENATE(BD_COMERCIAL!$K687," ",BD_COMERCIAL!$L687),'Curva Forward'!$B$5:$B$13,0),MATCH(GK$4,'Curva Forward'!$C$4:$AN$4,0))),DM687)</f>
        <v>-208320</v>
      </c>
      <c r="GL687" s="200">
        <f>IF(EZ687="",0,CL687*CL$2*IF($FC687="V",1,-1)*IF($Q687="Fixo",(EZ687-INDEX('Curva Forward'!$C$5:$AN$13,MATCH(CONCATENATE(BD_COMERCIAL!$K687," ",BD_COMERCIAL!$L687),'Curva Forward'!$B$5:$B$13,0),MATCH(GL$4,'Curva Forward'!$C$4:$AN$4,0))),EZ687))</f>
        <v>0</v>
      </c>
      <c r="GM687" s="200">
        <f>IF(FA687="",0,CM687*CM$2*IF($FC687="V",1,-1)*IF($Q687="Fixo",(FA687-INDEX('Curva Forward'!$C$5:$AN$13,MATCH(CONCATENATE(BD_COMERCIAL!$K687," ",BD_COMERCIAL!$L687),'Curva Forward'!$B$5:$B$13,0),MATCH(GM$4,'Curva Forward'!$C$4:$AN$4,0))),FA687))</f>
        <v>0</v>
      </c>
      <c r="GN687" s="200">
        <f>IF(FB687="",0,CN687*CN$2*IF($FC687="V",1,-1)*IF($Q687="Fixo",(FB687-INDEX('Curva Forward'!$C$5:$AN$13,MATCH(CONCATENATE(BD_COMERCIAL!$K687," ",BD_COMERCIAL!$L687),'Curva Forward'!$B$5:$B$13,0),MATCH(GN$4,'Curva Forward'!$C$4:$AN$4,0))),FB687))</f>
        <v>0</v>
      </c>
      <c r="GO687" s="201">
        <f t="shared" ca="1" si="197"/>
        <v>0</v>
      </c>
      <c r="GP687" s="201">
        <f t="shared" ca="1" si="198"/>
        <v>-1236480</v>
      </c>
    </row>
    <row r="688" spans="1:198" ht="15" customHeight="1" x14ac:dyDescent="0.25">
      <c r="A688" s="6"/>
      <c r="B688" s="7" t="s">
        <v>1138</v>
      </c>
      <c r="C688" s="8">
        <v>44847</v>
      </c>
      <c r="D688" s="9" t="s">
        <v>124</v>
      </c>
      <c r="E688" s="9" t="s">
        <v>1056</v>
      </c>
      <c r="F688" s="113" t="s">
        <v>992</v>
      </c>
      <c r="G688" s="10" t="s">
        <v>201</v>
      </c>
      <c r="H688" s="113" t="s">
        <v>1042</v>
      </c>
      <c r="I688" s="9" t="s">
        <v>126</v>
      </c>
      <c r="J688" s="166" t="s">
        <v>1123</v>
      </c>
      <c r="K688" s="10" t="s">
        <v>127</v>
      </c>
      <c r="L688" s="84" t="s">
        <v>22</v>
      </c>
      <c r="M688" s="11">
        <v>45108</v>
      </c>
      <c r="N688" s="12">
        <v>45291</v>
      </c>
      <c r="O688" s="10">
        <v>1</v>
      </c>
      <c r="P688" s="84">
        <v>115.5</v>
      </c>
      <c r="Q688" s="84" t="s">
        <v>128</v>
      </c>
      <c r="R688" s="10" t="s">
        <v>129</v>
      </c>
      <c r="S688" s="14" t="s">
        <v>135</v>
      </c>
      <c r="T688" s="11"/>
      <c r="U688" s="12"/>
      <c r="V688" s="257" t="str">
        <f ca="1">IF(U688="","",
IF(U688="NA","",
IFERROR(VLOOKUP(EOMONTH(M688,-2)+1,IPCA!$A:$B,2,0),
VLOOKUP(EOMONTH(TODAY(),-2)+1,IPCA!$A:$B,2,0))/
VLOOKUP(EOMONTH(U688,-2)+1,IPCA!$A:$B,2,0)*
P688))</f>
        <v/>
      </c>
      <c r="W688" s="84"/>
      <c r="X688" s="13" t="s">
        <v>133</v>
      </c>
      <c r="Y688" s="166"/>
      <c r="AA688" s="108"/>
      <c r="AB688" s="15"/>
      <c r="AM688" s="6"/>
      <c r="AN688" s="15"/>
      <c r="AT688">
        <v>1</v>
      </c>
      <c r="AU688">
        <v>1</v>
      </c>
      <c r="AV688">
        <v>1</v>
      </c>
      <c r="AW688">
        <v>1</v>
      </c>
      <c r="AX688">
        <v>1</v>
      </c>
      <c r="AY688" s="6">
        <v>1</v>
      </c>
      <c r="AZ688" s="15"/>
      <c r="BK688" s="6"/>
      <c r="BL688" s="15"/>
      <c r="BW688" s="6"/>
      <c r="BX688" s="15"/>
      <c r="CI688" s="6"/>
      <c r="CJ688" s="16" t="str">
        <f t="shared" si="187"/>
        <v/>
      </c>
      <c r="CK688" s="16">
        <f t="shared" si="188"/>
        <v>0.50410958904109593</v>
      </c>
      <c r="CL688" s="16" t="str">
        <f t="shared" si="189"/>
        <v/>
      </c>
      <c r="CM688" s="16" t="str">
        <f t="shared" si="190"/>
        <v/>
      </c>
      <c r="CN688" s="16" t="str">
        <f t="shared" si="191"/>
        <v/>
      </c>
      <c r="CO688" s="18"/>
      <c r="CP688" s="15"/>
      <c r="DA688" s="6"/>
      <c r="DB688" s="15"/>
      <c r="DH688">
        <v>115.5</v>
      </c>
      <c r="DI688">
        <v>115.5</v>
      </c>
      <c r="DJ688">
        <v>115.5</v>
      </c>
      <c r="DK688">
        <v>115.5</v>
      </c>
      <c r="DL688">
        <v>115.5</v>
      </c>
      <c r="DM688" s="6">
        <v>115.5</v>
      </c>
      <c r="DN688" s="15"/>
      <c r="DY688" s="6"/>
      <c r="DZ688" s="15"/>
      <c r="EK688" s="6"/>
      <c r="EL688" s="15"/>
      <c r="EW688" s="6"/>
      <c r="EX688" s="16" t="str">
        <f t="shared" si="199"/>
        <v/>
      </c>
      <c r="EY688" s="16">
        <f t="shared" si="200"/>
        <v>58.224657534246575</v>
      </c>
      <c r="EZ688" s="16" t="str">
        <f t="shared" si="201"/>
        <v/>
      </c>
      <c r="FA688" s="16" t="str">
        <f t="shared" si="202"/>
        <v/>
      </c>
      <c r="FB688" s="160" t="str">
        <f t="shared" si="203"/>
        <v/>
      </c>
      <c r="FC688" t="s">
        <v>204</v>
      </c>
      <c r="FD688" s="20" t="s">
        <v>126</v>
      </c>
      <c r="FE688"/>
      <c r="FF688" s="209" t="s">
        <v>206</v>
      </c>
      <c r="FH688" s="284">
        <f t="shared" ca="1" si="192"/>
        <v>0</v>
      </c>
      <c r="FI688" s="208">
        <f t="shared" si="193"/>
        <v>6.1</v>
      </c>
      <c r="FK688" t="str">
        <f t="shared" si="194"/>
        <v>Nova Energia Comercializadora S.A.</v>
      </c>
      <c r="FL688" s="201">
        <f t="shared" ca="1" si="195"/>
        <v>0</v>
      </c>
      <c r="FM688" s="201">
        <f t="shared" ca="1" si="196"/>
        <v>-306912</v>
      </c>
      <c r="FN688" s="200">
        <f>AB688*AB$2*IF($FC688="V",1,-1)*IF($Q688="Fixo",(CP688-INDEX('Curva Forward'!$C$5:$AN$13,MATCH(CONCATENATE(BD_COMERCIAL!$K688," ",BD_COMERCIAL!$L688),'Curva Forward'!$B$5:$B$13,0),MATCH(FN$4,'Curva Forward'!$C$4:$AN$4,0))),CP688)</f>
        <v>0</v>
      </c>
      <c r="FO688" s="200">
        <f>AC688*AC$2*IF($FC688="V",1,-1)*IF($Q688="Fixo",(CQ688-INDEX('Curva Forward'!$C$5:$AN$13,MATCH(CONCATENATE(BD_COMERCIAL!$K688," ",BD_COMERCIAL!$L688),'Curva Forward'!$B$5:$B$13,0),MATCH(FO$4,'Curva Forward'!$C$4:$AN$4,0))),CQ688)</f>
        <v>0</v>
      </c>
      <c r="FP688" s="200">
        <f>AD688*AD$2*IF($FC688="V",1,-1)*IF($Q688="Fixo",(CR688-INDEX('Curva Forward'!$C$5:$AN$13,MATCH(CONCATENATE(BD_COMERCIAL!$K688," ",BD_COMERCIAL!$L688),'Curva Forward'!$B$5:$B$13,0),MATCH(FP$4,'Curva Forward'!$C$4:$AN$4,0))),CR688)</f>
        <v>0</v>
      </c>
      <c r="FQ688" s="200">
        <f>AE688*AE$2*IF($FC688="V",1,-1)*IF($Q688="Fixo",(CS688-INDEX('Curva Forward'!$C$5:$AN$13,MATCH(CONCATENATE(BD_COMERCIAL!$K688," ",BD_COMERCIAL!$L688),'Curva Forward'!$B$5:$B$13,0),MATCH(FQ$4,'Curva Forward'!$C$4:$AN$4,0))),CS688)</f>
        <v>0</v>
      </c>
      <c r="FR688" s="200">
        <f>AF688*AF$2*IF($FC688="V",1,-1)*IF($Q688="Fixo",(CT688-INDEX('Curva Forward'!$C$5:$AN$13,MATCH(CONCATENATE(BD_COMERCIAL!$K688," ",BD_COMERCIAL!$L688),'Curva Forward'!$B$5:$B$13,0),MATCH(FR$4,'Curva Forward'!$C$4:$AN$4,0))),CT688)</f>
        <v>0</v>
      </c>
      <c r="FS688" s="200">
        <f>AG688*AG$2*IF($FC688="V",1,-1)*IF($Q688="Fixo",(CU688-INDEX('Curva Forward'!$C$5:$AN$13,MATCH(CONCATENATE(BD_COMERCIAL!$K688," ",BD_COMERCIAL!$L688),'Curva Forward'!$B$5:$B$13,0),MATCH(FS$4,'Curva Forward'!$C$4:$AN$4,0))),CU688)</f>
        <v>0</v>
      </c>
      <c r="FT688" s="200">
        <f>AH688*AH$2*IF($FC688="V",1,-1)*IF($Q688="Fixo",(CV688-INDEX('Curva Forward'!$C$5:$AN$13,MATCH(CONCATENATE(BD_COMERCIAL!$K688," ",BD_COMERCIAL!$L688),'Curva Forward'!$B$5:$B$13,0),MATCH(FT$4,'Curva Forward'!$C$4:$AN$4,0))),CV688)</f>
        <v>0</v>
      </c>
      <c r="FU688" s="200">
        <f>AI688*AI$2*IF($FC688="V",1,-1)*IF($Q688="Fixo",(CW688-INDEX('Curva Forward'!$C$5:$AN$13,MATCH(CONCATENATE(BD_COMERCIAL!$K688," ",BD_COMERCIAL!$L688),'Curva Forward'!$B$5:$B$13,0),MATCH(FU$4,'Curva Forward'!$C$4:$AN$4,0))),CW688)</f>
        <v>0</v>
      </c>
      <c r="FV688" s="200">
        <f>AJ688*AJ$2*IF($FC688="V",1,-1)*IF($Q688="Fixo",(CX688-INDEX('Curva Forward'!$C$5:$AN$13,MATCH(CONCATENATE(BD_COMERCIAL!$K688," ",BD_COMERCIAL!$L688),'Curva Forward'!$B$5:$B$13,0),MATCH(FV$4,'Curva Forward'!$C$4:$AN$4,0))),CX688)</f>
        <v>0</v>
      </c>
      <c r="FW688" s="200">
        <f>AK688*AK$2*IF($FC688="V",1,-1)*IF($Q688="Fixo",(CY688-INDEX('Curva Forward'!$C$5:$AN$13,MATCH(CONCATENATE(BD_COMERCIAL!$K688," ",BD_COMERCIAL!$L688),'Curva Forward'!$B$5:$B$13,0),MATCH(FW$4,'Curva Forward'!$C$4:$AN$4,0))),CY688)</f>
        <v>0</v>
      </c>
      <c r="FX688" s="200">
        <f>AL688*AL$2*IF($FC688="V",1,-1)*IF($Q688="Fixo",(CZ688-INDEX('Curva Forward'!$C$5:$AN$13,MATCH(CONCATENATE(BD_COMERCIAL!$K688," ",BD_COMERCIAL!$L688),'Curva Forward'!$B$5:$B$13,0),MATCH(FX$4,'Curva Forward'!$C$4:$AN$4,0))),CZ688)</f>
        <v>0</v>
      </c>
      <c r="FY688" s="200">
        <f>AM688*AM$2*IF($FC688="V",1,-1)*IF($Q688="Fixo",(DA688-INDEX('Curva Forward'!$C$5:$AN$13,MATCH(CONCATENATE(BD_COMERCIAL!$K688," ",BD_COMERCIAL!$L688),'Curva Forward'!$B$5:$B$13,0),MATCH(FY$4,'Curva Forward'!$C$4:$AN$4,0))),DA688)</f>
        <v>0</v>
      </c>
      <c r="FZ688" s="200">
        <f>AN688*AN$2*IF($FC688="V",1,-1)*IF($Q688="Fixo",(DB688-INDEX('Curva Forward'!$C$5:$AN$13,MATCH(CONCATENATE(BD_COMERCIAL!$K688," ",BD_COMERCIAL!$L688),'Curva Forward'!$B$5:$B$13,0),MATCH(FZ$4,'Curva Forward'!$C$4:$AN$4,0))),DB688)</f>
        <v>0</v>
      </c>
      <c r="GA688" s="200">
        <f>AO688*AO$2*IF($FC688="V",1,-1)*IF($Q688="Fixo",(DC688-INDEX('Curva Forward'!$C$5:$AN$13,MATCH(CONCATENATE(BD_COMERCIAL!$K688," ",BD_COMERCIAL!$L688),'Curva Forward'!$B$5:$B$13,0),MATCH(GA$4,'Curva Forward'!$C$4:$AN$4,0))),DC688)</f>
        <v>0</v>
      </c>
      <c r="GB688" s="200">
        <f>AP688*AP$2*IF($FC688="V",1,-1)*IF($Q688="Fixo",(DD688-INDEX('Curva Forward'!$C$5:$AN$13,MATCH(CONCATENATE(BD_COMERCIAL!$K688," ",BD_COMERCIAL!$L688),'Curva Forward'!$B$5:$B$13,0),MATCH(GB$4,'Curva Forward'!$C$4:$AN$4,0))),DD688)</f>
        <v>0</v>
      </c>
      <c r="GC688" s="200">
        <f>AQ688*AQ$2*IF($FC688="V",1,-1)*IF($Q688="Fixo",(DE688-INDEX('Curva Forward'!$C$5:$AN$13,MATCH(CONCATENATE(BD_COMERCIAL!$K688," ",BD_COMERCIAL!$L688),'Curva Forward'!$B$5:$B$13,0),MATCH(GC$4,'Curva Forward'!$C$4:$AN$4,0))),DE688)</f>
        <v>0</v>
      </c>
      <c r="GD688" s="200">
        <f>AR688*AR$2*IF($FC688="V",1,-1)*IF($Q688="Fixo",(DF688-INDEX('Curva Forward'!$C$5:$AN$13,MATCH(CONCATENATE(BD_COMERCIAL!$K688," ",BD_COMERCIAL!$L688),'Curva Forward'!$B$5:$B$13,0),MATCH(GD$4,'Curva Forward'!$C$4:$AN$4,0))),DF688)</f>
        <v>0</v>
      </c>
      <c r="GE688" s="200">
        <f>AS688*AS$2*IF($FC688="V",1,-1)*IF($Q688="Fixo",(DG688-INDEX('Curva Forward'!$C$5:$AN$13,MATCH(CONCATENATE(BD_COMERCIAL!$K688," ",BD_COMERCIAL!$L688),'Curva Forward'!$B$5:$B$13,0),MATCH(GE$4,'Curva Forward'!$C$4:$AN$4,0))),DG688)</f>
        <v>0</v>
      </c>
      <c r="GF688" s="200">
        <f>AT688*AT$2*IF($FC688="V",1,-1)*IF($Q688="Fixo",(DH688-INDEX('Curva Forward'!$C$5:$AN$13,MATCH(CONCATENATE(BD_COMERCIAL!$K688," ",BD_COMERCIAL!$L688),'Curva Forward'!$B$5:$B$13,0),MATCH(GF$4,'Curva Forward'!$C$4:$AN$4,0))),DH688)</f>
        <v>-51708</v>
      </c>
      <c r="GG688" s="200">
        <f>AU688*AU$2*IF($FC688="V",1,-1)*IF($Q688="Fixo",(DI688-INDEX('Curva Forward'!$C$5:$AN$13,MATCH(CONCATENATE(BD_COMERCIAL!$K688," ",BD_COMERCIAL!$L688),'Curva Forward'!$B$5:$B$13,0),MATCH(GG$4,'Curva Forward'!$C$4:$AN$4,0))),DI688)</f>
        <v>-51708</v>
      </c>
      <c r="GH688" s="200">
        <f>AV688*AV$2*IF($FC688="V",1,-1)*IF($Q688="Fixo",(DJ688-INDEX('Curva Forward'!$C$5:$AN$13,MATCH(CONCATENATE(BD_COMERCIAL!$K688," ",BD_COMERCIAL!$L688),'Curva Forward'!$B$5:$B$13,0),MATCH(GH$4,'Curva Forward'!$C$4:$AN$4,0))),DJ688)</f>
        <v>-50040</v>
      </c>
      <c r="GI688" s="200">
        <f>AW688*AW$2*IF($FC688="V",1,-1)*IF($Q688="Fixo",(DK688-INDEX('Curva Forward'!$C$5:$AN$13,MATCH(CONCATENATE(BD_COMERCIAL!$K688," ",BD_COMERCIAL!$L688),'Curva Forward'!$B$5:$B$13,0),MATCH(GI$4,'Curva Forward'!$C$4:$AN$4,0))),DK688)</f>
        <v>-51708</v>
      </c>
      <c r="GJ688" s="200">
        <f>AX688*AX$2*IF($FC688="V",1,-1)*IF($Q688="Fixo",(DL688-INDEX('Curva Forward'!$C$5:$AN$13,MATCH(CONCATENATE(BD_COMERCIAL!$K688," ",BD_COMERCIAL!$L688),'Curva Forward'!$B$5:$B$13,0),MATCH(GJ$4,'Curva Forward'!$C$4:$AN$4,0))),DL688)</f>
        <v>-50040</v>
      </c>
      <c r="GK688" s="200">
        <f>AY688*AY$2*IF($FC688="V",1,-1)*IF($Q688="Fixo",(DM688-INDEX('Curva Forward'!$C$5:$AN$13,MATCH(CONCATENATE(BD_COMERCIAL!$K688," ",BD_COMERCIAL!$L688),'Curva Forward'!$B$5:$B$13,0),MATCH(GK$4,'Curva Forward'!$C$4:$AN$4,0))),DM688)</f>
        <v>-51708</v>
      </c>
      <c r="GL688" s="200">
        <f>IF(EZ688="",0,CL688*CL$2*IF($FC688="V",1,-1)*IF($Q688="Fixo",(EZ688-INDEX('Curva Forward'!$C$5:$AN$13,MATCH(CONCATENATE(BD_COMERCIAL!$K688," ",BD_COMERCIAL!$L688),'Curva Forward'!$B$5:$B$13,0),MATCH(GL$4,'Curva Forward'!$C$4:$AN$4,0))),EZ688))</f>
        <v>0</v>
      </c>
      <c r="GM688" s="200">
        <f>IF(FA688="",0,CM688*CM$2*IF($FC688="V",1,-1)*IF($Q688="Fixo",(FA688-INDEX('Curva Forward'!$C$5:$AN$13,MATCH(CONCATENATE(BD_COMERCIAL!$K688," ",BD_COMERCIAL!$L688),'Curva Forward'!$B$5:$B$13,0),MATCH(GM$4,'Curva Forward'!$C$4:$AN$4,0))),FA688))</f>
        <v>0</v>
      </c>
      <c r="GN688" s="200">
        <f>IF(FB688="",0,CN688*CN$2*IF($FC688="V",1,-1)*IF($Q688="Fixo",(FB688-INDEX('Curva Forward'!$C$5:$AN$13,MATCH(CONCATENATE(BD_COMERCIAL!$K688," ",BD_COMERCIAL!$L688),'Curva Forward'!$B$5:$B$13,0),MATCH(GN$4,'Curva Forward'!$C$4:$AN$4,0))),FB688))</f>
        <v>0</v>
      </c>
      <c r="GO688" s="201">
        <f t="shared" ca="1" si="197"/>
        <v>0</v>
      </c>
      <c r="GP688" s="201">
        <f t="shared" ca="1" si="198"/>
        <v>-306912</v>
      </c>
    </row>
    <row r="689" spans="1:198" ht="15" customHeight="1" x14ac:dyDescent="0.25">
      <c r="A689" s="6"/>
      <c r="B689" s="7" t="s">
        <v>1171</v>
      </c>
      <c r="C689" s="8">
        <v>44847</v>
      </c>
      <c r="D689" s="9" t="s">
        <v>131</v>
      </c>
      <c r="E689" s="10" t="s">
        <v>147</v>
      </c>
      <c r="F689" s="113"/>
      <c r="G689" s="9" t="s">
        <v>1056</v>
      </c>
      <c r="H689" s="113"/>
      <c r="I689" s="9" t="s">
        <v>139</v>
      </c>
      <c r="J689" s="166" t="s">
        <v>1123</v>
      </c>
      <c r="K689" s="10" t="s">
        <v>127</v>
      </c>
      <c r="L689" s="84" t="s">
        <v>22</v>
      </c>
      <c r="M689" s="11">
        <v>45108</v>
      </c>
      <c r="N689" s="12">
        <v>45291</v>
      </c>
      <c r="O689" s="10">
        <v>5</v>
      </c>
      <c r="P689" s="84">
        <v>114.65</v>
      </c>
      <c r="Q689" s="84" t="s">
        <v>128</v>
      </c>
      <c r="R689" s="10" t="s">
        <v>129</v>
      </c>
      <c r="S689" s="14" t="s">
        <v>135</v>
      </c>
      <c r="T689" s="11"/>
      <c r="U689" s="12"/>
      <c r="V689" s="257" t="str">
        <f ca="1">IF(U689="","",
IF(U689="NA","",
IFERROR(VLOOKUP(EOMONTH(M689,-2)+1,IPCA!$A:$B,2,0),
VLOOKUP(EOMONTH(TODAY(),-2)+1,IPCA!$A:$B,2,0))/
VLOOKUP(EOMONTH(U689,-2)+1,IPCA!$A:$B,2,0)*
P689))</f>
        <v/>
      </c>
      <c r="W689" s="84"/>
      <c r="X689" s="13"/>
      <c r="Y689" s="166"/>
      <c r="Z689" s="107" t="s">
        <v>148</v>
      </c>
      <c r="AA689" s="107" t="s">
        <v>148</v>
      </c>
      <c r="AB689" s="15"/>
      <c r="AM689" s="6"/>
      <c r="AN689" s="15"/>
      <c r="AT689">
        <v>5</v>
      </c>
      <c r="AU689">
        <v>5</v>
      </c>
      <c r="AV689">
        <v>5</v>
      </c>
      <c r="AW689">
        <v>5</v>
      </c>
      <c r="AX689">
        <v>5</v>
      </c>
      <c r="AY689" s="6">
        <v>5</v>
      </c>
      <c r="AZ689" s="15"/>
      <c r="BK689" s="6"/>
      <c r="BL689" s="15"/>
      <c r="BW689" s="6"/>
      <c r="BX689" s="15"/>
      <c r="CI689" s="6"/>
      <c r="CJ689" s="16" t="str">
        <f t="shared" si="187"/>
        <v/>
      </c>
      <c r="CK689" s="16">
        <f t="shared" si="188"/>
        <v>2.5205479452054793</v>
      </c>
      <c r="CL689" s="16" t="str">
        <f t="shared" si="189"/>
        <v/>
      </c>
      <c r="CM689" s="16" t="str">
        <f t="shared" si="190"/>
        <v/>
      </c>
      <c r="CN689" s="16" t="str">
        <f t="shared" si="191"/>
        <v/>
      </c>
      <c r="CO689" s="18"/>
      <c r="CP689" s="15"/>
      <c r="DA689" s="6"/>
      <c r="DB689" s="15"/>
      <c r="DH689">
        <v>114.67</v>
      </c>
      <c r="DI689">
        <v>114.67</v>
      </c>
      <c r="DJ689">
        <v>114.67</v>
      </c>
      <c r="DK689">
        <v>114.67</v>
      </c>
      <c r="DL689">
        <v>114.67</v>
      </c>
      <c r="DM689" s="6">
        <v>114.67</v>
      </c>
      <c r="DN689" s="15"/>
      <c r="DY689" s="6"/>
      <c r="DZ689" s="15"/>
      <c r="EK689" s="6"/>
      <c r="EL689" s="15"/>
      <c r="EW689" s="6"/>
      <c r="EX689" s="16" t="str">
        <f t="shared" si="199"/>
        <v/>
      </c>
      <c r="EY689" s="16">
        <f t="shared" si="200"/>
        <v>57.806246575342463</v>
      </c>
      <c r="EZ689" s="16" t="str">
        <f t="shared" si="201"/>
        <v/>
      </c>
      <c r="FA689" s="16" t="str">
        <f t="shared" si="202"/>
        <v/>
      </c>
      <c r="FB689" s="160" t="str">
        <f t="shared" si="203"/>
        <v/>
      </c>
      <c r="FC689" t="s">
        <v>205</v>
      </c>
      <c r="FD689" s="20" t="s">
        <v>147</v>
      </c>
      <c r="FE689"/>
      <c r="FF689" s="209" t="s">
        <v>206</v>
      </c>
      <c r="FH689" s="284">
        <f t="shared" ca="1" si="192"/>
        <v>0</v>
      </c>
      <c r="FI689" s="208">
        <f t="shared" si="193"/>
        <v>6.1</v>
      </c>
      <c r="FK689" t="str">
        <f t="shared" si="194"/>
        <v>Portfólio</v>
      </c>
      <c r="FL689" s="201">
        <f t="shared" ca="1" si="195"/>
        <v>0</v>
      </c>
      <c r="FM689" s="201">
        <f t="shared" ca="1" si="196"/>
        <v>1552886.4</v>
      </c>
      <c r="FN689" s="200">
        <f>AB689*AB$2*IF($FC689="V",1,-1)*IF($Q689="Fixo",(CP689-INDEX('Curva Forward'!$C$5:$AN$13,MATCH(CONCATENATE(BD_COMERCIAL!$K689," ",BD_COMERCIAL!$L689),'Curva Forward'!$B$5:$B$13,0),MATCH(FN$4,'Curva Forward'!$C$4:$AN$4,0))),CP689)</f>
        <v>0</v>
      </c>
      <c r="FO689" s="200">
        <f>AC689*AC$2*IF($FC689="V",1,-1)*IF($Q689="Fixo",(CQ689-INDEX('Curva Forward'!$C$5:$AN$13,MATCH(CONCATENATE(BD_COMERCIAL!$K689," ",BD_COMERCIAL!$L689),'Curva Forward'!$B$5:$B$13,0),MATCH(FO$4,'Curva Forward'!$C$4:$AN$4,0))),CQ689)</f>
        <v>0</v>
      </c>
      <c r="FP689" s="200">
        <f>AD689*AD$2*IF($FC689="V",1,-1)*IF($Q689="Fixo",(CR689-INDEX('Curva Forward'!$C$5:$AN$13,MATCH(CONCATENATE(BD_COMERCIAL!$K689," ",BD_COMERCIAL!$L689),'Curva Forward'!$B$5:$B$13,0),MATCH(FP$4,'Curva Forward'!$C$4:$AN$4,0))),CR689)</f>
        <v>0</v>
      </c>
      <c r="FQ689" s="200">
        <f>AE689*AE$2*IF($FC689="V",1,-1)*IF($Q689="Fixo",(CS689-INDEX('Curva Forward'!$C$5:$AN$13,MATCH(CONCATENATE(BD_COMERCIAL!$K689," ",BD_COMERCIAL!$L689),'Curva Forward'!$B$5:$B$13,0),MATCH(FQ$4,'Curva Forward'!$C$4:$AN$4,0))),CS689)</f>
        <v>0</v>
      </c>
      <c r="FR689" s="200">
        <f>AF689*AF$2*IF($FC689="V",1,-1)*IF($Q689="Fixo",(CT689-INDEX('Curva Forward'!$C$5:$AN$13,MATCH(CONCATENATE(BD_COMERCIAL!$K689," ",BD_COMERCIAL!$L689),'Curva Forward'!$B$5:$B$13,0),MATCH(FR$4,'Curva Forward'!$C$4:$AN$4,0))),CT689)</f>
        <v>0</v>
      </c>
      <c r="FS689" s="200">
        <f>AG689*AG$2*IF($FC689="V",1,-1)*IF($Q689="Fixo",(CU689-INDEX('Curva Forward'!$C$5:$AN$13,MATCH(CONCATENATE(BD_COMERCIAL!$K689," ",BD_COMERCIAL!$L689),'Curva Forward'!$B$5:$B$13,0),MATCH(FS$4,'Curva Forward'!$C$4:$AN$4,0))),CU689)</f>
        <v>0</v>
      </c>
      <c r="FT689" s="200">
        <f>AH689*AH$2*IF($FC689="V",1,-1)*IF($Q689="Fixo",(CV689-INDEX('Curva Forward'!$C$5:$AN$13,MATCH(CONCATENATE(BD_COMERCIAL!$K689," ",BD_COMERCIAL!$L689),'Curva Forward'!$B$5:$B$13,0),MATCH(FT$4,'Curva Forward'!$C$4:$AN$4,0))),CV689)</f>
        <v>0</v>
      </c>
      <c r="FU689" s="200">
        <f>AI689*AI$2*IF($FC689="V",1,-1)*IF($Q689="Fixo",(CW689-INDEX('Curva Forward'!$C$5:$AN$13,MATCH(CONCATENATE(BD_COMERCIAL!$K689," ",BD_COMERCIAL!$L689),'Curva Forward'!$B$5:$B$13,0),MATCH(FU$4,'Curva Forward'!$C$4:$AN$4,0))),CW689)</f>
        <v>0</v>
      </c>
      <c r="FV689" s="200">
        <f>AJ689*AJ$2*IF($FC689="V",1,-1)*IF($Q689="Fixo",(CX689-INDEX('Curva Forward'!$C$5:$AN$13,MATCH(CONCATENATE(BD_COMERCIAL!$K689," ",BD_COMERCIAL!$L689),'Curva Forward'!$B$5:$B$13,0),MATCH(FV$4,'Curva Forward'!$C$4:$AN$4,0))),CX689)</f>
        <v>0</v>
      </c>
      <c r="FW689" s="200">
        <f>AK689*AK$2*IF($FC689="V",1,-1)*IF($Q689="Fixo",(CY689-INDEX('Curva Forward'!$C$5:$AN$13,MATCH(CONCATENATE(BD_COMERCIAL!$K689," ",BD_COMERCIAL!$L689),'Curva Forward'!$B$5:$B$13,0),MATCH(FW$4,'Curva Forward'!$C$4:$AN$4,0))),CY689)</f>
        <v>0</v>
      </c>
      <c r="FX689" s="200">
        <f>AL689*AL$2*IF($FC689="V",1,-1)*IF($Q689="Fixo",(CZ689-INDEX('Curva Forward'!$C$5:$AN$13,MATCH(CONCATENATE(BD_COMERCIAL!$K689," ",BD_COMERCIAL!$L689),'Curva Forward'!$B$5:$B$13,0),MATCH(FX$4,'Curva Forward'!$C$4:$AN$4,0))),CZ689)</f>
        <v>0</v>
      </c>
      <c r="FY689" s="200">
        <f>AM689*AM$2*IF($FC689="V",1,-1)*IF($Q689="Fixo",(DA689-INDEX('Curva Forward'!$C$5:$AN$13,MATCH(CONCATENATE(BD_COMERCIAL!$K689," ",BD_COMERCIAL!$L689),'Curva Forward'!$B$5:$B$13,0),MATCH(FY$4,'Curva Forward'!$C$4:$AN$4,0))),DA689)</f>
        <v>0</v>
      </c>
      <c r="FZ689" s="200">
        <f>AN689*AN$2*IF($FC689="V",1,-1)*IF($Q689="Fixo",(DB689-INDEX('Curva Forward'!$C$5:$AN$13,MATCH(CONCATENATE(BD_COMERCIAL!$K689," ",BD_COMERCIAL!$L689),'Curva Forward'!$B$5:$B$13,0),MATCH(FZ$4,'Curva Forward'!$C$4:$AN$4,0))),DB689)</f>
        <v>0</v>
      </c>
      <c r="GA689" s="200">
        <f>AO689*AO$2*IF($FC689="V",1,-1)*IF($Q689="Fixo",(DC689-INDEX('Curva Forward'!$C$5:$AN$13,MATCH(CONCATENATE(BD_COMERCIAL!$K689," ",BD_COMERCIAL!$L689),'Curva Forward'!$B$5:$B$13,0),MATCH(GA$4,'Curva Forward'!$C$4:$AN$4,0))),DC689)</f>
        <v>0</v>
      </c>
      <c r="GB689" s="200">
        <f>AP689*AP$2*IF($FC689="V",1,-1)*IF($Q689="Fixo",(DD689-INDEX('Curva Forward'!$C$5:$AN$13,MATCH(CONCATENATE(BD_COMERCIAL!$K689," ",BD_COMERCIAL!$L689),'Curva Forward'!$B$5:$B$13,0),MATCH(GB$4,'Curva Forward'!$C$4:$AN$4,0))),DD689)</f>
        <v>0</v>
      </c>
      <c r="GC689" s="200">
        <f>AQ689*AQ$2*IF($FC689="V",1,-1)*IF($Q689="Fixo",(DE689-INDEX('Curva Forward'!$C$5:$AN$13,MATCH(CONCATENATE(BD_COMERCIAL!$K689," ",BD_COMERCIAL!$L689),'Curva Forward'!$B$5:$B$13,0),MATCH(GC$4,'Curva Forward'!$C$4:$AN$4,0))),DE689)</f>
        <v>0</v>
      </c>
      <c r="GD689" s="200">
        <f>AR689*AR$2*IF($FC689="V",1,-1)*IF($Q689="Fixo",(DF689-INDEX('Curva Forward'!$C$5:$AN$13,MATCH(CONCATENATE(BD_COMERCIAL!$K689," ",BD_COMERCIAL!$L689),'Curva Forward'!$B$5:$B$13,0),MATCH(GD$4,'Curva Forward'!$C$4:$AN$4,0))),DF689)</f>
        <v>0</v>
      </c>
      <c r="GE689" s="200">
        <f>AS689*AS$2*IF($FC689="V",1,-1)*IF($Q689="Fixo",(DG689-INDEX('Curva Forward'!$C$5:$AN$13,MATCH(CONCATENATE(BD_COMERCIAL!$K689," ",BD_COMERCIAL!$L689),'Curva Forward'!$B$5:$B$13,0),MATCH(GE$4,'Curva Forward'!$C$4:$AN$4,0))),DG689)</f>
        <v>0</v>
      </c>
      <c r="GF689" s="200">
        <f>AT689*AT$2*IF($FC689="V",1,-1)*IF($Q689="Fixo",(DH689-INDEX('Curva Forward'!$C$5:$AN$13,MATCH(CONCATENATE(BD_COMERCIAL!$K689," ",BD_COMERCIAL!$L689),'Curva Forward'!$B$5:$B$13,0),MATCH(GF$4,'Curva Forward'!$C$4:$AN$4,0))),DH689)</f>
        <v>261627.6</v>
      </c>
      <c r="GG689" s="200">
        <f>AU689*AU$2*IF($FC689="V",1,-1)*IF($Q689="Fixo",(DI689-INDEX('Curva Forward'!$C$5:$AN$13,MATCH(CONCATENATE(BD_COMERCIAL!$K689," ",BD_COMERCIAL!$L689),'Curva Forward'!$B$5:$B$13,0),MATCH(GG$4,'Curva Forward'!$C$4:$AN$4,0))),DI689)</f>
        <v>261627.6</v>
      </c>
      <c r="GH689" s="200">
        <f>AV689*AV$2*IF($FC689="V",1,-1)*IF($Q689="Fixo",(DJ689-INDEX('Curva Forward'!$C$5:$AN$13,MATCH(CONCATENATE(BD_COMERCIAL!$K689," ",BD_COMERCIAL!$L689),'Curva Forward'!$B$5:$B$13,0),MATCH(GH$4,'Curva Forward'!$C$4:$AN$4,0))),DJ689)</f>
        <v>253188</v>
      </c>
      <c r="GI689" s="200">
        <f>AW689*AW$2*IF($FC689="V",1,-1)*IF($Q689="Fixo",(DK689-INDEX('Curva Forward'!$C$5:$AN$13,MATCH(CONCATENATE(BD_COMERCIAL!$K689," ",BD_COMERCIAL!$L689),'Curva Forward'!$B$5:$B$13,0),MATCH(GI$4,'Curva Forward'!$C$4:$AN$4,0))),DK689)</f>
        <v>261627.6</v>
      </c>
      <c r="GJ689" s="200">
        <f>AX689*AX$2*IF($FC689="V",1,-1)*IF($Q689="Fixo",(DL689-INDEX('Curva Forward'!$C$5:$AN$13,MATCH(CONCATENATE(BD_COMERCIAL!$K689," ",BD_COMERCIAL!$L689),'Curva Forward'!$B$5:$B$13,0),MATCH(GJ$4,'Curva Forward'!$C$4:$AN$4,0))),DL689)</f>
        <v>253188</v>
      </c>
      <c r="GK689" s="200">
        <f>AY689*AY$2*IF($FC689="V",1,-1)*IF($Q689="Fixo",(DM689-INDEX('Curva Forward'!$C$5:$AN$13,MATCH(CONCATENATE(BD_COMERCIAL!$K689," ",BD_COMERCIAL!$L689),'Curva Forward'!$B$5:$B$13,0),MATCH(GK$4,'Curva Forward'!$C$4:$AN$4,0))),DM689)</f>
        <v>261627.6</v>
      </c>
      <c r="GL689" s="200">
        <f>IF(EZ689="",0,CL689*CL$2*IF($FC689="V",1,-1)*IF($Q689="Fixo",(EZ689-INDEX('Curva Forward'!$C$5:$AN$13,MATCH(CONCATENATE(BD_COMERCIAL!$K689," ",BD_COMERCIAL!$L689),'Curva Forward'!$B$5:$B$13,0),MATCH(GL$4,'Curva Forward'!$C$4:$AN$4,0))),EZ689))</f>
        <v>0</v>
      </c>
      <c r="GM689" s="200">
        <f>IF(FA689="",0,CM689*CM$2*IF($FC689="V",1,-1)*IF($Q689="Fixo",(FA689-INDEX('Curva Forward'!$C$5:$AN$13,MATCH(CONCATENATE(BD_COMERCIAL!$K689," ",BD_COMERCIAL!$L689),'Curva Forward'!$B$5:$B$13,0),MATCH(GM$4,'Curva Forward'!$C$4:$AN$4,0))),FA689))</f>
        <v>0</v>
      </c>
      <c r="GN689" s="200">
        <f>IF(FB689="",0,CN689*CN$2*IF($FC689="V",1,-1)*IF($Q689="Fixo",(FB689-INDEX('Curva Forward'!$C$5:$AN$13,MATCH(CONCATENATE(BD_COMERCIAL!$K689," ",BD_COMERCIAL!$L689),'Curva Forward'!$B$5:$B$13,0),MATCH(GN$4,'Curva Forward'!$C$4:$AN$4,0))),FB689))</f>
        <v>0</v>
      </c>
      <c r="GO689" s="201">
        <f t="shared" ca="1" si="197"/>
        <v>1552886.4</v>
      </c>
      <c r="GP689" s="201">
        <f t="shared" ca="1" si="198"/>
        <v>0</v>
      </c>
    </row>
    <row r="690" spans="1:198" ht="15" customHeight="1" x14ac:dyDescent="0.25">
      <c r="A690" s="6"/>
      <c r="B690" s="7" t="s">
        <v>1172</v>
      </c>
      <c r="C690" s="8">
        <v>44847</v>
      </c>
      <c r="D690" s="9" t="s">
        <v>124</v>
      </c>
      <c r="E690" s="9" t="s">
        <v>1056</v>
      </c>
      <c r="F690" s="113"/>
      <c r="G690" s="10" t="s">
        <v>147</v>
      </c>
      <c r="H690" s="113"/>
      <c r="I690" s="9" t="s">
        <v>139</v>
      </c>
      <c r="J690" s="166" t="s">
        <v>1123</v>
      </c>
      <c r="K690" s="10" t="s">
        <v>127</v>
      </c>
      <c r="L690" s="84" t="s">
        <v>22</v>
      </c>
      <c r="M690" s="11">
        <v>45017</v>
      </c>
      <c r="N690" s="12">
        <v>45107</v>
      </c>
      <c r="O690" s="10">
        <v>4</v>
      </c>
      <c r="P690" s="84">
        <v>72.2</v>
      </c>
      <c r="Q690" s="84" t="s">
        <v>128</v>
      </c>
      <c r="R690" s="10" t="s">
        <v>129</v>
      </c>
      <c r="S690" s="14" t="s">
        <v>135</v>
      </c>
      <c r="T690" s="11"/>
      <c r="U690" s="12"/>
      <c r="V690" s="257" t="str">
        <f ca="1">IF(U690="","",
IF(U690="NA","",
IFERROR(VLOOKUP(EOMONTH(M690,-2)+1,IPCA!$A:$B,2,0),
VLOOKUP(EOMONTH(TODAY(),-2)+1,IPCA!$A:$B,2,0))/
VLOOKUP(EOMONTH(U690,-2)+1,IPCA!$A:$B,2,0)*
P690))</f>
        <v/>
      </c>
      <c r="W690" s="84"/>
      <c r="X690" s="13"/>
      <c r="Y690" s="166"/>
      <c r="Z690" s="107" t="s">
        <v>148</v>
      </c>
      <c r="AA690" s="107" t="s">
        <v>148</v>
      </c>
      <c r="AB690" s="15"/>
      <c r="AM690" s="6"/>
      <c r="AN690" s="15"/>
      <c r="AQ690">
        <v>4</v>
      </c>
      <c r="AR690">
        <v>4</v>
      </c>
      <c r="AS690">
        <v>4</v>
      </c>
      <c r="AY690" s="6"/>
      <c r="AZ690" s="15"/>
      <c r="BK690" s="6"/>
      <c r="BL690" s="15"/>
      <c r="BW690" s="6"/>
      <c r="BX690" s="15"/>
      <c r="CI690" s="6"/>
      <c r="CJ690" s="16" t="str">
        <f t="shared" si="187"/>
        <v/>
      </c>
      <c r="CK690" s="16">
        <f t="shared" si="188"/>
        <v>0.99726027397260275</v>
      </c>
      <c r="CL690" s="16" t="str">
        <f t="shared" si="189"/>
        <v/>
      </c>
      <c r="CM690" s="16" t="str">
        <f t="shared" si="190"/>
        <v/>
      </c>
      <c r="CN690" s="16" t="str">
        <f t="shared" si="191"/>
        <v/>
      </c>
      <c r="CO690" s="18"/>
      <c r="CP690" s="15"/>
      <c r="DA690" s="6"/>
      <c r="DB690" s="15"/>
      <c r="DE690">
        <v>72.2</v>
      </c>
      <c r="DF690">
        <v>72.2</v>
      </c>
      <c r="DG690">
        <v>72.2</v>
      </c>
      <c r="DM690" s="6"/>
      <c r="DN690" s="15"/>
      <c r="DY690" s="6"/>
      <c r="DZ690" s="15"/>
      <c r="EK690" s="6"/>
      <c r="EL690" s="15"/>
      <c r="EW690" s="6"/>
      <c r="EX690" s="16" t="str">
        <f t="shared" si="199"/>
        <v/>
      </c>
      <c r="EY690" s="16">
        <f t="shared" si="200"/>
        <v>18.000547945205479</v>
      </c>
      <c r="EZ690" s="16" t="str">
        <f t="shared" si="201"/>
        <v/>
      </c>
      <c r="FA690" s="16" t="str">
        <f t="shared" si="202"/>
        <v/>
      </c>
      <c r="FB690" s="160" t="str">
        <f t="shared" si="203"/>
        <v/>
      </c>
      <c r="FC690" t="s">
        <v>204</v>
      </c>
      <c r="FD690" s="20" t="s">
        <v>147</v>
      </c>
      <c r="FE690"/>
      <c r="FF690" s="209" t="s">
        <v>206</v>
      </c>
      <c r="FH690" s="284">
        <f t="shared" ca="1" si="192"/>
        <v>0</v>
      </c>
      <c r="FI690" s="208">
        <f t="shared" si="193"/>
        <v>3</v>
      </c>
      <c r="FK690" t="str">
        <f t="shared" si="194"/>
        <v>Portfólio</v>
      </c>
      <c r="FL690" s="201">
        <f t="shared" ca="1" si="195"/>
        <v>0</v>
      </c>
      <c r="FM690" s="201">
        <f t="shared" ca="1" si="196"/>
        <v>-469996.79999999999</v>
      </c>
      <c r="FN690" s="200">
        <f>AB690*AB$2*IF($FC690="V",1,-1)*IF($Q690="Fixo",(CP690-INDEX('Curva Forward'!$C$5:$AN$13,MATCH(CONCATENATE(BD_COMERCIAL!$K690," ",BD_COMERCIAL!$L690),'Curva Forward'!$B$5:$B$13,0),MATCH(FN$4,'Curva Forward'!$C$4:$AN$4,0))),CP690)</f>
        <v>0</v>
      </c>
      <c r="FO690" s="200">
        <f>AC690*AC$2*IF($FC690="V",1,-1)*IF($Q690="Fixo",(CQ690-INDEX('Curva Forward'!$C$5:$AN$13,MATCH(CONCATENATE(BD_COMERCIAL!$K690," ",BD_COMERCIAL!$L690),'Curva Forward'!$B$5:$B$13,0),MATCH(FO$4,'Curva Forward'!$C$4:$AN$4,0))),CQ690)</f>
        <v>0</v>
      </c>
      <c r="FP690" s="200">
        <f>AD690*AD$2*IF($FC690="V",1,-1)*IF($Q690="Fixo",(CR690-INDEX('Curva Forward'!$C$5:$AN$13,MATCH(CONCATENATE(BD_COMERCIAL!$K690," ",BD_COMERCIAL!$L690),'Curva Forward'!$B$5:$B$13,0),MATCH(FP$4,'Curva Forward'!$C$4:$AN$4,0))),CR690)</f>
        <v>0</v>
      </c>
      <c r="FQ690" s="200">
        <f>AE690*AE$2*IF($FC690="V",1,-1)*IF($Q690="Fixo",(CS690-INDEX('Curva Forward'!$C$5:$AN$13,MATCH(CONCATENATE(BD_COMERCIAL!$K690," ",BD_COMERCIAL!$L690),'Curva Forward'!$B$5:$B$13,0),MATCH(FQ$4,'Curva Forward'!$C$4:$AN$4,0))),CS690)</f>
        <v>0</v>
      </c>
      <c r="FR690" s="200">
        <f>AF690*AF$2*IF($FC690="V",1,-1)*IF($Q690="Fixo",(CT690-INDEX('Curva Forward'!$C$5:$AN$13,MATCH(CONCATENATE(BD_COMERCIAL!$K690," ",BD_COMERCIAL!$L690),'Curva Forward'!$B$5:$B$13,0),MATCH(FR$4,'Curva Forward'!$C$4:$AN$4,0))),CT690)</f>
        <v>0</v>
      </c>
      <c r="FS690" s="200">
        <f>AG690*AG$2*IF($FC690="V",1,-1)*IF($Q690="Fixo",(CU690-INDEX('Curva Forward'!$C$5:$AN$13,MATCH(CONCATENATE(BD_COMERCIAL!$K690," ",BD_COMERCIAL!$L690),'Curva Forward'!$B$5:$B$13,0),MATCH(FS$4,'Curva Forward'!$C$4:$AN$4,0))),CU690)</f>
        <v>0</v>
      </c>
      <c r="FT690" s="200">
        <f>AH690*AH$2*IF($FC690="V",1,-1)*IF($Q690="Fixo",(CV690-INDEX('Curva Forward'!$C$5:$AN$13,MATCH(CONCATENATE(BD_COMERCIAL!$K690," ",BD_COMERCIAL!$L690),'Curva Forward'!$B$5:$B$13,0),MATCH(FT$4,'Curva Forward'!$C$4:$AN$4,0))),CV690)</f>
        <v>0</v>
      </c>
      <c r="FU690" s="200">
        <f>AI690*AI$2*IF($FC690="V",1,-1)*IF($Q690="Fixo",(CW690-INDEX('Curva Forward'!$C$5:$AN$13,MATCH(CONCATENATE(BD_COMERCIAL!$K690," ",BD_COMERCIAL!$L690),'Curva Forward'!$B$5:$B$13,0),MATCH(FU$4,'Curva Forward'!$C$4:$AN$4,0))),CW690)</f>
        <v>0</v>
      </c>
      <c r="FV690" s="200">
        <f>AJ690*AJ$2*IF($FC690="V",1,-1)*IF($Q690="Fixo",(CX690-INDEX('Curva Forward'!$C$5:$AN$13,MATCH(CONCATENATE(BD_COMERCIAL!$K690," ",BD_COMERCIAL!$L690),'Curva Forward'!$B$5:$B$13,0),MATCH(FV$4,'Curva Forward'!$C$4:$AN$4,0))),CX690)</f>
        <v>0</v>
      </c>
      <c r="FW690" s="200">
        <f>AK690*AK$2*IF($FC690="V",1,-1)*IF($Q690="Fixo",(CY690-INDEX('Curva Forward'!$C$5:$AN$13,MATCH(CONCATENATE(BD_COMERCIAL!$K690," ",BD_COMERCIAL!$L690),'Curva Forward'!$B$5:$B$13,0),MATCH(FW$4,'Curva Forward'!$C$4:$AN$4,0))),CY690)</f>
        <v>0</v>
      </c>
      <c r="FX690" s="200">
        <f>AL690*AL$2*IF($FC690="V",1,-1)*IF($Q690="Fixo",(CZ690-INDEX('Curva Forward'!$C$5:$AN$13,MATCH(CONCATENATE(BD_COMERCIAL!$K690," ",BD_COMERCIAL!$L690),'Curva Forward'!$B$5:$B$13,0),MATCH(FX$4,'Curva Forward'!$C$4:$AN$4,0))),CZ690)</f>
        <v>0</v>
      </c>
      <c r="FY690" s="200">
        <f>AM690*AM$2*IF($FC690="V",1,-1)*IF($Q690="Fixo",(DA690-INDEX('Curva Forward'!$C$5:$AN$13,MATCH(CONCATENATE(BD_COMERCIAL!$K690," ",BD_COMERCIAL!$L690),'Curva Forward'!$B$5:$B$13,0),MATCH(FY$4,'Curva Forward'!$C$4:$AN$4,0))),DA690)</f>
        <v>0</v>
      </c>
      <c r="FZ690" s="200">
        <f>AN690*AN$2*IF($FC690="V",1,-1)*IF($Q690="Fixo",(DB690-INDEX('Curva Forward'!$C$5:$AN$13,MATCH(CONCATENATE(BD_COMERCIAL!$K690," ",BD_COMERCIAL!$L690),'Curva Forward'!$B$5:$B$13,0),MATCH(FZ$4,'Curva Forward'!$C$4:$AN$4,0))),DB690)</f>
        <v>0</v>
      </c>
      <c r="GA690" s="200">
        <f>AO690*AO$2*IF($FC690="V",1,-1)*IF($Q690="Fixo",(DC690-INDEX('Curva Forward'!$C$5:$AN$13,MATCH(CONCATENATE(BD_COMERCIAL!$K690," ",BD_COMERCIAL!$L690),'Curva Forward'!$B$5:$B$13,0),MATCH(GA$4,'Curva Forward'!$C$4:$AN$4,0))),DC690)</f>
        <v>0</v>
      </c>
      <c r="GB690" s="200">
        <f>AP690*AP$2*IF($FC690="V",1,-1)*IF($Q690="Fixo",(DD690-INDEX('Curva Forward'!$C$5:$AN$13,MATCH(CONCATENATE(BD_COMERCIAL!$K690," ",BD_COMERCIAL!$L690),'Curva Forward'!$B$5:$B$13,0),MATCH(GB$4,'Curva Forward'!$C$4:$AN$4,0))),DD690)</f>
        <v>0</v>
      </c>
      <c r="GC690" s="200">
        <f>AQ690*AQ$2*IF($FC690="V",1,-1)*IF($Q690="Fixo",(DE690-INDEX('Curva Forward'!$C$5:$AN$13,MATCH(CONCATENATE(BD_COMERCIAL!$K690," ",BD_COMERCIAL!$L690),'Curva Forward'!$B$5:$B$13,0),MATCH(GC$4,'Curva Forward'!$C$4:$AN$4,0))),DE690)</f>
        <v>-154944</v>
      </c>
      <c r="GD690" s="200">
        <f>AR690*AR$2*IF($FC690="V",1,-1)*IF($Q690="Fixo",(DF690-INDEX('Curva Forward'!$C$5:$AN$13,MATCH(CONCATENATE(BD_COMERCIAL!$K690," ",BD_COMERCIAL!$L690),'Curva Forward'!$B$5:$B$13,0),MATCH(GD$4,'Curva Forward'!$C$4:$AN$4,0))),DF690)</f>
        <v>-160108.79999999999</v>
      </c>
      <c r="GE690" s="200">
        <f>AS690*AS$2*IF($FC690="V",1,-1)*IF($Q690="Fixo",(DG690-INDEX('Curva Forward'!$C$5:$AN$13,MATCH(CONCATENATE(BD_COMERCIAL!$K690," ",BD_COMERCIAL!$L690),'Curva Forward'!$B$5:$B$13,0),MATCH(GE$4,'Curva Forward'!$C$4:$AN$4,0))),DG690)</f>
        <v>-154944</v>
      </c>
      <c r="GF690" s="200">
        <f>AT690*AT$2*IF($FC690="V",1,-1)*IF($Q690="Fixo",(DH690-INDEX('Curva Forward'!$C$5:$AN$13,MATCH(CONCATENATE(BD_COMERCIAL!$K690," ",BD_COMERCIAL!$L690),'Curva Forward'!$B$5:$B$13,0),MATCH(GF$4,'Curva Forward'!$C$4:$AN$4,0))),DH690)</f>
        <v>0</v>
      </c>
      <c r="GG690" s="200">
        <f>AU690*AU$2*IF($FC690="V",1,-1)*IF($Q690="Fixo",(DI690-INDEX('Curva Forward'!$C$5:$AN$13,MATCH(CONCATENATE(BD_COMERCIAL!$K690," ",BD_COMERCIAL!$L690),'Curva Forward'!$B$5:$B$13,0),MATCH(GG$4,'Curva Forward'!$C$4:$AN$4,0))),DI690)</f>
        <v>0</v>
      </c>
      <c r="GH690" s="200">
        <f>AV690*AV$2*IF($FC690="V",1,-1)*IF($Q690="Fixo",(DJ690-INDEX('Curva Forward'!$C$5:$AN$13,MATCH(CONCATENATE(BD_COMERCIAL!$K690," ",BD_COMERCIAL!$L690),'Curva Forward'!$B$5:$B$13,0),MATCH(GH$4,'Curva Forward'!$C$4:$AN$4,0))),DJ690)</f>
        <v>0</v>
      </c>
      <c r="GI690" s="200">
        <f>AW690*AW$2*IF($FC690="V",1,-1)*IF($Q690="Fixo",(DK690-INDEX('Curva Forward'!$C$5:$AN$13,MATCH(CONCATENATE(BD_COMERCIAL!$K690," ",BD_COMERCIAL!$L690),'Curva Forward'!$B$5:$B$13,0),MATCH(GI$4,'Curva Forward'!$C$4:$AN$4,0))),DK690)</f>
        <v>0</v>
      </c>
      <c r="GJ690" s="200">
        <f>AX690*AX$2*IF($FC690="V",1,-1)*IF($Q690="Fixo",(DL690-INDEX('Curva Forward'!$C$5:$AN$13,MATCH(CONCATENATE(BD_COMERCIAL!$K690," ",BD_COMERCIAL!$L690),'Curva Forward'!$B$5:$B$13,0),MATCH(GJ$4,'Curva Forward'!$C$4:$AN$4,0))),DL690)</f>
        <v>0</v>
      </c>
      <c r="GK690" s="200">
        <f>AY690*AY$2*IF($FC690="V",1,-1)*IF($Q690="Fixo",(DM690-INDEX('Curva Forward'!$C$5:$AN$13,MATCH(CONCATENATE(BD_COMERCIAL!$K690," ",BD_COMERCIAL!$L690),'Curva Forward'!$B$5:$B$13,0),MATCH(GK$4,'Curva Forward'!$C$4:$AN$4,0))),DM690)</f>
        <v>0</v>
      </c>
      <c r="GL690" s="200">
        <f>IF(EZ690="",0,CL690*CL$2*IF($FC690="V",1,-1)*IF($Q690="Fixo",(EZ690-INDEX('Curva Forward'!$C$5:$AN$13,MATCH(CONCATENATE(BD_COMERCIAL!$K690," ",BD_COMERCIAL!$L690),'Curva Forward'!$B$5:$B$13,0),MATCH(GL$4,'Curva Forward'!$C$4:$AN$4,0))),EZ690))</f>
        <v>0</v>
      </c>
      <c r="GM690" s="200">
        <f>IF(FA690="",0,CM690*CM$2*IF($FC690="V",1,-1)*IF($Q690="Fixo",(FA690-INDEX('Curva Forward'!$C$5:$AN$13,MATCH(CONCATENATE(BD_COMERCIAL!$K690," ",BD_COMERCIAL!$L690),'Curva Forward'!$B$5:$B$13,0),MATCH(GM$4,'Curva Forward'!$C$4:$AN$4,0))),FA690))</f>
        <v>0</v>
      </c>
      <c r="GN690" s="200">
        <f>IF(FB690="",0,CN690*CN$2*IF($FC690="V",1,-1)*IF($Q690="Fixo",(FB690-INDEX('Curva Forward'!$C$5:$AN$13,MATCH(CONCATENATE(BD_COMERCIAL!$K690," ",BD_COMERCIAL!$L690),'Curva Forward'!$B$5:$B$13,0),MATCH(GN$4,'Curva Forward'!$C$4:$AN$4,0))),FB690))</f>
        <v>0</v>
      </c>
      <c r="GO690" s="201">
        <f t="shared" ca="1" si="197"/>
        <v>0</v>
      </c>
      <c r="GP690" s="201">
        <f t="shared" ca="1" si="198"/>
        <v>-469996.79999999999</v>
      </c>
    </row>
    <row r="691" spans="1:198" ht="15" customHeight="1" x14ac:dyDescent="0.25">
      <c r="A691" s="6"/>
      <c r="B691" s="7" t="s">
        <v>1169</v>
      </c>
      <c r="C691" s="8">
        <v>44848</v>
      </c>
      <c r="D691" s="9" t="s">
        <v>131</v>
      </c>
      <c r="E691" s="10" t="s">
        <v>147</v>
      </c>
      <c r="F691" s="113"/>
      <c r="G691" s="9" t="s">
        <v>1056</v>
      </c>
      <c r="H691" s="113"/>
      <c r="I691" s="9" t="s">
        <v>139</v>
      </c>
      <c r="J691" s="166" t="s">
        <v>1147</v>
      </c>
      <c r="K691" s="10" t="s">
        <v>127</v>
      </c>
      <c r="L691" s="84" t="s">
        <v>22</v>
      </c>
      <c r="M691" s="11">
        <v>44927</v>
      </c>
      <c r="N691" s="12">
        <v>45291</v>
      </c>
      <c r="O691" s="10">
        <v>9.4575342465753423</v>
      </c>
      <c r="P691" s="84">
        <v>83.261273209549074</v>
      </c>
      <c r="Q691" s="84" t="s">
        <v>128</v>
      </c>
      <c r="R691" s="10" t="s">
        <v>129</v>
      </c>
      <c r="S691" s="14" t="s">
        <v>135</v>
      </c>
      <c r="T691" s="11"/>
      <c r="U691" s="12"/>
      <c r="V691" s="257" t="str">
        <f ca="1">IF(U691="","",
IF(U691="NA","",
IFERROR(VLOOKUP(EOMONTH(M691,-2)+1,IPCA!$A:$B,2,0),
VLOOKUP(EOMONTH(TODAY(),-2)+1,IPCA!$A:$B,2,0))/
VLOOKUP(EOMONTH(U691,-2)+1,IPCA!$A:$B,2,0)*
P691))</f>
        <v/>
      </c>
      <c r="W691" s="84"/>
      <c r="X691" s="13"/>
      <c r="Y691" s="166"/>
      <c r="Z691" s="107" t="s">
        <v>148</v>
      </c>
      <c r="AA691" s="107" t="s">
        <v>148</v>
      </c>
      <c r="AB691" s="15"/>
      <c r="AM691" s="6"/>
      <c r="AN691" s="15">
        <v>4.7</v>
      </c>
      <c r="AO691">
        <v>4.7</v>
      </c>
      <c r="AP691">
        <v>4.7</v>
      </c>
      <c r="AQ691">
        <v>20</v>
      </c>
      <c r="AR691">
        <v>20</v>
      </c>
      <c r="AS691">
        <v>20</v>
      </c>
      <c r="AT691">
        <v>0</v>
      </c>
      <c r="AU691">
        <v>0</v>
      </c>
      <c r="AV691">
        <v>0</v>
      </c>
      <c r="AW691">
        <v>0</v>
      </c>
      <c r="AX691">
        <v>0</v>
      </c>
      <c r="AY691" s="6">
        <v>39</v>
      </c>
      <c r="AZ691" s="15"/>
      <c r="BK691" s="6"/>
      <c r="BL691" s="15"/>
      <c r="BW691" s="6"/>
      <c r="BX691" s="15"/>
      <c r="CI691" s="6"/>
      <c r="CJ691" s="16" t="str">
        <f t="shared" ref="CJ691:CJ692" si="204">IF(SUM(AB691:AM691)=0,"",SUMPRODUCT(AB691:AM691,$AB$2:$AM$2)/SUM($AB$2:$AM$2))</f>
        <v/>
      </c>
      <c r="CK691" s="16">
        <f t="shared" ref="CK691:CK692" si="205">IF(SUM(AN691:AY691)=0,"",SUMPRODUCT(AN691:AY691,$AN$2:$AY$2)/SUM($AN$2:$AY$2))</f>
        <v>9.4575342465753423</v>
      </c>
      <c r="CL691" s="16" t="str">
        <f t="shared" ref="CL691:CL692" si="206">IF(SUM(AZ691:BK691)=0,"",SUMPRODUCT(AZ691:BK691,$AZ$2:$BK$2)/SUM($AZ$2:$BK$2))</f>
        <v/>
      </c>
      <c r="CM691" s="16" t="str">
        <f t="shared" ref="CM691:CM692" si="207">IF(SUM(BL691:BW691)=0,"",SUMPRODUCT(BL691:BW691,$BL$2:$BW$2)/SUM($BL$2:$BW$2))</f>
        <v/>
      </c>
      <c r="CN691" s="16" t="str">
        <f t="shared" ref="CN691:CN692" si="208">IF(SUM(BX691:CI691)=0,"",SUMPRODUCT(BX691:CI691,$BX$2:$CI$2)/SUM($BX$2:$CI$2))</f>
        <v/>
      </c>
      <c r="CO691" s="18"/>
      <c r="CP691" s="15"/>
      <c r="DA691" s="6"/>
      <c r="DB691" s="15">
        <v>68.5</v>
      </c>
      <c r="DC691">
        <v>68.5</v>
      </c>
      <c r="DD691">
        <v>68.5</v>
      </c>
      <c r="DE691">
        <v>72.599999999999994</v>
      </c>
      <c r="DF691">
        <v>72.599999999999994</v>
      </c>
      <c r="DG691">
        <v>72.599999999999994</v>
      </c>
      <c r="DH691">
        <v>0</v>
      </c>
      <c r="DI691">
        <v>0</v>
      </c>
      <c r="DJ691">
        <v>0</v>
      </c>
      <c r="DK691">
        <v>0</v>
      </c>
      <c r="DL691">
        <v>0</v>
      </c>
      <c r="DM691" s="6">
        <v>105</v>
      </c>
      <c r="DN691" s="15"/>
      <c r="DY691" s="6"/>
      <c r="DZ691" s="15"/>
      <c r="EK691" s="6"/>
      <c r="EL691" s="15"/>
      <c r="EW691" s="6"/>
      <c r="EX691" s="16" t="str">
        <f t="shared" ref="EX691:EX692" si="209">IF(SUM(CP691:DA691)=0,"",SUMPRODUCT(CP691:DA691,$AB$2:$AM$2)/SUM($AB$2:$AM$2))</f>
        <v/>
      </c>
      <c r="EY691" s="16">
        <f t="shared" ref="EY691:EY692" si="210">IF(SUM(DB691:DM691)=0,"",SUMPRODUCT(DB691:DM691,$AN$2:$AY$2)/SUM($AN$2:$AY$2))</f>
        <v>43.908493150684926</v>
      </c>
      <c r="EZ691" s="16" t="str">
        <f t="shared" ref="EZ691:EZ692" si="211">IF(SUM(DN691:DY691)=0,"",SUMPRODUCT(DN691:DY691,$AZ$2:$BK$2)/SUM($AZ$2:$BK$2))</f>
        <v/>
      </c>
      <c r="FA691" s="16" t="str">
        <f t="shared" ref="FA691:FA692" si="212">IF(SUM(DZ691:EK691)=0,"",SUMPRODUCT(DZ691:EK691,$BL$2:$BW$2)/SUM($BL$2:$BW$2))</f>
        <v/>
      </c>
      <c r="FB691" s="160" t="str">
        <f t="shared" ref="FB691:FB692" si="213">IF(SUM(EL691:EW691)=0,"",SUMPRODUCT(EL691:EW691,$BX$2:$CI$2)/SUM($BX$2:$CI$2))</f>
        <v/>
      </c>
      <c r="FC691" t="s">
        <v>205</v>
      </c>
      <c r="FD691" s="20" t="s">
        <v>147</v>
      </c>
      <c r="FE691"/>
      <c r="FF691" s="209" t="s">
        <v>206</v>
      </c>
      <c r="FH691" s="284">
        <f t="shared" ref="FH691:FH692" ca="1" si="214">IF(V691="",0,V691-P691)</f>
        <v>0</v>
      </c>
      <c r="FI691" s="208">
        <f t="shared" ref="FI691:FI692" si="215">(N691-M691)/30</f>
        <v>12.133333333333333</v>
      </c>
      <c r="FK691" t="str">
        <f t="shared" ref="FK691:FK692" si="216">IF($FC691="V",G691,E691)</f>
        <v>Portfólio</v>
      </c>
      <c r="FL691" s="201">
        <f t="shared" ref="FL691:FL692" ca="1" si="217">SUMIF($FN$4:$GK$4,"&lt;"&amp;EOMONTH(TODAY(),-1),FN691:GK691)</f>
        <v>0</v>
      </c>
      <c r="FM691" s="201">
        <f t="shared" ref="FM691:FM692" ca="1" si="218">SUM(FN691:GN691)-FL691</f>
        <v>5481180</v>
      </c>
      <c r="FN691" s="200">
        <f>AB691*AB$2*IF($FC691="V",1,-1)*IF($Q691="Fixo",(CP691-INDEX('Curva Forward'!$C$5:$AN$13,MATCH(CONCATENATE(BD_COMERCIAL!$K691," ",BD_COMERCIAL!$L691),'Curva Forward'!$B$5:$B$13,0),MATCH(FN$4,'Curva Forward'!$C$4:$AN$4,0))),CP691)</f>
        <v>0</v>
      </c>
      <c r="FO691" s="200">
        <f>AC691*AC$2*IF($FC691="V",1,-1)*IF($Q691="Fixo",(CQ691-INDEX('Curva Forward'!$C$5:$AN$13,MATCH(CONCATENATE(BD_COMERCIAL!$K691," ",BD_COMERCIAL!$L691),'Curva Forward'!$B$5:$B$13,0),MATCH(FO$4,'Curva Forward'!$C$4:$AN$4,0))),CQ691)</f>
        <v>0</v>
      </c>
      <c r="FP691" s="200">
        <f>AD691*AD$2*IF($FC691="V",1,-1)*IF($Q691="Fixo",(CR691-INDEX('Curva Forward'!$C$5:$AN$13,MATCH(CONCATENATE(BD_COMERCIAL!$K691," ",BD_COMERCIAL!$L691),'Curva Forward'!$B$5:$B$13,0),MATCH(FP$4,'Curva Forward'!$C$4:$AN$4,0))),CR691)</f>
        <v>0</v>
      </c>
      <c r="FQ691" s="200">
        <f>AE691*AE$2*IF($FC691="V",1,-1)*IF($Q691="Fixo",(CS691-INDEX('Curva Forward'!$C$5:$AN$13,MATCH(CONCATENATE(BD_COMERCIAL!$K691," ",BD_COMERCIAL!$L691),'Curva Forward'!$B$5:$B$13,0),MATCH(FQ$4,'Curva Forward'!$C$4:$AN$4,0))),CS691)</f>
        <v>0</v>
      </c>
      <c r="FR691" s="200">
        <f>AF691*AF$2*IF($FC691="V",1,-1)*IF($Q691="Fixo",(CT691-INDEX('Curva Forward'!$C$5:$AN$13,MATCH(CONCATENATE(BD_COMERCIAL!$K691," ",BD_COMERCIAL!$L691),'Curva Forward'!$B$5:$B$13,0),MATCH(FR$4,'Curva Forward'!$C$4:$AN$4,0))),CT691)</f>
        <v>0</v>
      </c>
      <c r="FS691" s="200">
        <f>AG691*AG$2*IF($FC691="V",1,-1)*IF($Q691="Fixo",(CU691-INDEX('Curva Forward'!$C$5:$AN$13,MATCH(CONCATENATE(BD_COMERCIAL!$K691," ",BD_COMERCIAL!$L691),'Curva Forward'!$B$5:$B$13,0),MATCH(FS$4,'Curva Forward'!$C$4:$AN$4,0))),CU691)</f>
        <v>0</v>
      </c>
      <c r="FT691" s="200">
        <f>AH691*AH$2*IF($FC691="V",1,-1)*IF($Q691="Fixo",(CV691-INDEX('Curva Forward'!$C$5:$AN$13,MATCH(CONCATENATE(BD_COMERCIAL!$K691," ",BD_COMERCIAL!$L691),'Curva Forward'!$B$5:$B$13,0),MATCH(FT$4,'Curva Forward'!$C$4:$AN$4,0))),CV691)</f>
        <v>0</v>
      </c>
      <c r="FU691" s="200">
        <f>AI691*AI$2*IF($FC691="V",1,-1)*IF($Q691="Fixo",(CW691-INDEX('Curva Forward'!$C$5:$AN$13,MATCH(CONCATENATE(BD_COMERCIAL!$K691," ",BD_COMERCIAL!$L691),'Curva Forward'!$B$5:$B$13,0),MATCH(FU$4,'Curva Forward'!$C$4:$AN$4,0))),CW691)</f>
        <v>0</v>
      </c>
      <c r="FV691" s="200">
        <f>AJ691*AJ$2*IF($FC691="V",1,-1)*IF($Q691="Fixo",(CX691-INDEX('Curva Forward'!$C$5:$AN$13,MATCH(CONCATENATE(BD_COMERCIAL!$K691," ",BD_COMERCIAL!$L691),'Curva Forward'!$B$5:$B$13,0),MATCH(FV$4,'Curva Forward'!$C$4:$AN$4,0))),CX691)</f>
        <v>0</v>
      </c>
      <c r="FW691" s="200">
        <f>AK691*AK$2*IF($FC691="V",1,-1)*IF($Q691="Fixo",(CY691-INDEX('Curva Forward'!$C$5:$AN$13,MATCH(CONCATENATE(BD_COMERCIAL!$K691," ",BD_COMERCIAL!$L691),'Curva Forward'!$B$5:$B$13,0),MATCH(FW$4,'Curva Forward'!$C$4:$AN$4,0))),CY691)</f>
        <v>0</v>
      </c>
      <c r="FX691" s="200">
        <f>AL691*AL$2*IF($FC691="V",1,-1)*IF($Q691="Fixo",(CZ691-INDEX('Curva Forward'!$C$5:$AN$13,MATCH(CONCATENATE(BD_COMERCIAL!$K691," ",BD_COMERCIAL!$L691),'Curva Forward'!$B$5:$B$13,0),MATCH(FX$4,'Curva Forward'!$C$4:$AN$4,0))),CZ691)</f>
        <v>0</v>
      </c>
      <c r="FY691" s="200">
        <f>AM691*AM$2*IF($FC691="V",1,-1)*IF($Q691="Fixo",(DA691-INDEX('Curva Forward'!$C$5:$AN$13,MATCH(CONCATENATE(BD_COMERCIAL!$K691," ",BD_COMERCIAL!$L691),'Curva Forward'!$B$5:$B$13,0),MATCH(FY$4,'Curva Forward'!$C$4:$AN$4,0))),DA691)</f>
        <v>0</v>
      </c>
      <c r="FZ691" s="200">
        <f>AN691*AN$2*IF($FC691="V",1,-1)*IF($Q691="Fixo",(DB691-INDEX('Curva Forward'!$C$5:$AN$13,MATCH(CONCATENATE(BD_COMERCIAL!$K691," ",BD_COMERCIAL!$L691),'Curva Forward'!$B$5:$B$13,0),MATCH(FZ$4,'Curva Forward'!$C$4:$AN$4,0))),DB691)</f>
        <v>284989.2</v>
      </c>
      <c r="GA691" s="200">
        <f>AO691*AO$2*IF($FC691="V",1,-1)*IF($Q691="Fixo",(DC691-INDEX('Curva Forward'!$C$5:$AN$13,MATCH(CONCATENATE(BD_COMERCIAL!$K691," ",BD_COMERCIAL!$L691),'Curva Forward'!$B$5:$B$13,0),MATCH(GA$4,'Curva Forward'!$C$4:$AN$4,0))),DC691)</f>
        <v>257409.6</v>
      </c>
      <c r="GB691" s="200">
        <f>AP691*AP$2*IF($FC691="V",1,-1)*IF($Q691="Fixo",(DD691-INDEX('Curva Forward'!$C$5:$AN$13,MATCH(CONCATENATE(BD_COMERCIAL!$K691," ",BD_COMERCIAL!$L691),'Curva Forward'!$B$5:$B$13,0),MATCH(GB$4,'Curva Forward'!$C$4:$AN$4,0))),DD691)</f>
        <v>284989.2</v>
      </c>
      <c r="GC691" s="200">
        <f>AQ691*AQ$2*IF($FC691="V",1,-1)*IF($Q691="Fixo",(DE691-INDEX('Curva Forward'!$C$5:$AN$13,MATCH(CONCATENATE(BD_COMERCIAL!$K691," ",BD_COMERCIAL!$L691),'Curva Forward'!$B$5:$B$13,0),MATCH(GC$4,'Curva Forward'!$C$4:$AN$4,0))),DE691)</f>
        <v>768960.00000000012</v>
      </c>
      <c r="GD691" s="200">
        <f>AR691*AR$2*IF($FC691="V",1,-1)*IF($Q691="Fixo",(DF691-INDEX('Curva Forward'!$C$5:$AN$13,MATCH(CONCATENATE(BD_COMERCIAL!$K691," ",BD_COMERCIAL!$L691),'Curva Forward'!$B$5:$B$13,0),MATCH(GD$4,'Curva Forward'!$C$4:$AN$4,0))),DF691)</f>
        <v>794592.00000000012</v>
      </c>
      <c r="GE691" s="200">
        <f>AS691*AS$2*IF($FC691="V",1,-1)*IF($Q691="Fixo",(DG691-INDEX('Curva Forward'!$C$5:$AN$13,MATCH(CONCATENATE(BD_COMERCIAL!$K691," ",BD_COMERCIAL!$L691),'Curva Forward'!$B$5:$B$13,0),MATCH(GE$4,'Curva Forward'!$C$4:$AN$4,0))),DG691)</f>
        <v>768960.00000000012</v>
      </c>
      <c r="GF691" s="200">
        <f>AT691*AT$2*IF($FC691="V",1,-1)*IF($Q691="Fixo",(DH691-INDEX('Curva Forward'!$C$5:$AN$13,MATCH(CONCATENATE(BD_COMERCIAL!$K691," ",BD_COMERCIAL!$L691),'Curva Forward'!$B$5:$B$13,0),MATCH(GF$4,'Curva Forward'!$C$4:$AN$4,0))),DH691)</f>
        <v>0</v>
      </c>
      <c r="GG691" s="200">
        <f>AU691*AU$2*IF($FC691="V",1,-1)*IF($Q691="Fixo",(DI691-INDEX('Curva Forward'!$C$5:$AN$13,MATCH(CONCATENATE(BD_COMERCIAL!$K691," ",BD_COMERCIAL!$L691),'Curva Forward'!$B$5:$B$13,0),MATCH(GG$4,'Curva Forward'!$C$4:$AN$4,0))),DI691)</f>
        <v>0</v>
      </c>
      <c r="GH691" s="200">
        <f>AV691*AV$2*IF($FC691="V",1,-1)*IF($Q691="Fixo",(DJ691-INDEX('Curva Forward'!$C$5:$AN$13,MATCH(CONCATENATE(BD_COMERCIAL!$K691," ",BD_COMERCIAL!$L691),'Curva Forward'!$B$5:$B$13,0),MATCH(GH$4,'Curva Forward'!$C$4:$AN$4,0))),DJ691)</f>
        <v>0</v>
      </c>
      <c r="GI691" s="200">
        <f>AW691*AW$2*IF($FC691="V",1,-1)*IF($Q691="Fixo",(DK691-INDEX('Curva Forward'!$C$5:$AN$13,MATCH(CONCATENATE(BD_COMERCIAL!$K691," ",BD_COMERCIAL!$L691),'Curva Forward'!$B$5:$B$13,0),MATCH(GI$4,'Curva Forward'!$C$4:$AN$4,0))),DK691)</f>
        <v>0</v>
      </c>
      <c r="GJ691" s="200">
        <f>AX691*AX$2*IF($FC691="V",1,-1)*IF($Q691="Fixo",(DL691-INDEX('Curva Forward'!$C$5:$AN$13,MATCH(CONCATENATE(BD_COMERCIAL!$K691," ",BD_COMERCIAL!$L691),'Curva Forward'!$B$5:$B$13,0),MATCH(GJ$4,'Curva Forward'!$C$4:$AN$4,0))),DL691)</f>
        <v>0</v>
      </c>
      <c r="GK691" s="200">
        <f>AY691*AY$2*IF($FC691="V",1,-1)*IF($Q691="Fixo",(DM691-INDEX('Curva Forward'!$C$5:$AN$13,MATCH(CONCATENATE(BD_COMERCIAL!$K691," ",BD_COMERCIAL!$L691),'Curva Forward'!$B$5:$B$13,0),MATCH(GK$4,'Curva Forward'!$C$4:$AN$4,0))),DM691)</f>
        <v>2321280</v>
      </c>
      <c r="GL691" s="200">
        <f>IF(EZ691="",0,CL691*CL$2*IF($FC691="V",1,-1)*IF($Q691="Fixo",(EZ691-INDEX('Curva Forward'!$C$5:$AN$13,MATCH(CONCATENATE(BD_COMERCIAL!$K691," ",BD_COMERCIAL!$L691),'Curva Forward'!$B$5:$B$13,0),MATCH(GL$4,'Curva Forward'!$C$4:$AN$4,0))),EZ691))</f>
        <v>0</v>
      </c>
      <c r="GM691" s="200">
        <f>IF(FA691="",0,CM691*CM$2*IF($FC691="V",1,-1)*IF($Q691="Fixo",(FA691-INDEX('Curva Forward'!$C$5:$AN$13,MATCH(CONCATENATE(BD_COMERCIAL!$K691," ",BD_COMERCIAL!$L691),'Curva Forward'!$B$5:$B$13,0),MATCH(GM$4,'Curva Forward'!$C$4:$AN$4,0))),FA691))</f>
        <v>0</v>
      </c>
      <c r="GN691" s="200">
        <f>IF(FB691="",0,CN691*CN$2*IF($FC691="V",1,-1)*IF($Q691="Fixo",(FB691-INDEX('Curva Forward'!$C$5:$AN$13,MATCH(CONCATENATE(BD_COMERCIAL!$K691," ",BD_COMERCIAL!$L691),'Curva Forward'!$B$5:$B$13,0),MATCH(GN$4,'Curva Forward'!$C$4:$AN$4,0))),FB691))</f>
        <v>0</v>
      </c>
      <c r="GO691" s="201">
        <f t="shared" ref="GO691:GO692" ca="1" si="219">IF(FM691&gt;0,FM691,0)</f>
        <v>5481180</v>
      </c>
      <c r="GP691" s="201">
        <f t="shared" ref="GP691:GP692" ca="1" si="220">IF(FM691&lt;0,FM691,0)</f>
        <v>0</v>
      </c>
    </row>
    <row r="692" spans="1:198" ht="15" customHeight="1" x14ac:dyDescent="0.25">
      <c r="A692" s="6"/>
      <c r="B692" s="7" t="s">
        <v>1170</v>
      </c>
      <c r="C692" s="8">
        <v>44848</v>
      </c>
      <c r="D692" s="9" t="s">
        <v>124</v>
      </c>
      <c r="E692" s="9" t="s">
        <v>1056</v>
      </c>
      <c r="F692" s="113"/>
      <c r="G692" s="10" t="s">
        <v>147</v>
      </c>
      <c r="H692" s="113"/>
      <c r="I692" s="9" t="s">
        <v>139</v>
      </c>
      <c r="J692" s="166" t="s">
        <v>1123</v>
      </c>
      <c r="K692" s="10" t="s">
        <v>127</v>
      </c>
      <c r="L692" s="84" t="s">
        <v>22</v>
      </c>
      <c r="M692" s="11">
        <v>44927</v>
      </c>
      <c r="N692" s="12">
        <v>45291</v>
      </c>
      <c r="O692" s="10">
        <v>9.4575342465753423</v>
      </c>
      <c r="P692" s="84">
        <v>83.261273209549074</v>
      </c>
      <c r="Q692" s="84" t="s">
        <v>128</v>
      </c>
      <c r="R692" s="10" t="s">
        <v>129</v>
      </c>
      <c r="S692" s="14" t="s">
        <v>135</v>
      </c>
      <c r="T692" s="11"/>
      <c r="U692" s="12"/>
      <c r="V692" s="257" t="str">
        <f ca="1">IF(U692="","",
IF(U692="NA","",
IFERROR(VLOOKUP(EOMONTH(M692,-2)+1,IPCA!$A:$B,2,0),
VLOOKUP(EOMONTH(TODAY(),-2)+1,IPCA!$A:$B,2,0))/
VLOOKUP(EOMONTH(U692,-2)+1,IPCA!$A:$B,2,0)*
P692))</f>
        <v/>
      </c>
      <c r="W692" s="84"/>
      <c r="X692" s="13"/>
      <c r="Y692" s="166"/>
      <c r="Z692" s="107" t="s">
        <v>148</v>
      </c>
      <c r="AA692" s="107" t="s">
        <v>148</v>
      </c>
      <c r="AB692" s="15"/>
      <c r="AM692" s="6"/>
      <c r="AN692" s="15">
        <v>4.7</v>
      </c>
      <c r="AO692">
        <v>4.7</v>
      </c>
      <c r="AP692">
        <v>4.7</v>
      </c>
      <c r="AQ692">
        <v>20</v>
      </c>
      <c r="AR692">
        <v>20</v>
      </c>
      <c r="AS692">
        <v>20</v>
      </c>
      <c r="AT692">
        <v>0</v>
      </c>
      <c r="AU692">
        <v>0</v>
      </c>
      <c r="AV692">
        <v>0</v>
      </c>
      <c r="AW692">
        <v>0</v>
      </c>
      <c r="AX692">
        <v>0</v>
      </c>
      <c r="AY692" s="6">
        <v>39</v>
      </c>
      <c r="AZ692" s="15"/>
      <c r="BK692" s="6"/>
      <c r="BL692" s="15"/>
      <c r="BW692" s="6"/>
      <c r="BX692" s="15"/>
      <c r="CI692" s="6"/>
      <c r="CJ692" s="16" t="str">
        <f t="shared" si="204"/>
        <v/>
      </c>
      <c r="CK692" s="16">
        <f t="shared" si="205"/>
        <v>9.4575342465753423</v>
      </c>
      <c r="CL692" s="16" t="str">
        <f t="shared" si="206"/>
        <v/>
      </c>
      <c r="CM692" s="16" t="str">
        <f t="shared" si="207"/>
        <v/>
      </c>
      <c r="CN692" s="16" t="str">
        <f t="shared" si="208"/>
        <v/>
      </c>
      <c r="CO692" s="18"/>
      <c r="CP692" s="15"/>
      <c r="DA692" s="6"/>
      <c r="DB692" s="15">
        <v>68.5</v>
      </c>
      <c r="DC692">
        <v>68.5</v>
      </c>
      <c r="DD692">
        <v>68.5</v>
      </c>
      <c r="DE692">
        <v>72.599999999999994</v>
      </c>
      <c r="DF692">
        <v>72.599999999999994</v>
      </c>
      <c r="DG692">
        <v>72.599999999999994</v>
      </c>
      <c r="DH692">
        <v>0</v>
      </c>
      <c r="DI692">
        <v>0</v>
      </c>
      <c r="DJ692">
        <v>0</v>
      </c>
      <c r="DK692">
        <v>0</v>
      </c>
      <c r="DL692">
        <v>0</v>
      </c>
      <c r="DM692" s="6">
        <v>105</v>
      </c>
      <c r="DN692" s="15"/>
      <c r="DY692" s="6"/>
      <c r="DZ692" s="15"/>
      <c r="EK692" s="6"/>
      <c r="EL692" s="15"/>
      <c r="EW692" s="6"/>
      <c r="EX692" s="16" t="str">
        <f t="shared" si="209"/>
        <v/>
      </c>
      <c r="EY692" s="16">
        <f t="shared" si="210"/>
        <v>43.908493150684926</v>
      </c>
      <c r="EZ692" s="16" t="str">
        <f t="shared" si="211"/>
        <v/>
      </c>
      <c r="FA692" s="16" t="str">
        <f t="shared" si="212"/>
        <v/>
      </c>
      <c r="FB692" s="160" t="str">
        <f t="shared" si="213"/>
        <v/>
      </c>
      <c r="FC692" t="s">
        <v>204</v>
      </c>
      <c r="FD692" s="20" t="s">
        <v>147</v>
      </c>
      <c r="FE692"/>
      <c r="FF692" s="209" t="s">
        <v>206</v>
      </c>
      <c r="FH692" s="284">
        <f t="shared" ca="1" si="214"/>
        <v>0</v>
      </c>
      <c r="FI692" s="208">
        <f t="shared" si="215"/>
        <v>12.133333333333333</v>
      </c>
      <c r="FK692" t="str">
        <f t="shared" si="216"/>
        <v>Portfólio</v>
      </c>
      <c r="FL692" s="201">
        <f t="shared" ca="1" si="217"/>
        <v>0</v>
      </c>
      <c r="FM692" s="201">
        <f t="shared" ca="1" si="218"/>
        <v>-5481180</v>
      </c>
      <c r="FN692" s="200">
        <f>AB692*AB$2*IF($FC692="V",1,-1)*IF($Q692="Fixo",(CP692-INDEX('Curva Forward'!$C$5:$AN$13,MATCH(CONCATENATE(BD_COMERCIAL!$K692," ",BD_COMERCIAL!$L692),'Curva Forward'!$B$5:$B$13,0),MATCH(FN$4,'Curva Forward'!$C$4:$AN$4,0))),CP692)</f>
        <v>0</v>
      </c>
      <c r="FO692" s="200">
        <f>AC692*AC$2*IF($FC692="V",1,-1)*IF($Q692="Fixo",(CQ692-INDEX('Curva Forward'!$C$5:$AN$13,MATCH(CONCATENATE(BD_COMERCIAL!$K692," ",BD_COMERCIAL!$L692),'Curva Forward'!$B$5:$B$13,0),MATCH(FO$4,'Curva Forward'!$C$4:$AN$4,0))),CQ692)</f>
        <v>0</v>
      </c>
      <c r="FP692" s="200">
        <f>AD692*AD$2*IF($FC692="V",1,-1)*IF($Q692="Fixo",(CR692-INDEX('Curva Forward'!$C$5:$AN$13,MATCH(CONCATENATE(BD_COMERCIAL!$K692," ",BD_COMERCIAL!$L692),'Curva Forward'!$B$5:$B$13,0),MATCH(FP$4,'Curva Forward'!$C$4:$AN$4,0))),CR692)</f>
        <v>0</v>
      </c>
      <c r="FQ692" s="200">
        <f>AE692*AE$2*IF($FC692="V",1,-1)*IF($Q692="Fixo",(CS692-INDEX('Curva Forward'!$C$5:$AN$13,MATCH(CONCATENATE(BD_COMERCIAL!$K692," ",BD_COMERCIAL!$L692),'Curva Forward'!$B$5:$B$13,0),MATCH(FQ$4,'Curva Forward'!$C$4:$AN$4,0))),CS692)</f>
        <v>0</v>
      </c>
      <c r="FR692" s="200">
        <f>AF692*AF$2*IF($FC692="V",1,-1)*IF($Q692="Fixo",(CT692-INDEX('Curva Forward'!$C$5:$AN$13,MATCH(CONCATENATE(BD_COMERCIAL!$K692," ",BD_COMERCIAL!$L692),'Curva Forward'!$B$5:$B$13,0),MATCH(FR$4,'Curva Forward'!$C$4:$AN$4,0))),CT692)</f>
        <v>0</v>
      </c>
      <c r="FS692" s="200">
        <f>AG692*AG$2*IF($FC692="V",1,-1)*IF($Q692="Fixo",(CU692-INDEX('Curva Forward'!$C$5:$AN$13,MATCH(CONCATENATE(BD_COMERCIAL!$K692," ",BD_COMERCIAL!$L692),'Curva Forward'!$B$5:$B$13,0),MATCH(FS$4,'Curva Forward'!$C$4:$AN$4,0))),CU692)</f>
        <v>0</v>
      </c>
      <c r="FT692" s="200">
        <f>AH692*AH$2*IF($FC692="V",1,-1)*IF($Q692="Fixo",(CV692-INDEX('Curva Forward'!$C$5:$AN$13,MATCH(CONCATENATE(BD_COMERCIAL!$K692," ",BD_COMERCIAL!$L692),'Curva Forward'!$B$5:$B$13,0),MATCH(FT$4,'Curva Forward'!$C$4:$AN$4,0))),CV692)</f>
        <v>0</v>
      </c>
      <c r="FU692" s="200">
        <f>AI692*AI$2*IF($FC692="V",1,-1)*IF($Q692="Fixo",(CW692-INDEX('Curva Forward'!$C$5:$AN$13,MATCH(CONCATENATE(BD_COMERCIAL!$K692," ",BD_COMERCIAL!$L692),'Curva Forward'!$B$5:$B$13,0),MATCH(FU$4,'Curva Forward'!$C$4:$AN$4,0))),CW692)</f>
        <v>0</v>
      </c>
      <c r="FV692" s="200">
        <f>AJ692*AJ$2*IF($FC692="V",1,-1)*IF($Q692="Fixo",(CX692-INDEX('Curva Forward'!$C$5:$AN$13,MATCH(CONCATENATE(BD_COMERCIAL!$K692," ",BD_COMERCIAL!$L692),'Curva Forward'!$B$5:$B$13,0),MATCH(FV$4,'Curva Forward'!$C$4:$AN$4,0))),CX692)</f>
        <v>0</v>
      </c>
      <c r="FW692" s="200">
        <f>AK692*AK$2*IF($FC692="V",1,-1)*IF($Q692="Fixo",(CY692-INDEX('Curva Forward'!$C$5:$AN$13,MATCH(CONCATENATE(BD_COMERCIAL!$K692," ",BD_COMERCIAL!$L692),'Curva Forward'!$B$5:$B$13,0),MATCH(FW$4,'Curva Forward'!$C$4:$AN$4,0))),CY692)</f>
        <v>0</v>
      </c>
      <c r="FX692" s="200">
        <f>AL692*AL$2*IF($FC692="V",1,-1)*IF($Q692="Fixo",(CZ692-INDEX('Curva Forward'!$C$5:$AN$13,MATCH(CONCATENATE(BD_COMERCIAL!$K692," ",BD_COMERCIAL!$L692),'Curva Forward'!$B$5:$B$13,0),MATCH(FX$4,'Curva Forward'!$C$4:$AN$4,0))),CZ692)</f>
        <v>0</v>
      </c>
      <c r="FY692" s="200">
        <f>AM692*AM$2*IF($FC692="V",1,-1)*IF($Q692="Fixo",(DA692-INDEX('Curva Forward'!$C$5:$AN$13,MATCH(CONCATENATE(BD_COMERCIAL!$K692," ",BD_COMERCIAL!$L692),'Curva Forward'!$B$5:$B$13,0),MATCH(FY$4,'Curva Forward'!$C$4:$AN$4,0))),DA692)</f>
        <v>0</v>
      </c>
      <c r="FZ692" s="200">
        <f>AN692*AN$2*IF($FC692="V",1,-1)*IF($Q692="Fixo",(DB692-INDEX('Curva Forward'!$C$5:$AN$13,MATCH(CONCATENATE(BD_COMERCIAL!$K692," ",BD_COMERCIAL!$L692),'Curva Forward'!$B$5:$B$13,0),MATCH(FZ$4,'Curva Forward'!$C$4:$AN$4,0))),DB692)</f>
        <v>-284989.2</v>
      </c>
      <c r="GA692" s="200">
        <f>AO692*AO$2*IF($FC692="V",1,-1)*IF($Q692="Fixo",(DC692-INDEX('Curva Forward'!$C$5:$AN$13,MATCH(CONCATENATE(BD_COMERCIAL!$K692," ",BD_COMERCIAL!$L692),'Curva Forward'!$B$5:$B$13,0),MATCH(GA$4,'Curva Forward'!$C$4:$AN$4,0))),DC692)</f>
        <v>-257409.6</v>
      </c>
      <c r="GB692" s="200">
        <f>AP692*AP$2*IF($FC692="V",1,-1)*IF($Q692="Fixo",(DD692-INDEX('Curva Forward'!$C$5:$AN$13,MATCH(CONCATENATE(BD_COMERCIAL!$K692," ",BD_COMERCIAL!$L692),'Curva Forward'!$B$5:$B$13,0),MATCH(GB$4,'Curva Forward'!$C$4:$AN$4,0))),DD692)</f>
        <v>-284989.2</v>
      </c>
      <c r="GC692" s="200">
        <f>AQ692*AQ$2*IF($FC692="V",1,-1)*IF($Q692="Fixo",(DE692-INDEX('Curva Forward'!$C$5:$AN$13,MATCH(CONCATENATE(BD_COMERCIAL!$K692," ",BD_COMERCIAL!$L692),'Curva Forward'!$B$5:$B$13,0),MATCH(GC$4,'Curva Forward'!$C$4:$AN$4,0))),DE692)</f>
        <v>-768960.00000000012</v>
      </c>
      <c r="GD692" s="200">
        <f>AR692*AR$2*IF($FC692="V",1,-1)*IF($Q692="Fixo",(DF692-INDEX('Curva Forward'!$C$5:$AN$13,MATCH(CONCATENATE(BD_COMERCIAL!$K692," ",BD_COMERCIAL!$L692),'Curva Forward'!$B$5:$B$13,0),MATCH(GD$4,'Curva Forward'!$C$4:$AN$4,0))),DF692)</f>
        <v>-794592.00000000012</v>
      </c>
      <c r="GE692" s="200">
        <f>AS692*AS$2*IF($FC692="V",1,-1)*IF($Q692="Fixo",(DG692-INDEX('Curva Forward'!$C$5:$AN$13,MATCH(CONCATENATE(BD_COMERCIAL!$K692," ",BD_COMERCIAL!$L692),'Curva Forward'!$B$5:$B$13,0),MATCH(GE$4,'Curva Forward'!$C$4:$AN$4,0))),DG692)</f>
        <v>-768960.00000000012</v>
      </c>
      <c r="GF692" s="200">
        <f>AT692*AT$2*IF($FC692="V",1,-1)*IF($Q692="Fixo",(DH692-INDEX('Curva Forward'!$C$5:$AN$13,MATCH(CONCATENATE(BD_COMERCIAL!$K692," ",BD_COMERCIAL!$L692),'Curva Forward'!$B$5:$B$13,0),MATCH(GF$4,'Curva Forward'!$C$4:$AN$4,0))),DH692)</f>
        <v>0</v>
      </c>
      <c r="GG692" s="200">
        <f>AU692*AU$2*IF($FC692="V",1,-1)*IF($Q692="Fixo",(DI692-INDEX('Curva Forward'!$C$5:$AN$13,MATCH(CONCATENATE(BD_COMERCIAL!$K692," ",BD_COMERCIAL!$L692),'Curva Forward'!$B$5:$B$13,0),MATCH(GG$4,'Curva Forward'!$C$4:$AN$4,0))),DI692)</f>
        <v>0</v>
      </c>
      <c r="GH692" s="200">
        <f>AV692*AV$2*IF($FC692="V",1,-1)*IF($Q692="Fixo",(DJ692-INDEX('Curva Forward'!$C$5:$AN$13,MATCH(CONCATENATE(BD_COMERCIAL!$K692," ",BD_COMERCIAL!$L692),'Curva Forward'!$B$5:$B$13,0),MATCH(GH$4,'Curva Forward'!$C$4:$AN$4,0))),DJ692)</f>
        <v>0</v>
      </c>
      <c r="GI692" s="200">
        <f>AW692*AW$2*IF($FC692="V",1,-1)*IF($Q692="Fixo",(DK692-INDEX('Curva Forward'!$C$5:$AN$13,MATCH(CONCATENATE(BD_COMERCIAL!$K692," ",BD_COMERCIAL!$L692),'Curva Forward'!$B$5:$B$13,0),MATCH(GI$4,'Curva Forward'!$C$4:$AN$4,0))),DK692)</f>
        <v>0</v>
      </c>
      <c r="GJ692" s="200">
        <f>AX692*AX$2*IF($FC692="V",1,-1)*IF($Q692="Fixo",(DL692-INDEX('Curva Forward'!$C$5:$AN$13,MATCH(CONCATENATE(BD_COMERCIAL!$K692," ",BD_COMERCIAL!$L692),'Curva Forward'!$B$5:$B$13,0),MATCH(GJ$4,'Curva Forward'!$C$4:$AN$4,0))),DL692)</f>
        <v>0</v>
      </c>
      <c r="GK692" s="200">
        <f>AY692*AY$2*IF($FC692="V",1,-1)*IF($Q692="Fixo",(DM692-INDEX('Curva Forward'!$C$5:$AN$13,MATCH(CONCATENATE(BD_COMERCIAL!$K692," ",BD_COMERCIAL!$L692),'Curva Forward'!$B$5:$B$13,0),MATCH(GK$4,'Curva Forward'!$C$4:$AN$4,0))),DM692)</f>
        <v>-2321280</v>
      </c>
      <c r="GL692" s="200">
        <f>IF(EZ692="",0,CL692*CL$2*IF($FC692="V",1,-1)*IF($Q692="Fixo",(EZ692-INDEX('Curva Forward'!$C$5:$AN$13,MATCH(CONCATENATE(BD_COMERCIAL!$K692," ",BD_COMERCIAL!$L692),'Curva Forward'!$B$5:$B$13,0),MATCH(GL$4,'Curva Forward'!$C$4:$AN$4,0))),EZ692))</f>
        <v>0</v>
      </c>
      <c r="GM692" s="200">
        <f>IF(FA692="",0,CM692*CM$2*IF($FC692="V",1,-1)*IF($Q692="Fixo",(FA692-INDEX('Curva Forward'!$C$5:$AN$13,MATCH(CONCATENATE(BD_COMERCIAL!$K692," ",BD_COMERCIAL!$L692),'Curva Forward'!$B$5:$B$13,0),MATCH(GM$4,'Curva Forward'!$C$4:$AN$4,0))),FA692))</f>
        <v>0</v>
      </c>
      <c r="GN692" s="200">
        <f>IF(FB692="",0,CN692*CN$2*IF($FC692="V",1,-1)*IF($Q692="Fixo",(FB692-INDEX('Curva Forward'!$C$5:$AN$13,MATCH(CONCATENATE(BD_COMERCIAL!$K692," ",BD_COMERCIAL!$L692),'Curva Forward'!$B$5:$B$13,0),MATCH(GN$4,'Curva Forward'!$C$4:$AN$4,0))),FB692))</f>
        <v>0</v>
      </c>
      <c r="GO692" s="201">
        <f t="shared" ca="1" si="219"/>
        <v>0</v>
      </c>
      <c r="GP692" s="201">
        <f t="shared" ca="1" si="220"/>
        <v>-5481180</v>
      </c>
    </row>
    <row r="693" spans="1:198" ht="15" customHeight="1" x14ac:dyDescent="0.25">
      <c r="A693" s="6"/>
      <c r="B693" s="7" t="s">
        <v>1139</v>
      </c>
      <c r="C693" s="8">
        <v>44851</v>
      </c>
      <c r="D693" s="9" t="s">
        <v>124</v>
      </c>
      <c r="E693" s="9" t="s">
        <v>1056</v>
      </c>
      <c r="F693" s="113" t="s">
        <v>992</v>
      </c>
      <c r="G693" s="10" t="s">
        <v>268</v>
      </c>
      <c r="H693" s="113" t="s">
        <v>1140</v>
      </c>
      <c r="I693" s="9" t="s">
        <v>139</v>
      </c>
      <c r="J693" s="166"/>
      <c r="K693" s="10" t="s">
        <v>127</v>
      </c>
      <c r="L693" s="84" t="s">
        <v>22</v>
      </c>
      <c r="M693" s="11">
        <v>44896</v>
      </c>
      <c r="N693" s="12">
        <v>44926</v>
      </c>
      <c r="O693" s="10">
        <v>3.5</v>
      </c>
      <c r="P693" s="84">
        <v>57</v>
      </c>
      <c r="Q693" s="84" t="s">
        <v>128</v>
      </c>
      <c r="R693" s="10" t="s">
        <v>129</v>
      </c>
      <c r="S693" s="14" t="s">
        <v>135</v>
      </c>
      <c r="T693" s="11"/>
      <c r="U693" s="12"/>
      <c r="V693" s="257" t="str">
        <f ca="1">IF(U693="","",
IF(U693="NA","",
IFERROR(VLOOKUP(EOMONTH(M693,-2)+1,IPCA!$A:$B,2,0),
VLOOKUP(EOMONTH(TODAY(),-2)+1,IPCA!$A:$B,2,0))/
VLOOKUP(EOMONTH(U693,-2)+1,IPCA!$A:$B,2,0)*
P693))</f>
        <v/>
      </c>
      <c r="W693" s="84"/>
      <c r="X693" s="13" t="s">
        <v>133</v>
      </c>
      <c r="Y693" s="166"/>
      <c r="AA693" s="108"/>
      <c r="AB693" s="15"/>
      <c r="AM693" s="6">
        <v>3.5</v>
      </c>
      <c r="AN693" s="15"/>
      <c r="AY693" s="6"/>
      <c r="AZ693" s="15"/>
      <c r="BK693" s="6"/>
      <c r="BL693" s="15"/>
      <c r="BW693" s="6"/>
      <c r="BX693" s="15"/>
      <c r="CI693" s="6"/>
      <c r="CJ693" s="16">
        <f t="shared" si="187"/>
        <v>0.29726027397260274</v>
      </c>
      <c r="CK693" s="16" t="str">
        <f t="shared" si="188"/>
        <v/>
      </c>
      <c r="CL693" s="16" t="str">
        <f t="shared" si="189"/>
        <v/>
      </c>
      <c r="CM693" s="16" t="str">
        <f t="shared" si="190"/>
        <v/>
      </c>
      <c r="CN693" s="16" t="str">
        <f t="shared" si="191"/>
        <v/>
      </c>
      <c r="CO693" s="18"/>
      <c r="CP693" s="15"/>
      <c r="DA693" s="6">
        <v>57</v>
      </c>
      <c r="DB693" s="15"/>
      <c r="DM693" s="6"/>
      <c r="DN693" s="15"/>
      <c r="DY693" s="6"/>
      <c r="DZ693" s="15"/>
      <c r="EK693" s="6"/>
      <c r="EL693" s="15"/>
      <c r="EW693" s="6"/>
      <c r="EX693" s="16">
        <f t="shared" si="199"/>
        <v>4.8410958904109593</v>
      </c>
      <c r="EY693" s="16" t="str">
        <f t="shared" si="200"/>
        <v/>
      </c>
      <c r="EZ693" s="16" t="str">
        <f t="shared" si="201"/>
        <v/>
      </c>
      <c r="FA693" s="16" t="str">
        <f t="shared" si="202"/>
        <v/>
      </c>
      <c r="FB693" s="160" t="str">
        <f t="shared" si="203"/>
        <v/>
      </c>
      <c r="FC693" t="s">
        <v>204</v>
      </c>
      <c r="FD693" s="20" t="s">
        <v>139</v>
      </c>
      <c r="FE693"/>
      <c r="FF693" s="209" t="s">
        <v>206</v>
      </c>
      <c r="FH693" s="284">
        <f t="shared" ca="1" si="192"/>
        <v>0</v>
      </c>
      <c r="FI693" s="208">
        <f t="shared" si="193"/>
        <v>1</v>
      </c>
      <c r="FK693" t="str">
        <f t="shared" si="194"/>
        <v>PARATY ENERGIA LTDA</v>
      </c>
      <c r="FL693" s="201">
        <f t="shared" ca="1" si="195"/>
        <v>-104160</v>
      </c>
      <c r="FM693" s="201">
        <f t="shared" ca="1" si="196"/>
        <v>0</v>
      </c>
      <c r="FN693" s="200">
        <f>AB693*AB$2*IF($FC693="V",1,-1)*IF($Q693="Fixo",(CP693-INDEX('Curva Forward'!$C$5:$AN$13,MATCH(CONCATENATE(BD_COMERCIAL!$K693," ",BD_COMERCIAL!$L693),'Curva Forward'!$B$5:$B$13,0),MATCH(FN$4,'Curva Forward'!$C$4:$AN$4,0))),CP693)</f>
        <v>0</v>
      </c>
      <c r="FO693" s="200">
        <f>AC693*AC$2*IF($FC693="V",1,-1)*IF($Q693="Fixo",(CQ693-INDEX('Curva Forward'!$C$5:$AN$13,MATCH(CONCATENATE(BD_COMERCIAL!$K693," ",BD_COMERCIAL!$L693),'Curva Forward'!$B$5:$B$13,0),MATCH(FO$4,'Curva Forward'!$C$4:$AN$4,0))),CQ693)</f>
        <v>0</v>
      </c>
      <c r="FP693" s="200">
        <f>AD693*AD$2*IF($FC693="V",1,-1)*IF($Q693="Fixo",(CR693-INDEX('Curva Forward'!$C$5:$AN$13,MATCH(CONCATENATE(BD_COMERCIAL!$K693," ",BD_COMERCIAL!$L693),'Curva Forward'!$B$5:$B$13,0),MATCH(FP$4,'Curva Forward'!$C$4:$AN$4,0))),CR693)</f>
        <v>0</v>
      </c>
      <c r="FQ693" s="200">
        <f>AE693*AE$2*IF($FC693="V",1,-1)*IF($Q693="Fixo",(CS693-INDEX('Curva Forward'!$C$5:$AN$13,MATCH(CONCATENATE(BD_COMERCIAL!$K693," ",BD_COMERCIAL!$L693),'Curva Forward'!$B$5:$B$13,0),MATCH(FQ$4,'Curva Forward'!$C$4:$AN$4,0))),CS693)</f>
        <v>0</v>
      </c>
      <c r="FR693" s="200">
        <f>AF693*AF$2*IF($FC693="V",1,-1)*IF($Q693="Fixo",(CT693-INDEX('Curva Forward'!$C$5:$AN$13,MATCH(CONCATENATE(BD_COMERCIAL!$K693," ",BD_COMERCIAL!$L693),'Curva Forward'!$B$5:$B$13,0),MATCH(FR$4,'Curva Forward'!$C$4:$AN$4,0))),CT693)</f>
        <v>0</v>
      </c>
      <c r="FS693" s="200">
        <f>AG693*AG$2*IF($FC693="V",1,-1)*IF($Q693="Fixo",(CU693-INDEX('Curva Forward'!$C$5:$AN$13,MATCH(CONCATENATE(BD_COMERCIAL!$K693," ",BD_COMERCIAL!$L693),'Curva Forward'!$B$5:$B$13,0),MATCH(FS$4,'Curva Forward'!$C$4:$AN$4,0))),CU693)</f>
        <v>0</v>
      </c>
      <c r="FT693" s="200">
        <f>AH693*AH$2*IF($FC693="V",1,-1)*IF($Q693="Fixo",(CV693-INDEX('Curva Forward'!$C$5:$AN$13,MATCH(CONCATENATE(BD_COMERCIAL!$K693," ",BD_COMERCIAL!$L693),'Curva Forward'!$B$5:$B$13,0),MATCH(FT$4,'Curva Forward'!$C$4:$AN$4,0))),CV693)</f>
        <v>0</v>
      </c>
      <c r="FU693" s="200">
        <f>AI693*AI$2*IF($FC693="V",1,-1)*IF($Q693="Fixo",(CW693-INDEX('Curva Forward'!$C$5:$AN$13,MATCH(CONCATENATE(BD_COMERCIAL!$K693," ",BD_COMERCIAL!$L693),'Curva Forward'!$B$5:$B$13,0),MATCH(FU$4,'Curva Forward'!$C$4:$AN$4,0))),CW693)</f>
        <v>0</v>
      </c>
      <c r="FV693" s="200">
        <f>AJ693*AJ$2*IF($FC693="V",1,-1)*IF($Q693="Fixo",(CX693-INDEX('Curva Forward'!$C$5:$AN$13,MATCH(CONCATENATE(BD_COMERCIAL!$K693," ",BD_COMERCIAL!$L693),'Curva Forward'!$B$5:$B$13,0),MATCH(FV$4,'Curva Forward'!$C$4:$AN$4,0))),CX693)</f>
        <v>0</v>
      </c>
      <c r="FW693" s="200">
        <f>AK693*AK$2*IF($FC693="V",1,-1)*IF($Q693="Fixo",(CY693-INDEX('Curva Forward'!$C$5:$AN$13,MATCH(CONCATENATE(BD_COMERCIAL!$K693," ",BD_COMERCIAL!$L693),'Curva Forward'!$B$5:$B$13,0),MATCH(FW$4,'Curva Forward'!$C$4:$AN$4,0))),CY693)</f>
        <v>0</v>
      </c>
      <c r="FX693" s="200">
        <f>AL693*AL$2*IF($FC693="V",1,-1)*IF($Q693="Fixo",(CZ693-INDEX('Curva Forward'!$C$5:$AN$13,MATCH(CONCATENATE(BD_COMERCIAL!$K693," ",BD_COMERCIAL!$L693),'Curva Forward'!$B$5:$B$13,0),MATCH(FX$4,'Curva Forward'!$C$4:$AN$4,0))),CZ693)</f>
        <v>0</v>
      </c>
      <c r="FY693" s="200">
        <f>AM693*AM$2*IF($FC693="V",1,-1)*IF($Q693="Fixo",(DA693-INDEX('Curva Forward'!$C$5:$AN$13,MATCH(CONCATENATE(BD_COMERCIAL!$K693," ",BD_COMERCIAL!$L693),'Curva Forward'!$B$5:$B$13,0),MATCH(FY$4,'Curva Forward'!$C$4:$AN$4,0))),DA693)</f>
        <v>-104160</v>
      </c>
      <c r="FZ693" s="200">
        <f>AN693*AN$2*IF($FC693="V",1,-1)*IF($Q693="Fixo",(DB693-INDEX('Curva Forward'!$C$5:$AN$13,MATCH(CONCATENATE(BD_COMERCIAL!$K693," ",BD_COMERCIAL!$L693),'Curva Forward'!$B$5:$B$13,0),MATCH(FZ$4,'Curva Forward'!$C$4:$AN$4,0))),DB693)</f>
        <v>0</v>
      </c>
      <c r="GA693" s="200">
        <f>AO693*AO$2*IF($FC693="V",1,-1)*IF($Q693="Fixo",(DC693-INDEX('Curva Forward'!$C$5:$AN$13,MATCH(CONCATENATE(BD_COMERCIAL!$K693," ",BD_COMERCIAL!$L693),'Curva Forward'!$B$5:$B$13,0),MATCH(GA$4,'Curva Forward'!$C$4:$AN$4,0))),DC693)</f>
        <v>0</v>
      </c>
      <c r="GB693" s="200">
        <f>AP693*AP$2*IF($FC693="V",1,-1)*IF($Q693="Fixo",(DD693-INDEX('Curva Forward'!$C$5:$AN$13,MATCH(CONCATENATE(BD_COMERCIAL!$K693," ",BD_COMERCIAL!$L693),'Curva Forward'!$B$5:$B$13,0),MATCH(GB$4,'Curva Forward'!$C$4:$AN$4,0))),DD693)</f>
        <v>0</v>
      </c>
      <c r="GC693" s="200">
        <f>AQ693*AQ$2*IF($FC693="V",1,-1)*IF($Q693="Fixo",(DE693-INDEX('Curva Forward'!$C$5:$AN$13,MATCH(CONCATENATE(BD_COMERCIAL!$K693," ",BD_COMERCIAL!$L693),'Curva Forward'!$B$5:$B$13,0),MATCH(GC$4,'Curva Forward'!$C$4:$AN$4,0))),DE693)</f>
        <v>0</v>
      </c>
      <c r="GD693" s="200">
        <f>AR693*AR$2*IF($FC693="V",1,-1)*IF($Q693="Fixo",(DF693-INDEX('Curva Forward'!$C$5:$AN$13,MATCH(CONCATENATE(BD_COMERCIAL!$K693," ",BD_COMERCIAL!$L693),'Curva Forward'!$B$5:$B$13,0),MATCH(GD$4,'Curva Forward'!$C$4:$AN$4,0))),DF693)</f>
        <v>0</v>
      </c>
      <c r="GE693" s="200">
        <f>AS693*AS$2*IF($FC693="V",1,-1)*IF($Q693="Fixo",(DG693-INDEX('Curva Forward'!$C$5:$AN$13,MATCH(CONCATENATE(BD_COMERCIAL!$K693," ",BD_COMERCIAL!$L693),'Curva Forward'!$B$5:$B$13,0),MATCH(GE$4,'Curva Forward'!$C$4:$AN$4,0))),DG693)</f>
        <v>0</v>
      </c>
      <c r="GF693" s="200">
        <f>AT693*AT$2*IF($FC693="V",1,-1)*IF($Q693="Fixo",(DH693-INDEX('Curva Forward'!$C$5:$AN$13,MATCH(CONCATENATE(BD_COMERCIAL!$K693," ",BD_COMERCIAL!$L693),'Curva Forward'!$B$5:$B$13,0),MATCH(GF$4,'Curva Forward'!$C$4:$AN$4,0))),DH693)</f>
        <v>0</v>
      </c>
      <c r="GG693" s="200">
        <f>AU693*AU$2*IF($FC693="V",1,-1)*IF($Q693="Fixo",(DI693-INDEX('Curva Forward'!$C$5:$AN$13,MATCH(CONCATENATE(BD_COMERCIAL!$K693," ",BD_COMERCIAL!$L693),'Curva Forward'!$B$5:$B$13,0),MATCH(GG$4,'Curva Forward'!$C$4:$AN$4,0))),DI693)</f>
        <v>0</v>
      </c>
      <c r="GH693" s="200">
        <f>AV693*AV$2*IF($FC693="V",1,-1)*IF($Q693="Fixo",(DJ693-INDEX('Curva Forward'!$C$5:$AN$13,MATCH(CONCATENATE(BD_COMERCIAL!$K693," ",BD_COMERCIAL!$L693),'Curva Forward'!$B$5:$B$13,0),MATCH(GH$4,'Curva Forward'!$C$4:$AN$4,0))),DJ693)</f>
        <v>0</v>
      </c>
      <c r="GI693" s="200">
        <f>AW693*AW$2*IF($FC693="V",1,-1)*IF($Q693="Fixo",(DK693-INDEX('Curva Forward'!$C$5:$AN$13,MATCH(CONCATENATE(BD_COMERCIAL!$K693," ",BD_COMERCIAL!$L693),'Curva Forward'!$B$5:$B$13,0),MATCH(GI$4,'Curva Forward'!$C$4:$AN$4,0))),DK693)</f>
        <v>0</v>
      </c>
      <c r="GJ693" s="200">
        <f>AX693*AX$2*IF($FC693="V",1,-1)*IF($Q693="Fixo",(DL693-INDEX('Curva Forward'!$C$5:$AN$13,MATCH(CONCATENATE(BD_COMERCIAL!$K693," ",BD_COMERCIAL!$L693),'Curva Forward'!$B$5:$B$13,0),MATCH(GJ$4,'Curva Forward'!$C$4:$AN$4,0))),DL693)</f>
        <v>0</v>
      </c>
      <c r="GK693" s="200">
        <f>AY693*AY$2*IF($FC693="V",1,-1)*IF($Q693="Fixo",(DM693-INDEX('Curva Forward'!$C$5:$AN$13,MATCH(CONCATENATE(BD_COMERCIAL!$K693," ",BD_COMERCIAL!$L693),'Curva Forward'!$B$5:$B$13,0),MATCH(GK$4,'Curva Forward'!$C$4:$AN$4,0))),DM693)</f>
        <v>0</v>
      </c>
      <c r="GL693" s="200">
        <f>IF(EZ693="",0,CL693*CL$2*IF($FC693="V",1,-1)*IF($Q693="Fixo",(EZ693-INDEX('Curva Forward'!$C$5:$AN$13,MATCH(CONCATENATE(BD_COMERCIAL!$K693," ",BD_COMERCIAL!$L693),'Curva Forward'!$B$5:$B$13,0),MATCH(GL$4,'Curva Forward'!$C$4:$AN$4,0))),EZ693))</f>
        <v>0</v>
      </c>
      <c r="GM693" s="200">
        <f>IF(FA693="",0,CM693*CM$2*IF($FC693="V",1,-1)*IF($Q693="Fixo",(FA693-INDEX('Curva Forward'!$C$5:$AN$13,MATCH(CONCATENATE(BD_COMERCIAL!$K693," ",BD_COMERCIAL!$L693),'Curva Forward'!$B$5:$B$13,0),MATCH(GM$4,'Curva Forward'!$C$4:$AN$4,0))),FA693))</f>
        <v>0</v>
      </c>
      <c r="GN693" s="200">
        <f>IF(FB693="",0,CN693*CN$2*IF($FC693="V",1,-1)*IF($Q693="Fixo",(FB693-INDEX('Curva Forward'!$C$5:$AN$13,MATCH(CONCATENATE(BD_COMERCIAL!$K693," ",BD_COMERCIAL!$L693),'Curva Forward'!$B$5:$B$13,0),MATCH(GN$4,'Curva Forward'!$C$4:$AN$4,0))),FB693))</f>
        <v>0</v>
      </c>
      <c r="GO693" s="201">
        <f t="shared" ca="1" si="197"/>
        <v>0</v>
      </c>
      <c r="GP693" s="201">
        <f t="shared" ca="1" si="198"/>
        <v>0</v>
      </c>
    </row>
    <row r="694" spans="1:198" ht="15" customHeight="1" x14ac:dyDescent="0.25">
      <c r="A694" s="6"/>
      <c r="B694" s="7" t="s">
        <v>1141</v>
      </c>
      <c r="C694" s="8">
        <v>44851</v>
      </c>
      <c r="D694" s="9" t="s">
        <v>124</v>
      </c>
      <c r="E694" s="9" t="s">
        <v>1056</v>
      </c>
      <c r="F694" s="113" t="s">
        <v>992</v>
      </c>
      <c r="G694" s="10" t="s">
        <v>197</v>
      </c>
      <c r="H694" s="113" t="s">
        <v>1142</v>
      </c>
      <c r="I694" s="9" t="s">
        <v>126</v>
      </c>
      <c r="J694" s="166" t="s">
        <v>1147</v>
      </c>
      <c r="K694" s="10" t="s">
        <v>127</v>
      </c>
      <c r="L694" s="84" t="s">
        <v>22</v>
      </c>
      <c r="M694" s="11">
        <v>45200</v>
      </c>
      <c r="N694" s="12">
        <v>45291</v>
      </c>
      <c r="O694" s="10">
        <v>5</v>
      </c>
      <c r="P694" s="84">
        <v>115</v>
      </c>
      <c r="Q694" s="84" t="s">
        <v>128</v>
      </c>
      <c r="R694" s="10" t="s">
        <v>129</v>
      </c>
      <c r="S694" s="14" t="s">
        <v>135</v>
      </c>
      <c r="T694" s="11"/>
      <c r="U694" s="12"/>
      <c r="V694" s="257" t="str">
        <f ca="1">IF(U694="","",
IF(U694="NA","",
IFERROR(VLOOKUP(EOMONTH(M694,-2)+1,IPCA!$A:$B,2,0),
VLOOKUP(EOMONTH(TODAY(),-2)+1,IPCA!$A:$B,2,0))/
VLOOKUP(EOMONTH(U694,-2)+1,IPCA!$A:$B,2,0)*
P694))</f>
        <v/>
      </c>
      <c r="W694" s="84"/>
      <c r="X694" s="13" t="s">
        <v>133</v>
      </c>
      <c r="Y694" s="166"/>
      <c r="AA694" s="108"/>
      <c r="AB694" s="15"/>
      <c r="AM694" s="6"/>
      <c r="AN694" s="15"/>
      <c r="AW694">
        <v>5</v>
      </c>
      <c r="AX694">
        <v>5</v>
      </c>
      <c r="AY694" s="6">
        <v>5</v>
      </c>
      <c r="AZ694" s="15"/>
      <c r="BK694" s="6"/>
      <c r="BL694" s="15"/>
      <c r="BW694" s="6"/>
      <c r="BX694" s="15"/>
      <c r="CI694" s="6"/>
      <c r="CJ694" s="16" t="str">
        <f t="shared" si="187"/>
        <v/>
      </c>
      <c r="CK694" s="16">
        <f t="shared" si="188"/>
        <v>1.2602739726027397</v>
      </c>
      <c r="CL694" s="16" t="str">
        <f t="shared" si="189"/>
        <v/>
      </c>
      <c r="CM694" s="16" t="str">
        <f t="shared" si="190"/>
        <v/>
      </c>
      <c r="CN694" s="16" t="str">
        <f t="shared" si="191"/>
        <v/>
      </c>
      <c r="CO694" s="18"/>
      <c r="CP694" s="15"/>
      <c r="DA694" s="6"/>
      <c r="DB694" s="15"/>
      <c r="DK694">
        <v>115</v>
      </c>
      <c r="DL694">
        <v>115</v>
      </c>
      <c r="DM694" s="6">
        <v>115</v>
      </c>
      <c r="DN694" s="15"/>
      <c r="DY694" s="6"/>
      <c r="DZ694" s="15"/>
      <c r="EK694" s="6"/>
      <c r="EL694" s="15"/>
      <c r="EW694" s="6"/>
      <c r="EX694" s="16" t="str">
        <f t="shared" si="199"/>
        <v/>
      </c>
      <c r="EY694" s="16">
        <f t="shared" si="200"/>
        <v>28.986301369863014</v>
      </c>
      <c r="EZ694" s="16" t="str">
        <f t="shared" si="201"/>
        <v/>
      </c>
      <c r="FA694" s="16" t="str">
        <f t="shared" si="202"/>
        <v/>
      </c>
      <c r="FB694" s="160" t="str">
        <f t="shared" si="203"/>
        <v/>
      </c>
      <c r="FC694" t="s">
        <v>204</v>
      </c>
      <c r="FD694" s="20" t="s">
        <v>126</v>
      </c>
      <c r="FE694"/>
      <c r="FF694" s="209" t="s">
        <v>206</v>
      </c>
      <c r="FH694" s="284">
        <f t="shared" ca="1" si="192"/>
        <v>0</v>
      </c>
      <c r="FI694" s="208">
        <f t="shared" si="193"/>
        <v>3.0333333333333332</v>
      </c>
      <c r="FK694" t="str">
        <f t="shared" si="194"/>
        <v>Atmo Comercializadora de Energia Ltda</v>
      </c>
      <c r="FL694" s="201">
        <f t="shared" ca="1" si="195"/>
        <v>0</v>
      </c>
      <c r="FM694" s="201">
        <f t="shared" ca="1" si="196"/>
        <v>-772800</v>
      </c>
      <c r="FN694" s="200">
        <f>AB694*AB$2*IF($FC694="V",1,-1)*IF($Q694="Fixo",(CP694-INDEX('Curva Forward'!$C$5:$AN$13,MATCH(CONCATENATE(BD_COMERCIAL!$K694," ",BD_COMERCIAL!$L694),'Curva Forward'!$B$5:$B$13,0),MATCH(FN$4,'Curva Forward'!$C$4:$AN$4,0))),CP694)</f>
        <v>0</v>
      </c>
      <c r="FO694" s="200">
        <f>AC694*AC$2*IF($FC694="V",1,-1)*IF($Q694="Fixo",(CQ694-INDEX('Curva Forward'!$C$5:$AN$13,MATCH(CONCATENATE(BD_COMERCIAL!$K694," ",BD_COMERCIAL!$L694),'Curva Forward'!$B$5:$B$13,0),MATCH(FO$4,'Curva Forward'!$C$4:$AN$4,0))),CQ694)</f>
        <v>0</v>
      </c>
      <c r="FP694" s="200">
        <f>AD694*AD$2*IF($FC694="V",1,-1)*IF($Q694="Fixo",(CR694-INDEX('Curva Forward'!$C$5:$AN$13,MATCH(CONCATENATE(BD_COMERCIAL!$K694," ",BD_COMERCIAL!$L694),'Curva Forward'!$B$5:$B$13,0),MATCH(FP$4,'Curva Forward'!$C$4:$AN$4,0))),CR694)</f>
        <v>0</v>
      </c>
      <c r="FQ694" s="200">
        <f>AE694*AE$2*IF($FC694="V",1,-1)*IF($Q694="Fixo",(CS694-INDEX('Curva Forward'!$C$5:$AN$13,MATCH(CONCATENATE(BD_COMERCIAL!$K694," ",BD_COMERCIAL!$L694),'Curva Forward'!$B$5:$B$13,0),MATCH(FQ$4,'Curva Forward'!$C$4:$AN$4,0))),CS694)</f>
        <v>0</v>
      </c>
      <c r="FR694" s="200">
        <f>AF694*AF$2*IF($FC694="V",1,-1)*IF($Q694="Fixo",(CT694-INDEX('Curva Forward'!$C$5:$AN$13,MATCH(CONCATENATE(BD_COMERCIAL!$K694," ",BD_COMERCIAL!$L694),'Curva Forward'!$B$5:$B$13,0),MATCH(FR$4,'Curva Forward'!$C$4:$AN$4,0))),CT694)</f>
        <v>0</v>
      </c>
      <c r="FS694" s="200">
        <f>AG694*AG$2*IF($FC694="V",1,-1)*IF($Q694="Fixo",(CU694-INDEX('Curva Forward'!$C$5:$AN$13,MATCH(CONCATENATE(BD_COMERCIAL!$K694," ",BD_COMERCIAL!$L694),'Curva Forward'!$B$5:$B$13,0),MATCH(FS$4,'Curva Forward'!$C$4:$AN$4,0))),CU694)</f>
        <v>0</v>
      </c>
      <c r="FT694" s="200">
        <f>AH694*AH$2*IF($FC694="V",1,-1)*IF($Q694="Fixo",(CV694-INDEX('Curva Forward'!$C$5:$AN$13,MATCH(CONCATENATE(BD_COMERCIAL!$K694," ",BD_COMERCIAL!$L694),'Curva Forward'!$B$5:$B$13,0),MATCH(FT$4,'Curva Forward'!$C$4:$AN$4,0))),CV694)</f>
        <v>0</v>
      </c>
      <c r="FU694" s="200">
        <f>AI694*AI$2*IF($FC694="V",1,-1)*IF($Q694="Fixo",(CW694-INDEX('Curva Forward'!$C$5:$AN$13,MATCH(CONCATENATE(BD_COMERCIAL!$K694," ",BD_COMERCIAL!$L694),'Curva Forward'!$B$5:$B$13,0),MATCH(FU$4,'Curva Forward'!$C$4:$AN$4,0))),CW694)</f>
        <v>0</v>
      </c>
      <c r="FV694" s="200">
        <f>AJ694*AJ$2*IF($FC694="V",1,-1)*IF($Q694="Fixo",(CX694-INDEX('Curva Forward'!$C$5:$AN$13,MATCH(CONCATENATE(BD_COMERCIAL!$K694," ",BD_COMERCIAL!$L694),'Curva Forward'!$B$5:$B$13,0),MATCH(FV$4,'Curva Forward'!$C$4:$AN$4,0))),CX694)</f>
        <v>0</v>
      </c>
      <c r="FW694" s="200">
        <f>AK694*AK$2*IF($FC694="V",1,-1)*IF($Q694="Fixo",(CY694-INDEX('Curva Forward'!$C$5:$AN$13,MATCH(CONCATENATE(BD_COMERCIAL!$K694," ",BD_COMERCIAL!$L694),'Curva Forward'!$B$5:$B$13,0),MATCH(FW$4,'Curva Forward'!$C$4:$AN$4,0))),CY694)</f>
        <v>0</v>
      </c>
      <c r="FX694" s="200">
        <f>AL694*AL$2*IF($FC694="V",1,-1)*IF($Q694="Fixo",(CZ694-INDEX('Curva Forward'!$C$5:$AN$13,MATCH(CONCATENATE(BD_COMERCIAL!$K694," ",BD_COMERCIAL!$L694),'Curva Forward'!$B$5:$B$13,0),MATCH(FX$4,'Curva Forward'!$C$4:$AN$4,0))),CZ694)</f>
        <v>0</v>
      </c>
      <c r="FY694" s="200">
        <f>AM694*AM$2*IF($FC694="V",1,-1)*IF($Q694="Fixo",(DA694-INDEX('Curva Forward'!$C$5:$AN$13,MATCH(CONCATENATE(BD_COMERCIAL!$K694," ",BD_COMERCIAL!$L694),'Curva Forward'!$B$5:$B$13,0),MATCH(FY$4,'Curva Forward'!$C$4:$AN$4,0))),DA694)</f>
        <v>0</v>
      </c>
      <c r="FZ694" s="200">
        <f>AN694*AN$2*IF($FC694="V",1,-1)*IF($Q694="Fixo",(DB694-INDEX('Curva Forward'!$C$5:$AN$13,MATCH(CONCATENATE(BD_COMERCIAL!$K694," ",BD_COMERCIAL!$L694),'Curva Forward'!$B$5:$B$13,0),MATCH(FZ$4,'Curva Forward'!$C$4:$AN$4,0))),DB694)</f>
        <v>0</v>
      </c>
      <c r="GA694" s="200">
        <f>AO694*AO$2*IF($FC694="V",1,-1)*IF($Q694="Fixo",(DC694-INDEX('Curva Forward'!$C$5:$AN$13,MATCH(CONCATENATE(BD_COMERCIAL!$K694," ",BD_COMERCIAL!$L694),'Curva Forward'!$B$5:$B$13,0),MATCH(GA$4,'Curva Forward'!$C$4:$AN$4,0))),DC694)</f>
        <v>0</v>
      </c>
      <c r="GB694" s="200">
        <f>AP694*AP$2*IF($FC694="V",1,-1)*IF($Q694="Fixo",(DD694-INDEX('Curva Forward'!$C$5:$AN$13,MATCH(CONCATENATE(BD_COMERCIAL!$K694," ",BD_COMERCIAL!$L694),'Curva Forward'!$B$5:$B$13,0),MATCH(GB$4,'Curva Forward'!$C$4:$AN$4,0))),DD694)</f>
        <v>0</v>
      </c>
      <c r="GC694" s="200">
        <f>AQ694*AQ$2*IF($FC694="V",1,-1)*IF($Q694="Fixo",(DE694-INDEX('Curva Forward'!$C$5:$AN$13,MATCH(CONCATENATE(BD_COMERCIAL!$K694," ",BD_COMERCIAL!$L694),'Curva Forward'!$B$5:$B$13,0),MATCH(GC$4,'Curva Forward'!$C$4:$AN$4,0))),DE694)</f>
        <v>0</v>
      </c>
      <c r="GD694" s="200">
        <f>AR694*AR$2*IF($FC694="V",1,-1)*IF($Q694="Fixo",(DF694-INDEX('Curva Forward'!$C$5:$AN$13,MATCH(CONCATENATE(BD_COMERCIAL!$K694," ",BD_COMERCIAL!$L694),'Curva Forward'!$B$5:$B$13,0),MATCH(GD$4,'Curva Forward'!$C$4:$AN$4,0))),DF694)</f>
        <v>0</v>
      </c>
      <c r="GE694" s="200">
        <f>AS694*AS$2*IF($FC694="V",1,-1)*IF($Q694="Fixo",(DG694-INDEX('Curva Forward'!$C$5:$AN$13,MATCH(CONCATENATE(BD_COMERCIAL!$K694," ",BD_COMERCIAL!$L694),'Curva Forward'!$B$5:$B$13,0),MATCH(GE$4,'Curva Forward'!$C$4:$AN$4,0))),DG694)</f>
        <v>0</v>
      </c>
      <c r="GF694" s="200">
        <f>AT694*AT$2*IF($FC694="V",1,-1)*IF($Q694="Fixo",(DH694-INDEX('Curva Forward'!$C$5:$AN$13,MATCH(CONCATENATE(BD_COMERCIAL!$K694," ",BD_COMERCIAL!$L694),'Curva Forward'!$B$5:$B$13,0),MATCH(GF$4,'Curva Forward'!$C$4:$AN$4,0))),DH694)</f>
        <v>0</v>
      </c>
      <c r="GG694" s="200">
        <f>AU694*AU$2*IF($FC694="V",1,-1)*IF($Q694="Fixo",(DI694-INDEX('Curva Forward'!$C$5:$AN$13,MATCH(CONCATENATE(BD_COMERCIAL!$K694," ",BD_COMERCIAL!$L694),'Curva Forward'!$B$5:$B$13,0),MATCH(GG$4,'Curva Forward'!$C$4:$AN$4,0))),DI694)</f>
        <v>0</v>
      </c>
      <c r="GH694" s="200">
        <f>AV694*AV$2*IF($FC694="V",1,-1)*IF($Q694="Fixo",(DJ694-INDEX('Curva Forward'!$C$5:$AN$13,MATCH(CONCATENATE(BD_COMERCIAL!$K694," ",BD_COMERCIAL!$L694),'Curva Forward'!$B$5:$B$13,0),MATCH(GH$4,'Curva Forward'!$C$4:$AN$4,0))),DJ694)</f>
        <v>0</v>
      </c>
      <c r="GI694" s="200">
        <f>AW694*AW$2*IF($FC694="V",1,-1)*IF($Q694="Fixo",(DK694-INDEX('Curva Forward'!$C$5:$AN$13,MATCH(CONCATENATE(BD_COMERCIAL!$K694," ",BD_COMERCIAL!$L694),'Curva Forward'!$B$5:$B$13,0),MATCH(GI$4,'Curva Forward'!$C$4:$AN$4,0))),DK694)</f>
        <v>-260400</v>
      </c>
      <c r="GJ694" s="200">
        <f>AX694*AX$2*IF($FC694="V",1,-1)*IF($Q694="Fixo",(DL694-INDEX('Curva Forward'!$C$5:$AN$13,MATCH(CONCATENATE(BD_COMERCIAL!$K694," ",BD_COMERCIAL!$L694),'Curva Forward'!$B$5:$B$13,0),MATCH(GJ$4,'Curva Forward'!$C$4:$AN$4,0))),DL694)</f>
        <v>-252000</v>
      </c>
      <c r="GK694" s="200">
        <f>AY694*AY$2*IF($FC694="V",1,-1)*IF($Q694="Fixo",(DM694-INDEX('Curva Forward'!$C$5:$AN$13,MATCH(CONCATENATE(BD_COMERCIAL!$K694," ",BD_COMERCIAL!$L694),'Curva Forward'!$B$5:$B$13,0),MATCH(GK$4,'Curva Forward'!$C$4:$AN$4,0))),DM694)</f>
        <v>-260400</v>
      </c>
      <c r="GL694" s="200">
        <f>IF(EZ694="",0,CL694*CL$2*IF($FC694="V",1,-1)*IF($Q694="Fixo",(EZ694-INDEX('Curva Forward'!$C$5:$AN$13,MATCH(CONCATENATE(BD_COMERCIAL!$K694," ",BD_COMERCIAL!$L694),'Curva Forward'!$B$5:$B$13,0),MATCH(GL$4,'Curva Forward'!$C$4:$AN$4,0))),EZ694))</f>
        <v>0</v>
      </c>
      <c r="GM694" s="200">
        <f>IF(FA694="",0,CM694*CM$2*IF($FC694="V",1,-1)*IF($Q694="Fixo",(FA694-INDEX('Curva Forward'!$C$5:$AN$13,MATCH(CONCATENATE(BD_COMERCIAL!$K694," ",BD_COMERCIAL!$L694),'Curva Forward'!$B$5:$B$13,0),MATCH(GM$4,'Curva Forward'!$C$4:$AN$4,0))),FA694))</f>
        <v>0</v>
      </c>
      <c r="GN694" s="200">
        <f>IF(FB694="",0,CN694*CN$2*IF($FC694="V",1,-1)*IF($Q694="Fixo",(FB694-INDEX('Curva Forward'!$C$5:$AN$13,MATCH(CONCATENATE(BD_COMERCIAL!$K694," ",BD_COMERCIAL!$L694),'Curva Forward'!$B$5:$B$13,0),MATCH(GN$4,'Curva Forward'!$C$4:$AN$4,0))),FB694))</f>
        <v>0</v>
      </c>
      <c r="GO694" s="201">
        <f t="shared" ca="1" si="197"/>
        <v>0</v>
      </c>
      <c r="GP694" s="201">
        <f t="shared" ca="1" si="198"/>
        <v>-772800</v>
      </c>
    </row>
    <row r="695" spans="1:198" ht="15" customHeight="1" x14ac:dyDescent="0.25">
      <c r="A695" s="6"/>
      <c r="B695" s="7" t="s">
        <v>1143</v>
      </c>
      <c r="C695" s="8">
        <v>44851</v>
      </c>
      <c r="D695" s="9" t="s">
        <v>131</v>
      </c>
      <c r="E695" s="9" t="s">
        <v>197</v>
      </c>
      <c r="F695" s="113" t="s">
        <v>1142</v>
      </c>
      <c r="G695" s="10" t="s">
        <v>1056</v>
      </c>
      <c r="H695" s="113" t="s">
        <v>992</v>
      </c>
      <c r="I695" s="9" t="s">
        <v>126</v>
      </c>
      <c r="J695" s="166" t="s">
        <v>1147</v>
      </c>
      <c r="K695" s="10" t="s">
        <v>127</v>
      </c>
      <c r="L695" s="84" t="s">
        <v>22</v>
      </c>
      <c r="M695" s="11">
        <v>45108</v>
      </c>
      <c r="N695" s="12">
        <v>45199</v>
      </c>
      <c r="O695" s="10">
        <v>5</v>
      </c>
      <c r="P695" s="84">
        <v>115</v>
      </c>
      <c r="Q695" s="84" t="s">
        <v>128</v>
      </c>
      <c r="R695" s="10" t="s">
        <v>129</v>
      </c>
      <c r="S695" s="14" t="s">
        <v>135</v>
      </c>
      <c r="T695" s="11"/>
      <c r="U695" s="12"/>
      <c r="V695" s="257" t="str">
        <f ca="1">IF(U695="","",
IF(U695="NA","",
IFERROR(VLOOKUP(EOMONTH(M695,-2)+1,IPCA!$A:$B,2,0),
VLOOKUP(EOMONTH(TODAY(),-2)+1,IPCA!$A:$B,2,0))/
VLOOKUP(EOMONTH(U695,-2)+1,IPCA!$A:$B,2,0)*
P695))</f>
        <v/>
      </c>
      <c r="W695" s="84"/>
      <c r="X695" s="13" t="s">
        <v>133</v>
      </c>
      <c r="Y695" s="166"/>
      <c r="AA695" s="108"/>
      <c r="AB695" s="15"/>
      <c r="AM695" s="6"/>
      <c r="AN695" s="15"/>
      <c r="AT695">
        <v>5</v>
      </c>
      <c r="AU695">
        <v>5</v>
      </c>
      <c r="AV695">
        <v>5</v>
      </c>
      <c r="AY695" s="6"/>
      <c r="AZ695" s="15"/>
      <c r="BK695" s="6"/>
      <c r="BL695" s="15"/>
      <c r="BW695" s="6"/>
      <c r="BX695" s="15"/>
      <c r="CI695" s="6"/>
      <c r="CJ695" s="16" t="str">
        <f t="shared" si="187"/>
        <v/>
      </c>
      <c r="CK695" s="16">
        <f t="shared" si="188"/>
        <v>1.2602739726027397</v>
      </c>
      <c r="CL695" s="16" t="str">
        <f t="shared" si="189"/>
        <v/>
      </c>
      <c r="CM695" s="16" t="str">
        <f t="shared" si="190"/>
        <v/>
      </c>
      <c r="CN695" s="16" t="str">
        <f t="shared" si="191"/>
        <v/>
      </c>
      <c r="CO695" s="18"/>
      <c r="CP695" s="15"/>
      <c r="DA695" s="6"/>
      <c r="DB695" s="15"/>
      <c r="DH695">
        <v>115</v>
      </c>
      <c r="DI695">
        <v>115</v>
      </c>
      <c r="DJ695">
        <v>115</v>
      </c>
      <c r="DM695" s="6"/>
      <c r="DN695" s="15"/>
      <c r="DY695" s="6"/>
      <c r="DZ695" s="15"/>
      <c r="EK695" s="6"/>
      <c r="EL695" s="15"/>
      <c r="EW695" s="6"/>
      <c r="EX695" s="16" t="str">
        <f t="shared" si="199"/>
        <v/>
      </c>
      <c r="EY695" s="16">
        <f t="shared" si="200"/>
        <v>28.986301369863014</v>
      </c>
      <c r="EZ695" s="16" t="str">
        <f t="shared" si="201"/>
        <v/>
      </c>
      <c r="FA695" s="16" t="str">
        <f t="shared" si="202"/>
        <v/>
      </c>
      <c r="FB695" s="160" t="str">
        <f t="shared" si="203"/>
        <v/>
      </c>
      <c r="FC695" t="s">
        <v>205</v>
      </c>
      <c r="FD695" s="20" t="s">
        <v>126</v>
      </c>
      <c r="FE695"/>
      <c r="FF695" s="209" t="s">
        <v>206</v>
      </c>
      <c r="FH695" s="284">
        <f t="shared" ca="1" si="192"/>
        <v>0</v>
      </c>
      <c r="FI695" s="208">
        <f t="shared" si="193"/>
        <v>3.0333333333333332</v>
      </c>
      <c r="FK695" t="str">
        <f t="shared" si="194"/>
        <v>Atmo Comercializadora de Energia Ltda</v>
      </c>
      <c r="FL695" s="201">
        <f t="shared" ca="1" si="195"/>
        <v>0</v>
      </c>
      <c r="FM695" s="201">
        <f t="shared" ca="1" si="196"/>
        <v>772800</v>
      </c>
      <c r="FN695" s="200">
        <f>AB695*AB$2*IF($FC695="V",1,-1)*IF($Q695="Fixo",(CP695-INDEX('Curva Forward'!$C$5:$AN$13,MATCH(CONCATENATE(BD_COMERCIAL!$K695," ",BD_COMERCIAL!$L695),'Curva Forward'!$B$5:$B$13,0),MATCH(FN$4,'Curva Forward'!$C$4:$AN$4,0))),CP695)</f>
        <v>0</v>
      </c>
      <c r="FO695" s="200">
        <f>AC695*AC$2*IF($FC695="V",1,-1)*IF($Q695="Fixo",(CQ695-INDEX('Curva Forward'!$C$5:$AN$13,MATCH(CONCATENATE(BD_COMERCIAL!$K695," ",BD_COMERCIAL!$L695),'Curva Forward'!$B$5:$B$13,0),MATCH(FO$4,'Curva Forward'!$C$4:$AN$4,0))),CQ695)</f>
        <v>0</v>
      </c>
      <c r="FP695" s="200">
        <f>AD695*AD$2*IF($FC695="V",1,-1)*IF($Q695="Fixo",(CR695-INDEX('Curva Forward'!$C$5:$AN$13,MATCH(CONCATENATE(BD_COMERCIAL!$K695," ",BD_COMERCIAL!$L695),'Curva Forward'!$B$5:$B$13,0),MATCH(FP$4,'Curva Forward'!$C$4:$AN$4,0))),CR695)</f>
        <v>0</v>
      </c>
      <c r="FQ695" s="200">
        <f>AE695*AE$2*IF($FC695="V",1,-1)*IF($Q695="Fixo",(CS695-INDEX('Curva Forward'!$C$5:$AN$13,MATCH(CONCATENATE(BD_COMERCIAL!$K695," ",BD_COMERCIAL!$L695),'Curva Forward'!$B$5:$B$13,0),MATCH(FQ$4,'Curva Forward'!$C$4:$AN$4,0))),CS695)</f>
        <v>0</v>
      </c>
      <c r="FR695" s="200">
        <f>AF695*AF$2*IF($FC695="V",1,-1)*IF($Q695="Fixo",(CT695-INDEX('Curva Forward'!$C$5:$AN$13,MATCH(CONCATENATE(BD_COMERCIAL!$K695," ",BD_COMERCIAL!$L695),'Curva Forward'!$B$5:$B$13,0),MATCH(FR$4,'Curva Forward'!$C$4:$AN$4,0))),CT695)</f>
        <v>0</v>
      </c>
      <c r="FS695" s="200">
        <f>AG695*AG$2*IF($FC695="V",1,-1)*IF($Q695="Fixo",(CU695-INDEX('Curva Forward'!$C$5:$AN$13,MATCH(CONCATENATE(BD_COMERCIAL!$K695," ",BD_COMERCIAL!$L695),'Curva Forward'!$B$5:$B$13,0),MATCH(FS$4,'Curva Forward'!$C$4:$AN$4,0))),CU695)</f>
        <v>0</v>
      </c>
      <c r="FT695" s="200">
        <f>AH695*AH$2*IF($FC695="V",1,-1)*IF($Q695="Fixo",(CV695-INDEX('Curva Forward'!$C$5:$AN$13,MATCH(CONCATENATE(BD_COMERCIAL!$K695," ",BD_COMERCIAL!$L695),'Curva Forward'!$B$5:$B$13,0),MATCH(FT$4,'Curva Forward'!$C$4:$AN$4,0))),CV695)</f>
        <v>0</v>
      </c>
      <c r="FU695" s="200">
        <f>AI695*AI$2*IF($FC695="V",1,-1)*IF($Q695="Fixo",(CW695-INDEX('Curva Forward'!$C$5:$AN$13,MATCH(CONCATENATE(BD_COMERCIAL!$K695," ",BD_COMERCIAL!$L695),'Curva Forward'!$B$5:$B$13,0),MATCH(FU$4,'Curva Forward'!$C$4:$AN$4,0))),CW695)</f>
        <v>0</v>
      </c>
      <c r="FV695" s="200">
        <f>AJ695*AJ$2*IF($FC695="V",1,-1)*IF($Q695="Fixo",(CX695-INDEX('Curva Forward'!$C$5:$AN$13,MATCH(CONCATENATE(BD_COMERCIAL!$K695," ",BD_COMERCIAL!$L695),'Curva Forward'!$B$5:$B$13,0),MATCH(FV$4,'Curva Forward'!$C$4:$AN$4,0))),CX695)</f>
        <v>0</v>
      </c>
      <c r="FW695" s="200">
        <f>AK695*AK$2*IF($FC695="V",1,-1)*IF($Q695="Fixo",(CY695-INDEX('Curva Forward'!$C$5:$AN$13,MATCH(CONCATENATE(BD_COMERCIAL!$K695," ",BD_COMERCIAL!$L695),'Curva Forward'!$B$5:$B$13,0),MATCH(FW$4,'Curva Forward'!$C$4:$AN$4,0))),CY695)</f>
        <v>0</v>
      </c>
      <c r="FX695" s="200">
        <f>AL695*AL$2*IF($FC695="V",1,-1)*IF($Q695="Fixo",(CZ695-INDEX('Curva Forward'!$C$5:$AN$13,MATCH(CONCATENATE(BD_COMERCIAL!$K695," ",BD_COMERCIAL!$L695),'Curva Forward'!$B$5:$B$13,0),MATCH(FX$4,'Curva Forward'!$C$4:$AN$4,0))),CZ695)</f>
        <v>0</v>
      </c>
      <c r="FY695" s="200">
        <f>AM695*AM$2*IF($FC695="V",1,-1)*IF($Q695="Fixo",(DA695-INDEX('Curva Forward'!$C$5:$AN$13,MATCH(CONCATENATE(BD_COMERCIAL!$K695," ",BD_COMERCIAL!$L695),'Curva Forward'!$B$5:$B$13,0),MATCH(FY$4,'Curva Forward'!$C$4:$AN$4,0))),DA695)</f>
        <v>0</v>
      </c>
      <c r="FZ695" s="200">
        <f>AN695*AN$2*IF($FC695="V",1,-1)*IF($Q695="Fixo",(DB695-INDEX('Curva Forward'!$C$5:$AN$13,MATCH(CONCATENATE(BD_COMERCIAL!$K695," ",BD_COMERCIAL!$L695),'Curva Forward'!$B$5:$B$13,0),MATCH(FZ$4,'Curva Forward'!$C$4:$AN$4,0))),DB695)</f>
        <v>0</v>
      </c>
      <c r="GA695" s="200">
        <f>AO695*AO$2*IF($FC695="V",1,-1)*IF($Q695="Fixo",(DC695-INDEX('Curva Forward'!$C$5:$AN$13,MATCH(CONCATENATE(BD_COMERCIAL!$K695," ",BD_COMERCIAL!$L695),'Curva Forward'!$B$5:$B$13,0),MATCH(GA$4,'Curva Forward'!$C$4:$AN$4,0))),DC695)</f>
        <v>0</v>
      </c>
      <c r="GB695" s="200">
        <f>AP695*AP$2*IF($FC695="V",1,-1)*IF($Q695="Fixo",(DD695-INDEX('Curva Forward'!$C$5:$AN$13,MATCH(CONCATENATE(BD_COMERCIAL!$K695," ",BD_COMERCIAL!$L695),'Curva Forward'!$B$5:$B$13,0),MATCH(GB$4,'Curva Forward'!$C$4:$AN$4,0))),DD695)</f>
        <v>0</v>
      </c>
      <c r="GC695" s="200">
        <f>AQ695*AQ$2*IF($FC695="V",1,-1)*IF($Q695="Fixo",(DE695-INDEX('Curva Forward'!$C$5:$AN$13,MATCH(CONCATENATE(BD_COMERCIAL!$K695," ",BD_COMERCIAL!$L695),'Curva Forward'!$B$5:$B$13,0),MATCH(GC$4,'Curva Forward'!$C$4:$AN$4,0))),DE695)</f>
        <v>0</v>
      </c>
      <c r="GD695" s="200">
        <f>AR695*AR$2*IF($FC695="V",1,-1)*IF($Q695="Fixo",(DF695-INDEX('Curva Forward'!$C$5:$AN$13,MATCH(CONCATENATE(BD_COMERCIAL!$K695," ",BD_COMERCIAL!$L695),'Curva Forward'!$B$5:$B$13,0),MATCH(GD$4,'Curva Forward'!$C$4:$AN$4,0))),DF695)</f>
        <v>0</v>
      </c>
      <c r="GE695" s="200">
        <f>AS695*AS$2*IF($FC695="V",1,-1)*IF($Q695="Fixo",(DG695-INDEX('Curva Forward'!$C$5:$AN$13,MATCH(CONCATENATE(BD_COMERCIAL!$K695," ",BD_COMERCIAL!$L695),'Curva Forward'!$B$5:$B$13,0),MATCH(GE$4,'Curva Forward'!$C$4:$AN$4,0))),DG695)</f>
        <v>0</v>
      </c>
      <c r="GF695" s="200">
        <f>AT695*AT$2*IF($FC695="V",1,-1)*IF($Q695="Fixo",(DH695-INDEX('Curva Forward'!$C$5:$AN$13,MATCH(CONCATENATE(BD_COMERCIAL!$K695," ",BD_COMERCIAL!$L695),'Curva Forward'!$B$5:$B$13,0),MATCH(GF$4,'Curva Forward'!$C$4:$AN$4,0))),DH695)</f>
        <v>260400</v>
      </c>
      <c r="GG695" s="200">
        <f>AU695*AU$2*IF($FC695="V",1,-1)*IF($Q695="Fixo",(DI695-INDEX('Curva Forward'!$C$5:$AN$13,MATCH(CONCATENATE(BD_COMERCIAL!$K695," ",BD_COMERCIAL!$L695),'Curva Forward'!$B$5:$B$13,0),MATCH(GG$4,'Curva Forward'!$C$4:$AN$4,0))),DI695)</f>
        <v>260400</v>
      </c>
      <c r="GH695" s="200">
        <f>AV695*AV$2*IF($FC695="V",1,-1)*IF($Q695="Fixo",(DJ695-INDEX('Curva Forward'!$C$5:$AN$13,MATCH(CONCATENATE(BD_COMERCIAL!$K695," ",BD_COMERCIAL!$L695),'Curva Forward'!$B$5:$B$13,0),MATCH(GH$4,'Curva Forward'!$C$4:$AN$4,0))),DJ695)</f>
        <v>252000</v>
      </c>
      <c r="GI695" s="200">
        <f>AW695*AW$2*IF($FC695="V",1,-1)*IF($Q695="Fixo",(DK695-INDEX('Curva Forward'!$C$5:$AN$13,MATCH(CONCATENATE(BD_COMERCIAL!$K695," ",BD_COMERCIAL!$L695),'Curva Forward'!$B$5:$B$13,0),MATCH(GI$4,'Curva Forward'!$C$4:$AN$4,0))),DK695)</f>
        <v>0</v>
      </c>
      <c r="GJ695" s="200">
        <f>AX695*AX$2*IF($FC695="V",1,-1)*IF($Q695="Fixo",(DL695-INDEX('Curva Forward'!$C$5:$AN$13,MATCH(CONCATENATE(BD_COMERCIAL!$K695," ",BD_COMERCIAL!$L695),'Curva Forward'!$B$5:$B$13,0),MATCH(GJ$4,'Curva Forward'!$C$4:$AN$4,0))),DL695)</f>
        <v>0</v>
      </c>
      <c r="GK695" s="200">
        <f>AY695*AY$2*IF($FC695="V",1,-1)*IF($Q695="Fixo",(DM695-INDEX('Curva Forward'!$C$5:$AN$13,MATCH(CONCATENATE(BD_COMERCIAL!$K695," ",BD_COMERCIAL!$L695),'Curva Forward'!$B$5:$B$13,0),MATCH(GK$4,'Curva Forward'!$C$4:$AN$4,0))),DM695)</f>
        <v>0</v>
      </c>
      <c r="GL695" s="200">
        <f>IF(EZ695="",0,CL695*CL$2*IF($FC695="V",1,-1)*IF($Q695="Fixo",(EZ695-INDEX('Curva Forward'!$C$5:$AN$13,MATCH(CONCATENATE(BD_COMERCIAL!$K695," ",BD_COMERCIAL!$L695),'Curva Forward'!$B$5:$B$13,0),MATCH(GL$4,'Curva Forward'!$C$4:$AN$4,0))),EZ695))</f>
        <v>0</v>
      </c>
      <c r="GM695" s="200">
        <f>IF(FA695="",0,CM695*CM$2*IF($FC695="V",1,-1)*IF($Q695="Fixo",(FA695-INDEX('Curva Forward'!$C$5:$AN$13,MATCH(CONCATENATE(BD_COMERCIAL!$K695," ",BD_COMERCIAL!$L695),'Curva Forward'!$B$5:$B$13,0),MATCH(GM$4,'Curva Forward'!$C$4:$AN$4,0))),FA695))</f>
        <v>0</v>
      </c>
      <c r="GN695" s="200">
        <f>IF(FB695="",0,CN695*CN$2*IF($FC695="V",1,-1)*IF($Q695="Fixo",(FB695-INDEX('Curva Forward'!$C$5:$AN$13,MATCH(CONCATENATE(BD_COMERCIAL!$K695," ",BD_COMERCIAL!$L695),'Curva Forward'!$B$5:$B$13,0),MATCH(GN$4,'Curva Forward'!$C$4:$AN$4,0))),FB695))</f>
        <v>0</v>
      </c>
      <c r="GO695" s="201">
        <f t="shared" ca="1" si="197"/>
        <v>772800</v>
      </c>
      <c r="GP695" s="201">
        <f t="shared" ca="1" si="198"/>
        <v>0</v>
      </c>
    </row>
    <row r="696" spans="1:198" ht="15" customHeight="1" x14ac:dyDescent="0.25">
      <c r="A696" s="6"/>
      <c r="B696" s="7" t="s">
        <v>1144</v>
      </c>
      <c r="C696" s="8">
        <v>44852</v>
      </c>
      <c r="D696" s="9" t="s">
        <v>131</v>
      </c>
      <c r="E696" s="9" t="s">
        <v>404</v>
      </c>
      <c r="F696" s="113" t="s">
        <v>999</v>
      </c>
      <c r="G696" s="10" t="s">
        <v>1056</v>
      </c>
      <c r="H696" s="113" t="s">
        <v>992</v>
      </c>
      <c r="I696" s="9" t="s">
        <v>126</v>
      </c>
      <c r="J696" s="166" t="s">
        <v>1123</v>
      </c>
      <c r="K696" s="10" t="s">
        <v>127</v>
      </c>
      <c r="L696" s="84" t="s">
        <v>22</v>
      </c>
      <c r="M696" s="11">
        <v>45261</v>
      </c>
      <c r="N696" s="12">
        <v>45291</v>
      </c>
      <c r="O696" s="10">
        <v>10</v>
      </c>
      <c r="P696" s="84">
        <v>106.1</v>
      </c>
      <c r="Q696" s="84" t="s">
        <v>128</v>
      </c>
      <c r="R696" s="10" t="s">
        <v>129</v>
      </c>
      <c r="S696" s="14" t="s">
        <v>135</v>
      </c>
      <c r="T696" s="11"/>
      <c r="U696" s="12"/>
      <c r="V696" s="257" t="str">
        <f ca="1">IF(U696="","",
IF(U696="NA","",
IFERROR(VLOOKUP(EOMONTH(M696,-2)+1,IPCA!$A:$B,2,0),
VLOOKUP(EOMONTH(TODAY(),-2)+1,IPCA!$A:$B,2,0))/
VLOOKUP(EOMONTH(U696,-2)+1,IPCA!$A:$B,2,0)*
P696))</f>
        <v/>
      </c>
      <c r="W696" s="84"/>
      <c r="X696" s="13" t="s">
        <v>133</v>
      </c>
      <c r="Y696" s="166"/>
      <c r="AA696" s="108"/>
      <c r="AB696" s="15"/>
      <c r="AM696" s="6"/>
      <c r="AN696" s="15"/>
      <c r="AY696" s="6">
        <v>10</v>
      </c>
      <c r="AZ696" s="15"/>
      <c r="BK696" s="6"/>
      <c r="BL696" s="15"/>
      <c r="BW696" s="6"/>
      <c r="BX696" s="15"/>
      <c r="CI696" s="6"/>
      <c r="CJ696" s="16" t="str">
        <f t="shared" si="187"/>
        <v/>
      </c>
      <c r="CK696" s="16">
        <f t="shared" si="188"/>
        <v>0.84931506849315064</v>
      </c>
      <c r="CL696" s="16" t="str">
        <f t="shared" si="189"/>
        <v/>
      </c>
      <c r="CM696" s="16" t="str">
        <f t="shared" si="190"/>
        <v/>
      </c>
      <c r="CN696" s="16" t="str">
        <f t="shared" si="191"/>
        <v/>
      </c>
      <c r="CO696" s="18"/>
      <c r="CP696" s="15"/>
      <c r="DA696" s="6"/>
      <c r="DB696" s="15"/>
      <c r="DM696" s="6">
        <v>106.1</v>
      </c>
      <c r="DN696" s="15"/>
      <c r="DY696" s="6"/>
      <c r="DZ696" s="15"/>
      <c r="EK696" s="6"/>
      <c r="EL696" s="15"/>
      <c r="EW696" s="6"/>
      <c r="EX696" s="16" t="str">
        <f t="shared" si="199"/>
        <v/>
      </c>
      <c r="EY696" s="16">
        <f t="shared" si="200"/>
        <v>9.0112328767123273</v>
      </c>
      <c r="EZ696" s="16" t="str">
        <f t="shared" si="201"/>
        <v/>
      </c>
      <c r="FA696" s="16" t="str">
        <f t="shared" si="202"/>
        <v/>
      </c>
      <c r="FB696" s="160" t="str">
        <f t="shared" si="203"/>
        <v/>
      </c>
      <c r="FC696" t="s">
        <v>205</v>
      </c>
      <c r="FD696" s="20" t="s">
        <v>126</v>
      </c>
      <c r="FE696"/>
      <c r="FF696" s="209" t="s">
        <v>206</v>
      </c>
      <c r="FH696" s="284">
        <f t="shared" ca="1" si="192"/>
        <v>0</v>
      </c>
      <c r="FI696" s="208">
        <f t="shared" si="193"/>
        <v>1</v>
      </c>
      <c r="FK696" t="str">
        <f t="shared" si="194"/>
        <v>GERDAU AÇOS LONGOS S.A. - Filial</v>
      </c>
      <c r="FL696" s="201">
        <f t="shared" ca="1" si="195"/>
        <v>0</v>
      </c>
      <c r="FM696" s="201">
        <f t="shared" ca="1" si="196"/>
        <v>587016</v>
      </c>
      <c r="FN696" s="200">
        <f>AB696*AB$2*IF($FC696="V",1,-1)*IF($Q696="Fixo",(CP696-INDEX('Curva Forward'!$C$5:$AN$13,MATCH(CONCATENATE(BD_COMERCIAL!$K696," ",BD_COMERCIAL!$L696),'Curva Forward'!$B$5:$B$13,0),MATCH(FN$4,'Curva Forward'!$C$4:$AN$4,0))),CP696)</f>
        <v>0</v>
      </c>
      <c r="FO696" s="200">
        <f>AC696*AC$2*IF($FC696="V",1,-1)*IF($Q696="Fixo",(CQ696-INDEX('Curva Forward'!$C$5:$AN$13,MATCH(CONCATENATE(BD_COMERCIAL!$K696," ",BD_COMERCIAL!$L696),'Curva Forward'!$B$5:$B$13,0),MATCH(FO$4,'Curva Forward'!$C$4:$AN$4,0))),CQ696)</f>
        <v>0</v>
      </c>
      <c r="FP696" s="200">
        <f>AD696*AD$2*IF($FC696="V",1,-1)*IF($Q696="Fixo",(CR696-INDEX('Curva Forward'!$C$5:$AN$13,MATCH(CONCATENATE(BD_COMERCIAL!$K696," ",BD_COMERCIAL!$L696),'Curva Forward'!$B$5:$B$13,0),MATCH(FP$4,'Curva Forward'!$C$4:$AN$4,0))),CR696)</f>
        <v>0</v>
      </c>
      <c r="FQ696" s="200">
        <f>AE696*AE$2*IF($FC696="V",1,-1)*IF($Q696="Fixo",(CS696-INDEX('Curva Forward'!$C$5:$AN$13,MATCH(CONCATENATE(BD_COMERCIAL!$K696," ",BD_COMERCIAL!$L696),'Curva Forward'!$B$5:$B$13,0),MATCH(FQ$4,'Curva Forward'!$C$4:$AN$4,0))),CS696)</f>
        <v>0</v>
      </c>
      <c r="FR696" s="200">
        <f>AF696*AF$2*IF($FC696="V",1,-1)*IF($Q696="Fixo",(CT696-INDEX('Curva Forward'!$C$5:$AN$13,MATCH(CONCATENATE(BD_COMERCIAL!$K696," ",BD_COMERCIAL!$L696),'Curva Forward'!$B$5:$B$13,0),MATCH(FR$4,'Curva Forward'!$C$4:$AN$4,0))),CT696)</f>
        <v>0</v>
      </c>
      <c r="FS696" s="200">
        <f>AG696*AG$2*IF($FC696="V",1,-1)*IF($Q696="Fixo",(CU696-INDEX('Curva Forward'!$C$5:$AN$13,MATCH(CONCATENATE(BD_COMERCIAL!$K696," ",BD_COMERCIAL!$L696),'Curva Forward'!$B$5:$B$13,0),MATCH(FS$4,'Curva Forward'!$C$4:$AN$4,0))),CU696)</f>
        <v>0</v>
      </c>
      <c r="FT696" s="200">
        <f>AH696*AH$2*IF($FC696="V",1,-1)*IF($Q696="Fixo",(CV696-INDEX('Curva Forward'!$C$5:$AN$13,MATCH(CONCATENATE(BD_COMERCIAL!$K696," ",BD_COMERCIAL!$L696),'Curva Forward'!$B$5:$B$13,0),MATCH(FT$4,'Curva Forward'!$C$4:$AN$4,0))),CV696)</f>
        <v>0</v>
      </c>
      <c r="FU696" s="200">
        <f>AI696*AI$2*IF($FC696="V",1,-1)*IF($Q696="Fixo",(CW696-INDEX('Curva Forward'!$C$5:$AN$13,MATCH(CONCATENATE(BD_COMERCIAL!$K696," ",BD_COMERCIAL!$L696),'Curva Forward'!$B$5:$B$13,0),MATCH(FU$4,'Curva Forward'!$C$4:$AN$4,0))),CW696)</f>
        <v>0</v>
      </c>
      <c r="FV696" s="200">
        <f>AJ696*AJ$2*IF($FC696="V",1,-1)*IF($Q696="Fixo",(CX696-INDEX('Curva Forward'!$C$5:$AN$13,MATCH(CONCATENATE(BD_COMERCIAL!$K696," ",BD_COMERCIAL!$L696),'Curva Forward'!$B$5:$B$13,0),MATCH(FV$4,'Curva Forward'!$C$4:$AN$4,0))),CX696)</f>
        <v>0</v>
      </c>
      <c r="FW696" s="200">
        <f>AK696*AK$2*IF($FC696="V",1,-1)*IF($Q696="Fixo",(CY696-INDEX('Curva Forward'!$C$5:$AN$13,MATCH(CONCATENATE(BD_COMERCIAL!$K696," ",BD_COMERCIAL!$L696),'Curva Forward'!$B$5:$B$13,0),MATCH(FW$4,'Curva Forward'!$C$4:$AN$4,0))),CY696)</f>
        <v>0</v>
      </c>
      <c r="FX696" s="200">
        <f>AL696*AL$2*IF($FC696="V",1,-1)*IF($Q696="Fixo",(CZ696-INDEX('Curva Forward'!$C$5:$AN$13,MATCH(CONCATENATE(BD_COMERCIAL!$K696," ",BD_COMERCIAL!$L696),'Curva Forward'!$B$5:$B$13,0),MATCH(FX$4,'Curva Forward'!$C$4:$AN$4,0))),CZ696)</f>
        <v>0</v>
      </c>
      <c r="FY696" s="200">
        <f>AM696*AM$2*IF($FC696="V",1,-1)*IF($Q696="Fixo",(DA696-INDEX('Curva Forward'!$C$5:$AN$13,MATCH(CONCATENATE(BD_COMERCIAL!$K696," ",BD_COMERCIAL!$L696),'Curva Forward'!$B$5:$B$13,0),MATCH(FY$4,'Curva Forward'!$C$4:$AN$4,0))),DA696)</f>
        <v>0</v>
      </c>
      <c r="FZ696" s="200">
        <f>AN696*AN$2*IF($FC696="V",1,-1)*IF($Q696="Fixo",(DB696-INDEX('Curva Forward'!$C$5:$AN$13,MATCH(CONCATENATE(BD_COMERCIAL!$K696," ",BD_COMERCIAL!$L696),'Curva Forward'!$B$5:$B$13,0),MATCH(FZ$4,'Curva Forward'!$C$4:$AN$4,0))),DB696)</f>
        <v>0</v>
      </c>
      <c r="GA696" s="200">
        <f>AO696*AO$2*IF($FC696="V",1,-1)*IF($Q696="Fixo",(DC696-INDEX('Curva Forward'!$C$5:$AN$13,MATCH(CONCATENATE(BD_COMERCIAL!$K696," ",BD_COMERCIAL!$L696),'Curva Forward'!$B$5:$B$13,0),MATCH(GA$4,'Curva Forward'!$C$4:$AN$4,0))),DC696)</f>
        <v>0</v>
      </c>
      <c r="GB696" s="200">
        <f>AP696*AP$2*IF($FC696="V",1,-1)*IF($Q696="Fixo",(DD696-INDEX('Curva Forward'!$C$5:$AN$13,MATCH(CONCATENATE(BD_COMERCIAL!$K696," ",BD_COMERCIAL!$L696),'Curva Forward'!$B$5:$B$13,0),MATCH(GB$4,'Curva Forward'!$C$4:$AN$4,0))),DD696)</f>
        <v>0</v>
      </c>
      <c r="GC696" s="200">
        <f>AQ696*AQ$2*IF($FC696="V",1,-1)*IF($Q696="Fixo",(DE696-INDEX('Curva Forward'!$C$5:$AN$13,MATCH(CONCATENATE(BD_COMERCIAL!$K696," ",BD_COMERCIAL!$L696),'Curva Forward'!$B$5:$B$13,0),MATCH(GC$4,'Curva Forward'!$C$4:$AN$4,0))),DE696)</f>
        <v>0</v>
      </c>
      <c r="GD696" s="200">
        <f>AR696*AR$2*IF($FC696="V",1,-1)*IF($Q696="Fixo",(DF696-INDEX('Curva Forward'!$C$5:$AN$13,MATCH(CONCATENATE(BD_COMERCIAL!$K696," ",BD_COMERCIAL!$L696),'Curva Forward'!$B$5:$B$13,0),MATCH(GD$4,'Curva Forward'!$C$4:$AN$4,0))),DF696)</f>
        <v>0</v>
      </c>
      <c r="GE696" s="200">
        <f>AS696*AS$2*IF($FC696="V",1,-1)*IF($Q696="Fixo",(DG696-INDEX('Curva Forward'!$C$5:$AN$13,MATCH(CONCATENATE(BD_COMERCIAL!$K696," ",BD_COMERCIAL!$L696),'Curva Forward'!$B$5:$B$13,0),MATCH(GE$4,'Curva Forward'!$C$4:$AN$4,0))),DG696)</f>
        <v>0</v>
      </c>
      <c r="GF696" s="200">
        <f>AT696*AT$2*IF($FC696="V",1,-1)*IF($Q696="Fixo",(DH696-INDEX('Curva Forward'!$C$5:$AN$13,MATCH(CONCATENATE(BD_COMERCIAL!$K696," ",BD_COMERCIAL!$L696),'Curva Forward'!$B$5:$B$13,0),MATCH(GF$4,'Curva Forward'!$C$4:$AN$4,0))),DH696)</f>
        <v>0</v>
      </c>
      <c r="GG696" s="200">
        <f>AU696*AU$2*IF($FC696="V",1,-1)*IF($Q696="Fixo",(DI696-INDEX('Curva Forward'!$C$5:$AN$13,MATCH(CONCATENATE(BD_COMERCIAL!$K696," ",BD_COMERCIAL!$L696),'Curva Forward'!$B$5:$B$13,0),MATCH(GG$4,'Curva Forward'!$C$4:$AN$4,0))),DI696)</f>
        <v>0</v>
      </c>
      <c r="GH696" s="200">
        <f>AV696*AV$2*IF($FC696="V",1,-1)*IF($Q696="Fixo",(DJ696-INDEX('Curva Forward'!$C$5:$AN$13,MATCH(CONCATENATE(BD_COMERCIAL!$K696," ",BD_COMERCIAL!$L696),'Curva Forward'!$B$5:$B$13,0),MATCH(GH$4,'Curva Forward'!$C$4:$AN$4,0))),DJ696)</f>
        <v>0</v>
      </c>
      <c r="GI696" s="200">
        <f>AW696*AW$2*IF($FC696="V",1,-1)*IF($Q696="Fixo",(DK696-INDEX('Curva Forward'!$C$5:$AN$13,MATCH(CONCATENATE(BD_COMERCIAL!$K696," ",BD_COMERCIAL!$L696),'Curva Forward'!$B$5:$B$13,0),MATCH(GI$4,'Curva Forward'!$C$4:$AN$4,0))),DK696)</f>
        <v>0</v>
      </c>
      <c r="GJ696" s="200">
        <f>AX696*AX$2*IF($FC696="V",1,-1)*IF($Q696="Fixo",(DL696-INDEX('Curva Forward'!$C$5:$AN$13,MATCH(CONCATENATE(BD_COMERCIAL!$K696," ",BD_COMERCIAL!$L696),'Curva Forward'!$B$5:$B$13,0),MATCH(GJ$4,'Curva Forward'!$C$4:$AN$4,0))),DL696)</f>
        <v>0</v>
      </c>
      <c r="GK696" s="200">
        <f>AY696*AY$2*IF($FC696="V",1,-1)*IF($Q696="Fixo",(DM696-INDEX('Curva Forward'!$C$5:$AN$13,MATCH(CONCATENATE(BD_COMERCIAL!$K696," ",BD_COMERCIAL!$L696),'Curva Forward'!$B$5:$B$13,0),MATCH(GK$4,'Curva Forward'!$C$4:$AN$4,0))),DM696)</f>
        <v>587016</v>
      </c>
      <c r="GL696" s="200">
        <f>IF(EZ696="",0,CL696*CL$2*IF($FC696="V",1,-1)*IF($Q696="Fixo",(EZ696-INDEX('Curva Forward'!$C$5:$AN$13,MATCH(CONCATENATE(BD_COMERCIAL!$K696," ",BD_COMERCIAL!$L696),'Curva Forward'!$B$5:$B$13,0),MATCH(GL$4,'Curva Forward'!$C$4:$AN$4,0))),EZ696))</f>
        <v>0</v>
      </c>
      <c r="GM696" s="200">
        <f>IF(FA696="",0,CM696*CM$2*IF($FC696="V",1,-1)*IF($Q696="Fixo",(FA696-INDEX('Curva Forward'!$C$5:$AN$13,MATCH(CONCATENATE(BD_COMERCIAL!$K696," ",BD_COMERCIAL!$L696),'Curva Forward'!$B$5:$B$13,0),MATCH(GM$4,'Curva Forward'!$C$4:$AN$4,0))),FA696))</f>
        <v>0</v>
      </c>
      <c r="GN696" s="200">
        <f>IF(FB696="",0,CN696*CN$2*IF($FC696="V",1,-1)*IF($Q696="Fixo",(FB696-INDEX('Curva Forward'!$C$5:$AN$13,MATCH(CONCATENATE(BD_COMERCIAL!$K696," ",BD_COMERCIAL!$L696),'Curva Forward'!$B$5:$B$13,0),MATCH(GN$4,'Curva Forward'!$C$4:$AN$4,0))),FB696))</f>
        <v>0</v>
      </c>
      <c r="GO696" s="201">
        <f t="shared" ca="1" si="197"/>
        <v>587016</v>
      </c>
      <c r="GP696" s="201">
        <f t="shared" ca="1" si="198"/>
        <v>0</v>
      </c>
    </row>
    <row r="697" spans="1:198" ht="15" customHeight="1" x14ac:dyDescent="0.25">
      <c r="A697" s="6"/>
      <c r="B697" s="7" t="s">
        <v>1145</v>
      </c>
      <c r="C697" s="8">
        <v>44852</v>
      </c>
      <c r="D697" s="9" t="s">
        <v>124</v>
      </c>
      <c r="E697" s="9" t="s">
        <v>1056</v>
      </c>
      <c r="F697" s="113" t="s">
        <v>992</v>
      </c>
      <c r="G697" s="10" t="s">
        <v>140</v>
      </c>
      <c r="H697" s="113" t="s">
        <v>1146</v>
      </c>
      <c r="I697" s="9" t="s">
        <v>126</v>
      </c>
      <c r="J697" s="166" t="s">
        <v>1147</v>
      </c>
      <c r="K697" s="10" t="s">
        <v>127</v>
      </c>
      <c r="L697" s="84" t="s">
        <v>22</v>
      </c>
      <c r="M697" s="11">
        <v>44958</v>
      </c>
      <c r="N697" s="12">
        <v>44985</v>
      </c>
      <c r="O697" s="10">
        <v>1</v>
      </c>
      <c r="P697" s="84">
        <v>72.5</v>
      </c>
      <c r="Q697" s="84" t="s">
        <v>128</v>
      </c>
      <c r="R697" s="10" t="s">
        <v>129</v>
      </c>
      <c r="S697" s="14" t="s">
        <v>135</v>
      </c>
      <c r="T697" s="11"/>
      <c r="U697" s="12"/>
      <c r="V697" s="257" t="str">
        <f ca="1">IF(U697="","",
IF(U697="NA","",
IFERROR(VLOOKUP(EOMONTH(M697,-2)+1,IPCA!$A:$B,2,0),
VLOOKUP(EOMONTH(TODAY(),-2)+1,IPCA!$A:$B,2,0))/
VLOOKUP(EOMONTH(U697,-2)+1,IPCA!$A:$B,2,0)*
P697))</f>
        <v/>
      </c>
      <c r="W697" s="84"/>
      <c r="X697" s="13" t="s">
        <v>6</v>
      </c>
      <c r="Y697" s="166"/>
      <c r="AA697" s="108"/>
      <c r="AB697" s="15"/>
      <c r="AM697" s="6"/>
      <c r="AN697" s="15"/>
      <c r="AO697">
        <v>1</v>
      </c>
      <c r="AY697" s="6"/>
      <c r="AZ697" s="15"/>
      <c r="BK697" s="6"/>
      <c r="BL697" s="15"/>
      <c r="BW697" s="6"/>
      <c r="BX697" s="15"/>
      <c r="CI697" s="6"/>
      <c r="CJ697" s="16" t="str">
        <f t="shared" si="187"/>
        <v/>
      </c>
      <c r="CK697" s="16">
        <f t="shared" si="188"/>
        <v>7.6712328767123292E-2</v>
      </c>
      <c r="CL697" s="16" t="str">
        <f t="shared" si="189"/>
        <v/>
      </c>
      <c r="CM697" s="16" t="str">
        <f t="shared" si="190"/>
        <v/>
      </c>
      <c r="CN697" s="16" t="str">
        <f t="shared" si="191"/>
        <v/>
      </c>
      <c r="CO697" s="18"/>
      <c r="CP697" s="15"/>
      <c r="DA697" s="6"/>
      <c r="DB697" s="15"/>
      <c r="DC697">
        <v>72.5</v>
      </c>
      <c r="DM697" s="6"/>
      <c r="DN697" s="15"/>
      <c r="DY697" s="6"/>
      <c r="DZ697" s="15"/>
      <c r="EK697" s="6"/>
      <c r="EL697" s="15"/>
      <c r="EW697" s="6"/>
      <c r="EX697" s="16" t="str">
        <f t="shared" si="199"/>
        <v/>
      </c>
      <c r="EY697" s="16">
        <f t="shared" si="200"/>
        <v>5.5616438356164384</v>
      </c>
      <c r="EZ697" s="16" t="str">
        <f t="shared" si="201"/>
        <v/>
      </c>
      <c r="FA697" s="16" t="str">
        <f t="shared" si="202"/>
        <v/>
      </c>
      <c r="FB697" s="160" t="str">
        <f t="shared" si="203"/>
        <v/>
      </c>
      <c r="FC697" t="s">
        <v>204</v>
      </c>
      <c r="FD697" s="20" t="s">
        <v>126</v>
      </c>
      <c r="FE697"/>
      <c r="FF697" s="209" t="s">
        <v>206</v>
      </c>
      <c r="FH697" s="284">
        <f t="shared" ca="1" si="192"/>
        <v>0</v>
      </c>
      <c r="FI697" s="208">
        <f t="shared" si="193"/>
        <v>0.9</v>
      </c>
      <c r="FK697" t="str">
        <f t="shared" si="194"/>
        <v>Energisa Comercializadora de Energia Ltda</v>
      </c>
      <c r="FL697" s="201">
        <f t="shared" ca="1" si="195"/>
        <v>0</v>
      </c>
      <c r="FM697" s="201">
        <f t="shared" ca="1" si="196"/>
        <v>-52080</v>
      </c>
      <c r="FN697" s="200">
        <f>AB697*AB$2*IF($FC697="V",1,-1)*IF($Q697="Fixo",(CP697-INDEX('Curva Forward'!$C$5:$AN$13,MATCH(CONCATENATE(BD_COMERCIAL!$K697," ",BD_COMERCIAL!$L697),'Curva Forward'!$B$5:$B$13,0),MATCH(FN$4,'Curva Forward'!$C$4:$AN$4,0))),CP697)</f>
        <v>0</v>
      </c>
      <c r="FO697" s="200">
        <f>AC697*AC$2*IF($FC697="V",1,-1)*IF($Q697="Fixo",(CQ697-INDEX('Curva Forward'!$C$5:$AN$13,MATCH(CONCATENATE(BD_COMERCIAL!$K697," ",BD_COMERCIAL!$L697),'Curva Forward'!$B$5:$B$13,0),MATCH(FO$4,'Curva Forward'!$C$4:$AN$4,0))),CQ697)</f>
        <v>0</v>
      </c>
      <c r="FP697" s="200">
        <f>AD697*AD$2*IF($FC697="V",1,-1)*IF($Q697="Fixo",(CR697-INDEX('Curva Forward'!$C$5:$AN$13,MATCH(CONCATENATE(BD_COMERCIAL!$K697," ",BD_COMERCIAL!$L697),'Curva Forward'!$B$5:$B$13,0),MATCH(FP$4,'Curva Forward'!$C$4:$AN$4,0))),CR697)</f>
        <v>0</v>
      </c>
      <c r="FQ697" s="200">
        <f>AE697*AE$2*IF($FC697="V",1,-1)*IF($Q697="Fixo",(CS697-INDEX('Curva Forward'!$C$5:$AN$13,MATCH(CONCATENATE(BD_COMERCIAL!$K697," ",BD_COMERCIAL!$L697),'Curva Forward'!$B$5:$B$13,0),MATCH(FQ$4,'Curva Forward'!$C$4:$AN$4,0))),CS697)</f>
        <v>0</v>
      </c>
      <c r="FR697" s="200">
        <f>AF697*AF$2*IF($FC697="V",1,-1)*IF($Q697="Fixo",(CT697-INDEX('Curva Forward'!$C$5:$AN$13,MATCH(CONCATENATE(BD_COMERCIAL!$K697," ",BD_COMERCIAL!$L697),'Curva Forward'!$B$5:$B$13,0),MATCH(FR$4,'Curva Forward'!$C$4:$AN$4,0))),CT697)</f>
        <v>0</v>
      </c>
      <c r="FS697" s="200">
        <f>AG697*AG$2*IF($FC697="V",1,-1)*IF($Q697="Fixo",(CU697-INDEX('Curva Forward'!$C$5:$AN$13,MATCH(CONCATENATE(BD_COMERCIAL!$K697," ",BD_COMERCIAL!$L697),'Curva Forward'!$B$5:$B$13,0),MATCH(FS$4,'Curva Forward'!$C$4:$AN$4,0))),CU697)</f>
        <v>0</v>
      </c>
      <c r="FT697" s="200">
        <f>AH697*AH$2*IF($FC697="V",1,-1)*IF($Q697="Fixo",(CV697-INDEX('Curva Forward'!$C$5:$AN$13,MATCH(CONCATENATE(BD_COMERCIAL!$K697," ",BD_COMERCIAL!$L697),'Curva Forward'!$B$5:$B$13,0),MATCH(FT$4,'Curva Forward'!$C$4:$AN$4,0))),CV697)</f>
        <v>0</v>
      </c>
      <c r="FU697" s="200">
        <f>AI697*AI$2*IF($FC697="V",1,-1)*IF($Q697="Fixo",(CW697-INDEX('Curva Forward'!$C$5:$AN$13,MATCH(CONCATENATE(BD_COMERCIAL!$K697," ",BD_COMERCIAL!$L697),'Curva Forward'!$B$5:$B$13,0),MATCH(FU$4,'Curva Forward'!$C$4:$AN$4,0))),CW697)</f>
        <v>0</v>
      </c>
      <c r="FV697" s="200">
        <f>AJ697*AJ$2*IF($FC697="V",1,-1)*IF($Q697="Fixo",(CX697-INDEX('Curva Forward'!$C$5:$AN$13,MATCH(CONCATENATE(BD_COMERCIAL!$K697," ",BD_COMERCIAL!$L697),'Curva Forward'!$B$5:$B$13,0),MATCH(FV$4,'Curva Forward'!$C$4:$AN$4,0))),CX697)</f>
        <v>0</v>
      </c>
      <c r="FW697" s="200">
        <f>AK697*AK$2*IF($FC697="V",1,-1)*IF($Q697="Fixo",(CY697-INDEX('Curva Forward'!$C$5:$AN$13,MATCH(CONCATENATE(BD_COMERCIAL!$K697," ",BD_COMERCIAL!$L697),'Curva Forward'!$B$5:$B$13,0),MATCH(FW$4,'Curva Forward'!$C$4:$AN$4,0))),CY697)</f>
        <v>0</v>
      </c>
      <c r="FX697" s="200">
        <f>AL697*AL$2*IF($FC697="V",1,-1)*IF($Q697="Fixo",(CZ697-INDEX('Curva Forward'!$C$5:$AN$13,MATCH(CONCATENATE(BD_COMERCIAL!$K697," ",BD_COMERCIAL!$L697),'Curva Forward'!$B$5:$B$13,0),MATCH(FX$4,'Curva Forward'!$C$4:$AN$4,0))),CZ697)</f>
        <v>0</v>
      </c>
      <c r="FY697" s="200">
        <f>AM697*AM$2*IF($FC697="V",1,-1)*IF($Q697="Fixo",(DA697-INDEX('Curva Forward'!$C$5:$AN$13,MATCH(CONCATENATE(BD_COMERCIAL!$K697," ",BD_COMERCIAL!$L697),'Curva Forward'!$B$5:$B$13,0),MATCH(FY$4,'Curva Forward'!$C$4:$AN$4,0))),DA697)</f>
        <v>0</v>
      </c>
      <c r="FZ697" s="200">
        <f>AN697*AN$2*IF($FC697="V",1,-1)*IF($Q697="Fixo",(DB697-INDEX('Curva Forward'!$C$5:$AN$13,MATCH(CONCATENATE(BD_COMERCIAL!$K697," ",BD_COMERCIAL!$L697),'Curva Forward'!$B$5:$B$13,0),MATCH(FZ$4,'Curva Forward'!$C$4:$AN$4,0))),DB697)</f>
        <v>0</v>
      </c>
      <c r="GA697" s="200">
        <f>AO697*AO$2*IF($FC697="V",1,-1)*IF($Q697="Fixo",(DC697-INDEX('Curva Forward'!$C$5:$AN$13,MATCH(CONCATENATE(BD_COMERCIAL!$K697," ",BD_COMERCIAL!$L697),'Curva Forward'!$B$5:$B$13,0),MATCH(GA$4,'Curva Forward'!$C$4:$AN$4,0))),DC697)</f>
        <v>-52080</v>
      </c>
      <c r="GB697" s="200">
        <f>AP697*AP$2*IF($FC697="V",1,-1)*IF($Q697="Fixo",(DD697-INDEX('Curva Forward'!$C$5:$AN$13,MATCH(CONCATENATE(BD_COMERCIAL!$K697," ",BD_COMERCIAL!$L697),'Curva Forward'!$B$5:$B$13,0),MATCH(GB$4,'Curva Forward'!$C$4:$AN$4,0))),DD697)</f>
        <v>0</v>
      </c>
      <c r="GC697" s="200">
        <f>AQ697*AQ$2*IF($FC697="V",1,-1)*IF($Q697="Fixo",(DE697-INDEX('Curva Forward'!$C$5:$AN$13,MATCH(CONCATENATE(BD_COMERCIAL!$K697," ",BD_COMERCIAL!$L697),'Curva Forward'!$B$5:$B$13,0),MATCH(GC$4,'Curva Forward'!$C$4:$AN$4,0))),DE697)</f>
        <v>0</v>
      </c>
      <c r="GD697" s="200">
        <f>AR697*AR$2*IF($FC697="V",1,-1)*IF($Q697="Fixo",(DF697-INDEX('Curva Forward'!$C$5:$AN$13,MATCH(CONCATENATE(BD_COMERCIAL!$K697," ",BD_COMERCIAL!$L697),'Curva Forward'!$B$5:$B$13,0),MATCH(GD$4,'Curva Forward'!$C$4:$AN$4,0))),DF697)</f>
        <v>0</v>
      </c>
      <c r="GE697" s="200">
        <f>AS697*AS$2*IF($FC697="V",1,-1)*IF($Q697="Fixo",(DG697-INDEX('Curva Forward'!$C$5:$AN$13,MATCH(CONCATENATE(BD_COMERCIAL!$K697," ",BD_COMERCIAL!$L697),'Curva Forward'!$B$5:$B$13,0),MATCH(GE$4,'Curva Forward'!$C$4:$AN$4,0))),DG697)</f>
        <v>0</v>
      </c>
      <c r="GF697" s="200">
        <f>AT697*AT$2*IF($FC697="V",1,-1)*IF($Q697="Fixo",(DH697-INDEX('Curva Forward'!$C$5:$AN$13,MATCH(CONCATENATE(BD_COMERCIAL!$K697," ",BD_COMERCIAL!$L697),'Curva Forward'!$B$5:$B$13,0),MATCH(GF$4,'Curva Forward'!$C$4:$AN$4,0))),DH697)</f>
        <v>0</v>
      </c>
      <c r="GG697" s="200">
        <f>AU697*AU$2*IF($FC697="V",1,-1)*IF($Q697="Fixo",(DI697-INDEX('Curva Forward'!$C$5:$AN$13,MATCH(CONCATENATE(BD_COMERCIAL!$K697," ",BD_COMERCIAL!$L697),'Curva Forward'!$B$5:$B$13,0),MATCH(GG$4,'Curva Forward'!$C$4:$AN$4,0))),DI697)</f>
        <v>0</v>
      </c>
      <c r="GH697" s="200">
        <f>AV697*AV$2*IF($FC697="V",1,-1)*IF($Q697="Fixo",(DJ697-INDEX('Curva Forward'!$C$5:$AN$13,MATCH(CONCATENATE(BD_COMERCIAL!$K697," ",BD_COMERCIAL!$L697),'Curva Forward'!$B$5:$B$13,0),MATCH(GH$4,'Curva Forward'!$C$4:$AN$4,0))),DJ697)</f>
        <v>0</v>
      </c>
      <c r="GI697" s="200">
        <f>AW697*AW$2*IF($FC697="V",1,-1)*IF($Q697="Fixo",(DK697-INDEX('Curva Forward'!$C$5:$AN$13,MATCH(CONCATENATE(BD_COMERCIAL!$K697," ",BD_COMERCIAL!$L697),'Curva Forward'!$B$5:$B$13,0),MATCH(GI$4,'Curva Forward'!$C$4:$AN$4,0))),DK697)</f>
        <v>0</v>
      </c>
      <c r="GJ697" s="200">
        <f>AX697*AX$2*IF($FC697="V",1,-1)*IF($Q697="Fixo",(DL697-INDEX('Curva Forward'!$C$5:$AN$13,MATCH(CONCATENATE(BD_COMERCIAL!$K697," ",BD_COMERCIAL!$L697),'Curva Forward'!$B$5:$B$13,0),MATCH(GJ$4,'Curva Forward'!$C$4:$AN$4,0))),DL697)</f>
        <v>0</v>
      </c>
      <c r="GK697" s="200">
        <f>AY697*AY$2*IF($FC697="V",1,-1)*IF($Q697="Fixo",(DM697-INDEX('Curva Forward'!$C$5:$AN$13,MATCH(CONCATENATE(BD_COMERCIAL!$K697," ",BD_COMERCIAL!$L697),'Curva Forward'!$B$5:$B$13,0),MATCH(GK$4,'Curva Forward'!$C$4:$AN$4,0))),DM697)</f>
        <v>0</v>
      </c>
      <c r="GL697" s="200">
        <f>IF(EZ697="",0,CL697*CL$2*IF($FC697="V",1,-1)*IF($Q697="Fixo",(EZ697-INDEX('Curva Forward'!$C$5:$AN$13,MATCH(CONCATENATE(BD_COMERCIAL!$K697," ",BD_COMERCIAL!$L697),'Curva Forward'!$B$5:$B$13,0),MATCH(GL$4,'Curva Forward'!$C$4:$AN$4,0))),EZ697))</f>
        <v>0</v>
      </c>
      <c r="GM697" s="200">
        <f>IF(FA697="",0,CM697*CM$2*IF($FC697="V",1,-1)*IF($Q697="Fixo",(FA697-INDEX('Curva Forward'!$C$5:$AN$13,MATCH(CONCATENATE(BD_COMERCIAL!$K697," ",BD_COMERCIAL!$L697),'Curva Forward'!$B$5:$B$13,0),MATCH(GM$4,'Curva Forward'!$C$4:$AN$4,0))),FA697))</f>
        <v>0</v>
      </c>
      <c r="GN697" s="200">
        <f>IF(FB697="",0,CN697*CN$2*IF($FC697="V",1,-1)*IF($Q697="Fixo",(FB697-INDEX('Curva Forward'!$C$5:$AN$13,MATCH(CONCATENATE(BD_COMERCIAL!$K697," ",BD_COMERCIAL!$L697),'Curva Forward'!$B$5:$B$13,0),MATCH(GN$4,'Curva Forward'!$C$4:$AN$4,0))),FB697))</f>
        <v>0</v>
      </c>
      <c r="GO697" s="201">
        <f t="shared" ca="1" si="197"/>
        <v>0</v>
      </c>
      <c r="GP697" s="201">
        <f t="shared" ca="1" si="198"/>
        <v>-52080</v>
      </c>
    </row>
    <row r="698" spans="1:198" ht="15" customHeight="1" x14ac:dyDescent="0.25">
      <c r="A698" s="6"/>
      <c r="B698" s="7" t="s">
        <v>1148</v>
      </c>
      <c r="C698" s="8">
        <v>44853</v>
      </c>
      <c r="D698" s="9" t="s">
        <v>131</v>
      </c>
      <c r="E698" s="9" t="s">
        <v>217</v>
      </c>
      <c r="F698" s="113" t="s">
        <v>991</v>
      </c>
      <c r="G698" s="10" t="s">
        <v>1056</v>
      </c>
      <c r="H698" s="113" t="s">
        <v>992</v>
      </c>
      <c r="I698" s="9" t="s">
        <v>126</v>
      </c>
      <c r="J698" s="166" t="s">
        <v>1147</v>
      </c>
      <c r="K698" s="10" t="s">
        <v>127</v>
      </c>
      <c r="L698" s="84" t="s">
        <v>22</v>
      </c>
      <c r="M698" s="11">
        <v>45261</v>
      </c>
      <c r="N698" s="12">
        <v>45291</v>
      </c>
      <c r="O698" s="10">
        <v>4.8387099999999998</v>
      </c>
      <c r="P698" s="84">
        <v>109</v>
      </c>
      <c r="Q698" s="84" t="s">
        <v>128</v>
      </c>
      <c r="R698" s="10" t="s">
        <v>129</v>
      </c>
      <c r="S698" s="14" t="s">
        <v>135</v>
      </c>
      <c r="T698" s="11"/>
      <c r="U698" s="12"/>
      <c r="V698" s="257" t="str">
        <f ca="1">IF(U698="","",
IF(U698="NA","",
IFERROR(VLOOKUP(EOMONTH(M698,-2)+1,IPCA!$A:$B,2,0),
VLOOKUP(EOMONTH(TODAY(),-2)+1,IPCA!$A:$B,2,0))/
VLOOKUP(EOMONTH(U698,-2)+1,IPCA!$A:$B,2,0)*
P698))</f>
        <v/>
      </c>
      <c r="W698" s="84"/>
      <c r="X698" s="13" t="s">
        <v>133</v>
      </c>
      <c r="Y698" s="166"/>
      <c r="AA698" s="108"/>
      <c r="AB698" s="15"/>
      <c r="AM698" s="6"/>
      <c r="AN698" s="15"/>
      <c r="AY698" s="6">
        <v>4.8387099999999998</v>
      </c>
      <c r="AZ698" s="15"/>
      <c r="BK698" s="6"/>
      <c r="BL698" s="15"/>
      <c r="BW698" s="6"/>
      <c r="BX698" s="15"/>
      <c r="CI698" s="6"/>
      <c r="CJ698" s="16" t="str">
        <f t="shared" si="187"/>
        <v/>
      </c>
      <c r="CK698" s="16">
        <f t="shared" si="188"/>
        <v>0.41095893150684931</v>
      </c>
      <c r="CL698" s="16" t="str">
        <f t="shared" si="189"/>
        <v/>
      </c>
      <c r="CM698" s="16" t="str">
        <f t="shared" si="190"/>
        <v/>
      </c>
      <c r="CN698" s="16" t="str">
        <f t="shared" si="191"/>
        <v/>
      </c>
      <c r="CO698" s="18"/>
      <c r="CP698" s="15"/>
      <c r="DA698" s="6"/>
      <c r="DB698" s="15"/>
      <c r="DM698" s="6">
        <v>109</v>
      </c>
      <c r="DN698" s="15"/>
      <c r="DY698" s="6"/>
      <c r="DZ698" s="15"/>
      <c r="EK698" s="6"/>
      <c r="EL698" s="15"/>
      <c r="EW698" s="6"/>
      <c r="EX698" s="16" t="str">
        <f t="shared" si="199"/>
        <v/>
      </c>
      <c r="EY698" s="16">
        <f t="shared" si="200"/>
        <v>9.257534246575343</v>
      </c>
      <c r="EZ698" s="16" t="str">
        <f t="shared" si="201"/>
        <v/>
      </c>
      <c r="FA698" s="16" t="str">
        <f t="shared" si="202"/>
        <v/>
      </c>
      <c r="FB698" s="160" t="str">
        <f t="shared" si="203"/>
        <v/>
      </c>
      <c r="FC698" t="s">
        <v>205</v>
      </c>
      <c r="FD698" s="20" t="s">
        <v>126</v>
      </c>
      <c r="FE698"/>
      <c r="FF698" s="209" t="s">
        <v>206</v>
      </c>
      <c r="FH698" s="284">
        <f t="shared" ca="1" si="192"/>
        <v>0</v>
      </c>
      <c r="FI698" s="208">
        <f t="shared" si="193"/>
        <v>1</v>
      </c>
      <c r="FK698" t="str">
        <f t="shared" si="194"/>
        <v>True Comercializadora de Energia LTDA</v>
      </c>
      <c r="FL698" s="201">
        <f t="shared" ca="1" si="195"/>
        <v>0</v>
      </c>
      <c r="FM698" s="201">
        <f t="shared" ca="1" si="196"/>
        <v>273600.01824</v>
      </c>
      <c r="FN698" s="200">
        <f>AB698*AB$2*IF($FC698="V",1,-1)*IF($Q698="Fixo",(CP698-INDEX('Curva Forward'!$C$5:$AN$13,MATCH(CONCATENATE(BD_COMERCIAL!$K698," ",BD_COMERCIAL!$L698),'Curva Forward'!$B$5:$B$13,0),MATCH(FN$4,'Curva Forward'!$C$4:$AN$4,0))),CP698)</f>
        <v>0</v>
      </c>
      <c r="FO698" s="200">
        <f>AC698*AC$2*IF($FC698="V",1,-1)*IF($Q698="Fixo",(CQ698-INDEX('Curva Forward'!$C$5:$AN$13,MATCH(CONCATENATE(BD_COMERCIAL!$K698," ",BD_COMERCIAL!$L698),'Curva Forward'!$B$5:$B$13,0),MATCH(FO$4,'Curva Forward'!$C$4:$AN$4,0))),CQ698)</f>
        <v>0</v>
      </c>
      <c r="FP698" s="200">
        <f>AD698*AD$2*IF($FC698="V",1,-1)*IF($Q698="Fixo",(CR698-INDEX('Curva Forward'!$C$5:$AN$13,MATCH(CONCATENATE(BD_COMERCIAL!$K698," ",BD_COMERCIAL!$L698),'Curva Forward'!$B$5:$B$13,0),MATCH(FP$4,'Curva Forward'!$C$4:$AN$4,0))),CR698)</f>
        <v>0</v>
      </c>
      <c r="FQ698" s="200">
        <f>AE698*AE$2*IF($FC698="V",1,-1)*IF($Q698="Fixo",(CS698-INDEX('Curva Forward'!$C$5:$AN$13,MATCH(CONCATENATE(BD_COMERCIAL!$K698," ",BD_COMERCIAL!$L698),'Curva Forward'!$B$5:$B$13,0),MATCH(FQ$4,'Curva Forward'!$C$4:$AN$4,0))),CS698)</f>
        <v>0</v>
      </c>
      <c r="FR698" s="200">
        <f>AF698*AF$2*IF($FC698="V",1,-1)*IF($Q698="Fixo",(CT698-INDEX('Curva Forward'!$C$5:$AN$13,MATCH(CONCATENATE(BD_COMERCIAL!$K698," ",BD_COMERCIAL!$L698),'Curva Forward'!$B$5:$B$13,0),MATCH(FR$4,'Curva Forward'!$C$4:$AN$4,0))),CT698)</f>
        <v>0</v>
      </c>
      <c r="FS698" s="200">
        <f>AG698*AG$2*IF($FC698="V",1,-1)*IF($Q698="Fixo",(CU698-INDEX('Curva Forward'!$C$5:$AN$13,MATCH(CONCATENATE(BD_COMERCIAL!$K698," ",BD_COMERCIAL!$L698),'Curva Forward'!$B$5:$B$13,0),MATCH(FS$4,'Curva Forward'!$C$4:$AN$4,0))),CU698)</f>
        <v>0</v>
      </c>
      <c r="FT698" s="200">
        <f>AH698*AH$2*IF($FC698="V",1,-1)*IF($Q698="Fixo",(CV698-INDEX('Curva Forward'!$C$5:$AN$13,MATCH(CONCATENATE(BD_COMERCIAL!$K698," ",BD_COMERCIAL!$L698),'Curva Forward'!$B$5:$B$13,0),MATCH(FT$4,'Curva Forward'!$C$4:$AN$4,0))),CV698)</f>
        <v>0</v>
      </c>
      <c r="FU698" s="200">
        <f>AI698*AI$2*IF($FC698="V",1,-1)*IF($Q698="Fixo",(CW698-INDEX('Curva Forward'!$C$5:$AN$13,MATCH(CONCATENATE(BD_COMERCIAL!$K698," ",BD_COMERCIAL!$L698),'Curva Forward'!$B$5:$B$13,0),MATCH(FU$4,'Curva Forward'!$C$4:$AN$4,0))),CW698)</f>
        <v>0</v>
      </c>
      <c r="FV698" s="200">
        <f>AJ698*AJ$2*IF($FC698="V",1,-1)*IF($Q698="Fixo",(CX698-INDEX('Curva Forward'!$C$5:$AN$13,MATCH(CONCATENATE(BD_COMERCIAL!$K698," ",BD_COMERCIAL!$L698),'Curva Forward'!$B$5:$B$13,0),MATCH(FV$4,'Curva Forward'!$C$4:$AN$4,0))),CX698)</f>
        <v>0</v>
      </c>
      <c r="FW698" s="200">
        <f>AK698*AK$2*IF($FC698="V",1,-1)*IF($Q698="Fixo",(CY698-INDEX('Curva Forward'!$C$5:$AN$13,MATCH(CONCATENATE(BD_COMERCIAL!$K698," ",BD_COMERCIAL!$L698),'Curva Forward'!$B$5:$B$13,0),MATCH(FW$4,'Curva Forward'!$C$4:$AN$4,0))),CY698)</f>
        <v>0</v>
      </c>
      <c r="FX698" s="200">
        <f>AL698*AL$2*IF($FC698="V",1,-1)*IF($Q698="Fixo",(CZ698-INDEX('Curva Forward'!$C$5:$AN$13,MATCH(CONCATENATE(BD_COMERCIAL!$K698," ",BD_COMERCIAL!$L698),'Curva Forward'!$B$5:$B$13,0),MATCH(FX$4,'Curva Forward'!$C$4:$AN$4,0))),CZ698)</f>
        <v>0</v>
      </c>
      <c r="FY698" s="200">
        <f>AM698*AM$2*IF($FC698="V",1,-1)*IF($Q698="Fixo",(DA698-INDEX('Curva Forward'!$C$5:$AN$13,MATCH(CONCATENATE(BD_COMERCIAL!$K698," ",BD_COMERCIAL!$L698),'Curva Forward'!$B$5:$B$13,0),MATCH(FY$4,'Curva Forward'!$C$4:$AN$4,0))),DA698)</f>
        <v>0</v>
      </c>
      <c r="FZ698" s="200">
        <f>AN698*AN$2*IF($FC698="V",1,-1)*IF($Q698="Fixo",(DB698-INDEX('Curva Forward'!$C$5:$AN$13,MATCH(CONCATENATE(BD_COMERCIAL!$K698," ",BD_COMERCIAL!$L698),'Curva Forward'!$B$5:$B$13,0),MATCH(FZ$4,'Curva Forward'!$C$4:$AN$4,0))),DB698)</f>
        <v>0</v>
      </c>
      <c r="GA698" s="200">
        <f>AO698*AO$2*IF($FC698="V",1,-1)*IF($Q698="Fixo",(DC698-INDEX('Curva Forward'!$C$5:$AN$13,MATCH(CONCATENATE(BD_COMERCIAL!$K698," ",BD_COMERCIAL!$L698),'Curva Forward'!$B$5:$B$13,0),MATCH(GA$4,'Curva Forward'!$C$4:$AN$4,0))),DC698)</f>
        <v>0</v>
      </c>
      <c r="GB698" s="200">
        <f>AP698*AP$2*IF($FC698="V",1,-1)*IF($Q698="Fixo",(DD698-INDEX('Curva Forward'!$C$5:$AN$13,MATCH(CONCATENATE(BD_COMERCIAL!$K698," ",BD_COMERCIAL!$L698),'Curva Forward'!$B$5:$B$13,0),MATCH(GB$4,'Curva Forward'!$C$4:$AN$4,0))),DD698)</f>
        <v>0</v>
      </c>
      <c r="GC698" s="200">
        <f>AQ698*AQ$2*IF($FC698="V",1,-1)*IF($Q698="Fixo",(DE698-INDEX('Curva Forward'!$C$5:$AN$13,MATCH(CONCATENATE(BD_COMERCIAL!$K698," ",BD_COMERCIAL!$L698),'Curva Forward'!$B$5:$B$13,0),MATCH(GC$4,'Curva Forward'!$C$4:$AN$4,0))),DE698)</f>
        <v>0</v>
      </c>
      <c r="GD698" s="200">
        <f>AR698*AR$2*IF($FC698="V",1,-1)*IF($Q698="Fixo",(DF698-INDEX('Curva Forward'!$C$5:$AN$13,MATCH(CONCATENATE(BD_COMERCIAL!$K698," ",BD_COMERCIAL!$L698),'Curva Forward'!$B$5:$B$13,0),MATCH(GD$4,'Curva Forward'!$C$4:$AN$4,0))),DF698)</f>
        <v>0</v>
      </c>
      <c r="GE698" s="200">
        <f>AS698*AS$2*IF($FC698="V",1,-1)*IF($Q698="Fixo",(DG698-INDEX('Curva Forward'!$C$5:$AN$13,MATCH(CONCATENATE(BD_COMERCIAL!$K698," ",BD_COMERCIAL!$L698),'Curva Forward'!$B$5:$B$13,0),MATCH(GE$4,'Curva Forward'!$C$4:$AN$4,0))),DG698)</f>
        <v>0</v>
      </c>
      <c r="GF698" s="200">
        <f>AT698*AT$2*IF($FC698="V",1,-1)*IF($Q698="Fixo",(DH698-INDEX('Curva Forward'!$C$5:$AN$13,MATCH(CONCATENATE(BD_COMERCIAL!$K698," ",BD_COMERCIAL!$L698),'Curva Forward'!$B$5:$B$13,0),MATCH(GF$4,'Curva Forward'!$C$4:$AN$4,0))),DH698)</f>
        <v>0</v>
      </c>
      <c r="GG698" s="200">
        <f>AU698*AU$2*IF($FC698="V",1,-1)*IF($Q698="Fixo",(DI698-INDEX('Curva Forward'!$C$5:$AN$13,MATCH(CONCATENATE(BD_COMERCIAL!$K698," ",BD_COMERCIAL!$L698),'Curva Forward'!$B$5:$B$13,0),MATCH(GG$4,'Curva Forward'!$C$4:$AN$4,0))),DI698)</f>
        <v>0</v>
      </c>
      <c r="GH698" s="200">
        <f>AV698*AV$2*IF($FC698="V",1,-1)*IF($Q698="Fixo",(DJ698-INDEX('Curva Forward'!$C$5:$AN$13,MATCH(CONCATENATE(BD_COMERCIAL!$K698," ",BD_COMERCIAL!$L698),'Curva Forward'!$B$5:$B$13,0),MATCH(GH$4,'Curva Forward'!$C$4:$AN$4,0))),DJ698)</f>
        <v>0</v>
      </c>
      <c r="GI698" s="200">
        <f>AW698*AW$2*IF($FC698="V",1,-1)*IF($Q698="Fixo",(DK698-INDEX('Curva Forward'!$C$5:$AN$13,MATCH(CONCATENATE(BD_COMERCIAL!$K698," ",BD_COMERCIAL!$L698),'Curva Forward'!$B$5:$B$13,0),MATCH(GI$4,'Curva Forward'!$C$4:$AN$4,0))),DK698)</f>
        <v>0</v>
      </c>
      <c r="GJ698" s="200">
        <f>AX698*AX$2*IF($FC698="V",1,-1)*IF($Q698="Fixo",(DL698-INDEX('Curva Forward'!$C$5:$AN$13,MATCH(CONCATENATE(BD_COMERCIAL!$K698," ",BD_COMERCIAL!$L698),'Curva Forward'!$B$5:$B$13,0),MATCH(GJ$4,'Curva Forward'!$C$4:$AN$4,0))),DL698)</f>
        <v>0</v>
      </c>
      <c r="GK698" s="200">
        <f>AY698*AY$2*IF($FC698="V",1,-1)*IF($Q698="Fixo",(DM698-INDEX('Curva Forward'!$C$5:$AN$13,MATCH(CONCATENATE(BD_COMERCIAL!$K698," ",BD_COMERCIAL!$L698),'Curva Forward'!$B$5:$B$13,0),MATCH(GK$4,'Curva Forward'!$C$4:$AN$4,0))),DM698)</f>
        <v>273600.01824</v>
      </c>
      <c r="GL698" s="200">
        <f>IF(EZ698="",0,CL698*CL$2*IF($FC698="V",1,-1)*IF($Q698="Fixo",(EZ698-INDEX('Curva Forward'!$C$5:$AN$13,MATCH(CONCATENATE(BD_COMERCIAL!$K698," ",BD_COMERCIAL!$L698),'Curva Forward'!$B$5:$B$13,0),MATCH(GL$4,'Curva Forward'!$C$4:$AN$4,0))),EZ698))</f>
        <v>0</v>
      </c>
      <c r="GM698" s="200">
        <f>IF(FA698="",0,CM698*CM$2*IF($FC698="V",1,-1)*IF($Q698="Fixo",(FA698-INDEX('Curva Forward'!$C$5:$AN$13,MATCH(CONCATENATE(BD_COMERCIAL!$K698," ",BD_COMERCIAL!$L698),'Curva Forward'!$B$5:$B$13,0),MATCH(GM$4,'Curva Forward'!$C$4:$AN$4,0))),FA698))</f>
        <v>0</v>
      </c>
      <c r="GN698" s="200">
        <f>IF(FB698="",0,CN698*CN$2*IF($FC698="V",1,-1)*IF($Q698="Fixo",(FB698-INDEX('Curva Forward'!$C$5:$AN$13,MATCH(CONCATENATE(BD_COMERCIAL!$K698," ",BD_COMERCIAL!$L698),'Curva Forward'!$B$5:$B$13,0),MATCH(GN$4,'Curva Forward'!$C$4:$AN$4,0))),FB698))</f>
        <v>0</v>
      </c>
      <c r="GO698" s="201">
        <f t="shared" ca="1" si="197"/>
        <v>273600.01824</v>
      </c>
      <c r="GP698" s="201">
        <f t="shared" ca="1" si="198"/>
        <v>0</v>
      </c>
    </row>
    <row r="699" spans="1:198" ht="15" customHeight="1" x14ac:dyDescent="0.25">
      <c r="A699" s="6"/>
      <c r="B699" s="7" t="s">
        <v>1149</v>
      </c>
      <c r="C699" s="8">
        <v>44853</v>
      </c>
      <c r="D699" s="9" t="s">
        <v>124</v>
      </c>
      <c r="E699" s="9" t="s">
        <v>1056</v>
      </c>
      <c r="F699" s="113" t="s">
        <v>992</v>
      </c>
      <c r="G699" s="10" t="s">
        <v>217</v>
      </c>
      <c r="H699" s="113" t="s">
        <v>991</v>
      </c>
      <c r="I699" s="9" t="s">
        <v>126</v>
      </c>
      <c r="J699" s="166" t="s">
        <v>1147</v>
      </c>
      <c r="K699" s="10" t="s">
        <v>127</v>
      </c>
      <c r="L699" s="84" t="s">
        <v>22</v>
      </c>
      <c r="M699" s="11">
        <v>45231</v>
      </c>
      <c r="N699" s="12">
        <v>45260</v>
      </c>
      <c r="O699" s="10">
        <v>5</v>
      </c>
      <c r="P699" s="84">
        <v>115</v>
      </c>
      <c r="Q699" s="84" t="s">
        <v>128</v>
      </c>
      <c r="R699" s="10" t="s">
        <v>129</v>
      </c>
      <c r="S699" s="14" t="s">
        <v>135</v>
      </c>
      <c r="T699" s="11"/>
      <c r="U699" s="12"/>
      <c r="V699" s="257" t="str">
        <f ca="1">IF(U699="","",
IF(U699="NA","",
IFERROR(VLOOKUP(EOMONTH(M699,-2)+1,IPCA!$A:$B,2,0),
VLOOKUP(EOMONTH(TODAY(),-2)+1,IPCA!$A:$B,2,0))/
VLOOKUP(EOMONTH(U699,-2)+1,IPCA!$A:$B,2,0)*
P699))</f>
        <v/>
      </c>
      <c r="W699" s="84"/>
      <c r="X699" s="13" t="s">
        <v>133</v>
      </c>
      <c r="Y699" s="166"/>
      <c r="AA699" s="108"/>
      <c r="AB699" s="15"/>
      <c r="AM699" s="6"/>
      <c r="AN699" s="15"/>
      <c r="AX699">
        <v>5</v>
      </c>
      <c r="AY699" s="6"/>
      <c r="AZ699" s="15"/>
      <c r="BK699" s="6"/>
      <c r="BL699" s="15"/>
      <c r="BW699" s="6"/>
      <c r="BX699" s="15"/>
      <c r="CI699" s="6"/>
      <c r="CJ699" s="16" t="str">
        <f t="shared" si="187"/>
        <v/>
      </c>
      <c r="CK699" s="16">
        <f t="shared" si="188"/>
        <v>0.41095890410958902</v>
      </c>
      <c r="CL699" s="16" t="str">
        <f t="shared" si="189"/>
        <v/>
      </c>
      <c r="CM699" s="16" t="str">
        <f t="shared" si="190"/>
        <v/>
      </c>
      <c r="CN699" s="16" t="str">
        <f t="shared" si="191"/>
        <v/>
      </c>
      <c r="CO699" s="18"/>
      <c r="CP699" s="15"/>
      <c r="DA699" s="6"/>
      <c r="DB699" s="15"/>
      <c r="DL699">
        <v>115</v>
      </c>
      <c r="DM699" s="6"/>
      <c r="DN699" s="15"/>
      <c r="DY699" s="6"/>
      <c r="DZ699" s="15"/>
      <c r="EK699" s="6"/>
      <c r="EL699" s="15"/>
      <c r="EW699" s="6"/>
      <c r="EX699" s="16" t="str">
        <f t="shared" si="199"/>
        <v/>
      </c>
      <c r="EY699" s="16">
        <f t="shared" si="200"/>
        <v>9.4520547945205475</v>
      </c>
      <c r="EZ699" s="16" t="str">
        <f t="shared" si="201"/>
        <v/>
      </c>
      <c r="FA699" s="16" t="str">
        <f t="shared" si="202"/>
        <v/>
      </c>
      <c r="FB699" s="160" t="str">
        <f t="shared" si="203"/>
        <v/>
      </c>
      <c r="FC699" t="s">
        <v>204</v>
      </c>
      <c r="FD699" s="20" t="s">
        <v>126</v>
      </c>
      <c r="FE699"/>
      <c r="FF699" s="209" t="s">
        <v>206</v>
      </c>
      <c r="FH699" s="284">
        <f t="shared" ca="1" si="192"/>
        <v>0</v>
      </c>
      <c r="FI699" s="208">
        <f t="shared" si="193"/>
        <v>0.96666666666666667</v>
      </c>
      <c r="FK699" t="str">
        <f t="shared" si="194"/>
        <v>True Comercializadora de Energia LTDA</v>
      </c>
      <c r="FL699" s="201">
        <f t="shared" ca="1" si="195"/>
        <v>0</v>
      </c>
      <c r="FM699" s="201">
        <f t="shared" ca="1" si="196"/>
        <v>-252000</v>
      </c>
      <c r="FN699" s="200">
        <f>AB699*AB$2*IF($FC699="V",1,-1)*IF($Q699="Fixo",(CP699-INDEX('Curva Forward'!$C$5:$AN$13,MATCH(CONCATENATE(BD_COMERCIAL!$K699," ",BD_COMERCIAL!$L699),'Curva Forward'!$B$5:$B$13,0),MATCH(FN$4,'Curva Forward'!$C$4:$AN$4,0))),CP699)</f>
        <v>0</v>
      </c>
      <c r="FO699" s="200">
        <f>AC699*AC$2*IF($FC699="V",1,-1)*IF($Q699="Fixo",(CQ699-INDEX('Curva Forward'!$C$5:$AN$13,MATCH(CONCATENATE(BD_COMERCIAL!$K699," ",BD_COMERCIAL!$L699),'Curva Forward'!$B$5:$B$13,0),MATCH(FO$4,'Curva Forward'!$C$4:$AN$4,0))),CQ699)</f>
        <v>0</v>
      </c>
      <c r="FP699" s="200">
        <f>AD699*AD$2*IF($FC699="V",1,-1)*IF($Q699="Fixo",(CR699-INDEX('Curva Forward'!$C$5:$AN$13,MATCH(CONCATENATE(BD_COMERCIAL!$K699," ",BD_COMERCIAL!$L699),'Curva Forward'!$B$5:$B$13,0),MATCH(FP$4,'Curva Forward'!$C$4:$AN$4,0))),CR699)</f>
        <v>0</v>
      </c>
      <c r="FQ699" s="200">
        <f>AE699*AE$2*IF($FC699="V",1,-1)*IF($Q699="Fixo",(CS699-INDEX('Curva Forward'!$C$5:$AN$13,MATCH(CONCATENATE(BD_COMERCIAL!$K699," ",BD_COMERCIAL!$L699),'Curva Forward'!$B$5:$B$13,0),MATCH(FQ$4,'Curva Forward'!$C$4:$AN$4,0))),CS699)</f>
        <v>0</v>
      </c>
      <c r="FR699" s="200">
        <f>AF699*AF$2*IF($FC699="V",1,-1)*IF($Q699="Fixo",(CT699-INDEX('Curva Forward'!$C$5:$AN$13,MATCH(CONCATENATE(BD_COMERCIAL!$K699," ",BD_COMERCIAL!$L699),'Curva Forward'!$B$5:$B$13,0),MATCH(FR$4,'Curva Forward'!$C$4:$AN$4,0))),CT699)</f>
        <v>0</v>
      </c>
      <c r="FS699" s="200">
        <f>AG699*AG$2*IF($FC699="V",1,-1)*IF($Q699="Fixo",(CU699-INDEX('Curva Forward'!$C$5:$AN$13,MATCH(CONCATENATE(BD_COMERCIAL!$K699," ",BD_COMERCIAL!$L699),'Curva Forward'!$B$5:$B$13,0),MATCH(FS$4,'Curva Forward'!$C$4:$AN$4,0))),CU699)</f>
        <v>0</v>
      </c>
      <c r="FT699" s="200">
        <f>AH699*AH$2*IF($FC699="V",1,-1)*IF($Q699="Fixo",(CV699-INDEX('Curva Forward'!$C$5:$AN$13,MATCH(CONCATENATE(BD_COMERCIAL!$K699," ",BD_COMERCIAL!$L699),'Curva Forward'!$B$5:$B$13,0),MATCH(FT$4,'Curva Forward'!$C$4:$AN$4,0))),CV699)</f>
        <v>0</v>
      </c>
      <c r="FU699" s="200">
        <f>AI699*AI$2*IF($FC699="V",1,-1)*IF($Q699="Fixo",(CW699-INDEX('Curva Forward'!$C$5:$AN$13,MATCH(CONCATENATE(BD_COMERCIAL!$K699," ",BD_COMERCIAL!$L699),'Curva Forward'!$B$5:$B$13,0),MATCH(FU$4,'Curva Forward'!$C$4:$AN$4,0))),CW699)</f>
        <v>0</v>
      </c>
      <c r="FV699" s="200">
        <f>AJ699*AJ$2*IF($FC699="V",1,-1)*IF($Q699="Fixo",(CX699-INDEX('Curva Forward'!$C$5:$AN$13,MATCH(CONCATENATE(BD_COMERCIAL!$K699," ",BD_COMERCIAL!$L699),'Curva Forward'!$B$5:$B$13,0),MATCH(FV$4,'Curva Forward'!$C$4:$AN$4,0))),CX699)</f>
        <v>0</v>
      </c>
      <c r="FW699" s="200">
        <f>AK699*AK$2*IF($FC699="V",1,-1)*IF($Q699="Fixo",(CY699-INDEX('Curva Forward'!$C$5:$AN$13,MATCH(CONCATENATE(BD_COMERCIAL!$K699," ",BD_COMERCIAL!$L699),'Curva Forward'!$B$5:$B$13,0),MATCH(FW$4,'Curva Forward'!$C$4:$AN$4,0))),CY699)</f>
        <v>0</v>
      </c>
      <c r="FX699" s="200">
        <f>AL699*AL$2*IF($FC699="V",1,-1)*IF($Q699="Fixo",(CZ699-INDEX('Curva Forward'!$C$5:$AN$13,MATCH(CONCATENATE(BD_COMERCIAL!$K699," ",BD_COMERCIAL!$L699),'Curva Forward'!$B$5:$B$13,0),MATCH(FX$4,'Curva Forward'!$C$4:$AN$4,0))),CZ699)</f>
        <v>0</v>
      </c>
      <c r="FY699" s="200">
        <f>AM699*AM$2*IF($FC699="V",1,-1)*IF($Q699="Fixo",(DA699-INDEX('Curva Forward'!$C$5:$AN$13,MATCH(CONCATENATE(BD_COMERCIAL!$K699," ",BD_COMERCIAL!$L699),'Curva Forward'!$B$5:$B$13,0),MATCH(FY$4,'Curva Forward'!$C$4:$AN$4,0))),DA699)</f>
        <v>0</v>
      </c>
      <c r="FZ699" s="200">
        <f>AN699*AN$2*IF($FC699="V",1,-1)*IF($Q699="Fixo",(DB699-INDEX('Curva Forward'!$C$5:$AN$13,MATCH(CONCATENATE(BD_COMERCIAL!$K699," ",BD_COMERCIAL!$L699),'Curva Forward'!$B$5:$B$13,0),MATCH(FZ$4,'Curva Forward'!$C$4:$AN$4,0))),DB699)</f>
        <v>0</v>
      </c>
      <c r="GA699" s="200">
        <f>AO699*AO$2*IF($FC699="V",1,-1)*IF($Q699="Fixo",(DC699-INDEX('Curva Forward'!$C$5:$AN$13,MATCH(CONCATENATE(BD_COMERCIAL!$K699," ",BD_COMERCIAL!$L699),'Curva Forward'!$B$5:$B$13,0),MATCH(GA$4,'Curva Forward'!$C$4:$AN$4,0))),DC699)</f>
        <v>0</v>
      </c>
      <c r="GB699" s="200">
        <f>AP699*AP$2*IF($FC699="V",1,-1)*IF($Q699="Fixo",(DD699-INDEX('Curva Forward'!$C$5:$AN$13,MATCH(CONCATENATE(BD_COMERCIAL!$K699," ",BD_COMERCIAL!$L699),'Curva Forward'!$B$5:$B$13,0),MATCH(GB$4,'Curva Forward'!$C$4:$AN$4,0))),DD699)</f>
        <v>0</v>
      </c>
      <c r="GC699" s="200">
        <f>AQ699*AQ$2*IF($FC699="V",1,-1)*IF($Q699="Fixo",(DE699-INDEX('Curva Forward'!$C$5:$AN$13,MATCH(CONCATENATE(BD_COMERCIAL!$K699," ",BD_COMERCIAL!$L699),'Curva Forward'!$B$5:$B$13,0),MATCH(GC$4,'Curva Forward'!$C$4:$AN$4,0))),DE699)</f>
        <v>0</v>
      </c>
      <c r="GD699" s="200">
        <f>AR699*AR$2*IF($FC699="V",1,-1)*IF($Q699="Fixo",(DF699-INDEX('Curva Forward'!$C$5:$AN$13,MATCH(CONCATENATE(BD_COMERCIAL!$K699," ",BD_COMERCIAL!$L699),'Curva Forward'!$B$5:$B$13,0),MATCH(GD$4,'Curva Forward'!$C$4:$AN$4,0))),DF699)</f>
        <v>0</v>
      </c>
      <c r="GE699" s="200">
        <f>AS699*AS$2*IF($FC699="V",1,-1)*IF($Q699="Fixo",(DG699-INDEX('Curva Forward'!$C$5:$AN$13,MATCH(CONCATENATE(BD_COMERCIAL!$K699," ",BD_COMERCIAL!$L699),'Curva Forward'!$B$5:$B$13,0),MATCH(GE$4,'Curva Forward'!$C$4:$AN$4,0))),DG699)</f>
        <v>0</v>
      </c>
      <c r="GF699" s="200">
        <f>AT699*AT$2*IF($FC699="V",1,-1)*IF($Q699="Fixo",(DH699-INDEX('Curva Forward'!$C$5:$AN$13,MATCH(CONCATENATE(BD_COMERCIAL!$K699," ",BD_COMERCIAL!$L699),'Curva Forward'!$B$5:$B$13,0),MATCH(GF$4,'Curva Forward'!$C$4:$AN$4,0))),DH699)</f>
        <v>0</v>
      </c>
      <c r="GG699" s="200">
        <f>AU699*AU$2*IF($FC699="V",1,-1)*IF($Q699="Fixo",(DI699-INDEX('Curva Forward'!$C$5:$AN$13,MATCH(CONCATENATE(BD_COMERCIAL!$K699," ",BD_COMERCIAL!$L699),'Curva Forward'!$B$5:$B$13,0),MATCH(GG$4,'Curva Forward'!$C$4:$AN$4,0))),DI699)</f>
        <v>0</v>
      </c>
      <c r="GH699" s="200">
        <f>AV699*AV$2*IF($FC699="V",1,-1)*IF($Q699="Fixo",(DJ699-INDEX('Curva Forward'!$C$5:$AN$13,MATCH(CONCATENATE(BD_COMERCIAL!$K699," ",BD_COMERCIAL!$L699),'Curva Forward'!$B$5:$B$13,0),MATCH(GH$4,'Curva Forward'!$C$4:$AN$4,0))),DJ699)</f>
        <v>0</v>
      </c>
      <c r="GI699" s="200">
        <f>AW699*AW$2*IF($FC699="V",1,-1)*IF($Q699="Fixo",(DK699-INDEX('Curva Forward'!$C$5:$AN$13,MATCH(CONCATENATE(BD_COMERCIAL!$K699," ",BD_COMERCIAL!$L699),'Curva Forward'!$B$5:$B$13,0),MATCH(GI$4,'Curva Forward'!$C$4:$AN$4,0))),DK699)</f>
        <v>0</v>
      </c>
      <c r="GJ699" s="200">
        <f>AX699*AX$2*IF($FC699="V",1,-1)*IF($Q699="Fixo",(DL699-INDEX('Curva Forward'!$C$5:$AN$13,MATCH(CONCATENATE(BD_COMERCIAL!$K699," ",BD_COMERCIAL!$L699),'Curva Forward'!$B$5:$B$13,0),MATCH(GJ$4,'Curva Forward'!$C$4:$AN$4,0))),DL699)</f>
        <v>-252000</v>
      </c>
      <c r="GK699" s="200">
        <f>AY699*AY$2*IF($FC699="V",1,-1)*IF($Q699="Fixo",(DM699-INDEX('Curva Forward'!$C$5:$AN$13,MATCH(CONCATENATE(BD_COMERCIAL!$K699," ",BD_COMERCIAL!$L699),'Curva Forward'!$B$5:$B$13,0),MATCH(GK$4,'Curva Forward'!$C$4:$AN$4,0))),DM699)</f>
        <v>0</v>
      </c>
      <c r="GL699" s="200">
        <f>IF(EZ699="",0,CL699*CL$2*IF($FC699="V",1,-1)*IF($Q699="Fixo",(EZ699-INDEX('Curva Forward'!$C$5:$AN$13,MATCH(CONCATENATE(BD_COMERCIAL!$K699," ",BD_COMERCIAL!$L699),'Curva Forward'!$B$5:$B$13,0),MATCH(GL$4,'Curva Forward'!$C$4:$AN$4,0))),EZ699))</f>
        <v>0</v>
      </c>
      <c r="GM699" s="200">
        <f>IF(FA699="",0,CM699*CM$2*IF($FC699="V",1,-1)*IF($Q699="Fixo",(FA699-INDEX('Curva Forward'!$C$5:$AN$13,MATCH(CONCATENATE(BD_COMERCIAL!$K699," ",BD_COMERCIAL!$L699),'Curva Forward'!$B$5:$B$13,0),MATCH(GM$4,'Curva Forward'!$C$4:$AN$4,0))),FA699))</f>
        <v>0</v>
      </c>
      <c r="GN699" s="200">
        <f>IF(FB699="",0,CN699*CN$2*IF($FC699="V",1,-1)*IF($Q699="Fixo",(FB699-INDEX('Curva Forward'!$C$5:$AN$13,MATCH(CONCATENATE(BD_COMERCIAL!$K699," ",BD_COMERCIAL!$L699),'Curva Forward'!$B$5:$B$13,0),MATCH(GN$4,'Curva Forward'!$C$4:$AN$4,0))),FB699))</f>
        <v>0</v>
      </c>
      <c r="GO699" s="201">
        <f t="shared" ca="1" si="197"/>
        <v>0</v>
      </c>
      <c r="GP699" s="201">
        <f t="shared" ca="1" si="198"/>
        <v>-252000</v>
      </c>
    </row>
    <row r="700" spans="1:198" ht="15" customHeight="1" x14ac:dyDescent="0.25">
      <c r="A700" s="6"/>
      <c r="B700" s="7" t="s">
        <v>1150</v>
      </c>
      <c r="C700" s="8">
        <v>44853</v>
      </c>
      <c r="D700" s="9" t="s">
        <v>131</v>
      </c>
      <c r="E700" s="9" t="s">
        <v>235</v>
      </c>
      <c r="F700" s="113" t="s">
        <v>449</v>
      </c>
      <c r="G700" s="10" t="s">
        <v>1056</v>
      </c>
      <c r="H700" s="113" t="s">
        <v>992</v>
      </c>
      <c r="I700" s="9" t="s">
        <v>126</v>
      </c>
      <c r="J700" s="166" t="s">
        <v>1147</v>
      </c>
      <c r="K700" s="10" t="s">
        <v>127</v>
      </c>
      <c r="L700" s="84" t="s">
        <v>22</v>
      </c>
      <c r="M700" s="11">
        <v>45078</v>
      </c>
      <c r="N700" s="12">
        <v>45107</v>
      </c>
      <c r="O700" s="10">
        <v>12</v>
      </c>
      <c r="P700" s="84">
        <v>85</v>
      </c>
      <c r="Q700" s="84" t="s">
        <v>128</v>
      </c>
      <c r="R700" s="10" t="s">
        <v>129</v>
      </c>
      <c r="S700" s="14" t="s">
        <v>135</v>
      </c>
      <c r="T700" s="11"/>
      <c r="U700" s="12"/>
      <c r="V700" s="257" t="str">
        <f ca="1">IF(U700="","",
IF(U700="NA","",
IFERROR(VLOOKUP(EOMONTH(M700,-2)+1,IPCA!$A:$B,2,0),
VLOOKUP(EOMONTH(TODAY(),-2)+1,IPCA!$A:$B,2,0))/
VLOOKUP(EOMONTH(U700,-2)+1,IPCA!$A:$B,2,0)*
P700))</f>
        <v/>
      </c>
      <c r="W700" s="84"/>
      <c r="X700" s="13" t="s">
        <v>133</v>
      </c>
      <c r="Y700" s="166"/>
      <c r="AA700" s="108"/>
      <c r="AB700" s="15"/>
      <c r="AM700" s="6"/>
      <c r="AN700" s="15"/>
      <c r="AS700">
        <v>12</v>
      </c>
      <c r="AY700" s="6"/>
      <c r="AZ700" s="15"/>
      <c r="BK700" s="6"/>
      <c r="BL700" s="15"/>
      <c r="BW700" s="6"/>
      <c r="BX700" s="15"/>
      <c r="CI700" s="6"/>
      <c r="CJ700" s="16" t="str">
        <f t="shared" si="187"/>
        <v/>
      </c>
      <c r="CK700" s="16">
        <f t="shared" si="188"/>
        <v>0.98630136986301364</v>
      </c>
      <c r="CL700" s="16" t="str">
        <f t="shared" si="189"/>
        <v/>
      </c>
      <c r="CM700" s="16" t="str">
        <f t="shared" si="190"/>
        <v/>
      </c>
      <c r="CN700" s="16" t="str">
        <f t="shared" si="191"/>
        <v/>
      </c>
      <c r="CO700" s="18"/>
      <c r="CP700" s="15"/>
      <c r="DA700" s="6"/>
      <c r="DB700" s="15"/>
      <c r="DG700">
        <v>85</v>
      </c>
      <c r="DM700" s="6"/>
      <c r="DN700" s="15"/>
      <c r="DY700" s="6"/>
      <c r="DZ700" s="15"/>
      <c r="EK700" s="6"/>
      <c r="EL700" s="15"/>
      <c r="EW700" s="6"/>
      <c r="EX700" s="16" t="str">
        <f t="shared" si="199"/>
        <v/>
      </c>
      <c r="EY700" s="16">
        <f t="shared" si="200"/>
        <v>6.9863013698630141</v>
      </c>
      <c r="EZ700" s="16" t="str">
        <f t="shared" si="201"/>
        <v/>
      </c>
      <c r="FA700" s="16" t="str">
        <f t="shared" si="202"/>
        <v/>
      </c>
      <c r="FB700" s="160" t="str">
        <f t="shared" si="203"/>
        <v/>
      </c>
      <c r="FC700" t="s">
        <v>205</v>
      </c>
      <c r="FD700" s="20" t="s">
        <v>126</v>
      </c>
      <c r="FE700"/>
      <c r="FF700" s="209" t="s">
        <v>206</v>
      </c>
      <c r="FH700" s="284">
        <f t="shared" ca="1" si="192"/>
        <v>0</v>
      </c>
      <c r="FI700" s="208">
        <f t="shared" si="193"/>
        <v>0.96666666666666667</v>
      </c>
      <c r="FK700" t="str">
        <f t="shared" si="194"/>
        <v>OMEGA GERACAO S.A.</v>
      </c>
      <c r="FL700" s="201">
        <f t="shared" ca="1" si="195"/>
        <v>0</v>
      </c>
      <c r="FM700" s="201">
        <f t="shared" ca="1" si="196"/>
        <v>354240</v>
      </c>
      <c r="FN700" s="200">
        <f>AB700*AB$2*IF($FC700="V",1,-1)*IF($Q700="Fixo",(CP700-INDEX('Curva Forward'!$C$5:$AN$13,MATCH(CONCATENATE(BD_COMERCIAL!$K700," ",BD_COMERCIAL!$L700),'Curva Forward'!$B$5:$B$13,0),MATCH(FN$4,'Curva Forward'!$C$4:$AN$4,0))),CP700)</f>
        <v>0</v>
      </c>
      <c r="FO700" s="200">
        <f>AC700*AC$2*IF($FC700="V",1,-1)*IF($Q700="Fixo",(CQ700-INDEX('Curva Forward'!$C$5:$AN$13,MATCH(CONCATENATE(BD_COMERCIAL!$K700," ",BD_COMERCIAL!$L700),'Curva Forward'!$B$5:$B$13,0),MATCH(FO$4,'Curva Forward'!$C$4:$AN$4,0))),CQ700)</f>
        <v>0</v>
      </c>
      <c r="FP700" s="200">
        <f>AD700*AD$2*IF($FC700="V",1,-1)*IF($Q700="Fixo",(CR700-INDEX('Curva Forward'!$C$5:$AN$13,MATCH(CONCATENATE(BD_COMERCIAL!$K700," ",BD_COMERCIAL!$L700),'Curva Forward'!$B$5:$B$13,0),MATCH(FP$4,'Curva Forward'!$C$4:$AN$4,0))),CR700)</f>
        <v>0</v>
      </c>
      <c r="FQ700" s="200">
        <f>AE700*AE$2*IF($FC700="V",1,-1)*IF($Q700="Fixo",(CS700-INDEX('Curva Forward'!$C$5:$AN$13,MATCH(CONCATENATE(BD_COMERCIAL!$K700," ",BD_COMERCIAL!$L700),'Curva Forward'!$B$5:$B$13,0),MATCH(FQ$4,'Curva Forward'!$C$4:$AN$4,0))),CS700)</f>
        <v>0</v>
      </c>
      <c r="FR700" s="200">
        <f>AF700*AF$2*IF($FC700="V",1,-1)*IF($Q700="Fixo",(CT700-INDEX('Curva Forward'!$C$5:$AN$13,MATCH(CONCATENATE(BD_COMERCIAL!$K700," ",BD_COMERCIAL!$L700),'Curva Forward'!$B$5:$B$13,0),MATCH(FR$4,'Curva Forward'!$C$4:$AN$4,0))),CT700)</f>
        <v>0</v>
      </c>
      <c r="FS700" s="200">
        <f>AG700*AG$2*IF($FC700="V",1,-1)*IF($Q700="Fixo",(CU700-INDEX('Curva Forward'!$C$5:$AN$13,MATCH(CONCATENATE(BD_COMERCIAL!$K700," ",BD_COMERCIAL!$L700),'Curva Forward'!$B$5:$B$13,0),MATCH(FS$4,'Curva Forward'!$C$4:$AN$4,0))),CU700)</f>
        <v>0</v>
      </c>
      <c r="FT700" s="200">
        <f>AH700*AH$2*IF($FC700="V",1,-1)*IF($Q700="Fixo",(CV700-INDEX('Curva Forward'!$C$5:$AN$13,MATCH(CONCATENATE(BD_COMERCIAL!$K700," ",BD_COMERCIAL!$L700),'Curva Forward'!$B$5:$B$13,0),MATCH(FT$4,'Curva Forward'!$C$4:$AN$4,0))),CV700)</f>
        <v>0</v>
      </c>
      <c r="FU700" s="200">
        <f>AI700*AI$2*IF($FC700="V",1,-1)*IF($Q700="Fixo",(CW700-INDEX('Curva Forward'!$C$5:$AN$13,MATCH(CONCATENATE(BD_COMERCIAL!$K700," ",BD_COMERCIAL!$L700),'Curva Forward'!$B$5:$B$13,0),MATCH(FU$4,'Curva Forward'!$C$4:$AN$4,0))),CW700)</f>
        <v>0</v>
      </c>
      <c r="FV700" s="200">
        <f>AJ700*AJ$2*IF($FC700="V",1,-1)*IF($Q700="Fixo",(CX700-INDEX('Curva Forward'!$C$5:$AN$13,MATCH(CONCATENATE(BD_COMERCIAL!$K700," ",BD_COMERCIAL!$L700),'Curva Forward'!$B$5:$B$13,0),MATCH(FV$4,'Curva Forward'!$C$4:$AN$4,0))),CX700)</f>
        <v>0</v>
      </c>
      <c r="FW700" s="200">
        <f>AK700*AK$2*IF($FC700="V",1,-1)*IF($Q700="Fixo",(CY700-INDEX('Curva Forward'!$C$5:$AN$13,MATCH(CONCATENATE(BD_COMERCIAL!$K700," ",BD_COMERCIAL!$L700),'Curva Forward'!$B$5:$B$13,0),MATCH(FW$4,'Curva Forward'!$C$4:$AN$4,0))),CY700)</f>
        <v>0</v>
      </c>
      <c r="FX700" s="200">
        <f>AL700*AL$2*IF($FC700="V",1,-1)*IF($Q700="Fixo",(CZ700-INDEX('Curva Forward'!$C$5:$AN$13,MATCH(CONCATENATE(BD_COMERCIAL!$K700," ",BD_COMERCIAL!$L700),'Curva Forward'!$B$5:$B$13,0),MATCH(FX$4,'Curva Forward'!$C$4:$AN$4,0))),CZ700)</f>
        <v>0</v>
      </c>
      <c r="FY700" s="200">
        <f>AM700*AM$2*IF($FC700="V",1,-1)*IF($Q700="Fixo",(DA700-INDEX('Curva Forward'!$C$5:$AN$13,MATCH(CONCATENATE(BD_COMERCIAL!$K700," ",BD_COMERCIAL!$L700),'Curva Forward'!$B$5:$B$13,0),MATCH(FY$4,'Curva Forward'!$C$4:$AN$4,0))),DA700)</f>
        <v>0</v>
      </c>
      <c r="FZ700" s="200">
        <f>AN700*AN$2*IF($FC700="V",1,-1)*IF($Q700="Fixo",(DB700-INDEX('Curva Forward'!$C$5:$AN$13,MATCH(CONCATENATE(BD_COMERCIAL!$K700," ",BD_COMERCIAL!$L700),'Curva Forward'!$B$5:$B$13,0),MATCH(FZ$4,'Curva Forward'!$C$4:$AN$4,0))),DB700)</f>
        <v>0</v>
      </c>
      <c r="GA700" s="200">
        <f>AO700*AO$2*IF($FC700="V",1,-1)*IF($Q700="Fixo",(DC700-INDEX('Curva Forward'!$C$5:$AN$13,MATCH(CONCATENATE(BD_COMERCIAL!$K700," ",BD_COMERCIAL!$L700),'Curva Forward'!$B$5:$B$13,0),MATCH(GA$4,'Curva Forward'!$C$4:$AN$4,0))),DC700)</f>
        <v>0</v>
      </c>
      <c r="GB700" s="200">
        <f>AP700*AP$2*IF($FC700="V",1,-1)*IF($Q700="Fixo",(DD700-INDEX('Curva Forward'!$C$5:$AN$13,MATCH(CONCATENATE(BD_COMERCIAL!$K700," ",BD_COMERCIAL!$L700),'Curva Forward'!$B$5:$B$13,0),MATCH(GB$4,'Curva Forward'!$C$4:$AN$4,0))),DD700)</f>
        <v>0</v>
      </c>
      <c r="GC700" s="200">
        <f>AQ700*AQ$2*IF($FC700="V",1,-1)*IF($Q700="Fixo",(DE700-INDEX('Curva Forward'!$C$5:$AN$13,MATCH(CONCATENATE(BD_COMERCIAL!$K700," ",BD_COMERCIAL!$L700),'Curva Forward'!$B$5:$B$13,0),MATCH(GC$4,'Curva Forward'!$C$4:$AN$4,0))),DE700)</f>
        <v>0</v>
      </c>
      <c r="GD700" s="200">
        <f>AR700*AR$2*IF($FC700="V",1,-1)*IF($Q700="Fixo",(DF700-INDEX('Curva Forward'!$C$5:$AN$13,MATCH(CONCATENATE(BD_COMERCIAL!$K700," ",BD_COMERCIAL!$L700),'Curva Forward'!$B$5:$B$13,0),MATCH(GD$4,'Curva Forward'!$C$4:$AN$4,0))),DF700)</f>
        <v>0</v>
      </c>
      <c r="GE700" s="200">
        <f>AS700*AS$2*IF($FC700="V",1,-1)*IF($Q700="Fixo",(DG700-INDEX('Curva Forward'!$C$5:$AN$13,MATCH(CONCATENATE(BD_COMERCIAL!$K700," ",BD_COMERCIAL!$L700),'Curva Forward'!$B$5:$B$13,0),MATCH(GE$4,'Curva Forward'!$C$4:$AN$4,0))),DG700)</f>
        <v>354240</v>
      </c>
      <c r="GF700" s="200">
        <f>AT700*AT$2*IF($FC700="V",1,-1)*IF($Q700="Fixo",(DH700-INDEX('Curva Forward'!$C$5:$AN$13,MATCH(CONCATENATE(BD_COMERCIAL!$K700," ",BD_COMERCIAL!$L700),'Curva Forward'!$B$5:$B$13,0),MATCH(GF$4,'Curva Forward'!$C$4:$AN$4,0))),DH700)</f>
        <v>0</v>
      </c>
      <c r="GG700" s="200">
        <f>AU700*AU$2*IF($FC700="V",1,-1)*IF($Q700="Fixo",(DI700-INDEX('Curva Forward'!$C$5:$AN$13,MATCH(CONCATENATE(BD_COMERCIAL!$K700," ",BD_COMERCIAL!$L700),'Curva Forward'!$B$5:$B$13,0),MATCH(GG$4,'Curva Forward'!$C$4:$AN$4,0))),DI700)</f>
        <v>0</v>
      </c>
      <c r="GH700" s="200">
        <f>AV700*AV$2*IF($FC700="V",1,-1)*IF($Q700="Fixo",(DJ700-INDEX('Curva Forward'!$C$5:$AN$13,MATCH(CONCATENATE(BD_COMERCIAL!$K700," ",BD_COMERCIAL!$L700),'Curva Forward'!$B$5:$B$13,0),MATCH(GH$4,'Curva Forward'!$C$4:$AN$4,0))),DJ700)</f>
        <v>0</v>
      </c>
      <c r="GI700" s="200">
        <f>AW700*AW$2*IF($FC700="V",1,-1)*IF($Q700="Fixo",(DK700-INDEX('Curva Forward'!$C$5:$AN$13,MATCH(CONCATENATE(BD_COMERCIAL!$K700," ",BD_COMERCIAL!$L700),'Curva Forward'!$B$5:$B$13,0),MATCH(GI$4,'Curva Forward'!$C$4:$AN$4,0))),DK700)</f>
        <v>0</v>
      </c>
      <c r="GJ700" s="200">
        <f>AX700*AX$2*IF($FC700="V",1,-1)*IF($Q700="Fixo",(DL700-INDEX('Curva Forward'!$C$5:$AN$13,MATCH(CONCATENATE(BD_COMERCIAL!$K700," ",BD_COMERCIAL!$L700),'Curva Forward'!$B$5:$B$13,0),MATCH(GJ$4,'Curva Forward'!$C$4:$AN$4,0))),DL700)</f>
        <v>0</v>
      </c>
      <c r="GK700" s="200">
        <f>AY700*AY$2*IF($FC700="V",1,-1)*IF($Q700="Fixo",(DM700-INDEX('Curva Forward'!$C$5:$AN$13,MATCH(CONCATENATE(BD_COMERCIAL!$K700," ",BD_COMERCIAL!$L700),'Curva Forward'!$B$5:$B$13,0),MATCH(GK$4,'Curva Forward'!$C$4:$AN$4,0))),DM700)</f>
        <v>0</v>
      </c>
      <c r="GL700" s="200">
        <f>IF(EZ700="",0,CL700*CL$2*IF($FC700="V",1,-1)*IF($Q700="Fixo",(EZ700-INDEX('Curva Forward'!$C$5:$AN$13,MATCH(CONCATENATE(BD_COMERCIAL!$K700," ",BD_COMERCIAL!$L700),'Curva Forward'!$B$5:$B$13,0),MATCH(GL$4,'Curva Forward'!$C$4:$AN$4,0))),EZ700))</f>
        <v>0</v>
      </c>
      <c r="GM700" s="200">
        <f>IF(FA700="",0,CM700*CM$2*IF($FC700="V",1,-1)*IF($Q700="Fixo",(FA700-INDEX('Curva Forward'!$C$5:$AN$13,MATCH(CONCATENATE(BD_COMERCIAL!$K700," ",BD_COMERCIAL!$L700),'Curva Forward'!$B$5:$B$13,0),MATCH(GM$4,'Curva Forward'!$C$4:$AN$4,0))),FA700))</f>
        <v>0</v>
      </c>
      <c r="GN700" s="200">
        <f>IF(FB700="",0,CN700*CN$2*IF($FC700="V",1,-1)*IF($Q700="Fixo",(FB700-INDEX('Curva Forward'!$C$5:$AN$13,MATCH(CONCATENATE(BD_COMERCIAL!$K700," ",BD_COMERCIAL!$L700),'Curva Forward'!$B$5:$B$13,0),MATCH(GN$4,'Curva Forward'!$C$4:$AN$4,0))),FB700))</f>
        <v>0</v>
      </c>
      <c r="GO700" s="201">
        <f t="shared" ca="1" si="197"/>
        <v>354240</v>
      </c>
      <c r="GP700" s="201">
        <f t="shared" ca="1" si="198"/>
        <v>0</v>
      </c>
    </row>
    <row r="701" spans="1:198" ht="15" customHeight="1" x14ac:dyDescent="0.25">
      <c r="A701" s="6"/>
      <c r="B701" s="7" t="s">
        <v>1151</v>
      </c>
      <c r="C701" s="8">
        <v>44853</v>
      </c>
      <c r="D701" s="9" t="s">
        <v>124</v>
      </c>
      <c r="E701" s="9" t="s">
        <v>1056</v>
      </c>
      <c r="F701" s="113" t="s">
        <v>992</v>
      </c>
      <c r="G701" s="10" t="s">
        <v>235</v>
      </c>
      <c r="H701" s="113" t="s">
        <v>449</v>
      </c>
      <c r="I701" s="9" t="s">
        <v>126</v>
      </c>
      <c r="J701" s="166" t="s">
        <v>1147</v>
      </c>
      <c r="K701" s="10" t="s">
        <v>127</v>
      </c>
      <c r="L701" s="84" t="s">
        <v>22</v>
      </c>
      <c r="M701" s="11">
        <v>45017</v>
      </c>
      <c r="N701" s="12">
        <v>45046</v>
      </c>
      <c r="O701" s="10">
        <v>12</v>
      </c>
      <c r="P701" s="84">
        <v>70</v>
      </c>
      <c r="Q701" s="84" t="s">
        <v>128</v>
      </c>
      <c r="R701" s="10" t="s">
        <v>129</v>
      </c>
      <c r="S701" s="14" t="s">
        <v>135</v>
      </c>
      <c r="T701" s="11"/>
      <c r="U701" s="12"/>
      <c r="V701" s="257" t="str">
        <f ca="1">IF(U701="","",
IF(U701="NA","",
IFERROR(VLOOKUP(EOMONTH(M701,-2)+1,IPCA!$A:$B,2,0),
VLOOKUP(EOMONTH(TODAY(),-2)+1,IPCA!$A:$B,2,0))/
VLOOKUP(EOMONTH(U701,-2)+1,IPCA!$A:$B,2,0)*
P701))</f>
        <v/>
      </c>
      <c r="W701" s="84"/>
      <c r="X701" s="13" t="s">
        <v>133</v>
      </c>
      <c r="Y701" s="166"/>
      <c r="AA701" s="108"/>
      <c r="AB701" s="15"/>
      <c r="AM701" s="6"/>
      <c r="AN701" s="15"/>
      <c r="AQ701">
        <v>12</v>
      </c>
      <c r="AY701" s="6"/>
      <c r="AZ701" s="15"/>
      <c r="BK701" s="6"/>
      <c r="BL701" s="15"/>
      <c r="BW701" s="6"/>
      <c r="BX701" s="15"/>
      <c r="CI701" s="6"/>
      <c r="CJ701" s="16" t="str">
        <f t="shared" si="187"/>
        <v/>
      </c>
      <c r="CK701" s="16">
        <f t="shared" si="188"/>
        <v>0.98630136986301364</v>
      </c>
      <c r="CL701" s="16" t="str">
        <f t="shared" si="189"/>
        <v/>
      </c>
      <c r="CM701" s="16" t="str">
        <f t="shared" si="190"/>
        <v/>
      </c>
      <c r="CN701" s="16" t="str">
        <f t="shared" si="191"/>
        <v/>
      </c>
      <c r="CO701" s="18"/>
      <c r="CP701" s="15"/>
      <c r="DA701" s="6"/>
      <c r="DB701" s="15"/>
      <c r="DE701">
        <v>70</v>
      </c>
      <c r="DM701" s="6"/>
      <c r="DN701" s="15"/>
      <c r="DY701" s="6"/>
      <c r="DZ701" s="15"/>
      <c r="EK701" s="6"/>
      <c r="EL701" s="15"/>
      <c r="EW701" s="6"/>
      <c r="EX701" s="16" t="str">
        <f t="shared" si="199"/>
        <v/>
      </c>
      <c r="EY701" s="16">
        <f t="shared" si="200"/>
        <v>5.7534246575342465</v>
      </c>
      <c r="EZ701" s="16" t="str">
        <f t="shared" si="201"/>
        <v/>
      </c>
      <c r="FA701" s="16" t="str">
        <f t="shared" si="202"/>
        <v/>
      </c>
      <c r="FB701" s="160" t="str">
        <f t="shared" si="203"/>
        <v/>
      </c>
      <c r="FC701" t="s">
        <v>204</v>
      </c>
      <c r="FD701" s="20" t="s">
        <v>126</v>
      </c>
      <c r="FE701"/>
      <c r="FF701" s="209" t="s">
        <v>206</v>
      </c>
      <c r="FH701" s="284">
        <f t="shared" ca="1" si="192"/>
        <v>0</v>
      </c>
      <c r="FI701" s="208">
        <f t="shared" si="193"/>
        <v>0.96666666666666667</v>
      </c>
      <c r="FK701" t="str">
        <f t="shared" si="194"/>
        <v>OMEGA GERACAO S.A.</v>
      </c>
      <c r="FL701" s="201">
        <f t="shared" ca="1" si="195"/>
        <v>0</v>
      </c>
      <c r="FM701" s="201">
        <f t="shared" ca="1" si="196"/>
        <v>-483840</v>
      </c>
      <c r="FN701" s="200">
        <f>AB701*AB$2*IF($FC701="V",1,-1)*IF($Q701="Fixo",(CP701-INDEX('Curva Forward'!$C$5:$AN$13,MATCH(CONCATENATE(BD_COMERCIAL!$K701," ",BD_COMERCIAL!$L701),'Curva Forward'!$B$5:$B$13,0),MATCH(FN$4,'Curva Forward'!$C$4:$AN$4,0))),CP701)</f>
        <v>0</v>
      </c>
      <c r="FO701" s="200">
        <f>AC701*AC$2*IF($FC701="V",1,-1)*IF($Q701="Fixo",(CQ701-INDEX('Curva Forward'!$C$5:$AN$13,MATCH(CONCATENATE(BD_COMERCIAL!$K701," ",BD_COMERCIAL!$L701),'Curva Forward'!$B$5:$B$13,0),MATCH(FO$4,'Curva Forward'!$C$4:$AN$4,0))),CQ701)</f>
        <v>0</v>
      </c>
      <c r="FP701" s="200">
        <f>AD701*AD$2*IF($FC701="V",1,-1)*IF($Q701="Fixo",(CR701-INDEX('Curva Forward'!$C$5:$AN$13,MATCH(CONCATENATE(BD_COMERCIAL!$K701," ",BD_COMERCIAL!$L701),'Curva Forward'!$B$5:$B$13,0),MATCH(FP$4,'Curva Forward'!$C$4:$AN$4,0))),CR701)</f>
        <v>0</v>
      </c>
      <c r="FQ701" s="200">
        <f>AE701*AE$2*IF($FC701="V",1,-1)*IF($Q701="Fixo",(CS701-INDEX('Curva Forward'!$C$5:$AN$13,MATCH(CONCATENATE(BD_COMERCIAL!$K701," ",BD_COMERCIAL!$L701),'Curva Forward'!$B$5:$B$13,0),MATCH(FQ$4,'Curva Forward'!$C$4:$AN$4,0))),CS701)</f>
        <v>0</v>
      </c>
      <c r="FR701" s="200">
        <f>AF701*AF$2*IF($FC701="V",1,-1)*IF($Q701="Fixo",(CT701-INDEX('Curva Forward'!$C$5:$AN$13,MATCH(CONCATENATE(BD_COMERCIAL!$K701," ",BD_COMERCIAL!$L701),'Curva Forward'!$B$5:$B$13,0),MATCH(FR$4,'Curva Forward'!$C$4:$AN$4,0))),CT701)</f>
        <v>0</v>
      </c>
      <c r="FS701" s="200">
        <f>AG701*AG$2*IF($FC701="V",1,-1)*IF($Q701="Fixo",(CU701-INDEX('Curva Forward'!$C$5:$AN$13,MATCH(CONCATENATE(BD_COMERCIAL!$K701," ",BD_COMERCIAL!$L701),'Curva Forward'!$B$5:$B$13,0),MATCH(FS$4,'Curva Forward'!$C$4:$AN$4,0))),CU701)</f>
        <v>0</v>
      </c>
      <c r="FT701" s="200">
        <f>AH701*AH$2*IF($FC701="V",1,-1)*IF($Q701="Fixo",(CV701-INDEX('Curva Forward'!$C$5:$AN$13,MATCH(CONCATENATE(BD_COMERCIAL!$K701," ",BD_COMERCIAL!$L701),'Curva Forward'!$B$5:$B$13,0),MATCH(FT$4,'Curva Forward'!$C$4:$AN$4,0))),CV701)</f>
        <v>0</v>
      </c>
      <c r="FU701" s="200">
        <f>AI701*AI$2*IF($FC701="V",1,-1)*IF($Q701="Fixo",(CW701-INDEX('Curva Forward'!$C$5:$AN$13,MATCH(CONCATENATE(BD_COMERCIAL!$K701," ",BD_COMERCIAL!$L701),'Curva Forward'!$B$5:$B$13,0),MATCH(FU$4,'Curva Forward'!$C$4:$AN$4,0))),CW701)</f>
        <v>0</v>
      </c>
      <c r="FV701" s="200">
        <f>AJ701*AJ$2*IF($FC701="V",1,-1)*IF($Q701="Fixo",(CX701-INDEX('Curva Forward'!$C$5:$AN$13,MATCH(CONCATENATE(BD_COMERCIAL!$K701," ",BD_COMERCIAL!$L701),'Curva Forward'!$B$5:$B$13,0),MATCH(FV$4,'Curva Forward'!$C$4:$AN$4,0))),CX701)</f>
        <v>0</v>
      </c>
      <c r="FW701" s="200">
        <f>AK701*AK$2*IF($FC701="V",1,-1)*IF($Q701="Fixo",(CY701-INDEX('Curva Forward'!$C$5:$AN$13,MATCH(CONCATENATE(BD_COMERCIAL!$K701," ",BD_COMERCIAL!$L701),'Curva Forward'!$B$5:$B$13,0),MATCH(FW$4,'Curva Forward'!$C$4:$AN$4,0))),CY701)</f>
        <v>0</v>
      </c>
      <c r="FX701" s="200">
        <f>AL701*AL$2*IF($FC701="V",1,-1)*IF($Q701="Fixo",(CZ701-INDEX('Curva Forward'!$C$5:$AN$13,MATCH(CONCATENATE(BD_COMERCIAL!$K701," ",BD_COMERCIAL!$L701),'Curva Forward'!$B$5:$B$13,0),MATCH(FX$4,'Curva Forward'!$C$4:$AN$4,0))),CZ701)</f>
        <v>0</v>
      </c>
      <c r="FY701" s="200">
        <f>AM701*AM$2*IF($FC701="V",1,-1)*IF($Q701="Fixo",(DA701-INDEX('Curva Forward'!$C$5:$AN$13,MATCH(CONCATENATE(BD_COMERCIAL!$K701," ",BD_COMERCIAL!$L701),'Curva Forward'!$B$5:$B$13,0),MATCH(FY$4,'Curva Forward'!$C$4:$AN$4,0))),DA701)</f>
        <v>0</v>
      </c>
      <c r="FZ701" s="200">
        <f>AN701*AN$2*IF($FC701="V",1,-1)*IF($Q701="Fixo",(DB701-INDEX('Curva Forward'!$C$5:$AN$13,MATCH(CONCATENATE(BD_COMERCIAL!$K701," ",BD_COMERCIAL!$L701),'Curva Forward'!$B$5:$B$13,0),MATCH(FZ$4,'Curva Forward'!$C$4:$AN$4,0))),DB701)</f>
        <v>0</v>
      </c>
      <c r="GA701" s="200">
        <f>AO701*AO$2*IF($FC701="V",1,-1)*IF($Q701="Fixo",(DC701-INDEX('Curva Forward'!$C$5:$AN$13,MATCH(CONCATENATE(BD_COMERCIAL!$K701," ",BD_COMERCIAL!$L701),'Curva Forward'!$B$5:$B$13,0),MATCH(GA$4,'Curva Forward'!$C$4:$AN$4,0))),DC701)</f>
        <v>0</v>
      </c>
      <c r="GB701" s="200">
        <f>AP701*AP$2*IF($FC701="V",1,-1)*IF($Q701="Fixo",(DD701-INDEX('Curva Forward'!$C$5:$AN$13,MATCH(CONCATENATE(BD_COMERCIAL!$K701," ",BD_COMERCIAL!$L701),'Curva Forward'!$B$5:$B$13,0),MATCH(GB$4,'Curva Forward'!$C$4:$AN$4,0))),DD701)</f>
        <v>0</v>
      </c>
      <c r="GC701" s="200">
        <f>AQ701*AQ$2*IF($FC701="V",1,-1)*IF($Q701="Fixo",(DE701-INDEX('Curva Forward'!$C$5:$AN$13,MATCH(CONCATENATE(BD_COMERCIAL!$K701," ",BD_COMERCIAL!$L701),'Curva Forward'!$B$5:$B$13,0),MATCH(GC$4,'Curva Forward'!$C$4:$AN$4,0))),DE701)</f>
        <v>-483840</v>
      </c>
      <c r="GD701" s="200">
        <f>AR701*AR$2*IF($FC701="V",1,-1)*IF($Q701="Fixo",(DF701-INDEX('Curva Forward'!$C$5:$AN$13,MATCH(CONCATENATE(BD_COMERCIAL!$K701," ",BD_COMERCIAL!$L701),'Curva Forward'!$B$5:$B$13,0),MATCH(GD$4,'Curva Forward'!$C$4:$AN$4,0))),DF701)</f>
        <v>0</v>
      </c>
      <c r="GE701" s="200">
        <f>AS701*AS$2*IF($FC701="V",1,-1)*IF($Q701="Fixo",(DG701-INDEX('Curva Forward'!$C$5:$AN$13,MATCH(CONCATENATE(BD_COMERCIAL!$K701," ",BD_COMERCIAL!$L701),'Curva Forward'!$B$5:$B$13,0),MATCH(GE$4,'Curva Forward'!$C$4:$AN$4,0))),DG701)</f>
        <v>0</v>
      </c>
      <c r="GF701" s="200">
        <f>AT701*AT$2*IF($FC701="V",1,-1)*IF($Q701="Fixo",(DH701-INDEX('Curva Forward'!$C$5:$AN$13,MATCH(CONCATENATE(BD_COMERCIAL!$K701," ",BD_COMERCIAL!$L701),'Curva Forward'!$B$5:$B$13,0),MATCH(GF$4,'Curva Forward'!$C$4:$AN$4,0))),DH701)</f>
        <v>0</v>
      </c>
      <c r="GG701" s="200">
        <f>AU701*AU$2*IF($FC701="V",1,-1)*IF($Q701="Fixo",(DI701-INDEX('Curva Forward'!$C$5:$AN$13,MATCH(CONCATENATE(BD_COMERCIAL!$K701," ",BD_COMERCIAL!$L701),'Curva Forward'!$B$5:$B$13,0),MATCH(GG$4,'Curva Forward'!$C$4:$AN$4,0))),DI701)</f>
        <v>0</v>
      </c>
      <c r="GH701" s="200">
        <f>AV701*AV$2*IF($FC701="V",1,-1)*IF($Q701="Fixo",(DJ701-INDEX('Curva Forward'!$C$5:$AN$13,MATCH(CONCATENATE(BD_COMERCIAL!$K701," ",BD_COMERCIAL!$L701),'Curva Forward'!$B$5:$B$13,0),MATCH(GH$4,'Curva Forward'!$C$4:$AN$4,0))),DJ701)</f>
        <v>0</v>
      </c>
      <c r="GI701" s="200">
        <f>AW701*AW$2*IF($FC701="V",1,-1)*IF($Q701="Fixo",(DK701-INDEX('Curva Forward'!$C$5:$AN$13,MATCH(CONCATENATE(BD_COMERCIAL!$K701," ",BD_COMERCIAL!$L701),'Curva Forward'!$B$5:$B$13,0),MATCH(GI$4,'Curva Forward'!$C$4:$AN$4,0))),DK701)</f>
        <v>0</v>
      </c>
      <c r="GJ701" s="200">
        <f>AX701*AX$2*IF($FC701="V",1,-1)*IF($Q701="Fixo",(DL701-INDEX('Curva Forward'!$C$5:$AN$13,MATCH(CONCATENATE(BD_COMERCIAL!$K701," ",BD_COMERCIAL!$L701),'Curva Forward'!$B$5:$B$13,0),MATCH(GJ$4,'Curva Forward'!$C$4:$AN$4,0))),DL701)</f>
        <v>0</v>
      </c>
      <c r="GK701" s="200">
        <f>AY701*AY$2*IF($FC701="V",1,-1)*IF($Q701="Fixo",(DM701-INDEX('Curva Forward'!$C$5:$AN$13,MATCH(CONCATENATE(BD_COMERCIAL!$K701," ",BD_COMERCIAL!$L701),'Curva Forward'!$B$5:$B$13,0),MATCH(GK$4,'Curva Forward'!$C$4:$AN$4,0))),DM701)</f>
        <v>0</v>
      </c>
      <c r="GL701" s="200">
        <f>IF(EZ701="",0,CL701*CL$2*IF($FC701="V",1,-1)*IF($Q701="Fixo",(EZ701-INDEX('Curva Forward'!$C$5:$AN$13,MATCH(CONCATENATE(BD_COMERCIAL!$K701," ",BD_COMERCIAL!$L701),'Curva Forward'!$B$5:$B$13,0),MATCH(GL$4,'Curva Forward'!$C$4:$AN$4,0))),EZ701))</f>
        <v>0</v>
      </c>
      <c r="GM701" s="200">
        <f>IF(FA701="",0,CM701*CM$2*IF($FC701="V",1,-1)*IF($Q701="Fixo",(FA701-INDEX('Curva Forward'!$C$5:$AN$13,MATCH(CONCATENATE(BD_COMERCIAL!$K701," ",BD_COMERCIAL!$L701),'Curva Forward'!$B$5:$B$13,0),MATCH(GM$4,'Curva Forward'!$C$4:$AN$4,0))),FA701))</f>
        <v>0</v>
      </c>
      <c r="GN701" s="200">
        <f>IF(FB701="",0,CN701*CN$2*IF($FC701="V",1,-1)*IF($Q701="Fixo",(FB701-INDEX('Curva Forward'!$C$5:$AN$13,MATCH(CONCATENATE(BD_COMERCIAL!$K701," ",BD_COMERCIAL!$L701),'Curva Forward'!$B$5:$B$13,0),MATCH(GN$4,'Curva Forward'!$C$4:$AN$4,0))),FB701))</f>
        <v>0</v>
      </c>
      <c r="GO701" s="201">
        <f t="shared" ca="1" si="197"/>
        <v>0</v>
      </c>
      <c r="GP701" s="201">
        <f t="shared" ca="1" si="198"/>
        <v>-483840</v>
      </c>
    </row>
    <row r="702" spans="1:198" ht="15" customHeight="1" x14ac:dyDescent="0.25">
      <c r="A702" s="6"/>
      <c r="B702" s="7" t="s">
        <v>1152</v>
      </c>
      <c r="C702" s="8">
        <v>44853</v>
      </c>
      <c r="D702" s="9" t="s">
        <v>124</v>
      </c>
      <c r="E702" s="9" t="s">
        <v>1056</v>
      </c>
      <c r="F702" s="113" t="s">
        <v>992</v>
      </c>
      <c r="G702" s="10" t="s">
        <v>199</v>
      </c>
      <c r="H702" s="113" t="s">
        <v>1153</v>
      </c>
      <c r="I702" s="9" t="s">
        <v>126</v>
      </c>
      <c r="J702" s="166" t="s">
        <v>1147</v>
      </c>
      <c r="K702" s="10" t="s">
        <v>127</v>
      </c>
      <c r="L702" s="84" t="s">
        <v>22</v>
      </c>
      <c r="M702" s="11">
        <v>44958</v>
      </c>
      <c r="N702" s="12">
        <v>44985</v>
      </c>
      <c r="O702" s="10">
        <v>3.3</v>
      </c>
      <c r="P702" s="84">
        <v>72.5</v>
      </c>
      <c r="Q702" s="84" t="s">
        <v>128</v>
      </c>
      <c r="R702" s="10" t="s">
        <v>129</v>
      </c>
      <c r="S702" s="14" t="s">
        <v>135</v>
      </c>
      <c r="T702" s="11"/>
      <c r="U702" s="12"/>
      <c r="V702" s="257" t="str">
        <f ca="1">IF(U702="","",
IF(U702="NA","",
IFERROR(VLOOKUP(EOMONTH(M702,-2)+1,IPCA!$A:$B,2,0),
VLOOKUP(EOMONTH(TODAY(),-2)+1,IPCA!$A:$B,2,0))/
VLOOKUP(EOMONTH(U702,-2)+1,IPCA!$A:$B,2,0)*
P702))</f>
        <v/>
      </c>
      <c r="W702" s="84"/>
      <c r="X702" s="13" t="s">
        <v>133</v>
      </c>
      <c r="Y702" s="166"/>
      <c r="AA702" s="108"/>
      <c r="AB702" s="15"/>
      <c r="AM702" s="6"/>
      <c r="AN702" s="15"/>
      <c r="AO702">
        <v>3.3</v>
      </c>
      <c r="AY702" s="6"/>
      <c r="AZ702" s="15"/>
      <c r="BK702" s="6"/>
      <c r="BL702" s="15"/>
      <c r="BW702" s="6"/>
      <c r="BX702" s="15"/>
      <c r="CI702" s="6"/>
      <c r="CJ702" s="16" t="str">
        <f t="shared" si="187"/>
        <v/>
      </c>
      <c r="CK702" s="16">
        <f t="shared" si="188"/>
        <v>0.25315068493150683</v>
      </c>
      <c r="CL702" s="16" t="str">
        <f t="shared" si="189"/>
        <v/>
      </c>
      <c r="CM702" s="16" t="str">
        <f t="shared" si="190"/>
        <v/>
      </c>
      <c r="CN702" s="16" t="str">
        <f t="shared" si="191"/>
        <v/>
      </c>
      <c r="CO702" s="18"/>
      <c r="CP702" s="15"/>
      <c r="DA702" s="6"/>
      <c r="DB702" s="15"/>
      <c r="DC702">
        <v>72.5</v>
      </c>
      <c r="DM702" s="6"/>
      <c r="DN702" s="15"/>
      <c r="DY702" s="6"/>
      <c r="DZ702" s="15"/>
      <c r="EK702" s="6"/>
      <c r="EL702" s="15"/>
      <c r="EW702" s="6"/>
      <c r="EX702" s="16" t="str">
        <f t="shared" si="199"/>
        <v/>
      </c>
      <c r="EY702" s="16">
        <f t="shared" si="200"/>
        <v>5.5616438356164384</v>
      </c>
      <c r="EZ702" s="16" t="str">
        <f t="shared" si="201"/>
        <v/>
      </c>
      <c r="FA702" s="16" t="str">
        <f t="shared" si="202"/>
        <v/>
      </c>
      <c r="FB702" s="160" t="str">
        <f t="shared" si="203"/>
        <v/>
      </c>
      <c r="FC702" t="s">
        <v>204</v>
      </c>
      <c r="FD702" s="20" t="s">
        <v>126</v>
      </c>
      <c r="FE702"/>
      <c r="FF702" s="209" t="s">
        <v>206</v>
      </c>
      <c r="FH702" s="284">
        <f t="shared" ca="1" si="192"/>
        <v>0</v>
      </c>
      <c r="FI702" s="208">
        <f t="shared" si="193"/>
        <v>0.9</v>
      </c>
      <c r="FK702" t="str">
        <f t="shared" si="194"/>
        <v>America Energia S/A</v>
      </c>
      <c r="FL702" s="201">
        <f t="shared" ca="1" si="195"/>
        <v>0</v>
      </c>
      <c r="FM702" s="201">
        <f t="shared" ca="1" si="196"/>
        <v>-171864</v>
      </c>
      <c r="FN702" s="200">
        <f>AB702*AB$2*IF($FC702="V",1,-1)*IF($Q702="Fixo",(CP702-INDEX('Curva Forward'!$C$5:$AN$13,MATCH(CONCATENATE(BD_COMERCIAL!$K702," ",BD_COMERCIAL!$L702),'Curva Forward'!$B$5:$B$13,0),MATCH(FN$4,'Curva Forward'!$C$4:$AN$4,0))),CP702)</f>
        <v>0</v>
      </c>
      <c r="FO702" s="200">
        <f>AC702*AC$2*IF($FC702="V",1,-1)*IF($Q702="Fixo",(CQ702-INDEX('Curva Forward'!$C$5:$AN$13,MATCH(CONCATENATE(BD_COMERCIAL!$K702," ",BD_COMERCIAL!$L702),'Curva Forward'!$B$5:$B$13,0),MATCH(FO$4,'Curva Forward'!$C$4:$AN$4,0))),CQ702)</f>
        <v>0</v>
      </c>
      <c r="FP702" s="200">
        <f>AD702*AD$2*IF($FC702="V",1,-1)*IF($Q702="Fixo",(CR702-INDEX('Curva Forward'!$C$5:$AN$13,MATCH(CONCATENATE(BD_COMERCIAL!$K702," ",BD_COMERCIAL!$L702),'Curva Forward'!$B$5:$B$13,0),MATCH(FP$4,'Curva Forward'!$C$4:$AN$4,0))),CR702)</f>
        <v>0</v>
      </c>
      <c r="FQ702" s="200">
        <f>AE702*AE$2*IF($FC702="V",1,-1)*IF($Q702="Fixo",(CS702-INDEX('Curva Forward'!$C$5:$AN$13,MATCH(CONCATENATE(BD_COMERCIAL!$K702," ",BD_COMERCIAL!$L702),'Curva Forward'!$B$5:$B$13,0),MATCH(FQ$4,'Curva Forward'!$C$4:$AN$4,0))),CS702)</f>
        <v>0</v>
      </c>
      <c r="FR702" s="200">
        <f>AF702*AF$2*IF($FC702="V",1,-1)*IF($Q702="Fixo",(CT702-INDEX('Curva Forward'!$C$5:$AN$13,MATCH(CONCATENATE(BD_COMERCIAL!$K702," ",BD_COMERCIAL!$L702),'Curva Forward'!$B$5:$B$13,0),MATCH(FR$4,'Curva Forward'!$C$4:$AN$4,0))),CT702)</f>
        <v>0</v>
      </c>
      <c r="FS702" s="200">
        <f>AG702*AG$2*IF($FC702="V",1,-1)*IF($Q702="Fixo",(CU702-INDEX('Curva Forward'!$C$5:$AN$13,MATCH(CONCATENATE(BD_COMERCIAL!$K702," ",BD_COMERCIAL!$L702),'Curva Forward'!$B$5:$B$13,0),MATCH(FS$4,'Curva Forward'!$C$4:$AN$4,0))),CU702)</f>
        <v>0</v>
      </c>
      <c r="FT702" s="200">
        <f>AH702*AH$2*IF($FC702="V",1,-1)*IF($Q702="Fixo",(CV702-INDEX('Curva Forward'!$C$5:$AN$13,MATCH(CONCATENATE(BD_COMERCIAL!$K702," ",BD_COMERCIAL!$L702),'Curva Forward'!$B$5:$B$13,0),MATCH(FT$4,'Curva Forward'!$C$4:$AN$4,0))),CV702)</f>
        <v>0</v>
      </c>
      <c r="FU702" s="200">
        <f>AI702*AI$2*IF($FC702="V",1,-1)*IF($Q702="Fixo",(CW702-INDEX('Curva Forward'!$C$5:$AN$13,MATCH(CONCATENATE(BD_COMERCIAL!$K702," ",BD_COMERCIAL!$L702),'Curva Forward'!$B$5:$B$13,0),MATCH(FU$4,'Curva Forward'!$C$4:$AN$4,0))),CW702)</f>
        <v>0</v>
      </c>
      <c r="FV702" s="200">
        <f>AJ702*AJ$2*IF($FC702="V",1,-1)*IF($Q702="Fixo",(CX702-INDEX('Curva Forward'!$C$5:$AN$13,MATCH(CONCATENATE(BD_COMERCIAL!$K702," ",BD_COMERCIAL!$L702),'Curva Forward'!$B$5:$B$13,0),MATCH(FV$4,'Curva Forward'!$C$4:$AN$4,0))),CX702)</f>
        <v>0</v>
      </c>
      <c r="FW702" s="200">
        <f>AK702*AK$2*IF($FC702="V",1,-1)*IF($Q702="Fixo",(CY702-INDEX('Curva Forward'!$C$5:$AN$13,MATCH(CONCATENATE(BD_COMERCIAL!$K702," ",BD_COMERCIAL!$L702),'Curva Forward'!$B$5:$B$13,0),MATCH(FW$4,'Curva Forward'!$C$4:$AN$4,0))),CY702)</f>
        <v>0</v>
      </c>
      <c r="FX702" s="200">
        <f>AL702*AL$2*IF($FC702="V",1,-1)*IF($Q702="Fixo",(CZ702-INDEX('Curva Forward'!$C$5:$AN$13,MATCH(CONCATENATE(BD_COMERCIAL!$K702," ",BD_COMERCIAL!$L702),'Curva Forward'!$B$5:$B$13,0),MATCH(FX$4,'Curva Forward'!$C$4:$AN$4,0))),CZ702)</f>
        <v>0</v>
      </c>
      <c r="FY702" s="200">
        <f>AM702*AM$2*IF($FC702="V",1,-1)*IF($Q702="Fixo",(DA702-INDEX('Curva Forward'!$C$5:$AN$13,MATCH(CONCATENATE(BD_COMERCIAL!$K702," ",BD_COMERCIAL!$L702),'Curva Forward'!$B$5:$B$13,0),MATCH(FY$4,'Curva Forward'!$C$4:$AN$4,0))),DA702)</f>
        <v>0</v>
      </c>
      <c r="FZ702" s="200">
        <f>AN702*AN$2*IF($FC702="V",1,-1)*IF($Q702="Fixo",(DB702-INDEX('Curva Forward'!$C$5:$AN$13,MATCH(CONCATENATE(BD_COMERCIAL!$K702," ",BD_COMERCIAL!$L702),'Curva Forward'!$B$5:$B$13,0),MATCH(FZ$4,'Curva Forward'!$C$4:$AN$4,0))),DB702)</f>
        <v>0</v>
      </c>
      <c r="GA702" s="200">
        <f>AO702*AO$2*IF($FC702="V",1,-1)*IF($Q702="Fixo",(DC702-INDEX('Curva Forward'!$C$5:$AN$13,MATCH(CONCATENATE(BD_COMERCIAL!$K702," ",BD_COMERCIAL!$L702),'Curva Forward'!$B$5:$B$13,0),MATCH(GA$4,'Curva Forward'!$C$4:$AN$4,0))),DC702)</f>
        <v>-171864</v>
      </c>
      <c r="GB702" s="200">
        <f>AP702*AP$2*IF($FC702="V",1,-1)*IF($Q702="Fixo",(DD702-INDEX('Curva Forward'!$C$5:$AN$13,MATCH(CONCATENATE(BD_COMERCIAL!$K702," ",BD_COMERCIAL!$L702),'Curva Forward'!$B$5:$B$13,0),MATCH(GB$4,'Curva Forward'!$C$4:$AN$4,0))),DD702)</f>
        <v>0</v>
      </c>
      <c r="GC702" s="200">
        <f>AQ702*AQ$2*IF($FC702="V",1,-1)*IF($Q702="Fixo",(DE702-INDEX('Curva Forward'!$C$5:$AN$13,MATCH(CONCATENATE(BD_COMERCIAL!$K702," ",BD_COMERCIAL!$L702),'Curva Forward'!$B$5:$B$13,0),MATCH(GC$4,'Curva Forward'!$C$4:$AN$4,0))),DE702)</f>
        <v>0</v>
      </c>
      <c r="GD702" s="200">
        <f>AR702*AR$2*IF($FC702="V",1,-1)*IF($Q702="Fixo",(DF702-INDEX('Curva Forward'!$C$5:$AN$13,MATCH(CONCATENATE(BD_COMERCIAL!$K702," ",BD_COMERCIAL!$L702),'Curva Forward'!$B$5:$B$13,0),MATCH(GD$4,'Curva Forward'!$C$4:$AN$4,0))),DF702)</f>
        <v>0</v>
      </c>
      <c r="GE702" s="200">
        <f>AS702*AS$2*IF($FC702="V",1,-1)*IF($Q702="Fixo",(DG702-INDEX('Curva Forward'!$C$5:$AN$13,MATCH(CONCATENATE(BD_COMERCIAL!$K702," ",BD_COMERCIAL!$L702),'Curva Forward'!$B$5:$B$13,0),MATCH(GE$4,'Curva Forward'!$C$4:$AN$4,0))),DG702)</f>
        <v>0</v>
      </c>
      <c r="GF702" s="200">
        <f>AT702*AT$2*IF($FC702="V",1,-1)*IF($Q702="Fixo",(DH702-INDEX('Curva Forward'!$C$5:$AN$13,MATCH(CONCATENATE(BD_COMERCIAL!$K702," ",BD_COMERCIAL!$L702),'Curva Forward'!$B$5:$B$13,0),MATCH(GF$4,'Curva Forward'!$C$4:$AN$4,0))),DH702)</f>
        <v>0</v>
      </c>
      <c r="GG702" s="200">
        <f>AU702*AU$2*IF($FC702="V",1,-1)*IF($Q702="Fixo",(DI702-INDEX('Curva Forward'!$C$5:$AN$13,MATCH(CONCATENATE(BD_COMERCIAL!$K702," ",BD_COMERCIAL!$L702),'Curva Forward'!$B$5:$B$13,0),MATCH(GG$4,'Curva Forward'!$C$4:$AN$4,0))),DI702)</f>
        <v>0</v>
      </c>
      <c r="GH702" s="200">
        <f>AV702*AV$2*IF($FC702="V",1,-1)*IF($Q702="Fixo",(DJ702-INDEX('Curva Forward'!$C$5:$AN$13,MATCH(CONCATENATE(BD_COMERCIAL!$K702," ",BD_COMERCIAL!$L702),'Curva Forward'!$B$5:$B$13,0),MATCH(GH$4,'Curva Forward'!$C$4:$AN$4,0))),DJ702)</f>
        <v>0</v>
      </c>
      <c r="GI702" s="200">
        <f>AW702*AW$2*IF($FC702="V",1,-1)*IF($Q702="Fixo",(DK702-INDEX('Curva Forward'!$C$5:$AN$13,MATCH(CONCATENATE(BD_COMERCIAL!$K702," ",BD_COMERCIAL!$L702),'Curva Forward'!$B$5:$B$13,0),MATCH(GI$4,'Curva Forward'!$C$4:$AN$4,0))),DK702)</f>
        <v>0</v>
      </c>
      <c r="GJ702" s="200">
        <f>AX702*AX$2*IF($FC702="V",1,-1)*IF($Q702="Fixo",(DL702-INDEX('Curva Forward'!$C$5:$AN$13,MATCH(CONCATENATE(BD_COMERCIAL!$K702," ",BD_COMERCIAL!$L702),'Curva Forward'!$B$5:$B$13,0),MATCH(GJ$4,'Curva Forward'!$C$4:$AN$4,0))),DL702)</f>
        <v>0</v>
      </c>
      <c r="GK702" s="200">
        <f>AY702*AY$2*IF($FC702="V",1,-1)*IF($Q702="Fixo",(DM702-INDEX('Curva Forward'!$C$5:$AN$13,MATCH(CONCATENATE(BD_COMERCIAL!$K702," ",BD_COMERCIAL!$L702),'Curva Forward'!$B$5:$B$13,0),MATCH(GK$4,'Curva Forward'!$C$4:$AN$4,0))),DM702)</f>
        <v>0</v>
      </c>
      <c r="GL702" s="200">
        <f>IF(EZ702="",0,CL702*CL$2*IF($FC702="V",1,-1)*IF($Q702="Fixo",(EZ702-INDEX('Curva Forward'!$C$5:$AN$13,MATCH(CONCATENATE(BD_COMERCIAL!$K702," ",BD_COMERCIAL!$L702),'Curva Forward'!$B$5:$B$13,0),MATCH(GL$4,'Curva Forward'!$C$4:$AN$4,0))),EZ702))</f>
        <v>0</v>
      </c>
      <c r="GM702" s="200">
        <f>IF(FA702="",0,CM702*CM$2*IF($FC702="V",1,-1)*IF($Q702="Fixo",(FA702-INDEX('Curva Forward'!$C$5:$AN$13,MATCH(CONCATENATE(BD_COMERCIAL!$K702," ",BD_COMERCIAL!$L702),'Curva Forward'!$B$5:$B$13,0),MATCH(GM$4,'Curva Forward'!$C$4:$AN$4,0))),FA702))</f>
        <v>0</v>
      </c>
      <c r="GN702" s="200">
        <f>IF(FB702="",0,CN702*CN$2*IF($FC702="V",1,-1)*IF($Q702="Fixo",(FB702-INDEX('Curva Forward'!$C$5:$AN$13,MATCH(CONCATENATE(BD_COMERCIAL!$K702," ",BD_COMERCIAL!$L702),'Curva Forward'!$B$5:$B$13,0),MATCH(GN$4,'Curva Forward'!$C$4:$AN$4,0))),FB702))</f>
        <v>0</v>
      </c>
      <c r="GO702" s="201">
        <f t="shared" ca="1" si="197"/>
        <v>0</v>
      </c>
      <c r="GP702" s="201">
        <f t="shared" ca="1" si="198"/>
        <v>-171864</v>
      </c>
    </row>
    <row r="703" spans="1:198" ht="15" customHeight="1" x14ac:dyDescent="0.25">
      <c r="A703" s="6"/>
      <c r="B703" s="7" t="s">
        <v>1154</v>
      </c>
      <c r="C703" s="8">
        <v>44853</v>
      </c>
      <c r="D703" s="9" t="s">
        <v>124</v>
      </c>
      <c r="E703" s="9" t="s">
        <v>1056</v>
      </c>
      <c r="F703" s="113" t="s">
        <v>992</v>
      </c>
      <c r="G703" s="10" t="s">
        <v>199</v>
      </c>
      <c r="H703" s="113" t="s">
        <v>1153</v>
      </c>
      <c r="I703" s="9" t="s">
        <v>126</v>
      </c>
      <c r="J703" s="166" t="s">
        <v>1147</v>
      </c>
      <c r="K703" s="10" t="s">
        <v>127</v>
      </c>
      <c r="L703" s="84" t="s">
        <v>22</v>
      </c>
      <c r="M703" s="11">
        <v>44986</v>
      </c>
      <c r="N703" s="12">
        <v>45016</v>
      </c>
      <c r="O703" s="10">
        <v>1.3</v>
      </c>
      <c r="P703" s="84">
        <v>74</v>
      </c>
      <c r="Q703" s="84" t="s">
        <v>128</v>
      </c>
      <c r="R703" s="10" t="s">
        <v>129</v>
      </c>
      <c r="S703" s="14" t="s">
        <v>135</v>
      </c>
      <c r="T703" s="11"/>
      <c r="U703" s="12"/>
      <c r="V703" s="257" t="str">
        <f ca="1">IF(U703="","",
IF(U703="NA","",
IFERROR(VLOOKUP(EOMONTH(M703,-2)+1,IPCA!$A:$B,2,0),
VLOOKUP(EOMONTH(TODAY(),-2)+1,IPCA!$A:$B,2,0))/
VLOOKUP(EOMONTH(U703,-2)+1,IPCA!$A:$B,2,0)*
P703))</f>
        <v/>
      </c>
      <c r="W703" s="84"/>
      <c r="X703" s="13" t="s">
        <v>133</v>
      </c>
      <c r="Y703" s="166"/>
      <c r="AA703" s="108"/>
      <c r="AB703" s="15"/>
      <c r="AM703" s="6"/>
      <c r="AN703" s="15"/>
      <c r="AP703">
        <v>1.3</v>
      </c>
      <c r="AY703" s="6"/>
      <c r="AZ703" s="15"/>
      <c r="BK703" s="6"/>
      <c r="BL703" s="15"/>
      <c r="BW703" s="6"/>
      <c r="BX703" s="15"/>
      <c r="CI703" s="6"/>
      <c r="CJ703" s="16" t="str">
        <f t="shared" si="187"/>
        <v/>
      </c>
      <c r="CK703" s="16">
        <f t="shared" si="188"/>
        <v>0.1104109589041096</v>
      </c>
      <c r="CL703" s="16" t="str">
        <f t="shared" si="189"/>
        <v/>
      </c>
      <c r="CM703" s="16" t="str">
        <f t="shared" si="190"/>
        <v/>
      </c>
      <c r="CN703" s="16" t="str">
        <f t="shared" si="191"/>
        <v/>
      </c>
      <c r="CO703" s="18"/>
      <c r="CP703" s="15"/>
      <c r="DA703" s="6"/>
      <c r="DB703" s="15"/>
      <c r="DD703">
        <v>74</v>
      </c>
      <c r="DM703" s="6"/>
      <c r="DN703" s="15"/>
      <c r="DY703" s="6"/>
      <c r="DZ703" s="15"/>
      <c r="EK703" s="6"/>
      <c r="EL703" s="15"/>
      <c r="EW703" s="6"/>
      <c r="EX703" s="16" t="str">
        <f t="shared" si="199"/>
        <v/>
      </c>
      <c r="EY703" s="16">
        <f t="shared" si="200"/>
        <v>6.2849315068493148</v>
      </c>
      <c r="EZ703" s="16" t="str">
        <f t="shared" si="201"/>
        <v/>
      </c>
      <c r="FA703" s="16" t="str">
        <f t="shared" si="202"/>
        <v/>
      </c>
      <c r="FB703" s="160" t="str">
        <f t="shared" si="203"/>
        <v/>
      </c>
      <c r="FC703" t="s">
        <v>204</v>
      </c>
      <c r="FD703" s="20" t="s">
        <v>126</v>
      </c>
      <c r="FE703"/>
      <c r="FF703" s="209" t="s">
        <v>206</v>
      </c>
      <c r="FH703" s="284">
        <f t="shared" ca="1" si="192"/>
        <v>0</v>
      </c>
      <c r="FI703" s="208">
        <f t="shared" si="193"/>
        <v>1</v>
      </c>
      <c r="FK703" t="str">
        <f t="shared" si="194"/>
        <v>America Energia S/A</v>
      </c>
      <c r="FL703" s="201">
        <f t="shared" ca="1" si="195"/>
        <v>0</v>
      </c>
      <c r="FM703" s="201">
        <f t="shared" ca="1" si="196"/>
        <v>-73507.199999999997</v>
      </c>
      <c r="FN703" s="200">
        <f>AB703*AB$2*IF($FC703="V",1,-1)*IF($Q703="Fixo",(CP703-INDEX('Curva Forward'!$C$5:$AN$13,MATCH(CONCATENATE(BD_COMERCIAL!$K703," ",BD_COMERCIAL!$L703),'Curva Forward'!$B$5:$B$13,0),MATCH(FN$4,'Curva Forward'!$C$4:$AN$4,0))),CP703)</f>
        <v>0</v>
      </c>
      <c r="FO703" s="200">
        <f>AC703*AC$2*IF($FC703="V",1,-1)*IF($Q703="Fixo",(CQ703-INDEX('Curva Forward'!$C$5:$AN$13,MATCH(CONCATENATE(BD_COMERCIAL!$K703," ",BD_COMERCIAL!$L703),'Curva Forward'!$B$5:$B$13,0),MATCH(FO$4,'Curva Forward'!$C$4:$AN$4,0))),CQ703)</f>
        <v>0</v>
      </c>
      <c r="FP703" s="200">
        <f>AD703*AD$2*IF($FC703="V",1,-1)*IF($Q703="Fixo",(CR703-INDEX('Curva Forward'!$C$5:$AN$13,MATCH(CONCATENATE(BD_COMERCIAL!$K703," ",BD_COMERCIAL!$L703),'Curva Forward'!$B$5:$B$13,0),MATCH(FP$4,'Curva Forward'!$C$4:$AN$4,0))),CR703)</f>
        <v>0</v>
      </c>
      <c r="FQ703" s="200">
        <f>AE703*AE$2*IF($FC703="V",1,-1)*IF($Q703="Fixo",(CS703-INDEX('Curva Forward'!$C$5:$AN$13,MATCH(CONCATENATE(BD_COMERCIAL!$K703," ",BD_COMERCIAL!$L703),'Curva Forward'!$B$5:$B$13,0),MATCH(FQ$4,'Curva Forward'!$C$4:$AN$4,0))),CS703)</f>
        <v>0</v>
      </c>
      <c r="FR703" s="200">
        <f>AF703*AF$2*IF($FC703="V",1,-1)*IF($Q703="Fixo",(CT703-INDEX('Curva Forward'!$C$5:$AN$13,MATCH(CONCATENATE(BD_COMERCIAL!$K703," ",BD_COMERCIAL!$L703),'Curva Forward'!$B$5:$B$13,0),MATCH(FR$4,'Curva Forward'!$C$4:$AN$4,0))),CT703)</f>
        <v>0</v>
      </c>
      <c r="FS703" s="200">
        <f>AG703*AG$2*IF($FC703="V",1,-1)*IF($Q703="Fixo",(CU703-INDEX('Curva Forward'!$C$5:$AN$13,MATCH(CONCATENATE(BD_COMERCIAL!$K703," ",BD_COMERCIAL!$L703),'Curva Forward'!$B$5:$B$13,0),MATCH(FS$4,'Curva Forward'!$C$4:$AN$4,0))),CU703)</f>
        <v>0</v>
      </c>
      <c r="FT703" s="200">
        <f>AH703*AH$2*IF($FC703="V",1,-1)*IF($Q703="Fixo",(CV703-INDEX('Curva Forward'!$C$5:$AN$13,MATCH(CONCATENATE(BD_COMERCIAL!$K703," ",BD_COMERCIAL!$L703),'Curva Forward'!$B$5:$B$13,0),MATCH(FT$4,'Curva Forward'!$C$4:$AN$4,0))),CV703)</f>
        <v>0</v>
      </c>
      <c r="FU703" s="200">
        <f>AI703*AI$2*IF($FC703="V",1,-1)*IF($Q703="Fixo",(CW703-INDEX('Curva Forward'!$C$5:$AN$13,MATCH(CONCATENATE(BD_COMERCIAL!$K703," ",BD_COMERCIAL!$L703),'Curva Forward'!$B$5:$B$13,0),MATCH(FU$4,'Curva Forward'!$C$4:$AN$4,0))),CW703)</f>
        <v>0</v>
      </c>
      <c r="FV703" s="200">
        <f>AJ703*AJ$2*IF($FC703="V",1,-1)*IF($Q703="Fixo",(CX703-INDEX('Curva Forward'!$C$5:$AN$13,MATCH(CONCATENATE(BD_COMERCIAL!$K703," ",BD_COMERCIAL!$L703),'Curva Forward'!$B$5:$B$13,0),MATCH(FV$4,'Curva Forward'!$C$4:$AN$4,0))),CX703)</f>
        <v>0</v>
      </c>
      <c r="FW703" s="200">
        <f>AK703*AK$2*IF($FC703="V",1,-1)*IF($Q703="Fixo",(CY703-INDEX('Curva Forward'!$C$5:$AN$13,MATCH(CONCATENATE(BD_COMERCIAL!$K703," ",BD_COMERCIAL!$L703),'Curva Forward'!$B$5:$B$13,0),MATCH(FW$4,'Curva Forward'!$C$4:$AN$4,0))),CY703)</f>
        <v>0</v>
      </c>
      <c r="FX703" s="200">
        <f>AL703*AL$2*IF($FC703="V",1,-1)*IF($Q703="Fixo",(CZ703-INDEX('Curva Forward'!$C$5:$AN$13,MATCH(CONCATENATE(BD_COMERCIAL!$K703," ",BD_COMERCIAL!$L703),'Curva Forward'!$B$5:$B$13,0),MATCH(FX$4,'Curva Forward'!$C$4:$AN$4,0))),CZ703)</f>
        <v>0</v>
      </c>
      <c r="FY703" s="200">
        <f>AM703*AM$2*IF($FC703="V",1,-1)*IF($Q703="Fixo",(DA703-INDEX('Curva Forward'!$C$5:$AN$13,MATCH(CONCATENATE(BD_COMERCIAL!$K703," ",BD_COMERCIAL!$L703),'Curva Forward'!$B$5:$B$13,0),MATCH(FY$4,'Curva Forward'!$C$4:$AN$4,0))),DA703)</f>
        <v>0</v>
      </c>
      <c r="FZ703" s="200">
        <f>AN703*AN$2*IF($FC703="V",1,-1)*IF($Q703="Fixo",(DB703-INDEX('Curva Forward'!$C$5:$AN$13,MATCH(CONCATENATE(BD_COMERCIAL!$K703," ",BD_COMERCIAL!$L703),'Curva Forward'!$B$5:$B$13,0),MATCH(FZ$4,'Curva Forward'!$C$4:$AN$4,0))),DB703)</f>
        <v>0</v>
      </c>
      <c r="GA703" s="200">
        <f>AO703*AO$2*IF($FC703="V",1,-1)*IF($Q703="Fixo",(DC703-INDEX('Curva Forward'!$C$5:$AN$13,MATCH(CONCATENATE(BD_COMERCIAL!$K703," ",BD_COMERCIAL!$L703),'Curva Forward'!$B$5:$B$13,0),MATCH(GA$4,'Curva Forward'!$C$4:$AN$4,0))),DC703)</f>
        <v>0</v>
      </c>
      <c r="GB703" s="200">
        <f>AP703*AP$2*IF($FC703="V",1,-1)*IF($Q703="Fixo",(DD703-INDEX('Curva Forward'!$C$5:$AN$13,MATCH(CONCATENATE(BD_COMERCIAL!$K703," ",BD_COMERCIAL!$L703),'Curva Forward'!$B$5:$B$13,0),MATCH(GB$4,'Curva Forward'!$C$4:$AN$4,0))),DD703)</f>
        <v>-73507.199999999997</v>
      </c>
      <c r="GC703" s="200">
        <f>AQ703*AQ$2*IF($FC703="V",1,-1)*IF($Q703="Fixo",(DE703-INDEX('Curva Forward'!$C$5:$AN$13,MATCH(CONCATENATE(BD_COMERCIAL!$K703," ",BD_COMERCIAL!$L703),'Curva Forward'!$B$5:$B$13,0),MATCH(GC$4,'Curva Forward'!$C$4:$AN$4,0))),DE703)</f>
        <v>0</v>
      </c>
      <c r="GD703" s="200">
        <f>AR703*AR$2*IF($FC703="V",1,-1)*IF($Q703="Fixo",(DF703-INDEX('Curva Forward'!$C$5:$AN$13,MATCH(CONCATENATE(BD_COMERCIAL!$K703," ",BD_COMERCIAL!$L703),'Curva Forward'!$B$5:$B$13,0),MATCH(GD$4,'Curva Forward'!$C$4:$AN$4,0))),DF703)</f>
        <v>0</v>
      </c>
      <c r="GE703" s="200">
        <f>AS703*AS$2*IF($FC703="V",1,-1)*IF($Q703="Fixo",(DG703-INDEX('Curva Forward'!$C$5:$AN$13,MATCH(CONCATENATE(BD_COMERCIAL!$K703," ",BD_COMERCIAL!$L703),'Curva Forward'!$B$5:$B$13,0),MATCH(GE$4,'Curva Forward'!$C$4:$AN$4,0))),DG703)</f>
        <v>0</v>
      </c>
      <c r="GF703" s="200">
        <f>AT703*AT$2*IF($FC703="V",1,-1)*IF($Q703="Fixo",(DH703-INDEX('Curva Forward'!$C$5:$AN$13,MATCH(CONCATENATE(BD_COMERCIAL!$K703," ",BD_COMERCIAL!$L703),'Curva Forward'!$B$5:$B$13,0),MATCH(GF$4,'Curva Forward'!$C$4:$AN$4,0))),DH703)</f>
        <v>0</v>
      </c>
      <c r="GG703" s="200">
        <f>AU703*AU$2*IF($FC703="V",1,-1)*IF($Q703="Fixo",(DI703-INDEX('Curva Forward'!$C$5:$AN$13,MATCH(CONCATENATE(BD_COMERCIAL!$K703," ",BD_COMERCIAL!$L703),'Curva Forward'!$B$5:$B$13,0),MATCH(GG$4,'Curva Forward'!$C$4:$AN$4,0))),DI703)</f>
        <v>0</v>
      </c>
      <c r="GH703" s="200">
        <f>AV703*AV$2*IF($FC703="V",1,-1)*IF($Q703="Fixo",(DJ703-INDEX('Curva Forward'!$C$5:$AN$13,MATCH(CONCATENATE(BD_COMERCIAL!$K703," ",BD_COMERCIAL!$L703),'Curva Forward'!$B$5:$B$13,0),MATCH(GH$4,'Curva Forward'!$C$4:$AN$4,0))),DJ703)</f>
        <v>0</v>
      </c>
      <c r="GI703" s="200">
        <f>AW703*AW$2*IF($FC703="V",1,-1)*IF($Q703="Fixo",(DK703-INDEX('Curva Forward'!$C$5:$AN$13,MATCH(CONCATENATE(BD_COMERCIAL!$K703," ",BD_COMERCIAL!$L703),'Curva Forward'!$B$5:$B$13,0),MATCH(GI$4,'Curva Forward'!$C$4:$AN$4,0))),DK703)</f>
        <v>0</v>
      </c>
      <c r="GJ703" s="200">
        <f>AX703*AX$2*IF($FC703="V",1,-1)*IF($Q703="Fixo",(DL703-INDEX('Curva Forward'!$C$5:$AN$13,MATCH(CONCATENATE(BD_COMERCIAL!$K703," ",BD_COMERCIAL!$L703),'Curva Forward'!$B$5:$B$13,0),MATCH(GJ$4,'Curva Forward'!$C$4:$AN$4,0))),DL703)</f>
        <v>0</v>
      </c>
      <c r="GK703" s="200">
        <f>AY703*AY$2*IF($FC703="V",1,-1)*IF($Q703="Fixo",(DM703-INDEX('Curva Forward'!$C$5:$AN$13,MATCH(CONCATENATE(BD_COMERCIAL!$K703," ",BD_COMERCIAL!$L703),'Curva Forward'!$B$5:$B$13,0),MATCH(GK$4,'Curva Forward'!$C$4:$AN$4,0))),DM703)</f>
        <v>0</v>
      </c>
      <c r="GL703" s="200">
        <f>IF(EZ703="",0,CL703*CL$2*IF($FC703="V",1,-1)*IF($Q703="Fixo",(EZ703-INDEX('Curva Forward'!$C$5:$AN$13,MATCH(CONCATENATE(BD_COMERCIAL!$K703," ",BD_COMERCIAL!$L703),'Curva Forward'!$B$5:$B$13,0),MATCH(GL$4,'Curva Forward'!$C$4:$AN$4,0))),EZ703))</f>
        <v>0</v>
      </c>
      <c r="GM703" s="200">
        <f>IF(FA703="",0,CM703*CM$2*IF($FC703="V",1,-1)*IF($Q703="Fixo",(FA703-INDEX('Curva Forward'!$C$5:$AN$13,MATCH(CONCATENATE(BD_COMERCIAL!$K703," ",BD_COMERCIAL!$L703),'Curva Forward'!$B$5:$B$13,0),MATCH(GM$4,'Curva Forward'!$C$4:$AN$4,0))),FA703))</f>
        <v>0</v>
      </c>
      <c r="GN703" s="200">
        <f>IF(FB703="",0,CN703*CN$2*IF($FC703="V",1,-1)*IF($Q703="Fixo",(FB703-INDEX('Curva Forward'!$C$5:$AN$13,MATCH(CONCATENATE(BD_COMERCIAL!$K703," ",BD_COMERCIAL!$L703),'Curva Forward'!$B$5:$B$13,0),MATCH(GN$4,'Curva Forward'!$C$4:$AN$4,0))),FB703))</f>
        <v>0</v>
      </c>
      <c r="GO703" s="201">
        <f t="shared" ca="1" si="197"/>
        <v>0</v>
      </c>
      <c r="GP703" s="201">
        <f t="shared" ca="1" si="198"/>
        <v>-73507.199999999997</v>
      </c>
    </row>
    <row r="704" spans="1:198" ht="15" customHeight="1" x14ac:dyDescent="0.25">
      <c r="A704" s="6"/>
      <c r="B704" s="7" t="s">
        <v>1155</v>
      </c>
      <c r="C704" s="8">
        <v>44853</v>
      </c>
      <c r="D704" s="9" t="s">
        <v>124</v>
      </c>
      <c r="E704" s="9" t="s">
        <v>1056</v>
      </c>
      <c r="F704" s="113" t="s">
        <v>992</v>
      </c>
      <c r="G704" s="10" t="s">
        <v>199</v>
      </c>
      <c r="H704" s="113" t="s">
        <v>1153</v>
      </c>
      <c r="I704" s="9" t="s">
        <v>126</v>
      </c>
      <c r="J704" s="166" t="s">
        <v>1147</v>
      </c>
      <c r="K704" s="10" t="s">
        <v>127</v>
      </c>
      <c r="L704" s="84" t="s">
        <v>22</v>
      </c>
      <c r="M704" s="11">
        <v>44986</v>
      </c>
      <c r="N704" s="12">
        <v>45016</v>
      </c>
      <c r="O704" s="10">
        <v>2</v>
      </c>
      <c r="P704" s="84">
        <v>74</v>
      </c>
      <c r="Q704" s="84" t="s">
        <v>128</v>
      </c>
      <c r="R704" s="10" t="s">
        <v>129</v>
      </c>
      <c r="S704" s="14" t="s">
        <v>135</v>
      </c>
      <c r="T704" s="11"/>
      <c r="U704" s="12"/>
      <c r="V704" s="257" t="str">
        <f ca="1">IF(U704="","",
IF(U704="NA","",
IFERROR(VLOOKUP(EOMONTH(M704,-2)+1,IPCA!$A:$B,2,0),
VLOOKUP(EOMONTH(TODAY(),-2)+1,IPCA!$A:$B,2,0))/
VLOOKUP(EOMONTH(U704,-2)+1,IPCA!$A:$B,2,0)*
P704))</f>
        <v/>
      </c>
      <c r="W704" s="84"/>
      <c r="X704" s="13" t="s">
        <v>6</v>
      </c>
      <c r="Y704" s="166"/>
      <c r="AA704" s="108"/>
      <c r="AB704" s="15"/>
      <c r="AM704" s="6"/>
      <c r="AN704" s="15"/>
      <c r="AP704">
        <v>2</v>
      </c>
      <c r="AY704" s="6"/>
      <c r="AZ704" s="15"/>
      <c r="BK704" s="6"/>
      <c r="BL704" s="15"/>
      <c r="BW704" s="6"/>
      <c r="BX704" s="15"/>
      <c r="CI704" s="6"/>
      <c r="CJ704" s="16" t="str">
        <f t="shared" ref="CJ704:CJ766" si="221">IF(SUM(AB704:AM704)=0,"",SUMPRODUCT(AB704:AM704,$AB$2:$AM$2)/SUM($AB$2:$AM$2))</f>
        <v/>
      </c>
      <c r="CK704" s="16">
        <f t="shared" ref="CK704:CK766" si="222">IF(SUM(AN704:AY704)=0,"",SUMPRODUCT(AN704:AY704,$AN$2:$AY$2)/SUM($AN$2:$AY$2))</f>
        <v>0.16986301369863013</v>
      </c>
      <c r="CL704" s="16" t="str">
        <f t="shared" ref="CL704:CL766" si="223">IF(SUM(AZ704:BK704)=0,"",SUMPRODUCT(AZ704:BK704,$AZ$2:$BK$2)/SUM($AZ$2:$BK$2))</f>
        <v/>
      </c>
      <c r="CM704" s="16" t="str">
        <f t="shared" ref="CM704:CM766" si="224">IF(SUM(BL704:BW704)=0,"",SUMPRODUCT(BL704:BW704,$BL$2:$BW$2)/SUM($BL$2:$BW$2))</f>
        <v/>
      </c>
      <c r="CN704" s="16" t="str">
        <f t="shared" ref="CN704:CN766" si="225">IF(SUM(BX704:CI704)=0,"",SUMPRODUCT(BX704:CI704,$BX$2:$CI$2)/SUM($BX$2:$CI$2))</f>
        <v/>
      </c>
      <c r="CO704" s="18"/>
      <c r="CP704" s="15"/>
      <c r="DA704" s="6"/>
      <c r="DB704" s="15"/>
      <c r="DD704">
        <v>74</v>
      </c>
      <c r="DM704" s="6"/>
      <c r="DN704" s="15"/>
      <c r="DY704" s="6"/>
      <c r="DZ704" s="15"/>
      <c r="EK704" s="6"/>
      <c r="EL704" s="15"/>
      <c r="EW704" s="6"/>
      <c r="EX704" s="16" t="str">
        <f t="shared" si="199"/>
        <v/>
      </c>
      <c r="EY704" s="16">
        <f t="shared" si="200"/>
        <v>6.2849315068493148</v>
      </c>
      <c r="EZ704" s="16" t="str">
        <f t="shared" si="201"/>
        <v/>
      </c>
      <c r="FA704" s="16" t="str">
        <f t="shared" si="202"/>
        <v/>
      </c>
      <c r="FB704" s="160" t="str">
        <f t="shared" si="203"/>
        <v/>
      </c>
      <c r="FC704" t="s">
        <v>204</v>
      </c>
      <c r="FD704" s="20" t="s">
        <v>126</v>
      </c>
      <c r="FE704"/>
      <c r="FF704" s="209" t="s">
        <v>206</v>
      </c>
      <c r="FH704" s="284">
        <f t="shared" ref="FH704:FH766" ca="1" si="226">IF(V704="",0,V704-P704)</f>
        <v>0</v>
      </c>
      <c r="FI704" s="208">
        <f t="shared" ref="FI704:FI766" si="227">(N704-M704)/30</f>
        <v>1</v>
      </c>
      <c r="FK704" t="str">
        <f t="shared" ref="FK704:FK766" si="228">IF($FC704="V",G704,E704)</f>
        <v>America Energia S/A</v>
      </c>
      <c r="FL704" s="201">
        <f t="shared" ref="FL704:FL766" ca="1" si="229">SUMIF($FN$4:$GK$4,"&lt;"&amp;EOMONTH(TODAY(),-1),FN704:GK704)</f>
        <v>0</v>
      </c>
      <c r="FM704" s="201">
        <f t="shared" ref="FM704:FM766" ca="1" si="230">SUM(FN704:GN704)-FL704</f>
        <v>-113088</v>
      </c>
      <c r="FN704" s="200">
        <f>AB704*AB$2*IF($FC704="V",1,-1)*IF($Q704="Fixo",(CP704-INDEX('Curva Forward'!$C$5:$AN$13,MATCH(CONCATENATE(BD_COMERCIAL!$K704," ",BD_COMERCIAL!$L704),'Curva Forward'!$B$5:$B$13,0),MATCH(FN$4,'Curva Forward'!$C$4:$AN$4,0))),CP704)</f>
        <v>0</v>
      </c>
      <c r="FO704" s="200">
        <f>AC704*AC$2*IF($FC704="V",1,-1)*IF($Q704="Fixo",(CQ704-INDEX('Curva Forward'!$C$5:$AN$13,MATCH(CONCATENATE(BD_COMERCIAL!$K704," ",BD_COMERCIAL!$L704),'Curva Forward'!$B$5:$B$13,0),MATCH(FO$4,'Curva Forward'!$C$4:$AN$4,0))),CQ704)</f>
        <v>0</v>
      </c>
      <c r="FP704" s="200">
        <f>AD704*AD$2*IF($FC704="V",1,-1)*IF($Q704="Fixo",(CR704-INDEX('Curva Forward'!$C$5:$AN$13,MATCH(CONCATENATE(BD_COMERCIAL!$K704," ",BD_COMERCIAL!$L704),'Curva Forward'!$B$5:$B$13,0),MATCH(FP$4,'Curva Forward'!$C$4:$AN$4,0))),CR704)</f>
        <v>0</v>
      </c>
      <c r="FQ704" s="200">
        <f>AE704*AE$2*IF($FC704="V",1,-1)*IF($Q704="Fixo",(CS704-INDEX('Curva Forward'!$C$5:$AN$13,MATCH(CONCATENATE(BD_COMERCIAL!$K704," ",BD_COMERCIAL!$L704),'Curva Forward'!$B$5:$B$13,0),MATCH(FQ$4,'Curva Forward'!$C$4:$AN$4,0))),CS704)</f>
        <v>0</v>
      </c>
      <c r="FR704" s="200">
        <f>AF704*AF$2*IF($FC704="V",1,-1)*IF($Q704="Fixo",(CT704-INDEX('Curva Forward'!$C$5:$AN$13,MATCH(CONCATENATE(BD_COMERCIAL!$K704," ",BD_COMERCIAL!$L704),'Curva Forward'!$B$5:$B$13,0),MATCH(FR$4,'Curva Forward'!$C$4:$AN$4,0))),CT704)</f>
        <v>0</v>
      </c>
      <c r="FS704" s="200">
        <f>AG704*AG$2*IF($FC704="V",1,-1)*IF($Q704="Fixo",(CU704-INDEX('Curva Forward'!$C$5:$AN$13,MATCH(CONCATENATE(BD_COMERCIAL!$K704," ",BD_COMERCIAL!$L704),'Curva Forward'!$B$5:$B$13,0),MATCH(FS$4,'Curva Forward'!$C$4:$AN$4,0))),CU704)</f>
        <v>0</v>
      </c>
      <c r="FT704" s="200">
        <f>AH704*AH$2*IF($FC704="V",1,-1)*IF($Q704="Fixo",(CV704-INDEX('Curva Forward'!$C$5:$AN$13,MATCH(CONCATENATE(BD_COMERCIAL!$K704," ",BD_COMERCIAL!$L704),'Curva Forward'!$B$5:$B$13,0),MATCH(FT$4,'Curva Forward'!$C$4:$AN$4,0))),CV704)</f>
        <v>0</v>
      </c>
      <c r="FU704" s="200">
        <f>AI704*AI$2*IF($FC704="V",1,-1)*IF($Q704="Fixo",(CW704-INDEX('Curva Forward'!$C$5:$AN$13,MATCH(CONCATENATE(BD_COMERCIAL!$K704," ",BD_COMERCIAL!$L704),'Curva Forward'!$B$5:$B$13,0),MATCH(FU$4,'Curva Forward'!$C$4:$AN$4,0))),CW704)</f>
        <v>0</v>
      </c>
      <c r="FV704" s="200">
        <f>AJ704*AJ$2*IF($FC704="V",1,-1)*IF($Q704="Fixo",(CX704-INDEX('Curva Forward'!$C$5:$AN$13,MATCH(CONCATENATE(BD_COMERCIAL!$K704," ",BD_COMERCIAL!$L704),'Curva Forward'!$B$5:$B$13,0),MATCH(FV$4,'Curva Forward'!$C$4:$AN$4,0))),CX704)</f>
        <v>0</v>
      </c>
      <c r="FW704" s="200">
        <f>AK704*AK$2*IF($FC704="V",1,-1)*IF($Q704="Fixo",(CY704-INDEX('Curva Forward'!$C$5:$AN$13,MATCH(CONCATENATE(BD_COMERCIAL!$K704," ",BD_COMERCIAL!$L704),'Curva Forward'!$B$5:$B$13,0),MATCH(FW$4,'Curva Forward'!$C$4:$AN$4,0))),CY704)</f>
        <v>0</v>
      </c>
      <c r="FX704" s="200">
        <f>AL704*AL$2*IF($FC704="V",1,-1)*IF($Q704="Fixo",(CZ704-INDEX('Curva Forward'!$C$5:$AN$13,MATCH(CONCATENATE(BD_COMERCIAL!$K704," ",BD_COMERCIAL!$L704),'Curva Forward'!$B$5:$B$13,0),MATCH(FX$4,'Curva Forward'!$C$4:$AN$4,0))),CZ704)</f>
        <v>0</v>
      </c>
      <c r="FY704" s="200">
        <f>AM704*AM$2*IF($FC704="V",1,-1)*IF($Q704="Fixo",(DA704-INDEX('Curva Forward'!$C$5:$AN$13,MATCH(CONCATENATE(BD_COMERCIAL!$K704," ",BD_COMERCIAL!$L704),'Curva Forward'!$B$5:$B$13,0),MATCH(FY$4,'Curva Forward'!$C$4:$AN$4,0))),DA704)</f>
        <v>0</v>
      </c>
      <c r="FZ704" s="200">
        <f>AN704*AN$2*IF($FC704="V",1,-1)*IF($Q704="Fixo",(DB704-INDEX('Curva Forward'!$C$5:$AN$13,MATCH(CONCATENATE(BD_COMERCIAL!$K704," ",BD_COMERCIAL!$L704),'Curva Forward'!$B$5:$B$13,0),MATCH(FZ$4,'Curva Forward'!$C$4:$AN$4,0))),DB704)</f>
        <v>0</v>
      </c>
      <c r="GA704" s="200">
        <f>AO704*AO$2*IF($FC704="V",1,-1)*IF($Q704="Fixo",(DC704-INDEX('Curva Forward'!$C$5:$AN$13,MATCH(CONCATENATE(BD_COMERCIAL!$K704," ",BD_COMERCIAL!$L704),'Curva Forward'!$B$5:$B$13,0),MATCH(GA$4,'Curva Forward'!$C$4:$AN$4,0))),DC704)</f>
        <v>0</v>
      </c>
      <c r="GB704" s="200">
        <f>AP704*AP$2*IF($FC704="V",1,-1)*IF($Q704="Fixo",(DD704-INDEX('Curva Forward'!$C$5:$AN$13,MATCH(CONCATENATE(BD_COMERCIAL!$K704," ",BD_COMERCIAL!$L704),'Curva Forward'!$B$5:$B$13,0),MATCH(GB$4,'Curva Forward'!$C$4:$AN$4,0))),DD704)</f>
        <v>-113088</v>
      </c>
      <c r="GC704" s="200">
        <f>AQ704*AQ$2*IF($FC704="V",1,-1)*IF($Q704="Fixo",(DE704-INDEX('Curva Forward'!$C$5:$AN$13,MATCH(CONCATENATE(BD_COMERCIAL!$K704," ",BD_COMERCIAL!$L704),'Curva Forward'!$B$5:$B$13,0),MATCH(GC$4,'Curva Forward'!$C$4:$AN$4,0))),DE704)</f>
        <v>0</v>
      </c>
      <c r="GD704" s="200">
        <f>AR704*AR$2*IF($FC704="V",1,-1)*IF($Q704="Fixo",(DF704-INDEX('Curva Forward'!$C$5:$AN$13,MATCH(CONCATENATE(BD_COMERCIAL!$K704," ",BD_COMERCIAL!$L704),'Curva Forward'!$B$5:$B$13,0),MATCH(GD$4,'Curva Forward'!$C$4:$AN$4,0))),DF704)</f>
        <v>0</v>
      </c>
      <c r="GE704" s="200">
        <f>AS704*AS$2*IF($FC704="V",1,-1)*IF($Q704="Fixo",(DG704-INDEX('Curva Forward'!$C$5:$AN$13,MATCH(CONCATENATE(BD_COMERCIAL!$K704," ",BD_COMERCIAL!$L704),'Curva Forward'!$B$5:$B$13,0),MATCH(GE$4,'Curva Forward'!$C$4:$AN$4,0))),DG704)</f>
        <v>0</v>
      </c>
      <c r="GF704" s="200">
        <f>AT704*AT$2*IF($FC704="V",1,-1)*IF($Q704="Fixo",(DH704-INDEX('Curva Forward'!$C$5:$AN$13,MATCH(CONCATENATE(BD_COMERCIAL!$K704," ",BD_COMERCIAL!$L704),'Curva Forward'!$B$5:$B$13,0),MATCH(GF$4,'Curva Forward'!$C$4:$AN$4,0))),DH704)</f>
        <v>0</v>
      </c>
      <c r="GG704" s="200">
        <f>AU704*AU$2*IF($FC704="V",1,-1)*IF($Q704="Fixo",(DI704-INDEX('Curva Forward'!$C$5:$AN$13,MATCH(CONCATENATE(BD_COMERCIAL!$K704," ",BD_COMERCIAL!$L704),'Curva Forward'!$B$5:$B$13,0),MATCH(GG$4,'Curva Forward'!$C$4:$AN$4,0))),DI704)</f>
        <v>0</v>
      </c>
      <c r="GH704" s="200">
        <f>AV704*AV$2*IF($FC704="V",1,-1)*IF($Q704="Fixo",(DJ704-INDEX('Curva Forward'!$C$5:$AN$13,MATCH(CONCATENATE(BD_COMERCIAL!$K704," ",BD_COMERCIAL!$L704),'Curva Forward'!$B$5:$B$13,0),MATCH(GH$4,'Curva Forward'!$C$4:$AN$4,0))),DJ704)</f>
        <v>0</v>
      </c>
      <c r="GI704" s="200">
        <f>AW704*AW$2*IF($FC704="V",1,-1)*IF($Q704="Fixo",(DK704-INDEX('Curva Forward'!$C$5:$AN$13,MATCH(CONCATENATE(BD_COMERCIAL!$K704," ",BD_COMERCIAL!$L704),'Curva Forward'!$B$5:$B$13,0),MATCH(GI$4,'Curva Forward'!$C$4:$AN$4,0))),DK704)</f>
        <v>0</v>
      </c>
      <c r="GJ704" s="200">
        <f>AX704*AX$2*IF($FC704="V",1,-1)*IF($Q704="Fixo",(DL704-INDEX('Curva Forward'!$C$5:$AN$13,MATCH(CONCATENATE(BD_COMERCIAL!$K704," ",BD_COMERCIAL!$L704),'Curva Forward'!$B$5:$B$13,0),MATCH(GJ$4,'Curva Forward'!$C$4:$AN$4,0))),DL704)</f>
        <v>0</v>
      </c>
      <c r="GK704" s="200">
        <f>AY704*AY$2*IF($FC704="V",1,-1)*IF($Q704="Fixo",(DM704-INDEX('Curva Forward'!$C$5:$AN$13,MATCH(CONCATENATE(BD_COMERCIAL!$K704," ",BD_COMERCIAL!$L704),'Curva Forward'!$B$5:$B$13,0),MATCH(GK$4,'Curva Forward'!$C$4:$AN$4,0))),DM704)</f>
        <v>0</v>
      </c>
      <c r="GL704" s="200">
        <f>IF(EZ704="",0,CL704*CL$2*IF($FC704="V",1,-1)*IF($Q704="Fixo",(EZ704-INDEX('Curva Forward'!$C$5:$AN$13,MATCH(CONCATENATE(BD_COMERCIAL!$K704," ",BD_COMERCIAL!$L704),'Curva Forward'!$B$5:$B$13,0),MATCH(GL$4,'Curva Forward'!$C$4:$AN$4,0))),EZ704))</f>
        <v>0</v>
      </c>
      <c r="GM704" s="200">
        <f>IF(FA704="",0,CM704*CM$2*IF($FC704="V",1,-1)*IF($Q704="Fixo",(FA704-INDEX('Curva Forward'!$C$5:$AN$13,MATCH(CONCATENATE(BD_COMERCIAL!$K704," ",BD_COMERCIAL!$L704),'Curva Forward'!$B$5:$B$13,0),MATCH(GM$4,'Curva Forward'!$C$4:$AN$4,0))),FA704))</f>
        <v>0</v>
      </c>
      <c r="GN704" s="200">
        <f>IF(FB704="",0,CN704*CN$2*IF($FC704="V",1,-1)*IF($Q704="Fixo",(FB704-INDEX('Curva Forward'!$C$5:$AN$13,MATCH(CONCATENATE(BD_COMERCIAL!$K704," ",BD_COMERCIAL!$L704),'Curva Forward'!$B$5:$B$13,0),MATCH(GN$4,'Curva Forward'!$C$4:$AN$4,0))),FB704))</f>
        <v>0</v>
      </c>
      <c r="GO704" s="201">
        <f t="shared" ref="GO704:GO766" ca="1" si="231">IF(FM704&gt;0,FM704,0)</f>
        <v>0</v>
      </c>
      <c r="GP704" s="201">
        <f t="shared" ref="GP704:GP766" ca="1" si="232">IF(FM704&lt;0,FM704,0)</f>
        <v>-113088</v>
      </c>
    </row>
    <row r="705" spans="1:198" ht="15" customHeight="1" x14ac:dyDescent="0.25">
      <c r="A705" s="6"/>
      <c r="B705" s="7" t="s">
        <v>1156</v>
      </c>
      <c r="C705" s="8">
        <v>44853</v>
      </c>
      <c r="D705" s="9" t="s">
        <v>124</v>
      </c>
      <c r="E705" s="9" t="s">
        <v>1056</v>
      </c>
      <c r="F705" s="113" t="s">
        <v>992</v>
      </c>
      <c r="G705" s="10" t="s">
        <v>199</v>
      </c>
      <c r="H705" s="113" t="s">
        <v>1153</v>
      </c>
      <c r="I705" s="9" t="s">
        <v>126</v>
      </c>
      <c r="J705" s="166" t="s">
        <v>1147</v>
      </c>
      <c r="K705" s="10" t="s">
        <v>127</v>
      </c>
      <c r="L705" s="84" t="s">
        <v>22</v>
      </c>
      <c r="M705" s="11">
        <v>44958</v>
      </c>
      <c r="N705" s="12">
        <v>44985</v>
      </c>
      <c r="O705" s="10">
        <v>2</v>
      </c>
      <c r="P705" s="84">
        <v>72.5</v>
      </c>
      <c r="Q705" s="84" t="s">
        <v>128</v>
      </c>
      <c r="R705" s="10" t="s">
        <v>129</v>
      </c>
      <c r="S705" s="14" t="s">
        <v>135</v>
      </c>
      <c r="T705" s="11"/>
      <c r="U705" s="12"/>
      <c r="V705" s="257" t="str">
        <f ca="1">IF(U705="","",
IF(U705="NA","",
IFERROR(VLOOKUP(EOMONTH(M705,-2)+1,IPCA!$A:$B,2,0),
VLOOKUP(EOMONTH(TODAY(),-2)+1,IPCA!$A:$B,2,0))/
VLOOKUP(EOMONTH(U705,-2)+1,IPCA!$A:$B,2,0)*
P705))</f>
        <v/>
      </c>
      <c r="W705" s="84"/>
      <c r="X705" s="13" t="s">
        <v>6</v>
      </c>
      <c r="Y705" s="166"/>
      <c r="AA705" s="108"/>
      <c r="AB705" s="15"/>
      <c r="AM705" s="6"/>
      <c r="AN705" s="15"/>
      <c r="AO705">
        <v>2</v>
      </c>
      <c r="AY705" s="6"/>
      <c r="AZ705" s="15"/>
      <c r="BK705" s="6"/>
      <c r="BL705" s="15"/>
      <c r="BW705" s="6"/>
      <c r="BX705" s="15"/>
      <c r="CI705" s="6"/>
      <c r="CJ705" s="16" t="str">
        <f t="shared" si="221"/>
        <v/>
      </c>
      <c r="CK705" s="16">
        <f t="shared" si="222"/>
        <v>0.15342465753424658</v>
      </c>
      <c r="CL705" s="16" t="str">
        <f t="shared" si="223"/>
        <v/>
      </c>
      <c r="CM705" s="16" t="str">
        <f t="shared" si="224"/>
        <v/>
      </c>
      <c r="CN705" s="16" t="str">
        <f t="shared" si="225"/>
        <v/>
      </c>
      <c r="CO705" s="18"/>
      <c r="CP705" s="15"/>
      <c r="DA705" s="6"/>
      <c r="DB705" s="15"/>
      <c r="DC705">
        <v>72.5</v>
      </c>
      <c r="DM705" s="6"/>
      <c r="DN705" s="15"/>
      <c r="DY705" s="6"/>
      <c r="DZ705" s="15"/>
      <c r="EK705" s="6"/>
      <c r="EL705" s="15"/>
      <c r="EW705" s="6"/>
      <c r="EX705" s="16" t="str">
        <f t="shared" si="199"/>
        <v/>
      </c>
      <c r="EY705" s="16">
        <f t="shared" si="200"/>
        <v>5.5616438356164384</v>
      </c>
      <c r="EZ705" s="16" t="str">
        <f t="shared" si="201"/>
        <v/>
      </c>
      <c r="FA705" s="16" t="str">
        <f t="shared" si="202"/>
        <v/>
      </c>
      <c r="FB705" s="160" t="str">
        <f t="shared" si="203"/>
        <v/>
      </c>
      <c r="FC705" t="s">
        <v>204</v>
      </c>
      <c r="FD705" s="20" t="s">
        <v>126</v>
      </c>
      <c r="FE705"/>
      <c r="FF705" s="209" t="s">
        <v>206</v>
      </c>
      <c r="FH705" s="284">
        <f t="shared" ca="1" si="226"/>
        <v>0</v>
      </c>
      <c r="FI705" s="208">
        <f t="shared" si="227"/>
        <v>0.9</v>
      </c>
      <c r="FK705" t="str">
        <f t="shared" si="228"/>
        <v>America Energia S/A</v>
      </c>
      <c r="FL705" s="201">
        <f t="shared" ca="1" si="229"/>
        <v>0</v>
      </c>
      <c r="FM705" s="201">
        <f t="shared" ca="1" si="230"/>
        <v>-104160</v>
      </c>
      <c r="FN705" s="200">
        <f>AB705*AB$2*IF($FC705="V",1,-1)*IF($Q705="Fixo",(CP705-INDEX('Curva Forward'!$C$5:$AN$13,MATCH(CONCATENATE(BD_COMERCIAL!$K705," ",BD_COMERCIAL!$L705),'Curva Forward'!$B$5:$B$13,0),MATCH(FN$4,'Curva Forward'!$C$4:$AN$4,0))),CP705)</f>
        <v>0</v>
      </c>
      <c r="FO705" s="200">
        <f>AC705*AC$2*IF($FC705="V",1,-1)*IF($Q705="Fixo",(CQ705-INDEX('Curva Forward'!$C$5:$AN$13,MATCH(CONCATENATE(BD_COMERCIAL!$K705," ",BD_COMERCIAL!$L705),'Curva Forward'!$B$5:$B$13,0),MATCH(FO$4,'Curva Forward'!$C$4:$AN$4,0))),CQ705)</f>
        <v>0</v>
      </c>
      <c r="FP705" s="200">
        <f>AD705*AD$2*IF($FC705="V",1,-1)*IF($Q705="Fixo",(CR705-INDEX('Curva Forward'!$C$5:$AN$13,MATCH(CONCATENATE(BD_COMERCIAL!$K705," ",BD_COMERCIAL!$L705),'Curva Forward'!$B$5:$B$13,0),MATCH(FP$4,'Curva Forward'!$C$4:$AN$4,0))),CR705)</f>
        <v>0</v>
      </c>
      <c r="FQ705" s="200">
        <f>AE705*AE$2*IF($FC705="V",1,-1)*IF($Q705="Fixo",(CS705-INDEX('Curva Forward'!$C$5:$AN$13,MATCH(CONCATENATE(BD_COMERCIAL!$K705," ",BD_COMERCIAL!$L705),'Curva Forward'!$B$5:$B$13,0),MATCH(FQ$4,'Curva Forward'!$C$4:$AN$4,0))),CS705)</f>
        <v>0</v>
      </c>
      <c r="FR705" s="200">
        <f>AF705*AF$2*IF($FC705="V",1,-1)*IF($Q705="Fixo",(CT705-INDEX('Curva Forward'!$C$5:$AN$13,MATCH(CONCATENATE(BD_COMERCIAL!$K705," ",BD_COMERCIAL!$L705),'Curva Forward'!$B$5:$B$13,0),MATCH(FR$4,'Curva Forward'!$C$4:$AN$4,0))),CT705)</f>
        <v>0</v>
      </c>
      <c r="FS705" s="200">
        <f>AG705*AG$2*IF($FC705="V",1,-1)*IF($Q705="Fixo",(CU705-INDEX('Curva Forward'!$C$5:$AN$13,MATCH(CONCATENATE(BD_COMERCIAL!$K705," ",BD_COMERCIAL!$L705),'Curva Forward'!$B$5:$B$13,0),MATCH(FS$4,'Curva Forward'!$C$4:$AN$4,0))),CU705)</f>
        <v>0</v>
      </c>
      <c r="FT705" s="200">
        <f>AH705*AH$2*IF($FC705="V",1,-1)*IF($Q705="Fixo",(CV705-INDEX('Curva Forward'!$C$5:$AN$13,MATCH(CONCATENATE(BD_COMERCIAL!$K705," ",BD_COMERCIAL!$L705),'Curva Forward'!$B$5:$B$13,0),MATCH(FT$4,'Curva Forward'!$C$4:$AN$4,0))),CV705)</f>
        <v>0</v>
      </c>
      <c r="FU705" s="200">
        <f>AI705*AI$2*IF($FC705="V",1,-1)*IF($Q705="Fixo",(CW705-INDEX('Curva Forward'!$C$5:$AN$13,MATCH(CONCATENATE(BD_COMERCIAL!$K705," ",BD_COMERCIAL!$L705),'Curva Forward'!$B$5:$B$13,0),MATCH(FU$4,'Curva Forward'!$C$4:$AN$4,0))),CW705)</f>
        <v>0</v>
      </c>
      <c r="FV705" s="200">
        <f>AJ705*AJ$2*IF($FC705="V",1,-1)*IF($Q705="Fixo",(CX705-INDEX('Curva Forward'!$C$5:$AN$13,MATCH(CONCATENATE(BD_COMERCIAL!$K705," ",BD_COMERCIAL!$L705),'Curva Forward'!$B$5:$B$13,0),MATCH(FV$4,'Curva Forward'!$C$4:$AN$4,0))),CX705)</f>
        <v>0</v>
      </c>
      <c r="FW705" s="200">
        <f>AK705*AK$2*IF($FC705="V",1,-1)*IF($Q705="Fixo",(CY705-INDEX('Curva Forward'!$C$5:$AN$13,MATCH(CONCATENATE(BD_COMERCIAL!$K705," ",BD_COMERCIAL!$L705),'Curva Forward'!$B$5:$B$13,0),MATCH(FW$4,'Curva Forward'!$C$4:$AN$4,0))),CY705)</f>
        <v>0</v>
      </c>
      <c r="FX705" s="200">
        <f>AL705*AL$2*IF($FC705="V",1,-1)*IF($Q705="Fixo",(CZ705-INDEX('Curva Forward'!$C$5:$AN$13,MATCH(CONCATENATE(BD_COMERCIAL!$K705," ",BD_COMERCIAL!$L705),'Curva Forward'!$B$5:$B$13,0),MATCH(FX$4,'Curva Forward'!$C$4:$AN$4,0))),CZ705)</f>
        <v>0</v>
      </c>
      <c r="FY705" s="200">
        <f>AM705*AM$2*IF($FC705="V",1,-1)*IF($Q705="Fixo",(DA705-INDEX('Curva Forward'!$C$5:$AN$13,MATCH(CONCATENATE(BD_COMERCIAL!$K705," ",BD_COMERCIAL!$L705),'Curva Forward'!$B$5:$B$13,0),MATCH(FY$4,'Curva Forward'!$C$4:$AN$4,0))),DA705)</f>
        <v>0</v>
      </c>
      <c r="FZ705" s="200">
        <f>AN705*AN$2*IF($FC705="V",1,-1)*IF($Q705="Fixo",(DB705-INDEX('Curva Forward'!$C$5:$AN$13,MATCH(CONCATENATE(BD_COMERCIAL!$K705," ",BD_COMERCIAL!$L705),'Curva Forward'!$B$5:$B$13,0),MATCH(FZ$4,'Curva Forward'!$C$4:$AN$4,0))),DB705)</f>
        <v>0</v>
      </c>
      <c r="GA705" s="200">
        <f>AO705*AO$2*IF($FC705="V",1,-1)*IF($Q705="Fixo",(DC705-INDEX('Curva Forward'!$C$5:$AN$13,MATCH(CONCATENATE(BD_COMERCIAL!$K705," ",BD_COMERCIAL!$L705),'Curva Forward'!$B$5:$B$13,0),MATCH(GA$4,'Curva Forward'!$C$4:$AN$4,0))),DC705)</f>
        <v>-104160</v>
      </c>
      <c r="GB705" s="200">
        <f>AP705*AP$2*IF($FC705="V",1,-1)*IF($Q705="Fixo",(DD705-INDEX('Curva Forward'!$C$5:$AN$13,MATCH(CONCATENATE(BD_COMERCIAL!$K705," ",BD_COMERCIAL!$L705),'Curva Forward'!$B$5:$B$13,0),MATCH(GB$4,'Curva Forward'!$C$4:$AN$4,0))),DD705)</f>
        <v>0</v>
      </c>
      <c r="GC705" s="200">
        <f>AQ705*AQ$2*IF($FC705="V",1,-1)*IF($Q705="Fixo",(DE705-INDEX('Curva Forward'!$C$5:$AN$13,MATCH(CONCATENATE(BD_COMERCIAL!$K705," ",BD_COMERCIAL!$L705),'Curva Forward'!$B$5:$B$13,0),MATCH(GC$4,'Curva Forward'!$C$4:$AN$4,0))),DE705)</f>
        <v>0</v>
      </c>
      <c r="GD705" s="200">
        <f>AR705*AR$2*IF($FC705="V",1,-1)*IF($Q705="Fixo",(DF705-INDEX('Curva Forward'!$C$5:$AN$13,MATCH(CONCATENATE(BD_COMERCIAL!$K705," ",BD_COMERCIAL!$L705),'Curva Forward'!$B$5:$B$13,0),MATCH(GD$4,'Curva Forward'!$C$4:$AN$4,0))),DF705)</f>
        <v>0</v>
      </c>
      <c r="GE705" s="200">
        <f>AS705*AS$2*IF($FC705="V",1,-1)*IF($Q705="Fixo",(DG705-INDEX('Curva Forward'!$C$5:$AN$13,MATCH(CONCATENATE(BD_COMERCIAL!$K705," ",BD_COMERCIAL!$L705),'Curva Forward'!$B$5:$B$13,0),MATCH(GE$4,'Curva Forward'!$C$4:$AN$4,0))),DG705)</f>
        <v>0</v>
      </c>
      <c r="GF705" s="200">
        <f>AT705*AT$2*IF($FC705="V",1,-1)*IF($Q705="Fixo",(DH705-INDEX('Curva Forward'!$C$5:$AN$13,MATCH(CONCATENATE(BD_COMERCIAL!$K705," ",BD_COMERCIAL!$L705),'Curva Forward'!$B$5:$B$13,0),MATCH(GF$4,'Curva Forward'!$C$4:$AN$4,0))),DH705)</f>
        <v>0</v>
      </c>
      <c r="GG705" s="200">
        <f>AU705*AU$2*IF($FC705="V",1,-1)*IF($Q705="Fixo",(DI705-INDEX('Curva Forward'!$C$5:$AN$13,MATCH(CONCATENATE(BD_COMERCIAL!$K705," ",BD_COMERCIAL!$L705),'Curva Forward'!$B$5:$B$13,0),MATCH(GG$4,'Curva Forward'!$C$4:$AN$4,0))),DI705)</f>
        <v>0</v>
      </c>
      <c r="GH705" s="200">
        <f>AV705*AV$2*IF($FC705="V",1,-1)*IF($Q705="Fixo",(DJ705-INDEX('Curva Forward'!$C$5:$AN$13,MATCH(CONCATENATE(BD_COMERCIAL!$K705," ",BD_COMERCIAL!$L705),'Curva Forward'!$B$5:$B$13,0),MATCH(GH$4,'Curva Forward'!$C$4:$AN$4,0))),DJ705)</f>
        <v>0</v>
      </c>
      <c r="GI705" s="200">
        <f>AW705*AW$2*IF($FC705="V",1,-1)*IF($Q705="Fixo",(DK705-INDEX('Curva Forward'!$C$5:$AN$13,MATCH(CONCATENATE(BD_COMERCIAL!$K705," ",BD_COMERCIAL!$L705),'Curva Forward'!$B$5:$B$13,0),MATCH(GI$4,'Curva Forward'!$C$4:$AN$4,0))),DK705)</f>
        <v>0</v>
      </c>
      <c r="GJ705" s="200">
        <f>AX705*AX$2*IF($FC705="V",1,-1)*IF($Q705="Fixo",(DL705-INDEX('Curva Forward'!$C$5:$AN$13,MATCH(CONCATENATE(BD_COMERCIAL!$K705," ",BD_COMERCIAL!$L705),'Curva Forward'!$B$5:$B$13,0),MATCH(GJ$4,'Curva Forward'!$C$4:$AN$4,0))),DL705)</f>
        <v>0</v>
      </c>
      <c r="GK705" s="200">
        <f>AY705*AY$2*IF($FC705="V",1,-1)*IF($Q705="Fixo",(DM705-INDEX('Curva Forward'!$C$5:$AN$13,MATCH(CONCATENATE(BD_COMERCIAL!$K705," ",BD_COMERCIAL!$L705),'Curva Forward'!$B$5:$B$13,0),MATCH(GK$4,'Curva Forward'!$C$4:$AN$4,0))),DM705)</f>
        <v>0</v>
      </c>
      <c r="GL705" s="200">
        <f>IF(EZ705="",0,CL705*CL$2*IF($FC705="V",1,-1)*IF($Q705="Fixo",(EZ705-INDEX('Curva Forward'!$C$5:$AN$13,MATCH(CONCATENATE(BD_COMERCIAL!$K705," ",BD_COMERCIAL!$L705),'Curva Forward'!$B$5:$B$13,0),MATCH(GL$4,'Curva Forward'!$C$4:$AN$4,0))),EZ705))</f>
        <v>0</v>
      </c>
      <c r="GM705" s="200">
        <f>IF(FA705="",0,CM705*CM$2*IF($FC705="V",1,-1)*IF($Q705="Fixo",(FA705-INDEX('Curva Forward'!$C$5:$AN$13,MATCH(CONCATENATE(BD_COMERCIAL!$K705," ",BD_COMERCIAL!$L705),'Curva Forward'!$B$5:$B$13,0),MATCH(GM$4,'Curva Forward'!$C$4:$AN$4,0))),FA705))</f>
        <v>0</v>
      </c>
      <c r="GN705" s="200">
        <f>IF(FB705="",0,CN705*CN$2*IF($FC705="V",1,-1)*IF($Q705="Fixo",(FB705-INDEX('Curva Forward'!$C$5:$AN$13,MATCH(CONCATENATE(BD_COMERCIAL!$K705," ",BD_COMERCIAL!$L705),'Curva Forward'!$B$5:$B$13,0),MATCH(GN$4,'Curva Forward'!$C$4:$AN$4,0))),FB705))</f>
        <v>0</v>
      </c>
      <c r="GO705" s="201">
        <f t="shared" ca="1" si="231"/>
        <v>0</v>
      </c>
      <c r="GP705" s="201">
        <f t="shared" ca="1" si="232"/>
        <v>-104160</v>
      </c>
    </row>
    <row r="706" spans="1:198" ht="15" customHeight="1" x14ac:dyDescent="0.25">
      <c r="A706" s="6"/>
      <c r="B706" s="7" t="s">
        <v>1157</v>
      </c>
      <c r="C706" s="8">
        <v>44853</v>
      </c>
      <c r="D706" s="9" t="s">
        <v>124</v>
      </c>
      <c r="E706" s="9" t="s">
        <v>1056</v>
      </c>
      <c r="F706" s="113" t="s">
        <v>992</v>
      </c>
      <c r="G706" s="10" t="s">
        <v>974</v>
      </c>
      <c r="H706" s="113" t="s">
        <v>1158</v>
      </c>
      <c r="I706" s="9" t="s">
        <v>139</v>
      </c>
      <c r="J706" s="166"/>
      <c r="K706" s="10" t="s">
        <v>127</v>
      </c>
      <c r="L706" s="84" t="s">
        <v>22</v>
      </c>
      <c r="M706" s="11">
        <v>44896</v>
      </c>
      <c r="N706" s="12">
        <v>44926</v>
      </c>
      <c r="O706" s="10">
        <v>2</v>
      </c>
      <c r="P706" s="84">
        <v>58</v>
      </c>
      <c r="Q706" s="84" t="s">
        <v>128</v>
      </c>
      <c r="R706" s="10" t="s">
        <v>129</v>
      </c>
      <c r="S706" s="14" t="s">
        <v>135</v>
      </c>
      <c r="T706" s="11"/>
      <c r="U706" s="12"/>
      <c r="V706" s="257" t="str">
        <f ca="1">IF(U706="","",
IF(U706="NA","",
IFERROR(VLOOKUP(EOMONTH(M706,-2)+1,IPCA!$A:$B,2,0),
VLOOKUP(EOMONTH(TODAY(),-2)+1,IPCA!$A:$B,2,0))/
VLOOKUP(EOMONTH(U706,-2)+1,IPCA!$A:$B,2,0)*
P706))</f>
        <v/>
      </c>
      <c r="W706" s="84"/>
      <c r="X706" s="13" t="s">
        <v>6</v>
      </c>
      <c r="Y706" s="166"/>
      <c r="AA706" s="108"/>
      <c r="AB706" s="15"/>
      <c r="AM706" s="6">
        <v>2</v>
      </c>
      <c r="AN706" s="15"/>
      <c r="AY706" s="6"/>
      <c r="AZ706" s="15"/>
      <c r="BK706" s="6"/>
      <c r="BL706" s="15"/>
      <c r="BW706" s="6"/>
      <c r="BX706" s="15"/>
      <c r="CI706" s="6"/>
      <c r="CJ706" s="16">
        <f t="shared" si="221"/>
        <v>0.16986301369863013</v>
      </c>
      <c r="CK706" s="16" t="str">
        <f t="shared" si="222"/>
        <v/>
      </c>
      <c r="CL706" s="16" t="str">
        <f t="shared" si="223"/>
        <v/>
      </c>
      <c r="CM706" s="16" t="str">
        <f t="shared" si="224"/>
        <v/>
      </c>
      <c r="CN706" s="16" t="str">
        <f t="shared" si="225"/>
        <v/>
      </c>
      <c r="CO706" s="18"/>
      <c r="CP706" s="15"/>
      <c r="DA706" s="6">
        <v>58</v>
      </c>
      <c r="DB706" s="15"/>
      <c r="DM706" s="6"/>
      <c r="DN706" s="15"/>
      <c r="DY706" s="6"/>
      <c r="DZ706" s="15"/>
      <c r="EK706" s="6"/>
      <c r="EL706" s="15"/>
      <c r="EW706" s="6"/>
      <c r="EX706" s="16">
        <f t="shared" si="199"/>
        <v>4.9260273972602739</v>
      </c>
      <c r="EY706" s="16" t="str">
        <f t="shared" si="200"/>
        <v/>
      </c>
      <c r="EZ706" s="16" t="str">
        <f t="shared" si="201"/>
        <v/>
      </c>
      <c r="FA706" s="16" t="str">
        <f t="shared" si="202"/>
        <v/>
      </c>
      <c r="FB706" s="160" t="str">
        <f t="shared" si="203"/>
        <v/>
      </c>
      <c r="FC706" t="s">
        <v>204</v>
      </c>
      <c r="FD706" s="20" t="s">
        <v>139</v>
      </c>
      <c r="FE706"/>
      <c r="FF706" s="209" t="s">
        <v>206</v>
      </c>
      <c r="FH706" s="284">
        <f t="shared" ca="1" si="226"/>
        <v>0</v>
      </c>
      <c r="FI706" s="208">
        <f t="shared" si="227"/>
        <v>1</v>
      </c>
      <c r="FK706" t="str">
        <f t="shared" si="228"/>
        <v>Prime Energy Comercializadora de Energia Ltda</v>
      </c>
      <c r="FL706" s="201">
        <f t="shared" ca="1" si="229"/>
        <v>-58032</v>
      </c>
      <c r="FM706" s="201">
        <f t="shared" ca="1" si="230"/>
        <v>0</v>
      </c>
      <c r="FN706" s="200">
        <f>AB706*AB$2*IF($FC706="V",1,-1)*IF($Q706="Fixo",(CP706-INDEX('Curva Forward'!$C$5:$AN$13,MATCH(CONCATENATE(BD_COMERCIAL!$K706," ",BD_COMERCIAL!$L706),'Curva Forward'!$B$5:$B$13,0),MATCH(FN$4,'Curva Forward'!$C$4:$AN$4,0))),CP706)</f>
        <v>0</v>
      </c>
      <c r="FO706" s="200">
        <f>AC706*AC$2*IF($FC706="V",1,-1)*IF($Q706="Fixo",(CQ706-INDEX('Curva Forward'!$C$5:$AN$13,MATCH(CONCATENATE(BD_COMERCIAL!$K706," ",BD_COMERCIAL!$L706),'Curva Forward'!$B$5:$B$13,0),MATCH(FO$4,'Curva Forward'!$C$4:$AN$4,0))),CQ706)</f>
        <v>0</v>
      </c>
      <c r="FP706" s="200">
        <f>AD706*AD$2*IF($FC706="V",1,-1)*IF($Q706="Fixo",(CR706-INDEX('Curva Forward'!$C$5:$AN$13,MATCH(CONCATENATE(BD_COMERCIAL!$K706," ",BD_COMERCIAL!$L706),'Curva Forward'!$B$5:$B$13,0),MATCH(FP$4,'Curva Forward'!$C$4:$AN$4,0))),CR706)</f>
        <v>0</v>
      </c>
      <c r="FQ706" s="200">
        <f>AE706*AE$2*IF($FC706="V",1,-1)*IF($Q706="Fixo",(CS706-INDEX('Curva Forward'!$C$5:$AN$13,MATCH(CONCATENATE(BD_COMERCIAL!$K706," ",BD_COMERCIAL!$L706),'Curva Forward'!$B$5:$B$13,0),MATCH(FQ$4,'Curva Forward'!$C$4:$AN$4,0))),CS706)</f>
        <v>0</v>
      </c>
      <c r="FR706" s="200">
        <f>AF706*AF$2*IF($FC706="V",1,-1)*IF($Q706="Fixo",(CT706-INDEX('Curva Forward'!$C$5:$AN$13,MATCH(CONCATENATE(BD_COMERCIAL!$K706," ",BD_COMERCIAL!$L706),'Curva Forward'!$B$5:$B$13,0),MATCH(FR$4,'Curva Forward'!$C$4:$AN$4,0))),CT706)</f>
        <v>0</v>
      </c>
      <c r="FS706" s="200">
        <f>AG706*AG$2*IF($FC706="V",1,-1)*IF($Q706="Fixo",(CU706-INDEX('Curva Forward'!$C$5:$AN$13,MATCH(CONCATENATE(BD_COMERCIAL!$K706," ",BD_COMERCIAL!$L706),'Curva Forward'!$B$5:$B$13,0),MATCH(FS$4,'Curva Forward'!$C$4:$AN$4,0))),CU706)</f>
        <v>0</v>
      </c>
      <c r="FT706" s="200">
        <f>AH706*AH$2*IF($FC706="V",1,-1)*IF($Q706="Fixo",(CV706-INDEX('Curva Forward'!$C$5:$AN$13,MATCH(CONCATENATE(BD_COMERCIAL!$K706," ",BD_COMERCIAL!$L706),'Curva Forward'!$B$5:$B$13,0),MATCH(FT$4,'Curva Forward'!$C$4:$AN$4,0))),CV706)</f>
        <v>0</v>
      </c>
      <c r="FU706" s="200">
        <f>AI706*AI$2*IF($FC706="V",1,-1)*IF($Q706="Fixo",(CW706-INDEX('Curva Forward'!$C$5:$AN$13,MATCH(CONCATENATE(BD_COMERCIAL!$K706," ",BD_COMERCIAL!$L706),'Curva Forward'!$B$5:$B$13,0),MATCH(FU$4,'Curva Forward'!$C$4:$AN$4,0))),CW706)</f>
        <v>0</v>
      </c>
      <c r="FV706" s="200">
        <f>AJ706*AJ$2*IF($FC706="V",1,-1)*IF($Q706="Fixo",(CX706-INDEX('Curva Forward'!$C$5:$AN$13,MATCH(CONCATENATE(BD_COMERCIAL!$K706," ",BD_COMERCIAL!$L706),'Curva Forward'!$B$5:$B$13,0),MATCH(FV$4,'Curva Forward'!$C$4:$AN$4,0))),CX706)</f>
        <v>0</v>
      </c>
      <c r="FW706" s="200">
        <f>AK706*AK$2*IF($FC706="V",1,-1)*IF($Q706="Fixo",(CY706-INDEX('Curva Forward'!$C$5:$AN$13,MATCH(CONCATENATE(BD_COMERCIAL!$K706," ",BD_COMERCIAL!$L706),'Curva Forward'!$B$5:$B$13,0),MATCH(FW$4,'Curva Forward'!$C$4:$AN$4,0))),CY706)</f>
        <v>0</v>
      </c>
      <c r="FX706" s="200">
        <f>AL706*AL$2*IF($FC706="V",1,-1)*IF($Q706="Fixo",(CZ706-INDEX('Curva Forward'!$C$5:$AN$13,MATCH(CONCATENATE(BD_COMERCIAL!$K706," ",BD_COMERCIAL!$L706),'Curva Forward'!$B$5:$B$13,0),MATCH(FX$4,'Curva Forward'!$C$4:$AN$4,0))),CZ706)</f>
        <v>0</v>
      </c>
      <c r="FY706" s="200">
        <f>AM706*AM$2*IF($FC706="V",1,-1)*IF($Q706="Fixo",(DA706-INDEX('Curva Forward'!$C$5:$AN$13,MATCH(CONCATENATE(BD_COMERCIAL!$K706," ",BD_COMERCIAL!$L706),'Curva Forward'!$B$5:$B$13,0),MATCH(FY$4,'Curva Forward'!$C$4:$AN$4,0))),DA706)</f>
        <v>-58032</v>
      </c>
      <c r="FZ706" s="200">
        <f>AN706*AN$2*IF($FC706="V",1,-1)*IF($Q706="Fixo",(DB706-INDEX('Curva Forward'!$C$5:$AN$13,MATCH(CONCATENATE(BD_COMERCIAL!$K706," ",BD_COMERCIAL!$L706),'Curva Forward'!$B$5:$B$13,0),MATCH(FZ$4,'Curva Forward'!$C$4:$AN$4,0))),DB706)</f>
        <v>0</v>
      </c>
      <c r="GA706" s="200">
        <f>AO706*AO$2*IF($FC706="V",1,-1)*IF($Q706="Fixo",(DC706-INDEX('Curva Forward'!$C$5:$AN$13,MATCH(CONCATENATE(BD_COMERCIAL!$K706," ",BD_COMERCIAL!$L706),'Curva Forward'!$B$5:$B$13,0),MATCH(GA$4,'Curva Forward'!$C$4:$AN$4,0))),DC706)</f>
        <v>0</v>
      </c>
      <c r="GB706" s="200">
        <f>AP706*AP$2*IF($FC706="V",1,-1)*IF($Q706="Fixo",(DD706-INDEX('Curva Forward'!$C$5:$AN$13,MATCH(CONCATENATE(BD_COMERCIAL!$K706," ",BD_COMERCIAL!$L706),'Curva Forward'!$B$5:$B$13,0),MATCH(GB$4,'Curva Forward'!$C$4:$AN$4,0))),DD706)</f>
        <v>0</v>
      </c>
      <c r="GC706" s="200">
        <f>AQ706*AQ$2*IF($FC706="V",1,-1)*IF($Q706="Fixo",(DE706-INDEX('Curva Forward'!$C$5:$AN$13,MATCH(CONCATENATE(BD_COMERCIAL!$K706," ",BD_COMERCIAL!$L706),'Curva Forward'!$B$5:$B$13,0),MATCH(GC$4,'Curva Forward'!$C$4:$AN$4,0))),DE706)</f>
        <v>0</v>
      </c>
      <c r="GD706" s="200">
        <f>AR706*AR$2*IF($FC706="V",1,-1)*IF($Q706="Fixo",(DF706-INDEX('Curva Forward'!$C$5:$AN$13,MATCH(CONCATENATE(BD_COMERCIAL!$K706," ",BD_COMERCIAL!$L706),'Curva Forward'!$B$5:$B$13,0),MATCH(GD$4,'Curva Forward'!$C$4:$AN$4,0))),DF706)</f>
        <v>0</v>
      </c>
      <c r="GE706" s="200">
        <f>AS706*AS$2*IF($FC706="V",1,-1)*IF($Q706="Fixo",(DG706-INDEX('Curva Forward'!$C$5:$AN$13,MATCH(CONCATENATE(BD_COMERCIAL!$K706," ",BD_COMERCIAL!$L706),'Curva Forward'!$B$5:$B$13,0),MATCH(GE$4,'Curva Forward'!$C$4:$AN$4,0))),DG706)</f>
        <v>0</v>
      </c>
      <c r="GF706" s="200">
        <f>AT706*AT$2*IF($FC706="V",1,-1)*IF($Q706="Fixo",(DH706-INDEX('Curva Forward'!$C$5:$AN$13,MATCH(CONCATENATE(BD_COMERCIAL!$K706," ",BD_COMERCIAL!$L706),'Curva Forward'!$B$5:$B$13,0),MATCH(GF$4,'Curva Forward'!$C$4:$AN$4,0))),DH706)</f>
        <v>0</v>
      </c>
      <c r="GG706" s="200">
        <f>AU706*AU$2*IF($FC706="V",1,-1)*IF($Q706="Fixo",(DI706-INDEX('Curva Forward'!$C$5:$AN$13,MATCH(CONCATENATE(BD_COMERCIAL!$K706," ",BD_COMERCIAL!$L706),'Curva Forward'!$B$5:$B$13,0),MATCH(GG$4,'Curva Forward'!$C$4:$AN$4,0))),DI706)</f>
        <v>0</v>
      </c>
      <c r="GH706" s="200">
        <f>AV706*AV$2*IF($FC706="V",1,-1)*IF($Q706="Fixo",(DJ706-INDEX('Curva Forward'!$C$5:$AN$13,MATCH(CONCATENATE(BD_COMERCIAL!$K706," ",BD_COMERCIAL!$L706),'Curva Forward'!$B$5:$B$13,0),MATCH(GH$4,'Curva Forward'!$C$4:$AN$4,0))),DJ706)</f>
        <v>0</v>
      </c>
      <c r="GI706" s="200">
        <f>AW706*AW$2*IF($FC706="V",1,-1)*IF($Q706="Fixo",(DK706-INDEX('Curva Forward'!$C$5:$AN$13,MATCH(CONCATENATE(BD_COMERCIAL!$K706," ",BD_COMERCIAL!$L706),'Curva Forward'!$B$5:$B$13,0),MATCH(GI$4,'Curva Forward'!$C$4:$AN$4,0))),DK706)</f>
        <v>0</v>
      </c>
      <c r="GJ706" s="200">
        <f>AX706*AX$2*IF($FC706="V",1,-1)*IF($Q706="Fixo",(DL706-INDEX('Curva Forward'!$C$5:$AN$13,MATCH(CONCATENATE(BD_COMERCIAL!$K706," ",BD_COMERCIAL!$L706),'Curva Forward'!$B$5:$B$13,0),MATCH(GJ$4,'Curva Forward'!$C$4:$AN$4,0))),DL706)</f>
        <v>0</v>
      </c>
      <c r="GK706" s="200">
        <f>AY706*AY$2*IF($FC706="V",1,-1)*IF($Q706="Fixo",(DM706-INDEX('Curva Forward'!$C$5:$AN$13,MATCH(CONCATENATE(BD_COMERCIAL!$K706," ",BD_COMERCIAL!$L706),'Curva Forward'!$B$5:$B$13,0),MATCH(GK$4,'Curva Forward'!$C$4:$AN$4,0))),DM706)</f>
        <v>0</v>
      </c>
      <c r="GL706" s="200">
        <f>IF(EZ706="",0,CL706*CL$2*IF($FC706="V",1,-1)*IF($Q706="Fixo",(EZ706-INDEX('Curva Forward'!$C$5:$AN$13,MATCH(CONCATENATE(BD_COMERCIAL!$K706," ",BD_COMERCIAL!$L706),'Curva Forward'!$B$5:$B$13,0),MATCH(GL$4,'Curva Forward'!$C$4:$AN$4,0))),EZ706))</f>
        <v>0</v>
      </c>
      <c r="GM706" s="200">
        <f>IF(FA706="",0,CM706*CM$2*IF($FC706="V",1,-1)*IF($Q706="Fixo",(FA706-INDEX('Curva Forward'!$C$5:$AN$13,MATCH(CONCATENATE(BD_COMERCIAL!$K706," ",BD_COMERCIAL!$L706),'Curva Forward'!$B$5:$B$13,0),MATCH(GM$4,'Curva Forward'!$C$4:$AN$4,0))),FA706))</f>
        <v>0</v>
      </c>
      <c r="GN706" s="200">
        <f>IF(FB706="",0,CN706*CN$2*IF($FC706="V",1,-1)*IF($Q706="Fixo",(FB706-INDEX('Curva Forward'!$C$5:$AN$13,MATCH(CONCATENATE(BD_COMERCIAL!$K706," ",BD_COMERCIAL!$L706),'Curva Forward'!$B$5:$B$13,0),MATCH(GN$4,'Curva Forward'!$C$4:$AN$4,0))),FB706))</f>
        <v>0</v>
      </c>
      <c r="GO706" s="201">
        <f t="shared" ca="1" si="231"/>
        <v>0</v>
      </c>
      <c r="GP706" s="201">
        <f t="shared" ca="1" si="232"/>
        <v>0</v>
      </c>
    </row>
    <row r="707" spans="1:198" ht="15" customHeight="1" x14ac:dyDescent="0.25">
      <c r="A707" s="6"/>
      <c r="B707" s="7" t="s">
        <v>1159</v>
      </c>
      <c r="C707" s="8">
        <v>44853</v>
      </c>
      <c r="D707" s="9" t="s">
        <v>124</v>
      </c>
      <c r="E707" s="9" t="s">
        <v>1056</v>
      </c>
      <c r="F707" s="113" t="s">
        <v>992</v>
      </c>
      <c r="G707" s="10" t="s">
        <v>979</v>
      </c>
      <c r="H707" s="113" t="s">
        <v>1045</v>
      </c>
      <c r="I707" s="9" t="s">
        <v>126</v>
      </c>
      <c r="J707" s="166" t="s">
        <v>1147</v>
      </c>
      <c r="K707" s="10" t="s">
        <v>127</v>
      </c>
      <c r="L707" s="84" t="s">
        <v>22</v>
      </c>
      <c r="M707" s="11">
        <v>44927</v>
      </c>
      <c r="N707" s="12">
        <v>45016</v>
      </c>
      <c r="O707" s="10">
        <v>8</v>
      </c>
      <c r="P707" s="84">
        <v>71</v>
      </c>
      <c r="Q707" s="84" t="s">
        <v>128</v>
      </c>
      <c r="R707" s="10" t="s">
        <v>129</v>
      </c>
      <c r="S707" s="14" t="s">
        <v>135</v>
      </c>
      <c r="T707" s="11"/>
      <c r="U707" s="12"/>
      <c r="V707" s="257" t="str">
        <f ca="1">IF(U707="","",
IF(U707="NA","",
IFERROR(VLOOKUP(EOMONTH(M707,-2)+1,IPCA!$A:$B,2,0),
VLOOKUP(EOMONTH(TODAY(),-2)+1,IPCA!$A:$B,2,0))/
VLOOKUP(EOMONTH(U707,-2)+1,IPCA!$A:$B,2,0)*
P707))</f>
        <v/>
      </c>
      <c r="W707" s="84"/>
      <c r="X707" s="13" t="s">
        <v>133</v>
      </c>
      <c r="Y707" s="166"/>
      <c r="AA707" s="108"/>
      <c r="AB707" s="15"/>
      <c r="AM707" s="6"/>
      <c r="AN707" s="15">
        <v>8</v>
      </c>
      <c r="AO707">
        <v>8</v>
      </c>
      <c r="AP707">
        <v>8</v>
      </c>
      <c r="AY707" s="6"/>
      <c r="AZ707" s="15"/>
      <c r="BK707" s="6"/>
      <c r="BL707" s="15"/>
      <c r="BW707" s="6"/>
      <c r="BX707" s="15"/>
      <c r="CI707" s="6"/>
      <c r="CJ707" s="16" t="str">
        <f t="shared" si="221"/>
        <v/>
      </c>
      <c r="CK707" s="16">
        <f t="shared" si="222"/>
        <v>1.9726027397260273</v>
      </c>
      <c r="CL707" s="16" t="str">
        <f t="shared" si="223"/>
        <v/>
      </c>
      <c r="CM707" s="16" t="str">
        <f t="shared" si="224"/>
        <v/>
      </c>
      <c r="CN707" s="16" t="str">
        <f t="shared" si="225"/>
        <v/>
      </c>
      <c r="CO707" s="18"/>
      <c r="CP707" s="15"/>
      <c r="DA707" s="6"/>
      <c r="DB707" s="15">
        <v>71</v>
      </c>
      <c r="DC707">
        <v>71</v>
      </c>
      <c r="DD707">
        <v>71</v>
      </c>
      <c r="DM707" s="6"/>
      <c r="DN707" s="15"/>
      <c r="DY707" s="6"/>
      <c r="DZ707" s="15"/>
      <c r="EK707" s="6"/>
      <c r="EL707" s="15"/>
      <c r="EW707" s="6"/>
      <c r="EX707" s="16" t="str">
        <f t="shared" si="199"/>
        <v/>
      </c>
      <c r="EY707" s="16">
        <f t="shared" si="200"/>
        <v>17.506849315068493</v>
      </c>
      <c r="EZ707" s="16" t="str">
        <f t="shared" si="201"/>
        <v/>
      </c>
      <c r="FA707" s="16" t="str">
        <f t="shared" si="202"/>
        <v/>
      </c>
      <c r="FB707" s="160" t="str">
        <f t="shared" si="203"/>
        <v/>
      </c>
      <c r="FC707" t="s">
        <v>204</v>
      </c>
      <c r="FD707" s="20" t="s">
        <v>126</v>
      </c>
      <c r="FE707"/>
      <c r="FF707" s="209" t="s">
        <v>206</v>
      </c>
      <c r="FH707" s="284">
        <f t="shared" ca="1" si="226"/>
        <v>0</v>
      </c>
      <c r="FI707" s="208">
        <f t="shared" si="227"/>
        <v>2.9666666666666668</v>
      </c>
      <c r="FK707" t="str">
        <f t="shared" si="228"/>
        <v>ECEL ELETRON COMERCIALIZADORA DE ENERGIA S.A</v>
      </c>
      <c r="FL707" s="201">
        <f t="shared" ca="1" si="229"/>
        <v>0</v>
      </c>
      <c r="FM707" s="201">
        <f t="shared" ca="1" si="230"/>
        <v>-1365120</v>
      </c>
      <c r="FN707" s="200">
        <f>AB707*AB$2*IF($FC707="V",1,-1)*IF($Q707="Fixo",(CP707-INDEX('Curva Forward'!$C$5:$AN$13,MATCH(CONCATENATE(BD_COMERCIAL!$K707," ",BD_COMERCIAL!$L707),'Curva Forward'!$B$5:$B$13,0),MATCH(FN$4,'Curva Forward'!$C$4:$AN$4,0))),CP707)</f>
        <v>0</v>
      </c>
      <c r="FO707" s="200">
        <f>AC707*AC$2*IF($FC707="V",1,-1)*IF($Q707="Fixo",(CQ707-INDEX('Curva Forward'!$C$5:$AN$13,MATCH(CONCATENATE(BD_COMERCIAL!$K707," ",BD_COMERCIAL!$L707),'Curva Forward'!$B$5:$B$13,0),MATCH(FO$4,'Curva Forward'!$C$4:$AN$4,0))),CQ707)</f>
        <v>0</v>
      </c>
      <c r="FP707" s="200">
        <f>AD707*AD$2*IF($FC707="V",1,-1)*IF($Q707="Fixo",(CR707-INDEX('Curva Forward'!$C$5:$AN$13,MATCH(CONCATENATE(BD_COMERCIAL!$K707," ",BD_COMERCIAL!$L707),'Curva Forward'!$B$5:$B$13,0),MATCH(FP$4,'Curva Forward'!$C$4:$AN$4,0))),CR707)</f>
        <v>0</v>
      </c>
      <c r="FQ707" s="200">
        <f>AE707*AE$2*IF($FC707="V",1,-1)*IF($Q707="Fixo",(CS707-INDEX('Curva Forward'!$C$5:$AN$13,MATCH(CONCATENATE(BD_COMERCIAL!$K707," ",BD_COMERCIAL!$L707),'Curva Forward'!$B$5:$B$13,0),MATCH(FQ$4,'Curva Forward'!$C$4:$AN$4,0))),CS707)</f>
        <v>0</v>
      </c>
      <c r="FR707" s="200">
        <f>AF707*AF$2*IF($FC707="V",1,-1)*IF($Q707="Fixo",(CT707-INDEX('Curva Forward'!$C$5:$AN$13,MATCH(CONCATENATE(BD_COMERCIAL!$K707," ",BD_COMERCIAL!$L707),'Curva Forward'!$B$5:$B$13,0),MATCH(FR$4,'Curva Forward'!$C$4:$AN$4,0))),CT707)</f>
        <v>0</v>
      </c>
      <c r="FS707" s="200">
        <f>AG707*AG$2*IF($FC707="V",1,-1)*IF($Q707="Fixo",(CU707-INDEX('Curva Forward'!$C$5:$AN$13,MATCH(CONCATENATE(BD_COMERCIAL!$K707," ",BD_COMERCIAL!$L707),'Curva Forward'!$B$5:$B$13,0),MATCH(FS$4,'Curva Forward'!$C$4:$AN$4,0))),CU707)</f>
        <v>0</v>
      </c>
      <c r="FT707" s="200">
        <f>AH707*AH$2*IF($FC707="V",1,-1)*IF($Q707="Fixo",(CV707-INDEX('Curva Forward'!$C$5:$AN$13,MATCH(CONCATENATE(BD_COMERCIAL!$K707," ",BD_COMERCIAL!$L707),'Curva Forward'!$B$5:$B$13,0),MATCH(FT$4,'Curva Forward'!$C$4:$AN$4,0))),CV707)</f>
        <v>0</v>
      </c>
      <c r="FU707" s="200">
        <f>AI707*AI$2*IF($FC707="V",1,-1)*IF($Q707="Fixo",(CW707-INDEX('Curva Forward'!$C$5:$AN$13,MATCH(CONCATENATE(BD_COMERCIAL!$K707," ",BD_COMERCIAL!$L707),'Curva Forward'!$B$5:$B$13,0),MATCH(FU$4,'Curva Forward'!$C$4:$AN$4,0))),CW707)</f>
        <v>0</v>
      </c>
      <c r="FV707" s="200">
        <f>AJ707*AJ$2*IF($FC707="V",1,-1)*IF($Q707="Fixo",(CX707-INDEX('Curva Forward'!$C$5:$AN$13,MATCH(CONCATENATE(BD_COMERCIAL!$K707," ",BD_COMERCIAL!$L707),'Curva Forward'!$B$5:$B$13,0),MATCH(FV$4,'Curva Forward'!$C$4:$AN$4,0))),CX707)</f>
        <v>0</v>
      </c>
      <c r="FW707" s="200">
        <f>AK707*AK$2*IF($FC707="V",1,-1)*IF($Q707="Fixo",(CY707-INDEX('Curva Forward'!$C$5:$AN$13,MATCH(CONCATENATE(BD_COMERCIAL!$K707," ",BD_COMERCIAL!$L707),'Curva Forward'!$B$5:$B$13,0),MATCH(FW$4,'Curva Forward'!$C$4:$AN$4,0))),CY707)</f>
        <v>0</v>
      </c>
      <c r="FX707" s="200">
        <f>AL707*AL$2*IF($FC707="V",1,-1)*IF($Q707="Fixo",(CZ707-INDEX('Curva Forward'!$C$5:$AN$13,MATCH(CONCATENATE(BD_COMERCIAL!$K707," ",BD_COMERCIAL!$L707),'Curva Forward'!$B$5:$B$13,0),MATCH(FX$4,'Curva Forward'!$C$4:$AN$4,0))),CZ707)</f>
        <v>0</v>
      </c>
      <c r="FY707" s="200">
        <f>AM707*AM$2*IF($FC707="V",1,-1)*IF($Q707="Fixo",(DA707-INDEX('Curva Forward'!$C$5:$AN$13,MATCH(CONCATENATE(BD_COMERCIAL!$K707," ",BD_COMERCIAL!$L707),'Curva Forward'!$B$5:$B$13,0),MATCH(FY$4,'Curva Forward'!$C$4:$AN$4,0))),DA707)</f>
        <v>0</v>
      </c>
      <c r="FZ707" s="200">
        <f>AN707*AN$2*IF($FC707="V",1,-1)*IF($Q707="Fixo",(DB707-INDEX('Curva Forward'!$C$5:$AN$13,MATCH(CONCATENATE(BD_COMERCIAL!$K707," ",BD_COMERCIAL!$L707),'Curva Forward'!$B$5:$B$13,0),MATCH(FZ$4,'Curva Forward'!$C$4:$AN$4,0))),DB707)</f>
        <v>-470208</v>
      </c>
      <c r="GA707" s="200">
        <f>AO707*AO$2*IF($FC707="V",1,-1)*IF($Q707="Fixo",(DC707-INDEX('Curva Forward'!$C$5:$AN$13,MATCH(CONCATENATE(BD_COMERCIAL!$K707," ",BD_COMERCIAL!$L707),'Curva Forward'!$B$5:$B$13,0),MATCH(GA$4,'Curva Forward'!$C$4:$AN$4,0))),DC707)</f>
        <v>-424704</v>
      </c>
      <c r="GB707" s="200">
        <f>AP707*AP$2*IF($FC707="V",1,-1)*IF($Q707="Fixo",(DD707-INDEX('Curva Forward'!$C$5:$AN$13,MATCH(CONCATENATE(BD_COMERCIAL!$K707," ",BD_COMERCIAL!$L707),'Curva Forward'!$B$5:$B$13,0),MATCH(GB$4,'Curva Forward'!$C$4:$AN$4,0))),DD707)</f>
        <v>-470208</v>
      </c>
      <c r="GC707" s="200">
        <f>AQ707*AQ$2*IF($FC707="V",1,-1)*IF($Q707="Fixo",(DE707-INDEX('Curva Forward'!$C$5:$AN$13,MATCH(CONCATENATE(BD_COMERCIAL!$K707," ",BD_COMERCIAL!$L707),'Curva Forward'!$B$5:$B$13,0),MATCH(GC$4,'Curva Forward'!$C$4:$AN$4,0))),DE707)</f>
        <v>0</v>
      </c>
      <c r="GD707" s="200">
        <f>AR707*AR$2*IF($FC707="V",1,-1)*IF($Q707="Fixo",(DF707-INDEX('Curva Forward'!$C$5:$AN$13,MATCH(CONCATENATE(BD_COMERCIAL!$K707," ",BD_COMERCIAL!$L707),'Curva Forward'!$B$5:$B$13,0),MATCH(GD$4,'Curva Forward'!$C$4:$AN$4,0))),DF707)</f>
        <v>0</v>
      </c>
      <c r="GE707" s="200">
        <f>AS707*AS$2*IF($FC707="V",1,-1)*IF($Q707="Fixo",(DG707-INDEX('Curva Forward'!$C$5:$AN$13,MATCH(CONCATENATE(BD_COMERCIAL!$K707," ",BD_COMERCIAL!$L707),'Curva Forward'!$B$5:$B$13,0),MATCH(GE$4,'Curva Forward'!$C$4:$AN$4,0))),DG707)</f>
        <v>0</v>
      </c>
      <c r="GF707" s="200">
        <f>AT707*AT$2*IF($FC707="V",1,-1)*IF($Q707="Fixo",(DH707-INDEX('Curva Forward'!$C$5:$AN$13,MATCH(CONCATENATE(BD_COMERCIAL!$K707," ",BD_COMERCIAL!$L707),'Curva Forward'!$B$5:$B$13,0),MATCH(GF$4,'Curva Forward'!$C$4:$AN$4,0))),DH707)</f>
        <v>0</v>
      </c>
      <c r="GG707" s="200">
        <f>AU707*AU$2*IF($FC707="V",1,-1)*IF($Q707="Fixo",(DI707-INDEX('Curva Forward'!$C$5:$AN$13,MATCH(CONCATENATE(BD_COMERCIAL!$K707," ",BD_COMERCIAL!$L707),'Curva Forward'!$B$5:$B$13,0),MATCH(GG$4,'Curva Forward'!$C$4:$AN$4,0))),DI707)</f>
        <v>0</v>
      </c>
      <c r="GH707" s="200">
        <f>AV707*AV$2*IF($FC707="V",1,-1)*IF($Q707="Fixo",(DJ707-INDEX('Curva Forward'!$C$5:$AN$13,MATCH(CONCATENATE(BD_COMERCIAL!$K707," ",BD_COMERCIAL!$L707),'Curva Forward'!$B$5:$B$13,0),MATCH(GH$4,'Curva Forward'!$C$4:$AN$4,0))),DJ707)</f>
        <v>0</v>
      </c>
      <c r="GI707" s="200">
        <f>AW707*AW$2*IF($FC707="V",1,-1)*IF($Q707="Fixo",(DK707-INDEX('Curva Forward'!$C$5:$AN$13,MATCH(CONCATENATE(BD_COMERCIAL!$K707," ",BD_COMERCIAL!$L707),'Curva Forward'!$B$5:$B$13,0),MATCH(GI$4,'Curva Forward'!$C$4:$AN$4,0))),DK707)</f>
        <v>0</v>
      </c>
      <c r="GJ707" s="200">
        <f>AX707*AX$2*IF($FC707="V",1,-1)*IF($Q707="Fixo",(DL707-INDEX('Curva Forward'!$C$5:$AN$13,MATCH(CONCATENATE(BD_COMERCIAL!$K707," ",BD_COMERCIAL!$L707),'Curva Forward'!$B$5:$B$13,0),MATCH(GJ$4,'Curva Forward'!$C$4:$AN$4,0))),DL707)</f>
        <v>0</v>
      </c>
      <c r="GK707" s="200">
        <f>AY707*AY$2*IF($FC707="V",1,-1)*IF($Q707="Fixo",(DM707-INDEX('Curva Forward'!$C$5:$AN$13,MATCH(CONCATENATE(BD_COMERCIAL!$K707," ",BD_COMERCIAL!$L707),'Curva Forward'!$B$5:$B$13,0),MATCH(GK$4,'Curva Forward'!$C$4:$AN$4,0))),DM707)</f>
        <v>0</v>
      </c>
      <c r="GL707" s="200">
        <f>IF(EZ707="",0,CL707*CL$2*IF($FC707="V",1,-1)*IF($Q707="Fixo",(EZ707-INDEX('Curva Forward'!$C$5:$AN$13,MATCH(CONCATENATE(BD_COMERCIAL!$K707," ",BD_COMERCIAL!$L707),'Curva Forward'!$B$5:$B$13,0),MATCH(GL$4,'Curva Forward'!$C$4:$AN$4,0))),EZ707))</f>
        <v>0</v>
      </c>
      <c r="GM707" s="200">
        <f>IF(FA707="",0,CM707*CM$2*IF($FC707="V",1,-1)*IF($Q707="Fixo",(FA707-INDEX('Curva Forward'!$C$5:$AN$13,MATCH(CONCATENATE(BD_COMERCIAL!$K707," ",BD_COMERCIAL!$L707),'Curva Forward'!$B$5:$B$13,0),MATCH(GM$4,'Curva Forward'!$C$4:$AN$4,0))),FA707))</f>
        <v>0</v>
      </c>
      <c r="GN707" s="200">
        <f>IF(FB707="",0,CN707*CN$2*IF($FC707="V",1,-1)*IF($Q707="Fixo",(FB707-INDEX('Curva Forward'!$C$5:$AN$13,MATCH(CONCATENATE(BD_COMERCIAL!$K707," ",BD_COMERCIAL!$L707),'Curva Forward'!$B$5:$B$13,0),MATCH(GN$4,'Curva Forward'!$C$4:$AN$4,0))),FB707))</f>
        <v>0</v>
      </c>
      <c r="GO707" s="201">
        <f t="shared" ca="1" si="231"/>
        <v>0</v>
      </c>
      <c r="GP707" s="201">
        <f t="shared" ca="1" si="232"/>
        <v>-1365120</v>
      </c>
    </row>
    <row r="708" spans="1:198" ht="15" customHeight="1" x14ac:dyDescent="0.25">
      <c r="A708" s="6"/>
      <c r="B708" s="7" t="s">
        <v>1160</v>
      </c>
      <c r="C708" s="8">
        <v>44853</v>
      </c>
      <c r="D708" s="9" t="s">
        <v>124</v>
      </c>
      <c r="E708" s="9" t="s">
        <v>1056</v>
      </c>
      <c r="F708" s="113" t="s">
        <v>992</v>
      </c>
      <c r="G708" s="10" t="s">
        <v>199</v>
      </c>
      <c r="H708" s="113" t="s">
        <v>1153</v>
      </c>
      <c r="I708" s="9" t="s">
        <v>126</v>
      </c>
      <c r="J708" s="166" t="s">
        <v>1147</v>
      </c>
      <c r="K708" s="10" t="s">
        <v>127</v>
      </c>
      <c r="L708" s="84" t="s">
        <v>22</v>
      </c>
      <c r="M708" s="11">
        <v>45231</v>
      </c>
      <c r="N708" s="12">
        <v>45260</v>
      </c>
      <c r="O708" s="10">
        <v>15</v>
      </c>
      <c r="P708" s="84">
        <v>115</v>
      </c>
      <c r="Q708" s="84" t="s">
        <v>128</v>
      </c>
      <c r="R708" s="10" t="s">
        <v>129</v>
      </c>
      <c r="S708" s="14" t="s">
        <v>135</v>
      </c>
      <c r="T708" s="11"/>
      <c r="U708" s="12"/>
      <c r="V708" s="257" t="str">
        <f ca="1">IF(U708="","",
IF(U708="NA","",
IFERROR(VLOOKUP(EOMONTH(M708,-2)+1,IPCA!$A:$B,2,0),
VLOOKUP(EOMONTH(TODAY(),-2)+1,IPCA!$A:$B,2,0))/
VLOOKUP(EOMONTH(U708,-2)+1,IPCA!$A:$B,2,0)*
P708))</f>
        <v/>
      </c>
      <c r="W708" s="84"/>
      <c r="X708" s="13" t="s">
        <v>133</v>
      </c>
      <c r="Y708" s="166"/>
      <c r="AA708" s="108"/>
      <c r="AB708" s="15"/>
      <c r="AM708" s="6"/>
      <c r="AN708" s="15"/>
      <c r="AX708">
        <v>15</v>
      </c>
      <c r="AY708" s="6"/>
      <c r="AZ708" s="15"/>
      <c r="BK708" s="6"/>
      <c r="BL708" s="15"/>
      <c r="BW708" s="6"/>
      <c r="BX708" s="15"/>
      <c r="CI708" s="6"/>
      <c r="CJ708" s="16" t="str">
        <f t="shared" si="221"/>
        <v/>
      </c>
      <c r="CK708" s="16">
        <f t="shared" si="222"/>
        <v>1.2328767123287672</v>
      </c>
      <c r="CL708" s="16" t="str">
        <f t="shared" si="223"/>
        <v/>
      </c>
      <c r="CM708" s="16" t="str">
        <f t="shared" si="224"/>
        <v/>
      </c>
      <c r="CN708" s="16" t="str">
        <f t="shared" si="225"/>
        <v/>
      </c>
      <c r="CO708" s="18"/>
      <c r="CP708" s="15"/>
      <c r="DA708" s="6"/>
      <c r="DB708" s="15"/>
      <c r="DL708">
        <v>115</v>
      </c>
      <c r="DM708" s="6"/>
      <c r="DN708" s="15"/>
      <c r="DY708" s="6"/>
      <c r="DZ708" s="15"/>
      <c r="EK708" s="6"/>
      <c r="EL708" s="15"/>
      <c r="EW708" s="6"/>
      <c r="EX708" s="16" t="str">
        <f t="shared" si="199"/>
        <v/>
      </c>
      <c r="EY708" s="16">
        <f t="shared" si="200"/>
        <v>9.4520547945205475</v>
      </c>
      <c r="EZ708" s="16" t="str">
        <f t="shared" si="201"/>
        <v/>
      </c>
      <c r="FA708" s="16" t="str">
        <f t="shared" si="202"/>
        <v/>
      </c>
      <c r="FB708" s="160" t="str">
        <f t="shared" si="203"/>
        <v/>
      </c>
      <c r="FC708" t="s">
        <v>204</v>
      </c>
      <c r="FD708" s="20" t="s">
        <v>126</v>
      </c>
      <c r="FE708"/>
      <c r="FF708" s="209" t="s">
        <v>206</v>
      </c>
      <c r="FH708" s="284">
        <f t="shared" ca="1" si="226"/>
        <v>0</v>
      </c>
      <c r="FI708" s="208">
        <f t="shared" si="227"/>
        <v>0.96666666666666667</v>
      </c>
      <c r="FK708" t="str">
        <f t="shared" si="228"/>
        <v>America Energia S/A</v>
      </c>
      <c r="FL708" s="201">
        <f t="shared" ca="1" si="229"/>
        <v>0</v>
      </c>
      <c r="FM708" s="201">
        <f t="shared" ca="1" si="230"/>
        <v>-756000</v>
      </c>
      <c r="FN708" s="200">
        <f>AB708*AB$2*IF($FC708="V",1,-1)*IF($Q708="Fixo",(CP708-INDEX('Curva Forward'!$C$5:$AN$13,MATCH(CONCATENATE(BD_COMERCIAL!$K708," ",BD_COMERCIAL!$L708),'Curva Forward'!$B$5:$B$13,0),MATCH(FN$4,'Curva Forward'!$C$4:$AN$4,0))),CP708)</f>
        <v>0</v>
      </c>
      <c r="FO708" s="200">
        <f>AC708*AC$2*IF($FC708="V",1,-1)*IF($Q708="Fixo",(CQ708-INDEX('Curva Forward'!$C$5:$AN$13,MATCH(CONCATENATE(BD_COMERCIAL!$K708," ",BD_COMERCIAL!$L708),'Curva Forward'!$B$5:$B$13,0),MATCH(FO$4,'Curva Forward'!$C$4:$AN$4,0))),CQ708)</f>
        <v>0</v>
      </c>
      <c r="FP708" s="200">
        <f>AD708*AD$2*IF($FC708="V",1,-1)*IF($Q708="Fixo",(CR708-INDEX('Curva Forward'!$C$5:$AN$13,MATCH(CONCATENATE(BD_COMERCIAL!$K708," ",BD_COMERCIAL!$L708),'Curva Forward'!$B$5:$B$13,0),MATCH(FP$4,'Curva Forward'!$C$4:$AN$4,0))),CR708)</f>
        <v>0</v>
      </c>
      <c r="FQ708" s="200">
        <f>AE708*AE$2*IF($FC708="V",1,-1)*IF($Q708="Fixo",(CS708-INDEX('Curva Forward'!$C$5:$AN$13,MATCH(CONCATENATE(BD_COMERCIAL!$K708," ",BD_COMERCIAL!$L708),'Curva Forward'!$B$5:$B$13,0),MATCH(FQ$4,'Curva Forward'!$C$4:$AN$4,0))),CS708)</f>
        <v>0</v>
      </c>
      <c r="FR708" s="200">
        <f>AF708*AF$2*IF($FC708="V",1,-1)*IF($Q708="Fixo",(CT708-INDEX('Curva Forward'!$C$5:$AN$13,MATCH(CONCATENATE(BD_COMERCIAL!$K708," ",BD_COMERCIAL!$L708),'Curva Forward'!$B$5:$B$13,0),MATCH(FR$4,'Curva Forward'!$C$4:$AN$4,0))),CT708)</f>
        <v>0</v>
      </c>
      <c r="FS708" s="200">
        <f>AG708*AG$2*IF($FC708="V",1,-1)*IF($Q708="Fixo",(CU708-INDEX('Curva Forward'!$C$5:$AN$13,MATCH(CONCATENATE(BD_COMERCIAL!$K708," ",BD_COMERCIAL!$L708),'Curva Forward'!$B$5:$B$13,0),MATCH(FS$4,'Curva Forward'!$C$4:$AN$4,0))),CU708)</f>
        <v>0</v>
      </c>
      <c r="FT708" s="200">
        <f>AH708*AH$2*IF($FC708="V",1,-1)*IF($Q708="Fixo",(CV708-INDEX('Curva Forward'!$C$5:$AN$13,MATCH(CONCATENATE(BD_COMERCIAL!$K708," ",BD_COMERCIAL!$L708),'Curva Forward'!$B$5:$B$13,0),MATCH(FT$4,'Curva Forward'!$C$4:$AN$4,0))),CV708)</f>
        <v>0</v>
      </c>
      <c r="FU708" s="200">
        <f>AI708*AI$2*IF($FC708="V",1,-1)*IF($Q708="Fixo",(CW708-INDEX('Curva Forward'!$C$5:$AN$13,MATCH(CONCATENATE(BD_COMERCIAL!$K708," ",BD_COMERCIAL!$L708),'Curva Forward'!$B$5:$B$13,0),MATCH(FU$4,'Curva Forward'!$C$4:$AN$4,0))),CW708)</f>
        <v>0</v>
      </c>
      <c r="FV708" s="200">
        <f>AJ708*AJ$2*IF($FC708="V",1,-1)*IF($Q708="Fixo",(CX708-INDEX('Curva Forward'!$C$5:$AN$13,MATCH(CONCATENATE(BD_COMERCIAL!$K708," ",BD_COMERCIAL!$L708),'Curva Forward'!$B$5:$B$13,0),MATCH(FV$4,'Curva Forward'!$C$4:$AN$4,0))),CX708)</f>
        <v>0</v>
      </c>
      <c r="FW708" s="200">
        <f>AK708*AK$2*IF($FC708="V",1,-1)*IF($Q708="Fixo",(CY708-INDEX('Curva Forward'!$C$5:$AN$13,MATCH(CONCATENATE(BD_COMERCIAL!$K708," ",BD_COMERCIAL!$L708),'Curva Forward'!$B$5:$B$13,0),MATCH(FW$4,'Curva Forward'!$C$4:$AN$4,0))),CY708)</f>
        <v>0</v>
      </c>
      <c r="FX708" s="200">
        <f>AL708*AL$2*IF($FC708="V",1,-1)*IF($Q708="Fixo",(CZ708-INDEX('Curva Forward'!$C$5:$AN$13,MATCH(CONCATENATE(BD_COMERCIAL!$K708," ",BD_COMERCIAL!$L708),'Curva Forward'!$B$5:$B$13,0),MATCH(FX$4,'Curva Forward'!$C$4:$AN$4,0))),CZ708)</f>
        <v>0</v>
      </c>
      <c r="FY708" s="200">
        <f>AM708*AM$2*IF($FC708="V",1,-1)*IF($Q708="Fixo",(DA708-INDEX('Curva Forward'!$C$5:$AN$13,MATCH(CONCATENATE(BD_COMERCIAL!$K708," ",BD_COMERCIAL!$L708),'Curva Forward'!$B$5:$B$13,0),MATCH(FY$4,'Curva Forward'!$C$4:$AN$4,0))),DA708)</f>
        <v>0</v>
      </c>
      <c r="FZ708" s="200">
        <f>AN708*AN$2*IF($FC708="V",1,-1)*IF($Q708="Fixo",(DB708-INDEX('Curva Forward'!$C$5:$AN$13,MATCH(CONCATENATE(BD_COMERCIAL!$K708," ",BD_COMERCIAL!$L708),'Curva Forward'!$B$5:$B$13,0),MATCH(FZ$4,'Curva Forward'!$C$4:$AN$4,0))),DB708)</f>
        <v>0</v>
      </c>
      <c r="GA708" s="200">
        <f>AO708*AO$2*IF($FC708="V",1,-1)*IF($Q708="Fixo",(DC708-INDEX('Curva Forward'!$C$5:$AN$13,MATCH(CONCATENATE(BD_COMERCIAL!$K708," ",BD_COMERCIAL!$L708),'Curva Forward'!$B$5:$B$13,0),MATCH(GA$4,'Curva Forward'!$C$4:$AN$4,0))),DC708)</f>
        <v>0</v>
      </c>
      <c r="GB708" s="200">
        <f>AP708*AP$2*IF($FC708="V",1,-1)*IF($Q708="Fixo",(DD708-INDEX('Curva Forward'!$C$5:$AN$13,MATCH(CONCATENATE(BD_COMERCIAL!$K708," ",BD_COMERCIAL!$L708),'Curva Forward'!$B$5:$B$13,0),MATCH(GB$4,'Curva Forward'!$C$4:$AN$4,0))),DD708)</f>
        <v>0</v>
      </c>
      <c r="GC708" s="200">
        <f>AQ708*AQ$2*IF($FC708="V",1,-1)*IF($Q708="Fixo",(DE708-INDEX('Curva Forward'!$C$5:$AN$13,MATCH(CONCATENATE(BD_COMERCIAL!$K708," ",BD_COMERCIAL!$L708),'Curva Forward'!$B$5:$B$13,0),MATCH(GC$4,'Curva Forward'!$C$4:$AN$4,0))),DE708)</f>
        <v>0</v>
      </c>
      <c r="GD708" s="200">
        <f>AR708*AR$2*IF($FC708="V",1,-1)*IF($Q708="Fixo",(DF708-INDEX('Curva Forward'!$C$5:$AN$13,MATCH(CONCATENATE(BD_COMERCIAL!$K708," ",BD_COMERCIAL!$L708),'Curva Forward'!$B$5:$B$13,0),MATCH(GD$4,'Curva Forward'!$C$4:$AN$4,0))),DF708)</f>
        <v>0</v>
      </c>
      <c r="GE708" s="200">
        <f>AS708*AS$2*IF($FC708="V",1,-1)*IF($Q708="Fixo",(DG708-INDEX('Curva Forward'!$C$5:$AN$13,MATCH(CONCATENATE(BD_COMERCIAL!$K708," ",BD_COMERCIAL!$L708),'Curva Forward'!$B$5:$B$13,0),MATCH(GE$4,'Curva Forward'!$C$4:$AN$4,0))),DG708)</f>
        <v>0</v>
      </c>
      <c r="GF708" s="200">
        <f>AT708*AT$2*IF($FC708="V",1,-1)*IF($Q708="Fixo",(DH708-INDEX('Curva Forward'!$C$5:$AN$13,MATCH(CONCATENATE(BD_COMERCIAL!$K708," ",BD_COMERCIAL!$L708),'Curva Forward'!$B$5:$B$13,0),MATCH(GF$4,'Curva Forward'!$C$4:$AN$4,0))),DH708)</f>
        <v>0</v>
      </c>
      <c r="GG708" s="200">
        <f>AU708*AU$2*IF($FC708="V",1,-1)*IF($Q708="Fixo",(DI708-INDEX('Curva Forward'!$C$5:$AN$13,MATCH(CONCATENATE(BD_COMERCIAL!$K708," ",BD_COMERCIAL!$L708),'Curva Forward'!$B$5:$B$13,0),MATCH(GG$4,'Curva Forward'!$C$4:$AN$4,0))),DI708)</f>
        <v>0</v>
      </c>
      <c r="GH708" s="200">
        <f>AV708*AV$2*IF($FC708="V",1,-1)*IF($Q708="Fixo",(DJ708-INDEX('Curva Forward'!$C$5:$AN$13,MATCH(CONCATENATE(BD_COMERCIAL!$K708," ",BD_COMERCIAL!$L708),'Curva Forward'!$B$5:$B$13,0),MATCH(GH$4,'Curva Forward'!$C$4:$AN$4,0))),DJ708)</f>
        <v>0</v>
      </c>
      <c r="GI708" s="200">
        <f>AW708*AW$2*IF($FC708="V",1,-1)*IF($Q708="Fixo",(DK708-INDEX('Curva Forward'!$C$5:$AN$13,MATCH(CONCATENATE(BD_COMERCIAL!$K708," ",BD_COMERCIAL!$L708),'Curva Forward'!$B$5:$B$13,0),MATCH(GI$4,'Curva Forward'!$C$4:$AN$4,0))),DK708)</f>
        <v>0</v>
      </c>
      <c r="GJ708" s="200">
        <f>AX708*AX$2*IF($FC708="V",1,-1)*IF($Q708="Fixo",(DL708-INDEX('Curva Forward'!$C$5:$AN$13,MATCH(CONCATENATE(BD_COMERCIAL!$K708," ",BD_COMERCIAL!$L708),'Curva Forward'!$B$5:$B$13,0),MATCH(GJ$4,'Curva Forward'!$C$4:$AN$4,0))),DL708)</f>
        <v>-756000</v>
      </c>
      <c r="GK708" s="200">
        <f>AY708*AY$2*IF($FC708="V",1,-1)*IF($Q708="Fixo",(DM708-INDEX('Curva Forward'!$C$5:$AN$13,MATCH(CONCATENATE(BD_COMERCIAL!$K708," ",BD_COMERCIAL!$L708),'Curva Forward'!$B$5:$B$13,0),MATCH(GK$4,'Curva Forward'!$C$4:$AN$4,0))),DM708)</f>
        <v>0</v>
      </c>
      <c r="GL708" s="200">
        <f>IF(EZ708="",0,CL708*CL$2*IF($FC708="V",1,-1)*IF($Q708="Fixo",(EZ708-INDEX('Curva Forward'!$C$5:$AN$13,MATCH(CONCATENATE(BD_COMERCIAL!$K708," ",BD_COMERCIAL!$L708),'Curva Forward'!$B$5:$B$13,0),MATCH(GL$4,'Curva Forward'!$C$4:$AN$4,0))),EZ708))</f>
        <v>0</v>
      </c>
      <c r="GM708" s="200">
        <f>IF(FA708="",0,CM708*CM$2*IF($FC708="V",1,-1)*IF($Q708="Fixo",(FA708-INDEX('Curva Forward'!$C$5:$AN$13,MATCH(CONCATENATE(BD_COMERCIAL!$K708," ",BD_COMERCIAL!$L708),'Curva Forward'!$B$5:$B$13,0),MATCH(GM$4,'Curva Forward'!$C$4:$AN$4,0))),FA708))</f>
        <v>0</v>
      </c>
      <c r="GN708" s="200">
        <f>IF(FB708="",0,CN708*CN$2*IF($FC708="V",1,-1)*IF($Q708="Fixo",(FB708-INDEX('Curva Forward'!$C$5:$AN$13,MATCH(CONCATENATE(BD_COMERCIAL!$K708," ",BD_COMERCIAL!$L708),'Curva Forward'!$B$5:$B$13,0),MATCH(GN$4,'Curva Forward'!$C$4:$AN$4,0))),FB708))</f>
        <v>0</v>
      </c>
      <c r="GO708" s="201">
        <f t="shared" ca="1" si="231"/>
        <v>0</v>
      </c>
      <c r="GP708" s="201">
        <f t="shared" ca="1" si="232"/>
        <v>-756000</v>
      </c>
    </row>
    <row r="709" spans="1:198" ht="15" customHeight="1" x14ac:dyDescent="0.25">
      <c r="A709" s="6"/>
      <c r="B709" s="7" t="s">
        <v>1161</v>
      </c>
      <c r="C709" s="8">
        <v>44853</v>
      </c>
      <c r="D709" s="9" t="s">
        <v>131</v>
      </c>
      <c r="E709" s="9" t="s">
        <v>199</v>
      </c>
      <c r="F709" s="113" t="s">
        <v>1153</v>
      </c>
      <c r="G709" s="10" t="s">
        <v>1056</v>
      </c>
      <c r="H709" s="113" t="s">
        <v>992</v>
      </c>
      <c r="I709" s="9" t="s">
        <v>126</v>
      </c>
      <c r="J709" s="166" t="s">
        <v>1123</v>
      </c>
      <c r="K709" s="10" t="s">
        <v>127</v>
      </c>
      <c r="L709" s="84" t="s">
        <v>22</v>
      </c>
      <c r="M709" s="11">
        <v>45261</v>
      </c>
      <c r="N709" s="12">
        <v>45291</v>
      </c>
      <c r="O709" s="10">
        <v>15</v>
      </c>
      <c r="P709" s="84">
        <v>109</v>
      </c>
      <c r="Q709" s="84" t="s">
        <v>128</v>
      </c>
      <c r="R709" s="10" t="s">
        <v>129</v>
      </c>
      <c r="S709" s="14" t="s">
        <v>135</v>
      </c>
      <c r="T709" s="11"/>
      <c r="U709" s="12"/>
      <c r="V709" s="257" t="str">
        <f ca="1">IF(U709="","",
IF(U709="NA","",
IFERROR(VLOOKUP(EOMONTH(M709,-2)+1,IPCA!$A:$B,2,0),
VLOOKUP(EOMONTH(TODAY(),-2)+1,IPCA!$A:$B,2,0))/
VLOOKUP(EOMONTH(U709,-2)+1,IPCA!$A:$B,2,0)*
P709))</f>
        <v/>
      </c>
      <c r="W709" s="84"/>
      <c r="X709" s="13" t="s">
        <v>133</v>
      </c>
      <c r="Y709" s="166"/>
      <c r="AA709" s="108"/>
      <c r="AB709" s="15"/>
      <c r="AM709" s="6"/>
      <c r="AN709" s="15"/>
      <c r="AY709" s="6">
        <v>15</v>
      </c>
      <c r="AZ709" s="15"/>
      <c r="BK709" s="6"/>
      <c r="BL709" s="15"/>
      <c r="BW709" s="6"/>
      <c r="BX709" s="15"/>
      <c r="CI709" s="6"/>
      <c r="CJ709" s="16" t="str">
        <f t="shared" si="221"/>
        <v/>
      </c>
      <c r="CK709" s="16">
        <f t="shared" si="222"/>
        <v>1.273972602739726</v>
      </c>
      <c r="CL709" s="16" t="str">
        <f t="shared" si="223"/>
        <v/>
      </c>
      <c r="CM709" s="16" t="str">
        <f t="shared" si="224"/>
        <v/>
      </c>
      <c r="CN709" s="16" t="str">
        <f t="shared" si="225"/>
        <v/>
      </c>
      <c r="CO709" s="18"/>
      <c r="CP709" s="15"/>
      <c r="DA709" s="6"/>
      <c r="DB709" s="15"/>
      <c r="DM709" s="6">
        <v>109</v>
      </c>
      <c r="DN709" s="15"/>
      <c r="DY709" s="6"/>
      <c r="DZ709" s="15"/>
      <c r="EK709" s="6"/>
      <c r="EL709" s="15"/>
      <c r="EW709" s="6"/>
      <c r="EX709" s="16" t="str">
        <f t="shared" si="199"/>
        <v/>
      </c>
      <c r="EY709" s="16">
        <f t="shared" si="200"/>
        <v>9.257534246575343</v>
      </c>
      <c r="EZ709" s="16" t="str">
        <f t="shared" si="201"/>
        <v/>
      </c>
      <c r="FA709" s="16" t="str">
        <f t="shared" si="202"/>
        <v/>
      </c>
      <c r="FB709" s="160" t="str">
        <f t="shared" si="203"/>
        <v/>
      </c>
      <c r="FC709" t="s">
        <v>205</v>
      </c>
      <c r="FD709" s="20" t="s">
        <v>126</v>
      </c>
      <c r="FE709"/>
      <c r="FF709" s="209" t="s">
        <v>206</v>
      </c>
      <c r="FH709" s="284">
        <f t="shared" ca="1" si="226"/>
        <v>0</v>
      </c>
      <c r="FI709" s="208">
        <f t="shared" si="227"/>
        <v>1</v>
      </c>
      <c r="FK709" t="str">
        <f t="shared" si="228"/>
        <v>America Energia S/A</v>
      </c>
      <c r="FL709" s="201">
        <f t="shared" ca="1" si="229"/>
        <v>0</v>
      </c>
      <c r="FM709" s="201">
        <f t="shared" ca="1" si="230"/>
        <v>848160</v>
      </c>
      <c r="FN709" s="200">
        <f>AB709*AB$2*IF($FC709="V",1,-1)*IF($Q709="Fixo",(CP709-INDEX('Curva Forward'!$C$5:$AN$13,MATCH(CONCATENATE(BD_COMERCIAL!$K709," ",BD_COMERCIAL!$L709),'Curva Forward'!$B$5:$B$13,0),MATCH(FN$4,'Curva Forward'!$C$4:$AN$4,0))),CP709)</f>
        <v>0</v>
      </c>
      <c r="FO709" s="200">
        <f>AC709*AC$2*IF($FC709="V",1,-1)*IF($Q709="Fixo",(CQ709-INDEX('Curva Forward'!$C$5:$AN$13,MATCH(CONCATENATE(BD_COMERCIAL!$K709," ",BD_COMERCIAL!$L709),'Curva Forward'!$B$5:$B$13,0),MATCH(FO$4,'Curva Forward'!$C$4:$AN$4,0))),CQ709)</f>
        <v>0</v>
      </c>
      <c r="FP709" s="200">
        <f>AD709*AD$2*IF($FC709="V",1,-1)*IF($Q709="Fixo",(CR709-INDEX('Curva Forward'!$C$5:$AN$13,MATCH(CONCATENATE(BD_COMERCIAL!$K709," ",BD_COMERCIAL!$L709),'Curva Forward'!$B$5:$B$13,0),MATCH(FP$4,'Curva Forward'!$C$4:$AN$4,0))),CR709)</f>
        <v>0</v>
      </c>
      <c r="FQ709" s="200">
        <f>AE709*AE$2*IF($FC709="V",1,-1)*IF($Q709="Fixo",(CS709-INDEX('Curva Forward'!$C$5:$AN$13,MATCH(CONCATENATE(BD_COMERCIAL!$K709," ",BD_COMERCIAL!$L709),'Curva Forward'!$B$5:$B$13,0),MATCH(FQ$4,'Curva Forward'!$C$4:$AN$4,0))),CS709)</f>
        <v>0</v>
      </c>
      <c r="FR709" s="200">
        <f>AF709*AF$2*IF($FC709="V",1,-1)*IF($Q709="Fixo",(CT709-INDEX('Curva Forward'!$C$5:$AN$13,MATCH(CONCATENATE(BD_COMERCIAL!$K709," ",BD_COMERCIAL!$L709),'Curva Forward'!$B$5:$B$13,0),MATCH(FR$4,'Curva Forward'!$C$4:$AN$4,0))),CT709)</f>
        <v>0</v>
      </c>
      <c r="FS709" s="200">
        <f>AG709*AG$2*IF($FC709="V",1,-1)*IF($Q709="Fixo",(CU709-INDEX('Curva Forward'!$C$5:$AN$13,MATCH(CONCATENATE(BD_COMERCIAL!$K709," ",BD_COMERCIAL!$L709),'Curva Forward'!$B$5:$B$13,0),MATCH(FS$4,'Curva Forward'!$C$4:$AN$4,0))),CU709)</f>
        <v>0</v>
      </c>
      <c r="FT709" s="200">
        <f>AH709*AH$2*IF($FC709="V",1,-1)*IF($Q709="Fixo",(CV709-INDEX('Curva Forward'!$C$5:$AN$13,MATCH(CONCATENATE(BD_COMERCIAL!$K709," ",BD_COMERCIAL!$L709),'Curva Forward'!$B$5:$B$13,0),MATCH(FT$4,'Curva Forward'!$C$4:$AN$4,0))),CV709)</f>
        <v>0</v>
      </c>
      <c r="FU709" s="200">
        <f>AI709*AI$2*IF($FC709="V",1,-1)*IF($Q709="Fixo",(CW709-INDEX('Curva Forward'!$C$5:$AN$13,MATCH(CONCATENATE(BD_COMERCIAL!$K709," ",BD_COMERCIAL!$L709),'Curva Forward'!$B$5:$B$13,0),MATCH(FU$4,'Curva Forward'!$C$4:$AN$4,0))),CW709)</f>
        <v>0</v>
      </c>
      <c r="FV709" s="200">
        <f>AJ709*AJ$2*IF($FC709="V",1,-1)*IF($Q709="Fixo",(CX709-INDEX('Curva Forward'!$C$5:$AN$13,MATCH(CONCATENATE(BD_COMERCIAL!$K709," ",BD_COMERCIAL!$L709),'Curva Forward'!$B$5:$B$13,0),MATCH(FV$4,'Curva Forward'!$C$4:$AN$4,0))),CX709)</f>
        <v>0</v>
      </c>
      <c r="FW709" s="200">
        <f>AK709*AK$2*IF($FC709="V",1,-1)*IF($Q709="Fixo",(CY709-INDEX('Curva Forward'!$C$5:$AN$13,MATCH(CONCATENATE(BD_COMERCIAL!$K709," ",BD_COMERCIAL!$L709),'Curva Forward'!$B$5:$B$13,0),MATCH(FW$4,'Curva Forward'!$C$4:$AN$4,0))),CY709)</f>
        <v>0</v>
      </c>
      <c r="FX709" s="200">
        <f>AL709*AL$2*IF($FC709="V",1,-1)*IF($Q709="Fixo",(CZ709-INDEX('Curva Forward'!$C$5:$AN$13,MATCH(CONCATENATE(BD_COMERCIAL!$K709," ",BD_COMERCIAL!$L709),'Curva Forward'!$B$5:$B$13,0),MATCH(FX$4,'Curva Forward'!$C$4:$AN$4,0))),CZ709)</f>
        <v>0</v>
      </c>
      <c r="FY709" s="200">
        <f>AM709*AM$2*IF($FC709="V",1,-1)*IF($Q709="Fixo",(DA709-INDEX('Curva Forward'!$C$5:$AN$13,MATCH(CONCATENATE(BD_COMERCIAL!$K709," ",BD_COMERCIAL!$L709),'Curva Forward'!$B$5:$B$13,0),MATCH(FY$4,'Curva Forward'!$C$4:$AN$4,0))),DA709)</f>
        <v>0</v>
      </c>
      <c r="FZ709" s="200">
        <f>AN709*AN$2*IF($FC709="V",1,-1)*IF($Q709="Fixo",(DB709-INDEX('Curva Forward'!$C$5:$AN$13,MATCH(CONCATENATE(BD_COMERCIAL!$K709," ",BD_COMERCIAL!$L709),'Curva Forward'!$B$5:$B$13,0),MATCH(FZ$4,'Curva Forward'!$C$4:$AN$4,0))),DB709)</f>
        <v>0</v>
      </c>
      <c r="GA709" s="200">
        <f>AO709*AO$2*IF($FC709="V",1,-1)*IF($Q709="Fixo",(DC709-INDEX('Curva Forward'!$C$5:$AN$13,MATCH(CONCATENATE(BD_COMERCIAL!$K709," ",BD_COMERCIAL!$L709),'Curva Forward'!$B$5:$B$13,0),MATCH(GA$4,'Curva Forward'!$C$4:$AN$4,0))),DC709)</f>
        <v>0</v>
      </c>
      <c r="GB709" s="200">
        <f>AP709*AP$2*IF($FC709="V",1,-1)*IF($Q709="Fixo",(DD709-INDEX('Curva Forward'!$C$5:$AN$13,MATCH(CONCATENATE(BD_COMERCIAL!$K709," ",BD_COMERCIAL!$L709),'Curva Forward'!$B$5:$B$13,0),MATCH(GB$4,'Curva Forward'!$C$4:$AN$4,0))),DD709)</f>
        <v>0</v>
      </c>
      <c r="GC709" s="200">
        <f>AQ709*AQ$2*IF($FC709="V",1,-1)*IF($Q709="Fixo",(DE709-INDEX('Curva Forward'!$C$5:$AN$13,MATCH(CONCATENATE(BD_COMERCIAL!$K709," ",BD_COMERCIAL!$L709),'Curva Forward'!$B$5:$B$13,0),MATCH(GC$4,'Curva Forward'!$C$4:$AN$4,0))),DE709)</f>
        <v>0</v>
      </c>
      <c r="GD709" s="200">
        <f>AR709*AR$2*IF($FC709="V",1,-1)*IF($Q709="Fixo",(DF709-INDEX('Curva Forward'!$C$5:$AN$13,MATCH(CONCATENATE(BD_COMERCIAL!$K709," ",BD_COMERCIAL!$L709),'Curva Forward'!$B$5:$B$13,0),MATCH(GD$4,'Curva Forward'!$C$4:$AN$4,0))),DF709)</f>
        <v>0</v>
      </c>
      <c r="GE709" s="200">
        <f>AS709*AS$2*IF($FC709="V",1,-1)*IF($Q709="Fixo",(DG709-INDEX('Curva Forward'!$C$5:$AN$13,MATCH(CONCATENATE(BD_COMERCIAL!$K709," ",BD_COMERCIAL!$L709),'Curva Forward'!$B$5:$B$13,0),MATCH(GE$4,'Curva Forward'!$C$4:$AN$4,0))),DG709)</f>
        <v>0</v>
      </c>
      <c r="GF709" s="200">
        <f>AT709*AT$2*IF($FC709="V",1,-1)*IF($Q709="Fixo",(DH709-INDEX('Curva Forward'!$C$5:$AN$13,MATCH(CONCATENATE(BD_COMERCIAL!$K709," ",BD_COMERCIAL!$L709),'Curva Forward'!$B$5:$B$13,0),MATCH(GF$4,'Curva Forward'!$C$4:$AN$4,0))),DH709)</f>
        <v>0</v>
      </c>
      <c r="GG709" s="200">
        <f>AU709*AU$2*IF($FC709="V",1,-1)*IF($Q709="Fixo",(DI709-INDEX('Curva Forward'!$C$5:$AN$13,MATCH(CONCATENATE(BD_COMERCIAL!$K709," ",BD_COMERCIAL!$L709),'Curva Forward'!$B$5:$B$13,0),MATCH(GG$4,'Curva Forward'!$C$4:$AN$4,0))),DI709)</f>
        <v>0</v>
      </c>
      <c r="GH709" s="200">
        <f>AV709*AV$2*IF($FC709="V",1,-1)*IF($Q709="Fixo",(DJ709-INDEX('Curva Forward'!$C$5:$AN$13,MATCH(CONCATENATE(BD_COMERCIAL!$K709," ",BD_COMERCIAL!$L709),'Curva Forward'!$B$5:$B$13,0),MATCH(GH$4,'Curva Forward'!$C$4:$AN$4,0))),DJ709)</f>
        <v>0</v>
      </c>
      <c r="GI709" s="200">
        <f>AW709*AW$2*IF($FC709="V",1,-1)*IF($Q709="Fixo",(DK709-INDEX('Curva Forward'!$C$5:$AN$13,MATCH(CONCATENATE(BD_COMERCIAL!$K709," ",BD_COMERCIAL!$L709),'Curva Forward'!$B$5:$B$13,0),MATCH(GI$4,'Curva Forward'!$C$4:$AN$4,0))),DK709)</f>
        <v>0</v>
      </c>
      <c r="GJ709" s="200">
        <f>AX709*AX$2*IF($FC709="V",1,-1)*IF($Q709="Fixo",(DL709-INDEX('Curva Forward'!$C$5:$AN$13,MATCH(CONCATENATE(BD_COMERCIAL!$K709," ",BD_COMERCIAL!$L709),'Curva Forward'!$B$5:$B$13,0),MATCH(GJ$4,'Curva Forward'!$C$4:$AN$4,0))),DL709)</f>
        <v>0</v>
      </c>
      <c r="GK709" s="200">
        <f>AY709*AY$2*IF($FC709="V",1,-1)*IF($Q709="Fixo",(DM709-INDEX('Curva Forward'!$C$5:$AN$13,MATCH(CONCATENATE(BD_COMERCIAL!$K709," ",BD_COMERCIAL!$L709),'Curva Forward'!$B$5:$B$13,0),MATCH(GK$4,'Curva Forward'!$C$4:$AN$4,0))),DM709)</f>
        <v>848160</v>
      </c>
      <c r="GL709" s="200">
        <f>IF(EZ709="",0,CL709*CL$2*IF($FC709="V",1,-1)*IF($Q709="Fixo",(EZ709-INDEX('Curva Forward'!$C$5:$AN$13,MATCH(CONCATENATE(BD_COMERCIAL!$K709," ",BD_COMERCIAL!$L709),'Curva Forward'!$B$5:$B$13,0),MATCH(GL$4,'Curva Forward'!$C$4:$AN$4,0))),EZ709))</f>
        <v>0</v>
      </c>
      <c r="GM709" s="200">
        <f>IF(FA709="",0,CM709*CM$2*IF($FC709="V",1,-1)*IF($Q709="Fixo",(FA709-INDEX('Curva Forward'!$C$5:$AN$13,MATCH(CONCATENATE(BD_COMERCIAL!$K709," ",BD_COMERCIAL!$L709),'Curva Forward'!$B$5:$B$13,0),MATCH(GM$4,'Curva Forward'!$C$4:$AN$4,0))),FA709))</f>
        <v>0</v>
      </c>
      <c r="GN709" s="200">
        <f>IF(FB709="",0,CN709*CN$2*IF($FC709="V",1,-1)*IF($Q709="Fixo",(FB709-INDEX('Curva Forward'!$C$5:$AN$13,MATCH(CONCATENATE(BD_COMERCIAL!$K709," ",BD_COMERCIAL!$L709),'Curva Forward'!$B$5:$B$13,0),MATCH(GN$4,'Curva Forward'!$C$4:$AN$4,0))),FB709))</f>
        <v>0</v>
      </c>
      <c r="GO709" s="201">
        <f t="shared" ca="1" si="231"/>
        <v>848160</v>
      </c>
      <c r="GP709" s="201">
        <f t="shared" ca="1" si="232"/>
        <v>0</v>
      </c>
    </row>
    <row r="710" spans="1:198" ht="15" customHeight="1" x14ac:dyDescent="0.25">
      <c r="A710" s="6"/>
      <c r="B710" s="7" t="s">
        <v>1162</v>
      </c>
      <c r="C710" s="8">
        <v>44854</v>
      </c>
      <c r="D710" s="9" t="s">
        <v>124</v>
      </c>
      <c r="E710" s="9" t="s">
        <v>1056</v>
      </c>
      <c r="F710" s="113" t="s">
        <v>992</v>
      </c>
      <c r="G710" s="10" t="s">
        <v>166</v>
      </c>
      <c r="H710" s="113" t="s">
        <v>1163</v>
      </c>
      <c r="I710" s="9" t="s">
        <v>126</v>
      </c>
      <c r="J710" s="166" t="s">
        <v>1147</v>
      </c>
      <c r="K710" s="10" t="s">
        <v>127</v>
      </c>
      <c r="L710" s="84" t="s">
        <v>22</v>
      </c>
      <c r="M710" s="11">
        <v>45200</v>
      </c>
      <c r="N710" s="12">
        <v>45230</v>
      </c>
      <c r="O710" s="10">
        <v>12</v>
      </c>
      <c r="P710" s="84">
        <v>120</v>
      </c>
      <c r="Q710" s="84" t="s">
        <v>128</v>
      </c>
      <c r="R710" s="10" t="s">
        <v>129</v>
      </c>
      <c r="S710" s="14" t="s">
        <v>135</v>
      </c>
      <c r="T710" s="11"/>
      <c r="U710" s="12"/>
      <c r="V710" s="257" t="str">
        <f ca="1">IF(U710="","",
IF(U710="NA","",
IFERROR(VLOOKUP(EOMONTH(M710,-2)+1,IPCA!$A:$B,2,0),
VLOOKUP(EOMONTH(TODAY(),-2)+1,IPCA!$A:$B,2,0))/
VLOOKUP(EOMONTH(U710,-2)+1,IPCA!$A:$B,2,0)*
P710))</f>
        <v/>
      </c>
      <c r="W710" s="84"/>
      <c r="X710" s="13" t="s">
        <v>133</v>
      </c>
      <c r="Y710" s="166"/>
      <c r="AA710" s="108"/>
      <c r="AB710" s="15"/>
      <c r="AM710" s="6"/>
      <c r="AN710" s="15"/>
      <c r="AW710">
        <v>12</v>
      </c>
      <c r="AY710" s="6"/>
      <c r="AZ710" s="15"/>
      <c r="BK710" s="6"/>
      <c r="BL710" s="15"/>
      <c r="BW710" s="6"/>
      <c r="BX710" s="15"/>
      <c r="CI710" s="6"/>
      <c r="CJ710" s="16" t="str">
        <f t="shared" si="221"/>
        <v/>
      </c>
      <c r="CK710" s="16">
        <f t="shared" si="222"/>
        <v>1.0191780821917809</v>
      </c>
      <c r="CL710" s="16" t="str">
        <f t="shared" si="223"/>
        <v/>
      </c>
      <c r="CM710" s="16" t="str">
        <f t="shared" si="224"/>
        <v/>
      </c>
      <c r="CN710" s="16" t="str">
        <f t="shared" si="225"/>
        <v/>
      </c>
      <c r="CO710" s="18"/>
      <c r="CP710" s="15"/>
      <c r="DA710" s="6"/>
      <c r="DB710" s="15"/>
      <c r="DK710">
        <v>120</v>
      </c>
      <c r="DM710" s="6"/>
      <c r="DN710" s="15"/>
      <c r="DY710" s="6"/>
      <c r="DZ710" s="15"/>
      <c r="EK710" s="6"/>
      <c r="EL710" s="15"/>
      <c r="EW710" s="6"/>
      <c r="EX710" s="16" t="str">
        <f t="shared" si="199"/>
        <v/>
      </c>
      <c r="EY710" s="16">
        <f t="shared" si="200"/>
        <v>10.191780821917808</v>
      </c>
      <c r="EZ710" s="16" t="str">
        <f t="shared" si="201"/>
        <v/>
      </c>
      <c r="FA710" s="16" t="str">
        <f t="shared" si="202"/>
        <v/>
      </c>
      <c r="FB710" s="160" t="str">
        <f t="shared" si="203"/>
        <v/>
      </c>
      <c r="FC710" t="s">
        <v>204</v>
      </c>
      <c r="FD710" s="20" t="s">
        <v>126</v>
      </c>
      <c r="FE710"/>
      <c r="FF710" s="209" t="s">
        <v>206</v>
      </c>
      <c r="FH710" s="284">
        <f t="shared" ca="1" si="226"/>
        <v>0</v>
      </c>
      <c r="FI710" s="208">
        <f t="shared" si="227"/>
        <v>1</v>
      </c>
      <c r="FK710" t="str">
        <f t="shared" si="228"/>
        <v>CTG BRASIL TRADING LTDA.</v>
      </c>
      <c r="FL710" s="201">
        <f t="shared" ca="1" si="229"/>
        <v>0</v>
      </c>
      <c r="FM710" s="201">
        <f t="shared" ca="1" si="230"/>
        <v>-580320</v>
      </c>
      <c r="FN710" s="200">
        <f>AB710*AB$2*IF($FC710="V",1,-1)*IF($Q710="Fixo",(CP710-INDEX('Curva Forward'!$C$5:$AN$13,MATCH(CONCATENATE(BD_COMERCIAL!$K710," ",BD_COMERCIAL!$L710),'Curva Forward'!$B$5:$B$13,0),MATCH(FN$4,'Curva Forward'!$C$4:$AN$4,0))),CP710)</f>
        <v>0</v>
      </c>
      <c r="FO710" s="200">
        <f>AC710*AC$2*IF($FC710="V",1,-1)*IF($Q710="Fixo",(CQ710-INDEX('Curva Forward'!$C$5:$AN$13,MATCH(CONCATENATE(BD_COMERCIAL!$K710," ",BD_COMERCIAL!$L710),'Curva Forward'!$B$5:$B$13,0),MATCH(FO$4,'Curva Forward'!$C$4:$AN$4,0))),CQ710)</f>
        <v>0</v>
      </c>
      <c r="FP710" s="200">
        <f>AD710*AD$2*IF($FC710="V",1,-1)*IF($Q710="Fixo",(CR710-INDEX('Curva Forward'!$C$5:$AN$13,MATCH(CONCATENATE(BD_COMERCIAL!$K710," ",BD_COMERCIAL!$L710),'Curva Forward'!$B$5:$B$13,0),MATCH(FP$4,'Curva Forward'!$C$4:$AN$4,0))),CR710)</f>
        <v>0</v>
      </c>
      <c r="FQ710" s="200">
        <f>AE710*AE$2*IF($FC710="V",1,-1)*IF($Q710="Fixo",(CS710-INDEX('Curva Forward'!$C$5:$AN$13,MATCH(CONCATENATE(BD_COMERCIAL!$K710," ",BD_COMERCIAL!$L710),'Curva Forward'!$B$5:$B$13,0),MATCH(FQ$4,'Curva Forward'!$C$4:$AN$4,0))),CS710)</f>
        <v>0</v>
      </c>
      <c r="FR710" s="200">
        <f>AF710*AF$2*IF($FC710="V",1,-1)*IF($Q710="Fixo",(CT710-INDEX('Curva Forward'!$C$5:$AN$13,MATCH(CONCATENATE(BD_COMERCIAL!$K710," ",BD_COMERCIAL!$L710),'Curva Forward'!$B$5:$B$13,0),MATCH(FR$4,'Curva Forward'!$C$4:$AN$4,0))),CT710)</f>
        <v>0</v>
      </c>
      <c r="FS710" s="200">
        <f>AG710*AG$2*IF($FC710="V",1,-1)*IF($Q710="Fixo",(CU710-INDEX('Curva Forward'!$C$5:$AN$13,MATCH(CONCATENATE(BD_COMERCIAL!$K710," ",BD_COMERCIAL!$L710),'Curva Forward'!$B$5:$B$13,0),MATCH(FS$4,'Curva Forward'!$C$4:$AN$4,0))),CU710)</f>
        <v>0</v>
      </c>
      <c r="FT710" s="200">
        <f>AH710*AH$2*IF($FC710="V",1,-1)*IF($Q710="Fixo",(CV710-INDEX('Curva Forward'!$C$5:$AN$13,MATCH(CONCATENATE(BD_COMERCIAL!$K710," ",BD_COMERCIAL!$L710),'Curva Forward'!$B$5:$B$13,0),MATCH(FT$4,'Curva Forward'!$C$4:$AN$4,0))),CV710)</f>
        <v>0</v>
      </c>
      <c r="FU710" s="200">
        <f>AI710*AI$2*IF($FC710="V",1,-1)*IF($Q710="Fixo",(CW710-INDEX('Curva Forward'!$C$5:$AN$13,MATCH(CONCATENATE(BD_COMERCIAL!$K710," ",BD_COMERCIAL!$L710),'Curva Forward'!$B$5:$B$13,0),MATCH(FU$4,'Curva Forward'!$C$4:$AN$4,0))),CW710)</f>
        <v>0</v>
      </c>
      <c r="FV710" s="200">
        <f>AJ710*AJ$2*IF($FC710="V",1,-1)*IF($Q710="Fixo",(CX710-INDEX('Curva Forward'!$C$5:$AN$13,MATCH(CONCATENATE(BD_COMERCIAL!$K710," ",BD_COMERCIAL!$L710),'Curva Forward'!$B$5:$B$13,0),MATCH(FV$4,'Curva Forward'!$C$4:$AN$4,0))),CX710)</f>
        <v>0</v>
      </c>
      <c r="FW710" s="200">
        <f>AK710*AK$2*IF($FC710="V",1,-1)*IF($Q710="Fixo",(CY710-INDEX('Curva Forward'!$C$5:$AN$13,MATCH(CONCATENATE(BD_COMERCIAL!$K710," ",BD_COMERCIAL!$L710),'Curva Forward'!$B$5:$B$13,0),MATCH(FW$4,'Curva Forward'!$C$4:$AN$4,0))),CY710)</f>
        <v>0</v>
      </c>
      <c r="FX710" s="200">
        <f>AL710*AL$2*IF($FC710="V",1,-1)*IF($Q710="Fixo",(CZ710-INDEX('Curva Forward'!$C$5:$AN$13,MATCH(CONCATENATE(BD_COMERCIAL!$K710," ",BD_COMERCIAL!$L710),'Curva Forward'!$B$5:$B$13,0),MATCH(FX$4,'Curva Forward'!$C$4:$AN$4,0))),CZ710)</f>
        <v>0</v>
      </c>
      <c r="FY710" s="200">
        <f>AM710*AM$2*IF($FC710="V",1,-1)*IF($Q710="Fixo",(DA710-INDEX('Curva Forward'!$C$5:$AN$13,MATCH(CONCATENATE(BD_COMERCIAL!$K710," ",BD_COMERCIAL!$L710),'Curva Forward'!$B$5:$B$13,0),MATCH(FY$4,'Curva Forward'!$C$4:$AN$4,0))),DA710)</f>
        <v>0</v>
      </c>
      <c r="FZ710" s="200">
        <f>AN710*AN$2*IF($FC710="V",1,-1)*IF($Q710="Fixo",(DB710-INDEX('Curva Forward'!$C$5:$AN$13,MATCH(CONCATENATE(BD_COMERCIAL!$K710," ",BD_COMERCIAL!$L710),'Curva Forward'!$B$5:$B$13,0),MATCH(FZ$4,'Curva Forward'!$C$4:$AN$4,0))),DB710)</f>
        <v>0</v>
      </c>
      <c r="GA710" s="200">
        <f>AO710*AO$2*IF($FC710="V",1,-1)*IF($Q710="Fixo",(DC710-INDEX('Curva Forward'!$C$5:$AN$13,MATCH(CONCATENATE(BD_COMERCIAL!$K710," ",BD_COMERCIAL!$L710),'Curva Forward'!$B$5:$B$13,0),MATCH(GA$4,'Curva Forward'!$C$4:$AN$4,0))),DC710)</f>
        <v>0</v>
      </c>
      <c r="GB710" s="200">
        <f>AP710*AP$2*IF($FC710="V",1,-1)*IF($Q710="Fixo",(DD710-INDEX('Curva Forward'!$C$5:$AN$13,MATCH(CONCATENATE(BD_COMERCIAL!$K710," ",BD_COMERCIAL!$L710),'Curva Forward'!$B$5:$B$13,0),MATCH(GB$4,'Curva Forward'!$C$4:$AN$4,0))),DD710)</f>
        <v>0</v>
      </c>
      <c r="GC710" s="200">
        <f>AQ710*AQ$2*IF($FC710="V",1,-1)*IF($Q710="Fixo",(DE710-INDEX('Curva Forward'!$C$5:$AN$13,MATCH(CONCATENATE(BD_COMERCIAL!$K710," ",BD_COMERCIAL!$L710),'Curva Forward'!$B$5:$B$13,0),MATCH(GC$4,'Curva Forward'!$C$4:$AN$4,0))),DE710)</f>
        <v>0</v>
      </c>
      <c r="GD710" s="200">
        <f>AR710*AR$2*IF($FC710="V",1,-1)*IF($Q710="Fixo",(DF710-INDEX('Curva Forward'!$C$5:$AN$13,MATCH(CONCATENATE(BD_COMERCIAL!$K710," ",BD_COMERCIAL!$L710),'Curva Forward'!$B$5:$B$13,0),MATCH(GD$4,'Curva Forward'!$C$4:$AN$4,0))),DF710)</f>
        <v>0</v>
      </c>
      <c r="GE710" s="200">
        <f>AS710*AS$2*IF($FC710="V",1,-1)*IF($Q710="Fixo",(DG710-INDEX('Curva Forward'!$C$5:$AN$13,MATCH(CONCATENATE(BD_COMERCIAL!$K710," ",BD_COMERCIAL!$L710),'Curva Forward'!$B$5:$B$13,0),MATCH(GE$4,'Curva Forward'!$C$4:$AN$4,0))),DG710)</f>
        <v>0</v>
      </c>
      <c r="GF710" s="200">
        <f>AT710*AT$2*IF($FC710="V",1,-1)*IF($Q710="Fixo",(DH710-INDEX('Curva Forward'!$C$5:$AN$13,MATCH(CONCATENATE(BD_COMERCIAL!$K710," ",BD_COMERCIAL!$L710),'Curva Forward'!$B$5:$B$13,0),MATCH(GF$4,'Curva Forward'!$C$4:$AN$4,0))),DH710)</f>
        <v>0</v>
      </c>
      <c r="GG710" s="200">
        <f>AU710*AU$2*IF($FC710="V",1,-1)*IF($Q710="Fixo",(DI710-INDEX('Curva Forward'!$C$5:$AN$13,MATCH(CONCATENATE(BD_COMERCIAL!$K710," ",BD_COMERCIAL!$L710),'Curva Forward'!$B$5:$B$13,0),MATCH(GG$4,'Curva Forward'!$C$4:$AN$4,0))),DI710)</f>
        <v>0</v>
      </c>
      <c r="GH710" s="200">
        <f>AV710*AV$2*IF($FC710="V",1,-1)*IF($Q710="Fixo",(DJ710-INDEX('Curva Forward'!$C$5:$AN$13,MATCH(CONCATENATE(BD_COMERCIAL!$K710," ",BD_COMERCIAL!$L710),'Curva Forward'!$B$5:$B$13,0),MATCH(GH$4,'Curva Forward'!$C$4:$AN$4,0))),DJ710)</f>
        <v>0</v>
      </c>
      <c r="GI710" s="200">
        <f>AW710*AW$2*IF($FC710="V",1,-1)*IF($Q710="Fixo",(DK710-INDEX('Curva Forward'!$C$5:$AN$13,MATCH(CONCATENATE(BD_COMERCIAL!$K710," ",BD_COMERCIAL!$L710),'Curva Forward'!$B$5:$B$13,0),MATCH(GI$4,'Curva Forward'!$C$4:$AN$4,0))),DK710)</f>
        <v>-580320</v>
      </c>
      <c r="GJ710" s="200">
        <f>AX710*AX$2*IF($FC710="V",1,-1)*IF($Q710="Fixo",(DL710-INDEX('Curva Forward'!$C$5:$AN$13,MATCH(CONCATENATE(BD_COMERCIAL!$K710," ",BD_COMERCIAL!$L710),'Curva Forward'!$B$5:$B$13,0),MATCH(GJ$4,'Curva Forward'!$C$4:$AN$4,0))),DL710)</f>
        <v>0</v>
      </c>
      <c r="GK710" s="200">
        <f>AY710*AY$2*IF($FC710="V",1,-1)*IF($Q710="Fixo",(DM710-INDEX('Curva Forward'!$C$5:$AN$13,MATCH(CONCATENATE(BD_COMERCIAL!$K710," ",BD_COMERCIAL!$L710),'Curva Forward'!$B$5:$B$13,0),MATCH(GK$4,'Curva Forward'!$C$4:$AN$4,0))),DM710)</f>
        <v>0</v>
      </c>
      <c r="GL710" s="200">
        <f>IF(EZ710="",0,CL710*CL$2*IF($FC710="V",1,-1)*IF($Q710="Fixo",(EZ710-INDEX('Curva Forward'!$C$5:$AN$13,MATCH(CONCATENATE(BD_COMERCIAL!$K710," ",BD_COMERCIAL!$L710),'Curva Forward'!$B$5:$B$13,0),MATCH(GL$4,'Curva Forward'!$C$4:$AN$4,0))),EZ710))</f>
        <v>0</v>
      </c>
      <c r="GM710" s="200">
        <f>IF(FA710="",0,CM710*CM$2*IF($FC710="V",1,-1)*IF($Q710="Fixo",(FA710-INDEX('Curva Forward'!$C$5:$AN$13,MATCH(CONCATENATE(BD_COMERCIAL!$K710," ",BD_COMERCIAL!$L710),'Curva Forward'!$B$5:$B$13,0),MATCH(GM$4,'Curva Forward'!$C$4:$AN$4,0))),FA710))</f>
        <v>0</v>
      </c>
      <c r="GN710" s="200">
        <f>IF(FB710="",0,CN710*CN$2*IF($FC710="V",1,-1)*IF($Q710="Fixo",(FB710-INDEX('Curva Forward'!$C$5:$AN$13,MATCH(CONCATENATE(BD_COMERCIAL!$K710," ",BD_COMERCIAL!$L710),'Curva Forward'!$B$5:$B$13,0),MATCH(GN$4,'Curva Forward'!$C$4:$AN$4,0))),FB710))</f>
        <v>0</v>
      </c>
      <c r="GO710" s="201">
        <f t="shared" ca="1" si="231"/>
        <v>0</v>
      </c>
      <c r="GP710" s="201">
        <f t="shared" ca="1" si="232"/>
        <v>-580320</v>
      </c>
    </row>
    <row r="711" spans="1:198" ht="15" customHeight="1" x14ac:dyDescent="0.25">
      <c r="A711" s="6"/>
      <c r="B711" s="7" t="s">
        <v>1164</v>
      </c>
      <c r="C711" s="8">
        <v>44854</v>
      </c>
      <c r="D711" s="9" t="s">
        <v>131</v>
      </c>
      <c r="E711" s="9" t="s">
        <v>166</v>
      </c>
      <c r="F711" s="113" t="s">
        <v>1163</v>
      </c>
      <c r="G711" s="10" t="s">
        <v>1056</v>
      </c>
      <c r="H711" s="113" t="s">
        <v>992</v>
      </c>
      <c r="I711" s="9" t="s">
        <v>126</v>
      </c>
      <c r="J711" s="166" t="s">
        <v>1147</v>
      </c>
      <c r="K711" s="10" t="s">
        <v>127</v>
      </c>
      <c r="L711" s="84" t="s">
        <v>22</v>
      </c>
      <c r="M711" s="11">
        <v>45139</v>
      </c>
      <c r="N711" s="12">
        <v>45169</v>
      </c>
      <c r="O711" s="10">
        <v>12</v>
      </c>
      <c r="P711" s="84">
        <v>120</v>
      </c>
      <c r="Q711" s="84" t="s">
        <v>128</v>
      </c>
      <c r="R711" s="10" t="s">
        <v>129</v>
      </c>
      <c r="S711" s="14" t="s">
        <v>135</v>
      </c>
      <c r="T711" s="11"/>
      <c r="U711" s="12"/>
      <c r="V711" s="257" t="str">
        <f ca="1">IF(U711="","",
IF(U711="NA","",
IFERROR(VLOOKUP(EOMONTH(M711,-2)+1,IPCA!$A:$B,2,0),
VLOOKUP(EOMONTH(TODAY(),-2)+1,IPCA!$A:$B,2,0))/
VLOOKUP(EOMONTH(U711,-2)+1,IPCA!$A:$B,2,0)*
P711))</f>
        <v/>
      </c>
      <c r="W711" s="84"/>
      <c r="X711" s="13" t="s">
        <v>133</v>
      </c>
      <c r="Y711" s="166"/>
      <c r="AA711" s="108"/>
      <c r="AB711" s="15"/>
      <c r="AM711" s="6"/>
      <c r="AN711" s="15"/>
      <c r="AU711">
        <v>12</v>
      </c>
      <c r="AY711" s="6"/>
      <c r="AZ711" s="15"/>
      <c r="BK711" s="6"/>
      <c r="BL711" s="15"/>
      <c r="BW711" s="6"/>
      <c r="BX711" s="15"/>
      <c r="CI711" s="6"/>
      <c r="CJ711" s="16" t="str">
        <f t="shared" si="221"/>
        <v/>
      </c>
      <c r="CK711" s="16">
        <f t="shared" si="222"/>
        <v>1.0191780821917809</v>
      </c>
      <c r="CL711" s="16" t="str">
        <f t="shared" si="223"/>
        <v/>
      </c>
      <c r="CM711" s="16" t="str">
        <f t="shared" si="224"/>
        <v/>
      </c>
      <c r="CN711" s="16" t="str">
        <f t="shared" si="225"/>
        <v/>
      </c>
      <c r="CO711" s="18"/>
      <c r="CP711" s="15"/>
      <c r="DA711" s="6"/>
      <c r="DB711" s="15"/>
      <c r="DI711">
        <v>120</v>
      </c>
      <c r="DM711" s="6"/>
      <c r="DN711" s="15"/>
      <c r="DY711" s="6"/>
      <c r="DZ711" s="15"/>
      <c r="EK711" s="6"/>
      <c r="EL711" s="15"/>
      <c r="EW711" s="6"/>
      <c r="EX711" s="16" t="str">
        <f t="shared" si="199"/>
        <v/>
      </c>
      <c r="EY711" s="16">
        <f t="shared" si="200"/>
        <v>10.191780821917808</v>
      </c>
      <c r="EZ711" s="16" t="str">
        <f t="shared" si="201"/>
        <v/>
      </c>
      <c r="FA711" s="16" t="str">
        <f t="shared" si="202"/>
        <v/>
      </c>
      <c r="FB711" s="160" t="str">
        <f t="shared" si="203"/>
        <v/>
      </c>
      <c r="FC711" t="s">
        <v>205</v>
      </c>
      <c r="FD711" s="20" t="s">
        <v>126</v>
      </c>
      <c r="FE711"/>
      <c r="FF711" s="209" t="s">
        <v>206</v>
      </c>
      <c r="FH711" s="284">
        <f t="shared" ca="1" si="226"/>
        <v>0</v>
      </c>
      <c r="FI711" s="208">
        <f t="shared" si="227"/>
        <v>1</v>
      </c>
      <c r="FK711" t="str">
        <f t="shared" si="228"/>
        <v>CTG BRASIL TRADING LTDA.</v>
      </c>
      <c r="FL711" s="201">
        <f t="shared" ca="1" si="229"/>
        <v>0</v>
      </c>
      <c r="FM711" s="201">
        <f t="shared" ca="1" si="230"/>
        <v>580320</v>
      </c>
      <c r="FN711" s="200">
        <f>AB711*AB$2*IF($FC711="V",1,-1)*IF($Q711="Fixo",(CP711-INDEX('Curva Forward'!$C$5:$AN$13,MATCH(CONCATENATE(BD_COMERCIAL!$K711," ",BD_COMERCIAL!$L711),'Curva Forward'!$B$5:$B$13,0),MATCH(FN$4,'Curva Forward'!$C$4:$AN$4,0))),CP711)</f>
        <v>0</v>
      </c>
      <c r="FO711" s="200">
        <f>AC711*AC$2*IF($FC711="V",1,-1)*IF($Q711="Fixo",(CQ711-INDEX('Curva Forward'!$C$5:$AN$13,MATCH(CONCATENATE(BD_COMERCIAL!$K711," ",BD_COMERCIAL!$L711),'Curva Forward'!$B$5:$B$13,0),MATCH(FO$4,'Curva Forward'!$C$4:$AN$4,0))),CQ711)</f>
        <v>0</v>
      </c>
      <c r="FP711" s="200">
        <f>AD711*AD$2*IF($FC711="V",1,-1)*IF($Q711="Fixo",(CR711-INDEX('Curva Forward'!$C$5:$AN$13,MATCH(CONCATENATE(BD_COMERCIAL!$K711," ",BD_COMERCIAL!$L711),'Curva Forward'!$B$5:$B$13,0),MATCH(FP$4,'Curva Forward'!$C$4:$AN$4,0))),CR711)</f>
        <v>0</v>
      </c>
      <c r="FQ711" s="200">
        <f>AE711*AE$2*IF($FC711="V",1,-1)*IF($Q711="Fixo",(CS711-INDEX('Curva Forward'!$C$5:$AN$13,MATCH(CONCATENATE(BD_COMERCIAL!$K711," ",BD_COMERCIAL!$L711),'Curva Forward'!$B$5:$B$13,0),MATCH(FQ$4,'Curva Forward'!$C$4:$AN$4,0))),CS711)</f>
        <v>0</v>
      </c>
      <c r="FR711" s="200">
        <f>AF711*AF$2*IF($FC711="V",1,-1)*IF($Q711="Fixo",(CT711-INDEX('Curva Forward'!$C$5:$AN$13,MATCH(CONCATENATE(BD_COMERCIAL!$K711," ",BD_COMERCIAL!$L711),'Curva Forward'!$B$5:$B$13,0),MATCH(FR$4,'Curva Forward'!$C$4:$AN$4,0))),CT711)</f>
        <v>0</v>
      </c>
      <c r="FS711" s="200">
        <f>AG711*AG$2*IF($FC711="V",1,-1)*IF($Q711="Fixo",(CU711-INDEX('Curva Forward'!$C$5:$AN$13,MATCH(CONCATENATE(BD_COMERCIAL!$K711," ",BD_COMERCIAL!$L711),'Curva Forward'!$B$5:$B$13,0),MATCH(FS$4,'Curva Forward'!$C$4:$AN$4,0))),CU711)</f>
        <v>0</v>
      </c>
      <c r="FT711" s="200">
        <f>AH711*AH$2*IF($FC711="V",1,-1)*IF($Q711="Fixo",(CV711-INDEX('Curva Forward'!$C$5:$AN$13,MATCH(CONCATENATE(BD_COMERCIAL!$K711," ",BD_COMERCIAL!$L711),'Curva Forward'!$B$5:$B$13,0),MATCH(FT$4,'Curva Forward'!$C$4:$AN$4,0))),CV711)</f>
        <v>0</v>
      </c>
      <c r="FU711" s="200">
        <f>AI711*AI$2*IF($FC711="V",1,-1)*IF($Q711="Fixo",(CW711-INDEX('Curva Forward'!$C$5:$AN$13,MATCH(CONCATENATE(BD_COMERCIAL!$K711," ",BD_COMERCIAL!$L711),'Curva Forward'!$B$5:$B$13,0),MATCH(FU$4,'Curva Forward'!$C$4:$AN$4,0))),CW711)</f>
        <v>0</v>
      </c>
      <c r="FV711" s="200">
        <f>AJ711*AJ$2*IF($FC711="V",1,-1)*IF($Q711="Fixo",(CX711-INDEX('Curva Forward'!$C$5:$AN$13,MATCH(CONCATENATE(BD_COMERCIAL!$K711," ",BD_COMERCIAL!$L711),'Curva Forward'!$B$5:$B$13,0),MATCH(FV$4,'Curva Forward'!$C$4:$AN$4,0))),CX711)</f>
        <v>0</v>
      </c>
      <c r="FW711" s="200">
        <f>AK711*AK$2*IF($FC711="V",1,-1)*IF($Q711="Fixo",(CY711-INDEX('Curva Forward'!$C$5:$AN$13,MATCH(CONCATENATE(BD_COMERCIAL!$K711," ",BD_COMERCIAL!$L711),'Curva Forward'!$B$5:$B$13,0),MATCH(FW$4,'Curva Forward'!$C$4:$AN$4,0))),CY711)</f>
        <v>0</v>
      </c>
      <c r="FX711" s="200">
        <f>AL711*AL$2*IF($FC711="V",1,-1)*IF($Q711="Fixo",(CZ711-INDEX('Curva Forward'!$C$5:$AN$13,MATCH(CONCATENATE(BD_COMERCIAL!$K711," ",BD_COMERCIAL!$L711),'Curva Forward'!$B$5:$B$13,0),MATCH(FX$4,'Curva Forward'!$C$4:$AN$4,0))),CZ711)</f>
        <v>0</v>
      </c>
      <c r="FY711" s="200">
        <f>AM711*AM$2*IF($FC711="V",1,-1)*IF($Q711="Fixo",(DA711-INDEX('Curva Forward'!$C$5:$AN$13,MATCH(CONCATENATE(BD_COMERCIAL!$K711," ",BD_COMERCIAL!$L711),'Curva Forward'!$B$5:$B$13,0),MATCH(FY$4,'Curva Forward'!$C$4:$AN$4,0))),DA711)</f>
        <v>0</v>
      </c>
      <c r="FZ711" s="200">
        <f>AN711*AN$2*IF($FC711="V",1,-1)*IF($Q711="Fixo",(DB711-INDEX('Curva Forward'!$C$5:$AN$13,MATCH(CONCATENATE(BD_COMERCIAL!$K711," ",BD_COMERCIAL!$L711),'Curva Forward'!$B$5:$B$13,0),MATCH(FZ$4,'Curva Forward'!$C$4:$AN$4,0))),DB711)</f>
        <v>0</v>
      </c>
      <c r="GA711" s="200">
        <f>AO711*AO$2*IF($FC711="V",1,-1)*IF($Q711="Fixo",(DC711-INDEX('Curva Forward'!$C$5:$AN$13,MATCH(CONCATENATE(BD_COMERCIAL!$K711," ",BD_COMERCIAL!$L711),'Curva Forward'!$B$5:$B$13,0),MATCH(GA$4,'Curva Forward'!$C$4:$AN$4,0))),DC711)</f>
        <v>0</v>
      </c>
      <c r="GB711" s="200">
        <f>AP711*AP$2*IF($FC711="V",1,-1)*IF($Q711="Fixo",(DD711-INDEX('Curva Forward'!$C$5:$AN$13,MATCH(CONCATENATE(BD_COMERCIAL!$K711," ",BD_COMERCIAL!$L711),'Curva Forward'!$B$5:$B$13,0),MATCH(GB$4,'Curva Forward'!$C$4:$AN$4,0))),DD711)</f>
        <v>0</v>
      </c>
      <c r="GC711" s="200">
        <f>AQ711*AQ$2*IF($FC711="V",1,-1)*IF($Q711="Fixo",(DE711-INDEX('Curva Forward'!$C$5:$AN$13,MATCH(CONCATENATE(BD_COMERCIAL!$K711," ",BD_COMERCIAL!$L711),'Curva Forward'!$B$5:$B$13,0),MATCH(GC$4,'Curva Forward'!$C$4:$AN$4,0))),DE711)</f>
        <v>0</v>
      </c>
      <c r="GD711" s="200">
        <f>AR711*AR$2*IF($FC711="V",1,-1)*IF($Q711="Fixo",(DF711-INDEX('Curva Forward'!$C$5:$AN$13,MATCH(CONCATENATE(BD_COMERCIAL!$K711," ",BD_COMERCIAL!$L711),'Curva Forward'!$B$5:$B$13,0),MATCH(GD$4,'Curva Forward'!$C$4:$AN$4,0))),DF711)</f>
        <v>0</v>
      </c>
      <c r="GE711" s="200">
        <f>AS711*AS$2*IF($FC711="V",1,-1)*IF($Q711="Fixo",(DG711-INDEX('Curva Forward'!$C$5:$AN$13,MATCH(CONCATENATE(BD_COMERCIAL!$K711," ",BD_COMERCIAL!$L711),'Curva Forward'!$B$5:$B$13,0),MATCH(GE$4,'Curva Forward'!$C$4:$AN$4,0))),DG711)</f>
        <v>0</v>
      </c>
      <c r="GF711" s="200">
        <f>AT711*AT$2*IF($FC711="V",1,-1)*IF($Q711="Fixo",(DH711-INDEX('Curva Forward'!$C$5:$AN$13,MATCH(CONCATENATE(BD_COMERCIAL!$K711," ",BD_COMERCIAL!$L711),'Curva Forward'!$B$5:$B$13,0),MATCH(GF$4,'Curva Forward'!$C$4:$AN$4,0))),DH711)</f>
        <v>0</v>
      </c>
      <c r="GG711" s="200">
        <f>AU711*AU$2*IF($FC711="V",1,-1)*IF($Q711="Fixo",(DI711-INDEX('Curva Forward'!$C$5:$AN$13,MATCH(CONCATENATE(BD_COMERCIAL!$K711," ",BD_COMERCIAL!$L711),'Curva Forward'!$B$5:$B$13,0),MATCH(GG$4,'Curva Forward'!$C$4:$AN$4,0))),DI711)</f>
        <v>580320</v>
      </c>
      <c r="GH711" s="200">
        <f>AV711*AV$2*IF($FC711="V",1,-1)*IF($Q711="Fixo",(DJ711-INDEX('Curva Forward'!$C$5:$AN$13,MATCH(CONCATENATE(BD_COMERCIAL!$K711," ",BD_COMERCIAL!$L711),'Curva Forward'!$B$5:$B$13,0),MATCH(GH$4,'Curva Forward'!$C$4:$AN$4,0))),DJ711)</f>
        <v>0</v>
      </c>
      <c r="GI711" s="200">
        <f>AW711*AW$2*IF($FC711="V",1,-1)*IF($Q711="Fixo",(DK711-INDEX('Curva Forward'!$C$5:$AN$13,MATCH(CONCATENATE(BD_COMERCIAL!$K711," ",BD_COMERCIAL!$L711),'Curva Forward'!$B$5:$B$13,0),MATCH(GI$4,'Curva Forward'!$C$4:$AN$4,0))),DK711)</f>
        <v>0</v>
      </c>
      <c r="GJ711" s="200">
        <f>AX711*AX$2*IF($FC711="V",1,-1)*IF($Q711="Fixo",(DL711-INDEX('Curva Forward'!$C$5:$AN$13,MATCH(CONCATENATE(BD_COMERCIAL!$K711," ",BD_COMERCIAL!$L711),'Curva Forward'!$B$5:$B$13,0),MATCH(GJ$4,'Curva Forward'!$C$4:$AN$4,0))),DL711)</f>
        <v>0</v>
      </c>
      <c r="GK711" s="200">
        <f>AY711*AY$2*IF($FC711="V",1,-1)*IF($Q711="Fixo",(DM711-INDEX('Curva Forward'!$C$5:$AN$13,MATCH(CONCATENATE(BD_COMERCIAL!$K711," ",BD_COMERCIAL!$L711),'Curva Forward'!$B$5:$B$13,0),MATCH(GK$4,'Curva Forward'!$C$4:$AN$4,0))),DM711)</f>
        <v>0</v>
      </c>
      <c r="GL711" s="200">
        <f>IF(EZ711="",0,CL711*CL$2*IF($FC711="V",1,-1)*IF($Q711="Fixo",(EZ711-INDEX('Curva Forward'!$C$5:$AN$13,MATCH(CONCATENATE(BD_COMERCIAL!$K711," ",BD_COMERCIAL!$L711),'Curva Forward'!$B$5:$B$13,0),MATCH(GL$4,'Curva Forward'!$C$4:$AN$4,0))),EZ711))</f>
        <v>0</v>
      </c>
      <c r="GM711" s="200">
        <f>IF(FA711="",0,CM711*CM$2*IF($FC711="V",1,-1)*IF($Q711="Fixo",(FA711-INDEX('Curva Forward'!$C$5:$AN$13,MATCH(CONCATENATE(BD_COMERCIAL!$K711," ",BD_COMERCIAL!$L711),'Curva Forward'!$B$5:$B$13,0),MATCH(GM$4,'Curva Forward'!$C$4:$AN$4,0))),FA711))</f>
        <v>0</v>
      </c>
      <c r="GN711" s="200">
        <f>IF(FB711="",0,CN711*CN$2*IF($FC711="V",1,-1)*IF($Q711="Fixo",(FB711-INDEX('Curva Forward'!$C$5:$AN$13,MATCH(CONCATENATE(BD_COMERCIAL!$K711," ",BD_COMERCIAL!$L711),'Curva Forward'!$B$5:$B$13,0),MATCH(GN$4,'Curva Forward'!$C$4:$AN$4,0))),FB711))</f>
        <v>0</v>
      </c>
      <c r="GO711" s="201">
        <f t="shared" ca="1" si="231"/>
        <v>580320</v>
      </c>
      <c r="GP711" s="201">
        <f t="shared" ca="1" si="232"/>
        <v>0</v>
      </c>
    </row>
    <row r="712" spans="1:198" ht="15" customHeight="1" x14ac:dyDescent="0.25">
      <c r="A712" s="6"/>
      <c r="B712" s="7" t="s">
        <v>1167</v>
      </c>
      <c r="C712" s="8">
        <v>44855</v>
      </c>
      <c r="D712" s="9" t="s">
        <v>124</v>
      </c>
      <c r="E712" s="9" t="s">
        <v>1056</v>
      </c>
      <c r="F712" s="113" t="s">
        <v>992</v>
      </c>
      <c r="G712" s="10" t="s">
        <v>1022</v>
      </c>
      <c r="H712" s="113" t="s">
        <v>1023</v>
      </c>
      <c r="I712" s="9" t="s">
        <v>139</v>
      </c>
      <c r="J712" s="166"/>
      <c r="K712" s="10" t="s">
        <v>127</v>
      </c>
      <c r="L712" s="84" t="s">
        <v>22</v>
      </c>
      <c r="M712" s="11">
        <v>44927</v>
      </c>
      <c r="N712" s="12">
        <v>44957</v>
      </c>
      <c r="O712" s="10">
        <v>3</v>
      </c>
      <c r="P712" s="84">
        <v>66</v>
      </c>
      <c r="Q712" s="84" t="s">
        <v>128</v>
      </c>
      <c r="R712" s="10" t="s">
        <v>129</v>
      </c>
      <c r="S712" s="14" t="s">
        <v>135</v>
      </c>
      <c r="T712" s="11"/>
      <c r="U712" s="12"/>
      <c r="V712" s="257" t="str">
        <f ca="1">IF(U712="","",
IF(U712="NA","",
IFERROR(VLOOKUP(EOMONTH(M712,-2)+1,IPCA!$A:$B,2,0),
VLOOKUP(EOMONTH(TODAY(),-2)+1,IPCA!$A:$B,2,0))/
VLOOKUP(EOMONTH(U712,-2)+1,IPCA!$A:$B,2,0)*
P712))</f>
        <v/>
      </c>
      <c r="W712" s="84"/>
      <c r="X712" s="13" t="s">
        <v>133</v>
      </c>
      <c r="Y712" s="166"/>
      <c r="AA712" s="108"/>
      <c r="AB712" s="15"/>
      <c r="AM712" s="6"/>
      <c r="AN712" s="15">
        <v>3</v>
      </c>
      <c r="AY712" s="6"/>
      <c r="AZ712" s="15"/>
      <c r="BK712" s="6"/>
      <c r="BL712" s="15"/>
      <c r="BW712" s="6"/>
      <c r="BX712" s="15"/>
      <c r="CI712" s="6"/>
      <c r="CJ712" s="16" t="str">
        <f t="shared" si="221"/>
        <v/>
      </c>
      <c r="CK712" s="16">
        <f t="shared" si="222"/>
        <v>0.25479452054794521</v>
      </c>
      <c r="CL712" s="16" t="str">
        <f t="shared" si="223"/>
        <v/>
      </c>
      <c r="CM712" s="16" t="str">
        <f t="shared" si="224"/>
        <v/>
      </c>
      <c r="CN712" s="16" t="str">
        <f t="shared" si="225"/>
        <v/>
      </c>
      <c r="CO712" s="18"/>
      <c r="CP712" s="15"/>
      <c r="DA712" s="6"/>
      <c r="DB712" s="15">
        <v>66</v>
      </c>
      <c r="DM712" s="6"/>
      <c r="DN712" s="15"/>
      <c r="DY712" s="6"/>
      <c r="DZ712" s="15"/>
      <c r="EK712" s="6"/>
      <c r="EL712" s="15"/>
      <c r="EW712" s="6"/>
      <c r="EX712" s="16" t="str">
        <f t="shared" si="199"/>
        <v/>
      </c>
      <c r="EY712" s="16">
        <f t="shared" si="200"/>
        <v>5.6054794520547944</v>
      </c>
      <c r="EZ712" s="16" t="str">
        <f t="shared" si="201"/>
        <v/>
      </c>
      <c r="FA712" s="16" t="str">
        <f t="shared" si="202"/>
        <v/>
      </c>
      <c r="FB712" s="160" t="str">
        <f t="shared" si="203"/>
        <v/>
      </c>
      <c r="FC712" t="s">
        <v>204</v>
      </c>
      <c r="FD712" s="20" t="s">
        <v>139</v>
      </c>
      <c r="FE712"/>
      <c r="FF712" s="209" t="s">
        <v>206</v>
      </c>
      <c r="FH712" s="284">
        <f t="shared" ca="1" si="226"/>
        <v>0</v>
      </c>
      <c r="FI712" s="208">
        <f t="shared" si="227"/>
        <v>1</v>
      </c>
      <c r="FK712" t="str">
        <f t="shared" si="228"/>
        <v>EVO ENERGIA LTDA</v>
      </c>
      <c r="FL712" s="201">
        <f t="shared" ca="1" si="229"/>
        <v>0</v>
      </c>
      <c r="FM712" s="201">
        <f t="shared" ca="1" si="230"/>
        <v>-187488</v>
      </c>
      <c r="FN712" s="200">
        <f>AB712*AB$2*IF($FC712="V",1,-1)*IF($Q712="Fixo",(CP712-INDEX('Curva Forward'!$C$5:$AN$13,MATCH(CONCATENATE(BD_COMERCIAL!$K712," ",BD_COMERCIAL!$L712),'Curva Forward'!$B$5:$B$13,0),MATCH(FN$4,'Curva Forward'!$C$4:$AN$4,0))),CP712)</f>
        <v>0</v>
      </c>
      <c r="FO712" s="200">
        <f>AC712*AC$2*IF($FC712="V",1,-1)*IF($Q712="Fixo",(CQ712-INDEX('Curva Forward'!$C$5:$AN$13,MATCH(CONCATENATE(BD_COMERCIAL!$K712," ",BD_COMERCIAL!$L712),'Curva Forward'!$B$5:$B$13,0),MATCH(FO$4,'Curva Forward'!$C$4:$AN$4,0))),CQ712)</f>
        <v>0</v>
      </c>
      <c r="FP712" s="200">
        <f>AD712*AD$2*IF($FC712="V",1,-1)*IF($Q712="Fixo",(CR712-INDEX('Curva Forward'!$C$5:$AN$13,MATCH(CONCATENATE(BD_COMERCIAL!$K712," ",BD_COMERCIAL!$L712),'Curva Forward'!$B$5:$B$13,0),MATCH(FP$4,'Curva Forward'!$C$4:$AN$4,0))),CR712)</f>
        <v>0</v>
      </c>
      <c r="FQ712" s="200">
        <f>AE712*AE$2*IF($FC712="V",1,-1)*IF($Q712="Fixo",(CS712-INDEX('Curva Forward'!$C$5:$AN$13,MATCH(CONCATENATE(BD_COMERCIAL!$K712," ",BD_COMERCIAL!$L712),'Curva Forward'!$B$5:$B$13,0),MATCH(FQ$4,'Curva Forward'!$C$4:$AN$4,0))),CS712)</f>
        <v>0</v>
      </c>
      <c r="FR712" s="200">
        <f>AF712*AF$2*IF($FC712="V",1,-1)*IF($Q712="Fixo",(CT712-INDEX('Curva Forward'!$C$5:$AN$13,MATCH(CONCATENATE(BD_COMERCIAL!$K712," ",BD_COMERCIAL!$L712),'Curva Forward'!$B$5:$B$13,0),MATCH(FR$4,'Curva Forward'!$C$4:$AN$4,0))),CT712)</f>
        <v>0</v>
      </c>
      <c r="FS712" s="200">
        <f>AG712*AG$2*IF($FC712="V",1,-1)*IF($Q712="Fixo",(CU712-INDEX('Curva Forward'!$C$5:$AN$13,MATCH(CONCATENATE(BD_COMERCIAL!$K712," ",BD_COMERCIAL!$L712),'Curva Forward'!$B$5:$B$13,0),MATCH(FS$4,'Curva Forward'!$C$4:$AN$4,0))),CU712)</f>
        <v>0</v>
      </c>
      <c r="FT712" s="200">
        <f>AH712*AH$2*IF($FC712="V",1,-1)*IF($Q712="Fixo",(CV712-INDEX('Curva Forward'!$C$5:$AN$13,MATCH(CONCATENATE(BD_COMERCIAL!$K712," ",BD_COMERCIAL!$L712),'Curva Forward'!$B$5:$B$13,0),MATCH(FT$4,'Curva Forward'!$C$4:$AN$4,0))),CV712)</f>
        <v>0</v>
      </c>
      <c r="FU712" s="200">
        <f>AI712*AI$2*IF($FC712="V",1,-1)*IF($Q712="Fixo",(CW712-INDEX('Curva Forward'!$C$5:$AN$13,MATCH(CONCATENATE(BD_COMERCIAL!$K712," ",BD_COMERCIAL!$L712),'Curva Forward'!$B$5:$B$13,0),MATCH(FU$4,'Curva Forward'!$C$4:$AN$4,0))),CW712)</f>
        <v>0</v>
      </c>
      <c r="FV712" s="200">
        <f>AJ712*AJ$2*IF($FC712="V",1,-1)*IF($Q712="Fixo",(CX712-INDEX('Curva Forward'!$C$5:$AN$13,MATCH(CONCATENATE(BD_COMERCIAL!$K712," ",BD_COMERCIAL!$L712),'Curva Forward'!$B$5:$B$13,0),MATCH(FV$4,'Curva Forward'!$C$4:$AN$4,0))),CX712)</f>
        <v>0</v>
      </c>
      <c r="FW712" s="200">
        <f>AK712*AK$2*IF($FC712="V",1,-1)*IF($Q712="Fixo",(CY712-INDEX('Curva Forward'!$C$5:$AN$13,MATCH(CONCATENATE(BD_COMERCIAL!$K712," ",BD_COMERCIAL!$L712),'Curva Forward'!$B$5:$B$13,0),MATCH(FW$4,'Curva Forward'!$C$4:$AN$4,0))),CY712)</f>
        <v>0</v>
      </c>
      <c r="FX712" s="200">
        <f>AL712*AL$2*IF($FC712="V",1,-1)*IF($Q712="Fixo",(CZ712-INDEX('Curva Forward'!$C$5:$AN$13,MATCH(CONCATENATE(BD_COMERCIAL!$K712," ",BD_COMERCIAL!$L712),'Curva Forward'!$B$5:$B$13,0),MATCH(FX$4,'Curva Forward'!$C$4:$AN$4,0))),CZ712)</f>
        <v>0</v>
      </c>
      <c r="FY712" s="200">
        <f>AM712*AM$2*IF($FC712="V",1,-1)*IF($Q712="Fixo",(DA712-INDEX('Curva Forward'!$C$5:$AN$13,MATCH(CONCATENATE(BD_COMERCIAL!$K712," ",BD_COMERCIAL!$L712),'Curva Forward'!$B$5:$B$13,0),MATCH(FY$4,'Curva Forward'!$C$4:$AN$4,0))),DA712)</f>
        <v>0</v>
      </c>
      <c r="FZ712" s="200">
        <f>AN712*AN$2*IF($FC712="V",1,-1)*IF($Q712="Fixo",(DB712-INDEX('Curva Forward'!$C$5:$AN$13,MATCH(CONCATENATE(BD_COMERCIAL!$K712," ",BD_COMERCIAL!$L712),'Curva Forward'!$B$5:$B$13,0),MATCH(FZ$4,'Curva Forward'!$C$4:$AN$4,0))),DB712)</f>
        <v>-187488</v>
      </c>
      <c r="GA712" s="200">
        <f>AO712*AO$2*IF($FC712="V",1,-1)*IF($Q712="Fixo",(DC712-INDEX('Curva Forward'!$C$5:$AN$13,MATCH(CONCATENATE(BD_COMERCIAL!$K712," ",BD_COMERCIAL!$L712),'Curva Forward'!$B$5:$B$13,0),MATCH(GA$4,'Curva Forward'!$C$4:$AN$4,0))),DC712)</f>
        <v>0</v>
      </c>
      <c r="GB712" s="200">
        <f>AP712*AP$2*IF($FC712="V",1,-1)*IF($Q712="Fixo",(DD712-INDEX('Curva Forward'!$C$5:$AN$13,MATCH(CONCATENATE(BD_COMERCIAL!$K712," ",BD_COMERCIAL!$L712),'Curva Forward'!$B$5:$B$13,0),MATCH(GB$4,'Curva Forward'!$C$4:$AN$4,0))),DD712)</f>
        <v>0</v>
      </c>
      <c r="GC712" s="200">
        <f>AQ712*AQ$2*IF($FC712="V",1,-1)*IF($Q712="Fixo",(DE712-INDEX('Curva Forward'!$C$5:$AN$13,MATCH(CONCATENATE(BD_COMERCIAL!$K712," ",BD_COMERCIAL!$L712),'Curva Forward'!$B$5:$B$13,0),MATCH(GC$4,'Curva Forward'!$C$4:$AN$4,0))),DE712)</f>
        <v>0</v>
      </c>
      <c r="GD712" s="200">
        <f>AR712*AR$2*IF($FC712="V",1,-1)*IF($Q712="Fixo",(DF712-INDEX('Curva Forward'!$C$5:$AN$13,MATCH(CONCATENATE(BD_COMERCIAL!$K712," ",BD_COMERCIAL!$L712),'Curva Forward'!$B$5:$B$13,0),MATCH(GD$4,'Curva Forward'!$C$4:$AN$4,0))),DF712)</f>
        <v>0</v>
      </c>
      <c r="GE712" s="200">
        <f>AS712*AS$2*IF($FC712="V",1,-1)*IF($Q712="Fixo",(DG712-INDEX('Curva Forward'!$C$5:$AN$13,MATCH(CONCATENATE(BD_COMERCIAL!$K712," ",BD_COMERCIAL!$L712),'Curva Forward'!$B$5:$B$13,0),MATCH(GE$4,'Curva Forward'!$C$4:$AN$4,0))),DG712)</f>
        <v>0</v>
      </c>
      <c r="GF712" s="200">
        <f>AT712*AT$2*IF($FC712="V",1,-1)*IF($Q712="Fixo",(DH712-INDEX('Curva Forward'!$C$5:$AN$13,MATCH(CONCATENATE(BD_COMERCIAL!$K712," ",BD_COMERCIAL!$L712),'Curva Forward'!$B$5:$B$13,0),MATCH(GF$4,'Curva Forward'!$C$4:$AN$4,0))),DH712)</f>
        <v>0</v>
      </c>
      <c r="GG712" s="200">
        <f>AU712*AU$2*IF($FC712="V",1,-1)*IF($Q712="Fixo",(DI712-INDEX('Curva Forward'!$C$5:$AN$13,MATCH(CONCATENATE(BD_COMERCIAL!$K712," ",BD_COMERCIAL!$L712),'Curva Forward'!$B$5:$B$13,0),MATCH(GG$4,'Curva Forward'!$C$4:$AN$4,0))),DI712)</f>
        <v>0</v>
      </c>
      <c r="GH712" s="200">
        <f>AV712*AV$2*IF($FC712="V",1,-1)*IF($Q712="Fixo",(DJ712-INDEX('Curva Forward'!$C$5:$AN$13,MATCH(CONCATENATE(BD_COMERCIAL!$K712," ",BD_COMERCIAL!$L712),'Curva Forward'!$B$5:$B$13,0),MATCH(GH$4,'Curva Forward'!$C$4:$AN$4,0))),DJ712)</f>
        <v>0</v>
      </c>
      <c r="GI712" s="200">
        <f>AW712*AW$2*IF($FC712="V",1,-1)*IF($Q712="Fixo",(DK712-INDEX('Curva Forward'!$C$5:$AN$13,MATCH(CONCATENATE(BD_COMERCIAL!$K712," ",BD_COMERCIAL!$L712),'Curva Forward'!$B$5:$B$13,0),MATCH(GI$4,'Curva Forward'!$C$4:$AN$4,0))),DK712)</f>
        <v>0</v>
      </c>
      <c r="GJ712" s="200">
        <f>AX712*AX$2*IF($FC712="V",1,-1)*IF($Q712="Fixo",(DL712-INDEX('Curva Forward'!$C$5:$AN$13,MATCH(CONCATENATE(BD_COMERCIAL!$K712," ",BD_COMERCIAL!$L712),'Curva Forward'!$B$5:$B$13,0),MATCH(GJ$4,'Curva Forward'!$C$4:$AN$4,0))),DL712)</f>
        <v>0</v>
      </c>
      <c r="GK712" s="200">
        <f>AY712*AY$2*IF($FC712="V",1,-1)*IF($Q712="Fixo",(DM712-INDEX('Curva Forward'!$C$5:$AN$13,MATCH(CONCATENATE(BD_COMERCIAL!$K712," ",BD_COMERCIAL!$L712),'Curva Forward'!$B$5:$B$13,0),MATCH(GK$4,'Curva Forward'!$C$4:$AN$4,0))),DM712)</f>
        <v>0</v>
      </c>
      <c r="GL712" s="200">
        <f>IF(EZ712="",0,CL712*CL$2*IF($FC712="V",1,-1)*IF($Q712="Fixo",(EZ712-INDEX('Curva Forward'!$C$5:$AN$13,MATCH(CONCATENATE(BD_COMERCIAL!$K712," ",BD_COMERCIAL!$L712),'Curva Forward'!$B$5:$B$13,0),MATCH(GL$4,'Curva Forward'!$C$4:$AN$4,0))),EZ712))</f>
        <v>0</v>
      </c>
      <c r="GM712" s="200">
        <f>IF(FA712="",0,CM712*CM$2*IF($FC712="V",1,-1)*IF($Q712="Fixo",(FA712-INDEX('Curva Forward'!$C$5:$AN$13,MATCH(CONCATENATE(BD_COMERCIAL!$K712," ",BD_COMERCIAL!$L712),'Curva Forward'!$B$5:$B$13,0),MATCH(GM$4,'Curva Forward'!$C$4:$AN$4,0))),FA712))</f>
        <v>0</v>
      </c>
      <c r="GN712" s="200">
        <f>IF(FB712="",0,CN712*CN$2*IF($FC712="V",1,-1)*IF($Q712="Fixo",(FB712-INDEX('Curva Forward'!$C$5:$AN$13,MATCH(CONCATENATE(BD_COMERCIAL!$K712," ",BD_COMERCIAL!$L712),'Curva Forward'!$B$5:$B$13,0),MATCH(GN$4,'Curva Forward'!$C$4:$AN$4,0))),FB712))</f>
        <v>0</v>
      </c>
      <c r="GO712" s="201">
        <f t="shared" ca="1" si="231"/>
        <v>0</v>
      </c>
      <c r="GP712" s="201">
        <f t="shared" ca="1" si="232"/>
        <v>-187488</v>
      </c>
    </row>
    <row r="713" spans="1:198" ht="15" customHeight="1" x14ac:dyDescent="0.25">
      <c r="A713" s="6"/>
      <c r="B713" s="7" t="s">
        <v>1168</v>
      </c>
      <c r="C713" s="8">
        <v>44860</v>
      </c>
      <c r="D713" s="9" t="s">
        <v>131</v>
      </c>
      <c r="E713" s="9" t="s">
        <v>177</v>
      </c>
      <c r="F713" s="113" t="s">
        <v>1047</v>
      </c>
      <c r="G713" s="10" t="s">
        <v>1056</v>
      </c>
      <c r="H713" s="113" t="s">
        <v>992</v>
      </c>
      <c r="I713" s="9" t="s">
        <v>139</v>
      </c>
      <c r="J713" s="166"/>
      <c r="K713" s="10" t="s">
        <v>127</v>
      </c>
      <c r="L713" s="84" t="s">
        <v>22</v>
      </c>
      <c r="M713" s="11">
        <v>44958</v>
      </c>
      <c r="N713" s="12">
        <v>44985</v>
      </c>
      <c r="O713" s="10">
        <v>2</v>
      </c>
      <c r="P713" s="84">
        <v>73</v>
      </c>
      <c r="Q713" s="84" t="s">
        <v>128</v>
      </c>
      <c r="R713" s="10" t="s">
        <v>129</v>
      </c>
      <c r="S713" s="14" t="s">
        <v>135</v>
      </c>
      <c r="T713" s="11"/>
      <c r="U713" s="12"/>
      <c r="V713" s="257" t="str">
        <f ca="1">IF(U713="","",
IF(U713="NA","",
IFERROR(VLOOKUP(EOMONTH(M713,-2)+1,IPCA!$A:$B,2,0),
VLOOKUP(EOMONTH(TODAY(),-2)+1,IPCA!$A:$B,2,0))/
VLOOKUP(EOMONTH(U713,-2)+1,IPCA!$A:$B,2,0)*
P713))</f>
        <v/>
      </c>
      <c r="W713" s="84"/>
      <c r="X713" s="13" t="s">
        <v>133</v>
      </c>
      <c r="Y713" s="166"/>
      <c r="AA713" s="108"/>
      <c r="AB713" s="15"/>
      <c r="AM713" s="6"/>
      <c r="AN713" s="15"/>
      <c r="AO713">
        <v>2</v>
      </c>
      <c r="AY713" s="6"/>
      <c r="AZ713" s="15"/>
      <c r="BK713" s="6"/>
      <c r="BL713" s="15"/>
      <c r="BW713" s="6"/>
      <c r="BX713" s="15"/>
      <c r="CI713" s="6"/>
      <c r="CJ713" s="16" t="str">
        <f t="shared" si="221"/>
        <v/>
      </c>
      <c r="CK713" s="16">
        <f t="shared" si="222"/>
        <v>0.15342465753424658</v>
      </c>
      <c r="CL713" s="16" t="str">
        <f t="shared" si="223"/>
        <v/>
      </c>
      <c r="CM713" s="16" t="str">
        <f t="shared" si="224"/>
        <v/>
      </c>
      <c r="CN713" s="16" t="str">
        <f t="shared" si="225"/>
        <v/>
      </c>
      <c r="CO713" s="18"/>
      <c r="CP713" s="15"/>
      <c r="DA713" s="6"/>
      <c r="DB713" s="15"/>
      <c r="DC713">
        <v>73</v>
      </c>
      <c r="DM713" s="6"/>
      <c r="DN713" s="15"/>
      <c r="DY713" s="6"/>
      <c r="DZ713" s="15"/>
      <c r="EK713" s="6"/>
      <c r="EL713" s="15"/>
      <c r="EW713" s="6"/>
      <c r="EX713" s="16" t="str">
        <f t="shared" si="199"/>
        <v/>
      </c>
      <c r="EY713" s="16">
        <f t="shared" si="200"/>
        <v>5.6</v>
      </c>
      <c r="EZ713" s="16" t="str">
        <f t="shared" si="201"/>
        <v/>
      </c>
      <c r="FA713" s="16" t="str">
        <f t="shared" si="202"/>
        <v/>
      </c>
      <c r="FB713" s="160" t="str">
        <f t="shared" si="203"/>
        <v/>
      </c>
      <c r="FC713" t="s">
        <v>205</v>
      </c>
      <c r="FD713" s="20" t="s">
        <v>139</v>
      </c>
      <c r="FE713"/>
      <c r="FF713" s="209" t="s">
        <v>206</v>
      </c>
      <c r="FH713" s="284">
        <f t="shared" ca="1" si="226"/>
        <v>0</v>
      </c>
      <c r="FI713" s="208">
        <f t="shared" si="227"/>
        <v>0.9</v>
      </c>
      <c r="FK713" t="str">
        <f t="shared" si="228"/>
        <v>RBE Gestão Estratégica de Energia Ltda</v>
      </c>
      <c r="FL713" s="201">
        <f t="shared" ca="1" si="229"/>
        <v>0</v>
      </c>
      <c r="FM713" s="201">
        <f t="shared" ca="1" si="230"/>
        <v>103488</v>
      </c>
      <c r="FN713" s="200">
        <f>AB713*AB$2*IF($FC713="V",1,-1)*IF($Q713="Fixo",(CP713-INDEX('Curva Forward'!$C$5:$AN$13,MATCH(CONCATENATE(BD_COMERCIAL!$K713," ",BD_COMERCIAL!$L713),'Curva Forward'!$B$5:$B$13,0),MATCH(FN$4,'Curva Forward'!$C$4:$AN$4,0))),CP713)</f>
        <v>0</v>
      </c>
      <c r="FO713" s="200">
        <f>AC713*AC$2*IF($FC713="V",1,-1)*IF($Q713="Fixo",(CQ713-INDEX('Curva Forward'!$C$5:$AN$13,MATCH(CONCATENATE(BD_COMERCIAL!$K713," ",BD_COMERCIAL!$L713),'Curva Forward'!$B$5:$B$13,0),MATCH(FO$4,'Curva Forward'!$C$4:$AN$4,0))),CQ713)</f>
        <v>0</v>
      </c>
      <c r="FP713" s="200">
        <f>AD713*AD$2*IF($FC713="V",1,-1)*IF($Q713="Fixo",(CR713-INDEX('Curva Forward'!$C$5:$AN$13,MATCH(CONCATENATE(BD_COMERCIAL!$K713," ",BD_COMERCIAL!$L713),'Curva Forward'!$B$5:$B$13,0),MATCH(FP$4,'Curva Forward'!$C$4:$AN$4,0))),CR713)</f>
        <v>0</v>
      </c>
      <c r="FQ713" s="200">
        <f>AE713*AE$2*IF($FC713="V",1,-1)*IF($Q713="Fixo",(CS713-INDEX('Curva Forward'!$C$5:$AN$13,MATCH(CONCATENATE(BD_COMERCIAL!$K713," ",BD_COMERCIAL!$L713),'Curva Forward'!$B$5:$B$13,0),MATCH(FQ$4,'Curva Forward'!$C$4:$AN$4,0))),CS713)</f>
        <v>0</v>
      </c>
      <c r="FR713" s="200">
        <f>AF713*AF$2*IF($FC713="V",1,-1)*IF($Q713="Fixo",(CT713-INDEX('Curva Forward'!$C$5:$AN$13,MATCH(CONCATENATE(BD_COMERCIAL!$K713," ",BD_COMERCIAL!$L713),'Curva Forward'!$B$5:$B$13,0),MATCH(FR$4,'Curva Forward'!$C$4:$AN$4,0))),CT713)</f>
        <v>0</v>
      </c>
      <c r="FS713" s="200">
        <f>AG713*AG$2*IF($FC713="V",1,-1)*IF($Q713="Fixo",(CU713-INDEX('Curva Forward'!$C$5:$AN$13,MATCH(CONCATENATE(BD_COMERCIAL!$K713," ",BD_COMERCIAL!$L713),'Curva Forward'!$B$5:$B$13,0),MATCH(FS$4,'Curva Forward'!$C$4:$AN$4,0))),CU713)</f>
        <v>0</v>
      </c>
      <c r="FT713" s="200">
        <f>AH713*AH$2*IF($FC713="V",1,-1)*IF($Q713="Fixo",(CV713-INDEX('Curva Forward'!$C$5:$AN$13,MATCH(CONCATENATE(BD_COMERCIAL!$K713," ",BD_COMERCIAL!$L713),'Curva Forward'!$B$5:$B$13,0),MATCH(FT$4,'Curva Forward'!$C$4:$AN$4,0))),CV713)</f>
        <v>0</v>
      </c>
      <c r="FU713" s="200">
        <f>AI713*AI$2*IF($FC713="V",1,-1)*IF($Q713="Fixo",(CW713-INDEX('Curva Forward'!$C$5:$AN$13,MATCH(CONCATENATE(BD_COMERCIAL!$K713," ",BD_COMERCIAL!$L713),'Curva Forward'!$B$5:$B$13,0),MATCH(FU$4,'Curva Forward'!$C$4:$AN$4,0))),CW713)</f>
        <v>0</v>
      </c>
      <c r="FV713" s="200">
        <f>AJ713*AJ$2*IF($FC713="V",1,-1)*IF($Q713="Fixo",(CX713-INDEX('Curva Forward'!$C$5:$AN$13,MATCH(CONCATENATE(BD_COMERCIAL!$K713," ",BD_COMERCIAL!$L713),'Curva Forward'!$B$5:$B$13,0),MATCH(FV$4,'Curva Forward'!$C$4:$AN$4,0))),CX713)</f>
        <v>0</v>
      </c>
      <c r="FW713" s="200">
        <f>AK713*AK$2*IF($FC713="V",1,-1)*IF($Q713="Fixo",(CY713-INDEX('Curva Forward'!$C$5:$AN$13,MATCH(CONCATENATE(BD_COMERCIAL!$K713," ",BD_COMERCIAL!$L713),'Curva Forward'!$B$5:$B$13,0),MATCH(FW$4,'Curva Forward'!$C$4:$AN$4,0))),CY713)</f>
        <v>0</v>
      </c>
      <c r="FX713" s="200">
        <f>AL713*AL$2*IF($FC713="V",1,-1)*IF($Q713="Fixo",(CZ713-INDEX('Curva Forward'!$C$5:$AN$13,MATCH(CONCATENATE(BD_COMERCIAL!$K713," ",BD_COMERCIAL!$L713),'Curva Forward'!$B$5:$B$13,0),MATCH(FX$4,'Curva Forward'!$C$4:$AN$4,0))),CZ713)</f>
        <v>0</v>
      </c>
      <c r="FY713" s="200">
        <f>AM713*AM$2*IF($FC713="V",1,-1)*IF($Q713="Fixo",(DA713-INDEX('Curva Forward'!$C$5:$AN$13,MATCH(CONCATENATE(BD_COMERCIAL!$K713," ",BD_COMERCIAL!$L713),'Curva Forward'!$B$5:$B$13,0),MATCH(FY$4,'Curva Forward'!$C$4:$AN$4,0))),DA713)</f>
        <v>0</v>
      </c>
      <c r="FZ713" s="200">
        <f>AN713*AN$2*IF($FC713="V",1,-1)*IF($Q713="Fixo",(DB713-INDEX('Curva Forward'!$C$5:$AN$13,MATCH(CONCATENATE(BD_COMERCIAL!$K713," ",BD_COMERCIAL!$L713),'Curva Forward'!$B$5:$B$13,0),MATCH(FZ$4,'Curva Forward'!$C$4:$AN$4,0))),DB713)</f>
        <v>0</v>
      </c>
      <c r="GA713" s="200">
        <f>AO713*AO$2*IF($FC713="V",1,-1)*IF($Q713="Fixo",(DC713-INDEX('Curva Forward'!$C$5:$AN$13,MATCH(CONCATENATE(BD_COMERCIAL!$K713," ",BD_COMERCIAL!$L713),'Curva Forward'!$B$5:$B$13,0),MATCH(GA$4,'Curva Forward'!$C$4:$AN$4,0))),DC713)</f>
        <v>103488</v>
      </c>
      <c r="GB713" s="200">
        <f>AP713*AP$2*IF($FC713="V",1,-1)*IF($Q713="Fixo",(DD713-INDEX('Curva Forward'!$C$5:$AN$13,MATCH(CONCATENATE(BD_COMERCIAL!$K713," ",BD_COMERCIAL!$L713),'Curva Forward'!$B$5:$B$13,0),MATCH(GB$4,'Curva Forward'!$C$4:$AN$4,0))),DD713)</f>
        <v>0</v>
      </c>
      <c r="GC713" s="200">
        <f>AQ713*AQ$2*IF($FC713="V",1,-1)*IF($Q713="Fixo",(DE713-INDEX('Curva Forward'!$C$5:$AN$13,MATCH(CONCATENATE(BD_COMERCIAL!$K713," ",BD_COMERCIAL!$L713),'Curva Forward'!$B$5:$B$13,0),MATCH(GC$4,'Curva Forward'!$C$4:$AN$4,0))),DE713)</f>
        <v>0</v>
      </c>
      <c r="GD713" s="200">
        <f>AR713*AR$2*IF($FC713="V",1,-1)*IF($Q713="Fixo",(DF713-INDEX('Curva Forward'!$C$5:$AN$13,MATCH(CONCATENATE(BD_COMERCIAL!$K713," ",BD_COMERCIAL!$L713),'Curva Forward'!$B$5:$B$13,0),MATCH(GD$4,'Curva Forward'!$C$4:$AN$4,0))),DF713)</f>
        <v>0</v>
      </c>
      <c r="GE713" s="200">
        <f>AS713*AS$2*IF($FC713="V",1,-1)*IF($Q713="Fixo",(DG713-INDEX('Curva Forward'!$C$5:$AN$13,MATCH(CONCATENATE(BD_COMERCIAL!$K713," ",BD_COMERCIAL!$L713),'Curva Forward'!$B$5:$B$13,0),MATCH(GE$4,'Curva Forward'!$C$4:$AN$4,0))),DG713)</f>
        <v>0</v>
      </c>
      <c r="GF713" s="200">
        <f>AT713*AT$2*IF($FC713="V",1,-1)*IF($Q713="Fixo",(DH713-INDEX('Curva Forward'!$C$5:$AN$13,MATCH(CONCATENATE(BD_COMERCIAL!$K713," ",BD_COMERCIAL!$L713),'Curva Forward'!$B$5:$B$13,0),MATCH(GF$4,'Curva Forward'!$C$4:$AN$4,0))),DH713)</f>
        <v>0</v>
      </c>
      <c r="GG713" s="200">
        <f>AU713*AU$2*IF($FC713="V",1,-1)*IF($Q713="Fixo",(DI713-INDEX('Curva Forward'!$C$5:$AN$13,MATCH(CONCATENATE(BD_COMERCIAL!$K713," ",BD_COMERCIAL!$L713),'Curva Forward'!$B$5:$B$13,0),MATCH(GG$4,'Curva Forward'!$C$4:$AN$4,0))),DI713)</f>
        <v>0</v>
      </c>
      <c r="GH713" s="200">
        <f>AV713*AV$2*IF($FC713="V",1,-1)*IF($Q713="Fixo",(DJ713-INDEX('Curva Forward'!$C$5:$AN$13,MATCH(CONCATENATE(BD_COMERCIAL!$K713," ",BD_COMERCIAL!$L713),'Curva Forward'!$B$5:$B$13,0),MATCH(GH$4,'Curva Forward'!$C$4:$AN$4,0))),DJ713)</f>
        <v>0</v>
      </c>
      <c r="GI713" s="200">
        <f>AW713*AW$2*IF($FC713="V",1,-1)*IF($Q713="Fixo",(DK713-INDEX('Curva Forward'!$C$5:$AN$13,MATCH(CONCATENATE(BD_COMERCIAL!$K713," ",BD_COMERCIAL!$L713),'Curva Forward'!$B$5:$B$13,0),MATCH(GI$4,'Curva Forward'!$C$4:$AN$4,0))),DK713)</f>
        <v>0</v>
      </c>
      <c r="GJ713" s="200">
        <f>AX713*AX$2*IF($FC713="V",1,-1)*IF($Q713="Fixo",(DL713-INDEX('Curva Forward'!$C$5:$AN$13,MATCH(CONCATENATE(BD_COMERCIAL!$K713," ",BD_COMERCIAL!$L713),'Curva Forward'!$B$5:$B$13,0),MATCH(GJ$4,'Curva Forward'!$C$4:$AN$4,0))),DL713)</f>
        <v>0</v>
      </c>
      <c r="GK713" s="200">
        <f>AY713*AY$2*IF($FC713="V",1,-1)*IF($Q713="Fixo",(DM713-INDEX('Curva Forward'!$C$5:$AN$13,MATCH(CONCATENATE(BD_COMERCIAL!$K713," ",BD_COMERCIAL!$L713),'Curva Forward'!$B$5:$B$13,0),MATCH(GK$4,'Curva Forward'!$C$4:$AN$4,0))),DM713)</f>
        <v>0</v>
      </c>
      <c r="GL713" s="200">
        <f>IF(EZ713="",0,CL713*CL$2*IF($FC713="V",1,-1)*IF($Q713="Fixo",(EZ713-INDEX('Curva Forward'!$C$5:$AN$13,MATCH(CONCATENATE(BD_COMERCIAL!$K713," ",BD_COMERCIAL!$L713),'Curva Forward'!$B$5:$B$13,0),MATCH(GL$4,'Curva Forward'!$C$4:$AN$4,0))),EZ713))</f>
        <v>0</v>
      </c>
      <c r="GM713" s="200">
        <f>IF(FA713="",0,CM713*CM$2*IF($FC713="V",1,-1)*IF($Q713="Fixo",(FA713-INDEX('Curva Forward'!$C$5:$AN$13,MATCH(CONCATENATE(BD_COMERCIAL!$K713," ",BD_COMERCIAL!$L713),'Curva Forward'!$B$5:$B$13,0),MATCH(GM$4,'Curva Forward'!$C$4:$AN$4,0))),FA713))</f>
        <v>0</v>
      </c>
      <c r="GN713" s="200">
        <f>IF(FB713="",0,CN713*CN$2*IF($FC713="V",1,-1)*IF($Q713="Fixo",(FB713-INDEX('Curva Forward'!$C$5:$AN$13,MATCH(CONCATENATE(BD_COMERCIAL!$K713," ",BD_COMERCIAL!$L713),'Curva Forward'!$B$5:$B$13,0),MATCH(GN$4,'Curva Forward'!$C$4:$AN$4,0))),FB713))</f>
        <v>0</v>
      </c>
      <c r="GO713" s="201">
        <f t="shared" ca="1" si="231"/>
        <v>103488</v>
      </c>
      <c r="GP713" s="201">
        <f t="shared" ca="1" si="232"/>
        <v>0</v>
      </c>
    </row>
    <row r="714" spans="1:198" ht="15" customHeight="1" x14ac:dyDescent="0.25">
      <c r="A714" s="6"/>
      <c r="B714" s="7" t="s">
        <v>1175</v>
      </c>
      <c r="C714" s="8">
        <v>44866</v>
      </c>
      <c r="D714" s="9" t="s">
        <v>131</v>
      </c>
      <c r="E714" s="9" t="s">
        <v>178</v>
      </c>
      <c r="F714" s="113" t="s">
        <v>1176</v>
      </c>
      <c r="G714" s="10" t="s">
        <v>1056</v>
      </c>
      <c r="H714" s="113" t="s">
        <v>992</v>
      </c>
      <c r="I714" s="9" t="s">
        <v>139</v>
      </c>
      <c r="J714" s="166"/>
      <c r="K714" s="10" t="s">
        <v>127</v>
      </c>
      <c r="L714" s="84" t="s">
        <v>22</v>
      </c>
      <c r="M714" s="11">
        <v>44986</v>
      </c>
      <c r="N714" s="12">
        <v>45016</v>
      </c>
      <c r="O714" s="10">
        <v>2</v>
      </c>
      <c r="P714" s="84">
        <v>73</v>
      </c>
      <c r="Q714" s="84" t="s">
        <v>128</v>
      </c>
      <c r="R714" s="10" t="s">
        <v>129</v>
      </c>
      <c r="S714" s="14" t="s">
        <v>135</v>
      </c>
      <c r="T714" s="11"/>
      <c r="U714" s="12"/>
      <c r="V714" s="257" t="str">
        <f ca="1">IF(U714="","",
IF(U714="NA","",
IFERROR(VLOOKUP(EOMONTH(M714,-2)+1,IPCA!$A:$B,2,0),
VLOOKUP(EOMONTH(TODAY(),-2)+1,IPCA!$A:$B,2,0))/
VLOOKUP(EOMONTH(U714,-2)+1,IPCA!$A:$B,2,0)*
P714))</f>
        <v/>
      </c>
      <c r="W714" s="84"/>
      <c r="X714" s="13" t="s">
        <v>6</v>
      </c>
      <c r="Y714" s="166"/>
      <c r="AA714" s="108"/>
      <c r="AB714" s="15"/>
      <c r="AM714" s="6"/>
      <c r="AN714" s="15"/>
      <c r="AP714">
        <v>2</v>
      </c>
      <c r="AY714" s="6"/>
      <c r="AZ714" s="15"/>
      <c r="BK714" s="6"/>
      <c r="BL714" s="15"/>
      <c r="BW714" s="6"/>
      <c r="BX714" s="15"/>
      <c r="CI714" s="6"/>
      <c r="CJ714" s="16" t="str">
        <f t="shared" si="221"/>
        <v/>
      </c>
      <c r="CK714" s="16">
        <f t="shared" si="222"/>
        <v>0.16986301369863013</v>
      </c>
      <c r="CL714" s="16" t="str">
        <f t="shared" si="223"/>
        <v/>
      </c>
      <c r="CM714" s="16" t="str">
        <f t="shared" si="224"/>
        <v/>
      </c>
      <c r="CN714" s="16" t="str">
        <f t="shared" si="225"/>
        <v/>
      </c>
      <c r="CO714" s="18"/>
      <c r="CP714" s="15"/>
      <c r="DA714" s="6"/>
      <c r="DB714" s="15"/>
      <c r="DD714">
        <v>73</v>
      </c>
      <c r="DM714" s="6"/>
      <c r="DN714" s="15"/>
      <c r="DY714" s="6"/>
      <c r="DZ714" s="15"/>
      <c r="EK714" s="6"/>
      <c r="EL714" s="15"/>
      <c r="EW714" s="6"/>
      <c r="EX714" s="16" t="str">
        <f t="shared" si="199"/>
        <v/>
      </c>
      <c r="EY714" s="16">
        <f t="shared" si="200"/>
        <v>6.2</v>
      </c>
      <c r="EZ714" s="16" t="str">
        <f t="shared" si="201"/>
        <v/>
      </c>
      <c r="FA714" s="16" t="str">
        <f t="shared" si="202"/>
        <v/>
      </c>
      <c r="FB714" s="160" t="str">
        <f t="shared" si="203"/>
        <v/>
      </c>
      <c r="FC714" t="s">
        <v>205</v>
      </c>
      <c r="FD714" s="20" t="s">
        <v>139</v>
      </c>
      <c r="FE714"/>
      <c r="FF714" s="209" t="s">
        <v>206</v>
      </c>
      <c r="FH714" s="284">
        <f t="shared" ca="1" si="226"/>
        <v>0</v>
      </c>
      <c r="FI714" s="208">
        <f t="shared" si="227"/>
        <v>1</v>
      </c>
      <c r="FK714" t="str">
        <f t="shared" si="228"/>
        <v>Delta Comercializadora de Energia Ltda</v>
      </c>
      <c r="FL714" s="201">
        <f t="shared" ca="1" si="229"/>
        <v>0</v>
      </c>
      <c r="FM714" s="201">
        <f t="shared" ca="1" si="230"/>
        <v>114576</v>
      </c>
      <c r="FN714" s="200">
        <f>AB714*AB$2*IF($FC714="V",1,-1)*IF($Q714="Fixo",(CP714-INDEX('Curva Forward'!$C$5:$AN$13,MATCH(CONCATENATE(BD_COMERCIAL!$K714," ",BD_COMERCIAL!$L714),'Curva Forward'!$B$5:$B$13,0),MATCH(FN$4,'Curva Forward'!$C$4:$AN$4,0))),CP714)</f>
        <v>0</v>
      </c>
      <c r="FO714" s="200">
        <f>AC714*AC$2*IF($FC714="V",1,-1)*IF($Q714="Fixo",(CQ714-INDEX('Curva Forward'!$C$5:$AN$13,MATCH(CONCATENATE(BD_COMERCIAL!$K714," ",BD_COMERCIAL!$L714),'Curva Forward'!$B$5:$B$13,0),MATCH(FO$4,'Curva Forward'!$C$4:$AN$4,0))),CQ714)</f>
        <v>0</v>
      </c>
      <c r="FP714" s="200">
        <f>AD714*AD$2*IF($FC714="V",1,-1)*IF($Q714="Fixo",(CR714-INDEX('Curva Forward'!$C$5:$AN$13,MATCH(CONCATENATE(BD_COMERCIAL!$K714," ",BD_COMERCIAL!$L714),'Curva Forward'!$B$5:$B$13,0),MATCH(FP$4,'Curva Forward'!$C$4:$AN$4,0))),CR714)</f>
        <v>0</v>
      </c>
      <c r="FQ714" s="200">
        <f>AE714*AE$2*IF($FC714="V",1,-1)*IF($Q714="Fixo",(CS714-INDEX('Curva Forward'!$C$5:$AN$13,MATCH(CONCATENATE(BD_COMERCIAL!$K714," ",BD_COMERCIAL!$L714),'Curva Forward'!$B$5:$B$13,0),MATCH(FQ$4,'Curva Forward'!$C$4:$AN$4,0))),CS714)</f>
        <v>0</v>
      </c>
      <c r="FR714" s="200">
        <f>AF714*AF$2*IF($FC714="V",1,-1)*IF($Q714="Fixo",(CT714-INDEX('Curva Forward'!$C$5:$AN$13,MATCH(CONCATENATE(BD_COMERCIAL!$K714," ",BD_COMERCIAL!$L714),'Curva Forward'!$B$5:$B$13,0),MATCH(FR$4,'Curva Forward'!$C$4:$AN$4,0))),CT714)</f>
        <v>0</v>
      </c>
      <c r="FS714" s="200">
        <f>AG714*AG$2*IF($FC714="V",1,-1)*IF($Q714="Fixo",(CU714-INDEX('Curva Forward'!$C$5:$AN$13,MATCH(CONCATENATE(BD_COMERCIAL!$K714," ",BD_COMERCIAL!$L714),'Curva Forward'!$B$5:$B$13,0),MATCH(FS$4,'Curva Forward'!$C$4:$AN$4,0))),CU714)</f>
        <v>0</v>
      </c>
      <c r="FT714" s="200">
        <f>AH714*AH$2*IF($FC714="V",1,-1)*IF($Q714="Fixo",(CV714-INDEX('Curva Forward'!$C$5:$AN$13,MATCH(CONCATENATE(BD_COMERCIAL!$K714," ",BD_COMERCIAL!$L714),'Curva Forward'!$B$5:$B$13,0),MATCH(FT$4,'Curva Forward'!$C$4:$AN$4,0))),CV714)</f>
        <v>0</v>
      </c>
      <c r="FU714" s="200">
        <f>AI714*AI$2*IF($FC714="V",1,-1)*IF($Q714="Fixo",(CW714-INDEX('Curva Forward'!$C$5:$AN$13,MATCH(CONCATENATE(BD_COMERCIAL!$K714," ",BD_COMERCIAL!$L714),'Curva Forward'!$B$5:$B$13,0),MATCH(FU$4,'Curva Forward'!$C$4:$AN$4,0))),CW714)</f>
        <v>0</v>
      </c>
      <c r="FV714" s="200">
        <f>AJ714*AJ$2*IF($FC714="V",1,-1)*IF($Q714="Fixo",(CX714-INDEX('Curva Forward'!$C$5:$AN$13,MATCH(CONCATENATE(BD_COMERCIAL!$K714," ",BD_COMERCIAL!$L714),'Curva Forward'!$B$5:$B$13,0),MATCH(FV$4,'Curva Forward'!$C$4:$AN$4,0))),CX714)</f>
        <v>0</v>
      </c>
      <c r="FW714" s="200">
        <f>AK714*AK$2*IF($FC714="V",1,-1)*IF($Q714="Fixo",(CY714-INDEX('Curva Forward'!$C$5:$AN$13,MATCH(CONCATENATE(BD_COMERCIAL!$K714," ",BD_COMERCIAL!$L714),'Curva Forward'!$B$5:$B$13,0),MATCH(FW$4,'Curva Forward'!$C$4:$AN$4,0))),CY714)</f>
        <v>0</v>
      </c>
      <c r="FX714" s="200">
        <f>AL714*AL$2*IF($FC714="V",1,-1)*IF($Q714="Fixo",(CZ714-INDEX('Curva Forward'!$C$5:$AN$13,MATCH(CONCATENATE(BD_COMERCIAL!$K714," ",BD_COMERCIAL!$L714),'Curva Forward'!$B$5:$B$13,0),MATCH(FX$4,'Curva Forward'!$C$4:$AN$4,0))),CZ714)</f>
        <v>0</v>
      </c>
      <c r="FY714" s="200">
        <f>AM714*AM$2*IF($FC714="V",1,-1)*IF($Q714="Fixo",(DA714-INDEX('Curva Forward'!$C$5:$AN$13,MATCH(CONCATENATE(BD_COMERCIAL!$K714," ",BD_COMERCIAL!$L714),'Curva Forward'!$B$5:$B$13,0),MATCH(FY$4,'Curva Forward'!$C$4:$AN$4,0))),DA714)</f>
        <v>0</v>
      </c>
      <c r="FZ714" s="200">
        <f>AN714*AN$2*IF($FC714="V",1,-1)*IF($Q714="Fixo",(DB714-INDEX('Curva Forward'!$C$5:$AN$13,MATCH(CONCATENATE(BD_COMERCIAL!$K714," ",BD_COMERCIAL!$L714),'Curva Forward'!$B$5:$B$13,0),MATCH(FZ$4,'Curva Forward'!$C$4:$AN$4,0))),DB714)</f>
        <v>0</v>
      </c>
      <c r="GA714" s="200">
        <f>AO714*AO$2*IF($FC714="V",1,-1)*IF($Q714="Fixo",(DC714-INDEX('Curva Forward'!$C$5:$AN$13,MATCH(CONCATENATE(BD_COMERCIAL!$K714," ",BD_COMERCIAL!$L714),'Curva Forward'!$B$5:$B$13,0),MATCH(GA$4,'Curva Forward'!$C$4:$AN$4,0))),DC714)</f>
        <v>0</v>
      </c>
      <c r="GB714" s="200">
        <f>AP714*AP$2*IF($FC714="V",1,-1)*IF($Q714="Fixo",(DD714-INDEX('Curva Forward'!$C$5:$AN$13,MATCH(CONCATENATE(BD_COMERCIAL!$K714," ",BD_COMERCIAL!$L714),'Curva Forward'!$B$5:$B$13,0),MATCH(GB$4,'Curva Forward'!$C$4:$AN$4,0))),DD714)</f>
        <v>114576</v>
      </c>
      <c r="GC714" s="200">
        <f>AQ714*AQ$2*IF($FC714="V",1,-1)*IF($Q714="Fixo",(DE714-INDEX('Curva Forward'!$C$5:$AN$13,MATCH(CONCATENATE(BD_COMERCIAL!$K714," ",BD_COMERCIAL!$L714),'Curva Forward'!$B$5:$B$13,0),MATCH(GC$4,'Curva Forward'!$C$4:$AN$4,0))),DE714)</f>
        <v>0</v>
      </c>
      <c r="GD714" s="200">
        <f>AR714*AR$2*IF($FC714="V",1,-1)*IF($Q714="Fixo",(DF714-INDEX('Curva Forward'!$C$5:$AN$13,MATCH(CONCATENATE(BD_COMERCIAL!$K714," ",BD_COMERCIAL!$L714),'Curva Forward'!$B$5:$B$13,0),MATCH(GD$4,'Curva Forward'!$C$4:$AN$4,0))),DF714)</f>
        <v>0</v>
      </c>
      <c r="GE714" s="200">
        <f>AS714*AS$2*IF($FC714="V",1,-1)*IF($Q714="Fixo",(DG714-INDEX('Curva Forward'!$C$5:$AN$13,MATCH(CONCATENATE(BD_COMERCIAL!$K714," ",BD_COMERCIAL!$L714),'Curva Forward'!$B$5:$B$13,0),MATCH(GE$4,'Curva Forward'!$C$4:$AN$4,0))),DG714)</f>
        <v>0</v>
      </c>
      <c r="GF714" s="200">
        <f>AT714*AT$2*IF($FC714="V",1,-1)*IF($Q714="Fixo",(DH714-INDEX('Curva Forward'!$C$5:$AN$13,MATCH(CONCATENATE(BD_COMERCIAL!$K714," ",BD_COMERCIAL!$L714),'Curva Forward'!$B$5:$B$13,0),MATCH(GF$4,'Curva Forward'!$C$4:$AN$4,0))),DH714)</f>
        <v>0</v>
      </c>
      <c r="GG714" s="200">
        <f>AU714*AU$2*IF($FC714="V",1,-1)*IF($Q714="Fixo",(DI714-INDEX('Curva Forward'!$C$5:$AN$13,MATCH(CONCATENATE(BD_COMERCIAL!$K714," ",BD_COMERCIAL!$L714),'Curva Forward'!$B$5:$B$13,0),MATCH(GG$4,'Curva Forward'!$C$4:$AN$4,0))),DI714)</f>
        <v>0</v>
      </c>
      <c r="GH714" s="200">
        <f>AV714*AV$2*IF($FC714="V",1,-1)*IF($Q714="Fixo",(DJ714-INDEX('Curva Forward'!$C$5:$AN$13,MATCH(CONCATENATE(BD_COMERCIAL!$K714," ",BD_COMERCIAL!$L714),'Curva Forward'!$B$5:$B$13,0),MATCH(GH$4,'Curva Forward'!$C$4:$AN$4,0))),DJ714)</f>
        <v>0</v>
      </c>
      <c r="GI714" s="200">
        <f>AW714*AW$2*IF($FC714="V",1,-1)*IF($Q714="Fixo",(DK714-INDEX('Curva Forward'!$C$5:$AN$13,MATCH(CONCATENATE(BD_COMERCIAL!$K714," ",BD_COMERCIAL!$L714),'Curva Forward'!$B$5:$B$13,0),MATCH(GI$4,'Curva Forward'!$C$4:$AN$4,0))),DK714)</f>
        <v>0</v>
      </c>
      <c r="GJ714" s="200">
        <f>AX714*AX$2*IF($FC714="V",1,-1)*IF($Q714="Fixo",(DL714-INDEX('Curva Forward'!$C$5:$AN$13,MATCH(CONCATENATE(BD_COMERCIAL!$K714," ",BD_COMERCIAL!$L714),'Curva Forward'!$B$5:$B$13,0),MATCH(GJ$4,'Curva Forward'!$C$4:$AN$4,0))),DL714)</f>
        <v>0</v>
      </c>
      <c r="GK714" s="200">
        <f>AY714*AY$2*IF($FC714="V",1,-1)*IF($Q714="Fixo",(DM714-INDEX('Curva Forward'!$C$5:$AN$13,MATCH(CONCATENATE(BD_COMERCIAL!$K714," ",BD_COMERCIAL!$L714),'Curva Forward'!$B$5:$B$13,0),MATCH(GK$4,'Curva Forward'!$C$4:$AN$4,0))),DM714)</f>
        <v>0</v>
      </c>
      <c r="GL714" s="200">
        <f>IF(EZ714="",0,CL714*CL$2*IF($FC714="V",1,-1)*IF($Q714="Fixo",(EZ714-INDEX('Curva Forward'!$C$5:$AN$13,MATCH(CONCATENATE(BD_COMERCIAL!$K714," ",BD_COMERCIAL!$L714),'Curva Forward'!$B$5:$B$13,0),MATCH(GL$4,'Curva Forward'!$C$4:$AN$4,0))),EZ714))</f>
        <v>0</v>
      </c>
      <c r="GM714" s="200">
        <f>IF(FA714="",0,CM714*CM$2*IF($FC714="V",1,-1)*IF($Q714="Fixo",(FA714-INDEX('Curva Forward'!$C$5:$AN$13,MATCH(CONCATENATE(BD_COMERCIAL!$K714," ",BD_COMERCIAL!$L714),'Curva Forward'!$B$5:$B$13,0),MATCH(GM$4,'Curva Forward'!$C$4:$AN$4,0))),FA714))</f>
        <v>0</v>
      </c>
      <c r="GN714" s="200">
        <f>IF(FB714="",0,CN714*CN$2*IF($FC714="V",1,-1)*IF($Q714="Fixo",(FB714-INDEX('Curva Forward'!$C$5:$AN$13,MATCH(CONCATENATE(BD_COMERCIAL!$K714," ",BD_COMERCIAL!$L714),'Curva Forward'!$B$5:$B$13,0),MATCH(GN$4,'Curva Forward'!$C$4:$AN$4,0))),FB714))</f>
        <v>0</v>
      </c>
      <c r="GO714" s="201">
        <f t="shared" ca="1" si="231"/>
        <v>114576</v>
      </c>
      <c r="GP714" s="201">
        <f t="shared" ca="1" si="232"/>
        <v>0</v>
      </c>
    </row>
    <row r="715" spans="1:198" ht="15" customHeight="1" x14ac:dyDescent="0.25">
      <c r="A715" s="6"/>
      <c r="B715" s="7" t="s">
        <v>1177</v>
      </c>
      <c r="C715" s="8">
        <v>44866</v>
      </c>
      <c r="D715" s="9" t="s">
        <v>131</v>
      </c>
      <c r="E715" s="9" t="s">
        <v>1125</v>
      </c>
      <c r="F715" s="113" t="s">
        <v>1126</v>
      </c>
      <c r="G715" s="10" t="s">
        <v>1056</v>
      </c>
      <c r="H715" s="113" t="s">
        <v>992</v>
      </c>
      <c r="I715" s="9" t="s">
        <v>139</v>
      </c>
      <c r="J715" s="166"/>
      <c r="K715" s="10" t="s">
        <v>127</v>
      </c>
      <c r="L715" s="84" t="s">
        <v>22</v>
      </c>
      <c r="M715" s="11">
        <v>44927</v>
      </c>
      <c r="N715" s="12">
        <v>45016</v>
      </c>
      <c r="O715" s="10">
        <v>2</v>
      </c>
      <c r="P715" s="84">
        <v>69</v>
      </c>
      <c r="Q715" s="84" t="s">
        <v>128</v>
      </c>
      <c r="R715" s="10" t="s">
        <v>129</v>
      </c>
      <c r="S715" s="14" t="s">
        <v>135</v>
      </c>
      <c r="T715" s="11"/>
      <c r="U715" s="12"/>
      <c r="V715" s="257" t="str">
        <f ca="1">IF(U715="","",
IF(U715="NA","",
IFERROR(VLOOKUP(EOMONTH(M715,-2)+1,IPCA!$A:$B,2,0),
VLOOKUP(EOMONTH(TODAY(),-2)+1,IPCA!$A:$B,2,0))/
VLOOKUP(EOMONTH(U715,-2)+1,IPCA!$A:$B,2,0)*
P715))</f>
        <v/>
      </c>
      <c r="W715" s="84"/>
      <c r="X715" s="13" t="s">
        <v>133</v>
      </c>
      <c r="Y715" s="166"/>
      <c r="AA715" s="108"/>
      <c r="AB715" s="15"/>
      <c r="AM715" s="6"/>
      <c r="AN715" s="15">
        <v>2</v>
      </c>
      <c r="AO715">
        <v>2</v>
      </c>
      <c r="AP715">
        <v>2</v>
      </c>
      <c r="AY715" s="6"/>
      <c r="AZ715" s="15"/>
      <c r="BK715" s="6"/>
      <c r="BL715" s="15"/>
      <c r="BW715" s="6"/>
      <c r="BX715" s="15"/>
      <c r="CI715" s="6"/>
      <c r="CJ715" s="16" t="str">
        <f t="shared" si="221"/>
        <v/>
      </c>
      <c r="CK715" s="16">
        <f t="shared" si="222"/>
        <v>0.49315068493150682</v>
      </c>
      <c r="CL715" s="16" t="str">
        <f t="shared" si="223"/>
        <v/>
      </c>
      <c r="CM715" s="16" t="str">
        <f t="shared" si="224"/>
        <v/>
      </c>
      <c r="CN715" s="16" t="str">
        <f t="shared" si="225"/>
        <v/>
      </c>
      <c r="CO715" s="18"/>
      <c r="CP715" s="15"/>
      <c r="DA715" s="6"/>
      <c r="DB715" s="15">
        <v>69</v>
      </c>
      <c r="DC715">
        <v>69</v>
      </c>
      <c r="DD715">
        <v>69</v>
      </c>
      <c r="DM715" s="6"/>
      <c r="DN715" s="15"/>
      <c r="DY715" s="6"/>
      <c r="DZ715" s="15"/>
      <c r="EK715" s="6"/>
      <c r="EL715" s="15"/>
      <c r="EW715" s="6"/>
      <c r="EX715" s="16" t="str">
        <f t="shared" si="199"/>
        <v/>
      </c>
      <c r="EY715" s="16">
        <f t="shared" si="200"/>
        <v>17.013698630136986</v>
      </c>
      <c r="EZ715" s="16" t="str">
        <f t="shared" si="201"/>
        <v/>
      </c>
      <c r="FA715" s="16" t="str">
        <f t="shared" si="202"/>
        <v/>
      </c>
      <c r="FB715" s="160" t="str">
        <f t="shared" si="203"/>
        <v/>
      </c>
      <c r="FC715" t="s">
        <v>205</v>
      </c>
      <c r="FD715" s="20" t="s">
        <v>139</v>
      </c>
      <c r="FE715"/>
      <c r="FF715" s="209" t="s">
        <v>206</v>
      </c>
      <c r="FH715" s="284">
        <f t="shared" ca="1" si="226"/>
        <v>0</v>
      </c>
      <c r="FI715" s="208">
        <f t="shared" si="227"/>
        <v>2.9666666666666668</v>
      </c>
      <c r="FK715" t="str">
        <f t="shared" si="228"/>
        <v>AES COMERCIALIZADORA DE ENERGIA LTDA</v>
      </c>
      <c r="FL715" s="201">
        <f t="shared" ca="1" si="229"/>
        <v>0</v>
      </c>
      <c r="FM715" s="201">
        <f t="shared" ca="1" si="230"/>
        <v>349920</v>
      </c>
      <c r="FN715" s="200">
        <f>AB715*AB$2*IF($FC715="V",1,-1)*IF($Q715="Fixo",(CP715-INDEX('Curva Forward'!$C$5:$AN$13,MATCH(CONCATENATE(BD_COMERCIAL!$K715," ",BD_COMERCIAL!$L715),'Curva Forward'!$B$5:$B$13,0),MATCH(FN$4,'Curva Forward'!$C$4:$AN$4,0))),CP715)</f>
        <v>0</v>
      </c>
      <c r="FO715" s="200">
        <f>AC715*AC$2*IF($FC715="V",1,-1)*IF($Q715="Fixo",(CQ715-INDEX('Curva Forward'!$C$5:$AN$13,MATCH(CONCATENATE(BD_COMERCIAL!$K715," ",BD_COMERCIAL!$L715),'Curva Forward'!$B$5:$B$13,0),MATCH(FO$4,'Curva Forward'!$C$4:$AN$4,0))),CQ715)</f>
        <v>0</v>
      </c>
      <c r="FP715" s="200">
        <f>AD715*AD$2*IF($FC715="V",1,-1)*IF($Q715="Fixo",(CR715-INDEX('Curva Forward'!$C$5:$AN$13,MATCH(CONCATENATE(BD_COMERCIAL!$K715," ",BD_COMERCIAL!$L715),'Curva Forward'!$B$5:$B$13,0),MATCH(FP$4,'Curva Forward'!$C$4:$AN$4,0))),CR715)</f>
        <v>0</v>
      </c>
      <c r="FQ715" s="200">
        <f>AE715*AE$2*IF($FC715="V",1,-1)*IF($Q715="Fixo",(CS715-INDEX('Curva Forward'!$C$5:$AN$13,MATCH(CONCATENATE(BD_COMERCIAL!$K715," ",BD_COMERCIAL!$L715),'Curva Forward'!$B$5:$B$13,0),MATCH(FQ$4,'Curva Forward'!$C$4:$AN$4,0))),CS715)</f>
        <v>0</v>
      </c>
      <c r="FR715" s="200">
        <f>AF715*AF$2*IF($FC715="V",1,-1)*IF($Q715="Fixo",(CT715-INDEX('Curva Forward'!$C$5:$AN$13,MATCH(CONCATENATE(BD_COMERCIAL!$K715," ",BD_COMERCIAL!$L715),'Curva Forward'!$B$5:$B$13,0),MATCH(FR$4,'Curva Forward'!$C$4:$AN$4,0))),CT715)</f>
        <v>0</v>
      </c>
      <c r="FS715" s="200">
        <f>AG715*AG$2*IF($FC715="V",1,-1)*IF($Q715="Fixo",(CU715-INDEX('Curva Forward'!$C$5:$AN$13,MATCH(CONCATENATE(BD_COMERCIAL!$K715," ",BD_COMERCIAL!$L715),'Curva Forward'!$B$5:$B$13,0),MATCH(FS$4,'Curva Forward'!$C$4:$AN$4,0))),CU715)</f>
        <v>0</v>
      </c>
      <c r="FT715" s="200">
        <f>AH715*AH$2*IF($FC715="V",1,-1)*IF($Q715="Fixo",(CV715-INDEX('Curva Forward'!$C$5:$AN$13,MATCH(CONCATENATE(BD_COMERCIAL!$K715," ",BD_COMERCIAL!$L715),'Curva Forward'!$B$5:$B$13,0),MATCH(FT$4,'Curva Forward'!$C$4:$AN$4,0))),CV715)</f>
        <v>0</v>
      </c>
      <c r="FU715" s="200">
        <f>AI715*AI$2*IF($FC715="V",1,-1)*IF($Q715="Fixo",(CW715-INDEX('Curva Forward'!$C$5:$AN$13,MATCH(CONCATENATE(BD_COMERCIAL!$K715," ",BD_COMERCIAL!$L715),'Curva Forward'!$B$5:$B$13,0),MATCH(FU$4,'Curva Forward'!$C$4:$AN$4,0))),CW715)</f>
        <v>0</v>
      </c>
      <c r="FV715" s="200">
        <f>AJ715*AJ$2*IF($FC715="V",1,-1)*IF($Q715="Fixo",(CX715-INDEX('Curva Forward'!$C$5:$AN$13,MATCH(CONCATENATE(BD_COMERCIAL!$K715," ",BD_COMERCIAL!$L715),'Curva Forward'!$B$5:$B$13,0),MATCH(FV$4,'Curva Forward'!$C$4:$AN$4,0))),CX715)</f>
        <v>0</v>
      </c>
      <c r="FW715" s="200">
        <f>AK715*AK$2*IF($FC715="V",1,-1)*IF($Q715="Fixo",(CY715-INDEX('Curva Forward'!$C$5:$AN$13,MATCH(CONCATENATE(BD_COMERCIAL!$K715," ",BD_COMERCIAL!$L715),'Curva Forward'!$B$5:$B$13,0),MATCH(FW$4,'Curva Forward'!$C$4:$AN$4,0))),CY715)</f>
        <v>0</v>
      </c>
      <c r="FX715" s="200">
        <f>AL715*AL$2*IF($FC715="V",1,-1)*IF($Q715="Fixo",(CZ715-INDEX('Curva Forward'!$C$5:$AN$13,MATCH(CONCATENATE(BD_COMERCIAL!$K715," ",BD_COMERCIAL!$L715),'Curva Forward'!$B$5:$B$13,0),MATCH(FX$4,'Curva Forward'!$C$4:$AN$4,0))),CZ715)</f>
        <v>0</v>
      </c>
      <c r="FY715" s="200">
        <f>AM715*AM$2*IF($FC715="V",1,-1)*IF($Q715="Fixo",(DA715-INDEX('Curva Forward'!$C$5:$AN$13,MATCH(CONCATENATE(BD_COMERCIAL!$K715," ",BD_COMERCIAL!$L715),'Curva Forward'!$B$5:$B$13,0),MATCH(FY$4,'Curva Forward'!$C$4:$AN$4,0))),DA715)</f>
        <v>0</v>
      </c>
      <c r="FZ715" s="200">
        <f>AN715*AN$2*IF($FC715="V",1,-1)*IF($Q715="Fixo",(DB715-INDEX('Curva Forward'!$C$5:$AN$13,MATCH(CONCATENATE(BD_COMERCIAL!$K715," ",BD_COMERCIAL!$L715),'Curva Forward'!$B$5:$B$13,0),MATCH(FZ$4,'Curva Forward'!$C$4:$AN$4,0))),DB715)</f>
        <v>120528</v>
      </c>
      <c r="GA715" s="200">
        <f>AO715*AO$2*IF($FC715="V",1,-1)*IF($Q715="Fixo",(DC715-INDEX('Curva Forward'!$C$5:$AN$13,MATCH(CONCATENATE(BD_COMERCIAL!$K715," ",BD_COMERCIAL!$L715),'Curva Forward'!$B$5:$B$13,0),MATCH(GA$4,'Curva Forward'!$C$4:$AN$4,0))),DC715)</f>
        <v>108864</v>
      </c>
      <c r="GB715" s="200">
        <f>AP715*AP$2*IF($FC715="V",1,-1)*IF($Q715="Fixo",(DD715-INDEX('Curva Forward'!$C$5:$AN$13,MATCH(CONCATENATE(BD_COMERCIAL!$K715," ",BD_COMERCIAL!$L715),'Curva Forward'!$B$5:$B$13,0),MATCH(GB$4,'Curva Forward'!$C$4:$AN$4,0))),DD715)</f>
        <v>120528</v>
      </c>
      <c r="GC715" s="200">
        <f>AQ715*AQ$2*IF($FC715="V",1,-1)*IF($Q715="Fixo",(DE715-INDEX('Curva Forward'!$C$5:$AN$13,MATCH(CONCATENATE(BD_COMERCIAL!$K715," ",BD_COMERCIAL!$L715),'Curva Forward'!$B$5:$B$13,0),MATCH(GC$4,'Curva Forward'!$C$4:$AN$4,0))),DE715)</f>
        <v>0</v>
      </c>
      <c r="GD715" s="200">
        <f>AR715*AR$2*IF($FC715="V",1,-1)*IF($Q715="Fixo",(DF715-INDEX('Curva Forward'!$C$5:$AN$13,MATCH(CONCATENATE(BD_COMERCIAL!$K715," ",BD_COMERCIAL!$L715),'Curva Forward'!$B$5:$B$13,0),MATCH(GD$4,'Curva Forward'!$C$4:$AN$4,0))),DF715)</f>
        <v>0</v>
      </c>
      <c r="GE715" s="200">
        <f>AS715*AS$2*IF($FC715="V",1,-1)*IF($Q715="Fixo",(DG715-INDEX('Curva Forward'!$C$5:$AN$13,MATCH(CONCATENATE(BD_COMERCIAL!$K715," ",BD_COMERCIAL!$L715),'Curva Forward'!$B$5:$B$13,0),MATCH(GE$4,'Curva Forward'!$C$4:$AN$4,0))),DG715)</f>
        <v>0</v>
      </c>
      <c r="GF715" s="200">
        <f>AT715*AT$2*IF($FC715="V",1,-1)*IF($Q715="Fixo",(DH715-INDEX('Curva Forward'!$C$5:$AN$13,MATCH(CONCATENATE(BD_COMERCIAL!$K715," ",BD_COMERCIAL!$L715),'Curva Forward'!$B$5:$B$13,0),MATCH(GF$4,'Curva Forward'!$C$4:$AN$4,0))),DH715)</f>
        <v>0</v>
      </c>
      <c r="GG715" s="200">
        <f>AU715*AU$2*IF($FC715="V",1,-1)*IF($Q715="Fixo",(DI715-INDEX('Curva Forward'!$C$5:$AN$13,MATCH(CONCATENATE(BD_COMERCIAL!$K715," ",BD_COMERCIAL!$L715),'Curva Forward'!$B$5:$B$13,0),MATCH(GG$4,'Curva Forward'!$C$4:$AN$4,0))),DI715)</f>
        <v>0</v>
      </c>
      <c r="GH715" s="200">
        <f>AV715*AV$2*IF($FC715="V",1,-1)*IF($Q715="Fixo",(DJ715-INDEX('Curva Forward'!$C$5:$AN$13,MATCH(CONCATENATE(BD_COMERCIAL!$K715," ",BD_COMERCIAL!$L715),'Curva Forward'!$B$5:$B$13,0),MATCH(GH$4,'Curva Forward'!$C$4:$AN$4,0))),DJ715)</f>
        <v>0</v>
      </c>
      <c r="GI715" s="200">
        <f>AW715*AW$2*IF($FC715="V",1,-1)*IF($Q715="Fixo",(DK715-INDEX('Curva Forward'!$C$5:$AN$13,MATCH(CONCATENATE(BD_COMERCIAL!$K715," ",BD_COMERCIAL!$L715),'Curva Forward'!$B$5:$B$13,0),MATCH(GI$4,'Curva Forward'!$C$4:$AN$4,0))),DK715)</f>
        <v>0</v>
      </c>
      <c r="GJ715" s="200">
        <f>AX715*AX$2*IF($FC715="V",1,-1)*IF($Q715="Fixo",(DL715-INDEX('Curva Forward'!$C$5:$AN$13,MATCH(CONCATENATE(BD_COMERCIAL!$K715," ",BD_COMERCIAL!$L715),'Curva Forward'!$B$5:$B$13,0),MATCH(GJ$4,'Curva Forward'!$C$4:$AN$4,0))),DL715)</f>
        <v>0</v>
      </c>
      <c r="GK715" s="200">
        <f>AY715*AY$2*IF($FC715="V",1,-1)*IF($Q715="Fixo",(DM715-INDEX('Curva Forward'!$C$5:$AN$13,MATCH(CONCATENATE(BD_COMERCIAL!$K715," ",BD_COMERCIAL!$L715),'Curva Forward'!$B$5:$B$13,0),MATCH(GK$4,'Curva Forward'!$C$4:$AN$4,0))),DM715)</f>
        <v>0</v>
      </c>
      <c r="GL715" s="200">
        <f>IF(EZ715="",0,CL715*CL$2*IF($FC715="V",1,-1)*IF($Q715="Fixo",(EZ715-INDEX('Curva Forward'!$C$5:$AN$13,MATCH(CONCATENATE(BD_COMERCIAL!$K715," ",BD_COMERCIAL!$L715),'Curva Forward'!$B$5:$B$13,0),MATCH(GL$4,'Curva Forward'!$C$4:$AN$4,0))),EZ715))</f>
        <v>0</v>
      </c>
      <c r="GM715" s="200">
        <f>IF(FA715="",0,CM715*CM$2*IF($FC715="V",1,-1)*IF($Q715="Fixo",(FA715-INDEX('Curva Forward'!$C$5:$AN$13,MATCH(CONCATENATE(BD_COMERCIAL!$K715," ",BD_COMERCIAL!$L715),'Curva Forward'!$B$5:$B$13,0),MATCH(GM$4,'Curva Forward'!$C$4:$AN$4,0))),FA715))</f>
        <v>0</v>
      </c>
      <c r="GN715" s="200">
        <f>IF(FB715="",0,CN715*CN$2*IF($FC715="V",1,-1)*IF($Q715="Fixo",(FB715-INDEX('Curva Forward'!$C$5:$AN$13,MATCH(CONCATENATE(BD_COMERCIAL!$K715," ",BD_COMERCIAL!$L715),'Curva Forward'!$B$5:$B$13,0),MATCH(GN$4,'Curva Forward'!$C$4:$AN$4,0))),FB715))</f>
        <v>0</v>
      </c>
      <c r="GO715" s="201">
        <f t="shared" ca="1" si="231"/>
        <v>349920</v>
      </c>
      <c r="GP715" s="201">
        <f t="shared" ca="1" si="232"/>
        <v>0</v>
      </c>
    </row>
    <row r="716" spans="1:198" ht="15" customHeight="1" x14ac:dyDescent="0.25">
      <c r="A716" s="6"/>
      <c r="B716" s="7" t="s">
        <v>1178</v>
      </c>
      <c r="C716" s="8">
        <v>44868</v>
      </c>
      <c r="D716" s="9" t="s">
        <v>131</v>
      </c>
      <c r="E716" s="9" t="s">
        <v>993</v>
      </c>
      <c r="F716" s="113" t="s">
        <v>994</v>
      </c>
      <c r="G716" s="10" t="s">
        <v>1056</v>
      </c>
      <c r="H716" s="113" t="s">
        <v>992</v>
      </c>
      <c r="I716" s="9" t="s">
        <v>139</v>
      </c>
      <c r="J716" s="166"/>
      <c r="K716" s="10" t="s">
        <v>127</v>
      </c>
      <c r="L716" s="84" t="s">
        <v>22</v>
      </c>
      <c r="M716" s="11">
        <v>44835</v>
      </c>
      <c r="N716" s="12">
        <v>44865</v>
      </c>
      <c r="O716" s="10">
        <v>10</v>
      </c>
      <c r="P716" s="84">
        <v>0</v>
      </c>
      <c r="Q716" s="84" t="s">
        <v>586</v>
      </c>
      <c r="R716" s="10" t="s">
        <v>129</v>
      </c>
      <c r="S716" s="14" t="s">
        <v>135</v>
      </c>
      <c r="T716" s="11"/>
      <c r="U716" s="12"/>
      <c r="V716" s="257" t="str">
        <f ca="1">IF(U716="","",
IF(U716="NA","",
IFERROR(VLOOKUP(EOMONTH(M716,-2)+1,IPCA!$A:$B,2,0),
VLOOKUP(EOMONTH(TODAY(),-2)+1,IPCA!$A:$B,2,0))/
VLOOKUP(EOMONTH(U716,-2)+1,IPCA!$A:$B,2,0)*
P716))</f>
        <v/>
      </c>
      <c r="W716" s="84"/>
      <c r="X716" s="13" t="s">
        <v>133</v>
      </c>
      <c r="Y716" s="166"/>
      <c r="AA716" s="108"/>
      <c r="AB716" s="15"/>
      <c r="AK716">
        <v>10</v>
      </c>
      <c r="AM716" s="6"/>
      <c r="AN716" s="15"/>
      <c r="AY716" s="6"/>
      <c r="AZ716" s="15"/>
      <c r="BK716" s="6"/>
      <c r="BL716" s="15"/>
      <c r="BW716" s="6"/>
      <c r="BX716" s="15"/>
      <c r="CI716" s="6"/>
      <c r="CJ716" s="16">
        <f t="shared" si="221"/>
        <v>0.84931506849315064</v>
      </c>
      <c r="CK716" s="16" t="str">
        <f t="shared" si="222"/>
        <v/>
      </c>
      <c r="CL716" s="16" t="str">
        <f t="shared" si="223"/>
        <v/>
      </c>
      <c r="CM716" s="16" t="str">
        <f t="shared" si="224"/>
        <v/>
      </c>
      <c r="CN716" s="16" t="str">
        <f t="shared" si="225"/>
        <v/>
      </c>
      <c r="CO716" s="18"/>
      <c r="CP716" s="15"/>
      <c r="CY716">
        <v>0</v>
      </c>
      <c r="DA716" s="6"/>
      <c r="DB716" s="15"/>
      <c r="DM716" s="6"/>
      <c r="DN716" s="15"/>
      <c r="DY716" s="6"/>
      <c r="DZ716" s="15"/>
      <c r="EK716" s="6"/>
      <c r="EL716" s="15"/>
      <c r="EW716" s="6"/>
      <c r="EX716" s="16" t="str">
        <f t="shared" si="199"/>
        <v/>
      </c>
      <c r="EY716" s="16" t="str">
        <f t="shared" si="200"/>
        <v/>
      </c>
      <c r="EZ716" s="16" t="str">
        <f t="shared" si="201"/>
        <v/>
      </c>
      <c r="FA716" s="16" t="str">
        <f t="shared" si="202"/>
        <v/>
      </c>
      <c r="FB716" s="160" t="str">
        <f t="shared" si="203"/>
        <v/>
      </c>
      <c r="FC716" t="s">
        <v>205</v>
      </c>
      <c r="FD716" s="20" t="s">
        <v>139</v>
      </c>
      <c r="FE716"/>
      <c r="FF716" s="209" t="s">
        <v>206</v>
      </c>
      <c r="FH716" s="284">
        <f t="shared" ca="1" si="226"/>
        <v>0</v>
      </c>
      <c r="FI716" s="208">
        <f t="shared" si="227"/>
        <v>1</v>
      </c>
      <c r="FK716" t="str">
        <f t="shared" si="228"/>
        <v>ESFERA COMERCIALIZADORA DE ENERGIA LTDA</v>
      </c>
      <c r="FL716" s="201">
        <f t="shared" ca="1" si="229"/>
        <v>0</v>
      </c>
      <c r="FM716" s="201">
        <f t="shared" ca="1" si="230"/>
        <v>0</v>
      </c>
      <c r="FN716" s="200">
        <f>AB716*AB$2*IF($FC716="V",1,-1)*IF($Q716="Fixo",(CP716-INDEX('Curva Forward'!$C$5:$AN$13,MATCH(CONCATENATE(BD_COMERCIAL!$K716," ",BD_COMERCIAL!$L716),'Curva Forward'!$B$5:$B$13,0),MATCH(FN$4,'Curva Forward'!$C$4:$AN$4,0))),CP716)</f>
        <v>0</v>
      </c>
      <c r="FO716" s="200">
        <f>AC716*AC$2*IF($FC716="V",1,-1)*IF($Q716="Fixo",(CQ716-INDEX('Curva Forward'!$C$5:$AN$13,MATCH(CONCATENATE(BD_COMERCIAL!$K716," ",BD_COMERCIAL!$L716),'Curva Forward'!$B$5:$B$13,0),MATCH(FO$4,'Curva Forward'!$C$4:$AN$4,0))),CQ716)</f>
        <v>0</v>
      </c>
      <c r="FP716" s="200">
        <f>AD716*AD$2*IF($FC716="V",1,-1)*IF($Q716="Fixo",(CR716-INDEX('Curva Forward'!$C$5:$AN$13,MATCH(CONCATENATE(BD_COMERCIAL!$K716," ",BD_COMERCIAL!$L716),'Curva Forward'!$B$5:$B$13,0),MATCH(FP$4,'Curva Forward'!$C$4:$AN$4,0))),CR716)</f>
        <v>0</v>
      </c>
      <c r="FQ716" s="200">
        <f>AE716*AE$2*IF($FC716="V",1,-1)*IF($Q716="Fixo",(CS716-INDEX('Curva Forward'!$C$5:$AN$13,MATCH(CONCATENATE(BD_COMERCIAL!$K716," ",BD_COMERCIAL!$L716),'Curva Forward'!$B$5:$B$13,0),MATCH(FQ$4,'Curva Forward'!$C$4:$AN$4,0))),CS716)</f>
        <v>0</v>
      </c>
      <c r="FR716" s="200">
        <f>AF716*AF$2*IF($FC716="V",1,-1)*IF($Q716="Fixo",(CT716-INDEX('Curva Forward'!$C$5:$AN$13,MATCH(CONCATENATE(BD_COMERCIAL!$K716," ",BD_COMERCIAL!$L716),'Curva Forward'!$B$5:$B$13,0),MATCH(FR$4,'Curva Forward'!$C$4:$AN$4,0))),CT716)</f>
        <v>0</v>
      </c>
      <c r="FS716" s="200">
        <f>AG716*AG$2*IF($FC716="V",1,-1)*IF($Q716="Fixo",(CU716-INDEX('Curva Forward'!$C$5:$AN$13,MATCH(CONCATENATE(BD_COMERCIAL!$K716," ",BD_COMERCIAL!$L716),'Curva Forward'!$B$5:$B$13,0),MATCH(FS$4,'Curva Forward'!$C$4:$AN$4,0))),CU716)</f>
        <v>0</v>
      </c>
      <c r="FT716" s="200">
        <f>AH716*AH$2*IF($FC716="V",1,-1)*IF($Q716="Fixo",(CV716-INDEX('Curva Forward'!$C$5:$AN$13,MATCH(CONCATENATE(BD_COMERCIAL!$K716," ",BD_COMERCIAL!$L716),'Curva Forward'!$B$5:$B$13,0),MATCH(FT$4,'Curva Forward'!$C$4:$AN$4,0))),CV716)</f>
        <v>0</v>
      </c>
      <c r="FU716" s="200">
        <f>AI716*AI$2*IF($FC716="V",1,-1)*IF($Q716="Fixo",(CW716-INDEX('Curva Forward'!$C$5:$AN$13,MATCH(CONCATENATE(BD_COMERCIAL!$K716," ",BD_COMERCIAL!$L716),'Curva Forward'!$B$5:$B$13,0),MATCH(FU$4,'Curva Forward'!$C$4:$AN$4,0))),CW716)</f>
        <v>0</v>
      </c>
      <c r="FV716" s="200">
        <f>AJ716*AJ$2*IF($FC716="V",1,-1)*IF($Q716="Fixo",(CX716-INDEX('Curva Forward'!$C$5:$AN$13,MATCH(CONCATENATE(BD_COMERCIAL!$K716," ",BD_COMERCIAL!$L716),'Curva Forward'!$B$5:$B$13,0),MATCH(FV$4,'Curva Forward'!$C$4:$AN$4,0))),CX716)</f>
        <v>0</v>
      </c>
      <c r="FW716" s="200">
        <f>AK716*AK$2*IF($FC716="V",1,-1)*IF($Q716="Fixo",(CY716-INDEX('Curva Forward'!$C$5:$AN$13,MATCH(CONCATENATE(BD_COMERCIAL!$K716," ",BD_COMERCIAL!$L716),'Curva Forward'!$B$5:$B$13,0),MATCH(FW$4,'Curva Forward'!$C$4:$AN$4,0))),CY716)</f>
        <v>0</v>
      </c>
      <c r="FX716" s="200">
        <f>AL716*AL$2*IF($FC716="V",1,-1)*IF($Q716="Fixo",(CZ716-INDEX('Curva Forward'!$C$5:$AN$13,MATCH(CONCATENATE(BD_COMERCIAL!$K716," ",BD_COMERCIAL!$L716),'Curva Forward'!$B$5:$B$13,0),MATCH(FX$4,'Curva Forward'!$C$4:$AN$4,0))),CZ716)</f>
        <v>0</v>
      </c>
      <c r="FY716" s="200">
        <f>AM716*AM$2*IF($FC716="V",1,-1)*IF($Q716="Fixo",(DA716-INDEX('Curva Forward'!$C$5:$AN$13,MATCH(CONCATENATE(BD_COMERCIAL!$K716," ",BD_COMERCIAL!$L716),'Curva Forward'!$B$5:$B$13,0),MATCH(FY$4,'Curva Forward'!$C$4:$AN$4,0))),DA716)</f>
        <v>0</v>
      </c>
      <c r="FZ716" s="200">
        <f>AN716*AN$2*IF($FC716="V",1,-1)*IF($Q716="Fixo",(DB716-INDEX('Curva Forward'!$C$5:$AN$13,MATCH(CONCATENATE(BD_COMERCIAL!$K716," ",BD_COMERCIAL!$L716),'Curva Forward'!$B$5:$B$13,0),MATCH(FZ$4,'Curva Forward'!$C$4:$AN$4,0))),DB716)</f>
        <v>0</v>
      </c>
      <c r="GA716" s="200">
        <f>AO716*AO$2*IF($FC716="V",1,-1)*IF($Q716="Fixo",(DC716-INDEX('Curva Forward'!$C$5:$AN$13,MATCH(CONCATENATE(BD_COMERCIAL!$K716," ",BD_COMERCIAL!$L716),'Curva Forward'!$B$5:$B$13,0),MATCH(GA$4,'Curva Forward'!$C$4:$AN$4,0))),DC716)</f>
        <v>0</v>
      </c>
      <c r="GB716" s="200">
        <f>AP716*AP$2*IF($FC716="V",1,-1)*IF($Q716="Fixo",(DD716-INDEX('Curva Forward'!$C$5:$AN$13,MATCH(CONCATENATE(BD_COMERCIAL!$K716," ",BD_COMERCIAL!$L716),'Curva Forward'!$B$5:$B$13,0),MATCH(GB$4,'Curva Forward'!$C$4:$AN$4,0))),DD716)</f>
        <v>0</v>
      </c>
      <c r="GC716" s="200">
        <f>AQ716*AQ$2*IF($FC716="V",1,-1)*IF($Q716="Fixo",(DE716-INDEX('Curva Forward'!$C$5:$AN$13,MATCH(CONCATENATE(BD_COMERCIAL!$K716," ",BD_COMERCIAL!$L716),'Curva Forward'!$B$5:$B$13,0),MATCH(GC$4,'Curva Forward'!$C$4:$AN$4,0))),DE716)</f>
        <v>0</v>
      </c>
      <c r="GD716" s="200">
        <f>AR716*AR$2*IF($FC716="V",1,-1)*IF($Q716="Fixo",(DF716-INDEX('Curva Forward'!$C$5:$AN$13,MATCH(CONCATENATE(BD_COMERCIAL!$K716," ",BD_COMERCIAL!$L716),'Curva Forward'!$B$5:$B$13,0),MATCH(GD$4,'Curva Forward'!$C$4:$AN$4,0))),DF716)</f>
        <v>0</v>
      </c>
      <c r="GE716" s="200">
        <f>AS716*AS$2*IF($FC716="V",1,-1)*IF($Q716="Fixo",(DG716-INDEX('Curva Forward'!$C$5:$AN$13,MATCH(CONCATENATE(BD_COMERCIAL!$K716," ",BD_COMERCIAL!$L716),'Curva Forward'!$B$5:$B$13,0),MATCH(GE$4,'Curva Forward'!$C$4:$AN$4,0))),DG716)</f>
        <v>0</v>
      </c>
      <c r="GF716" s="200">
        <f>AT716*AT$2*IF($FC716="V",1,-1)*IF($Q716="Fixo",(DH716-INDEX('Curva Forward'!$C$5:$AN$13,MATCH(CONCATENATE(BD_COMERCIAL!$K716," ",BD_COMERCIAL!$L716),'Curva Forward'!$B$5:$B$13,0),MATCH(GF$4,'Curva Forward'!$C$4:$AN$4,0))),DH716)</f>
        <v>0</v>
      </c>
      <c r="GG716" s="200">
        <f>AU716*AU$2*IF($FC716="V",1,-1)*IF($Q716="Fixo",(DI716-INDEX('Curva Forward'!$C$5:$AN$13,MATCH(CONCATENATE(BD_COMERCIAL!$K716," ",BD_COMERCIAL!$L716),'Curva Forward'!$B$5:$B$13,0),MATCH(GG$4,'Curva Forward'!$C$4:$AN$4,0))),DI716)</f>
        <v>0</v>
      </c>
      <c r="GH716" s="200">
        <f>AV716*AV$2*IF($FC716="V",1,-1)*IF($Q716="Fixo",(DJ716-INDEX('Curva Forward'!$C$5:$AN$13,MATCH(CONCATENATE(BD_COMERCIAL!$K716," ",BD_COMERCIAL!$L716),'Curva Forward'!$B$5:$B$13,0),MATCH(GH$4,'Curva Forward'!$C$4:$AN$4,0))),DJ716)</f>
        <v>0</v>
      </c>
      <c r="GI716" s="200">
        <f>AW716*AW$2*IF($FC716="V",1,-1)*IF($Q716="Fixo",(DK716-INDEX('Curva Forward'!$C$5:$AN$13,MATCH(CONCATENATE(BD_COMERCIAL!$K716," ",BD_COMERCIAL!$L716),'Curva Forward'!$B$5:$B$13,0),MATCH(GI$4,'Curva Forward'!$C$4:$AN$4,0))),DK716)</f>
        <v>0</v>
      </c>
      <c r="GJ716" s="200">
        <f>AX716*AX$2*IF($FC716="V",1,-1)*IF($Q716="Fixo",(DL716-INDEX('Curva Forward'!$C$5:$AN$13,MATCH(CONCATENATE(BD_COMERCIAL!$K716," ",BD_COMERCIAL!$L716),'Curva Forward'!$B$5:$B$13,0),MATCH(GJ$4,'Curva Forward'!$C$4:$AN$4,0))),DL716)</f>
        <v>0</v>
      </c>
      <c r="GK716" s="200">
        <f>AY716*AY$2*IF($FC716="V",1,-1)*IF($Q716="Fixo",(DM716-INDEX('Curva Forward'!$C$5:$AN$13,MATCH(CONCATENATE(BD_COMERCIAL!$K716," ",BD_COMERCIAL!$L716),'Curva Forward'!$B$5:$B$13,0),MATCH(GK$4,'Curva Forward'!$C$4:$AN$4,0))),DM716)</f>
        <v>0</v>
      </c>
      <c r="GL716" s="200">
        <f>IF(EZ716="",0,CL716*CL$2*IF($FC716="V",1,-1)*IF($Q716="Fixo",(EZ716-INDEX('Curva Forward'!$C$5:$AN$13,MATCH(CONCATENATE(BD_COMERCIAL!$K716," ",BD_COMERCIAL!$L716),'Curva Forward'!$B$5:$B$13,0),MATCH(GL$4,'Curva Forward'!$C$4:$AN$4,0))),EZ716))</f>
        <v>0</v>
      </c>
      <c r="GM716" s="200">
        <f>IF(FA716="",0,CM716*CM$2*IF($FC716="V",1,-1)*IF($Q716="Fixo",(FA716-INDEX('Curva Forward'!$C$5:$AN$13,MATCH(CONCATENATE(BD_COMERCIAL!$K716," ",BD_COMERCIAL!$L716),'Curva Forward'!$B$5:$B$13,0),MATCH(GM$4,'Curva Forward'!$C$4:$AN$4,0))),FA716))</f>
        <v>0</v>
      </c>
      <c r="GN716" s="200">
        <f>IF(FB716="",0,CN716*CN$2*IF($FC716="V",1,-1)*IF($Q716="Fixo",(FB716-INDEX('Curva Forward'!$C$5:$AN$13,MATCH(CONCATENATE(BD_COMERCIAL!$K716," ",BD_COMERCIAL!$L716),'Curva Forward'!$B$5:$B$13,0),MATCH(GN$4,'Curva Forward'!$C$4:$AN$4,0))),FB716))</f>
        <v>0</v>
      </c>
      <c r="GO716" s="201">
        <f t="shared" ca="1" si="231"/>
        <v>0</v>
      </c>
      <c r="GP716" s="201">
        <f t="shared" ca="1" si="232"/>
        <v>0</v>
      </c>
    </row>
    <row r="717" spans="1:198" ht="15" customHeight="1" x14ac:dyDescent="0.25">
      <c r="A717" s="6"/>
      <c r="B717" s="7" t="s">
        <v>1179</v>
      </c>
      <c r="C717" s="8">
        <v>44869</v>
      </c>
      <c r="D717" s="9" t="s">
        <v>131</v>
      </c>
      <c r="E717" s="9" t="s">
        <v>993</v>
      </c>
      <c r="F717" s="113" t="s">
        <v>994</v>
      </c>
      <c r="G717" s="10" t="s">
        <v>1056</v>
      </c>
      <c r="H717" s="113" t="s">
        <v>992</v>
      </c>
      <c r="I717" s="9" t="s">
        <v>139</v>
      </c>
      <c r="J717" s="166"/>
      <c r="K717" s="10" t="s">
        <v>127</v>
      </c>
      <c r="L717" s="84" t="s">
        <v>22</v>
      </c>
      <c r="M717" s="11">
        <v>44835</v>
      </c>
      <c r="N717" s="12">
        <v>44865</v>
      </c>
      <c r="O717" s="10">
        <v>8.4</v>
      </c>
      <c r="P717" s="84">
        <v>-0.2</v>
      </c>
      <c r="Q717" s="84" t="s">
        <v>586</v>
      </c>
      <c r="R717" s="10" t="s">
        <v>129</v>
      </c>
      <c r="S717" s="14" t="s">
        <v>135</v>
      </c>
      <c r="T717" s="11"/>
      <c r="U717" s="12"/>
      <c r="V717" s="257" t="str">
        <f ca="1">IF(U717="","",
IF(U717="NA","",
IFERROR(VLOOKUP(EOMONTH(M717,-2)+1,IPCA!$A:$B,2,0),
VLOOKUP(EOMONTH(TODAY(),-2)+1,IPCA!$A:$B,2,0))/
VLOOKUP(EOMONTH(U717,-2)+1,IPCA!$A:$B,2,0)*
P717))</f>
        <v/>
      </c>
      <c r="W717" s="84"/>
      <c r="X717" s="13" t="s">
        <v>133</v>
      </c>
      <c r="Y717" s="166"/>
      <c r="AA717" s="108"/>
      <c r="AB717" s="15"/>
      <c r="AK717">
        <v>8.4</v>
      </c>
      <c r="AM717" s="6"/>
      <c r="AN717" s="15"/>
      <c r="AY717" s="6"/>
      <c r="AZ717" s="15"/>
      <c r="BK717" s="6"/>
      <c r="BL717" s="15"/>
      <c r="BW717" s="6"/>
      <c r="BX717" s="15"/>
      <c r="CI717" s="6"/>
      <c r="CJ717" s="16">
        <f t="shared" si="221"/>
        <v>0.71342465753424666</v>
      </c>
      <c r="CK717" s="16" t="str">
        <f t="shared" si="222"/>
        <v/>
      </c>
      <c r="CL717" s="16" t="str">
        <f t="shared" si="223"/>
        <v/>
      </c>
      <c r="CM717" s="16" t="str">
        <f t="shared" si="224"/>
        <v/>
      </c>
      <c r="CN717" s="16" t="str">
        <f t="shared" si="225"/>
        <v/>
      </c>
      <c r="CO717" s="18"/>
      <c r="CP717" s="15"/>
      <c r="CY717">
        <v>-0.2</v>
      </c>
      <c r="DA717" s="6"/>
      <c r="DB717" s="15"/>
      <c r="DM717" s="6"/>
      <c r="DN717" s="15"/>
      <c r="DY717" s="6"/>
      <c r="DZ717" s="15"/>
      <c r="EK717" s="6"/>
      <c r="EL717" s="15"/>
      <c r="EW717" s="6"/>
      <c r="EX717" s="16">
        <f t="shared" si="199"/>
        <v>-1.6986301369863014E-2</v>
      </c>
      <c r="EY717" s="16" t="str">
        <f t="shared" si="200"/>
        <v/>
      </c>
      <c r="EZ717" s="16" t="str">
        <f t="shared" si="201"/>
        <v/>
      </c>
      <c r="FA717" s="16" t="str">
        <f t="shared" si="202"/>
        <v/>
      </c>
      <c r="FB717" s="160" t="str">
        <f t="shared" si="203"/>
        <v/>
      </c>
      <c r="FC717" t="s">
        <v>205</v>
      </c>
      <c r="FD717" s="20" t="s">
        <v>139</v>
      </c>
      <c r="FE717"/>
      <c r="FF717" s="209" t="s">
        <v>206</v>
      </c>
      <c r="FH717" s="284">
        <f t="shared" ca="1" si="226"/>
        <v>0</v>
      </c>
      <c r="FI717" s="208">
        <f t="shared" si="227"/>
        <v>1</v>
      </c>
      <c r="FK717" t="str">
        <f t="shared" si="228"/>
        <v>ESFERA COMERCIALIZADORA DE ENERGIA LTDA</v>
      </c>
      <c r="FL717" s="201">
        <f t="shared" ca="1" si="229"/>
        <v>1249.92</v>
      </c>
      <c r="FM717" s="201">
        <f t="shared" ca="1" si="230"/>
        <v>0</v>
      </c>
      <c r="FN717" s="200">
        <f>AB717*AB$2*IF($FC717="V",1,-1)*IF($Q717="Fixo",(CP717-INDEX('Curva Forward'!$C$5:$AN$13,MATCH(CONCATENATE(BD_COMERCIAL!$K717," ",BD_COMERCIAL!$L717),'Curva Forward'!$B$5:$B$13,0),MATCH(FN$4,'Curva Forward'!$C$4:$AN$4,0))),CP717)</f>
        <v>0</v>
      </c>
      <c r="FO717" s="200">
        <f>AC717*AC$2*IF($FC717="V",1,-1)*IF($Q717="Fixo",(CQ717-INDEX('Curva Forward'!$C$5:$AN$13,MATCH(CONCATENATE(BD_COMERCIAL!$K717," ",BD_COMERCIAL!$L717),'Curva Forward'!$B$5:$B$13,0),MATCH(FO$4,'Curva Forward'!$C$4:$AN$4,0))),CQ717)</f>
        <v>0</v>
      </c>
      <c r="FP717" s="200">
        <f>AD717*AD$2*IF($FC717="V",1,-1)*IF($Q717="Fixo",(CR717-INDEX('Curva Forward'!$C$5:$AN$13,MATCH(CONCATENATE(BD_COMERCIAL!$K717," ",BD_COMERCIAL!$L717),'Curva Forward'!$B$5:$B$13,0),MATCH(FP$4,'Curva Forward'!$C$4:$AN$4,0))),CR717)</f>
        <v>0</v>
      </c>
      <c r="FQ717" s="200">
        <f>AE717*AE$2*IF($FC717="V",1,-1)*IF($Q717="Fixo",(CS717-INDEX('Curva Forward'!$C$5:$AN$13,MATCH(CONCATENATE(BD_COMERCIAL!$K717," ",BD_COMERCIAL!$L717),'Curva Forward'!$B$5:$B$13,0),MATCH(FQ$4,'Curva Forward'!$C$4:$AN$4,0))),CS717)</f>
        <v>0</v>
      </c>
      <c r="FR717" s="200">
        <f>AF717*AF$2*IF($FC717="V",1,-1)*IF($Q717="Fixo",(CT717-INDEX('Curva Forward'!$C$5:$AN$13,MATCH(CONCATENATE(BD_COMERCIAL!$K717," ",BD_COMERCIAL!$L717),'Curva Forward'!$B$5:$B$13,0),MATCH(FR$4,'Curva Forward'!$C$4:$AN$4,0))),CT717)</f>
        <v>0</v>
      </c>
      <c r="FS717" s="200">
        <f>AG717*AG$2*IF($FC717="V",1,-1)*IF($Q717="Fixo",(CU717-INDEX('Curva Forward'!$C$5:$AN$13,MATCH(CONCATENATE(BD_COMERCIAL!$K717," ",BD_COMERCIAL!$L717),'Curva Forward'!$B$5:$B$13,0),MATCH(FS$4,'Curva Forward'!$C$4:$AN$4,0))),CU717)</f>
        <v>0</v>
      </c>
      <c r="FT717" s="200">
        <f>AH717*AH$2*IF($FC717="V",1,-1)*IF($Q717="Fixo",(CV717-INDEX('Curva Forward'!$C$5:$AN$13,MATCH(CONCATENATE(BD_COMERCIAL!$K717," ",BD_COMERCIAL!$L717),'Curva Forward'!$B$5:$B$13,0),MATCH(FT$4,'Curva Forward'!$C$4:$AN$4,0))),CV717)</f>
        <v>0</v>
      </c>
      <c r="FU717" s="200">
        <f>AI717*AI$2*IF($FC717="V",1,-1)*IF($Q717="Fixo",(CW717-INDEX('Curva Forward'!$C$5:$AN$13,MATCH(CONCATENATE(BD_COMERCIAL!$K717," ",BD_COMERCIAL!$L717),'Curva Forward'!$B$5:$B$13,0),MATCH(FU$4,'Curva Forward'!$C$4:$AN$4,0))),CW717)</f>
        <v>0</v>
      </c>
      <c r="FV717" s="200">
        <f>AJ717*AJ$2*IF($FC717="V",1,-1)*IF($Q717="Fixo",(CX717-INDEX('Curva Forward'!$C$5:$AN$13,MATCH(CONCATENATE(BD_COMERCIAL!$K717," ",BD_COMERCIAL!$L717),'Curva Forward'!$B$5:$B$13,0),MATCH(FV$4,'Curva Forward'!$C$4:$AN$4,0))),CX717)</f>
        <v>0</v>
      </c>
      <c r="FW717" s="200">
        <f>AK717*AK$2*IF($FC717="V",1,-1)*IF($Q717="Fixo",(CY717-INDEX('Curva Forward'!$C$5:$AN$13,MATCH(CONCATENATE(BD_COMERCIAL!$K717," ",BD_COMERCIAL!$L717),'Curva Forward'!$B$5:$B$13,0),MATCH(FW$4,'Curva Forward'!$C$4:$AN$4,0))),CY717)</f>
        <v>1249.92</v>
      </c>
      <c r="FX717" s="200">
        <f>AL717*AL$2*IF($FC717="V",1,-1)*IF($Q717="Fixo",(CZ717-INDEX('Curva Forward'!$C$5:$AN$13,MATCH(CONCATENATE(BD_COMERCIAL!$K717," ",BD_COMERCIAL!$L717),'Curva Forward'!$B$5:$B$13,0),MATCH(FX$4,'Curva Forward'!$C$4:$AN$4,0))),CZ717)</f>
        <v>0</v>
      </c>
      <c r="FY717" s="200">
        <f>AM717*AM$2*IF($FC717="V",1,-1)*IF($Q717="Fixo",(DA717-INDEX('Curva Forward'!$C$5:$AN$13,MATCH(CONCATENATE(BD_COMERCIAL!$K717," ",BD_COMERCIAL!$L717),'Curva Forward'!$B$5:$B$13,0),MATCH(FY$4,'Curva Forward'!$C$4:$AN$4,0))),DA717)</f>
        <v>0</v>
      </c>
      <c r="FZ717" s="200">
        <f>AN717*AN$2*IF($FC717="V",1,-1)*IF($Q717="Fixo",(DB717-INDEX('Curva Forward'!$C$5:$AN$13,MATCH(CONCATENATE(BD_COMERCIAL!$K717," ",BD_COMERCIAL!$L717),'Curva Forward'!$B$5:$B$13,0),MATCH(FZ$4,'Curva Forward'!$C$4:$AN$4,0))),DB717)</f>
        <v>0</v>
      </c>
      <c r="GA717" s="200">
        <f>AO717*AO$2*IF($FC717="V",1,-1)*IF($Q717="Fixo",(DC717-INDEX('Curva Forward'!$C$5:$AN$13,MATCH(CONCATENATE(BD_COMERCIAL!$K717," ",BD_COMERCIAL!$L717),'Curva Forward'!$B$5:$B$13,0),MATCH(GA$4,'Curva Forward'!$C$4:$AN$4,0))),DC717)</f>
        <v>0</v>
      </c>
      <c r="GB717" s="200">
        <f>AP717*AP$2*IF($FC717="V",1,-1)*IF($Q717="Fixo",(DD717-INDEX('Curva Forward'!$C$5:$AN$13,MATCH(CONCATENATE(BD_COMERCIAL!$K717," ",BD_COMERCIAL!$L717),'Curva Forward'!$B$5:$B$13,0),MATCH(GB$4,'Curva Forward'!$C$4:$AN$4,0))),DD717)</f>
        <v>0</v>
      </c>
      <c r="GC717" s="200">
        <f>AQ717*AQ$2*IF($FC717="V",1,-1)*IF($Q717="Fixo",(DE717-INDEX('Curva Forward'!$C$5:$AN$13,MATCH(CONCATENATE(BD_COMERCIAL!$K717," ",BD_COMERCIAL!$L717),'Curva Forward'!$B$5:$B$13,0),MATCH(GC$4,'Curva Forward'!$C$4:$AN$4,0))),DE717)</f>
        <v>0</v>
      </c>
      <c r="GD717" s="200">
        <f>AR717*AR$2*IF($FC717="V",1,-1)*IF($Q717="Fixo",(DF717-INDEX('Curva Forward'!$C$5:$AN$13,MATCH(CONCATENATE(BD_COMERCIAL!$K717," ",BD_COMERCIAL!$L717),'Curva Forward'!$B$5:$B$13,0),MATCH(GD$4,'Curva Forward'!$C$4:$AN$4,0))),DF717)</f>
        <v>0</v>
      </c>
      <c r="GE717" s="200">
        <f>AS717*AS$2*IF($FC717="V",1,-1)*IF($Q717="Fixo",(DG717-INDEX('Curva Forward'!$C$5:$AN$13,MATCH(CONCATENATE(BD_COMERCIAL!$K717," ",BD_COMERCIAL!$L717),'Curva Forward'!$B$5:$B$13,0),MATCH(GE$4,'Curva Forward'!$C$4:$AN$4,0))),DG717)</f>
        <v>0</v>
      </c>
      <c r="GF717" s="200">
        <f>AT717*AT$2*IF($FC717="V",1,-1)*IF($Q717="Fixo",(DH717-INDEX('Curva Forward'!$C$5:$AN$13,MATCH(CONCATENATE(BD_COMERCIAL!$K717," ",BD_COMERCIAL!$L717),'Curva Forward'!$B$5:$B$13,0),MATCH(GF$4,'Curva Forward'!$C$4:$AN$4,0))),DH717)</f>
        <v>0</v>
      </c>
      <c r="GG717" s="200">
        <f>AU717*AU$2*IF($FC717="V",1,-1)*IF($Q717="Fixo",(DI717-INDEX('Curva Forward'!$C$5:$AN$13,MATCH(CONCATENATE(BD_COMERCIAL!$K717," ",BD_COMERCIAL!$L717),'Curva Forward'!$B$5:$B$13,0),MATCH(GG$4,'Curva Forward'!$C$4:$AN$4,0))),DI717)</f>
        <v>0</v>
      </c>
      <c r="GH717" s="200">
        <f>AV717*AV$2*IF($FC717="V",1,-1)*IF($Q717="Fixo",(DJ717-INDEX('Curva Forward'!$C$5:$AN$13,MATCH(CONCATENATE(BD_COMERCIAL!$K717," ",BD_COMERCIAL!$L717),'Curva Forward'!$B$5:$B$13,0),MATCH(GH$4,'Curva Forward'!$C$4:$AN$4,0))),DJ717)</f>
        <v>0</v>
      </c>
      <c r="GI717" s="200">
        <f>AW717*AW$2*IF($FC717="V",1,-1)*IF($Q717="Fixo",(DK717-INDEX('Curva Forward'!$C$5:$AN$13,MATCH(CONCATENATE(BD_COMERCIAL!$K717," ",BD_COMERCIAL!$L717),'Curva Forward'!$B$5:$B$13,0),MATCH(GI$4,'Curva Forward'!$C$4:$AN$4,0))),DK717)</f>
        <v>0</v>
      </c>
      <c r="GJ717" s="200">
        <f>AX717*AX$2*IF($FC717="V",1,-1)*IF($Q717="Fixo",(DL717-INDEX('Curva Forward'!$C$5:$AN$13,MATCH(CONCATENATE(BD_COMERCIAL!$K717," ",BD_COMERCIAL!$L717),'Curva Forward'!$B$5:$B$13,0),MATCH(GJ$4,'Curva Forward'!$C$4:$AN$4,0))),DL717)</f>
        <v>0</v>
      </c>
      <c r="GK717" s="200">
        <f>AY717*AY$2*IF($FC717="V",1,-1)*IF($Q717="Fixo",(DM717-INDEX('Curva Forward'!$C$5:$AN$13,MATCH(CONCATENATE(BD_COMERCIAL!$K717," ",BD_COMERCIAL!$L717),'Curva Forward'!$B$5:$B$13,0),MATCH(GK$4,'Curva Forward'!$C$4:$AN$4,0))),DM717)</f>
        <v>0</v>
      </c>
      <c r="GL717" s="200">
        <f>IF(EZ717="",0,CL717*CL$2*IF($FC717="V",1,-1)*IF($Q717="Fixo",(EZ717-INDEX('Curva Forward'!$C$5:$AN$13,MATCH(CONCATENATE(BD_COMERCIAL!$K717," ",BD_COMERCIAL!$L717),'Curva Forward'!$B$5:$B$13,0),MATCH(GL$4,'Curva Forward'!$C$4:$AN$4,0))),EZ717))</f>
        <v>0</v>
      </c>
      <c r="GM717" s="200">
        <f>IF(FA717="",0,CM717*CM$2*IF($FC717="V",1,-1)*IF($Q717="Fixo",(FA717-INDEX('Curva Forward'!$C$5:$AN$13,MATCH(CONCATENATE(BD_COMERCIAL!$K717," ",BD_COMERCIAL!$L717),'Curva Forward'!$B$5:$B$13,0),MATCH(GM$4,'Curva Forward'!$C$4:$AN$4,0))),FA717))</f>
        <v>0</v>
      </c>
      <c r="GN717" s="200">
        <f>IF(FB717="",0,CN717*CN$2*IF($FC717="V",1,-1)*IF($Q717="Fixo",(FB717-INDEX('Curva Forward'!$C$5:$AN$13,MATCH(CONCATENATE(BD_COMERCIAL!$K717," ",BD_COMERCIAL!$L717),'Curva Forward'!$B$5:$B$13,0),MATCH(GN$4,'Curva Forward'!$C$4:$AN$4,0))),FB717))</f>
        <v>0</v>
      </c>
      <c r="GO717" s="201">
        <f t="shared" ca="1" si="231"/>
        <v>0</v>
      </c>
      <c r="GP717" s="201">
        <f t="shared" ca="1" si="232"/>
        <v>0</v>
      </c>
    </row>
    <row r="718" spans="1:198" ht="15" customHeight="1" x14ac:dyDescent="0.25">
      <c r="A718" s="6"/>
      <c r="B718" s="7" t="s">
        <v>1180</v>
      </c>
      <c r="C718" s="8">
        <v>44872</v>
      </c>
      <c r="D718" s="9" t="s">
        <v>131</v>
      </c>
      <c r="E718" s="9" t="s">
        <v>158</v>
      </c>
      <c r="F718" s="113" t="s">
        <v>1018</v>
      </c>
      <c r="G718" s="10" t="s">
        <v>1056</v>
      </c>
      <c r="H718" s="113" t="s">
        <v>992</v>
      </c>
      <c r="I718" s="9" t="s">
        <v>139</v>
      </c>
      <c r="J718" s="166"/>
      <c r="K718" s="10" t="s">
        <v>127</v>
      </c>
      <c r="L718" s="84" t="s">
        <v>22</v>
      </c>
      <c r="M718" s="11">
        <v>44835</v>
      </c>
      <c r="N718" s="12">
        <v>44865</v>
      </c>
      <c r="O718" s="10">
        <v>0.88056199999999996</v>
      </c>
      <c r="P718" s="84">
        <v>-0.4</v>
      </c>
      <c r="Q718" s="84" t="s">
        <v>586</v>
      </c>
      <c r="R718" s="10" t="s">
        <v>129</v>
      </c>
      <c r="S718" s="14" t="s">
        <v>135</v>
      </c>
      <c r="T718" s="11"/>
      <c r="U718" s="12"/>
      <c r="V718" s="257" t="str">
        <f ca="1">IF(U718="","",
IF(U718="NA","",
IFERROR(VLOOKUP(EOMONTH(M718,-2)+1,IPCA!$A:$B,2,0),
VLOOKUP(EOMONTH(TODAY(),-2)+1,IPCA!$A:$B,2,0))/
VLOOKUP(EOMONTH(U718,-2)+1,IPCA!$A:$B,2,0)*
P718))</f>
        <v/>
      </c>
      <c r="W718" s="84"/>
      <c r="X718" s="13" t="s">
        <v>133</v>
      </c>
      <c r="Y718" s="166"/>
      <c r="AA718" s="108"/>
      <c r="AB718" s="15"/>
      <c r="AK718">
        <v>0.88056199999999996</v>
      </c>
      <c r="AM718" s="6"/>
      <c r="AN718" s="15"/>
      <c r="AY718" s="6"/>
      <c r="AZ718" s="15"/>
      <c r="BK718" s="6"/>
      <c r="BL718" s="15"/>
      <c r="BW718" s="6"/>
      <c r="BX718" s="15"/>
      <c r="CI718" s="6"/>
      <c r="CJ718" s="16">
        <f t="shared" si="221"/>
        <v>7.4787457534246565E-2</v>
      </c>
      <c r="CK718" s="16" t="str">
        <f t="shared" si="222"/>
        <v/>
      </c>
      <c r="CL718" s="16" t="str">
        <f t="shared" si="223"/>
        <v/>
      </c>
      <c r="CM718" s="16" t="str">
        <f t="shared" si="224"/>
        <v/>
      </c>
      <c r="CN718" s="16" t="str">
        <f t="shared" si="225"/>
        <v/>
      </c>
      <c r="CO718" s="18"/>
      <c r="CP718" s="15"/>
      <c r="CY718">
        <v>-0.4</v>
      </c>
      <c r="DA718" s="6"/>
      <c r="DB718" s="15"/>
      <c r="DM718" s="6"/>
      <c r="DN718" s="15"/>
      <c r="DY718" s="6"/>
      <c r="DZ718" s="15"/>
      <c r="EK718" s="6"/>
      <c r="EL718" s="15"/>
      <c r="EW718" s="6"/>
      <c r="EX718" s="16">
        <f t="shared" si="199"/>
        <v>-3.3972602739726028E-2</v>
      </c>
      <c r="EY718" s="16" t="str">
        <f t="shared" si="200"/>
        <v/>
      </c>
      <c r="EZ718" s="16" t="str">
        <f t="shared" si="201"/>
        <v/>
      </c>
      <c r="FA718" s="16" t="str">
        <f t="shared" si="202"/>
        <v/>
      </c>
      <c r="FB718" s="160" t="str">
        <f t="shared" si="203"/>
        <v/>
      </c>
      <c r="FC718" t="s">
        <v>205</v>
      </c>
      <c r="FD718" s="20" t="s">
        <v>139</v>
      </c>
      <c r="FE718"/>
      <c r="FF718" s="209" t="s">
        <v>206</v>
      </c>
      <c r="FH718" s="284">
        <f t="shared" ca="1" si="226"/>
        <v>0</v>
      </c>
      <c r="FI718" s="208">
        <f t="shared" si="227"/>
        <v>1</v>
      </c>
      <c r="FK718" t="str">
        <f t="shared" si="228"/>
        <v>BC Comercializadora de Energia Ltda</v>
      </c>
      <c r="FL718" s="201">
        <f t="shared" ca="1" si="229"/>
        <v>262.05525119999999</v>
      </c>
      <c r="FM718" s="201">
        <f t="shared" ca="1" si="230"/>
        <v>0</v>
      </c>
      <c r="FN718" s="200">
        <f>AB718*AB$2*IF($FC718="V",1,-1)*IF($Q718="Fixo",(CP718-INDEX('Curva Forward'!$C$5:$AN$13,MATCH(CONCATENATE(BD_COMERCIAL!$K718," ",BD_COMERCIAL!$L718),'Curva Forward'!$B$5:$B$13,0),MATCH(FN$4,'Curva Forward'!$C$4:$AN$4,0))),CP718)</f>
        <v>0</v>
      </c>
      <c r="FO718" s="200">
        <f>AC718*AC$2*IF($FC718="V",1,-1)*IF($Q718="Fixo",(CQ718-INDEX('Curva Forward'!$C$5:$AN$13,MATCH(CONCATENATE(BD_COMERCIAL!$K718," ",BD_COMERCIAL!$L718),'Curva Forward'!$B$5:$B$13,0),MATCH(FO$4,'Curva Forward'!$C$4:$AN$4,0))),CQ718)</f>
        <v>0</v>
      </c>
      <c r="FP718" s="200">
        <f>AD718*AD$2*IF($FC718="V",1,-1)*IF($Q718="Fixo",(CR718-INDEX('Curva Forward'!$C$5:$AN$13,MATCH(CONCATENATE(BD_COMERCIAL!$K718," ",BD_COMERCIAL!$L718),'Curva Forward'!$B$5:$B$13,0),MATCH(FP$4,'Curva Forward'!$C$4:$AN$4,0))),CR718)</f>
        <v>0</v>
      </c>
      <c r="FQ718" s="200">
        <f>AE718*AE$2*IF($FC718="V",1,-1)*IF($Q718="Fixo",(CS718-INDEX('Curva Forward'!$C$5:$AN$13,MATCH(CONCATENATE(BD_COMERCIAL!$K718," ",BD_COMERCIAL!$L718),'Curva Forward'!$B$5:$B$13,0),MATCH(FQ$4,'Curva Forward'!$C$4:$AN$4,0))),CS718)</f>
        <v>0</v>
      </c>
      <c r="FR718" s="200">
        <f>AF718*AF$2*IF($FC718="V",1,-1)*IF($Q718="Fixo",(CT718-INDEX('Curva Forward'!$C$5:$AN$13,MATCH(CONCATENATE(BD_COMERCIAL!$K718," ",BD_COMERCIAL!$L718),'Curva Forward'!$B$5:$B$13,0),MATCH(FR$4,'Curva Forward'!$C$4:$AN$4,0))),CT718)</f>
        <v>0</v>
      </c>
      <c r="FS718" s="200">
        <f>AG718*AG$2*IF($FC718="V",1,-1)*IF($Q718="Fixo",(CU718-INDEX('Curva Forward'!$C$5:$AN$13,MATCH(CONCATENATE(BD_COMERCIAL!$K718," ",BD_COMERCIAL!$L718),'Curva Forward'!$B$5:$B$13,0),MATCH(FS$4,'Curva Forward'!$C$4:$AN$4,0))),CU718)</f>
        <v>0</v>
      </c>
      <c r="FT718" s="200">
        <f>AH718*AH$2*IF($FC718="V",1,-1)*IF($Q718="Fixo",(CV718-INDEX('Curva Forward'!$C$5:$AN$13,MATCH(CONCATENATE(BD_COMERCIAL!$K718," ",BD_COMERCIAL!$L718),'Curva Forward'!$B$5:$B$13,0),MATCH(FT$4,'Curva Forward'!$C$4:$AN$4,0))),CV718)</f>
        <v>0</v>
      </c>
      <c r="FU718" s="200">
        <f>AI718*AI$2*IF($FC718="V",1,-1)*IF($Q718="Fixo",(CW718-INDEX('Curva Forward'!$C$5:$AN$13,MATCH(CONCATENATE(BD_COMERCIAL!$K718," ",BD_COMERCIAL!$L718),'Curva Forward'!$B$5:$B$13,0),MATCH(FU$4,'Curva Forward'!$C$4:$AN$4,0))),CW718)</f>
        <v>0</v>
      </c>
      <c r="FV718" s="200">
        <f>AJ718*AJ$2*IF($FC718="V",1,-1)*IF($Q718="Fixo",(CX718-INDEX('Curva Forward'!$C$5:$AN$13,MATCH(CONCATENATE(BD_COMERCIAL!$K718," ",BD_COMERCIAL!$L718),'Curva Forward'!$B$5:$B$13,0),MATCH(FV$4,'Curva Forward'!$C$4:$AN$4,0))),CX718)</f>
        <v>0</v>
      </c>
      <c r="FW718" s="200">
        <f>AK718*AK$2*IF($FC718="V",1,-1)*IF($Q718="Fixo",(CY718-INDEX('Curva Forward'!$C$5:$AN$13,MATCH(CONCATENATE(BD_COMERCIAL!$K718," ",BD_COMERCIAL!$L718),'Curva Forward'!$B$5:$B$13,0),MATCH(FW$4,'Curva Forward'!$C$4:$AN$4,0))),CY718)</f>
        <v>262.05525119999999</v>
      </c>
      <c r="FX718" s="200">
        <f>AL718*AL$2*IF($FC718="V",1,-1)*IF($Q718="Fixo",(CZ718-INDEX('Curva Forward'!$C$5:$AN$13,MATCH(CONCATENATE(BD_COMERCIAL!$K718," ",BD_COMERCIAL!$L718),'Curva Forward'!$B$5:$B$13,0),MATCH(FX$4,'Curva Forward'!$C$4:$AN$4,0))),CZ718)</f>
        <v>0</v>
      </c>
      <c r="FY718" s="200">
        <f>AM718*AM$2*IF($FC718="V",1,-1)*IF($Q718="Fixo",(DA718-INDEX('Curva Forward'!$C$5:$AN$13,MATCH(CONCATENATE(BD_COMERCIAL!$K718," ",BD_COMERCIAL!$L718),'Curva Forward'!$B$5:$B$13,0),MATCH(FY$4,'Curva Forward'!$C$4:$AN$4,0))),DA718)</f>
        <v>0</v>
      </c>
      <c r="FZ718" s="200">
        <f>AN718*AN$2*IF($FC718="V",1,-1)*IF($Q718="Fixo",(DB718-INDEX('Curva Forward'!$C$5:$AN$13,MATCH(CONCATENATE(BD_COMERCIAL!$K718," ",BD_COMERCIAL!$L718),'Curva Forward'!$B$5:$B$13,0),MATCH(FZ$4,'Curva Forward'!$C$4:$AN$4,0))),DB718)</f>
        <v>0</v>
      </c>
      <c r="GA718" s="200">
        <f>AO718*AO$2*IF($FC718="V",1,-1)*IF($Q718="Fixo",(DC718-INDEX('Curva Forward'!$C$5:$AN$13,MATCH(CONCATENATE(BD_COMERCIAL!$K718," ",BD_COMERCIAL!$L718),'Curva Forward'!$B$5:$B$13,0),MATCH(GA$4,'Curva Forward'!$C$4:$AN$4,0))),DC718)</f>
        <v>0</v>
      </c>
      <c r="GB718" s="200">
        <f>AP718*AP$2*IF($FC718="V",1,-1)*IF($Q718="Fixo",(DD718-INDEX('Curva Forward'!$C$5:$AN$13,MATCH(CONCATENATE(BD_COMERCIAL!$K718," ",BD_COMERCIAL!$L718),'Curva Forward'!$B$5:$B$13,0),MATCH(GB$4,'Curva Forward'!$C$4:$AN$4,0))),DD718)</f>
        <v>0</v>
      </c>
      <c r="GC718" s="200">
        <f>AQ718*AQ$2*IF($FC718="V",1,-1)*IF($Q718="Fixo",(DE718-INDEX('Curva Forward'!$C$5:$AN$13,MATCH(CONCATENATE(BD_COMERCIAL!$K718," ",BD_COMERCIAL!$L718),'Curva Forward'!$B$5:$B$13,0),MATCH(GC$4,'Curva Forward'!$C$4:$AN$4,0))),DE718)</f>
        <v>0</v>
      </c>
      <c r="GD718" s="200">
        <f>AR718*AR$2*IF($FC718="V",1,-1)*IF($Q718="Fixo",(DF718-INDEX('Curva Forward'!$C$5:$AN$13,MATCH(CONCATENATE(BD_COMERCIAL!$K718," ",BD_COMERCIAL!$L718),'Curva Forward'!$B$5:$B$13,0),MATCH(GD$4,'Curva Forward'!$C$4:$AN$4,0))),DF718)</f>
        <v>0</v>
      </c>
      <c r="GE718" s="200">
        <f>AS718*AS$2*IF($FC718="V",1,-1)*IF($Q718="Fixo",(DG718-INDEX('Curva Forward'!$C$5:$AN$13,MATCH(CONCATENATE(BD_COMERCIAL!$K718," ",BD_COMERCIAL!$L718),'Curva Forward'!$B$5:$B$13,0),MATCH(GE$4,'Curva Forward'!$C$4:$AN$4,0))),DG718)</f>
        <v>0</v>
      </c>
      <c r="GF718" s="200">
        <f>AT718*AT$2*IF($FC718="V",1,-1)*IF($Q718="Fixo",(DH718-INDEX('Curva Forward'!$C$5:$AN$13,MATCH(CONCATENATE(BD_COMERCIAL!$K718," ",BD_COMERCIAL!$L718),'Curva Forward'!$B$5:$B$13,0),MATCH(GF$4,'Curva Forward'!$C$4:$AN$4,0))),DH718)</f>
        <v>0</v>
      </c>
      <c r="GG718" s="200">
        <f>AU718*AU$2*IF($FC718="V",1,-1)*IF($Q718="Fixo",(DI718-INDEX('Curva Forward'!$C$5:$AN$13,MATCH(CONCATENATE(BD_COMERCIAL!$K718," ",BD_COMERCIAL!$L718),'Curva Forward'!$B$5:$B$13,0),MATCH(GG$4,'Curva Forward'!$C$4:$AN$4,0))),DI718)</f>
        <v>0</v>
      </c>
      <c r="GH718" s="200">
        <f>AV718*AV$2*IF($FC718="V",1,-1)*IF($Q718="Fixo",(DJ718-INDEX('Curva Forward'!$C$5:$AN$13,MATCH(CONCATENATE(BD_COMERCIAL!$K718," ",BD_COMERCIAL!$L718),'Curva Forward'!$B$5:$B$13,0),MATCH(GH$4,'Curva Forward'!$C$4:$AN$4,0))),DJ718)</f>
        <v>0</v>
      </c>
      <c r="GI718" s="200">
        <f>AW718*AW$2*IF($FC718="V",1,-1)*IF($Q718="Fixo",(DK718-INDEX('Curva Forward'!$C$5:$AN$13,MATCH(CONCATENATE(BD_COMERCIAL!$K718," ",BD_COMERCIAL!$L718),'Curva Forward'!$B$5:$B$13,0),MATCH(GI$4,'Curva Forward'!$C$4:$AN$4,0))),DK718)</f>
        <v>0</v>
      </c>
      <c r="GJ718" s="200">
        <f>AX718*AX$2*IF($FC718="V",1,-1)*IF($Q718="Fixo",(DL718-INDEX('Curva Forward'!$C$5:$AN$13,MATCH(CONCATENATE(BD_COMERCIAL!$K718," ",BD_COMERCIAL!$L718),'Curva Forward'!$B$5:$B$13,0),MATCH(GJ$4,'Curva Forward'!$C$4:$AN$4,0))),DL718)</f>
        <v>0</v>
      </c>
      <c r="GK718" s="200">
        <f>AY718*AY$2*IF($FC718="V",1,-1)*IF($Q718="Fixo",(DM718-INDEX('Curva Forward'!$C$5:$AN$13,MATCH(CONCATENATE(BD_COMERCIAL!$K718," ",BD_COMERCIAL!$L718),'Curva Forward'!$B$5:$B$13,0),MATCH(GK$4,'Curva Forward'!$C$4:$AN$4,0))),DM718)</f>
        <v>0</v>
      </c>
      <c r="GL718" s="200">
        <f>IF(EZ718="",0,CL718*CL$2*IF($FC718="V",1,-1)*IF($Q718="Fixo",(EZ718-INDEX('Curva Forward'!$C$5:$AN$13,MATCH(CONCATENATE(BD_COMERCIAL!$K718," ",BD_COMERCIAL!$L718),'Curva Forward'!$B$5:$B$13,0),MATCH(GL$4,'Curva Forward'!$C$4:$AN$4,0))),EZ718))</f>
        <v>0</v>
      </c>
      <c r="GM718" s="200">
        <f>IF(FA718="",0,CM718*CM$2*IF($FC718="V",1,-1)*IF($Q718="Fixo",(FA718-INDEX('Curva Forward'!$C$5:$AN$13,MATCH(CONCATENATE(BD_COMERCIAL!$K718," ",BD_COMERCIAL!$L718),'Curva Forward'!$B$5:$B$13,0),MATCH(GM$4,'Curva Forward'!$C$4:$AN$4,0))),FA718))</f>
        <v>0</v>
      </c>
      <c r="GN718" s="200">
        <f>IF(FB718="",0,CN718*CN$2*IF($FC718="V",1,-1)*IF($Q718="Fixo",(FB718-INDEX('Curva Forward'!$C$5:$AN$13,MATCH(CONCATENATE(BD_COMERCIAL!$K718," ",BD_COMERCIAL!$L718),'Curva Forward'!$B$5:$B$13,0),MATCH(GN$4,'Curva Forward'!$C$4:$AN$4,0))),FB718))</f>
        <v>0</v>
      </c>
      <c r="GO718" s="201">
        <f t="shared" ca="1" si="231"/>
        <v>0</v>
      </c>
      <c r="GP718" s="201">
        <f t="shared" ca="1" si="232"/>
        <v>0</v>
      </c>
    </row>
    <row r="719" spans="1:198" ht="15" customHeight="1" x14ac:dyDescent="0.25">
      <c r="A719" s="6"/>
      <c r="B719" s="7" t="s">
        <v>1181</v>
      </c>
      <c r="C719" s="8">
        <v>44873</v>
      </c>
      <c r="D719" s="9" t="s">
        <v>124</v>
      </c>
      <c r="E719" s="9" t="s">
        <v>1056</v>
      </c>
      <c r="F719" s="113" t="s">
        <v>992</v>
      </c>
      <c r="G719" s="10" t="s">
        <v>199</v>
      </c>
      <c r="H719" s="113" t="s">
        <v>1153</v>
      </c>
      <c r="I719" s="9" t="s">
        <v>139</v>
      </c>
      <c r="J719" s="166"/>
      <c r="K719" s="10" t="s">
        <v>127</v>
      </c>
      <c r="L719" s="84" t="s">
        <v>22</v>
      </c>
      <c r="M719" s="11">
        <v>45017</v>
      </c>
      <c r="N719" s="12">
        <v>45107</v>
      </c>
      <c r="O719" s="10">
        <v>2</v>
      </c>
      <c r="P719" s="84">
        <v>71.5</v>
      </c>
      <c r="Q719" s="84" t="s">
        <v>128</v>
      </c>
      <c r="R719" s="10" t="s">
        <v>129</v>
      </c>
      <c r="S719" s="14" t="s">
        <v>135</v>
      </c>
      <c r="T719" s="11"/>
      <c r="U719" s="12"/>
      <c r="V719" s="257" t="str">
        <f ca="1">IF(U719="","",
IF(U719="NA","",
IFERROR(VLOOKUP(EOMONTH(M719,-2)+1,IPCA!$A:$B,2,0),
VLOOKUP(EOMONTH(TODAY(),-2)+1,IPCA!$A:$B,2,0))/
VLOOKUP(EOMONTH(U719,-2)+1,IPCA!$A:$B,2,0)*
P719))</f>
        <v/>
      </c>
      <c r="W719" s="84"/>
      <c r="X719" s="13" t="s">
        <v>6</v>
      </c>
      <c r="Y719" s="166"/>
      <c r="AA719" s="108"/>
      <c r="AB719" s="15"/>
      <c r="AM719" s="6"/>
      <c r="AN719" s="15"/>
      <c r="AQ719">
        <v>2</v>
      </c>
      <c r="AR719">
        <v>2</v>
      </c>
      <c r="AS719">
        <v>2</v>
      </c>
      <c r="AY719" s="6"/>
      <c r="AZ719" s="15"/>
      <c r="BK719" s="6"/>
      <c r="BL719" s="15"/>
      <c r="BW719" s="6"/>
      <c r="BX719" s="15"/>
      <c r="CI719" s="6"/>
      <c r="CJ719" s="16" t="str">
        <f t="shared" si="221"/>
        <v/>
      </c>
      <c r="CK719" s="16">
        <f t="shared" si="222"/>
        <v>0.49863013698630138</v>
      </c>
      <c r="CL719" s="16" t="str">
        <f t="shared" si="223"/>
        <v/>
      </c>
      <c r="CM719" s="16" t="str">
        <f t="shared" si="224"/>
        <v/>
      </c>
      <c r="CN719" s="16" t="str">
        <f t="shared" si="225"/>
        <v/>
      </c>
      <c r="CO719" s="18"/>
      <c r="CP719" s="15"/>
      <c r="DA719" s="6"/>
      <c r="DB719" s="15"/>
      <c r="DE719">
        <v>71.5</v>
      </c>
      <c r="DF719">
        <v>71.5</v>
      </c>
      <c r="DG719">
        <v>71.5</v>
      </c>
      <c r="DM719" s="6"/>
      <c r="DN719" s="15"/>
      <c r="DY719" s="6"/>
      <c r="DZ719" s="15"/>
      <c r="EK719" s="6"/>
      <c r="EL719" s="15"/>
      <c r="EW719" s="6"/>
      <c r="EX719" s="16" t="str">
        <f t="shared" si="199"/>
        <v/>
      </c>
      <c r="EY719" s="16">
        <f t="shared" si="200"/>
        <v>17.826027397260273</v>
      </c>
      <c r="EZ719" s="16" t="str">
        <f t="shared" si="201"/>
        <v/>
      </c>
      <c r="FA719" s="16" t="str">
        <f t="shared" si="202"/>
        <v/>
      </c>
      <c r="FB719" s="160" t="str">
        <f t="shared" si="203"/>
        <v/>
      </c>
      <c r="FC719" t="s">
        <v>204</v>
      </c>
      <c r="FD719" s="20" t="s">
        <v>139</v>
      </c>
      <c r="FE719"/>
      <c r="FF719" s="209" t="s">
        <v>206</v>
      </c>
      <c r="FH719" s="284">
        <f t="shared" ca="1" si="226"/>
        <v>0</v>
      </c>
      <c r="FI719" s="208">
        <f t="shared" si="227"/>
        <v>3</v>
      </c>
      <c r="FK719" t="str">
        <f t="shared" si="228"/>
        <v>America Energia S/A</v>
      </c>
      <c r="FL719" s="201">
        <f t="shared" ca="1" si="229"/>
        <v>0</v>
      </c>
      <c r="FM719" s="201">
        <f t="shared" ca="1" si="230"/>
        <v>-238056</v>
      </c>
      <c r="FN719" s="200">
        <f>AB719*AB$2*IF($FC719="V",1,-1)*IF($Q719="Fixo",(CP719-INDEX('Curva Forward'!$C$5:$AN$13,MATCH(CONCATENATE(BD_COMERCIAL!$K719," ",BD_COMERCIAL!$L719),'Curva Forward'!$B$5:$B$13,0),MATCH(FN$4,'Curva Forward'!$C$4:$AN$4,0))),CP719)</f>
        <v>0</v>
      </c>
      <c r="FO719" s="200">
        <f>AC719*AC$2*IF($FC719="V",1,-1)*IF($Q719="Fixo",(CQ719-INDEX('Curva Forward'!$C$5:$AN$13,MATCH(CONCATENATE(BD_COMERCIAL!$K719," ",BD_COMERCIAL!$L719),'Curva Forward'!$B$5:$B$13,0),MATCH(FO$4,'Curva Forward'!$C$4:$AN$4,0))),CQ719)</f>
        <v>0</v>
      </c>
      <c r="FP719" s="200">
        <f>AD719*AD$2*IF($FC719="V",1,-1)*IF($Q719="Fixo",(CR719-INDEX('Curva Forward'!$C$5:$AN$13,MATCH(CONCATENATE(BD_COMERCIAL!$K719," ",BD_COMERCIAL!$L719),'Curva Forward'!$B$5:$B$13,0),MATCH(FP$4,'Curva Forward'!$C$4:$AN$4,0))),CR719)</f>
        <v>0</v>
      </c>
      <c r="FQ719" s="200">
        <f>AE719*AE$2*IF($FC719="V",1,-1)*IF($Q719="Fixo",(CS719-INDEX('Curva Forward'!$C$5:$AN$13,MATCH(CONCATENATE(BD_COMERCIAL!$K719," ",BD_COMERCIAL!$L719),'Curva Forward'!$B$5:$B$13,0),MATCH(FQ$4,'Curva Forward'!$C$4:$AN$4,0))),CS719)</f>
        <v>0</v>
      </c>
      <c r="FR719" s="200">
        <f>AF719*AF$2*IF($FC719="V",1,-1)*IF($Q719="Fixo",(CT719-INDEX('Curva Forward'!$C$5:$AN$13,MATCH(CONCATENATE(BD_COMERCIAL!$K719," ",BD_COMERCIAL!$L719),'Curva Forward'!$B$5:$B$13,0),MATCH(FR$4,'Curva Forward'!$C$4:$AN$4,0))),CT719)</f>
        <v>0</v>
      </c>
      <c r="FS719" s="200">
        <f>AG719*AG$2*IF($FC719="V",1,-1)*IF($Q719="Fixo",(CU719-INDEX('Curva Forward'!$C$5:$AN$13,MATCH(CONCATENATE(BD_COMERCIAL!$K719," ",BD_COMERCIAL!$L719),'Curva Forward'!$B$5:$B$13,0),MATCH(FS$4,'Curva Forward'!$C$4:$AN$4,0))),CU719)</f>
        <v>0</v>
      </c>
      <c r="FT719" s="200">
        <f>AH719*AH$2*IF($FC719="V",1,-1)*IF($Q719="Fixo",(CV719-INDEX('Curva Forward'!$C$5:$AN$13,MATCH(CONCATENATE(BD_COMERCIAL!$K719," ",BD_COMERCIAL!$L719),'Curva Forward'!$B$5:$B$13,0),MATCH(FT$4,'Curva Forward'!$C$4:$AN$4,0))),CV719)</f>
        <v>0</v>
      </c>
      <c r="FU719" s="200">
        <f>AI719*AI$2*IF($FC719="V",1,-1)*IF($Q719="Fixo",(CW719-INDEX('Curva Forward'!$C$5:$AN$13,MATCH(CONCATENATE(BD_COMERCIAL!$K719," ",BD_COMERCIAL!$L719),'Curva Forward'!$B$5:$B$13,0),MATCH(FU$4,'Curva Forward'!$C$4:$AN$4,0))),CW719)</f>
        <v>0</v>
      </c>
      <c r="FV719" s="200">
        <f>AJ719*AJ$2*IF($FC719="V",1,-1)*IF($Q719="Fixo",(CX719-INDEX('Curva Forward'!$C$5:$AN$13,MATCH(CONCATENATE(BD_COMERCIAL!$K719," ",BD_COMERCIAL!$L719),'Curva Forward'!$B$5:$B$13,0),MATCH(FV$4,'Curva Forward'!$C$4:$AN$4,0))),CX719)</f>
        <v>0</v>
      </c>
      <c r="FW719" s="200">
        <f>AK719*AK$2*IF($FC719="V",1,-1)*IF($Q719="Fixo",(CY719-INDEX('Curva Forward'!$C$5:$AN$13,MATCH(CONCATENATE(BD_COMERCIAL!$K719," ",BD_COMERCIAL!$L719),'Curva Forward'!$B$5:$B$13,0),MATCH(FW$4,'Curva Forward'!$C$4:$AN$4,0))),CY719)</f>
        <v>0</v>
      </c>
      <c r="FX719" s="200">
        <f>AL719*AL$2*IF($FC719="V",1,-1)*IF($Q719="Fixo",(CZ719-INDEX('Curva Forward'!$C$5:$AN$13,MATCH(CONCATENATE(BD_COMERCIAL!$K719," ",BD_COMERCIAL!$L719),'Curva Forward'!$B$5:$B$13,0),MATCH(FX$4,'Curva Forward'!$C$4:$AN$4,0))),CZ719)</f>
        <v>0</v>
      </c>
      <c r="FY719" s="200">
        <f>AM719*AM$2*IF($FC719="V",1,-1)*IF($Q719="Fixo",(DA719-INDEX('Curva Forward'!$C$5:$AN$13,MATCH(CONCATENATE(BD_COMERCIAL!$K719," ",BD_COMERCIAL!$L719),'Curva Forward'!$B$5:$B$13,0),MATCH(FY$4,'Curva Forward'!$C$4:$AN$4,0))),DA719)</f>
        <v>0</v>
      </c>
      <c r="FZ719" s="200">
        <f>AN719*AN$2*IF($FC719="V",1,-1)*IF($Q719="Fixo",(DB719-INDEX('Curva Forward'!$C$5:$AN$13,MATCH(CONCATENATE(BD_COMERCIAL!$K719," ",BD_COMERCIAL!$L719),'Curva Forward'!$B$5:$B$13,0),MATCH(FZ$4,'Curva Forward'!$C$4:$AN$4,0))),DB719)</f>
        <v>0</v>
      </c>
      <c r="GA719" s="200">
        <f>AO719*AO$2*IF($FC719="V",1,-1)*IF($Q719="Fixo",(DC719-INDEX('Curva Forward'!$C$5:$AN$13,MATCH(CONCATENATE(BD_COMERCIAL!$K719," ",BD_COMERCIAL!$L719),'Curva Forward'!$B$5:$B$13,0),MATCH(GA$4,'Curva Forward'!$C$4:$AN$4,0))),DC719)</f>
        <v>0</v>
      </c>
      <c r="GB719" s="200">
        <f>AP719*AP$2*IF($FC719="V",1,-1)*IF($Q719="Fixo",(DD719-INDEX('Curva Forward'!$C$5:$AN$13,MATCH(CONCATENATE(BD_COMERCIAL!$K719," ",BD_COMERCIAL!$L719),'Curva Forward'!$B$5:$B$13,0),MATCH(GB$4,'Curva Forward'!$C$4:$AN$4,0))),DD719)</f>
        <v>0</v>
      </c>
      <c r="GC719" s="200">
        <f>AQ719*AQ$2*IF($FC719="V",1,-1)*IF($Q719="Fixo",(DE719-INDEX('Curva Forward'!$C$5:$AN$13,MATCH(CONCATENATE(BD_COMERCIAL!$K719," ",BD_COMERCIAL!$L719),'Curva Forward'!$B$5:$B$13,0),MATCH(GC$4,'Curva Forward'!$C$4:$AN$4,0))),DE719)</f>
        <v>-78480</v>
      </c>
      <c r="GD719" s="200">
        <f>AR719*AR$2*IF($FC719="V",1,-1)*IF($Q719="Fixo",(DF719-INDEX('Curva Forward'!$C$5:$AN$13,MATCH(CONCATENATE(BD_COMERCIAL!$K719," ",BD_COMERCIAL!$L719),'Curva Forward'!$B$5:$B$13,0),MATCH(GD$4,'Curva Forward'!$C$4:$AN$4,0))),DF719)</f>
        <v>-81096</v>
      </c>
      <c r="GE719" s="200">
        <f>AS719*AS$2*IF($FC719="V",1,-1)*IF($Q719="Fixo",(DG719-INDEX('Curva Forward'!$C$5:$AN$13,MATCH(CONCATENATE(BD_COMERCIAL!$K719," ",BD_COMERCIAL!$L719),'Curva Forward'!$B$5:$B$13,0),MATCH(GE$4,'Curva Forward'!$C$4:$AN$4,0))),DG719)</f>
        <v>-78480</v>
      </c>
      <c r="GF719" s="200">
        <f>AT719*AT$2*IF($FC719="V",1,-1)*IF($Q719="Fixo",(DH719-INDEX('Curva Forward'!$C$5:$AN$13,MATCH(CONCATENATE(BD_COMERCIAL!$K719," ",BD_COMERCIAL!$L719),'Curva Forward'!$B$5:$B$13,0),MATCH(GF$4,'Curva Forward'!$C$4:$AN$4,0))),DH719)</f>
        <v>0</v>
      </c>
      <c r="GG719" s="200">
        <f>AU719*AU$2*IF($FC719="V",1,-1)*IF($Q719="Fixo",(DI719-INDEX('Curva Forward'!$C$5:$AN$13,MATCH(CONCATENATE(BD_COMERCIAL!$K719," ",BD_COMERCIAL!$L719),'Curva Forward'!$B$5:$B$13,0),MATCH(GG$4,'Curva Forward'!$C$4:$AN$4,0))),DI719)</f>
        <v>0</v>
      </c>
      <c r="GH719" s="200">
        <f>AV719*AV$2*IF($FC719="V",1,-1)*IF($Q719="Fixo",(DJ719-INDEX('Curva Forward'!$C$5:$AN$13,MATCH(CONCATENATE(BD_COMERCIAL!$K719," ",BD_COMERCIAL!$L719),'Curva Forward'!$B$5:$B$13,0),MATCH(GH$4,'Curva Forward'!$C$4:$AN$4,0))),DJ719)</f>
        <v>0</v>
      </c>
      <c r="GI719" s="200">
        <f>AW719*AW$2*IF($FC719="V",1,-1)*IF($Q719="Fixo",(DK719-INDEX('Curva Forward'!$C$5:$AN$13,MATCH(CONCATENATE(BD_COMERCIAL!$K719," ",BD_COMERCIAL!$L719),'Curva Forward'!$B$5:$B$13,0),MATCH(GI$4,'Curva Forward'!$C$4:$AN$4,0))),DK719)</f>
        <v>0</v>
      </c>
      <c r="GJ719" s="200">
        <f>AX719*AX$2*IF($FC719="V",1,-1)*IF($Q719="Fixo",(DL719-INDEX('Curva Forward'!$C$5:$AN$13,MATCH(CONCATENATE(BD_COMERCIAL!$K719," ",BD_COMERCIAL!$L719),'Curva Forward'!$B$5:$B$13,0),MATCH(GJ$4,'Curva Forward'!$C$4:$AN$4,0))),DL719)</f>
        <v>0</v>
      </c>
      <c r="GK719" s="200">
        <f>AY719*AY$2*IF($FC719="V",1,-1)*IF($Q719="Fixo",(DM719-INDEX('Curva Forward'!$C$5:$AN$13,MATCH(CONCATENATE(BD_COMERCIAL!$K719," ",BD_COMERCIAL!$L719),'Curva Forward'!$B$5:$B$13,0),MATCH(GK$4,'Curva Forward'!$C$4:$AN$4,0))),DM719)</f>
        <v>0</v>
      </c>
      <c r="GL719" s="200">
        <f>IF(EZ719="",0,CL719*CL$2*IF($FC719="V",1,-1)*IF($Q719="Fixo",(EZ719-INDEX('Curva Forward'!$C$5:$AN$13,MATCH(CONCATENATE(BD_COMERCIAL!$K719," ",BD_COMERCIAL!$L719),'Curva Forward'!$B$5:$B$13,0),MATCH(GL$4,'Curva Forward'!$C$4:$AN$4,0))),EZ719))</f>
        <v>0</v>
      </c>
      <c r="GM719" s="200">
        <f>IF(FA719="",0,CM719*CM$2*IF($FC719="V",1,-1)*IF($Q719="Fixo",(FA719-INDEX('Curva Forward'!$C$5:$AN$13,MATCH(CONCATENATE(BD_COMERCIAL!$K719," ",BD_COMERCIAL!$L719),'Curva Forward'!$B$5:$B$13,0),MATCH(GM$4,'Curva Forward'!$C$4:$AN$4,0))),FA719))</f>
        <v>0</v>
      </c>
      <c r="GN719" s="200">
        <f>IF(FB719="",0,CN719*CN$2*IF($FC719="V",1,-1)*IF($Q719="Fixo",(FB719-INDEX('Curva Forward'!$C$5:$AN$13,MATCH(CONCATENATE(BD_COMERCIAL!$K719," ",BD_COMERCIAL!$L719),'Curva Forward'!$B$5:$B$13,0),MATCH(GN$4,'Curva Forward'!$C$4:$AN$4,0))),FB719))</f>
        <v>0</v>
      </c>
      <c r="GO719" s="201">
        <f t="shared" ca="1" si="231"/>
        <v>0</v>
      </c>
      <c r="GP719" s="201">
        <f t="shared" ca="1" si="232"/>
        <v>-238056</v>
      </c>
    </row>
    <row r="720" spans="1:198" ht="15" customHeight="1" x14ac:dyDescent="0.25">
      <c r="A720" s="6"/>
      <c r="B720" s="7" t="s">
        <v>1182</v>
      </c>
      <c r="C720" s="8">
        <v>44873</v>
      </c>
      <c r="D720" s="9" t="s">
        <v>124</v>
      </c>
      <c r="E720" s="9" t="s">
        <v>1056</v>
      </c>
      <c r="F720" s="113" t="s">
        <v>992</v>
      </c>
      <c r="G720" s="10" t="s">
        <v>1183</v>
      </c>
      <c r="H720" s="113" t="s">
        <v>1184</v>
      </c>
      <c r="I720" s="9" t="s">
        <v>139</v>
      </c>
      <c r="J720" s="166"/>
      <c r="K720" s="10" t="s">
        <v>127</v>
      </c>
      <c r="L720" s="84" t="s">
        <v>22</v>
      </c>
      <c r="M720" s="11">
        <v>45017</v>
      </c>
      <c r="N720" s="12">
        <v>45107</v>
      </c>
      <c r="O720" s="10">
        <v>5</v>
      </c>
      <c r="P720" s="84">
        <v>71.5</v>
      </c>
      <c r="Q720" s="84" t="s">
        <v>128</v>
      </c>
      <c r="R720" s="10" t="s">
        <v>129</v>
      </c>
      <c r="S720" s="14" t="s">
        <v>135</v>
      </c>
      <c r="T720" s="11"/>
      <c r="U720" s="12"/>
      <c r="V720" s="257" t="str">
        <f ca="1">IF(U720="","",
IF(U720="NA","",
IFERROR(VLOOKUP(EOMONTH(M720,-2)+1,IPCA!$A:$B,2,0),
VLOOKUP(EOMONTH(TODAY(),-2)+1,IPCA!$A:$B,2,0))/
VLOOKUP(EOMONTH(U720,-2)+1,IPCA!$A:$B,2,0)*
P720))</f>
        <v/>
      </c>
      <c r="W720" s="84"/>
      <c r="X720" s="13" t="s">
        <v>133</v>
      </c>
      <c r="Y720" s="166"/>
      <c r="AA720" s="108"/>
      <c r="AB720" s="15"/>
      <c r="AM720" s="6"/>
      <c r="AN720" s="15"/>
      <c r="AQ720">
        <v>5</v>
      </c>
      <c r="AR720">
        <v>5</v>
      </c>
      <c r="AS720">
        <v>5</v>
      </c>
      <c r="AY720" s="6"/>
      <c r="AZ720" s="15"/>
      <c r="BK720" s="6"/>
      <c r="BL720" s="15"/>
      <c r="BW720" s="6"/>
      <c r="BX720" s="15"/>
      <c r="CI720" s="6"/>
      <c r="CJ720" s="16" t="str">
        <f t="shared" si="221"/>
        <v/>
      </c>
      <c r="CK720" s="16">
        <f t="shared" si="222"/>
        <v>1.2465753424657535</v>
      </c>
      <c r="CL720" s="16" t="str">
        <f t="shared" si="223"/>
        <v/>
      </c>
      <c r="CM720" s="16" t="str">
        <f t="shared" si="224"/>
        <v/>
      </c>
      <c r="CN720" s="16" t="str">
        <f t="shared" si="225"/>
        <v/>
      </c>
      <c r="CO720" s="18"/>
      <c r="CP720" s="15"/>
      <c r="DA720" s="6"/>
      <c r="DB720" s="15"/>
      <c r="DE720">
        <v>71.5</v>
      </c>
      <c r="DF720">
        <v>71.5</v>
      </c>
      <c r="DG720">
        <v>71.5</v>
      </c>
      <c r="DM720" s="6"/>
      <c r="DN720" s="15"/>
      <c r="DY720" s="6"/>
      <c r="DZ720" s="15"/>
      <c r="EK720" s="6"/>
      <c r="EL720" s="15"/>
      <c r="EW720" s="6"/>
      <c r="EX720" s="16" t="str">
        <f t="shared" si="199"/>
        <v/>
      </c>
      <c r="EY720" s="16">
        <f t="shared" si="200"/>
        <v>17.826027397260273</v>
      </c>
      <c r="EZ720" s="16" t="str">
        <f t="shared" si="201"/>
        <v/>
      </c>
      <c r="FA720" s="16" t="str">
        <f t="shared" si="202"/>
        <v/>
      </c>
      <c r="FB720" s="160" t="str">
        <f t="shared" si="203"/>
        <v/>
      </c>
      <c r="FC720" t="s">
        <v>204</v>
      </c>
      <c r="FD720" s="20" t="s">
        <v>139</v>
      </c>
      <c r="FE720"/>
      <c r="FF720" s="209" t="s">
        <v>206</v>
      </c>
      <c r="FH720" s="284">
        <f t="shared" ca="1" si="226"/>
        <v>0</v>
      </c>
      <c r="FI720" s="208">
        <f t="shared" si="227"/>
        <v>3</v>
      </c>
      <c r="FK720" t="str">
        <f t="shared" si="228"/>
        <v>EDP TRADING COMERCIALIZACAO E SERVICOS DE ENERGIA SA</v>
      </c>
      <c r="FL720" s="201">
        <f t="shared" ca="1" si="229"/>
        <v>0</v>
      </c>
      <c r="FM720" s="201">
        <f t="shared" ca="1" si="230"/>
        <v>-595140</v>
      </c>
      <c r="FN720" s="200">
        <f>AB720*AB$2*IF($FC720="V",1,-1)*IF($Q720="Fixo",(CP720-INDEX('Curva Forward'!$C$5:$AN$13,MATCH(CONCATENATE(BD_COMERCIAL!$K720," ",BD_COMERCIAL!$L720),'Curva Forward'!$B$5:$B$13,0),MATCH(FN$4,'Curva Forward'!$C$4:$AN$4,0))),CP720)</f>
        <v>0</v>
      </c>
      <c r="FO720" s="200">
        <f>AC720*AC$2*IF($FC720="V",1,-1)*IF($Q720="Fixo",(CQ720-INDEX('Curva Forward'!$C$5:$AN$13,MATCH(CONCATENATE(BD_COMERCIAL!$K720," ",BD_COMERCIAL!$L720),'Curva Forward'!$B$5:$B$13,0),MATCH(FO$4,'Curva Forward'!$C$4:$AN$4,0))),CQ720)</f>
        <v>0</v>
      </c>
      <c r="FP720" s="200">
        <f>AD720*AD$2*IF($FC720="V",1,-1)*IF($Q720="Fixo",(CR720-INDEX('Curva Forward'!$C$5:$AN$13,MATCH(CONCATENATE(BD_COMERCIAL!$K720," ",BD_COMERCIAL!$L720),'Curva Forward'!$B$5:$B$13,0),MATCH(FP$4,'Curva Forward'!$C$4:$AN$4,0))),CR720)</f>
        <v>0</v>
      </c>
      <c r="FQ720" s="200">
        <f>AE720*AE$2*IF($FC720="V",1,-1)*IF($Q720="Fixo",(CS720-INDEX('Curva Forward'!$C$5:$AN$13,MATCH(CONCATENATE(BD_COMERCIAL!$K720," ",BD_COMERCIAL!$L720),'Curva Forward'!$B$5:$B$13,0),MATCH(FQ$4,'Curva Forward'!$C$4:$AN$4,0))),CS720)</f>
        <v>0</v>
      </c>
      <c r="FR720" s="200">
        <f>AF720*AF$2*IF($FC720="V",1,-1)*IF($Q720="Fixo",(CT720-INDEX('Curva Forward'!$C$5:$AN$13,MATCH(CONCATENATE(BD_COMERCIAL!$K720," ",BD_COMERCIAL!$L720),'Curva Forward'!$B$5:$B$13,0),MATCH(FR$4,'Curva Forward'!$C$4:$AN$4,0))),CT720)</f>
        <v>0</v>
      </c>
      <c r="FS720" s="200">
        <f>AG720*AG$2*IF($FC720="V",1,-1)*IF($Q720="Fixo",(CU720-INDEX('Curva Forward'!$C$5:$AN$13,MATCH(CONCATENATE(BD_COMERCIAL!$K720," ",BD_COMERCIAL!$L720),'Curva Forward'!$B$5:$B$13,0),MATCH(FS$4,'Curva Forward'!$C$4:$AN$4,0))),CU720)</f>
        <v>0</v>
      </c>
      <c r="FT720" s="200">
        <f>AH720*AH$2*IF($FC720="V",1,-1)*IF($Q720="Fixo",(CV720-INDEX('Curva Forward'!$C$5:$AN$13,MATCH(CONCATENATE(BD_COMERCIAL!$K720," ",BD_COMERCIAL!$L720),'Curva Forward'!$B$5:$B$13,0),MATCH(FT$4,'Curva Forward'!$C$4:$AN$4,0))),CV720)</f>
        <v>0</v>
      </c>
      <c r="FU720" s="200">
        <f>AI720*AI$2*IF($FC720="V",1,-1)*IF($Q720="Fixo",(CW720-INDEX('Curva Forward'!$C$5:$AN$13,MATCH(CONCATENATE(BD_COMERCIAL!$K720," ",BD_COMERCIAL!$L720),'Curva Forward'!$B$5:$B$13,0),MATCH(FU$4,'Curva Forward'!$C$4:$AN$4,0))),CW720)</f>
        <v>0</v>
      </c>
      <c r="FV720" s="200">
        <f>AJ720*AJ$2*IF($FC720="V",1,-1)*IF($Q720="Fixo",(CX720-INDEX('Curva Forward'!$C$5:$AN$13,MATCH(CONCATENATE(BD_COMERCIAL!$K720," ",BD_COMERCIAL!$L720),'Curva Forward'!$B$5:$B$13,0),MATCH(FV$4,'Curva Forward'!$C$4:$AN$4,0))),CX720)</f>
        <v>0</v>
      </c>
      <c r="FW720" s="200">
        <f>AK720*AK$2*IF($FC720="V",1,-1)*IF($Q720="Fixo",(CY720-INDEX('Curva Forward'!$C$5:$AN$13,MATCH(CONCATENATE(BD_COMERCIAL!$K720," ",BD_COMERCIAL!$L720),'Curva Forward'!$B$5:$B$13,0),MATCH(FW$4,'Curva Forward'!$C$4:$AN$4,0))),CY720)</f>
        <v>0</v>
      </c>
      <c r="FX720" s="200">
        <f>AL720*AL$2*IF($FC720="V",1,-1)*IF($Q720="Fixo",(CZ720-INDEX('Curva Forward'!$C$5:$AN$13,MATCH(CONCATENATE(BD_COMERCIAL!$K720," ",BD_COMERCIAL!$L720),'Curva Forward'!$B$5:$B$13,0),MATCH(FX$4,'Curva Forward'!$C$4:$AN$4,0))),CZ720)</f>
        <v>0</v>
      </c>
      <c r="FY720" s="200">
        <f>AM720*AM$2*IF($FC720="V",1,-1)*IF($Q720="Fixo",(DA720-INDEX('Curva Forward'!$C$5:$AN$13,MATCH(CONCATENATE(BD_COMERCIAL!$K720," ",BD_COMERCIAL!$L720),'Curva Forward'!$B$5:$B$13,0),MATCH(FY$4,'Curva Forward'!$C$4:$AN$4,0))),DA720)</f>
        <v>0</v>
      </c>
      <c r="FZ720" s="200">
        <f>AN720*AN$2*IF($FC720="V",1,-1)*IF($Q720="Fixo",(DB720-INDEX('Curva Forward'!$C$5:$AN$13,MATCH(CONCATENATE(BD_COMERCIAL!$K720," ",BD_COMERCIAL!$L720),'Curva Forward'!$B$5:$B$13,0),MATCH(FZ$4,'Curva Forward'!$C$4:$AN$4,0))),DB720)</f>
        <v>0</v>
      </c>
      <c r="GA720" s="200">
        <f>AO720*AO$2*IF($FC720="V",1,-1)*IF($Q720="Fixo",(DC720-INDEX('Curva Forward'!$C$5:$AN$13,MATCH(CONCATENATE(BD_COMERCIAL!$K720," ",BD_COMERCIAL!$L720),'Curva Forward'!$B$5:$B$13,0),MATCH(GA$4,'Curva Forward'!$C$4:$AN$4,0))),DC720)</f>
        <v>0</v>
      </c>
      <c r="GB720" s="200">
        <f>AP720*AP$2*IF($FC720="V",1,-1)*IF($Q720="Fixo",(DD720-INDEX('Curva Forward'!$C$5:$AN$13,MATCH(CONCATENATE(BD_COMERCIAL!$K720," ",BD_COMERCIAL!$L720),'Curva Forward'!$B$5:$B$13,0),MATCH(GB$4,'Curva Forward'!$C$4:$AN$4,0))),DD720)</f>
        <v>0</v>
      </c>
      <c r="GC720" s="200">
        <f>AQ720*AQ$2*IF($FC720="V",1,-1)*IF($Q720="Fixo",(DE720-INDEX('Curva Forward'!$C$5:$AN$13,MATCH(CONCATENATE(BD_COMERCIAL!$K720," ",BD_COMERCIAL!$L720),'Curva Forward'!$B$5:$B$13,0),MATCH(GC$4,'Curva Forward'!$C$4:$AN$4,0))),DE720)</f>
        <v>-196200</v>
      </c>
      <c r="GD720" s="200">
        <f>AR720*AR$2*IF($FC720="V",1,-1)*IF($Q720="Fixo",(DF720-INDEX('Curva Forward'!$C$5:$AN$13,MATCH(CONCATENATE(BD_COMERCIAL!$K720," ",BD_COMERCIAL!$L720),'Curva Forward'!$B$5:$B$13,0),MATCH(GD$4,'Curva Forward'!$C$4:$AN$4,0))),DF720)</f>
        <v>-202740</v>
      </c>
      <c r="GE720" s="200">
        <f>AS720*AS$2*IF($FC720="V",1,-1)*IF($Q720="Fixo",(DG720-INDEX('Curva Forward'!$C$5:$AN$13,MATCH(CONCATENATE(BD_COMERCIAL!$K720," ",BD_COMERCIAL!$L720),'Curva Forward'!$B$5:$B$13,0),MATCH(GE$4,'Curva Forward'!$C$4:$AN$4,0))),DG720)</f>
        <v>-196200</v>
      </c>
      <c r="GF720" s="200">
        <f>AT720*AT$2*IF($FC720="V",1,-1)*IF($Q720="Fixo",(DH720-INDEX('Curva Forward'!$C$5:$AN$13,MATCH(CONCATENATE(BD_COMERCIAL!$K720," ",BD_COMERCIAL!$L720),'Curva Forward'!$B$5:$B$13,0),MATCH(GF$4,'Curva Forward'!$C$4:$AN$4,0))),DH720)</f>
        <v>0</v>
      </c>
      <c r="GG720" s="200">
        <f>AU720*AU$2*IF($FC720="V",1,-1)*IF($Q720="Fixo",(DI720-INDEX('Curva Forward'!$C$5:$AN$13,MATCH(CONCATENATE(BD_COMERCIAL!$K720," ",BD_COMERCIAL!$L720),'Curva Forward'!$B$5:$B$13,0),MATCH(GG$4,'Curva Forward'!$C$4:$AN$4,0))),DI720)</f>
        <v>0</v>
      </c>
      <c r="GH720" s="200">
        <f>AV720*AV$2*IF($FC720="V",1,-1)*IF($Q720="Fixo",(DJ720-INDEX('Curva Forward'!$C$5:$AN$13,MATCH(CONCATENATE(BD_COMERCIAL!$K720," ",BD_COMERCIAL!$L720),'Curva Forward'!$B$5:$B$13,0),MATCH(GH$4,'Curva Forward'!$C$4:$AN$4,0))),DJ720)</f>
        <v>0</v>
      </c>
      <c r="GI720" s="200">
        <f>AW720*AW$2*IF($FC720="V",1,-1)*IF($Q720="Fixo",(DK720-INDEX('Curva Forward'!$C$5:$AN$13,MATCH(CONCATENATE(BD_COMERCIAL!$K720," ",BD_COMERCIAL!$L720),'Curva Forward'!$B$5:$B$13,0),MATCH(GI$4,'Curva Forward'!$C$4:$AN$4,0))),DK720)</f>
        <v>0</v>
      </c>
      <c r="GJ720" s="200">
        <f>AX720*AX$2*IF($FC720="V",1,-1)*IF($Q720="Fixo",(DL720-INDEX('Curva Forward'!$C$5:$AN$13,MATCH(CONCATENATE(BD_COMERCIAL!$K720," ",BD_COMERCIAL!$L720),'Curva Forward'!$B$5:$B$13,0),MATCH(GJ$4,'Curva Forward'!$C$4:$AN$4,0))),DL720)</f>
        <v>0</v>
      </c>
      <c r="GK720" s="200">
        <f>AY720*AY$2*IF($FC720="V",1,-1)*IF($Q720="Fixo",(DM720-INDEX('Curva Forward'!$C$5:$AN$13,MATCH(CONCATENATE(BD_COMERCIAL!$K720," ",BD_COMERCIAL!$L720),'Curva Forward'!$B$5:$B$13,0),MATCH(GK$4,'Curva Forward'!$C$4:$AN$4,0))),DM720)</f>
        <v>0</v>
      </c>
      <c r="GL720" s="200">
        <f>IF(EZ720="",0,CL720*CL$2*IF($FC720="V",1,-1)*IF($Q720="Fixo",(EZ720-INDEX('Curva Forward'!$C$5:$AN$13,MATCH(CONCATENATE(BD_COMERCIAL!$K720," ",BD_COMERCIAL!$L720),'Curva Forward'!$B$5:$B$13,0),MATCH(GL$4,'Curva Forward'!$C$4:$AN$4,0))),EZ720))</f>
        <v>0</v>
      </c>
      <c r="GM720" s="200">
        <f>IF(FA720="",0,CM720*CM$2*IF($FC720="V",1,-1)*IF($Q720="Fixo",(FA720-INDEX('Curva Forward'!$C$5:$AN$13,MATCH(CONCATENATE(BD_COMERCIAL!$K720," ",BD_COMERCIAL!$L720),'Curva Forward'!$B$5:$B$13,0),MATCH(GM$4,'Curva Forward'!$C$4:$AN$4,0))),FA720))</f>
        <v>0</v>
      </c>
      <c r="GN720" s="200">
        <f>IF(FB720="",0,CN720*CN$2*IF($FC720="V",1,-1)*IF($Q720="Fixo",(FB720-INDEX('Curva Forward'!$C$5:$AN$13,MATCH(CONCATENATE(BD_COMERCIAL!$K720," ",BD_COMERCIAL!$L720),'Curva Forward'!$B$5:$B$13,0),MATCH(GN$4,'Curva Forward'!$C$4:$AN$4,0))),FB720))</f>
        <v>0</v>
      </c>
      <c r="GO720" s="201">
        <f t="shared" ca="1" si="231"/>
        <v>0</v>
      </c>
      <c r="GP720" s="201">
        <f t="shared" ca="1" si="232"/>
        <v>-595140</v>
      </c>
    </row>
    <row r="721" spans="1:198" ht="15" customHeight="1" x14ac:dyDescent="0.25">
      <c r="A721" s="6"/>
      <c r="B721" s="7" t="s">
        <v>1185</v>
      </c>
      <c r="C721" s="8">
        <v>44875</v>
      </c>
      <c r="D721" s="9" t="s">
        <v>124</v>
      </c>
      <c r="E721" s="9" t="s">
        <v>1056</v>
      </c>
      <c r="F721" s="113" t="s">
        <v>992</v>
      </c>
      <c r="G721" s="10" t="s">
        <v>231</v>
      </c>
      <c r="H721" s="113" t="s">
        <v>1186</v>
      </c>
      <c r="I721" s="9" t="s">
        <v>139</v>
      </c>
      <c r="J721" s="166"/>
      <c r="K721" s="10" t="s">
        <v>127</v>
      </c>
      <c r="L721" s="84" t="s">
        <v>22</v>
      </c>
      <c r="M721" s="11">
        <v>45108</v>
      </c>
      <c r="N721" s="12">
        <v>45199</v>
      </c>
      <c r="O721" s="10">
        <v>10</v>
      </c>
      <c r="P721" s="84">
        <v>114</v>
      </c>
      <c r="Q721" s="84" t="s">
        <v>128</v>
      </c>
      <c r="R721" s="10" t="s">
        <v>129</v>
      </c>
      <c r="S721" s="14" t="s">
        <v>135</v>
      </c>
      <c r="T721" s="11"/>
      <c r="U721" s="12"/>
      <c r="V721" s="257" t="str">
        <f ca="1">IF(U721="","",
IF(U721="NA","",
IFERROR(VLOOKUP(EOMONTH(M721,-2)+1,IPCA!$A:$B,2,0),
VLOOKUP(EOMONTH(TODAY(),-2)+1,IPCA!$A:$B,2,0))/
VLOOKUP(EOMONTH(U721,-2)+1,IPCA!$A:$B,2,0)*
P721))</f>
        <v/>
      </c>
      <c r="W721" s="84"/>
      <c r="X721" s="13" t="s">
        <v>133</v>
      </c>
      <c r="Y721" s="166"/>
      <c r="AA721" s="108"/>
      <c r="AB721" s="15"/>
      <c r="AM721" s="6"/>
      <c r="AN721" s="15"/>
      <c r="AT721">
        <v>10</v>
      </c>
      <c r="AU721">
        <v>10</v>
      </c>
      <c r="AV721">
        <v>10</v>
      </c>
      <c r="AY721" s="6"/>
      <c r="AZ721" s="15"/>
      <c r="BK721" s="6"/>
      <c r="BL721" s="15"/>
      <c r="BW721" s="6"/>
      <c r="BX721" s="15"/>
      <c r="CI721" s="6"/>
      <c r="CJ721" s="16" t="str">
        <f t="shared" si="221"/>
        <v/>
      </c>
      <c r="CK721" s="16">
        <f t="shared" si="222"/>
        <v>2.5205479452054793</v>
      </c>
      <c r="CL721" s="16" t="str">
        <f t="shared" si="223"/>
        <v/>
      </c>
      <c r="CM721" s="16" t="str">
        <f t="shared" si="224"/>
        <v/>
      </c>
      <c r="CN721" s="16" t="str">
        <f t="shared" si="225"/>
        <v/>
      </c>
      <c r="CO721" s="18"/>
      <c r="CP721" s="15"/>
      <c r="DA721" s="6"/>
      <c r="DB721" s="15"/>
      <c r="DH721">
        <v>114</v>
      </c>
      <c r="DI721">
        <v>114</v>
      </c>
      <c r="DJ721">
        <v>114</v>
      </c>
      <c r="DM721" s="6"/>
      <c r="DN721" s="15"/>
      <c r="DY721" s="6"/>
      <c r="DZ721" s="15"/>
      <c r="EK721" s="6"/>
      <c r="EL721" s="15"/>
      <c r="EW721" s="6"/>
      <c r="EX721" s="16" t="str">
        <f t="shared" si="199"/>
        <v/>
      </c>
      <c r="EY721" s="16">
        <f t="shared" si="200"/>
        <v>28.734246575342464</v>
      </c>
      <c r="EZ721" s="16" t="str">
        <f t="shared" si="201"/>
        <v/>
      </c>
      <c r="FA721" s="16" t="str">
        <f t="shared" si="202"/>
        <v/>
      </c>
      <c r="FB721" s="160" t="str">
        <f t="shared" si="203"/>
        <v/>
      </c>
      <c r="FC721" t="s">
        <v>204</v>
      </c>
      <c r="FD721" s="20" t="s">
        <v>139</v>
      </c>
      <c r="FE721"/>
      <c r="FF721" s="209" t="s">
        <v>206</v>
      </c>
      <c r="FH721" s="284">
        <f t="shared" ca="1" si="226"/>
        <v>0</v>
      </c>
      <c r="FI721" s="208">
        <f t="shared" si="227"/>
        <v>3.0333333333333332</v>
      </c>
      <c r="FK721" t="str">
        <f t="shared" si="228"/>
        <v>Lightcom Comercializadora de Energia S/A</v>
      </c>
      <c r="FL721" s="201">
        <f t="shared" ca="1" si="229"/>
        <v>0</v>
      </c>
      <c r="FM721" s="201">
        <f t="shared" ca="1" si="230"/>
        <v>-1567680</v>
      </c>
      <c r="FN721" s="200">
        <f>AB721*AB$2*IF($FC721="V",1,-1)*IF($Q721="Fixo",(CP721-INDEX('Curva Forward'!$C$5:$AN$13,MATCH(CONCATENATE(BD_COMERCIAL!$K721," ",BD_COMERCIAL!$L721),'Curva Forward'!$B$5:$B$13,0),MATCH(FN$4,'Curva Forward'!$C$4:$AN$4,0))),CP721)</f>
        <v>0</v>
      </c>
      <c r="FO721" s="200">
        <f>AC721*AC$2*IF($FC721="V",1,-1)*IF($Q721="Fixo",(CQ721-INDEX('Curva Forward'!$C$5:$AN$13,MATCH(CONCATENATE(BD_COMERCIAL!$K721," ",BD_COMERCIAL!$L721),'Curva Forward'!$B$5:$B$13,0),MATCH(FO$4,'Curva Forward'!$C$4:$AN$4,0))),CQ721)</f>
        <v>0</v>
      </c>
      <c r="FP721" s="200">
        <f>AD721*AD$2*IF($FC721="V",1,-1)*IF($Q721="Fixo",(CR721-INDEX('Curva Forward'!$C$5:$AN$13,MATCH(CONCATENATE(BD_COMERCIAL!$K721," ",BD_COMERCIAL!$L721),'Curva Forward'!$B$5:$B$13,0),MATCH(FP$4,'Curva Forward'!$C$4:$AN$4,0))),CR721)</f>
        <v>0</v>
      </c>
      <c r="FQ721" s="200">
        <f>AE721*AE$2*IF($FC721="V",1,-1)*IF($Q721="Fixo",(CS721-INDEX('Curva Forward'!$C$5:$AN$13,MATCH(CONCATENATE(BD_COMERCIAL!$K721," ",BD_COMERCIAL!$L721),'Curva Forward'!$B$5:$B$13,0),MATCH(FQ$4,'Curva Forward'!$C$4:$AN$4,0))),CS721)</f>
        <v>0</v>
      </c>
      <c r="FR721" s="200">
        <f>AF721*AF$2*IF($FC721="V",1,-1)*IF($Q721="Fixo",(CT721-INDEX('Curva Forward'!$C$5:$AN$13,MATCH(CONCATENATE(BD_COMERCIAL!$K721," ",BD_COMERCIAL!$L721),'Curva Forward'!$B$5:$B$13,0),MATCH(FR$4,'Curva Forward'!$C$4:$AN$4,0))),CT721)</f>
        <v>0</v>
      </c>
      <c r="FS721" s="200">
        <f>AG721*AG$2*IF($FC721="V",1,-1)*IF($Q721="Fixo",(CU721-INDEX('Curva Forward'!$C$5:$AN$13,MATCH(CONCATENATE(BD_COMERCIAL!$K721," ",BD_COMERCIAL!$L721),'Curva Forward'!$B$5:$B$13,0),MATCH(FS$4,'Curva Forward'!$C$4:$AN$4,0))),CU721)</f>
        <v>0</v>
      </c>
      <c r="FT721" s="200">
        <f>AH721*AH$2*IF($FC721="V",1,-1)*IF($Q721="Fixo",(CV721-INDEX('Curva Forward'!$C$5:$AN$13,MATCH(CONCATENATE(BD_COMERCIAL!$K721," ",BD_COMERCIAL!$L721),'Curva Forward'!$B$5:$B$13,0),MATCH(FT$4,'Curva Forward'!$C$4:$AN$4,0))),CV721)</f>
        <v>0</v>
      </c>
      <c r="FU721" s="200">
        <f>AI721*AI$2*IF($FC721="V",1,-1)*IF($Q721="Fixo",(CW721-INDEX('Curva Forward'!$C$5:$AN$13,MATCH(CONCATENATE(BD_COMERCIAL!$K721," ",BD_COMERCIAL!$L721),'Curva Forward'!$B$5:$B$13,0),MATCH(FU$4,'Curva Forward'!$C$4:$AN$4,0))),CW721)</f>
        <v>0</v>
      </c>
      <c r="FV721" s="200">
        <f>AJ721*AJ$2*IF($FC721="V",1,-1)*IF($Q721="Fixo",(CX721-INDEX('Curva Forward'!$C$5:$AN$13,MATCH(CONCATENATE(BD_COMERCIAL!$K721," ",BD_COMERCIAL!$L721),'Curva Forward'!$B$5:$B$13,0),MATCH(FV$4,'Curva Forward'!$C$4:$AN$4,0))),CX721)</f>
        <v>0</v>
      </c>
      <c r="FW721" s="200">
        <f>AK721*AK$2*IF($FC721="V",1,-1)*IF($Q721="Fixo",(CY721-INDEX('Curva Forward'!$C$5:$AN$13,MATCH(CONCATENATE(BD_COMERCIAL!$K721," ",BD_COMERCIAL!$L721),'Curva Forward'!$B$5:$B$13,0),MATCH(FW$4,'Curva Forward'!$C$4:$AN$4,0))),CY721)</f>
        <v>0</v>
      </c>
      <c r="FX721" s="200">
        <f>AL721*AL$2*IF($FC721="V",1,-1)*IF($Q721="Fixo",(CZ721-INDEX('Curva Forward'!$C$5:$AN$13,MATCH(CONCATENATE(BD_COMERCIAL!$K721," ",BD_COMERCIAL!$L721),'Curva Forward'!$B$5:$B$13,0),MATCH(FX$4,'Curva Forward'!$C$4:$AN$4,0))),CZ721)</f>
        <v>0</v>
      </c>
      <c r="FY721" s="200">
        <f>AM721*AM$2*IF($FC721="V",1,-1)*IF($Q721="Fixo",(DA721-INDEX('Curva Forward'!$C$5:$AN$13,MATCH(CONCATENATE(BD_COMERCIAL!$K721," ",BD_COMERCIAL!$L721),'Curva Forward'!$B$5:$B$13,0),MATCH(FY$4,'Curva Forward'!$C$4:$AN$4,0))),DA721)</f>
        <v>0</v>
      </c>
      <c r="FZ721" s="200">
        <f>AN721*AN$2*IF($FC721="V",1,-1)*IF($Q721="Fixo",(DB721-INDEX('Curva Forward'!$C$5:$AN$13,MATCH(CONCATENATE(BD_COMERCIAL!$K721," ",BD_COMERCIAL!$L721),'Curva Forward'!$B$5:$B$13,0),MATCH(FZ$4,'Curva Forward'!$C$4:$AN$4,0))),DB721)</f>
        <v>0</v>
      </c>
      <c r="GA721" s="200">
        <f>AO721*AO$2*IF($FC721="V",1,-1)*IF($Q721="Fixo",(DC721-INDEX('Curva Forward'!$C$5:$AN$13,MATCH(CONCATENATE(BD_COMERCIAL!$K721," ",BD_COMERCIAL!$L721),'Curva Forward'!$B$5:$B$13,0),MATCH(GA$4,'Curva Forward'!$C$4:$AN$4,0))),DC721)</f>
        <v>0</v>
      </c>
      <c r="GB721" s="200">
        <f>AP721*AP$2*IF($FC721="V",1,-1)*IF($Q721="Fixo",(DD721-INDEX('Curva Forward'!$C$5:$AN$13,MATCH(CONCATENATE(BD_COMERCIAL!$K721," ",BD_COMERCIAL!$L721),'Curva Forward'!$B$5:$B$13,0),MATCH(GB$4,'Curva Forward'!$C$4:$AN$4,0))),DD721)</f>
        <v>0</v>
      </c>
      <c r="GC721" s="200">
        <f>AQ721*AQ$2*IF($FC721="V",1,-1)*IF($Q721="Fixo",(DE721-INDEX('Curva Forward'!$C$5:$AN$13,MATCH(CONCATENATE(BD_COMERCIAL!$K721," ",BD_COMERCIAL!$L721),'Curva Forward'!$B$5:$B$13,0),MATCH(GC$4,'Curva Forward'!$C$4:$AN$4,0))),DE721)</f>
        <v>0</v>
      </c>
      <c r="GD721" s="200">
        <f>AR721*AR$2*IF($FC721="V",1,-1)*IF($Q721="Fixo",(DF721-INDEX('Curva Forward'!$C$5:$AN$13,MATCH(CONCATENATE(BD_COMERCIAL!$K721," ",BD_COMERCIAL!$L721),'Curva Forward'!$B$5:$B$13,0),MATCH(GD$4,'Curva Forward'!$C$4:$AN$4,0))),DF721)</f>
        <v>0</v>
      </c>
      <c r="GE721" s="200">
        <f>AS721*AS$2*IF($FC721="V",1,-1)*IF($Q721="Fixo",(DG721-INDEX('Curva Forward'!$C$5:$AN$13,MATCH(CONCATENATE(BD_COMERCIAL!$K721," ",BD_COMERCIAL!$L721),'Curva Forward'!$B$5:$B$13,0),MATCH(GE$4,'Curva Forward'!$C$4:$AN$4,0))),DG721)</f>
        <v>0</v>
      </c>
      <c r="GF721" s="200">
        <f>AT721*AT$2*IF($FC721="V",1,-1)*IF($Q721="Fixo",(DH721-INDEX('Curva Forward'!$C$5:$AN$13,MATCH(CONCATENATE(BD_COMERCIAL!$K721," ",BD_COMERCIAL!$L721),'Curva Forward'!$B$5:$B$13,0),MATCH(GF$4,'Curva Forward'!$C$4:$AN$4,0))),DH721)</f>
        <v>-528240</v>
      </c>
      <c r="GG721" s="200">
        <f>AU721*AU$2*IF($FC721="V",1,-1)*IF($Q721="Fixo",(DI721-INDEX('Curva Forward'!$C$5:$AN$13,MATCH(CONCATENATE(BD_COMERCIAL!$K721," ",BD_COMERCIAL!$L721),'Curva Forward'!$B$5:$B$13,0),MATCH(GG$4,'Curva Forward'!$C$4:$AN$4,0))),DI721)</f>
        <v>-528240</v>
      </c>
      <c r="GH721" s="200">
        <f>AV721*AV$2*IF($FC721="V",1,-1)*IF($Q721="Fixo",(DJ721-INDEX('Curva Forward'!$C$5:$AN$13,MATCH(CONCATENATE(BD_COMERCIAL!$K721," ",BD_COMERCIAL!$L721),'Curva Forward'!$B$5:$B$13,0),MATCH(GH$4,'Curva Forward'!$C$4:$AN$4,0))),DJ721)</f>
        <v>-511200</v>
      </c>
      <c r="GI721" s="200">
        <f>AW721*AW$2*IF($FC721="V",1,-1)*IF($Q721="Fixo",(DK721-INDEX('Curva Forward'!$C$5:$AN$13,MATCH(CONCATENATE(BD_COMERCIAL!$K721," ",BD_COMERCIAL!$L721),'Curva Forward'!$B$5:$B$13,0),MATCH(GI$4,'Curva Forward'!$C$4:$AN$4,0))),DK721)</f>
        <v>0</v>
      </c>
      <c r="GJ721" s="200">
        <f>AX721*AX$2*IF($FC721="V",1,-1)*IF($Q721="Fixo",(DL721-INDEX('Curva Forward'!$C$5:$AN$13,MATCH(CONCATENATE(BD_COMERCIAL!$K721," ",BD_COMERCIAL!$L721),'Curva Forward'!$B$5:$B$13,0),MATCH(GJ$4,'Curva Forward'!$C$4:$AN$4,0))),DL721)</f>
        <v>0</v>
      </c>
      <c r="GK721" s="200">
        <f>AY721*AY$2*IF($FC721="V",1,-1)*IF($Q721="Fixo",(DM721-INDEX('Curva Forward'!$C$5:$AN$13,MATCH(CONCATENATE(BD_COMERCIAL!$K721," ",BD_COMERCIAL!$L721),'Curva Forward'!$B$5:$B$13,0),MATCH(GK$4,'Curva Forward'!$C$4:$AN$4,0))),DM721)</f>
        <v>0</v>
      </c>
      <c r="GL721" s="200">
        <f>IF(EZ721="",0,CL721*CL$2*IF($FC721="V",1,-1)*IF($Q721="Fixo",(EZ721-INDEX('Curva Forward'!$C$5:$AN$13,MATCH(CONCATENATE(BD_COMERCIAL!$K721," ",BD_COMERCIAL!$L721),'Curva Forward'!$B$5:$B$13,0),MATCH(GL$4,'Curva Forward'!$C$4:$AN$4,0))),EZ721))</f>
        <v>0</v>
      </c>
      <c r="GM721" s="200">
        <f>IF(FA721="",0,CM721*CM$2*IF($FC721="V",1,-1)*IF($Q721="Fixo",(FA721-INDEX('Curva Forward'!$C$5:$AN$13,MATCH(CONCATENATE(BD_COMERCIAL!$K721," ",BD_COMERCIAL!$L721),'Curva Forward'!$B$5:$B$13,0),MATCH(GM$4,'Curva Forward'!$C$4:$AN$4,0))),FA721))</f>
        <v>0</v>
      </c>
      <c r="GN721" s="200">
        <f>IF(FB721="",0,CN721*CN$2*IF($FC721="V",1,-1)*IF($Q721="Fixo",(FB721-INDEX('Curva Forward'!$C$5:$AN$13,MATCH(CONCATENATE(BD_COMERCIAL!$K721," ",BD_COMERCIAL!$L721),'Curva Forward'!$B$5:$B$13,0),MATCH(GN$4,'Curva Forward'!$C$4:$AN$4,0))),FB721))</f>
        <v>0</v>
      </c>
      <c r="GO721" s="201">
        <f t="shared" ca="1" si="231"/>
        <v>0</v>
      </c>
      <c r="GP721" s="201">
        <f t="shared" ca="1" si="232"/>
        <v>-1567680</v>
      </c>
    </row>
    <row r="722" spans="1:198" ht="15" customHeight="1" x14ac:dyDescent="0.25">
      <c r="A722" s="6"/>
      <c r="B722" s="7" t="s">
        <v>1187</v>
      </c>
      <c r="C722" s="8">
        <v>44876</v>
      </c>
      <c r="D722" s="9" t="s">
        <v>124</v>
      </c>
      <c r="E722" s="9" t="s">
        <v>1056</v>
      </c>
      <c r="F722" s="113" t="s">
        <v>992</v>
      </c>
      <c r="G722" s="10" t="s">
        <v>216</v>
      </c>
      <c r="H722" s="113" t="s">
        <v>1188</v>
      </c>
      <c r="I722" s="9" t="s">
        <v>139</v>
      </c>
      <c r="J722" s="166"/>
      <c r="K722" s="10" t="s">
        <v>127</v>
      </c>
      <c r="L722" s="84" t="s">
        <v>22</v>
      </c>
      <c r="M722" s="11">
        <v>45292</v>
      </c>
      <c r="N722" s="12">
        <v>45657</v>
      </c>
      <c r="O722" s="10">
        <v>5</v>
      </c>
      <c r="P722" s="84">
        <v>130</v>
      </c>
      <c r="Q722" s="84" t="s">
        <v>128</v>
      </c>
      <c r="R722" s="10" t="s">
        <v>129</v>
      </c>
      <c r="S722" s="14" t="s">
        <v>161</v>
      </c>
      <c r="T722" s="11" t="s">
        <v>130</v>
      </c>
      <c r="U722" s="12">
        <v>44876</v>
      </c>
      <c r="V722" s="257" t="e">
        <f ca="1">IF(U722="","",
IF(U722="NA","",
IFERROR(VLOOKUP(EOMONTH(M722,-2)+1,IPCA!$A:$B,2,0),
VLOOKUP(EOMONTH(TODAY(),-2)+1,IPCA!$A:$B,2,0))/
VLOOKUP(EOMONTH(U722,-2)+1,IPCA!$A:$B,2,0)*
P722))</f>
        <v>#N/A</v>
      </c>
      <c r="W722" s="84"/>
      <c r="X722" s="13" t="s">
        <v>133</v>
      </c>
      <c r="Y722" s="166"/>
      <c r="AA722" s="108"/>
      <c r="AB722" s="15"/>
      <c r="AM722" s="6"/>
      <c r="AN722" s="15"/>
      <c r="AY722" s="6"/>
      <c r="AZ722" s="15">
        <v>5</v>
      </c>
      <c r="BA722">
        <v>5</v>
      </c>
      <c r="BB722">
        <v>5</v>
      </c>
      <c r="BC722">
        <v>5</v>
      </c>
      <c r="BD722">
        <v>5</v>
      </c>
      <c r="BE722">
        <v>5</v>
      </c>
      <c r="BF722">
        <v>5</v>
      </c>
      <c r="BG722">
        <v>5</v>
      </c>
      <c r="BH722">
        <v>5</v>
      </c>
      <c r="BI722">
        <v>5</v>
      </c>
      <c r="BJ722">
        <v>5</v>
      </c>
      <c r="BK722" s="6">
        <v>5</v>
      </c>
      <c r="BL722" s="15"/>
      <c r="BW722" s="6"/>
      <c r="BX722" s="15"/>
      <c r="CI722" s="6"/>
      <c r="CJ722" s="16" t="str">
        <f t="shared" si="221"/>
        <v/>
      </c>
      <c r="CK722" s="16" t="str">
        <f t="shared" si="222"/>
        <v/>
      </c>
      <c r="CL722" s="16">
        <f t="shared" si="223"/>
        <v>5</v>
      </c>
      <c r="CM722" s="16" t="str">
        <f t="shared" si="224"/>
        <v/>
      </c>
      <c r="CN722" s="16" t="str">
        <f t="shared" si="225"/>
        <v/>
      </c>
      <c r="CO722" s="18"/>
      <c r="CP722" s="15"/>
      <c r="DA722" s="6"/>
      <c r="DB722" s="15"/>
      <c r="DM722" s="6"/>
      <c r="DN722" s="15">
        <v>130</v>
      </c>
      <c r="DO722">
        <v>130</v>
      </c>
      <c r="DP722">
        <v>130</v>
      </c>
      <c r="DQ722">
        <v>130</v>
      </c>
      <c r="DR722">
        <v>130</v>
      </c>
      <c r="DS722">
        <v>130</v>
      </c>
      <c r="DT722">
        <v>130</v>
      </c>
      <c r="DU722">
        <v>130</v>
      </c>
      <c r="DV722">
        <v>130</v>
      </c>
      <c r="DW722">
        <v>130</v>
      </c>
      <c r="DX722">
        <v>130</v>
      </c>
      <c r="DY722" s="6">
        <v>130</v>
      </c>
      <c r="DZ722" s="15"/>
      <c r="EK722" s="6"/>
      <c r="EL722" s="15"/>
      <c r="EW722" s="6"/>
      <c r="EX722" s="16" t="str">
        <f t="shared" ref="EX722:EX786" si="233">IF(SUM(CP722:DA722)=0,"",SUMPRODUCT(CP722:DA722,$AB$2:$AM$2)/SUM($AB$2:$AM$2))</f>
        <v/>
      </c>
      <c r="EY722" s="16" t="str">
        <f t="shared" ref="EY722:EY786" si="234">IF(SUM(DB722:DM722)=0,"",SUMPRODUCT(DB722:DM722,$AN$2:$AY$2)/SUM($AN$2:$AY$2))</f>
        <v/>
      </c>
      <c r="EZ722" s="16">
        <f t="shared" ref="EZ722:EZ786" si="235">IF(SUM(DN722:DY722)=0,"",SUMPRODUCT(DN722:DY722,$AZ$2:$BK$2)/SUM($AZ$2:$BK$2))</f>
        <v>130</v>
      </c>
      <c r="FA722" s="16" t="str">
        <f t="shared" ref="FA722:FA786" si="236">IF(SUM(DZ722:EK722)=0,"",SUMPRODUCT(DZ722:EK722,$BL$2:$BW$2)/SUM($BL$2:$BW$2))</f>
        <v/>
      </c>
      <c r="FB722" s="160" t="str">
        <f t="shared" ref="FB722:FB786" si="237">IF(SUM(EL722:EW722)=0,"",SUMPRODUCT(EL722:EW722,$BX$2:$CI$2)/SUM($BX$2:$CI$2))</f>
        <v/>
      </c>
      <c r="FC722" t="s">
        <v>204</v>
      </c>
      <c r="FD722" s="20" t="s">
        <v>139</v>
      </c>
      <c r="FE722"/>
      <c r="FF722" s="209" t="s">
        <v>206</v>
      </c>
      <c r="FH722" s="284" t="e">
        <f t="shared" ca="1" si="226"/>
        <v>#N/A</v>
      </c>
      <c r="FI722" s="208">
        <f t="shared" si="227"/>
        <v>12.166666666666666</v>
      </c>
      <c r="FK722" t="str">
        <f t="shared" si="228"/>
        <v>Santander Corretora de Seguros, Investimentos e Serviços S.A.</v>
      </c>
      <c r="FL722" s="201">
        <f t="shared" ca="1" si="229"/>
        <v>0</v>
      </c>
      <c r="FM722" s="201">
        <f t="shared" ca="1" si="230"/>
        <v>-1581120</v>
      </c>
      <c r="FN722" s="200">
        <f>AB722*AB$2*IF($FC722="V",1,-1)*IF($Q722="Fixo",(CP722-INDEX('Curva Forward'!$C$5:$AN$13,MATCH(CONCATENATE(BD_COMERCIAL!$K722," ",BD_COMERCIAL!$L722),'Curva Forward'!$B$5:$B$13,0),MATCH(FN$4,'Curva Forward'!$C$4:$AN$4,0))),CP722)</f>
        <v>0</v>
      </c>
      <c r="FO722" s="200">
        <f>AC722*AC$2*IF($FC722="V",1,-1)*IF($Q722="Fixo",(CQ722-INDEX('Curva Forward'!$C$5:$AN$13,MATCH(CONCATENATE(BD_COMERCIAL!$K722," ",BD_COMERCIAL!$L722),'Curva Forward'!$B$5:$B$13,0),MATCH(FO$4,'Curva Forward'!$C$4:$AN$4,0))),CQ722)</f>
        <v>0</v>
      </c>
      <c r="FP722" s="200">
        <f>AD722*AD$2*IF($FC722="V",1,-1)*IF($Q722="Fixo",(CR722-INDEX('Curva Forward'!$C$5:$AN$13,MATCH(CONCATENATE(BD_COMERCIAL!$K722," ",BD_COMERCIAL!$L722),'Curva Forward'!$B$5:$B$13,0),MATCH(FP$4,'Curva Forward'!$C$4:$AN$4,0))),CR722)</f>
        <v>0</v>
      </c>
      <c r="FQ722" s="200">
        <f>AE722*AE$2*IF($FC722="V",1,-1)*IF($Q722="Fixo",(CS722-INDEX('Curva Forward'!$C$5:$AN$13,MATCH(CONCATENATE(BD_COMERCIAL!$K722," ",BD_COMERCIAL!$L722),'Curva Forward'!$B$5:$B$13,0),MATCH(FQ$4,'Curva Forward'!$C$4:$AN$4,0))),CS722)</f>
        <v>0</v>
      </c>
      <c r="FR722" s="200">
        <f>AF722*AF$2*IF($FC722="V",1,-1)*IF($Q722="Fixo",(CT722-INDEX('Curva Forward'!$C$5:$AN$13,MATCH(CONCATENATE(BD_COMERCIAL!$K722," ",BD_COMERCIAL!$L722),'Curva Forward'!$B$5:$B$13,0),MATCH(FR$4,'Curva Forward'!$C$4:$AN$4,0))),CT722)</f>
        <v>0</v>
      </c>
      <c r="FS722" s="200">
        <f>AG722*AG$2*IF($FC722="V",1,-1)*IF($Q722="Fixo",(CU722-INDEX('Curva Forward'!$C$5:$AN$13,MATCH(CONCATENATE(BD_COMERCIAL!$K722," ",BD_COMERCIAL!$L722),'Curva Forward'!$B$5:$B$13,0),MATCH(FS$4,'Curva Forward'!$C$4:$AN$4,0))),CU722)</f>
        <v>0</v>
      </c>
      <c r="FT722" s="200">
        <f>AH722*AH$2*IF($FC722="V",1,-1)*IF($Q722="Fixo",(CV722-INDEX('Curva Forward'!$C$5:$AN$13,MATCH(CONCATENATE(BD_COMERCIAL!$K722," ",BD_COMERCIAL!$L722),'Curva Forward'!$B$5:$B$13,0),MATCH(FT$4,'Curva Forward'!$C$4:$AN$4,0))),CV722)</f>
        <v>0</v>
      </c>
      <c r="FU722" s="200">
        <f>AI722*AI$2*IF($FC722="V",1,-1)*IF($Q722="Fixo",(CW722-INDEX('Curva Forward'!$C$5:$AN$13,MATCH(CONCATENATE(BD_COMERCIAL!$K722," ",BD_COMERCIAL!$L722),'Curva Forward'!$B$5:$B$13,0),MATCH(FU$4,'Curva Forward'!$C$4:$AN$4,0))),CW722)</f>
        <v>0</v>
      </c>
      <c r="FV722" s="200">
        <f>AJ722*AJ$2*IF($FC722="V",1,-1)*IF($Q722="Fixo",(CX722-INDEX('Curva Forward'!$C$5:$AN$13,MATCH(CONCATENATE(BD_COMERCIAL!$K722," ",BD_COMERCIAL!$L722),'Curva Forward'!$B$5:$B$13,0),MATCH(FV$4,'Curva Forward'!$C$4:$AN$4,0))),CX722)</f>
        <v>0</v>
      </c>
      <c r="FW722" s="200">
        <f>AK722*AK$2*IF($FC722="V",1,-1)*IF($Q722="Fixo",(CY722-INDEX('Curva Forward'!$C$5:$AN$13,MATCH(CONCATENATE(BD_COMERCIAL!$K722," ",BD_COMERCIAL!$L722),'Curva Forward'!$B$5:$B$13,0),MATCH(FW$4,'Curva Forward'!$C$4:$AN$4,0))),CY722)</f>
        <v>0</v>
      </c>
      <c r="FX722" s="200">
        <f>AL722*AL$2*IF($FC722="V",1,-1)*IF($Q722="Fixo",(CZ722-INDEX('Curva Forward'!$C$5:$AN$13,MATCH(CONCATENATE(BD_COMERCIAL!$K722," ",BD_COMERCIAL!$L722),'Curva Forward'!$B$5:$B$13,0),MATCH(FX$4,'Curva Forward'!$C$4:$AN$4,0))),CZ722)</f>
        <v>0</v>
      </c>
      <c r="FY722" s="200">
        <f>AM722*AM$2*IF($FC722="V",1,-1)*IF($Q722="Fixo",(DA722-INDEX('Curva Forward'!$C$5:$AN$13,MATCH(CONCATENATE(BD_COMERCIAL!$K722," ",BD_COMERCIAL!$L722),'Curva Forward'!$B$5:$B$13,0),MATCH(FY$4,'Curva Forward'!$C$4:$AN$4,0))),DA722)</f>
        <v>0</v>
      </c>
      <c r="FZ722" s="200">
        <f>AN722*AN$2*IF($FC722="V",1,-1)*IF($Q722="Fixo",(DB722-INDEX('Curva Forward'!$C$5:$AN$13,MATCH(CONCATENATE(BD_COMERCIAL!$K722," ",BD_COMERCIAL!$L722),'Curva Forward'!$B$5:$B$13,0),MATCH(FZ$4,'Curva Forward'!$C$4:$AN$4,0))),DB722)</f>
        <v>0</v>
      </c>
      <c r="GA722" s="200">
        <f>AO722*AO$2*IF($FC722="V",1,-1)*IF($Q722="Fixo",(DC722-INDEX('Curva Forward'!$C$5:$AN$13,MATCH(CONCATENATE(BD_COMERCIAL!$K722," ",BD_COMERCIAL!$L722),'Curva Forward'!$B$5:$B$13,0),MATCH(GA$4,'Curva Forward'!$C$4:$AN$4,0))),DC722)</f>
        <v>0</v>
      </c>
      <c r="GB722" s="200">
        <f>AP722*AP$2*IF($FC722="V",1,-1)*IF($Q722="Fixo",(DD722-INDEX('Curva Forward'!$C$5:$AN$13,MATCH(CONCATENATE(BD_COMERCIAL!$K722," ",BD_COMERCIAL!$L722),'Curva Forward'!$B$5:$B$13,0),MATCH(GB$4,'Curva Forward'!$C$4:$AN$4,0))),DD722)</f>
        <v>0</v>
      </c>
      <c r="GC722" s="200">
        <f>AQ722*AQ$2*IF($FC722="V",1,-1)*IF($Q722="Fixo",(DE722-INDEX('Curva Forward'!$C$5:$AN$13,MATCH(CONCATENATE(BD_COMERCIAL!$K722," ",BD_COMERCIAL!$L722),'Curva Forward'!$B$5:$B$13,0),MATCH(GC$4,'Curva Forward'!$C$4:$AN$4,0))),DE722)</f>
        <v>0</v>
      </c>
      <c r="GD722" s="200">
        <f>AR722*AR$2*IF($FC722="V",1,-1)*IF($Q722="Fixo",(DF722-INDEX('Curva Forward'!$C$5:$AN$13,MATCH(CONCATENATE(BD_COMERCIAL!$K722," ",BD_COMERCIAL!$L722),'Curva Forward'!$B$5:$B$13,0),MATCH(GD$4,'Curva Forward'!$C$4:$AN$4,0))),DF722)</f>
        <v>0</v>
      </c>
      <c r="GE722" s="200">
        <f>AS722*AS$2*IF($FC722="V",1,-1)*IF($Q722="Fixo",(DG722-INDEX('Curva Forward'!$C$5:$AN$13,MATCH(CONCATENATE(BD_COMERCIAL!$K722," ",BD_COMERCIAL!$L722),'Curva Forward'!$B$5:$B$13,0),MATCH(GE$4,'Curva Forward'!$C$4:$AN$4,0))),DG722)</f>
        <v>0</v>
      </c>
      <c r="GF722" s="200">
        <f>AT722*AT$2*IF($FC722="V",1,-1)*IF($Q722="Fixo",(DH722-INDEX('Curva Forward'!$C$5:$AN$13,MATCH(CONCATENATE(BD_COMERCIAL!$K722," ",BD_COMERCIAL!$L722),'Curva Forward'!$B$5:$B$13,0),MATCH(GF$4,'Curva Forward'!$C$4:$AN$4,0))),DH722)</f>
        <v>0</v>
      </c>
      <c r="GG722" s="200">
        <f>AU722*AU$2*IF($FC722="V",1,-1)*IF($Q722="Fixo",(DI722-INDEX('Curva Forward'!$C$5:$AN$13,MATCH(CONCATENATE(BD_COMERCIAL!$K722," ",BD_COMERCIAL!$L722),'Curva Forward'!$B$5:$B$13,0),MATCH(GG$4,'Curva Forward'!$C$4:$AN$4,0))),DI722)</f>
        <v>0</v>
      </c>
      <c r="GH722" s="200">
        <f>AV722*AV$2*IF($FC722="V",1,-1)*IF($Q722="Fixo",(DJ722-INDEX('Curva Forward'!$C$5:$AN$13,MATCH(CONCATENATE(BD_COMERCIAL!$K722," ",BD_COMERCIAL!$L722),'Curva Forward'!$B$5:$B$13,0),MATCH(GH$4,'Curva Forward'!$C$4:$AN$4,0))),DJ722)</f>
        <v>0</v>
      </c>
      <c r="GI722" s="200">
        <f>AW722*AW$2*IF($FC722="V",1,-1)*IF($Q722="Fixo",(DK722-INDEX('Curva Forward'!$C$5:$AN$13,MATCH(CONCATENATE(BD_COMERCIAL!$K722," ",BD_COMERCIAL!$L722),'Curva Forward'!$B$5:$B$13,0),MATCH(GI$4,'Curva Forward'!$C$4:$AN$4,0))),DK722)</f>
        <v>0</v>
      </c>
      <c r="GJ722" s="200">
        <f>AX722*AX$2*IF($FC722="V",1,-1)*IF($Q722="Fixo",(DL722-INDEX('Curva Forward'!$C$5:$AN$13,MATCH(CONCATENATE(BD_COMERCIAL!$K722," ",BD_COMERCIAL!$L722),'Curva Forward'!$B$5:$B$13,0),MATCH(GJ$4,'Curva Forward'!$C$4:$AN$4,0))),DL722)</f>
        <v>0</v>
      </c>
      <c r="GK722" s="200">
        <f>AY722*AY$2*IF($FC722="V",1,-1)*IF($Q722="Fixo",(DM722-INDEX('Curva Forward'!$C$5:$AN$13,MATCH(CONCATENATE(BD_COMERCIAL!$K722," ",BD_COMERCIAL!$L722),'Curva Forward'!$B$5:$B$13,0),MATCH(GK$4,'Curva Forward'!$C$4:$AN$4,0))),DM722)</f>
        <v>0</v>
      </c>
      <c r="GL722" s="200">
        <f>IF(EZ722="",0,CL722*CL$2*IF($FC722="V",1,-1)*IF($Q722="Fixo",(EZ722-INDEX('Curva Forward'!$C$5:$AN$13,MATCH(CONCATENATE(BD_COMERCIAL!$K722," ",BD_COMERCIAL!$L722),'Curva Forward'!$B$5:$B$13,0),MATCH(GL$4,'Curva Forward'!$C$4:$AN$4,0))),EZ722))</f>
        <v>-1581120</v>
      </c>
      <c r="GM722" s="200">
        <f>IF(FA722="",0,CM722*CM$2*IF($FC722="V",1,-1)*IF($Q722="Fixo",(FA722-INDEX('Curva Forward'!$C$5:$AN$13,MATCH(CONCATENATE(BD_COMERCIAL!$K722," ",BD_COMERCIAL!$L722),'Curva Forward'!$B$5:$B$13,0),MATCH(GM$4,'Curva Forward'!$C$4:$AN$4,0))),FA722))</f>
        <v>0</v>
      </c>
      <c r="GN722" s="200">
        <f>IF(FB722="",0,CN722*CN$2*IF($FC722="V",1,-1)*IF($Q722="Fixo",(FB722-INDEX('Curva Forward'!$C$5:$AN$13,MATCH(CONCATENATE(BD_COMERCIAL!$K722," ",BD_COMERCIAL!$L722),'Curva Forward'!$B$5:$B$13,0),MATCH(GN$4,'Curva Forward'!$C$4:$AN$4,0))),FB722))</f>
        <v>0</v>
      </c>
      <c r="GO722" s="201">
        <f t="shared" ca="1" si="231"/>
        <v>0</v>
      </c>
      <c r="GP722" s="201">
        <f t="shared" ca="1" si="232"/>
        <v>-1581120</v>
      </c>
    </row>
    <row r="723" spans="1:198" ht="15" customHeight="1" x14ac:dyDescent="0.25">
      <c r="A723" s="6"/>
      <c r="B723" s="7" t="s">
        <v>1189</v>
      </c>
      <c r="C723" s="8">
        <v>44876</v>
      </c>
      <c r="D723" s="9" t="s">
        <v>124</v>
      </c>
      <c r="E723" s="9" t="s">
        <v>1056</v>
      </c>
      <c r="F723" s="113" t="s">
        <v>992</v>
      </c>
      <c r="G723" s="10" t="s">
        <v>458</v>
      </c>
      <c r="H723" s="113" t="s">
        <v>1190</v>
      </c>
      <c r="I723" s="9" t="s">
        <v>139</v>
      </c>
      <c r="J723" s="166"/>
      <c r="K723" s="10" t="s">
        <v>30</v>
      </c>
      <c r="L723" s="84" t="s">
        <v>22</v>
      </c>
      <c r="M723" s="11">
        <v>45292</v>
      </c>
      <c r="N723" s="12">
        <v>45657</v>
      </c>
      <c r="O723" s="10">
        <v>5</v>
      </c>
      <c r="P723" s="84">
        <v>164</v>
      </c>
      <c r="Q723" s="84" t="s">
        <v>128</v>
      </c>
      <c r="R723" s="10" t="s">
        <v>129</v>
      </c>
      <c r="S723" s="14" t="s">
        <v>161</v>
      </c>
      <c r="T723" s="11" t="s">
        <v>130</v>
      </c>
      <c r="U723" s="12">
        <v>44876</v>
      </c>
      <c r="V723" s="257" t="e">
        <f ca="1">IF(U723="","",
IF(U723="NA","",
IFERROR(VLOOKUP(EOMONTH(M723,-2)+1,IPCA!$A:$B,2,0),
VLOOKUP(EOMONTH(TODAY(),-2)+1,IPCA!$A:$B,2,0))/
VLOOKUP(EOMONTH(U723,-2)+1,IPCA!$A:$B,2,0)*
P723))</f>
        <v>#N/A</v>
      </c>
      <c r="W723" s="84"/>
      <c r="X723" s="13" t="s">
        <v>133</v>
      </c>
      <c r="Y723" s="166"/>
      <c r="AA723" s="108"/>
      <c r="AB723" s="15"/>
      <c r="AM723" s="6"/>
      <c r="AN723" s="15"/>
      <c r="AY723" s="6"/>
      <c r="AZ723" s="15">
        <v>5</v>
      </c>
      <c r="BA723">
        <v>5</v>
      </c>
      <c r="BB723">
        <v>5</v>
      </c>
      <c r="BC723">
        <v>5</v>
      </c>
      <c r="BD723">
        <v>5</v>
      </c>
      <c r="BE723">
        <v>5</v>
      </c>
      <c r="BF723">
        <v>5</v>
      </c>
      <c r="BG723">
        <v>5</v>
      </c>
      <c r="BH723">
        <v>5</v>
      </c>
      <c r="BI723">
        <v>5</v>
      </c>
      <c r="BJ723">
        <v>5</v>
      </c>
      <c r="BK723" s="6">
        <v>5</v>
      </c>
      <c r="BL723" s="15"/>
      <c r="BW723" s="6"/>
      <c r="BX723" s="15"/>
      <c r="CI723" s="6"/>
      <c r="CJ723" s="16" t="str">
        <f t="shared" si="221"/>
        <v/>
      </c>
      <c r="CK723" s="16" t="str">
        <f t="shared" si="222"/>
        <v/>
      </c>
      <c r="CL723" s="16">
        <f t="shared" si="223"/>
        <v>5</v>
      </c>
      <c r="CM723" s="16" t="str">
        <f t="shared" si="224"/>
        <v/>
      </c>
      <c r="CN723" s="16" t="str">
        <f t="shared" si="225"/>
        <v/>
      </c>
      <c r="CO723" s="18"/>
      <c r="CP723" s="15"/>
      <c r="DA723" s="6"/>
      <c r="DB723" s="15"/>
      <c r="DM723" s="6"/>
      <c r="DN723" s="15">
        <v>164</v>
      </c>
      <c r="DO723">
        <v>164</v>
      </c>
      <c r="DP723">
        <v>164</v>
      </c>
      <c r="DQ723">
        <v>164</v>
      </c>
      <c r="DR723">
        <v>164</v>
      </c>
      <c r="DS723">
        <v>164</v>
      </c>
      <c r="DT723">
        <v>164</v>
      </c>
      <c r="DU723">
        <v>164</v>
      </c>
      <c r="DV723">
        <v>164</v>
      </c>
      <c r="DW723">
        <v>164</v>
      </c>
      <c r="DX723">
        <v>164</v>
      </c>
      <c r="DY723" s="6">
        <v>164</v>
      </c>
      <c r="DZ723" s="15"/>
      <c r="EK723" s="6"/>
      <c r="EL723" s="15"/>
      <c r="EW723" s="6"/>
      <c r="EX723" s="16" t="str">
        <f t="shared" si="233"/>
        <v/>
      </c>
      <c r="EY723" s="16" t="str">
        <f t="shared" si="234"/>
        <v/>
      </c>
      <c r="EZ723" s="16">
        <f t="shared" si="235"/>
        <v>164</v>
      </c>
      <c r="FA723" s="16" t="str">
        <f t="shared" si="236"/>
        <v/>
      </c>
      <c r="FB723" s="160" t="str">
        <f t="shared" si="237"/>
        <v/>
      </c>
      <c r="FC723" t="s">
        <v>204</v>
      </c>
      <c r="FD723" s="20" t="s">
        <v>139</v>
      </c>
      <c r="FE723"/>
      <c r="FF723" s="209" t="s">
        <v>206</v>
      </c>
      <c r="FH723" s="284" t="e">
        <f t="shared" ca="1" si="226"/>
        <v>#N/A</v>
      </c>
      <c r="FI723" s="208">
        <f t="shared" si="227"/>
        <v>12.166666666666666</v>
      </c>
      <c r="FK723" t="str">
        <f t="shared" si="228"/>
        <v>IBITU COMERCIALIZADORA DE ENERGIA LTDA</v>
      </c>
      <c r="FL723" s="201">
        <f t="shared" ca="1" si="229"/>
        <v>0</v>
      </c>
      <c r="FM723" s="201">
        <f t="shared" ca="1" si="230"/>
        <v>-1712880</v>
      </c>
      <c r="FN723" s="200">
        <f>AB723*AB$2*IF($FC723="V",1,-1)*IF($Q723="Fixo",(CP723-INDEX('Curva Forward'!$C$5:$AN$13,MATCH(CONCATENATE(BD_COMERCIAL!$K723," ",BD_COMERCIAL!$L723),'Curva Forward'!$B$5:$B$13,0),MATCH(FN$4,'Curva Forward'!$C$4:$AN$4,0))),CP723)</f>
        <v>0</v>
      </c>
      <c r="FO723" s="200">
        <f>AC723*AC$2*IF($FC723="V",1,-1)*IF($Q723="Fixo",(CQ723-INDEX('Curva Forward'!$C$5:$AN$13,MATCH(CONCATENATE(BD_COMERCIAL!$K723," ",BD_COMERCIAL!$L723),'Curva Forward'!$B$5:$B$13,0),MATCH(FO$4,'Curva Forward'!$C$4:$AN$4,0))),CQ723)</f>
        <v>0</v>
      </c>
      <c r="FP723" s="200">
        <f>AD723*AD$2*IF($FC723="V",1,-1)*IF($Q723="Fixo",(CR723-INDEX('Curva Forward'!$C$5:$AN$13,MATCH(CONCATENATE(BD_COMERCIAL!$K723," ",BD_COMERCIAL!$L723),'Curva Forward'!$B$5:$B$13,0),MATCH(FP$4,'Curva Forward'!$C$4:$AN$4,0))),CR723)</f>
        <v>0</v>
      </c>
      <c r="FQ723" s="200">
        <f>AE723*AE$2*IF($FC723="V",1,-1)*IF($Q723="Fixo",(CS723-INDEX('Curva Forward'!$C$5:$AN$13,MATCH(CONCATENATE(BD_COMERCIAL!$K723," ",BD_COMERCIAL!$L723),'Curva Forward'!$B$5:$B$13,0),MATCH(FQ$4,'Curva Forward'!$C$4:$AN$4,0))),CS723)</f>
        <v>0</v>
      </c>
      <c r="FR723" s="200">
        <f>AF723*AF$2*IF($FC723="V",1,-1)*IF($Q723="Fixo",(CT723-INDEX('Curva Forward'!$C$5:$AN$13,MATCH(CONCATENATE(BD_COMERCIAL!$K723," ",BD_COMERCIAL!$L723),'Curva Forward'!$B$5:$B$13,0),MATCH(FR$4,'Curva Forward'!$C$4:$AN$4,0))),CT723)</f>
        <v>0</v>
      </c>
      <c r="FS723" s="200">
        <f>AG723*AG$2*IF($FC723="V",1,-1)*IF($Q723="Fixo",(CU723-INDEX('Curva Forward'!$C$5:$AN$13,MATCH(CONCATENATE(BD_COMERCIAL!$K723," ",BD_COMERCIAL!$L723),'Curva Forward'!$B$5:$B$13,0),MATCH(FS$4,'Curva Forward'!$C$4:$AN$4,0))),CU723)</f>
        <v>0</v>
      </c>
      <c r="FT723" s="200">
        <f>AH723*AH$2*IF($FC723="V",1,-1)*IF($Q723="Fixo",(CV723-INDEX('Curva Forward'!$C$5:$AN$13,MATCH(CONCATENATE(BD_COMERCIAL!$K723," ",BD_COMERCIAL!$L723),'Curva Forward'!$B$5:$B$13,0),MATCH(FT$4,'Curva Forward'!$C$4:$AN$4,0))),CV723)</f>
        <v>0</v>
      </c>
      <c r="FU723" s="200">
        <f>AI723*AI$2*IF($FC723="V",1,-1)*IF($Q723="Fixo",(CW723-INDEX('Curva Forward'!$C$5:$AN$13,MATCH(CONCATENATE(BD_COMERCIAL!$K723," ",BD_COMERCIAL!$L723),'Curva Forward'!$B$5:$B$13,0),MATCH(FU$4,'Curva Forward'!$C$4:$AN$4,0))),CW723)</f>
        <v>0</v>
      </c>
      <c r="FV723" s="200">
        <f>AJ723*AJ$2*IF($FC723="V",1,-1)*IF($Q723="Fixo",(CX723-INDEX('Curva Forward'!$C$5:$AN$13,MATCH(CONCATENATE(BD_COMERCIAL!$K723," ",BD_COMERCIAL!$L723),'Curva Forward'!$B$5:$B$13,0),MATCH(FV$4,'Curva Forward'!$C$4:$AN$4,0))),CX723)</f>
        <v>0</v>
      </c>
      <c r="FW723" s="200">
        <f>AK723*AK$2*IF($FC723="V",1,-1)*IF($Q723="Fixo",(CY723-INDEX('Curva Forward'!$C$5:$AN$13,MATCH(CONCATENATE(BD_COMERCIAL!$K723," ",BD_COMERCIAL!$L723),'Curva Forward'!$B$5:$B$13,0),MATCH(FW$4,'Curva Forward'!$C$4:$AN$4,0))),CY723)</f>
        <v>0</v>
      </c>
      <c r="FX723" s="200">
        <f>AL723*AL$2*IF($FC723="V",1,-1)*IF($Q723="Fixo",(CZ723-INDEX('Curva Forward'!$C$5:$AN$13,MATCH(CONCATENATE(BD_COMERCIAL!$K723," ",BD_COMERCIAL!$L723),'Curva Forward'!$B$5:$B$13,0),MATCH(FX$4,'Curva Forward'!$C$4:$AN$4,0))),CZ723)</f>
        <v>0</v>
      </c>
      <c r="FY723" s="200">
        <f>AM723*AM$2*IF($FC723="V",1,-1)*IF($Q723="Fixo",(DA723-INDEX('Curva Forward'!$C$5:$AN$13,MATCH(CONCATENATE(BD_COMERCIAL!$K723," ",BD_COMERCIAL!$L723),'Curva Forward'!$B$5:$B$13,0),MATCH(FY$4,'Curva Forward'!$C$4:$AN$4,0))),DA723)</f>
        <v>0</v>
      </c>
      <c r="FZ723" s="200">
        <f>AN723*AN$2*IF($FC723="V",1,-1)*IF($Q723="Fixo",(DB723-INDEX('Curva Forward'!$C$5:$AN$13,MATCH(CONCATENATE(BD_COMERCIAL!$K723," ",BD_COMERCIAL!$L723),'Curva Forward'!$B$5:$B$13,0),MATCH(FZ$4,'Curva Forward'!$C$4:$AN$4,0))),DB723)</f>
        <v>0</v>
      </c>
      <c r="GA723" s="200">
        <f>AO723*AO$2*IF($FC723="V",1,-1)*IF($Q723="Fixo",(DC723-INDEX('Curva Forward'!$C$5:$AN$13,MATCH(CONCATENATE(BD_COMERCIAL!$K723," ",BD_COMERCIAL!$L723),'Curva Forward'!$B$5:$B$13,0),MATCH(GA$4,'Curva Forward'!$C$4:$AN$4,0))),DC723)</f>
        <v>0</v>
      </c>
      <c r="GB723" s="200">
        <f>AP723*AP$2*IF($FC723="V",1,-1)*IF($Q723="Fixo",(DD723-INDEX('Curva Forward'!$C$5:$AN$13,MATCH(CONCATENATE(BD_COMERCIAL!$K723," ",BD_COMERCIAL!$L723),'Curva Forward'!$B$5:$B$13,0),MATCH(GB$4,'Curva Forward'!$C$4:$AN$4,0))),DD723)</f>
        <v>0</v>
      </c>
      <c r="GC723" s="200">
        <f>AQ723*AQ$2*IF($FC723="V",1,-1)*IF($Q723="Fixo",(DE723-INDEX('Curva Forward'!$C$5:$AN$13,MATCH(CONCATENATE(BD_COMERCIAL!$K723," ",BD_COMERCIAL!$L723),'Curva Forward'!$B$5:$B$13,0),MATCH(GC$4,'Curva Forward'!$C$4:$AN$4,0))),DE723)</f>
        <v>0</v>
      </c>
      <c r="GD723" s="200">
        <f>AR723*AR$2*IF($FC723="V",1,-1)*IF($Q723="Fixo",(DF723-INDEX('Curva Forward'!$C$5:$AN$13,MATCH(CONCATENATE(BD_COMERCIAL!$K723," ",BD_COMERCIAL!$L723),'Curva Forward'!$B$5:$B$13,0),MATCH(GD$4,'Curva Forward'!$C$4:$AN$4,0))),DF723)</f>
        <v>0</v>
      </c>
      <c r="GE723" s="200">
        <f>AS723*AS$2*IF($FC723="V",1,-1)*IF($Q723="Fixo",(DG723-INDEX('Curva Forward'!$C$5:$AN$13,MATCH(CONCATENATE(BD_COMERCIAL!$K723," ",BD_COMERCIAL!$L723),'Curva Forward'!$B$5:$B$13,0),MATCH(GE$4,'Curva Forward'!$C$4:$AN$4,0))),DG723)</f>
        <v>0</v>
      </c>
      <c r="GF723" s="200">
        <f>AT723*AT$2*IF($FC723="V",1,-1)*IF($Q723="Fixo",(DH723-INDEX('Curva Forward'!$C$5:$AN$13,MATCH(CONCATENATE(BD_COMERCIAL!$K723," ",BD_COMERCIAL!$L723),'Curva Forward'!$B$5:$B$13,0),MATCH(GF$4,'Curva Forward'!$C$4:$AN$4,0))),DH723)</f>
        <v>0</v>
      </c>
      <c r="GG723" s="200">
        <f>AU723*AU$2*IF($FC723="V",1,-1)*IF($Q723="Fixo",(DI723-INDEX('Curva Forward'!$C$5:$AN$13,MATCH(CONCATENATE(BD_COMERCIAL!$K723," ",BD_COMERCIAL!$L723),'Curva Forward'!$B$5:$B$13,0),MATCH(GG$4,'Curva Forward'!$C$4:$AN$4,0))),DI723)</f>
        <v>0</v>
      </c>
      <c r="GH723" s="200">
        <f>AV723*AV$2*IF($FC723="V",1,-1)*IF($Q723="Fixo",(DJ723-INDEX('Curva Forward'!$C$5:$AN$13,MATCH(CONCATENATE(BD_COMERCIAL!$K723," ",BD_COMERCIAL!$L723),'Curva Forward'!$B$5:$B$13,0),MATCH(GH$4,'Curva Forward'!$C$4:$AN$4,0))),DJ723)</f>
        <v>0</v>
      </c>
      <c r="GI723" s="200">
        <f>AW723*AW$2*IF($FC723="V",1,-1)*IF($Q723="Fixo",(DK723-INDEX('Curva Forward'!$C$5:$AN$13,MATCH(CONCATENATE(BD_COMERCIAL!$K723," ",BD_COMERCIAL!$L723),'Curva Forward'!$B$5:$B$13,0),MATCH(GI$4,'Curva Forward'!$C$4:$AN$4,0))),DK723)</f>
        <v>0</v>
      </c>
      <c r="GJ723" s="200">
        <f>AX723*AX$2*IF($FC723="V",1,-1)*IF($Q723="Fixo",(DL723-INDEX('Curva Forward'!$C$5:$AN$13,MATCH(CONCATENATE(BD_COMERCIAL!$K723," ",BD_COMERCIAL!$L723),'Curva Forward'!$B$5:$B$13,0),MATCH(GJ$4,'Curva Forward'!$C$4:$AN$4,0))),DL723)</f>
        <v>0</v>
      </c>
      <c r="GK723" s="200">
        <f>AY723*AY$2*IF($FC723="V",1,-1)*IF($Q723="Fixo",(DM723-INDEX('Curva Forward'!$C$5:$AN$13,MATCH(CONCATENATE(BD_COMERCIAL!$K723," ",BD_COMERCIAL!$L723),'Curva Forward'!$B$5:$B$13,0),MATCH(GK$4,'Curva Forward'!$C$4:$AN$4,0))),DM723)</f>
        <v>0</v>
      </c>
      <c r="GL723" s="200">
        <f>IF(EZ723="",0,CL723*CL$2*IF($FC723="V",1,-1)*IF($Q723="Fixo",(EZ723-INDEX('Curva Forward'!$C$5:$AN$13,MATCH(CONCATENATE(BD_COMERCIAL!$K723," ",BD_COMERCIAL!$L723),'Curva Forward'!$B$5:$B$13,0),MATCH(GL$4,'Curva Forward'!$C$4:$AN$4,0))),EZ723))</f>
        <v>-1712880</v>
      </c>
      <c r="GM723" s="200">
        <f>IF(FA723="",0,CM723*CM$2*IF($FC723="V",1,-1)*IF($Q723="Fixo",(FA723-INDEX('Curva Forward'!$C$5:$AN$13,MATCH(CONCATENATE(BD_COMERCIAL!$K723," ",BD_COMERCIAL!$L723),'Curva Forward'!$B$5:$B$13,0),MATCH(GM$4,'Curva Forward'!$C$4:$AN$4,0))),FA723))</f>
        <v>0</v>
      </c>
      <c r="GN723" s="200">
        <f>IF(FB723="",0,CN723*CN$2*IF($FC723="V",1,-1)*IF($Q723="Fixo",(FB723-INDEX('Curva Forward'!$C$5:$AN$13,MATCH(CONCATENATE(BD_COMERCIAL!$K723," ",BD_COMERCIAL!$L723),'Curva Forward'!$B$5:$B$13,0),MATCH(GN$4,'Curva Forward'!$C$4:$AN$4,0))),FB723))</f>
        <v>0</v>
      </c>
      <c r="GO723" s="201">
        <f t="shared" ca="1" si="231"/>
        <v>0</v>
      </c>
      <c r="GP723" s="201">
        <f t="shared" ca="1" si="232"/>
        <v>-1712880</v>
      </c>
    </row>
    <row r="724" spans="1:198" ht="15" customHeight="1" x14ac:dyDescent="0.25">
      <c r="A724" s="6"/>
      <c r="B724" s="7" t="s">
        <v>1227</v>
      </c>
      <c r="C724" s="8">
        <v>44879</v>
      </c>
      <c r="D724" s="9" t="s">
        <v>131</v>
      </c>
      <c r="E724" s="10" t="s">
        <v>147</v>
      </c>
      <c r="F724" s="113"/>
      <c r="G724" s="9" t="s">
        <v>1056</v>
      </c>
      <c r="H724" s="113" t="s">
        <v>992</v>
      </c>
      <c r="I724" s="9" t="s">
        <v>139</v>
      </c>
      <c r="J724" s="166" t="s">
        <v>1191</v>
      </c>
      <c r="K724" s="10" t="s">
        <v>127</v>
      </c>
      <c r="L724" s="84" t="s">
        <v>22</v>
      </c>
      <c r="M724" s="11">
        <v>45292</v>
      </c>
      <c r="N724" s="12">
        <v>45657</v>
      </c>
      <c r="O724" s="10">
        <v>5</v>
      </c>
      <c r="P724" s="84">
        <v>130</v>
      </c>
      <c r="Q724" s="84" t="s">
        <v>128</v>
      </c>
      <c r="R724" s="10" t="s">
        <v>129</v>
      </c>
      <c r="S724" s="14" t="s">
        <v>135</v>
      </c>
      <c r="T724" s="11" t="s">
        <v>130</v>
      </c>
      <c r="U724" s="12">
        <v>44876</v>
      </c>
      <c r="V724" s="257" t="e">
        <f ca="1">IF(U724="","",
IF(U724="NA","",
IFERROR(VLOOKUP(EOMONTH(M724,-2)+1,IPCA!$A:$B,2,0),
VLOOKUP(EOMONTH(TODAY(),-2)+1,IPCA!$A:$B,2,0))/
VLOOKUP(EOMONTH(U724,-2)+1,IPCA!$A:$B,2,0)*
P724))</f>
        <v>#N/A</v>
      </c>
      <c r="W724" s="84"/>
      <c r="X724" s="13"/>
      <c r="Y724" s="166"/>
      <c r="Z724" s="107" t="s">
        <v>148</v>
      </c>
      <c r="AA724" s="107" t="s">
        <v>148</v>
      </c>
      <c r="AB724" s="15"/>
      <c r="AM724" s="6"/>
      <c r="AN724" s="15"/>
      <c r="AY724" s="6"/>
      <c r="AZ724" s="15">
        <v>5</v>
      </c>
      <c r="BA724">
        <v>5</v>
      </c>
      <c r="BB724">
        <v>5</v>
      </c>
      <c r="BC724">
        <v>5</v>
      </c>
      <c r="BD724">
        <v>5</v>
      </c>
      <c r="BE724">
        <v>5</v>
      </c>
      <c r="BF724">
        <v>5</v>
      </c>
      <c r="BG724">
        <v>5</v>
      </c>
      <c r="BH724">
        <v>5</v>
      </c>
      <c r="BI724">
        <v>5</v>
      </c>
      <c r="BJ724">
        <v>5</v>
      </c>
      <c r="BK724" s="6">
        <v>5</v>
      </c>
      <c r="BL724" s="15"/>
      <c r="BW724" s="6"/>
      <c r="BX724" s="15"/>
      <c r="CI724" s="6"/>
      <c r="CJ724" s="16" t="str">
        <f t="shared" si="221"/>
        <v/>
      </c>
      <c r="CK724" s="16" t="str">
        <f t="shared" si="222"/>
        <v/>
      </c>
      <c r="CL724" s="16">
        <f t="shared" si="223"/>
        <v>5</v>
      </c>
      <c r="CM724" s="16" t="str">
        <f t="shared" si="224"/>
        <v/>
      </c>
      <c r="CN724" s="16" t="str">
        <f t="shared" si="225"/>
        <v/>
      </c>
      <c r="CO724" s="18"/>
      <c r="CP724" s="15"/>
      <c r="DA724" s="6"/>
      <c r="DB724" s="15"/>
      <c r="DM724" s="6"/>
      <c r="DN724" s="15">
        <v>130</v>
      </c>
      <c r="DO724">
        <v>130</v>
      </c>
      <c r="DP724">
        <v>130</v>
      </c>
      <c r="DQ724">
        <v>130</v>
      </c>
      <c r="DR724">
        <v>130</v>
      </c>
      <c r="DS724">
        <v>130</v>
      </c>
      <c r="DT724">
        <v>130</v>
      </c>
      <c r="DU724">
        <v>130</v>
      </c>
      <c r="DV724">
        <v>130</v>
      </c>
      <c r="DW724">
        <v>130</v>
      </c>
      <c r="DX724">
        <v>130</v>
      </c>
      <c r="DY724" s="6">
        <v>130</v>
      </c>
      <c r="DZ724" s="15"/>
      <c r="EK724" s="6"/>
      <c r="EL724" s="15"/>
      <c r="EW724" s="6"/>
      <c r="EX724" s="16" t="str">
        <f t="shared" si="233"/>
        <v/>
      </c>
      <c r="EY724" s="16" t="str">
        <f t="shared" si="234"/>
        <v/>
      </c>
      <c r="EZ724" s="16">
        <f t="shared" si="235"/>
        <v>130</v>
      </c>
      <c r="FA724" s="16" t="str">
        <f t="shared" si="236"/>
        <v/>
      </c>
      <c r="FB724" s="160" t="str">
        <f t="shared" si="237"/>
        <v/>
      </c>
      <c r="FC724" t="s">
        <v>205</v>
      </c>
      <c r="FD724" s="20" t="s">
        <v>147</v>
      </c>
      <c r="FE724"/>
      <c r="FF724" s="209" t="s">
        <v>206</v>
      </c>
      <c r="FH724" s="284" t="e">
        <f t="shared" ca="1" si="226"/>
        <v>#N/A</v>
      </c>
      <c r="FI724" s="208">
        <f t="shared" si="227"/>
        <v>12.166666666666666</v>
      </c>
      <c r="FK724" t="str">
        <f t="shared" si="228"/>
        <v>Portfólio</v>
      </c>
      <c r="FL724" s="201">
        <f t="shared" ca="1" si="229"/>
        <v>0</v>
      </c>
      <c r="FM724" s="201">
        <f t="shared" ca="1" si="230"/>
        <v>1581120</v>
      </c>
      <c r="FN724" s="200">
        <f>AB724*AB$2*IF($FC724="V",1,-1)*IF($Q724="Fixo",(CP724-INDEX('Curva Forward'!$C$5:$AN$13,MATCH(CONCATENATE(BD_COMERCIAL!$K724," ",BD_COMERCIAL!$L724),'Curva Forward'!$B$5:$B$13,0),MATCH(FN$4,'Curva Forward'!$C$4:$AN$4,0))),CP724)</f>
        <v>0</v>
      </c>
      <c r="FO724" s="200">
        <f>AC724*AC$2*IF($FC724="V",1,-1)*IF($Q724="Fixo",(CQ724-INDEX('Curva Forward'!$C$5:$AN$13,MATCH(CONCATENATE(BD_COMERCIAL!$K724," ",BD_COMERCIAL!$L724),'Curva Forward'!$B$5:$B$13,0),MATCH(FO$4,'Curva Forward'!$C$4:$AN$4,0))),CQ724)</f>
        <v>0</v>
      </c>
      <c r="FP724" s="200">
        <f>AD724*AD$2*IF($FC724="V",1,-1)*IF($Q724="Fixo",(CR724-INDEX('Curva Forward'!$C$5:$AN$13,MATCH(CONCATENATE(BD_COMERCIAL!$K724," ",BD_COMERCIAL!$L724),'Curva Forward'!$B$5:$B$13,0),MATCH(FP$4,'Curva Forward'!$C$4:$AN$4,0))),CR724)</f>
        <v>0</v>
      </c>
      <c r="FQ724" s="200">
        <f>AE724*AE$2*IF($FC724="V",1,-1)*IF($Q724="Fixo",(CS724-INDEX('Curva Forward'!$C$5:$AN$13,MATCH(CONCATENATE(BD_COMERCIAL!$K724," ",BD_COMERCIAL!$L724),'Curva Forward'!$B$5:$B$13,0),MATCH(FQ$4,'Curva Forward'!$C$4:$AN$4,0))),CS724)</f>
        <v>0</v>
      </c>
      <c r="FR724" s="200">
        <f>AF724*AF$2*IF($FC724="V",1,-1)*IF($Q724="Fixo",(CT724-INDEX('Curva Forward'!$C$5:$AN$13,MATCH(CONCATENATE(BD_COMERCIAL!$K724," ",BD_COMERCIAL!$L724),'Curva Forward'!$B$5:$B$13,0),MATCH(FR$4,'Curva Forward'!$C$4:$AN$4,0))),CT724)</f>
        <v>0</v>
      </c>
      <c r="FS724" s="200">
        <f>AG724*AG$2*IF($FC724="V",1,-1)*IF($Q724="Fixo",(CU724-INDEX('Curva Forward'!$C$5:$AN$13,MATCH(CONCATENATE(BD_COMERCIAL!$K724," ",BD_COMERCIAL!$L724),'Curva Forward'!$B$5:$B$13,0),MATCH(FS$4,'Curva Forward'!$C$4:$AN$4,0))),CU724)</f>
        <v>0</v>
      </c>
      <c r="FT724" s="200">
        <f>AH724*AH$2*IF($FC724="V",1,-1)*IF($Q724="Fixo",(CV724-INDEX('Curva Forward'!$C$5:$AN$13,MATCH(CONCATENATE(BD_COMERCIAL!$K724," ",BD_COMERCIAL!$L724),'Curva Forward'!$B$5:$B$13,0),MATCH(FT$4,'Curva Forward'!$C$4:$AN$4,0))),CV724)</f>
        <v>0</v>
      </c>
      <c r="FU724" s="200">
        <f>AI724*AI$2*IF($FC724="V",1,-1)*IF($Q724="Fixo",(CW724-INDEX('Curva Forward'!$C$5:$AN$13,MATCH(CONCATENATE(BD_COMERCIAL!$K724," ",BD_COMERCIAL!$L724),'Curva Forward'!$B$5:$B$13,0),MATCH(FU$4,'Curva Forward'!$C$4:$AN$4,0))),CW724)</f>
        <v>0</v>
      </c>
      <c r="FV724" s="200">
        <f>AJ724*AJ$2*IF($FC724="V",1,-1)*IF($Q724="Fixo",(CX724-INDEX('Curva Forward'!$C$5:$AN$13,MATCH(CONCATENATE(BD_COMERCIAL!$K724," ",BD_COMERCIAL!$L724),'Curva Forward'!$B$5:$B$13,0),MATCH(FV$4,'Curva Forward'!$C$4:$AN$4,0))),CX724)</f>
        <v>0</v>
      </c>
      <c r="FW724" s="200">
        <f>AK724*AK$2*IF($FC724="V",1,-1)*IF($Q724="Fixo",(CY724-INDEX('Curva Forward'!$C$5:$AN$13,MATCH(CONCATENATE(BD_COMERCIAL!$K724," ",BD_COMERCIAL!$L724),'Curva Forward'!$B$5:$B$13,0),MATCH(FW$4,'Curva Forward'!$C$4:$AN$4,0))),CY724)</f>
        <v>0</v>
      </c>
      <c r="FX724" s="200">
        <f>AL724*AL$2*IF($FC724="V",1,-1)*IF($Q724="Fixo",(CZ724-INDEX('Curva Forward'!$C$5:$AN$13,MATCH(CONCATENATE(BD_COMERCIAL!$K724," ",BD_COMERCIAL!$L724),'Curva Forward'!$B$5:$B$13,0),MATCH(FX$4,'Curva Forward'!$C$4:$AN$4,0))),CZ724)</f>
        <v>0</v>
      </c>
      <c r="FY724" s="200">
        <f>AM724*AM$2*IF($FC724="V",1,-1)*IF($Q724="Fixo",(DA724-INDEX('Curva Forward'!$C$5:$AN$13,MATCH(CONCATENATE(BD_COMERCIAL!$K724," ",BD_COMERCIAL!$L724),'Curva Forward'!$B$5:$B$13,0),MATCH(FY$4,'Curva Forward'!$C$4:$AN$4,0))),DA724)</f>
        <v>0</v>
      </c>
      <c r="FZ724" s="200">
        <f>AN724*AN$2*IF($FC724="V",1,-1)*IF($Q724="Fixo",(DB724-INDEX('Curva Forward'!$C$5:$AN$13,MATCH(CONCATENATE(BD_COMERCIAL!$K724," ",BD_COMERCIAL!$L724),'Curva Forward'!$B$5:$B$13,0),MATCH(FZ$4,'Curva Forward'!$C$4:$AN$4,0))),DB724)</f>
        <v>0</v>
      </c>
      <c r="GA724" s="200">
        <f>AO724*AO$2*IF($FC724="V",1,-1)*IF($Q724="Fixo",(DC724-INDEX('Curva Forward'!$C$5:$AN$13,MATCH(CONCATENATE(BD_COMERCIAL!$K724," ",BD_COMERCIAL!$L724),'Curva Forward'!$B$5:$B$13,0),MATCH(GA$4,'Curva Forward'!$C$4:$AN$4,0))),DC724)</f>
        <v>0</v>
      </c>
      <c r="GB724" s="200">
        <f>AP724*AP$2*IF($FC724="V",1,-1)*IF($Q724="Fixo",(DD724-INDEX('Curva Forward'!$C$5:$AN$13,MATCH(CONCATENATE(BD_COMERCIAL!$K724," ",BD_COMERCIAL!$L724),'Curva Forward'!$B$5:$B$13,0),MATCH(GB$4,'Curva Forward'!$C$4:$AN$4,0))),DD724)</f>
        <v>0</v>
      </c>
      <c r="GC724" s="200">
        <f>AQ724*AQ$2*IF($FC724="V",1,-1)*IF($Q724="Fixo",(DE724-INDEX('Curva Forward'!$C$5:$AN$13,MATCH(CONCATENATE(BD_COMERCIAL!$K724," ",BD_COMERCIAL!$L724),'Curva Forward'!$B$5:$B$13,0),MATCH(GC$4,'Curva Forward'!$C$4:$AN$4,0))),DE724)</f>
        <v>0</v>
      </c>
      <c r="GD724" s="200">
        <f>AR724*AR$2*IF($FC724="V",1,-1)*IF($Q724="Fixo",(DF724-INDEX('Curva Forward'!$C$5:$AN$13,MATCH(CONCATENATE(BD_COMERCIAL!$K724," ",BD_COMERCIAL!$L724),'Curva Forward'!$B$5:$B$13,0),MATCH(GD$4,'Curva Forward'!$C$4:$AN$4,0))),DF724)</f>
        <v>0</v>
      </c>
      <c r="GE724" s="200">
        <f>AS724*AS$2*IF($FC724="V",1,-1)*IF($Q724="Fixo",(DG724-INDEX('Curva Forward'!$C$5:$AN$13,MATCH(CONCATENATE(BD_COMERCIAL!$K724," ",BD_COMERCIAL!$L724),'Curva Forward'!$B$5:$B$13,0),MATCH(GE$4,'Curva Forward'!$C$4:$AN$4,0))),DG724)</f>
        <v>0</v>
      </c>
      <c r="GF724" s="200">
        <f>AT724*AT$2*IF($FC724="V",1,-1)*IF($Q724="Fixo",(DH724-INDEX('Curva Forward'!$C$5:$AN$13,MATCH(CONCATENATE(BD_COMERCIAL!$K724," ",BD_COMERCIAL!$L724),'Curva Forward'!$B$5:$B$13,0),MATCH(GF$4,'Curva Forward'!$C$4:$AN$4,0))),DH724)</f>
        <v>0</v>
      </c>
      <c r="GG724" s="200">
        <f>AU724*AU$2*IF($FC724="V",1,-1)*IF($Q724="Fixo",(DI724-INDEX('Curva Forward'!$C$5:$AN$13,MATCH(CONCATENATE(BD_COMERCIAL!$K724," ",BD_COMERCIAL!$L724),'Curva Forward'!$B$5:$B$13,0),MATCH(GG$4,'Curva Forward'!$C$4:$AN$4,0))),DI724)</f>
        <v>0</v>
      </c>
      <c r="GH724" s="200">
        <f>AV724*AV$2*IF($FC724="V",1,-1)*IF($Q724="Fixo",(DJ724-INDEX('Curva Forward'!$C$5:$AN$13,MATCH(CONCATENATE(BD_COMERCIAL!$K724," ",BD_COMERCIAL!$L724),'Curva Forward'!$B$5:$B$13,0),MATCH(GH$4,'Curva Forward'!$C$4:$AN$4,0))),DJ724)</f>
        <v>0</v>
      </c>
      <c r="GI724" s="200">
        <f>AW724*AW$2*IF($FC724="V",1,-1)*IF($Q724="Fixo",(DK724-INDEX('Curva Forward'!$C$5:$AN$13,MATCH(CONCATENATE(BD_COMERCIAL!$K724," ",BD_COMERCIAL!$L724),'Curva Forward'!$B$5:$B$13,0),MATCH(GI$4,'Curva Forward'!$C$4:$AN$4,0))),DK724)</f>
        <v>0</v>
      </c>
      <c r="GJ724" s="200">
        <f>AX724*AX$2*IF($FC724="V",1,-1)*IF($Q724="Fixo",(DL724-INDEX('Curva Forward'!$C$5:$AN$13,MATCH(CONCATENATE(BD_COMERCIAL!$K724," ",BD_COMERCIAL!$L724),'Curva Forward'!$B$5:$B$13,0),MATCH(GJ$4,'Curva Forward'!$C$4:$AN$4,0))),DL724)</f>
        <v>0</v>
      </c>
      <c r="GK724" s="200">
        <f>AY724*AY$2*IF($FC724="V",1,-1)*IF($Q724="Fixo",(DM724-INDEX('Curva Forward'!$C$5:$AN$13,MATCH(CONCATENATE(BD_COMERCIAL!$K724," ",BD_COMERCIAL!$L724),'Curva Forward'!$B$5:$B$13,0),MATCH(GK$4,'Curva Forward'!$C$4:$AN$4,0))),DM724)</f>
        <v>0</v>
      </c>
      <c r="GL724" s="200">
        <f>IF(EZ724="",0,CL724*CL$2*IF($FC724="V",1,-1)*IF($Q724="Fixo",(EZ724-INDEX('Curva Forward'!$C$5:$AN$13,MATCH(CONCATENATE(BD_COMERCIAL!$K724," ",BD_COMERCIAL!$L724),'Curva Forward'!$B$5:$B$13,0),MATCH(GL$4,'Curva Forward'!$C$4:$AN$4,0))),EZ724))</f>
        <v>1581120</v>
      </c>
      <c r="GM724" s="200">
        <f>IF(FA724="",0,CM724*CM$2*IF($FC724="V",1,-1)*IF($Q724="Fixo",(FA724-INDEX('Curva Forward'!$C$5:$AN$13,MATCH(CONCATENATE(BD_COMERCIAL!$K724," ",BD_COMERCIAL!$L724),'Curva Forward'!$B$5:$B$13,0),MATCH(GM$4,'Curva Forward'!$C$4:$AN$4,0))),FA724))</f>
        <v>0</v>
      </c>
      <c r="GN724" s="200">
        <f>IF(FB724="",0,CN724*CN$2*IF($FC724="V",1,-1)*IF($Q724="Fixo",(FB724-INDEX('Curva Forward'!$C$5:$AN$13,MATCH(CONCATENATE(BD_COMERCIAL!$K724," ",BD_COMERCIAL!$L724),'Curva Forward'!$B$5:$B$13,0),MATCH(GN$4,'Curva Forward'!$C$4:$AN$4,0))),FB724))</f>
        <v>0</v>
      </c>
      <c r="GO724" s="201">
        <f t="shared" ca="1" si="231"/>
        <v>1581120</v>
      </c>
      <c r="GP724" s="201">
        <f t="shared" ca="1" si="232"/>
        <v>0</v>
      </c>
    </row>
    <row r="725" spans="1:198" ht="15" customHeight="1" x14ac:dyDescent="0.25">
      <c r="A725" s="6"/>
      <c r="B725" s="7" t="s">
        <v>1192</v>
      </c>
      <c r="C725" s="8">
        <v>44881</v>
      </c>
      <c r="D725" s="9" t="s">
        <v>131</v>
      </c>
      <c r="E725" s="9" t="s">
        <v>1113</v>
      </c>
      <c r="F725" s="113" t="s">
        <v>1114</v>
      </c>
      <c r="G725" s="10" t="s">
        <v>1056</v>
      </c>
      <c r="H725" s="113" t="s">
        <v>992</v>
      </c>
      <c r="I725" s="9" t="s">
        <v>139</v>
      </c>
      <c r="J725" s="166"/>
      <c r="K725" s="10" t="s">
        <v>127</v>
      </c>
      <c r="L725" s="84" t="s">
        <v>22</v>
      </c>
      <c r="M725" s="11">
        <v>44866</v>
      </c>
      <c r="N725" s="12">
        <v>44895</v>
      </c>
      <c r="O725" s="10">
        <v>15</v>
      </c>
      <c r="P725" s="84">
        <v>0</v>
      </c>
      <c r="Q725" s="84" t="s">
        <v>586</v>
      </c>
      <c r="R725" s="10" t="s">
        <v>129</v>
      </c>
      <c r="S725" s="14" t="s">
        <v>135</v>
      </c>
      <c r="T725" s="11"/>
      <c r="U725" s="12"/>
      <c r="V725" s="257" t="str">
        <f ca="1">IF(U725="","",
IF(U725="NA","",
IFERROR(VLOOKUP(EOMONTH(M725,-2)+1,IPCA!$A:$B,2,0),
VLOOKUP(EOMONTH(TODAY(),-2)+1,IPCA!$A:$B,2,0))/
VLOOKUP(EOMONTH(U725,-2)+1,IPCA!$A:$B,2,0)*
P725))</f>
        <v/>
      </c>
      <c r="W725" s="84"/>
      <c r="X725" s="13" t="s">
        <v>133</v>
      </c>
      <c r="Y725" s="166"/>
      <c r="AA725" s="108"/>
      <c r="AB725" s="15"/>
      <c r="AL725">
        <v>15</v>
      </c>
      <c r="AM725" s="6"/>
      <c r="AN725" s="15"/>
      <c r="AY725" s="6"/>
      <c r="AZ725" s="15"/>
      <c r="BK725" s="6"/>
      <c r="BL725" s="15"/>
      <c r="BW725" s="6"/>
      <c r="BX725" s="15"/>
      <c r="CI725" s="6"/>
      <c r="CJ725" s="16">
        <f t="shared" si="221"/>
        <v>1.2328767123287672</v>
      </c>
      <c r="CK725" s="16" t="str">
        <f t="shared" si="222"/>
        <v/>
      </c>
      <c r="CL725" s="16" t="str">
        <f t="shared" si="223"/>
        <v/>
      </c>
      <c r="CM725" s="16" t="str">
        <f t="shared" si="224"/>
        <v/>
      </c>
      <c r="CN725" s="16" t="str">
        <f t="shared" si="225"/>
        <v/>
      </c>
      <c r="CO725" s="18"/>
      <c r="CP725" s="15"/>
      <c r="CZ725">
        <v>0</v>
      </c>
      <c r="DA725" s="6"/>
      <c r="DB725" s="15"/>
      <c r="DM725" s="6"/>
      <c r="DN725" s="15"/>
      <c r="DY725" s="6"/>
      <c r="DZ725" s="15"/>
      <c r="EK725" s="6"/>
      <c r="EL725" s="15"/>
      <c r="EW725" s="6"/>
      <c r="EX725" s="16" t="str">
        <f t="shared" si="233"/>
        <v/>
      </c>
      <c r="EY725" s="16" t="str">
        <f t="shared" si="234"/>
        <v/>
      </c>
      <c r="EZ725" s="16" t="str">
        <f t="shared" si="235"/>
        <v/>
      </c>
      <c r="FA725" s="16" t="str">
        <f t="shared" si="236"/>
        <v/>
      </c>
      <c r="FB725" s="160" t="str">
        <f t="shared" si="237"/>
        <v/>
      </c>
      <c r="FC725" t="s">
        <v>205</v>
      </c>
      <c r="FD725" s="20" t="s">
        <v>139</v>
      </c>
      <c r="FE725"/>
      <c r="FF725" s="209" t="s">
        <v>206</v>
      </c>
      <c r="FH725" s="284">
        <f t="shared" ca="1" si="226"/>
        <v>0</v>
      </c>
      <c r="FI725" s="208">
        <f t="shared" si="227"/>
        <v>0.96666666666666667</v>
      </c>
      <c r="FK725" t="str">
        <f t="shared" si="228"/>
        <v>GOLD COMERCIALIZADORA DE ENERGIA LTDA</v>
      </c>
      <c r="FL725" s="201">
        <f t="shared" ca="1" si="229"/>
        <v>0</v>
      </c>
      <c r="FM725" s="201">
        <f t="shared" ca="1" si="230"/>
        <v>0</v>
      </c>
      <c r="FN725" s="200">
        <f>AB725*AB$2*IF($FC725="V",1,-1)*IF($Q725="Fixo",(CP725-INDEX('Curva Forward'!$C$5:$AN$13,MATCH(CONCATENATE(BD_COMERCIAL!$K725," ",BD_COMERCIAL!$L725),'Curva Forward'!$B$5:$B$13,0),MATCH(FN$4,'Curva Forward'!$C$4:$AN$4,0))),CP725)</f>
        <v>0</v>
      </c>
      <c r="FO725" s="200">
        <f>AC725*AC$2*IF($FC725="V",1,-1)*IF($Q725="Fixo",(CQ725-INDEX('Curva Forward'!$C$5:$AN$13,MATCH(CONCATENATE(BD_COMERCIAL!$K725," ",BD_COMERCIAL!$L725),'Curva Forward'!$B$5:$B$13,0),MATCH(FO$4,'Curva Forward'!$C$4:$AN$4,0))),CQ725)</f>
        <v>0</v>
      </c>
      <c r="FP725" s="200">
        <f>AD725*AD$2*IF($FC725="V",1,-1)*IF($Q725="Fixo",(CR725-INDEX('Curva Forward'!$C$5:$AN$13,MATCH(CONCATENATE(BD_COMERCIAL!$K725," ",BD_COMERCIAL!$L725),'Curva Forward'!$B$5:$B$13,0),MATCH(FP$4,'Curva Forward'!$C$4:$AN$4,0))),CR725)</f>
        <v>0</v>
      </c>
      <c r="FQ725" s="200">
        <f>AE725*AE$2*IF($FC725="V",1,-1)*IF($Q725="Fixo",(CS725-INDEX('Curva Forward'!$C$5:$AN$13,MATCH(CONCATENATE(BD_COMERCIAL!$K725," ",BD_COMERCIAL!$L725),'Curva Forward'!$B$5:$B$13,0),MATCH(FQ$4,'Curva Forward'!$C$4:$AN$4,0))),CS725)</f>
        <v>0</v>
      </c>
      <c r="FR725" s="200">
        <f>AF725*AF$2*IF($FC725="V",1,-1)*IF($Q725="Fixo",(CT725-INDEX('Curva Forward'!$C$5:$AN$13,MATCH(CONCATENATE(BD_COMERCIAL!$K725," ",BD_COMERCIAL!$L725),'Curva Forward'!$B$5:$B$13,0),MATCH(FR$4,'Curva Forward'!$C$4:$AN$4,0))),CT725)</f>
        <v>0</v>
      </c>
      <c r="FS725" s="200">
        <f>AG725*AG$2*IF($FC725="V",1,-1)*IF($Q725="Fixo",(CU725-INDEX('Curva Forward'!$C$5:$AN$13,MATCH(CONCATENATE(BD_COMERCIAL!$K725," ",BD_COMERCIAL!$L725),'Curva Forward'!$B$5:$B$13,0),MATCH(FS$4,'Curva Forward'!$C$4:$AN$4,0))),CU725)</f>
        <v>0</v>
      </c>
      <c r="FT725" s="200">
        <f>AH725*AH$2*IF($FC725="V",1,-1)*IF($Q725="Fixo",(CV725-INDEX('Curva Forward'!$C$5:$AN$13,MATCH(CONCATENATE(BD_COMERCIAL!$K725," ",BD_COMERCIAL!$L725),'Curva Forward'!$B$5:$B$13,0),MATCH(FT$4,'Curva Forward'!$C$4:$AN$4,0))),CV725)</f>
        <v>0</v>
      </c>
      <c r="FU725" s="200">
        <f>AI725*AI$2*IF($FC725="V",1,-1)*IF($Q725="Fixo",(CW725-INDEX('Curva Forward'!$C$5:$AN$13,MATCH(CONCATENATE(BD_COMERCIAL!$K725," ",BD_COMERCIAL!$L725),'Curva Forward'!$B$5:$B$13,0),MATCH(FU$4,'Curva Forward'!$C$4:$AN$4,0))),CW725)</f>
        <v>0</v>
      </c>
      <c r="FV725" s="200">
        <f>AJ725*AJ$2*IF($FC725="V",1,-1)*IF($Q725="Fixo",(CX725-INDEX('Curva Forward'!$C$5:$AN$13,MATCH(CONCATENATE(BD_COMERCIAL!$K725," ",BD_COMERCIAL!$L725),'Curva Forward'!$B$5:$B$13,0),MATCH(FV$4,'Curva Forward'!$C$4:$AN$4,0))),CX725)</f>
        <v>0</v>
      </c>
      <c r="FW725" s="200">
        <f>AK725*AK$2*IF($FC725="V",1,-1)*IF($Q725="Fixo",(CY725-INDEX('Curva Forward'!$C$5:$AN$13,MATCH(CONCATENATE(BD_COMERCIAL!$K725," ",BD_COMERCIAL!$L725),'Curva Forward'!$B$5:$B$13,0),MATCH(FW$4,'Curva Forward'!$C$4:$AN$4,0))),CY725)</f>
        <v>0</v>
      </c>
      <c r="FX725" s="200">
        <f>AL725*AL$2*IF($FC725="V",1,-1)*IF($Q725="Fixo",(CZ725-INDEX('Curva Forward'!$C$5:$AN$13,MATCH(CONCATENATE(BD_COMERCIAL!$K725," ",BD_COMERCIAL!$L725),'Curva Forward'!$B$5:$B$13,0),MATCH(FX$4,'Curva Forward'!$C$4:$AN$4,0))),CZ725)</f>
        <v>0</v>
      </c>
      <c r="FY725" s="200">
        <f>AM725*AM$2*IF($FC725="V",1,-1)*IF($Q725="Fixo",(DA725-INDEX('Curva Forward'!$C$5:$AN$13,MATCH(CONCATENATE(BD_COMERCIAL!$K725," ",BD_COMERCIAL!$L725),'Curva Forward'!$B$5:$B$13,0),MATCH(FY$4,'Curva Forward'!$C$4:$AN$4,0))),DA725)</f>
        <v>0</v>
      </c>
      <c r="FZ725" s="200">
        <f>AN725*AN$2*IF($FC725="V",1,-1)*IF($Q725="Fixo",(DB725-INDEX('Curva Forward'!$C$5:$AN$13,MATCH(CONCATENATE(BD_COMERCIAL!$K725," ",BD_COMERCIAL!$L725),'Curva Forward'!$B$5:$B$13,0),MATCH(FZ$4,'Curva Forward'!$C$4:$AN$4,0))),DB725)</f>
        <v>0</v>
      </c>
      <c r="GA725" s="200">
        <f>AO725*AO$2*IF($FC725="V",1,-1)*IF($Q725="Fixo",(DC725-INDEX('Curva Forward'!$C$5:$AN$13,MATCH(CONCATENATE(BD_COMERCIAL!$K725," ",BD_COMERCIAL!$L725),'Curva Forward'!$B$5:$B$13,0),MATCH(GA$4,'Curva Forward'!$C$4:$AN$4,0))),DC725)</f>
        <v>0</v>
      </c>
      <c r="GB725" s="200">
        <f>AP725*AP$2*IF($FC725="V",1,-1)*IF($Q725="Fixo",(DD725-INDEX('Curva Forward'!$C$5:$AN$13,MATCH(CONCATENATE(BD_COMERCIAL!$K725," ",BD_COMERCIAL!$L725),'Curva Forward'!$B$5:$B$13,0),MATCH(GB$4,'Curva Forward'!$C$4:$AN$4,0))),DD725)</f>
        <v>0</v>
      </c>
      <c r="GC725" s="200">
        <f>AQ725*AQ$2*IF($FC725="V",1,-1)*IF($Q725="Fixo",(DE725-INDEX('Curva Forward'!$C$5:$AN$13,MATCH(CONCATENATE(BD_COMERCIAL!$K725," ",BD_COMERCIAL!$L725),'Curva Forward'!$B$5:$B$13,0),MATCH(GC$4,'Curva Forward'!$C$4:$AN$4,0))),DE725)</f>
        <v>0</v>
      </c>
      <c r="GD725" s="200">
        <f>AR725*AR$2*IF($FC725="V",1,-1)*IF($Q725="Fixo",(DF725-INDEX('Curva Forward'!$C$5:$AN$13,MATCH(CONCATENATE(BD_COMERCIAL!$K725," ",BD_COMERCIAL!$L725),'Curva Forward'!$B$5:$B$13,0),MATCH(GD$4,'Curva Forward'!$C$4:$AN$4,0))),DF725)</f>
        <v>0</v>
      </c>
      <c r="GE725" s="200">
        <f>AS725*AS$2*IF($FC725="V",1,-1)*IF($Q725="Fixo",(DG725-INDEX('Curva Forward'!$C$5:$AN$13,MATCH(CONCATENATE(BD_COMERCIAL!$K725," ",BD_COMERCIAL!$L725),'Curva Forward'!$B$5:$B$13,0),MATCH(GE$4,'Curva Forward'!$C$4:$AN$4,0))),DG725)</f>
        <v>0</v>
      </c>
      <c r="GF725" s="200">
        <f>AT725*AT$2*IF($FC725="V",1,-1)*IF($Q725="Fixo",(DH725-INDEX('Curva Forward'!$C$5:$AN$13,MATCH(CONCATENATE(BD_COMERCIAL!$K725," ",BD_COMERCIAL!$L725),'Curva Forward'!$B$5:$B$13,0),MATCH(GF$4,'Curva Forward'!$C$4:$AN$4,0))),DH725)</f>
        <v>0</v>
      </c>
      <c r="GG725" s="200">
        <f>AU725*AU$2*IF($FC725="V",1,-1)*IF($Q725="Fixo",(DI725-INDEX('Curva Forward'!$C$5:$AN$13,MATCH(CONCATENATE(BD_COMERCIAL!$K725," ",BD_COMERCIAL!$L725),'Curva Forward'!$B$5:$B$13,0),MATCH(GG$4,'Curva Forward'!$C$4:$AN$4,0))),DI725)</f>
        <v>0</v>
      </c>
      <c r="GH725" s="200">
        <f>AV725*AV$2*IF($FC725="V",1,-1)*IF($Q725="Fixo",(DJ725-INDEX('Curva Forward'!$C$5:$AN$13,MATCH(CONCATENATE(BD_COMERCIAL!$K725," ",BD_COMERCIAL!$L725),'Curva Forward'!$B$5:$B$13,0),MATCH(GH$4,'Curva Forward'!$C$4:$AN$4,0))),DJ725)</f>
        <v>0</v>
      </c>
      <c r="GI725" s="200">
        <f>AW725*AW$2*IF($FC725="V",1,-1)*IF($Q725="Fixo",(DK725-INDEX('Curva Forward'!$C$5:$AN$13,MATCH(CONCATENATE(BD_COMERCIAL!$K725," ",BD_COMERCIAL!$L725),'Curva Forward'!$B$5:$B$13,0),MATCH(GI$4,'Curva Forward'!$C$4:$AN$4,0))),DK725)</f>
        <v>0</v>
      </c>
      <c r="GJ725" s="200">
        <f>AX725*AX$2*IF($FC725="V",1,-1)*IF($Q725="Fixo",(DL725-INDEX('Curva Forward'!$C$5:$AN$13,MATCH(CONCATENATE(BD_COMERCIAL!$K725," ",BD_COMERCIAL!$L725),'Curva Forward'!$B$5:$B$13,0),MATCH(GJ$4,'Curva Forward'!$C$4:$AN$4,0))),DL725)</f>
        <v>0</v>
      </c>
      <c r="GK725" s="200">
        <f>AY725*AY$2*IF($FC725="V",1,-1)*IF($Q725="Fixo",(DM725-INDEX('Curva Forward'!$C$5:$AN$13,MATCH(CONCATENATE(BD_COMERCIAL!$K725," ",BD_COMERCIAL!$L725),'Curva Forward'!$B$5:$B$13,0),MATCH(GK$4,'Curva Forward'!$C$4:$AN$4,0))),DM725)</f>
        <v>0</v>
      </c>
      <c r="GL725" s="200">
        <f>IF(EZ725="",0,CL725*CL$2*IF($FC725="V",1,-1)*IF($Q725="Fixo",(EZ725-INDEX('Curva Forward'!$C$5:$AN$13,MATCH(CONCATENATE(BD_COMERCIAL!$K725," ",BD_COMERCIAL!$L725),'Curva Forward'!$B$5:$B$13,0),MATCH(GL$4,'Curva Forward'!$C$4:$AN$4,0))),EZ725))</f>
        <v>0</v>
      </c>
      <c r="GM725" s="200">
        <f>IF(FA725="",0,CM725*CM$2*IF($FC725="V",1,-1)*IF($Q725="Fixo",(FA725-INDEX('Curva Forward'!$C$5:$AN$13,MATCH(CONCATENATE(BD_COMERCIAL!$K725," ",BD_COMERCIAL!$L725),'Curva Forward'!$B$5:$B$13,0),MATCH(GM$4,'Curva Forward'!$C$4:$AN$4,0))),FA725))</f>
        <v>0</v>
      </c>
      <c r="GN725" s="200">
        <f>IF(FB725="",0,CN725*CN$2*IF($FC725="V",1,-1)*IF($Q725="Fixo",(FB725-INDEX('Curva Forward'!$C$5:$AN$13,MATCH(CONCATENATE(BD_COMERCIAL!$K725," ",BD_COMERCIAL!$L725),'Curva Forward'!$B$5:$B$13,0),MATCH(GN$4,'Curva Forward'!$C$4:$AN$4,0))),FB725))</f>
        <v>0</v>
      </c>
      <c r="GO725" s="201">
        <f t="shared" ca="1" si="231"/>
        <v>0</v>
      </c>
      <c r="GP725" s="201">
        <f t="shared" ca="1" si="232"/>
        <v>0</v>
      </c>
    </row>
    <row r="726" spans="1:198" ht="15" customHeight="1" x14ac:dyDescent="0.25">
      <c r="A726" s="6"/>
      <c r="B726" s="309" t="s">
        <v>1193</v>
      </c>
      <c r="C726" s="8">
        <v>44881</v>
      </c>
      <c r="D726" s="9" t="s">
        <v>124</v>
      </c>
      <c r="E726" s="10" t="s">
        <v>1056</v>
      </c>
      <c r="F726" s="113" t="s">
        <v>992</v>
      </c>
      <c r="G726" s="10" t="s">
        <v>230</v>
      </c>
      <c r="H726" s="113">
        <v>31781135000165</v>
      </c>
      <c r="I726" s="9" t="s">
        <v>126</v>
      </c>
      <c r="J726" s="166" t="s">
        <v>1191</v>
      </c>
      <c r="K726" s="10" t="s">
        <v>127</v>
      </c>
      <c r="L726" s="84" t="s">
        <v>22</v>
      </c>
      <c r="M726" s="11">
        <v>45292</v>
      </c>
      <c r="N726" s="12">
        <v>45657</v>
      </c>
      <c r="O726" s="10">
        <v>15</v>
      </c>
      <c r="P726" s="84">
        <v>130</v>
      </c>
      <c r="Q726" s="84" t="s">
        <v>128</v>
      </c>
      <c r="R726" s="10" t="s">
        <v>129</v>
      </c>
      <c r="S726" s="14" t="s">
        <v>135</v>
      </c>
      <c r="T726" s="11" t="s">
        <v>130</v>
      </c>
      <c r="U726" s="12">
        <v>44866</v>
      </c>
      <c r="V726" s="257" t="e">
        <f ca="1">IF(U726="","",
IF(U726="NA","",
IFERROR(VLOOKUP(EOMONTH(M726,-2)+1,IPCA!$A:$B,2,0),
VLOOKUP(EOMONTH(TODAY(),-2)+1,IPCA!$A:$B,2,0))/
VLOOKUP(EOMONTH(U726,-2)+1,IPCA!$A:$B,2,0)*
P726))</f>
        <v>#N/A</v>
      </c>
      <c r="W726" s="84"/>
      <c r="X726" s="13"/>
      <c r="Y726" s="166" t="s">
        <v>7</v>
      </c>
      <c r="AA726" s="108"/>
      <c r="AB726" s="15"/>
      <c r="AM726" s="6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  <c r="AY726" s="15"/>
      <c r="AZ726" s="15">
        <v>15</v>
      </c>
      <c r="BA726">
        <v>15</v>
      </c>
      <c r="BB726">
        <v>15</v>
      </c>
      <c r="BC726">
        <v>15</v>
      </c>
      <c r="BD726">
        <v>15</v>
      </c>
      <c r="BE726">
        <v>15</v>
      </c>
      <c r="BF726">
        <v>15</v>
      </c>
      <c r="BG726">
        <v>15</v>
      </c>
      <c r="BH726">
        <v>15</v>
      </c>
      <c r="BI726">
        <v>15</v>
      </c>
      <c r="BJ726">
        <v>15</v>
      </c>
      <c r="BK726" s="6">
        <v>15</v>
      </c>
      <c r="BL726" s="15"/>
      <c r="BW726" s="6"/>
      <c r="BX726" s="15"/>
      <c r="CI726" s="6"/>
      <c r="CJ726" s="16" t="str">
        <f t="shared" si="221"/>
        <v/>
      </c>
      <c r="CK726" s="16" t="str">
        <f t="shared" si="222"/>
        <v/>
      </c>
      <c r="CL726" s="16">
        <f t="shared" si="223"/>
        <v>15</v>
      </c>
      <c r="CM726" s="16" t="str">
        <f t="shared" si="224"/>
        <v/>
      </c>
      <c r="CN726" s="16" t="str">
        <f t="shared" si="225"/>
        <v/>
      </c>
      <c r="CO726" s="18"/>
      <c r="CP726" s="15"/>
      <c r="DA726" s="6"/>
      <c r="DB726" s="15"/>
      <c r="DM726" s="6"/>
      <c r="DN726" s="15">
        <v>130</v>
      </c>
      <c r="DO726">
        <v>130</v>
      </c>
      <c r="DP726">
        <v>130</v>
      </c>
      <c r="DQ726">
        <v>130</v>
      </c>
      <c r="DR726">
        <v>130</v>
      </c>
      <c r="DS726">
        <v>130</v>
      </c>
      <c r="DT726">
        <v>130</v>
      </c>
      <c r="DU726">
        <v>130</v>
      </c>
      <c r="DV726">
        <v>130</v>
      </c>
      <c r="DW726">
        <v>130</v>
      </c>
      <c r="DX726">
        <v>130</v>
      </c>
      <c r="DY726" s="6">
        <v>130</v>
      </c>
      <c r="DZ726" s="15"/>
      <c r="EK726" s="6"/>
      <c r="EL726" s="15"/>
      <c r="EW726" s="6"/>
      <c r="EX726" s="16" t="str">
        <f t="shared" si="233"/>
        <v/>
      </c>
      <c r="EY726" s="16" t="str">
        <f t="shared" si="234"/>
        <v/>
      </c>
      <c r="EZ726" s="16">
        <f t="shared" si="235"/>
        <v>130</v>
      </c>
      <c r="FA726" s="16" t="str">
        <f t="shared" si="236"/>
        <v/>
      </c>
      <c r="FB726" s="160" t="str">
        <f t="shared" si="237"/>
        <v/>
      </c>
      <c r="FC726" t="s">
        <v>204</v>
      </c>
      <c r="FD726" s="20" t="s">
        <v>147</v>
      </c>
      <c r="FE726"/>
      <c r="FF726" s="209" t="s">
        <v>206</v>
      </c>
      <c r="FH726" s="284" t="e">
        <f t="shared" ca="1" si="226"/>
        <v>#N/A</v>
      </c>
      <c r="FI726" s="208">
        <f t="shared" si="227"/>
        <v>12.166666666666666</v>
      </c>
      <c r="FK726" t="str">
        <f t="shared" si="228"/>
        <v>ITAU UNIBANCO COMERCIALIZADORA DE ENERGIA LTDA</v>
      </c>
      <c r="FL726" s="201">
        <f t="shared" ca="1" si="229"/>
        <v>0</v>
      </c>
      <c r="FM726" s="201">
        <f t="shared" ca="1" si="230"/>
        <v>-4743360</v>
      </c>
      <c r="FN726" s="200">
        <f>AB726*AB$2*IF($FC726="V",1,-1)*IF($Q726="Fixo",(CP726-INDEX('Curva Forward'!$C$5:$AN$13,MATCH(CONCATENATE(BD_COMERCIAL!$K726," ",BD_COMERCIAL!$L726),'Curva Forward'!$B$5:$B$13,0),MATCH(FN$4,'Curva Forward'!$C$4:$AN$4,0))),CP726)</f>
        <v>0</v>
      </c>
      <c r="FO726" s="200">
        <f>AC726*AC$2*IF($FC726="V",1,-1)*IF($Q726="Fixo",(CQ726-INDEX('Curva Forward'!$C$5:$AN$13,MATCH(CONCATENATE(BD_COMERCIAL!$K726," ",BD_COMERCIAL!$L726),'Curva Forward'!$B$5:$B$13,0),MATCH(FO$4,'Curva Forward'!$C$4:$AN$4,0))),CQ726)</f>
        <v>0</v>
      </c>
      <c r="FP726" s="200">
        <f>AD726*AD$2*IF($FC726="V",1,-1)*IF($Q726="Fixo",(CR726-INDEX('Curva Forward'!$C$5:$AN$13,MATCH(CONCATENATE(BD_COMERCIAL!$K726," ",BD_COMERCIAL!$L726),'Curva Forward'!$B$5:$B$13,0),MATCH(FP$4,'Curva Forward'!$C$4:$AN$4,0))),CR726)</f>
        <v>0</v>
      </c>
      <c r="FQ726" s="200">
        <f>AE726*AE$2*IF($FC726="V",1,-1)*IF($Q726="Fixo",(CS726-INDEX('Curva Forward'!$C$5:$AN$13,MATCH(CONCATENATE(BD_COMERCIAL!$K726," ",BD_COMERCIAL!$L726),'Curva Forward'!$B$5:$B$13,0),MATCH(FQ$4,'Curva Forward'!$C$4:$AN$4,0))),CS726)</f>
        <v>0</v>
      </c>
      <c r="FR726" s="200">
        <f>AF726*AF$2*IF($FC726="V",1,-1)*IF($Q726="Fixo",(CT726-INDEX('Curva Forward'!$C$5:$AN$13,MATCH(CONCATENATE(BD_COMERCIAL!$K726," ",BD_COMERCIAL!$L726),'Curva Forward'!$B$5:$B$13,0),MATCH(FR$4,'Curva Forward'!$C$4:$AN$4,0))),CT726)</f>
        <v>0</v>
      </c>
      <c r="FS726" s="200">
        <f>AG726*AG$2*IF($FC726="V",1,-1)*IF($Q726="Fixo",(CU726-INDEX('Curva Forward'!$C$5:$AN$13,MATCH(CONCATENATE(BD_COMERCIAL!$K726," ",BD_COMERCIAL!$L726),'Curva Forward'!$B$5:$B$13,0),MATCH(FS$4,'Curva Forward'!$C$4:$AN$4,0))),CU726)</f>
        <v>0</v>
      </c>
      <c r="FT726" s="200">
        <f>AH726*AH$2*IF($FC726="V",1,-1)*IF($Q726="Fixo",(CV726-INDEX('Curva Forward'!$C$5:$AN$13,MATCH(CONCATENATE(BD_COMERCIAL!$K726," ",BD_COMERCIAL!$L726),'Curva Forward'!$B$5:$B$13,0),MATCH(FT$4,'Curva Forward'!$C$4:$AN$4,0))),CV726)</f>
        <v>0</v>
      </c>
      <c r="FU726" s="200">
        <f>AI726*AI$2*IF($FC726="V",1,-1)*IF($Q726="Fixo",(CW726-INDEX('Curva Forward'!$C$5:$AN$13,MATCH(CONCATENATE(BD_COMERCIAL!$K726," ",BD_COMERCIAL!$L726),'Curva Forward'!$B$5:$B$13,0),MATCH(FU$4,'Curva Forward'!$C$4:$AN$4,0))),CW726)</f>
        <v>0</v>
      </c>
      <c r="FV726" s="200">
        <f>AJ726*AJ$2*IF($FC726="V",1,-1)*IF($Q726="Fixo",(CX726-INDEX('Curva Forward'!$C$5:$AN$13,MATCH(CONCATENATE(BD_COMERCIAL!$K726," ",BD_COMERCIAL!$L726),'Curva Forward'!$B$5:$B$13,0),MATCH(FV$4,'Curva Forward'!$C$4:$AN$4,0))),CX726)</f>
        <v>0</v>
      </c>
      <c r="FW726" s="200">
        <f>AK726*AK$2*IF($FC726="V",1,-1)*IF($Q726="Fixo",(CY726-INDEX('Curva Forward'!$C$5:$AN$13,MATCH(CONCATENATE(BD_COMERCIAL!$K726," ",BD_COMERCIAL!$L726),'Curva Forward'!$B$5:$B$13,0),MATCH(FW$4,'Curva Forward'!$C$4:$AN$4,0))),CY726)</f>
        <v>0</v>
      </c>
      <c r="FX726" s="200">
        <f>AL726*AL$2*IF($FC726="V",1,-1)*IF($Q726="Fixo",(CZ726-INDEX('Curva Forward'!$C$5:$AN$13,MATCH(CONCATENATE(BD_COMERCIAL!$K726," ",BD_COMERCIAL!$L726),'Curva Forward'!$B$5:$B$13,0),MATCH(FX$4,'Curva Forward'!$C$4:$AN$4,0))),CZ726)</f>
        <v>0</v>
      </c>
      <c r="FY726" s="200">
        <f>AM726*AM$2*IF($FC726="V",1,-1)*IF($Q726="Fixo",(DA726-INDEX('Curva Forward'!$C$5:$AN$13,MATCH(CONCATENATE(BD_COMERCIAL!$K726," ",BD_COMERCIAL!$L726),'Curva Forward'!$B$5:$B$13,0),MATCH(FY$4,'Curva Forward'!$C$4:$AN$4,0))),DA726)</f>
        <v>0</v>
      </c>
      <c r="FZ726" s="200">
        <f>AN726*AN$2*IF($FC726="V",1,-1)*IF($Q726="Fixo",(DB726-INDEX('Curva Forward'!$C$5:$AN$13,MATCH(CONCATENATE(BD_COMERCIAL!$K726," ",BD_COMERCIAL!$L726),'Curva Forward'!$B$5:$B$13,0),MATCH(FZ$4,'Curva Forward'!$C$4:$AN$4,0))),DB726)</f>
        <v>0</v>
      </c>
      <c r="GA726" s="200">
        <f>AO726*AO$2*IF($FC726="V",1,-1)*IF($Q726="Fixo",(DC726-INDEX('Curva Forward'!$C$5:$AN$13,MATCH(CONCATENATE(BD_COMERCIAL!$K726," ",BD_COMERCIAL!$L726),'Curva Forward'!$B$5:$B$13,0),MATCH(GA$4,'Curva Forward'!$C$4:$AN$4,0))),DC726)</f>
        <v>0</v>
      </c>
      <c r="GB726" s="200">
        <f>AP726*AP$2*IF($FC726="V",1,-1)*IF($Q726="Fixo",(DD726-INDEX('Curva Forward'!$C$5:$AN$13,MATCH(CONCATENATE(BD_COMERCIAL!$K726," ",BD_COMERCIAL!$L726),'Curva Forward'!$B$5:$B$13,0),MATCH(GB$4,'Curva Forward'!$C$4:$AN$4,0))),DD726)</f>
        <v>0</v>
      </c>
      <c r="GC726" s="200">
        <f>AQ726*AQ$2*IF($FC726="V",1,-1)*IF($Q726="Fixo",(DE726-INDEX('Curva Forward'!$C$5:$AN$13,MATCH(CONCATENATE(BD_COMERCIAL!$K726," ",BD_COMERCIAL!$L726),'Curva Forward'!$B$5:$B$13,0),MATCH(GC$4,'Curva Forward'!$C$4:$AN$4,0))),DE726)</f>
        <v>0</v>
      </c>
      <c r="GD726" s="200">
        <f>AR726*AR$2*IF($FC726="V",1,-1)*IF($Q726="Fixo",(DF726-INDEX('Curva Forward'!$C$5:$AN$13,MATCH(CONCATENATE(BD_COMERCIAL!$K726," ",BD_COMERCIAL!$L726),'Curva Forward'!$B$5:$B$13,0),MATCH(GD$4,'Curva Forward'!$C$4:$AN$4,0))),DF726)</f>
        <v>0</v>
      </c>
      <c r="GE726" s="200">
        <f>AS726*AS$2*IF($FC726="V",1,-1)*IF($Q726="Fixo",(DG726-INDEX('Curva Forward'!$C$5:$AN$13,MATCH(CONCATENATE(BD_COMERCIAL!$K726," ",BD_COMERCIAL!$L726),'Curva Forward'!$B$5:$B$13,0),MATCH(GE$4,'Curva Forward'!$C$4:$AN$4,0))),DG726)</f>
        <v>0</v>
      </c>
      <c r="GF726" s="200">
        <f>AT726*AT$2*IF($FC726="V",1,-1)*IF($Q726="Fixo",(DH726-INDEX('Curva Forward'!$C$5:$AN$13,MATCH(CONCATENATE(BD_COMERCIAL!$K726," ",BD_COMERCIAL!$L726),'Curva Forward'!$B$5:$B$13,0),MATCH(GF$4,'Curva Forward'!$C$4:$AN$4,0))),DH726)</f>
        <v>0</v>
      </c>
      <c r="GG726" s="200">
        <f>AU726*AU$2*IF($FC726="V",1,-1)*IF($Q726="Fixo",(DI726-INDEX('Curva Forward'!$C$5:$AN$13,MATCH(CONCATENATE(BD_COMERCIAL!$K726," ",BD_COMERCIAL!$L726),'Curva Forward'!$B$5:$B$13,0),MATCH(GG$4,'Curva Forward'!$C$4:$AN$4,0))),DI726)</f>
        <v>0</v>
      </c>
      <c r="GH726" s="200">
        <f>AV726*AV$2*IF($FC726="V",1,-1)*IF($Q726="Fixo",(DJ726-INDEX('Curva Forward'!$C$5:$AN$13,MATCH(CONCATENATE(BD_COMERCIAL!$K726," ",BD_COMERCIAL!$L726),'Curva Forward'!$B$5:$B$13,0),MATCH(GH$4,'Curva Forward'!$C$4:$AN$4,0))),DJ726)</f>
        <v>0</v>
      </c>
      <c r="GI726" s="200">
        <f>AW726*AW$2*IF($FC726="V",1,-1)*IF($Q726="Fixo",(DK726-INDEX('Curva Forward'!$C$5:$AN$13,MATCH(CONCATENATE(BD_COMERCIAL!$K726," ",BD_COMERCIAL!$L726),'Curva Forward'!$B$5:$B$13,0),MATCH(GI$4,'Curva Forward'!$C$4:$AN$4,0))),DK726)</f>
        <v>0</v>
      </c>
      <c r="GJ726" s="200">
        <f>AX726*AX$2*IF($FC726="V",1,-1)*IF($Q726="Fixo",(DL726-INDEX('Curva Forward'!$C$5:$AN$13,MATCH(CONCATENATE(BD_COMERCIAL!$K726," ",BD_COMERCIAL!$L726),'Curva Forward'!$B$5:$B$13,0),MATCH(GJ$4,'Curva Forward'!$C$4:$AN$4,0))),DL726)</f>
        <v>0</v>
      </c>
      <c r="GK726" s="200">
        <f>AY726*AY$2*IF($FC726="V",1,-1)*IF($Q726="Fixo",(DM726-INDEX('Curva Forward'!$C$5:$AN$13,MATCH(CONCATENATE(BD_COMERCIAL!$K726," ",BD_COMERCIAL!$L726),'Curva Forward'!$B$5:$B$13,0),MATCH(GK$4,'Curva Forward'!$C$4:$AN$4,0))),DM726)</f>
        <v>0</v>
      </c>
      <c r="GL726" s="200">
        <f>IF(EZ726="",0,CL726*CL$2*IF($FC726="V",1,-1)*IF($Q726="Fixo",(EZ726-INDEX('Curva Forward'!$C$5:$AN$13,MATCH(CONCATENATE(BD_COMERCIAL!$K726," ",BD_COMERCIAL!$L726),'Curva Forward'!$B$5:$B$13,0),MATCH(GL$4,'Curva Forward'!$C$4:$AN$4,0))),EZ726))</f>
        <v>-4743360</v>
      </c>
      <c r="GM726" s="200">
        <f>IF(FA726="",0,CM726*CM$2*IF($FC726="V",1,-1)*IF($Q726="Fixo",(FA726-INDEX('Curva Forward'!$C$5:$AN$13,MATCH(CONCATENATE(BD_COMERCIAL!$K726," ",BD_COMERCIAL!$L726),'Curva Forward'!$B$5:$B$13,0),MATCH(GM$4,'Curva Forward'!$C$4:$AN$4,0))),FA726))</f>
        <v>0</v>
      </c>
      <c r="GN726" s="200">
        <f>IF(FB726="",0,CN726*CN$2*IF($FC726="V",1,-1)*IF($Q726="Fixo",(FB726-INDEX('Curva Forward'!$C$5:$AN$13,MATCH(CONCATENATE(BD_COMERCIAL!$K726," ",BD_COMERCIAL!$L726),'Curva Forward'!$B$5:$B$13,0),MATCH(GN$4,'Curva Forward'!$C$4:$AN$4,0))),FB726))</f>
        <v>0</v>
      </c>
      <c r="GO726" s="201">
        <f t="shared" ca="1" si="231"/>
        <v>0</v>
      </c>
      <c r="GP726" s="201">
        <f t="shared" ca="1" si="232"/>
        <v>-4743360</v>
      </c>
    </row>
    <row r="727" spans="1:198" ht="15" customHeight="1" x14ac:dyDescent="0.25">
      <c r="A727" s="6"/>
      <c r="B727" s="7" t="s">
        <v>1194</v>
      </c>
      <c r="C727" s="8">
        <v>44882</v>
      </c>
      <c r="D727" s="9" t="s">
        <v>124</v>
      </c>
      <c r="E727" s="9" t="s">
        <v>1056</v>
      </c>
      <c r="F727" s="113" t="s">
        <v>992</v>
      </c>
      <c r="G727" s="10" t="s">
        <v>191</v>
      </c>
      <c r="H727" s="113" t="s">
        <v>1122</v>
      </c>
      <c r="I727" s="9" t="s">
        <v>139</v>
      </c>
      <c r="J727" s="166"/>
      <c r="K727" s="10" t="s">
        <v>127</v>
      </c>
      <c r="L727" s="84" t="s">
        <v>22</v>
      </c>
      <c r="M727" s="11">
        <v>44896</v>
      </c>
      <c r="N727" s="12">
        <v>44926</v>
      </c>
      <c r="O727" s="10">
        <v>8</v>
      </c>
      <c r="P727" s="84">
        <v>56</v>
      </c>
      <c r="Q727" s="84" t="s">
        <v>128</v>
      </c>
      <c r="R727" s="10" t="s">
        <v>129</v>
      </c>
      <c r="S727" s="14" t="s">
        <v>135</v>
      </c>
      <c r="T727" s="11"/>
      <c r="U727" s="12"/>
      <c r="V727" s="257" t="str">
        <f ca="1">IF(U727="","",
IF(U727="NA","",
IFERROR(VLOOKUP(EOMONTH(M727,-2)+1,IPCA!$A:$B,2,0),
VLOOKUP(EOMONTH(TODAY(),-2)+1,IPCA!$A:$B,2,0))/
VLOOKUP(EOMONTH(U727,-2)+1,IPCA!$A:$B,2,0)*
P727))</f>
        <v/>
      </c>
      <c r="W727" s="84"/>
      <c r="X727" s="13" t="s">
        <v>133</v>
      </c>
      <c r="Y727" s="166"/>
      <c r="AA727" s="108"/>
      <c r="AB727" s="15"/>
      <c r="AM727" s="6">
        <v>8</v>
      </c>
      <c r="AN727" s="15"/>
      <c r="AY727" s="6"/>
      <c r="AZ727" s="15"/>
      <c r="BK727" s="6"/>
      <c r="BL727" s="15"/>
      <c r="BW727" s="6"/>
      <c r="BX727" s="15"/>
      <c r="CI727" s="6"/>
      <c r="CJ727" s="16">
        <f t="shared" si="221"/>
        <v>0.67945205479452053</v>
      </c>
      <c r="CK727" s="16" t="str">
        <f t="shared" si="222"/>
        <v/>
      </c>
      <c r="CL727" s="16" t="str">
        <f t="shared" si="223"/>
        <v/>
      </c>
      <c r="CM727" s="16" t="str">
        <f t="shared" si="224"/>
        <v/>
      </c>
      <c r="CN727" s="16" t="str">
        <f t="shared" si="225"/>
        <v/>
      </c>
      <c r="CO727" s="18"/>
      <c r="CP727" s="15"/>
      <c r="DA727" s="6">
        <v>56</v>
      </c>
      <c r="DB727" s="15"/>
      <c r="DM727" s="6"/>
      <c r="DN727" s="15"/>
      <c r="DY727" s="6"/>
      <c r="DZ727" s="15"/>
      <c r="EK727" s="6"/>
      <c r="EL727" s="15"/>
      <c r="EW727" s="6"/>
      <c r="EX727" s="16">
        <f t="shared" si="233"/>
        <v>4.7561643835616438</v>
      </c>
      <c r="EY727" s="16" t="str">
        <f t="shared" si="234"/>
        <v/>
      </c>
      <c r="EZ727" s="16" t="str">
        <f t="shared" si="235"/>
        <v/>
      </c>
      <c r="FA727" s="16" t="str">
        <f t="shared" si="236"/>
        <v/>
      </c>
      <c r="FB727" s="160" t="str">
        <f t="shared" si="237"/>
        <v/>
      </c>
      <c r="FC727" t="s">
        <v>204</v>
      </c>
      <c r="FD727" s="20" t="s">
        <v>139</v>
      </c>
      <c r="FE727"/>
      <c r="FF727" s="209" t="s">
        <v>206</v>
      </c>
      <c r="FH727" s="284">
        <f t="shared" ca="1" si="226"/>
        <v>0</v>
      </c>
      <c r="FI727" s="208">
        <f t="shared" si="227"/>
        <v>1</v>
      </c>
      <c r="FK727" t="str">
        <f t="shared" si="228"/>
        <v>Norsk Hydro Energia Ltda</v>
      </c>
      <c r="FL727" s="201">
        <f t="shared" ca="1" si="229"/>
        <v>-244032</v>
      </c>
      <c r="FM727" s="201">
        <f t="shared" ca="1" si="230"/>
        <v>0</v>
      </c>
      <c r="FN727" s="200">
        <f>AB727*AB$2*IF($FC727="V",1,-1)*IF($Q727="Fixo",(CP727-INDEX('Curva Forward'!$C$5:$AN$13,MATCH(CONCATENATE(BD_COMERCIAL!$K727," ",BD_COMERCIAL!$L727),'Curva Forward'!$B$5:$B$13,0),MATCH(FN$4,'Curva Forward'!$C$4:$AN$4,0))),CP727)</f>
        <v>0</v>
      </c>
      <c r="FO727" s="200">
        <f>AC727*AC$2*IF($FC727="V",1,-1)*IF($Q727="Fixo",(CQ727-INDEX('Curva Forward'!$C$5:$AN$13,MATCH(CONCATENATE(BD_COMERCIAL!$K727," ",BD_COMERCIAL!$L727),'Curva Forward'!$B$5:$B$13,0),MATCH(FO$4,'Curva Forward'!$C$4:$AN$4,0))),CQ727)</f>
        <v>0</v>
      </c>
      <c r="FP727" s="200">
        <f>AD727*AD$2*IF($FC727="V",1,-1)*IF($Q727="Fixo",(CR727-INDEX('Curva Forward'!$C$5:$AN$13,MATCH(CONCATENATE(BD_COMERCIAL!$K727," ",BD_COMERCIAL!$L727),'Curva Forward'!$B$5:$B$13,0),MATCH(FP$4,'Curva Forward'!$C$4:$AN$4,0))),CR727)</f>
        <v>0</v>
      </c>
      <c r="FQ727" s="200">
        <f>AE727*AE$2*IF($FC727="V",1,-1)*IF($Q727="Fixo",(CS727-INDEX('Curva Forward'!$C$5:$AN$13,MATCH(CONCATENATE(BD_COMERCIAL!$K727," ",BD_COMERCIAL!$L727),'Curva Forward'!$B$5:$B$13,0),MATCH(FQ$4,'Curva Forward'!$C$4:$AN$4,0))),CS727)</f>
        <v>0</v>
      </c>
      <c r="FR727" s="200">
        <f>AF727*AF$2*IF($FC727="V",1,-1)*IF($Q727="Fixo",(CT727-INDEX('Curva Forward'!$C$5:$AN$13,MATCH(CONCATENATE(BD_COMERCIAL!$K727," ",BD_COMERCIAL!$L727),'Curva Forward'!$B$5:$B$13,0),MATCH(FR$4,'Curva Forward'!$C$4:$AN$4,0))),CT727)</f>
        <v>0</v>
      </c>
      <c r="FS727" s="200">
        <f>AG727*AG$2*IF($FC727="V",1,-1)*IF($Q727="Fixo",(CU727-INDEX('Curva Forward'!$C$5:$AN$13,MATCH(CONCATENATE(BD_COMERCIAL!$K727," ",BD_COMERCIAL!$L727),'Curva Forward'!$B$5:$B$13,0),MATCH(FS$4,'Curva Forward'!$C$4:$AN$4,0))),CU727)</f>
        <v>0</v>
      </c>
      <c r="FT727" s="200">
        <f>AH727*AH$2*IF($FC727="V",1,-1)*IF($Q727="Fixo",(CV727-INDEX('Curva Forward'!$C$5:$AN$13,MATCH(CONCATENATE(BD_COMERCIAL!$K727," ",BD_COMERCIAL!$L727),'Curva Forward'!$B$5:$B$13,0),MATCH(FT$4,'Curva Forward'!$C$4:$AN$4,0))),CV727)</f>
        <v>0</v>
      </c>
      <c r="FU727" s="200">
        <f>AI727*AI$2*IF($FC727="V",1,-1)*IF($Q727="Fixo",(CW727-INDEX('Curva Forward'!$C$5:$AN$13,MATCH(CONCATENATE(BD_COMERCIAL!$K727," ",BD_COMERCIAL!$L727),'Curva Forward'!$B$5:$B$13,0),MATCH(FU$4,'Curva Forward'!$C$4:$AN$4,0))),CW727)</f>
        <v>0</v>
      </c>
      <c r="FV727" s="200">
        <f>AJ727*AJ$2*IF($FC727="V",1,-1)*IF($Q727="Fixo",(CX727-INDEX('Curva Forward'!$C$5:$AN$13,MATCH(CONCATENATE(BD_COMERCIAL!$K727," ",BD_COMERCIAL!$L727),'Curva Forward'!$B$5:$B$13,0),MATCH(FV$4,'Curva Forward'!$C$4:$AN$4,0))),CX727)</f>
        <v>0</v>
      </c>
      <c r="FW727" s="200">
        <f>AK727*AK$2*IF($FC727="V",1,-1)*IF($Q727="Fixo",(CY727-INDEX('Curva Forward'!$C$5:$AN$13,MATCH(CONCATENATE(BD_COMERCIAL!$K727," ",BD_COMERCIAL!$L727),'Curva Forward'!$B$5:$B$13,0),MATCH(FW$4,'Curva Forward'!$C$4:$AN$4,0))),CY727)</f>
        <v>0</v>
      </c>
      <c r="FX727" s="200">
        <f>AL727*AL$2*IF($FC727="V",1,-1)*IF($Q727="Fixo",(CZ727-INDEX('Curva Forward'!$C$5:$AN$13,MATCH(CONCATENATE(BD_COMERCIAL!$K727," ",BD_COMERCIAL!$L727),'Curva Forward'!$B$5:$B$13,0),MATCH(FX$4,'Curva Forward'!$C$4:$AN$4,0))),CZ727)</f>
        <v>0</v>
      </c>
      <c r="FY727" s="200">
        <f>AM727*AM$2*IF($FC727="V",1,-1)*IF($Q727="Fixo",(DA727-INDEX('Curva Forward'!$C$5:$AN$13,MATCH(CONCATENATE(BD_COMERCIAL!$K727," ",BD_COMERCIAL!$L727),'Curva Forward'!$B$5:$B$13,0),MATCH(FY$4,'Curva Forward'!$C$4:$AN$4,0))),DA727)</f>
        <v>-244032</v>
      </c>
      <c r="FZ727" s="200">
        <f>AN727*AN$2*IF($FC727="V",1,-1)*IF($Q727="Fixo",(DB727-INDEX('Curva Forward'!$C$5:$AN$13,MATCH(CONCATENATE(BD_COMERCIAL!$K727," ",BD_COMERCIAL!$L727),'Curva Forward'!$B$5:$B$13,0),MATCH(FZ$4,'Curva Forward'!$C$4:$AN$4,0))),DB727)</f>
        <v>0</v>
      </c>
      <c r="GA727" s="200">
        <f>AO727*AO$2*IF($FC727="V",1,-1)*IF($Q727="Fixo",(DC727-INDEX('Curva Forward'!$C$5:$AN$13,MATCH(CONCATENATE(BD_COMERCIAL!$K727," ",BD_COMERCIAL!$L727),'Curva Forward'!$B$5:$B$13,0),MATCH(GA$4,'Curva Forward'!$C$4:$AN$4,0))),DC727)</f>
        <v>0</v>
      </c>
      <c r="GB727" s="200">
        <f>AP727*AP$2*IF($FC727="V",1,-1)*IF($Q727="Fixo",(DD727-INDEX('Curva Forward'!$C$5:$AN$13,MATCH(CONCATENATE(BD_COMERCIAL!$K727," ",BD_COMERCIAL!$L727),'Curva Forward'!$B$5:$B$13,0),MATCH(GB$4,'Curva Forward'!$C$4:$AN$4,0))),DD727)</f>
        <v>0</v>
      </c>
      <c r="GC727" s="200">
        <f>AQ727*AQ$2*IF($FC727="V",1,-1)*IF($Q727="Fixo",(DE727-INDEX('Curva Forward'!$C$5:$AN$13,MATCH(CONCATENATE(BD_COMERCIAL!$K727," ",BD_COMERCIAL!$L727),'Curva Forward'!$B$5:$B$13,0),MATCH(GC$4,'Curva Forward'!$C$4:$AN$4,0))),DE727)</f>
        <v>0</v>
      </c>
      <c r="GD727" s="200">
        <f>AR727*AR$2*IF($FC727="V",1,-1)*IF($Q727="Fixo",(DF727-INDEX('Curva Forward'!$C$5:$AN$13,MATCH(CONCATENATE(BD_COMERCIAL!$K727," ",BD_COMERCIAL!$L727),'Curva Forward'!$B$5:$B$13,0),MATCH(GD$4,'Curva Forward'!$C$4:$AN$4,0))),DF727)</f>
        <v>0</v>
      </c>
      <c r="GE727" s="200">
        <f>AS727*AS$2*IF($FC727="V",1,-1)*IF($Q727="Fixo",(DG727-INDEX('Curva Forward'!$C$5:$AN$13,MATCH(CONCATENATE(BD_COMERCIAL!$K727," ",BD_COMERCIAL!$L727),'Curva Forward'!$B$5:$B$13,0),MATCH(GE$4,'Curva Forward'!$C$4:$AN$4,0))),DG727)</f>
        <v>0</v>
      </c>
      <c r="GF727" s="200">
        <f>AT727*AT$2*IF($FC727="V",1,-1)*IF($Q727="Fixo",(DH727-INDEX('Curva Forward'!$C$5:$AN$13,MATCH(CONCATENATE(BD_COMERCIAL!$K727," ",BD_COMERCIAL!$L727),'Curva Forward'!$B$5:$B$13,0),MATCH(GF$4,'Curva Forward'!$C$4:$AN$4,0))),DH727)</f>
        <v>0</v>
      </c>
      <c r="GG727" s="200">
        <f>AU727*AU$2*IF($FC727="V",1,-1)*IF($Q727="Fixo",(DI727-INDEX('Curva Forward'!$C$5:$AN$13,MATCH(CONCATENATE(BD_COMERCIAL!$K727," ",BD_COMERCIAL!$L727),'Curva Forward'!$B$5:$B$13,0),MATCH(GG$4,'Curva Forward'!$C$4:$AN$4,0))),DI727)</f>
        <v>0</v>
      </c>
      <c r="GH727" s="200">
        <f>AV727*AV$2*IF($FC727="V",1,-1)*IF($Q727="Fixo",(DJ727-INDEX('Curva Forward'!$C$5:$AN$13,MATCH(CONCATENATE(BD_COMERCIAL!$K727," ",BD_COMERCIAL!$L727),'Curva Forward'!$B$5:$B$13,0),MATCH(GH$4,'Curva Forward'!$C$4:$AN$4,0))),DJ727)</f>
        <v>0</v>
      </c>
      <c r="GI727" s="200">
        <f>AW727*AW$2*IF($FC727="V",1,-1)*IF($Q727="Fixo",(DK727-INDEX('Curva Forward'!$C$5:$AN$13,MATCH(CONCATENATE(BD_COMERCIAL!$K727," ",BD_COMERCIAL!$L727),'Curva Forward'!$B$5:$B$13,0),MATCH(GI$4,'Curva Forward'!$C$4:$AN$4,0))),DK727)</f>
        <v>0</v>
      </c>
      <c r="GJ727" s="200">
        <f>AX727*AX$2*IF($FC727="V",1,-1)*IF($Q727="Fixo",(DL727-INDEX('Curva Forward'!$C$5:$AN$13,MATCH(CONCATENATE(BD_COMERCIAL!$K727," ",BD_COMERCIAL!$L727),'Curva Forward'!$B$5:$B$13,0),MATCH(GJ$4,'Curva Forward'!$C$4:$AN$4,0))),DL727)</f>
        <v>0</v>
      </c>
      <c r="GK727" s="200">
        <f>AY727*AY$2*IF($FC727="V",1,-1)*IF($Q727="Fixo",(DM727-INDEX('Curva Forward'!$C$5:$AN$13,MATCH(CONCATENATE(BD_COMERCIAL!$K727," ",BD_COMERCIAL!$L727),'Curva Forward'!$B$5:$B$13,0),MATCH(GK$4,'Curva Forward'!$C$4:$AN$4,0))),DM727)</f>
        <v>0</v>
      </c>
      <c r="GL727" s="200">
        <f>IF(EZ727="",0,CL727*CL$2*IF($FC727="V",1,-1)*IF($Q727="Fixo",(EZ727-INDEX('Curva Forward'!$C$5:$AN$13,MATCH(CONCATENATE(BD_COMERCIAL!$K727," ",BD_COMERCIAL!$L727),'Curva Forward'!$B$5:$B$13,0),MATCH(GL$4,'Curva Forward'!$C$4:$AN$4,0))),EZ727))</f>
        <v>0</v>
      </c>
      <c r="GM727" s="200">
        <f>IF(FA727="",0,CM727*CM$2*IF($FC727="V",1,-1)*IF($Q727="Fixo",(FA727-INDEX('Curva Forward'!$C$5:$AN$13,MATCH(CONCATENATE(BD_COMERCIAL!$K727," ",BD_COMERCIAL!$L727),'Curva Forward'!$B$5:$B$13,0),MATCH(GM$4,'Curva Forward'!$C$4:$AN$4,0))),FA727))</f>
        <v>0</v>
      </c>
      <c r="GN727" s="200">
        <f>IF(FB727="",0,CN727*CN$2*IF($FC727="V",1,-1)*IF($Q727="Fixo",(FB727-INDEX('Curva Forward'!$C$5:$AN$13,MATCH(CONCATENATE(BD_COMERCIAL!$K727," ",BD_COMERCIAL!$L727),'Curva Forward'!$B$5:$B$13,0),MATCH(GN$4,'Curva Forward'!$C$4:$AN$4,0))),FB727))</f>
        <v>0</v>
      </c>
      <c r="GO727" s="201">
        <f t="shared" ca="1" si="231"/>
        <v>0</v>
      </c>
      <c r="GP727" s="201">
        <f t="shared" ca="1" si="232"/>
        <v>0</v>
      </c>
    </row>
    <row r="728" spans="1:198" ht="15" customHeight="1" x14ac:dyDescent="0.25">
      <c r="A728" s="6"/>
      <c r="B728" s="7" t="s">
        <v>1195</v>
      </c>
      <c r="C728" s="8">
        <v>44882</v>
      </c>
      <c r="D728" s="9" t="s">
        <v>124</v>
      </c>
      <c r="E728" s="9" t="s">
        <v>1056</v>
      </c>
      <c r="F728" s="113" t="s">
        <v>992</v>
      </c>
      <c r="G728" s="10" t="s">
        <v>191</v>
      </c>
      <c r="H728" s="113" t="s">
        <v>1122</v>
      </c>
      <c r="I728" s="9" t="s">
        <v>139</v>
      </c>
      <c r="J728" s="166"/>
      <c r="K728" s="10" t="s">
        <v>127</v>
      </c>
      <c r="L728" s="84" t="s">
        <v>22</v>
      </c>
      <c r="M728" s="11">
        <v>44896</v>
      </c>
      <c r="N728" s="12">
        <v>44926</v>
      </c>
      <c r="O728" s="10">
        <v>2</v>
      </c>
      <c r="P728" s="84">
        <v>56</v>
      </c>
      <c r="Q728" s="84" t="s">
        <v>128</v>
      </c>
      <c r="R728" s="10" t="s">
        <v>129</v>
      </c>
      <c r="S728" s="14" t="s">
        <v>135</v>
      </c>
      <c r="T728" s="11"/>
      <c r="U728" s="12"/>
      <c r="V728" s="257" t="str">
        <f ca="1">IF(U728="","",
IF(U728="NA","",
IFERROR(VLOOKUP(EOMONTH(M728,-2)+1,IPCA!$A:$B,2,0),
VLOOKUP(EOMONTH(TODAY(),-2)+1,IPCA!$A:$B,2,0))/
VLOOKUP(EOMONTH(U728,-2)+1,IPCA!$A:$B,2,0)*
P728))</f>
        <v/>
      </c>
      <c r="W728" s="84"/>
      <c r="X728" s="13" t="s">
        <v>6</v>
      </c>
      <c r="Y728" s="166"/>
      <c r="AA728" s="108"/>
      <c r="AB728" s="15"/>
      <c r="AM728" s="6">
        <v>2</v>
      </c>
      <c r="AN728" s="15"/>
      <c r="AY728" s="6"/>
      <c r="AZ728" s="15"/>
      <c r="BK728" s="6"/>
      <c r="BL728" s="15"/>
      <c r="BW728" s="6"/>
      <c r="BX728" s="15"/>
      <c r="CI728" s="6"/>
      <c r="CJ728" s="16">
        <f t="shared" si="221"/>
        <v>0.16986301369863013</v>
      </c>
      <c r="CK728" s="16" t="str">
        <f t="shared" si="222"/>
        <v/>
      </c>
      <c r="CL728" s="16" t="str">
        <f t="shared" si="223"/>
        <v/>
      </c>
      <c r="CM728" s="16" t="str">
        <f t="shared" si="224"/>
        <v/>
      </c>
      <c r="CN728" s="16" t="str">
        <f t="shared" si="225"/>
        <v/>
      </c>
      <c r="CO728" s="18"/>
      <c r="CP728" s="15"/>
      <c r="DA728" s="6">
        <v>56</v>
      </c>
      <c r="DB728" s="15"/>
      <c r="DM728" s="6"/>
      <c r="DN728" s="15"/>
      <c r="DY728" s="6"/>
      <c r="DZ728" s="15"/>
      <c r="EK728" s="6"/>
      <c r="EL728" s="15"/>
      <c r="EW728" s="6"/>
      <c r="EX728" s="16">
        <f t="shared" si="233"/>
        <v>4.7561643835616438</v>
      </c>
      <c r="EY728" s="16" t="str">
        <f t="shared" si="234"/>
        <v/>
      </c>
      <c r="EZ728" s="16" t="str">
        <f t="shared" si="235"/>
        <v/>
      </c>
      <c r="FA728" s="16" t="str">
        <f t="shared" si="236"/>
        <v/>
      </c>
      <c r="FB728" s="160" t="str">
        <f t="shared" si="237"/>
        <v/>
      </c>
      <c r="FC728" t="s">
        <v>204</v>
      </c>
      <c r="FD728" s="20" t="s">
        <v>139</v>
      </c>
      <c r="FE728"/>
      <c r="FF728" s="209" t="s">
        <v>206</v>
      </c>
      <c r="FH728" s="284">
        <f t="shared" ca="1" si="226"/>
        <v>0</v>
      </c>
      <c r="FI728" s="208">
        <f t="shared" si="227"/>
        <v>1</v>
      </c>
      <c r="FK728" t="str">
        <f t="shared" si="228"/>
        <v>Norsk Hydro Energia Ltda</v>
      </c>
      <c r="FL728" s="201">
        <f t="shared" ca="1" si="229"/>
        <v>-61008</v>
      </c>
      <c r="FM728" s="201">
        <f t="shared" ca="1" si="230"/>
        <v>0</v>
      </c>
      <c r="FN728" s="200">
        <f>AB728*AB$2*IF($FC728="V",1,-1)*IF($Q728="Fixo",(CP728-INDEX('Curva Forward'!$C$5:$AN$13,MATCH(CONCATENATE(BD_COMERCIAL!$K728," ",BD_COMERCIAL!$L728),'Curva Forward'!$B$5:$B$13,0),MATCH(FN$4,'Curva Forward'!$C$4:$AN$4,0))),CP728)</f>
        <v>0</v>
      </c>
      <c r="FO728" s="200">
        <f>AC728*AC$2*IF($FC728="V",1,-1)*IF($Q728="Fixo",(CQ728-INDEX('Curva Forward'!$C$5:$AN$13,MATCH(CONCATENATE(BD_COMERCIAL!$K728," ",BD_COMERCIAL!$L728),'Curva Forward'!$B$5:$B$13,0),MATCH(FO$4,'Curva Forward'!$C$4:$AN$4,0))),CQ728)</f>
        <v>0</v>
      </c>
      <c r="FP728" s="200">
        <f>AD728*AD$2*IF($FC728="V",1,-1)*IF($Q728="Fixo",(CR728-INDEX('Curva Forward'!$C$5:$AN$13,MATCH(CONCATENATE(BD_COMERCIAL!$K728," ",BD_COMERCIAL!$L728),'Curva Forward'!$B$5:$B$13,0),MATCH(FP$4,'Curva Forward'!$C$4:$AN$4,0))),CR728)</f>
        <v>0</v>
      </c>
      <c r="FQ728" s="200">
        <f>AE728*AE$2*IF($FC728="V",1,-1)*IF($Q728="Fixo",(CS728-INDEX('Curva Forward'!$C$5:$AN$13,MATCH(CONCATENATE(BD_COMERCIAL!$K728," ",BD_COMERCIAL!$L728),'Curva Forward'!$B$5:$B$13,0),MATCH(FQ$4,'Curva Forward'!$C$4:$AN$4,0))),CS728)</f>
        <v>0</v>
      </c>
      <c r="FR728" s="200">
        <f>AF728*AF$2*IF($FC728="V",1,-1)*IF($Q728="Fixo",(CT728-INDEX('Curva Forward'!$C$5:$AN$13,MATCH(CONCATENATE(BD_COMERCIAL!$K728," ",BD_COMERCIAL!$L728),'Curva Forward'!$B$5:$B$13,0),MATCH(FR$4,'Curva Forward'!$C$4:$AN$4,0))),CT728)</f>
        <v>0</v>
      </c>
      <c r="FS728" s="200">
        <f>AG728*AG$2*IF($FC728="V",1,-1)*IF($Q728="Fixo",(CU728-INDEX('Curva Forward'!$C$5:$AN$13,MATCH(CONCATENATE(BD_COMERCIAL!$K728," ",BD_COMERCIAL!$L728),'Curva Forward'!$B$5:$B$13,0),MATCH(FS$4,'Curva Forward'!$C$4:$AN$4,0))),CU728)</f>
        <v>0</v>
      </c>
      <c r="FT728" s="200">
        <f>AH728*AH$2*IF($FC728="V",1,-1)*IF($Q728="Fixo",(CV728-INDEX('Curva Forward'!$C$5:$AN$13,MATCH(CONCATENATE(BD_COMERCIAL!$K728," ",BD_COMERCIAL!$L728),'Curva Forward'!$B$5:$B$13,0),MATCH(FT$4,'Curva Forward'!$C$4:$AN$4,0))),CV728)</f>
        <v>0</v>
      </c>
      <c r="FU728" s="200">
        <f>AI728*AI$2*IF($FC728="V",1,-1)*IF($Q728="Fixo",(CW728-INDEX('Curva Forward'!$C$5:$AN$13,MATCH(CONCATENATE(BD_COMERCIAL!$K728," ",BD_COMERCIAL!$L728),'Curva Forward'!$B$5:$B$13,0),MATCH(FU$4,'Curva Forward'!$C$4:$AN$4,0))),CW728)</f>
        <v>0</v>
      </c>
      <c r="FV728" s="200">
        <f>AJ728*AJ$2*IF($FC728="V",1,-1)*IF($Q728="Fixo",(CX728-INDEX('Curva Forward'!$C$5:$AN$13,MATCH(CONCATENATE(BD_COMERCIAL!$K728," ",BD_COMERCIAL!$L728),'Curva Forward'!$B$5:$B$13,0),MATCH(FV$4,'Curva Forward'!$C$4:$AN$4,0))),CX728)</f>
        <v>0</v>
      </c>
      <c r="FW728" s="200">
        <f>AK728*AK$2*IF($FC728="V",1,-1)*IF($Q728="Fixo",(CY728-INDEX('Curva Forward'!$C$5:$AN$13,MATCH(CONCATENATE(BD_COMERCIAL!$K728," ",BD_COMERCIAL!$L728),'Curva Forward'!$B$5:$B$13,0),MATCH(FW$4,'Curva Forward'!$C$4:$AN$4,0))),CY728)</f>
        <v>0</v>
      </c>
      <c r="FX728" s="200">
        <f>AL728*AL$2*IF($FC728="V",1,-1)*IF($Q728="Fixo",(CZ728-INDEX('Curva Forward'!$C$5:$AN$13,MATCH(CONCATENATE(BD_COMERCIAL!$K728," ",BD_COMERCIAL!$L728),'Curva Forward'!$B$5:$B$13,0),MATCH(FX$4,'Curva Forward'!$C$4:$AN$4,0))),CZ728)</f>
        <v>0</v>
      </c>
      <c r="FY728" s="200">
        <f>AM728*AM$2*IF($FC728="V",1,-1)*IF($Q728="Fixo",(DA728-INDEX('Curva Forward'!$C$5:$AN$13,MATCH(CONCATENATE(BD_COMERCIAL!$K728," ",BD_COMERCIAL!$L728),'Curva Forward'!$B$5:$B$13,0),MATCH(FY$4,'Curva Forward'!$C$4:$AN$4,0))),DA728)</f>
        <v>-61008</v>
      </c>
      <c r="FZ728" s="200">
        <f>AN728*AN$2*IF($FC728="V",1,-1)*IF($Q728="Fixo",(DB728-INDEX('Curva Forward'!$C$5:$AN$13,MATCH(CONCATENATE(BD_COMERCIAL!$K728," ",BD_COMERCIAL!$L728),'Curva Forward'!$B$5:$B$13,0),MATCH(FZ$4,'Curva Forward'!$C$4:$AN$4,0))),DB728)</f>
        <v>0</v>
      </c>
      <c r="GA728" s="200">
        <f>AO728*AO$2*IF($FC728="V",1,-1)*IF($Q728="Fixo",(DC728-INDEX('Curva Forward'!$C$5:$AN$13,MATCH(CONCATENATE(BD_COMERCIAL!$K728," ",BD_COMERCIAL!$L728),'Curva Forward'!$B$5:$B$13,0),MATCH(GA$4,'Curva Forward'!$C$4:$AN$4,0))),DC728)</f>
        <v>0</v>
      </c>
      <c r="GB728" s="200">
        <f>AP728*AP$2*IF($FC728="V",1,-1)*IF($Q728="Fixo",(DD728-INDEX('Curva Forward'!$C$5:$AN$13,MATCH(CONCATENATE(BD_COMERCIAL!$K728," ",BD_COMERCIAL!$L728),'Curva Forward'!$B$5:$B$13,0),MATCH(GB$4,'Curva Forward'!$C$4:$AN$4,0))),DD728)</f>
        <v>0</v>
      </c>
      <c r="GC728" s="200">
        <f>AQ728*AQ$2*IF($FC728="V",1,-1)*IF($Q728="Fixo",(DE728-INDEX('Curva Forward'!$C$5:$AN$13,MATCH(CONCATENATE(BD_COMERCIAL!$K728," ",BD_COMERCIAL!$L728),'Curva Forward'!$B$5:$B$13,0),MATCH(GC$4,'Curva Forward'!$C$4:$AN$4,0))),DE728)</f>
        <v>0</v>
      </c>
      <c r="GD728" s="200">
        <f>AR728*AR$2*IF($FC728="V",1,-1)*IF($Q728="Fixo",(DF728-INDEX('Curva Forward'!$C$5:$AN$13,MATCH(CONCATENATE(BD_COMERCIAL!$K728," ",BD_COMERCIAL!$L728),'Curva Forward'!$B$5:$B$13,0),MATCH(GD$4,'Curva Forward'!$C$4:$AN$4,0))),DF728)</f>
        <v>0</v>
      </c>
      <c r="GE728" s="200">
        <f>AS728*AS$2*IF($FC728="V",1,-1)*IF($Q728="Fixo",(DG728-INDEX('Curva Forward'!$C$5:$AN$13,MATCH(CONCATENATE(BD_COMERCIAL!$K728," ",BD_COMERCIAL!$L728),'Curva Forward'!$B$5:$B$13,0),MATCH(GE$4,'Curva Forward'!$C$4:$AN$4,0))),DG728)</f>
        <v>0</v>
      </c>
      <c r="GF728" s="200">
        <f>AT728*AT$2*IF($FC728="V",1,-1)*IF($Q728="Fixo",(DH728-INDEX('Curva Forward'!$C$5:$AN$13,MATCH(CONCATENATE(BD_COMERCIAL!$K728," ",BD_COMERCIAL!$L728),'Curva Forward'!$B$5:$B$13,0),MATCH(GF$4,'Curva Forward'!$C$4:$AN$4,0))),DH728)</f>
        <v>0</v>
      </c>
      <c r="GG728" s="200">
        <f>AU728*AU$2*IF($FC728="V",1,-1)*IF($Q728="Fixo",(DI728-INDEX('Curva Forward'!$C$5:$AN$13,MATCH(CONCATENATE(BD_COMERCIAL!$K728," ",BD_COMERCIAL!$L728),'Curva Forward'!$B$5:$B$13,0),MATCH(GG$4,'Curva Forward'!$C$4:$AN$4,0))),DI728)</f>
        <v>0</v>
      </c>
      <c r="GH728" s="200">
        <f>AV728*AV$2*IF($FC728="V",1,-1)*IF($Q728="Fixo",(DJ728-INDEX('Curva Forward'!$C$5:$AN$13,MATCH(CONCATENATE(BD_COMERCIAL!$K728," ",BD_COMERCIAL!$L728),'Curva Forward'!$B$5:$B$13,0),MATCH(GH$4,'Curva Forward'!$C$4:$AN$4,0))),DJ728)</f>
        <v>0</v>
      </c>
      <c r="GI728" s="200">
        <f>AW728*AW$2*IF($FC728="V",1,-1)*IF($Q728="Fixo",(DK728-INDEX('Curva Forward'!$C$5:$AN$13,MATCH(CONCATENATE(BD_COMERCIAL!$K728," ",BD_COMERCIAL!$L728),'Curva Forward'!$B$5:$B$13,0),MATCH(GI$4,'Curva Forward'!$C$4:$AN$4,0))),DK728)</f>
        <v>0</v>
      </c>
      <c r="GJ728" s="200">
        <f>AX728*AX$2*IF($FC728="V",1,-1)*IF($Q728="Fixo",(DL728-INDEX('Curva Forward'!$C$5:$AN$13,MATCH(CONCATENATE(BD_COMERCIAL!$K728," ",BD_COMERCIAL!$L728),'Curva Forward'!$B$5:$B$13,0),MATCH(GJ$4,'Curva Forward'!$C$4:$AN$4,0))),DL728)</f>
        <v>0</v>
      </c>
      <c r="GK728" s="200">
        <f>AY728*AY$2*IF($FC728="V",1,-1)*IF($Q728="Fixo",(DM728-INDEX('Curva Forward'!$C$5:$AN$13,MATCH(CONCATENATE(BD_COMERCIAL!$K728," ",BD_COMERCIAL!$L728),'Curva Forward'!$B$5:$B$13,0),MATCH(GK$4,'Curva Forward'!$C$4:$AN$4,0))),DM728)</f>
        <v>0</v>
      </c>
      <c r="GL728" s="200">
        <f>IF(EZ728="",0,CL728*CL$2*IF($FC728="V",1,-1)*IF($Q728="Fixo",(EZ728-INDEX('Curva Forward'!$C$5:$AN$13,MATCH(CONCATENATE(BD_COMERCIAL!$K728," ",BD_COMERCIAL!$L728),'Curva Forward'!$B$5:$B$13,0),MATCH(GL$4,'Curva Forward'!$C$4:$AN$4,0))),EZ728))</f>
        <v>0</v>
      </c>
      <c r="GM728" s="200">
        <f>IF(FA728="",0,CM728*CM$2*IF($FC728="V",1,-1)*IF($Q728="Fixo",(FA728-INDEX('Curva Forward'!$C$5:$AN$13,MATCH(CONCATENATE(BD_COMERCIAL!$K728," ",BD_COMERCIAL!$L728),'Curva Forward'!$B$5:$B$13,0),MATCH(GM$4,'Curva Forward'!$C$4:$AN$4,0))),FA728))</f>
        <v>0</v>
      </c>
      <c r="GN728" s="200">
        <f>IF(FB728="",0,CN728*CN$2*IF($FC728="V",1,-1)*IF($Q728="Fixo",(FB728-INDEX('Curva Forward'!$C$5:$AN$13,MATCH(CONCATENATE(BD_COMERCIAL!$K728," ",BD_COMERCIAL!$L728),'Curva Forward'!$B$5:$B$13,0),MATCH(GN$4,'Curva Forward'!$C$4:$AN$4,0))),FB728))</f>
        <v>0</v>
      </c>
      <c r="GO728" s="201">
        <f t="shared" ca="1" si="231"/>
        <v>0</v>
      </c>
      <c r="GP728" s="201">
        <f t="shared" ca="1" si="232"/>
        <v>0</v>
      </c>
    </row>
    <row r="729" spans="1:198" ht="15" customHeight="1" x14ac:dyDescent="0.25">
      <c r="A729" s="6"/>
      <c r="B729" s="7" t="s">
        <v>1196</v>
      </c>
      <c r="C729" s="8">
        <v>44883</v>
      </c>
      <c r="D729" s="9" t="s">
        <v>131</v>
      </c>
      <c r="E729" s="9" t="s">
        <v>178</v>
      </c>
      <c r="F729" s="113" t="s">
        <v>1176</v>
      </c>
      <c r="G729" s="10" t="s">
        <v>1056</v>
      </c>
      <c r="H729" s="113" t="s">
        <v>992</v>
      </c>
      <c r="I729" s="9" t="s">
        <v>139</v>
      </c>
      <c r="J729" s="166"/>
      <c r="K729" s="10" t="s">
        <v>127</v>
      </c>
      <c r="L729" s="84" t="s">
        <v>22</v>
      </c>
      <c r="M729" s="11">
        <v>44927</v>
      </c>
      <c r="N729" s="12">
        <v>44957</v>
      </c>
      <c r="O729" s="10">
        <v>10</v>
      </c>
      <c r="P729" s="84">
        <v>62.5</v>
      </c>
      <c r="Q729" s="84" t="s">
        <v>128</v>
      </c>
      <c r="R729" s="10" t="s">
        <v>129</v>
      </c>
      <c r="S729" s="14" t="s">
        <v>135</v>
      </c>
      <c r="T729" s="11"/>
      <c r="U729" s="12"/>
      <c r="V729" s="257" t="str">
        <f ca="1">IF(U729="","",
IF(U729="NA","",
IFERROR(VLOOKUP(EOMONTH(M729,-2)+1,IPCA!$A:$B,2,0),
VLOOKUP(EOMONTH(TODAY(),-2)+1,IPCA!$A:$B,2,0))/
VLOOKUP(EOMONTH(U729,-2)+1,IPCA!$A:$B,2,0)*
P729))</f>
        <v/>
      </c>
      <c r="W729" s="84"/>
      <c r="X729" s="13" t="s">
        <v>133</v>
      </c>
      <c r="Y729" s="166"/>
      <c r="AA729" s="108"/>
      <c r="AB729" s="15"/>
      <c r="AM729" s="6"/>
      <c r="AN729" s="15">
        <v>10</v>
      </c>
      <c r="AY729" s="6"/>
      <c r="AZ729" s="15"/>
      <c r="BK729" s="6"/>
      <c r="BL729" s="15"/>
      <c r="BW729" s="6"/>
      <c r="BX729" s="15"/>
      <c r="CI729" s="6"/>
      <c r="CJ729" s="16" t="str">
        <f t="shared" si="221"/>
        <v/>
      </c>
      <c r="CK729" s="16">
        <f t="shared" si="222"/>
        <v>0.84931506849315064</v>
      </c>
      <c r="CL729" s="16" t="str">
        <f t="shared" si="223"/>
        <v/>
      </c>
      <c r="CM729" s="16" t="str">
        <f t="shared" si="224"/>
        <v/>
      </c>
      <c r="CN729" s="16" t="str">
        <f t="shared" si="225"/>
        <v/>
      </c>
      <c r="CO729" s="18"/>
      <c r="CP729" s="15"/>
      <c r="DA729" s="6"/>
      <c r="DB729" s="15">
        <v>62.5</v>
      </c>
      <c r="DM729" s="6"/>
      <c r="DN729" s="15"/>
      <c r="DY729" s="6"/>
      <c r="DZ729" s="15"/>
      <c r="EK729" s="6"/>
      <c r="EL729" s="15"/>
      <c r="EW729" s="6"/>
      <c r="EX729" s="16" t="str">
        <f t="shared" si="233"/>
        <v/>
      </c>
      <c r="EY729" s="16">
        <f t="shared" si="234"/>
        <v>5.3082191780821919</v>
      </c>
      <c r="EZ729" s="16" t="str">
        <f t="shared" si="235"/>
        <v/>
      </c>
      <c r="FA729" s="16" t="str">
        <f t="shared" si="236"/>
        <v/>
      </c>
      <c r="FB729" s="160" t="str">
        <f t="shared" si="237"/>
        <v/>
      </c>
      <c r="FC729" t="s">
        <v>205</v>
      </c>
      <c r="FD729" s="20" t="s">
        <v>139</v>
      </c>
      <c r="FE729"/>
      <c r="FF729" s="209" t="s">
        <v>206</v>
      </c>
      <c r="FH729" s="284">
        <f t="shared" ca="1" si="226"/>
        <v>0</v>
      </c>
      <c r="FI729" s="208">
        <f t="shared" si="227"/>
        <v>1</v>
      </c>
      <c r="FK729" t="str">
        <f t="shared" si="228"/>
        <v>Delta Comercializadora de Energia Ltda</v>
      </c>
      <c r="FL729" s="201">
        <f t="shared" ca="1" si="229"/>
        <v>0</v>
      </c>
      <c r="FM729" s="201">
        <f t="shared" ca="1" si="230"/>
        <v>651000</v>
      </c>
      <c r="FN729" s="200">
        <f>AB729*AB$2*IF($FC729="V",1,-1)*IF($Q729="Fixo",(CP729-INDEX('Curva Forward'!$C$5:$AN$13,MATCH(CONCATENATE(BD_COMERCIAL!$K729," ",BD_COMERCIAL!$L729),'Curva Forward'!$B$5:$B$13,0),MATCH(FN$4,'Curva Forward'!$C$4:$AN$4,0))),CP729)</f>
        <v>0</v>
      </c>
      <c r="FO729" s="200">
        <f>AC729*AC$2*IF($FC729="V",1,-1)*IF($Q729="Fixo",(CQ729-INDEX('Curva Forward'!$C$5:$AN$13,MATCH(CONCATENATE(BD_COMERCIAL!$K729," ",BD_COMERCIAL!$L729),'Curva Forward'!$B$5:$B$13,0),MATCH(FO$4,'Curva Forward'!$C$4:$AN$4,0))),CQ729)</f>
        <v>0</v>
      </c>
      <c r="FP729" s="200">
        <f>AD729*AD$2*IF($FC729="V",1,-1)*IF($Q729="Fixo",(CR729-INDEX('Curva Forward'!$C$5:$AN$13,MATCH(CONCATENATE(BD_COMERCIAL!$K729," ",BD_COMERCIAL!$L729),'Curva Forward'!$B$5:$B$13,0),MATCH(FP$4,'Curva Forward'!$C$4:$AN$4,0))),CR729)</f>
        <v>0</v>
      </c>
      <c r="FQ729" s="200">
        <f>AE729*AE$2*IF($FC729="V",1,-1)*IF($Q729="Fixo",(CS729-INDEX('Curva Forward'!$C$5:$AN$13,MATCH(CONCATENATE(BD_COMERCIAL!$K729," ",BD_COMERCIAL!$L729),'Curva Forward'!$B$5:$B$13,0),MATCH(FQ$4,'Curva Forward'!$C$4:$AN$4,0))),CS729)</f>
        <v>0</v>
      </c>
      <c r="FR729" s="200">
        <f>AF729*AF$2*IF($FC729="V",1,-1)*IF($Q729="Fixo",(CT729-INDEX('Curva Forward'!$C$5:$AN$13,MATCH(CONCATENATE(BD_COMERCIAL!$K729," ",BD_COMERCIAL!$L729),'Curva Forward'!$B$5:$B$13,0),MATCH(FR$4,'Curva Forward'!$C$4:$AN$4,0))),CT729)</f>
        <v>0</v>
      </c>
      <c r="FS729" s="200">
        <f>AG729*AG$2*IF($FC729="V",1,-1)*IF($Q729="Fixo",(CU729-INDEX('Curva Forward'!$C$5:$AN$13,MATCH(CONCATENATE(BD_COMERCIAL!$K729," ",BD_COMERCIAL!$L729),'Curva Forward'!$B$5:$B$13,0),MATCH(FS$4,'Curva Forward'!$C$4:$AN$4,0))),CU729)</f>
        <v>0</v>
      </c>
      <c r="FT729" s="200">
        <f>AH729*AH$2*IF($FC729="V",1,-1)*IF($Q729="Fixo",(CV729-INDEX('Curva Forward'!$C$5:$AN$13,MATCH(CONCATENATE(BD_COMERCIAL!$K729," ",BD_COMERCIAL!$L729),'Curva Forward'!$B$5:$B$13,0),MATCH(FT$4,'Curva Forward'!$C$4:$AN$4,0))),CV729)</f>
        <v>0</v>
      </c>
      <c r="FU729" s="200">
        <f>AI729*AI$2*IF($FC729="V",1,-1)*IF($Q729="Fixo",(CW729-INDEX('Curva Forward'!$C$5:$AN$13,MATCH(CONCATENATE(BD_COMERCIAL!$K729," ",BD_COMERCIAL!$L729),'Curva Forward'!$B$5:$B$13,0),MATCH(FU$4,'Curva Forward'!$C$4:$AN$4,0))),CW729)</f>
        <v>0</v>
      </c>
      <c r="FV729" s="200">
        <f>AJ729*AJ$2*IF($FC729="V",1,-1)*IF($Q729="Fixo",(CX729-INDEX('Curva Forward'!$C$5:$AN$13,MATCH(CONCATENATE(BD_COMERCIAL!$K729," ",BD_COMERCIAL!$L729),'Curva Forward'!$B$5:$B$13,0),MATCH(FV$4,'Curva Forward'!$C$4:$AN$4,0))),CX729)</f>
        <v>0</v>
      </c>
      <c r="FW729" s="200">
        <f>AK729*AK$2*IF($FC729="V",1,-1)*IF($Q729="Fixo",(CY729-INDEX('Curva Forward'!$C$5:$AN$13,MATCH(CONCATENATE(BD_COMERCIAL!$K729," ",BD_COMERCIAL!$L729),'Curva Forward'!$B$5:$B$13,0),MATCH(FW$4,'Curva Forward'!$C$4:$AN$4,0))),CY729)</f>
        <v>0</v>
      </c>
      <c r="FX729" s="200">
        <f>AL729*AL$2*IF($FC729="V",1,-1)*IF($Q729="Fixo",(CZ729-INDEX('Curva Forward'!$C$5:$AN$13,MATCH(CONCATENATE(BD_COMERCIAL!$K729," ",BD_COMERCIAL!$L729),'Curva Forward'!$B$5:$B$13,0),MATCH(FX$4,'Curva Forward'!$C$4:$AN$4,0))),CZ729)</f>
        <v>0</v>
      </c>
      <c r="FY729" s="200">
        <f>AM729*AM$2*IF($FC729="V",1,-1)*IF($Q729="Fixo",(DA729-INDEX('Curva Forward'!$C$5:$AN$13,MATCH(CONCATENATE(BD_COMERCIAL!$K729," ",BD_COMERCIAL!$L729),'Curva Forward'!$B$5:$B$13,0),MATCH(FY$4,'Curva Forward'!$C$4:$AN$4,0))),DA729)</f>
        <v>0</v>
      </c>
      <c r="FZ729" s="200">
        <f>AN729*AN$2*IF($FC729="V",1,-1)*IF($Q729="Fixo",(DB729-INDEX('Curva Forward'!$C$5:$AN$13,MATCH(CONCATENATE(BD_COMERCIAL!$K729," ",BD_COMERCIAL!$L729),'Curva Forward'!$B$5:$B$13,0),MATCH(FZ$4,'Curva Forward'!$C$4:$AN$4,0))),DB729)</f>
        <v>651000</v>
      </c>
      <c r="GA729" s="200">
        <f>AO729*AO$2*IF($FC729="V",1,-1)*IF($Q729="Fixo",(DC729-INDEX('Curva Forward'!$C$5:$AN$13,MATCH(CONCATENATE(BD_COMERCIAL!$K729," ",BD_COMERCIAL!$L729),'Curva Forward'!$B$5:$B$13,0),MATCH(GA$4,'Curva Forward'!$C$4:$AN$4,0))),DC729)</f>
        <v>0</v>
      </c>
      <c r="GB729" s="200">
        <f>AP729*AP$2*IF($FC729="V",1,-1)*IF($Q729="Fixo",(DD729-INDEX('Curva Forward'!$C$5:$AN$13,MATCH(CONCATENATE(BD_COMERCIAL!$K729," ",BD_COMERCIAL!$L729),'Curva Forward'!$B$5:$B$13,0),MATCH(GB$4,'Curva Forward'!$C$4:$AN$4,0))),DD729)</f>
        <v>0</v>
      </c>
      <c r="GC729" s="200">
        <f>AQ729*AQ$2*IF($FC729="V",1,-1)*IF($Q729="Fixo",(DE729-INDEX('Curva Forward'!$C$5:$AN$13,MATCH(CONCATENATE(BD_COMERCIAL!$K729," ",BD_COMERCIAL!$L729),'Curva Forward'!$B$5:$B$13,0),MATCH(GC$4,'Curva Forward'!$C$4:$AN$4,0))),DE729)</f>
        <v>0</v>
      </c>
      <c r="GD729" s="200">
        <f>AR729*AR$2*IF($FC729="V",1,-1)*IF($Q729="Fixo",(DF729-INDEX('Curva Forward'!$C$5:$AN$13,MATCH(CONCATENATE(BD_COMERCIAL!$K729," ",BD_COMERCIAL!$L729),'Curva Forward'!$B$5:$B$13,0),MATCH(GD$4,'Curva Forward'!$C$4:$AN$4,0))),DF729)</f>
        <v>0</v>
      </c>
      <c r="GE729" s="200">
        <f>AS729*AS$2*IF($FC729="V",1,-1)*IF($Q729="Fixo",(DG729-INDEX('Curva Forward'!$C$5:$AN$13,MATCH(CONCATENATE(BD_COMERCIAL!$K729," ",BD_COMERCIAL!$L729),'Curva Forward'!$B$5:$B$13,0),MATCH(GE$4,'Curva Forward'!$C$4:$AN$4,0))),DG729)</f>
        <v>0</v>
      </c>
      <c r="GF729" s="200">
        <f>AT729*AT$2*IF($FC729="V",1,-1)*IF($Q729="Fixo",(DH729-INDEX('Curva Forward'!$C$5:$AN$13,MATCH(CONCATENATE(BD_COMERCIAL!$K729," ",BD_COMERCIAL!$L729),'Curva Forward'!$B$5:$B$13,0),MATCH(GF$4,'Curva Forward'!$C$4:$AN$4,0))),DH729)</f>
        <v>0</v>
      </c>
      <c r="GG729" s="200">
        <f>AU729*AU$2*IF($FC729="V",1,-1)*IF($Q729="Fixo",(DI729-INDEX('Curva Forward'!$C$5:$AN$13,MATCH(CONCATENATE(BD_COMERCIAL!$K729," ",BD_COMERCIAL!$L729),'Curva Forward'!$B$5:$B$13,0),MATCH(GG$4,'Curva Forward'!$C$4:$AN$4,0))),DI729)</f>
        <v>0</v>
      </c>
      <c r="GH729" s="200">
        <f>AV729*AV$2*IF($FC729="V",1,-1)*IF($Q729="Fixo",(DJ729-INDEX('Curva Forward'!$C$5:$AN$13,MATCH(CONCATENATE(BD_COMERCIAL!$K729," ",BD_COMERCIAL!$L729),'Curva Forward'!$B$5:$B$13,0),MATCH(GH$4,'Curva Forward'!$C$4:$AN$4,0))),DJ729)</f>
        <v>0</v>
      </c>
      <c r="GI729" s="200">
        <f>AW729*AW$2*IF($FC729="V",1,-1)*IF($Q729="Fixo",(DK729-INDEX('Curva Forward'!$C$5:$AN$13,MATCH(CONCATENATE(BD_COMERCIAL!$K729," ",BD_COMERCIAL!$L729),'Curva Forward'!$B$5:$B$13,0),MATCH(GI$4,'Curva Forward'!$C$4:$AN$4,0))),DK729)</f>
        <v>0</v>
      </c>
      <c r="GJ729" s="200">
        <f>AX729*AX$2*IF($FC729="V",1,-1)*IF($Q729="Fixo",(DL729-INDEX('Curva Forward'!$C$5:$AN$13,MATCH(CONCATENATE(BD_COMERCIAL!$K729," ",BD_COMERCIAL!$L729),'Curva Forward'!$B$5:$B$13,0),MATCH(GJ$4,'Curva Forward'!$C$4:$AN$4,0))),DL729)</f>
        <v>0</v>
      </c>
      <c r="GK729" s="200">
        <f>AY729*AY$2*IF($FC729="V",1,-1)*IF($Q729="Fixo",(DM729-INDEX('Curva Forward'!$C$5:$AN$13,MATCH(CONCATENATE(BD_COMERCIAL!$K729," ",BD_COMERCIAL!$L729),'Curva Forward'!$B$5:$B$13,0),MATCH(GK$4,'Curva Forward'!$C$4:$AN$4,0))),DM729)</f>
        <v>0</v>
      </c>
      <c r="GL729" s="200">
        <f>IF(EZ729="",0,CL729*CL$2*IF($FC729="V",1,-1)*IF($Q729="Fixo",(EZ729-INDEX('Curva Forward'!$C$5:$AN$13,MATCH(CONCATENATE(BD_COMERCIAL!$K729," ",BD_COMERCIAL!$L729),'Curva Forward'!$B$5:$B$13,0),MATCH(GL$4,'Curva Forward'!$C$4:$AN$4,0))),EZ729))</f>
        <v>0</v>
      </c>
      <c r="GM729" s="200">
        <f>IF(FA729="",0,CM729*CM$2*IF($FC729="V",1,-1)*IF($Q729="Fixo",(FA729-INDEX('Curva Forward'!$C$5:$AN$13,MATCH(CONCATENATE(BD_COMERCIAL!$K729," ",BD_COMERCIAL!$L729),'Curva Forward'!$B$5:$B$13,0),MATCH(GM$4,'Curva Forward'!$C$4:$AN$4,0))),FA729))</f>
        <v>0</v>
      </c>
      <c r="GN729" s="200">
        <f>IF(FB729="",0,CN729*CN$2*IF($FC729="V",1,-1)*IF($Q729="Fixo",(FB729-INDEX('Curva Forward'!$C$5:$AN$13,MATCH(CONCATENATE(BD_COMERCIAL!$K729," ",BD_COMERCIAL!$L729),'Curva Forward'!$B$5:$B$13,0),MATCH(GN$4,'Curva Forward'!$C$4:$AN$4,0))),FB729))</f>
        <v>0</v>
      </c>
      <c r="GO729" s="201">
        <f t="shared" ca="1" si="231"/>
        <v>651000</v>
      </c>
      <c r="GP729" s="201">
        <f t="shared" ca="1" si="232"/>
        <v>0</v>
      </c>
    </row>
    <row r="730" spans="1:198" ht="15" customHeight="1" x14ac:dyDescent="0.25">
      <c r="A730" s="6"/>
      <c r="B730" s="7" t="s">
        <v>1197</v>
      </c>
      <c r="C730" s="8">
        <v>44895</v>
      </c>
      <c r="D730" s="9" t="s">
        <v>124</v>
      </c>
      <c r="E730" s="9" t="s">
        <v>1056</v>
      </c>
      <c r="F730" s="113" t="s">
        <v>992</v>
      </c>
      <c r="G730" s="10" t="s">
        <v>177</v>
      </c>
      <c r="H730" s="113" t="s">
        <v>1047</v>
      </c>
      <c r="I730" s="9" t="s">
        <v>139</v>
      </c>
      <c r="J730" s="166"/>
      <c r="K730" s="10" t="s">
        <v>127</v>
      </c>
      <c r="L730" s="84" t="s">
        <v>22</v>
      </c>
      <c r="M730" s="11">
        <v>45108</v>
      </c>
      <c r="N730" s="12">
        <v>45291</v>
      </c>
      <c r="O730" s="10">
        <v>2</v>
      </c>
      <c r="P730" s="84">
        <v>104</v>
      </c>
      <c r="Q730" s="84" t="s">
        <v>128</v>
      </c>
      <c r="R730" s="10" t="s">
        <v>129</v>
      </c>
      <c r="S730" s="14" t="s">
        <v>135</v>
      </c>
      <c r="T730" s="11"/>
      <c r="U730" s="12"/>
      <c r="V730" s="257" t="str">
        <f ca="1">IF(U730="","",
IF(U730="NA","",
IFERROR(VLOOKUP(EOMONTH(M730,-2)+1,IPCA!$A:$B,2,0),
VLOOKUP(EOMONTH(TODAY(),-2)+1,IPCA!$A:$B,2,0))/
VLOOKUP(EOMONTH(U730,-2)+1,IPCA!$A:$B,2,0)*
P730))</f>
        <v/>
      </c>
      <c r="W730" s="84"/>
      <c r="X730" s="13" t="s">
        <v>133</v>
      </c>
      <c r="Y730" s="166"/>
      <c r="AA730" s="108"/>
      <c r="AB730" s="15"/>
      <c r="AM730" s="6"/>
      <c r="AN730" s="15"/>
      <c r="AT730">
        <v>2</v>
      </c>
      <c r="AU730">
        <v>2</v>
      </c>
      <c r="AV730">
        <v>2</v>
      </c>
      <c r="AW730">
        <v>2</v>
      </c>
      <c r="AX730">
        <v>2</v>
      </c>
      <c r="AY730" s="6">
        <v>2</v>
      </c>
      <c r="AZ730" s="15"/>
      <c r="BK730" s="6"/>
      <c r="BL730" s="15"/>
      <c r="BW730" s="6"/>
      <c r="BX730" s="15"/>
      <c r="CI730" s="6"/>
      <c r="CJ730" s="16" t="str">
        <f t="shared" si="221"/>
        <v/>
      </c>
      <c r="CK730" s="16">
        <f t="shared" si="222"/>
        <v>1.0082191780821919</v>
      </c>
      <c r="CL730" s="16" t="str">
        <f t="shared" si="223"/>
        <v/>
      </c>
      <c r="CM730" s="16" t="str">
        <f t="shared" si="224"/>
        <v/>
      </c>
      <c r="CN730" s="16" t="str">
        <f t="shared" si="225"/>
        <v/>
      </c>
      <c r="CO730" s="18"/>
      <c r="CP730" s="15"/>
      <c r="DA730" s="6"/>
      <c r="DB730" s="15"/>
      <c r="DH730">
        <v>104</v>
      </c>
      <c r="DI730">
        <v>104</v>
      </c>
      <c r="DJ730">
        <v>104</v>
      </c>
      <c r="DK730">
        <v>104</v>
      </c>
      <c r="DL730">
        <v>104</v>
      </c>
      <c r="DM730" s="6">
        <v>104</v>
      </c>
      <c r="DN730" s="15"/>
      <c r="DY730" s="6"/>
      <c r="DZ730" s="15"/>
      <c r="EK730" s="6"/>
      <c r="EL730" s="15"/>
      <c r="EW730" s="6"/>
      <c r="EX730" s="16" t="str">
        <f t="shared" si="233"/>
        <v/>
      </c>
      <c r="EY730" s="16">
        <f t="shared" si="234"/>
        <v>52.42739726027397</v>
      </c>
      <c r="EZ730" s="16" t="str">
        <f t="shared" si="235"/>
        <v/>
      </c>
      <c r="FA730" s="16" t="str">
        <f t="shared" si="236"/>
        <v/>
      </c>
      <c r="FB730" s="160" t="str">
        <f t="shared" si="237"/>
        <v/>
      </c>
      <c r="FC730" t="s">
        <v>204</v>
      </c>
      <c r="FD730" s="20" t="s">
        <v>139</v>
      </c>
      <c r="FE730"/>
      <c r="FF730" s="209" t="s">
        <v>206</v>
      </c>
      <c r="FH730" s="284">
        <f t="shared" ca="1" si="226"/>
        <v>0</v>
      </c>
      <c r="FI730" s="208">
        <f t="shared" si="227"/>
        <v>6.1</v>
      </c>
      <c r="FK730" t="str">
        <f t="shared" si="228"/>
        <v>RBE Gestão Estratégica de Energia Ltda</v>
      </c>
      <c r="FL730" s="201">
        <f t="shared" ca="1" si="229"/>
        <v>0</v>
      </c>
      <c r="FM730" s="201">
        <f t="shared" ca="1" si="230"/>
        <v>-715392</v>
      </c>
      <c r="FN730" s="200">
        <f>AB730*AB$2*IF($FC730="V",1,-1)*IF($Q730="Fixo",(CP730-INDEX('Curva Forward'!$C$5:$AN$13,MATCH(CONCATENATE(BD_COMERCIAL!$K730," ",BD_COMERCIAL!$L730),'Curva Forward'!$B$5:$B$13,0),MATCH(FN$4,'Curva Forward'!$C$4:$AN$4,0))),CP730)</f>
        <v>0</v>
      </c>
      <c r="FO730" s="200">
        <f>AC730*AC$2*IF($FC730="V",1,-1)*IF($Q730="Fixo",(CQ730-INDEX('Curva Forward'!$C$5:$AN$13,MATCH(CONCATENATE(BD_COMERCIAL!$K730," ",BD_COMERCIAL!$L730),'Curva Forward'!$B$5:$B$13,0),MATCH(FO$4,'Curva Forward'!$C$4:$AN$4,0))),CQ730)</f>
        <v>0</v>
      </c>
      <c r="FP730" s="200">
        <f>AD730*AD$2*IF($FC730="V",1,-1)*IF($Q730="Fixo",(CR730-INDEX('Curva Forward'!$C$5:$AN$13,MATCH(CONCATENATE(BD_COMERCIAL!$K730," ",BD_COMERCIAL!$L730),'Curva Forward'!$B$5:$B$13,0),MATCH(FP$4,'Curva Forward'!$C$4:$AN$4,0))),CR730)</f>
        <v>0</v>
      </c>
      <c r="FQ730" s="200">
        <f>AE730*AE$2*IF($FC730="V",1,-1)*IF($Q730="Fixo",(CS730-INDEX('Curva Forward'!$C$5:$AN$13,MATCH(CONCATENATE(BD_COMERCIAL!$K730," ",BD_COMERCIAL!$L730),'Curva Forward'!$B$5:$B$13,0),MATCH(FQ$4,'Curva Forward'!$C$4:$AN$4,0))),CS730)</f>
        <v>0</v>
      </c>
      <c r="FR730" s="200">
        <f>AF730*AF$2*IF($FC730="V",1,-1)*IF($Q730="Fixo",(CT730-INDEX('Curva Forward'!$C$5:$AN$13,MATCH(CONCATENATE(BD_COMERCIAL!$K730," ",BD_COMERCIAL!$L730),'Curva Forward'!$B$5:$B$13,0),MATCH(FR$4,'Curva Forward'!$C$4:$AN$4,0))),CT730)</f>
        <v>0</v>
      </c>
      <c r="FS730" s="200">
        <f>AG730*AG$2*IF($FC730="V",1,-1)*IF($Q730="Fixo",(CU730-INDEX('Curva Forward'!$C$5:$AN$13,MATCH(CONCATENATE(BD_COMERCIAL!$K730," ",BD_COMERCIAL!$L730),'Curva Forward'!$B$5:$B$13,0),MATCH(FS$4,'Curva Forward'!$C$4:$AN$4,0))),CU730)</f>
        <v>0</v>
      </c>
      <c r="FT730" s="200">
        <f>AH730*AH$2*IF($FC730="V",1,-1)*IF($Q730="Fixo",(CV730-INDEX('Curva Forward'!$C$5:$AN$13,MATCH(CONCATENATE(BD_COMERCIAL!$K730," ",BD_COMERCIAL!$L730),'Curva Forward'!$B$5:$B$13,0),MATCH(FT$4,'Curva Forward'!$C$4:$AN$4,0))),CV730)</f>
        <v>0</v>
      </c>
      <c r="FU730" s="200">
        <f>AI730*AI$2*IF($FC730="V",1,-1)*IF($Q730="Fixo",(CW730-INDEX('Curva Forward'!$C$5:$AN$13,MATCH(CONCATENATE(BD_COMERCIAL!$K730," ",BD_COMERCIAL!$L730),'Curva Forward'!$B$5:$B$13,0),MATCH(FU$4,'Curva Forward'!$C$4:$AN$4,0))),CW730)</f>
        <v>0</v>
      </c>
      <c r="FV730" s="200">
        <f>AJ730*AJ$2*IF($FC730="V",1,-1)*IF($Q730="Fixo",(CX730-INDEX('Curva Forward'!$C$5:$AN$13,MATCH(CONCATENATE(BD_COMERCIAL!$K730," ",BD_COMERCIAL!$L730),'Curva Forward'!$B$5:$B$13,0),MATCH(FV$4,'Curva Forward'!$C$4:$AN$4,0))),CX730)</f>
        <v>0</v>
      </c>
      <c r="FW730" s="200">
        <f>AK730*AK$2*IF($FC730="V",1,-1)*IF($Q730="Fixo",(CY730-INDEX('Curva Forward'!$C$5:$AN$13,MATCH(CONCATENATE(BD_COMERCIAL!$K730," ",BD_COMERCIAL!$L730),'Curva Forward'!$B$5:$B$13,0),MATCH(FW$4,'Curva Forward'!$C$4:$AN$4,0))),CY730)</f>
        <v>0</v>
      </c>
      <c r="FX730" s="200">
        <f>AL730*AL$2*IF($FC730="V",1,-1)*IF($Q730="Fixo",(CZ730-INDEX('Curva Forward'!$C$5:$AN$13,MATCH(CONCATENATE(BD_COMERCIAL!$K730," ",BD_COMERCIAL!$L730),'Curva Forward'!$B$5:$B$13,0),MATCH(FX$4,'Curva Forward'!$C$4:$AN$4,0))),CZ730)</f>
        <v>0</v>
      </c>
      <c r="FY730" s="200">
        <f>AM730*AM$2*IF($FC730="V",1,-1)*IF($Q730="Fixo",(DA730-INDEX('Curva Forward'!$C$5:$AN$13,MATCH(CONCATENATE(BD_COMERCIAL!$K730," ",BD_COMERCIAL!$L730),'Curva Forward'!$B$5:$B$13,0),MATCH(FY$4,'Curva Forward'!$C$4:$AN$4,0))),DA730)</f>
        <v>0</v>
      </c>
      <c r="FZ730" s="200">
        <f>AN730*AN$2*IF($FC730="V",1,-1)*IF($Q730="Fixo",(DB730-INDEX('Curva Forward'!$C$5:$AN$13,MATCH(CONCATENATE(BD_COMERCIAL!$K730," ",BD_COMERCIAL!$L730),'Curva Forward'!$B$5:$B$13,0),MATCH(FZ$4,'Curva Forward'!$C$4:$AN$4,0))),DB730)</f>
        <v>0</v>
      </c>
      <c r="GA730" s="200">
        <f>AO730*AO$2*IF($FC730="V",1,-1)*IF($Q730="Fixo",(DC730-INDEX('Curva Forward'!$C$5:$AN$13,MATCH(CONCATENATE(BD_COMERCIAL!$K730," ",BD_COMERCIAL!$L730),'Curva Forward'!$B$5:$B$13,0),MATCH(GA$4,'Curva Forward'!$C$4:$AN$4,0))),DC730)</f>
        <v>0</v>
      </c>
      <c r="GB730" s="200">
        <f>AP730*AP$2*IF($FC730="V",1,-1)*IF($Q730="Fixo",(DD730-INDEX('Curva Forward'!$C$5:$AN$13,MATCH(CONCATENATE(BD_COMERCIAL!$K730," ",BD_COMERCIAL!$L730),'Curva Forward'!$B$5:$B$13,0),MATCH(GB$4,'Curva Forward'!$C$4:$AN$4,0))),DD730)</f>
        <v>0</v>
      </c>
      <c r="GC730" s="200">
        <f>AQ730*AQ$2*IF($FC730="V",1,-1)*IF($Q730="Fixo",(DE730-INDEX('Curva Forward'!$C$5:$AN$13,MATCH(CONCATENATE(BD_COMERCIAL!$K730," ",BD_COMERCIAL!$L730),'Curva Forward'!$B$5:$B$13,0),MATCH(GC$4,'Curva Forward'!$C$4:$AN$4,0))),DE730)</f>
        <v>0</v>
      </c>
      <c r="GD730" s="200">
        <f>AR730*AR$2*IF($FC730="V",1,-1)*IF($Q730="Fixo",(DF730-INDEX('Curva Forward'!$C$5:$AN$13,MATCH(CONCATENATE(BD_COMERCIAL!$K730," ",BD_COMERCIAL!$L730),'Curva Forward'!$B$5:$B$13,0),MATCH(GD$4,'Curva Forward'!$C$4:$AN$4,0))),DF730)</f>
        <v>0</v>
      </c>
      <c r="GE730" s="200">
        <f>AS730*AS$2*IF($FC730="V",1,-1)*IF($Q730="Fixo",(DG730-INDEX('Curva Forward'!$C$5:$AN$13,MATCH(CONCATENATE(BD_COMERCIAL!$K730," ",BD_COMERCIAL!$L730),'Curva Forward'!$B$5:$B$13,0),MATCH(GE$4,'Curva Forward'!$C$4:$AN$4,0))),DG730)</f>
        <v>0</v>
      </c>
      <c r="GF730" s="200">
        <f>AT730*AT$2*IF($FC730="V",1,-1)*IF($Q730="Fixo",(DH730-INDEX('Curva Forward'!$C$5:$AN$13,MATCH(CONCATENATE(BD_COMERCIAL!$K730," ",BD_COMERCIAL!$L730),'Curva Forward'!$B$5:$B$13,0),MATCH(GF$4,'Curva Forward'!$C$4:$AN$4,0))),DH730)</f>
        <v>-120528</v>
      </c>
      <c r="GG730" s="200">
        <f>AU730*AU$2*IF($FC730="V",1,-1)*IF($Q730="Fixo",(DI730-INDEX('Curva Forward'!$C$5:$AN$13,MATCH(CONCATENATE(BD_COMERCIAL!$K730," ",BD_COMERCIAL!$L730),'Curva Forward'!$B$5:$B$13,0),MATCH(GG$4,'Curva Forward'!$C$4:$AN$4,0))),DI730)</f>
        <v>-120528</v>
      </c>
      <c r="GH730" s="200">
        <f>AV730*AV$2*IF($FC730="V",1,-1)*IF($Q730="Fixo",(DJ730-INDEX('Curva Forward'!$C$5:$AN$13,MATCH(CONCATENATE(BD_COMERCIAL!$K730," ",BD_COMERCIAL!$L730),'Curva Forward'!$B$5:$B$13,0),MATCH(GH$4,'Curva Forward'!$C$4:$AN$4,0))),DJ730)</f>
        <v>-116640</v>
      </c>
      <c r="GI730" s="200">
        <f>AW730*AW$2*IF($FC730="V",1,-1)*IF($Q730="Fixo",(DK730-INDEX('Curva Forward'!$C$5:$AN$13,MATCH(CONCATENATE(BD_COMERCIAL!$K730," ",BD_COMERCIAL!$L730),'Curva Forward'!$B$5:$B$13,0),MATCH(GI$4,'Curva Forward'!$C$4:$AN$4,0))),DK730)</f>
        <v>-120528</v>
      </c>
      <c r="GJ730" s="200">
        <f>AX730*AX$2*IF($FC730="V",1,-1)*IF($Q730="Fixo",(DL730-INDEX('Curva Forward'!$C$5:$AN$13,MATCH(CONCATENATE(BD_COMERCIAL!$K730," ",BD_COMERCIAL!$L730),'Curva Forward'!$B$5:$B$13,0),MATCH(GJ$4,'Curva Forward'!$C$4:$AN$4,0))),DL730)</f>
        <v>-116640</v>
      </c>
      <c r="GK730" s="200">
        <f>AY730*AY$2*IF($FC730="V",1,-1)*IF($Q730="Fixo",(DM730-INDEX('Curva Forward'!$C$5:$AN$13,MATCH(CONCATENATE(BD_COMERCIAL!$K730," ",BD_COMERCIAL!$L730),'Curva Forward'!$B$5:$B$13,0),MATCH(GK$4,'Curva Forward'!$C$4:$AN$4,0))),DM730)</f>
        <v>-120528</v>
      </c>
      <c r="GL730" s="200">
        <f>IF(EZ730="",0,CL730*CL$2*IF($FC730="V",1,-1)*IF($Q730="Fixo",(EZ730-INDEX('Curva Forward'!$C$5:$AN$13,MATCH(CONCATENATE(BD_COMERCIAL!$K730," ",BD_COMERCIAL!$L730),'Curva Forward'!$B$5:$B$13,0),MATCH(GL$4,'Curva Forward'!$C$4:$AN$4,0))),EZ730))</f>
        <v>0</v>
      </c>
      <c r="GM730" s="200">
        <f>IF(FA730="",0,CM730*CM$2*IF($FC730="V",1,-1)*IF($Q730="Fixo",(FA730-INDEX('Curva Forward'!$C$5:$AN$13,MATCH(CONCATENATE(BD_COMERCIAL!$K730," ",BD_COMERCIAL!$L730),'Curva Forward'!$B$5:$B$13,0),MATCH(GM$4,'Curva Forward'!$C$4:$AN$4,0))),FA730))</f>
        <v>0</v>
      </c>
      <c r="GN730" s="200">
        <f>IF(FB730="",0,CN730*CN$2*IF($FC730="V",1,-1)*IF($Q730="Fixo",(FB730-INDEX('Curva Forward'!$C$5:$AN$13,MATCH(CONCATENATE(BD_COMERCIAL!$K730," ",BD_COMERCIAL!$L730),'Curva Forward'!$B$5:$B$13,0),MATCH(GN$4,'Curva Forward'!$C$4:$AN$4,0))),FB730))</f>
        <v>0</v>
      </c>
      <c r="GO730" s="201">
        <f t="shared" ca="1" si="231"/>
        <v>0</v>
      </c>
      <c r="GP730" s="201">
        <f t="shared" ca="1" si="232"/>
        <v>-715392</v>
      </c>
    </row>
    <row r="731" spans="1:198" ht="15" customHeight="1" x14ac:dyDescent="0.25">
      <c r="A731" s="6"/>
      <c r="B731" s="7" t="s">
        <v>1198</v>
      </c>
      <c r="C731" s="8">
        <v>44895</v>
      </c>
      <c r="D731" s="9" t="s">
        <v>131</v>
      </c>
      <c r="E731" s="9" t="s">
        <v>1183</v>
      </c>
      <c r="F731" s="113" t="s">
        <v>1184</v>
      </c>
      <c r="G731" s="10" t="s">
        <v>1056</v>
      </c>
      <c r="H731" s="113" t="s">
        <v>992</v>
      </c>
      <c r="I731" s="9" t="s">
        <v>139</v>
      </c>
      <c r="J731" s="166"/>
      <c r="K731" s="10" t="s">
        <v>127</v>
      </c>
      <c r="L731" s="84" t="s">
        <v>22</v>
      </c>
      <c r="M731" s="11">
        <v>44927</v>
      </c>
      <c r="N731" s="12">
        <v>45016</v>
      </c>
      <c r="O731" s="10">
        <v>7</v>
      </c>
      <c r="P731" s="84">
        <v>64.5</v>
      </c>
      <c r="Q731" s="84" t="s">
        <v>128</v>
      </c>
      <c r="R731" s="10" t="s">
        <v>129</v>
      </c>
      <c r="S731" s="14" t="s">
        <v>135</v>
      </c>
      <c r="T731" s="11"/>
      <c r="U731" s="12"/>
      <c r="V731" s="257" t="str">
        <f ca="1">IF(U731="","",
IF(U731="NA","",
IFERROR(VLOOKUP(EOMONTH(M731,-2)+1,IPCA!$A:$B,2,0),
VLOOKUP(EOMONTH(TODAY(),-2)+1,IPCA!$A:$B,2,0))/
VLOOKUP(EOMONTH(U731,-2)+1,IPCA!$A:$B,2,0)*
P731))</f>
        <v/>
      </c>
      <c r="W731" s="84"/>
      <c r="X731" s="13" t="s">
        <v>133</v>
      </c>
      <c r="Y731" s="166"/>
      <c r="AA731" s="108"/>
      <c r="AB731" s="15"/>
      <c r="AM731" s="6"/>
      <c r="AN731" s="15">
        <v>7</v>
      </c>
      <c r="AO731">
        <v>7</v>
      </c>
      <c r="AP731">
        <v>7</v>
      </c>
      <c r="AY731" s="6"/>
      <c r="AZ731" s="15"/>
      <c r="BK731" s="6"/>
      <c r="BL731" s="15"/>
      <c r="BW731" s="6"/>
      <c r="BX731" s="15"/>
      <c r="CI731" s="6"/>
      <c r="CJ731" s="16" t="str">
        <f t="shared" si="221"/>
        <v/>
      </c>
      <c r="CK731" s="16">
        <f t="shared" si="222"/>
        <v>1.726027397260274</v>
      </c>
      <c r="CL731" s="16" t="str">
        <f t="shared" si="223"/>
        <v/>
      </c>
      <c r="CM731" s="16" t="str">
        <f t="shared" si="224"/>
        <v/>
      </c>
      <c r="CN731" s="16" t="str">
        <f t="shared" si="225"/>
        <v/>
      </c>
      <c r="CO731" s="18"/>
      <c r="CP731" s="15"/>
      <c r="DA731" s="6"/>
      <c r="DB731" s="15">
        <v>64.5</v>
      </c>
      <c r="DC731">
        <v>64.5</v>
      </c>
      <c r="DD731">
        <v>64.5</v>
      </c>
      <c r="DM731" s="6"/>
      <c r="DN731" s="15"/>
      <c r="DY731" s="6"/>
      <c r="DZ731" s="15"/>
      <c r="EK731" s="6"/>
      <c r="EL731" s="15"/>
      <c r="EW731" s="6"/>
      <c r="EX731" s="16" t="str">
        <f t="shared" si="233"/>
        <v/>
      </c>
      <c r="EY731" s="16">
        <f t="shared" si="234"/>
        <v>15.904109589041095</v>
      </c>
      <c r="EZ731" s="16" t="str">
        <f t="shared" si="235"/>
        <v/>
      </c>
      <c r="FA731" s="16" t="str">
        <f t="shared" si="236"/>
        <v/>
      </c>
      <c r="FB731" s="160" t="str">
        <f t="shared" si="237"/>
        <v/>
      </c>
      <c r="FC731" t="s">
        <v>205</v>
      </c>
      <c r="FD731" s="20" t="s">
        <v>139</v>
      </c>
      <c r="FE731"/>
      <c r="FF731" s="209" t="s">
        <v>206</v>
      </c>
      <c r="FH731" s="284">
        <f t="shared" ca="1" si="226"/>
        <v>0</v>
      </c>
      <c r="FI731" s="208">
        <f t="shared" si="227"/>
        <v>2.9666666666666668</v>
      </c>
      <c r="FK731" t="str">
        <f t="shared" si="228"/>
        <v>EDP TRADING COMERCIALIZACAO E SERVICOS DE ENERGIA SA</v>
      </c>
      <c r="FL731" s="201">
        <f t="shared" ca="1" si="229"/>
        <v>0</v>
      </c>
      <c r="FM731" s="201">
        <f t="shared" ca="1" si="230"/>
        <v>1292760</v>
      </c>
      <c r="FN731" s="200">
        <f>AB731*AB$2*IF($FC731="V",1,-1)*IF($Q731="Fixo",(CP731-INDEX('Curva Forward'!$C$5:$AN$13,MATCH(CONCATENATE(BD_COMERCIAL!$K731," ",BD_COMERCIAL!$L731),'Curva Forward'!$B$5:$B$13,0),MATCH(FN$4,'Curva Forward'!$C$4:$AN$4,0))),CP731)</f>
        <v>0</v>
      </c>
      <c r="FO731" s="200">
        <f>AC731*AC$2*IF($FC731="V",1,-1)*IF($Q731="Fixo",(CQ731-INDEX('Curva Forward'!$C$5:$AN$13,MATCH(CONCATENATE(BD_COMERCIAL!$K731," ",BD_COMERCIAL!$L731),'Curva Forward'!$B$5:$B$13,0),MATCH(FO$4,'Curva Forward'!$C$4:$AN$4,0))),CQ731)</f>
        <v>0</v>
      </c>
      <c r="FP731" s="200">
        <f>AD731*AD$2*IF($FC731="V",1,-1)*IF($Q731="Fixo",(CR731-INDEX('Curva Forward'!$C$5:$AN$13,MATCH(CONCATENATE(BD_COMERCIAL!$K731," ",BD_COMERCIAL!$L731),'Curva Forward'!$B$5:$B$13,0),MATCH(FP$4,'Curva Forward'!$C$4:$AN$4,0))),CR731)</f>
        <v>0</v>
      </c>
      <c r="FQ731" s="200">
        <f>AE731*AE$2*IF($FC731="V",1,-1)*IF($Q731="Fixo",(CS731-INDEX('Curva Forward'!$C$5:$AN$13,MATCH(CONCATENATE(BD_COMERCIAL!$K731," ",BD_COMERCIAL!$L731),'Curva Forward'!$B$5:$B$13,0),MATCH(FQ$4,'Curva Forward'!$C$4:$AN$4,0))),CS731)</f>
        <v>0</v>
      </c>
      <c r="FR731" s="200">
        <f>AF731*AF$2*IF($FC731="V",1,-1)*IF($Q731="Fixo",(CT731-INDEX('Curva Forward'!$C$5:$AN$13,MATCH(CONCATENATE(BD_COMERCIAL!$K731," ",BD_COMERCIAL!$L731),'Curva Forward'!$B$5:$B$13,0),MATCH(FR$4,'Curva Forward'!$C$4:$AN$4,0))),CT731)</f>
        <v>0</v>
      </c>
      <c r="FS731" s="200">
        <f>AG731*AG$2*IF($FC731="V",1,-1)*IF($Q731="Fixo",(CU731-INDEX('Curva Forward'!$C$5:$AN$13,MATCH(CONCATENATE(BD_COMERCIAL!$K731," ",BD_COMERCIAL!$L731),'Curva Forward'!$B$5:$B$13,0),MATCH(FS$4,'Curva Forward'!$C$4:$AN$4,0))),CU731)</f>
        <v>0</v>
      </c>
      <c r="FT731" s="200">
        <f>AH731*AH$2*IF($FC731="V",1,-1)*IF($Q731="Fixo",(CV731-INDEX('Curva Forward'!$C$5:$AN$13,MATCH(CONCATENATE(BD_COMERCIAL!$K731," ",BD_COMERCIAL!$L731),'Curva Forward'!$B$5:$B$13,0),MATCH(FT$4,'Curva Forward'!$C$4:$AN$4,0))),CV731)</f>
        <v>0</v>
      </c>
      <c r="FU731" s="200">
        <f>AI731*AI$2*IF($FC731="V",1,-1)*IF($Q731="Fixo",(CW731-INDEX('Curva Forward'!$C$5:$AN$13,MATCH(CONCATENATE(BD_COMERCIAL!$K731," ",BD_COMERCIAL!$L731),'Curva Forward'!$B$5:$B$13,0),MATCH(FU$4,'Curva Forward'!$C$4:$AN$4,0))),CW731)</f>
        <v>0</v>
      </c>
      <c r="FV731" s="200">
        <f>AJ731*AJ$2*IF($FC731="V",1,-1)*IF($Q731="Fixo",(CX731-INDEX('Curva Forward'!$C$5:$AN$13,MATCH(CONCATENATE(BD_COMERCIAL!$K731," ",BD_COMERCIAL!$L731),'Curva Forward'!$B$5:$B$13,0),MATCH(FV$4,'Curva Forward'!$C$4:$AN$4,0))),CX731)</f>
        <v>0</v>
      </c>
      <c r="FW731" s="200">
        <f>AK731*AK$2*IF($FC731="V",1,-1)*IF($Q731="Fixo",(CY731-INDEX('Curva Forward'!$C$5:$AN$13,MATCH(CONCATENATE(BD_COMERCIAL!$K731," ",BD_COMERCIAL!$L731),'Curva Forward'!$B$5:$B$13,0),MATCH(FW$4,'Curva Forward'!$C$4:$AN$4,0))),CY731)</f>
        <v>0</v>
      </c>
      <c r="FX731" s="200">
        <f>AL731*AL$2*IF($FC731="V",1,-1)*IF($Q731="Fixo",(CZ731-INDEX('Curva Forward'!$C$5:$AN$13,MATCH(CONCATENATE(BD_COMERCIAL!$K731," ",BD_COMERCIAL!$L731),'Curva Forward'!$B$5:$B$13,0),MATCH(FX$4,'Curva Forward'!$C$4:$AN$4,0))),CZ731)</f>
        <v>0</v>
      </c>
      <c r="FY731" s="200">
        <f>AM731*AM$2*IF($FC731="V",1,-1)*IF($Q731="Fixo",(DA731-INDEX('Curva Forward'!$C$5:$AN$13,MATCH(CONCATENATE(BD_COMERCIAL!$K731," ",BD_COMERCIAL!$L731),'Curva Forward'!$B$5:$B$13,0),MATCH(FY$4,'Curva Forward'!$C$4:$AN$4,0))),DA731)</f>
        <v>0</v>
      </c>
      <c r="FZ731" s="200">
        <f>AN731*AN$2*IF($FC731="V",1,-1)*IF($Q731="Fixo",(DB731-INDEX('Curva Forward'!$C$5:$AN$13,MATCH(CONCATENATE(BD_COMERCIAL!$K731," ",BD_COMERCIAL!$L731),'Curva Forward'!$B$5:$B$13,0),MATCH(FZ$4,'Curva Forward'!$C$4:$AN$4,0))),DB731)</f>
        <v>445284</v>
      </c>
      <c r="GA731" s="200">
        <f>AO731*AO$2*IF($FC731="V",1,-1)*IF($Q731="Fixo",(DC731-INDEX('Curva Forward'!$C$5:$AN$13,MATCH(CONCATENATE(BD_COMERCIAL!$K731," ",BD_COMERCIAL!$L731),'Curva Forward'!$B$5:$B$13,0),MATCH(GA$4,'Curva Forward'!$C$4:$AN$4,0))),DC731)</f>
        <v>402192</v>
      </c>
      <c r="GB731" s="200">
        <f>AP731*AP$2*IF($FC731="V",1,-1)*IF($Q731="Fixo",(DD731-INDEX('Curva Forward'!$C$5:$AN$13,MATCH(CONCATENATE(BD_COMERCIAL!$K731," ",BD_COMERCIAL!$L731),'Curva Forward'!$B$5:$B$13,0),MATCH(GB$4,'Curva Forward'!$C$4:$AN$4,0))),DD731)</f>
        <v>445284</v>
      </c>
      <c r="GC731" s="200">
        <f>AQ731*AQ$2*IF($FC731="V",1,-1)*IF($Q731="Fixo",(DE731-INDEX('Curva Forward'!$C$5:$AN$13,MATCH(CONCATENATE(BD_COMERCIAL!$K731," ",BD_COMERCIAL!$L731),'Curva Forward'!$B$5:$B$13,0),MATCH(GC$4,'Curva Forward'!$C$4:$AN$4,0))),DE731)</f>
        <v>0</v>
      </c>
      <c r="GD731" s="200">
        <f>AR731*AR$2*IF($FC731="V",1,-1)*IF($Q731="Fixo",(DF731-INDEX('Curva Forward'!$C$5:$AN$13,MATCH(CONCATENATE(BD_COMERCIAL!$K731," ",BD_COMERCIAL!$L731),'Curva Forward'!$B$5:$B$13,0),MATCH(GD$4,'Curva Forward'!$C$4:$AN$4,0))),DF731)</f>
        <v>0</v>
      </c>
      <c r="GE731" s="200">
        <f>AS731*AS$2*IF($FC731="V",1,-1)*IF($Q731="Fixo",(DG731-INDEX('Curva Forward'!$C$5:$AN$13,MATCH(CONCATENATE(BD_COMERCIAL!$K731," ",BD_COMERCIAL!$L731),'Curva Forward'!$B$5:$B$13,0),MATCH(GE$4,'Curva Forward'!$C$4:$AN$4,0))),DG731)</f>
        <v>0</v>
      </c>
      <c r="GF731" s="200">
        <f>AT731*AT$2*IF($FC731="V",1,-1)*IF($Q731="Fixo",(DH731-INDEX('Curva Forward'!$C$5:$AN$13,MATCH(CONCATENATE(BD_COMERCIAL!$K731," ",BD_COMERCIAL!$L731),'Curva Forward'!$B$5:$B$13,0),MATCH(GF$4,'Curva Forward'!$C$4:$AN$4,0))),DH731)</f>
        <v>0</v>
      </c>
      <c r="GG731" s="200">
        <f>AU731*AU$2*IF($FC731="V",1,-1)*IF($Q731="Fixo",(DI731-INDEX('Curva Forward'!$C$5:$AN$13,MATCH(CONCATENATE(BD_COMERCIAL!$K731," ",BD_COMERCIAL!$L731),'Curva Forward'!$B$5:$B$13,0),MATCH(GG$4,'Curva Forward'!$C$4:$AN$4,0))),DI731)</f>
        <v>0</v>
      </c>
      <c r="GH731" s="200">
        <f>AV731*AV$2*IF($FC731="V",1,-1)*IF($Q731="Fixo",(DJ731-INDEX('Curva Forward'!$C$5:$AN$13,MATCH(CONCATENATE(BD_COMERCIAL!$K731," ",BD_COMERCIAL!$L731),'Curva Forward'!$B$5:$B$13,0),MATCH(GH$4,'Curva Forward'!$C$4:$AN$4,0))),DJ731)</f>
        <v>0</v>
      </c>
      <c r="GI731" s="200">
        <f>AW731*AW$2*IF($FC731="V",1,-1)*IF($Q731="Fixo",(DK731-INDEX('Curva Forward'!$C$5:$AN$13,MATCH(CONCATENATE(BD_COMERCIAL!$K731," ",BD_COMERCIAL!$L731),'Curva Forward'!$B$5:$B$13,0),MATCH(GI$4,'Curva Forward'!$C$4:$AN$4,0))),DK731)</f>
        <v>0</v>
      </c>
      <c r="GJ731" s="200">
        <f>AX731*AX$2*IF($FC731="V",1,-1)*IF($Q731="Fixo",(DL731-INDEX('Curva Forward'!$C$5:$AN$13,MATCH(CONCATENATE(BD_COMERCIAL!$K731," ",BD_COMERCIAL!$L731),'Curva Forward'!$B$5:$B$13,0),MATCH(GJ$4,'Curva Forward'!$C$4:$AN$4,0))),DL731)</f>
        <v>0</v>
      </c>
      <c r="GK731" s="200">
        <f>AY731*AY$2*IF($FC731="V",1,-1)*IF($Q731="Fixo",(DM731-INDEX('Curva Forward'!$C$5:$AN$13,MATCH(CONCATENATE(BD_COMERCIAL!$K731," ",BD_COMERCIAL!$L731),'Curva Forward'!$B$5:$B$13,0),MATCH(GK$4,'Curva Forward'!$C$4:$AN$4,0))),DM731)</f>
        <v>0</v>
      </c>
      <c r="GL731" s="200">
        <f>IF(EZ731="",0,CL731*CL$2*IF($FC731="V",1,-1)*IF($Q731="Fixo",(EZ731-INDEX('Curva Forward'!$C$5:$AN$13,MATCH(CONCATENATE(BD_COMERCIAL!$K731," ",BD_COMERCIAL!$L731),'Curva Forward'!$B$5:$B$13,0),MATCH(GL$4,'Curva Forward'!$C$4:$AN$4,0))),EZ731))</f>
        <v>0</v>
      </c>
      <c r="GM731" s="200">
        <f>IF(FA731="",0,CM731*CM$2*IF($FC731="V",1,-1)*IF($Q731="Fixo",(FA731-INDEX('Curva Forward'!$C$5:$AN$13,MATCH(CONCATENATE(BD_COMERCIAL!$K731," ",BD_COMERCIAL!$L731),'Curva Forward'!$B$5:$B$13,0),MATCH(GM$4,'Curva Forward'!$C$4:$AN$4,0))),FA731))</f>
        <v>0</v>
      </c>
      <c r="GN731" s="200">
        <f>IF(FB731="",0,CN731*CN$2*IF($FC731="V",1,-1)*IF($Q731="Fixo",(FB731-INDEX('Curva Forward'!$C$5:$AN$13,MATCH(CONCATENATE(BD_COMERCIAL!$K731," ",BD_COMERCIAL!$L731),'Curva Forward'!$B$5:$B$13,0),MATCH(GN$4,'Curva Forward'!$C$4:$AN$4,0))),FB731))</f>
        <v>0</v>
      </c>
      <c r="GO731" s="201">
        <f t="shared" ca="1" si="231"/>
        <v>1292760</v>
      </c>
      <c r="GP731" s="201">
        <f t="shared" ca="1" si="232"/>
        <v>0</v>
      </c>
    </row>
    <row r="732" spans="1:198" ht="15" customHeight="1" x14ac:dyDescent="0.25">
      <c r="A732" s="6"/>
      <c r="B732" s="7" t="s">
        <v>1199</v>
      </c>
      <c r="C732" s="8">
        <v>44895</v>
      </c>
      <c r="D732" s="9" t="s">
        <v>124</v>
      </c>
      <c r="E732" s="9" t="s">
        <v>1056</v>
      </c>
      <c r="F732" s="113" t="s">
        <v>992</v>
      </c>
      <c r="G732" s="10" t="s">
        <v>1183</v>
      </c>
      <c r="H732" s="113" t="s">
        <v>1184</v>
      </c>
      <c r="I732" s="9" t="s">
        <v>139</v>
      </c>
      <c r="J732" s="166"/>
      <c r="K732" s="10" t="s">
        <v>127</v>
      </c>
      <c r="L732" s="84" t="s">
        <v>22</v>
      </c>
      <c r="M732" s="11">
        <v>45017</v>
      </c>
      <c r="N732" s="12">
        <v>45107</v>
      </c>
      <c r="O732" s="10">
        <v>7</v>
      </c>
      <c r="P732" s="84">
        <v>70</v>
      </c>
      <c r="Q732" s="84" t="s">
        <v>128</v>
      </c>
      <c r="R732" s="10" t="s">
        <v>129</v>
      </c>
      <c r="S732" s="14" t="s">
        <v>135</v>
      </c>
      <c r="T732" s="11"/>
      <c r="U732" s="12"/>
      <c r="V732" s="257" t="str">
        <f ca="1">IF(U732="","",
IF(U732="NA","",
IFERROR(VLOOKUP(EOMONTH(M732,-2)+1,IPCA!$A:$B,2,0),
VLOOKUP(EOMONTH(TODAY(),-2)+1,IPCA!$A:$B,2,0))/
VLOOKUP(EOMONTH(U732,-2)+1,IPCA!$A:$B,2,0)*
P732))</f>
        <v/>
      </c>
      <c r="W732" s="84"/>
      <c r="X732" s="13" t="s">
        <v>133</v>
      </c>
      <c r="Y732" s="166"/>
      <c r="AA732" s="108"/>
      <c r="AB732" s="15"/>
      <c r="AM732" s="6"/>
      <c r="AN732" s="15"/>
      <c r="AQ732">
        <v>7</v>
      </c>
      <c r="AR732">
        <v>7</v>
      </c>
      <c r="AS732">
        <v>7</v>
      </c>
      <c r="AY732" s="6"/>
      <c r="AZ732" s="15"/>
      <c r="BK732" s="6"/>
      <c r="BL732" s="15"/>
      <c r="BW732" s="6"/>
      <c r="BX732" s="15"/>
      <c r="CI732" s="6"/>
      <c r="CJ732" s="16" t="str">
        <f t="shared" si="221"/>
        <v/>
      </c>
      <c r="CK732" s="16">
        <f t="shared" si="222"/>
        <v>1.7452054794520548</v>
      </c>
      <c r="CL732" s="16" t="str">
        <f t="shared" si="223"/>
        <v/>
      </c>
      <c r="CM732" s="16" t="str">
        <f t="shared" si="224"/>
        <v/>
      </c>
      <c r="CN732" s="16" t="str">
        <f t="shared" si="225"/>
        <v/>
      </c>
      <c r="CO732" s="18"/>
      <c r="CP732" s="15"/>
      <c r="DA732" s="6"/>
      <c r="DB732" s="15"/>
      <c r="DE732">
        <v>70</v>
      </c>
      <c r="DF732">
        <v>70</v>
      </c>
      <c r="DG732">
        <v>70</v>
      </c>
      <c r="DM732" s="6"/>
      <c r="DN732" s="15"/>
      <c r="DY732" s="6"/>
      <c r="DZ732" s="15"/>
      <c r="EK732" s="6"/>
      <c r="EL732" s="15"/>
      <c r="EW732" s="6"/>
      <c r="EX732" s="16" t="str">
        <f t="shared" si="233"/>
        <v/>
      </c>
      <c r="EY732" s="16">
        <f t="shared" si="234"/>
        <v>17.452054794520549</v>
      </c>
      <c r="EZ732" s="16" t="str">
        <f t="shared" si="235"/>
        <v/>
      </c>
      <c r="FA732" s="16" t="str">
        <f t="shared" si="236"/>
        <v/>
      </c>
      <c r="FB732" s="160" t="str">
        <f t="shared" si="237"/>
        <v/>
      </c>
      <c r="FC732" t="s">
        <v>204</v>
      </c>
      <c r="FD732" s="20" t="s">
        <v>139</v>
      </c>
      <c r="FE732"/>
      <c r="FF732" s="209" t="s">
        <v>206</v>
      </c>
      <c r="FH732" s="284">
        <f t="shared" ca="1" si="226"/>
        <v>0</v>
      </c>
      <c r="FI732" s="208">
        <f t="shared" si="227"/>
        <v>3</v>
      </c>
      <c r="FK732" t="str">
        <f t="shared" si="228"/>
        <v>EDP TRADING COMERCIALIZACAO E SERVICOS DE ENERGIA SA</v>
      </c>
      <c r="FL732" s="201">
        <f t="shared" ca="1" si="229"/>
        <v>0</v>
      </c>
      <c r="FM732" s="201">
        <f t="shared" ca="1" si="230"/>
        <v>-856128</v>
      </c>
      <c r="FN732" s="200">
        <f>AB732*AB$2*IF($FC732="V",1,-1)*IF($Q732="Fixo",(CP732-INDEX('Curva Forward'!$C$5:$AN$13,MATCH(CONCATENATE(BD_COMERCIAL!$K732," ",BD_COMERCIAL!$L732),'Curva Forward'!$B$5:$B$13,0),MATCH(FN$4,'Curva Forward'!$C$4:$AN$4,0))),CP732)</f>
        <v>0</v>
      </c>
      <c r="FO732" s="200">
        <f>AC732*AC$2*IF($FC732="V",1,-1)*IF($Q732="Fixo",(CQ732-INDEX('Curva Forward'!$C$5:$AN$13,MATCH(CONCATENATE(BD_COMERCIAL!$K732," ",BD_COMERCIAL!$L732),'Curva Forward'!$B$5:$B$13,0),MATCH(FO$4,'Curva Forward'!$C$4:$AN$4,0))),CQ732)</f>
        <v>0</v>
      </c>
      <c r="FP732" s="200">
        <f>AD732*AD$2*IF($FC732="V",1,-1)*IF($Q732="Fixo",(CR732-INDEX('Curva Forward'!$C$5:$AN$13,MATCH(CONCATENATE(BD_COMERCIAL!$K732," ",BD_COMERCIAL!$L732),'Curva Forward'!$B$5:$B$13,0),MATCH(FP$4,'Curva Forward'!$C$4:$AN$4,0))),CR732)</f>
        <v>0</v>
      </c>
      <c r="FQ732" s="200">
        <f>AE732*AE$2*IF($FC732="V",1,-1)*IF($Q732="Fixo",(CS732-INDEX('Curva Forward'!$C$5:$AN$13,MATCH(CONCATENATE(BD_COMERCIAL!$K732," ",BD_COMERCIAL!$L732),'Curva Forward'!$B$5:$B$13,0),MATCH(FQ$4,'Curva Forward'!$C$4:$AN$4,0))),CS732)</f>
        <v>0</v>
      </c>
      <c r="FR732" s="200">
        <f>AF732*AF$2*IF($FC732="V",1,-1)*IF($Q732="Fixo",(CT732-INDEX('Curva Forward'!$C$5:$AN$13,MATCH(CONCATENATE(BD_COMERCIAL!$K732," ",BD_COMERCIAL!$L732),'Curva Forward'!$B$5:$B$13,0),MATCH(FR$4,'Curva Forward'!$C$4:$AN$4,0))),CT732)</f>
        <v>0</v>
      </c>
      <c r="FS732" s="200">
        <f>AG732*AG$2*IF($FC732="V",1,-1)*IF($Q732="Fixo",(CU732-INDEX('Curva Forward'!$C$5:$AN$13,MATCH(CONCATENATE(BD_COMERCIAL!$K732," ",BD_COMERCIAL!$L732),'Curva Forward'!$B$5:$B$13,0),MATCH(FS$4,'Curva Forward'!$C$4:$AN$4,0))),CU732)</f>
        <v>0</v>
      </c>
      <c r="FT732" s="200">
        <f>AH732*AH$2*IF($FC732="V",1,-1)*IF($Q732="Fixo",(CV732-INDEX('Curva Forward'!$C$5:$AN$13,MATCH(CONCATENATE(BD_COMERCIAL!$K732," ",BD_COMERCIAL!$L732),'Curva Forward'!$B$5:$B$13,0),MATCH(FT$4,'Curva Forward'!$C$4:$AN$4,0))),CV732)</f>
        <v>0</v>
      </c>
      <c r="FU732" s="200">
        <f>AI732*AI$2*IF($FC732="V",1,-1)*IF($Q732="Fixo",(CW732-INDEX('Curva Forward'!$C$5:$AN$13,MATCH(CONCATENATE(BD_COMERCIAL!$K732," ",BD_COMERCIAL!$L732),'Curva Forward'!$B$5:$B$13,0),MATCH(FU$4,'Curva Forward'!$C$4:$AN$4,0))),CW732)</f>
        <v>0</v>
      </c>
      <c r="FV732" s="200">
        <f>AJ732*AJ$2*IF($FC732="V",1,-1)*IF($Q732="Fixo",(CX732-INDEX('Curva Forward'!$C$5:$AN$13,MATCH(CONCATENATE(BD_COMERCIAL!$K732," ",BD_COMERCIAL!$L732),'Curva Forward'!$B$5:$B$13,0),MATCH(FV$4,'Curva Forward'!$C$4:$AN$4,0))),CX732)</f>
        <v>0</v>
      </c>
      <c r="FW732" s="200">
        <f>AK732*AK$2*IF($FC732="V",1,-1)*IF($Q732="Fixo",(CY732-INDEX('Curva Forward'!$C$5:$AN$13,MATCH(CONCATENATE(BD_COMERCIAL!$K732," ",BD_COMERCIAL!$L732),'Curva Forward'!$B$5:$B$13,0),MATCH(FW$4,'Curva Forward'!$C$4:$AN$4,0))),CY732)</f>
        <v>0</v>
      </c>
      <c r="FX732" s="200">
        <f>AL732*AL$2*IF($FC732="V",1,-1)*IF($Q732="Fixo",(CZ732-INDEX('Curva Forward'!$C$5:$AN$13,MATCH(CONCATENATE(BD_COMERCIAL!$K732," ",BD_COMERCIAL!$L732),'Curva Forward'!$B$5:$B$13,0),MATCH(FX$4,'Curva Forward'!$C$4:$AN$4,0))),CZ732)</f>
        <v>0</v>
      </c>
      <c r="FY732" s="200">
        <f>AM732*AM$2*IF($FC732="V",1,-1)*IF($Q732="Fixo",(DA732-INDEX('Curva Forward'!$C$5:$AN$13,MATCH(CONCATENATE(BD_COMERCIAL!$K732," ",BD_COMERCIAL!$L732),'Curva Forward'!$B$5:$B$13,0),MATCH(FY$4,'Curva Forward'!$C$4:$AN$4,0))),DA732)</f>
        <v>0</v>
      </c>
      <c r="FZ732" s="200">
        <f>AN732*AN$2*IF($FC732="V",1,-1)*IF($Q732="Fixo",(DB732-INDEX('Curva Forward'!$C$5:$AN$13,MATCH(CONCATENATE(BD_COMERCIAL!$K732," ",BD_COMERCIAL!$L732),'Curva Forward'!$B$5:$B$13,0),MATCH(FZ$4,'Curva Forward'!$C$4:$AN$4,0))),DB732)</f>
        <v>0</v>
      </c>
      <c r="GA732" s="200">
        <f>AO732*AO$2*IF($FC732="V",1,-1)*IF($Q732="Fixo",(DC732-INDEX('Curva Forward'!$C$5:$AN$13,MATCH(CONCATENATE(BD_COMERCIAL!$K732," ",BD_COMERCIAL!$L732),'Curva Forward'!$B$5:$B$13,0),MATCH(GA$4,'Curva Forward'!$C$4:$AN$4,0))),DC732)</f>
        <v>0</v>
      </c>
      <c r="GB732" s="200">
        <f>AP732*AP$2*IF($FC732="V",1,-1)*IF($Q732="Fixo",(DD732-INDEX('Curva Forward'!$C$5:$AN$13,MATCH(CONCATENATE(BD_COMERCIAL!$K732," ",BD_COMERCIAL!$L732),'Curva Forward'!$B$5:$B$13,0),MATCH(GB$4,'Curva Forward'!$C$4:$AN$4,0))),DD732)</f>
        <v>0</v>
      </c>
      <c r="GC732" s="200">
        <f>AQ732*AQ$2*IF($FC732="V",1,-1)*IF($Q732="Fixo",(DE732-INDEX('Curva Forward'!$C$5:$AN$13,MATCH(CONCATENATE(BD_COMERCIAL!$K732," ",BD_COMERCIAL!$L732),'Curva Forward'!$B$5:$B$13,0),MATCH(GC$4,'Curva Forward'!$C$4:$AN$4,0))),DE732)</f>
        <v>-282240</v>
      </c>
      <c r="GD732" s="200">
        <f>AR732*AR$2*IF($FC732="V",1,-1)*IF($Q732="Fixo",(DF732-INDEX('Curva Forward'!$C$5:$AN$13,MATCH(CONCATENATE(BD_COMERCIAL!$K732," ",BD_COMERCIAL!$L732),'Curva Forward'!$B$5:$B$13,0),MATCH(GD$4,'Curva Forward'!$C$4:$AN$4,0))),DF732)</f>
        <v>-291648</v>
      </c>
      <c r="GE732" s="200">
        <f>AS732*AS$2*IF($FC732="V",1,-1)*IF($Q732="Fixo",(DG732-INDEX('Curva Forward'!$C$5:$AN$13,MATCH(CONCATENATE(BD_COMERCIAL!$K732," ",BD_COMERCIAL!$L732),'Curva Forward'!$B$5:$B$13,0),MATCH(GE$4,'Curva Forward'!$C$4:$AN$4,0))),DG732)</f>
        <v>-282240</v>
      </c>
      <c r="GF732" s="200">
        <f>AT732*AT$2*IF($FC732="V",1,-1)*IF($Q732="Fixo",(DH732-INDEX('Curva Forward'!$C$5:$AN$13,MATCH(CONCATENATE(BD_COMERCIAL!$K732," ",BD_COMERCIAL!$L732),'Curva Forward'!$B$5:$B$13,0),MATCH(GF$4,'Curva Forward'!$C$4:$AN$4,0))),DH732)</f>
        <v>0</v>
      </c>
      <c r="GG732" s="200">
        <f>AU732*AU$2*IF($FC732="V",1,-1)*IF($Q732="Fixo",(DI732-INDEX('Curva Forward'!$C$5:$AN$13,MATCH(CONCATENATE(BD_COMERCIAL!$K732," ",BD_COMERCIAL!$L732),'Curva Forward'!$B$5:$B$13,0),MATCH(GG$4,'Curva Forward'!$C$4:$AN$4,0))),DI732)</f>
        <v>0</v>
      </c>
      <c r="GH732" s="200">
        <f>AV732*AV$2*IF($FC732="V",1,-1)*IF($Q732="Fixo",(DJ732-INDEX('Curva Forward'!$C$5:$AN$13,MATCH(CONCATENATE(BD_COMERCIAL!$K732," ",BD_COMERCIAL!$L732),'Curva Forward'!$B$5:$B$13,0),MATCH(GH$4,'Curva Forward'!$C$4:$AN$4,0))),DJ732)</f>
        <v>0</v>
      </c>
      <c r="GI732" s="200">
        <f>AW732*AW$2*IF($FC732="V",1,-1)*IF($Q732="Fixo",(DK732-INDEX('Curva Forward'!$C$5:$AN$13,MATCH(CONCATENATE(BD_COMERCIAL!$K732," ",BD_COMERCIAL!$L732),'Curva Forward'!$B$5:$B$13,0),MATCH(GI$4,'Curva Forward'!$C$4:$AN$4,0))),DK732)</f>
        <v>0</v>
      </c>
      <c r="GJ732" s="200">
        <f>AX732*AX$2*IF($FC732="V",1,-1)*IF($Q732="Fixo",(DL732-INDEX('Curva Forward'!$C$5:$AN$13,MATCH(CONCATENATE(BD_COMERCIAL!$K732," ",BD_COMERCIAL!$L732),'Curva Forward'!$B$5:$B$13,0),MATCH(GJ$4,'Curva Forward'!$C$4:$AN$4,0))),DL732)</f>
        <v>0</v>
      </c>
      <c r="GK732" s="200">
        <f>AY732*AY$2*IF($FC732="V",1,-1)*IF($Q732="Fixo",(DM732-INDEX('Curva Forward'!$C$5:$AN$13,MATCH(CONCATENATE(BD_COMERCIAL!$K732," ",BD_COMERCIAL!$L732),'Curva Forward'!$B$5:$B$13,0),MATCH(GK$4,'Curva Forward'!$C$4:$AN$4,0))),DM732)</f>
        <v>0</v>
      </c>
      <c r="GL732" s="200">
        <f>IF(EZ732="",0,CL732*CL$2*IF($FC732="V",1,-1)*IF($Q732="Fixo",(EZ732-INDEX('Curva Forward'!$C$5:$AN$13,MATCH(CONCATENATE(BD_COMERCIAL!$K732," ",BD_COMERCIAL!$L732),'Curva Forward'!$B$5:$B$13,0),MATCH(GL$4,'Curva Forward'!$C$4:$AN$4,0))),EZ732))</f>
        <v>0</v>
      </c>
      <c r="GM732" s="200">
        <f>IF(FA732="",0,CM732*CM$2*IF($FC732="V",1,-1)*IF($Q732="Fixo",(FA732-INDEX('Curva Forward'!$C$5:$AN$13,MATCH(CONCATENATE(BD_COMERCIAL!$K732," ",BD_COMERCIAL!$L732),'Curva Forward'!$B$5:$B$13,0),MATCH(GM$4,'Curva Forward'!$C$4:$AN$4,0))),FA732))</f>
        <v>0</v>
      </c>
      <c r="GN732" s="200">
        <f>IF(FB732="",0,CN732*CN$2*IF($FC732="V",1,-1)*IF($Q732="Fixo",(FB732-INDEX('Curva Forward'!$C$5:$AN$13,MATCH(CONCATENATE(BD_COMERCIAL!$K732," ",BD_COMERCIAL!$L732),'Curva Forward'!$B$5:$B$13,0),MATCH(GN$4,'Curva Forward'!$C$4:$AN$4,0))),FB732))</f>
        <v>0</v>
      </c>
      <c r="GO732" s="201">
        <f t="shared" ca="1" si="231"/>
        <v>0</v>
      </c>
      <c r="GP732" s="201">
        <f t="shared" ca="1" si="232"/>
        <v>-856128</v>
      </c>
    </row>
    <row r="733" spans="1:198" ht="15" customHeight="1" x14ac:dyDescent="0.25">
      <c r="A733" s="6"/>
      <c r="B733" s="7" t="s">
        <v>1200</v>
      </c>
      <c r="C733" s="8">
        <v>44895</v>
      </c>
      <c r="D733" s="9" t="s">
        <v>124</v>
      </c>
      <c r="E733" s="9" t="s">
        <v>1056</v>
      </c>
      <c r="F733" s="113" t="s">
        <v>992</v>
      </c>
      <c r="G733" s="10" t="s">
        <v>873</v>
      </c>
      <c r="H733" s="113" t="s">
        <v>1066</v>
      </c>
      <c r="I733" s="9" t="s">
        <v>139</v>
      </c>
      <c r="J733" s="166"/>
      <c r="K733" s="10" t="s">
        <v>127</v>
      </c>
      <c r="L733" s="84" t="s">
        <v>22</v>
      </c>
      <c r="M733" s="11">
        <v>45017</v>
      </c>
      <c r="N733" s="12">
        <v>45107</v>
      </c>
      <c r="O733" s="10">
        <v>2</v>
      </c>
      <c r="P733" s="84">
        <v>69</v>
      </c>
      <c r="Q733" s="84" t="s">
        <v>128</v>
      </c>
      <c r="R733" s="10" t="s">
        <v>129</v>
      </c>
      <c r="S733" s="14" t="s">
        <v>135</v>
      </c>
      <c r="T733" s="11"/>
      <c r="U733" s="12"/>
      <c r="V733" s="257" t="str">
        <f ca="1">IF(U733="","",
IF(U733="NA","",
IFERROR(VLOOKUP(EOMONTH(M733,-2)+1,IPCA!$A:$B,2,0),
VLOOKUP(EOMONTH(TODAY(),-2)+1,IPCA!$A:$B,2,0))/
VLOOKUP(EOMONTH(U733,-2)+1,IPCA!$A:$B,2,0)*
P733))</f>
        <v/>
      </c>
      <c r="W733" s="84"/>
      <c r="X733" s="13" t="s">
        <v>133</v>
      </c>
      <c r="Y733" s="166"/>
      <c r="AA733" s="108"/>
      <c r="AB733" s="15"/>
      <c r="AM733" s="6"/>
      <c r="AN733" s="15"/>
      <c r="AQ733">
        <v>2</v>
      </c>
      <c r="AR733">
        <v>2</v>
      </c>
      <c r="AS733">
        <v>2</v>
      </c>
      <c r="AY733" s="6"/>
      <c r="AZ733" s="15"/>
      <c r="BK733" s="6"/>
      <c r="BL733" s="15"/>
      <c r="BW733" s="6"/>
      <c r="BX733" s="15"/>
      <c r="CI733" s="6"/>
      <c r="CJ733" s="16" t="str">
        <f t="shared" si="221"/>
        <v/>
      </c>
      <c r="CK733" s="16">
        <f t="shared" si="222"/>
        <v>0.49863013698630138</v>
      </c>
      <c r="CL733" s="16" t="str">
        <f t="shared" si="223"/>
        <v/>
      </c>
      <c r="CM733" s="16" t="str">
        <f t="shared" si="224"/>
        <v/>
      </c>
      <c r="CN733" s="16" t="str">
        <f t="shared" si="225"/>
        <v/>
      </c>
      <c r="CO733" s="18"/>
      <c r="CP733" s="15"/>
      <c r="DA733" s="6"/>
      <c r="DB733" s="15"/>
      <c r="DE733">
        <v>69</v>
      </c>
      <c r="DF733">
        <v>69</v>
      </c>
      <c r="DG733">
        <v>69</v>
      </c>
      <c r="DM733" s="6"/>
      <c r="DN733" s="15"/>
      <c r="DY733" s="6"/>
      <c r="DZ733" s="15"/>
      <c r="EK733" s="6"/>
      <c r="EL733" s="15"/>
      <c r="EW733" s="6"/>
      <c r="EX733" s="16" t="str">
        <f t="shared" si="233"/>
        <v/>
      </c>
      <c r="EY733" s="16">
        <f t="shared" si="234"/>
        <v>17.202739726027396</v>
      </c>
      <c r="EZ733" s="16" t="str">
        <f t="shared" si="235"/>
        <v/>
      </c>
      <c r="FA733" s="16" t="str">
        <f t="shared" si="236"/>
        <v/>
      </c>
      <c r="FB733" s="160" t="str">
        <f t="shared" si="237"/>
        <v/>
      </c>
      <c r="FC733" t="s">
        <v>204</v>
      </c>
      <c r="FD733" s="20" t="s">
        <v>139</v>
      </c>
      <c r="FE733"/>
      <c r="FF733" s="209" t="s">
        <v>206</v>
      </c>
      <c r="FH733" s="284">
        <f t="shared" ca="1" si="226"/>
        <v>0</v>
      </c>
      <c r="FI733" s="208">
        <f t="shared" si="227"/>
        <v>3</v>
      </c>
      <c r="FK733" t="str">
        <f t="shared" si="228"/>
        <v>MEZ COMERCIALIZADORA DE ENERGIA ELETRICA LTDA.</v>
      </c>
      <c r="FL733" s="201">
        <f t="shared" ca="1" si="229"/>
        <v>0</v>
      </c>
      <c r="FM733" s="201">
        <f t="shared" ca="1" si="230"/>
        <v>-248976</v>
      </c>
      <c r="FN733" s="200">
        <f>AB733*AB$2*IF($FC733="V",1,-1)*IF($Q733="Fixo",(CP733-INDEX('Curva Forward'!$C$5:$AN$13,MATCH(CONCATENATE(BD_COMERCIAL!$K733," ",BD_COMERCIAL!$L733),'Curva Forward'!$B$5:$B$13,0),MATCH(FN$4,'Curva Forward'!$C$4:$AN$4,0))),CP733)</f>
        <v>0</v>
      </c>
      <c r="FO733" s="200">
        <f>AC733*AC$2*IF($FC733="V",1,-1)*IF($Q733="Fixo",(CQ733-INDEX('Curva Forward'!$C$5:$AN$13,MATCH(CONCATENATE(BD_COMERCIAL!$K733," ",BD_COMERCIAL!$L733),'Curva Forward'!$B$5:$B$13,0),MATCH(FO$4,'Curva Forward'!$C$4:$AN$4,0))),CQ733)</f>
        <v>0</v>
      </c>
      <c r="FP733" s="200">
        <f>AD733*AD$2*IF($FC733="V",1,-1)*IF($Q733="Fixo",(CR733-INDEX('Curva Forward'!$C$5:$AN$13,MATCH(CONCATENATE(BD_COMERCIAL!$K733," ",BD_COMERCIAL!$L733),'Curva Forward'!$B$5:$B$13,0),MATCH(FP$4,'Curva Forward'!$C$4:$AN$4,0))),CR733)</f>
        <v>0</v>
      </c>
      <c r="FQ733" s="200">
        <f>AE733*AE$2*IF($FC733="V",1,-1)*IF($Q733="Fixo",(CS733-INDEX('Curva Forward'!$C$5:$AN$13,MATCH(CONCATENATE(BD_COMERCIAL!$K733," ",BD_COMERCIAL!$L733),'Curva Forward'!$B$5:$B$13,0),MATCH(FQ$4,'Curva Forward'!$C$4:$AN$4,0))),CS733)</f>
        <v>0</v>
      </c>
      <c r="FR733" s="200">
        <f>AF733*AF$2*IF($FC733="V",1,-1)*IF($Q733="Fixo",(CT733-INDEX('Curva Forward'!$C$5:$AN$13,MATCH(CONCATENATE(BD_COMERCIAL!$K733," ",BD_COMERCIAL!$L733),'Curva Forward'!$B$5:$B$13,0),MATCH(FR$4,'Curva Forward'!$C$4:$AN$4,0))),CT733)</f>
        <v>0</v>
      </c>
      <c r="FS733" s="200">
        <f>AG733*AG$2*IF($FC733="V",1,-1)*IF($Q733="Fixo",(CU733-INDEX('Curva Forward'!$C$5:$AN$13,MATCH(CONCATENATE(BD_COMERCIAL!$K733," ",BD_COMERCIAL!$L733),'Curva Forward'!$B$5:$B$13,0),MATCH(FS$4,'Curva Forward'!$C$4:$AN$4,0))),CU733)</f>
        <v>0</v>
      </c>
      <c r="FT733" s="200">
        <f>AH733*AH$2*IF($FC733="V",1,-1)*IF($Q733="Fixo",(CV733-INDEX('Curva Forward'!$C$5:$AN$13,MATCH(CONCATENATE(BD_COMERCIAL!$K733," ",BD_COMERCIAL!$L733),'Curva Forward'!$B$5:$B$13,0),MATCH(FT$4,'Curva Forward'!$C$4:$AN$4,0))),CV733)</f>
        <v>0</v>
      </c>
      <c r="FU733" s="200">
        <f>AI733*AI$2*IF($FC733="V",1,-1)*IF($Q733="Fixo",(CW733-INDEX('Curva Forward'!$C$5:$AN$13,MATCH(CONCATENATE(BD_COMERCIAL!$K733," ",BD_COMERCIAL!$L733),'Curva Forward'!$B$5:$B$13,0),MATCH(FU$4,'Curva Forward'!$C$4:$AN$4,0))),CW733)</f>
        <v>0</v>
      </c>
      <c r="FV733" s="200">
        <f>AJ733*AJ$2*IF($FC733="V",1,-1)*IF($Q733="Fixo",(CX733-INDEX('Curva Forward'!$C$5:$AN$13,MATCH(CONCATENATE(BD_COMERCIAL!$K733," ",BD_COMERCIAL!$L733),'Curva Forward'!$B$5:$B$13,0),MATCH(FV$4,'Curva Forward'!$C$4:$AN$4,0))),CX733)</f>
        <v>0</v>
      </c>
      <c r="FW733" s="200">
        <f>AK733*AK$2*IF($FC733="V",1,-1)*IF($Q733="Fixo",(CY733-INDEX('Curva Forward'!$C$5:$AN$13,MATCH(CONCATENATE(BD_COMERCIAL!$K733," ",BD_COMERCIAL!$L733),'Curva Forward'!$B$5:$B$13,0),MATCH(FW$4,'Curva Forward'!$C$4:$AN$4,0))),CY733)</f>
        <v>0</v>
      </c>
      <c r="FX733" s="200">
        <f>AL733*AL$2*IF($FC733="V",1,-1)*IF($Q733="Fixo",(CZ733-INDEX('Curva Forward'!$C$5:$AN$13,MATCH(CONCATENATE(BD_COMERCIAL!$K733," ",BD_COMERCIAL!$L733),'Curva Forward'!$B$5:$B$13,0),MATCH(FX$4,'Curva Forward'!$C$4:$AN$4,0))),CZ733)</f>
        <v>0</v>
      </c>
      <c r="FY733" s="200">
        <f>AM733*AM$2*IF($FC733="V",1,-1)*IF($Q733="Fixo",(DA733-INDEX('Curva Forward'!$C$5:$AN$13,MATCH(CONCATENATE(BD_COMERCIAL!$K733," ",BD_COMERCIAL!$L733),'Curva Forward'!$B$5:$B$13,0),MATCH(FY$4,'Curva Forward'!$C$4:$AN$4,0))),DA733)</f>
        <v>0</v>
      </c>
      <c r="FZ733" s="200">
        <f>AN733*AN$2*IF($FC733="V",1,-1)*IF($Q733="Fixo",(DB733-INDEX('Curva Forward'!$C$5:$AN$13,MATCH(CONCATENATE(BD_COMERCIAL!$K733," ",BD_COMERCIAL!$L733),'Curva Forward'!$B$5:$B$13,0),MATCH(FZ$4,'Curva Forward'!$C$4:$AN$4,0))),DB733)</f>
        <v>0</v>
      </c>
      <c r="GA733" s="200">
        <f>AO733*AO$2*IF($FC733="V",1,-1)*IF($Q733="Fixo",(DC733-INDEX('Curva Forward'!$C$5:$AN$13,MATCH(CONCATENATE(BD_COMERCIAL!$K733," ",BD_COMERCIAL!$L733),'Curva Forward'!$B$5:$B$13,0),MATCH(GA$4,'Curva Forward'!$C$4:$AN$4,0))),DC733)</f>
        <v>0</v>
      </c>
      <c r="GB733" s="200">
        <f>AP733*AP$2*IF($FC733="V",1,-1)*IF($Q733="Fixo",(DD733-INDEX('Curva Forward'!$C$5:$AN$13,MATCH(CONCATENATE(BD_COMERCIAL!$K733," ",BD_COMERCIAL!$L733),'Curva Forward'!$B$5:$B$13,0),MATCH(GB$4,'Curva Forward'!$C$4:$AN$4,0))),DD733)</f>
        <v>0</v>
      </c>
      <c r="GC733" s="200">
        <f>AQ733*AQ$2*IF($FC733="V",1,-1)*IF($Q733="Fixo",(DE733-INDEX('Curva Forward'!$C$5:$AN$13,MATCH(CONCATENATE(BD_COMERCIAL!$K733," ",BD_COMERCIAL!$L733),'Curva Forward'!$B$5:$B$13,0),MATCH(GC$4,'Curva Forward'!$C$4:$AN$4,0))),DE733)</f>
        <v>-82080</v>
      </c>
      <c r="GD733" s="200">
        <f>AR733*AR$2*IF($FC733="V",1,-1)*IF($Q733="Fixo",(DF733-INDEX('Curva Forward'!$C$5:$AN$13,MATCH(CONCATENATE(BD_COMERCIAL!$K733," ",BD_COMERCIAL!$L733),'Curva Forward'!$B$5:$B$13,0),MATCH(GD$4,'Curva Forward'!$C$4:$AN$4,0))),DF733)</f>
        <v>-84816</v>
      </c>
      <c r="GE733" s="200">
        <f>AS733*AS$2*IF($FC733="V",1,-1)*IF($Q733="Fixo",(DG733-INDEX('Curva Forward'!$C$5:$AN$13,MATCH(CONCATENATE(BD_COMERCIAL!$K733," ",BD_COMERCIAL!$L733),'Curva Forward'!$B$5:$B$13,0),MATCH(GE$4,'Curva Forward'!$C$4:$AN$4,0))),DG733)</f>
        <v>-82080</v>
      </c>
      <c r="GF733" s="200">
        <f>AT733*AT$2*IF($FC733="V",1,-1)*IF($Q733="Fixo",(DH733-INDEX('Curva Forward'!$C$5:$AN$13,MATCH(CONCATENATE(BD_COMERCIAL!$K733," ",BD_COMERCIAL!$L733),'Curva Forward'!$B$5:$B$13,0),MATCH(GF$4,'Curva Forward'!$C$4:$AN$4,0))),DH733)</f>
        <v>0</v>
      </c>
      <c r="GG733" s="200">
        <f>AU733*AU$2*IF($FC733="V",1,-1)*IF($Q733="Fixo",(DI733-INDEX('Curva Forward'!$C$5:$AN$13,MATCH(CONCATENATE(BD_COMERCIAL!$K733," ",BD_COMERCIAL!$L733),'Curva Forward'!$B$5:$B$13,0),MATCH(GG$4,'Curva Forward'!$C$4:$AN$4,0))),DI733)</f>
        <v>0</v>
      </c>
      <c r="GH733" s="200">
        <f>AV733*AV$2*IF($FC733="V",1,-1)*IF($Q733="Fixo",(DJ733-INDEX('Curva Forward'!$C$5:$AN$13,MATCH(CONCATENATE(BD_COMERCIAL!$K733," ",BD_COMERCIAL!$L733),'Curva Forward'!$B$5:$B$13,0),MATCH(GH$4,'Curva Forward'!$C$4:$AN$4,0))),DJ733)</f>
        <v>0</v>
      </c>
      <c r="GI733" s="200">
        <f>AW733*AW$2*IF($FC733="V",1,-1)*IF($Q733="Fixo",(DK733-INDEX('Curva Forward'!$C$5:$AN$13,MATCH(CONCATENATE(BD_COMERCIAL!$K733," ",BD_COMERCIAL!$L733),'Curva Forward'!$B$5:$B$13,0),MATCH(GI$4,'Curva Forward'!$C$4:$AN$4,0))),DK733)</f>
        <v>0</v>
      </c>
      <c r="GJ733" s="200">
        <f>AX733*AX$2*IF($FC733="V",1,-1)*IF($Q733="Fixo",(DL733-INDEX('Curva Forward'!$C$5:$AN$13,MATCH(CONCATENATE(BD_COMERCIAL!$K733," ",BD_COMERCIAL!$L733),'Curva Forward'!$B$5:$B$13,0),MATCH(GJ$4,'Curva Forward'!$C$4:$AN$4,0))),DL733)</f>
        <v>0</v>
      </c>
      <c r="GK733" s="200">
        <f>AY733*AY$2*IF($FC733="V",1,-1)*IF($Q733="Fixo",(DM733-INDEX('Curva Forward'!$C$5:$AN$13,MATCH(CONCATENATE(BD_COMERCIAL!$K733," ",BD_COMERCIAL!$L733),'Curva Forward'!$B$5:$B$13,0),MATCH(GK$4,'Curva Forward'!$C$4:$AN$4,0))),DM733)</f>
        <v>0</v>
      </c>
      <c r="GL733" s="200">
        <f>IF(EZ733="",0,CL733*CL$2*IF($FC733="V",1,-1)*IF($Q733="Fixo",(EZ733-INDEX('Curva Forward'!$C$5:$AN$13,MATCH(CONCATENATE(BD_COMERCIAL!$K733," ",BD_COMERCIAL!$L733),'Curva Forward'!$B$5:$B$13,0),MATCH(GL$4,'Curva Forward'!$C$4:$AN$4,0))),EZ733))</f>
        <v>0</v>
      </c>
      <c r="GM733" s="200">
        <f>IF(FA733="",0,CM733*CM$2*IF($FC733="V",1,-1)*IF($Q733="Fixo",(FA733-INDEX('Curva Forward'!$C$5:$AN$13,MATCH(CONCATENATE(BD_COMERCIAL!$K733," ",BD_COMERCIAL!$L733),'Curva Forward'!$B$5:$B$13,0),MATCH(GM$4,'Curva Forward'!$C$4:$AN$4,0))),FA733))</f>
        <v>0</v>
      </c>
      <c r="GN733" s="200">
        <f>IF(FB733="",0,CN733*CN$2*IF($FC733="V",1,-1)*IF($Q733="Fixo",(FB733-INDEX('Curva Forward'!$C$5:$AN$13,MATCH(CONCATENATE(BD_COMERCIAL!$K733," ",BD_COMERCIAL!$L733),'Curva Forward'!$B$5:$B$13,0),MATCH(GN$4,'Curva Forward'!$C$4:$AN$4,0))),FB733))</f>
        <v>0</v>
      </c>
      <c r="GO733" s="201">
        <f t="shared" ca="1" si="231"/>
        <v>0</v>
      </c>
      <c r="GP733" s="201">
        <f t="shared" ca="1" si="232"/>
        <v>-248976</v>
      </c>
    </row>
    <row r="734" spans="1:198" ht="15" customHeight="1" x14ac:dyDescent="0.25">
      <c r="A734" s="6"/>
      <c r="B734" s="7" t="s">
        <v>1201</v>
      </c>
      <c r="C734" s="8">
        <v>44896</v>
      </c>
      <c r="D734" s="9" t="s">
        <v>124</v>
      </c>
      <c r="E734" s="9" t="s">
        <v>1056</v>
      </c>
      <c r="F734" s="113" t="s">
        <v>992</v>
      </c>
      <c r="G734" s="10" t="s">
        <v>199</v>
      </c>
      <c r="H734" s="113" t="s">
        <v>1153</v>
      </c>
      <c r="I734" s="9" t="s">
        <v>126</v>
      </c>
      <c r="J734" s="166" t="s">
        <v>1147</v>
      </c>
      <c r="K734" s="10" t="s">
        <v>127</v>
      </c>
      <c r="L734" s="84" t="s">
        <v>22</v>
      </c>
      <c r="M734" s="11">
        <v>45017</v>
      </c>
      <c r="N734" s="12">
        <v>45046</v>
      </c>
      <c r="O734" s="10">
        <v>2</v>
      </c>
      <c r="P734" s="84">
        <v>66</v>
      </c>
      <c r="Q734" s="84" t="s">
        <v>128</v>
      </c>
      <c r="R734" s="10" t="s">
        <v>129</v>
      </c>
      <c r="S734" s="14" t="s">
        <v>135</v>
      </c>
      <c r="T734" s="11"/>
      <c r="U734" s="12"/>
      <c r="V734" s="257" t="str">
        <f ca="1">IF(U734="","",
IF(U734="NA","",
IFERROR(VLOOKUP(EOMONTH(M734,-2)+1,IPCA!$A:$B,2,0),
VLOOKUP(EOMONTH(TODAY(),-2)+1,IPCA!$A:$B,2,0))/
VLOOKUP(EOMONTH(U734,-2)+1,IPCA!$A:$B,2,0)*
P734))</f>
        <v/>
      </c>
      <c r="W734" s="84"/>
      <c r="X734" s="13" t="s">
        <v>133</v>
      </c>
      <c r="Y734" s="166"/>
      <c r="AA734" s="108"/>
      <c r="AB734" s="15"/>
      <c r="AM734" s="6"/>
      <c r="AN734" s="15"/>
      <c r="AQ734">
        <v>2</v>
      </c>
      <c r="AY734" s="6"/>
      <c r="AZ734" s="15"/>
      <c r="BK734" s="6"/>
      <c r="BL734" s="15"/>
      <c r="BW734" s="6"/>
      <c r="BX734" s="15"/>
      <c r="CI734" s="6"/>
      <c r="CJ734" s="16" t="str">
        <f t="shared" si="221"/>
        <v/>
      </c>
      <c r="CK734" s="16">
        <f t="shared" si="222"/>
        <v>0.16438356164383561</v>
      </c>
      <c r="CL734" s="16" t="str">
        <f t="shared" si="223"/>
        <v/>
      </c>
      <c r="CM734" s="16" t="str">
        <f t="shared" si="224"/>
        <v/>
      </c>
      <c r="CN734" s="16" t="str">
        <f t="shared" si="225"/>
        <v/>
      </c>
      <c r="CO734" s="18"/>
      <c r="CP734" s="15"/>
      <c r="DA734" s="6"/>
      <c r="DB734" s="15"/>
      <c r="DE734">
        <v>66</v>
      </c>
      <c r="DM734" s="6"/>
      <c r="DN734" s="15"/>
      <c r="DY734" s="6"/>
      <c r="DZ734" s="15"/>
      <c r="EK734" s="6"/>
      <c r="EL734" s="15"/>
      <c r="EW734" s="6"/>
      <c r="EX734" s="16" t="str">
        <f t="shared" si="233"/>
        <v/>
      </c>
      <c r="EY734" s="16">
        <f t="shared" si="234"/>
        <v>5.4246575342465757</v>
      </c>
      <c r="EZ734" s="16" t="str">
        <f t="shared" si="235"/>
        <v/>
      </c>
      <c r="FA734" s="16" t="str">
        <f t="shared" si="236"/>
        <v/>
      </c>
      <c r="FB734" s="160" t="str">
        <f t="shared" si="237"/>
        <v/>
      </c>
      <c r="FC734" t="s">
        <v>204</v>
      </c>
      <c r="FD734" s="20" t="s">
        <v>126</v>
      </c>
      <c r="FE734"/>
      <c r="FF734" s="209" t="s">
        <v>206</v>
      </c>
      <c r="FH734" s="284">
        <f t="shared" ca="1" si="226"/>
        <v>0</v>
      </c>
      <c r="FI734" s="208">
        <f t="shared" si="227"/>
        <v>0.96666666666666667</v>
      </c>
      <c r="FK734" t="str">
        <f t="shared" si="228"/>
        <v>America Energia S/A</v>
      </c>
      <c r="FL734" s="201">
        <f t="shared" ca="1" si="229"/>
        <v>0</v>
      </c>
      <c r="FM734" s="201">
        <f t="shared" ca="1" si="230"/>
        <v>-86400</v>
      </c>
      <c r="FN734" s="200">
        <f>AB734*AB$2*IF($FC734="V",1,-1)*IF($Q734="Fixo",(CP734-INDEX('Curva Forward'!$C$5:$AN$13,MATCH(CONCATENATE(BD_COMERCIAL!$K734," ",BD_COMERCIAL!$L734),'Curva Forward'!$B$5:$B$13,0),MATCH(FN$4,'Curva Forward'!$C$4:$AN$4,0))),CP734)</f>
        <v>0</v>
      </c>
      <c r="FO734" s="200">
        <f>AC734*AC$2*IF($FC734="V",1,-1)*IF($Q734="Fixo",(CQ734-INDEX('Curva Forward'!$C$5:$AN$13,MATCH(CONCATENATE(BD_COMERCIAL!$K734," ",BD_COMERCIAL!$L734),'Curva Forward'!$B$5:$B$13,0),MATCH(FO$4,'Curva Forward'!$C$4:$AN$4,0))),CQ734)</f>
        <v>0</v>
      </c>
      <c r="FP734" s="200">
        <f>AD734*AD$2*IF($FC734="V",1,-1)*IF($Q734="Fixo",(CR734-INDEX('Curva Forward'!$C$5:$AN$13,MATCH(CONCATENATE(BD_COMERCIAL!$K734," ",BD_COMERCIAL!$L734),'Curva Forward'!$B$5:$B$13,0),MATCH(FP$4,'Curva Forward'!$C$4:$AN$4,0))),CR734)</f>
        <v>0</v>
      </c>
      <c r="FQ734" s="200">
        <f>AE734*AE$2*IF($FC734="V",1,-1)*IF($Q734="Fixo",(CS734-INDEX('Curva Forward'!$C$5:$AN$13,MATCH(CONCATENATE(BD_COMERCIAL!$K734," ",BD_COMERCIAL!$L734),'Curva Forward'!$B$5:$B$13,0),MATCH(FQ$4,'Curva Forward'!$C$4:$AN$4,0))),CS734)</f>
        <v>0</v>
      </c>
      <c r="FR734" s="200">
        <f>AF734*AF$2*IF($FC734="V",1,-1)*IF($Q734="Fixo",(CT734-INDEX('Curva Forward'!$C$5:$AN$13,MATCH(CONCATENATE(BD_COMERCIAL!$K734," ",BD_COMERCIAL!$L734),'Curva Forward'!$B$5:$B$13,0),MATCH(FR$4,'Curva Forward'!$C$4:$AN$4,0))),CT734)</f>
        <v>0</v>
      </c>
      <c r="FS734" s="200">
        <f>AG734*AG$2*IF($FC734="V",1,-1)*IF($Q734="Fixo",(CU734-INDEX('Curva Forward'!$C$5:$AN$13,MATCH(CONCATENATE(BD_COMERCIAL!$K734," ",BD_COMERCIAL!$L734),'Curva Forward'!$B$5:$B$13,0),MATCH(FS$4,'Curva Forward'!$C$4:$AN$4,0))),CU734)</f>
        <v>0</v>
      </c>
      <c r="FT734" s="200">
        <f>AH734*AH$2*IF($FC734="V",1,-1)*IF($Q734="Fixo",(CV734-INDEX('Curva Forward'!$C$5:$AN$13,MATCH(CONCATENATE(BD_COMERCIAL!$K734," ",BD_COMERCIAL!$L734),'Curva Forward'!$B$5:$B$13,0),MATCH(FT$4,'Curva Forward'!$C$4:$AN$4,0))),CV734)</f>
        <v>0</v>
      </c>
      <c r="FU734" s="200">
        <f>AI734*AI$2*IF($FC734="V",1,-1)*IF($Q734="Fixo",(CW734-INDEX('Curva Forward'!$C$5:$AN$13,MATCH(CONCATENATE(BD_COMERCIAL!$K734," ",BD_COMERCIAL!$L734),'Curva Forward'!$B$5:$B$13,0),MATCH(FU$4,'Curva Forward'!$C$4:$AN$4,0))),CW734)</f>
        <v>0</v>
      </c>
      <c r="FV734" s="200">
        <f>AJ734*AJ$2*IF($FC734="V",1,-1)*IF($Q734="Fixo",(CX734-INDEX('Curva Forward'!$C$5:$AN$13,MATCH(CONCATENATE(BD_COMERCIAL!$K734," ",BD_COMERCIAL!$L734),'Curva Forward'!$B$5:$B$13,0),MATCH(FV$4,'Curva Forward'!$C$4:$AN$4,0))),CX734)</f>
        <v>0</v>
      </c>
      <c r="FW734" s="200">
        <f>AK734*AK$2*IF($FC734="V",1,-1)*IF($Q734="Fixo",(CY734-INDEX('Curva Forward'!$C$5:$AN$13,MATCH(CONCATENATE(BD_COMERCIAL!$K734," ",BD_COMERCIAL!$L734),'Curva Forward'!$B$5:$B$13,0),MATCH(FW$4,'Curva Forward'!$C$4:$AN$4,0))),CY734)</f>
        <v>0</v>
      </c>
      <c r="FX734" s="200">
        <f>AL734*AL$2*IF($FC734="V",1,-1)*IF($Q734="Fixo",(CZ734-INDEX('Curva Forward'!$C$5:$AN$13,MATCH(CONCATENATE(BD_COMERCIAL!$K734," ",BD_COMERCIAL!$L734),'Curva Forward'!$B$5:$B$13,0),MATCH(FX$4,'Curva Forward'!$C$4:$AN$4,0))),CZ734)</f>
        <v>0</v>
      </c>
      <c r="FY734" s="200">
        <f>AM734*AM$2*IF($FC734="V",1,-1)*IF($Q734="Fixo",(DA734-INDEX('Curva Forward'!$C$5:$AN$13,MATCH(CONCATENATE(BD_COMERCIAL!$K734," ",BD_COMERCIAL!$L734),'Curva Forward'!$B$5:$B$13,0),MATCH(FY$4,'Curva Forward'!$C$4:$AN$4,0))),DA734)</f>
        <v>0</v>
      </c>
      <c r="FZ734" s="200">
        <f>AN734*AN$2*IF($FC734="V",1,-1)*IF($Q734="Fixo",(DB734-INDEX('Curva Forward'!$C$5:$AN$13,MATCH(CONCATENATE(BD_COMERCIAL!$K734," ",BD_COMERCIAL!$L734),'Curva Forward'!$B$5:$B$13,0),MATCH(FZ$4,'Curva Forward'!$C$4:$AN$4,0))),DB734)</f>
        <v>0</v>
      </c>
      <c r="GA734" s="200">
        <f>AO734*AO$2*IF($FC734="V",1,-1)*IF($Q734="Fixo",(DC734-INDEX('Curva Forward'!$C$5:$AN$13,MATCH(CONCATENATE(BD_COMERCIAL!$K734," ",BD_COMERCIAL!$L734),'Curva Forward'!$B$5:$B$13,0),MATCH(GA$4,'Curva Forward'!$C$4:$AN$4,0))),DC734)</f>
        <v>0</v>
      </c>
      <c r="GB734" s="200">
        <f>AP734*AP$2*IF($FC734="V",1,-1)*IF($Q734="Fixo",(DD734-INDEX('Curva Forward'!$C$5:$AN$13,MATCH(CONCATENATE(BD_COMERCIAL!$K734," ",BD_COMERCIAL!$L734),'Curva Forward'!$B$5:$B$13,0),MATCH(GB$4,'Curva Forward'!$C$4:$AN$4,0))),DD734)</f>
        <v>0</v>
      </c>
      <c r="GC734" s="200">
        <f>AQ734*AQ$2*IF($FC734="V",1,-1)*IF($Q734="Fixo",(DE734-INDEX('Curva Forward'!$C$5:$AN$13,MATCH(CONCATENATE(BD_COMERCIAL!$K734," ",BD_COMERCIAL!$L734),'Curva Forward'!$B$5:$B$13,0),MATCH(GC$4,'Curva Forward'!$C$4:$AN$4,0))),DE734)</f>
        <v>-86400</v>
      </c>
      <c r="GD734" s="200">
        <f>AR734*AR$2*IF($FC734="V",1,-1)*IF($Q734="Fixo",(DF734-INDEX('Curva Forward'!$C$5:$AN$13,MATCH(CONCATENATE(BD_COMERCIAL!$K734," ",BD_COMERCIAL!$L734),'Curva Forward'!$B$5:$B$13,0),MATCH(GD$4,'Curva Forward'!$C$4:$AN$4,0))),DF734)</f>
        <v>0</v>
      </c>
      <c r="GE734" s="200">
        <f>AS734*AS$2*IF($FC734="V",1,-1)*IF($Q734="Fixo",(DG734-INDEX('Curva Forward'!$C$5:$AN$13,MATCH(CONCATENATE(BD_COMERCIAL!$K734," ",BD_COMERCIAL!$L734),'Curva Forward'!$B$5:$B$13,0),MATCH(GE$4,'Curva Forward'!$C$4:$AN$4,0))),DG734)</f>
        <v>0</v>
      </c>
      <c r="GF734" s="200">
        <f>AT734*AT$2*IF($FC734="V",1,-1)*IF($Q734="Fixo",(DH734-INDEX('Curva Forward'!$C$5:$AN$13,MATCH(CONCATENATE(BD_COMERCIAL!$K734," ",BD_COMERCIAL!$L734),'Curva Forward'!$B$5:$B$13,0),MATCH(GF$4,'Curva Forward'!$C$4:$AN$4,0))),DH734)</f>
        <v>0</v>
      </c>
      <c r="GG734" s="200">
        <f>AU734*AU$2*IF($FC734="V",1,-1)*IF($Q734="Fixo",(DI734-INDEX('Curva Forward'!$C$5:$AN$13,MATCH(CONCATENATE(BD_COMERCIAL!$K734," ",BD_COMERCIAL!$L734),'Curva Forward'!$B$5:$B$13,0),MATCH(GG$4,'Curva Forward'!$C$4:$AN$4,0))),DI734)</f>
        <v>0</v>
      </c>
      <c r="GH734" s="200">
        <f>AV734*AV$2*IF($FC734="V",1,-1)*IF($Q734="Fixo",(DJ734-INDEX('Curva Forward'!$C$5:$AN$13,MATCH(CONCATENATE(BD_COMERCIAL!$K734," ",BD_COMERCIAL!$L734),'Curva Forward'!$B$5:$B$13,0),MATCH(GH$4,'Curva Forward'!$C$4:$AN$4,0))),DJ734)</f>
        <v>0</v>
      </c>
      <c r="GI734" s="200">
        <f>AW734*AW$2*IF($FC734="V",1,-1)*IF($Q734="Fixo",(DK734-INDEX('Curva Forward'!$C$5:$AN$13,MATCH(CONCATENATE(BD_COMERCIAL!$K734," ",BD_COMERCIAL!$L734),'Curva Forward'!$B$5:$B$13,0),MATCH(GI$4,'Curva Forward'!$C$4:$AN$4,0))),DK734)</f>
        <v>0</v>
      </c>
      <c r="GJ734" s="200">
        <f>AX734*AX$2*IF($FC734="V",1,-1)*IF($Q734="Fixo",(DL734-INDEX('Curva Forward'!$C$5:$AN$13,MATCH(CONCATENATE(BD_COMERCIAL!$K734," ",BD_COMERCIAL!$L734),'Curva Forward'!$B$5:$B$13,0),MATCH(GJ$4,'Curva Forward'!$C$4:$AN$4,0))),DL734)</f>
        <v>0</v>
      </c>
      <c r="GK734" s="200">
        <f>AY734*AY$2*IF($FC734="V",1,-1)*IF($Q734="Fixo",(DM734-INDEX('Curva Forward'!$C$5:$AN$13,MATCH(CONCATENATE(BD_COMERCIAL!$K734," ",BD_COMERCIAL!$L734),'Curva Forward'!$B$5:$B$13,0),MATCH(GK$4,'Curva Forward'!$C$4:$AN$4,0))),DM734)</f>
        <v>0</v>
      </c>
      <c r="GL734" s="200">
        <f>IF(EZ734="",0,CL734*CL$2*IF($FC734="V",1,-1)*IF($Q734="Fixo",(EZ734-INDEX('Curva Forward'!$C$5:$AN$13,MATCH(CONCATENATE(BD_COMERCIAL!$K734," ",BD_COMERCIAL!$L734),'Curva Forward'!$B$5:$B$13,0),MATCH(GL$4,'Curva Forward'!$C$4:$AN$4,0))),EZ734))</f>
        <v>0</v>
      </c>
      <c r="GM734" s="200">
        <f>IF(FA734="",0,CM734*CM$2*IF($FC734="V",1,-1)*IF($Q734="Fixo",(FA734-INDEX('Curva Forward'!$C$5:$AN$13,MATCH(CONCATENATE(BD_COMERCIAL!$K734," ",BD_COMERCIAL!$L734),'Curva Forward'!$B$5:$B$13,0),MATCH(GM$4,'Curva Forward'!$C$4:$AN$4,0))),FA734))</f>
        <v>0</v>
      </c>
      <c r="GN734" s="200">
        <f>IF(FB734="",0,CN734*CN$2*IF($FC734="V",1,-1)*IF($Q734="Fixo",(FB734-INDEX('Curva Forward'!$C$5:$AN$13,MATCH(CONCATENATE(BD_COMERCIAL!$K734," ",BD_COMERCIAL!$L734),'Curva Forward'!$B$5:$B$13,0),MATCH(GN$4,'Curva Forward'!$C$4:$AN$4,0))),FB734))</f>
        <v>0</v>
      </c>
      <c r="GO734" s="201">
        <f t="shared" ca="1" si="231"/>
        <v>0</v>
      </c>
      <c r="GP734" s="201">
        <f t="shared" ca="1" si="232"/>
        <v>-86400</v>
      </c>
    </row>
    <row r="735" spans="1:198" ht="15" customHeight="1" x14ac:dyDescent="0.25">
      <c r="A735" s="6"/>
      <c r="B735" s="7" t="s">
        <v>1231</v>
      </c>
      <c r="C735" s="8">
        <v>44896</v>
      </c>
      <c r="D735" s="9" t="s">
        <v>124</v>
      </c>
      <c r="E735" s="9" t="s">
        <v>1056</v>
      </c>
      <c r="F735" s="113" t="s">
        <v>992</v>
      </c>
      <c r="G735" s="10" t="s">
        <v>147</v>
      </c>
      <c r="H735" s="113" t="e">
        <v>#N/A</v>
      </c>
      <c r="I735" s="9" t="s">
        <v>139</v>
      </c>
      <c r="J735" s="166" t="s">
        <v>1147</v>
      </c>
      <c r="K735" s="10" t="s">
        <v>127</v>
      </c>
      <c r="L735" s="84" t="s">
        <v>22</v>
      </c>
      <c r="M735" s="11">
        <v>45047</v>
      </c>
      <c r="N735" s="12">
        <v>45077</v>
      </c>
      <c r="O735" s="10">
        <v>1</v>
      </c>
      <c r="P735" s="84">
        <v>66</v>
      </c>
      <c r="Q735" s="84" t="s">
        <v>128</v>
      </c>
      <c r="R735" s="10" t="s">
        <v>129</v>
      </c>
      <c r="S735" s="14" t="s">
        <v>135</v>
      </c>
      <c r="T735" s="11"/>
      <c r="U735" s="12"/>
      <c r="V735" s="257" t="str">
        <f ca="1">IF(U735="","",
IF(U735="NA","",
IFERROR(VLOOKUP(EOMONTH(M735,-2)+1,IPCA!$A:$B,2,0),
VLOOKUP(EOMONTH(TODAY(),-2)+1,IPCA!$A:$B,2,0))/
VLOOKUP(EOMONTH(U735,-2)+1,IPCA!$A:$B,2,0)*
P735))</f>
        <v/>
      </c>
      <c r="W735" s="84"/>
      <c r="X735" s="13"/>
      <c r="Y735" s="166"/>
      <c r="Z735" s="107" t="s">
        <v>148</v>
      </c>
      <c r="AA735" s="107" t="s">
        <v>148</v>
      </c>
      <c r="AB735" s="15"/>
      <c r="AM735" s="6"/>
      <c r="AN735" s="15"/>
      <c r="AR735">
        <v>1</v>
      </c>
      <c r="AY735" s="6"/>
      <c r="AZ735" s="15"/>
      <c r="BK735" s="6"/>
      <c r="BL735" s="15"/>
      <c r="BW735" s="6"/>
      <c r="BX735" s="15"/>
      <c r="CI735" s="6"/>
      <c r="CJ735" s="16" t="str">
        <f t="shared" si="221"/>
        <v/>
      </c>
      <c r="CK735" s="16">
        <f t="shared" si="222"/>
        <v>8.4931506849315067E-2</v>
      </c>
      <c r="CL735" s="16" t="str">
        <f t="shared" si="223"/>
        <v/>
      </c>
      <c r="CM735" s="16" t="str">
        <f t="shared" si="224"/>
        <v/>
      </c>
      <c r="CN735" s="16" t="str">
        <f t="shared" si="225"/>
        <v/>
      </c>
      <c r="CO735" s="18"/>
      <c r="CP735" s="15"/>
      <c r="DA735" s="6"/>
      <c r="DB735" s="15"/>
      <c r="DF735">
        <v>66</v>
      </c>
      <c r="DM735" s="6"/>
      <c r="DN735" s="15"/>
      <c r="DY735" s="6"/>
      <c r="DZ735" s="15"/>
      <c r="EK735" s="6"/>
      <c r="EL735" s="15"/>
      <c r="EW735" s="6"/>
      <c r="EX735" s="16" t="str">
        <f t="shared" si="233"/>
        <v/>
      </c>
      <c r="EY735" s="16">
        <f t="shared" si="234"/>
        <v>5.6054794520547944</v>
      </c>
      <c r="EZ735" s="16" t="str">
        <f t="shared" si="235"/>
        <v/>
      </c>
      <c r="FA735" s="16" t="str">
        <f t="shared" si="236"/>
        <v/>
      </c>
      <c r="FB735" s="160" t="str">
        <f t="shared" si="237"/>
        <v/>
      </c>
      <c r="FC735" t="s">
        <v>204</v>
      </c>
      <c r="FD735" s="20" t="s">
        <v>147</v>
      </c>
      <c r="FE735"/>
      <c r="FF735" s="209" t="s">
        <v>206</v>
      </c>
      <c r="FH735" s="284">
        <f t="shared" ca="1" si="226"/>
        <v>0</v>
      </c>
      <c r="FI735" s="208">
        <f t="shared" si="227"/>
        <v>1</v>
      </c>
      <c r="FK735" t="str">
        <f t="shared" si="228"/>
        <v>Portfólio</v>
      </c>
      <c r="FL735" s="201">
        <f t="shared" ca="1" si="229"/>
        <v>0</v>
      </c>
      <c r="FM735" s="201">
        <f t="shared" ca="1" si="230"/>
        <v>-44640</v>
      </c>
      <c r="FN735" s="200">
        <f>AB735*AB$2*IF($FC735="V",1,-1)*IF($Q735="Fixo",(CP735-INDEX('Curva Forward'!$C$5:$AN$13,MATCH(CONCATENATE(BD_COMERCIAL!$K735," ",BD_COMERCIAL!$L735),'Curva Forward'!$B$5:$B$13,0),MATCH(FN$4,'Curva Forward'!$C$4:$AN$4,0))),CP735)</f>
        <v>0</v>
      </c>
      <c r="FO735" s="200">
        <f>AC735*AC$2*IF($FC735="V",1,-1)*IF($Q735="Fixo",(CQ735-INDEX('Curva Forward'!$C$5:$AN$13,MATCH(CONCATENATE(BD_COMERCIAL!$K735," ",BD_COMERCIAL!$L735),'Curva Forward'!$B$5:$B$13,0),MATCH(FO$4,'Curva Forward'!$C$4:$AN$4,0))),CQ735)</f>
        <v>0</v>
      </c>
      <c r="FP735" s="200">
        <f>AD735*AD$2*IF($FC735="V",1,-1)*IF($Q735="Fixo",(CR735-INDEX('Curva Forward'!$C$5:$AN$13,MATCH(CONCATENATE(BD_COMERCIAL!$K735," ",BD_COMERCIAL!$L735),'Curva Forward'!$B$5:$B$13,0),MATCH(FP$4,'Curva Forward'!$C$4:$AN$4,0))),CR735)</f>
        <v>0</v>
      </c>
      <c r="FQ735" s="200">
        <f>AE735*AE$2*IF($FC735="V",1,-1)*IF($Q735="Fixo",(CS735-INDEX('Curva Forward'!$C$5:$AN$13,MATCH(CONCATENATE(BD_COMERCIAL!$K735," ",BD_COMERCIAL!$L735),'Curva Forward'!$B$5:$B$13,0),MATCH(FQ$4,'Curva Forward'!$C$4:$AN$4,0))),CS735)</f>
        <v>0</v>
      </c>
      <c r="FR735" s="200">
        <f>AF735*AF$2*IF($FC735="V",1,-1)*IF($Q735="Fixo",(CT735-INDEX('Curva Forward'!$C$5:$AN$13,MATCH(CONCATENATE(BD_COMERCIAL!$K735," ",BD_COMERCIAL!$L735),'Curva Forward'!$B$5:$B$13,0),MATCH(FR$4,'Curva Forward'!$C$4:$AN$4,0))),CT735)</f>
        <v>0</v>
      </c>
      <c r="FS735" s="200">
        <f>AG735*AG$2*IF($FC735="V",1,-1)*IF($Q735="Fixo",(CU735-INDEX('Curva Forward'!$C$5:$AN$13,MATCH(CONCATENATE(BD_COMERCIAL!$K735," ",BD_COMERCIAL!$L735),'Curva Forward'!$B$5:$B$13,0),MATCH(FS$4,'Curva Forward'!$C$4:$AN$4,0))),CU735)</f>
        <v>0</v>
      </c>
      <c r="FT735" s="200">
        <f>AH735*AH$2*IF($FC735="V",1,-1)*IF($Q735="Fixo",(CV735-INDEX('Curva Forward'!$C$5:$AN$13,MATCH(CONCATENATE(BD_COMERCIAL!$K735," ",BD_COMERCIAL!$L735),'Curva Forward'!$B$5:$B$13,0),MATCH(FT$4,'Curva Forward'!$C$4:$AN$4,0))),CV735)</f>
        <v>0</v>
      </c>
      <c r="FU735" s="200">
        <f>AI735*AI$2*IF($FC735="V",1,-1)*IF($Q735="Fixo",(CW735-INDEX('Curva Forward'!$C$5:$AN$13,MATCH(CONCATENATE(BD_COMERCIAL!$K735," ",BD_COMERCIAL!$L735),'Curva Forward'!$B$5:$B$13,0),MATCH(FU$4,'Curva Forward'!$C$4:$AN$4,0))),CW735)</f>
        <v>0</v>
      </c>
      <c r="FV735" s="200">
        <f>AJ735*AJ$2*IF($FC735="V",1,-1)*IF($Q735="Fixo",(CX735-INDEX('Curva Forward'!$C$5:$AN$13,MATCH(CONCATENATE(BD_COMERCIAL!$K735," ",BD_COMERCIAL!$L735),'Curva Forward'!$B$5:$B$13,0),MATCH(FV$4,'Curva Forward'!$C$4:$AN$4,0))),CX735)</f>
        <v>0</v>
      </c>
      <c r="FW735" s="200">
        <f>AK735*AK$2*IF($FC735="V",1,-1)*IF($Q735="Fixo",(CY735-INDEX('Curva Forward'!$C$5:$AN$13,MATCH(CONCATENATE(BD_COMERCIAL!$K735," ",BD_COMERCIAL!$L735),'Curva Forward'!$B$5:$B$13,0),MATCH(FW$4,'Curva Forward'!$C$4:$AN$4,0))),CY735)</f>
        <v>0</v>
      </c>
      <c r="FX735" s="200">
        <f>AL735*AL$2*IF($FC735="V",1,-1)*IF($Q735="Fixo",(CZ735-INDEX('Curva Forward'!$C$5:$AN$13,MATCH(CONCATENATE(BD_COMERCIAL!$K735," ",BD_COMERCIAL!$L735),'Curva Forward'!$B$5:$B$13,0),MATCH(FX$4,'Curva Forward'!$C$4:$AN$4,0))),CZ735)</f>
        <v>0</v>
      </c>
      <c r="FY735" s="200">
        <f>AM735*AM$2*IF($FC735="V",1,-1)*IF($Q735="Fixo",(DA735-INDEX('Curva Forward'!$C$5:$AN$13,MATCH(CONCATENATE(BD_COMERCIAL!$K735," ",BD_COMERCIAL!$L735),'Curva Forward'!$B$5:$B$13,0),MATCH(FY$4,'Curva Forward'!$C$4:$AN$4,0))),DA735)</f>
        <v>0</v>
      </c>
      <c r="FZ735" s="200">
        <f>AN735*AN$2*IF($FC735="V",1,-1)*IF($Q735="Fixo",(DB735-INDEX('Curva Forward'!$C$5:$AN$13,MATCH(CONCATENATE(BD_COMERCIAL!$K735," ",BD_COMERCIAL!$L735),'Curva Forward'!$B$5:$B$13,0),MATCH(FZ$4,'Curva Forward'!$C$4:$AN$4,0))),DB735)</f>
        <v>0</v>
      </c>
      <c r="GA735" s="200">
        <f>AO735*AO$2*IF($FC735="V",1,-1)*IF($Q735="Fixo",(DC735-INDEX('Curva Forward'!$C$5:$AN$13,MATCH(CONCATENATE(BD_COMERCIAL!$K735," ",BD_COMERCIAL!$L735),'Curva Forward'!$B$5:$B$13,0),MATCH(GA$4,'Curva Forward'!$C$4:$AN$4,0))),DC735)</f>
        <v>0</v>
      </c>
      <c r="GB735" s="200">
        <f>AP735*AP$2*IF($FC735="V",1,-1)*IF($Q735="Fixo",(DD735-INDEX('Curva Forward'!$C$5:$AN$13,MATCH(CONCATENATE(BD_COMERCIAL!$K735," ",BD_COMERCIAL!$L735),'Curva Forward'!$B$5:$B$13,0),MATCH(GB$4,'Curva Forward'!$C$4:$AN$4,0))),DD735)</f>
        <v>0</v>
      </c>
      <c r="GC735" s="200">
        <f>AQ735*AQ$2*IF($FC735="V",1,-1)*IF($Q735="Fixo",(DE735-INDEX('Curva Forward'!$C$5:$AN$13,MATCH(CONCATENATE(BD_COMERCIAL!$K735," ",BD_COMERCIAL!$L735),'Curva Forward'!$B$5:$B$13,0),MATCH(GC$4,'Curva Forward'!$C$4:$AN$4,0))),DE735)</f>
        <v>0</v>
      </c>
      <c r="GD735" s="200">
        <f>AR735*AR$2*IF($FC735="V",1,-1)*IF($Q735="Fixo",(DF735-INDEX('Curva Forward'!$C$5:$AN$13,MATCH(CONCATENATE(BD_COMERCIAL!$K735," ",BD_COMERCIAL!$L735),'Curva Forward'!$B$5:$B$13,0),MATCH(GD$4,'Curva Forward'!$C$4:$AN$4,0))),DF735)</f>
        <v>-44640</v>
      </c>
      <c r="GE735" s="200">
        <f>AS735*AS$2*IF($FC735="V",1,-1)*IF($Q735="Fixo",(DG735-INDEX('Curva Forward'!$C$5:$AN$13,MATCH(CONCATENATE(BD_COMERCIAL!$K735," ",BD_COMERCIAL!$L735),'Curva Forward'!$B$5:$B$13,0),MATCH(GE$4,'Curva Forward'!$C$4:$AN$4,0))),DG735)</f>
        <v>0</v>
      </c>
      <c r="GF735" s="200">
        <f>AT735*AT$2*IF($FC735="V",1,-1)*IF($Q735="Fixo",(DH735-INDEX('Curva Forward'!$C$5:$AN$13,MATCH(CONCATENATE(BD_COMERCIAL!$K735," ",BD_COMERCIAL!$L735),'Curva Forward'!$B$5:$B$13,0),MATCH(GF$4,'Curva Forward'!$C$4:$AN$4,0))),DH735)</f>
        <v>0</v>
      </c>
      <c r="GG735" s="200">
        <f>AU735*AU$2*IF($FC735="V",1,-1)*IF($Q735="Fixo",(DI735-INDEX('Curva Forward'!$C$5:$AN$13,MATCH(CONCATENATE(BD_COMERCIAL!$K735," ",BD_COMERCIAL!$L735),'Curva Forward'!$B$5:$B$13,0),MATCH(GG$4,'Curva Forward'!$C$4:$AN$4,0))),DI735)</f>
        <v>0</v>
      </c>
      <c r="GH735" s="200">
        <f>AV735*AV$2*IF($FC735="V",1,-1)*IF($Q735="Fixo",(DJ735-INDEX('Curva Forward'!$C$5:$AN$13,MATCH(CONCATENATE(BD_COMERCIAL!$K735," ",BD_COMERCIAL!$L735),'Curva Forward'!$B$5:$B$13,0),MATCH(GH$4,'Curva Forward'!$C$4:$AN$4,0))),DJ735)</f>
        <v>0</v>
      </c>
      <c r="GI735" s="200">
        <f>AW735*AW$2*IF($FC735="V",1,-1)*IF($Q735="Fixo",(DK735-INDEX('Curva Forward'!$C$5:$AN$13,MATCH(CONCATENATE(BD_COMERCIAL!$K735," ",BD_COMERCIAL!$L735),'Curva Forward'!$B$5:$B$13,0),MATCH(GI$4,'Curva Forward'!$C$4:$AN$4,0))),DK735)</f>
        <v>0</v>
      </c>
      <c r="GJ735" s="200">
        <f>AX735*AX$2*IF($FC735="V",1,-1)*IF($Q735="Fixo",(DL735-INDEX('Curva Forward'!$C$5:$AN$13,MATCH(CONCATENATE(BD_COMERCIAL!$K735," ",BD_COMERCIAL!$L735),'Curva Forward'!$B$5:$B$13,0),MATCH(GJ$4,'Curva Forward'!$C$4:$AN$4,0))),DL735)</f>
        <v>0</v>
      </c>
      <c r="GK735" s="200">
        <f>AY735*AY$2*IF($FC735="V",1,-1)*IF($Q735="Fixo",(DM735-INDEX('Curva Forward'!$C$5:$AN$13,MATCH(CONCATENATE(BD_COMERCIAL!$K735," ",BD_COMERCIAL!$L735),'Curva Forward'!$B$5:$B$13,0),MATCH(GK$4,'Curva Forward'!$C$4:$AN$4,0))),DM735)</f>
        <v>0</v>
      </c>
      <c r="GL735" s="200">
        <f>IF(EZ735="",0,CL735*CL$2*IF($FC735="V",1,-1)*IF($Q735="Fixo",(EZ735-INDEX('Curva Forward'!$C$5:$AN$13,MATCH(CONCATENATE(BD_COMERCIAL!$K735," ",BD_COMERCIAL!$L735),'Curva Forward'!$B$5:$B$13,0),MATCH(GL$4,'Curva Forward'!$C$4:$AN$4,0))),EZ735))</f>
        <v>0</v>
      </c>
      <c r="GM735" s="200">
        <f>IF(FA735="",0,CM735*CM$2*IF($FC735="V",1,-1)*IF($Q735="Fixo",(FA735-INDEX('Curva Forward'!$C$5:$AN$13,MATCH(CONCATENATE(BD_COMERCIAL!$K735," ",BD_COMERCIAL!$L735),'Curva Forward'!$B$5:$B$13,0),MATCH(GM$4,'Curva Forward'!$C$4:$AN$4,0))),FA735))</f>
        <v>0</v>
      </c>
      <c r="GN735" s="200">
        <f>IF(FB735="",0,CN735*CN$2*IF($FC735="V",1,-1)*IF($Q735="Fixo",(FB735-INDEX('Curva Forward'!$C$5:$AN$13,MATCH(CONCATENATE(BD_COMERCIAL!$K735," ",BD_COMERCIAL!$L735),'Curva Forward'!$B$5:$B$13,0),MATCH(GN$4,'Curva Forward'!$C$4:$AN$4,0))),FB735))</f>
        <v>0</v>
      </c>
      <c r="GO735" s="201">
        <f t="shared" ca="1" si="231"/>
        <v>0</v>
      </c>
      <c r="GP735" s="201">
        <f t="shared" ca="1" si="232"/>
        <v>-44640</v>
      </c>
    </row>
    <row r="736" spans="1:198" ht="15" customHeight="1" x14ac:dyDescent="0.25">
      <c r="A736" s="6"/>
      <c r="B736" s="7" t="s">
        <v>1232</v>
      </c>
      <c r="C736" s="8">
        <v>44896</v>
      </c>
      <c r="D736" s="9" t="s">
        <v>124</v>
      </c>
      <c r="E736" s="9" t="s">
        <v>1056</v>
      </c>
      <c r="F736" s="113" t="s">
        <v>992</v>
      </c>
      <c r="G736" s="10" t="s">
        <v>147</v>
      </c>
      <c r="H736" s="113" t="e">
        <v>#N/A</v>
      </c>
      <c r="I736" s="9" t="s">
        <v>139</v>
      </c>
      <c r="J736" s="166" t="s">
        <v>1147</v>
      </c>
      <c r="K736" s="10" t="s">
        <v>127</v>
      </c>
      <c r="L736" s="84" t="s">
        <v>22</v>
      </c>
      <c r="M736" s="11">
        <v>45108</v>
      </c>
      <c r="N736" s="12">
        <v>45138</v>
      </c>
      <c r="O736" s="10">
        <v>5</v>
      </c>
      <c r="P736" s="84">
        <v>103</v>
      </c>
      <c r="Q736" s="84" t="s">
        <v>128</v>
      </c>
      <c r="R736" s="10" t="s">
        <v>129</v>
      </c>
      <c r="S736" s="14" t="s">
        <v>135</v>
      </c>
      <c r="T736" s="11"/>
      <c r="U736" s="12"/>
      <c r="V736" s="257" t="str">
        <f ca="1">IF(U736="","",
IF(U736="NA","",
IFERROR(VLOOKUP(EOMONTH(M736,-2)+1,IPCA!$A:$B,2,0),
VLOOKUP(EOMONTH(TODAY(),-2)+1,IPCA!$A:$B,2,0))/
VLOOKUP(EOMONTH(U736,-2)+1,IPCA!$A:$B,2,0)*
P736))</f>
        <v/>
      </c>
      <c r="W736" s="84"/>
      <c r="X736" s="13"/>
      <c r="Y736" s="166"/>
      <c r="Z736" s="107" t="s">
        <v>148</v>
      </c>
      <c r="AA736" s="107" t="s">
        <v>148</v>
      </c>
      <c r="AB736" s="15"/>
      <c r="AM736" s="6"/>
      <c r="AN736" s="15"/>
      <c r="AT736">
        <v>5</v>
      </c>
      <c r="AY736" s="6"/>
      <c r="AZ736" s="15"/>
      <c r="BK736" s="6"/>
      <c r="BL736" s="15"/>
      <c r="BW736" s="6"/>
      <c r="BX736" s="15"/>
      <c r="CI736" s="6"/>
      <c r="CJ736" s="16" t="str">
        <f t="shared" si="221"/>
        <v/>
      </c>
      <c r="CK736" s="16">
        <f t="shared" si="222"/>
        <v>0.42465753424657532</v>
      </c>
      <c r="CL736" s="16" t="str">
        <f t="shared" si="223"/>
        <v/>
      </c>
      <c r="CM736" s="16" t="str">
        <f t="shared" si="224"/>
        <v/>
      </c>
      <c r="CN736" s="16" t="str">
        <f t="shared" si="225"/>
        <v/>
      </c>
      <c r="CO736" s="18"/>
      <c r="CP736" s="15"/>
      <c r="DA736" s="6"/>
      <c r="DB736" s="15"/>
      <c r="DH736">
        <v>103</v>
      </c>
      <c r="DM736" s="6"/>
      <c r="DN736" s="15"/>
      <c r="DY736" s="6"/>
      <c r="DZ736" s="15"/>
      <c r="EK736" s="6"/>
      <c r="EL736" s="15"/>
      <c r="EW736" s="6"/>
      <c r="EX736" s="16" t="str">
        <f t="shared" si="233"/>
        <v/>
      </c>
      <c r="EY736" s="16">
        <f t="shared" si="234"/>
        <v>8.7479452054794518</v>
      </c>
      <c r="EZ736" s="16" t="str">
        <f t="shared" si="235"/>
        <v/>
      </c>
      <c r="FA736" s="16" t="str">
        <f t="shared" si="236"/>
        <v/>
      </c>
      <c r="FB736" s="160" t="str">
        <f t="shared" si="237"/>
        <v/>
      </c>
      <c r="FC736" t="s">
        <v>204</v>
      </c>
      <c r="FD736" s="20" t="s">
        <v>147</v>
      </c>
      <c r="FE736"/>
      <c r="FF736" s="209" t="s">
        <v>206</v>
      </c>
      <c r="FH736" s="284">
        <f t="shared" ca="1" si="226"/>
        <v>0</v>
      </c>
      <c r="FI736" s="208">
        <f t="shared" si="227"/>
        <v>1</v>
      </c>
      <c r="FK736" t="str">
        <f t="shared" si="228"/>
        <v>Portfólio</v>
      </c>
      <c r="FL736" s="201">
        <f t="shared" ca="1" si="229"/>
        <v>0</v>
      </c>
      <c r="FM736" s="201">
        <f t="shared" ca="1" si="230"/>
        <v>-305040</v>
      </c>
      <c r="FN736" s="200">
        <f>AB736*AB$2*IF($FC736="V",1,-1)*IF($Q736="Fixo",(CP736-INDEX('Curva Forward'!$C$5:$AN$13,MATCH(CONCATENATE(BD_COMERCIAL!$K736," ",BD_COMERCIAL!$L736),'Curva Forward'!$B$5:$B$13,0),MATCH(FN$4,'Curva Forward'!$C$4:$AN$4,0))),CP736)</f>
        <v>0</v>
      </c>
      <c r="FO736" s="200">
        <f>AC736*AC$2*IF($FC736="V",1,-1)*IF($Q736="Fixo",(CQ736-INDEX('Curva Forward'!$C$5:$AN$13,MATCH(CONCATENATE(BD_COMERCIAL!$K736," ",BD_COMERCIAL!$L736),'Curva Forward'!$B$5:$B$13,0),MATCH(FO$4,'Curva Forward'!$C$4:$AN$4,0))),CQ736)</f>
        <v>0</v>
      </c>
      <c r="FP736" s="200">
        <f>AD736*AD$2*IF($FC736="V",1,-1)*IF($Q736="Fixo",(CR736-INDEX('Curva Forward'!$C$5:$AN$13,MATCH(CONCATENATE(BD_COMERCIAL!$K736," ",BD_COMERCIAL!$L736),'Curva Forward'!$B$5:$B$13,0),MATCH(FP$4,'Curva Forward'!$C$4:$AN$4,0))),CR736)</f>
        <v>0</v>
      </c>
      <c r="FQ736" s="200">
        <f>AE736*AE$2*IF($FC736="V",1,-1)*IF($Q736="Fixo",(CS736-INDEX('Curva Forward'!$C$5:$AN$13,MATCH(CONCATENATE(BD_COMERCIAL!$K736," ",BD_COMERCIAL!$L736),'Curva Forward'!$B$5:$B$13,0),MATCH(FQ$4,'Curva Forward'!$C$4:$AN$4,0))),CS736)</f>
        <v>0</v>
      </c>
      <c r="FR736" s="200">
        <f>AF736*AF$2*IF($FC736="V",1,-1)*IF($Q736="Fixo",(CT736-INDEX('Curva Forward'!$C$5:$AN$13,MATCH(CONCATENATE(BD_COMERCIAL!$K736," ",BD_COMERCIAL!$L736),'Curva Forward'!$B$5:$B$13,0),MATCH(FR$4,'Curva Forward'!$C$4:$AN$4,0))),CT736)</f>
        <v>0</v>
      </c>
      <c r="FS736" s="200">
        <f>AG736*AG$2*IF($FC736="V",1,-1)*IF($Q736="Fixo",(CU736-INDEX('Curva Forward'!$C$5:$AN$13,MATCH(CONCATENATE(BD_COMERCIAL!$K736," ",BD_COMERCIAL!$L736),'Curva Forward'!$B$5:$B$13,0),MATCH(FS$4,'Curva Forward'!$C$4:$AN$4,0))),CU736)</f>
        <v>0</v>
      </c>
      <c r="FT736" s="200">
        <f>AH736*AH$2*IF($FC736="V",1,-1)*IF($Q736="Fixo",(CV736-INDEX('Curva Forward'!$C$5:$AN$13,MATCH(CONCATENATE(BD_COMERCIAL!$K736," ",BD_COMERCIAL!$L736),'Curva Forward'!$B$5:$B$13,0),MATCH(FT$4,'Curva Forward'!$C$4:$AN$4,0))),CV736)</f>
        <v>0</v>
      </c>
      <c r="FU736" s="200">
        <f>AI736*AI$2*IF($FC736="V",1,-1)*IF($Q736="Fixo",(CW736-INDEX('Curva Forward'!$C$5:$AN$13,MATCH(CONCATENATE(BD_COMERCIAL!$K736," ",BD_COMERCIAL!$L736),'Curva Forward'!$B$5:$B$13,0),MATCH(FU$4,'Curva Forward'!$C$4:$AN$4,0))),CW736)</f>
        <v>0</v>
      </c>
      <c r="FV736" s="200">
        <f>AJ736*AJ$2*IF($FC736="V",1,-1)*IF($Q736="Fixo",(CX736-INDEX('Curva Forward'!$C$5:$AN$13,MATCH(CONCATENATE(BD_COMERCIAL!$K736," ",BD_COMERCIAL!$L736),'Curva Forward'!$B$5:$B$13,0),MATCH(FV$4,'Curva Forward'!$C$4:$AN$4,0))),CX736)</f>
        <v>0</v>
      </c>
      <c r="FW736" s="200">
        <f>AK736*AK$2*IF($FC736="V",1,-1)*IF($Q736="Fixo",(CY736-INDEX('Curva Forward'!$C$5:$AN$13,MATCH(CONCATENATE(BD_COMERCIAL!$K736," ",BD_COMERCIAL!$L736),'Curva Forward'!$B$5:$B$13,0),MATCH(FW$4,'Curva Forward'!$C$4:$AN$4,0))),CY736)</f>
        <v>0</v>
      </c>
      <c r="FX736" s="200">
        <f>AL736*AL$2*IF($FC736="V",1,-1)*IF($Q736="Fixo",(CZ736-INDEX('Curva Forward'!$C$5:$AN$13,MATCH(CONCATENATE(BD_COMERCIAL!$K736," ",BD_COMERCIAL!$L736),'Curva Forward'!$B$5:$B$13,0),MATCH(FX$4,'Curva Forward'!$C$4:$AN$4,0))),CZ736)</f>
        <v>0</v>
      </c>
      <c r="FY736" s="200">
        <f>AM736*AM$2*IF($FC736="V",1,-1)*IF($Q736="Fixo",(DA736-INDEX('Curva Forward'!$C$5:$AN$13,MATCH(CONCATENATE(BD_COMERCIAL!$K736," ",BD_COMERCIAL!$L736),'Curva Forward'!$B$5:$B$13,0),MATCH(FY$4,'Curva Forward'!$C$4:$AN$4,0))),DA736)</f>
        <v>0</v>
      </c>
      <c r="FZ736" s="200">
        <f>AN736*AN$2*IF($FC736="V",1,-1)*IF($Q736="Fixo",(DB736-INDEX('Curva Forward'!$C$5:$AN$13,MATCH(CONCATENATE(BD_COMERCIAL!$K736," ",BD_COMERCIAL!$L736),'Curva Forward'!$B$5:$B$13,0),MATCH(FZ$4,'Curva Forward'!$C$4:$AN$4,0))),DB736)</f>
        <v>0</v>
      </c>
      <c r="GA736" s="200">
        <f>AO736*AO$2*IF($FC736="V",1,-1)*IF($Q736="Fixo",(DC736-INDEX('Curva Forward'!$C$5:$AN$13,MATCH(CONCATENATE(BD_COMERCIAL!$K736," ",BD_COMERCIAL!$L736),'Curva Forward'!$B$5:$B$13,0),MATCH(GA$4,'Curva Forward'!$C$4:$AN$4,0))),DC736)</f>
        <v>0</v>
      </c>
      <c r="GB736" s="200">
        <f>AP736*AP$2*IF($FC736="V",1,-1)*IF($Q736="Fixo",(DD736-INDEX('Curva Forward'!$C$5:$AN$13,MATCH(CONCATENATE(BD_COMERCIAL!$K736," ",BD_COMERCIAL!$L736),'Curva Forward'!$B$5:$B$13,0),MATCH(GB$4,'Curva Forward'!$C$4:$AN$4,0))),DD736)</f>
        <v>0</v>
      </c>
      <c r="GC736" s="200">
        <f>AQ736*AQ$2*IF($FC736="V",1,-1)*IF($Q736="Fixo",(DE736-INDEX('Curva Forward'!$C$5:$AN$13,MATCH(CONCATENATE(BD_COMERCIAL!$K736," ",BD_COMERCIAL!$L736),'Curva Forward'!$B$5:$B$13,0),MATCH(GC$4,'Curva Forward'!$C$4:$AN$4,0))),DE736)</f>
        <v>0</v>
      </c>
      <c r="GD736" s="200">
        <f>AR736*AR$2*IF($FC736="V",1,-1)*IF($Q736="Fixo",(DF736-INDEX('Curva Forward'!$C$5:$AN$13,MATCH(CONCATENATE(BD_COMERCIAL!$K736," ",BD_COMERCIAL!$L736),'Curva Forward'!$B$5:$B$13,0),MATCH(GD$4,'Curva Forward'!$C$4:$AN$4,0))),DF736)</f>
        <v>0</v>
      </c>
      <c r="GE736" s="200">
        <f>AS736*AS$2*IF($FC736="V",1,-1)*IF($Q736="Fixo",(DG736-INDEX('Curva Forward'!$C$5:$AN$13,MATCH(CONCATENATE(BD_COMERCIAL!$K736," ",BD_COMERCIAL!$L736),'Curva Forward'!$B$5:$B$13,0),MATCH(GE$4,'Curva Forward'!$C$4:$AN$4,0))),DG736)</f>
        <v>0</v>
      </c>
      <c r="GF736" s="200">
        <f>AT736*AT$2*IF($FC736="V",1,-1)*IF($Q736="Fixo",(DH736-INDEX('Curva Forward'!$C$5:$AN$13,MATCH(CONCATENATE(BD_COMERCIAL!$K736," ",BD_COMERCIAL!$L736),'Curva Forward'!$B$5:$B$13,0),MATCH(GF$4,'Curva Forward'!$C$4:$AN$4,0))),DH736)</f>
        <v>-305040</v>
      </c>
      <c r="GG736" s="200">
        <f>AU736*AU$2*IF($FC736="V",1,-1)*IF($Q736="Fixo",(DI736-INDEX('Curva Forward'!$C$5:$AN$13,MATCH(CONCATENATE(BD_COMERCIAL!$K736," ",BD_COMERCIAL!$L736),'Curva Forward'!$B$5:$B$13,0),MATCH(GG$4,'Curva Forward'!$C$4:$AN$4,0))),DI736)</f>
        <v>0</v>
      </c>
      <c r="GH736" s="200">
        <f>AV736*AV$2*IF($FC736="V",1,-1)*IF($Q736="Fixo",(DJ736-INDEX('Curva Forward'!$C$5:$AN$13,MATCH(CONCATENATE(BD_COMERCIAL!$K736," ",BD_COMERCIAL!$L736),'Curva Forward'!$B$5:$B$13,0),MATCH(GH$4,'Curva Forward'!$C$4:$AN$4,0))),DJ736)</f>
        <v>0</v>
      </c>
      <c r="GI736" s="200">
        <f>AW736*AW$2*IF($FC736="V",1,-1)*IF($Q736="Fixo",(DK736-INDEX('Curva Forward'!$C$5:$AN$13,MATCH(CONCATENATE(BD_COMERCIAL!$K736," ",BD_COMERCIAL!$L736),'Curva Forward'!$B$5:$B$13,0),MATCH(GI$4,'Curva Forward'!$C$4:$AN$4,0))),DK736)</f>
        <v>0</v>
      </c>
      <c r="GJ736" s="200">
        <f>AX736*AX$2*IF($FC736="V",1,-1)*IF($Q736="Fixo",(DL736-INDEX('Curva Forward'!$C$5:$AN$13,MATCH(CONCATENATE(BD_COMERCIAL!$K736," ",BD_COMERCIAL!$L736),'Curva Forward'!$B$5:$B$13,0),MATCH(GJ$4,'Curva Forward'!$C$4:$AN$4,0))),DL736)</f>
        <v>0</v>
      </c>
      <c r="GK736" s="200">
        <f>AY736*AY$2*IF($FC736="V",1,-1)*IF($Q736="Fixo",(DM736-INDEX('Curva Forward'!$C$5:$AN$13,MATCH(CONCATENATE(BD_COMERCIAL!$K736," ",BD_COMERCIAL!$L736),'Curva Forward'!$B$5:$B$13,0),MATCH(GK$4,'Curva Forward'!$C$4:$AN$4,0))),DM736)</f>
        <v>0</v>
      </c>
      <c r="GL736" s="200">
        <f>IF(EZ736="",0,CL736*CL$2*IF($FC736="V",1,-1)*IF($Q736="Fixo",(EZ736-INDEX('Curva Forward'!$C$5:$AN$13,MATCH(CONCATENATE(BD_COMERCIAL!$K736," ",BD_COMERCIAL!$L736),'Curva Forward'!$B$5:$B$13,0),MATCH(GL$4,'Curva Forward'!$C$4:$AN$4,0))),EZ736))</f>
        <v>0</v>
      </c>
      <c r="GM736" s="200">
        <f>IF(FA736="",0,CM736*CM$2*IF($FC736="V",1,-1)*IF($Q736="Fixo",(FA736-INDEX('Curva Forward'!$C$5:$AN$13,MATCH(CONCATENATE(BD_COMERCIAL!$K736," ",BD_COMERCIAL!$L736),'Curva Forward'!$B$5:$B$13,0),MATCH(GM$4,'Curva Forward'!$C$4:$AN$4,0))),FA736))</f>
        <v>0</v>
      </c>
      <c r="GN736" s="200">
        <f>IF(FB736="",0,CN736*CN$2*IF($FC736="V",1,-1)*IF($Q736="Fixo",(FB736-INDEX('Curva Forward'!$C$5:$AN$13,MATCH(CONCATENATE(BD_COMERCIAL!$K736," ",BD_COMERCIAL!$L736),'Curva Forward'!$B$5:$B$13,0),MATCH(GN$4,'Curva Forward'!$C$4:$AN$4,0))),FB736))</f>
        <v>0</v>
      </c>
      <c r="GO736" s="201">
        <f t="shared" ca="1" si="231"/>
        <v>0</v>
      </c>
      <c r="GP736" s="201">
        <f t="shared" ca="1" si="232"/>
        <v>-305040</v>
      </c>
    </row>
    <row r="737" spans="1:198" ht="15" customHeight="1" x14ac:dyDescent="0.25">
      <c r="A737" s="6"/>
      <c r="B737" s="7" t="s">
        <v>1202</v>
      </c>
      <c r="C737" s="8">
        <v>44901</v>
      </c>
      <c r="D737" s="9" t="s">
        <v>131</v>
      </c>
      <c r="E737" s="9" t="s">
        <v>1058</v>
      </c>
      <c r="F737" s="113" t="s">
        <v>1059</v>
      </c>
      <c r="G737" s="10" t="s">
        <v>1056</v>
      </c>
      <c r="H737" s="113" t="s">
        <v>992</v>
      </c>
      <c r="I737" s="9" t="s">
        <v>139</v>
      </c>
      <c r="J737" s="166"/>
      <c r="K737" s="10" t="s">
        <v>127</v>
      </c>
      <c r="L737" s="84" t="s">
        <v>22</v>
      </c>
      <c r="M737" s="11">
        <v>44866</v>
      </c>
      <c r="N737" s="12">
        <v>44895</v>
      </c>
      <c r="O737" s="10">
        <v>2</v>
      </c>
      <c r="P737" s="84">
        <v>-1.1000000000000001</v>
      </c>
      <c r="Q737" s="84" t="s">
        <v>586</v>
      </c>
      <c r="R737" s="10" t="s">
        <v>129</v>
      </c>
      <c r="S737" s="14" t="s">
        <v>135</v>
      </c>
      <c r="T737" s="11"/>
      <c r="U737" s="12"/>
      <c r="V737" s="257" t="str">
        <f ca="1">IF(U737="","",
IF(U737="NA","",
IFERROR(VLOOKUP(EOMONTH(M737,-2)+1,IPCA!$A:$B,2,0),
VLOOKUP(EOMONTH(TODAY(),-2)+1,IPCA!$A:$B,2,0))/
VLOOKUP(EOMONTH(U737,-2)+1,IPCA!$A:$B,2,0)*
P737))</f>
        <v/>
      </c>
      <c r="W737" s="84"/>
      <c r="X737" s="13" t="s">
        <v>6</v>
      </c>
      <c r="Y737" s="166"/>
      <c r="AA737" s="108"/>
      <c r="AB737" s="15"/>
      <c r="AL737">
        <v>2</v>
      </c>
      <c r="AM737" s="6"/>
      <c r="AN737" s="15"/>
      <c r="AY737" s="6"/>
      <c r="AZ737" s="15"/>
      <c r="BK737" s="6"/>
      <c r="BL737" s="15"/>
      <c r="BW737" s="6"/>
      <c r="BX737" s="15"/>
      <c r="CI737" s="6"/>
      <c r="CJ737" s="16">
        <f t="shared" si="221"/>
        <v>0.16438356164383561</v>
      </c>
      <c r="CK737" s="16" t="str">
        <f t="shared" si="222"/>
        <v/>
      </c>
      <c r="CL737" s="16" t="str">
        <f t="shared" si="223"/>
        <v/>
      </c>
      <c r="CM737" s="16" t="str">
        <f t="shared" si="224"/>
        <v/>
      </c>
      <c r="CN737" s="16" t="str">
        <f t="shared" si="225"/>
        <v/>
      </c>
      <c r="CO737" s="18"/>
      <c r="CP737" s="15"/>
      <c r="CZ737">
        <v>-1.1000000000000001</v>
      </c>
      <c r="DA737" s="6"/>
      <c r="DB737" s="15"/>
      <c r="DM737" s="6"/>
      <c r="DN737" s="15"/>
      <c r="DY737" s="6"/>
      <c r="DZ737" s="15"/>
      <c r="EK737" s="6"/>
      <c r="EL737" s="15"/>
      <c r="EW737" s="6"/>
      <c r="EX737" s="16">
        <f t="shared" si="233"/>
        <v>-9.0410958904109606E-2</v>
      </c>
      <c r="EY737" s="16" t="str">
        <f t="shared" si="234"/>
        <v/>
      </c>
      <c r="EZ737" s="16" t="str">
        <f t="shared" si="235"/>
        <v/>
      </c>
      <c r="FA737" s="16" t="str">
        <f t="shared" si="236"/>
        <v/>
      </c>
      <c r="FB737" s="160" t="str">
        <f t="shared" si="237"/>
        <v/>
      </c>
      <c r="FC737" t="s">
        <v>205</v>
      </c>
      <c r="FD737" s="20" t="s">
        <v>139</v>
      </c>
      <c r="FE737"/>
      <c r="FF737" s="209" t="s">
        <v>206</v>
      </c>
      <c r="FH737" s="284">
        <f t="shared" ca="1" si="226"/>
        <v>0</v>
      </c>
      <c r="FI737" s="208">
        <f t="shared" si="227"/>
        <v>0.96666666666666667</v>
      </c>
      <c r="FK737" t="str">
        <f t="shared" si="228"/>
        <v>SAFIRA ADMINISTRACAO E COMERCIALIZACAO DE ENERGIA S.A.</v>
      </c>
      <c r="FL737" s="201">
        <f t="shared" ca="1" si="229"/>
        <v>1584.0000000000002</v>
      </c>
      <c r="FM737" s="201">
        <f t="shared" ca="1" si="230"/>
        <v>0</v>
      </c>
      <c r="FN737" s="200">
        <f>AB737*AB$2*IF($FC737="V",1,-1)*IF($Q737="Fixo",(CP737-INDEX('Curva Forward'!$C$5:$AN$13,MATCH(CONCATENATE(BD_COMERCIAL!$K737," ",BD_COMERCIAL!$L737),'Curva Forward'!$B$5:$B$13,0),MATCH(FN$4,'Curva Forward'!$C$4:$AN$4,0))),CP737)</f>
        <v>0</v>
      </c>
      <c r="FO737" s="200">
        <f>AC737*AC$2*IF($FC737="V",1,-1)*IF($Q737="Fixo",(CQ737-INDEX('Curva Forward'!$C$5:$AN$13,MATCH(CONCATENATE(BD_COMERCIAL!$K737," ",BD_COMERCIAL!$L737),'Curva Forward'!$B$5:$B$13,0),MATCH(FO$4,'Curva Forward'!$C$4:$AN$4,0))),CQ737)</f>
        <v>0</v>
      </c>
      <c r="FP737" s="200">
        <f>AD737*AD$2*IF($FC737="V",1,-1)*IF($Q737="Fixo",(CR737-INDEX('Curva Forward'!$C$5:$AN$13,MATCH(CONCATENATE(BD_COMERCIAL!$K737," ",BD_COMERCIAL!$L737),'Curva Forward'!$B$5:$B$13,0),MATCH(FP$4,'Curva Forward'!$C$4:$AN$4,0))),CR737)</f>
        <v>0</v>
      </c>
      <c r="FQ737" s="200">
        <f>AE737*AE$2*IF($FC737="V",1,-1)*IF($Q737="Fixo",(CS737-INDEX('Curva Forward'!$C$5:$AN$13,MATCH(CONCATENATE(BD_COMERCIAL!$K737," ",BD_COMERCIAL!$L737),'Curva Forward'!$B$5:$B$13,0),MATCH(FQ$4,'Curva Forward'!$C$4:$AN$4,0))),CS737)</f>
        <v>0</v>
      </c>
      <c r="FR737" s="200">
        <f>AF737*AF$2*IF($FC737="V",1,-1)*IF($Q737="Fixo",(CT737-INDEX('Curva Forward'!$C$5:$AN$13,MATCH(CONCATENATE(BD_COMERCIAL!$K737," ",BD_COMERCIAL!$L737),'Curva Forward'!$B$5:$B$13,0),MATCH(FR$4,'Curva Forward'!$C$4:$AN$4,0))),CT737)</f>
        <v>0</v>
      </c>
      <c r="FS737" s="200">
        <f>AG737*AG$2*IF($FC737="V",1,-1)*IF($Q737="Fixo",(CU737-INDEX('Curva Forward'!$C$5:$AN$13,MATCH(CONCATENATE(BD_COMERCIAL!$K737," ",BD_COMERCIAL!$L737),'Curva Forward'!$B$5:$B$13,0),MATCH(FS$4,'Curva Forward'!$C$4:$AN$4,0))),CU737)</f>
        <v>0</v>
      </c>
      <c r="FT737" s="200">
        <f>AH737*AH$2*IF($FC737="V",1,-1)*IF($Q737="Fixo",(CV737-INDEX('Curva Forward'!$C$5:$AN$13,MATCH(CONCATENATE(BD_COMERCIAL!$K737," ",BD_COMERCIAL!$L737),'Curva Forward'!$B$5:$B$13,0),MATCH(FT$4,'Curva Forward'!$C$4:$AN$4,0))),CV737)</f>
        <v>0</v>
      </c>
      <c r="FU737" s="200">
        <f>AI737*AI$2*IF($FC737="V",1,-1)*IF($Q737="Fixo",(CW737-INDEX('Curva Forward'!$C$5:$AN$13,MATCH(CONCATENATE(BD_COMERCIAL!$K737," ",BD_COMERCIAL!$L737),'Curva Forward'!$B$5:$B$13,0),MATCH(FU$4,'Curva Forward'!$C$4:$AN$4,0))),CW737)</f>
        <v>0</v>
      </c>
      <c r="FV737" s="200">
        <f>AJ737*AJ$2*IF($FC737="V",1,-1)*IF($Q737="Fixo",(CX737-INDEX('Curva Forward'!$C$5:$AN$13,MATCH(CONCATENATE(BD_COMERCIAL!$K737," ",BD_COMERCIAL!$L737),'Curva Forward'!$B$5:$B$13,0),MATCH(FV$4,'Curva Forward'!$C$4:$AN$4,0))),CX737)</f>
        <v>0</v>
      </c>
      <c r="FW737" s="200">
        <f>AK737*AK$2*IF($FC737="V",1,-1)*IF($Q737="Fixo",(CY737-INDEX('Curva Forward'!$C$5:$AN$13,MATCH(CONCATENATE(BD_COMERCIAL!$K737," ",BD_COMERCIAL!$L737),'Curva Forward'!$B$5:$B$13,0),MATCH(FW$4,'Curva Forward'!$C$4:$AN$4,0))),CY737)</f>
        <v>0</v>
      </c>
      <c r="FX737" s="200">
        <f>AL737*AL$2*IF($FC737="V",1,-1)*IF($Q737="Fixo",(CZ737-INDEX('Curva Forward'!$C$5:$AN$13,MATCH(CONCATENATE(BD_COMERCIAL!$K737," ",BD_COMERCIAL!$L737),'Curva Forward'!$B$5:$B$13,0),MATCH(FX$4,'Curva Forward'!$C$4:$AN$4,0))),CZ737)</f>
        <v>1584.0000000000002</v>
      </c>
      <c r="FY737" s="200">
        <f>AM737*AM$2*IF($FC737="V",1,-1)*IF($Q737="Fixo",(DA737-INDEX('Curva Forward'!$C$5:$AN$13,MATCH(CONCATENATE(BD_COMERCIAL!$K737," ",BD_COMERCIAL!$L737),'Curva Forward'!$B$5:$B$13,0),MATCH(FY$4,'Curva Forward'!$C$4:$AN$4,0))),DA737)</f>
        <v>0</v>
      </c>
      <c r="FZ737" s="200">
        <f>AN737*AN$2*IF($FC737="V",1,-1)*IF($Q737="Fixo",(DB737-INDEX('Curva Forward'!$C$5:$AN$13,MATCH(CONCATENATE(BD_COMERCIAL!$K737," ",BD_COMERCIAL!$L737),'Curva Forward'!$B$5:$B$13,0),MATCH(FZ$4,'Curva Forward'!$C$4:$AN$4,0))),DB737)</f>
        <v>0</v>
      </c>
      <c r="GA737" s="200">
        <f>AO737*AO$2*IF($FC737="V",1,-1)*IF($Q737="Fixo",(DC737-INDEX('Curva Forward'!$C$5:$AN$13,MATCH(CONCATENATE(BD_COMERCIAL!$K737," ",BD_COMERCIAL!$L737),'Curva Forward'!$B$5:$B$13,0),MATCH(GA$4,'Curva Forward'!$C$4:$AN$4,0))),DC737)</f>
        <v>0</v>
      </c>
      <c r="GB737" s="200">
        <f>AP737*AP$2*IF($FC737="V",1,-1)*IF($Q737="Fixo",(DD737-INDEX('Curva Forward'!$C$5:$AN$13,MATCH(CONCATENATE(BD_COMERCIAL!$K737," ",BD_COMERCIAL!$L737),'Curva Forward'!$B$5:$B$13,0),MATCH(GB$4,'Curva Forward'!$C$4:$AN$4,0))),DD737)</f>
        <v>0</v>
      </c>
      <c r="GC737" s="200">
        <f>AQ737*AQ$2*IF($FC737="V",1,-1)*IF($Q737="Fixo",(DE737-INDEX('Curva Forward'!$C$5:$AN$13,MATCH(CONCATENATE(BD_COMERCIAL!$K737," ",BD_COMERCIAL!$L737),'Curva Forward'!$B$5:$B$13,0),MATCH(GC$4,'Curva Forward'!$C$4:$AN$4,0))),DE737)</f>
        <v>0</v>
      </c>
      <c r="GD737" s="200">
        <f>AR737*AR$2*IF($FC737="V",1,-1)*IF($Q737="Fixo",(DF737-INDEX('Curva Forward'!$C$5:$AN$13,MATCH(CONCATENATE(BD_COMERCIAL!$K737," ",BD_COMERCIAL!$L737),'Curva Forward'!$B$5:$B$13,0),MATCH(GD$4,'Curva Forward'!$C$4:$AN$4,0))),DF737)</f>
        <v>0</v>
      </c>
      <c r="GE737" s="200">
        <f>AS737*AS$2*IF($FC737="V",1,-1)*IF($Q737="Fixo",(DG737-INDEX('Curva Forward'!$C$5:$AN$13,MATCH(CONCATENATE(BD_COMERCIAL!$K737," ",BD_COMERCIAL!$L737),'Curva Forward'!$B$5:$B$13,0),MATCH(GE$4,'Curva Forward'!$C$4:$AN$4,0))),DG737)</f>
        <v>0</v>
      </c>
      <c r="GF737" s="200">
        <f>AT737*AT$2*IF($FC737="V",1,-1)*IF($Q737="Fixo",(DH737-INDEX('Curva Forward'!$C$5:$AN$13,MATCH(CONCATENATE(BD_COMERCIAL!$K737," ",BD_COMERCIAL!$L737),'Curva Forward'!$B$5:$B$13,0),MATCH(GF$4,'Curva Forward'!$C$4:$AN$4,0))),DH737)</f>
        <v>0</v>
      </c>
      <c r="GG737" s="200">
        <f>AU737*AU$2*IF($FC737="V",1,-1)*IF($Q737="Fixo",(DI737-INDEX('Curva Forward'!$C$5:$AN$13,MATCH(CONCATENATE(BD_COMERCIAL!$K737," ",BD_COMERCIAL!$L737),'Curva Forward'!$B$5:$B$13,0),MATCH(GG$4,'Curva Forward'!$C$4:$AN$4,0))),DI737)</f>
        <v>0</v>
      </c>
      <c r="GH737" s="200">
        <f>AV737*AV$2*IF($FC737="V",1,-1)*IF($Q737="Fixo",(DJ737-INDEX('Curva Forward'!$C$5:$AN$13,MATCH(CONCATENATE(BD_COMERCIAL!$K737," ",BD_COMERCIAL!$L737),'Curva Forward'!$B$5:$B$13,0),MATCH(GH$4,'Curva Forward'!$C$4:$AN$4,0))),DJ737)</f>
        <v>0</v>
      </c>
      <c r="GI737" s="200">
        <f>AW737*AW$2*IF($FC737="V",1,-1)*IF($Q737="Fixo",(DK737-INDEX('Curva Forward'!$C$5:$AN$13,MATCH(CONCATENATE(BD_COMERCIAL!$K737," ",BD_COMERCIAL!$L737),'Curva Forward'!$B$5:$B$13,0),MATCH(GI$4,'Curva Forward'!$C$4:$AN$4,0))),DK737)</f>
        <v>0</v>
      </c>
      <c r="GJ737" s="200">
        <f>AX737*AX$2*IF($FC737="V",1,-1)*IF($Q737="Fixo",(DL737-INDEX('Curva Forward'!$C$5:$AN$13,MATCH(CONCATENATE(BD_COMERCIAL!$K737," ",BD_COMERCIAL!$L737),'Curva Forward'!$B$5:$B$13,0),MATCH(GJ$4,'Curva Forward'!$C$4:$AN$4,0))),DL737)</f>
        <v>0</v>
      </c>
      <c r="GK737" s="200">
        <f>AY737*AY$2*IF($FC737="V",1,-1)*IF($Q737="Fixo",(DM737-INDEX('Curva Forward'!$C$5:$AN$13,MATCH(CONCATENATE(BD_COMERCIAL!$K737," ",BD_COMERCIAL!$L737),'Curva Forward'!$B$5:$B$13,0),MATCH(GK$4,'Curva Forward'!$C$4:$AN$4,0))),DM737)</f>
        <v>0</v>
      </c>
      <c r="GL737" s="200">
        <f>IF(EZ737="",0,CL737*CL$2*IF($FC737="V",1,-1)*IF($Q737="Fixo",(EZ737-INDEX('Curva Forward'!$C$5:$AN$13,MATCH(CONCATENATE(BD_COMERCIAL!$K737," ",BD_COMERCIAL!$L737),'Curva Forward'!$B$5:$B$13,0),MATCH(GL$4,'Curva Forward'!$C$4:$AN$4,0))),EZ737))</f>
        <v>0</v>
      </c>
      <c r="GM737" s="200">
        <f>IF(FA737="",0,CM737*CM$2*IF($FC737="V",1,-1)*IF($Q737="Fixo",(FA737-INDEX('Curva Forward'!$C$5:$AN$13,MATCH(CONCATENATE(BD_COMERCIAL!$K737," ",BD_COMERCIAL!$L737),'Curva Forward'!$B$5:$B$13,0),MATCH(GM$4,'Curva Forward'!$C$4:$AN$4,0))),FA737))</f>
        <v>0</v>
      </c>
      <c r="GN737" s="200">
        <f>IF(FB737="",0,CN737*CN$2*IF($FC737="V",1,-1)*IF($Q737="Fixo",(FB737-INDEX('Curva Forward'!$C$5:$AN$13,MATCH(CONCATENATE(BD_COMERCIAL!$K737," ",BD_COMERCIAL!$L737),'Curva Forward'!$B$5:$B$13,0),MATCH(GN$4,'Curva Forward'!$C$4:$AN$4,0))),FB737))</f>
        <v>0</v>
      </c>
      <c r="GO737" s="201">
        <f t="shared" ca="1" si="231"/>
        <v>0</v>
      </c>
      <c r="GP737" s="201">
        <f t="shared" ca="1" si="232"/>
        <v>0</v>
      </c>
    </row>
    <row r="738" spans="1:198" ht="15" customHeight="1" x14ac:dyDescent="0.25">
      <c r="A738" s="6"/>
      <c r="B738" s="7" t="s">
        <v>1203</v>
      </c>
      <c r="C738" s="8">
        <v>44901</v>
      </c>
      <c r="D738" s="9" t="s">
        <v>131</v>
      </c>
      <c r="E738" s="9" t="s">
        <v>1183</v>
      </c>
      <c r="F738" s="113" t="s">
        <v>1184</v>
      </c>
      <c r="G738" s="10" t="s">
        <v>1056</v>
      </c>
      <c r="H738" s="113" t="s">
        <v>992</v>
      </c>
      <c r="I738" s="9" t="s">
        <v>139</v>
      </c>
      <c r="J738" s="166"/>
      <c r="K738" s="10" t="s">
        <v>127</v>
      </c>
      <c r="L738" s="84" t="s">
        <v>22</v>
      </c>
      <c r="M738" s="11">
        <v>44866</v>
      </c>
      <c r="N738" s="12">
        <v>44895</v>
      </c>
      <c r="O738" s="10">
        <v>3</v>
      </c>
      <c r="P738" s="84">
        <v>-1</v>
      </c>
      <c r="Q738" s="84" t="s">
        <v>586</v>
      </c>
      <c r="R738" s="10" t="s">
        <v>129</v>
      </c>
      <c r="S738" s="14" t="s">
        <v>135</v>
      </c>
      <c r="T738" s="11"/>
      <c r="U738" s="12"/>
      <c r="V738" s="257" t="str">
        <f ca="1">IF(U738="","",
IF(U738="NA","",
IFERROR(VLOOKUP(EOMONTH(M738,-2)+1,IPCA!$A:$B,2,0),
VLOOKUP(EOMONTH(TODAY(),-2)+1,IPCA!$A:$B,2,0))/
VLOOKUP(EOMONTH(U738,-2)+1,IPCA!$A:$B,2,0)*
P738))</f>
        <v/>
      </c>
      <c r="W738" s="84"/>
      <c r="X738" s="13" t="s">
        <v>133</v>
      </c>
      <c r="Y738" s="166"/>
      <c r="AA738" s="108"/>
      <c r="AB738" s="15"/>
      <c r="AL738">
        <v>3</v>
      </c>
      <c r="AM738" s="6"/>
      <c r="AN738" s="15"/>
      <c r="AY738" s="6"/>
      <c r="AZ738" s="15"/>
      <c r="BK738" s="6"/>
      <c r="BL738" s="15"/>
      <c r="BW738" s="6"/>
      <c r="BX738" s="15"/>
      <c r="CI738" s="6"/>
      <c r="CJ738" s="16">
        <f t="shared" si="221"/>
        <v>0.24657534246575341</v>
      </c>
      <c r="CK738" s="16" t="str">
        <f t="shared" si="222"/>
        <v/>
      </c>
      <c r="CL738" s="16" t="str">
        <f t="shared" si="223"/>
        <v/>
      </c>
      <c r="CM738" s="16" t="str">
        <f t="shared" si="224"/>
        <v/>
      </c>
      <c r="CN738" s="16" t="str">
        <f t="shared" si="225"/>
        <v/>
      </c>
      <c r="CO738" s="18"/>
      <c r="CP738" s="15"/>
      <c r="CZ738">
        <v>-1</v>
      </c>
      <c r="DA738" s="6"/>
      <c r="DB738" s="15"/>
      <c r="DM738" s="6"/>
      <c r="DN738" s="15"/>
      <c r="DY738" s="6"/>
      <c r="DZ738" s="15"/>
      <c r="EK738" s="6"/>
      <c r="EL738" s="15"/>
      <c r="EW738" s="6"/>
      <c r="EX738" s="16">
        <f t="shared" si="233"/>
        <v>-8.2191780821917804E-2</v>
      </c>
      <c r="EY738" s="16" t="str">
        <f t="shared" si="234"/>
        <v/>
      </c>
      <c r="EZ738" s="16" t="str">
        <f t="shared" si="235"/>
        <v/>
      </c>
      <c r="FA738" s="16" t="str">
        <f t="shared" si="236"/>
        <v/>
      </c>
      <c r="FB738" s="160" t="str">
        <f t="shared" si="237"/>
        <v/>
      </c>
      <c r="FC738" t="s">
        <v>205</v>
      </c>
      <c r="FD738" s="20" t="s">
        <v>139</v>
      </c>
      <c r="FE738"/>
      <c r="FF738" s="209" t="s">
        <v>206</v>
      </c>
      <c r="FH738" s="284">
        <f t="shared" ca="1" si="226"/>
        <v>0</v>
      </c>
      <c r="FI738" s="208">
        <f t="shared" si="227"/>
        <v>0.96666666666666667</v>
      </c>
      <c r="FK738" t="str">
        <f t="shared" si="228"/>
        <v>EDP TRADING COMERCIALIZACAO E SERVICOS DE ENERGIA SA</v>
      </c>
      <c r="FL738" s="201">
        <f t="shared" ca="1" si="229"/>
        <v>2160</v>
      </c>
      <c r="FM738" s="201">
        <f t="shared" ca="1" si="230"/>
        <v>0</v>
      </c>
      <c r="FN738" s="200">
        <f>AB738*AB$2*IF($FC738="V",1,-1)*IF($Q738="Fixo",(CP738-INDEX('Curva Forward'!$C$5:$AN$13,MATCH(CONCATENATE(BD_COMERCIAL!$K738," ",BD_COMERCIAL!$L738),'Curva Forward'!$B$5:$B$13,0),MATCH(FN$4,'Curva Forward'!$C$4:$AN$4,0))),CP738)</f>
        <v>0</v>
      </c>
      <c r="FO738" s="200">
        <f>AC738*AC$2*IF($FC738="V",1,-1)*IF($Q738="Fixo",(CQ738-INDEX('Curva Forward'!$C$5:$AN$13,MATCH(CONCATENATE(BD_COMERCIAL!$K738," ",BD_COMERCIAL!$L738),'Curva Forward'!$B$5:$B$13,0),MATCH(FO$4,'Curva Forward'!$C$4:$AN$4,0))),CQ738)</f>
        <v>0</v>
      </c>
      <c r="FP738" s="200">
        <f>AD738*AD$2*IF($FC738="V",1,-1)*IF($Q738="Fixo",(CR738-INDEX('Curva Forward'!$C$5:$AN$13,MATCH(CONCATENATE(BD_COMERCIAL!$K738," ",BD_COMERCIAL!$L738),'Curva Forward'!$B$5:$B$13,0),MATCH(FP$4,'Curva Forward'!$C$4:$AN$4,0))),CR738)</f>
        <v>0</v>
      </c>
      <c r="FQ738" s="200">
        <f>AE738*AE$2*IF($FC738="V",1,-1)*IF($Q738="Fixo",(CS738-INDEX('Curva Forward'!$C$5:$AN$13,MATCH(CONCATENATE(BD_COMERCIAL!$K738," ",BD_COMERCIAL!$L738),'Curva Forward'!$B$5:$B$13,0),MATCH(FQ$4,'Curva Forward'!$C$4:$AN$4,0))),CS738)</f>
        <v>0</v>
      </c>
      <c r="FR738" s="200">
        <f>AF738*AF$2*IF($FC738="V",1,-1)*IF($Q738="Fixo",(CT738-INDEX('Curva Forward'!$C$5:$AN$13,MATCH(CONCATENATE(BD_COMERCIAL!$K738," ",BD_COMERCIAL!$L738),'Curva Forward'!$B$5:$B$13,0),MATCH(FR$4,'Curva Forward'!$C$4:$AN$4,0))),CT738)</f>
        <v>0</v>
      </c>
      <c r="FS738" s="200">
        <f>AG738*AG$2*IF($FC738="V",1,-1)*IF($Q738="Fixo",(CU738-INDEX('Curva Forward'!$C$5:$AN$13,MATCH(CONCATENATE(BD_COMERCIAL!$K738," ",BD_COMERCIAL!$L738),'Curva Forward'!$B$5:$B$13,0),MATCH(FS$4,'Curva Forward'!$C$4:$AN$4,0))),CU738)</f>
        <v>0</v>
      </c>
      <c r="FT738" s="200">
        <f>AH738*AH$2*IF($FC738="V",1,-1)*IF($Q738="Fixo",(CV738-INDEX('Curva Forward'!$C$5:$AN$13,MATCH(CONCATENATE(BD_COMERCIAL!$K738," ",BD_COMERCIAL!$L738),'Curva Forward'!$B$5:$B$13,0),MATCH(FT$4,'Curva Forward'!$C$4:$AN$4,0))),CV738)</f>
        <v>0</v>
      </c>
      <c r="FU738" s="200">
        <f>AI738*AI$2*IF($FC738="V",1,-1)*IF($Q738="Fixo",(CW738-INDEX('Curva Forward'!$C$5:$AN$13,MATCH(CONCATENATE(BD_COMERCIAL!$K738," ",BD_COMERCIAL!$L738),'Curva Forward'!$B$5:$B$13,0),MATCH(FU$4,'Curva Forward'!$C$4:$AN$4,0))),CW738)</f>
        <v>0</v>
      </c>
      <c r="FV738" s="200">
        <f>AJ738*AJ$2*IF($FC738="V",1,-1)*IF($Q738="Fixo",(CX738-INDEX('Curva Forward'!$C$5:$AN$13,MATCH(CONCATENATE(BD_COMERCIAL!$K738," ",BD_COMERCIAL!$L738),'Curva Forward'!$B$5:$B$13,0),MATCH(FV$4,'Curva Forward'!$C$4:$AN$4,0))),CX738)</f>
        <v>0</v>
      </c>
      <c r="FW738" s="200">
        <f>AK738*AK$2*IF($FC738="V",1,-1)*IF($Q738="Fixo",(CY738-INDEX('Curva Forward'!$C$5:$AN$13,MATCH(CONCATENATE(BD_COMERCIAL!$K738," ",BD_COMERCIAL!$L738),'Curva Forward'!$B$5:$B$13,0),MATCH(FW$4,'Curva Forward'!$C$4:$AN$4,0))),CY738)</f>
        <v>0</v>
      </c>
      <c r="FX738" s="200">
        <f>AL738*AL$2*IF($FC738="V",1,-1)*IF($Q738="Fixo",(CZ738-INDEX('Curva Forward'!$C$5:$AN$13,MATCH(CONCATENATE(BD_COMERCIAL!$K738," ",BD_COMERCIAL!$L738),'Curva Forward'!$B$5:$B$13,0),MATCH(FX$4,'Curva Forward'!$C$4:$AN$4,0))),CZ738)</f>
        <v>2160</v>
      </c>
      <c r="FY738" s="200">
        <f>AM738*AM$2*IF($FC738="V",1,-1)*IF($Q738="Fixo",(DA738-INDEX('Curva Forward'!$C$5:$AN$13,MATCH(CONCATENATE(BD_COMERCIAL!$K738," ",BD_COMERCIAL!$L738),'Curva Forward'!$B$5:$B$13,0),MATCH(FY$4,'Curva Forward'!$C$4:$AN$4,0))),DA738)</f>
        <v>0</v>
      </c>
      <c r="FZ738" s="200">
        <f>AN738*AN$2*IF($FC738="V",1,-1)*IF($Q738="Fixo",(DB738-INDEX('Curva Forward'!$C$5:$AN$13,MATCH(CONCATENATE(BD_COMERCIAL!$K738," ",BD_COMERCIAL!$L738),'Curva Forward'!$B$5:$B$13,0),MATCH(FZ$4,'Curva Forward'!$C$4:$AN$4,0))),DB738)</f>
        <v>0</v>
      </c>
      <c r="GA738" s="200">
        <f>AO738*AO$2*IF($FC738="V",1,-1)*IF($Q738="Fixo",(DC738-INDEX('Curva Forward'!$C$5:$AN$13,MATCH(CONCATENATE(BD_COMERCIAL!$K738," ",BD_COMERCIAL!$L738),'Curva Forward'!$B$5:$B$13,0),MATCH(GA$4,'Curva Forward'!$C$4:$AN$4,0))),DC738)</f>
        <v>0</v>
      </c>
      <c r="GB738" s="200">
        <f>AP738*AP$2*IF($FC738="V",1,-1)*IF($Q738="Fixo",(DD738-INDEX('Curva Forward'!$C$5:$AN$13,MATCH(CONCATENATE(BD_COMERCIAL!$K738," ",BD_COMERCIAL!$L738),'Curva Forward'!$B$5:$B$13,0),MATCH(GB$4,'Curva Forward'!$C$4:$AN$4,0))),DD738)</f>
        <v>0</v>
      </c>
      <c r="GC738" s="200">
        <f>AQ738*AQ$2*IF($FC738="V",1,-1)*IF($Q738="Fixo",(DE738-INDEX('Curva Forward'!$C$5:$AN$13,MATCH(CONCATENATE(BD_COMERCIAL!$K738," ",BD_COMERCIAL!$L738),'Curva Forward'!$B$5:$B$13,0),MATCH(GC$4,'Curva Forward'!$C$4:$AN$4,0))),DE738)</f>
        <v>0</v>
      </c>
      <c r="GD738" s="200">
        <f>AR738*AR$2*IF($FC738="V",1,-1)*IF($Q738="Fixo",(DF738-INDEX('Curva Forward'!$C$5:$AN$13,MATCH(CONCATENATE(BD_COMERCIAL!$K738," ",BD_COMERCIAL!$L738),'Curva Forward'!$B$5:$B$13,0),MATCH(GD$4,'Curva Forward'!$C$4:$AN$4,0))),DF738)</f>
        <v>0</v>
      </c>
      <c r="GE738" s="200">
        <f>AS738*AS$2*IF($FC738="V",1,-1)*IF($Q738="Fixo",(DG738-INDEX('Curva Forward'!$C$5:$AN$13,MATCH(CONCATENATE(BD_COMERCIAL!$K738," ",BD_COMERCIAL!$L738),'Curva Forward'!$B$5:$B$13,0),MATCH(GE$4,'Curva Forward'!$C$4:$AN$4,0))),DG738)</f>
        <v>0</v>
      </c>
      <c r="GF738" s="200">
        <f>AT738*AT$2*IF($FC738="V",1,-1)*IF($Q738="Fixo",(DH738-INDEX('Curva Forward'!$C$5:$AN$13,MATCH(CONCATENATE(BD_COMERCIAL!$K738," ",BD_COMERCIAL!$L738),'Curva Forward'!$B$5:$B$13,0),MATCH(GF$4,'Curva Forward'!$C$4:$AN$4,0))),DH738)</f>
        <v>0</v>
      </c>
      <c r="GG738" s="200">
        <f>AU738*AU$2*IF($FC738="V",1,-1)*IF($Q738="Fixo",(DI738-INDEX('Curva Forward'!$C$5:$AN$13,MATCH(CONCATENATE(BD_COMERCIAL!$K738," ",BD_COMERCIAL!$L738),'Curva Forward'!$B$5:$B$13,0),MATCH(GG$4,'Curva Forward'!$C$4:$AN$4,0))),DI738)</f>
        <v>0</v>
      </c>
      <c r="GH738" s="200">
        <f>AV738*AV$2*IF($FC738="V",1,-1)*IF($Q738="Fixo",(DJ738-INDEX('Curva Forward'!$C$5:$AN$13,MATCH(CONCATENATE(BD_COMERCIAL!$K738," ",BD_COMERCIAL!$L738),'Curva Forward'!$B$5:$B$13,0),MATCH(GH$4,'Curva Forward'!$C$4:$AN$4,0))),DJ738)</f>
        <v>0</v>
      </c>
      <c r="GI738" s="200">
        <f>AW738*AW$2*IF($FC738="V",1,-1)*IF($Q738="Fixo",(DK738-INDEX('Curva Forward'!$C$5:$AN$13,MATCH(CONCATENATE(BD_COMERCIAL!$K738," ",BD_COMERCIAL!$L738),'Curva Forward'!$B$5:$B$13,0),MATCH(GI$4,'Curva Forward'!$C$4:$AN$4,0))),DK738)</f>
        <v>0</v>
      </c>
      <c r="GJ738" s="200">
        <f>AX738*AX$2*IF($FC738="V",1,-1)*IF($Q738="Fixo",(DL738-INDEX('Curva Forward'!$C$5:$AN$13,MATCH(CONCATENATE(BD_COMERCIAL!$K738," ",BD_COMERCIAL!$L738),'Curva Forward'!$B$5:$B$13,0),MATCH(GJ$4,'Curva Forward'!$C$4:$AN$4,0))),DL738)</f>
        <v>0</v>
      </c>
      <c r="GK738" s="200">
        <f>AY738*AY$2*IF($FC738="V",1,-1)*IF($Q738="Fixo",(DM738-INDEX('Curva Forward'!$C$5:$AN$13,MATCH(CONCATENATE(BD_COMERCIAL!$K738," ",BD_COMERCIAL!$L738),'Curva Forward'!$B$5:$B$13,0),MATCH(GK$4,'Curva Forward'!$C$4:$AN$4,0))),DM738)</f>
        <v>0</v>
      </c>
      <c r="GL738" s="200">
        <f>IF(EZ738="",0,CL738*CL$2*IF($FC738="V",1,-1)*IF($Q738="Fixo",(EZ738-INDEX('Curva Forward'!$C$5:$AN$13,MATCH(CONCATENATE(BD_COMERCIAL!$K738," ",BD_COMERCIAL!$L738),'Curva Forward'!$B$5:$B$13,0),MATCH(GL$4,'Curva Forward'!$C$4:$AN$4,0))),EZ738))</f>
        <v>0</v>
      </c>
      <c r="GM738" s="200">
        <f>IF(FA738="",0,CM738*CM$2*IF($FC738="V",1,-1)*IF($Q738="Fixo",(FA738-INDEX('Curva Forward'!$C$5:$AN$13,MATCH(CONCATENATE(BD_COMERCIAL!$K738," ",BD_COMERCIAL!$L738),'Curva Forward'!$B$5:$B$13,0),MATCH(GM$4,'Curva Forward'!$C$4:$AN$4,0))),FA738))</f>
        <v>0</v>
      </c>
      <c r="GN738" s="200">
        <f>IF(FB738="",0,CN738*CN$2*IF($FC738="V",1,-1)*IF($Q738="Fixo",(FB738-INDEX('Curva Forward'!$C$5:$AN$13,MATCH(CONCATENATE(BD_COMERCIAL!$K738," ",BD_COMERCIAL!$L738),'Curva Forward'!$B$5:$B$13,0),MATCH(GN$4,'Curva Forward'!$C$4:$AN$4,0))),FB738))</f>
        <v>0</v>
      </c>
      <c r="GO738" s="201">
        <f t="shared" ca="1" si="231"/>
        <v>0</v>
      </c>
      <c r="GP738" s="201">
        <f t="shared" ca="1" si="232"/>
        <v>0</v>
      </c>
    </row>
    <row r="739" spans="1:198" ht="15" customHeight="1" x14ac:dyDescent="0.25">
      <c r="A739" s="6"/>
      <c r="B739" s="7" t="s">
        <v>1204</v>
      </c>
      <c r="C739" s="8">
        <v>44901</v>
      </c>
      <c r="D739" s="9" t="s">
        <v>124</v>
      </c>
      <c r="E739" s="9" t="s">
        <v>1056</v>
      </c>
      <c r="F739" s="113" t="s">
        <v>992</v>
      </c>
      <c r="G739" s="10" t="s">
        <v>178</v>
      </c>
      <c r="H739" s="113" t="s">
        <v>1176</v>
      </c>
      <c r="I739" s="9" t="s">
        <v>126</v>
      </c>
      <c r="J739" s="166" t="s">
        <v>1205</v>
      </c>
      <c r="K739" s="10" t="s">
        <v>29</v>
      </c>
      <c r="L739" s="84" t="s">
        <v>22</v>
      </c>
      <c r="M739" s="11">
        <v>44866</v>
      </c>
      <c r="N739" s="12">
        <v>44895</v>
      </c>
      <c r="O739" s="10">
        <v>0.3</v>
      </c>
      <c r="P739" s="84">
        <v>149</v>
      </c>
      <c r="Q739" s="84" t="s">
        <v>586</v>
      </c>
      <c r="R739" s="10" t="s">
        <v>129</v>
      </c>
      <c r="S739" s="14" t="s">
        <v>135</v>
      </c>
      <c r="T739" s="11"/>
      <c r="U739" s="12"/>
      <c r="V739" s="257" t="str">
        <f ca="1">IF(U739="","",
IF(U739="NA","",
IFERROR(VLOOKUP(EOMONTH(M739,-2)+1,IPCA!$A:$B,2,0),
VLOOKUP(EOMONTH(TODAY(),-2)+1,IPCA!$A:$B,2,0))/
VLOOKUP(EOMONTH(U739,-2)+1,IPCA!$A:$B,2,0)*
P739))</f>
        <v/>
      </c>
      <c r="W739" s="84"/>
      <c r="X739" s="13" t="s">
        <v>133</v>
      </c>
      <c r="Y739" s="166"/>
      <c r="AA739" s="108"/>
      <c r="AB739" s="15"/>
      <c r="AL739">
        <v>0.3</v>
      </c>
      <c r="AM739" s="6"/>
      <c r="AN739" s="15"/>
      <c r="AY739" s="6"/>
      <c r="AZ739" s="15"/>
      <c r="BK739" s="6"/>
      <c r="BL739" s="15"/>
      <c r="BW739" s="6"/>
      <c r="BX739" s="15"/>
      <c r="CI739" s="6"/>
      <c r="CJ739" s="16">
        <f t="shared" si="221"/>
        <v>2.4657534246575342E-2</v>
      </c>
      <c r="CK739" s="16" t="str">
        <f t="shared" si="222"/>
        <v/>
      </c>
      <c r="CL739" s="16" t="str">
        <f t="shared" si="223"/>
        <v/>
      </c>
      <c r="CM739" s="16" t="str">
        <f t="shared" si="224"/>
        <v/>
      </c>
      <c r="CN739" s="16" t="str">
        <f t="shared" si="225"/>
        <v/>
      </c>
      <c r="CO739" s="18"/>
      <c r="CP739" s="15"/>
      <c r="CZ739">
        <v>149</v>
      </c>
      <c r="DA739" s="6"/>
      <c r="DB739" s="15"/>
      <c r="DM739" s="6"/>
      <c r="DN739" s="15"/>
      <c r="DY739" s="6"/>
      <c r="DZ739" s="15"/>
      <c r="EK739" s="6"/>
      <c r="EL739" s="15"/>
      <c r="EW739" s="6"/>
      <c r="EX739" s="16">
        <f t="shared" si="233"/>
        <v>12.246575342465754</v>
      </c>
      <c r="EY739" s="16" t="str">
        <f t="shared" si="234"/>
        <v/>
      </c>
      <c r="EZ739" s="16" t="str">
        <f t="shared" si="235"/>
        <v/>
      </c>
      <c r="FA739" s="16" t="str">
        <f t="shared" si="236"/>
        <v/>
      </c>
      <c r="FB739" s="160" t="str">
        <f t="shared" si="237"/>
        <v/>
      </c>
      <c r="FC739" t="s">
        <v>204</v>
      </c>
      <c r="FD739" s="20" t="s">
        <v>126</v>
      </c>
      <c r="FE739"/>
      <c r="FF739" s="209" t="s">
        <v>206</v>
      </c>
      <c r="FH739" s="284">
        <f t="shared" ca="1" si="226"/>
        <v>0</v>
      </c>
      <c r="FI739" s="208">
        <f t="shared" si="227"/>
        <v>0.96666666666666667</v>
      </c>
      <c r="FK739" t="str">
        <f t="shared" si="228"/>
        <v>Delta Comercializadora de Energia Ltda</v>
      </c>
      <c r="FL739" s="201">
        <f t="shared" ca="1" si="229"/>
        <v>32184</v>
      </c>
      <c r="FM739" s="201">
        <f t="shared" ca="1" si="230"/>
        <v>0</v>
      </c>
      <c r="FN739" s="200">
        <f>AB739*AB$2*IF($FC739="V",1,-1)*IF($Q739="Fixo",(CP739-INDEX('Curva Forward'!$C$5:$AN$13,MATCH(CONCATENATE(BD_COMERCIAL!$K739," ",BD_COMERCIAL!$L739),'Curva Forward'!$B$5:$B$13,0),MATCH(FN$4,'Curva Forward'!$C$4:$AN$4,0))),CP739)</f>
        <v>0</v>
      </c>
      <c r="FO739" s="200">
        <f>AC739*AC$2*IF($FC739="V",1,-1)*IF($Q739="Fixo",(CQ739-INDEX('Curva Forward'!$C$5:$AN$13,MATCH(CONCATENATE(BD_COMERCIAL!$K739," ",BD_COMERCIAL!$L739),'Curva Forward'!$B$5:$B$13,0),MATCH(FO$4,'Curva Forward'!$C$4:$AN$4,0))),CQ739)</f>
        <v>0</v>
      </c>
      <c r="FP739" s="200">
        <f>AD739*AD$2*IF($FC739="V",1,-1)*IF($Q739="Fixo",(CR739-INDEX('Curva Forward'!$C$5:$AN$13,MATCH(CONCATENATE(BD_COMERCIAL!$K739," ",BD_COMERCIAL!$L739),'Curva Forward'!$B$5:$B$13,0),MATCH(FP$4,'Curva Forward'!$C$4:$AN$4,0))),CR739)</f>
        <v>0</v>
      </c>
      <c r="FQ739" s="200">
        <f>AE739*AE$2*IF($FC739="V",1,-1)*IF($Q739="Fixo",(CS739-INDEX('Curva Forward'!$C$5:$AN$13,MATCH(CONCATENATE(BD_COMERCIAL!$K739," ",BD_COMERCIAL!$L739),'Curva Forward'!$B$5:$B$13,0),MATCH(FQ$4,'Curva Forward'!$C$4:$AN$4,0))),CS739)</f>
        <v>0</v>
      </c>
      <c r="FR739" s="200">
        <f>AF739*AF$2*IF($FC739="V",1,-1)*IF($Q739="Fixo",(CT739-INDEX('Curva Forward'!$C$5:$AN$13,MATCH(CONCATENATE(BD_COMERCIAL!$K739," ",BD_COMERCIAL!$L739),'Curva Forward'!$B$5:$B$13,0),MATCH(FR$4,'Curva Forward'!$C$4:$AN$4,0))),CT739)</f>
        <v>0</v>
      </c>
      <c r="FS739" s="200">
        <f>AG739*AG$2*IF($FC739="V",1,-1)*IF($Q739="Fixo",(CU739-INDEX('Curva Forward'!$C$5:$AN$13,MATCH(CONCATENATE(BD_COMERCIAL!$K739," ",BD_COMERCIAL!$L739),'Curva Forward'!$B$5:$B$13,0),MATCH(FS$4,'Curva Forward'!$C$4:$AN$4,0))),CU739)</f>
        <v>0</v>
      </c>
      <c r="FT739" s="200">
        <f>AH739*AH$2*IF($FC739="V",1,-1)*IF($Q739="Fixo",(CV739-INDEX('Curva Forward'!$C$5:$AN$13,MATCH(CONCATENATE(BD_COMERCIAL!$K739," ",BD_COMERCIAL!$L739),'Curva Forward'!$B$5:$B$13,0),MATCH(FT$4,'Curva Forward'!$C$4:$AN$4,0))),CV739)</f>
        <v>0</v>
      </c>
      <c r="FU739" s="200">
        <f>AI739*AI$2*IF($FC739="V",1,-1)*IF($Q739="Fixo",(CW739-INDEX('Curva Forward'!$C$5:$AN$13,MATCH(CONCATENATE(BD_COMERCIAL!$K739," ",BD_COMERCIAL!$L739),'Curva Forward'!$B$5:$B$13,0),MATCH(FU$4,'Curva Forward'!$C$4:$AN$4,0))),CW739)</f>
        <v>0</v>
      </c>
      <c r="FV739" s="200">
        <f>AJ739*AJ$2*IF($FC739="V",1,-1)*IF($Q739="Fixo",(CX739-INDEX('Curva Forward'!$C$5:$AN$13,MATCH(CONCATENATE(BD_COMERCIAL!$K739," ",BD_COMERCIAL!$L739),'Curva Forward'!$B$5:$B$13,0),MATCH(FV$4,'Curva Forward'!$C$4:$AN$4,0))),CX739)</f>
        <v>0</v>
      </c>
      <c r="FW739" s="200">
        <f>AK739*AK$2*IF($FC739="V",1,-1)*IF($Q739="Fixo",(CY739-INDEX('Curva Forward'!$C$5:$AN$13,MATCH(CONCATENATE(BD_COMERCIAL!$K739," ",BD_COMERCIAL!$L739),'Curva Forward'!$B$5:$B$13,0),MATCH(FW$4,'Curva Forward'!$C$4:$AN$4,0))),CY739)</f>
        <v>0</v>
      </c>
      <c r="FX739" s="200">
        <f>AL739*AL$2*IF($FC739="V",1,-1)*IF($Q739="Fixo",(CZ739-INDEX('Curva Forward'!$C$5:$AN$13,MATCH(CONCATENATE(BD_COMERCIAL!$K739," ",BD_COMERCIAL!$L739),'Curva Forward'!$B$5:$B$13,0),MATCH(FX$4,'Curva Forward'!$C$4:$AN$4,0))),CZ739)</f>
        <v>32184</v>
      </c>
      <c r="FY739" s="200">
        <f>AM739*AM$2*IF($FC739="V",1,-1)*IF($Q739="Fixo",(DA739-INDEX('Curva Forward'!$C$5:$AN$13,MATCH(CONCATENATE(BD_COMERCIAL!$K739," ",BD_COMERCIAL!$L739),'Curva Forward'!$B$5:$B$13,0),MATCH(FY$4,'Curva Forward'!$C$4:$AN$4,0))),DA739)</f>
        <v>0</v>
      </c>
      <c r="FZ739" s="200">
        <f>AN739*AN$2*IF($FC739="V",1,-1)*IF($Q739="Fixo",(DB739-INDEX('Curva Forward'!$C$5:$AN$13,MATCH(CONCATENATE(BD_COMERCIAL!$K739," ",BD_COMERCIAL!$L739),'Curva Forward'!$B$5:$B$13,0),MATCH(FZ$4,'Curva Forward'!$C$4:$AN$4,0))),DB739)</f>
        <v>0</v>
      </c>
      <c r="GA739" s="200">
        <f>AO739*AO$2*IF($FC739="V",1,-1)*IF($Q739="Fixo",(DC739-INDEX('Curva Forward'!$C$5:$AN$13,MATCH(CONCATENATE(BD_COMERCIAL!$K739," ",BD_COMERCIAL!$L739),'Curva Forward'!$B$5:$B$13,0),MATCH(GA$4,'Curva Forward'!$C$4:$AN$4,0))),DC739)</f>
        <v>0</v>
      </c>
      <c r="GB739" s="200">
        <f>AP739*AP$2*IF($FC739="V",1,-1)*IF($Q739="Fixo",(DD739-INDEX('Curva Forward'!$C$5:$AN$13,MATCH(CONCATENATE(BD_COMERCIAL!$K739," ",BD_COMERCIAL!$L739),'Curva Forward'!$B$5:$B$13,0),MATCH(GB$4,'Curva Forward'!$C$4:$AN$4,0))),DD739)</f>
        <v>0</v>
      </c>
      <c r="GC739" s="200">
        <f>AQ739*AQ$2*IF($FC739="V",1,-1)*IF($Q739="Fixo",(DE739-INDEX('Curva Forward'!$C$5:$AN$13,MATCH(CONCATENATE(BD_COMERCIAL!$K739," ",BD_COMERCIAL!$L739),'Curva Forward'!$B$5:$B$13,0),MATCH(GC$4,'Curva Forward'!$C$4:$AN$4,0))),DE739)</f>
        <v>0</v>
      </c>
      <c r="GD739" s="200">
        <f>AR739*AR$2*IF($FC739="V",1,-1)*IF($Q739="Fixo",(DF739-INDEX('Curva Forward'!$C$5:$AN$13,MATCH(CONCATENATE(BD_COMERCIAL!$K739," ",BD_COMERCIAL!$L739),'Curva Forward'!$B$5:$B$13,0),MATCH(GD$4,'Curva Forward'!$C$4:$AN$4,0))),DF739)</f>
        <v>0</v>
      </c>
      <c r="GE739" s="200">
        <f>AS739*AS$2*IF($FC739="V",1,-1)*IF($Q739="Fixo",(DG739-INDEX('Curva Forward'!$C$5:$AN$13,MATCH(CONCATENATE(BD_COMERCIAL!$K739," ",BD_COMERCIAL!$L739),'Curva Forward'!$B$5:$B$13,0),MATCH(GE$4,'Curva Forward'!$C$4:$AN$4,0))),DG739)</f>
        <v>0</v>
      </c>
      <c r="GF739" s="200">
        <f>AT739*AT$2*IF($FC739="V",1,-1)*IF($Q739="Fixo",(DH739-INDEX('Curva Forward'!$C$5:$AN$13,MATCH(CONCATENATE(BD_COMERCIAL!$K739," ",BD_COMERCIAL!$L739),'Curva Forward'!$B$5:$B$13,0),MATCH(GF$4,'Curva Forward'!$C$4:$AN$4,0))),DH739)</f>
        <v>0</v>
      </c>
      <c r="GG739" s="200">
        <f>AU739*AU$2*IF($FC739="V",1,-1)*IF($Q739="Fixo",(DI739-INDEX('Curva Forward'!$C$5:$AN$13,MATCH(CONCATENATE(BD_COMERCIAL!$K739," ",BD_COMERCIAL!$L739),'Curva Forward'!$B$5:$B$13,0),MATCH(GG$4,'Curva Forward'!$C$4:$AN$4,0))),DI739)</f>
        <v>0</v>
      </c>
      <c r="GH739" s="200">
        <f>AV739*AV$2*IF($FC739="V",1,-1)*IF($Q739="Fixo",(DJ739-INDEX('Curva Forward'!$C$5:$AN$13,MATCH(CONCATENATE(BD_COMERCIAL!$K739," ",BD_COMERCIAL!$L739),'Curva Forward'!$B$5:$B$13,0),MATCH(GH$4,'Curva Forward'!$C$4:$AN$4,0))),DJ739)</f>
        <v>0</v>
      </c>
      <c r="GI739" s="200">
        <f>AW739*AW$2*IF($FC739="V",1,-1)*IF($Q739="Fixo",(DK739-INDEX('Curva Forward'!$C$5:$AN$13,MATCH(CONCATENATE(BD_COMERCIAL!$K739," ",BD_COMERCIAL!$L739),'Curva Forward'!$B$5:$B$13,0),MATCH(GI$4,'Curva Forward'!$C$4:$AN$4,0))),DK739)</f>
        <v>0</v>
      </c>
      <c r="GJ739" s="200">
        <f>AX739*AX$2*IF($FC739="V",1,-1)*IF($Q739="Fixo",(DL739-INDEX('Curva Forward'!$C$5:$AN$13,MATCH(CONCATENATE(BD_COMERCIAL!$K739," ",BD_COMERCIAL!$L739),'Curva Forward'!$B$5:$B$13,0),MATCH(GJ$4,'Curva Forward'!$C$4:$AN$4,0))),DL739)</f>
        <v>0</v>
      </c>
      <c r="GK739" s="200">
        <f>AY739*AY$2*IF($FC739="V",1,-1)*IF($Q739="Fixo",(DM739-INDEX('Curva Forward'!$C$5:$AN$13,MATCH(CONCATENATE(BD_COMERCIAL!$K739," ",BD_COMERCIAL!$L739),'Curva Forward'!$B$5:$B$13,0),MATCH(GK$4,'Curva Forward'!$C$4:$AN$4,0))),DM739)</f>
        <v>0</v>
      </c>
      <c r="GL739" s="200">
        <f>IF(EZ739="",0,CL739*CL$2*IF($FC739="V",1,-1)*IF($Q739="Fixo",(EZ739-INDEX('Curva Forward'!$C$5:$AN$13,MATCH(CONCATENATE(BD_COMERCIAL!$K739," ",BD_COMERCIAL!$L739),'Curva Forward'!$B$5:$B$13,0),MATCH(GL$4,'Curva Forward'!$C$4:$AN$4,0))),EZ739))</f>
        <v>0</v>
      </c>
      <c r="GM739" s="200">
        <f>IF(FA739="",0,CM739*CM$2*IF($FC739="V",1,-1)*IF($Q739="Fixo",(FA739-INDEX('Curva Forward'!$C$5:$AN$13,MATCH(CONCATENATE(BD_COMERCIAL!$K739," ",BD_COMERCIAL!$L739),'Curva Forward'!$B$5:$B$13,0),MATCH(GM$4,'Curva Forward'!$C$4:$AN$4,0))),FA739))</f>
        <v>0</v>
      </c>
      <c r="GN739" s="200">
        <f>IF(FB739="",0,CN739*CN$2*IF($FC739="V",1,-1)*IF($Q739="Fixo",(FB739-INDEX('Curva Forward'!$C$5:$AN$13,MATCH(CONCATENATE(BD_COMERCIAL!$K739," ",BD_COMERCIAL!$L739),'Curva Forward'!$B$5:$B$13,0),MATCH(GN$4,'Curva Forward'!$C$4:$AN$4,0))),FB739))</f>
        <v>0</v>
      </c>
      <c r="GO739" s="201">
        <f t="shared" ca="1" si="231"/>
        <v>0</v>
      </c>
      <c r="GP739" s="201">
        <f t="shared" ca="1" si="232"/>
        <v>0</v>
      </c>
    </row>
    <row r="740" spans="1:198" ht="15" customHeight="1" x14ac:dyDescent="0.25">
      <c r="A740" s="6"/>
      <c r="B740" s="7" t="s">
        <v>1206</v>
      </c>
      <c r="C740" s="8">
        <v>44901</v>
      </c>
      <c r="D740" s="9" t="s">
        <v>131</v>
      </c>
      <c r="E740" s="9" t="s">
        <v>201</v>
      </c>
      <c r="F740" s="113" t="s">
        <v>1042</v>
      </c>
      <c r="G740" s="10" t="s">
        <v>1056</v>
      </c>
      <c r="H740" s="113" t="s">
        <v>992</v>
      </c>
      <c r="I740" s="9" t="s">
        <v>139</v>
      </c>
      <c r="J740" s="166"/>
      <c r="K740" s="10" t="s">
        <v>127</v>
      </c>
      <c r="L740" s="84" t="s">
        <v>22</v>
      </c>
      <c r="M740" s="11">
        <v>45292</v>
      </c>
      <c r="N740" s="12">
        <v>45657</v>
      </c>
      <c r="O740" s="10">
        <v>3</v>
      </c>
      <c r="P740" s="84">
        <v>120</v>
      </c>
      <c r="Q740" s="84" t="s">
        <v>128</v>
      </c>
      <c r="R740" s="10" t="s">
        <v>129</v>
      </c>
      <c r="S740" s="14" t="s">
        <v>135</v>
      </c>
      <c r="T740" s="11" t="s">
        <v>130</v>
      </c>
      <c r="U740" s="12">
        <v>44901</v>
      </c>
      <c r="V740" s="257" t="e">
        <f ca="1">IF(U740="","",
IF(U740="NA","",
IFERROR(VLOOKUP(EOMONTH(M740,-2)+1,IPCA!$A:$B,2,0),
VLOOKUP(EOMONTH(TODAY(),-2)+1,IPCA!$A:$B,2,0))/
VLOOKUP(EOMONTH(U740,-2)+1,IPCA!$A:$B,2,0)*
P740))</f>
        <v>#N/A</v>
      </c>
      <c r="W740" s="84"/>
      <c r="X740" s="13" t="s">
        <v>133</v>
      </c>
      <c r="Y740" s="166"/>
      <c r="AA740" s="108"/>
      <c r="AB740" s="15"/>
      <c r="AM740" s="6"/>
      <c r="AN740" s="15"/>
      <c r="AY740" s="6"/>
      <c r="AZ740" s="15">
        <v>3</v>
      </c>
      <c r="BA740">
        <v>3</v>
      </c>
      <c r="BB740">
        <v>3</v>
      </c>
      <c r="BC740">
        <v>3</v>
      </c>
      <c r="BD740">
        <v>3</v>
      </c>
      <c r="BE740">
        <v>3</v>
      </c>
      <c r="BF740">
        <v>3</v>
      </c>
      <c r="BG740">
        <v>3</v>
      </c>
      <c r="BH740">
        <v>3</v>
      </c>
      <c r="BI740">
        <v>3</v>
      </c>
      <c r="BJ740">
        <v>3</v>
      </c>
      <c r="BK740" s="6">
        <v>3</v>
      </c>
      <c r="BL740" s="15"/>
      <c r="BW740" s="6"/>
      <c r="BX740" s="15"/>
      <c r="CI740" s="6"/>
      <c r="CJ740" s="16" t="str">
        <f t="shared" si="221"/>
        <v/>
      </c>
      <c r="CK740" s="16" t="str">
        <f t="shared" si="222"/>
        <v/>
      </c>
      <c r="CL740" s="16">
        <f t="shared" si="223"/>
        <v>3</v>
      </c>
      <c r="CM740" s="16" t="str">
        <f t="shared" si="224"/>
        <v/>
      </c>
      <c r="CN740" s="16" t="str">
        <f t="shared" si="225"/>
        <v/>
      </c>
      <c r="CO740" s="18"/>
      <c r="CP740" s="15"/>
      <c r="DA740" s="6"/>
      <c r="DB740" s="15"/>
      <c r="DM740" s="6"/>
      <c r="DN740" s="15">
        <v>120</v>
      </c>
      <c r="DO740">
        <v>120</v>
      </c>
      <c r="DP740">
        <v>120</v>
      </c>
      <c r="DQ740">
        <v>120</v>
      </c>
      <c r="DR740">
        <v>120</v>
      </c>
      <c r="DS740">
        <v>120</v>
      </c>
      <c r="DT740">
        <v>120</v>
      </c>
      <c r="DU740">
        <v>120</v>
      </c>
      <c r="DV740">
        <v>120</v>
      </c>
      <c r="DW740">
        <v>120</v>
      </c>
      <c r="DX740">
        <v>120</v>
      </c>
      <c r="DY740" s="6">
        <v>120</v>
      </c>
      <c r="DZ740" s="15"/>
      <c r="EK740" s="6"/>
      <c r="EL740" s="15"/>
      <c r="EW740" s="6"/>
      <c r="EX740" s="16" t="str">
        <f t="shared" si="233"/>
        <v/>
      </c>
      <c r="EY740" s="16" t="str">
        <f t="shared" si="234"/>
        <v/>
      </c>
      <c r="EZ740" s="16">
        <f t="shared" si="235"/>
        <v>120</v>
      </c>
      <c r="FA740" s="16" t="str">
        <f t="shared" si="236"/>
        <v/>
      </c>
      <c r="FB740" s="160" t="str">
        <f t="shared" si="237"/>
        <v/>
      </c>
      <c r="FC740" t="s">
        <v>205</v>
      </c>
      <c r="FD740" s="20" t="s">
        <v>139</v>
      </c>
      <c r="FE740"/>
      <c r="FF740" s="209" t="s">
        <v>206</v>
      </c>
      <c r="FH740" s="284" t="e">
        <f t="shared" ca="1" si="226"/>
        <v>#N/A</v>
      </c>
      <c r="FI740" s="208">
        <f t="shared" si="227"/>
        <v>12.166666666666666</v>
      </c>
      <c r="FK740" t="str">
        <f t="shared" si="228"/>
        <v>Nova Energia Comercializadora S.A.</v>
      </c>
      <c r="FL740" s="201">
        <f t="shared" ca="1" si="229"/>
        <v>0</v>
      </c>
      <c r="FM740" s="201">
        <f t="shared" ca="1" si="230"/>
        <v>1212192</v>
      </c>
      <c r="FN740" s="200">
        <f>AB740*AB$2*IF($FC740="V",1,-1)*IF($Q740="Fixo",(CP740-INDEX('Curva Forward'!$C$5:$AN$13,MATCH(CONCATENATE(BD_COMERCIAL!$K740," ",BD_COMERCIAL!$L740),'Curva Forward'!$B$5:$B$13,0),MATCH(FN$4,'Curva Forward'!$C$4:$AN$4,0))),CP740)</f>
        <v>0</v>
      </c>
      <c r="FO740" s="200">
        <f>AC740*AC$2*IF($FC740="V",1,-1)*IF($Q740="Fixo",(CQ740-INDEX('Curva Forward'!$C$5:$AN$13,MATCH(CONCATENATE(BD_COMERCIAL!$K740," ",BD_COMERCIAL!$L740),'Curva Forward'!$B$5:$B$13,0),MATCH(FO$4,'Curva Forward'!$C$4:$AN$4,0))),CQ740)</f>
        <v>0</v>
      </c>
      <c r="FP740" s="200">
        <f>AD740*AD$2*IF($FC740="V",1,-1)*IF($Q740="Fixo",(CR740-INDEX('Curva Forward'!$C$5:$AN$13,MATCH(CONCATENATE(BD_COMERCIAL!$K740," ",BD_COMERCIAL!$L740),'Curva Forward'!$B$5:$B$13,0),MATCH(FP$4,'Curva Forward'!$C$4:$AN$4,0))),CR740)</f>
        <v>0</v>
      </c>
      <c r="FQ740" s="200">
        <f>AE740*AE$2*IF($FC740="V",1,-1)*IF($Q740="Fixo",(CS740-INDEX('Curva Forward'!$C$5:$AN$13,MATCH(CONCATENATE(BD_COMERCIAL!$K740," ",BD_COMERCIAL!$L740),'Curva Forward'!$B$5:$B$13,0),MATCH(FQ$4,'Curva Forward'!$C$4:$AN$4,0))),CS740)</f>
        <v>0</v>
      </c>
      <c r="FR740" s="200">
        <f>AF740*AF$2*IF($FC740="V",1,-1)*IF($Q740="Fixo",(CT740-INDEX('Curva Forward'!$C$5:$AN$13,MATCH(CONCATENATE(BD_COMERCIAL!$K740," ",BD_COMERCIAL!$L740),'Curva Forward'!$B$5:$B$13,0),MATCH(FR$4,'Curva Forward'!$C$4:$AN$4,0))),CT740)</f>
        <v>0</v>
      </c>
      <c r="FS740" s="200">
        <f>AG740*AG$2*IF($FC740="V",1,-1)*IF($Q740="Fixo",(CU740-INDEX('Curva Forward'!$C$5:$AN$13,MATCH(CONCATENATE(BD_COMERCIAL!$K740," ",BD_COMERCIAL!$L740),'Curva Forward'!$B$5:$B$13,0),MATCH(FS$4,'Curva Forward'!$C$4:$AN$4,0))),CU740)</f>
        <v>0</v>
      </c>
      <c r="FT740" s="200">
        <f>AH740*AH$2*IF($FC740="V",1,-1)*IF($Q740="Fixo",(CV740-INDEX('Curva Forward'!$C$5:$AN$13,MATCH(CONCATENATE(BD_COMERCIAL!$K740," ",BD_COMERCIAL!$L740),'Curva Forward'!$B$5:$B$13,0),MATCH(FT$4,'Curva Forward'!$C$4:$AN$4,0))),CV740)</f>
        <v>0</v>
      </c>
      <c r="FU740" s="200">
        <f>AI740*AI$2*IF($FC740="V",1,-1)*IF($Q740="Fixo",(CW740-INDEX('Curva Forward'!$C$5:$AN$13,MATCH(CONCATENATE(BD_COMERCIAL!$K740," ",BD_COMERCIAL!$L740),'Curva Forward'!$B$5:$B$13,0),MATCH(FU$4,'Curva Forward'!$C$4:$AN$4,0))),CW740)</f>
        <v>0</v>
      </c>
      <c r="FV740" s="200">
        <f>AJ740*AJ$2*IF($FC740="V",1,-1)*IF($Q740="Fixo",(CX740-INDEX('Curva Forward'!$C$5:$AN$13,MATCH(CONCATENATE(BD_COMERCIAL!$K740," ",BD_COMERCIAL!$L740),'Curva Forward'!$B$5:$B$13,0),MATCH(FV$4,'Curva Forward'!$C$4:$AN$4,0))),CX740)</f>
        <v>0</v>
      </c>
      <c r="FW740" s="200">
        <f>AK740*AK$2*IF($FC740="V",1,-1)*IF($Q740="Fixo",(CY740-INDEX('Curva Forward'!$C$5:$AN$13,MATCH(CONCATENATE(BD_COMERCIAL!$K740," ",BD_COMERCIAL!$L740),'Curva Forward'!$B$5:$B$13,0),MATCH(FW$4,'Curva Forward'!$C$4:$AN$4,0))),CY740)</f>
        <v>0</v>
      </c>
      <c r="FX740" s="200">
        <f>AL740*AL$2*IF($FC740="V",1,-1)*IF($Q740="Fixo",(CZ740-INDEX('Curva Forward'!$C$5:$AN$13,MATCH(CONCATENATE(BD_COMERCIAL!$K740," ",BD_COMERCIAL!$L740),'Curva Forward'!$B$5:$B$13,0),MATCH(FX$4,'Curva Forward'!$C$4:$AN$4,0))),CZ740)</f>
        <v>0</v>
      </c>
      <c r="FY740" s="200">
        <f>AM740*AM$2*IF($FC740="V",1,-1)*IF($Q740="Fixo",(DA740-INDEX('Curva Forward'!$C$5:$AN$13,MATCH(CONCATENATE(BD_COMERCIAL!$K740," ",BD_COMERCIAL!$L740),'Curva Forward'!$B$5:$B$13,0),MATCH(FY$4,'Curva Forward'!$C$4:$AN$4,0))),DA740)</f>
        <v>0</v>
      </c>
      <c r="FZ740" s="200">
        <f>AN740*AN$2*IF($FC740="V",1,-1)*IF($Q740="Fixo",(DB740-INDEX('Curva Forward'!$C$5:$AN$13,MATCH(CONCATENATE(BD_COMERCIAL!$K740," ",BD_COMERCIAL!$L740),'Curva Forward'!$B$5:$B$13,0),MATCH(FZ$4,'Curva Forward'!$C$4:$AN$4,0))),DB740)</f>
        <v>0</v>
      </c>
      <c r="GA740" s="200">
        <f>AO740*AO$2*IF($FC740="V",1,-1)*IF($Q740="Fixo",(DC740-INDEX('Curva Forward'!$C$5:$AN$13,MATCH(CONCATENATE(BD_COMERCIAL!$K740," ",BD_COMERCIAL!$L740),'Curva Forward'!$B$5:$B$13,0),MATCH(GA$4,'Curva Forward'!$C$4:$AN$4,0))),DC740)</f>
        <v>0</v>
      </c>
      <c r="GB740" s="200">
        <f>AP740*AP$2*IF($FC740="V",1,-1)*IF($Q740="Fixo",(DD740-INDEX('Curva Forward'!$C$5:$AN$13,MATCH(CONCATENATE(BD_COMERCIAL!$K740," ",BD_COMERCIAL!$L740),'Curva Forward'!$B$5:$B$13,0),MATCH(GB$4,'Curva Forward'!$C$4:$AN$4,0))),DD740)</f>
        <v>0</v>
      </c>
      <c r="GC740" s="200">
        <f>AQ740*AQ$2*IF($FC740="V",1,-1)*IF($Q740="Fixo",(DE740-INDEX('Curva Forward'!$C$5:$AN$13,MATCH(CONCATENATE(BD_COMERCIAL!$K740," ",BD_COMERCIAL!$L740),'Curva Forward'!$B$5:$B$13,0),MATCH(GC$4,'Curva Forward'!$C$4:$AN$4,0))),DE740)</f>
        <v>0</v>
      </c>
      <c r="GD740" s="200">
        <f>AR740*AR$2*IF($FC740="V",1,-1)*IF($Q740="Fixo",(DF740-INDEX('Curva Forward'!$C$5:$AN$13,MATCH(CONCATENATE(BD_COMERCIAL!$K740," ",BD_COMERCIAL!$L740),'Curva Forward'!$B$5:$B$13,0),MATCH(GD$4,'Curva Forward'!$C$4:$AN$4,0))),DF740)</f>
        <v>0</v>
      </c>
      <c r="GE740" s="200">
        <f>AS740*AS$2*IF($FC740="V",1,-1)*IF($Q740="Fixo",(DG740-INDEX('Curva Forward'!$C$5:$AN$13,MATCH(CONCATENATE(BD_COMERCIAL!$K740," ",BD_COMERCIAL!$L740),'Curva Forward'!$B$5:$B$13,0),MATCH(GE$4,'Curva Forward'!$C$4:$AN$4,0))),DG740)</f>
        <v>0</v>
      </c>
      <c r="GF740" s="200">
        <f>AT740*AT$2*IF($FC740="V",1,-1)*IF($Q740="Fixo",(DH740-INDEX('Curva Forward'!$C$5:$AN$13,MATCH(CONCATENATE(BD_COMERCIAL!$K740," ",BD_COMERCIAL!$L740),'Curva Forward'!$B$5:$B$13,0),MATCH(GF$4,'Curva Forward'!$C$4:$AN$4,0))),DH740)</f>
        <v>0</v>
      </c>
      <c r="GG740" s="200">
        <f>AU740*AU$2*IF($FC740="V",1,-1)*IF($Q740="Fixo",(DI740-INDEX('Curva Forward'!$C$5:$AN$13,MATCH(CONCATENATE(BD_COMERCIAL!$K740," ",BD_COMERCIAL!$L740),'Curva Forward'!$B$5:$B$13,0),MATCH(GG$4,'Curva Forward'!$C$4:$AN$4,0))),DI740)</f>
        <v>0</v>
      </c>
      <c r="GH740" s="200">
        <f>AV740*AV$2*IF($FC740="V",1,-1)*IF($Q740="Fixo",(DJ740-INDEX('Curva Forward'!$C$5:$AN$13,MATCH(CONCATENATE(BD_COMERCIAL!$K740," ",BD_COMERCIAL!$L740),'Curva Forward'!$B$5:$B$13,0),MATCH(GH$4,'Curva Forward'!$C$4:$AN$4,0))),DJ740)</f>
        <v>0</v>
      </c>
      <c r="GI740" s="200">
        <f>AW740*AW$2*IF($FC740="V",1,-1)*IF($Q740="Fixo",(DK740-INDEX('Curva Forward'!$C$5:$AN$13,MATCH(CONCATENATE(BD_COMERCIAL!$K740," ",BD_COMERCIAL!$L740),'Curva Forward'!$B$5:$B$13,0),MATCH(GI$4,'Curva Forward'!$C$4:$AN$4,0))),DK740)</f>
        <v>0</v>
      </c>
      <c r="GJ740" s="200">
        <f>AX740*AX$2*IF($FC740="V",1,-1)*IF($Q740="Fixo",(DL740-INDEX('Curva Forward'!$C$5:$AN$13,MATCH(CONCATENATE(BD_COMERCIAL!$K740," ",BD_COMERCIAL!$L740),'Curva Forward'!$B$5:$B$13,0),MATCH(GJ$4,'Curva Forward'!$C$4:$AN$4,0))),DL740)</f>
        <v>0</v>
      </c>
      <c r="GK740" s="200">
        <f>AY740*AY$2*IF($FC740="V",1,-1)*IF($Q740="Fixo",(DM740-INDEX('Curva Forward'!$C$5:$AN$13,MATCH(CONCATENATE(BD_COMERCIAL!$K740," ",BD_COMERCIAL!$L740),'Curva Forward'!$B$5:$B$13,0),MATCH(GK$4,'Curva Forward'!$C$4:$AN$4,0))),DM740)</f>
        <v>0</v>
      </c>
      <c r="GL740" s="200">
        <f>IF(EZ740="",0,CL740*CL$2*IF($FC740="V",1,-1)*IF($Q740="Fixo",(EZ740-INDEX('Curva Forward'!$C$5:$AN$13,MATCH(CONCATENATE(BD_COMERCIAL!$K740," ",BD_COMERCIAL!$L740),'Curva Forward'!$B$5:$B$13,0),MATCH(GL$4,'Curva Forward'!$C$4:$AN$4,0))),EZ740))</f>
        <v>1212192</v>
      </c>
      <c r="GM740" s="200">
        <f>IF(FA740="",0,CM740*CM$2*IF($FC740="V",1,-1)*IF($Q740="Fixo",(FA740-INDEX('Curva Forward'!$C$5:$AN$13,MATCH(CONCATENATE(BD_COMERCIAL!$K740," ",BD_COMERCIAL!$L740),'Curva Forward'!$B$5:$B$13,0),MATCH(GM$4,'Curva Forward'!$C$4:$AN$4,0))),FA740))</f>
        <v>0</v>
      </c>
      <c r="GN740" s="200">
        <f>IF(FB740="",0,CN740*CN$2*IF($FC740="V",1,-1)*IF($Q740="Fixo",(FB740-INDEX('Curva Forward'!$C$5:$AN$13,MATCH(CONCATENATE(BD_COMERCIAL!$K740," ",BD_COMERCIAL!$L740),'Curva Forward'!$B$5:$B$13,0),MATCH(GN$4,'Curva Forward'!$C$4:$AN$4,0))),FB740))</f>
        <v>0</v>
      </c>
      <c r="GO740" s="201">
        <f t="shared" ca="1" si="231"/>
        <v>1212192</v>
      </c>
      <c r="GP740" s="201">
        <f t="shared" ca="1" si="232"/>
        <v>0</v>
      </c>
    </row>
    <row r="741" spans="1:198" ht="15" customHeight="1" x14ac:dyDescent="0.25">
      <c r="A741" s="6"/>
      <c r="B741" s="7" t="s">
        <v>1207</v>
      </c>
      <c r="C741" s="8">
        <v>44901</v>
      </c>
      <c r="D741" s="9" t="s">
        <v>124</v>
      </c>
      <c r="E741" s="9" t="s">
        <v>1056</v>
      </c>
      <c r="F741" s="113" t="s">
        <v>992</v>
      </c>
      <c r="G741" s="10" t="s">
        <v>979</v>
      </c>
      <c r="H741" s="113" t="s">
        <v>1045</v>
      </c>
      <c r="I741" s="9" t="s">
        <v>126</v>
      </c>
      <c r="J741" s="166" t="s">
        <v>1205</v>
      </c>
      <c r="K741" s="10" t="s">
        <v>29</v>
      </c>
      <c r="L741" s="84" t="s">
        <v>22</v>
      </c>
      <c r="M741" s="11">
        <v>44866</v>
      </c>
      <c r="N741" s="12">
        <v>44895</v>
      </c>
      <c r="O741" s="10">
        <v>3.5</v>
      </c>
      <c r="P741" s="84">
        <v>149</v>
      </c>
      <c r="Q741" s="84" t="s">
        <v>586</v>
      </c>
      <c r="R741" s="10" t="s">
        <v>129</v>
      </c>
      <c r="S741" s="14" t="s">
        <v>135</v>
      </c>
      <c r="T741" s="11"/>
      <c r="U741" s="12"/>
      <c r="V741" s="257" t="str">
        <f ca="1">IF(U741="","",
IF(U741="NA","",
IFERROR(VLOOKUP(EOMONTH(M741,-2)+1,IPCA!$A:$B,2,0),
VLOOKUP(EOMONTH(TODAY(),-2)+1,IPCA!$A:$B,2,0))/
VLOOKUP(EOMONTH(U741,-2)+1,IPCA!$A:$B,2,0)*
P741))</f>
        <v/>
      </c>
      <c r="W741" s="84"/>
      <c r="X741" s="13" t="s">
        <v>133</v>
      </c>
      <c r="Y741" s="166"/>
      <c r="AA741" s="108"/>
      <c r="AB741" s="15"/>
      <c r="AL741">
        <v>3.5</v>
      </c>
      <c r="AM741" s="6"/>
      <c r="AN741" s="15"/>
      <c r="AY741" s="6"/>
      <c r="AZ741" s="15"/>
      <c r="BK741" s="6"/>
      <c r="BL741" s="15"/>
      <c r="BW741" s="6"/>
      <c r="BX741" s="15"/>
      <c r="CI741" s="6"/>
      <c r="CJ741" s="16">
        <f t="shared" si="221"/>
        <v>0.28767123287671231</v>
      </c>
      <c r="CK741" s="16" t="str">
        <f t="shared" si="222"/>
        <v/>
      </c>
      <c r="CL741" s="16" t="str">
        <f t="shared" si="223"/>
        <v/>
      </c>
      <c r="CM741" s="16" t="str">
        <f t="shared" si="224"/>
        <v/>
      </c>
      <c r="CN741" s="16" t="str">
        <f t="shared" si="225"/>
        <v/>
      </c>
      <c r="CO741" s="18"/>
      <c r="CP741" s="15"/>
      <c r="CZ741">
        <v>149</v>
      </c>
      <c r="DA741" s="6"/>
      <c r="DB741" s="15"/>
      <c r="DM741" s="6"/>
      <c r="DN741" s="15"/>
      <c r="DY741" s="6"/>
      <c r="DZ741" s="15"/>
      <c r="EK741" s="6"/>
      <c r="EL741" s="15"/>
      <c r="EW741" s="6"/>
      <c r="EX741" s="16">
        <f t="shared" si="233"/>
        <v>12.246575342465754</v>
      </c>
      <c r="EY741" s="16" t="str">
        <f t="shared" si="234"/>
        <v/>
      </c>
      <c r="EZ741" s="16" t="str">
        <f t="shared" si="235"/>
        <v/>
      </c>
      <c r="FA741" s="16" t="str">
        <f t="shared" si="236"/>
        <v/>
      </c>
      <c r="FB741" s="160" t="str">
        <f t="shared" si="237"/>
        <v/>
      </c>
      <c r="FC741" t="s">
        <v>204</v>
      </c>
      <c r="FD741" s="20" t="s">
        <v>126</v>
      </c>
      <c r="FE741"/>
      <c r="FF741" s="209" t="s">
        <v>206</v>
      </c>
      <c r="FH741" s="284">
        <f t="shared" ca="1" si="226"/>
        <v>0</v>
      </c>
      <c r="FI741" s="208">
        <f t="shared" si="227"/>
        <v>0.96666666666666667</v>
      </c>
      <c r="FK741" t="str">
        <f t="shared" si="228"/>
        <v>ECEL ELETRON COMERCIALIZADORA DE ENERGIA S.A</v>
      </c>
      <c r="FL741" s="201">
        <f t="shared" ca="1" si="229"/>
        <v>375480</v>
      </c>
      <c r="FM741" s="201">
        <f t="shared" ca="1" si="230"/>
        <v>0</v>
      </c>
      <c r="FN741" s="200">
        <f>AB741*AB$2*IF($FC741="V",1,-1)*IF($Q741="Fixo",(CP741-INDEX('Curva Forward'!$C$5:$AN$13,MATCH(CONCATENATE(BD_COMERCIAL!$K741," ",BD_COMERCIAL!$L741),'Curva Forward'!$B$5:$B$13,0),MATCH(FN$4,'Curva Forward'!$C$4:$AN$4,0))),CP741)</f>
        <v>0</v>
      </c>
      <c r="FO741" s="200">
        <f>AC741*AC$2*IF($FC741="V",1,-1)*IF($Q741="Fixo",(CQ741-INDEX('Curva Forward'!$C$5:$AN$13,MATCH(CONCATENATE(BD_COMERCIAL!$K741," ",BD_COMERCIAL!$L741),'Curva Forward'!$B$5:$B$13,0),MATCH(FO$4,'Curva Forward'!$C$4:$AN$4,0))),CQ741)</f>
        <v>0</v>
      </c>
      <c r="FP741" s="200">
        <f>AD741*AD$2*IF($FC741="V",1,-1)*IF($Q741="Fixo",(CR741-INDEX('Curva Forward'!$C$5:$AN$13,MATCH(CONCATENATE(BD_COMERCIAL!$K741," ",BD_COMERCIAL!$L741),'Curva Forward'!$B$5:$B$13,0),MATCH(FP$4,'Curva Forward'!$C$4:$AN$4,0))),CR741)</f>
        <v>0</v>
      </c>
      <c r="FQ741" s="200">
        <f>AE741*AE$2*IF($FC741="V",1,-1)*IF($Q741="Fixo",(CS741-INDEX('Curva Forward'!$C$5:$AN$13,MATCH(CONCATENATE(BD_COMERCIAL!$K741," ",BD_COMERCIAL!$L741),'Curva Forward'!$B$5:$B$13,0),MATCH(FQ$4,'Curva Forward'!$C$4:$AN$4,0))),CS741)</f>
        <v>0</v>
      </c>
      <c r="FR741" s="200">
        <f>AF741*AF$2*IF($FC741="V",1,-1)*IF($Q741="Fixo",(CT741-INDEX('Curva Forward'!$C$5:$AN$13,MATCH(CONCATENATE(BD_COMERCIAL!$K741," ",BD_COMERCIAL!$L741),'Curva Forward'!$B$5:$B$13,0),MATCH(FR$4,'Curva Forward'!$C$4:$AN$4,0))),CT741)</f>
        <v>0</v>
      </c>
      <c r="FS741" s="200">
        <f>AG741*AG$2*IF($FC741="V",1,-1)*IF($Q741="Fixo",(CU741-INDEX('Curva Forward'!$C$5:$AN$13,MATCH(CONCATENATE(BD_COMERCIAL!$K741," ",BD_COMERCIAL!$L741),'Curva Forward'!$B$5:$B$13,0),MATCH(FS$4,'Curva Forward'!$C$4:$AN$4,0))),CU741)</f>
        <v>0</v>
      </c>
      <c r="FT741" s="200">
        <f>AH741*AH$2*IF($FC741="V",1,-1)*IF($Q741="Fixo",(CV741-INDEX('Curva Forward'!$C$5:$AN$13,MATCH(CONCATENATE(BD_COMERCIAL!$K741," ",BD_COMERCIAL!$L741),'Curva Forward'!$B$5:$B$13,0),MATCH(FT$4,'Curva Forward'!$C$4:$AN$4,0))),CV741)</f>
        <v>0</v>
      </c>
      <c r="FU741" s="200">
        <f>AI741*AI$2*IF($FC741="V",1,-1)*IF($Q741="Fixo",(CW741-INDEX('Curva Forward'!$C$5:$AN$13,MATCH(CONCATENATE(BD_COMERCIAL!$K741," ",BD_COMERCIAL!$L741),'Curva Forward'!$B$5:$B$13,0),MATCH(FU$4,'Curva Forward'!$C$4:$AN$4,0))),CW741)</f>
        <v>0</v>
      </c>
      <c r="FV741" s="200">
        <f>AJ741*AJ$2*IF($FC741="V",1,-1)*IF($Q741="Fixo",(CX741-INDEX('Curva Forward'!$C$5:$AN$13,MATCH(CONCATENATE(BD_COMERCIAL!$K741," ",BD_COMERCIAL!$L741),'Curva Forward'!$B$5:$B$13,0),MATCH(FV$4,'Curva Forward'!$C$4:$AN$4,0))),CX741)</f>
        <v>0</v>
      </c>
      <c r="FW741" s="200">
        <f>AK741*AK$2*IF($FC741="V",1,-1)*IF($Q741="Fixo",(CY741-INDEX('Curva Forward'!$C$5:$AN$13,MATCH(CONCATENATE(BD_COMERCIAL!$K741," ",BD_COMERCIAL!$L741),'Curva Forward'!$B$5:$B$13,0),MATCH(FW$4,'Curva Forward'!$C$4:$AN$4,0))),CY741)</f>
        <v>0</v>
      </c>
      <c r="FX741" s="200">
        <f>AL741*AL$2*IF($FC741="V",1,-1)*IF($Q741="Fixo",(CZ741-INDEX('Curva Forward'!$C$5:$AN$13,MATCH(CONCATENATE(BD_COMERCIAL!$K741," ",BD_COMERCIAL!$L741),'Curva Forward'!$B$5:$B$13,0),MATCH(FX$4,'Curva Forward'!$C$4:$AN$4,0))),CZ741)</f>
        <v>375480</v>
      </c>
      <c r="FY741" s="200">
        <f>AM741*AM$2*IF($FC741="V",1,-1)*IF($Q741="Fixo",(DA741-INDEX('Curva Forward'!$C$5:$AN$13,MATCH(CONCATENATE(BD_COMERCIAL!$K741," ",BD_COMERCIAL!$L741),'Curva Forward'!$B$5:$B$13,0),MATCH(FY$4,'Curva Forward'!$C$4:$AN$4,0))),DA741)</f>
        <v>0</v>
      </c>
      <c r="FZ741" s="200">
        <f>AN741*AN$2*IF($FC741="V",1,-1)*IF($Q741="Fixo",(DB741-INDEX('Curva Forward'!$C$5:$AN$13,MATCH(CONCATENATE(BD_COMERCIAL!$K741," ",BD_COMERCIAL!$L741),'Curva Forward'!$B$5:$B$13,0),MATCH(FZ$4,'Curva Forward'!$C$4:$AN$4,0))),DB741)</f>
        <v>0</v>
      </c>
      <c r="GA741" s="200">
        <f>AO741*AO$2*IF($FC741="V",1,-1)*IF($Q741="Fixo",(DC741-INDEX('Curva Forward'!$C$5:$AN$13,MATCH(CONCATENATE(BD_COMERCIAL!$K741," ",BD_COMERCIAL!$L741),'Curva Forward'!$B$5:$B$13,0),MATCH(GA$4,'Curva Forward'!$C$4:$AN$4,0))),DC741)</f>
        <v>0</v>
      </c>
      <c r="GB741" s="200">
        <f>AP741*AP$2*IF($FC741="V",1,-1)*IF($Q741="Fixo",(DD741-INDEX('Curva Forward'!$C$5:$AN$13,MATCH(CONCATENATE(BD_COMERCIAL!$K741," ",BD_COMERCIAL!$L741),'Curva Forward'!$B$5:$B$13,0),MATCH(GB$4,'Curva Forward'!$C$4:$AN$4,0))),DD741)</f>
        <v>0</v>
      </c>
      <c r="GC741" s="200">
        <f>AQ741*AQ$2*IF($FC741="V",1,-1)*IF($Q741="Fixo",(DE741-INDEX('Curva Forward'!$C$5:$AN$13,MATCH(CONCATENATE(BD_COMERCIAL!$K741," ",BD_COMERCIAL!$L741),'Curva Forward'!$B$5:$B$13,0),MATCH(GC$4,'Curva Forward'!$C$4:$AN$4,0))),DE741)</f>
        <v>0</v>
      </c>
      <c r="GD741" s="200">
        <f>AR741*AR$2*IF($FC741="V",1,-1)*IF($Q741="Fixo",(DF741-INDEX('Curva Forward'!$C$5:$AN$13,MATCH(CONCATENATE(BD_COMERCIAL!$K741," ",BD_COMERCIAL!$L741),'Curva Forward'!$B$5:$B$13,0),MATCH(GD$4,'Curva Forward'!$C$4:$AN$4,0))),DF741)</f>
        <v>0</v>
      </c>
      <c r="GE741" s="200">
        <f>AS741*AS$2*IF($FC741="V",1,-1)*IF($Q741="Fixo",(DG741-INDEX('Curva Forward'!$C$5:$AN$13,MATCH(CONCATENATE(BD_COMERCIAL!$K741," ",BD_COMERCIAL!$L741),'Curva Forward'!$B$5:$B$13,0),MATCH(GE$4,'Curva Forward'!$C$4:$AN$4,0))),DG741)</f>
        <v>0</v>
      </c>
      <c r="GF741" s="200">
        <f>AT741*AT$2*IF($FC741="V",1,-1)*IF($Q741="Fixo",(DH741-INDEX('Curva Forward'!$C$5:$AN$13,MATCH(CONCATENATE(BD_COMERCIAL!$K741," ",BD_COMERCIAL!$L741),'Curva Forward'!$B$5:$B$13,0),MATCH(GF$4,'Curva Forward'!$C$4:$AN$4,0))),DH741)</f>
        <v>0</v>
      </c>
      <c r="GG741" s="200">
        <f>AU741*AU$2*IF($FC741="V",1,-1)*IF($Q741="Fixo",(DI741-INDEX('Curva Forward'!$C$5:$AN$13,MATCH(CONCATENATE(BD_COMERCIAL!$K741," ",BD_COMERCIAL!$L741),'Curva Forward'!$B$5:$B$13,0),MATCH(GG$4,'Curva Forward'!$C$4:$AN$4,0))),DI741)</f>
        <v>0</v>
      </c>
      <c r="GH741" s="200">
        <f>AV741*AV$2*IF($FC741="V",1,-1)*IF($Q741="Fixo",(DJ741-INDEX('Curva Forward'!$C$5:$AN$13,MATCH(CONCATENATE(BD_COMERCIAL!$K741," ",BD_COMERCIAL!$L741),'Curva Forward'!$B$5:$B$13,0),MATCH(GH$4,'Curva Forward'!$C$4:$AN$4,0))),DJ741)</f>
        <v>0</v>
      </c>
      <c r="GI741" s="200">
        <f>AW741*AW$2*IF($FC741="V",1,-1)*IF($Q741="Fixo",(DK741-INDEX('Curva Forward'!$C$5:$AN$13,MATCH(CONCATENATE(BD_COMERCIAL!$K741," ",BD_COMERCIAL!$L741),'Curva Forward'!$B$5:$B$13,0),MATCH(GI$4,'Curva Forward'!$C$4:$AN$4,0))),DK741)</f>
        <v>0</v>
      </c>
      <c r="GJ741" s="200">
        <f>AX741*AX$2*IF($FC741="V",1,-1)*IF($Q741="Fixo",(DL741-INDEX('Curva Forward'!$C$5:$AN$13,MATCH(CONCATENATE(BD_COMERCIAL!$K741," ",BD_COMERCIAL!$L741),'Curva Forward'!$B$5:$B$13,0),MATCH(GJ$4,'Curva Forward'!$C$4:$AN$4,0))),DL741)</f>
        <v>0</v>
      </c>
      <c r="GK741" s="200">
        <f>AY741*AY$2*IF($FC741="V",1,-1)*IF($Q741="Fixo",(DM741-INDEX('Curva Forward'!$C$5:$AN$13,MATCH(CONCATENATE(BD_COMERCIAL!$K741," ",BD_COMERCIAL!$L741),'Curva Forward'!$B$5:$B$13,0),MATCH(GK$4,'Curva Forward'!$C$4:$AN$4,0))),DM741)</f>
        <v>0</v>
      </c>
      <c r="GL741" s="200">
        <f>IF(EZ741="",0,CL741*CL$2*IF($FC741="V",1,-1)*IF($Q741="Fixo",(EZ741-INDEX('Curva Forward'!$C$5:$AN$13,MATCH(CONCATENATE(BD_COMERCIAL!$K741," ",BD_COMERCIAL!$L741),'Curva Forward'!$B$5:$B$13,0),MATCH(GL$4,'Curva Forward'!$C$4:$AN$4,0))),EZ741))</f>
        <v>0</v>
      </c>
      <c r="GM741" s="200">
        <f>IF(FA741="",0,CM741*CM$2*IF($FC741="V",1,-1)*IF($Q741="Fixo",(FA741-INDEX('Curva Forward'!$C$5:$AN$13,MATCH(CONCATENATE(BD_COMERCIAL!$K741," ",BD_COMERCIAL!$L741),'Curva Forward'!$B$5:$B$13,0),MATCH(GM$4,'Curva Forward'!$C$4:$AN$4,0))),FA741))</f>
        <v>0</v>
      </c>
      <c r="GN741" s="200">
        <f>IF(FB741="",0,CN741*CN$2*IF($FC741="V",1,-1)*IF($Q741="Fixo",(FB741-INDEX('Curva Forward'!$C$5:$AN$13,MATCH(CONCATENATE(BD_COMERCIAL!$K741," ",BD_COMERCIAL!$L741),'Curva Forward'!$B$5:$B$13,0),MATCH(GN$4,'Curva Forward'!$C$4:$AN$4,0))),FB741))</f>
        <v>0</v>
      </c>
      <c r="GO741" s="201">
        <f t="shared" ca="1" si="231"/>
        <v>0</v>
      </c>
      <c r="GP741" s="201">
        <f t="shared" ca="1" si="232"/>
        <v>0</v>
      </c>
    </row>
    <row r="742" spans="1:198" ht="15" customHeight="1" x14ac:dyDescent="0.25">
      <c r="A742" s="6"/>
      <c r="B742" s="7" t="s">
        <v>1208</v>
      </c>
      <c r="C742" s="8">
        <v>44901</v>
      </c>
      <c r="D742" s="9" t="s">
        <v>131</v>
      </c>
      <c r="E742" s="9" t="s">
        <v>404</v>
      </c>
      <c r="F742" s="113" t="s">
        <v>999</v>
      </c>
      <c r="G742" s="10" t="s">
        <v>1056</v>
      </c>
      <c r="H742" s="113" t="s">
        <v>992</v>
      </c>
      <c r="I742" s="9" t="s">
        <v>139</v>
      </c>
      <c r="J742" s="166"/>
      <c r="K742" s="10" t="s">
        <v>127</v>
      </c>
      <c r="L742" s="84" t="s">
        <v>22</v>
      </c>
      <c r="M742" s="11">
        <v>44866</v>
      </c>
      <c r="N742" s="12">
        <v>44895</v>
      </c>
      <c r="O742" s="10">
        <v>2</v>
      </c>
      <c r="P742" s="84">
        <v>-1.1000000000000001</v>
      </c>
      <c r="Q742" s="84" t="s">
        <v>586</v>
      </c>
      <c r="R742" s="10" t="s">
        <v>129</v>
      </c>
      <c r="S742" s="14" t="s">
        <v>135</v>
      </c>
      <c r="T742" s="11"/>
      <c r="U742" s="12"/>
      <c r="V742" s="257" t="str">
        <f ca="1">IF(U742="","",
IF(U742="NA","",
IFERROR(VLOOKUP(EOMONTH(M742,-2)+1,IPCA!$A:$B,2,0),
VLOOKUP(EOMONTH(TODAY(),-2)+1,IPCA!$A:$B,2,0))/
VLOOKUP(EOMONTH(U742,-2)+1,IPCA!$A:$B,2,0)*
P742))</f>
        <v/>
      </c>
      <c r="W742" s="84"/>
      <c r="X742" s="13" t="s">
        <v>6</v>
      </c>
      <c r="Y742" s="166"/>
      <c r="AA742" s="108"/>
      <c r="AB742" s="15"/>
      <c r="AL742">
        <v>2</v>
      </c>
      <c r="AM742" s="6"/>
      <c r="AN742" s="15"/>
      <c r="AY742" s="6"/>
      <c r="AZ742" s="15"/>
      <c r="BK742" s="6"/>
      <c r="BL742" s="15"/>
      <c r="BW742" s="6"/>
      <c r="BX742" s="15"/>
      <c r="CI742" s="6"/>
      <c r="CJ742" s="16">
        <f t="shared" si="221"/>
        <v>0.16438356164383561</v>
      </c>
      <c r="CK742" s="16" t="str">
        <f t="shared" si="222"/>
        <v/>
      </c>
      <c r="CL742" s="16" t="str">
        <f t="shared" si="223"/>
        <v/>
      </c>
      <c r="CM742" s="16" t="str">
        <f t="shared" si="224"/>
        <v/>
      </c>
      <c r="CN742" s="16" t="str">
        <f t="shared" si="225"/>
        <v/>
      </c>
      <c r="CO742" s="18"/>
      <c r="CP742" s="15"/>
      <c r="CZ742">
        <v>-1.1000000000000001</v>
      </c>
      <c r="DA742" s="6"/>
      <c r="DB742" s="15"/>
      <c r="DM742" s="6"/>
      <c r="DN742" s="15"/>
      <c r="DY742" s="6"/>
      <c r="DZ742" s="15"/>
      <c r="EK742" s="6"/>
      <c r="EL742" s="15"/>
      <c r="EW742" s="6"/>
      <c r="EX742" s="16">
        <f t="shared" si="233"/>
        <v>-9.0410958904109606E-2</v>
      </c>
      <c r="EY742" s="16" t="str">
        <f t="shared" si="234"/>
        <v/>
      </c>
      <c r="EZ742" s="16" t="str">
        <f t="shared" si="235"/>
        <v/>
      </c>
      <c r="FA742" s="16" t="str">
        <f t="shared" si="236"/>
        <v/>
      </c>
      <c r="FB742" s="160" t="str">
        <f t="shared" si="237"/>
        <v/>
      </c>
      <c r="FC742" t="s">
        <v>205</v>
      </c>
      <c r="FD742" s="20" t="s">
        <v>139</v>
      </c>
      <c r="FE742"/>
      <c r="FF742" s="209" t="s">
        <v>206</v>
      </c>
      <c r="FH742" s="284">
        <f t="shared" ca="1" si="226"/>
        <v>0</v>
      </c>
      <c r="FI742" s="208">
        <f t="shared" si="227"/>
        <v>0.96666666666666667</v>
      </c>
      <c r="FK742" t="str">
        <f t="shared" si="228"/>
        <v>GERDAU AÇOS LONGOS S.A. - Filial</v>
      </c>
      <c r="FL742" s="201">
        <f t="shared" ca="1" si="229"/>
        <v>1584.0000000000002</v>
      </c>
      <c r="FM742" s="201">
        <f t="shared" ca="1" si="230"/>
        <v>0</v>
      </c>
      <c r="FN742" s="200">
        <f>AB742*AB$2*IF($FC742="V",1,-1)*IF($Q742="Fixo",(CP742-INDEX('Curva Forward'!$C$5:$AN$13,MATCH(CONCATENATE(BD_COMERCIAL!$K742," ",BD_COMERCIAL!$L742),'Curva Forward'!$B$5:$B$13,0),MATCH(FN$4,'Curva Forward'!$C$4:$AN$4,0))),CP742)</f>
        <v>0</v>
      </c>
      <c r="FO742" s="200">
        <f>AC742*AC$2*IF($FC742="V",1,-1)*IF($Q742="Fixo",(CQ742-INDEX('Curva Forward'!$C$5:$AN$13,MATCH(CONCATENATE(BD_COMERCIAL!$K742," ",BD_COMERCIAL!$L742),'Curva Forward'!$B$5:$B$13,0),MATCH(FO$4,'Curva Forward'!$C$4:$AN$4,0))),CQ742)</f>
        <v>0</v>
      </c>
      <c r="FP742" s="200">
        <f>AD742*AD$2*IF($FC742="V",1,-1)*IF($Q742="Fixo",(CR742-INDEX('Curva Forward'!$C$5:$AN$13,MATCH(CONCATENATE(BD_COMERCIAL!$K742," ",BD_COMERCIAL!$L742),'Curva Forward'!$B$5:$B$13,0),MATCH(FP$4,'Curva Forward'!$C$4:$AN$4,0))),CR742)</f>
        <v>0</v>
      </c>
      <c r="FQ742" s="200">
        <f>AE742*AE$2*IF($FC742="V",1,-1)*IF($Q742="Fixo",(CS742-INDEX('Curva Forward'!$C$5:$AN$13,MATCH(CONCATENATE(BD_COMERCIAL!$K742," ",BD_COMERCIAL!$L742),'Curva Forward'!$B$5:$B$13,0),MATCH(FQ$4,'Curva Forward'!$C$4:$AN$4,0))),CS742)</f>
        <v>0</v>
      </c>
      <c r="FR742" s="200">
        <f>AF742*AF$2*IF($FC742="V",1,-1)*IF($Q742="Fixo",(CT742-INDEX('Curva Forward'!$C$5:$AN$13,MATCH(CONCATENATE(BD_COMERCIAL!$K742," ",BD_COMERCIAL!$L742),'Curva Forward'!$B$5:$B$13,0),MATCH(FR$4,'Curva Forward'!$C$4:$AN$4,0))),CT742)</f>
        <v>0</v>
      </c>
      <c r="FS742" s="200">
        <f>AG742*AG$2*IF($FC742="V",1,-1)*IF($Q742="Fixo",(CU742-INDEX('Curva Forward'!$C$5:$AN$13,MATCH(CONCATENATE(BD_COMERCIAL!$K742," ",BD_COMERCIAL!$L742),'Curva Forward'!$B$5:$B$13,0),MATCH(FS$4,'Curva Forward'!$C$4:$AN$4,0))),CU742)</f>
        <v>0</v>
      </c>
      <c r="FT742" s="200">
        <f>AH742*AH$2*IF($FC742="V",1,-1)*IF($Q742="Fixo",(CV742-INDEX('Curva Forward'!$C$5:$AN$13,MATCH(CONCATENATE(BD_COMERCIAL!$K742," ",BD_COMERCIAL!$L742),'Curva Forward'!$B$5:$B$13,0),MATCH(FT$4,'Curva Forward'!$C$4:$AN$4,0))),CV742)</f>
        <v>0</v>
      </c>
      <c r="FU742" s="200">
        <f>AI742*AI$2*IF($FC742="V",1,-1)*IF($Q742="Fixo",(CW742-INDEX('Curva Forward'!$C$5:$AN$13,MATCH(CONCATENATE(BD_COMERCIAL!$K742," ",BD_COMERCIAL!$L742),'Curva Forward'!$B$5:$B$13,0),MATCH(FU$4,'Curva Forward'!$C$4:$AN$4,0))),CW742)</f>
        <v>0</v>
      </c>
      <c r="FV742" s="200">
        <f>AJ742*AJ$2*IF($FC742="V",1,-1)*IF($Q742="Fixo",(CX742-INDEX('Curva Forward'!$C$5:$AN$13,MATCH(CONCATENATE(BD_COMERCIAL!$K742," ",BD_COMERCIAL!$L742),'Curva Forward'!$B$5:$B$13,0),MATCH(FV$4,'Curva Forward'!$C$4:$AN$4,0))),CX742)</f>
        <v>0</v>
      </c>
      <c r="FW742" s="200">
        <f>AK742*AK$2*IF($FC742="V",1,-1)*IF($Q742="Fixo",(CY742-INDEX('Curva Forward'!$C$5:$AN$13,MATCH(CONCATENATE(BD_COMERCIAL!$K742," ",BD_COMERCIAL!$L742),'Curva Forward'!$B$5:$B$13,0),MATCH(FW$4,'Curva Forward'!$C$4:$AN$4,0))),CY742)</f>
        <v>0</v>
      </c>
      <c r="FX742" s="200">
        <f>AL742*AL$2*IF($FC742="V",1,-1)*IF($Q742="Fixo",(CZ742-INDEX('Curva Forward'!$C$5:$AN$13,MATCH(CONCATENATE(BD_COMERCIAL!$K742," ",BD_COMERCIAL!$L742),'Curva Forward'!$B$5:$B$13,0),MATCH(FX$4,'Curva Forward'!$C$4:$AN$4,0))),CZ742)</f>
        <v>1584.0000000000002</v>
      </c>
      <c r="FY742" s="200">
        <f>AM742*AM$2*IF($FC742="V",1,-1)*IF($Q742="Fixo",(DA742-INDEX('Curva Forward'!$C$5:$AN$13,MATCH(CONCATENATE(BD_COMERCIAL!$K742," ",BD_COMERCIAL!$L742),'Curva Forward'!$B$5:$B$13,0),MATCH(FY$4,'Curva Forward'!$C$4:$AN$4,0))),DA742)</f>
        <v>0</v>
      </c>
      <c r="FZ742" s="200">
        <f>AN742*AN$2*IF($FC742="V",1,-1)*IF($Q742="Fixo",(DB742-INDEX('Curva Forward'!$C$5:$AN$13,MATCH(CONCATENATE(BD_COMERCIAL!$K742," ",BD_COMERCIAL!$L742),'Curva Forward'!$B$5:$B$13,0),MATCH(FZ$4,'Curva Forward'!$C$4:$AN$4,0))),DB742)</f>
        <v>0</v>
      </c>
      <c r="GA742" s="200">
        <f>AO742*AO$2*IF($FC742="V",1,-1)*IF($Q742="Fixo",(DC742-INDEX('Curva Forward'!$C$5:$AN$13,MATCH(CONCATENATE(BD_COMERCIAL!$K742," ",BD_COMERCIAL!$L742),'Curva Forward'!$B$5:$B$13,0),MATCH(GA$4,'Curva Forward'!$C$4:$AN$4,0))),DC742)</f>
        <v>0</v>
      </c>
      <c r="GB742" s="200">
        <f>AP742*AP$2*IF($FC742="V",1,-1)*IF($Q742="Fixo",(DD742-INDEX('Curva Forward'!$C$5:$AN$13,MATCH(CONCATENATE(BD_COMERCIAL!$K742," ",BD_COMERCIAL!$L742),'Curva Forward'!$B$5:$B$13,0),MATCH(GB$4,'Curva Forward'!$C$4:$AN$4,0))),DD742)</f>
        <v>0</v>
      </c>
      <c r="GC742" s="200">
        <f>AQ742*AQ$2*IF($FC742="V",1,-1)*IF($Q742="Fixo",(DE742-INDEX('Curva Forward'!$C$5:$AN$13,MATCH(CONCATENATE(BD_COMERCIAL!$K742," ",BD_COMERCIAL!$L742),'Curva Forward'!$B$5:$B$13,0),MATCH(GC$4,'Curva Forward'!$C$4:$AN$4,0))),DE742)</f>
        <v>0</v>
      </c>
      <c r="GD742" s="200">
        <f>AR742*AR$2*IF($FC742="V",1,-1)*IF($Q742="Fixo",(DF742-INDEX('Curva Forward'!$C$5:$AN$13,MATCH(CONCATENATE(BD_COMERCIAL!$K742," ",BD_COMERCIAL!$L742),'Curva Forward'!$B$5:$B$13,0),MATCH(GD$4,'Curva Forward'!$C$4:$AN$4,0))),DF742)</f>
        <v>0</v>
      </c>
      <c r="GE742" s="200">
        <f>AS742*AS$2*IF($FC742="V",1,-1)*IF($Q742="Fixo",(DG742-INDEX('Curva Forward'!$C$5:$AN$13,MATCH(CONCATENATE(BD_COMERCIAL!$K742," ",BD_COMERCIAL!$L742),'Curva Forward'!$B$5:$B$13,0),MATCH(GE$4,'Curva Forward'!$C$4:$AN$4,0))),DG742)</f>
        <v>0</v>
      </c>
      <c r="GF742" s="200">
        <f>AT742*AT$2*IF($FC742="V",1,-1)*IF($Q742="Fixo",(DH742-INDEX('Curva Forward'!$C$5:$AN$13,MATCH(CONCATENATE(BD_COMERCIAL!$K742," ",BD_COMERCIAL!$L742),'Curva Forward'!$B$5:$B$13,0),MATCH(GF$4,'Curva Forward'!$C$4:$AN$4,0))),DH742)</f>
        <v>0</v>
      </c>
      <c r="GG742" s="200">
        <f>AU742*AU$2*IF($FC742="V",1,-1)*IF($Q742="Fixo",(DI742-INDEX('Curva Forward'!$C$5:$AN$13,MATCH(CONCATENATE(BD_COMERCIAL!$K742," ",BD_COMERCIAL!$L742),'Curva Forward'!$B$5:$B$13,0),MATCH(GG$4,'Curva Forward'!$C$4:$AN$4,0))),DI742)</f>
        <v>0</v>
      </c>
      <c r="GH742" s="200">
        <f>AV742*AV$2*IF($FC742="V",1,-1)*IF($Q742="Fixo",(DJ742-INDEX('Curva Forward'!$C$5:$AN$13,MATCH(CONCATENATE(BD_COMERCIAL!$K742," ",BD_COMERCIAL!$L742),'Curva Forward'!$B$5:$B$13,0),MATCH(GH$4,'Curva Forward'!$C$4:$AN$4,0))),DJ742)</f>
        <v>0</v>
      </c>
      <c r="GI742" s="200">
        <f>AW742*AW$2*IF($FC742="V",1,-1)*IF($Q742="Fixo",(DK742-INDEX('Curva Forward'!$C$5:$AN$13,MATCH(CONCATENATE(BD_COMERCIAL!$K742," ",BD_COMERCIAL!$L742),'Curva Forward'!$B$5:$B$13,0),MATCH(GI$4,'Curva Forward'!$C$4:$AN$4,0))),DK742)</f>
        <v>0</v>
      </c>
      <c r="GJ742" s="200">
        <f>AX742*AX$2*IF($FC742="V",1,-1)*IF($Q742="Fixo",(DL742-INDEX('Curva Forward'!$C$5:$AN$13,MATCH(CONCATENATE(BD_COMERCIAL!$K742," ",BD_COMERCIAL!$L742),'Curva Forward'!$B$5:$B$13,0),MATCH(GJ$4,'Curva Forward'!$C$4:$AN$4,0))),DL742)</f>
        <v>0</v>
      </c>
      <c r="GK742" s="200">
        <f>AY742*AY$2*IF($FC742="V",1,-1)*IF($Q742="Fixo",(DM742-INDEX('Curva Forward'!$C$5:$AN$13,MATCH(CONCATENATE(BD_COMERCIAL!$K742," ",BD_COMERCIAL!$L742),'Curva Forward'!$B$5:$B$13,0),MATCH(GK$4,'Curva Forward'!$C$4:$AN$4,0))),DM742)</f>
        <v>0</v>
      </c>
      <c r="GL742" s="200">
        <f>IF(EZ742="",0,CL742*CL$2*IF($FC742="V",1,-1)*IF($Q742="Fixo",(EZ742-INDEX('Curva Forward'!$C$5:$AN$13,MATCH(CONCATENATE(BD_COMERCIAL!$K742," ",BD_COMERCIAL!$L742),'Curva Forward'!$B$5:$B$13,0),MATCH(GL$4,'Curva Forward'!$C$4:$AN$4,0))),EZ742))</f>
        <v>0</v>
      </c>
      <c r="GM742" s="200">
        <f>IF(FA742="",0,CM742*CM$2*IF($FC742="V",1,-1)*IF($Q742="Fixo",(FA742-INDEX('Curva Forward'!$C$5:$AN$13,MATCH(CONCATENATE(BD_COMERCIAL!$K742," ",BD_COMERCIAL!$L742),'Curva Forward'!$B$5:$B$13,0),MATCH(GM$4,'Curva Forward'!$C$4:$AN$4,0))),FA742))</f>
        <v>0</v>
      </c>
      <c r="GN742" s="200">
        <f>IF(FB742="",0,CN742*CN$2*IF($FC742="V",1,-1)*IF($Q742="Fixo",(FB742-INDEX('Curva Forward'!$C$5:$AN$13,MATCH(CONCATENATE(BD_COMERCIAL!$K742," ",BD_COMERCIAL!$L742),'Curva Forward'!$B$5:$B$13,0),MATCH(GN$4,'Curva Forward'!$C$4:$AN$4,0))),FB742))</f>
        <v>0</v>
      </c>
      <c r="GO742" s="201">
        <f t="shared" ca="1" si="231"/>
        <v>0</v>
      </c>
      <c r="GP742" s="201">
        <f t="shared" ca="1" si="232"/>
        <v>0</v>
      </c>
    </row>
    <row r="743" spans="1:198" ht="15" customHeight="1" x14ac:dyDescent="0.25">
      <c r="A743" s="6"/>
      <c r="B743" s="7" t="s">
        <v>1209</v>
      </c>
      <c r="C743" s="8">
        <v>44901</v>
      </c>
      <c r="D743" s="9" t="s">
        <v>124</v>
      </c>
      <c r="E743" s="9" t="s">
        <v>1056</v>
      </c>
      <c r="F743" s="113" t="s">
        <v>992</v>
      </c>
      <c r="G743" s="10" t="s">
        <v>144</v>
      </c>
      <c r="H743" s="113" t="s">
        <v>1210</v>
      </c>
      <c r="I743" s="9" t="s">
        <v>126</v>
      </c>
      <c r="J743" s="166" t="s">
        <v>1205</v>
      </c>
      <c r="K743" s="10" t="s">
        <v>29</v>
      </c>
      <c r="L743" s="84" t="s">
        <v>22</v>
      </c>
      <c r="M743" s="11">
        <v>44866</v>
      </c>
      <c r="N743" s="12">
        <v>44895</v>
      </c>
      <c r="O743" s="10">
        <v>2.6388889999999998</v>
      </c>
      <c r="P743" s="84">
        <v>149</v>
      </c>
      <c r="Q743" s="84" t="s">
        <v>586</v>
      </c>
      <c r="R743" s="10" t="s">
        <v>1219</v>
      </c>
      <c r="S743" s="14" t="s">
        <v>135</v>
      </c>
      <c r="T743" s="11"/>
      <c r="U743" s="12"/>
      <c r="V743" s="257" t="str">
        <f ca="1">IF(U743="","",
IF(U743="NA","",
IFERROR(VLOOKUP(EOMONTH(M743,-2)+1,IPCA!$A:$B,2,0),
VLOOKUP(EOMONTH(TODAY(),-2)+1,IPCA!$A:$B,2,0))/
VLOOKUP(EOMONTH(U743,-2)+1,IPCA!$A:$B,2,0)*
P743))</f>
        <v/>
      </c>
      <c r="W743" s="84"/>
      <c r="X743" s="13" t="s">
        <v>133</v>
      </c>
      <c r="Y743" s="166"/>
      <c r="AA743" s="108"/>
      <c r="AB743" s="15"/>
      <c r="AL743">
        <v>2.6388889999999998</v>
      </c>
      <c r="AM743" s="6"/>
      <c r="AN743" s="15"/>
      <c r="AY743" s="6"/>
      <c r="AZ743" s="15"/>
      <c r="BK743" s="6"/>
      <c r="BL743" s="15"/>
      <c r="BW743" s="6"/>
      <c r="BX743" s="15"/>
      <c r="CI743" s="6"/>
      <c r="CJ743" s="16">
        <f t="shared" si="221"/>
        <v>0.21689498630136983</v>
      </c>
      <c r="CK743" s="16" t="str">
        <f t="shared" si="222"/>
        <v/>
      </c>
      <c r="CL743" s="16" t="str">
        <f t="shared" si="223"/>
        <v/>
      </c>
      <c r="CM743" s="16" t="str">
        <f t="shared" si="224"/>
        <v/>
      </c>
      <c r="CN743" s="16" t="str">
        <f t="shared" si="225"/>
        <v/>
      </c>
      <c r="CO743" s="18"/>
      <c r="CP743" s="15"/>
      <c r="CZ743">
        <v>149</v>
      </c>
      <c r="DA743" s="6"/>
      <c r="DB743" s="15"/>
      <c r="DM743" s="6"/>
      <c r="DN743" s="15"/>
      <c r="DY743" s="6"/>
      <c r="DZ743" s="15"/>
      <c r="EK743" s="6"/>
      <c r="EL743" s="15"/>
      <c r="EW743" s="6"/>
      <c r="EX743" s="16">
        <f t="shared" si="233"/>
        <v>12.246575342465754</v>
      </c>
      <c r="EY743" s="16" t="str">
        <f t="shared" si="234"/>
        <v/>
      </c>
      <c r="EZ743" s="16" t="str">
        <f t="shared" si="235"/>
        <v/>
      </c>
      <c r="FA743" s="16" t="str">
        <f t="shared" si="236"/>
        <v/>
      </c>
      <c r="FB743" s="160" t="str">
        <f t="shared" si="237"/>
        <v/>
      </c>
      <c r="FC743" t="s">
        <v>204</v>
      </c>
      <c r="FD743" s="20" t="s">
        <v>126</v>
      </c>
      <c r="FE743"/>
      <c r="FF743" s="209" t="s">
        <v>206</v>
      </c>
      <c r="FH743" s="284">
        <f t="shared" ca="1" si="226"/>
        <v>0</v>
      </c>
      <c r="FI743" s="208">
        <f t="shared" si="227"/>
        <v>0.96666666666666667</v>
      </c>
      <c r="FK743" t="str">
        <f t="shared" si="228"/>
        <v>WX Energy Comercializadora de Energia Ltda</v>
      </c>
      <c r="FL743" s="201">
        <f t="shared" ca="1" si="229"/>
        <v>283100.01191999996</v>
      </c>
      <c r="FM743" s="201">
        <f t="shared" ca="1" si="230"/>
        <v>0</v>
      </c>
      <c r="FN743" s="200">
        <f>AB743*AB$2*IF($FC743="V",1,-1)*IF($Q743="Fixo",(CP743-INDEX('Curva Forward'!$C$5:$AN$13,MATCH(CONCATENATE(BD_COMERCIAL!$K743," ",BD_COMERCIAL!$L743),'Curva Forward'!$B$5:$B$13,0),MATCH(FN$4,'Curva Forward'!$C$4:$AN$4,0))),CP743)</f>
        <v>0</v>
      </c>
      <c r="FO743" s="200">
        <f>AC743*AC$2*IF($FC743="V",1,-1)*IF($Q743="Fixo",(CQ743-INDEX('Curva Forward'!$C$5:$AN$13,MATCH(CONCATENATE(BD_COMERCIAL!$K743," ",BD_COMERCIAL!$L743),'Curva Forward'!$B$5:$B$13,0),MATCH(FO$4,'Curva Forward'!$C$4:$AN$4,0))),CQ743)</f>
        <v>0</v>
      </c>
      <c r="FP743" s="200">
        <f>AD743*AD$2*IF($FC743="V",1,-1)*IF($Q743="Fixo",(CR743-INDEX('Curva Forward'!$C$5:$AN$13,MATCH(CONCATENATE(BD_COMERCIAL!$K743," ",BD_COMERCIAL!$L743),'Curva Forward'!$B$5:$B$13,0),MATCH(FP$4,'Curva Forward'!$C$4:$AN$4,0))),CR743)</f>
        <v>0</v>
      </c>
      <c r="FQ743" s="200">
        <f>AE743*AE$2*IF($FC743="V",1,-1)*IF($Q743="Fixo",(CS743-INDEX('Curva Forward'!$C$5:$AN$13,MATCH(CONCATENATE(BD_COMERCIAL!$K743," ",BD_COMERCIAL!$L743),'Curva Forward'!$B$5:$B$13,0),MATCH(FQ$4,'Curva Forward'!$C$4:$AN$4,0))),CS743)</f>
        <v>0</v>
      </c>
      <c r="FR743" s="200">
        <f>AF743*AF$2*IF($FC743="V",1,-1)*IF($Q743="Fixo",(CT743-INDEX('Curva Forward'!$C$5:$AN$13,MATCH(CONCATENATE(BD_COMERCIAL!$K743," ",BD_COMERCIAL!$L743),'Curva Forward'!$B$5:$B$13,0),MATCH(FR$4,'Curva Forward'!$C$4:$AN$4,0))),CT743)</f>
        <v>0</v>
      </c>
      <c r="FS743" s="200">
        <f>AG743*AG$2*IF($FC743="V",1,-1)*IF($Q743="Fixo",(CU743-INDEX('Curva Forward'!$C$5:$AN$13,MATCH(CONCATENATE(BD_COMERCIAL!$K743," ",BD_COMERCIAL!$L743),'Curva Forward'!$B$5:$B$13,0),MATCH(FS$4,'Curva Forward'!$C$4:$AN$4,0))),CU743)</f>
        <v>0</v>
      </c>
      <c r="FT743" s="200">
        <f>AH743*AH$2*IF($FC743="V",1,-1)*IF($Q743="Fixo",(CV743-INDEX('Curva Forward'!$C$5:$AN$13,MATCH(CONCATENATE(BD_COMERCIAL!$K743," ",BD_COMERCIAL!$L743),'Curva Forward'!$B$5:$B$13,0),MATCH(FT$4,'Curva Forward'!$C$4:$AN$4,0))),CV743)</f>
        <v>0</v>
      </c>
      <c r="FU743" s="200">
        <f>AI743*AI$2*IF($FC743="V",1,-1)*IF($Q743="Fixo",(CW743-INDEX('Curva Forward'!$C$5:$AN$13,MATCH(CONCATENATE(BD_COMERCIAL!$K743," ",BD_COMERCIAL!$L743),'Curva Forward'!$B$5:$B$13,0),MATCH(FU$4,'Curva Forward'!$C$4:$AN$4,0))),CW743)</f>
        <v>0</v>
      </c>
      <c r="FV743" s="200">
        <f>AJ743*AJ$2*IF($FC743="V",1,-1)*IF($Q743="Fixo",(CX743-INDEX('Curva Forward'!$C$5:$AN$13,MATCH(CONCATENATE(BD_COMERCIAL!$K743," ",BD_COMERCIAL!$L743),'Curva Forward'!$B$5:$B$13,0),MATCH(FV$4,'Curva Forward'!$C$4:$AN$4,0))),CX743)</f>
        <v>0</v>
      </c>
      <c r="FW743" s="200">
        <f>AK743*AK$2*IF($FC743="V",1,-1)*IF($Q743="Fixo",(CY743-INDEX('Curva Forward'!$C$5:$AN$13,MATCH(CONCATENATE(BD_COMERCIAL!$K743," ",BD_COMERCIAL!$L743),'Curva Forward'!$B$5:$B$13,0),MATCH(FW$4,'Curva Forward'!$C$4:$AN$4,0))),CY743)</f>
        <v>0</v>
      </c>
      <c r="FX743" s="200">
        <f>AL743*AL$2*IF($FC743="V",1,-1)*IF($Q743="Fixo",(CZ743-INDEX('Curva Forward'!$C$5:$AN$13,MATCH(CONCATENATE(BD_COMERCIAL!$K743," ",BD_COMERCIAL!$L743),'Curva Forward'!$B$5:$B$13,0),MATCH(FX$4,'Curva Forward'!$C$4:$AN$4,0))),CZ743)</f>
        <v>283100.01191999996</v>
      </c>
      <c r="FY743" s="200">
        <f>AM743*AM$2*IF($FC743="V",1,-1)*IF($Q743="Fixo",(DA743-INDEX('Curva Forward'!$C$5:$AN$13,MATCH(CONCATENATE(BD_COMERCIAL!$K743," ",BD_COMERCIAL!$L743),'Curva Forward'!$B$5:$B$13,0),MATCH(FY$4,'Curva Forward'!$C$4:$AN$4,0))),DA743)</f>
        <v>0</v>
      </c>
      <c r="FZ743" s="200">
        <f>AN743*AN$2*IF($FC743="V",1,-1)*IF($Q743="Fixo",(DB743-INDEX('Curva Forward'!$C$5:$AN$13,MATCH(CONCATENATE(BD_COMERCIAL!$K743," ",BD_COMERCIAL!$L743),'Curva Forward'!$B$5:$B$13,0),MATCH(FZ$4,'Curva Forward'!$C$4:$AN$4,0))),DB743)</f>
        <v>0</v>
      </c>
      <c r="GA743" s="200">
        <f>AO743*AO$2*IF($FC743="V",1,-1)*IF($Q743="Fixo",(DC743-INDEX('Curva Forward'!$C$5:$AN$13,MATCH(CONCATENATE(BD_COMERCIAL!$K743," ",BD_COMERCIAL!$L743),'Curva Forward'!$B$5:$B$13,0),MATCH(GA$4,'Curva Forward'!$C$4:$AN$4,0))),DC743)</f>
        <v>0</v>
      </c>
      <c r="GB743" s="200">
        <f>AP743*AP$2*IF($FC743="V",1,-1)*IF($Q743="Fixo",(DD743-INDEX('Curva Forward'!$C$5:$AN$13,MATCH(CONCATENATE(BD_COMERCIAL!$K743," ",BD_COMERCIAL!$L743),'Curva Forward'!$B$5:$B$13,0),MATCH(GB$4,'Curva Forward'!$C$4:$AN$4,0))),DD743)</f>
        <v>0</v>
      </c>
      <c r="GC743" s="200">
        <f>AQ743*AQ$2*IF($FC743="V",1,-1)*IF($Q743="Fixo",(DE743-INDEX('Curva Forward'!$C$5:$AN$13,MATCH(CONCATENATE(BD_COMERCIAL!$K743," ",BD_COMERCIAL!$L743),'Curva Forward'!$B$5:$B$13,0),MATCH(GC$4,'Curva Forward'!$C$4:$AN$4,0))),DE743)</f>
        <v>0</v>
      </c>
      <c r="GD743" s="200">
        <f>AR743*AR$2*IF($FC743="V",1,-1)*IF($Q743="Fixo",(DF743-INDEX('Curva Forward'!$C$5:$AN$13,MATCH(CONCATENATE(BD_COMERCIAL!$K743," ",BD_COMERCIAL!$L743),'Curva Forward'!$B$5:$B$13,0),MATCH(GD$4,'Curva Forward'!$C$4:$AN$4,0))),DF743)</f>
        <v>0</v>
      </c>
      <c r="GE743" s="200">
        <f>AS743*AS$2*IF($FC743="V",1,-1)*IF($Q743="Fixo",(DG743-INDEX('Curva Forward'!$C$5:$AN$13,MATCH(CONCATENATE(BD_COMERCIAL!$K743," ",BD_COMERCIAL!$L743),'Curva Forward'!$B$5:$B$13,0),MATCH(GE$4,'Curva Forward'!$C$4:$AN$4,0))),DG743)</f>
        <v>0</v>
      </c>
      <c r="GF743" s="200">
        <f>AT743*AT$2*IF($FC743="V",1,-1)*IF($Q743="Fixo",(DH743-INDEX('Curva Forward'!$C$5:$AN$13,MATCH(CONCATENATE(BD_COMERCIAL!$K743," ",BD_COMERCIAL!$L743),'Curva Forward'!$B$5:$B$13,0),MATCH(GF$4,'Curva Forward'!$C$4:$AN$4,0))),DH743)</f>
        <v>0</v>
      </c>
      <c r="GG743" s="200">
        <f>AU743*AU$2*IF($FC743="V",1,-1)*IF($Q743="Fixo",(DI743-INDEX('Curva Forward'!$C$5:$AN$13,MATCH(CONCATENATE(BD_COMERCIAL!$K743," ",BD_COMERCIAL!$L743),'Curva Forward'!$B$5:$B$13,0),MATCH(GG$4,'Curva Forward'!$C$4:$AN$4,0))),DI743)</f>
        <v>0</v>
      </c>
      <c r="GH743" s="200">
        <f>AV743*AV$2*IF($FC743="V",1,-1)*IF($Q743="Fixo",(DJ743-INDEX('Curva Forward'!$C$5:$AN$13,MATCH(CONCATENATE(BD_COMERCIAL!$K743," ",BD_COMERCIAL!$L743),'Curva Forward'!$B$5:$B$13,0),MATCH(GH$4,'Curva Forward'!$C$4:$AN$4,0))),DJ743)</f>
        <v>0</v>
      </c>
      <c r="GI743" s="200">
        <f>AW743*AW$2*IF($FC743="V",1,-1)*IF($Q743="Fixo",(DK743-INDEX('Curva Forward'!$C$5:$AN$13,MATCH(CONCATENATE(BD_COMERCIAL!$K743," ",BD_COMERCIAL!$L743),'Curva Forward'!$B$5:$B$13,0),MATCH(GI$4,'Curva Forward'!$C$4:$AN$4,0))),DK743)</f>
        <v>0</v>
      </c>
      <c r="GJ743" s="200">
        <f>AX743*AX$2*IF($FC743="V",1,-1)*IF($Q743="Fixo",(DL743-INDEX('Curva Forward'!$C$5:$AN$13,MATCH(CONCATENATE(BD_COMERCIAL!$K743," ",BD_COMERCIAL!$L743),'Curva Forward'!$B$5:$B$13,0),MATCH(GJ$4,'Curva Forward'!$C$4:$AN$4,0))),DL743)</f>
        <v>0</v>
      </c>
      <c r="GK743" s="200">
        <f>AY743*AY$2*IF($FC743="V",1,-1)*IF($Q743="Fixo",(DM743-INDEX('Curva Forward'!$C$5:$AN$13,MATCH(CONCATENATE(BD_COMERCIAL!$K743," ",BD_COMERCIAL!$L743),'Curva Forward'!$B$5:$B$13,0),MATCH(GK$4,'Curva Forward'!$C$4:$AN$4,0))),DM743)</f>
        <v>0</v>
      </c>
      <c r="GL743" s="200">
        <f>IF(EZ743="",0,CL743*CL$2*IF($FC743="V",1,-1)*IF($Q743="Fixo",(EZ743-INDEX('Curva Forward'!$C$5:$AN$13,MATCH(CONCATENATE(BD_COMERCIAL!$K743," ",BD_COMERCIAL!$L743),'Curva Forward'!$B$5:$B$13,0),MATCH(GL$4,'Curva Forward'!$C$4:$AN$4,0))),EZ743))</f>
        <v>0</v>
      </c>
      <c r="GM743" s="200">
        <f>IF(FA743="",0,CM743*CM$2*IF($FC743="V",1,-1)*IF($Q743="Fixo",(FA743-INDEX('Curva Forward'!$C$5:$AN$13,MATCH(CONCATENATE(BD_COMERCIAL!$K743," ",BD_COMERCIAL!$L743),'Curva Forward'!$B$5:$B$13,0),MATCH(GM$4,'Curva Forward'!$C$4:$AN$4,0))),FA743))</f>
        <v>0</v>
      </c>
      <c r="GN743" s="200">
        <f>IF(FB743="",0,CN743*CN$2*IF($FC743="V",1,-1)*IF($Q743="Fixo",(FB743-INDEX('Curva Forward'!$C$5:$AN$13,MATCH(CONCATENATE(BD_COMERCIAL!$K743," ",BD_COMERCIAL!$L743),'Curva Forward'!$B$5:$B$13,0),MATCH(GN$4,'Curva Forward'!$C$4:$AN$4,0))),FB743))</f>
        <v>0</v>
      </c>
      <c r="GO743" s="201">
        <f t="shared" ca="1" si="231"/>
        <v>0</v>
      </c>
      <c r="GP743" s="201">
        <f t="shared" ca="1" si="232"/>
        <v>0</v>
      </c>
    </row>
    <row r="744" spans="1:198" ht="15" customHeight="1" x14ac:dyDescent="0.25">
      <c r="A744" s="6"/>
      <c r="B744" s="7" t="s">
        <v>1211</v>
      </c>
      <c r="C744" s="8">
        <v>44901</v>
      </c>
      <c r="D744" s="9" t="s">
        <v>124</v>
      </c>
      <c r="E744" s="9" t="s">
        <v>1056</v>
      </c>
      <c r="F744" s="113" t="s">
        <v>992</v>
      </c>
      <c r="G744" s="10" t="s">
        <v>222</v>
      </c>
      <c r="H744" s="113" t="s">
        <v>1212</v>
      </c>
      <c r="I744" s="9" t="s">
        <v>126</v>
      </c>
      <c r="J744" s="166" t="s">
        <v>1205</v>
      </c>
      <c r="K744" s="10" t="s">
        <v>29</v>
      </c>
      <c r="L744" s="84" t="s">
        <v>22</v>
      </c>
      <c r="M744" s="11">
        <v>44866</v>
      </c>
      <c r="N744" s="12">
        <v>44895</v>
      </c>
      <c r="O744" s="10">
        <v>1.5</v>
      </c>
      <c r="P744" s="84">
        <v>149</v>
      </c>
      <c r="Q744" s="84" t="s">
        <v>586</v>
      </c>
      <c r="R744" s="10" t="s">
        <v>129</v>
      </c>
      <c r="S744" s="14" t="s">
        <v>135</v>
      </c>
      <c r="T744" s="11"/>
      <c r="U744" s="12"/>
      <c r="V744" s="257" t="str">
        <f ca="1">IF(U744="","",
IF(U744="NA","",
IFERROR(VLOOKUP(EOMONTH(M744,-2)+1,IPCA!$A:$B,2,0),
VLOOKUP(EOMONTH(TODAY(),-2)+1,IPCA!$A:$B,2,0))/
VLOOKUP(EOMONTH(U744,-2)+1,IPCA!$A:$B,2,0)*
P744))</f>
        <v/>
      </c>
      <c r="W744" s="84"/>
      <c r="X744" s="13" t="s">
        <v>133</v>
      </c>
      <c r="Y744" s="166"/>
      <c r="AA744" s="108"/>
      <c r="AB744" s="15"/>
      <c r="AL744">
        <v>1.5</v>
      </c>
      <c r="AM744" s="6"/>
      <c r="AN744" s="15"/>
      <c r="AY744" s="6"/>
      <c r="AZ744" s="15"/>
      <c r="BK744" s="6"/>
      <c r="BL744" s="15"/>
      <c r="BW744" s="6"/>
      <c r="BX744" s="15"/>
      <c r="CI744" s="6"/>
      <c r="CJ744" s="16">
        <f t="shared" si="221"/>
        <v>0.12328767123287671</v>
      </c>
      <c r="CK744" s="16" t="str">
        <f t="shared" si="222"/>
        <v/>
      </c>
      <c r="CL744" s="16" t="str">
        <f t="shared" si="223"/>
        <v/>
      </c>
      <c r="CM744" s="16" t="str">
        <f t="shared" si="224"/>
        <v/>
      </c>
      <c r="CN744" s="16" t="str">
        <f t="shared" si="225"/>
        <v/>
      </c>
      <c r="CO744" s="18"/>
      <c r="CP744" s="15"/>
      <c r="CZ744">
        <v>149</v>
      </c>
      <c r="DA744" s="6"/>
      <c r="DB744" s="15"/>
      <c r="DM744" s="6"/>
      <c r="DN744" s="15"/>
      <c r="DY744" s="6"/>
      <c r="DZ744" s="15"/>
      <c r="EK744" s="6"/>
      <c r="EL744" s="15"/>
      <c r="EW744" s="6"/>
      <c r="EX744" s="16">
        <f t="shared" si="233"/>
        <v>12.246575342465754</v>
      </c>
      <c r="EY744" s="16" t="str">
        <f t="shared" si="234"/>
        <v/>
      </c>
      <c r="EZ744" s="16" t="str">
        <f t="shared" si="235"/>
        <v/>
      </c>
      <c r="FA744" s="16" t="str">
        <f t="shared" si="236"/>
        <v/>
      </c>
      <c r="FB744" s="160" t="str">
        <f t="shared" si="237"/>
        <v/>
      </c>
      <c r="FC744" t="s">
        <v>204</v>
      </c>
      <c r="FD744" s="20" t="s">
        <v>126</v>
      </c>
      <c r="FE744"/>
      <c r="FF744" s="209" t="s">
        <v>206</v>
      </c>
      <c r="FH744" s="284">
        <f t="shared" ca="1" si="226"/>
        <v>0</v>
      </c>
      <c r="FI744" s="208">
        <f t="shared" si="227"/>
        <v>0.96666666666666667</v>
      </c>
      <c r="FK744" t="str">
        <f t="shared" si="228"/>
        <v>Kroma Comercializadora de Energia Ltda</v>
      </c>
      <c r="FL744" s="201">
        <f t="shared" ca="1" si="229"/>
        <v>160920</v>
      </c>
      <c r="FM744" s="201">
        <f t="shared" ca="1" si="230"/>
        <v>0</v>
      </c>
      <c r="FN744" s="200">
        <f>AB744*AB$2*IF($FC744="V",1,-1)*IF($Q744="Fixo",(CP744-INDEX('Curva Forward'!$C$5:$AN$13,MATCH(CONCATENATE(BD_COMERCIAL!$K744," ",BD_COMERCIAL!$L744),'Curva Forward'!$B$5:$B$13,0),MATCH(FN$4,'Curva Forward'!$C$4:$AN$4,0))),CP744)</f>
        <v>0</v>
      </c>
      <c r="FO744" s="200">
        <f>AC744*AC$2*IF($FC744="V",1,-1)*IF($Q744="Fixo",(CQ744-INDEX('Curva Forward'!$C$5:$AN$13,MATCH(CONCATENATE(BD_COMERCIAL!$K744," ",BD_COMERCIAL!$L744),'Curva Forward'!$B$5:$B$13,0),MATCH(FO$4,'Curva Forward'!$C$4:$AN$4,0))),CQ744)</f>
        <v>0</v>
      </c>
      <c r="FP744" s="200">
        <f>AD744*AD$2*IF($FC744="V",1,-1)*IF($Q744="Fixo",(CR744-INDEX('Curva Forward'!$C$5:$AN$13,MATCH(CONCATENATE(BD_COMERCIAL!$K744," ",BD_COMERCIAL!$L744),'Curva Forward'!$B$5:$B$13,0),MATCH(FP$4,'Curva Forward'!$C$4:$AN$4,0))),CR744)</f>
        <v>0</v>
      </c>
      <c r="FQ744" s="200">
        <f>AE744*AE$2*IF($FC744="V",1,-1)*IF($Q744="Fixo",(CS744-INDEX('Curva Forward'!$C$5:$AN$13,MATCH(CONCATENATE(BD_COMERCIAL!$K744," ",BD_COMERCIAL!$L744),'Curva Forward'!$B$5:$B$13,0),MATCH(FQ$4,'Curva Forward'!$C$4:$AN$4,0))),CS744)</f>
        <v>0</v>
      </c>
      <c r="FR744" s="200">
        <f>AF744*AF$2*IF($FC744="V",1,-1)*IF($Q744="Fixo",(CT744-INDEX('Curva Forward'!$C$5:$AN$13,MATCH(CONCATENATE(BD_COMERCIAL!$K744," ",BD_COMERCIAL!$L744),'Curva Forward'!$B$5:$B$13,0),MATCH(FR$4,'Curva Forward'!$C$4:$AN$4,0))),CT744)</f>
        <v>0</v>
      </c>
      <c r="FS744" s="200">
        <f>AG744*AG$2*IF($FC744="V",1,-1)*IF($Q744="Fixo",(CU744-INDEX('Curva Forward'!$C$5:$AN$13,MATCH(CONCATENATE(BD_COMERCIAL!$K744," ",BD_COMERCIAL!$L744),'Curva Forward'!$B$5:$B$13,0),MATCH(FS$4,'Curva Forward'!$C$4:$AN$4,0))),CU744)</f>
        <v>0</v>
      </c>
      <c r="FT744" s="200">
        <f>AH744*AH$2*IF($FC744="V",1,-1)*IF($Q744="Fixo",(CV744-INDEX('Curva Forward'!$C$5:$AN$13,MATCH(CONCATENATE(BD_COMERCIAL!$K744," ",BD_COMERCIAL!$L744),'Curva Forward'!$B$5:$B$13,0),MATCH(FT$4,'Curva Forward'!$C$4:$AN$4,0))),CV744)</f>
        <v>0</v>
      </c>
      <c r="FU744" s="200">
        <f>AI744*AI$2*IF($FC744="V",1,-1)*IF($Q744="Fixo",(CW744-INDEX('Curva Forward'!$C$5:$AN$13,MATCH(CONCATENATE(BD_COMERCIAL!$K744," ",BD_COMERCIAL!$L744),'Curva Forward'!$B$5:$B$13,0),MATCH(FU$4,'Curva Forward'!$C$4:$AN$4,0))),CW744)</f>
        <v>0</v>
      </c>
      <c r="FV744" s="200">
        <f>AJ744*AJ$2*IF($FC744="V",1,-1)*IF($Q744="Fixo",(CX744-INDEX('Curva Forward'!$C$5:$AN$13,MATCH(CONCATENATE(BD_COMERCIAL!$K744," ",BD_COMERCIAL!$L744),'Curva Forward'!$B$5:$B$13,0),MATCH(FV$4,'Curva Forward'!$C$4:$AN$4,0))),CX744)</f>
        <v>0</v>
      </c>
      <c r="FW744" s="200">
        <f>AK744*AK$2*IF($FC744="V",1,-1)*IF($Q744="Fixo",(CY744-INDEX('Curva Forward'!$C$5:$AN$13,MATCH(CONCATENATE(BD_COMERCIAL!$K744," ",BD_COMERCIAL!$L744),'Curva Forward'!$B$5:$B$13,0),MATCH(FW$4,'Curva Forward'!$C$4:$AN$4,0))),CY744)</f>
        <v>0</v>
      </c>
      <c r="FX744" s="200">
        <f>AL744*AL$2*IF($FC744="V",1,-1)*IF($Q744="Fixo",(CZ744-INDEX('Curva Forward'!$C$5:$AN$13,MATCH(CONCATENATE(BD_COMERCIAL!$K744," ",BD_COMERCIAL!$L744),'Curva Forward'!$B$5:$B$13,0),MATCH(FX$4,'Curva Forward'!$C$4:$AN$4,0))),CZ744)</f>
        <v>160920</v>
      </c>
      <c r="FY744" s="200">
        <f>AM744*AM$2*IF($FC744="V",1,-1)*IF($Q744="Fixo",(DA744-INDEX('Curva Forward'!$C$5:$AN$13,MATCH(CONCATENATE(BD_COMERCIAL!$K744," ",BD_COMERCIAL!$L744),'Curva Forward'!$B$5:$B$13,0),MATCH(FY$4,'Curva Forward'!$C$4:$AN$4,0))),DA744)</f>
        <v>0</v>
      </c>
      <c r="FZ744" s="200">
        <f>AN744*AN$2*IF($FC744="V",1,-1)*IF($Q744="Fixo",(DB744-INDEX('Curva Forward'!$C$5:$AN$13,MATCH(CONCATENATE(BD_COMERCIAL!$K744," ",BD_COMERCIAL!$L744),'Curva Forward'!$B$5:$B$13,0),MATCH(FZ$4,'Curva Forward'!$C$4:$AN$4,0))),DB744)</f>
        <v>0</v>
      </c>
      <c r="GA744" s="200">
        <f>AO744*AO$2*IF($FC744="V",1,-1)*IF($Q744="Fixo",(DC744-INDEX('Curva Forward'!$C$5:$AN$13,MATCH(CONCATENATE(BD_COMERCIAL!$K744," ",BD_COMERCIAL!$L744),'Curva Forward'!$B$5:$B$13,0),MATCH(GA$4,'Curva Forward'!$C$4:$AN$4,0))),DC744)</f>
        <v>0</v>
      </c>
      <c r="GB744" s="200">
        <f>AP744*AP$2*IF($FC744="V",1,-1)*IF($Q744="Fixo",(DD744-INDEX('Curva Forward'!$C$5:$AN$13,MATCH(CONCATENATE(BD_COMERCIAL!$K744," ",BD_COMERCIAL!$L744),'Curva Forward'!$B$5:$B$13,0),MATCH(GB$4,'Curva Forward'!$C$4:$AN$4,0))),DD744)</f>
        <v>0</v>
      </c>
      <c r="GC744" s="200">
        <f>AQ744*AQ$2*IF($FC744="V",1,-1)*IF($Q744="Fixo",(DE744-INDEX('Curva Forward'!$C$5:$AN$13,MATCH(CONCATENATE(BD_COMERCIAL!$K744," ",BD_COMERCIAL!$L744),'Curva Forward'!$B$5:$B$13,0),MATCH(GC$4,'Curva Forward'!$C$4:$AN$4,0))),DE744)</f>
        <v>0</v>
      </c>
      <c r="GD744" s="200">
        <f>AR744*AR$2*IF($FC744="V",1,-1)*IF($Q744="Fixo",(DF744-INDEX('Curva Forward'!$C$5:$AN$13,MATCH(CONCATENATE(BD_COMERCIAL!$K744," ",BD_COMERCIAL!$L744),'Curva Forward'!$B$5:$B$13,0),MATCH(GD$4,'Curva Forward'!$C$4:$AN$4,0))),DF744)</f>
        <v>0</v>
      </c>
      <c r="GE744" s="200">
        <f>AS744*AS$2*IF($FC744="V",1,-1)*IF($Q744="Fixo",(DG744-INDEX('Curva Forward'!$C$5:$AN$13,MATCH(CONCATENATE(BD_COMERCIAL!$K744," ",BD_COMERCIAL!$L744),'Curva Forward'!$B$5:$B$13,0),MATCH(GE$4,'Curva Forward'!$C$4:$AN$4,0))),DG744)</f>
        <v>0</v>
      </c>
      <c r="GF744" s="200">
        <f>AT744*AT$2*IF($FC744="V",1,-1)*IF($Q744="Fixo",(DH744-INDEX('Curva Forward'!$C$5:$AN$13,MATCH(CONCATENATE(BD_COMERCIAL!$K744," ",BD_COMERCIAL!$L744),'Curva Forward'!$B$5:$B$13,0),MATCH(GF$4,'Curva Forward'!$C$4:$AN$4,0))),DH744)</f>
        <v>0</v>
      </c>
      <c r="GG744" s="200">
        <f>AU744*AU$2*IF($FC744="V",1,-1)*IF($Q744="Fixo",(DI744-INDEX('Curva Forward'!$C$5:$AN$13,MATCH(CONCATENATE(BD_COMERCIAL!$K744," ",BD_COMERCIAL!$L744),'Curva Forward'!$B$5:$B$13,0),MATCH(GG$4,'Curva Forward'!$C$4:$AN$4,0))),DI744)</f>
        <v>0</v>
      </c>
      <c r="GH744" s="200">
        <f>AV744*AV$2*IF($FC744="V",1,-1)*IF($Q744="Fixo",(DJ744-INDEX('Curva Forward'!$C$5:$AN$13,MATCH(CONCATENATE(BD_COMERCIAL!$K744," ",BD_COMERCIAL!$L744),'Curva Forward'!$B$5:$B$13,0),MATCH(GH$4,'Curva Forward'!$C$4:$AN$4,0))),DJ744)</f>
        <v>0</v>
      </c>
      <c r="GI744" s="200">
        <f>AW744*AW$2*IF($FC744="V",1,-1)*IF($Q744="Fixo",(DK744-INDEX('Curva Forward'!$C$5:$AN$13,MATCH(CONCATENATE(BD_COMERCIAL!$K744," ",BD_COMERCIAL!$L744),'Curva Forward'!$B$5:$B$13,0),MATCH(GI$4,'Curva Forward'!$C$4:$AN$4,0))),DK744)</f>
        <v>0</v>
      </c>
      <c r="GJ744" s="200">
        <f>AX744*AX$2*IF($FC744="V",1,-1)*IF($Q744="Fixo",(DL744-INDEX('Curva Forward'!$C$5:$AN$13,MATCH(CONCATENATE(BD_COMERCIAL!$K744," ",BD_COMERCIAL!$L744),'Curva Forward'!$B$5:$B$13,0),MATCH(GJ$4,'Curva Forward'!$C$4:$AN$4,0))),DL744)</f>
        <v>0</v>
      </c>
      <c r="GK744" s="200">
        <f>AY744*AY$2*IF($FC744="V",1,-1)*IF($Q744="Fixo",(DM744-INDEX('Curva Forward'!$C$5:$AN$13,MATCH(CONCATENATE(BD_COMERCIAL!$K744," ",BD_COMERCIAL!$L744),'Curva Forward'!$B$5:$B$13,0),MATCH(GK$4,'Curva Forward'!$C$4:$AN$4,0))),DM744)</f>
        <v>0</v>
      </c>
      <c r="GL744" s="200">
        <f>IF(EZ744="",0,CL744*CL$2*IF($FC744="V",1,-1)*IF($Q744="Fixo",(EZ744-INDEX('Curva Forward'!$C$5:$AN$13,MATCH(CONCATENATE(BD_COMERCIAL!$K744," ",BD_COMERCIAL!$L744),'Curva Forward'!$B$5:$B$13,0),MATCH(GL$4,'Curva Forward'!$C$4:$AN$4,0))),EZ744))</f>
        <v>0</v>
      </c>
      <c r="GM744" s="200">
        <f>IF(FA744="",0,CM744*CM$2*IF($FC744="V",1,-1)*IF($Q744="Fixo",(FA744-INDEX('Curva Forward'!$C$5:$AN$13,MATCH(CONCATENATE(BD_COMERCIAL!$K744," ",BD_COMERCIAL!$L744),'Curva Forward'!$B$5:$B$13,0),MATCH(GM$4,'Curva Forward'!$C$4:$AN$4,0))),FA744))</f>
        <v>0</v>
      </c>
      <c r="GN744" s="200">
        <f>IF(FB744="",0,CN744*CN$2*IF($FC744="V",1,-1)*IF($Q744="Fixo",(FB744-INDEX('Curva Forward'!$C$5:$AN$13,MATCH(CONCATENATE(BD_COMERCIAL!$K744," ",BD_COMERCIAL!$L744),'Curva Forward'!$B$5:$B$13,0),MATCH(GN$4,'Curva Forward'!$C$4:$AN$4,0))),FB744))</f>
        <v>0</v>
      </c>
      <c r="GO744" s="201">
        <f t="shared" ca="1" si="231"/>
        <v>0</v>
      </c>
      <c r="GP744" s="201">
        <f t="shared" ca="1" si="232"/>
        <v>0</v>
      </c>
    </row>
    <row r="745" spans="1:198" ht="15" customHeight="1" x14ac:dyDescent="0.25">
      <c r="A745" s="6"/>
      <c r="B745" s="7" t="s">
        <v>1213</v>
      </c>
      <c r="C745" s="8">
        <v>44901</v>
      </c>
      <c r="D745" s="9" t="s">
        <v>124</v>
      </c>
      <c r="E745" s="9" t="s">
        <v>1056</v>
      </c>
      <c r="F745" s="113" t="s">
        <v>992</v>
      </c>
      <c r="G745" s="10" t="s">
        <v>867</v>
      </c>
      <c r="H745" s="113" t="s">
        <v>1214</v>
      </c>
      <c r="I745" s="9" t="s">
        <v>126</v>
      </c>
      <c r="J745" s="166" t="s">
        <v>1205</v>
      </c>
      <c r="K745" s="10" t="s">
        <v>29</v>
      </c>
      <c r="L745" s="84" t="s">
        <v>22</v>
      </c>
      <c r="M745" s="11">
        <v>44866</v>
      </c>
      <c r="N745" s="12">
        <v>44895</v>
      </c>
      <c r="O745" s="10">
        <v>0.62375000000000003</v>
      </c>
      <c r="P745" s="84">
        <v>149</v>
      </c>
      <c r="Q745" s="84" t="s">
        <v>586</v>
      </c>
      <c r="R745" s="10" t="s">
        <v>129</v>
      </c>
      <c r="S745" s="14" t="s">
        <v>135</v>
      </c>
      <c r="T745" s="11"/>
      <c r="U745" s="12"/>
      <c r="V745" s="257" t="str">
        <f ca="1">IF(U745="","",
IF(U745="NA","",
IFERROR(VLOOKUP(EOMONTH(M745,-2)+1,IPCA!$A:$B,2,0),
VLOOKUP(EOMONTH(TODAY(),-2)+1,IPCA!$A:$B,2,0))/
VLOOKUP(EOMONTH(U745,-2)+1,IPCA!$A:$B,2,0)*
P745))</f>
        <v/>
      </c>
      <c r="W745" s="84"/>
      <c r="X745" s="13" t="s">
        <v>133</v>
      </c>
      <c r="Y745" s="166"/>
      <c r="AA745" s="108"/>
      <c r="AB745" s="15"/>
      <c r="AL745">
        <v>0.62375000000000003</v>
      </c>
      <c r="AM745" s="6"/>
      <c r="AN745" s="15"/>
      <c r="AY745" s="6"/>
      <c r="AZ745" s="15"/>
      <c r="BK745" s="6"/>
      <c r="BL745" s="15"/>
      <c r="BW745" s="6"/>
      <c r="BX745" s="15"/>
      <c r="CI745" s="6"/>
      <c r="CJ745" s="16">
        <f t="shared" si="221"/>
        <v>5.1267123287671239E-2</v>
      </c>
      <c r="CK745" s="16" t="str">
        <f t="shared" si="222"/>
        <v/>
      </c>
      <c r="CL745" s="16" t="str">
        <f t="shared" si="223"/>
        <v/>
      </c>
      <c r="CM745" s="16" t="str">
        <f t="shared" si="224"/>
        <v/>
      </c>
      <c r="CN745" s="16" t="str">
        <f t="shared" si="225"/>
        <v/>
      </c>
      <c r="CO745" s="18"/>
      <c r="CP745" s="15"/>
      <c r="CZ745">
        <v>149</v>
      </c>
      <c r="DA745" s="6"/>
      <c r="DB745" s="15"/>
      <c r="DM745" s="6"/>
      <c r="DN745" s="15"/>
      <c r="DY745" s="6"/>
      <c r="DZ745" s="15"/>
      <c r="EK745" s="6"/>
      <c r="EL745" s="15"/>
      <c r="EW745" s="6"/>
      <c r="EX745" s="16">
        <f t="shared" si="233"/>
        <v>12.246575342465754</v>
      </c>
      <c r="EY745" s="16" t="str">
        <f t="shared" si="234"/>
        <v/>
      </c>
      <c r="EZ745" s="16" t="str">
        <f t="shared" si="235"/>
        <v/>
      </c>
      <c r="FA745" s="16" t="str">
        <f t="shared" si="236"/>
        <v/>
      </c>
      <c r="FB745" s="160" t="str">
        <f t="shared" si="237"/>
        <v/>
      </c>
      <c r="FC745" t="s">
        <v>204</v>
      </c>
      <c r="FD745" s="20" t="s">
        <v>126</v>
      </c>
      <c r="FE745"/>
      <c r="FF745" s="209" t="s">
        <v>206</v>
      </c>
      <c r="FH745" s="284">
        <f t="shared" ca="1" si="226"/>
        <v>0</v>
      </c>
      <c r="FI745" s="208">
        <f t="shared" si="227"/>
        <v>0.96666666666666667</v>
      </c>
      <c r="FK745" t="str">
        <f t="shared" si="228"/>
        <v>TRINITY ENERGIAS RENOVÁVEIS S.A</v>
      </c>
      <c r="FL745" s="201">
        <f t="shared" ca="1" si="229"/>
        <v>66915.900000000009</v>
      </c>
      <c r="FM745" s="201">
        <f t="shared" ca="1" si="230"/>
        <v>0</v>
      </c>
      <c r="FN745" s="200">
        <f>AB745*AB$2*IF($FC745="V",1,-1)*IF($Q745="Fixo",(CP745-INDEX('Curva Forward'!$C$5:$AN$13,MATCH(CONCATENATE(BD_COMERCIAL!$K745," ",BD_COMERCIAL!$L745),'Curva Forward'!$B$5:$B$13,0),MATCH(FN$4,'Curva Forward'!$C$4:$AN$4,0))),CP745)</f>
        <v>0</v>
      </c>
      <c r="FO745" s="200">
        <f>AC745*AC$2*IF($FC745="V",1,-1)*IF($Q745="Fixo",(CQ745-INDEX('Curva Forward'!$C$5:$AN$13,MATCH(CONCATENATE(BD_COMERCIAL!$K745," ",BD_COMERCIAL!$L745),'Curva Forward'!$B$5:$B$13,0),MATCH(FO$4,'Curva Forward'!$C$4:$AN$4,0))),CQ745)</f>
        <v>0</v>
      </c>
      <c r="FP745" s="200">
        <f>AD745*AD$2*IF($FC745="V",1,-1)*IF($Q745="Fixo",(CR745-INDEX('Curva Forward'!$C$5:$AN$13,MATCH(CONCATENATE(BD_COMERCIAL!$K745," ",BD_COMERCIAL!$L745),'Curva Forward'!$B$5:$B$13,0),MATCH(FP$4,'Curva Forward'!$C$4:$AN$4,0))),CR745)</f>
        <v>0</v>
      </c>
      <c r="FQ745" s="200">
        <f>AE745*AE$2*IF($FC745="V",1,-1)*IF($Q745="Fixo",(CS745-INDEX('Curva Forward'!$C$5:$AN$13,MATCH(CONCATENATE(BD_COMERCIAL!$K745," ",BD_COMERCIAL!$L745),'Curva Forward'!$B$5:$B$13,0),MATCH(FQ$4,'Curva Forward'!$C$4:$AN$4,0))),CS745)</f>
        <v>0</v>
      </c>
      <c r="FR745" s="200">
        <f>AF745*AF$2*IF($FC745="V",1,-1)*IF($Q745="Fixo",(CT745-INDEX('Curva Forward'!$C$5:$AN$13,MATCH(CONCATENATE(BD_COMERCIAL!$K745," ",BD_COMERCIAL!$L745),'Curva Forward'!$B$5:$B$13,0),MATCH(FR$4,'Curva Forward'!$C$4:$AN$4,0))),CT745)</f>
        <v>0</v>
      </c>
      <c r="FS745" s="200">
        <f>AG745*AG$2*IF($FC745="V",1,-1)*IF($Q745="Fixo",(CU745-INDEX('Curva Forward'!$C$5:$AN$13,MATCH(CONCATENATE(BD_COMERCIAL!$K745," ",BD_COMERCIAL!$L745),'Curva Forward'!$B$5:$B$13,0),MATCH(FS$4,'Curva Forward'!$C$4:$AN$4,0))),CU745)</f>
        <v>0</v>
      </c>
      <c r="FT745" s="200">
        <f>AH745*AH$2*IF($FC745="V",1,-1)*IF($Q745="Fixo",(CV745-INDEX('Curva Forward'!$C$5:$AN$13,MATCH(CONCATENATE(BD_COMERCIAL!$K745," ",BD_COMERCIAL!$L745),'Curva Forward'!$B$5:$B$13,0),MATCH(FT$4,'Curva Forward'!$C$4:$AN$4,0))),CV745)</f>
        <v>0</v>
      </c>
      <c r="FU745" s="200">
        <f>AI745*AI$2*IF($FC745="V",1,-1)*IF($Q745="Fixo",(CW745-INDEX('Curva Forward'!$C$5:$AN$13,MATCH(CONCATENATE(BD_COMERCIAL!$K745," ",BD_COMERCIAL!$L745),'Curva Forward'!$B$5:$B$13,0),MATCH(FU$4,'Curva Forward'!$C$4:$AN$4,0))),CW745)</f>
        <v>0</v>
      </c>
      <c r="FV745" s="200">
        <f>AJ745*AJ$2*IF($FC745="V",1,-1)*IF($Q745="Fixo",(CX745-INDEX('Curva Forward'!$C$5:$AN$13,MATCH(CONCATENATE(BD_COMERCIAL!$K745," ",BD_COMERCIAL!$L745),'Curva Forward'!$B$5:$B$13,0),MATCH(FV$4,'Curva Forward'!$C$4:$AN$4,0))),CX745)</f>
        <v>0</v>
      </c>
      <c r="FW745" s="200">
        <f>AK745*AK$2*IF($FC745="V",1,-1)*IF($Q745="Fixo",(CY745-INDEX('Curva Forward'!$C$5:$AN$13,MATCH(CONCATENATE(BD_COMERCIAL!$K745," ",BD_COMERCIAL!$L745),'Curva Forward'!$B$5:$B$13,0),MATCH(FW$4,'Curva Forward'!$C$4:$AN$4,0))),CY745)</f>
        <v>0</v>
      </c>
      <c r="FX745" s="200">
        <f>AL745*AL$2*IF($FC745="V",1,-1)*IF($Q745="Fixo",(CZ745-INDEX('Curva Forward'!$C$5:$AN$13,MATCH(CONCATENATE(BD_COMERCIAL!$K745," ",BD_COMERCIAL!$L745),'Curva Forward'!$B$5:$B$13,0),MATCH(FX$4,'Curva Forward'!$C$4:$AN$4,0))),CZ745)</f>
        <v>66915.900000000009</v>
      </c>
      <c r="FY745" s="200">
        <f>AM745*AM$2*IF($FC745="V",1,-1)*IF($Q745="Fixo",(DA745-INDEX('Curva Forward'!$C$5:$AN$13,MATCH(CONCATENATE(BD_COMERCIAL!$K745," ",BD_COMERCIAL!$L745),'Curva Forward'!$B$5:$B$13,0),MATCH(FY$4,'Curva Forward'!$C$4:$AN$4,0))),DA745)</f>
        <v>0</v>
      </c>
      <c r="FZ745" s="200">
        <f>AN745*AN$2*IF($FC745="V",1,-1)*IF($Q745="Fixo",(DB745-INDEX('Curva Forward'!$C$5:$AN$13,MATCH(CONCATENATE(BD_COMERCIAL!$K745," ",BD_COMERCIAL!$L745),'Curva Forward'!$B$5:$B$13,0),MATCH(FZ$4,'Curva Forward'!$C$4:$AN$4,0))),DB745)</f>
        <v>0</v>
      </c>
      <c r="GA745" s="200">
        <f>AO745*AO$2*IF($FC745="V",1,-1)*IF($Q745="Fixo",(DC745-INDEX('Curva Forward'!$C$5:$AN$13,MATCH(CONCATENATE(BD_COMERCIAL!$K745," ",BD_COMERCIAL!$L745),'Curva Forward'!$B$5:$B$13,0),MATCH(GA$4,'Curva Forward'!$C$4:$AN$4,0))),DC745)</f>
        <v>0</v>
      </c>
      <c r="GB745" s="200">
        <f>AP745*AP$2*IF($FC745="V",1,-1)*IF($Q745="Fixo",(DD745-INDEX('Curva Forward'!$C$5:$AN$13,MATCH(CONCATENATE(BD_COMERCIAL!$K745," ",BD_COMERCIAL!$L745),'Curva Forward'!$B$5:$B$13,0),MATCH(GB$4,'Curva Forward'!$C$4:$AN$4,0))),DD745)</f>
        <v>0</v>
      </c>
      <c r="GC745" s="200">
        <f>AQ745*AQ$2*IF($FC745="V",1,-1)*IF($Q745="Fixo",(DE745-INDEX('Curva Forward'!$C$5:$AN$13,MATCH(CONCATENATE(BD_COMERCIAL!$K745," ",BD_COMERCIAL!$L745),'Curva Forward'!$B$5:$B$13,0),MATCH(GC$4,'Curva Forward'!$C$4:$AN$4,0))),DE745)</f>
        <v>0</v>
      </c>
      <c r="GD745" s="200">
        <f>AR745*AR$2*IF($FC745="V",1,-1)*IF($Q745="Fixo",(DF745-INDEX('Curva Forward'!$C$5:$AN$13,MATCH(CONCATENATE(BD_COMERCIAL!$K745," ",BD_COMERCIAL!$L745),'Curva Forward'!$B$5:$B$13,0),MATCH(GD$4,'Curva Forward'!$C$4:$AN$4,0))),DF745)</f>
        <v>0</v>
      </c>
      <c r="GE745" s="200">
        <f>AS745*AS$2*IF($FC745="V",1,-1)*IF($Q745="Fixo",(DG745-INDEX('Curva Forward'!$C$5:$AN$13,MATCH(CONCATENATE(BD_COMERCIAL!$K745," ",BD_COMERCIAL!$L745),'Curva Forward'!$B$5:$B$13,0),MATCH(GE$4,'Curva Forward'!$C$4:$AN$4,0))),DG745)</f>
        <v>0</v>
      </c>
      <c r="GF745" s="200">
        <f>AT745*AT$2*IF($FC745="V",1,-1)*IF($Q745="Fixo",(DH745-INDEX('Curva Forward'!$C$5:$AN$13,MATCH(CONCATENATE(BD_COMERCIAL!$K745," ",BD_COMERCIAL!$L745),'Curva Forward'!$B$5:$B$13,0),MATCH(GF$4,'Curva Forward'!$C$4:$AN$4,0))),DH745)</f>
        <v>0</v>
      </c>
      <c r="GG745" s="200">
        <f>AU745*AU$2*IF($FC745="V",1,-1)*IF($Q745="Fixo",(DI745-INDEX('Curva Forward'!$C$5:$AN$13,MATCH(CONCATENATE(BD_COMERCIAL!$K745," ",BD_COMERCIAL!$L745),'Curva Forward'!$B$5:$B$13,0),MATCH(GG$4,'Curva Forward'!$C$4:$AN$4,0))),DI745)</f>
        <v>0</v>
      </c>
      <c r="GH745" s="200">
        <f>AV745*AV$2*IF($FC745="V",1,-1)*IF($Q745="Fixo",(DJ745-INDEX('Curva Forward'!$C$5:$AN$13,MATCH(CONCATENATE(BD_COMERCIAL!$K745," ",BD_COMERCIAL!$L745),'Curva Forward'!$B$5:$B$13,0),MATCH(GH$4,'Curva Forward'!$C$4:$AN$4,0))),DJ745)</f>
        <v>0</v>
      </c>
      <c r="GI745" s="200">
        <f>AW745*AW$2*IF($FC745="V",1,-1)*IF($Q745="Fixo",(DK745-INDEX('Curva Forward'!$C$5:$AN$13,MATCH(CONCATENATE(BD_COMERCIAL!$K745," ",BD_COMERCIAL!$L745),'Curva Forward'!$B$5:$B$13,0),MATCH(GI$4,'Curva Forward'!$C$4:$AN$4,0))),DK745)</f>
        <v>0</v>
      </c>
      <c r="GJ745" s="200">
        <f>AX745*AX$2*IF($FC745="V",1,-1)*IF($Q745="Fixo",(DL745-INDEX('Curva Forward'!$C$5:$AN$13,MATCH(CONCATENATE(BD_COMERCIAL!$K745," ",BD_COMERCIAL!$L745),'Curva Forward'!$B$5:$B$13,0),MATCH(GJ$4,'Curva Forward'!$C$4:$AN$4,0))),DL745)</f>
        <v>0</v>
      </c>
      <c r="GK745" s="200">
        <f>AY745*AY$2*IF($FC745="V",1,-1)*IF($Q745="Fixo",(DM745-INDEX('Curva Forward'!$C$5:$AN$13,MATCH(CONCATENATE(BD_COMERCIAL!$K745," ",BD_COMERCIAL!$L745),'Curva Forward'!$B$5:$B$13,0),MATCH(GK$4,'Curva Forward'!$C$4:$AN$4,0))),DM745)</f>
        <v>0</v>
      </c>
      <c r="GL745" s="200">
        <f>IF(EZ745="",0,CL745*CL$2*IF($FC745="V",1,-1)*IF($Q745="Fixo",(EZ745-INDEX('Curva Forward'!$C$5:$AN$13,MATCH(CONCATENATE(BD_COMERCIAL!$K745," ",BD_COMERCIAL!$L745),'Curva Forward'!$B$5:$B$13,0),MATCH(GL$4,'Curva Forward'!$C$4:$AN$4,0))),EZ745))</f>
        <v>0</v>
      </c>
      <c r="GM745" s="200">
        <f>IF(FA745="",0,CM745*CM$2*IF($FC745="V",1,-1)*IF($Q745="Fixo",(FA745-INDEX('Curva Forward'!$C$5:$AN$13,MATCH(CONCATENATE(BD_COMERCIAL!$K745," ",BD_COMERCIAL!$L745),'Curva Forward'!$B$5:$B$13,0),MATCH(GM$4,'Curva Forward'!$C$4:$AN$4,0))),FA745))</f>
        <v>0</v>
      </c>
      <c r="GN745" s="200">
        <f>IF(FB745="",0,CN745*CN$2*IF($FC745="V",1,-1)*IF($Q745="Fixo",(FB745-INDEX('Curva Forward'!$C$5:$AN$13,MATCH(CONCATENATE(BD_COMERCIAL!$K745," ",BD_COMERCIAL!$L745),'Curva Forward'!$B$5:$B$13,0),MATCH(GN$4,'Curva Forward'!$C$4:$AN$4,0))),FB745))</f>
        <v>0</v>
      </c>
      <c r="GO745" s="201">
        <f t="shared" ca="1" si="231"/>
        <v>0</v>
      </c>
      <c r="GP745" s="201">
        <f t="shared" ca="1" si="232"/>
        <v>0</v>
      </c>
    </row>
    <row r="746" spans="1:198" ht="15" customHeight="1" x14ac:dyDescent="0.25">
      <c r="A746" s="6"/>
      <c r="B746" s="7" t="s">
        <v>1215</v>
      </c>
      <c r="C746" s="8">
        <v>44901</v>
      </c>
      <c r="D746" s="9" t="s">
        <v>131</v>
      </c>
      <c r="E746" s="9" t="s">
        <v>168</v>
      </c>
      <c r="F746" s="113" t="s">
        <v>1216</v>
      </c>
      <c r="G746" s="10" t="s">
        <v>1056</v>
      </c>
      <c r="H746" s="113" t="s">
        <v>992</v>
      </c>
      <c r="I746" s="9" t="s">
        <v>139</v>
      </c>
      <c r="J746" s="166"/>
      <c r="K746" s="10" t="s">
        <v>127</v>
      </c>
      <c r="L746" s="84" t="s">
        <v>22</v>
      </c>
      <c r="M746" s="11">
        <v>44866</v>
      </c>
      <c r="N746" s="12">
        <v>44895</v>
      </c>
      <c r="O746" s="10">
        <v>6</v>
      </c>
      <c r="P746" s="84">
        <v>-1</v>
      </c>
      <c r="Q746" s="84" t="s">
        <v>586</v>
      </c>
      <c r="R746" s="10" t="s">
        <v>129</v>
      </c>
      <c r="S746" s="14" t="s">
        <v>135</v>
      </c>
      <c r="T746" s="11"/>
      <c r="U746" s="12"/>
      <c r="V746" s="257" t="str">
        <f ca="1">IF(U746="","",
IF(U746="NA","",
IFERROR(VLOOKUP(EOMONTH(M746,-2)+1,IPCA!$A:$B,2,0),
VLOOKUP(EOMONTH(TODAY(),-2)+1,IPCA!$A:$B,2,0))/
VLOOKUP(EOMONTH(U746,-2)+1,IPCA!$A:$B,2,0)*
P746))</f>
        <v/>
      </c>
      <c r="W746" s="84"/>
      <c r="X746" s="13" t="s">
        <v>133</v>
      </c>
      <c r="Y746" s="166"/>
      <c r="AA746" s="108"/>
      <c r="AB746" s="15"/>
      <c r="AL746">
        <v>6</v>
      </c>
      <c r="AM746" s="6"/>
      <c r="AN746" s="15"/>
      <c r="AY746" s="6"/>
      <c r="AZ746" s="15"/>
      <c r="BK746" s="6"/>
      <c r="BL746" s="15"/>
      <c r="BW746" s="6"/>
      <c r="BX746" s="15"/>
      <c r="CI746" s="6"/>
      <c r="CJ746" s="16">
        <f t="shared" si="221"/>
        <v>0.49315068493150682</v>
      </c>
      <c r="CK746" s="16" t="str">
        <f t="shared" si="222"/>
        <v/>
      </c>
      <c r="CL746" s="16" t="str">
        <f t="shared" si="223"/>
        <v/>
      </c>
      <c r="CM746" s="16" t="str">
        <f t="shared" si="224"/>
        <v/>
      </c>
      <c r="CN746" s="16" t="str">
        <f t="shared" si="225"/>
        <v/>
      </c>
      <c r="CO746" s="18"/>
      <c r="CP746" s="15"/>
      <c r="CZ746">
        <v>-1</v>
      </c>
      <c r="DA746" s="6"/>
      <c r="DB746" s="15"/>
      <c r="DM746" s="6"/>
      <c r="DN746" s="15"/>
      <c r="DY746" s="6"/>
      <c r="DZ746" s="15"/>
      <c r="EK746" s="6"/>
      <c r="EL746" s="15"/>
      <c r="EW746" s="6"/>
      <c r="EX746" s="16">
        <f t="shared" si="233"/>
        <v>-8.2191780821917804E-2</v>
      </c>
      <c r="EY746" s="16" t="str">
        <f t="shared" si="234"/>
        <v/>
      </c>
      <c r="EZ746" s="16" t="str">
        <f t="shared" si="235"/>
        <v/>
      </c>
      <c r="FA746" s="16" t="str">
        <f t="shared" si="236"/>
        <v/>
      </c>
      <c r="FB746" s="160" t="str">
        <f t="shared" si="237"/>
        <v/>
      </c>
      <c r="FC746" t="s">
        <v>205</v>
      </c>
      <c r="FD746" s="20" t="s">
        <v>139</v>
      </c>
      <c r="FE746"/>
      <c r="FF746" s="209" t="s">
        <v>206</v>
      </c>
      <c r="FH746" s="284">
        <f t="shared" ca="1" si="226"/>
        <v>0</v>
      </c>
      <c r="FI746" s="208">
        <f t="shared" si="227"/>
        <v>0.96666666666666667</v>
      </c>
      <c r="FK746" t="str">
        <f t="shared" si="228"/>
        <v>Deal Comercializadora de Energia Ltda</v>
      </c>
      <c r="FL746" s="201">
        <f t="shared" ca="1" si="229"/>
        <v>4320</v>
      </c>
      <c r="FM746" s="201">
        <f t="shared" ca="1" si="230"/>
        <v>0</v>
      </c>
      <c r="FN746" s="200">
        <f>AB746*AB$2*IF($FC746="V",1,-1)*IF($Q746="Fixo",(CP746-INDEX('Curva Forward'!$C$5:$AN$13,MATCH(CONCATENATE(BD_COMERCIAL!$K746," ",BD_COMERCIAL!$L746),'Curva Forward'!$B$5:$B$13,0),MATCH(FN$4,'Curva Forward'!$C$4:$AN$4,0))),CP746)</f>
        <v>0</v>
      </c>
      <c r="FO746" s="200">
        <f>AC746*AC$2*IF($FC746="V",1,-1)*IF($Q746="Fixo",(CQ746-INDEX('Curva Forward'!$C$5:$AN$13,MATCH(CONCATENATE(BD_COMERCIAL!$K746," ",BD_COMERCIAL!$L746),'Curva Forward'!$B$5:$B$13,0),MATCH(FO$4,'Curva Forward'!$C$4:$AN$4,0))),CQ746)</f>
        <v>0</v>
      </c>
      <c r="FP746" s="200">
        <f>AD746*AD$2*IF($FC746="V",1,-1)*IF($Q746="Fixo",(CR746-INDEX('Curva Forward'!$C$5:$AN$13,MATCH(CONCATENATE(BD_COMERCIAL!$K746," ",BD_COMERCIAL!$L746),'Curva Forward'!$B$5:$B$13,0),MATCH(FP$4,'Curva Forward'!$C$4:$AN$4,0))),CR746)</f>
        <v>0</v>
      </c>
      <c r="FQ746" s="200">
        <f>AE746*AE$2*IF($FC746="V",1,-1)*IF($Q746="Fixo",(CS746-INDEX('Curva Forward'!$C$5:$AN$13,MATCH(CONCATENATE(BD_COMERCIAL!$K746," ",BD_COMERCIAL!$L746),'Curva Forward'!$B$5:$B$13,0),MATCH(FQ$4,'Curva Forward'!$C$4:$AN$4,0))),CS746)</f>
        <v>0</v>
      </c>
      <c r="FR746" s="200">
        <f>AF746*AF$2*IF($FC746="V",1,-1)*IF($Q746="Fixo",(CT746-INDEX('Curva Forward'!$C$5:$AN$13,MATCH(CONCATENATE(BD_COMERCIAL!$K746," ",BD_COMERCIAL!$L746),'Curva Forward'!$B$5:$B$13,0),MATCH(FR$4,'Curva Forward'!$C$4:$AN$4,0))),CT746)</f>
        <v>0</v>
      </c>
      <c r="FS746" s="200">
        <f>AG746*AG$2*IF($FC746="V",1,-1)*IF($Q746="Fixo",(CU746-INDEX('Curva Forward'!$C$5:$AN$13,MATCH(CONCATENATE(BD_COMERCIAL!$K746," ",BD_COMERCIAL!$L746),'Curva Forward'!$B$5:$B$13,0),MATCH(FS$4,'Curva Forward'!$C$4:$AN$4,0))),CU746)</f>
        <v>0</v>
      </c>
      <c r="FT746" s="200">
        <f>AH746*AH$2*IF($FC746="V",1,-1)*IF($Q746="Fixo",(CV746-INDEX('Curva Forward'!$C$5:$AN$13,MATCH(CONCATENATE(BD_COMERCIAL!$K746," ",BD_COMERCIAL!$L746),'Curva Forward'!$B$5:$B$13,0),MATCH(FT$4,'Curva Forward'!$C$4:$AN$4,0))),CV746)</f>
        <v>0</v>
      </c>
      <c r="FU746" s="200">
        <f>AI746*AI$2*IF($FC746="V",1,-1)*IF($Q746="Fixo",(CW746-INDEX('Curva Forward'!$C$5:$AN$13,MATCH(CONCATENATE(BD_COMERCIAL!$K746," ",BD_COMERCIAL!$L746),'Curva Forward'!$B$5:$B$13,0),MATCH(FU$4,'Curva Forward'!$C$4:$AN$4,0))),CW746)</f>
        <v>0</v>
      </c>
      <c r="FV746" s="200">
        <f>AJ746*AJ$2*IF($FC746="V",1,-1)*IF($Q746="Fixo",(CX746-INDEX('Curva Forward'!$C$5:$AN$13,MATCH(CONCATENATE(BD_COMERCIAL!$K746," ",BD_COMERCIAL!$L746),'Curva Forward'!$B$5:$B$13,0),MATCH(FV$4,'Curva Forward'!$C$4:$AN$4,0))),CX746)</f>
        <v>0</v>
      </c>
      <c r="FW746" s="200">
        <f>AK746*AK$2*IF($FC746="V",1,-1)*IF($Q746="Fixo",(CY746-INDEX('Curva Forward'!$C$5:$AN$13,MATCH(CONCATENATE(BD_COMERCIAL!$K746," ",BD_COMERCIAL!$L746),'Curva Forward'!$B$5:$B$13,0),MATCH(FW$4,'Curva Forward'!$C$4:$AN$4,0))),CY746)</f>
        <v>0</v>
      </c>
      <c r="FX746" s="200">
        <f>AL746*AL$2*IF($FC746="V",1,-1)*IF($Q746="Fixo",(CZ746-INDEX('Curva Forward'!$C$5:$AN$13,MATCH(CONCATENATE(BD_COMERCIAL!$K746," ",BD_COMERCIAL!$L746),'Curva Forward'!$B$5:$B$13,0),MATCH(FX$4,'Curva Forward'!$C$4:$AN$4,0))),CZ746)</f>
        <v>4320</v>
      </c>
      <c r="FY746" s="200">
        <f>AM746*AM$2*IF($FC746="V",1,-1)*IF($Q746="Fixo",(DA746-INDEX('Curva Forward'!$C$5:$AN$13,MATCH(CONCATENATE(BD_COMERCIAL!$K746," ",BD_COMERCIAL!$L746),'Curva Forward'!$B$5:$B$13,0),MATCH(FY$4,'Curva Forward'!$C$4:$AN$4,0))),DA746)</f>
        <v>0</v>
      </c>
      <c r="FZ746" s="200">
        <f>AN746*AN$2*IF($FC746="V",1,-1)*IF($Q746="Fixo",(DB746-INDEX('Curva Forward'!$C$5:$AN$13,MATCH(CONCATENATE(BD_COMERCIAL!$K746," ",BD_COMERCIAL!$L746),'Curva Forward'!$B$5:$B$13,0),MATCH(FZ$4,'Curva Forward'!$C$4:$AN$4,0))),DB746)</f>
        <v>0</v>
      </c>
      <c r="GA746" s="200">
        <f>AO746*AO$2*IF($FC746="V",1,-1)*IF($Q746="Fixo",(DC746-INDEX('Curva Forward'!$C$5:$AN$13,MATCH(CONCATENATE(BD_COMERCIAL!$K746," ",BD_COMERCIAL!$L746),'Curva Forward'!$B$5:$B$13,0),MATCH(GA$4,'Curva Forward'!$C$4:$AN$4,0))),DC746)</f>
        <v>0</v>
      </c>
      <c r="GB746" s="200">
        <f>AP746*AP$2*IF($FC746="V",1,-1)*IF($Q746="Fixo",(DD746-INDEX('Curva Forward'!$C$5:$AN$13,MATCH(CONCATENATE(BD_COMERCIAL!$K746," ",BD_COMERCIAL!$L746),'Curva Forward'!$B$5:$B$13,0),MATCH(GB$4,'Curva Forward'!$C$4:$AN$4,0))),DD746)</f>
        <v>0</v>
      </c>
      <c r="GC746" s="200">
        <f>AQ746*AQ$2*IF($FC746="V",1,-1)*IF($Q746="Fixo",(DE746-INDEX('Curva Forward'!$C$5:$AN$13,MATCH(CONCATENATE(BD_COMERCIAL!$K746," ",BD_COMERCIAL!$L746),'Curva Forward'!$B$5:$B$13,0),MATCH(GC$4,'Curva Forward'!$C$4:$AN$4,0))),DE746)</f>
        <v>0</v>
      </c>
      <c r="GD746" s="200">
        <f>AR746*AR$2*IF($FC746="V",1,-1)*IF($Q746="Fixo",(DF746-INDEX('Curva Forward'!$C$5:$AN$13,MATCH(CONCATENATE(BD_COMERCIAL!$K746," ",BD_COMERCIAL!$L746),'Curva Forward'!$B$5:$B$13,0),MATCH(GD$4,'Curva Forward'!$C$4:$AN$4,0))),DF746)</f>
        <v>0</v>
      </c>
      <c r="GE746" s="200">
        <f>AS746*AS$2*IF($FC746="V",1,-1)*IF($Q746="Fixo",(DG746-INDEX('Curva Forward'!$C$5:$AN$13,MATCH(CONCATENATE(BD_COMERCIAL!$K746," ",BD_COMERCIAL!$L746),'Curva Forward'!$B$5:$B$13,0),MATCH(GE$4,'Curva Forward'!$C$4:$AN$4,0))),DG746)</f>
        <v>0</v>
      </c>
      <c r="GF746" s="200">
        <f>AT746*AT$2*IF($FC746="V",1,-1)*IF($Q746="Fixo",(DH746-INDEX('Curva Forward'!$C$5:$AN$13,MATCH(CONCATENATE(BD_COMERCIAL!$K746," ",BD_COMERCIAL!$L746),'Curva Forward'!$B$5:$B$13,0),MATCH(GF$4,'Curva Forward'!$C$4:$AN$4,0))),DH746)</f>
        <v>0</v>
      </c>
      <c r="GG746" s="200">
        <f>AU746*AU$2*IF($FC746="V",1,-1)*IF($Q746="Fixo",(DI746-INDEX('Curva Forward'!$C$5:$AN$13,MATCH(CONCATENATE(BD_COMERCIAL!$K746," ",BD_COMERCIAL!$L746),'Curva Forward'!$B$5:$B$13,0),MATCH(GG$4,'Curva Forward'!$C$4:$AN$4,0))),DI746)</f>
        <v>0</v>
      </c>
      <c r="GH746" s="200">
        <f>AV746*AV$2*IF($FC746="V",1,-1)*IF($Q746="Fixo",(DJ746-INDEX('Curva Forward'!$C$5:$AN$13,MATCH(CONCATENATE(BD_COMERCIAL!$K746," ",BD_COMERCIAL!$L746),'Curva Forward'!$B$5:$B$13,0),MATCH(GH$4,'Curva Forward'!$C$4:$AN$4,0))),DJ746)</f>
        <v>0</v>
      </c>
      <c r="GI746" s="200">
        <f>AW746*AW$2*IF($FC746="V",1,-1)*IF($Q746="Fixo",(DK746-INDEX('Curva Forward'!$C$5:$AN$13,MATCH(CONCATENATE(BD_COMERCIAL!$K746," ",BD_COMERCIAL!$L746),'Curva Forward'!$B$5:$B$13,0),MATCH(GI$4,'Curva Forward'!$C$4:$AN$4,0))),DK746)</f>
        <v>0</v>
      </c>
      <c r="GJ746" s="200">
        <f>AX746*AX$2*IF($FC746="V",1,-1)*IF($Q746="Fixo",(DL746-INDEX('Curva Forward'!$C$5:$AN$13,MATCH(CONCATENATE(BD_COMERCIAL!$K746," ",BD_COMERCIAL!$L746),'Curva Forward'!$B$5:$B$13,0),MATCH(GJ$4,'Curva Forward'!$C$4:$AN$4,0))),DL746)</f>
        <v>0</v>
      </c>
      <c r="GK746" s="200">
        <f>AY746*AY$2*IF($FC746="V",1,-1)*IF($Q746="Fixo",(DM746-INDEX('Curva Forward'!$C$5:$AN$13,MATCH(CONCATENATE(BD_COMERCIAL!$K746," ",BD_COMERCIAL!$L746),'Curva Forward'!$B$5:$B$13,0),MATCH(GK$4,'Curva Forward'!$C$4:$AN$4,0))),DM746)</f>
        <v>0</v>
      </c>
      <c r="GL746" s="200">
        <f>IF(EZ746="",0,CL746*CL$2*IF($FC746="V",1,-1)*IF($Q746="Fixo",(EZ746-INDEX('Curva Forward'!$C$5:$AN$13,MATCH(CONCATENATE(BD_COMERCIAL!$K746," ",BD_COMERCIAL!$L746),'Curva Forward'!$B$5:$B$13,0),MATCH(GL$4,'Curva Forward'!$C$4:$AN$4,0))),EZ746))</f>
        <v>0</v>
      </c>
      <c r="GM746" s="200">
        <f>IF(FA746="",0,CM746*CM$2*IF($FC746="V",1,-1)*IF($Q746="Fixo",(FA746-INDEX('Curva Forward'!$C$5:$AN$13,MATCH(CONCATENATE(BD_COMERCIAL!$K746," ",BD_COMERCIAL!$L746),'Curva Forward'!$B$5:$B$13,0),MATCH(GM$4,'Curva Forward'!$C$4:$AN$4,0))),FA746))</f>
        <v>0</v>
      </c>
      <c r="GN746" s="200">
        <f>IF(FB746="",0,CN746*CN$2*IF($FC746="V",1,-1)*IF($Q746="Fixo",(FB746-INDEX('Curva Forward'!$C$5:$AN$13,MATCH(CONCATENATE(BD_COMERCIAL!$K746," ",BD_COMERCIAL!$L746),'Curva Forward'!$B$5:$B$13,0),MATCH(GN$4,'Curva Forward'!$C$4:$AN$4,0))),FB746))</f>
        <v>0</v>
      </c>
      <c r="GO746" s="201">
        <f t="shared" ca="1" si="231"/>
        <v>0</v>
      </c>
      <c r="GP746" s="201">
        <f t="shared" ca="1" si="232"/>
        <v>0</v>
      </c>
    </row>
    <row r="747" spans="1:198" ht="15" customHeight="1" x14ac:dyDescent="0.25">
      <c r="A747" s="6"/>
      <c r="B747" s="7" t="s">
        <v>1217</v>
      </c>
      <c r="C747" s="8">
        <v>44901</v>
      </c>
      <c r="D747" s="9" t="s">
        <v>131</v>
      </c>
      <c r="E747" s="9" t="s">
        <v>268</v>
      </c>
      <c r="F747" s="113" t="s">
        <v>1140</v>
      </c>
      <c r="G747" s="10" t="s">
        <v>1056</v>
      </c>
      <c r="H747" s="113" t="s">
        <v>992</v>
      </c>
      <c r="I747" s="9" t="s">
        <v>139</v>
      </c>
      <c r="J747" s="166"/>
      <c r="K747" s="10" t="s">
        <v>127</v>
      </c>
      <c r="L747" s="84" t="s">
        <v>22</v>
      </c>
      <c r="M747" s="11">
        <v>44866</v>
      </c>
      <c r="N747" s="12">
        <v>44895</v>
      </c>
      <c r="O747" s="10">
        <v>4</v>
      </c>
      <c r="P747" s="84">
        <v>-1</v>
      </c>
      <c r="Q747" s="84" t="s">
        <v>586</v>
      </c>
      <c r="R747" s="10" t="s">
        <v>129</v>
      </c>
      <c r="S747" s="14" t="s">
        <v>135</v>
      </c>
      <c r="T747" s="11"/>
      <c r="U747" s="12"/>
      <c r="V747" s="257" t="str">
        <f ca="1">IF(U747="","",
IF(U747="NA","",
IFERROR(VLOOKUP(EOMONTH(M747,-2)+1,IPCA!$A:$B,2,0),
VLOOKUP(EOMONTH(TODAY(),-2)+1,IPCA!$A:$B,2,0))/
VLOOKUP(EOMONTH(U747,-2)+1,IPCA!$A:$B,2,0)*
P747))</f>
        <v/>
      </c>
      <c r="W747" s="84"/>
      <c r="X747" s="13" t="s">
        <v>133</v>
      </c>
      <c r="Y747" s="166"/>
      <c r="AA747" s="108"/>
      <c r="AB747" s="15"/>
      <c r="AL747">
        <v>4</v>
      </c>
      <c r="AM747" s="6"/>
      <c r="AN747" s="15"/>
      <c r="AY747" s="6"/>
      <c r="AZ747" s="15"/>
      <c r="BK747" s="6"/>
      <c r="BL747" s="15"/>
      <c r="BW747" s="6"/>
      <c r="BX747" s="15"/>
      <c r="CI747" s="6"/>
      <c r="CJ747" s="16">
        <f t="shared" si="221"/>
        <v>0.32876712328767121</v>
      </c>
      <c r="CK747" s="16" t="str">
        <f t="shared" si="222"/>
        <v/>
      </c>
      <c r="CL747" s="16" t="str">
        <f t="shared" si="223"/>
        <v/>
      </c>
      <c r="CM747" s="16" t="str">
        <f t="shared" si="224"/>
        <v/>
      </c>
      <c r="CN747" s="16" t="str">
        <f t="shared" si="225"/>
        <v/>
      </c>
      <c r="CO747" s="18"/>
      <c r="CP747" s="15"/>
      <c r="CZ747">
        <v>-1</v>
      </c>
      <c r="DA747" s="6"/>
      <c r="DB747" s="15"/>
      <c r="DM747" s="6"/>
      <c r="DN747" s="15"/>
      <c r="DY747" s="6"/>
      <c r="DZ747" s="15"/>
      <c r="EK747" s="6"/>
      <c r="EL747" s="15"/>
      <c r="EW747" s="6"/>
      <c r="EX747" s="16">
        <f t="shared" si="233"/>
        <v>-8.2191780821917804E-2</v>
      </c>
      <c r="EY747" s="16" t="str">
        <f t="shared" si="234"/>
        <v/>
      </c>
      <c r="EZ747" s="16" t="str">
        <f t="shared" si="235"/>
        <v/>
      </c>
      <c r="FA747" s="16" t="str">
        <f t="shared" si="236"/>
        <v/>
      </c>
      <c r="FB747" s="160" t="str">
        <f t="shared" si="237"/>
        <v/>
      </c>
      <c r="FC747" t="s">
        <v>205</v>
      </c>
      <c r="FD747" s="20" t="s">
        <v>139</v>
      </c>
      <c r="FE747"/>
      <c r="FF747" s="209" t="s">
        <v>206</v>
      </c>
      <c r="FH747" s="284">
        <f t="shared" ca="1" si="226"/>
        <v>0</v>
      </c>
      <c r="FI747" s="208">
        <f t="shared" si="227"/>
        <v>0.96666666666666667</v>
      </c>
      <c r="FK747" t="str">
        <f t="shared" si="228"/>
        <v>PARATY ENERGIA LTDA</v>
      </c>
      <c r="FL747" s="201">
        <f t="shared" ca="1" si="229"/>
        <v>2880</v>
      </c>
      <c r="FM747" s="201">
        <f t="shared" ca="1" si="230"/>
        <v>0</v>
      </c>
      <c r="FN747" s="200">
        <f>AB747*AB$2*IF($FC747="V",1,-1)*IF($Q747="Fixo",(CP747-INDEX('Curva Forward'!$C$5:$AN$13,MATCH(CONCATENATE(BD_COMERCIAL!$K747," ",BD_COMERCIAL!$L747),'Curva Forward'!$B$5:$B$13,0),MATCH(FN$4,'Curva Forward'!$C$4:$AN$4,0))),CP747)</f>
        <v>0</v>
      </c>
      <c r="FO747" s="200">
        <f>AC747*AC$2*IF($FC747="V",1,-1)*IF($Q747="Fixo",(CQ747-INDEX('Curva Forward'!$C$5:$AN$13,MATCH(CONCATENATE(BD_COMERCIAL!$K747," ",BD_COMERCIAL!$L747),'Curva Forward'!$B$5:$B$13,0),MATCH(FO$4,'Curva Forward'!$C$4:$AN$4,0))),CQ747)</f>
        <v>0</v>
      </c>
      <c r="FP747" s="200">
        <f>AD747*AD$2*IF($FC747="V",1,-1)*IF($Q747="Fixo",(CR747-INDEX('Curva Forward'!$C$5:$AN$13,MATCH(CONCATENATE(BD_COMERCIAL!$K747," ",BD_COMERCIAL!$L747),'Curva Forward'!$B$5:$B$13,0),MATCH(FP$4,'Curva Forward'!$C$4:$AN$4,0))),CR747)</f>
        <v>0</v>
      </c>
      <c r="FQ747" s="200">
        <f>AE747*AE$2*IF($FC747="V",1,-1)*IF($Q747="Fixo",(CS747-INDEX('Curva Forward'!$C$5:$AN$13,MATCH(CONCATENATE(BD_COMERCIAL!$K747," ",BD_COMERCIAL!$L747),'Curva Forward'!$B$5:$B$13,0),MATCH(FQ$4,'Curva Forward'!$C$4:$AN$4,0))),CS747)</f>
        <v>0</v>
      </c>
      <c r="FR747" s="200">
        <f>AF747*AF$2*IF($FC747="V",1,-1)*IF($Q747="Fixo",(CT747-INDEX('Curva Forward'!$C$5:$AN$13,MATCH(CONCATENATE(BD_COMERCIAL!$K747," ",BD_COMERCIAL!$L747),'Curva Forward'!$B$5:$B$13,0),MATCH(FR$4,'Curva Forward'!$C$4:$AN$4,0))),CT747)</f>
        <v>0</v>
      </c>
      <c r="FS747" s="200">
        <f>AG747*AG$2*IF($FC747="V",1,-1)*IF($Q747="Fixo",(CU747-INDEX('Curva Forward'!$C$5:$AN$13,MATCH(CONCATENATE(BD_COMERCIAL!$K747," ",BD_COMERCIAL!$L747),'Curva Forward'!$B$5:$B$13,0),MATCH(FS$4,'Curva Forward'!$C$4:$AN$4,0))),CU747)</f>
        <v>0</v>
      </c>
      <c r="FT747" s="200">
        <f>AH747*AH$2*IF($FC747="V",1,-1)*IF($Q747="Fixo",(CV747-INDEX('Curva Forward'!$C$5:$AN$13,MATCH(CONCATENATE(BD_COMERCIAL!$K747," ",BD_COMERCIAL!$L747),'Curva Forward'!$B$5:$B$13,0),MATCH(FT$4,'Curva Forward'!$C$4:$AN$4,0))),CV747)</f>
        <v>0</v>
      </c>
      <c r="FU747" s="200">
        <f>AI747*AI$2*IF($FC747="V",1,-1)*IF($Q747="Fixo",(CW747-INDEX('Curva Forward'!$C$5:$AN$13,MATCH(CONCATENATE(BD_COMERCIAL!$K747," ",BD_COMERCIAL!$L747),'Curva Forward'!$B$5:$B$13,0),MATCH(FU$4,'Curva Forward'!$C$4:$AN$4,0))),CW747)</f>
        <v>0</v>
      </c>
      <c r="FV747" s="200">
        <f>AJ747*AJ$2*IF($FC747="V",1,-1)*IF($Q747="Fixo",(CX747-INDEX('Curva Forward'!$C$5:$AN$13,MATCH(CONCATENATE(BD_COMERCIAL!$K747," ",BD_COMERCIAL!$L747),'Curva Forward'!$B$5:$B$13,0),MATCH(FV$4,'Curva Forward'!$C$4:$AN$4,0))),CX747)</f>
        <v>0</v>
      </c>
      <c r="FW747" s="200">
        <f>AK747*AK$2*IF($FC747="V",1,-1)*IF($Q747="Fixo",(CY747-INDEX('Curva Forward'!$C$5:$AN$13,MATCH(CONCATENATE(BD_COMERCIAL!$K747," ",BD_COMERCIAL!$L747),'Curva Forward'!$B$5:$B$13,0),MATCH(FW$4,'Curva Forward'!$C$4:$AN$4,0))),CY747)</f>
        <v>0</v>
      </c>
      <c r="FX747" s="200">
        <f>AL747*AL$2*IF($FC747="V",1,-1)*IF($Q747="Fixo",(CZ747-INDEX('Curva Forward'!$C$5:$AN$13,MATCH(CONCATENATE(BD_COMERCIAL!$K747," ",BD_COMERCIAL!$L747),'Curva Forward'!$B$5:$B$13,0),MATCH(FX$4,'Curva Forward'!$C$4:$AN$4,0))),CZ747)</f>
        <v>2880</v>
      </c>
      <c r="FY747" s="200">
        <f>AM747*AM$2*IF($FC747="V",1,-1)*IF($Q747="Fixo",(DA747-INDEX('Curva Forward'!$C$5:$AN$13,MATCH(CONCATENATE(BD_COMERCIAL!$K747," ",BD_COMERCIAL!$L747),'Curva Forward'!$B$5:$B$13,0),MATCH(FY$4,'Curva Forward'!$C$4:$AN$4,0))),DA747)</f>
        <v>0</v>
      </c>
      <c r="FZ747" s="200">
        <f>AN747*AN$2*IF($FC747="V",1,-1)*IF($Q747="Fixo",(DB747-INDEX('Curva Forward'!$C$5:$AN$13,MATCH(CONCATENATE(BD_COMERCIAL!$K747," ",BD_COMERCIAL!$L747),'Curva Forward'!$B$5:$B$13,0),MATCH(FZ$4,'Curva Forward'!$C$4:$AN$4,0))),DB747)</f>
        <v>0</v>
      </c>
      <c r="GA747" s="200">
        <f>AO747*AO$2*IF($FC747="V",1,-1)*IF($Q747="Fixo",(DC747-INDEX('Curva Forward'!$C$5:$AN$13,MATCH(CONCATENATE(BD_COMERCIAL!$K747," ",BD_COMERCIAL!$L747),'Curva Forward'!$B$5:$B$13,0),MATCH(GA$4,'Curva Forward'!$C$4:$AN$4,0))),DC747)</f>
        <v>0</v>
      </c>
      <c r="GB747" s="200">
        <f>AP747*AP$2*IF($FC747="V",1,-1)*IF($Q747="Fixo",(DD747-INDEX('Curva Forward'!$C$5:$AN$13,MATCH(CONCATENATE(BD_COMERCIAL!$K747," ",BD_COMERCIAL!$L747),'Curva Forward'!$B$5:$B$13,0),MATCH(GB$4,'Curva Forward'!$C$4:$AN$4,0))),DD747)</f>
        <v>0</v>
      </c>
      <c r="GC747" s="200">
        <f>AQ747*AQ$2*IF($FC747="V",1,-1)*IF($Q747="Fixo",(DE747-INDEX('Curva Forward'!$C$5:$AN$13,MATCH(CONCATENATE(BD_COMERCIAL!$K747," ",BD_COMERCIAL!$L747),'Curva Forward'!$B$5:$B$13,0),MATCH(GC$4,'Curva Forward'!$C$4:$AN$4,0))),DE747)</f>
        <v>0</v>
      </c>
      <c r="GD747" s="200">
        <f>AR747*AR$2*IF($FC747="V",1,-1)*IF($Q747="Fixo",(DF747-INDEX('Curva Forward'!$C$5:$AN$13,MATCH(CONCATENATE(BD_COMERCIAL!$K747," ",BD_COMERCIAL!$L747),'Curva Forward'!$B$5:$B$13,0),MATCH(GD$4,'Curva Forward'!$C$4:$AN$4,0))),DF747)</f>
        <v>0</v>
      </c>
      <c r="GE747" s="200">
        <f>AS747*AS$2*IF($FC747="V",1,-1)*IF($Q747="Fixo",(DG747-INDEX('Curva Forward'!$C$5:$AN$13,MATCH(CONCATENATE(BD_COMERCIAL!$K747," ",BD_COMERCIAL!$L747),'Curva Forward'!$B$5:$B$13,0),MATCH(GE$4,'Curva Forward'!$C$4:$AN$4,0))),DG747)</f>
        <v>0</v>
      </c>
      <c r="GF747" s="200">
        <f>AT747*AT$2*IF($FC747="V",1,-1)*IF($Q747="Fixo",(DH747-INDEX('Curva Forward'!$C$5:$AN$13,MATCH(CONCATENATE(BD_COMERCIAL!$K747," ",BD_COMERCIAL!$L747),'Curva Forward'!$B$5:$B$13,0),MATCH(GF$4,'Curva Forward'!$C$4:$AN$4,0))),DH747)</f>
        <v>0</v>
      </c>
      <c r="GG747" s="200">
        <f>AU747*AU$2*IF($FC747="V",1,-1)*IF($Q747="Fixo",(DI747-INDEX('Curva Forward'!$C$5:$AN$13,MATCH(CONCATENATE(BD_COMERCIAL!$K747," ",BD_COMERCIAL!$L747),'Curva Forward'!$B$5:$B$13,0),MATCH(GG$4,'Curva Forward'!$C$4:$AN$4,0))),DI747)</f>
        <v>0</v>
      </c>
      <c r="GH747" s="200">
        <f>AV747*AV$2*IF($FC747="V",1,-1)*IF($Q747="Fixo",(DJ747-INDEX('Curva Forward'!$C$5:$AN$13,MATCH(CONCATENATE(BD_COMERCIAL!$K747," ",BD_COMERCIAL!$L747),'Curva Forward'!$B$5:$B$13,0),MATCH(GH$4,'Curva Forward'!$C$4:$AN$4,0))),DJ747)</f>
        <v>0</v>
      </c>
      <c r="GI747" s="200">
        <f>AW747*AW$2*IF($FC747="V",1,-1)*IF($Q747="Fixo",(DK747-INDEX('Curva Forward'!$C$5:$AN$13,MATCH(CONCATENATE(BD_COMERCIAL!$K747," ",BD_COMERCIAL!$L747),'Curva Forward'!$B$5:$B$13,0),MATCH(GI$4,'Curva Forward'!$C$4:$AN$4,0))),DK747)</f>
        <v>0</v>
      </c>
      <c r="GJ747" s="200">
        <f>AX747*AX$2*IF($FC747="V",1,-1)*IF($Q747="Fixo",(DL747-INDEX('Curva Forward'!$C$5:$AN$13,MATCH(CONCATENATE(BD_COMERCIAL!$K747," ",BD_COMERCIAL!$L747),'Curva Forward'!$B$5:$B$13,0),MATCH(GJ$4,'Curva Forward'!$C$4:$AN$4,0))),DL747)</f>
        <v>0</v>
      </c>
      <c r="GK747" s="200">
        <f>AY747*AY$2*IF($FC747="V",1,-1)*IF($Q747="Fixo",(DM747-INDEX('Curva Forward'!$C$5:$AN$13,MATCH(CONCATENATE(BD_COMERCIAL!$K747," ",BD_COMERCIAL!$L747),'Curva Forward'!$B$5:$B$13,0),MATCH(GK$4,'Curva Forward'!$C$4:$AN$4,0))),DM747)</f>
        <v>0</v>
      </c>
      <c r="GL747" s="200">
        <f>IF(EZ747="",0,CL747*CL$2*IF($FC747="V",1,-1)*IF($Q747="Fixo",(EZ747-INDEX('Curva Forward'!$C$5:$AN$13,MATCH(CONCATENATE(BD_COMERCIAL!$K747," ",BD_COMERCIAL!$L747),'Curva Forward'!$B$5:$B$13,0),MATCH(GL$4,'Curva Forward'!$C$4:$AN$4,0))),EZ747))</f>
        <v>0</v>
      </c>
      <c r="GM747" s="200">
        <f>IF(FA747="",0,CM747*CM$2*IF($FC747="V",1,-1)*IF($Q747="Fixo",(FA747-INDEX('Curva Forward'!$C$5:$AN$13,MATCH(CONCATENATE(BD_COMERCIAL!$K747," ",BD_COMERCIAL!$L747),'Curva Forward'!$B$5:$B$13,0),MATCH(GM$4,'Curva Forward'!$C$4:$AN$4,0))),FA747))</f>
        <v>0</v>
      </c>
      <c r="GN747" s="200">
        <f>IF(FB747="",0,CN747*CN$2*IF($FC747="V",1,-1)*IF($Q747="Fixo",(FB747-INDEX('Curva Forward'!$C$5:$AN$13,MATCH(CONCATENATE(BD_COMERCIAL!$K747," ",BD_COMERCIAL!$L747),'Curva Forward'!$B$5:$B$13,0),MATCH(GN$4,'Curva Forward'!$C$4:$AN$4,0))),FB747))</f>
        <v>0</v>
      </c>
      <c r="GO747" s="201">
        <f t="shared" ca="1" si="231"/>
        <v>0</v>
      </c>
      <c r="GP747" s="201">
        <f t="shared" ca="1" si="232"/>
        <v>0</v>
      </c>
    </row>
    <row r="748" spans="1:198" ht="15" customHeight="1" x14ac:dyDescent="0.25">
      <c r="A748" s="6"/>
      <c r="B748" s="7" t="s">
        <v>1218</v>
      </c>
      <c r="C748" s="8">
        <v>44901</v>
      </c>
      <c r="D748" s="9" t="s">
        <v>131</v>
      </c>
      <c r="E748" s="9" t="s">
        <v>1105</v>
      </c>
      <c r="F748" s="113" t="s">
        <v>1106</v>
      </c>
      <c r="G748" s="10" t="s">
        <v>1056</v>
      </c>
      <c r="H748" s="113" t="s">
        <v>992</v>
      </c>
      <c r="I748" s="9" t="s">
        <v>139</v>
      </c>
      <c r="J748" s="166"/>
      <c r="K748" s="10" t="s">
        <v>127</v>
      </c>
      <c r="L748" s="84" t="s">
        <v>22</v>
      </c>
      <c r="M748" s="11">
        <v>44866</v>
      </c>
      <c r="N748" s="12">
        <v>44895</v>
      </c>
      <c r="O748" s="10">
        <v>4</v>
      </c>
      <c r="P748" s="84">
        <v>-1</v>
      </c>
      <c r="Q748" s="84" t="s">
        <v>586</v>
      </c>
      <c r="R748" s="10" t="s">
        <v>129</v>
      </c>
      <c r="S748" s="14" t="s">
        <v>135</v>
      </c>
      <c r="T748" s="11"/>
      <c r="U748" s="12"/>
      <c r="V748" s="257" t="str">
        <f ca="1">IF(U748="","",
IF(U748="NA","",
IFERROR(VLOOKUP(EOMONTH(M748,-2)+1,IPCA!$A:$B,2,0),
VLOOKUP(EOMONTH(TODAY(),-2)+1,IPCA!$A:$B,2,0))/
VLOOKUP(EOMONTH(U748,-2)+1,IPCA!$A:$B,2,0)*
P748))</f>
        <v/>
      </c>
      <c r="W748" s="84"/>
      <c r="X748" s="13" t="s">
        <v>133</v>
      </c>
      <c r="Y748" s="166"/>
      <c r="AA748" s="108"/>
      <c r="AB748" s="15"/>
      <c r="AL748">
        <v>4</v>
      </c>
      <c r="AM748" s="6"/>
      <c r="AN748" s="15"/>
      <c r="AY748" s="6"/>
      <c r="AZ748" s="15"/>
      <c r="BK748" s="6"/>
      <c r="BL748" s="15"/>
      <c r="BW748" s="6"/>
      <c r="BX748" s="15"/>
      <c r="CI748" s="6"/>
      <c r="CJ748" s="16">
        <f t="shared" si="221"/>
        <v>0.32876712328767121</v>
      </c>
      <c r="CK748" s="16" t="str">
        <f t="shared" si="222"/>
        <v/>
      </c>
      <c r="CL748" s="16" t="str">
        <f t="shared" si="223"/>
        <v/>
      </c>
      <c r="CM748" s="16" t="str">
        <f t="shared" si="224"/>
        <v/>
      </c>
      <c r="CN748" s="16" t="str">
        <f t="shared" si="225"/>
        <v/>
      </c>
      <c r="CO748" s="18"/>
      <c r="CP748" s="15"/>
      <c r="CZ748">
        <v>-1</v>
      </c>
      <c r="DA748" s="6"/>
      <c r="DB748" s="15"/>
      <c r="DM748" s="6"/>
      <c r="DN748" s="15"/>
      <c r="DY748" s="6"/>
      <c r="DZ748" s="15"/>
      <c r="EK748" s="6"/>
      <c r="EL748" s="15"/>
      <c r="EW748" s="6"/>
      <c r="EX748" s="16">
        <f t="shared" si="233"/>
        <v>-8.2191780821917804E-2</v>
      </c>
      <c r="EY748" s="16" t="str">
        <f t="shared" si="234"/>
        <v/>
      </c>
      <c r="EZ748" s="16" t="str">
        <f t="shared" si="235"/>
        <v/>
      </c>
      <c r="FA748" s="16" t="str">
        <f t="shared" si="236"/>
        <v/>
      </c>
      <c r="FB748" s="160" t="str">
        <f t="shared" si="237"/>
        <v/>
      </c>
      <c r="FC748" t="s">
        <v>205</v>
      </c>
      <c r="FD748" s="20" t="s">
        <v>139</v>
      </c>
      <c r="FE748"/>
      <c r="FF748" s="209" t="s">
        <v>206</v>
      </c>
      <c r="FH748" s="284">
        <f t="shared" ca="1" si="226"/>
        <v>0</v>
      </c>
      <c r="FI748" s="208">
        <f t="shared" si="227"/>
        <v>0.96666666666666667</v>
      </c>
      <c r="FK748" t="str">
        <f t="shared" si="228"/>
        <v>Electra Comercializadora de Energia S.A.</v>
      </c>
      <c r="FL748" s="201">
        <f t="shared" ca="1" si="229"/>
        <v>2880</v>
      </c>
      <c r="FM748" s="201">
        <f t="shared" ca="1" si="230"/>
        <v>0</v>
      </c>
      <c r="FN748" s="200">
        <f>AB748*AB$2*IF($FC748="V",1,-1)*IF($Q748="Fixo",(CP748-INDEX('Curva Forward'!$C$5:$AN$13,MATCH(CONCATENATE(BD_COMERCIAL!$K748," ",BD_COMERCIAL!$L748),'Curva Forward'!$B$5:$B$13,0),MATCH(FN$4,'Curva Forward'!$C$4:$AN$4,0))),CP748)</f>
        <v>0</v>
      </c>
      <c r="FO748" s="200">
        <f>AC748*AC$2*IF($FC748="V",1,-1)*IF($Q748="Fixo",(CQ748-INDEX('Curva Forward'!$C$5:$AN$13,MATCH(CONCATENATE(BD_COMERCIAL!$K748," ",BD_COMERCIAL!$L748),'Curva Forward'!$B$5:$B$13,0),MATCH(FO$4,'Curva Forward'!$C$4:$AN$4,0))),CQ748)</f>
        <v>0</v>
      </c>
      <c r="FP748" s="200">
        <f>AD748*AD$2*IF($FC748="V",1,-1)*IF($Q748="Fixo",(CR748-INDEX('Curva Forward'!$C$5:$AN$13,MATCH(CONCATENATE(BD_COMERCIAL!$K748," ",BD_COMERCIAL!$L748),'Curva Forward'!$B$5:$B$13,0),MATCH(FP$4,'Curva Forward'!$C$4:$AN$4,0))),CR748)</f>
        <v>0</v>
      </c>
      <c r="FQ748" s="200">
        <f>AE748*AE$2*IF($FC748="V",1,-1)*IF($Q748="Fixo",(CS748-INDEX('Curva Forward'!$C$5:$AN$13,MATCH(CONCATENATE(BD_COMERCIAL!$K748," ",BD_COMERCIAL!$L748),'Curva Forward'!$B$5:$B$13,0),MATCH(FQ$4,'Curva Forward'!$C$4:$AN$4,0))),CS748)</f>
        <v>0</v>
      </c>
      <c r="FR748" s="200">
        <f>AF748*AF$2*IF($FC748="V",1,-1)*IF($Q748="Fixo",(CT748-INDEX('Curva Forward'!$C$5:$AN$13,MATCH(CONCATENATE(BD_COMERCIAL!$K748," ",BD_COMERCIAL!$L748),'Curva Forward'!$B$5:$B$13,0),MATCH(FR$4,'Curva Forward'!$C$4:$AN$4,0))),CT748)</f>
        <v>0</v>
      </c>
      <c r="FS748" s="200">
        <f>AG748*AG$2*IF($FC748="V",1,-1)*IF($Q748="Fixo",(CU748-INDEX('Curva Forward'!$C$5:$AN$13,MATCH(CONCATENATE(BD_COMERCIAL!$K748," ",BD_COMERCIAL!$L748),'Curva Forward'!$B$5:$B$13,0),MATCH(FS$4,'Curva Forward'!$C$4:$AN$4,0))),CU748)</f>
        <v>0</v>
      </c>
      <c r="FT748" s="200">
        <f>AH748*AH$2*IF($FC748="V",1,-1)*IF($Q748="Fixo",(CV748-INDEX('Curva Forward'!$C$5:$AN$13,MATCH(CONCATENATE(BD_COMERCIAL!$K748," ",BD_COMERCIAL!$L748),'Curva Forward'!$B$5:$B$13,0),MATCH(FT$4,'Curva Forward'!$C$4:$AN$4,0))),CV748)</f>
        <v>0</v>
      </c>
      <c r="FU748" s="200">
        <f>AI748*AI$2*IF($FC748="V",1,-1)*IF($Q748="Fixo",(CW748-INDEX('Curva Forward'!$C$5:$AN$13,MATCH(CONCATENATE(BD_COMERCIAL!$K748," ",BD_COMERCIAL!$L748),'Curva Forward'!$B$5:$B$13,0),MATCH(FU$4,'Curva Forward'!$C$4:$AN$4,0))),CW748)</f>
        <v>0</v>
      </c>
      <c r="FV748" s="200">
        <f>AJ748*AJ$2*IF($FC748="V",1,-1)*IF($Q748="Fixo",(CX748-INDEX('Curva Forward'!$C$5:$AN$13,MATCH(CONCATENATE(BD_COMERCIAL!$K748," ",BD_COMERCIAL!$L748),'Curva Forward'!$B$5:$B$13,0),MATCH(FV$4,'Curva Forward'!$C$4:$AN$4,0))),CX748)</f>
        <v>0</v>
      </c>
      <c r="FW748" s="200">
        <f>AK748*AK$2*IF($FC748="V",1,-1)*IF($Q748="Fixo",(CY748-INDEX('Curva Forward'!$C$5:$AN$13,MATCH(CONCATENATE(BD_COMERCIAL!$K748," ",BD_COMERCIAL!$L748),'Curva Forward'!$B$5:$B$13,0),MATCH(FW$4,'Curva Forward'!$C$4:$AN$4,0))),CY748)</f>
        <v>0</v>
      </c>
      <c r="FX748" s="200">
        <f>AL748*AL$2*IF($FC748="V",1,-1)*IF($Q748="Fixo",(CZ748-INDEX('Curva Forward'!$C$5:$AN$13,MATCH(CONCATENATE(BD_COMERCIAL!$K748," ",BD_COMERCIAL!$L748),'Curva Forward'!$B$5:$B$13,0),MATCH(FX$4,'Curva Forward'!$C$4:$AN$4,0))),CZ748)</f>
        <v>2880</v>
      </c>
      <c r="FY748" s="200">
        <f>AM748*AM$2*IF($FC748="V",1,-1)*IF($Q748="Fixo",(DA748-INDEX('Curva Forward'!$C$5:$AN$13,MATCH(CONCATENATE(BD_COMERCIAL!$K748," ",BD_COMERCIAL!$L748),'Curva Forward'!$B$5:$B$13,0),MATCH(FY$4,'Curva Forward'!$C$4:$AN$4,0))),DA748)</f>
        <v>0</v>
      </c>
      <c r="FZ748" s="200">
        <f>AN748*AN$2*IF($FC748="V",1,-1)*IF($Q748="Fixo",(DB748-INDEX('Curva Forward'!$C$5:$AN$13,MATCH(CONCATENATE(BD_COMERCIAL!$K748," ",BD_COMERCIAL!$L748),'Curva Forward'!$B$5:$B$13,0),MATCH(FZ$4,'Curva Forward'!$C$4:$AN$4,0))),DB748)</f>
        <v>0</v>
      </c>
      <c r="GA748" s="200">
        <f>AO748*AO$2*IF($FC748="V",1,-1)*IF($Q748="Fixo",(DC748-INDEX('Curva Forward'!$C$5:$AN$13,MATCH(CONCATENATE(BD_COMERCIAL!$K748," ",BD_COMERCIAL!$L748),'Curva Forward'!$B$5:$B$13,0),MATCH(GA$4,'Curva Forward'!$C$4:$AN$4,0))),DC748)</f>
        <v>0</v>
      </c>
      <c r="GB748" s="200">
        <f>AP748*AP$2*IF($FC748="V",1,-1)*IF($Q748="Fixo",(DD748-INDEX('Curva Forward'!$C$5:$AN$13,MATCH(CONCATENATE(BD_COMERCIAL!$K748," ",BD_COMERCIAL!$L748),'Curva Forward'!$B$5:$B$13,0),MATCH(GB$4,'Curva Forward'!$C$4:$AN$4,0))),DD748)</f>
        <v>0</v>
      </c>
      <c r="GC748" s="200">
        <f>AQ748*AQ$2*IF($FC748="V",1,-1)*IF($Q748="Fixo",(DE748-INDEX('Curva Forward'!$C$5:$AN$13,MATCH(CONCATENATE(BD_COMERCIAL!$K748," ",BD_COMERCIAL!$L748),'Curva Forward'!$B$5:$B$13,0),MATCH(GC$4,'Curva Forward'!$C$4:$AN$4,0))),DE748)</f>
        <v>0</v>
      </c>
      <c r="GD748" s="200">
        <f>AR748*AR$2*IF($FC748="V",1,-1)*IF($Q748="Fixo",(DF748-INDEX('Curva Forward'!$C$5:$AN$13,MATCH(CONCATENATE(BD_COMERCIAL!$K748," ",BD_COMERCIAL!$L748),'Curva Forward'!$B$5:$B$13,0),MATCH(GD$4,'Curva Forward'!$C$4:$AN$4,0))),DF748)</f>
        <v>0</v>
      </c>
      <c r="GE748" s="200">
        <f>AS748*AS$2*IF($FC748="V",1,-1)*IF($Q748="Fixo",(DG748-INDEX('Curva Forward'!$C$5:$AN$13,MATCH(CONCATENATE(BD_COMERCIAL!$K748," ",BD_COMERCIAL!$L748),'Curva Forward'!$B$5:$B$13,0),MATCH(GE$4,'Curva Forward'!$C$4:$AN$4,0))),DG748)</f>
        <v>0</v>
      </c>
      <c r="GF748" s="200">
        <f>AT748*AT$2*IF($FC748="V",1,-1)*IF($Q748="Fixo",(DH748-INDEX('Curva Forward'!$C$5:$AN$13,MATCH(CONCATENATE(BD_COMERCIAL!$K748," ",BD_COMERCIAL!$L748),'Curva Forward'!$B$5:$B$13,0),MATCH(GF$4,'Curva Forward'!$C$4:$AN$4,0))),DH748)</f>
        <v>0</v>
      </c>
      <c r="GG748" s="200">
        <f>AU748*AU$2*IF($FC748="V",1,-1)*IF($Q748="Fixo",(DI748-INDEX('Curva Forward'!$C$5:$AN$13,MATCH(CONCATENATE(BD_COMERCIAL!$K748," ",BD_COMERCIAL!$L748),'Curva Forward'!$B$5:$B$13,0),MATCH(GG$4,'Curva Forward'!$C$4:$AN$4,0))),DI748)</f>
        <v>0</v>
      </c>
      <c r="GH748" s="200">
        <f>AV748*AV$2*IF($FC748="V",1,-1)*IF($Q748="Fixo",(DJ748-INDEX('Curva Forward'!$C$5:$AN$13,MATCH(CONCATENATE(BD_COMERCIAL!$K748," ",BD_COMERCIAL!$L748),'Curva Forward'!$B$5:$B$13,0),MATCH(GH$4,'Curva Forward'!$C$4:$AN$4,0))),DJ748)</f>
        <v>0</v>
      </c>
      <c r="GI748" s="200">
        <f>AW748*AW$2*IF($FC748="V",1,-1)*IF($Q748="Fixo",(DK748-INDEX('Curva Forward'!$C$5:$AN$13,MATCH(CONCATENATE(BD_COMERCIAL!$K748," ",BD_COMERCIAL!$L748),'Curva Forward'!$B$5:$B$13,0),MATCH(GI$4,'Curva Forward'!$C$4:$AN$4,0))),DK748)</f>
        <v>0</v>
      </c>
      <c r="GJ748" s="200">
        <f>AX748*AX$2*IF($FC748="V",1,-1)*IF($Q748="Fixo",(DL748-INDEX('Curva Forward'!$C$5:$AN$13,MATCH(CONCATENATE(BD_COMERCIAL!$K748," ",BD_COMERCIAL!$L748),'Curva Forward'!$B$5:$B$13,0),MATCH(GJ$4,'Curva Forward'!$C$4:$AN$4,0))),DL748)</f>
        <v>0</v>
      </c>
      <c r="GK748" s="200">
        <f>AY748*AY$2*IF($FC748="V",1,-1)*IF($Q748="Fixo",(DM748-INDEX('Curva Forward'!$C$5:$AN$13,MATCH(CONCATENATE(BD_COMERCIAL!$K748," ",BD_COMERCIAL!$L748),'Curva Forward'!$B$5:$B$13,0),MATCH(GK$4,'Curva Forward'!$C$4:$AN$4,0))),DM748)</f>
        <v>0</v>
      </c>
      <c r="GL748" s="200">
        <f>IF(EZ748="",0,CL748*CL$2*IF($FC748="V",1,-1)*IF($Q748="Fixo",(EZ748-INDEX('Curva Forward'!$C$5:$AN$13,MATCH(CONCATENATE(BD_COMERCIAL!$K748," ",BD_COMERCIAL!$L748),'Curva Forward'!$B$5:$B$13,0),MATCH(GL$4,'Curva Forward'!$C$4:$AN$4,0))),EZ748))</f>
        <v>0</v>
      </c>
      <c r="GM748" s="200">
        <f>IF(FA748="",0,CM748*CM$2*IF($FC748="V",1,-1)*IF($Q748="Fixo",(FA748-INDEX('Curva Forward'!$C$5:$AN$13,MATCH(CONCATENATE(BD_COMERCIAL!$K748," ",BD_COMERCIAL!$L748),'Curva Forward'!$B$5:$B$13,0),MATCH(GM$4,'Curva Forward'!$C$4:$AN$4,0))),FA748))</f>
        <v>0</v>
      </c>
      <c r="GN748" s="200">
        <f>IF(FB748="",0,CN748*CN$2*IF($FC748="V",1,-1)*IF($Q748="Fixo",(FB748-INDEX('Curva Forward'!$C$5:$AN$13,MATCH(CONCATENATE(BD_COMERCIAL!$K748," ",BD_COMERCIAL!$L748),'Curva Forward'!$B$5:$B$13,0),MATCH(GN$4,'Curva Forward'!$C$4:$AN$4,0))),FB748))</f>
        <v>0</v>
      </c>
      <c r="GO748" s="201">
        <f t="shared" ca="1" si="231"/>
        <v>0</v>
      </c>
      <c r="GP748" s="201">
        <f t="shared" ca="1" si="232"/>
        <v>0</v>
      </c>
    </row>
    <row r="749" spans="1:198" ht="15" customHeight="1" x14ac:dyDescent="0.25">
      <c r="A749" s="6"/>
      <c r="B749" s="7" t="s">
        <v>1220</v>
      </c>
      <c r="C749" s="8">
        <v>44902</v>
      </c>
      <c r="D749" s="9" t="s">
        <v>131</v>
      </c>
      <c r="E749" s="9" t="s">
        <v>160</v>
      </c>
      <c r="F749" s="113" t="s">
        <v>1097</v>
      </c>
      <c r="G749" s="10" t="s">
        <v>1056</v>
      </c>
      <c r="H749" s="113" t="s">
        <v>992</v>
      </c>
      <c r="I749" s="9" t="s">
        <v>139</v>
      </c>
      <c r="J749" s="166"/>
      <c r="K749" s="10" t="s">
        <v>127</v>
      </c>
      <c r="L749" s="84" t="s">
        <v>22</v>
      </c>
      <c r="M749" s="11">
        <v>44866</v>
      </c>
      <c r="N749" s="12">
        <v>44895</v>
      </c>
      <c r="O749" s="10">
        <v>4.4000000000000004</v>
      </c>
      <c r="P749" s="84">
        <v>-1</v>
      </c>
      <c r="Q749" s="84" t="s">
        <v>586</v>
      </c>
      <c r="R749" s="10" t="s">
        <v>129</v>
      </c>
      <c r="S749" s="14" t="s">
        <v>135</v>
      </c>
      <c r="T749" s="11"/>
      <c r="U749" s="12"/>
      <c r="V749" s="257" t="str">
        <f ca="1">IF(U749="","",
IF(U749="NA","",
IFERROR(VLOOKUP(EOMONTH(M749,-2)+1,IPCA!$A:$B,2,0),
VLOOKUP(EOMONTH(TODAY(),-2)+1,IPCA!$A:$B,2,0))/
VLOOKUP(EOMONTH(U749,-2)+1,IPCA!$A:$B,2,0)*
P749))</f>
        <v/>
      </c>
      <c r="W749" s="84"/>
      <c r="X749" s="13" t="s">
        <v>6</v>
      </c>
      <c r="Y749" s="166"/>
      <c r="AA749" s="108"/>
      <c r="AB749" s="15"/>
      <c r="AL749">
        <v>4.4000000000000004</v>
      </c>
      <c r="AM749" s="6"/>
      <c r="AN749" s="15"/>
      <c r="AY749" s="6"/>
      <c r="AZ749" s="15"/>
      <c r="BK749" s="6"/>
      <c r="BL749" s="15"/>
      <c r="BW749" s="6"/>
      <c r="BX749" s="15"/>
      <c r="CI749" s="6"/>
      <c r="CJ749" s="16">
        <f t="shared" si="221"/>
        <v>0.36164383561643842</v>
      </c>
      <c r="CK749" s="16" t="str">
        <f t="shared" si="222"/>
        <v/>
      </c>
      <c r="CL749" s="16" t="str">
        <f t="shared" si="223"/>
        <v/>
      </c>
      <c r="CM749" s="16" t="str">
        <f t="shared" si="224"/>
        <v/>
      </c>
      <c r="CN749" s="16" t="str">
        <f t="shared" si="225"/>
        <v/>
      </c>
      <c r="CO749" s="18"/>
      <c r="CP749" s="15"/>
      <c r="CZ749">
        <v>-1</v>
      </c>
      <c r="DA749" s="6"/>
      <c r="DB749" s="15"/>
      <c r="DM749" s="6"/>
      <c r="DN749" s="15"/>
      <c r="DY749" s="6"/>
      <c r="DZ749" s="15"/>
      <c r="EK749" s="6"/>
      <c r="EL749" s="15"/>
      <c r="EW749" s="6"/>
      <c r="EX749" s="16">
        <f t="shared" si="233"/>
        <v>-8.2191780821917804E-2</v>
      </c>
      <c r="EY749" s="16" t="str">
        <f t="shared" si="234"/>
        <v/>
      </c>
      <c r="EZ749" s="16" t="str">
        <f t="shared" si="235"/>
        <v/>
      </c>
      <c r="FA749" s="16" t="str">
        <f t="shared" si="236"/>
        <v/>
      </c>
      <c r="FB749" s="160" t="str">
        <f t="shared" si="237"/>
        <v/>
      </c>
      <c r="FC749" t="s">
        <v>205</v>
      </c>
      <c r="FD749" s="20" t="s">
        <v>139</v>
      </c>
      <c r="FE749"/>
      <c r="FF749" s="209" t="s">
        <v>206</v>
      </c>
      <c r="FH749" s="284">
        <f t="shared" ca="1" si="226"/>
        <v>0</v>
      </c>
      <c r="FI749" s="208">
        <f t="shared" si="227"/>
        <v>0.96666666666666667</v>
      </c>
      <c r="FK749" t="str">
        <f t="shared" si="228"/>
        <v>COMERC Comercializadora de Energia Elétrica Ltda.</v>
      </c>
      <c r="FL749" s="201">
        <f t="shared" ca="1" si="229"/>
        <v>3168.0000000000005</v>
      </c>
      <c r="FM749" s="201">
        <f t="shared" ca="1" si="230"/>
        <v>0</v>
      </c>
      <c r="FN749" s="200">
        <f>AB749*AB$2*IF($FC749="V",1,-1)*IF($Q749="Fixo",(CP749-INDEX('Curva Forward'!$C$5:$AN$13,MATCH(CONCATENATE(BD_COMERCIAL!$K749," ",BD_COMERCIAL!$L749),'Curva Forward'!$B$5:$B$13,0),MATCH(FN$4,'Curva Forward'!$C$4:$AN$4,0))),CP749)</f>
        <v>0</v>
      </c>
      <c r="FO749" s="200">
        <f>AC749*AC$2*IF($FC749="V",1,-1)*IF($Q749="Fixo",(CQ749-INDEX('Curva Forward'!$C$5:$AN$13,MATCH(CONCATENATE(BD_COMERCIAL!$K749," ",BD_COMERCIAL!$L749),'Curva Forward'!$B$5:$B$13,0),MATCH(FO$4,'Curva Forward'!$C$4:$AN$4,0))),CQ749)</f>
        <v>0</v>
      </c>
      <c r="FP749" s="200">
        <f>AD749*AD$2*IF($FC749="V",1,-1)*IF($Q749="Fixo",(CR749-INDEX('Curva Forward'!$C$5:$AN$13,MATCH(CONCATENATE(BD_COMERCIAL!$K749," ",BD_COMERCIAL!$L749),'Curva Forward'!$B$5:$B$13,0),MATCH(FP$4,'Curva Forward'!$C$4:$AN$4,0))),CR749)</f>
        <v>0</v>
      </c>
      <c r="FQ749" s="200">
        <f>AE749*AE$2*IF($FC749="V",1,-1)*IF($Q749="Fixo",(CS749-INDEX('Curva Forward'!$C$5:$AN$13,MATCH(CONCATENATE(BD_COMERCIAL!$K749," ",BD_COMERCIAL!$L749),'Curva Forward'!$B$5:$B$13,0),MATCH(FQ$4,'Curva Forward'!$C$4:$AN$4,0))),CS749)</f>
        <v>0</v>
      </c>
      <c r="FR749" s="200">
        <f>AF749*AF$2*IF($FC749="V",1,-1)*IF($Q749="Fixo",(CT749-INDEX('Curva Forward'!$C$5:$AN$13,MATCH(CONCATENATE(BD_COMERCIAL!$K749," ",BD_COMERCIAL!$L749),'Curva Forward'!$B$5:$B$13,0),MATCH(FR$4,'Curva Forward'!$C$4:$AN$4,0))),CT749)</f>
        <v>0</v>
      </c>
      <c r="FS749" s="200">
        <f>AG749*AG$2*IF($FC749="V",1,-1)*IF($Q749="Fixo",(CU749-INDEX('Curva Forward'!$C$5:$AN$13,MATCH(CONCATENATE(BD_COMERCIAL!$K749," ",BD_COMERCIAL!$L749),'Curva Forward'!$B$5:$B$13,0),MATCH(FS$4,'Curva Forward'!$C$4:$AN$4,0))),CU749)</f>
        <v>0</v>
      </c>
      <c r="FT749" s="200">
        <f>AH749*AH$2*IF($FC749="V",1,-1)*IF($Q749="Fixo",(CV749-INDEX('Curva Forward'!$C$5:$AN$13,MATCH(CONCATENATE(BD_COMERCIAL!$K749," ",BD_COMERCIAL!$L749),'Curva Forward'!$B$5:$B$13,0),MATCH(FT$4,'Curva Forward'!$C$4:$AN$4,0))),CV749)</f>
        <v>0</v>
      </c>
      <c r="FU749" s="200">
        <f>AI749*AI$2*IF($FC749="V",1,-1)*IF($Q749="Fixo",(CW749-INDEX('Curva Forward'!$C$5:$AN$13,MATCH(CONCATENATE(BD_COMERCIAL!$K749," ",BD_COMERCIAL!$L749),'Curva Forward'!$B$5:$B$13,0),MATCH(FU$4,'Curva Forward'!$C$4:$AN$4,0))),CW749)</f>
        <v>0</v>
      </c>
      <c r="FV749" s="200">
        <f>AJ749*AJ$2*IF($FC749="V",1,-1)*IF($Q749="Fixo",(CX749-INDEX('Curva Forward'!$C$5:$AN$13,MATCH(CONCATENATE(BD_COMERCIAL!$K749," ",BD_COMERCIAL!$L749),'Curva Forward'!$B$5:$B$13,0),MATCH(FV$4,'Curva Forward'!$C$4:$AN$4,0))),CX749)</f>
        <v>0</v>
      </c>
      <c r="FW749" s="200">
        <f>AK749*AK$2*IF($FC749="V",1,-1)*IF($Q749="Fixo",(CY749-INDEX('Curva Forward'!$C$5:$AN$13,MATCH(CONCATENATE(BD_COMERCIAL!$K749," ",BD_COMERCIAL!$L749),'Curva Forward'!$B$5:$B$13,0),MATCH(FW$4,'Curva Forward'!$C$4:$AN$4,0))),CY749)</f>
        <v>0</v>
      </c>
      <c r="FX749" s="200">
        <f>AL749*AL$2*IF($FC749="V",1,-1)*IF($Q749="Fixo",(CZ749-INDEX('Curva Forward'!$C$5:$AN$13,MATCH(CONCATENATE(BD_COMERCIAL!$K749," ",BD_COMERCIAL!$L749),'Curva Forward'!$B$5:$B$13,0),MATCH(FX$4,'Curva Forward'!$C$4:$AN$4,0))),CZ749)</f>
        <v>3168.0000000000005</v>
      </c>
      <c r="FY749" s="200">
        <f>AM749*AM$2*IF($FC749="V",1,-1)*IF($Q749="Fixo",(DA749-INDEX('Curva Forward'!$C$5:$AN$13,MATCH(CONCATENATE(BD_COMERCIAL!$K749," ",BD_COMERCIAL!$L749),'Curva Forward'!$B$5:$B$13,0),MATCH(FY$4,'Curva Forward'!$C$4:$AN$4,0))),DA749)</f>
        <v>0</v>
      </c>
      <c r="FZ749" s="200">
        <f>AN749*AN$2*IF($FC749="V",1,-1)*IF($Q749="Fixo",(DB749-INDEX('Curva Forward'!$C$5:$AN$13,MATCH(CONCATENATE(BD_COMERCIAL!$K749," ",BD_COMERCIAL!$L749),'Curva Forward'!$B$5:$B$13,0),MATCH(FZ$4,'Curva Forward'!$C$4:$AN$4,0))),DB749)</f>
        <v>0</v>
      </c>
      <c r="GA749" s="200">
        <f>AO749*AO$2*IF($FC749="V",1,-1)*IF($Q749="Fixo",(DC749-INDEX('Curva Forward'!$C$5:$AN$13,MATCH(CONCATENATE(BD_COMERCIAL!$K749," ",BD_COMERCIAL!$L749),'Curva Forward'!$B$5:$B$13,0),MATCH(GA$4,'Curva Forward'!$C$4:$AN$4,0))),DC749)</f>
        <v>0</v>
      </c>
      <c r="GB749" s="200">
        <f>AP749*AP$2*IF($FC749="V",1,-1)*IF($Q749="Fixo",(DD749-INDEX('Curva Forward'!$C$5:$AN$13,MATCH(CONCATENATE(BD_COMERCIAL!$K749," ",BD_COMERCIAL!$L749),'Curva Forward'!$B$5:$B$13,0),MATCH(GB$4,'Curva Forward'!$C$4:$AN$4,0))),DD749)</f>
        <v>0</v>
      </c>
      <c r="GC749" s="200">
        <f>AQ749*AQ$2*IF($FC749="V",1,-1)*IF($Q749="Fixo",(DE749-INDEX('Curva Forward'!$C$5:$AN$13,MATCH(CONCATENATE(BD_COMERCIAL!$K749," ",BD_COMERCIAL!$L749),'Curva Forward'!$B$5:$B$13,0),MATCH(GC$4,'Curva Forward'!$C$4:$AN$4,0))),DE749)</f>
        <v>0</v>
      </c>
      <c r="GD749" s="200">
        <f>AR749*AR$2*IF($FC749="V",1,-1)*IF($Q749="Fixo",(DF749-INDEX('Curva Forward'!$C$5:$AN$13,MATCH(CONCATENATE(BD_COMERCIAL!$K749," ",BD_COMERCIAL!$L749),'Curva Forward'!$B$5:$B$13,0),MATCH(GD$4,'Curva Forward'!$C$4:$AN$4,0))),DF749)</f>
        <v>0</v>
      </c>
      <c r="GE749" s="200">
        <f>AS749*AS$2*IF($FC749="V",1,-1)*IF($Q749="Fixo",(DG749-INDEX('Curva Forward'!$C$5:$AN$13,MATCH(CONCATENATE(BD_COMERCIAL!$K749," ",BD_COMERCIAL!$L749),'Curva Forward'!$B$5:$B$13,0),MATCH(GE$4,'Curva Forward'!$C$4:$AN$4,0))),DG749)</f>
        <v>0</v>
      </c>
      <c r="GF749" s="200">
        <f>AT749*AT$2*IF($FC749="V",1,-1)*IF($Q749="Fixo",(DH749-INDEX('Curva Forward'!$C$5:$AN$13,MATCH(CONCATENATE(BD_COMERCIAL!$K749," ",BD_COMERCIAL!$L749),'Curva Forward'!$B$5:$B$13,0),MATCH(GF$4,'Curva Forward'!$C$4:$AN$4,0))),DH749)</f>
        <v>0</v>
      </c>
      <c r="GG749" s="200">
        <f>AU749*AU$2*IF($FC749="V",1,-1)*IF($Q749="Fixo",(DI749-INDEX('Curva Forward'!$C$5:$AN$13,MATCH(CONCATENATE(BD_COMERCIAL!$K749," ",BD_COMERCIAL!$L749),'Curva Forward'!$B$5:$B$13,0),MATCH(GG$4,'Curva Forward'!$C$4:$AN$4,0))),DI749)</f>
        <v>0</v>
      </c>
      <c r="GH749" s="200">
        <f>AV749*AV$2*IF($FC749="V",1,-1)*IF($Q749="Fixo",(DJ749-INDEX('Curva Forward'!$C$5:$AN$13,MATCH(CONCATENATE(BD_COMERCIAL!$K749," ",BD_COMERCIAL!$L749),'Curva Forward'!$B$5:$B$13,0),MATCH(GH$4,'Curva Forward'!$C$4:$AN$4,0))),DJ749)</f>
        <v>0</v>
      </c>
      <c r="GI749" s="200">
        <f>AW749*AW$2*IF($FC749="V",1,-1)*IF($Q749="Fixo",(DK749-INDEX('Curva Forward'!$C$5:$AN$13,MATCH(CONCATENATE(BD_COMERCIAL!$K749," ",BD_COMERCIAL!$L749),'Curva Forward'!$B$5:$B$13,0),MATCH(GI$4,'Curva Forward'!$C$4:$AN$4,0))),DK749)</f>
        <v>0</v>
      </c>
      <c r="GJ749" s="200">
        <f>AX749*AX$2*IF($FC749="V",1,-1)*IF($Q749="Fixo",(DL749-INDEX('Curva Forward'!$C$5:$AN$13,MATCH(CONCATENATE(BD_COMERCIAL!$K749," ",BD_COMERCIAL!$L749),'Curva Forward'!$B$5:$B$13,0),MATCH(GJ$4,'Curva Forward'!$C$4:$AN$4,0))),DL749)</f>
        <v>0</v>
      </c>
      <c r="GK749" s="200">
        <f>AY749*AY$2*IF($FC749="V",1,-1)*IF($Q749="Fixo",(DM749-INDEX('Curva Forward'!$C$5:$AN$13,MATCH(CONCATENATE(BD_COMERCIAL!$K749," ",BD_COMERCIAL!$L749),'Curva Forward'!$B$5:$B$13,0),MATCH(GK$4,'Curva Forward'!$C$4:$AN$4,0))),DM749)</f>
        <v>0</v>
      </c>
      <c r="GL749" s="200">
        <f>IF(EZ749="",0,CL749*CL$2*IF($FC749="V",1,-1)*IF($Q749="Fixo",(EZ749-INDEX('Curva Forward'!$C$5:$AN$13,MATCH(CONCATENATE(BD_COMERCIAL!$K749," ",BD_COMERCIAL!$L749),'Curva Forward'!$B$5:$B$13,0),MATCH(GL$4,'Curva Forward'!$C$4:$AN$4,0))),EZ749))</f>
        <v>0</v>
      </c>
      <c r="GM749" s="200">
        <f>IF(FA749="",0,CM749*CM$2*IF($FC749="V",1,-1)*IF($Q749="Fixo",(FA749-INDEX('Curva Forward'!$C$5:$AN$13,MATCH(CONCATENATE(BD_COMERCIAL!$K749," ",BD_COMERCIAL!$L749),'Curva Forward'!$B$5:$B$13,0),MATCH(GM$4,'Curva Forward'!$C$4:$AN$4,0))),FA749))</f>
        <v>0</v>
      </c>
      <c r="GN749" s="200">
        <f>IF(FB749="",0,CN749*CN$2*IF($FC749="V",1,-1)*IF($Q749="Fixo",(FB749-INDEX('Curva Forward'!$C$5:$AN$13,MATCH(CONCATENATE(BD_COMERCIAL!$K749," ",BD_COMERCIAL!$L749),'Curva Forward'!$B$5:$B$13,0),MATCH(GN$4,'Curva Forward'!$C$4:$AN$4,0))),FB749))</f>
        <v>0</v>
      </c>
      <c r="GO749" s="201">
        <f t="shared" ca="1" si="231"/>
        <v>0</v>
      </c>
      <c r="GP749" s="201">
        <f t="shared" ca="1" si="232"/>
        <v>0</v>
      </c>
    </row>
    <row r="750" spans="1:198" ht="15" customHeight="1" x14ac:dyDescent="0.25">
      <c r="A750" s="6"/>
      <c r="B750" s="7">
        <v>27909</v>
      </c>
      <c r="C750" s="8">
        <v>44903</v>
      </c>
      <c r="D750" s="9" t="s">
        <v>124</v>
      </c>
      <c r="E750" s="9" t="s">
        <v>1056</v>
      </c>
      <c r="F750" s="113" t="s">
        <v>992</v>
      </c>
      <c r="G750" s="10" t="s">
        <v>191</v>
      </c>
      <c r="H750" s="113" t="s">
        <v>1122</v>
      </c>
      <c r="I750" s="9" t="s">
        <v>126</v>
      </c>
      <c r="J750" s="166" t="s">
        <v>1221</v>
      </c>
      <c r="K750" s="10" t="s">
        <v>127</v>
      </c>
      <c r="L750" s="84" t="s">
        <v>25</v>
      </c>
      <c r="M750" s="11">
        <v>45658</v>
      </c>
      <c r="N750" s="12">
        <v>46022</v>
      </c>
      <c r="O750" s="10">
        <v>35</v>
      </c>
      <c r="P750" s="84">
        <v>130</v>
      </c>
      <c r="Q750" s="84" t="s">
        <v>128</v>
      </c>
      <c r="R750" s="10" t="s">
        <v>129</v>
      </c>
      <c r="S750" s="14" t="s">
        <v>135</v>
      </c>
      <c r="T750" s="11" t="s">
        <v>130</v>
      </c>
      <c r="U750" s="12">
        <v>44896</v>
      </c>
      <c r="V750" s="257" t="e">
        <f ca="1">IF(U750="","",
IF(U750="NA","",
IFERROR(VLOOKUP(EOMONTH(M750,-2)+1,IPCA!$A:$B,2,0),
VLOOKUP(EOMONTH(TODAY(),-2)+1,IPCA!$A:$B,2,0))/
VLOOKUP(EOMONTH(U750,-2)+1,IPCA!$A:$B,2,0)*
P750))</f>
        <v>#N/A</v>
      </c>
      <c r="W750" s="84"/>
      <c r="X750" s="13"/>
      <c r="Y750" s="166" t="s">
        <v>7</v>
      </c>
      <c r="AA750" s="108"/>
      <c r="AB750" s="15"/>
      <c r="AM750" s="6"/>
      <c r="AN750" s="15"/>
      <c r="AY750" s="6"/>
      <c r="AZ750" s="15"/>
      <c r="BK750" s="6"/>
      <c r="BL750" s="15">
        <v>35</v>
      </c>
      <c r="BM750">
        <v>35</v>
      </c>
      <c r="BN750">
        <v>35</v>
      </c>
      <c r="BO750">
        <v>35</v>
      </c>
      <c r="BP750">
        <v>35</v>
      </c>
      <c r="BQ750">
        <v>35</v>
      </c>
      <c r="BR750">
        <v>35</v>
      </c>
      <c r="BS750">
        <v>35</v>
      </c>
      <c r="BT750">
        <v>35</v>
      </c>
      <c r="BU750">
        <v>35</v>
      </c>
      <c r="BV750">
        <v>35</v>
      </c>
      <c r="BW750" s="6">
        <v>35</v>
      </c>
      <c r="BX750" s="15"/>
      <c r="CI750" s="6"/>
      <c r="CJ750" s="16" t="str">
        <f t="shared" si="221"/>
        <v/>
      </c>
      <c r="CK750" s="16" t="str">
        <f t="shared" si="222"/>
        <v/>
      </c>
      <c r="CL750" s="16" t="str">
        <f t="shared" si="223"/>
        <v/>
      </c>
      <c r="CM750" s="16">
        <f t="shared" si="224"/>
        <v>35</v>
      </c>
      <c r="CN750" s="16" t="str">
        <f t="shared" si="225"/>
        <v/>
      </c>
      <c r="CO750" s="18"/>
      <c r="CP750" s="15"/>
      <c r="DA750" s="6"/>
      <c r="DB750" s="15"/>
      <c r="DM750" s="6"/>
      <c r="DN750" s="15"/>
      <c r="DY750" s="6"/>
      <c r="DZ750" s="15">
        <v>130</v>
      </c>
      <c r="EA750">
        <v>130</v>
      </c>
      <c r="EB750">
        <v>130</v>
      </c>
      <c r="EC750">
        <v>130</v>
      </c>
      <c r="ED750">
        <v>130</v>
      </c>
      <c r="EE750">
        <v>130</v>
      </c>
      <c r="EF750">
        <v>130</v>
      </c>
      <c r="EG750">
        <v>130</v>
      </c>
      <c r="EH750">
        <v>130</v>
      </c>
      <c r="EI750">
        <v>130</v>
      </c>
      <c r="EJ750">
        <v>130</v>
      </c>
      <c r="EK750" s="6">
        <v>130</v>
      </c>
      <c r="EL750" s="15"/>
      <c r="EW750" s="6"/>
      <c r="EX750" s="16" t="str">
        <f t="shared" si="233"/>
        <v/>
      </c>
      <c r="EY750" s="16" t="str">
        <f t="shared" si="234"/>
        <v/>
      </c>
      <c r="EZ750" s="16" t="str">
        <f t="shared" si="235"/>
        <v/>
      </c>
      <c r="FA750" s="16">
        <f t="shared" si="236"/>
        <v>130</v>
      </c>
      <c r="FB750" s="160" t="str">
        <f t="shared" si="237"/>
        <v/>
      </c>
      <c r="FC750" t="s">
        <v>204</v>
      </c>
      <c r="FD750" s="20" t="s">
        <v>126</v>
      </c>
      <c r="FE750"/>
      <c r="FF750" s="209" t="s">
        <v>206</v>
      </c>
      <c r="FH750" s="284" t="e">
        <f t="shared" ca="1" si="226"/>
        <v>#N/A</v>
      </c>
      <c r="FI750" s="208">
        <f t="shared" si="227"/>
        <v>12.133333333333333</v>
      </c>
      <c r="FK750" t="str">
        <f t="shared" si="228"/>
        <v>Norsk Hydro Energia Ltda</v>
      </c>
      <c r="FL750" s="201">
        <f t="shared" ca="1" si="229"/>
        <v>0</v>
      </c>
      <c r="FM750" s="201">
        <f t="shared" ca="1" si="230"/>
        <v>-7665000</v>
      </c>
      <c r="FN750" s="200">
        <f>AB750*AB$2*IF($FC750="V",1,-1)*IF($Q750="Fixo",(CP750-INDEX('Curva Forward'!$C$5:$AN$13,MATCH(CONCATENATE(BD_COMERCIAL!$K750," ",BD_COMERCIAL!$L750),'Curva Forward'!$B$5:$B$13,0),MATCH(FN$4,'Curva Forward'!$C$4:$AN$4,0))),CP750)</f>
        <v>0</v>
      </c>
      <c r="FO750" s="200">
        <f>AC750*AC$2*IF($FC750="V",1,-1)*IF($Q750="Fixo",(CQ750-INDEX('Curva Forward'!$C$5:$AN$13,MATCH(CONCATENATE(BD_COMERCIAL!$K750," ",BD_COMERCIAL!$L750),'Curva Forward'!$B$5:$B$13,0),MATCH(FO$4,'Curva Forward'!$C$4:$AN$4,0))),CQ750)</f>
        <v>0</v>
      </c>
      <c r="FP750" s="200">
        <f>AD750*AD$2*IF($FC750="V",1,-1)*IF($Q750="Fixo",(CR750-INDEX('Curva Forward'!$C$5:$AN$13,MATCH(CONCATENATE(BD_COMERCIAL!$K750," ",BD_COMERCIAL!$L750),'Curva Forward'!$B$5:$B$13,0),MATCH(FP$4,'Curva Forward'!$C$4:$AN$4,0))),CR750)</f>
        <v>0</v>
      </c>
      <c r="FQ750" s="200">
        <f>AE750*AE$2*IF($FC750="V",1,-1)*IF($Q750="Fixo",(CS750-INDEX('Curva Forward'!$C$5:$AN$13,MATCH(CONCATENATE(BD_COMERCIAL!$K750," ",BD_COMERCIAL!$L750),'Curva Forward'!$B$5:$B$13,0),MATCH(FQ$4,'Curva Forward'!$C$4:$AN$4,0))),CS750)</f>
        <v>0</v>
      </c>
      <c r="FR750" s="200">
        <f>AF750*AF$2*IF($FC750="V",1,-1)*IF($Q750="Fixo",(CT750-INDEX('Curva Forward'!$C$5:$AN$13,MATCH(CONCATENATE(BD_COMERCIAL!$K750," ",BD_COMERCIAL!$L750),'Curva Forward'!$B$5:$B$13,0),MATCH(FR$4,'Curva Forward'!$C$4:$AN$4,0))),CT750)</f>
        <v>0</v>
      </c>
      <c r="FS750" s="200">
        <f>AG750*AG$2*IF($FC750="V",1,-1)*IF($Q750="Fixo",(CU750-INDEX('Curva Forward'!$C$5:$AN$13,MATCH(CONCATENATE(BD_COMERCIAL!$K750," ",BD_COMERCIAL!$L750),'Curva Forward'!$B$5:$B$13,0),MATCH(FS$4,'Curva Forward'!$C$4:$AN$4,0))),CU750)</f>
        <v>0</v>
      </c>
      <c r="FT750" s="200">
        <f>AH750*AH$2*IF($FC750="V",1,-1)*IF($Q750="Fixo",(CV750-INDEX('Curva Forward'!$C$5:$AN$13,MATCH(CONCATENATE(BD_COMERCIAL!$K750," ",BD_COMERCIAL!$L750),'Curva Forward'!$B$5:$B$13,0),MATCH(FT$4,'Curva Forward'!$C$4:$AN$4,0))),CV750)</f>
        <v>0</v>
      </c>
      <c r="FU750" s="200">
        <f>AI750*AI$2*IF($FC750="V",1,-1)*IF($Q750="Fixo",(CW750-INDEX('Curva Forward'!$C$5:$AN$13,MATCH(CONCATENATE(BD_COMERCIAL!$K750," ",BD_COMERCIAL!$L750),'Curva Forward'!$B$5:$B$13,0),MATCH(FU$4,'Curva Forward'!$C$4:$AN$4,0))),CW750)</f>
        <v>0</v>
      </c>
      <c r="FV750" s="200">
        <f>AJ750*AJ$2*IF($FC750="V",1,-1)*IF($Q750="Fixo",(CX750-INDEX('Curva Forward'!$C$5:$AN$13,MATCH(CONCATENATE(BD_COMERCIAL!$K750," ",BD_COMERCIAL!$L750),'Curva Forward'!$B$5:$B$13,0),MATCH(FV$4,'Curva Forward'!$C$4:$AN$4,0))),CX750)</f>
        <v>0</v>
      </c>
      <c r="FW750" s="200">
        <f>AK750*AK$2*IF($FC750="V",1,-1)*IF($Q750="Fixo",(CY750-INDEX('Curva Forward'!$C$5:$AN$13,MATCH(CONCATENATE(BD_COMERCIAL!$K750," ",BD_COMERCIAL!$L750),'Curva Forward'!$B$5:$B$13,0),MATCH(FW$4,'Curva Forward'!$C$4:$AN$4,0))),CY750)</f>
        <v>0</v>
      </c>
      <c r="FX750" s="200">
        <f>AL750*AL$2*IF($FC750="V",1,-1)*IF($Q750="Fixo",(CZ750-INDEX('Curva Forward'!$C$5:$AN$13,MATCH(CONCATENATE(BD_COMERCIAL!$K750," ",BD_COMERCIAL!$L750),'Curva Forward'!$B$5:$B$13,0),MATCH(FX$4,'Curva Forward'!$C$4:$AN$4,0))),CZ750)</f>
        <v>0</v>
      </c>
      <c r="FY750" s="200">
        <f>AM750*AM$2*IF($FC750="V",1,-1)*IF($Q750="Fixo",(DA750-INDEX('Curva Forward'!$C$5:$AN$13,MATCH(CONCATENATE(BD_COMERCIAL!$K750," ",BD_COMERCIAL!$L750),'Curva Forward'!$B$5:$B$13,0),MATCH(FY$4,'Curva Forward'!$C$4:$AN$4,0))),DA750)</f>
        <v>0</v>
      </c>
      <c r="FZ750" s="200">
        <f>AN750*AN$2*IF($FC750="V",1,-1)*IF($Q750="Fixo",(DB750-INDEX('Curva Forward'!$C$5:$AN$13,MATCH(CONCATENATE(BD_COMERCIAL!$K750," ",BD_COMERCIAL!$L750),'Curva Forward'!$B$5:$B$13,0),MATCH(FZ$4,'Curva Forward'!$C$4:$AN$4,0))),DB750)</f>
        <v>0</v>
      </c>
      <c r="GA750" s="200">
        <f>AO750*AO$2*IF($FC750="V",1,-1)*IF($Q750="Fixo",(DC750-INDEX('Curva Forward'!$C$5:$AN$13,MATCH(CONCATENATE(BD_COMERCIAL!$K750," ",BD_COMERCIAL!$L750),'Curva Forward'!$B$5:$B$13,0),MATCH(GA$4,'Curva Forward'!$C$4:$AN$4,0))),DC750)</f>
        <v>0</v>
      </c>
      <c r="GB750" s="200">
        <f>AP750*AP$2*IF($FC750="V",1,-1)*IF($Q750="Fixo",(DD750-INDEX('Curva Forward'!$C$5:$AN$13,MATCH(CONCATENATE(BD_COMERCIAL!$K750," ",BD_COMERCIAL!$L750),'Curva Forward'!$B$5:$B$13,0),MATCH(GB$4,'Curva Forward'!$C$4:$AN$4,0))),DD750)</f>
        <v>0</v>
      </c>
      <c r="GC750" s="200">
        <f>AQ750*AQ$2*IF($FC750="V",1,-1)*IF($Q750="Fixo",(DE750-INDEX('Curva Forward'!$C$5:$AN$13,MATCH(CONCATENATE(BD_COMERCIAL!$K750," ",BD_COMERCIAL!$L750),'Curva Forward'!$B$5:$B$13,0),MATCH(GC$4,'Curva Forward'!$C$4:$AN$4,0))),DE750)</f>
        <v>0</v>
      </c>
      <c r="GD750" s="200">
        <f>AR750*AR$2*IF($FC750="V",1,-1)*IF($Q750="Fixo",(DF750-INDEX('Curva Forward'!$C$5:$AN$13,MATCH(CONCATENATE(BD_COMERCIAL!$K750," ",BD_COMERCIAL!$L750),'Curva Forward'!$B$5:$B$13,0),MATCH(GD$4,'Curva Forward'!$C$4:$AN$4,0))),DF750)</f>
        <v>0</v>
      </c>
      <c r="GE750" s="200">
        <f>AS750*AS$2*IF($FC750="V",1,-1)*IF($Q750="Fixo",(DG750-INDEX('Curva Forward'!$C$5:$AN$13,MATCH(CONCATENATE(BD_COMERCIAL!$K750," ",BD_COMERCIAL!$L750),'Curva Forward'!$B$5:$B$13,0),MATCH(GE$4,'Curva Forward'!$C$4:$AN$4,0))),DG750)</f>
        <v>0</v>
      </c>
      <c r="GF750" s="200">
        <f>AT750*AT$2*IF($FC750="V",1,-1)*IF($Q750="Fixo",(DH750-INDEX('Curva Forward'!$C$5:$AN$13,MATCH(CONCATENATE(BD_COMERCIAL!$K750," ",BD_COMERCIAL!$L750),'Curva Forward'!$B$5:$B$13,0),MATCH(GF$4,'Curva Forward'!$C$4:$AN$4,0))),DH750)</f>
        <v>0</v>
      </c>
      <c r="GG750" s="200">
        <f>AU750*AU$2*IF($FC750="V",1,-1)*IF($Q750="Fixo",(DI750-INDEX('Curva Forward'!$C$5:$AN$13,MATCH(CONCATENATE(BD_COMERCIAL!$K750," ",BD_COMERCIAL!$L750),'Curva Forward'!$B$5:$B$13,0),MATCH(GG$4,'Curva Forward'!$C$4:$AN$4,0))),DI750)</f>
        <v>0</v>
      </c>
      <c r="GH750" s="200">
        <f>AV750*AV$2*IF($FC750="V",1,-1)*IF($Q750="Fixo",(DJ750-INDEX('Curva Forward'!$C$5:$AN$13,MATCH(CONCATENATE(BD_COMERCIAL!$K750," ",BD_COMERCIAL!$L750),'Curva Forward'!$B$5:$B$13,0),MATCH(GH$4,'Curva Forward'!$C$4:$AN$4,0))),DJ750)</f>
        <v>0</v>
      </c>
      <c r="GI750" s="200">
        <f>AW750*AW$2*IF($FC750="V",1,-1)*IF($Q750="Fixo",(DK750-INDEX('Curva Forward'!$C$5:$AN$13,MATCH(CONCATENATE(BD_COMERCIAL!$K750," ",BD_COMERCIAL!$L750),'Curva Forward'!$B$5:$B$13,0),MATCH(GI$4,'Curva Forward'!$C$4:$AN$4,0))),DK750)</f>
        <v>0</v>
      </c>
      <c r="GJ750" s="200">
        <f>AX750*AX$2*IF($FC750="V",1,-1)*IF($Q750="Fixo",(DL750-INDEX('Curva Forward'!$C$5:$AN$13,MATCH(CONCATENATE(BD_COMERCIAL!$K750," ",BD_COMERCIAL!$L750),'Curva Forward'!$B$5:$B$13,0),MATCH(GJ$4,'Curva Forward'!$C$4:$AN$4,0))),DL750)</f>
        <v>0</v>
      </c>
      <c r="GK750" s="200">
        <f>AY750*AY$2*IF($FC750="V",1,-1)*IF($Q750="Fixo",(DM750-INDEX('Curva Forward'!$C$5:$AN$13,MATCH(CONCATENATE(BD_COMERCIAL!$K750," ",BD_COMERCIAL!$L750),'Curva Forward'!$B$5:$B$13,0),MATCH(GK$4,'Curva Forward'!$C$4:$AN$4,0))),DM750)</f>
        <v>0</v>
      </c>
      <c r="GL750" s="200">
        <f>IF(EZ750="",0,CL750*CL$2*IF($FC750="V",1,-1)*IF($Q750="Fixo",(EZ750-INDEX('Curva Forward'!$C$5:$AN$13,MATCH(CONCATENATE(BD_COMERCIAL!$K750," ",BD_COMERCIAL!$L750),'Curva Forward'!$B$5:$B$13,0),MATCH(GL$4,'Curva Forward'!$C$4:$AN$4,0))),EZ750))</f>
        <v>0</v>
      </c>
      <c r="GM750" s="200">
        <f>IF(FA750="",0,CM750*CM$2*IF($FC750="V",1,-1)*IF($Q750="Fixo",(FA750-INDEX('Curva Forward'!$C$5:$AN$13,MATCH(CONCATENATE(BD_COMERCIAL!$K750," ",BD_COMERCIAL!$L750),'Curva Forward'!$B$5:$B$13,0),MATCH(GM$4,'Curva Forward'!$C$4:$AN$4,0))),FA750))</f>
        <v>-7665000</v>
      </c>
      <c r="GN750" s="200">
        <f>IF(FB750="",0,CN750*CN$2*IF($FC750="V",1,-1)*IF($Q750="Fixo",(FB750-INDEX('Curva Forward'!$C$5:$AN$13,MATCH(CONCATENATE(BD_COMERCIAL!$K750," ",BD_COMERCIAL!$L750),'Curva Forward'!$B$5:$B$13,0),MATCH(GN$4,'Curva Forward'!$C$4:$AN$4,0))),FB750))</f>
        <v>0</v>
      </c>
      <c r="GO750" s="201">
        <f t="shared" ca="1" si="231"/>
        <v>0</v>
      </c>
      <c r="GP750" s="201">
        <f t="shared" ca="1" si="232"/>
        <v>-7665000</v>
      </c>
    </row>
    <row r="751" spans="1:198" ht="15" customHeight="1" x14ac:dyDescent="0.25">
      <c r="A751" s="6"/>
      <c r="B751" s="7" t="s">
        <v>1226</v>
      </c>
      <c r="C751" s="8">
        <v>44910</v>
      </c>
      <c r="D751" s="9" t="s">
        <v>124</v>
      </c>
      <c r="E751" s="9" t="s">
        <v>1056</v>
      </c>
      <c r="F751" s="113"/>
      <c r="G751" s="10" t="s">
        <v>199</v>
      </c>
      <c r="H751" s="113"/>
      <c r="I751" s="9" t="s">
        <v>139</v>
      </c>
      <c r="J751" s="166"/>
      <c r="K751" s="10" t="s">
        <v>127</v>
      </c>
      <c r="L751" s="84" t="s">
        <v>22</v>
      </c>
      <c r="M751" s="11">
        <v>45108</v>
      </c>
      <c r="N751" s="12">
        <v>45170</v>
      </c>
      <c r="O751" s="10">
        <v>1.5</v>
      </c>
      <c r="P751" s="84">
        <v>91</v>
      </c>
      <c r="Q751" s="84" t="s">
        <v>128</v>
      </c>
      <c r="R751" s="10" t="s">
        <v>129</v>
      </c>
      <c r="S751" s="14" t="s">
        <v>135</v>
      </c>
      <c r="T751" s="11"/>
      <c r="U751" s="12"/>
      <c r="V751" s="257" t="str">
        <f ca="1">IF(U751="","",
IF(U751="NA","",
IFERROR(VLOOKUP(EOMONTH(M751,-2)+1,IPCA!$A:$B,2,0),
VLOOKUP(EOMONTH(TODAY(),-2)+1,IPCA!$A:$B,2,0))/
VLOOKUP(EOMONTH(U751,-2)+1,IPCA!$A:$B,2,0)*
P751))</f>
        <v/>
      </c>
      <c r="W751" s="84"/>
      <c r="X751" s="13" t="s">
        <v>6</v>
      </c>
      <c r="Y751" s="166"/>
      <c r="AA751" s="108"/>
      <c r="AB751" s="15"/>
      <c r="AM751" s="6"/>
      <c r="AN751" s="15"/>
      <c r="AT751">
        <v>1.5</v>
      </c>
      <c r="AU751">
        <v>1.5</v>
      </c>
      <c r="AV751">
        <v>1.5</v>
      </c>
      <c r="AY751" s="6"/>
      <c r="AZ751" s="15"/>
      <c r="BK751" s="6"/>
      <c r="BL751" s="15"/>
      <c r="BW751" s="6"/>
      <c r="BX751" s="15"/>
      <c r="CI751" s="6"/>
      <c r="CJ751" s="16" t="str">
        <f t="shared" si="221"/>
        <v/>
      </c>
      <c r="CK751" s="16">
        <f t="shared" si="222"/>
        <v>0.37808219178082192</v>
      </c>
      <c r="CL751" s="16" t="str">
        <f t="shared" si="223"/>
        <v/>
      </c>
      <c r="CM751" s="16" t="str">
        <f t="shared" si="224"/>
        <v/>
      </c>
      <c r="CN751" s="16" t="str">
        <f t="shared" si="225"/>
        <v/>
      </c>
      <c r="CO751" s="18"/>
      <c r="CP751" s="15"/>
      <c r="DA751" s="6"/>
      <c r="DB751" s="15"/>
      <c r="DH751">
        <v>91</v>
      </c>
      <c r="DI751">
        <v>91</v>
      </c>
      <c r="DJ751">
        <v>91</v>
      </c>
      <c r="DM751" s="6"/>
      <c r="DN751" s="15"/>
      <c r="DY751" s="6"/>
      <c r="DZ751" s="15"/>
      <c r="EK751" s="6"/>
      <c r="EL751" s="15"/>
      <c r="EW751" s="6"/>
      <c r="EX751" s="16" t="str">
        <f t="shared" si="233"/>
        <v/>
      </c>
      <c r="EY751" s="16">
        <f t="shared" si="234"/>
        <v>22.936986301369863</v>
      </c>
      <c r="EZ751" s="16" t="str">
        <f t="shared" si="235"/>
        <v/>
      </c>
      <c r="FA751" s="16" t="str">
        <f t="shared" si="236"/>
        <v/>
      </c>
      <c r="FB751" s="160" t="str">
        <f t="shared" si="237"/>
        <v/>
      </c>
      <c r="FC751" t="s">
        <v>1222</v>
      </c>
      <c r="FD751" s="20" t="s">
        <v>139</v>
      </c>
      <c r="FE751"/>
      <c r="FF751" s="209" t="s">
        <v>206</v>
      </c>
      <c r="FH751" s="284">
        <f t="shared" ca="1" si="226"/>
        <v>0</v>
      </c>
      <c r="FI751" s="208">
        <f t="shared" si="227"/>
        <v>2.0666666666666669</v>
      </c>
      <c r="FK751" t="str">
        <f t="shared" si="228"/>
        <v>America Energia S/A</v>
      </c>
      <c r="FL751" s="201">
        <f t="shared" ca="1" si="229"/>
        <v>0</v>
      </c>
      <c r="FM751" s="201">
        <f t="shared" ca="1" si="230"/>
        <v>-311328</v>
      </c>
      <c r="FN751" s="200">
        <f>AB751*AB$2*IF($FC751="V",1,-1)*IF($Q751="Fixo",(CP751-INDEX('Curva Forward'!$C$5:$AN$13,MATCH(CONCATENATE(BD_COMERCIAL!$K751," ",BD_COMERCIAL!$L751),'Curva Forward'!$B$5:$B$13,0),MATCH(FN$4,'Curva Forward'!$C$4:$AN$4,0))),CP751)</f>
        <v>0</v>
      </c>
      <c r="FO751" s="200">
        <f>AC751*AC$2*IF($FC751="V",1,-1)*IF($Q751="Fixo",(CQ751-INDEX('Curva Forward'!$C$5:$AN$13,MATCH(CONCATENATE(BD_COMERCIAL!$K751," ",BD_COMERCIAL!$L751),'Curva Forward'!$B$5:$B$13,0),MATCH(FO$4,'Curva Forward'!$C$4:$AN$4,0))),CQ751)</f>
        <v>0</v>
      </c>
      <c r="FP751" s="200">
        <f>AD751*AD$2*IF($FC751="V",1,-1)*IF($Q751="Fixo",(CR751-INDEX('Curva Forward'!$C$5:$AN$13,MATCH(CONCATENATE(BD_COMERCIAL!$K751," ",BD_COMERCIAL!$L751),'Curva Forward'!$B$5:$B$13,0),MATCH(FP$4,'Curva Forward'!$C$4:$AN$4,0))),CR751)</f>
        <v>0</v>
      </c>
      <c r="FQ751" s="200">
        <f>AE751*AE$2*IF($FC751="V",1,-1)*IF($Q751="Fixo",(CS751-INDEX('Curva Forward'!$C$5:$AN$13,MATCH(CONCATENATE(BD_COMERCIAL!$K751," ",BD_COMERCIAL!$L751),'Curva Forward'!$B$5:$B$13,0),MATCH(FQ$4,'Curva Forward'!$C$4:$AN$4,0))),CS751)</f>
        <v>0</v>
      </c>
      <c r="FR751" s="200">
        <f>AF751*AF$2*IF($FC751="V",1,-1)*IF($Q751="Fixo",(CT751-INDEX('Curva Forward'!$C$5:$AN$13,MATCH(CONCATENATE(BD_COMERCIAL!$K751," ",BD_COMERCIAL!$L751),'Curva Forward'!$B$5:$B$13,0),MATCH(FR$4,'Curva Forward'!$C$4:$AN$4,0))),CT751)</f>
        <v>0</v>
      </c>
      <c r="FS751" s="200">
        <f>AG751*AG$2*IF($FC751="V",1,-1)*IF($Q751="Fixo",(CU751-INDEX('Curva Forward'!$C$5:$AN$13,MATCH(CONCATENATE(BD_COMERCIAL!$K751," ",BD_COMERCIAL!$L751),'Curva Forward'!$B$5:$B$13,0),MATCH(FS$4,'Curva Forward'!$C$4:$AN$4,0))),CU751)</f>
        <v>0</v>
      </c>
      <c r="FT751" s="200">
        <f>AH751*AH$2*IF($FC751="V",1,-1)*IF($Q751="Fixo",(CV751-INDEX('Curva Forward'!$C$5:$AN$13,MATCH(CONCATENATE(BD_COMERCIAL!$K751," ",BD_COMERCIAL!$L751),'Curva Forward'!$B$5:$B$13,0),MATCH(FT$4,'Curva Forward'!$C$4:$AN$4,0))),CV751)</f>
        <v>0</v>
      </c>
      <c r="FU751" s="200">
        <f>AI751*AI$2*IF($FC751="V",1,-1)*IF($Q751="Fixo",(CW751-INDEX('Curva Forward'!$C$5:$AN$13,MATCH(CONCATENATE(BD_COMERCIAL!$K751," ",BD_COMERCIAL!$L751),'Curva Forward'!$B$5:$B$13,0),MATCH(FU$4,'Curva Forward'!$C$4:$AN$4,0))),CW751)</f>
        <v>0</v>
      </c>
      <c r="FV751" s="200">
        <f>AJ751*AJ$2*IF($FC751="V",1,-1)*IF($Q751="Fixo",(CX751-INDEX('Curva Forward'!$C$5:$AN$13,MATCH(CONCATENATE(BD_COMERCIAL!$K751," ",BD_COMERCIAL!$L751),'Curva Forward'!$B$5:$B$13,0),MATCH(FV$4,'Curva Forward'!$C$4:$AN$4,0))),CX751)</f>
        <v>0</v>
      </c>
      <c r="FW751" s="200">
        <f>AK751*AK$2*IF($FC751="V",1,-1)*IF($Q751="Fixo",(CY751-INDEX('Curva Forward'!$C$5:$AN$13,MATCH(CONCATENATE(BD_COMERCIAL!$K751," ",BD_COMERCIAL!$L751),'Curva Forward'!$B$5:$B$13,0),MATCH(FW$4,'Curva Forward'!$C$4:$AN$4,0))),CY751)</f>
        <v>0</v>
      </c>
      <c r="FX751" s="200">
        <f>AL751*AL$2*IF($FC751="V",1,-1)*IF($Q751="Fixo",(CZ751-INDEX('Curva Forward'!$C$5:$AN$13,MATCH(CONCATENATE(BD_COMERCIAL!$K751," ",BD_COMERCIAL!$L751),'Curva Forward'!$B$5:$B$13,0),MATCH(FX$4,'Curva Forward'!$C$4:$AN$4,0))),CZ751)</f>
        <v>0</v>
      </c>
      <c r="FY751" s="200">
        <f>AM751*AM$2*IF($FC751="V",1,-1)*IF($Q751="Fixo",(DA751-INDEX('Curva Forward'!$C$5:$AN$13,MATCH(CONCATENATE(BD_COMERCIAL!$K751," ",BD_COMERCIAL!$L751),'Curva Forward'!$B$5:$B$13,0),MATCH(FY$4,'Curva Forward'!$C$4:$AN$4,0))),DA751)</f>
        <v>0</v>
      </c>
      <c r="FZ751" s="200">
        <f>AN751*AN$2*IF($FC751="V",1,-1)*IF($Q751="Fixo",(DB751-INDEX('Curva Forward'!$C$5:$AN$13,MATCH(CONCATENATE(BD_COMERCIAL!$K751," ",BD_COMERCIAL!$L751),'Curva Forward'!$B$5:$B$13,0),MATCH(FZ$4,'Curva Forward'!$C$4:$AN$4,0))),DB751)</f>
        <v>0</v>
      </c>
      <c r="GA751" s="200">
        <f>AO751*AO$2*IF($FC751="V",1,-1)*IF($Q751="Fixo",(DC751-INDEX('Curva Forward'!$C$5:$AN$13,MATCH(CONCATENATE(BD_COMERCIAL!$K751," ",BD_COMERCIAL!$L751),'Curva Forward'!$B$5:$B$13,0),MATCH(GA$4,'Curva Forward'!$C$4:$AN$4,0))),DC751)</f>
        <v>0</v>
      </c>
      <c r="GB751" s="200">
        <f>AP751*AP$2*IF($FC751="V",1,-1)*IF($Q751="Fixo",(DD751-INDEX('Curva Forward'!$C$5:$AN$13,MATCH(CONCATENATE(BD_COMERCIAL!$K751," ",BD_COMERCIAL!$L751),'Curva Forward'!$B$5:$B$13,0),MATCH(GB$4,'Curva Forward'!$C$4:$AN$4,0))),DD751)</f>
        <v>0</v>
      </c>
      <c r="GC751" s="200">
        <f>AQ751*AQ$2*IF($FC751="V",1,-1)*IF($Q751="Fixo",(DE751-INDEX('Curva Forward'!$C$5:$AN$13,MATCH(CONCATENATE(BD_COMERCIAL!$K751," ",BD_COMERCIAL!$L751),'Curva Forward'!$B$5:$B$13,0),MATCH(GC$4,'Curva Forward'!$C$4:$AN$4,0))),DE751)</f>
        <v>0</v>
      </c>
      <c r="GD751" s="200">
        <f>AR751*AR$2*IF($FC751="V",1,-1)*IF($Q751="Fixo",(DF751-INDEX('Curva Forward'!$C$5:$AN$13,MATCH(CONCATENATE(BD_COMERCIAL!$K751," ",BD_COMERCIAL!$L751),'Curva Forward'!$B$5:$B$13,0),MATCH(GD$4,'Curva Forward'!$C$4:$AN$4,0))),DF751)</f>
        <v>0</v>
      </c>
      <c r="GE751" s="200">
        <f>AS751*AS$2*IF($FC751="V",1,-1)*IF($Q751="Fixo",(DG751-INDEX('Curva Forward'!$C$5:$AN$13,MATCH(CONCATENATE(BD_COMERCIAL!$K751," ",BD_COMERCIAL!$L751),'Curva Forward'!$B$5:$B$13,0),MATCH(GE$4,'Curva Forward'!$C$4:$AN$4,0))),DG751)</f>
        <v>0</v>
      </c>
      <c r="GF751" s="200">
        <f>AT751*AT$2*IF($FC751="V",1,-1)*IF($Q751="Fixo",(DH751-INDEX('Curva Forward'!$C$5:$AN$13,MATCH(CONCATENATE(BD_COMERCIAL!$K751," ",BD_COMERCIAL!$L751),'Curva Forward'!$B$5:$B$13,0),MATCH(GF$4,'Curva Forward'!$C$4:$AN$4,0))),DH751)</f>
        <v>-104904</v>
      </c>
      <c r="GG751" s="200">
        <f>AU751*AU$2*IF($FC751="V",1,-1)*IF($Q751="Fixo",(DI751-INDEX('Curva Forward'!$C$5:$AN$13,MATCH(CONCATENATE(BD_COMERCIAL!$K751," ",BD_COMERCIAL!$L751),'Curva Forward'!$B$5:$B$13,0),MATCH(GG$4,'Curva Forward'!$C$4:$AN$4,0))),DI751)</f>
        <v>-104904</v>
      </c>
      <c r="GH751" s="200">
        <f>AV751*AV$2*IF($FC751="V",1,-1)*IF($Q751="Fixo",(DJ751-INDEX('Curva Forward'!$C$5:$AN$13,MATCH(CONCATENATE(BD_COMERCIAL!$K751," ",BD_COMERCIAL!$L751),'Curva Forward'!$B$5:$B$13,0),MATCH(GH$4,'Curva Forward'!$C$4:$AN$4,0))),DJ751)</f>
        <v>-101520</v>
      </c>
      <c r="GI751" s="200">
        <f>AW751*AW$2*IF($FC751="V",1,-1)*IF($Q751="Fixo",(DK751-INDEX('Curva Forward'!$C$5:$AN$13,MATCH(CONCATENATE(BD_COMERCIAL!$K751," ",BD_COMERCIAL!$L751),'Curva Forward'!$B$5:$B$13,0),MATCH(GI$4,'Curva Forward'!$C$4:$AN$4,0))),DK751)</f>
        <v>0</v>
      </c>
      <c r="GJ751" s="200">
        <f>AX751*AX$2*IF($FC751="V",1,-1)*IF($Q751="Fixo",(DL751-INDEX('Curva Forward'!$C$5:$AN$13,MATCH(CONCATENATE(BD_COMERCIAL!$K751," ",BD_COMERCIAL!$L751),'Curva Forward'!$B$5:$B$13,0),MATCH(GJ$4,'Curva Forward'!$C$4:$AN$4,0))),DL751)</f>
        <v>0</v>
      </c>
      <c r="GK751" s="200">
        <f>AY751*AY$2*IF($FC751="V",1,-1)*IF($Q751="Fixo",(DM751-INDEX('Curva Forward'!$C$5:$AN$13,MATCH(CONCATENATE(BD_COMERCIAL!$K751," ",BD_COMERCIAL!$L751),'Curva Forward'!$B$5:$B$13,0),MATCH(GK$4,'Curva Forward'!$C$4:$AN$4,0))),DM751)</f>
        <v>0</v>
      </c>
      <c r="GL751" s="200">
        <f>IF(EZ751="",0,CL751*CL$2*IF($FC751="V",1,-1)*IF($Q751="Fixo",(EZ751-INDEX('Curva Forward'!$C$5:$AN$13,MATCH(CONCATENATE(BD_COMERCIAL!$K751," ",BD_COMERCIAL!$L751),'Curva Forward'!$B$5:$B$13,0),MATCH(GL$4,'Curva Forward'!$C$4:$AN$4,0))),EZ751))</f>
        <v>0</v>
      </c>
      <c r="GM751" s="200">
        <f>IF(FA751="",0,CM751*CM$2*IF($FC751="V",1,-1)*IF($Q751="Fixo",(FA751-INDEX('Curva Forward'!$C$5:$AN$13,MATCH(CONCATENATE(BD_COMERCIAL!$K751," ",BD_COMERCIAL!$L751),'Curva Forward'!$B$5:$B$13,0),MATCH(GM$4,'Curva Forward'!$C$4:$AN$4,0))),FA751))</f>
        <v>0</v>
      </c>
      <c r="GN751" s="200">
        <f>IF(FB751="",0,CN751*CN$2*IF($FC751="V",1,-1)*IF($Q751="Fixo",(FB751-INDEX('Curva Forward'!$C$5:$AN$13,MATCH(CONCATENATE(BD_COMERCIAL!$K751," ",BD_COMERCIAL!$L751),'Curva Forward'!$B$5:$B$13,0),MATCH(GN$4,'Curva Forward'!$C$4:$AN$4,0))),FB751))</f>
        <v>0</v>
      </c>
      <c r="GO751" s="201">
        <f t="shared" ca="1" si="231"/>
        <v>0</v>
      </c>
      <c r="GP751" s="201">
        <f t="shared" ca="1" si="232"/>
        <v>-311328</v>
      </c>
    </row>
    <row r="752" spans="1:198" ht="15" customHeight="1" x14ac:dyDescent="0.25">
      <c r="A752" s="6"/>
      <c r="B752" s="7" t="s">
        <v>1225</v>
      </c>
      <c r="C752" s="8">
        <v>44910</v>
      </c>
      <c r="D752" s="9" t="s">
        <v>124</v>
      </c>
      <c r="E752" s="9" t="s">
        <v>1056</v>
      </c>
      <c r="F752" s="113"/>
      <c r="G752" s="10" t="s">
        <v>199</v>
      </c>
      <c r="H752" s="113"/>
      <c r="I752" s="9" t="s">
        <v>139</v>
      </c>
      <c r="J752" s="166"/>
      <c r="K752" s="10" t="s">
        <v>127</v>
      </c>
      <c r="L752" s="84" t="s">
        <v>22</v>
      </c>
      <c r="M752" s="11">
        <v>45108</v>
      </c>
      <c r="N752" s="12">
        <v>45170</v>
      </c>
      <c r="O752" s="10">
        <v>3</v>
      </c>
      <c r="P752" s="84">
        <v>91</v>
      </c>
      <c r="Q752" s="84" t="s">
        <v>128</v>
      </c>
      <c r="R752" s="10" t="s">
        <v>129</v>
      </c>
      <c r="S752" s="14" t="s">
        <v>135</v>
      </c>
      <c r="T752" s="11"/>
      <c r="U752" s="12"/>
      <c r="V752" s="257" t="str">
        <f ca="1">IF(U752="","",
IF(U752="NA","",
IFERROR(VLOOKUP(EOMONTH(M752,-2)+1,IPCA!$A:$B,2,0),
VLOOKUP(EOMONTH(TODAY(),-2)+1,IPCA!$A:$B,2,0))/
VLOOKUP(EOMONTH(U752,-2)+1,IPCA!$A:$B,2,0)*
P752))</f>
        <v/>
      </c>
      <c r="W752" s="84"/>
      <c r="X752" s="13" t="s">
        <v>133</v>
      </c>
      <c r="Y752" s="166"/>
      <c r="AA752" s="108"/>
      <c r="AB752" s="15"/>
      <c r="AM752" s="6"/>
      <c r="AN752" s="15"/>
      <c r="AT752">
        <v>3</v>
      </c>
      <c r="AU752">
        <v>3</v>
      </c>
      <c r="AV752">
        <v>3</v>
      </c>
      <c r="AY752" s="6"/>
      <c r="AZ752" s="15"/>
      <c r="BK752" s="6"/>
      <c r="BL752" s="15"/>
      <c r="BW752" s="6"/>
      <c r="BX752" s="15"/>
      <c r="CI752" s="6"/>
      <c r="CJ752" s="16" t="str">
        <f t="shared" si="221"/>
        <v/>
      </c>
      <c r="CK752" s="16">
        <f t="shared" si="222"/>
        <v>0.75616438356164384</v>
      </c>
      <c r="CL752" s="16" t="str">
        <f t="shared" si="223"/>
        <v/>
      </c>
      <c r="CM752" s="16" t="str">
        <f t="shared" si="224"/>
        <v/>
      </c>
      <c r="CN752" s="16" t="str">
        <f t="shared" si="225"/>
        <v/>
      </c>
      <c r="CO752" s="18"/>
      <c r="CP752" s="15"/>
      <c r="DA752" s="6"/>
      <c r="DB752" s="15"/>
      <c r="DH752">
        <v>91</v>
      </c>
      <c r="DI752">
        <v>91</v>
      </c>
      <c r="DJ752">
        <v>91</v>
      </c>
      <c r="DM752" s="6"/>
      <c r="DN752" s="15"/>
      <c r="DY752" s="6"/>
      <c r="DZ752" s="15"/>
      <c r="EK752" s="6"/>
      <c r="EL752" s="15"/>
      <c r="EW752" s="6"/>
      <c r="EX752" s="16" t="str">
        <f t="shared" si="233"/>
        <v/>
      </c>
      <c r="EY752" s="16">
        <f t="shared" si="234"/>
        <v>22.936986301369863</v>
      </c>
      <c r="EZ752" s="16" t="str">
        <f t="shared" si="235"/>
        <v/>
      </c>
      <c r="FA752" s="16" t="str">
        <f t="shared" si="236"/>
        <v/>
      </c>
      <c r="FB752" s="160" t="str">
        <f t="shared" si="237"/>
        <v/>
      </c>
      <c r="FC752" t="s">
        <v>1222</v>
      </c>
      <c r="FD752" s="20" t="s">
        <v>139</v>
      </c>
      <c r="FE752"/>
      <c r="FF752" s="209" t="s">
        <v>206</v>
      </c>
      <c r="FH752" s="284">
        <f t="shared" ca="1" si="226"/>
        <v>0</v>
      </c>
      <c r="FI752" s="208">
        <f t="shared" si="227"/>
        <v>2.0666666666666669</v>
      </c>
      <c r="FK752" t="str">
        <f t="shared" si="228"/>
        <v>America Energia S/A</v>
      </c>
      <c r="FL752" s="201">
        <f t="shared" ca="1" si="229"/>
        <v>0</v>
      </c>
      <c r="FM752" s="201">
        <f t="shared" ca="1" si="230"/>
        <v>-622656</v>
      </c>
      <c r="FN752" s="200">
        <f>AB752*AB$2*IF($FC752="V",1,-1)*IF($Q752="Fixo",(CP752-INDEX('Curva Forward'!$C$5:$AN$13,MATCH(CONCATENATE(BD_COMERCIAL!$K752," ",BD_COMERCIAL!$L752),'Curva Forward'!$B$5:$B$13,0),MATCH(FN$4,'Curva Forward'!$C$4:$AN$4,0))),CP752)</f>
        <v>0</v>
      </c>
      <c r="FO752" s="200">
        <f>AC752*AC$2*IF($FC752="V",1,-1)*IF($Q752="Fixo",(CQ752-INDEX('Curva Forward'!$C$5:$AN$13,MATCH(CONCATENATE(BD_COMERCIAL!$K752," ",BD_COMERCIAL!$L752),'Curva Forward'!$B$5:$B$13,0),MATCH(FO$4,'Curva Forward'!$C$4:$AN$4,0))),CQ752)</f>
        <v>0</v>
      </c>
      <c r="FP752" s="200">
        <f>AD752*AD$2*IF($FC752="V",1,-1)*IF($Q752="Fixo",(CR752-INDEX('Curva Forward'!$C$5:$AN$13,MATCH(CONCATENATE(BD_COMERCIAL!$K752," ",BD_COMERCIAL!$L752),'Curva Forward'!$B$5:$B$13,0),MATCH(FP$4,'Curva Forward'!$C$4:$AN$4,0))),CR752)</f>
        <v>0</v>
      </c>
      <c r="FQ752" s="200">
        <f>AE752*AE$2*IF($FC752="V",1,-1)*IF($Q752="Fixo",(CS752-INDEX('Curva Forward'!$C$5:$AN$13,MATCH(CONCATENATE(BD_COMERCIAL!$K752," ",BD_COMERCIAL!$L752),'Curva Forward'!$B$5:$B$13,0),MATCH(FQ$4,'Curva Forward'!$C$4:$AN$4,0))),CS752)</f>
        <v>0</v>
      </c>
      <c r="FR752" s="200">
        <f>AF752*AF$2*IF($FC752="V",1,-1)*IF($Q752="Fixo",(CT752-INDEX('Curva Forward'!$C$5:$AN$13,MATCH(CONCATENATE(BD_COMERCIAL!$K752," ",BD_COMERCIAL!$L752),'Curva Forward'!$B$5:$B$13,0),MATCH(FR$4,'Curva Forward'!$C$4:$AN$4,0))),CT752)</f>
        <v>0</v>
      </c>
      <c r="FS752" s="200">
        <f>AG752*AG$2*IF($FC752="V",1,-1)*IF($Q752="Fixo",(CU752-INDEX('Curva Forward'!$C$5:$AN$13,MATCH(CONCATENATE(BD_COMERCIAL!$K752," ",BD_COMERCIAL!$L752),'Curva Forward'!$B$5:$B$13,0),MATCH(FS$4,'Curva Forward'!$C$4:$AN$4,0))),CU752)</f>
        <v>0</v>
      </c>
      <c r="FT752" s="200">
        <f>AH752*AH$2*IF($FC752="V",1,-1)*IF($Q752="Fixo",(CV752-INDEX('Curva Forward'!$C$5:$AN$13,MATCH(CONCATENATE(BD_COMERCIAL!$K752," ",BD_COMERCIAL!$L752),'Curva Forward'!$B$5:$B$13,0),MATCH(FT$4,'Curva Forward'!$C$4:$AN$4,0))),CV752)</f>
        <v>0</v>
      </c>
      <c r="FU752" s="200">
        <f>AI752*AI$2*IF($FC752="V",1,-1)*IF($Q752="Fixo",(CW752-INDEX('Curva Forward'!$C$5:$AN$13,MATCH(CONCATENATE(BD_COMERCIAL!$K752," ",BD_COMERCIAL!$L752),'Curva Forward'!$B$5:$B$13,0),MATCH(FU$4,'Curva Forward'!$C$4:$AN$4,0))),CW752)</f>
        <v>0</v>
      </c>
      <c r="FV752" s="200">
        <f>AJ752*AJ$2*IF($FC752="V",1,-1)*IF($Q752="Fixo",(CX752-INDEX('Curva Forward'!$C$5:$AN$13,MATCH(CONCATENATE(BD_COMERCIAL!$K752," ",BD_COMERCIAL!$L752),'Curva Forward'!$B$5:$B$13,0),MATCH(FV$4,'Curva Forward'!$C$4:$AN$4,0))),CX752)</f>
        <v>0</v>
      </c>
      <c r="FW752" s="200">
        <f>AK752*AK$2*IF($FC752="V",1,-1)*IF($Q752="Fixo",(CY752-INDEX('Curva Forward'!$C$5:$AN$13,MATCH(CONCATENATE(BD_COMERCIAL!$K752," ",BD_COMERCIAL!$L752),'Curva Forward'!$B$5:$B$13,0),MATCH(FW$4,'Curva Forward'!$C$4:$AN$4,0))),CY752)</f>
        <v>0</v>
      </c>
      <c r="FX752" s="200">
        <f>AL752*AL$2*IF($FC752="V",1,-1)*IF($Q752="Fixo",(CZ752-INDEX('Curva Forward'!$C$5:$AN$13,MATCH(CONCATENATE(BD_COMERCIAL!$K752," ",BD_COMERCIAL!$L752),'Curva Forward'!$B$5:$B$13,0),MATCH(FX$4,'Curva Forward'!$C$4:$AN$4,0))),CZ752)</f>
        <v>0</v>
      </c>
      <c r="FY752" s="200">
        <f>AM752*AM$2*IF($FC752="V",1,-1)*IF($Q752="Fixo",(DA752-INDEX('Curva Forward'!$C$5:$AN$13,MATCH(CONCATENATE(BD_COMERCIAL!$K752," ",BD_COMERCIAL!$L752),'Curva Forward'!$B$5:$B$13,0),MATCH(FY$4,'Curva Forward'!$C$4:$AN$4,0))),DA752)</f>
        <v>0</v>
      </c>
      <c r="FZ752" s="200">
        <f>AN752*AN$2*IF($FC752="V",1,-1)*IF($Q752="Fixo",(DB752-INDEX('Curva Forward'!$C$5:$AN$13,MATCH(CONCATENATE(BD_COMERCIAL!$K752," ",BD_COMERCIAL!$L752),'Curva Forward'!$B$5:$B$13,0),MATCH(FZ$4,'Curva Forward'!$C$4:$AN$4,0))),DB752)</f>
        <v>0</v>
      </c>
      <c r="GA752" s="200">
        <f>AO752*AO$2*IF($FC752="V",1,-1)*IF($Q752="Fixo",(DC752-INDEX('Curva Forward'!$C$5:$AN$13,MATCH(CONCATENATE(BD_COMERCIAL!$K752," ",BD_COMERCIAL!$L752),'Curva Forward'!$B$5:$B$13,0),MATCH(GA$4,'Curva Forward'!$C$4:$AN$4,0))),DC752)</f>
        <v>0</v>
      </c>
      <c r="GB752" s="200">
        <f>AP752*AP$2*IF($FC752="V",1,-1)*IF($Q752="Fixo",(DD752-INDEX('Curva Forward'!$C$5:$AN$13,MATCH(CONCATENATE(BD_COMERCIAL!$K752," ",BD_COMERCIAL!$L752),'Curva Forward'!$B$5:$B$13,0),MATCH(GB$4,'Curva Forward'!$C$4:$AN$4,0))),DD752)</f>
        <v>0</v>
      </c>
      <c r="GC752" s="200">
        <f>AQ752*AQ$2*IF($FC752="V",1,-1)*IF($Q752="Fixo",(DE752-INDEX('Curva Forward'!$C$5:$AN$13,MATCH(CONCATENATE(BD_COMERCIAL!$K752," ",BD_COMERCIAL!$L752),'Curva Forward'!$B$5:$B$13,0),MATCH(GC$4,'Curva Forward'!$C$4:$AN$4,0))),DE752)</f>
        <v>0</v>
      </c>
      <c r="GD752" s="200">
        <f>AR752*AR$2*IF($FC752="V",1,-1)*IF($Q752="Fixo",(DF752-INDEX('Curva Forward'!$C$5:$AN$13,MATCH(CONCATENATE(BD_COMERCIAL!$K752," ",BD_COMERCIAL!$L752),'Curva Forward'!$B$5:$B$13,0),MATCH(GD$4,'Curva Forward'!$C$4:$AN$4,0))),DF752)</f>
        <v>0</v>
      </c>
      <c r="GE752" s="200">
        <f>AS752*AS$2*IF($FC752="V",1,-1)*IF($Q752="Fixo",(DG752-INDEX('Curva Forward'!$C$5:$AN$13,MATCH(CONCATENATE(BD_COMERCIAL!$K752," ",BD_COMERCIAL!$L752),'Curva Forward'!$B$5:$B$13,0),MATCH(GE$4,'Curva Forward'!$C$4:$AN$4,0))),DG752)</f>
        <v>0</v>
      </c>
      <c r="GF752" s="200">
        <f>AT752*AT$2*IF($FC752="V",1,-1)*IF($Q752="Fixo",(DH752-INDEX('Curva Forward'!$C$5:$AN$13,MATCH(CONCATENATE(BD_COMERCIAL!$K752," ",BD_COMERCIAL!$L752),'Curva Forward'!$B$5:$B$13,0),MATCH(GF$4,'Curva Forward'!$C$4:$AN$4,0))),DH752)</f>
        <v>-209808</v>
      </c>
      <c r="GG752" s="200">
        <f>AU752*AU$2*IF($FC752="V",1,-1)*IF($Q752="Fixo",(DI752-INDEX('Curva Forward'!$C$5:$AN$13,MATCH(CONCATENATE(BD_COMERCIAL!$K752," ",BD_COMERCIAL!$L752),'Curva Forward'!$B$5:$B$13,0),MATCH(GG$4,'Curva Forward'!$C$4:$AN$4,0))),DI752)</f>
        <v>-209808</v>
      </c>
      <c r="GH752" s="200">
        <f>AV752*AV$2*IF($FC752="V",1,-1)*IF($Q752="Fixo",(DJ752-INDEX('Curva Forward'!$C$5:$AN$13,MATCH(CONCATENATE(BD_COMERCIAL!$K752," ",BD_COMERCIAL!$L752),'Curva Forward'!$B$5:$B$13,0),MATCH(GH$4,'Curva Forward'!$C$4:$AN$4,0))),DJ752)</f>
        <v>-203040</v>
      </c>
      <c r="GI752" s="200">
        <f>AW752*AW$2*IF($FC752="V",1,-1)*IF($Q752="Fixo",(DK752-INDEX('Curva Forward'!$C$5:$AN$13,MATCH(CONCATENATE(BD_COMERCIAL!$K752," ",BD_COMERCIAL!$L752),'Curva Forward'!$B$5:$B$13,0),MATCH(GI$4,'Curva Forward'!$C$4:$AN$4,0))),DK752)</f>
        <v>0</v>
      </c>
      <c r="GJ752" s="200">
        <f>AX752*AX$2*IF($FC752="V",1,-1)*IF($Q752="Fixo",(DL752-INDEX('Curva Forward'!$C$5:$AN$13,MATCH(CONCATENATE(BD_COMERCIAL!$K752," ",BD_COMERCIAL!$L752),'Curva Forward'!$B$5:$B$13,0),MATCH(GJ$4,'Curva Forward'!$C$4:$AN$4,0))),DL752)</f>
        <v>0</v>
      </c>
      <c r="GK752" s="200">
        <f>AY752*AY$2*IF($FC752="V",1,-1)*IF($Q752="Fixo",(DM752-INDEX('Curva Forward'!$C$5:$AN$13,MATCH(CONCATENATE(BD_COMERCIAL!$K752," ",BD_COMERCIAL!$L752),'Curva Forward'!$B$5:$B$13,0),MATCH(GK$4,'Curva Forward'!$C$4:$AN$4,0))),DM752)</f>
        <v>0</v>
      </c>
      <c r="GL752" s="200">
        <f>IF(EZ752="",0,CL752*CL$2*IF($FC752="V",1,-1)*IF($Q752="Fixo",(EZ752-INDEX('Curva Forward'!$C$5:$AN$13,MATCH(CONCATENATE(BD_COMERCIAL!$K752," ",BD_COMERCIAL!$L752),'Curva Forward'!$B$5:$B$13,0),MATCH(GL$4,'Curva Forward'!$C$4:$AN$4,0))),EZ752))</f>
        <v>0</v>
      </c>
      <c r="GM752" s="200">
        <f>IF(FA752="",0,CM752*CM$2*IF($FC752="V",1,-1)*IF($Q752="Fixo",(FA752-INDEX('Curva Forward'!$C$5:$AN$13,MATCH(CONCATENATE(BD_COMERCIAL!$K752," ",BD_COMERCIAL!$L752),'Curva Forward'!$B$5:$B$13,0),MATCH(GM$4,'Curva Forward'!$C$4:$AN$4,0))),FA752))</f>
        <v>0</v>
      </c>
      <c r="GN752" s="200">
        <f>IF(FB752="",0,CN752*CN$2*IF($FC752="V",1,-1)*IF($Q752="Fixo",(FB752-INDEX('Curva Forward'!$C$5:$AN$13,MATCH(CONCATENATE(BD_COMERCIAL!$K752," ",BD_COMERCIAL!$L752),'Curva Forward'!$B$5:$B$13,0),MATCH(GN$4,'Curva Forward'!$C$4:$AN$4,0))),FB752))</f>
        <v>0</v>
      </c>
      <c r="GO752" s="201">
        <f t="shared" ca="1" si="231"/>
        <v>0</v>
      </c>
      <c r="GP752" s="201">
        <f t="shared" ca="1" si="232"/>
        <v>-622656</v>
      </c>
    </row>
    <row r="753" spans="1:198" ht="15" customHeight="1" x14ac:dyDescent="0.25">
      <c r="A753" s="6"/>
      <c r="B753" s="7" t="s">
        <v>1224</v>
      </c>
      <c r="C753" s="8">
        <v>44910</v>
      </c>
      <c r="D753" s="9" t="s">
        <v>131</v>
      </c>
      <c r="E753" s="9" t="s">
        <v>235</v>
      </c>
      <c r="F753" s="113"/>
      <c r="G753" s="9" t="s">
        <v>1056</v>
      </c>
      <c r="H753" s="113"/>
      <c r="I753" s="9" t="s">
        <v>139</v>
      </c>
      <c r="J753" s="166"/>
      <c r="K753" s="10" t="s">
        <v>127</v>
      </c>
      <c r="L753" s="84" t="s">
        <v>22</v>
      </c>
      <c r="M753" s="11">
        <v>45017</v>
      </c>
      <c r="N753" s="12">
        <v>45078</v>
      </c>
      <c r="O753" s="10">
        <v>3</v>
      </c>
      <c r="P753" s="84">
        <v>73</v>
      </c>
      <c r="Q753" s="84" t="s">
        <v>128</v>
      </c>
      <c r="R753" s="10" t="s">
        <v>129</v>
      </c>
      <c r="S753" s="14" t="s">
        <v>135</v>
      </c>
      <c r="T753" s="11"/>
      <c r="U753" s="12"/>
      <c r="V753" s="257" t="str">
        <f ca="1">IF(U753="","",
IF(U753="NA","",
IFERROR(VLOOKUP(EOMONTH(M753,-2)+1,IPCA!$A:$B,2,0),
VLOOKUP(EOMONTH(TODAY(),-2)+1,IPCA!$A:$B,2,0))/
VLOOKUP(EOMONTH(U753,-2)+1,IPCA!$A:$B,2,0)*
P753))</f>
        <v/>
      </c>
      <c r="W753" s="84"/>
      <c r="X753" s="13" t="s">
        <v>133</v>
      </c>
      <c r="Y753" s="166"/>
      <c r="AA753" s="108"/>
      <c r="AB753" s="15"/>
      <c r="AM753" s="6"/>
      <c r="AN753" s="15"/>
      <c r="AQ753">
        <v>3</v>
      </c>
      <c r="AR753">
        <v>3</v>
      </c>
      <c r="AS753">
        <v>3</v>
      </c>
      <c r="AY753" s="6"/>
      <c r="AZ753" s="15"/>
      <c r="BK753" s="6"/>
      <c r="BL753" s="15"/>
      <c r="BW753" s="6"/>
      <c r="BX753" s="15"/>
      <c r="CI753" s="6"/>
      <c r="CJ753" s="16" t="str">
        <f t="shared" si="221"/>
        <v/>
      </c>
      <c r="CK753" s="16">
        <f t="shared" si="222"/>
        <v>0.74794520547945209</v>
      </c>
      <c r="CL753" s="16" t="str">
        <f t="shared" si="223"/>
        <v/>
      </c>
      <c r="CM753" s="16" t="str">
        <f t="shared" si="224"/>
        <v/>
      </c>
      <c r="CN753" s="16" t="str">
        <f t="shared" si="225"/>
        <v/>
      </c>
      <c r="CO753" s="18"/>
      <c r="CP753" s="15"/>
      <c r="DA753" s="6"/>
      <c r="DB753" s="15"/>
      <c r="DE753">
        <v>73</v>
      </c>
      <c r="DF753">
        <v>73</v>
      </c>
      <c r="DG753">
        <v>73</v>
      </c>
      <c r="DM753" s="6"/>
      <c r="DN753" s="15"/>
      <c r="DY753" s="6"/>
      <c r="DZ753" s="15"/>
      <c r="EK753" s="6"/>
      <c r="EL753" s="15"/>
      <c r="EW753" s="6"/>
      <c r="EX753" s="16" t="str">
        <f t="shared" si="233"/>
        <v/>
      </c>
      <c r="EY753" s="16">
        <f t="shared" si="234"/>
        <v>18.2</v>
      </c>
      <c r="EZ753" s="16" t="str">
        <f t="shared" si="235"/>
        <v/>
      </c>
      <c r="FA753" s="16" t="str">
        <f t="shared" si="236"/>
        <v/>
      </c>
      <c r="FB753" s="160" t="str">
        <f t="shared" si="237"/>
        <v/>
      </c>
      <c r="FC753" t="s">
        <v>1223</v>
      </c>
      <c r="FD753" s="20" t="s">
        <v>139</v>
      </c>
      <c r="FE753"/>
      <c r="FF753" s="209" t="s">
        <v>206</v>
      </c>
      <c r="FH753" s="284">
        <f t="shared" ca="1" si="226"/>
        <v>0</v>
      </c>
      <c r="FI753" s="208">
        <f t="shared" si="227"/>
        <v>2.0333333333333332</v>
      </c>
      <c r="FK753" t="str">
        <f t="shared" si="228"/>
        <v>OMEGA GERACAO S.A.</v>
      </c>
      <c r="FL753" s="201">
        <f t="shared" ca="1" si="229"/>
        <v>0</v>
      </c>
      <c r="FM753" s="201">
        <f t="shared" ca="1" si="230"/>
        <v>347256</v>
      </c>
      <c r="FN753" s="200">
        <f>AB753*AB$2*IF($FC753="V",1,-1)*IF($Q753="Fixo",(CP753-INDEX('Curva Forward'!$C$5:$AN$13,MATCH(CONCATENATE(BD_COMERCIAL!$K753," ",BD_COMERCIAL!$L753),'Curva Forward'!$B$5:$B$13,0),MATCH(FN$4,'Curva Forward'!$C$4:$AN$4,0))),CP753)</f>
        <v>0</v>
      </c>
      <c r="FO753" s="200">
        <f>AC753*AC$2*IF($FC753="V",1,-1)*IF($Q753="Fixo",(CQ753-INDEX('Curva Forward'!$C$5:$AN$13,MATCH(CONCATENATE(BD_COMERCIAL!$K753," ",BD_COMERCIAL!$L753),'Curva Forward'!$B$5:$B$13,0),MATCH(FO$4,'Curva Forward'!$C$4:$AN$4,0))),CQ753)</f>
        <v>0</v>
      </c>
      <c r="FP753" s="200">
        <f>AD753*AD$2*IF($FC753="V",1,-1)*IF($Q753="Fixo",(CR753-INDEX('Curva Forward'!$C$5:$AN$13,MATCH(CONCATENATE(BD_COMERCIAL!$K753," ",BD_COMERCIAL!$L753),'Curva Forward'!$B$5:$B$13,0),MATCH(FP$4,'Curva Forward'!$C$4:$AN$4,0))),CR753)</f>
        <v>0</v>
      </c>
      <c r="FQ753" s="200">
        <f>AE753*AE$2*IF($FC753="V",1,-1)*IF($Q753="Fixo",(CS753-INDEX('Curva Forward'!$C$5:$AN$13,MATCH(CONCATENATE(BD_COMERCIAL!$K753," ",BD_COMERCIAL!$L753),'Curva Forward'!$B$5:$B$13,0),MATCH(FQ$4,'Curva Forward'!$C$4:$AN$4,0))),CS753)</f>
        <v>0</v>
      </c>
      <c r="FR753" s="200">
        <f>AF753*AF$2*IF($FC753="V",1,-1)*IF($Q753="Fixo",(CT753-INDEX('Curva Forward'!$C$5:$AN$13,MATCH(CONCATENATE(BD_COMERCIAL!$K753," ",BD_COMERCIAL!$L753),'Curva Forward'!$B$5:$B$13,0),MATCH(FR$4,'Curva Forward'!$C$4:$AN$4,0))),CT753)</f>
        <v>0</v>
      </c>
      <c r="FS753" s="200">
        <f>AG753*AG$2*IF($FC753="V",1,-1)*IF($Q753="Fixo",(CU753-INDEX('Curva Forward'!$C$5:$AN$13,MATCH(CONCATENATE(BD_COMERCIAL!$K753," ",BD_COMERCIAL!$L753),'Curva Forward'!$B$5:$B$13,0),MATCH(FS$4,'Curva Forward'!$C$4:$AN$4,0))),CU753)</f>
        <v>0</v>
      </c>
      <c r="FT753" s="200">
        <f>AH753*AH$2*IF($FC753="V",1,-1)*IF($Q753="Fixo",(CV753-INDEX('Curva Forward'!$C$5:$AN$13,MATCH(CONCATENATE(BD_COMERCIAL!$K753," ",BD_COMERCIAL!$L753),'Curva Forward'!$B$5:$B$13,0),MATCH(FT$4,'Curva Forward'!$C$4:$AN$4,0))),CV753)</f>
        <v>0</v>
      </c>
      <c r="FU753" s="200">
        <f>AI753*AI$2*IF($FC753="V",1,-1)*IF($Q753="Fixo",(CW753-INDEX('Curva Forward'!$C$5:$AN$13,MATCH(CONCATENATE(BD_COMERCIAL!$K753," ",BD_COMERCIAL!$L753),'Curva Forward'!$B$5:$B$13,0),MATCH(FU$4,'Curva Forward'!$C$4:$AN$4,0))),CW753)</f>
        <v>0</v>
      </c>
      <c r="FV753" s="200">
        <f>AJ753*AJ$2*IF($FC753="V",1,-1)*IF($Q753="Fixo",(CX753-INDEX('Curva Forward'!$C$5:$AN$13,MATCH(CONCATENATE(BD_COMERCIAL!$K753," ",BD_COMERCIAL!$L753),'Curva Forward'!$B$5:$B$13,0),MATCH(FV$4,'Curva Forward'!$C$4:$AN$4,0))),CX753)</f>
        <v>0</v>
      </c>
      <c r="FW753" s="200">
        <f>AK753*AK$2*IF($FC753="V",1,-1)*IF($Q753="Fixo",(CY753-INDEX('Curva Forward'!$C$5:$AN$13,MATCH(CONCATENATE(BD_COMERCIAL!$K753," ",BD_COMERCIAL!$L753),'Curva Forward'!$B$5:$B$13,0),MATCH(FW$4,'Curva Forward'!$C$4:$AN$4,0))),CY753)</f>
        <v>0</v>
      </c>
      <c r="FX753" s="200">
        <f>AL753*AL$2*IF($FC753="V",1,-1)*IF($Q753="Fixo",(CZ753-INDEX('Curva Forward'!$C$5:$AN$13,MATCH(CONCATENATE(BD_COMERCIAL!$K753," ",BD_COMERCIAL!$L753),'Curva Forward'!$B$5:$B$13,0),MATCH(FX$4,'Curva Forward'!$C$4:$AN$4,0))),CZ753)</f>
        <v>0</v>
      </c>
      <c r="FY753" s="200">
        <f>AM753*AM$2*IF($FC753="V",1,-1)*IF($Q753="Fixo",(DA753-INDEX('Curva Forward'!$C$5:$AN$13,MATCH(CONCATENATE(BD_COMERCIAL!$K753," ",BD_COMERCIAL!$L753),'Curva Forward'!$B$5:$B$13,0),MATCH(FY$4,'Curva Forward'!$C$4:$AN$4,0))),DA753)</f>
        <v>0</v>
      </c>
      <c r="FZ753" s="200">
        <f>AN753*AN$2*IF($FC753="V",1,-1)*IF($Q753="Fixo",(DB753-INDEX('Curva Forward'!$C$5:$AN$13,MATCH(CONCATENATE(BD_COMERCIAL!$K753," ",BD_COMERCIAL!$L753),'Curva Forward'!$B$5:$B$13,0),MATCH(FZ$4,'Curva Forward'!$C$4:$AN$4,0))),DB753)</f>
        <v>0</v>
      </c>
      <c r="GA753" s="200">
        <f>AO753*AO$2*IF($FC753="V",1,-1)*IF($Q753="Fixo",(DC753-INDEX('Curva Forward'!$C$5:$AN$13,MATCH(CONCATENATE(BD_COMERCIAL!$K753," ",BD_COMERCIAL!$L753),'Curva Forward'!$B$5:$B$13,0),MATCH(GA$4,'Curva Forward'!$C$4:$AN$4,0))),DC753)</f>
        <v>0</v>
      </c>
      <c r="GB753" s="200">
        <f>AP753*AP$2*IF($FC753="V",1,-1)*IF($Q753="Fixo",(DD753-INDEX('Curva Forward'!$C$5:$AN$13,MATCH(CONCATENATE(BD_COMERCIAL!$K753," ",BD_COMERCIAL!$L753),'Curva Forward'!$B$5:$B$13,0),MATCH(GB$4,'Curva Forward'!$C$4:$AN$4,0))),DD753)</f>
        <v>0</v>
      </c>
      <c r="GC753" s="200">
        <f>AQ753*AQ$2*IF($FC753="V",1,-1)*IF($Q753="Fixo",(DE753-INDEX('Curva Forward'!$C$5:$AN$13,MATCH(CONCATENATE(BD_COMERCIAL!$K753," ",BD_COMERCIAL!$L753),'Curva Forward'!$B$5:$B$13,0),MATCH(GC$4,'Curva Forward'!$C$4:$AN$4,0))),DE753)</f>
        <v>114480</v>
      </c>
      <c r="GD753" s="200">
        <f>AR753*AR$2*IF($FC753="V",1,-1)*IF($Q753="Fixo",(DF753-INDEX('Curva Forward'!$C$5:$AN$13,MATCH(CONCATENATE(BD_COMERCIAL!$K753," ",BD_COMERCIAL!$L753),'Curva Forward'!$B$5:$B$13,0),MATCH(GD$4,'Curva Forward'!$C$4:$AN$4,0))),DF753)</f>
        <v>118296</v>
      </c>
      <c r="GE753" s="200">
        <f>AS753*AS$2*IF($FC753="V",1,-1)*IF($Q753="Fixo",(DG753-INDEX('Curva Forward'!$C$5:$AN$13,MATCH(CONCATENATE(BD_COMERCIAL!$K753," ",BD_COMERCIAL!$L753),'Curva Forward'!$B$5:$B$13,0),MATCH(GE$4,'Curva Forward'!$C$4:$AN$4,0))),DG753)</f>
        <v>114480</v>
      </c>
      <c r="GF753" s="200">
        <f>AT753*AT$2*IF($FC753="V",1,-1)*IF($Q753="Fixo",(DH753-INDEX('Curva Forward'!$C$5:$AN$13,MATCH(CONCATENATE(BD_COMERCIAL!$K753," ",BD_COMERCIAL!$L753),'Curva Forward'!$B$5:$B$13,0),MATCH(GF$4,'Curva Forward'!$C$4:$AN$4,0))),DH753)</f>
        <v>0</v>
      </c>
      <c r="GG753" s="200">
        <f>AU753*AU$2*IF($FC753="V",1,-1)*IF($Q753="Fixo",(DI753-INDEX('Curva Forward'!$C$5:$AN$13,MATCH(CONCATENATE(BD_COMERCIAL!$K753," ",BD_COMERCIAL!$L753),'Curva Forward'!$B$5:$B$13,0),MATCH(GG$4,'Curva Forward'!$C$4:$AN$4,0))),DI753)</f>
        <v>0</v>
      </c>
      <c r="GH753" s="200">
        <f>AV753*AV$2*IF($FC753="V",1,-1)*IF($Q753="Fixo",(DJ753-INDEX('Curva Forward'!$C$5:$AN$13,MATCH(CONCATENATE(BD_COMERCIAL!$K753," ",BD_COMERCIAL!$L753),'Curva Forward'!$B$5:$B$13,0),MATCH(GH$4,'Curva Forward'!$C$4:$AN$4,0))),DJ753)</f>
        <v>0</v>
      </c>
      <c r="GI753" s="200">
        <f>AW753*AW$2*IF($FC753="V",1,-1)*IF($Q753="Fixo",(DK753-INDEX('Curva Forward'!$C$5:$AN$13,MATCH(CONCATENATE(BD_COMERCIAL!$K753," ",BD_COMERCIAL!$L753),'Curva Forward'!$B$5:$B$13,0),MATCH(GI$4,'Curva Forward'!$C$4:$AN$4,0))),DK753)</f>
        <v>0</v>
      </c>
      <c r="GJ753" s="200">
        <f>AX753*AX$2*IF($FC753="V",1,-1)*IF($Q753="Fixo",(DL753-INDEX('Curva Forward'!$C$5:$AN$13,MATCH(CONCATENATE(BD_COMERCIAL!$K753," ",BD_COMERCIAL!$L753),'Curva Forward'!$B$5:$B$13,0),MATCH(GJ$4,'Curva Forward'!$C$4:$AN$4,0))),DL753)</f>
        <v>0</v>
      </c>
      <c r="GK753" s="200">
        <f>AY753*AY$2*IF($FC753="V",1,-1)*IF($Q753="Fixo",(DM753-INDEX('Curva Forward'!$C$5:$AN$13,MATCH(CONCATENATE(BD_COMERCIAL!$K753," ",BD_COMERCIAL!$L753),'Curva Forward'!$B$5:$B$13,0),MATCH(GK$4,'Curva Forward'!$C$4:$AN$4,0))),DM753)</f>
        <v>0</v>
      </c>
      <c r="GL753" s="200">
        <f>IF(EZ753="",0,CL753*CL$2*IF($FC753="V",1,-1)*IF($Q753="Fixo",(EZ753-INDEX('Curva Forward'!$C$5:$AN$13,MATCH(CONCATENATE(BD_COMERCIAL!$K753," ",BD_COMERCIAL!$L753),'Curva Forward'!$B$5:$B$13,0),MATCH(GL$4,'Curva Forward'!$C$4:$AN$4,0))),EZ753))</f>
        <v>0</v>
      </c>
      <c r="GM753" s="200">
        <f>IF(FA753="",0,CM753*CM$2*IF($FC753="V",1,-1)*IF($Q753="Fixo",(FA753-INDEX('Curva Forward'!$C$5:$AN$13,MATCH(CONCATENATE(BD_COMERCIAL!$K753," ",BD_COMERCIAL!$L753),'Curva Forward'!$B$5:$B$13,0),MATCH(GM$4,'Curva Forward'!$C$4:$AN$4,0))),FA753))</f>
        <v>0</v>
      </c>
      <c r="GN753" s="200">
        <f>IF(FB753="",0,CN753*CN$2*IF($FC753="V",1,-1)*IF($Q753="Fixo",(FB753-INDEX('Curva Forward'!$C$5:$AN$13,MATCH(CONCATENATE(BD_COMERCIAL!$K753," ",BD_COMERCIAL!$L753),'Curva Forward'!$B$5:$B$13,0),MATCH(GN$4,'Curva Forward'!$C$4:$AN$4,0))),FB753))</f>
        <v>0</v>
      </c>
      <c r="GO753" s="201">
        <f t="shared" ca="1" si="231"/>
        <v>347256</v>
      </c>
      <c r="GP753" s="201">
        <f t="shared" ca="1" si="232"/>
        <v>0</v>
      </c>
    </row>
    <row r="754" spans="1:198" ht="15" customHeight="1" x14ac:dyDescent="0.25">
      <c r="A754" s="6"/>
      <c r="B754" s="7" t="s">
        <v>1228</v>
      </c>
      <c r="C754" s="8">
        <v>44915</v>
      </c>
      <c r="D754" s="9" t="s">
        <v>124</v>
      </c>
      <c r="E754" s="9" t="s">
        <v>1056</v>
      </c>
      <c r="F754" s="113" t="s">
        <v>992</v>
      </c>
      <c r="G754" s="10" t="s">
        <v>1229</v>
      </c>
      <c r="H754" s="113" t="s">
        <v>1230</v>
      </c>
      <c r="I754" s="9" t="s">
        <v>139</v>
      </c>
      <c r="J754" s="166"/>
      <c r="K754" s="10" t="s">
        <v>127</v>
      </c>
      <c r="L754" s="84" t="s">
        <v>22</v>
      </c>
      <c r="M754" s="11">
        <v>45292</v>
      </c>
      <c r="N754" s="12">
        <v>45657</v>
      </c>
      <c r="O754" s="10">
        <v>2</v>
      </c>
      <c r="P754" s="84">
        <v>115</v>
      </c>
      <c r="Q754" s="84" t="s">
        <v>128</v>
      </c>
      <c r="R754" s="10" t="s">
        <v>129</v>
      </c>
      <c r="S754" s="14" t="s">
        <v>135</v>
      </c>
      <c r="T754" s="11" t="s">
        <v>130</v>
      </c>
      <c r="U754" s="12">
        <v>44915</v>
      </c>
      <c r="V754" s="257" t="e">
        <f ca="1">IF(U754="","",
IF(U754="NA","",
IFERROR(VLOOKUP(EOMONTH(M754,-2)+1,IPCA!$A:$B,2,0),
VLOOKUP(EOMONTH(TODAY(),-2)+1,IPCA!$A:$B,2,0))/
VLOOKUP(EOMONTH(U754,-2)+1,IPCA!$A:$B,2,0)*
P754))</f>
        <v>#N/A</v>
      </c>
      <c r="W754" s="84"/>
      <c r="X754" s="13" t="s">
        <v>133</v>
      </c>
      <c r="Y754" s="166"/>
      <c r="AA754" s="108"/>
      <c r="AB754" s="15"/>
      <c r="AM754" s="6"/>
      <c r="AN754" s="15"/>
      <c r="AY754" s="6"/>
      <c r="AZ754" s="15">
        <v>2</v>
      </c>
      <c r="BA754">
        <v>2</v>
      </c>
      <c r="BB754">
        <v>2</v>
      </c>
      <c r="BC754">
        <v>2</v>
      </c>
      <c r="BD754">
        <v>2</v>
      </c>
      <c r="BE754">
        <v>2</v>
      </c>
      <c r="BF754">
        <v>2</v>
      </c>
      <c r="BG754">
        <v>2</v>
      </c>
      <c r="BH754">
        <v>2</v>
      </c>
      <c r="BI754">
        <v>2</v>
      </c>
      <c r="BJ754">
        <v>2</v>
      </c>
      <c r="BK754" s="6">
        <v>2</v>
      </c>
      <c r="BL754" s="15"/>
      <c r="BW754" s="6"/>
      <c r="BX754" s="15"/>
      <c r="CI754" s="6"/>
      <c r="CJ754" s="16" t="str">
        <f t="shared" si="221"/>
        <v/>
      </c>
      <c r="CK754" s="16" t="str">
        <f t="shared" si="222"/>
        <v/>
      </c>
      <c r="CL754" s="16">
        <f t="shared" si="223"/>
        <v>2</v>
      </c>
      <c r="CM754" s="16" t="str">
        <f t="shared" si="224"/>
        <v/>
      </c>
      <c r="CN754" s="16" t="str">
        <f t="shared" si="225"/>
        <v/>
      </c>
      <c r="CO754" s="18"/>
      <c r="CP754" s="15"/>
      <c r="DA754" s="6"/>
      <c r="DB754" s="15"/>
      <c r="DM754" s="6"/>
      <c r="DN754" s="15">
        <v>115</v>
      </c>
      <c r="DO754">
        <v>115</v>
      </c>
      <c r="DP754">
        <v>115</v>
      </c>
      <c r="DQ754">
        <v>115</v>
      </c>
      <c r="DR754">
        <v>115</v>
      </c>
      <c r="DS754">
        <v>115</v>
      </c>
      <c r="DT754">
        <v>115</v>
      </c>
      <c r="DU754">
        <v>115</v>
      </c>
      <c r="DV754">
        <v>115</v>
      </c>
      <c r="DW754">
        <v>115</v>
      </c>
      <c r="DX754">
        <v>115</v>
      </c>
      <c r="DY754" s="6">
        <v>115</v>
      </c>
      <c r="DZ754" s="15"/>
      <c r="EK754" s="6"/>
      <c r="EL754" s="15"/>
      <c r="EW754" s="6"/>
      <c r="EX754" s="16" t="str">
        <f t="shared" si="233"/>
        <v/>
      </c>
      <c r="EY754" s="16" t="str">
        <f t="shared" si="234"/>
        <v/>
      </c>
      <c r="EZ754" s="16">
        <f t="shared" si="235"/>
        <v>115</v>
      </c>
      <c r="FA754" s="16" t="str">
        <f t="shared" si="236"/>
        <v/>
      </c>
      <c r="FB754" s="160" t="str">
        <f t="shared" si="237"/>
        <v/>
      </c>
      <c r="FC754" t="s">
        <v>204</v>
      </c>
      <c r="FD754" s="20" t="s">
        <v>139</v>
      </c>
      <c r="FE754"/>
      <c r="FF754" s="209" t="s">
        <v>206</v>
      </c>
      <c r="FH754" s="284" t="e">
        <f t="shared" ca="1" si="226"/>
        <v>#N/A</v>
      </c>
      <c r="FI754" s="208">
        <f t="shared" si="227"/>
        <v>12.166666666666666</v>
      </c>
      <c r="FK754" t="str">
        <f t="shared" si="228"/>
        <v>URCA COMERCIALIZADORA DE ENERGIA LTDA</v>
      </c>
      <c r="FL754" s="201">
        <f t="shared" ca="1" si="229"/>
        <v>0</v>
      </c>
      <c r="FM754" s="201">
        <f t="shared" ca="1" si="230"/>
        <v>-895968</v>
      </c>
      <c r="FN754" s="200">
        <f>AB754*AB$2*IF($FC754="V",1,-1)*IF($Q754="Fixo",(CP754-INDEX('Curva Forward'!$C$5:$AN$13,MATCH(CONCATENATE(BD_COMERCIAL!$K754," ",BD_COMERCIAL!$L754),'Curva Forward'!$B$5:$B$13,0),MATCH(FN$4,'Curva Forward'!$C$4:$AN$4,0))),CP754)</f>
        <v>0</v>
      </c>
      <c r="FO754" s="200">
        <f>AC754*AC$2*IF($FC754="V",1,-1)*IF($Q754="Fixo",(CQ754-INDEX('Curva Forward'!$C$5:$AN$13,MATCH(CONCATENATE(BD_COMERCIAL!$K754," ",BD_COMERCIAL!$L754),'Curva Forward'!$B$5:$B$13,0),MATCH(FO$4,'Curva Forward'!$C$4:$AN$4,0))),CQ754)</f>
        <v>0</v>
      </c>
      <c r="FP754" s="200">
        <f>AD754*AD$2*IF($FC754="V",1,-1)*IF($Q754="Fixo",(CR754-INDEX('Curva Forward'!$C$5:$AN$13,MATCH(CONCATENATE(BD_COMERCIAL!$K754," ",BD_COMERCIAL!$L754),'Curva Forward'!$B$5:$B$13,0),MATCH(FP$4,'Curva Forward'!$C$4:$AN$4,0))),CR754)</f>
        <v>0</v>
      </c>
      <c r="FQ754" s="200">
        <f>AE754*AE$2*IF($FC754="V",1,-1)*IF($Q754="Fixo",(CS754-INDEX('Curva Forward'!$C$5:$AN$13,MATCH(CONCATENATE(BD_COMERCIAL!$K754," ",BD_COMERCIAL!$L754),'Curva Forward'!$B$5:$B$13,0),MATCH(FQ$4,'Curva Forward'!$C$4:$AN$4,0))),CS754)</f>
        <v>0</v>
      </c>
      <c r="FR754" s="200">
        <f>AF754*AF$2*IF($FC754="V",1,-1)*IF($Q754="Fixo",(CT754-INDEX('Curva Forward'!$C$5:$AN$13,MATCH(CONCATENATE(BD_COMERCIAL!$K754," ",BD_COMERCIAL!$L754),'Curva Forward'!$B$5:$B$13,0),MATCH(FR$4,'Curva Forward'!$C$4:$AN$4,0))),CT754)</f>
        <v>0</v>
      </c>
      <c r="FS754" s="200">
        <f>AG754*AG$2*IF($FC754="V",1,-1)*IF($Q754="Fixo",(CU754-INDEX('Curva Forward'!$C$5:$AN$13,MATCH(CONCATENATE(BD_COMERCIAL!$K754," ",BD_COMERCIAL!$L754),'Curva Forward'!$B$5:$B$13,0),MATCH(FS$4,'Curva Forward'!$C$4:$AN$4,0))),CU754)</f>
        <v>0</v>
      </c>
      <c r="FT754" s="200">
        <f>AH754*AH$2*IF($FC754="V",1,-1)*IF($Q754="Fixo",(CV754-INDEX('Curva Forward'!$C$5:$AN$13,MATCH(CONCATENATE(BD_COMERCIAL!$K754," ",BD_COMERCIAL!$L754),'Curva Forward'!$B$5:$B$13,0),MATCH(FT$4,'Curva Forward'!$C$4:$AN$4,0))),CV754)</f>
        <v>0</v>
      </c>
      <c r="FU754" s="200">
        <f>AI754*AI$2*IF($FC754="V",1,-1)*IF($Q754="Fixo",(CW754-INDEX('Curva Forward'!$C$5:$AN$13,MATCH(CONCATENATE(BD_COMERCIAL!$K754," ",BD_COMERCIAL!$L754),'Curva Forward'!$B$5:$B$13,0),MATCH(FU$4,'Curva Forward'!$C$4:$AN$4,0))),CW754)</f>
        <v>0</v>
      </c>
      <c r="FV754" s="200">
        <f>AJ754*AJ$2*IF($FC754="V",1,-1)*IF($Q754="Fixo",(CX754-INDEX('Curva Forward'!$C$5:$AN$13,MATCH(CONCATENATE(BD_COMERCIAL!$K754," ",BD_COMERCIAL!$L754),'Curva Forward'!$B$5:$B$13,0),MATCH(FV$4,'Curva Forward'!$C$4:$AN$4,0))),CX754)</f>
        <v>0</v>
      </c>
      <c r="FW754" s="200">
        <f>AK754*AK$2*IF($FC754="V",1,-1)*IF($Q754="Fixo",(CY754-INDEX('Curva Forward'!$C$5:$AN$13,MATCH(CONCATENATE(BD_COMERCIAL!$K754," ",BD_COMERCIAL!$L754),'Curva Forward'!$B$5:$B$13,0),MATCH(FW$4,'Curva Forward'!$C$4:$AN$4,0))),CY754)</f>
        <v>0</v>
      </c>
      <c r="FX754" s="200">
        <f>AL754*AL$2*IF($FC754="V",1,-1)*IF($Q754="Fixo",(CZ754-INDEX('Curva Forward'!$C$5:$AN$13,MATCH(CONCATENATE(BD_COMERCIAL!$K754," ",BD_COMERCIAL!$L754),'Curva Forward'!$B$5:$B$13,0),MATCH(FX$4,'Curva Forward'!$C$4:$AN$4,0))),CZ754)</f>
        <v>0</v>
      </c>
      <c r="FY754" s="200">
        <f>AM754*AM$2*IF($FC754="V",1,-1)*IF($Q754="Fixo",(DA754-INDEX('Curva Forward'!$C$5:$AN$13,MATCH(CONCATENATE(BD_COMERCIAL!$K754," ",BD_COMERCIAL!$L754),'Curva Forward'!$B$5:$B$13,0),MATCH(FY$4,'Curva Forward'!$C$4:$AN$4,0))),DA754)</f>
        <v>0</v>
      </c>
      <c r="FZ754" s="200">
        <f>AN754*AN$2*IF($FC754="V",1,-1)*IF($Q754="Fixo",(DB754-INDEX('Curva Forward'!$C$5:$AN$13,MATCH(CONCATENATE(BD_COMERCIAL!$K754," ",BD_COMERCIAL!$L754),'Curva Forward'!$B$5:$B$13,0),MATCH(FZ$4,'Curva Forward'!$C$4:$AN$4,0))),DB754)</f>
        <v>0</v>
      </c>
      <c r="GA754" s="200">
        <f>AO754*AO$2*IF($FC754="V",1,-1)*IF($Q754="Fixo",(DC754-INDEX('Curva Forward'!$C$5:$AN$13,MATCH(CONCATENATE(BD_COMERCIAL!$K754," ",BD_COMERCIAL!$L754),'Curva Forward'!$B$5:$B$13,0),MATCH(GA$4,'Curva Forward'!$C$4:$AN$4,0))),DC754)</f>
        <v>0</v>
      </c>
      <c r="GB754" s="200">
        <f>AP754*AP$2*IF($FC754="V",1,-1)*IF($Q754="Fixo",(DD754-INDEX('Curva Forward'!$C$5:$AN$13,MATCH(CONCATENATE(BD_COMERCIAL!$K754," ",BD_COMERCIAL!$L754),'Curva Forward'!$B$5:$B$13,0),MATCH(GB$4,'Curva Forward'!$C$4:$AN$4,0))),DD754)</f>
        <v>0</v>
      </c>
      <c r="GC754" s="200">
        <f>AQ754*AQ$2*IF($FC754="V",1,-1)*IF($Q754="Fixo",(DE754-INDEX('Curva Forward'!$C$5:$AN$13,MATCH(CONCATENATE(BD_COMERCIAL!$K754," ",BD_COMERCIAL!$L754),'Curva Forward'!$B$5:$B$13,0),MATCH(GC$4,'Curva Forward'!$C$4:$AN$4,0))),DE754)</f>
        <v>0</v>
      </c>
      <c r="GD754" s="200">
        <f>AR754*AR$2*IF($FC754="V",1,-1)*IF($Q754="Fixo",(DF754-INDEX('Curva Forward'!$C$5:$AN$13,MATCH(CONCATENATE(BD_COMERCIAL!$K754," ",BD_COMERCIAL!$L754),'Curva Forward'!$B$5:$B$13,0),MATCH(GD$4,'Curva Forward'!$C$4:$AN$4,0))),DF754)</f>
        <v>0</v>
      </c>
      <c r="GE754" s="200">
        <f>AS754*AS$2*IF($FC754="V",1,-1)*IF($Q754="Fixo",(DG754-INDEX('Curva Forward'!$C$5:$AN$13,MATCH(CONCATENATE(BD_COMERCIAL!$K754," ",BD_COMERCIAL!$L754),'Curva Forward'!$B$5:$B$13,0),MATCH(GE$4,'Curva Forward'!$C$4:$AN$4,0))),DG754)</f>
        <v>0</v>
      </c>
      <c r="GF754" s="200">
        <f>AT754*AT$2*IF($FC754="V",1,-1)*IF($Q754="Fixo",(DH754-INDEX('Curva Forward'!$C$5:$AN$13,MATCH(CONCATENATE(BD_COMERCIAL!$K754," ",BD_COMERCIAL!$L754),'Curva Forward'!$B$5:$B$13,0),MATCH(GF$4,'Curva Forward'!$C$4:$AN$4,0))),DH754)</f>
        <v>0</v>
      </c>
      <c r="GG754" s="200">
        <f>AU754*AU$2*IF($FC754="V",1,-1)*IF($Q754="Fixo",(DI754-INDEX('Curva Forward'!$C$5:$AN$13,MATCH(CONCATENATE(BD_COMERCIAL!$K754," ",BD_COMERCIAL!$L754),'Curva Forward'!$B$5:$B$13,0),MATCH(GG$4,'Curva Forward'!$C$4:$AN$4,0))),DI754)</f>
        <v>0</v>
      </c>
      <c r="GH754" s="200">
        <f>AV754*AV$2*IF($FC754="V",1,-1)*IF($Q754="Fixo",(DJ754-INDEX('Curva Forward'!$C$5:$AN$13,MATCH(CONCATENATE(BD_COMERCIAL!$K754," ",BD_COMERCIAL!$L754),'Curva Forward'!$B$5:$B$13,0),MATCH(GH$4,'Curva Forward'!$C$4:$AN$4,0))),DJ754)</f>
        <v>0</v>
      </c>
      <c r="GI754" s="200">
        <f>AW754*AW$2*IF($FC754="V",1,-1)*IF($Q754="Fixo",(DK754-INDEX('Curva Forward'!$C$5:$AN$13,MATCH(CONCATENATE(BD_COMERCIAL!$K754," ",BD_COMERCIAL!$L754),'Curva Forward'!$B$5:$B$13,0),MATCH(GI$4,'Curva Forward'!$C$4:$AN$4,0))),DK754)</f>
        <v>0</v>
      </c>
      <c r="GJ754" s="200">
        <f>AX754*AX$2*IF($FC754="V",1,-1)*IF($Q754="Fixo",(DL754-INDEX('Curva Forward'!$C$5:$AN$13,MATCH(CONCATENATE(BD_COMERCIAL!$K754," ",BD_COMERCIAL!$L754),'Curva Forward'!$B$5:$B$13,0),MATCH(GJ$4,'Curva Forward'!$C$4:$AN$4,0))),DL754)</f>
        <v>0</v>
      </c>
      <c r="GK754" s="200">
        <f>AY754*AY$2*IF($FC754="V",1,-1)*IF($Q754="Fixo",(DM754-INDEX('Curva Forward'!$C$5:$AN$13,MATCH(CONCATENATE(BD_COMERCIAL!$K754," ",BD_COMERCIAL!$L754),'Curva Forward'!$B$5:$B$13,0),MATCH(GK$4,'Curva Forward'!$C$4:$AN$4,0))),DM754)</f>
        <v>0</v>
      </c>
      <c r="GL754" s="200">
        <f>IF(EZ754="",0,CL754*CL$2*IF($FC754="V",1,-1)*IF($Q754="Fixo",(EZ754-INDEX('Curva Forward'!$C$5:$AN$13,MATCH(CONCATENATE(BD_COMERCIAL!$K754," ",BD_COMERCIAL!$L754),'Curva Forward'!$B$5:$B$13,0),MATCH(GL$4,'Curva Forward'!$C$4:$AN$4,0))),EZ754))</f>
        <v>-895968</v>
      </c>
      <c r="GM754" s="200">
        <f>IF(FA754="",0,CM754*CM$2*IF($FC754="V",1,-1)*IF($Q754="Fixo",(FA754-INDEX('Curva Forward'!$C$5:$AN$13,MATCH(CONCATENATE(BD_COMERCIAL!$K754," ",BD_COMERCIAL!$L754),'Curva Forward'!$B$5:$B$13,0),MATCH(GM$4,'Curva Forward'!$C$4:$AN$4,0))),FA754))</f>
        <v>0</v>
      </c>
      <c r="GN754" s="200">
        <f>IF(FB754="",0,CN754*CN$2*IF($FC754="V",1,-1)*IF($Q754="Fixo",(FB754-INDEX('Curva Forward'!$C$5:$AN$13,MATCH(CONCATENATE(BD_COMERCIAL!$K754," ",BD_COMERCIAL!$L754),'Curva Forward'!$B$5:$B$13,0),MATCH(GN$4,'Curva Forward'!$C$4:$AN$4,0))),FB754))</f>
        <v>0</v>
      </c>
      <c r="GO754" s="201">
        <f t="shared" ca="1" si="231"/>
        <v>0</v>
      </c>
      <c r="GP754" s="201">
        <f t="shared" ca="1" si="232"/>
        <v>-895968</v>
      </c>
    </row>
    <row r="755" spans="1:198" ht="15" customHeight="1" x14ac:dyDescent="0.25">
      <c r="A755" s="6"/>
      <c r="B755" s="7" t="s">
        <v>1233</v>
      </c>
      <c r="C755" s="8">
        <v>44916</v>
      </c>
      <c r="D755" s="9" t="s">
        <v>124</v>
      </c>
      <c r="E755" s="9" t="s">
        <v>1056</v>
      </c>
      <c r="F755" s="113" t="s">
        <v>992</v>
      </c>
      <c r="G755" s="10" t="s">
        <v>1113</v>
      </c>
      <c r="H755" s="113" t="s">
        <v>1114</v>
      </c>
      <c r="I755" s="9" t="s">
        <v>126</v>
      </c>
      <c r="J755" s="166" t="s">
        <v>1234</v>
      </c>
      <c r="K755" s="10" t="s">
        <v>127</v>
      </c>
      <c r="L755" s="84" t="s">
        <v>22</v>
      </c>
      <c r="M755" s="11">
        <v>45017</v>
      </c>
      <c r="N755" s="12">
        <v>45077</v>
      </c>
      <c r="O755" s="10">
        <v>20</v>
      </c>
      <c r="P755" s="84">
        <v>73</v>
      </c>
      <c r="Q755" s="84" t="s">
        <v>128</v>
      </c>
      <c r="R755" s="10" t="s">
        <v>129</v>
      </c>
      <c r="S755" s="14" t="s">
        <v>135</v>
      </c>
      <c r="T755" s="11"/>
      <c r="U755" s="12"/>
      <c r="V755" s="257" t="str">
        <f ca="1">IF(U755="","",
IF(U755="NA","",
IFERROR(VLOOKUP(EOMONTH(M755,-2)+1,IPCA!$A:$B,2,0),
VLOOKUP(EOMONTH(TODAY(),-2)+1,IPCA!$A:$B,2,0))/
VLOOKUP(EOMONTH(U755,-2)+1,IPCA!$A:$B,2,0)*
P755))</f>
        <v/>
      </c>
      <c r="W755" s="84"/>
      <c r="X755" s="13" t="s">
        <v>133</v>
      </c>
      <c r="Y755" s="166"/>
      <c r="AA755" s="108"/>
      <c r="AB755" s="15"/>
      <c r="AM755" s="6"/>
      <c r="AN755" s="15"/>
      <c r="AQ755">
        <v>20</v>
      </c>
      <c r="AR755">
        <v>20</v>
      </c>
      <c r="AY755" s="6"/>
      <c r="AZ755" s="15"/>
      <c r="BK755" s="6"/>
      <c r="BL755" s="15"/>
      <c r="BW755" s="6"/>
      <c r="BX755" s="15"/>
      <c r="CI755" s="6"/>
      <c r="CJ755" s="16" t="str">
        <f t="shared" si="221"/>
        <v/>
      </c>
      <c r="CK755" s="16">
        <f t="shared" si="222"/>
        <v>3.3424657534246576</v>
      </c>
      <c r="CL755" s="16" t="str">
        <f t="shared" si="223"/>
        <v/>
      </c>
      <c r="CM755" s="16" t="str">
        <f t="shared" si="224"/>
        <v/>
      </c>
      <c r="CN755" s="16" t="str">
        <f t="shared" si="225"/>
        <v/>
      </c>
      <c r="CO755" s="18"/>
      <c r="CP755" s="15"/>
      <c r="DA755" s="6"/>
      <c r="DB755" s="15"/>
      <c r="DE755">
        <v>73</v>
      </c>
      <c r="DF755">
        <v>73</v>
      </c>
      <c r="DM755" s="6"/>
      <c r="DN755" s="15"/>
      <c r="DY755" s="6"/>
      <c r="DZ755" s="15"/>
      <c r="EK755" s="6"/>
      <c r="EL755" s="15"/>
      <c r="EW755" s="6"/>
      <c r="EX755" s="16" t="str">
        <f t="shared" si="233"/>
        <v/>
      </c>
      <c r="EY755" s="16">
        <f t="shared" si="234"/>
        <v>12.2</v>
      </c>
      <c r="EZ755" s="16" t="str">
        <f t="shared" si="235"/>
        <v/>
      </c>
      <c r="FA755" s="16" t="str">
        <f t="shared" si="236"/>
        <v/>
      </c>
      <c r="FB755" s="160" t="str">
        <f t="shared" si="237"/>
        <v/>
      </c>
      <c r="FC755" t="s">
        <v>204</v>
      </c>
      <c r="FD755" s="20" t="s">
        <v>126</v>
      </c>
      <c r="FE755"/>
      <c r="FF755" s="209" t="s">
        <v>206</v>
      </c>
      <c r="FH755" s="284">
        <f t="shared" ca="1" si="226"/>
        <v>0</v>
      </c>
      <c r="FI755" s="208">
        <f t="shared" si="227"/>
        <v>2</v>
      </c>
      <c r="FK755" t="str">
        <f t="shared" si="228"/>
        <v>GOLD COMERCIALIZADORA DE ENERGIA LTDA</v>
      </c>
      <c r="FL755" s="201">
        <f t="shared" ca="1" si="229"/>
        <v>0</v>
      </c>
      <c r="FM755" s="201">
        <f t="shared" ca="1" si="230"/>
        <v>-1551840</v>
      </c>
      <c r="FN755" s="200">
        <f>AB755*AB$2*IF($FC755="V",1,-1)*IF($Q755="Fixo",(CP755-INDEX('Curva Forward'!$C$5:$AN$13,MATCH(CONCATENATE(BD_COMERCIAL!$K755," ",BD_COMERCIAL!$L755),'Curva Forward'!$B$5:$B$13,0),MATCH(FN$4,'Curva Forward'!$C$4:$AN$4,0))),CP755)</f>
        <v>0</v>
      </c>
      <c r="FO755" s="200">
        <f>AC755*AC$2*IF($FC755="V",1,-1)*IF($Q755="Fixo",(CQ755-INDEX('Curva Forward'!$C$5:$AN$13,MATCH(CONCATENATE(BD_COMERCIAL!$K755," ",BD_COMERCIAL!$L755),'Curva Forward'!$B$5:$B$13,0),MATCH(FO$4,'Curva Forward'!$C$4:$AN$4,0))),CQ755)</f>
        <v>0</v>
      </c>
      <c r="FP755" s="200">
        <f>AD755*AD$2*IF($FC755="V",1,-1)*IF($Q755="Fixo",(CR755-INDEX('Curva Forward'!$C$5:$AN$13,MATCH(CONCATENATE(BD_COMERCIAL!$K755," ",BD_COMERCIAL!$L755),'Curva Forward'!$B$5:$B$13,0),MATCH(FP$4,'Curva Forward'!$C$4:$AN$4,0))),CR755)</f>
        <v>0</v>
      </c>
      <c r="FQ755" s="200">
        <f>AE755*AE$2*IF($FC755="V",1,-1)*IF($Q755="Fixo",(CS755-INDEX('Curva Forward'!$C$5:$AN$13,MATCH(CONCATENATE(BD_COMERCIAL!$K755," ",BD_COMERCIAL!$L755),'Curva Forward'!$B$5:$B$13,0),MATCH(FQ$4,'Curva Forward'!$C$4:$AN$4,0))),CS755)</f>
        <v>0</v>
      </c>
      <c r="FR755" s="200">
        <f>AF755*AF$2*IF($FC755="V",1,-1)*IF($Q755="Fixo",(CT755-INDEX('Curva Forward'!$C$5:$AN$13,MATCH(CONCATENATE(BD_COMERCIAL!$K755," ",BD_COMERCIAL!$L755),'Curva Forward'!$B$5:$B$13,0),MATCH(FR$4,'Curva Forward'!$C$4:$AN$4,0))),CT755)</f>
        <v>0</v>
      </c>
      <c r="FS755" s="200">
        <f>AG755*AG$2*IF($FC755="V",1,-1)*IF($Q755="Fixo",(CU755-INDEX('Curva Forward'!$C$5:$AN$13,MATCH(CONCATENATE(BD_COMERCIAL!$K755," ",BD_COMERCIAL!$L755),'Curva Forward'!$B$5:$B$13,0),MATCH(FS$4,'Curva Forward'!$C$4:$AN$4,0))),CU755)</f>
        <v>0</v>
      </c>
      <c r="FT755" s="200">
        <f>AH755*AH$2*IF($FC755="V",1,-1)*IF($Q755="Fixo",(CV755-INDEX('Curva Forward'!$C$5:$AN$13,MATCH(CONCATENATE(BD_COMERCIAL!$K755," ",BD_COMERCIAL!$L755),'Curva Forward'!$B$5:$B$13,0),MATCH(FT$4,'Curva Forward'!$C$4:$AN$4,0))),CV755)</f>
        <v>0</v>
      </c>
      <c r="FU755" s="200">
        <f>AI755*AI$2*IF($FC755="V",1,-1)*IF($Q755="Fixo",(CW755-INDEX('Curva Forward'!$C$5:$AN$13,MATCH(CONCATENATE(BD_COMERCIAL!$K755," ",BD_COMERCIAL!$L755),'Curva Forward'!$B$5:$B$13,0),MATCH(FU$4,'Curva Forward'!$C$4:$AN$4,0))),CW755)</f>
        <v>0</v>
      </c>
      <c r="FV755" s="200">
        <f>AJ755*AJ$2*IF($FC755="V",1,-1)*IF($Q755="Fixo",(CX755-INDEX('Curva Forward'!$C$5:$AN$13,MATCH(CONCATENATE(BD_COMERCIAL!$K755," ",BD_COMERCIAL!$L755),'Curva Forward'!$B$5:$B$13,0),MATCH(FV$4,'Curva Forward'!$C$4:$AN$4,0))),CX755)</f>
        <v>0</v>
      </c>
      <c r="FW755" s="200">
        <f>AK755*AK$2*IF($FC755="V",1,-1)*IF($Q755="Fixo",(CY755-INDEX('Curva Forward'!$C$5:$AN$13,MATCH(CONCATENATE(BD_COMERCIAL!$K755," ",BD_COMERCIAL!$L755),'Curva Forward'!$B$5:$B$13,0),MATCH(FW$4,'Curva Forward'!$C$4:$AN$4,0))),CY755)</f>
        <v>0</v>
      </c>
      <c r="FX755" s="200">
        <f>AL755*AL$2*IF($FC755="V",1,-1)*IF($Q755="Fixo",(CZ755-INDEX('Curva Forward'!$C$5:$AN$13,MATCH(CONCATENATE(BD_COMERCIAL!$K755," ",BD_COMERCIAL!$L755),'Curva Forward'!$B$5:$B$13,0),MATCH(FX$4,'Curva Forward'!$C$4:$AN$4,0))),CZ755)</f>
        <v>0</v>
      </c>
      <c r="FY755" s="200">
        <f>AM755*AM$2*IF($FC755="V",1,-1)*IF($Q755="Fixo",(DA755-INDEX('Curva Forward'!$C$5:$AN$13,MATCH(CONCATENATE(BD_COMERCIAL!$K755," ",BD_COMERCIAL!$L755),'Curva Forward'!$B$5:$B$13,0),MATCH(FY$4,'Curva Forward'!$C$4:$AN$4,0))),DA755)</f>
        <v>0</v>
      </c>
      <c r="FZ755" s="200">
        <f>AN755*AN$2*IF($FC755="V",1,-1)*IF($Q755="Fixo",(DB755-INDEX('Curva Forward'!$C$5:$AN$13,MATCH(CONCATENATE(BD_COMERCIAL!$K755," ",BD_COMERCIAL!$L755),'Curva Forward'!$B$5:$B$13,0),MATCH(FZ$4,'Curva Forward'!$C$4:$AN$4,0))),DB755)</f>
        <v>0</v>
      </c>
      <c r="GA755" s="200">
        <f>AO755*AO$2*IF($FC755="V",1,-1)*IF($Q755="Fixo",(DC755-INDEX('Curva Forward'!$C$5:$AN$13,MATCH(CONCATENATE(BD_COMERCIAL!$K755," ",BD_COMERCIAL!$L755),'Curva Forward'!$B$5:$B$13,0),MATCH(GA$4,'Curva Forward'!$C$4:$AN$4,0))),DC755)</f>
        <v>0</v>
      </c>
      <c r="GB755" s="200">
        <f>AP755*AP$2*IF($FC755="V",1,-1)*IF($Q755="Fixo",(DD755-INDEX('Curva Forward'!$C$5:$AN$13,MATCH(CONCATENATE(BD_COMERCIAL!$K755," ",BD_COMERCIAL!$L755),'Curva Forward'!$B$5:$B$13,0),MATCH(GB$4,'Curva Forward'!$C$4:$AN$4,0))),DD755)</f>
        <v>0</v>
      </c>
      <c r="GC755" s="200">
        <f>AQ755*AQ$2*IF($FC755="V",1,-1)*IF($Q755="Fixo",(DE755-INDEX('Curva Forward'!$C$5:$AN$13,MATCH(CONCATENATE(BD_COMERCIAL!$K755," ",BD_COMERCIAL!$L755),'Curva Forward'!$B$5:$B$13,0),MATCH(GC$4,'Curva Forward'!$C$4:$AN$4,0))),DE755)</f>
        <v>-763200</v>
      </c>
      <c r="GD755" s="200">
        <f>AR755*AR$2*IF($FC755="V",1,-1)*IF($Q755="Fixo",(DF755-INDEX('Curva Forward'!$C$5:$AN$13,MATCH(CONCATENATE(BD_COMERCIAL!$K755," ",BD_COMERCIAL!$L755),'Curva Forward'!$B$5:$B$13,0),MATCH(GD$4,'Curva Forward'!$C$4:$AN$4,0))),DF755)</f>
        <v>-788640</v>
      </c>
      <c r="GE755" s="200">
        <f>AS755*AS$2*IF($FC755="V",1,-1)*IF($Q755="Fixo",(DG755-INDEX('Curva Forward'!$C$5:$AN$13,MATCH(CONCATENATE(BD_COMERCIAL!$K755," ",BD_COMERCIAL!$L755),'Curva Forward'!$B$5:$B$13,0),MATCH(GE$4,'Curva Forward'!$C$4:$AN$4,0))),DG755)</f>
        <v>0</v>
      </c>
      <c r="GF755" s="200">
        <f>AT755*AT$2*IF($FC755="V",1,-1)*IF($Q755="Fixo",(DH755-INDEX('Curva Forward'!$C$5:$AN$13,MATCH(CONCATENATE(BD_COMERCIAL!$K755," ",BD_COMERCIAL!$L755),'Curva Forward'!$B$5:$B$13,0),MATCH(GF$4,'Curva Forward'!$C$4:$AN$4,0))),DH755)</f>
        <v>0</v>
      </c>
      <c r="GG755" s="200">
        <f>AU755*AU$2*IF($FC755="V",1,-1)*IF($Q755="Fixo",(DI755-INDEX('Curva Forward'!$C$5:$AN$13,MATCH(CONCATENATE(BD_COMERCIAL!$K755," ",BD_COMERCIAL!$L755),'Curva Forward'!$B$5:$B$13,0),MATCH(GG$4,'Curva Forward'!$C$4:$AN$4,0))),DI755)</f>
        <v>0</v>
      </c>
      <c r="GH755" s="200">
        <f>AV755*AV$2*IF($FC755="V",1,-1)*IF($Q755="Fixo",(DJ755-INDEX('Curva Forward'!$C$5:$AN$13,MATCH(CONCATENATE(BD_COMERCIAL!$K755," ",BD_COMERCIAL!$L755),'Curva Forward'!$B$5:$B$13,0),MATCH(GH$4,'Curva Forward'!$C$4:$AN$4,0))),DJ755)</f>
        <v>0</v>
      </c>
      <c r="GI755" s="200">
        <f>AW755*AW$2*IF($FC755="V",1,-1)*IF($Q755="Fixo",(DK755-INDEX('Curva Forward'!$C$5:$AN$13,MATCH(CONCATENATE(BD_COMERCIAL!$K755," ",BD_COMERCIAL!$L755),'Curva Forward'!$B$5:$B$13,0),MATCH(GI$4,'Curva Forward'!$C$4:$AN$4,0))),DK755)</f>
        <v>0</v>
      </c>
      <c r="GJ755" s="200">
        <f>AX755*AX$2*IF($FC755="V",1,-1)*IF($Q755="Fixo",(DL755-INDEX('Curva Forward'!$C$5:$AN$13,MATCH(CONCATENATE(BD_COMERCIAL!$K755," ",BD_COMERCIAL!$L755),'Curva Forward'!$B$5:$B$13,0),MATCH(GJ$4,'Curva Forward'!$C$4:$AN$4,0))),DL755)</f>
        <v>0</v>
      </c>
      <c r="GK755" s="200">
        <f>AY755*AY$2*IF($FC755="V",1,-1)*IF($Q755="Fixo",(DM755-INDEX('Curva Forward'!$C$5:$AN$13,MATCH(CONCATENATE(BD_COMERCIAL!$K755," ",BD_COMERCIAL!$L755),'Curva Forward'!$B$5:$B$13,0),MATCH(GK$4,'Curva Forward'!$C$4:$AN$4,0))),DM755)</f>
        <v>0</v>
      </c>
      <c r="GL755" s="200">
        <f>IF(EZ755="",0,CL755*CL$2*IF($FC755="V",1,-1)*IF($Q755="Fixo",(EZ755-INDEX('Curva Forward'!$C$5:$AN$13,MATCH(CONCATENATE(BD_COMERCIAL!$K755," ",BD_COMERCIAL!$L755),'Curva Forward'!$B$5:$B$13,0),MATCH(GL$4,'Curva Forward'!$C$4:$AN$4,0))),EZ755))</f>
        <v>0</v>
      </c>
      <c r="GM755" s="200">
        <f>IF(FA755="",0,CM755*CM$2*IF($FC755="V",1,-1)*IF($Q755="Fixo",(FA755-INDEX('Curva Forward'!$C$5:$AN$13,MATCH(CONCATENATE(BD_COMERCIAL!$K755," ",BD_COMERCIAL!$L755),'Curva Forward'!$B$5:$B$13,0),MATCH(GM$4,'Curva Forward'!$C$4:$AN$4,0))),FA755))</f>
        <v>0</v>
      </c>
      <c r="GN755" s="200">
        <f>IF(FB755="",0,CN755*CN$2*IF($FC755="V",1,-1)*IF($Q755="Fixo",(FB755-INDEX('Curva Forward'!$C$5:$AN$13,MATCH(CONCATENATE(BD_COMERCIAL!$K755," ",BD_COMERCIAL!$L755),'Curva Forward'!$B$5:$B$13,0),MATCH(GN$4,'Curva Forward'!$C$4:$AN$4,0))),FB755))</f>
        <v>0</v>
      </c>
      <c r="GO755" s="201">
        <f t="shared" ca="1" si="231"/>
        <v>0</v>
      </c>
      <c r="GP755" s="201">
        <f t="shared" ca="1" si="232"/>
        <v>-1551840</v>
      </c>
    </row>
    <row r="756" spans="1:198" ht="15" customHeight="1" x14ac:dyDescent="0.25">
      <c r="A756" s="6"/>
      <c r="B756" s="7" t="s">
        <v>1235</v>
      </c>
      <c r="C756" s="8">
        <v>44916</v>
      </c>
      <c r="D756" s="9" t="s">
        <v>124</v>
      </c>
      <c r="E756" s="9" t="s">
        <v>1056</v>
      </c>
      <c r="F756" s="113" t="s">
        <v>992</v>
      </c>
      <c r="G756" s="10" t="s">
        <v>489</v>
      </c>
      <c r="H756" s="113" t="s">
        <v>794</v>
      </c>
      <c r="I756" s="9" t="s">
        <v>126</v>
      </c>
      <c r="J756" s="166" t="s">
        <v>1234</v>
      </c>
      <c r="K756" s="10" t="s">
        <v>127</v>
      </c>
      <c r="L756" s="84" t="s">
        <v>22</v>
      </c>
      <c r="M756" s="11">
        <v>44958</v>
      </c>
      <c r="N756" s="12">
        <v>44985</v>
      </c>
      <c r="O756" s="10">
        <v>20</v>
      </c>
      <c r="P756" s="84">
        <v>71</v>
      </c>
      <c r="Q756" s="84" t="s">
        <v>128</v>
      </c>
      <c r="R756" s="10" t="s">
        <v>129</v>
      </c>
      <c r="S756" s="14" t="s">
        <v>135</v>
      </c>
      <c r="T756" s="11"/>
      <c r="U756" s="12"/>
      <c r="V756" s="257" t="str">
        <f ca="1">IF(U756="","",
IF(U756="NA","",
IFERROR(VLOOKUP(EOMONTH(M756,-2)+1,IPCA!$A:$B,2,0),
VLOOKUP(EOMONTH(TODAY(),-2)+1,IPCA!$A:$B,2,0))/
VLOOKUP(EOMONTH(U756,-2)+1,IPCA!$A:$B,2,0)*
P756))</f>
        <v/>
      </c>
      <c r="W756" s="84"/>
      <c r="X756" s="13" t="s">
        <v>133</v>
      </c>
      <c r="Y756" s="166"/>
      <c r="AA756" s="108"/>
      <c r="AB756" s="15"/>
      <c r="AM756" s="6"/>
      <c r="AN756" s="15"/>
      <c r="AO756">
        <v>20</v>
      </c>
      <c r="AY756" s="6"/>
      <c r="AZ756" s="15"/>
      <c r="BK756" s="6"/>
      <c r="BL756" s="15"/>
      <c r="BW756" s="6"/>
      <c r="BX756" s="15"/>
      <c r="CI756" s="6"/>
      <c r="CJ756" s="16" t="str">
        <f t="shared" si="221"/>
        <v/>
      </c>
      <c r="CK756" s="16">
        <f t="shared" si="222"/>
        <v>1.5342465753424657</v>
      </c>
      <c r="CL756" s="16" t="str">
        <f t="shared" si="223"/>
        <v/>
      </c>
      <c r="CM756" s="16" t="str">
        <f t="shared" si="224"/>
        <v/>
      </c>
      <c r="CN756" s="16" t="str">
        <f t="shared" si="225"/>
        <v/>
      </c>
      <c r="CO756" s="18"/>
      <c r="CP756" s="15"/>
      <c r="DA756" s="6"/>
      <c r="DB756" s="15"/>
      <c r="DC756">
        <v>71</v>
      </c>
      <c r="DM756" s="6"/>
      <c r="DN756" s="15"/>
      <c r="DY756" s="6"/>
      <c r="DZ756" s="15"/>
      <c r="EK756" s="6"/>
      <c r="EL756" s="15"/>
      <c r="EW756" s="6"/>
      <c r="EX756" s="16" t="str">
        <f t="shared" si="233"/>
        <v/>
      </c>
      <c r="EY756" s="16">
        <f t="shared" si="234"/>
        <v>5.4465753424657537</v>
      </c>
      <c r="EZ756" s="16" t="str">
        <f t="shared" si="235"/>
        <v/>
      </c>
      <c r="FA756" s="16" t="str">
        <f t="shared" si="236"/>
        <v/>
      </c>
      <c r="FB756" s="160" t="str">
        <f t="shared" si="237"/>
        <v/>
      </c>
      <c r="FC756" t="s">
        <v>204</v>
      </c>
      <c r="FD756" s="20" t="s">
        <v>126</v>
      </c>
      <c r="FE756"/>
      <c r="FF756" s="209" t="s">
        <v>206</v>
      </c>
      <c r="FH756" s="284">
        <f t="shared" ca="1" si="226"/>
        <v>0</v>
      </c>
      <c r="FI756" s="208">
        <f t="shared" si="227"/>
        <v>0.9</v>
      </c>
      <c r="FK756" t="str">
        <f t="shared" si="228"/>
        <v>XP COMERCIALIZADORA DE ENERGIA S.A.</v>
      </c>
      <c r="FL756" s="201">
        <f t="shared" ca="1" si="229"/>
        <v>0</v>
      </c>
      <c r="FM756" s="201">
        <f t="shared" ca="1" si="230"/>
        <v>-1061760</v>
      </c>
      <c r="FN756" s="200">
        <f>AB756*AB$2*IF($FC756="V",1,-1)*IF($Q756="Fixo",(CP756-INDEX('Curva Forward'!$C$5:$AN$13,MATCH(CONCATENATE(BD_COMERCIAL!$K756," ",BD_COMERCIAL!$L756),'Curva Forward'!$B$5:$B$13,0),MATCH(FN$4,'Curva Forward'!$C$4:$AN$4,0))),CP756)</f>
        <v>0</v>
      </c>
      <c r="FO756" s="200">
        <f>AC756*AC$2*IF($FC756="V",1,-1)*IF($Q756="Fixo",(CQ756-INDEX('Curva Forward'!$C$5:$AN$13,MATCH(CONCATENATE(BD_COMERCIAL!$K756," ",BD_COMERCIAL!$L756),'Curva Forward'!$B$5:$B$13,0),MATCH(FO$4,'Curva Forward'!$C$4:$AN$4,0))),CQ756)</f>
        <v>0</v>
      </c>
      <c r="FP756" s="200">
        <f>AD756*AD$2*IF($FC756="V",1,-1)*IF($Q756="Fixo",(CR756-INDEX('Curva Forward'!$C$5:$AN$13,MATCH(CONCATENATE(BD_COMERCIAL!$K756," ",BD_COMERCIAL!$L756),'Curva Forward'!$B$5:$B$13,0),MATCH(FP$4,'Curva Forward'!$C$4:$AN$4,0))),CR756)</f>
        <v>0</v>
      </c>
      <c r="FQ756" s="200">
        <f>AE756*AE$2*IF($FC756="V",1,-1)*IF($Q756="Fixo",(CS756-INDEX('Curva Forward'!$C$5:$AN$13,MATCH(CONCATENATE(BD_COMERCIAL!$K756," ",BD_COMERCIAL!$L756),'Curva Forward'!$B$5:$B$13,0),MATCH(FQ$4,'Curva Forward'!$C$4:$AN$4,0))),CS756)</f>
        <v>0</v>
      </c>
      <c r="FR756" s="200">
        <f>AF756*AF$2*IF($FC756="V",1,-1)*IF($Q756="Fixo",(CT756-INDEX('Curva Forward'!$C$5:$AN$13,MATCH(CONCATENATE(BD_COMERCIAL!$K756," ",BD_COMERCIAL!$L756),'Curva Forward'!$B$5:$B$13,0),MATCH(FR$4,'Curva Forward'!$C$4:$AN$4,0))),CT756)</f>
        <v>0</v>
      </c>
      <c r="FS756" s="200">
        <f>AG756*AG$2*IF($FC756="V",1,-1)*IF($Q756="Fixo",(CU756-INDEX('Curva Forward'!$C$5:$AN$13,MATCH(CONCATENATE(BD_COMERCIAL!$K756," ",BD_COMERCIAL!$L756),'Curva Forward'!$B$5:$B$13,0),MATCH(FS$4,'Curva Forward'!$C$4:$AN$4,0))),CU756)</f>
        <v>0</v>
      </c>
      <c r="FT756" s="200">
        <f>AH756*AH$2*IF($FC756="V",1,-1)*IF($Q756="Fixo",(CV756-INDEX('Curva Forward'!$C$5:$AN$13,MATCH(CONCATENATE(BD_COMERCIAL!$K756," ",BD_COMERCIAL!$L756),'Curva Forward'!$B$5:$B$13,0),MATCH(FT$4,'Curva Forward'!$C$4:$AN$4,0))),CV756)</f>
        <v>0</v>
      </c>
      <c r="FU756" s="200">
        <f>AI756*AI$2*IF($FC756="V",1,-1)*IF($Q756="Fixo",(CW756-INDEX('Curva Forward'!$C$5:$AN$13,MATCH(CONCATENATE(BD_COMERCIAL!$K756," ",BD_COMERCIAL!$L756),'Curva Forward'!$B$5:$B$13,0),MATCH(FU$4,'Curva Forward'!$C$4:$AN$4,0))),CW756)</f>
        <v>0</v>
      </c>
      <c r="FV756" s="200">
        <f>AJ756*AJ$2*IF($FC756="V",1,-1)*IF($Q756="Fixo",(CX756-INDEX('Curva Forward'!$C$5:$AN$13,MATCH(CONCATENATE(BD_COMERCIAL!$K756," ",BD_COMERCIAL!$L756),'Curva Forward'!$B$5:$B$13,0),MATCH(FV$4,'Curva Forward'!$C$4:$AN$4,0))),CX756)</f>
        <v>0</v>
      </c>
      <c r="FW756" s="200">
        <f>AK756*AK$2*IF($FC756="V",1,-1)*IF($Q756="Fixo",(CY756-INDEX('Curva Forward'!$C$5:$AN$13,MATCH(CONCATENATE(BD_COMERCIAL!$K756," ",BD_COMERCIAL!$L756),'Curva Forward'!$B$5:$B$13,0),MATCH(FW$4,'Curva Forward'!$C$4:$AN$4,0))),CY756)</f>
        <v>0</v>
      </c>
      <c r="FX756" s="200">
        <f>AL756*AL$2*IF($FC756="V",1,-1)*IF($Q756="Fixo",(CZ756-INDEX('Curva Forward'!$C$5:$AN$13,MATCH(CONCATENATE(BD_COMERCIAL!$K756," ",BD_COMERCIAL!$L756),'Curva Forward'!$B$5:$B$13,0),MATCH(FX$4,'Curva Forward'!$C$4:$AN$4,0))),CZ756)</f>
        <v>0</v>
      </c>
      <c r="FY756" s="200">
        <f>AM756*AM$2*IF($FC756="V",1,-1)*IF($Q756="Fixo",(DA756-INDEX('Curva Forward'!$C$5:$AN$13,MATCH(CONCATENATE(BD_COMERCIAL!$K756," ",BD_COMERCIAL!$L756),'Curva Forward'!$B$5:$B$13,0),MATCH(FY$4,'Curva Forward'!$C$4:$AN$4,0))),DA756)</f>
        <v>0</v>
      </c>
      <c r="FZ756" s="200">
        <f>AN756*AN$2*IF($FC756="V",1,-1)*IF($Q756="Fixo",(DB756-INDEX('Curva Forward'!$C$5:$AN$13,MATCH(CONCATENATE(BD_COMERCIAL!$K756," ",BD_COMERCIAL!$L756),'Curva Forward'!$B$5:$B$13,0),MATCH(FZ$4,'Curva Forward'!$C$4:$AN$4,0))),DB756)</f>
        <v>0</v>
      </c>
      <c r="GA756" s="200">
        <f>AO756*AO$2*IF($FC756="V",1,-1)*IF($Q756="Fixo",(DC756-INDEX('Curva Forward'!$C$5:$AN$13,MATCH(CONCATENATE(BD_COMERCIAL!$K756," ",BD_COMERCIAL!$L756),'Curva Forward'!$B$5:$B$13,0),MATCH(GA$4,'Curva Forward'!$C$4:$AN$4,0))),DC756)</f>
        <v>-1061760</v>
      </c>
      <c r="GB756" s="200">
        <f>AP756*AP$2*IF($FC756="V",1,-1)*IF($Q756="Fixo",(DD756-INDEX('Curva Forward'!$C$5:$AN$13,MATCH(CONCATENATE(BD_COMERCIAL!$K756," ",BD_COMERCIAL!$L756),'Curva Forward'!$B$5:$B$13,0),MATCH(GB$4,'Curva Forward'!$C$4:$AN$4,0))),DD756)</f>
        <v>0</v>
      </c>
      <c r="GC756" s="200">
        <f>AQ756*AQ$2*IF($FC756="V",1,-1)*IF($Q756="Fixo",(DE756-INDEX('Curva Forward'!$C$5:$AN$13,MATCH(CONCATENATE(BD_COMERCIAL!$K756," ",BD_COMERCIAL!$L756),'Curva Forward'!$B$5:$B$13,0),MATCH(GC$4,'Curva Forward'!$C$4:$AN$4,0))),DE756)</f>
        <v>0</v>
      </c>
      <c r="GD756" s="200">
        <f>AR756*AR$2*IF($FC756="V",1,-1)*IF($Q756="Fixo",(DF756-INDEX('Curva Forward'!$C$5:$AN$13,MATCH(CONCATENATE(BD_COMERCIAL!$K756," ",BD_COMERCIAL!$L756),'Curva Forward'!$B$5:$B$13,0),MATCH(GD$4,'Curva Forward'!$C$4:$AN$4,0))),DF756)</f>
        <v>0</v>
      </c>
      <c r="GE756" s="200">
        <f>AS756*AS$2*IF($FC756="V",1,-1)*IF($Q756="Fixo",(DG756-INDEX('Curva Forward'!$C$5:$AN$13,MATCH(CONCATENATE(BD_COMERCIAL!$K756," ",BD_COMERCIAL!$L756),'Curva Forward'!$B$5:$B$13,0),MATCH(GE$4,'Curva Forward'!$C$4:$AN$4,0))),DG756)</f>
        <v>0</v>
      </c>
      <c r="GF756" s="200">
        <f>AT756*AT$2*IF($FC756="V",1,-1)*IF($Q756="Fixo",(DH756-INDEX('Curva Forward'!$C$5:$AN$13,MATCH(CONCATENATE(BD_COMERCIAL!$K756," ",BD_COMERCIAL!$L756),'Curva Forward'!$B$5:$B$13,0),MATCH(GF$4,'Curva Forward'!$C$4:$AN$4,0))),DH756)</f>
        <v>0</v>
      </c>
      <c r="GG756" s="200">
        <f>AU756*AU$2*IF($FC756="V",1,-1)*IF($Q756="Fixo",(DI756-INDEX('Curva Forward'!$C$5:$AN$13,MATCH(CONCATENATE(BD_COMERCIAL!$K756," ",BD_COMERCIAL!$L756),'Curva Forward'!$B$5:$B$13,0),MATCH(GG$4,'Curva Forward'!$C$4:$AN$4,0))),DI756)</f>
        <v>0</v>
      </c>
      <c r="GH756" s="200">
        <f>AV756*AV$2*IF($FC756="V",1,-1)*IF($Q756="Fixo",(DJ756-INDEX('Curva Forward'!$C$5:$AN$13,MATCH(CONCATENATE(BD_COMERCIAL!$K756," ",BD_COMERCIAL!$L756),'Curva Forward'!$B$5:$B$13,0),MATCH(GH$4,'Curva Forward'!$C$4:$AN$4,0))),DJ756)</f>
        <v>0</v>
      </c>
      <c r="GI756" s="200">
        <f>AW756*AW$2*IF($FC756="V",1,-1)*IF($Q756="Fixo",(DK756-INDEX('Curva Forward'!$C$5:$AN$13,MATCH(CONCATENATE(BD_COMERCIAL!$K756," ",BD_COMERCIAL!$L756),'Curva Forward'!$B$5:$B$13,0),MATCH(GI$4,'Curva Forward'!$C$4:$AN$4,0))),DK756)</f>
        <v>0</v>
      </c>
      <c r="GJ756" s="200">
        <f>AX756*AX$2*IF($FC756="V",1,-1)*IF($Q756="Fixo",(DL756-INDEX('Curva Forward'!$C$5:$AN$13,MATCH(CONCATENATE(BD_COMERCIAL!$K756," ",BD_COMERCIAL!$L756),'Curva Forward'!$B$5:$B$13,0),MATCH(GJ$4,'Curva Forward'!$C$4:$AN$4,0))),DL756)</f>
        <v>0</v>
      </c>
      <c r="GK756" s="200">
        <f>AY756*AY$2*IF($FC756="V",1,-1)*IF($Q756="Fixo",(DM756-INDEX('Curva Forward'!$C$5:$AN$13,MATCH(CONCATENATE(BD_COMERCIAL!$K756," ",BD_COMERCIAL!$L756),'Curva Forward'!$B$5:$B$13,0),MATCH(GK$4,'Curva Forward'!$C$4:$AN$4,0))),DM756)</f>
        <v>0</v>
      </c>
      <c r="GL756" s="200">
        <f>IF(EZ756="",0,CL756*CL$2*IF($FC756="V",1,-1)*IF($Q756="Fixo",(EZ756-INDEX('Curva Forward'!$C$5:$AN$13,MATCH(CONCATENATE(BD_COMERCIAL!$K756," ",BD_COMERCIAL!$L756),'Curva Forward'!$B$5:$B$13,0),MATCH(GL$4,'Curva Forward'!$C$4:$AN$4,0))),EZ756))</f>
        <v>0</v>
      </c>
      <c r="GM756" s="200">
        <f>IF(FA756="",0,CM756*CM$2*IF($FC756="V",1,-1)*IF($Q756="Fixo",(FA756-INDEX('Curva Forward'!$C$5:$AN$13,MATCH(CONCATENATE(BD_COMERCIAL!$K756," ",BD_COMERCIAL!$L756),'Curva Forward'!$B$5:$B$13,0),MATCH(GM$4,'Curva Forward'!$C$4:$AN$4,0))),FA756))</f>
        <v>0</v>
      </c>
      <c r="GN756" s="200">
        <f>IF(FB756="",0,CN756*CN$2*IF($FC756="V",1,-1)*IF($Q756="Fixo",(FB756-INDEX('Curva Forward'!$C$5:$AN$13,MATCH(CONCATENATE(BD_COMERCIAL!$K756," ",BD_COMERCIAL!$L756),'Curva Forward'!$B$5:$B$13,0),MATCH(GN$4,'Curva Forward'!$C$4:$AN$4,0))),FB756))</f>
        <v>0</v>
      </c>
      <c r="GO756" s="201">
        <f t="shared" ca="1" si="231"/>
        <v>0</v>
      </c>
      <c r="GP756" s="201">
        <f t="shared" ca="1" si="232"/>
        <v>-1061760</v>
      </c>
    </row>
    <row r="757" spans="1:198" ht="15" customHeight="1" x14ac:dyDescent="0.25">
      <c r="A757" s="6"/>
      <c r="B757" s="7" t="s">
        <v>1236</v>
      </c>
      <c r="C757" s="8">
        <v>44916</v>
      </c>
      <c r="D757" s="9" t="s">
        <v>124</v>
      </c>
      <c r="E757" s="9" t="s">
        <v>1056</v>
      </c>
      <c r="F757" s="113" t="s">
        <v>992</v>
      </c>
      <c r="G757" s="10" t="s">
        <v>489</v>
      </c>
      <c r="H757" s="113" t="s">
        <v>794</v>
      </c>
      <c r="I757" s="9" t="s">
        <v>126</v>
      </c>
      <c r="J757" s="166" t="s">
        <v>1234</v>
      </c>
      <c r="K757" s="10" t="s">
        <v>127</v>
      </c>
      <c r="L757" s="84" t="s">
        <v>22</v>
      </c>
      <c r="M757" s="11">
        <v>44958</v>
      </c>
      <c r="N757" s="12">
        <v>44985</v>
      </c>
      <c r="O757" s="10">
        <v>1</v>
      </c>
      <c r="P757" s="84">
        <v>71</v>
      </c>
      <c r="Q757" s="84" t="s">
        <v>128</v>
      </c>
      <c r="R757" s="10" t="s">
        <v>129</v>
      </c>
      <c r="S757" s="14" t="s">
        <v>135</v>
      </c>
      <c r="T757" s="11"/>
      <c r="U757" s="12"/>
      <c r="V757" s="257" t="str">
        <f ca="1">IF(U757="","",
IF(U757="NA","",
IFERROR(VLOOKUP(EOMONTH(M757,-2)+1,IPCA!$A:$B,2,0),
VLOOKUP(EOMONTH(TODAY(),-2)+1,IPCA!$A:$B,2,0))/
VLOOKUP(EOMONTH(U757,-2)+1,IPCA!$A:$B,2,0)*
P757))</f>
        <v/>
      </c>
      <c r="W757" s="84"/>
      <c r="X757" s="13" t="s">
        <v>6</v>
      </c>
      <c r="Y757" s="166"/>
      <c r="AA757" s="108"/>
      <c r="AB757" s="15"/>
      <c r="AM757" s="6"/>
      <c r="AN757" s="15"/>
      <c r="AO757">
        <v>1</v>
      </c>
      <c r="AY757" s="6"/>
      <c r="AZ757" s="15"/>
      <c r="BK757" s="6"/>
      <c r="BL757" s="15"/>
      <c r="BW757" s="6"/>
      <c r="BX757" s="15"/>
      <c r="CI757" s="6"/>
      <c r="CJ757" s="16" t="str">
        <f t="shared" si="221"/>
        <v/>
      </c>
      <c r="CK757" s="16">
        <f t="shared" si="222"/>
        <v>7.6712328767123292E-2</v>
      </c>
      <c r="CL757" s="16" t="str">
        <f t="shared" si="223"/>
        <v/>
      </c>
      <c r="CM757" s="16" t="str">
        <f t="shared" si="224"/>
        <v/>
      </c>
      <c r="CN757" s="16" t="str">
        <f t="shared" si="225"/>
        <v/>
      </c>
      <c r="CO757" s="18"/>
      <c r="CP757" s="15"/>
      <c r="DA757" s="6"/>
      <c r="DB757" s="15"/>
      <c r="DC757">
        <v>71</v>
      </c>
      <c r="DM757" s="6"/>
      <c r="DN757" s="15"/>
      <c r="DY757" s="6"/>
      <c r="DZ757" s="15"/>
      <c r="EK757" s="6"/>
      <c r="EL757" s="15"/>
      <c r="EW757" s="6"/>
      <c r="EX757" s="16" t="str">
        <f t="shared" si="233"/>
        <v/>
      </c>
      <c r="EY757" s="16">
        <f t="shared" si="234"/>
        <v>5.4465753424657537</v>
      </c>
      <c r="EZ757" s="16" t="str">
        <f t="shared" si="235"/>
        <v/>
      </c>
      <c r="FA757" s="16" t="str">
        <f t="shared" si="236"/>
        <v/>
      </c>
      <c r="FB757" s="160" t="str">
        <f t="shared" si="237"/>
        <v/>
      </c>
      <c r="FC757" t="s">
        <v>204</v>
      </c>
      <c r="FD757" s="20" t="s">
        <v>126</v>
      </c>
      <c r="FE757"/>
      <c r="FF757" s="209" t="s">
        <v>206</v>
      </c>
      <c r="FH757" s="284">
        <f t="shared" ca="1" si="226"/>
        <v>0</v>
      </c>
      <c r="FI757" s="208">
        <f t="shared" si="227"/>
        <v>0.9</v>
      </c>
      <c r="FK757" t="str">
        <f t="shared" si="228"/>
        <v>XP COMERCIALIZADORA DE ENERGIA S.A.</v>
      </c>
      <c r="FL757" s="201">
        <f t="shared" ca="1" si="229"/>
        <v>0</v>
      </c>
      <c r="FM757" s="201">
        <f t="shared" ca="1" si="230"/>
        <v>-53088</v>
      </c>
      <c r="FN757" s="200">
        <f>AB757*AB$2*IF($FC757="V",1,-1)*IF($Q757="Fixo",(CP757-INDEX('Curva Forward'!$C$5:$AN$13,MATCH(CONCATENATE(BD_COMERCIAL!$K757," ",BD_COMERCIAL!$L757),'Curva Forward'!$B$5:$B$13,0),MATCH(FN$4,'Curva Forward'!$C$4:$AN$4,0))),CP757)</f>
        <v>0</v>
      </c>
      <c r="FO757" s="200">
        <f>AC757*AC$2*IF($FC757="V",1,-1)*IF($Q757="Fixo",(CQ757-INDEX('Curva Forward'!$C$5:$AN$13,MATCH(CONCATENATE(BD_COMERCIAL!$K757," ",BD_COMERCIAL!$L757),'Curva Forward'!$B$5:$B$13,0),MATCH(FO$4,'Curva Forward'!$C$4:$AN$4,0))),CQ757)</f>
        <v>0</v>
      </c>
      <c r="FP757" s="200">
        <f>AD757*AD$2*IF($FC757="V",1,-1)*IF($Q757="Fixo",(CR757-INDEX('Curva Forward'!$C$5:$AN$13,MATCH(CONCATENATE(BD_COMERCIAL!$K757," ",BD_COMERCIAL!$L757),'Curva Forward'!$B$5:$B$13,0),MATCH(FP$4,'Curva Forward'!$C$4:$AN$4,0))),CR757)</f>
        <v>0</v>
      </c>
      <c r="FQ757" s="200">
        <f>AE757*AE$2*IF($FC757="V",1,-1)*IF($Q757="Fixo",(CS757-INDEX('Curva Forward'!$C$5:$AN$13,MATCH(CONCATENATE(BD_COMERCIAL!$K757," ",BD_COMERCIAL!$L757),'Curva Forward'!$B$5:$B$13,0),MATCH(FQ$4,'Curva Forward'!$C$4:$AN$4,0))),CS757)</f>
        <v>0</v>
      </c>
      <c r="FR757" s="200">
        <f>AF757*AF$2*IF($FC757="V",1,-1)*IF($Q757="Fixo",(CT757-INDEX('Curva Forward'!$C$5:$AN$13,MATCH(CONCATENATE(BD_COMERCIAL!$K757," ",BD_COMERCIAL!$L757),'Curva Forward'!$B$5:$B$13,0),MATCH(FR$4,'Curva Forward'!$C$4:$AN$4,0))),CT757)</f>
        <v>0</v>
      </c>
      <c r="FS757" s="200">
        <f>AG757*AG$2*IF($FC757="V",1,-1)*IF($Q757="Fixo",(CU757-INDEX('Curva Forward'!$C$5:$AN$13,MATCH(CONCATENATE(BD_COMERCIAL!$K757," ",BD_COMERCIAL!$L757),'Curva Forward'!$B$5:$B$13,0),MATCH(FS$4,'Curva Forward'!$C$4:$AN$4,0))),CU757)</f>
        <v>0</v>
      </c>
      <c r="FT757" s="200">
        <f>AH757*AH$2*IF($FC757="V",1,-1)*IF($Q757="Fixo",(CV757-INDEX('Curva Forward'!$C$5:$AN$13,MATCH(CONCATENATE(BD_COMERCIAL!$K757," ",BD_COMERCIAL!$L757),'Curva Forward'!$B$5:$B$13,0),MATCH(FT$4,'Curva Forward'!$C$4:$AN$4,0))),CV757)</f>
        <v>0</v>
      </c>
      <c r="FU757" s="200">
        <f>AI757*AI$2*IF($FC757="V",1,-1)*IF($Q757="Fixo",(CW757-INDEX('Curva Forward'!$C$5:$AN$13,MATCH(CONCATENATE(BD_COMERCIAL!$K757," ",BD_COMERCIAL!$L757),'Curva Forward'!$B$5:$B$13,0),MATCH(FU$4,'Curva Forward'!$C$4:$AN$4,0))),CW757)</f>
        <v>0</v>
      </c>
      <c r="FV757" s="200">
        <f>AJ757*AJ$2*IF($FC757="V",1,-1)*IF($Q757="Fixo",(CX757-INDEX('Curva Forward'!$C$5:$AN$13,MATCH(CONCATENATE(BD_COMERCIAL!$K757," ",BD_COMERCIAL!$L757),'Curva Forward'!$B$5:$B$13,0),MATCH(FV$4,'Curva Forward'!$C$4:$AN$4,0))),CX757)</f>
        <v>0</v>
      </c>
      <c r="FW757" s="200">
        <f>AK757*AK$2*IF($FC757="V",1,-1)*IF($Q757="Fixo",(CY757-INDEX('Curva Forward'!$C$5:$AN$13,MATCH(CONCATENATE(BD_COMERCIAL!$K757," ",BD_COMERCIAL!$L757),'Curva Forward'!$B$5:$B$13,0),MATCH(FW$4,'Curva Forward'!$C$4:$AN$4,0))),CY757)</f>
        <v>0</v>
      </c>
      <c r="FX757" s="200">
        <f>AL757*AL$2*IF($FC757="V",1,-1)*IF($Q757="Fixo",(CZ757-INDEX('Curva Forward'!$C$5:$AN$13,MATCH(CONCATENATE(BD_COMERCIAL!$K757," ",BD_COMERCIAL!$L757),'Curva Forward'!$B$5:$B$13,0),MATCH(FX$4,'Curva Forward'!$C$4:$AN$4,0))),CZ757)</f>
        <v>0</v>
      </c>
      <c r="FY757" s="200">
        <f>AM757*AM$2*IF($FC757="V",1,-1)*IF($Q757="Fixo",(DA757-INDEX('Curva Forward'!$C$5:$AN$13,MATCH(CONCATENATE(BD_COMERCIAL!$K757," ",BD_COMERCIAL!$L757),'Curva Forward'!$B$5:$B$13,0),MATCH(FY$4,'Curva Forward'!$C$4:$AN$4,0))),DA757)</f>
        <v>0</v>
      </c>
      <c r="FZ757" s="200">
        <f>AN757*AN$2*IF($FC757="V",1,-1)*IF($Q757="Fixo",(DB757-INDEX('Curva Forward'!$C$5:$AN$13,MATCH(CONCATENATE(BD_COMERCIAL!$K757," ",BD_COMERCIAL!$L757),'Curva Forward'!$B$5:$B$13,0),MATCH(FZ$4,'Curva Forward'!$C$4:$AN$4,0))),DB757)</f>
        <v>0</v>
      </c>
      <c r="GA757" s="200">
        <f>AO757*AO$2*IF($FC757="V",1,-1)*IF($Q757="Fixo",(DC757-INDEX('Curva Forward'!$C$5:$AN$13,MATCH(CONCATENATE(BD_COMERCIAL!$K757," ",BD_COMERCIAL!$L757),'Curva Forward'!$B$5:$B$13,0),MATCH(GA$4,'Curva Forward'!$C$4:$AN$4,0))),DC757)</f>
        <v>-53088</v>
      </c>
      <c r="GB757" s="200">
        <f>AP757*AP$2*IF($FC757="V",1,-1)*IF($Q757="Fixo",(DD757-INDEX('Curva Forward'!$C$5:$AN$13,MATCH(CONCATENATE(BD_COMERCIAL!$K757," ",BD_COMERCIAL!$L757),'Curva Forward'!$B$5:$B$13,0),MATCH(GB$4,'Curva Forward'!$C$4:$AN$4,0))),DD757)</f>
        <v>0</v>
      </c>
      <c r="GC757" s="200">
        <f>AQ757*AQ$2*IF($FC757="V",1,-1)*IF($Q757="Fixo",(DE757-INDEX('Curva Forward'!$C$5:$AN$13,MATCH(CONCATENATE(BD_COMERCIAL!$K757," ",BD_COMERCIAL!$L757),'Curva Forward'!$B$5:$B$13,0),MATCH(GC$4,'Curva Forward'!$C$4:$AN$4,0))),DE757)</f>
        <v>0</v>
      </c>
      <c r="GD757" s="200">
        <f>AR757*AR$2*IF($FC757="V",1,-1)*IF($Q757="Fixo",(DF757-INDEX('Curva Forward'!$C$5:$AN$13,MATCH(CONCATENATE(BD_COMERCIAL!$K757," ",BD_COMERCIAL!$L757),'Curva Forward'!$B$5:$B$13,0),MATCH(GD$4,'Curva Forward'!$C$4:$AN$4,0))),DF757)</f>
        <v>0</v>
      </c>
      <c r="GE757" s="200">
        <f>AS757*AS$2*IF($FC757="V",1,-1)*IF($Q757="Fixo",(DG757-INDEX('Curva Forward'!$C$5:$AN$13,MATCH(CONCATENATE(BD_COMERCIAL!$K757," ",BD_COMERCIAL!$L757),'Curva Forward'!$B$5:$B$13,0),MATCH(GE$4,'Curva Forward'!$C$4:$AN$4,0))),DG757)</f>
        <v>0</v>
      </c>
      <c r="GF757" s="200">
        <f>AT757*AT$2*IF($FC757="V",1,-1)*IF($Q757="Fixo",(DH757-INDEX('Curva Forward'!$C$5:$AN$13,MATCH(CONCATENATE(BD_COMERCIAL!$K757," ",BD_COMERCIAL!$L757),'Curva Forward'!$B$5:$B$13,0),MATCH(GF$4,'Curva Forward'!$C$4:$AN$4,0))),DH757)</f>
        <v>0</v>
      </c>
      <c r="GG757" s="200">
        <f>AU757*AU$2*IF($FC757="V",1,-1)*IF($Q757="Fixo",(DI757-INDEX('Curva Forward'!$C$5:$AN$13,MATCH(CONCATENATE(BD_COMERCIAL!$K757," ",BD_COMERCIAL!$L757),'Curva Forward'!$B$5:$B$13,0),MATCH(GG$4,'Curva Forward'!$C$4:$AN$4,0))),DI757)</f>
        <v>0</v>
      </c>
      <c r="GH757" s="200">
        <f>AV757*AV$2*IF($FC757="V",1,-1)*IF($Q757="Fixo",(DJ757-INDEX('Curva Forward'!$C$5:$AN$13,MATCH(CONCATENATE(BD_COMERCIAL!$K757," ",BD_COMERCIAL!$L757),'Curva Forward'!$B$5:$B$13,0),MATCH(GH$4,'Curva Forward'!$C$4:$AN$4,0))),DJ757)</f>
        <v>0</v>
      </c>
      <c r="GI757" s="200">
        <f>AW757*AW$2*IF($FC757="V",1,-1)*IF($Q757="Fixo",(DK757-INDEX('Curva Forward'!$C$5:$AN$13,MATCH(CONCATENATE(BD_COMERCIAL!$K757," ",BD_COMERCIAL!$L757),'Curva Forward'!$B$5:$B$13,0),MATCH(GI$4,'Curva Forward'!$C$4:$AN$4,0))),DK757)</f>
        <v>0</v>
      </c>
      <c r="GJ757" s="200">
        <f>AX757*AX$2*IF($FC757="V",1,-1)*IF($Q757="Fixo",(DL757-INDEX('Curva Forward'!$C$5:$AN$13,MATCH(CONCATENATE(BD_COMERCIAL!$K757," ",BD_COMERCIAL!$L757),'Curva Forward'!$B$5:$B$13,0),MATCH(GJ$4,'Curva Forward'!$C$4:$AN$4,0))),DL757)</f>
        <v>0</v>
      </c>
      <c r="GK757" s="200">
        <f>AY757*AY$2*IF($FC757="V",1,-1)*IF($Q757="Fixo",(DM757-INDEX('Curva Forward'!$C$5:$AN$13,MATCH(CONCATENATE(BD_COMERCIAL!$K757," ",BD_COMERCIAL!$L757),'Curva Forward'!$B$5:$B$13,0),MATCH(GK$4,'Curva Forward'!$C$4:$AN$4,0))),DM757)</f>
        <v>0</v>
      </c>
      <c r="GL757" s="200">
        <f>IF(EZ757="",0,CL757*CL$2*IF($FC757="V",1,-1)*IF($Q757="Fixo",(EZ757-INDEX('Curva Forward'!$C$5:$AN$13,MATCH(CONCATENATE(BD_COMERCIAL!$K757," ",BD_COMERCIAL!$L757),'Curva Forward'!$B$5:$B$13,0),MATCH(GL$4,'Curva Forward'!$C$4:$AN$4,0))),EZ757))</f>
        <v>0</v>
      </c>
      <c r="GM757" s="200">
        <f>IF(FA757="",0,CM757*CM$2*IF($FC757="V",1,-1)*IF($Q757="Fixo",(FA757-INDEX('Curva Forward'!$C$5:$AN$13,MATCH(CONCATENATE(BD_COMERCIAL!$K757," ",BD_COMERCIAL!$L757),'Curva Forward'!$B$5:$B$13,0),MATCH(GM$4,'Curva Forward'!$C$4:$AN$4,0))),FA757))</f>
        <v>0</v>
      </c>
      <c r="GN757" s="200">
        <f>IF(FB757="",0,CN757*CN$2*IF($FC757="V",1,-1)*IF($Q757="Fixo",(FB757-INDEX('Curva Forward'!$C$5:$AN$13,MATCH(CONCATENATE(BD_COMERCIAL!$K757," ",BD_COMERCIAL!$L757),'Curva Forward'!$B$5:$B$13,0),MATCH(GN$4,'Curva Forward'!$C$4:$AN$4,0))),FB757))</f>
        <v>0</v>
      </c>
      <c r="GO757" s="201">
        <f t="shared" ca="1" si="231"/>
        <v>0</v>
      </c>
      <c r="GP757" s="201">
        <f t="shared" ca="1" si="232"/>
        <v>-53088</v>
      </c>
    </row>
    <row r="758" spans="1:198" ht="15" customHeight="1" x14ac:dyDescent="0.25">
      <c r="A758" s="6"/>
      <c r="B758" s="7" t="s">
        <v>1237</v>
      </c>
      <c r="C758" s="8">
        <v>44916</v>
      </c>
      <c r="D758" s="9" t="s">
        <v>124</v>
      </c>
      <c r="E758" s="9" t="s">
        <v>1056</v>
      </c>
      <c r="F758" s="113" t="s">
        <v>992</v>
      </c>
      <c r="G758" s="10" t="s">
        <v>1113</v>
      </c>
      <c r="H758" s="113" t="s">
        <v>1114</v>
      </c>
      <c r="I758" s="9" t="s">
        <v>126</v>
      </c>
      <c r="J758" s="166" t="s">
        <v>1234</v>
      </c>
      <c r="K758" s="10" t="s">
        <v>127</v>
      </c>
      <c r="L758" s="84" t="s">
        <v>22</v>
      </c>
      <c r="M758" s="11">
        <v>45017</v>
      </c>
      <c r="N758" s="12">
        <v>45046</v>
      </c>
      <c r="O758" s="10">
        <v>2</v>
      </c>
      <c r="P758" s="84">
        <v>73</v>
      </c>
      <c r="Q758" s="84" t="s">
        <v>128</v>
      </c>
      <c r="R758" s="10" t="s">
        <v>129</v>
      </c>
      <c r="S758" s="14" t="s">
        <v>135</v>
      </c>
      <c r="T758" s="11"/>
      <c r="U758" s="12"/>
      <c r="V758" s="257" t="str">
        <f ca="1">IF(U758="","",
IF(U758="NA","",
IFERROR(VLOOKUP(EOMONTH(M758,-2)+1,IPCA!$A:$B,2,0),
VLOOKUP(EOMONTH(TODAY(),-2)+1,IPCA!$A:$B,2,0))/
VLOOKUP(EOMONTH(U758,-2)+1,IPCA!$A:$B,2,0)*
P758))</f>
        <v/>
      </c>
      <c r="W758" s="84"/>
      <c r="X758" s="13" t="s">
        <v>6</v>
      </c>
      <c r="Y758" s="166"/>
      <c r="AA758" s="108"/>
      <c r="AB758" s="15"/>
      <c r="AM758" s="6"/>
      <c r="AN758" s="15"/>
      <c r="AQ758">
        <v>2</v>
      </c>
      <c r="AY758" s="6"/>
      <c r="AZ758" s="15"/>
      <c r="BK758" s="6"/>
      <c r="BL758" s="15"/>
      <c r="BW758" s="6"/>
      <c r="BX758" s="15"/>
      <c r="CI758" s="6"/>
      <c r="CJ758" s="16" t="str">
        <f t="shared" si="221"/>
        <v/>
      </c>
      <c r="CK758" s="16">
        <f t="shared" si="222"/>
        <v>0.16438356164383561</v>
      </c>
      <c r="CL758" s="16" t="str">
        <f t="shared" si="223"/>
        <v/>
      </c>
      <c r="CM758" s="16" t="str">
        <f t="shared" si="224"/>
        <v/>
      </c>
      <c r="CN758" s="16" t="str">
        <f t="shared" si="225"/>
        <v/>
      </c>
      <c r="CO758" s="18"/>
      <c r="CP758" s="15"/>
      <c r="DA758" s="6"/>
      <c r="DB758" s="15"/>
      <c r="DE758">
        <v>73</v>
      </c>
      <c r="DM758" s="6"/>
      <c r="DN758" s="15"/>
      <c r="DY758" s="6"/>
      <c r="DZ758" s="15"/>
      <c r="EK758" s="6"/>
      <c r="EL758" s="15"/>
      <c r="EW758" s="6"/>
      <c r="EX758" s="16" t="str">
        <f t="shared" si="233"/>
        <v/>
      </c>
      <c r="EY758" s="16">
        <f t="shared" si="234"/>
        <v>6</v>
      </c>
      <c r="EZ758" s="16" t="str">
        <f t="shared" si="235"/>
        <v/>
      </c>
      <c r="FA758" s="16" t="str">
        <f t="shared" si="236"/>
        <v/>
      </c>
      <c r="FB758" s="160" t="str">
        <f t="shared" si="237"/>
        <v/>
      </c>
      <c r="FC758" t="s">
        <v>204</v>
      </c>
      <c r="FD758" s="20" t="s">
        <v>126</v>
      </c>
      <c r="FE758"/>
      <c r="FF758" s="209" t="s">
        <v>206</v>
      </c>
      <c r="FH758" s="284">
        <f t="shared" ca="1" si="226"/>
        <v>0</v>
      </c>
      <c r="FI758" s="208">
        <f t="shared" si="227"/>
        <v>0.96666666666666667</v>
      </c>
      <c r="FK758" t="str">
        <f t="shared" si="228"/>
        <v>GOLD COMERCIALIZADORA DE ENERGIA LTDA</v>
      </c>
      <c r="FL758" s="201">
        <f t="shared" ca="1" si="229"/>
        <v>0</v>
      </c>
      <c r="FM758" s="201">
        <f t="shared" ca="1" si="230"/>
        <v>-76320</v>
      </c>
      <c r="FN758" s="200">
        <f>AB758*AB$2*IF($FC758="V",1,-1)*IF($Q758="Fixo",(CP758-INDEX('Curva Forward'!$C$5:$AN$13,MATCH(CONCATENATE(BD_COMERCIAL!$K758," ",BD_COMERCIAL!$L758),'Curva Forward'!$B$5:$B$13,0),MATCH(FN$4,'Curva Forward'!$C$4:$AN$4,0))),CP758)</f>
        <v>0</v>
      </c>
      <c r="FO758" s="200">
        <f>AC758*AC$2*IF($FC758="V",1,-1)*IF($Q758="Fixo",(CQ758-INDEX('Curva Forward'!$C$5:$AN$13,MATCH(CONCATENATE(BD_COMERCIAL!$K758," ",BD_COMERCIAL!$L758),'Curva Forward'!$B$5:$B$13,0),MATCH(FO$4,'Curva Forward'!$C$4:$AN$4,0))),CQ758)</f>
        <v>0</v>
      </c>
      <c r="FP758" s="200">
        <f>AD758*AD$2*IF($FC758="V",1,-1)*IF($Q758="Fixo",(CR758-INDEX('Curva Forward'!$C$5:$AN$13,MATCH(CONCATENATE(BD_COMERCIAL!$K758," ",BD_COMERCIAL!$L758),'Curva Forward'!$B$5:$B$13,0),MATCH(FP$4,'Curva Forward'!$C$4:$AN$4,0))),CR758)</f>
        <v>0</v>
      </c>
      <c r="FQ758" s="200">
        <f>AE758*AE$2*IF($FC758="V",1,-1)*IF($Q758="Fixo",(CS758-INDEX('Curva Forward'!$C$5:$AN$13,MATCH(CONCATENATE(BD_COMERCIAL!$K758," ",BD_COMERCIAL!$L758),'Curva Forward'!$B$5:$B$13,0),MATCH(FQ$4,'Curva Forward'!$C$4:$AN$4,0))),CS758)</f>
        <v>0</v>
      </c>
      <c r="FR758" s="200">
        <f>AF758*AF$2*IF($FC758="V",1,-1)*IF($Q758="Fixo",(CT758-INDEX('Curva Forward'!$C$5:$AN$13,MATCH(CONCATENATE(BD_COMERCIAL!$K758," ",BD_COMERCIAL!$L758),'Curva Forward'!$B$5:$B$13,0),MATCH(FR$4,'Curva Forward'!$C$4:$AN$4,0))),CT758)</f>
        <v>0</v>
      </c>
      <c r="FS758" s="200">
        <f>AG758*AG$2*IF($FC758="V",1,-1)*IF($Q758="Fixo",(CU758-INDEX('Curva Forward'!$C$5:$AN$13,MATCH(CONCATENATE(BD_COMERCIAL!$K758," ",BD_COMERCIAL!$L758),'Curva Forward'!$B$5:$B$13,0),MATCH(FS$4,'Curva Forward'!$C$4:$AN$4,0))),CU758)</f>
        <v>0</v>
      </c>
      <c r="FT758" s="200">
        <f>AH758*AH$2*IF($FC758="V",1,-1)*IF($Q758="Fixo",(CV758-INDEX('Curva Forward'!$C$5:$AN$13,MATCH(CONCATENATE(BD_COMERCIAL!$K758," ",BD_COMERCIAL!$L758),'Curva Forward'!$B$5:$B$13,0),MATCH(FT$4,'Curva Forward'!$C$4:$AN$4,0))),CV758)</f>
        <v>0</v>
      </c>
      <c r="FU758" s="200">
        <f>AI758*AI$2*IF($FC758="V",1,-1)*IF($Q758="Fixo",(CW758-INDEX('Curva Forward'!$C$5:$AN$13,MATCH(CONCATENATE(BD_COMERCIAL!$K758," ",BD_COMERCIAL!$L758),'Curva Forward'!$B$5:$B$13,0),MATCH(FU$4,'Curva Forward'!$C$4:$AN$4,0))),CW758)</f>
        <v>0</v>
      </c>
      <c r="FV758" s="200">
        <f>AJ758*AJ$2*IF($FC758="V",1,-1)*IF($Q758="Fixo",(CX758-INDEX('Curva Forward'!$C$5:$AN$13,MATCH(CONCATENATE(BD_COMERCIAL!$K758," ",BD_COMERCIAL!$L758),'Curva Forward'!$B$5:$B$13,0),MATCH(FV$4,'Curva Forward'!$C$4:$AN$4,0))),CX758)</f>
        <v>0</v>
      </c>
      <c r="FW758" s="200">
        <f>AK758*AK$2*IF($FC758="V",1,-1)*IF($Q758="Fixo",(CY758-INDEX('Curva Forward'!$C$5:$AN$13,MATCH(CONCATENATE(BD_COMERCIAL!$K758," ",BD_COMERCIAL!$L758),'Curva Forward'!$B$5:$B$13,0),MATCH(FW$4,'Curva Forward'!$C$4:$AN$4,0))),CY758)</f>
        <v>0</v>
      </c>
      <c r="FX758" s="200">
        <f>AL758*AL$2*IF($FC758="V",1,-1)*IF($Q758="Fixo",(CZ758-INDEX('Curva Forward'!$C$5:$AN$13,MATCH(CONCATENATE(BD_COMERCIAL!$K758," ",BD_COMERCIAL!$L758),'Curva Forward'!$B$5:$B$13,0),MATCH(FX$4,'Curva Forward'!$C$4:$AN$4,0))),CZ758)</f>
        <v>0</v>
      </c>
      <c r="FY758" s="200">
        <f>AM758*AM$2*IF($FC758="V",1,-1)*IF($Q758="Fixo",(DA758-INDEX('Curva Forward'!$C$5:$AN$13,MATCH(CONCATENATE(BD_COMERCIAL!$K758," ",BD_COMERCIAL!$L758),'Curva Forward'!$B$5:$B$13,0),MATCH(FY$4,'Curva Forward'!$C$4:$AN$4,0))),DA758)</f>
        <v>0</v>
      </c>
      <c r="FZ758" s="200">
        <f>AN758*AN$2*IF($FC758="V",1,-1)*IF($Q758="Fixo",(DB758-INDEX('Curva Forward'!$C$5:$AN$13,MATCH(CONCATENATE(BD_COMERCIAL!$K758," ",BD_COMERCIAL!$L758),'Curva Forward'!$B$5:$B$13,0),MATCH(FZ$4,'Curva Forward'!$C$4:$AN$4,0))),DB758)</f>
        <v>0</v>
      </c>
      <c r="GA758" s="200">
        <f>AO758*AO$2*IF($FC758="V",1,-1)*IF($Q758="Fixo",(DC758-INDEX('Curva Forward'!$C$5:$AN$13,MATCH(CONCATENATE(BD_COMERCIAL!$K758," ",BD_COMERCIAL!$L758),'Curva Forward'!$B$5:$B$13,0),MATCH(GA$4,'Curva Forward'!$C$4:$AN$4,0))),DC758)</f>
        <v>0</v>
      </c>
      <c r="GB758" s="200">
        <f>AP758*AP$2*IF($FC758="V",1,-1)*IF($Q758="Fixo",(DD758-INDEX('Curva Forward'!$C$5:$AN$13,MATCH(CONCATENATE(BD_COMERCIAL!$K758," ",BD_COMERCIAL!$L758),'Curva Forward'!$B$5:$B$13,0),MATCH(GB$4,'Curva Forward'!$C$4:$AN$4,0))),DD758)</f>
        <v>0</v>
      </c>
      <c r="GC758" s="200">
        <f>AQ758*AQ$2*IF($FC758="V",1,-1)*IF($Q758="Fixo",(DE758-INDEX('Curva Forward'!$C$5:$AN$13,MATCH(CONCATENATE(BD_COMERCIAL!$K758," ",BD_COMERCIAL!$L758),'Curva Forward'!$B$5:$B$13,0),MATCH(GC$4,'Curva Forward'!$C$4:$AN$4,0))),DE758)</f>
        <v>-76320</v>
      </c>
      <c r="GD758" s="200">
        <f>AR758*AR$2*IF($FC758="V",1,-1)*IF($Q758="Fixo",(DF758-INDEX('Curva Forward'!$C$5:$AN$13,MATCH(CONCATENATE(BD_COMERCIAL!$K758," ",BD_COMERCIAL!$L758),'Curva Forward'!$B$5:$B$13,0),MATCH(GD$4,'Curva Forward'!$C$4:$AN$4,0))),DF758)</f>
        <v>0</v>
      </c>
      <c r="GE758" s="200">
        <f>AS758*AS$2*IF($FC758="V",1,-1)*IF($Q758="Fixo",(DG758-INDEX('Curva Forward'!$C$5:$AN$13,MATCH(CONCATENATE(BD_COMERCIAL!$K758," ",BD_COMERCIAL!$L758),'Curva Forward'!$B$5:$B$13,0),MATCH(GE$4,'Curva Forward'!$C$4:$AN$4,0))),DG758)</f>
        <v>0</v>
      </c>
      <c r="GF758" s="200">
        <f>AT758*AT$2*IF($FC758="V",1,-1)*IF($Q758="Fixo",(DH758-INDEX('Curva Forward'!$C$5:$AN$13,MATCH(CONCATENATE(BD_COMERCIAL!$K758," ",BD_COMERCIAL!$L758),'Curva Forward'!$B$5:$B$13,0),MATCH(GF$4,'Curva Forward'!$C$4:$AN$4,0))),DH758)</f>
        <v>0</v>
      </c>
      <c r="GG758" s="200">
        <f>AU758*AU$2*IF($FC758="V",1,-1)*IF($Q758="Fixo",(DI758-INDEX('Curva Forward'!$C$5:$AN$13,MATCH(CONCATENATE(BD_COMERCIAL!$K758," ",BD_COMERCIAL!$L758),'Curva Forward'!$B$5:$B$13,0),MATCH(GG$4,'Curva Forward'!$C$4:$AN$4,0))),DI758)</f>
        <v>0</v>
      </c>
      <c r="GH758" s="200">
        <f>AV758*AV$2*IF($FC758="V",1,-1)*IF($Q758="Fixo",(DJ758-INDEX('Curva Forward'!$C$5:$AN$13,MATCH(CONCATENATE(BD_COMERCIAL!$K758," ",BD_COMERCIAL!$L758),'Curva Forward'!$B$5:$B$13,0),MATCH(GH$4,'Curva Forward'!$C$4:$AN$4,0))),DJ758)</f>
        <v>0</v>
      </c>
      <c r="GI758" s="200">
        <f>AW758*AW$2*IF($FC758="V",1,-1)*IF($Q758="Fixo",(DK758-INDEX('Curva Forward'!$C$5:$AN$13,MATCH(CONCATENATE(BD_COMERCIAL!$K758," ",BD_COMERCIAL!$L758),'Curva Forward'!$B$5:$B$13,0),MATCH(GI$4,'Curva Forward'!$C$4:$AN$4,0))),DK758)</f>
        <v>0</v>
      </c>
      <c r="GJ758" s="200">
        <f>AX758*AX$2*IF($FC758="V",1,-1)*IF($Q758="Fixo",(DL758-INDEX('Curva Forward'!$C$5:$AN$13,MATCH(CONCATENATE(BD_COMERCIAL!$K758," ",BD_COMERCIAL!$L758),'Curva Forward'!$B$5:$B$13,0),MATCH(GJ$4,'Curva Forward'!$C$4:$AN$4,0))),DL758)</f>
        <v>0</v>
      </c>
      <c r="GK758" s="200">
        <f>AY758*AY$2*IF($FC758="V",1,-1)*IF($Q758="Fixo",(DM758-INDEX('Curva Forward'!$C$5:$AN$13,MATCH(CONCATENATE(BD_COMERCIAL!$K758," ",BD_COMERCIAL!$L758),'Curva Forward'!$B$5:$B$13,0),MATCH(GK$4,'Curva Forward'!$C$4:$AN$4,0))),DM758)</f>
        <v>0</v>
      </c>
      <c r="GL758" s="200">
        <f>IF(EZ758="",0,CL758*CL$2*IF($FC758="V",1,-1)*IF($Q758="Fixo",(EZ758-INDEX('Curva Forward'!$C$5:$AN$13,MATCH(CONCATENATE(BD_COMERCIAL!$K758," ",BD_COMERCIAL!$L758),'Curva Forward'!$B$5:$B$13,0),MATCH(GL$4,'Curva Forward'!$C$4:$AN$4,0))),EZ758))</f>
        <v>0</v>
      </c>
      <c r="GM758" s="200">
        <f>IF(FA758="",0,CM758*CM$2*IF($FC758="V",1,-1)*IF($Q758="Fixo",(FA758-INDEX('Curva Forward'!$C$5:$AN$13,MATCH(CONCATENATE(BD_COMERCIAL!$K758," ",BD_COMERCIAL!$L758),'Curva Forward'!$B$5:$B$13,0),MATCH(GM$4,'Curva Forward'!$C$4:$AN$4,0))),FA758))</f>
        <v>0</v>
      </c>
      <c r="GN758" s="200">
        <f>IF(FB758="",0,CN758*CN$2*IF($FC758="V",1,-1)*IF($Q758="Fixo",(FB758-INDEX('Curva Forward'!$C$5:$AN$13,MATCH(CONCATENATE(BD_COMERCIAL!$K758," ",BD_COMERCIAL!$L758),'Curva Forward'!$B$5:$B$13,0),MATCH(GN$4,'Curva Forward'!$C$4:$AN$4,0))),FB758))</f>
        <v>0</v>
      </c>
      <c r="GO758" s="201">
        <f t="shared" ca="1" si="231"/>
        <v>0</v>
      </c>
      <c r="GP758" s="201">
        <f t="shared" ca="1" si="232"/>
        <v>-76320</v>
      </c>
    </row>
    <row r="759" spans="1:198" ht="15" customHeight="1" x14ac:dyDescent="0.25">
      <c r="A759" s="6"/>
      <c r="B759" s="7" t="s">
        <v>1239</v>
      </c>
      <c r="C759" s="8">
        <v>44916</v>
      </c>
      <c r="D759" s="9" t="s">
        <v>131</v>
      </c>
      <c r="E759" s="9" t="s">
        <v>147</v>
      </c>
      <c r="F759" s="113" t="e">
        <v>#N/A</v>
      </c>
      <c r="G759" s="10" t="s">
        <v>1056</v>
      </c>
      <c r="H759" s="113" t="s">
        <v>992</v>
      </c>
      <c r="I759" s="9" t="s">
        <v>139</v>
      </c>
      <c r="J759" s="166" t="s">
        <v>1234</v>
      </c>
      <c r="K759" s="10" t="s">
        <v>127</v>
      </c>
      <c r="L759" s="84" t="s">
        <v>22</v>
      </c>
      <c r="M759" s="11">
        <v>45047</v>
      </c>
      <c r="N759" s="12">
        <v>45077</v>
      </c>
      <c r="O759" s="10">
        <v>20</v>
      </c>
      <c r="P759" s="84">
        <v>73</v>
      </c>
      <c r="Q759" s="84" t="s">
        <v>128</v>
      </c>
      <c r="R759" s="10" t="s">
        <v>129</v>
      </c>
      <c r="S759" s="14" t="s">
        <v>135</v>
      </c>
      <c r="T759" s="11"/>
      <c r="U759" s="12"/>
      <c r="V759" s="257" t="str">
        <f ca="1">IF(U759="","",
IF(U759="NA","",
IFERROR(VLOOKUP(EOMONTH(M759,-2)+1,IPCA!$A:$B,2,0),
VLOOKUP(EOMONTH(TODAY(),-2)+1,IPCA!$A:$B,2,0))/
VLOOKUP(EOMONTH(U759,-2)+1,IPCA!$A:$B,2,0)*
P759))</f>
        <v/>
      </c>
      <c r="W759" s="84"/>
      <c r="X759" s="13"/>
      <c r="Y759" s="166"/>
      <c r="Z759" s="107" t="s">
        <v>148</v>
      </c>
      <c r="AA759" s="107" t="s">
        <v>148</v>
      </c>
      <c r="AB759" s="15"/>
      <c r="AM759" s="6"/>
      <c r="AN759" s="15"/>
      <c r="AR759">
        <v>20</v>
      </c>
      <c r="AY759" s="6"/>
      <c r="AZ759" s="15"/>
      <c r="BK759" s="6"/>
      <c r="BL759" s="15"/>
      <c r="BW759" s="6"/>
      <c r="BX759" s="15"/>
      <c r="CI759" s="6"/>
      <c r="CJ759" s="16" t="str">
        <f t="shared" si="221"/>
        <v/>
      </c>
      <c r="CK759" s="16">
        <f t="shared" si="222"/>
        <v>1.6986301369863013</v>
      </c>
      <c r="CL759" s="16" t="str">
        <f t="shared" si="223"/>
        <v/>
      </c>
      <c r="CM759" s="16" t="str">
        <f t="shared" si="224"/>
        <v/>
      </c>
      <c r="CN759" s="16" t="str">
        <f t="shared" si="225"/>
        <v/>
      </c>
      <c r="CO759" s="18"/>
      <c r="CP759" s="15"/>
      <c r="DA759" s="6"/>
      <c r="DB759" s="15"/>
      <c r="DF759">
        <v>73</v>
      </c>
      <c r="DM759" s="6"/>
      <c r="DN759" s="15"/>
      <c r="DY759" s="6"/>
      <c r="DZ759" s="15"/>
      <c r="EK759" s="6"/>
      <c r="EL759" s="15"/>
      <c r="EW759" s="6"/>
      <c r="EX759" s="16" t="str">
        <f t="shared" si="233"/>
        <v/>
      </c>
      <c r="EY759" s="16">
        <f t="shared" si="234"/>
        <v>6.2</v>
      </c>
      <c r="EZ759" s="16" t="str">
        <f t="shared" si="235"/>
        <v/>
      </c>
      <c r="FA759" s="16" t="str">
        <f t="shared" si="236"/>
        <v/>
      </c>
      <c r="FB759" s="160" t="str">
        <f t="shared" si="237"/>
        <v/>
      </c>
      <c r="FC759" t="s">
        <v>205</v>
      </c>
      <c r="FD759" s="20" t="s">
        <v>147</v>
      </c>
      <c r="FE759"/>
      <c r="FF759" s="209" t="s">
        <v>206</v>
      </c>
      <c r="FH759" s="284">
        <f t="shared" ca="1" si="226"/>
        <v>0</v>
      </c>
      <c r="FI759" s="208">
        <f t="shared" si="227"/>
        <v>1</v>
      </c>
      <c r="FK759" t="str">
        <f t="shared" si="228"/>
        <v>Portfólio</v>
      </c>
      <c r="FL759" s="201">
        <f t="shared" ca="1" si="229"/>
        <v>0</v>
      </c>
      <c r="FM759" s="201">
        <f t="shared" ca="1" si="230"/>
        <v>788640</v>
      </c>
      <c r="FN759" s="200">
        <f>AB759*AB$2*IF($FC759="V",1,-1)*IF($Q759="Fixo",(CP759-INDEX('Curva Forward'!$C$5:$AN$13,MATCH(CONCATENATE(BD_COMERCIAL!$K759," ",BD_COMERCIAL!$L759),'Curva Forward'!$B$5:$B$13,0),MATCH(FN$4,'Curva Forward'!$C$4:$AN$4,0))),CP759)</f>
        <v>0</v>
      </c>
      <c r="FO759" s="200">
        <f>AC759*AC$2*IF($FC759="V",1,-1)*IF($Q759="Fixo",(CQ759-INDEX('Curva Forward'!$C$5:$AN$13,MATCH(CONCATENATE(BD_COMERCIAL!$K759," ",BD_COMERCIAL!$L759),'Curva Forward'!$B$5:$B$13,0),MATCH(FO$4,'Curva Forward'!$C$4:$AN$4,0))),CQ759)</f>
        <v>0</v>
      </c>
      <c r="FP759" s="200">
        <f>AD759*AD$2*IF($FC759="V",1,-1)*IF($Q759="Fixo",(CR759-INDEX('Curva Forward'!$C$5:$AN$13,MATCH(CONCATENATE(BD_COMERCIAL!$K759," ",BD_COMERCIAL!$L759),'Curva Forward'!$B$5:$B$13,0),MATCH(FP$4,'Curva Forward'!$C$4:$AN$4,0))),CR759)</f>
        <v>0</v>
      </c>
      <c r="FQ759" s="200">
        <f>AE759*AE$2*IF($FC759="V",1,-1)*IF($Q759="Fixo",(CS759-INDEX('Curva Forward'!$C$5:$AN$13,MATCH(CONCATENATE(BD_COMERCIAL!$K759," ",BD_COMERCIAL!$L759),'Curva Forward'!$B$5:$B$13,0),MATCH(FQ$4,'Curva Forward'!$C$4:$AN$4,0))),CS759)</f>
        <v>0</v>
      </c>
      <c r="FR759" s="200">
        <f>AF759*AF$2*IF($FC759="V",1,-1)*IF($Q759="Fixo",(CT759-INDEX('Curva Forward'!$C$5:$AN$13,MATCH(CONCATENATE(BD_COMERCIAL!$K759," ",BD_COMERCIAL!$L759),'Curva Forward'!$B$5:$B$13,0),MATCH(FR$4,'Curva Forward'!$C$4:$AN$4,0))),CT759)</f>
        <v>0</v>
      </c>
      <c r="FS759" s="200">
        <f>AG759*AG$2*IF($FC759="V",1,-1)*IF($Q759="Fixo",(CU759-INDEX('Curva Forward'!$C$5:$AN$13,MATCH(CONCATENATE(BD_COMERCIAL!$K759," ",BD_COMERCIAL!$L759),'Curva Forward'!$B$5:$B$13,0),MATCH(FS$4,'Curva Forward'!$C$4:$AN$4,0))),CU759)</f>
        <v>0</v>
      </c>
      <c r="FT759" s="200">
        <f>AH759*AH$2*IF($FC759="V",1,-1)*IF($Q759="Fixo",(CV759-INDEX('Curva Forward'!$C$5:$AN$13,MATCH(CONCATENATE(BD_COMERCIAL!$K759," ",BD_COMERCIAL!$L759),'Curva Forward'!$B$5:$B$13,0),MATCH(FT$4,'Curva Forward'!$C$4:$AN$4,0))),CV759)</f>
        <v>0</v>
      </c>
      <c r="FU759" s="200">
        <f>AI759*AI$2*IF($FC759="V",1,-1)*IF($Q759="Fixo",(CW759-INDEX('Curva Forward'!$C$5:$AN$13,MATCH(CONCATENATE(BD_COMERCIAL!$K759," ",BD_COMERCIAL!$L759),'Curva Forward'!$B$5:$B$13,0),MATCH(FU$4,'Curva Forward'!$C$4:$AN$4,0))),CW759)</f>
        <v>0</v>
      </c>
      <c r="FV759" s="200">
        <f>AJ759*AJ$2*IF($FC759="V",1,-1)*IF($Q759="Fixo",(CX759-INDEX('Curva Forward'!$C$5:$AN$13,MATCH(CONCATENATE(BD_COMERCIAL!$K759," ",BD_COMERCIAL!$L759),'Curva Forward'!$B$5:$B$13,0),MATCH(FV$4,'Curva Forward'!$C$4:$AN$4,0))),CX759)</f>
        <v>0</v>
      </c>
      <c r="FW759" s="200">
        <f>AK759*AK$2*IF($FC759="V",1,-1)*IF($Q759="Fixo",(CY759-INDEX('Curva Forward'!$C$5:$AN$13,MATCH(CONCATENATE(BD_COMERCIAL!$K759," ",BD_COMERCIAL!$L759),'Curva Forward'!$B$5:$B$13,0),MATCH(FW$4,'Curva Forward'!$C$4:$AN$4,0))),CY759)</f>
        <v>0</v>
      </c>
      <c r="FX759" s="200">
        <f>AL759*AL$2*IF($FC759="V",1,-1)*IF($Q759="Fixo",(CZ759-INDEX('Curva Forward'!$C$5:$AN$13,MATCH(CONCATENATE(BD_COMERCIAL!$K759," ",BD_COMERCIAL!$L759),'Curva Forward'!$B$5:$B$13,0),MATCH(FX$4,'Curva Forward'!$C$4:$AN$4,0))),CZ759)</f>
        <v>0</v>
      </c>
      <c r="FY759" s="200">
        <f>AM759*AM$2*IF($FC759="V",1,-1)*IF($Q759="Fixo",(DA759-INDEX('Curva Forward'!$C$5:$AN$13,MATCH(CONCATENATE(BD_COMERCIAL!$K759," ",BD_COMERCIAL!$L759),'Curva Forward'!$B$5:$B$13,0),MATCH(FY$4,'Curva Forward'!$C$4:$AN$4,0))),DA759)</f>
        <v>0</v>
      </c>
      <c r="FZ759" s="200">
        <f>AN759*AN$2*IF($FC759="V",1,-1)*IF($Q759="Fixo",(DB759-INDEX('Curva Forward'!$C$5:$AN$13,MATCH(CONCATENATE(BD_COMERCIAL!$K759," ",BD_COMERCIAL!$L759),'Curva Forward'!$B$5:$B$13,0),MATCH(FZ$4,'Curva Forward'!$C$4:$AN$4,0))),DB759)</f>
        <v>0</v>
      </c>
      <c r="GA759" s="200">
        <f>AO759*AO$2*IF($FC759="V",1,-1)*IF($Q759="Fixo",(DC759-INDEX('Curva Forward'!$C$5:$AN$13,MATCH(CONCATENATE(BD_COMERCIAL!$K759," ",BD_COMERCIAL!$L759),'Curva Forward'!$B$5:$B$13,0),MATCH(GA$4,'Curva Forward'!$C$4:$AN$4,0))),DC759)</f>
        <v>0</v>
      </c>
      <c r="GB759" s="200">
        <f>AP759*AP$2*IF($FC759="V",1,-1)*IF($Q759="Fixo",(DD759-INDEX('Curva Forward'!$C$5:$AN$13,MATCH(CONCATENATE(BD_COMERCIAL!$K759," ",BD_COMERCIAL!$L759),'Curva Forward'!$B$5:$B$13,0),MATCH(GB$4,'Curva Forward'!$C$4:$AN$4,0))),DD759)</f>
        <v>0</v>
      </c>
      <c r="GC759" s="200">
        <f>AQ759*AQ$2*IF($FC759="V",1,-1)*IF($Q759="Fixo",(DE759-INDEX('Curva Forward'!$C$5:$AN$13,MATCH(CONCATENATE(BD_COMERCIAL!$K759," ",BD_COMERCIAL!$L759),'Curva Forward'!$B$5:$B$13,0),MATCH(GC$4,'Curva Forward'!$C$4:$AN$4,0))),DE759)</f>
        <v>0</v>
      </c>
      <c r="GD759" s="200">
        <f>AR759*AR$2*IF($FC759="V",1,-1)*IF($Q759="Fixo",(DF759-INDEX('Curva Forward'!$C$5:$AN$13,MATCH(CONCATENATE(BD_COMERCIAL!$K759," ",BD_COMERCIAL!$L759),'Curva Forward'!$B$5:$B$13,0),MATCH(GD$4,'Curva Forward'!$C$4:$AN$4,0))),DF759)</f>
        <v>788640</v>
      </c>
      <c r="GE759" s="200">
        <f>AS759*AS$2*IF($FC759="V",1,-1)*IF($Q759="Fixo",(DG759-INDEX('Curva Forward'!$C$5:$AN$13,MATCH(CONCATENATE(BD_COMERCIAL!$K759," ",BD_COMERCIAL!$L759),'Curva Forward'!$B$5:$B$13,0),MATCH(GE$4,'Curva Forward'!$C$4:$AN$4,0))),DG759)</f>
        <v>0</v>
      </c>
      <c r="GF759" s="200">
        <f>AT759*AT$2*IF($FC759="V",1,-1)*IF($Q759="Fixo",(DH759-INDEX('Curva Forward'!$C$5:$AN$13,MATCH(CONCATENATE(BD_COMERCIAL!$K759," ",BD_COMERCIAL!$L759),'Curva Forward'!$B$5:$B$13,0),MATCH(GF$4,'Curva Forward'!$C$4:$AN$4,0))),DH759)</f>
        <v>0</v>
      </c>
      <c r="GG759" s="200">
        <f>AU759*AU$2*IF($FC759="V",1,-1)*IF($Q759="Fixo",(DI759-INDEX('Curva Forward'!$C$5:$AN$13,MATCH(CONCATENATE(BD_COMERCIAL!$K759," ",BD_COMERCIAL!$L759),'Curva Forward'!$B$5:$B$13,0),MATCH(GG$4,'Curva Forward'!$C$4:$AN$4,0))),DI759)</f>
        <v>0</v>
      </c>
      <c r="GH759" s="200">
        <f>AV759*AV$2*IF($FC759="V",1,-1)*IF($Q759="Fixo",(DJ759-INDEX('Curva Forward'!$C$5:$AN$13,MATCH(CONCATENATE(BD_COMERCIAL!$K759," ",BD_COMERCIAL!$L759),'Curva Forward'!$B$5:$B$13,0),MATCH(GH$4,'Curva Forward'!$C$4:$AN$4,0))),DJ759)</f>
        <v>0</v>
      </c>
      <c r="GI759" s="200">
        <f>AW759*AW$2*IF($FC759="V",1,-1)*IF($Q759="Fixo",(DK759-INDEX('Curva Forward'!$C$5:$AN$13,MATCH(CONCATENATE(BD_COMERCIAL!$K759," ",BD_COMERCIAL!$L759),'Curva Forward'!$B$5:$B$13,0),MATCH(GI$4,'Curva Forward'!$C$4:$AN$4,0))),DK759)</f>
        <v>0</v>
      </c>
      <c r="GJ759" s="200">
        <f>AX759*AX$2*IF($FC759="V",1,-1)*IF($Q759="Fixo",(DL759-INDEX('Curva Forward'!$C$5:$AN$13,MATCH(CONCATENATE(BD_COMERCIAL!$K759," ",BD_COMERCIAL!$L759),'Curva Forward'!$B$5:$B$13,0),MATCH(GJ$4,'Curva Forward'!$C$4:$AN$4,0))),DL759)</f>
        <v>0</v>
      </c>
      <c r="GK759" s="200">
        <f>AY759*AY$2*IF($FC759="V",1,-1)*IF($Q759="Fixo",(DM759-INDEX('Curva Forward'!$C$5:$AN$13,MATCH(CONCATENATE(BD_COMERCIAL!$K759," ",BD_COMERCIAL!$L759),'Curva Forward'!$B$5:$B$13,0),MATCH(GK$4,'Curva Forward'!$C$4:$AN$4,0))),DM759)</f>
        <v>0</v>
      </c>
      <c r="GL759" s="200">
        <f>IF(EZ759="",0,CL759*CL$2*IF($FC759="V",1,-1)*IF($Q759="Fixo",(EZ759-INDEX('Curva Forward'!$C$5:$AN$13,MATCH(CONCATENATE(BD_COMERCIAL!$K759," ",BD_COMERCIAL!$L759),'Curva Forward'!$B$5:$B$13,0),MATCH(GL$4,'Curva Forward'!$C$4:$AN$4,0))),EZ759))</f>
        <v>0</v>
      </c>
      <c r="GM759" s="200">
        <f>IF(FA759="",0,CM759*CM$2*IF($FC759="V",1,-1)*IF($Q759="Fixo",(FA759-INDEX('Curva Forward'!$C$5:$AN$13,MATCH(CONCATENATE(BD_COMERCIAL!$K759," ",BD_COMERCIAL!$L759),'Curva Forward'!$B$5:$B$13,0),MATCH(GM$4,'Curva Forward'!$C$4:$AN$4,0))),FA759))</f>
        <v>0</v>
      </c>
      <c r="GN759" s="200">
        <f>IF(FB759="",0,CN759*CN$2*IF($FC759="V",1,-1)*IF($Q759="Fixo",(FB759-INDEX('Curva Forward'!$C$5:$AN$13,MATCH(CONCATENATE(BD_COMERCIAL!$K759," ",BD_COMERCIAL!$L759),'Curva Forward'!$B$5:$B$13,0),MATCH(GN$4,'Curva Forward'!$C$4:$AN$4,0))),FB759))</f>
        <v>0</v>
      </c>
      <c r="GO759" s="201">
        <f t="shared" ca="1" si="231"/>
        <v>788640</v>
      </c>
      <c r="GP759" s="201">
        <f t="shared" ca="1" si="232"/>
        <v>0</v>
      </c>
    </row>
    <row r="760" spans="1:198" ht="15" customHeight="1" x14ac:dyDescent="0.25">
      <c r="A760" s="6"/>
      <c r="B760" s="7" t="s">
        <v>1240</v>
      </c>
      <c r="C760" s="8">
        <v>44916</v>
      </c>
      <c r="D760" s="9" t="s">
        <v>124</v>
      </c>
      <c r="E760" s="9" t="s">
        <v>1056</v>
      </c>
      <c r="F760" s="113" t="s">
        <v>992</v>
      </c>
      <c r="G760" s="10" t="s">
        <v>147</v>
      </c>
      <c r="H760" s="113" t="e">
        <v>#N/A</v>
      </c>
      <c r="I760" s="9" t="s">
        <v>1238</v>
      </c>
      <c r="J760" s="166" t="s">
        <v>1234</v>
      </c>
      <c r="K760" s="10" t="s">
        <v>127</v>
      </c>
      <c r="L760" s="84" t="s">
        <v>22</v>
      </c>
      <c r="M760" s="11">
        <v>45108</v>
      </c>
      <c r="N760" s="12">
        <v>45199</v>
      </c>
      <c r="O760" s="10">
        <v>10</v>
      </c>
      <c r="P760" s="84">
        <v>93</v>
      </c>
      <c r="Q760" s="84" t="s">
        <v>128</v>
      </c>
      <c r="R760" s="10" t="s">
        <v>129</v>
      </c>
      <c r="S760" s="14" t="s">
        <v>135</v>
      </c>
      <c r="T760" s="11"/>
      <c r="U760" s="12"/>
      <c r="V760" s="257" t="str">
        <f ca="1">IF(U760="","",
IF(U760="NA","",
IFERROR(VLOOKUP(EOMONTH(M760,-2)+1,IPCA!$A:$B,2,0),
VLOOKUP(EOMONTH(TODAY(),-2)+1,IPCA!$A:$B,2,0))/
VLOOKUP(EOMONTH(U760,-2)+1,IPCA!$A:$B,2,0)*
P760))</f>
        <v/>
      </c>
      <c r="W760" s="84"/>
      <c r="X760" s="13"/>
      <c r="Y760" s="166"/>
      <c r="Z760" s="107" t="s">
        <v>148</v>
      </c>
      <c r="AA760" s="107" t="s">
        <v>148</v>
      </c>
      <c r="AB760" s="15"/>
      <c r="AM760" s="6"/>
      <c r="AN760" s="15"/>
      <c r="AT760">
        <v>10</v>
      </c>
      <c r="AU760">
        <v>10</v>
      </c>
      <c r="AV760">
        <v>10</v>
      </c>
      <c r="AY760" s="6"/>
      <c r="AZ760" s="15"/>
      <c r="BK760" s="6"/>
      <c r="BL760" s="15"/>
      <c r="BW760" s="6"/>
      <c r="BX760" s="15"/>
      <c r="CI760" s="6"/>
      <c r="CJ760" s="16" t="str">
        <f t="shared" si="221"/>
        <v/>
      </c>
      <c r="CK760" s="16">
        <f t="shared" si="222"/>
        <v>2.5205479452054793</v>
      </c>
      <c r="CL760" s="16" t="str">
        <f t="shared" si="223"/>
        <v/>
      </c>
      <c r="CM760" s="16" t="str">
        <f t="shared" si="224"/>
        <v/>
      </c>
      <c r="CN760" s="16" t="str">
        <f t="shared" si="225"/>
        <v/>
      </c>
      <c r="CO760" s="18"/>
      <c r="CP760" s="15"/>
      <c r="DA760" s="6"/>
      <c r="DB760" s="15"/>
      <c r="DH760">
        <v>93</v>
      </c>
      <c r="DI760">
        <v>93</v>
      </c>
      <c r="DJ760">
        <v>93</v>
      </c>
      <c r="DM760" s="6"/>
      <c r="DN760" s="15"/>
      <c r="DY760" s="6"/>
      <c r="DZ760" s="15"/>
      <c r="EK760" s="6"/>
      <c r="EL760" s="15"/>
      <c r="EW760" s="6"/>
      <c r="EX760" s="16" t="str">
        <f t="shared" si="233"/>
        <v/>
      </c>
      <c r="EY760" s="16">
        <f t="shared" si="234"/>
        <v>23.44109589041096</v>
      </c>
      <c r="EZ760" s="16" t="str">
        <f t="shared" si="235"/>
        <v/>
      </c>
      <c r="FA760" s="16" t="str">
        <f t="shared" si="236"/>
        <v/>
      </c>
      <c r="FB760" s="160" t="str">
        <f t="shared" si="237"/>
        <v/>
      </c>
      <c r="FC760" t="s">
        <v>204</v>
      </c>
      <c r="FD760" s="20" t="s">
        <v>147</v>
      </c>
      <c r="FE760"/>
      <c r="FF760" s="209" t="s">
        <v>206</v>
      </c>
      <c r="FH760" s="284">
        <f t="shared" ca="1" si="226"/>
        <v>0</v>
      </c>
      <c r="FI760" s="208">
        <f t="shared" si="227"/>
        <v>3.0333333333333332</v>
      </c>
      <c r="FK760" t="str">
        <f t="shared" si="228"/>
        <v>Portfólio</v>
      </c>
      <c r="FL760" s="201">
        <f t="shared" ca="1" si="229"/>
        <v>0</v>
      </c>
      <c r="FM760" s="201">
        <f t="shared" ca="1" si="230"/>
        <v>-2031360</v>
      </c>
      <c r="FN760" s="200">
        <f>AB760*AB$2*IF($FC760="V",1,-1)*IF($Q760="Fixo",(CP760-INDEX('Curva Forward'!$C$5:$AN$13,MATCH(CONCATENATE(BD_COMERCIAL!$K760," ",BD_COMERCIAL!$L760),'Curva Forward'!$B$5:$B$13,0),MATCH(FN$4,'Curva Forward'!$C$4:$AN$4,0))),CP760)</f>
        <v>0</v>
      </c>
      <c r="FO760" s="200">
        <f>AC760*AC$2*IF($FC760="V",1,-1)*IF($Q760="Fixo",(CQ760-INDEX('Curva Forward'!$C$5:$AN$13,MATCH(CONCATENATE(BD_COMERCIAL!$K760," ",BD_COMERCIAL!$L760),'Curva Forward'!$B$5:$B$13,0),MATCH(FO$4,'Curva Forward'!$C$4:$AN$4,0))),CQ760)</f>
        <v>0</v>
      </c>
      <c r="FP760" s="200">
        <f>AD760*AD$2*IF($FC760="V",1,-1)*IF($Q760="Fixo",(CR760-INDEX('Curva Forward'!$C$5:$AN$13,MATCH(CONCATENATE(BD_COMERCIAL!$K760," ",BD_COMERCIAL!$L760),'Curva Forward'!$B$5:$B$13,0),MATCH(FP$4,'Curva Forward'!$C$4:$AN$4,0))),CR760)</f>
        <v>0</v>
      </c>
      <c r="FQ760" s="200">
        <f>AE760*AE$2*IF($FC760="V",1,-1)*IF($Q760="Fixo",(CS760-INDEX('Curva Forward'!$C$5:$AN$13,MATCH(CONCATENATE(BD_COMERCIAL!$K760," ",BD_COMERCIAL!$L760),'Curva Forward'!$B$5:$B$13,0),MATCH(FQ$4,'Curva Forward'!$C$4:$AN$4,0))),CS760)</f>
        <v>0</v>
      </c>
      <c r="FR760" s="200">
        <f>AF760*AF$2*IF($FC760="V",1,-1)*IF($Q760="Fixo",(CT760-INDEX('Curva Forward'!$C$5:$AN$13,MATCH(CONCATENATE(BD_COMERCIAL!$K760," ",BD_COMERCIAL!$L760),'Curva Forward'!$B$5:$B$13,0),MATCH(FR$4,'Curva Forward'!$C$4:$AN$4,0))),CT760)</f>
        <v>0</v>
      </c>
      <c r="FS760" s="200">
        <f>AG760*AG$2*IF($FC760="V",1,-1)*IF($Q760="Fixo",(CU760-INDEX('Curva Forward'!$C$5:$AN$13,MATCH(CONCATENATE(BD_COMERCIAL!$K760," ",BD_COMERCIAL!$L760),'Curva Forward'!$B$5:$B$13,0),MATCH(FS$4,'Curva Forward'!$C$4:$AN$4,0))),CU760)</f>
        <v>0</v>
      </c>
      <c r="FT760" s="200">
        <f>AH760*AH$2*IF($FC760="V",1,-1)*IF($Q760="Fixo",(CV760-INDEX('Curva Forward'!$C$5:$AN$13,MATCH(CONCATENATE(BD_COMERCIAL!$K760," ",BD_COMERCIAL!$L760),'Curva Forward'!$B$5:$B$13,0),MATCH(FT$4,'Curva Forward'!$C$4:$AN$4,0))),CV760)</f>
        <v>0</v>
      </c>
      <c r="FU760" s="200">
        <f>AI760*AI$2*IF($FC760="V",1,-1)*IF($Q760="Fixo",(CW760-INDEX('Curva Forward'!$C$5:$AN$13,MATCH(CONCATENATE(BD_COMERCIAL!$K760," ",BD_COMERCIAL!$L760),'Curva Forward'!$B$5:$B$13,0),MATCH(FU$4,'Curva Forward'!$C$4:$AN$4,0))),CW760)</f>
        <v>0</v>
      </c>
      <c r="FV760" s="200">
        <f>AJ760*AJ$2*IF($FC760="V",1,-1)*IF($Q760="Fixo",(CX760-INDEX('Curva Forward'!$C$5:$AN$13,MATCH(CONCATENATE(BD_COMERCIAL!$K760," ",BD_COMERCIAL!$L760),'Curva Forward'!$B$5:$B$13,0),MATCH(FV$4,'Curva Forward'!$C$4:$AN$4,0))),CX760)</f>
        <v>0</v>
      </c>
      <c r="FW760" s="200">
        <f>AK760*AK$2*IF($FC760="V",1,-1)*IF($Q760="Fixo",(CY760-INDEX('Curva Forward'!$C$5:$AN$13,MATCH(CONCATENATE(BD_COMERCIAL!$K760," ",BD_COMERCIAL!$L760),'Curva Forward'!$B$5:$B$13,0),MATCH(FW$4,'Curva Forward'!$C$4:$AN$4,0))),CY760)</f>
        <v>0</v>
      </c>
      <c r="FX760" s="200">
        <f>AL760*AL$2*IF($FC760="V",1,-1)*IF($Q760="Fixo",(CZ760-INDEX('Curva Forward'!$C$5:$AN$13,MATCH(CONCATENATE(BD_COMERCIAL!$K760," ",BD_COMERCIAL!$L760),'Curva Forward'!$B$5:$B$13,0),MATCH(FX$4,'Curva Forward'!$C$4:$AN$4,0))),CZ760)</f>
        <v>0</v>
      </c>
      <c r="FY760" s="200">
        <f>AM760*AM$2*IF($FC760="V",1,-1)*IF($Q760="Fixo",(DA760-INDEX('Curva Forward'!$C$5:$AN$13,MATCH(CONCATENATE(BD_COMERCIAL!$K760," ",BD_COMERCIAL!$L760),'Curva Forward'!$B$5:$B$13,0),MATCH(FY$4,'Curva Forward'!$C$4:$AN$4,0))),DA760)</f>
        <v>0</v>
      </c>
      <c r="FZ760" s="200">
        <f>AN760*AN$2*IF($FC760="V",1,-1)*IF($Q760="Fixo",(DB760-INDEX('Curva Forward'!$C$5:$AN$13,MATCH(CONCATENATE(BD_COMERCIAL!$K760," ",BD_COMERCIAL!$L760),'Curva Forward'!$B$5:$B$13,0),MATCH(FZ$4,'Curva Forward'!$C$4:$AN$4,0))),DB760)</f>
        <v>0</v>
      </c>
      <c r="GA760" s="200">
        <f>AO760*AO$2*IF($FC760="V",1,-1)*IF($Q760="Fixo",(DC760-INDEX('Curva Forward'!$C$5:$AN$13,MATCH(CONCATENATE(BD_COMERCIAL!$K760," ",BD_COMERCIAL!$L760),'Curva Forward'!$B$5:$B$13,0),MATCH(GA$4,'Curva Forward'!$C$4:$AN$4,0))),DC760)</f>
        <v>0</v>
      </c>
      <c r="GB760" s="200">
        <f>AP760*AP$2*IF($FC760="V",1,-1)*IF($Q760="Fixo",(DD760-INDEX('Curva Forward'!$C$5:$AN$13,MATCH(CONCATENATE(BD_COMERCIAL!$K760," ",BD_COMERCIAL!$L760),'Curva Forward'!$B$5:$B$13,0),MATCH(GB$4,'Curva Forward'!$C$4:$AN$4,0))),DD760)</f>
        <v>0</v>
      </c>
      <c r="GC760" s="200">
        <f>AQ760*AQ$2*IF($FC760="V",1,-1)*IF($Q760="Fixo",(DE760-INDEX('Curva Forward'!$C$5:$AN$13,MATCH(CONCATENATE(BD_COMERCIAL!$K760," ",BD_COMERCIAL!$L760),'Curva Forward'!$B$5:$B$13,0),MATCH(GC$4,'Curva Forward'!$C$4:$AN$4,0))),DE760)</f>
        <v>0</v>
      </c>
      <c r="GD760" s="200">
        <f>AR760*AR$2*IF($FC760="V",1,-1)*IF($Q760="Fixo",(DF760-INDEX('Curva Forward'!$C$5:$AN$13,MATCH(CONCATENATE(BD_COMERCIAL!$K760," ",BD_COMERCIAL!$L760),'Curva Forward'!$B$5:$B$13,0),MATCH(GD$4,'Curva Forward'!$C$4:$AN$4,0))),DF760)</f>
        <v>0</v>
      </c>
      <c r="GE760" s="200">
        <f>AS760*AS$2*IF($FC760="V",1,-1)*IF($Q760="Fixo",(DG760-INDEX('Curva Forward'!$C$5:$AN$13,MATCH(CONCATENATE(BD_COMERCIAL!$K760," ",BD_COMERCIAL!$L760),'Curva Forward'!$B$5:$B$13,0),MATCH(GE$4,'Curva Forward'!$C$4:$AN$4,0))),DG760)</f>
        <v>0</v>
      </c>
      <c r="GF760" s="200">
        <f>AT760*AT$2*IF($FC760="V",1,-1)*IF($Q760="Fixo",(DH760-INDEX('Curva Forward'!$C$5:$AN$13,MATCH(CONCATENATE(BD_COMERCIAL!$K760," ",BD_COMERCIAL!$L760),'Curva Forward'!$B$5:$B$13,0),MATCH(GF$4,'Curva Forward'!$C$4:$AN$4,0))),DH760)</f>
        <v>-684480</v>
      </c>
      <c r="GG760" s="200">
        <f>AU760*AU$2*IF($FC760="V",1,-1)*IF($Q760="Fixo",(DI760-INDEX('Curva Forward'!$C$5:$AN$13,MATCH(CONCATENATE(BD_COMERCIAL!$K760," ",BD_COMERCIAL!$L760),'Curva Forward'!$B$5:$B$13,0),MATCH(GG$4,'Curva Forward'!$C$4:$AN$4,0))),DI760)</f>
        <v>-684480</v>
      </c>
      <c r="GH760" s="200">
        <f>AV760*AV$2*IF($FC760="V",1,-1)*IF($Q760="Fixo",(DJ760-INDEX('Curva Forward'!$C$5:$AN$13,MATCH(CONCATENATE(BD_COMERCIAL!$K760," ",BD_COMERCIAL!$L760),'Curva Forward'!$B$5:$B$13,0),MATCH(GH$4,'Curva Forward'!$C$4:$AN$4,0))),DJ760)</f>
        <v>-662400</v>
      </c>
      <c r="GI760" s="200">
        <f>AW760*AW$2*IF($FC760="V",1,-1)*IF($Q760="Fixo",(DK760-INDEX('Curva Forward'!$C$5:$AN$13,MATCH(CONCATENATE(BD_COMERCIAL!$K760," ",BD_COMERCIAL!$L760),'Curva Forward'!$B$5:$B$13,0),MATCH(GI$4,'Curva Forward'!$C$4:$AN$4,0))),DK760)</f>
        <v>0</v>
      </c>
      <c r="GJ760" s="200">
        <f>AX760*AX$2*IF($FC760="V",1,-1)*IF($Q760="Fixo",(DL760-INDEX('Curva Forward'!$C$5:$AN$13,MATCH(CONCATENATE(BD_COMERCIAL!$K760," ",BD_COMERCIAL!$L760),'Curva Forward'!$B$5:$B$13,0),MATCH(GJ$4,'Curva Forward'!$C$4:$AN$4,0))),DL760)</f>
        <v>0</v>
      </c>
      <c r="GK760" s="200">
        <f>AY760*AY$2*IF($FC760="V",1,-1)*IF($Q760="Fixo",(DM760-INDEX('Curva Forward'!$C$5:$AN$13,MATCH(CONCATENATE(BD_COMERCIAL!$K760," ",BD_COMERCIAL!$L760),'Curva Forward'!$B$5:$B$13,0),MATCH(GK$4,'Curva Forward'!$C$4:$AN$4,0))),DM760)</f>
        <v>0</v>
      </c>
      <c r="GL760" s="200">
        <f>IF(EZ760="",0,CL760*CL$2*IF($FC760="V",1,-1)*IF($Q760="Fixo",(EZ760-INDEX('Curva Forward'!$C$5:$AN$13,MATCH(CONCATENATE(BD_COMERCIAL!$K760," ",BD_COMERCIAL!$L760),'Curva Forward'!$B$5:$B$13,0),MATCH(GL$4,'Curva Forward'!$C$4:$AN$4,0))),EZ760))</f>
        <v>0</v>
      </c>
      <c r="GM760" s="200">
        <f>IF(FA760="",0,CM760*CM$2*IF($FC760="V",1,-1)*IF($Q760="Fixo",(FA760-INDEX('Curva Forward'!$C$5:$AN$13,MATCH(CONCATENATE(BD_COMERCIAL!$K760," ",BD_COMERCIAL!$L760),'Curva Forward'!$B$5:$B$13,0),MATCH(GM$4,'Curva Forward'!$C$4:$AN$4,0))),FA760))</f>
        <v>0</v>
      </c>
      <c r="GN760" s="200">
        <f>IF(FB760="",0,CN760*CN$2*IF($FC760="V",1,-1)*IF($Q760="Fixo",(FB760-INDEX('Curva Forward'!$C$5:$AN$13,MATCH(CONCATENATE(BD_COMERCIAL!$K760," ",BD_COMERCIAL!$L760),'Curva Forward'!$B$5:$B$13,0),MATCH(GN$4,'Curva Forward'!$C$4:$AN$4,0))),FB760))</f>
        <v>0</v>
      </c>
      <c r="GO760" s="201">
        <f t="shared" ca="1" si="231"/>
        <v>0</v>
      </c>
      <c r="GP760" s="201">
        <f t="shared" ca="1" si="232"/>
        <v>-2031360</v>
      </c>
    </row>
    <row r="761" spans="1:198" ht="15" customHeight="1" x14ac:dyDescent="0.25">
      <c r="A761" s="6"/>
      <c r="B761" s="7" t="s">
        <v>1241</v>
      </c>
      <c r="C761" s="8">
        <v>44916</v>
      </c>
      <c r="D761" s="9" t="s">
        <v>124</v>
      </c>
      <c r="E761" s="9" t="s">
        <v>1056</v>
      </c>
      <c r="F761" s="113" t="s">
        <v>992</v>
      </c>
      <c r="G761" s="10" t="s">
        <v>147</v>
      </c>
      <c r="H761" s="113" t="e">
        <v>#N/A</v>
      </c>
      <c r="I761" s="9" t="s">
        <v>1238</v>
      </c>
      <c r="J761" s="166" t="s">
        <v>1234</v>
      </c>
      <c r="K761" s="10" t="s">
        <v>127</v>
      </c>
      <c r="L761" s="84" t="s">
        <v>22</v>
      </c>
      <c r="M761" s="11">
        <v>45108</v>
      </c>
      <c r="N761" s="12">
        <v>45291</v>
      </c>
      <c r="O761" s="10">
        <v>20</v>
      </c>
      <c r="P761" s="84">
        <v>93</v>
      </c>
      <c r="Q761" s="84" t="s">
        <v>128</v>
      </c>
      <c r="R761" s="10" t="s">
        <v>129</v>
      </c>
      <c r="S761" s="14" t="s">
        <v>135</v>
      </c>
      <c r="T761" s="11"/>
      <c r="U761" s="12"/>
      <c r="V761" s="257" t="str">
        <f ca="1">IF(U761="","",
IF(U761="NA","",
IFERROR(VLOOKUP(EOMONTH(M761,-2)+1,IPCA!$A:$B,2,0),
VLOOKUP(EOMONTH(TODAY(),-2)+1,IPCA!$A:$B,2,0))/
VLOOKUP(EOMONTH(U761,-2)+1,IPCA!$A:$B,2,0)*
P761))</f>
        <v/>
      </c>
      <c r="W761" s="84"/>
      <c r="X761" s="13"/>
      <c r="Y761" s="166"/>
      <c r="Z761" s="107" t="s">
        <v>148</v>
      </c>
      <c r="AA761" s="107" t="s">
        <v>148</v>
      </c>
      <c r="AB761" s="15"/>
      <c r="AM761" s="6"/>
      <c r="AN761" s="15"/>
      <c r="AT761">
        <v>20</v>
      </c>
      <c r="AU761">
        <v>20</v>
      </c>
      <c r="AV761">
        <v>20</v>
      </c>
      <c r="AW761">
        <v>20</v>
      </c>
      <c r="AX761">
        <v>20</v>
      </c>
      <c r="AY761" s="6">
        <v>20</v>
      </c>
      <c r="AZ761" s="15"/>
      <c r="BK761" s="6"/>
      <c r="BL761" s="15"/>
      <c r="BW761" s="6"/>
      <c r="BX761" s="15"/>
      <c r="CI761" s="6"/>
      <c r="CJ761" s="16" t="str">
        <f t="shared" si="221"/>
        <v/>
      </c>
      <c r="CK761" s="16">
        <f t="shared" si="222"/>
        <v>10.082191780821917</v>
      </c>
      <c r="CL761" s="16" t="str">
        <f t="shared" si="223"/>
        <v/>
      </c>
      <c r="CM761" s="16" t="str">
        <f t="shared" si="224"/>
        <v/>
      </c>
      <c r="CN761" s="16" t="str">
        <f t="shared" si="225"/>
        <v/>
      </c>
      <c r="CO761" s="18"/>
      <c r="CP761" s="15"/>
      <c r="DA761" s="6"/>
      <c r="DB761" s="15"/>
      <c r="DH761">
        <v>93</v>
      </c>
      <c r="DI761">
        <v>93</v>
      </c>
      <c r="DJ761">
        <v>93</v>
      </c>
      <c r="DK761">
        <v>93</v>
      </c>
      <c r="DL761">
        <v>93</v>
      </c>
      <c r="DM761" s="6">
        <v>93</v>
      </c>
      <c r="DN761" s="15"/>
      <c r="DY761" s="6"/>
      <c r="DZ761" s="15"/>
      <c r="EK761" s="6"/>
      <c r="EL761" s="15"/>
      <c r="EW761" s="6"/>
      <c r="EX761" s="16" t="str">
        <f t="shared" si="233"/>
        <v/>
      </c>
      <c r="EY761" s="16">
        <f t="shared" si="234"/>
        <v>46.88219178082192</v>
      </c>
      <c r="EZ761" s="16" t="str">
        <f t="shared" si="235"/>
        <v/>
      </c>
      <c r="FA761" s="16" t="str">
        <f t="shared" si="236"/>
        <v/>
      </c>
      <c r="FB761" s="160" t="str">
        <f t="shared" si="237"/>
        <v/>
      </c>
      <c r="FC761" t="s">
        <v>204</v>
      </c>
      <c r="FD761" s="20" t="s">
        <v>147</v>
      </c>
      <c r="FE761"/>
      <c r="FF761" s="209" t="s">
        <v>206</v>
      </c>
      <c r="FH761" s="284">
        <f t="shared" ca="1" si="226"/>
        <v>0</v>
      </c>
      <c r="FI761" s="208">
        <f t="shared" si="227"/>
        <v>6.1</v>
      </c>
      <c r="FK761" t="str">
        <f t="shared" si="228"/>
        <v>Portfólio</v>
      </c>
      <c r="FL761" s="201">
        <f t="shared" ca="1" si="229"/>
        <v>0</v>
      </c>
      <c r="FM761" s="201">
        <f t="shared" ca="1" si="230"/>
        <v>-8125440</v>
      </c>
      <c r="FN761" s="200">
        <f>AB761*AB$2*IF($FC761="V",1,-1)*IF($Q761="Fixo",(CP761-INDEX('Curva Forward'!$C$5:$AN$13,MATCH(CONCATENATE(BD_COMERCIAL!$K761," ",BD_COMERCIAL!$L761),'Curva Forward'!$B$5:$B$13,0),MATCH(FN$4,'Curva Forward'!$C$4:$AN$4,0))),CP761)</f>
        <v>0</v>
      </c>
      <c r="FO761" s="200">
        <f>AC761*AC$2*IF($FC761="V",1,-1)*IF($Q761="Fixo",(CQ761-INDEX('Curva Forward'!$C$5:$AN$13,MATCH(CONCATENATE(BD_COMERCIAL!$K761," ",BD_COMERCIAL!$L761),'Curva Forward'!$B$5:$B$13,0),MATCH(FO$4,'Curva Forward'!$C$4:$AN$4,0))),CQ761)</f>
        <v>0</v>
      </c>
      <c r="FP761" s="200">
        <f>AD761*AD$2*IF($FC761="V",1,-1)*IF($Q761="Fixo",(CR761-INDEX('Curva Forward'!$C$5:$AN$13,MATCH(CONCATENATE(BD_COMERCIAL!$K761," ",BD_COMERCIAL!$L761),'Curva Forward'!$B$5:$B$13,0),MATCH(FP$4,'Curva Forward'!$C$4:$AN$4,0))),CR761)</f>
        <v>0</v>
      </c>
      <c r="FQ761" s="200">
        <f>AE761*AE$2*IF($FC761="V",1,-1)*IF($Q761="Fixo",(CS761-INDEX('Curva Forward'!$C$5:$AN$13,MATCH(CONCATENATE(BD_COMERCIAL!$K761," ",BD_COMERCIAL!$L761),'Curva Forward'!$B$5:$B$13,0),MATCH(FQ$4,'Curva Forward'!$C$4:$AN$4,0))),CS761)</f>
        <v>0</v>
      </c>
      <c r="FR761" s="200">
        <f>AF761*AF$2*IF($FC761="V",1,-1)*IF($Q761="Fixo",(CT761-INDEX('Curva Forward'!$C$5:$AN$13,MATCH(CONCATENATE(BD_COMERCIAL!$K761," ",BD_COMERCIAL!$L761),'Curva Forward'!$B$5:$B$13,0),MATCH(FR$4,'Curva Forward'!$C$4:$AN$4,0))),CT761)</f>
        <v>0</v>
      </c>
      <c r="FS761" s="200">
        <f>AG761*AG$2*IF($FC761="V",1,-1)*IF($Q761="Fixo",(CU761-INDEX('Curva Forward'!$C$5:$AN$13,MATCH(CONCATENATE(BD_COMERCIAL!$K761," ",BD_COMERCIAL!$L761),'Curva Forward'!$B$5:$B$13,0),MATCH(FS$4,'Curva Forward'!$C$4:$AN$4,0))),CU761)</f>
        <v>0</v>
      </c>
      <c r="FT761" s="200">
        <f>AH761*AH$2*IF($FC761="V",1,-1)*IF($Q761="Fixo",(CV761-INDEX('Curva Forward'!$C$5:$AN$13,MATCH(CONCATENATE(BD_COMERCIAL!$K761," ",BD_COMERCIAL!$L761),'Curva Forward'!$B$5:$B$13,0),MATCH(FT$4,'Curva Forward'!$C$4:$AN$4,0))),CV761)</f>
        <v>0</v>
      </c>
      <c r="FU761" s="200">
        <f>AI761*AI$2*IF($FC761="V",1,-1)*IF($Q761="Fixo",(CW761-INDEX('Curva Forward'!$C$5:$AN$13,MATCH(CONCATENATE(BD_COMERCIAL!$K761," ",BD_COMERCIAL!$L761),'Curva Forward'!$B$5:$B$13,0),MATCH(FU$4,'Curva Forward'!$C$4:$AN$4,0))),CW761)</f>
        <v>0</v>
      </c>
      <c r="FV761" s="200">
        <f>AJ761*AJ$2*IF($FC761="V",1,-1)*IF($Q761="Fixo",(CX761-INDEX('Curva Forward'!$C$5:$AN$13,MATCH(CONCATENATE(BD_COMERCIAL!$K761," ",BD_COMERCIAL!$L761),'Curva Forward'!$B$5:$B$13,0),MATCH(FV$4,'Curva Forward'!$C$4:$AN$4,0))),CX761)</f>
        <v>0</v>
      </c>
      <c r="FW761" s="200">
        <f>AK761*AK$2*IF($FC761="V",1,-1)*IF($Q761="Fixo",(CY761-INDEX('Curva Forward'!$C$5:$AN$13,MATCH(CONCATENATE(BD_COMERCIAL!$K761," ",BD_COMERCIAL!$L761),'Curva Forward'!$B$5:$B$13,0),MATCH(FW$4,'Curva Forward'!$C$4:$AN$4,0))),CY761)</f>
        <v>0</v>
      </c>
      <c r="FX761" s="200">
        <f>AL761*AL$2*IF($FC761="V",1,-1)*IF($Q761="Fixo",(CZ761-INDEX('Curva Forward'!$C$5:$AN$13,MATCH(CONCATENATE(BD_COMERCIAL!$K761," ",BD_COMERCIAL!$L761),'Curva Forward'!$B$5:$B$13,0),MATCH(FX$4,'Curva Forward'!$C$4:$AN$4,0))),CZ761)</f>
        <v>0</v>
      </c>
      <c r="FY761" s="200">
        <f>AM761*AM$2*IF($FC761="V",1,-1)*IF($Q761="Fixo",(DA761-INDEX('Curva Forward'!$C$5:$AN$13,MATCH(CONCATENATE(BD_COMERCIAL!$K761," ",BD_COMERCIAL!$L761),'Curva Forward'!$B$5:$B$13,0),MATCH(FY$4,'Curva Forward'!$C$4:$AN$4,0))),DA761)</f>
        <v>0</v>
      </c>
      <c r="FZ761" s="200">
        <f>AN761*AN$2*IF($FC761="V",1,-1)*IF($Q761="Fixo",(DB761-INDEX('Curva Forward'!$C$5:$AN$13,MATCH(CONCATENATE(BD_COMERCIAL!$K761," ",BD_COMERCIAL!$L761),'Curva Forward'!$B$5:$B$13,0),MATCH(FZ$4,'Curva Forward'!$C$4:$AN$4,0))),DB761)</f>
        <v>0</v>
      </c>
      <c r="GA761" s="200">
        <f>AO761*AO$2*IF($FC761="V",1,-1)*IF($Q761="Fixo",(DC761-INDEX('Curva Forward'!$C$5:$AN$13,MATCH(CONCATENATE(BD_COMERCIAL!$K761," ",BD_COMERCIAL!$L761),'Curva Forward'!$B$5:$B$13,0),MATCH(GA$4,'Curva Forward'!$C$4:$AN$4,0))),DC761)</f>
        <v>0</v>
      </c>
      <c r="GB761" s="200">
        <f>AP761*AP$2*IF($FC761="V",1,-1)*IF($Q761="Fixo",(DD761-INDEX('Curva Forward'!$C$5:$AN$13,MATCH(CONCATENATE(BD_COMERCIAL!$K761," ",BD_COMERCIAL!$L761),'Curva Forward'!$B$5:$B$13,0),MATCH(GB$4,'Curva Forward'!$C$4:$AN$4,0))),DD761)</f>
        <v>0</v>
      </c>
      <c r="GC761" s="200">
        <f>AQ761*AQ$2*IF($FC761="V",1,-1)*IF($Q761="Fixo",(DE761-INDEX('Curva Forward'!$C$5:$AN$13,MATCH(CONCATENATE(BD_COMERCIAL!$K761," ",BD_COMERCIAL!$L761),'Curva Forward'!$B$5:$B$13,0),MATCH(GC$4,'Curva Forward'!$C$4:$AN$4,0))),DE761)</f>
        <v>0</v>
      </c>
      <c r="GD761" s="200">
        <f>AR761*AR$2*IF($FC761="V",1,-1)*IF($Q761="Fixo",(DF761-INDEX('Curva Forward'!$C$5:$AN$13,MATCH(CONCATENATE(BD_COMERCIAL!$K761," ",BD_COMERCIAL!$L761),'Curva Forward'!$B$5:$B$13,0),MATCH(GD$4,'Curva Forward'!$C$4:$AN$4,0))),DF761)</f>
        <v>0</v>
      </c>
      <c r="GE761" s="200">
        <f>AS761*AS$2*IF($FC761="V",1,-1)*IF($Q761="Fixo",(DG761-INDEX('Curva Forward'!$C$5:$AN$13,MATCH(CONCATENATE(BD_COMERCIAL!$K761," ",BD_COMERCIAL!$L761),'Curva Forward'!$B$5:$B$13,0),MATCH(GE$4,'Curva Forward'!$C$4:$AN$4,0))),DG761)</f>
        <v>0</v>
      </c>
      <c r="GF761" s="200">
        <f>AT761*AT$2*IF($FC761="V",1,-1)*IF($Q761="Fixo",(DH761-INDEX('Curva Forward'!$C$5:$AN$13,MATCH(CONCATENATE(BD_COMERCIAL!$K761," ",BD_COMERCIAL!$L761),'Curva Forward'!$B$5:$B$13,0),MATCH(GF$4,'Curva Forward'!$C$4:$AN$4,0))),DH761)</f>
        <v>-1368960</v>
      </c>
      <c r="GG761" s="200">
        <f>AU761*AU$2*IF($FC761="V",1,-1)*IF($Q761="Fixo",(DI761-INDEX('Curva Forward'!$C$5:$AN$13,MATCH(CONCATENATE(BD_COMERCIAL!$K761," ",BD_COMERCIAL!$L761),'Curva Forward'!$B$5:$B$13,0),MATCH(GG$4,'Curva Forward'!$C$4:$AN$4,0))),DI761)</f>
        <v>-1368960</v>
      </c>
      <c r="GH761" s="200">
        <f>AV761*AV$2*IF($FC761="V",1,-1)*IF($Q761="Fixo",(DJ761-INDEX('Curva Forward'!$C$5:$AN$13,MATCH(CONCATENATE(BD_COMERCIAL!$K761," ",BD_COMERCIAL!$L761),'Curva Forward'!$B$5:$B$13,0),MATCH(GH$4,'Curva Forward'!$C$4:$AN$4,0))),DJ761)</f>
        <v>-1324800</v>
      </c>
      <c r="GI761" s="200">
        <f>AW761*AW$2*IF($FC761="V",1,-1)*IF($Q761="Fixo",(DK761-INDEX('Curva Forward'!$C$5:$AN$13,MATCH(CONCATENATE(BD_COMERCIAL!$K761," ",BD_COMERCIAL!$L761),'Curva Forward'!$B$5:$B$13,0),MATCH(GI$4,'Curva Forward'!$C$4:$AN$4,0))),DK761)</f>
        <v>-1368960</v>
      </c>
      <c r="GJ761" s="200">
        <f>AX761*AX$2*IF($FC761="V",1,-1)*IF($Q761="Fixo",(DL761-INDEX('Curva Forward'!$C$5:$AN$13,MATCH(CONCATENATE(BD_COMERCIAL!$K761," ",BD_COMERCIAL!$L761),'Curva Forward'!$B$5:$B$13,0),MATCH(GJ$4,'Curva Forward'!$C$4:$AN$4,0))),DL761)</f>
        <v>-1324800</v>
      </c>
      <c r="GK761" s="200">
        <f>AY761*AY$2*IF($FC761="V",1,-1)*IF($Q761="Fixo",(DM761-INDEX('Curva Forward'!$C$5:$AN$13,MATCH(CONCATENATE(BD_COMERCIAL!$K761," ",BD_COMERCIAL!$L761),'Curva Forward'!$B$5:$B$13,0),MATCH(GK$4,'Curva Forward'!$C$4:$AN$4,0))),DM761)</f>
        <v>-1368960</v>
      </c>
      <c r="GL761" s="200">
        <f>IF(EZ761="",0,CL761*CL$2*IF($FC761="V",1,-1)*IF($Q761="Fixo",(EZ761-INDEX('Curva Forward'!$C$5:$AN$13,MATCH(CONCATENATE(BD_COMERCIAL!$K761," ",BD_COMERCIAL!$L761),'Curva Forward'!$B$5:$B$13,0),MATCH(GL$4,'Curva Forward'!$C$4:$AN$4,0))),EZ761))</f>
        <v>0</v>
      </c>
      <c r="GM761" s="200">
        <f>IF(FA761="",0,CM761*CM$2*IF($FC761="V",1,-1)*IF($Q761="Fixo",(FA761-INDEX('Curva Forward'!$C$5:$AN$13,MATCH(CONCATENATE(BD_COMERCIAL!$K761," ",BD_COMERCIAL!$L761),'Curva Forward'!$B$5:$B$13,0),MATCH(GM$4,'Curva Forward'!$C$4:$AN$4,0))),FA761))</f>
        <v>0</v>
      </c>
      <c r="GN761" s="200">
        <f>IF(FB761="",0,CN761*CN$2*IF($FC761="V",1,-1)*IF($Q761="Fixo",(FB761-INDEX('Curva Forward'!$C$5:$AN$13,MATCH(CONCATENATE(BD_COMERCIAL!$K761," ",BD_COMERCIAL!$L761),'Curva Forward'!$B$5:$B$13,0),MATCH(GN$4,'Curva Forward'!$C$4:$AN$4,0))),FB761))</f>
        <v>0</v>
      </c>
      <c r="GO761" s="201">
        <f t="shared" ca="1" si="231"/>
        <v>0</v>
      </c>
      <c r="GP761" s="201">
        <f t="shared" ca="1" si="232"/>
        <v>-8125440</v>
      </c>
    </row>
    <row r="762" spans="1:198" ht="15" customHeight="1" x14ac:dyDescent="0.25">
      <c r="A762" s="6"/>
      <c r="B762" s="7" t="s">
        <v>1242</v>
      </c>
      <c r="C762" s="8">
        <v>44917</v>
      </c>
      <c r="D762" s="9" t="s">
        <v>124</v>
      </c>
      <c r="E762" s="9" t="s">
        <v>1056</v>
      </c>
      <c r="F762" s="113" t="s">
        <v>992</v>
      </c>
      <c r="G762" s="10" t="s">
        <v>1113</v>
      </c>
      <c r="H762" s="113" t="s">
        <v>1114</v>
      </c>
      <c r="I762" s="9" t="s">
        <v>126</v>
      </c>
      <c r="J762" s="166" t="s">
        <v>1234</v>
      </c>
      <c r="K762" s="10" t="s">
        <v>127</v>
      </c>
      <c r="L762" s="84" t="s">
        <v>22</v>
      </c>
      <c r="M762" s="11">
        <v>45017</v>
      </c>
      <c r="N762" s="12">
        <v>45046</v>
      </c>
      <c r="O762" s="10">
        <v>20</v>
      </c>
      <c r="P762" s="84">
        <v>73</v>
      </c>
      <c r="Q762" s="84" t="s">
        <v>128</v>
      </c>
      <c r="R762" s="10" t="s">
        <v>129</v>
      </c>
      <c r="S762" s="14" t="s">
        <v>135</v>
      </c>
      <c r="T762" s="11"/>
      <c r="U762" s="12"/>
      <c r="V762" s="257" t="str">
        <f ca="1">IF(U762="","",
IF(U762="NA","",
IFERROR(VLOOKUP(EOMONTH(M762,-2)+1,IPCA!$A:$B,2,0),
VLOOKUP(EOMONTH(TODAY(),-2)+1,IPCA!$A:$B,2,0))/
VLOOKUP(EOMONTH(U762,-2)+1,IPCA!$A:$B,2,0)*
P762))</f>
        <v/>
      </c>
      <c r="W762" s="84"/>
      <c r="X762" s="13" t="s">
        <v>133</v>
      </c>
      <c r="Y762" s="166"/>
      <c r="AA762" s="108"/>
      <c r="AB762" s="15"/>
      <c r="AM762" s="6"/>
      <c r="AN762" s="15"/>
      <c r="AQ762">
        <v>20</v>
      </c>
      <c r="AY762" s="6"/>
      <c r="AZ762" s="15"/>
      <c r="BK762" s="6"/>
      <c r="BL762" s="15"/>
      <c r="BW762" s="6"/>
      <c r="BX762" s="15"/>
      <c r="CI762" s="6"/>
      <c r="CJ762" s="16" t="str">
        <f t="shared" si="221"/>
        <v/>
      </c>
      <c r="CK762" s="16">
        <f t="shared" si="222"/>
        <v>1.6438356164383561</v>
      </c>
      <c r="CL762" s="16" t="str">
        <f t="shared" si="223"/>
        <v/>
      </c>
      <c r="CM762" s="16" t="str">
        <f t="shared" si="224"/>
        <v/>
      </c>
      <c r="CN762" s="16" t="str">
        <f t="shared" si="225"/>
        <v/>
      </c>
      <c r="CO762" s="18"/>
      <c r="CP762" s="15"/>
      <c r="DA762" s="6"/>
      <c r="DB762" s="15"/>
      <c r="DE762">
        <v>73</v>
      </c>
      <c r="DM762" s="6"/>
      <c r="DN762" s="15"/>
      <c r="DY762" s="6"/>
      <c r="DZ762" s="15"/>
      <c r="EK762" s="6"/>
      <c r="EL762" s="15"/>
      <c r="EW762" s="6"/>
      <c r="EX762" s="16" t="str">
        <f t="shared" si="233"/>
        <v/>
      </c>
      <c r="EY762" s="16">
        <f t="shared" si="234"/>
        <v>6</v>
      </c>
      <c r="EZ762" s="16" t="str">
        <f t="shared" si="235"/>
        <v/>
      </c>
      <c r="FA762" s="16" t="str">
        <f t="shared" si="236"/>
        <v/>
      </c>
      <c r="FB762" s="160" t="str">
        <f t="shared" si="237"/>
        <v/>
      </c>
      <c r="FC762" t="s">
        <v>204</v>
      </c>
      <c r="FD762" s="20" t="s">
        <v>126</v>
      </c>
      <c r="FE762"/>
      <c r="FF762" s="209" t="s">
        <v>206</v>
      </c>
      <c r="FH762" s="284">
        <f t="shared" ca="1" si="226"/>
        <v>0</v>
      </c>
      <c r="FI762" s="208">
        <f t="shared" si="227"/>
        <v>0.96666666666666667</v>
      </c>
      <c r="FK762" t="str">
        <f t="shared" si="228"/>
        <v>GOLD COMERCIALIZADORA DE ENERGIA LTDA</v>
      </c>
      <c r="FL762" s="201">
        <f t="shared" ca="1" si="229"/>
        <v>0</v>
      </c>
      <c r="FM762" s="201">
        <f t="shared" ca="1" si="230"/>
        <v>-763200</v>
      </c>
      <c r="FN762" s="200">
        <f>AB762*AB$2*IF($FC762="V",1,-1)*IF($Q762="Fixo",(CP762-INDEX('Curva Forward'!$C$5:$AN$13,MATCH(CONCATENATE(BD_COMERCIAL!$K762," ",BD_COMERCIAL!$L762),'Curva Forward'!$B$5:$B$13,0),MATCH(FN$4,'Curva Forward'!$C$4:$AN$4,0))),CP762)</f>
        <v>0</v>
      </c>
      <c r="FO762" s="200">
        <f>AC762*AC$2*IF($FC762="V",1,-1)*IF($Q762="Fixo",(CQ762-INDEX('Curva Forward'!$C$5:$AN$13,MATCH(CONCATENATE(BD_COMERCIAL!$K762," ",BD_COMERCIAL!$L762),'Curva Forward'!$B$5:$B$13,0),MATCH(FO$4,'Curva Forward'!$C$4:$AN$4,0))),CQ762)</f>
        <v>0</v>
      </c>
      <c r="FP762" s="200">
        <f>AD762*AD$2*IF($FC762="V",1,-1)*IF($Q762="Fixo",(CR762-INDEX('Curva Forward'!$C$5:$AN$13,MATCH(CONCATENATE(BD_COMERCIAL!$K762," ",BD_COMERCIAL!$L762),'Curva Forward'!$B$5:$B$13,0),MATCH(FP$4,'Curva Forward'!$C$4:$AN$4,0))),CR762)</f>
        <v>0</v>
      </c>
      <c r="FQ762" s="200">
        <f>AE762*AE$2*IF($FC762="V",1,-1)*IF($Q762="Fixo",(CS762-INDEX('Curva Forward'!$C$5:$AN$13,MATCH(CONCATENATE(BD_COMERCIAL!$K762," ",BD_COMERCIAL!$L762),'Curva Forward'!$B$5:$B$13,0),MATCH(FQ$4,'Curva Forward'!$C$4:$AN$4,0))),CS762)</f>
        <v>0</v>
      </c>
      <c r="FR762" s="200">
        <f>AF762*AF$2*IF($FC762="V",1,-1)*IF($Q762="Fixo",(CT762-INDEX('Curva Forward'!$C$5:$AN$13,MATCH(CONCATENATE(BD_COMERCIAL!$K762," ",BD_COMERCIAL!$L762),'Curva Forward'!$B$5:$B$13,0),MATCH(FR$4,'Curva Forward'!$C$4:$AN$4,0))),CT762)</f>
        <v>0</v>
      </c>
      <c r="FS762" s="200">
        <f>AG762*AG$2*IF($FC762="V",1,-1)*IF($Q762="Fixo",(CU762-INDEX('Curva Forward'!$C$5:$AN$13,MATCH(CONCATENATE(BD_COMERCIAL!$K762," ",BD_COMERCIAL!$L762),'Curva Forward'!$B$5:$B$13,0),MATCH(FS$4,'Curva Forward'!$C$4:$AN$4,0))),CU762)</f>
        <v>0</v>
      </c>
      <c r="FT762" s="200">
        <f>AH762*AH$2*IF($FC762="V",1,-1)*IF($Q762="Fixo",(CV762-INDEX('Curva Forward'!$C$5:$AN$13,MATCH(CONCATENATE(BD_COMERCIAL!$K762," ",BD_COMERCIAL!$L762),'Curva Forward'!$B$5:$B$13,0),MATCH(FT$4,'Curva Forward'!$C$4:$AN$4,0))),CV762)</f>
        <v>0</v>
      </c>
      <c r="FU762" s="200">
        <f>AI762*AI$2*IF($FC762="V",1,-1)*IF($Q762="Fixo",(CW762-INDEX('Curva Forward'!$C$5:$AN$13,MATCH(CONCATENATE(BD_COMERCIAL!$K762," ",BD_COMERCIAL!$L762),'Curva Forward'!$B$5:$B$13,0),MATCH(FU$4,'Curva Forward'!$C$4:$AN$4,0))),CW762)</f>
        <v>0</v>
      </c>
      <c r="FV762" s="200">
        <f>AJ762*AJ$2*IF($FC762="V",1,-1)*IF($Q762="Fixo",(CX762-INDEX('Curva Forward'!$C$5:$AN$13,MATCH(CONCATENATE(BD_COMERCIAL!$K762," ",BD_COMERCIAL!$L762),'Curva Forward'!$B$5:$B$13,0),MATCH(FV$4,'Curva Forward'!$C$4:$AN$4,0))),CX762)</f>
        <v>0</v>
      </c>
      <c r="FW762" s="200">
        <f>AK762*AK$2*IF($FC762="V",1,-1)*IF($Q762="Fixo",(CY762-INDEX('Curva Forward'!$C$5:$AN$13,MATCH(CONCATENATE(BD_COMERCIAL!$K762," ",BD_COMERCIAL!$L762),'Curva Forward'!$B$5:$B$13,0),MATCH(FW$4,'Curva Forward'!$C$4:$AN$4,0))),CY762)</f>
        <v>0</v>
      </c>
      <c r="FX762" s="200">
        <f>AL762*AL$2*IF($FC762="V",1,-1)*IF($Q762="Fixo",(CZ762-INDEX('Curva Forward'!$C$5:$AN$13,MATCH(CONCATENATE(BD_COMERCIAL!$K762," ",BD_COMERCIAL!$L762),'Curva Forward'!$B$5:$B$13,0),MATCH(FX$4,'Curva Forward'!$C$4:$AN$4,0))),CZ762)</f>
        <v>0</v>
      </c>
      <c r="FY762" s="200">
        <f>AM762*AM$2*IF($FC762="V",1,-1)*IF($Q762="Fixo",(DA762-INDEX('Curva Forward'!$C$5:$AN$13,MATCH(CONCATENATE(BD_COMERCIAL!$K762," ",BD_COMERCIAL!$L762),'Curva Forward'!$B$5:$B$13,0),MATCH(FY$4,'Curva Forward'!$C$4:$AN$4,0))),DA762)</f>
        <v>0</v>
      </c>
      <c r="FZ762" s="200">
        <f>AN762*AN$2*IF($FC762="V",1,-1)*IF($Q762="Fixo",(DB762-INDEX('Curva Forward'!$C$5:$AN$13,MATCH(CONCATENATE(BD_COMERCIAL!$K762," ",BD_COMERCIAL!$L762),'Curva Forward'!$B$5:$B$13,0),MATCH(FZ$4,'Curva Forward'!$C$4:$AN$4,0))),DB762)</f>
        <v>0</v>
      </c>
      <c r="GA762" s="200">
        <f>AO762*AO$2*IF($FC762="V",1,-1)*IF($Q762="Fixo",(DC762-INDEX('Curva Forward'!$C$5:$AN$13,MATCH(CONCATENATE(BD_COMERCIAL!$K762," ",BD_COMERCIAL!$L762),'Curva Forward'!$B$5:$B$13,0),MATCH(GA$4,'Curva Forward'!$C$4:$AN$4,0))),DC762)</f>
        <v>0</v>
      </c>
      <c r="GB762" s="200">
        <f>AP762*AP$2*IF($FC762="V",1,-1)*IF($Q762="Fixo",(DD762-INDEX('Curva Forward'!$C$5:$AN$13,MATCH(CONCATENATE(BD_COMERCIAL!$K762," ",BD_COMERCIAL!$L762),'Curva Forward'!$B$5:$B$13,0),MATCH(GB$4,'Curva Forward'!$C$4:$AN$4,0))),DD762)</f>
        <v>0</v>
      </c>
      <c r="GC762" s="200">
        <f>AQ762*AQ$2*IF($FC762="V",1,-1)*IF($Q762="Fixo",(DE762-INDEX('Curva Forward'!$C$5:$AN$13,MATCH(CONCATENATE(BD_COMERCIAL!$K762," ",BD_COMERCIAL!$L762),'Curva Forward'!$B$5:$B$13,0),MATCH(GC$4,'Curva Forward'!$C$4:$AN$4,0))),DE762)</f>
        <v>-763200</v>
      </c>
      <c r="GD762" s="200">
        <f>AR762*AR$2*IF($FC762="V",1,-1)*IF($Q762="Fixo",(DF762-INDEX('Curva Forward'!$C$5:$AN$13,MATCH(CONCATENATE(BD_COMERCIAL!$K762," ",BD_COMERCIAL!$L762),'Curva Forward'!$B$5:$B$13,0),MATCH(GD$4,'Curva Forward'!$C$4:$AN$4,0))),DF762)</f>
        <v>0</v>
      </c>
      <c r="GE762" s="200">
        <f>AS762*AS$2*IF($FC762="V",1,-1)*IF($Q762="Fixo",(DG762-INDEX('Curva Forward'!$C$5:$AN$13,MATCH(CONCATENATE(BD_COMERCIAL!$K762," ",BD_COMERCIAL!$L762),'Curva Forward'!$B$5:$B$13,0),MATCH(GE$4,'Curva Forward'!$C$4:$AN$4,0))),DG762)</f>
        <v>0</v>
      </c>
      <c r="GF762" s="200">
        <f>AT762*AT$2*IF($FC762="V",1,-1)*IF($Q762="Fixo",(DH762-INDEX('Curva Forward'!$C$5:$AN$13,MATCH(CONCATENATE(BD_COMERCIAL!$K762," ",BD_COMERCIAL!$L762),'Curva Forward'!$B$5:$B$13,0),MATCH(GF$4,'Curva Forward'!$C$4:$AN$4,0))),DH762)</f>
        <v>0</v>
      </c>
      <c r="GG762" s="200">
        <f>AU762*AU$2*IF($FC762="V",1,-1)*IF($Q762="Fixo",(DI762-INDEX('Curva Forward'!$C$5:$AN$13,MATCH(CONCATENATE(BD_COMERCIAL!$K762," ",BD_COMERCIAL!$L762),'Curva Forward'!$B$5:$B$13,0),MATCH(GG$4,'Curva Forward'!$C$4:$AN$4,0))),DI762)</f>
        <v>0</v>
      </c>
      <c r="GH762" s="200">
        <f>AV762*AV$2*IF($FC762="V",1,-1)*IF($Q762="Fixo",(DJ762-INDEX('Curva Forward'!$C$5:$AN$13,MATCH(CONCATENATE(BD_COMERCIAL!$K762," ",BD_COMERCIAL!$L762),'Curva Forward'!$B$5:$B$13,0),MATCH(GH$4,'Curva Forward'!$C$4:$AN$4,0))),DJ762)</f>
        <v>0</v>
      </c>
      <c r="GI762" s="200">
        <f>AW762*AW$2*IF($FC762="V",1,-1)*IF($Q762="Fixo",(DK762-INDEX('Curva Forward'!$C$5:$AN$13,MATCH(CONCATENATE(BD_COMERCIAL!$K762," ",BD_COMERCIAL!$L762),'Curva Forward'!$B$5:$B$13,0),MATCH(GI$4,'Curva Forward'!$C$4:$AN$4,0))),DK762)</f>
        <v>0</v>
      </c>
      <c r="GJ762" s="200">
        <f>AX762*AX$2*IF($FC762="V",1,-1)*IF($Q762="Fixo",(DL762-INDEX('Curva Forward'!$C$5:$AN$13,MATCH(CONCATENATE(BD_COMERCIAL!$K762," ",BD_COMERCIAL!$L762),'Curva Forward'!$B$5:$B$13,0),MATCH(GJ$4,'Curva Forward'!$C$4:$AN$4,0))),DL762)</f>
        <v>0</v>
      </c>
      <c r="GK762" s="200">
        <f>AY762*AY$2*IF($FC762="V",1,-1)*IF($Q762="Fixo",(DM762-INDEX('Curva Forward'!$C$5:$AN$13,MATCH(CONCATENATE(BD_COMERCIAL!$K762," ",BD_COMERCIAL!$L762),'Curva Forward'!$B$5:$B$13,0),MATCH(GK$4,'Curva Forward'!$C$4:$AN$4,0))),DM762)</f>
        <v>0</v>
      </c>
      <c r="GL762" s="200">
        <f>IF(EZ762="",0,CL762*CL$2*IF($FC762="V",1,-1)*IF($Q762="Fixo",(EZ762-INDEX('Curva Forward'!$C$5:$AN$13,MATCH(CONCATENATE(BD_COMERCIAL!$K762," ",BD_COMERCIAL!$L762),'Curva Forward'!$B$5:$B$13,0),MATCH(GL$4,'Curva Forward'!$C$4:$AN$4,0))),EZ762))</f>
        <v>0</v>
      </c>
      <c r="GM762" s="200">
        <f>IF(FA762="",0,CM762*CM$2*IF($FC762="V",1,-1)*IF($Q762="Fixo",(FA762-INDEX('Curva Forward'!$C$5:$AN$13,MATCH(CONCATENATE(BD_COMERCIAL!$K762," ",BD_COMERCIAL!$L762),'Curva Forward'!$B$5:$B$13,0),MATCH(GM$4,'Curva Forward'!$C$4:$AN$4,0))),FA762))</f>
        <v>0</v>
      </c>
      <c r="GN762" s="200">
        <f>IF(FB762="",0,CN762*CN$2*IF($FC762="V",1,-1)*IF($Q762="Fixo",(FB762-INDEX('Curva Forward'!$C$5:$AN$13,MATCH(CONCATENATE(BD_COMERCIAL!$K762," ",BD_COMERCIAL!$L762),'Curva Forward'!$B$5:$B$13,0),MATCH(GN$4,'Curva Forward'!$C$4:$AN$4,0))),FB762))</f>
        <v>0</v>
      </c>
      <c r="GO762" s="201">
        <f t="shared" ca="1" si="231"/>
        <v>0</v>
      </c>
      <c r="GP762" s="201">
        <f t="shared" ca="1" si="232"/>
        <v>-763200</v>
      </c>
    </row>
    <row r="763" spans="1:198" ht="15" customHeight="1" x14ac:dyDescent="0.25">
      <c r="A763" s="6"/>
      <c r="B763" s="7" t="s">
        <v>1243</v>
      </c>
      <c r="C763" s="8">
        <v>44917</v>
      </c>
      <c r="D763" s="9" t="s">
        <v>131</v>
      </c>
      <c r="E763" s="9" t="s">
        <v>216</v>
      </c>
      <c r="F763" s="113" t="s">
        <v>1188</v>
      </c>
      <c r="G763" s="10" t="s">
        <v>1056</v>
      </c>
      <c r="H763" s="113" t="s">
        <v>992</v>
      </c>
      <c r="I763" s="9" t="s">
        <v>126</v>
      </c>
      <c r="J763" s="166" t="s">
        <v>1234</v>
      </c>
      <c r="K763" s="10" t="s">
        <v>127</v>
      </c>
      <c r="L763" s="84" t="s">
        <v>22</v>
      </c>
      <c r="M763" s="11">
        <v>45108</v>
      </c>
      <c r="N763" s="12">
        <v>45291</v>
      </c>
      <c r="O763" s="10">
        <v>10</v>
      </c>
      <c r="P763" s="84">
        <v>92</v>
      </c>
      <c r="Q763" s="84" t="s">
        <v>128</v>
      </c>
      <c r="R763" s="10" t="s">
        <v>129</v>
      </c>
      <c r="S763" s="14" t="s">
        <v>135</v>
      </c>
      <c r="T763" s="11"/>
      <c r="U763" s="12"/>
      <c r="V763" s="257" t="str">
        <f ca="1">IF(U763="","",
IF(U763="NA","",
IFERROR(VLOOKUP(EOMONTH(M763,-2)+1,IPCA!$A:$B,2,0),
VLOOKUP(EOMONTH(TODAY(),-2)+1,IPCA!$A:$B,2,0))/
VLOOKUP(EOMONTH(U763,-2)+1,IPCA!$A:$B,2,0)*
P763))</f>
        <v/>
      </c>
      <c r="W763" s="84"/>
      <c r="X763" s="13" t="s">
        <v>133</v>
      </c>
      <c r="Y763" s="166"/>
      <c r="AA763" s="108"/>
      <c r="AB763" s="15"/>
      <c r="AM763" s="6"/>
      <c r="AN763" s="15"/>
      <c r="AT763">
        <v>10</v>
      </c>
      <c r="AU763">
        <v>10</v>
      </c>
      <c r="AV763">
        <v>10</v>
      </c>
      <c r="AW763">
        <v>10</v>
      </c>
      <c r="AX763">
        <v>10</v>
      </c>
      <c r="AY763" s="6">
        <v>10</v>
      </c>
      <c r="AZ763" s="15"/>
      <c r="BK763" s="6"/>
      <c r="BL763" s="15"/>
      <c r="BW763" s="6"/>
      <c r="BX763" s="15"/>
      <c r="CI763" s="6"/>
      <c r="CJ763" s="16" t="str">
        <f t="shared" si="221"/>
        <v/>
      </c>
      <c r="CK763" s="16">
        <f t="shared" si="222"/>
        <v>5.0410958904109586</v>
      </c>
      <c r="CL763" s="16" t="str">
        <f t="shared" si="223"/>
        <v/>
      </c>
      <c r="CM763" s="16" t="str">
        <f t="shared" si="224"/>
        <v/>
      </c>
      <c r="CN763" s="16" t="str">
        <f t="shared" si="225"/>
        <v/>
      </c>
      <c r="CO763" s="18"/>
      <c r="CP763" s="15"/>
      <c r="DA763" s="6"/>
      <c r="DB763" s="15"/>
      <c r="DH763">
        <v>92</v>
      </c>
      <c r="DI763">
        <v>92</v>
      </c>
      <c r="DJ763">
        <v>92</v>
      </c>
      <c r="DK763">
        <v>92</v>
      </c>
      <c r="DL763">
        <v>92</v>
      </c>
      <c r="DM763" s="6">
        <v>92</v>
      </c>
      <c r="DN763" s="15"/>
      <c r="DY763" s="6"/>
      <c r="DZ763" s="15"/>
      <c r="EK763" s="6"/>
      <c r="EL763" s="15"/>
      <c r="EW763" s="6"/>
      <c r="EX763" s="16" t="str">
        <f t="shared" si="233"/>
        <v/>
      </c>
      <c r="EY763" s="16">
        <f t="shared" si="234"/>
        <v>46.37808219178082</v>
      </c>
      <c r="EZ763" s="16" t="str">
        <f t="shared" si="235"/>
        <v/>
      </c>
      <c r="FA763" s="16" t="str">
        <f t="shared" si="236"/>
        <v/>
      </c>
      <c r="FB763" s="160" t="str">
        <f t="shared" si="237"/>
        <v/>
      </c>
      <c r="FC763" t="s">
        <v>205</v>
      </c>
      <c r="FD763" s="20" t="s">
        <v>126</v>
      </c>
      <c r="FE763"/>
      <c r="FF763" s="209" t="s">
        <v>206</v>
      </c>
      <c r="FH763" s="284">
        <f t="shared" ca="1" si="226"/>
        <v>0</v>
      </c>
      <c r="FI763" s="208">
        <f t="shared" si="227"/>
        <v>6.1</v>
      </c>
      <c r="FK763" t="str">
        <f t="shared" si="228"/>
        <v>Santander Corretora de Seguros, Investimentos e Serviços S.A.</v>
      </c>
      <c r="FL763" s="201">
        <f t="shared" ca="1" si="229"/>
        <v>0</v>
      </c>
      <c r="FM763" s="201">
        <f t="shared" ca="1" si="230"/>
        <v>4106880</v>
      </c>
      <c r="FN763" s="200">
        <f>AB763*AB$2*IF($FC763="V",1,-1)*IF($Q763="Fixo",(CP763-INDEX('Curva Forward'!$C$5:$AN$13,MATCH(CONCATENATE(BD_COMERCIAL!$K763," ",BD_COMERCIAL!$L763),'Curva Forward'!$B$5:$B$13,0),MATCH(FN$4,'Curva Forward'!$C$4:$AN$4,0))),CP763)</f>
        <v>0</v>
      </c>
      <c r="FO763" s="200">
        <f>AC763*AC$2*IF($FC763="V",1,-1)*IF($Q763="Fixo",(CQ763-INDEX('Curva Forward'!$C$5:$AN$13,MATCH(CONCATENATE(BD_COMERCIAL!$K763," ",BD_COMERCIAL!$L763),'Curva Forward'!$B$5:$B$13,0),MATCH(FO$4,'Curva Forward'!$C$4:$AN$4,0))),CQ763)</f>
        <v>0</v>
      </c>
      <c r="FP763" s="200">
        <f>AD763*AD$2*IF($FC763="V",1,-1)*IF($Q763="Fixo",(CR763-INDEX('Curva Forward'!$C$5:$AN$13,MATCH(CONCATENATE(BD_COMERCIAL!$K763," ",BD_COMERCIAL!$L763),'Curva Forward'!$B$5:$B$13,0),MATCH(FP$4,'Curva Forward'!$C$4:$AN$4,0))),CR763)</f>
        <v>0</v>
      </c>
      <c r="FQ763" s="200">
        <f>AE763*AE$2*IF($FC763="V",1,-1)*IF($Q763="Fixo",(CS763-INDEX('Curva Forward'!$C$5:$AN$13,MATCH(CONCATENATE(BD_COMERCIAL!$K763," ",BD_COMERCIAL!$L763),'Curva Forward'!$B$5:$B$13,0),MATCH(FQ$4,'Curva Forward'!$C$4:$AN$4,0))),CS763)</f>
        <v>0</v>
      </c>
      <c r="FR763" s="200">
        <f>AF763*AF$2*IF($FC763="V",1,-1)*IF($Q763="Fixo",(CT763-INDEX('Curva Forward'!$C$5:$AN$13,MATCH(CONCATENATE(BD_COMERCIAL!$K763," ",BD_COMERCIAL!$L763),'Curva Forward'!$B$5:$B$13,0),MATCH(FR$4,'Curva Forward'!$C$4:$AN$4,0))),CT763)</f>
        <v>0</v>
      </c>
      <c r="FS763" s="200">
        <f>AG763*AG$2*IF($FC763="V",1,-1)*IF($Q763="Fixo",(CU763-INDEX('Curva Forward'!$C$5:$AN$13,MATCH(CONCATENATE(BD_COMERCIAL!$K763," ",BD_COMERCIAL!$L763),'Curva Forward'!$B$5:$B$13,0),MATCH(FS$4,'Curva Forward'!$C$4:$AN$4,0))),CU763)</f>
        <v>0</v>
      </c>
      <c r="FT763" s="200">
        <f>AH763*AH$2*IF($FC763="V",1,-1)*IF($Q763="Fixo",(CV763-INDEX('Curva Forward'!$C$5:$AN$13,MATCH(CONCATENATE(BD_COMERCIAL!$K763," ",BD_COMERCIAL!$L763),'Curva Forward'!$B$5:$B$13,0),MATCH(FT$4,'Curva Forward'!$C$4:$AN$4,0))),CV763)</f>
        <v>0</v>
      </c>
      <c r="FU763" s="200">
        <f>AI763*AI$2*IF($FC763="V",1,-1)*IF($Q763="Fixo",(CW763-INDEX('Curva Forward'!$C$5:$AN$13,MATCH(CONCATENATE(BD_COMERCIAL!$K763," ",BD_COMERCIAL!$L763),'Curva Forward'!$B$5:$B$13,0),MATCH(FU$4,'Curva Forward'!$C$4:$AN$4,0))),CW763)</f>
        <v>0</v>
      </c>
      <c r="FV763" s="200">
        <f>AJ763*AJ$2*IF($FC763="V",1,-1)*IF($Q763="Fixo",(CX763-INDEX('Curva Forward'!$C$5:$AN$13,MATCH(CONCATENATE(BD_COMERCIAL!$K763," ",BD_COMERCIAL!$L763),'Curva Forward'!$B$5:$B$13,0),MATCH(FV$4,'Curva Forward'!$C$4:$AN$4,0))),CX763)</f>
        <v>0</v>
      </c>
      <c r="FW763" s="200">
        <f>AK763*AK$2*IF($FC763="V",1,-1)*IF($Q763="Fixo",(CY763-INDEX('Curva Forward'!$C$5:$AN$13,MATCH(CONCATENATE(BD_COMERCIAL!$K763," ",BD_COMERCIAL!$L763),'Curva Forward'!$B$5:$B$13,0),MATCH(FW$4,'Curva Forward'!$C$4:$AN$4,0))),CY763)</f>
        <v>0</v>
      </c>
      <c r="FX763" s="200">
        <f>AL763*AL$2*IF($FC763="V",1,-1)*IF($Q763="Fixo",(CZ763-INDEX('Curva Forward'!$C$5:$AN$13,MATCH(CONCATENATE(BD_COMERCIAL!$K763," ",BD_COMERCIAL!$L763),'Curva Forward'!$B$5:$B$13,0),MATCH(FX$4,'Curva Forward'!$C$4:$AN$4,0))),CZ763)</f>
        <v>0</v>
      </c>
      <c r="FY763" s="200">
        <f>AM763*AM$2*IF($FC763="V",1,-1)*IF($Q763="Fixo",(DA763-INDEX('Curva Forward'!$C$5:$AN$13,MATCH(CONCATENATE(BD_COMERCIAL!$K763," ",BD_COMERCIAL!$L763),'Curva Forward'!$B$5:$B$13,0),MATCH(FY$4,'Curva Forward'!$C$4:$AN$4,0))),DA763)</f>
        <v>0</v>
      </c>
      <c r="FZ763" s="200">
        <f>AN763*AN$2*IF($FC763="V",1,-1)*IF($Q763="Fixo",(DB763-INDEX('Curva Forward'!$C$5:$AN$13,MATCH(CONCATENATE(BD_COMERCIAL!$K763," ",BD_COMERCIAL!$L763),'Curva Forward'!$B$5:$B$13,0),MATCH(FZ$4,'Curva Forward'!$C$4:$AN$4,0))),DB763)</f>
        <v>0</v>
      </c>
      <c r="GA763" s="200">
        <f>AO763*AO$2*IF($FC763="V",1,-1)*IF($Q763="Fixo",(DC763-INDEX('Curva Forward'!$C$5:$AN$13,MATCH(CONCATENATE(BD_COMERCIAL!$K763," ",BD_COMERCIAL!$L763),'Curva Forward'!$B$5:$B$13,0),MATCH(GA$4,'Curva Forward'!$C$4:$AN$4,0))),DC763)</f>
        <v>0</v>
      </c>
      <c r="GB763" s="200">
        <f>AP763*AP$2*IF($FC763="V",1,-1)*IF($Q763="Fixo",(DD763-INDEX('Curva Forward'!$C$5:$AN$13,MATCH(CONCATENATE(BD_COMERCIAL!$K763," ",BD_COMERCIAL!$L763),'Curva Forward'!$B$5:$B$13,0),MATCH(GB$4,'Curva Forward'!$C$4:$AN$4,0))),DD763)</f>
        <v>0</v>
      </c>
      <c r="GC763" s="200">
        <f>AQ763*AQ$2*IF($FC763="V",1,-1)*IF($Q763="Fixo",(DE763-INDEX('Curva Forward'!$C$5:$AN$13,MATCH(CONCATENATE(BD_COMERCIAL!$K763," ",BD_COMERCIAL!$L763),'Curva Forward'!$B$5:$B$13,0),MATCH(GC$4,'Curva Forward'!$C$4:$AN$4,0))),DE763)</f>
        <v>0</v>
      </c>
      <c r="GD763" s="200">
        <f>AR763*AR$2*IF($FC763="V",1,-1)*IF($Q763="Fixo",(DF763-INDEX('Curva Forward'!$C$5:$AN$13,MATCH(CONCATENATE(BD_COMERCIAL!$K763," ",BD_COMERCIAL!$L763),'Curva Forward'!$B$5:$B$13,0),MATCH(GD$4,'Curva Forward'!$C$4:$AN$4,0))),DF763)</f>
        <v>0</v>
      </c>
      <c r="GE763" s="200">
        <f>AS763*AS$2*IF($FC763="V",1,-1)*IF($Q763="Fixo",(DG763-INDEX('Curva Forward'!$C$5:$AN$13,MATCH(CONCATENATE(BD_COMERCIAL!$K763," ",BD_COMERCIAL!$L763),'Curva Forward'!$B$5:$B$13,0),MATCH(GE$4,'Curva Forward'!$C$4:$AN$4,0))),DG763)</f>
        <v>0</v>
      </c>
      <c r="GF763" s="200">
        <f>AT763*AT$2*IF($FC763="V",1,-1)*IF($Q763="Fixo",(DH763-INDEX('Curva Forward'!$C$5:$AN$13,MATCH(CONCATENATE(BD_COMERCIAL!$K763," ",BD_COMERCIAL!$L763),'Curva Forward'!$B$5:$B$13,0),MATCH(GF$4,'Curva Forward'!$C$4:$AN$4,0))),DH763)</f>
        <v>691920</v>
      </c>
      <c r="GG763" s="200">
        <f>AU763*AU$2*IF($FC763="V",1,-1)*IF($Q763="Fixo",(DI763-INDEX('Curva Forward'!$C$5:$AN$13,MATCH(CONCATENATE(BD_COMERCIAL!$K763," ",BD_COMERCIAL!$L763),'Curva Forward'!$B$5:$B$13,0),MATCH(GG$4,'Curva Forward'!$C$4:$AN$4,0))),DI763)</f>
        <v>691920</v>
      </c>
      <c r="GH763" s="200">
        <f>AV763*AV$2*IF($FC763="V",1,-1)*IF($Q763="Fixo",(DJ763-INDEX('Curva Forward'!$C$5:$AN$13,MATCH(CONCATENATE(BD_COMERCIAL!$K763," ",BD_COMERCIAL!$L763),'Curva Forward'!$B$5:$B$13,0),MATCH(GH$4,'Curva Forward'!$C$4:$AN$4,0))),DJ763)</f>
        <v>669600</v>
      </c>
      <c r="GI763" s="200">
        <f>AW763*AW$2*IF($FC763="V",1,-1)*IF($Q763="Fixo",(DK763-INDEX('Curva Forward'!$C$5:$AN$13,MATCH(CONCATENATE(BD_COMERCIAL!$K763," ",BD_COMERCIAL!$L763),'Curva Forward'!$B$5:$B$13,0),MATCH(GI$4,'Curva Forward'!$C$4:$AN$4,0))),DK763)</f>
        <v>691920</v>
      </c>
      <c r="GJ763" s="200">
        <f>AX763*AX$2*IF($FC763="V",1,-1)*IF($Q763="Fixo",(DL763-INDEX('Curva Forward'!$C$5:$AN$13,MATCH(CONCATENATE(BD_COMERCIAL!$K763," ",BD_COMERCIAL!$L763),'Curva Forward'!$B$5:$B$13,0),MATCH(GJ$4,'Curva Forward'!$C$4:$AN$4,0))),DL763)</f>
        <v>669600</v>
      </c>
      <c r="GK763" s="200">
        <f>AY763*AY$2*IF($FC763="V",1,-1)*IF($Q763="Fixo",(DM763-INDEX('Curva Forward'!$C$5:$AN$13,MATCH(CONCATENATE(BD_COMERCIAL!$K763," ",BD_COMERCIAL!$L763),'Curva Forward'!$B$5:$B$13,0),MATCH(GK$4,'Curva Forward'!$C$4:$AN$4,0))),DM763)</f>
        <v>691920</v>
      </c>
      <c r="GL763" s="200">
        <f>IF(EZ763="",0,CL763*CL$2*IF($FC763="V",1,-1)*IF($Q763="Fixo",(EZ763-INDEX('Curva Forward'!$C$5:$AN$13,MATCH(CONCATENATE(BD_COMERCIAL!$K763," ",BD_COMERCIAL!$L763),'Curva Forward'!$B$5:$B$13,0),MATCH(GL$4,'Curva Forward'!$C$4:$AN$4,0))),EZ763))</f>
        <v>0</v>
      </c>
      <c r="GM763" s="200">
        <f>IF(FA763="",0,CM763*CM$2*IF($FC763="V",1,-1)*IF($Q763="Fixo",(FA763-INDEX('Curva Forward'!$C$5:$AN$13,MATCH(CONCATENATE(BD_COMERCIAL!$K763," ",BD_COMERCIAL!$L763),'Curva Forward'!$B$5:$B$13,0),MATCH(GM$4,'Curva Forward'!$C$4:$AN$4,0))),FA763))</f>
        <v>0</v>
      </c>
      <c r="GN763" s="200">
        <f>IF(FB763="",0,CN763*CN$2*IF($FC763="V",1,-1)*IF($Q763="Fixo",(FB763-INDEX('Curva Forward'!$C$5:$AN$13,MATCH(CONCATENATE(BD_COMERCIAL!$K763," ",BD_COMERCIAL!$L763),'Curva Forward'!$B$5:$B$13,0),MATCH(GN$4,'Curva Forward'!$C$4:$AN$4,0))),FB763))</f>
        <v>0</v>
      </c>
      <c r="GO763" s="201">
        <f t="shared" ca="1" si="231"/>
        <v>4106880</v>
      </c>
      <c r="GP763" s="201">
        <f t="shared" ca="1" si="232"/>
        <v>0</v>
      </c>
    </row>
    <row r="764" spans="1:198" ht="15" customHeight="1" x14ac:dyDescent="0.25">
      <c r="A764" s="6"/>
      <c r="B764" s="7" t="s">
        <v>1244</v>
      </c>
      <c r="C764" s="8">
        <v>44917</v>
      </c>
      <c r="D764" s="9" t="s">
        <v>124</v>
      </c>
      <c r="E764" s="9" t="s">
        <v>1056</v>
      </c>
      <c r="F764" s="113" t="s">
        <v>992</v>
      </c>
      <c r="G764" s="10" t="s">
        <v>1113</v>
      </c>
      <c r="H764" s="113" t="s">
        <v>1114</v>
      </c>
      <c r="I764" s="9" t="s">
        <v>126</v>
      </c>
      <c r="J764" s="166" t="s">
        <v>1234</v>
      </c>
      <c r="K764" s="10" t="s">
        <v>127</v>
      </c>
      <c r="L764" s="84" t="s">
        <v>22</v>
      </c>
      <c r="M764" s="11">
        <v>44986</v>
      </c>
      <c r="N764" s="12">
        <v>45016</v>
      </c>
      <c r="O764" s="10">
        <v>20</v>
      </c>
      <c r="P764" s="84">
        <v>71</v>
      </c>
      <c r="Q764" s="84" t="s">
        <v>128</v>
      </c>
      <c r="R764" s="10" t="s">
        <v>129</v>
      </c>
      <c r="S764" s="14" t="s">
        <v>135</v>
      </c>
      <c r="T764" s="11"/>
      <c r="U764" s="12"/>
      <c r="V764" s="257" t="str">
        <f ca="1">IF(U764="","",
IF(U764="NA","",
IFERROR(VLOOKUP(EOMONTH(M764,-2)+1,IPCA!$A:$B,2,0),
VLOOKUP(EOMONTH(TODAY(),-2)+1,IPCA!$A:$B,2,0))/
VLOOKUP(EOMONTH(U764,-2)+1,IPCA!$A:$B,2,0)*
P764))</f>
        <v/>
      </c>
      <c r="W764" s="84"/>
      <c r="X764" s="13" t="s">
        <v>133</v>
      </c>
      <c r="Y764" s="166"/>
      <c r="AA764" s="108"/>
      <c r="AB764" s="15"/>
      <c r="AM764" s="6"/>
      <c r="AN764" s="15"/>
      <c r="AP764">
        <v>20</v>
      </c>
      <c r="AY764" s="6"/>
      <c r="AZ764" s="15"/>
      <c r="BK764" s="6"/>
      <c r="BL764" s="15"/>
      <c r="BW764" s="6"/>
      <c r="BX764" s="15"/>
      <c r="CI764" s="6"/>
      <c r="CJ764" s="16" t="str">
        <f t="shared" si="221"/>
        <v/>
      </c>
      <c r="CK764" s="16">
        <f t="shared" si="222"/>
        <v>1.6986301369863013</v>
      </c>
      <c r="CL764" s="16" t="str">
        <f t="shared" si="223"/>
        <v/>
      </c>
      <c r="CM764" s="16" t="str">
        <f t="shared" si="224"/>
        <v/>
      </c>
      <c r="CN764" s="16" t="str">
        <f t="shared" si="225"/>
        <v/>
      </c>
      <c r="CO764" s="18"/>
      <c r="CP764" s="15"/>
      <c r="DA764" s="6"/>
      <c r="DB764" s="15"/>
      <c r="DD764">
        <v>71</v>
      </c>
      <c r="DM764" s="6"/>
      <c r="DN764" s="15"/>
      <c r="DY764" s="6"/>
      <c r="DZ764" s="15"/>
      <c r="EK764" s="6"/>
      <c r="EL764" s="15"/>
      <c r="EW764" s="6"/>
      <c r="EX764" s="16" t="str">
        <f t="shared" si="233"/>
        <v/>
      </c>
      <c r="EY764" s="16">
        <f t="shared" si="234"/>
        <v>6.0301369863013701</v>
      </c>
      <c r="EZ764" s="16" t="str">
        <f t="shared" si="235"/>
        <v/>
      </c>
      <c r="FA764" s="16" t="str">
        <f t="shared" si="236"/>
        <v/>
      </c>
      <c r="FB764" s="160" t="str">
        <f t="shared" si="237"/>
        <v/>
      </c>
      <c r="FC764" t="s">
        <v>204</v>
      </c>
      <c r="FD764" s="20" t="s">
        <v>126</v>
      </c>
      <c r="FE764"/>
      <c r="FF764" s="209" t="s">
        <v>206</v>
      </c>
      <c r="FH764" s="284">
        <f t="shared" ca="1" si="226"/>
        <v>0</v>
      </c>
      <c r="FI764" s="208">
        <f t="shared" si="227"/>
        <v>1</v>
      </c>
      <c r="FK764" t="str">
        <f t="shared" si="228"/>
        <v>GOLD COMERCIALIZADORA DE ENERGIA LTDA</v>
      </c>
      <c r="FL764" s="201">
        <f t="shared" ca="1" si="229"/>
        <v>0</v>
      </c>
      <c r="FM764" s="201">
        <f t="shared" ca="1" si="230"/>
        <v>-1175520</v>
      </c>
      <c r="FN764" s="200">
        <f>AB764*AB$2*IF($FC764="V",1,-1)*IF($Q764="Fixo",(CP764-INDEX('Curva Forward'!$C$5:$AN$13,MATCH(CONCATENATE(BD_COMERCIAL!$K764," ",BD_COMERCIAL!$L764),'Curva Forward'!$B$5:$B$13,0),MATCH(FN$4,'Curva Forward'!$C$4:$AN$4,0))),CP764)</f>
        <v>0</v>
      </c>
      <c r="FO764" s="200">
        <f>AC764*AC$2*IF($FC764="V",1,-1)*IF($Q764="Fixo",(CQ764-INDEX('Curva Forward'!$C$5:$AN$13,MATCH(CONCATENATE(BD_COMERCIAL!$K764," ",BD_COMERCIAL!$L764),'Curva Forward'!$B$5:$B$13,0),MATCH(FO$4,'Curva Forward'!$C$4:$AN$4,0))),CQ764)</f>
        <v>0</v>
      </c>
      <c r="FP764" s="200">
        <f>AD764*AD$2*IF($FC764="V",1,-1)*IF($Q764="Fixo",(CR764-INDEX('Curva Forward'!$C$5:$AN$13,MATCH(CONCATENATE(BD_COMERCIAL!$K764," ",BD_COMERCIAL!$L764),'Curva Forward'!$B$5:$B$13,0),MATCH(FP$4,'Curva Forward'!$C$4:$AN$4,0))),CR764)</f>
        <v>0</v>
      </c>
      <c r="FQ764" s="200">
        <f>AE764*AE$2*IF($FC764="V",1,-1)*IF($Q764="Fixo",(CS764-INDEX('Curva Forward'!$C$5:$AN$13,MATCH(CONCATENATE(BD_COMERCIAL!$K764," ",BD_COMERCIAL!$L764),'Curva Forward'!$B$5:$B$13,0),MATCH(FQ$4,'Curva Forward'!$C$4:$AN$4,0))),CS764)</f>
        <v>0</v>
      </c>
      <c r="FR764" s="200">
        <f>AF764*AF$2*IF($FC764="V",1,-1)*IF($Q764="Fixo",(CT764-INDEX('Curva Forward'!$C$5:$AN$13,MATCH(CONCATENATE(BD_COMERCIAL!$K764," ",BD_COMERCIAL!$L764),'Curva Forward'!$B$5:$B$13,0),MATCH(FR$4,'Curva Forward'!$C$4:$AN$4,0))),CT764)</f>
        <v>0</v>
      </c>
      <c r="FS764" s="200">
        <f>AG764*AG$2*IF($FC764="V",1,-1)*IF($Q764="Fixo",(CU764-INDEX('Curva Forward'!$C$5:$AN$13,MATCH(CONCATENATE(BD_COMERCIAL!$K764," ",BD_COMERCIAL!$L764),'Curva Forward'!$B$5:$B$13,0),MATCH(FS$4,'Curva Forward'!$C$4:$AN$4,0))),CU764)</f>
        <v>0</v>
      </c>
      <c r="FT764" s="200">
        <f>AH764*AH$2*IF($FC764="V",1,-1)*IF($Q764="Fixo",(CV764-INDEX('Curva Forward'!$C$5:$AN$13,MATCH(CONCATENATE(BD_COMERCIAL!$K764," ",BD_COMERCIAL!$L764),'Curva Forward'!$B$5:$B$13,0),MATCH(FT$4,'Curva Forward'!$C$4:$AN$4,0))),CV764)</f>
        <v>0</v>
      </c>
      <c r="FU764" s="200">
        <f>AI764*AI$2*IF($FC764="V",1,-1)*IF($Q764="Fixo",(CW764-INDEX('Curva Forward'!$C$5:$AN$13,MATCH(CONCATENATE(BD_COMERCIAL!$K764," ",BD_COMERCIAL!$L764),'Curva Forward'!$B$5:$B$13,0),MATCH(FU$4,'Curva Forward'!$C$4:$AN$4,0))),CW764)</f>
        <v>0</v>
      </c>
      <c r="FV764" s="200">
        <f>AJ764*AJ$2*IF($FC764="V",1,-1)*IF($Q764="Fixo",(CX764-INDEX('Curva Forward'!$C$5:$AN$13,MATCH(CONCATENATE(BD_COMERCIAL!$K764," ",BD_COMERCIAL!$L764),'Curva Forward'!$B$5:$B$13,0),MATCH(FV$4,'Curva Forward'!$C$4:$AN$4,0))),CX764)</f>
        <v>0</v>
      </c>
      <c r="FW764" s="200">
        <f>AK764*AK$2*IF($FC764="V",1,-1)*IF($Q764="Fixo",(CY764-INDEX('Curva Forward'!$C$5:$AN$13,MATCH(CONCATENATE(BD_COMERCIAL!$K764," ",BD_COMERCIAL!$L764),'Curva Forward'!$B$5:$B$13,0),MATCH(FW$4,'Curva Forward'!$C$4:$AN$4,0))),CY764)</f>
        <v>0</v>
      </c>
      <c r="FX764" s="200">
        <f>AL764*AL$2*IF($FC764="V",1,-1)*IF($Q764="Fixo",(CZ764-INDEX('Curva Forward'!$C$5:$AN$13,MATCH(CONCATENATE(BD_COMERCIAL!$K764," ",BD_COMERCIAL!$L764),'Curva Forward'!$B$5:$B$13,0),MATCH(FX$4,'Curva Forward'!$C$4:$AN$4,0))),CZ764)</f>
        <v>0</v>
      </c>
      <c r="FY764" s="200">
        <f>AM764*AM$2*IF($FC764="V",1,-1)*IF($Q764="Fixo",(DA764-INDEX('Curva Forward'!$C$5:$AN$13,MATCH(CONCATENATE(BD_COMERCIAL!$K764," ",BD_COMERCIAL!$L764),'Curva Forward'!$B$5:$B$13,0),MATCH(FY$4,'Curva Forward'!$C$4:$AN$4,0))),DA764)</f>
        <v>0</v>
      </c>
      <c r="FZ764" s="200">
        <f>AN764*AN$2*IF($FC764="V",1,-1)*IF($Q764="Fixo",(DB764-INDEX('Curva Forward'!$C$5:$AN$13,MATCH(CONCATENATE(BD_COMERCIAL!$K764," ",BD_COMERCIAL!$L764),'Curva Forward'!$B$5:$B$13,0),MATCH(FZ$4,'Curva Forward'!$C$4:$AN$4,0))),DB764)</f>
        <v>0</v>
      </c>
      <c r="GA764" s="200">
        <f>AO764*AO$2*IF($FC764="V",1,-1)*IF($Q764="Fixo",(DC764-INDEX('Curva Forward'!$C$5:$AN$13,MATCH(CONCATENATE(BD_COMERCIAL!$K764," ",BD_COMERCIAL!$L764),'Curva Forward'!$B$5:$B$13,0),MATCH(GA$4,'Curva Forward'!$C$4:$AN$4,0))),DC764)</f>
        <v>0</v>
      </c>
      <c r="GB764" s="200">
        <f>AP764*AP$2*IF($FC764="V",1,-1)*IF($Q764="Fixo",(DD764-INDEX('Curva Forward'!$C$5:$AN$13,MATCH(CONCATENATE(BD_COMERCIAL!$K764," ",BD_COMERCIAL!$L764),'Curva Forward'!$B$5:$B$13,0),MATCH(GB$4,'Curva Forward'!$C$4:$AN$4,0))),DD764)</f>
        <v>-1175520</v>
      </c>
      <c r="GC764" s="200">
        <f>AQ764*AQ$2*IF($FC764="V",1,-1)*IF($Q764="Fixo",(DE764-INDEX('Curva Forward'!$C$5:$AN$13,MATCH(CONCATENATE(BD_COMERCIAL!$K764," ",BD_COMERCIAL!$L764),'Curva Forward'!$B$5:$B$13,0),MATCH(GC$4,'Curva Forward'!$C$4:$AN$4,0))),DE764)</f>
        <v>0</v>
      </c>
      <c r="GD764" s="200">
        <f>AR764*AR$2*IF($FC764="V",1,-1)*IF($Q764="Fixo",(DF764-INDEX('Curva Forward'!$C$5:$AN$13,MATCH(CONCATENATE(BD_COMERCIAL!$K764," ",BD_COMERCIAL!$L764),'Curva Forward'!$B$5:$B$13,0),MATCH(GD$4,'Curva Forward'!$C$4:$AN$4,0))),DF764)</f>
        <v>0</v>
      </c>
      <c r="GE764" s="200">
        <f>AS764*AS$2*IF($FC764="V",1,-1)*IF($Q764="Fixo",(DG764-INDEX('Curva Forward'!$C$5:$AN$13,MATCH(CONCATENATE(BD_COMERCIAL!$K764," ",BD_COMERCIAL!$L764),'Curva Forward'!$B$5:$B$13,0),MATCH(GE$4,'Curva Forward'!$C$4:$AN$4,0))),DG764)</f>
        <v>0</v>
      </c>
      <c r="GF764" s="200">
        <f>AT764*AT$2*IF($FC764="V",1,-1)*IF($Q764="Fixo",(DH764-INDEX('Curva Forward'!$C$5:$AN$13,MATCH(CONCATENATE(BD_COMERCIAL!$K764," ",BD_COMERCIAL!$L764),'Curva Forward'!$B$5:$B$13,0),MATCH(GF$4,'Curva Forward'!$C$4:$AN$4,0))),DH764)</f>
        <v>0</v>
      </c>
      <c r="GG764" s="200">
        <f>AU764*AU$2*IF($FC764="V",1,-1)*IF($Q764="Fixo",(DI764-INDEX('Curva Forward'!$C$5:$AN$13,MATCH(CONCATENATE(BD_COMERCIAL!$K764," ",BD_COMERCIAL!$L764),'Curva Forward'!$B$5:$B$13,0),MATCH(GG$4,'Curva Forward'!$C$4:$AN$4,0))),DI764)</f>
        <v>0</v>
      </c>
      <c r="GH764" s="200">
        <f>AV764*AV$2*IF($FC764="V",1,-1)*IF($Q764="Fixo",(DJ764-INDEX('Curva Forward'!$C$5:$AN$13,MATCH(CONCATENATE(BD_COMERCIAL!$K764," ",BD_COMERCIAL!$L764),'Curva Forward'!$B$5:$B$13,0),MATCH(GH$4,'Curva Forward'!$C$4:$AN$4,0))),DJ764)</f>
        <v>0</v>
      </c>
      <c r="GI764" s="200">
        <f>AW764*AW$2*IF($FC764="V",1,-1)*IF($Q764="Fixo",(DK764-INDEX('Curva Forward'!$C$5:$AN$13,MATCH(CONCATENATE(BD_COMERCIAL!$K764," ",BD_COMERCIAL!$L764),'Curva Forward'!$B$5:$B$13,0),MATCH(GI$4,'Curva Forward'!$C$4:$AN$4,0))),DK764)</f>
        <v>0</v>
      </c>
      <c r="GJ764" s="200">
        <f>AX764*AX$2*IF($FC764="V",1,-1)*IF($Q764="Fixo",(DL764-INDEX('Curva Forward'!$C$5:$AN$13,MATCH(CONCATENATE(BD_COMERCIAL!$K764," ",BD_COMERCIAL!$L764),'Curva Forward'!$B$5:$B$13,0),MATCH(GJ$4,'Curva Forward'!$C$4:$AN$4,0))),DL764)</f>
        <v>0</v>
      </c>
      <c r="GK764" s="200">
        <f>AY764*AY$2*IF($FC764="V",1,-1)*IF($Q764="Fixo",(DM764-INDEX('Curva Forward'!$C$5:$AN$13,MATCH(CONCATENATE(BD_COMERCIAL!$K764," ",BD_COMERCIAL!$L764),'Curva Forward'!$B$5:$B$13,0),MATCH(GK$4,'Curva Forward'!$C$4:$AN$4,0))),DM764)</f>
        <v>0</v>
      </c>
      <c r="GL764" s="200">
        <f>IF(EZ764="",0,CL764*CL$2*IF($FC764="V",1,-1)*IF($Q764="Fixo",(EZ764-INDEX('Curva Forward'!$C$5:$AN$13,MATCH(CONCATENATE(BD_COMERCIAL!$K764," ",BD_COMERCIAL!$L764),'Curva Forward'!$B$5:$B$13,0),MATCH(GL$4,'Curva Forward'!$C$4:$AN$4,0))),EZ764))</f>
        <v>0</v>
      </c>
      <c r="GM764" s="200">
        <f>IF(FA764="",0,CM764*CM$2*IF($FC764="V",1,-1)*IF($Q764="Fixo",(FA764-INDEX('Curva Forward'!$C$5:$AN$13,MATCH(CONCATENATE(BD_COMERCIAL!$K764," ",BD_COMERCIAL!$L764),'Curva Forward'!$B$5:$B$13,0),MATCH(GM$4,'Curva Forward'!$C$4:$AN$4,0))),FA764))</f>
        <v>0</v>
      </c>
      <c r="GN764" s="200">
        <f>IF(FB764="",0,CN764*CN$2*IF($FC764="V",1,-1)*IF($Q764="Fixo",(FB764-INDEX('Curva Forward'!$C$5:$AN$13,MATCH(CONCATENATE(BD_COMERCIAL!$K764," ",BD_COMERCIAL!$L764),'Curva Forward'!$B$5:$B$13,0),MATCH(GN$4,'Curva Forward'!$C$4:$AN$4,0))),FB764))</f>
        <v>0</v>
      </c>
      <c r="GO764" s="201">
        <f t="shared" ca="1" si="231"/>
        <v>0</v>
      </c>
      <c r="GP764" s="201">
        <f t="shared" ca="1" si="232"/>
        <v>-1175520</v>
      </c>
    </row>
    <row r="765" spans="1:198" ht="15" customHeight="1" x14ac:dyDescent="0.25">
      <c r="A765" s="6"/>
      <c r="B765" s="7" t="s">
        <v>1245</v>
      </c>
      <c r="C765" s="8">
        <v>44917</v>
      </c>
      <c r="D765" s="9" t="s">
        <v>124</v>
      </c>
      <c r="E765" s="9" t="s">
        <v>1056</v>
      </c>
      <c r="F765" s="113" t="s">
        <v>992</v>
      </c>
      <c r="G765" s="10" t="s">
        <v>1113</v>
      </c>
      <c r="H765" s="113" t="s">
        <v>1114</v>
      </c>
      <c r="I765" s="9" t="s">
        <v>126</v>
      </c>
      <c r="J765" s="166" t="s">
        <v>1234</v>
      </c>
      <c r="K765" s="10" t="s">
        <v>127</v>
      </c>
      <c r="L765" s="84" t="s">
        <v>22</v>
      </c>
      <c r="M765" s="11">
        <v>44986</v>
      </c>
      <c r="N765" s="12">
        <v>45016</v>
      </c>
      <c r="O765" s="10">
        <v>2</v>
      </c>
      <c r="P765" s="84">
        <v>71</v>
      </c>
      <c r="Q765" s="84" t="s">
        <v>128</v>
      </c>
      <c r="R765" s="10" t="s">
        <v>129</v>
      </c>
      <c r="S765" s="14" t="s">
        <v>135</v>
      </c>
      <c r="T765" s="11"/>
      <c r="U765" s="12"/>
      <c r="V765" s="257" t="str">
        <f ca="1">IF(U765="","",
IF(U765="NA","",
IFERROR(VLOOKUP(EOMONTH(M765,-2)+1,IPCA!$A:$B,2,0),
VLOOKUP(EOMONTH(TODAY(),-2)+1,IPCA!$A:$B,2,0))/
VLOOKUP(EOMONTH(U765,-2)+1,IPCA!$A:$B,2,0)*
P765))</f>
        <v/>
      </c>
      <c r="W765" s="84"/>
      <c r="X765" s="13" t="s">
        <v>6</v>
      </c>
      <c r="Y765" s="166"/>
      <c r="AA765" s="108"/>
      <c r="AB765" s="15"/>
      <c r="AM765" s="6"/>
      <c r="AN765" s="15"/>
      <c r="AP765">
        <v>2</v>
      </c>
      <c r="AY765" s="6"/>
      <c r="AZ765" s="15"/>
      <c r="BK765" s="6"/>
      <c r="BL765" s="15"/>
      <c r="BW765" s="6"/>
      <c r="BX765" s="15"/>
      <c r="CI765" s="6"/>
      <c r="CJ765" s="16" t="str">
        <f t="shared" si="221"/>
        <v/>
      </c>
      <c r="CK765" s="16">
        <f t="shared" si="222"/>
        <v>0.16986301369863013</v>
      </c>
      <c r="CL765" s="16" t="str">
        <f t="shared" si="223"/>
        <v/>
      </c>
      <c r="CM765" s="16" t="str">
        <f t="shared" si="224"/>
        <v/>
      </c>
      <c r="CN765" s="16" t="str">
        <f t="shared" si="225"/>
        <v/>
      </c>
      <c r="CO765" s="18"/>
      <c r="CP765" s="15"/>
      <c r="DA765" s="6"/>
      <c r="DB765" s="15"/>
      <c r="DD765">
        <v>71</v>
      </c>
      <c r="DM765" s="6"/>
      <c r="DN765" s="15"/>
      <c r="DY765" s="6"/>
      <c r="DZ765" s="15"/>
      <c r="EK765" s="6"/>
      <c r="EL765" s="15"/>
      <c r="EW765" s="6"/>
      <c r="EX765" s="16" t="str">
        <f t="shared" si="233"/>
        <v/>
      </c>
      <c r="EY765" s="16">
        <f t="shared" si="234"/>
        <v>6.0301369863013701</v>
      </c>
      <c r="EZ765" s="16" t="str">
        <f t="shared" si="235"/>
        <v/>
      </c>
      <c r="FA765" s="16" t="str">
        <f t="shared" si="236"/>
        <v/>
      </c>
      <c r="FB765" s="160" t="str">
        <f t="shared" si="237"/>
        <v/>
      </c>
      <c r="FC765" t="s">
        <v>204</v>
      </c>
      <c r="FD765" s="20" t="s">
        <v>126</v>
      </c>
      <c r="FE765"/>
      <c r="FF765" s="209" t="s">
        <v>206</v>
      </c>
      <c r="FH765" s="284">
        <f t="shared" ca="1" si="226"/>
        <v>0</v>
      </c>
      <c r="FI765" s="208">
        <f t="shared" si="227"/>
        <v>1</v>
      </c>
      <c r="FK765" t="str">
        <f t="shared" si="228"/>
        <v>GOLD COMERCIALIZADORA DE ENERGIA LTDA</v>
      </c>
      <c r="FL765" s="201">
        <f t="shared" ca="1" si="229"/>
        <v>0</v>
      </c>
      <c r="FM765" s="201">
        <f t="shared" ca="1" si="230"/>
        <v>-117552</v>
      </c>
      <c r="FN765" s="200">
        <f>AB765*AB$2*IF($FC765="V",1,-1)*IF($Q765="Fixo",(CP765-INDEX('Curva Forward'!$C$5:$AN$13,MATCH(CONCATENATE(BD_COMERCIAL!$K765," ",BD_COMERCIAL!$L765),'Curva Forward'!$B$5:$B$13,0),MATCH(FN$4,'Curva Forward'!$C$4:$AN$4,0))),CP765)</f>
        <v>0</v>
      </c>
      <c r="FO765" s="200">
        <f>AC765*AC$2*IF($FC765="V",1,-1)*IF($Q765="Fixo",(CQ765-INDEX('Curva Forward'!$C$5:$AN$13,MATCH(CONCATENATE(BD_COMERCIAL!$K765," ",BD_COMERCIAL!$L765),'Curva Forward'!$B$5:$B$13,0),MATCH(FO$4,'Curva Forward'!$C$4:$AN$4,0))),CQ765)</f>
        <v>0</v>
      </c>
      <c r="FP765" s="200">
        <f>AD765*AD$2*IF($FC765="V",1,-1)*IF($Q765="Fixo",(CR765-INDEX('Curva Forward'!$C$5:$AN$13,MATCH(CONCATENATE(BD_COMERCIAL!$K765," ",BD_COMERCIAL!$L765),'Curva Forward'!$B$5:$B$13,0),MATCH(FP$4,'Curva Forward'!$C$4:$AN$4,0))),CR765)</f>
        <v>0</v>
      </c>
      <c r="FQ765" s="200">
        <f>AE765*AE$2*IF($FC765="V",1,-1)*IF($Q765="Fixo",(CS765-INDEX('Curva Forward'!$C$5:$AN$13,MATCH(CONCATENATE(BD_COMERCIAL!$K765," ",BD_COMERCIAL!$L765),'Curva Forward'!$B$5:$B$13,0),MATCH(FQ$4,'Curva Forward'!$C$4:$AN$4,0))),CS765)</f>
        <v>0</v>
      </c>
      <c r="FR765" s="200">
        <f>AF765*AF$2*IF($FC765="V",1,-1)*IF($Q765="Fixo",(CT765-INDEX('Curva Forward'!$C$5:$AN$13,MATCH(CONCATENATE(BD_COMERCIAL!$K765," ",BD_COMERCIAL!$L765),'Curva Forward'!$B$5:$B$13,0),MATCH(FR$4,'Curva Forward'!$C$4:$AN$4,0))),CT765)</f>
        <v>0</v>
      </c>
      <c r="FS765" s="200">
        <f>AG765*AG$2*IF($FC765="V",1,-1)*IF($Q765="Fixo",(CU765-INDEX('Curva Forward'!$C$5:$AN$13,MATCH(CONCATENATE(BD_COMERCIAL!$K765," ",BD_COMERCIAL!$L765),'Curva Forward'!$B$5:$B$13,0),MATCH(FS$4,'Curva Forward'!$C$4:$AN$4,0))),CU765)</f>
        <v>0</v>
      </c>
      <c r="FT765" s="200">
        <f>AH765*AH$2*IF($FC765="V",1,-1)*IF($Q765="Fixo",(CV765-INDEX('Curva Forward'!$C$5:$AN$13,MATCH(CONCATENATE(BD_COMERCIAL!$K765," ",BD_COMERCIAL!$L765),'Curva Forward'!$B$5:$B$13,0),MATCH(FT$4,'Curva Forward'!$C$4:$AN$4,0))),CV765)</f>
        <v>0</v>
      </c>
      <c r="FU765" s="200">
        <f>AI765*AI$2*IF($FC765="V",1,-1)*IF($Q765="Fixo",(CW765-INDEX('Curva Forward'!$C$5:$AN$13,MATCH(CONCATENATE(BD_COMERCIAL!$K765," ",BD_COMERCIAL!$L765),'Curva Forward'!$B$5:$B$13,0),MATCH(FU$4,'Curva Forward'!$C$4:$AN$4,0))),CW765)</f>
        <v>0</v>
      </c>
      <c r="FV765" s="200">
        <f>AJ765*AJ$2*IF($FC765="V",1,-1)*IF($Q765="Fixo",(CX765-INDEX('Curva Forward'!$C$5:$AN$13,MATCH(CONCATENATE(BD_COMERCIAL!$K765," ",BD_COMERCIAL!$L765),'Curva Forward'!$B$5:$B$13,0),MATCH(FV$4,'Curva Forward'!$C$4:$AN$4,0))),CX765)</f>
        <v>0</v>
      </c>
      <c r="FW765" s="200">
        <f>AK765*AK$2*IF($FC765="V",1,-1)*IF($Q765="Fixo",(CY765-INDEX('Curva Forward'!$C$5:$AN$13,MATCH(CONCATENATE(BD_COMERCIAL!$K765," ",BD_COMERCIAL!$L765),'Curva Forward'!$B$5:$B$13,0),MATCH(FW$4,'Curva Forward'!$C$4:$AN$4,0))),CY765)</f>
        <v>0</v>
      </c>
      <c r="FX765" s="200">
        <f>AL765*AL$2*IF($FC765="V",1,-1)*IF($Q765="Fixo",(CZ765-INDEX('Curva Forward'!$C$5:$AN$13,MATCH(CONCATENATE(BD_COMERCIAL!$K765," ",BD_COMERCIAL!$L765),'Curva Forward'!$B$5:$B$13,0),MATCH(FX$4,'Curva Forward'!$C$4:$AN$4,0))),CZ765)</f>
        <v>0</v>
      </c>
      <c r="FY765" s="200">
        <f>AM765*AM$2*IF($FC765="V",1,-1)*IF($Q765="Fixo",(DA765-INDEX('Curva Forward'!$C$5:$AN$13,MATCH(CONCATENATE(BD_COMERCIAL!$K765," ",BD_COMERCIAL!$L765),'Curva Forward'!$B$5:$B$13,0),MATCH(FY$4,'Curva Forward'!$C$4:$AN$4,0))),DA765)</f>
        <v>0</v>
      </c>
      <c r="FZ765" s="200">
        <f>AN765*AN$2*IF($FC765="V",1,-1)*IF($Q765="Fixo",(DB765-INDEX('Curva Forward'!$C$5:$AN$13,MATCH(CONCATENATE(BD_COMERCIAL!$K765," ",BD_COMERCIAL!$L765),'Curva Forward'!$B$5:$B$13,0),MATCH(FZ$4,'Curva Forward'!$C$4:$AN$4,0))),DB765)</f>
        <v>0</v>
      </c>
      <c r="GA765" s="200">
        <f>AO765*AO$2*IF($FC765="V",1,-1)*IF($Q765="Fixo",(DC765-INDEX('Curva Forward'!$C$5:$AN$13,MATCH(CONCATENATE(BD_COMERCIAL!$K765," ",BD_COMERCIAL!$L765),'Curva Forward'!$B$5:$B$13,0),MATCH(GA$4,'Curva Forward'!$C$4:$AN$4,0))),DC765)</f>
        <v>0</v>
      </c>
      <c r="GB765" s="200">
        <f>AP765*AP$2*IF($FC765="V",1,-1)*IF($Q765="Fixo",(DD765-INDEX('Curva Forward'!$C$5:$AN$13,MATCH(CONCATENATE(BD_COMERCIAL!$K765," ",BD_COMERCIAL!$L765),'Curva Forward'!$B$5:$B$13,0),MATCH(GB$4,'Curva Forward'!$C$4:$AN$4,0))),DD765)</f>
        <v>-117552</v>
      </c>
      <c r="GC765" s="200">
        <f>AQ765*AQ$2*IF($FC765="V",1,-1)*IF($Q765="Fixo",(DE765-INDEX('Curva Forward'!$C$5:$AN$13,MATCH(CONCATENATE(BD_COMERCIAL!$K765," ",BD_COMERCIAL!$L765),'Curva Forward'!$B$5:$B$13,0),MATCH(GC$4,'Curva Forward'!$C$4:$AN$4,0))),DE765)</f>
        <v>0</v>
      </c>
      <c r="GD765" s="200">
        <f>AR765*AR$2*IF($FC765="V",1,-1)*IF($Q765="Fixo",(DF765-INDEX('Curva Forward'!$C$5:$AN$13,MATCH(CONCATENATE(BD_COMERCIAL!$K765," ",BD_COMERCIAL!$L765),'Curva Forward'!$B$5:$B$13,0),MATCH(GD$4,'Curva Forward'!$C$4:$AN$4,0))),DF765)</f>
        <v>0</v>
      </c>
      <c r="GE765" s="200">
        <f>AS765*AS$2*IF($FC765="V",1,-1)*IF($Q765="Fixo",(DG765-INDEX('Curva Forward'!$C$5:$AN$13,MATCH(CONCATENATE(BD_COMERCIAL!$K765," ",BD_COMERCIAL!$L765),'Curva Forward'!$B$5:$B$13,0),MATCH(GE$4,'Curva Forward'!$C$4:$AN$4,0))),DG765)</f>
        <v>0</v>
      </c>
      <c r="GF765" s="200">
        <f>AT765*AT$2*IF($FC765="V",1,-1)*IF($Q765="Fixo",(DH765-INDEX('Curva Forward'!$C$5:$AN$13,MATCH(CONCATENATE(BD_COMERCIAL!$K765," ",BD_COMERCIAL!$L765),'Curva Forward'!$B$5:$B$13,0),MATCH(GF$4,'Curva Forward'!$C$4:$AN$4,0))),DH765)</f>
        <v>0</v>
      </c>
      <c r="GG765" s="200">
        <f>AU765*AU$2*IF($FC765="V",1,-1)*IF($Q765="Fixo",(DI765-INDEX('Curva Forward'!$C$5:$AN$13,MATCH(CONCATENATE(BD_COMERCIAL!$K765," ",BD_COMERCIAL!$L765),'Curva Forward'!$B$5:$B$13,0),MATCH(GG$4,'Curva Forward'!$C$4:$AN$4,0))),DI765)</f>
        <v>0</v>
      </c>
      <c r="GH765" s="200">
        <f>AV765*AV$2*IF($FC765="V",1,-1)*IF($Q765="Fixo",(DJ765-INDEX('Curva Forward'!$C$5:$AN$13,MATCH(CONCATENATE(BD_COMERCIAL!$K765," ",BD_COMERCIAL!$L765),'Curva Forward'!$B$5:$B$13,0),MATCH(GH$4,'Curva Forward'!$C$4:$AN$4,0))),DJ765)</f>
        <v>0</v>
      </c>
      <c r="GI765" s="200">
        <f>AW765*AW$2*IF($FC765="V",1,-1)*IF($Q765="Fixo",(DK765-INDEX('Curva Forward'!$C$5:$AN$13,MATCH(CONCATENATE(BD_COMERCIAL!$K765," ",BD_COMERCIAL!$L765),'Curva Forward'!$B$5:$B$13,0),MATCH(GI$4,'Curva Forward'!$C$4:$AN$4,0))),DK765)</f>
        <v>0</v>
      </c>
      <c r="GJ765" s="200">
        <f>AX765*AX$2*IF($FC765="V",1,-1)*IF($Q765="Fixo",(DL765-INDEX('Curva Forward'!$C$5:$AN$13,MATCH(CONCATENATE(BD_COMERCIAL!$K765," ",BD_COMERCIAL!$L765),'Curva Forward'!$B$5:$B$13,0),MATCH(GJ$4,'Curva Forward'!$C$4:$AN$4,0))),DL765)</f>
        <v>0</v>
      </c>
      <c r="GK765" s="200">
        <f>AY765*AY$2*IF($FC765="V",1,-1)*IF($Q765="Fixo",(DM765-INDEX('Curva Forward'!$C$5:$AN$13,MATCH(CONCATENATE(BD_COMERCIAL!$K765," ",BD_COMERCIAL!$L765),'Curva Forward'!$B$5:$B$13,0),MATCH(GK$4,'Curva Forward'!$C$4:$AN$4,0))),DM765)</f>
        <v>0</v>
      </c>
      <c r="GL765" s="200">
        <f>IF(EZ765="",0,CL765*CL$2*IF($FC765="V",1,-1)*IF($Q765="Fixo",(EZ765-INDEX('Curva Forward'!$C$5:$AN$13,MATCH(CONCATENATE(BD_COMERCIAL!$K765," ",BD_COMERCIAL!$L765),'Curva Forward'!$B$5:$B$13,0),MATCH(GL$4,'Curva Forward'!$C$4:$AN$4,0))),EZ765))</f>
        <v>0</v>
      </c>
      <c r="GM765" s="200">
        <f>IF(FA765="",0,CM765*CM$2*IF($FC765="V",1,-1)*IF($Q765="Fixo",(FA765-INDEX('Curva Forward'!$C$5:$AN$13,MATCH(CONCATENATE(BD_COMERCIAL!$K765," ",BD_COMERCIAL!$L765),'Curva Forward'!$B$5:$B$13,0),MATCH(GM$4,'Curva Forward'!$C$4:$AN$4,0))),FA765))</f>
        <v>0</v>
      </c>
      <c r="GN765" s="200">
        <f>IF(FB765="",0,CN765*CN$2*IF($FC765="V",1,-1)*IF($Q765="Fixo",(FB765-INDEX('Curva Forward'!$C$5:$AN$13,MATCH(CONCATENATE(BD_COMERCIAL!$K765," ",BD_COMERCIAL!$L765),'Curva Forward'!$B$5:$B$13,0),MATCH(GN$4,'Curva Forward'!$C$4:$AN$4,0))),FB765))</f>
        <v>0</v>
      </c>
      <c r="GO765" s="201">
        <f t="shared" ca="1" si="231"/>
        <v>0</v>
      </c>
      <c r="GP765" s="201">
        <f t="shared" ca="1" si="232"/>
        <v>-117552</v>
      </c>
    </row>
    <row r="766" spans="1:198" ht="15" customHeight="1" x14ac:dyDescent="0.25">
      <c r="A766" s="6"/>
      <c r="B766" s="7" t="s">
        <v>1246</v>
      </c>
      <c r="C766" s="8">
        <v>44917</v>
      </c>
      <c r="D766" s="9" t="s">
        <v>124</v>
      </c>
      <c r="E766" s="9" t="s">
        <v>1056</v>
      </c>
      <c r="F766" s="113" t="s">
        <v>992</v>
      </c>
      <c r="G766" s="10" t="s">
        <v>1113</v>
      </c>
      <c r="H766" s="113" t="s">
        <v>1114</v>
      </c>
      <c r="I766" s="9" t="s">
        <v>126</v>
      </c>
      <c r="J766" s="166" t="s">
        <v>1234</v>
      </c>
      <c r="K766" s="10" t="s">
        <v>127</v>
      </c>
      <c r="L766" s="84" t="s">
        <v>22</v>
      </c>
      <c r="M766" s="11">
        <v>45017</v>
      </c>
      <c r="N766" s="12">
        <v>45077</v>
      </c>
      <c r="O766" s="10">
        <v>10</v>
      </c>
      <c r="P766" s="84">
        <v>73.5</v>
      </c>
      <c r="Q766" s="84" t="s">
        <v>128</v>
      </c>
      <c r="R766" s="10" t="s">
        <v>129</v>
      </c>
      <c r="S766" s="14" t="s">
        <v>135</v>
      </c>
      <c r="T766" s="11"/>
      <c r="U766" s="12"/>
      <c r="V766" s="257" t="str">
        <f ca="1">IF(U766="","",
IF(U766="NA","",
IFERROR(VLOOKUP(EOMONTH(M766,-2)+1,IPCA!$A:$B,2,0),
VLOOKUP(EOMONTH(TODAY(),-2)+1,IPCA!$A:$B,2,0))/
VLOOKUP(EOMONTH(U766,-2)+1,IPCA!$A:$B,2,0)*
P766))</f>
        <v/>
      </c>
      <c r="W766" s="84"/>
      <c r="X766" s="13" t="s">
        <v>133</v>
      </c>
      <c r="Y766" s="166"/>
      <c r="AA766" s="108"/>
      <c r="AB766" s="15"/>
      <c r="AM766" s="6"/>
      <c r="AN766" s="15"/>
      <c r="AQ766">
        <v>10</v>
      </c>
      <c r="AR766">
        <v>10</v>
      </c>
      <c r="AY766" s="6"/>
      <c r="AZ766" s="15"/>
      <c r="BK766" s="6"/>
      <c r="BL766" s="15"/>
      <c r="BW766" s="6"/>
      <c r="BX766" s="15"/>
      <c r="CI766" s="6"/>
      <c r="CJ766" s="16" t="str">
        <f t="shared" si="221"/>
        <v/>
      </c>
      <c r="CK766" s="16">
        <f t="shared" si="222"/>
        <v>1.6712328767123288</v>
      </c>
      <c r="CL766" s="16" t="str">
        <f t="shared" si="223"/>
        <v/>
      </c>
      <c r="CM766" s="16" t="str">
        <f t="shared" si="224"/>
        <v/>
      </c>
      <c r="CN766" s="16" t="str">
        <f t="shared" si="225"/>
        <v/>
      </c>
      <c r="CO766" s="18"/>
      <c r="CP766" s="15"/>
      <c r="DA766" s="6"/>
      <c r="DB766" s="15"/>
      <c r="DE766">
        <v>73.5</v>
      </c>
      <c r="DF766">
        <v>73.5</v>
      </c>
      <c r="DM766" s="6"/>
      <c r="DN766" s="15"/>
      <c r="DY766" s="6"/>
      <c r="DZ766" s="15"/>
      <c r="EK766" s="6"/>
      <c r="EL766" s="15"/>
      <c r="EW766" s="6"/>
      <c r="EX766" s="16" t="str">
        <f t="shared" si="233"/>
        <v/>
      </c>
      <c r="EY766" s="16">
        <f t="shared" si="234"/>
        <v>12.283561643835617</v>
      </c>
      <c r="EZ766" s="16" t="str">
        <f t="shared" si="235"/>
        <v/>
      </c>
      <c r="FA766" s="16" t="str">
        <f t="shared" si="236"/>
        <v/>
      </c>
      <c r="FB766" s="160" t="str">
        <f t="shared" si="237"/>
        <v/>
      </c>
      <c r="FC766" t="s">
        <v>204</v>
      </c>
      <c r="FD766" s="20" t="s">
        <v>126</v>
      </c>
      <c r="FE766"/>
      <c r="FF766" s="209" t="s">
        <v>206</v>
      </c>
      <c r="FH766" s="284">
        <f t="shared" ca="1" si="226"/>
        <v>0</v>
      </c>
      <c r="FI766" s="208">
        <f t="shared" si="227"/>
        <v>2</v>
      </c>
      <c r="FK766" t="str">
        <f t="shared" si="228"/>
        <v>GOLD COMERCIALIZADORA DE ENERGIA LTDA</v>
      </c>
      <c r="FL766" s="201">
        <f t="shared" ca="1" si="229"/>
        <v>0</v>
      </c>
      <c r="FM766" s="201">
        <f t="shared" ca="1" si="230"/>
        <v>-768600</v>
      </c>
      <c r="FN766" s="200">
        <f>AB766*AB$2*IF($FC766="V",1,-1)*IF($Q766="Fixo",(CP766-INDEX('Curva Forward'!$C$5:$AN$13,MATCH(CONCATENATE(BD_COMERCIAL!$K766," ",BD_COMERCIAL!$L766),'Curva Forward'!$B$5:$B$13,0),MATCH(FN$4,'Curva Forward'!$C$4:$AN$4,0))),CP766)</f>
        <v>0</v>
      </c>
      <c r="FO766" s="200">
        <f>AC766*AC$2*IF($FC766="V",1,-1)*IF($Q766="Fixo",(CQ766-INDEX('Curva Forward'!$C$5:$AN$13,MATCH(CONCATENATE(BD_COMERCIAL!$K766," ",BD_COMERCIAL!$L766),'Curva Forward'!$B$5:$B$13,0),MATCH(FO$4,'Curva Forward'!$C$4:$AN$4,0))),CQ766)</f>
        <v>0</v>
      </c>
      <c r="FP766" s="200">
        <f>AD766*AD$2*IF($FC766="V",1,-1)*IF($Q766="Fixo",(CR766-INDEX('Curva Forward'!$C$5:$AN$13,MATCH(CONCATENATE(BD_COMERCIAL!$K766," ",BD_COMERCIAL!$L766),'Curva Forward'!$B$5:$B$13,0),MATCH(FP$4,'Curva Forward'!$C$4:$AN$4,0))),CR766)</f>
        <v>0</v>
      </c>
      <c r="FQ766" s="200">
        <f>AE766*AE$2*IF($FC766="V",1,-1)*IF($Q766="Fixo",(CS766-INDEX('Curva Forward'!$C$5:$AN$13,MATCH(CONCATENATE(BD_COMERCIAL!$K766," ",BD_COMERCIAL!$L766),'Curva Forward'!$B$5:$B$13,0),MATCH(FQ$4,'Curva Forward'!$C$4:$AN$4,0))),CS766)</f>
        <v>0</v>
      </c>
      <c r="FR766" s="200">
        <f>AF766*AF$2*IF($FC766="V",1,-1)*IF($Q766="Fixo",(CT766-INDEX('Curva Forward'!$C$5:$AN$13,MATCH(CONCATENATE(BD_COMERCIAL!$K766," ",BD_COMERCIAL!$L766),'Curva Forward'!$B$5:$B$13,0),MATCH(FR$4,'Curva Forward'!$C$4:$AN$4,0))),CT766)</f>
        <v>0</v>
      </c>
      <c r="FS766" s="200">
        <f>AG766*AG$2*IF($FC766="V",1,-1)*IF($Q766="Fixo",(CU766-INDEX('Curva Forward'!$C$5:$AN$13,MATCH(CONCATENATE(BD_COMERCIAL!$K766," ",BD_COMERCIAL!$L766),'Curva Forward'!$B$5:$B$13,0),MATCH(FS$4,'Curva Forward'!$C$4:$AN$4,0))),CU766)</f>
        <v>0</v>
      </c>
      <c r="FT766" s="200">
        <f>AH766*AH$2*IF($FC766="V",1,-1)*IF($Q766="Fixo",(CV766-INDEX('Curva Forward'!$C$5:$AN$13,MATCH(CONCATENATE(BD_COMERCIAL!$K766," ",BD_COMERCIAL!$L766),'Curva Forward'!$B$5:$B$13,0),MATCH(FT$4,'Curva Forward'!$C$4:$AN$4,0))),CV766)</f>
        <v>0</v>
      </c>
      <c r="FU766" s="200">
        <f>AI766*AI$2*IF($FC766="V",1,-1)*IF($Q766="Fixo",(CW766-INDEX('Curva Forward'!$C$5:$AN$13,MATCH(CONCATENATE(BD_COMERCIAL!$K766," ",BD_COMERCIAL!$L766),'Curva Forward'!$B$5:$B$13,0),MATCH(FU$4,'Curva Forward'!$C$4:$AN$4,0))),CW766)</f>
        <v>0</v>
      </c>
      <c r="FV766" s="200">
        <f>AJ766*AJ$2*IF($FC766="V",1,-1)*IF($Q766="Fixo",(CX766-INDEX('Curva Forward'!$C$5:$AN$13,MATCH(CONCATENATE(BD_COMERCIAL!$K766," ",BD_COMERCIAL!$L766),'Curva Forward'!$B$5:$B$13,0),MATCH(FV$4,'Curva Forward'!$C$4:$AN$4,0))),CX766)</f>
        <v>0</v>
      </c>
      <c r="FW766" s="200">
        <f>AK766*AK$2*IF($FC766="V",1,-1)*IF($Q766="Fixo",(CY766-INDEX('Curva Forward'!$C$5:$AN$13,MATCH(CONCATENATE(BD_COMERCIAL!$K766," ",BD_COMERCIAL!$L766),'Curva Forward'!$B$5:$B$13,0),MATCH(FW$4,'Curva Forward'!$C$4:$AN$4,0))),CY766)</f>
        <v>0</v>
      </c>
      <c r="FX766" s="200">
        <f>AL766*AL$2*IF($FC766="V",1,-1)*IF($Q766="Fixo",(CZ766-INDEX('Curva Forward'!$C$5:$AN$13,MATCH(CONCATENATE(BD_COMERCIAL!$K766," ",BD_COMERCIAL!$L766),'Curva Forward'!$B$5:$B$13,0),MATCH(FX$4,'Curva Forward'!$C$4:$AN$4,0))),CZ766)</f>
        <v>0</v>
      </c>
      <c r="FY766" s="200">
        <f>AM766*AM$2*IF($FC766="V",1,-1)*IF($Q766="Fixo",(DA766-INDEX('Curva Forward'!$C$5:$AN$13,MATCH(CONCATENATE(BD_COMERCIAL!$K766," ",BD_COMERCIAL!$L766),'Curva Forward'!$B$5:$B$13,0),MATCH(FY$4,'Curva Forward'!$C$4:$AN$4,0))),DA766)</f>
        <v>0</v>
      </c>
      <c r="FZ766" s="200">
        <f>AN766*AN$2*IF($FC766="V",1,-1)*IF($Q766="Fixo",(DB766-INDEX('Curva Forward'!$C$5:$AN$13,MATCH(CONCATENATE(BD_COMERCIAL!$K766," ",BD_COMERCIAL!$L766),'Curva Forward'!$B$5:$B$13,0),MATCH(FZ$4,'Curva Forward'!$C$4:$AN$4,0))),DB766)</f>
        <v>0</v>
      </c>
      <c r="GA766" s="200">
        <f>AO766*AO$2*IF($FC766="V",1,-1)*IF($Q766="Fixo",(DC766-INDEX('Curva Forward'!$C$5:$AN$13,MATCH(CONCATENATE(BD_COMERCIAL!$K766," ",BD_COMERCIAL!$L766),'Curva Forward'!$B$5:$B$13,0),MATCH(GA$4,'Curva Forward'!$C$4:$AN$4,0))),DC766)</f>
        <v>0</v>
      </c>
      <c r="GB766" s="200">
        <f>AP766*AP$2*IF($FC766="V",1,-1)*IF($Q766="Fixo",(DD766-INDEX('Curva Forward'!$C$5:$AN$13,MATCH(CONCATENATE(BD_COMERCIAL!$K766," ",BD_COMERCIAL!$L766),'Curva Forward'!$B$5:$B$13,0),MATCH(GB$4,'Curva Forward'!$C$4:$AN$4,0))),DD766)</f>
        <v>0</v>
      </c>
      <c r="GC766" s="200">
        <f>AQ766*AQ$2*IF($FC766="V",1,-1)*IF($Q766="Fixo",(DE766-INDEX('Curva Forward'!$C$5:$AN$13,MATCH(CONCATENATE(BD_COMERCIAL!$K766," ",BD_COMERCIAL!$L766),'Curva Forward'!$B$5:$B$13,0),MATCH(GC$4,'Curva Forward'!$C$4:$AN$4,0))),DE766)</f>
        <v>-378000</v>
      </c>
      <c r="GD766" s="200">
        <f>AR766*AR$2*IF($FC766="V",1,-1)*IF($Q766="Fixo",(DF766-INDEX('Curva Forward'!$C$5:$AN$13,MATCH(CONCATENATE(BD_COMERCIAL!$K766," ",BD_COMERCIAL!$L766),'Curva Forward'!$B$5:$B$13,0),MATCH(GD$4,'Curva Forward'!$C$4:$AN$4,0))),DF766)</f>
        <v>-390600</v>
      </c>
      <c r="GE766" s="200">
        <f>AS766*AS$2*IF($FC766="V",1,-1)*IF($Q766="Fixo",(DG766-INDEX('Curva Forward'!$C$5:$AN$13,MATCH(CONCATENATE(BD_COMERCIAL!$K766," ",BD_COMERCIAL!$L766),'Curva Forward'!$B$5:$B$13,0),MATCH(GE$4,'Curva Forward'!$C$4:$AN$4,0))),DG766)</f>
        <v>0</v>
      </c>
      <c r="GF766" s="200">
        <f>AT766*AT$2*IF($FC766="V",1,-1)*IF($Q766="Fixo",(DH766-INDEX('Curva Forward'!$C$5:$AN$13,MATCH(CONCATENATE(BD_COMERCIAL!$K766," ",BD_COMERCIAL!$L766),'Curva Forward'!$B$5:$B$13,0),MATCH(GF$4,'Curva Forward'!$C$4:$AN$4,0))),DH766)</f>
        <v>0</v>
      </c>
      <c r="GG766" s="200">
        <f>AU766*AU$2*IF($FC766="V",1,-1)*IF($Q766="Fixo",(DI766-INDEX('Curva Forward'!$C$5:$AN$13,MATCH(CONCATENATE(BD_COMERCIAL!$K766," ",BD_COMERCIAL!$L766),'Curva Forward'!$B$5:$B$13,0),MATCH(GG$4,'Curva Forward'!$C$4:$AN$4,0))),DI766)</f>
        <v>0</v>
      </c>
      <c r="GH766" s="200">
        <f>AV766*AV$2*IF($FC766="V",1,-1)*IF($Q766="Fixo",(DJ766-INDEX('Curva Forward'!$C$5:$AN$13,MATCH(CONCATENATE(BD_COMERCIAL!$K766," ",BD_COMERCIAL!$L766),'Curva Forward'!$B$5:$B$13,0),MATCH(GH$4,'Curva Forward'!$C$4:$AN$4,0))),DJ766)</f>
        <v>0</v>
      </c>
      <c r="GI766" s="200">
        <f>AW766*AW$2*IF($FC766="V",1,-1)*IF($Q766="Fixo",(DK766-INDEX('Curva Forward'!$C$5:$AN$13,MATCH(CONCATENATE(BD_COMERCIAL!$K766," ",BD_COMERCIAL!$L766),'Curva Forward'!$B$5:$B$13,0),MATCH(GI$4,'Curva Forward'!$C$4:$AN$4,0))),DK766)</f>
        <v>0</v>
      </c>
      <c r="GJ766" s="200">
        <f>AX766*AX$2*IF($FC766="V",1,-1)*IF($Q766="Fixo",(DL766-INDEX('Curva Forward'!$C$5:$AN$13,MATCH(CONCATENATE(BD_COMERCIAL!$K766," ",BD_COMERCIAL!$L766),'Curva Forward'!$B$5:$B$13,0),MATCH(GJ$4,'Curva Forward'!$C$4:$AN$4,0))),DL766)</f>
        <v>0</v>
      </c>
      <c r="GK766" s="200">
        <f>AY766*AY$2*IF($FC766="V",1,-1)*IF($Q766="Fixo",(DM766-INDEX('Curva Forward'!$C$5:$AN$13,MATCH(CONCATENATE(BD_COMERCIAL!$K766," ",BD_COMERCIAL!$L766),'Curva Forward'!$B$5:$B$13,0),MATCH(GK$4,'Curva Forward'!$C$4:$AN$4,0))),DM766)</f>
        <v>0</v>
      </c>
      <c r="GL766" s="200">
        <f>IF(EZ766="",0,CL766*CL$2*IF($FC766="V",1,-1)*IF($Q766="Fixo",(EZ766-INDEX('Curva Forward'!$C$5:$AN$13,MATCH(CONCATENATE(BD_COMERCIAL!$K766," ",BD_COMERCIAL!$L766),'Curva Forward'!$B$5:$B$13,0),MATCH(GL$4,'Curva Forward'!$C$4:$AN$4,0))),EZ766))</f>
        <v>0</v>
      </c>
      <c r="GM766" s="200">
        <f>IF(FA766="",0,CM766*CM$2*IF($FC766="V",1,-1)*IF($Q766="Fixo",(FA766-INDEX('Curva Forward'!$C$5:$AN$13,MATCH(CONCATENATE(BD_COMERCIAL!$K766," ",BD_COMERCIAL!$L766),'Curva Forward'!$B$5:$B$13,0),MATCH(GM$4,'Curva Forward'!$C$4:$AN$4,0))),FA766))</f>
        <v>0</v>
      </c>
      <c r="GN766" s="200">
        <f>IF(FB766="",0,CN766*CN$2*IF($FC766="V",1,-1)*IF($Q766="Fixo",(FB766-INDEX('Curva Forward'!$C$5:$AN$13,MATCH(CONCATENATE(BD_COMERCIAL!$K766," ",BD_COMERCIAL!$L766),'Curva Forward'!$B$5:$B$13,0),MATCH(GN$4,'Curva Forward'!$C$4:$AN$4,0))),FB766))</f>
        <v>0</v>
      </c>
      <c r="GO766" s="201">
        <f t="shared" ca="1" si="231"/>
        <v>0</v>
      </c>
      <c r="GP766" s="201">
        <f t="shared" ca="1" si="232"/>
        <v>-768600</v>
      </c>
    </row>
    <row r="767" spans="1:198" ht="15" customHeight="1" x14ac:dyDescent="0.25">
      <c r="A767" s="6"/>
      <c r="B767" s="7" t="s">
        <v>1247</v>
      </c>
      <c r="C767" s="8">
        <v>44917</v>
      </c>
      <c r="D767" s="9" t="s">
        <v>124</v>
      </c>
      <c r="E767" s="9" t="s">
        <v>1056</v>
      </c>
      <c r="F767" s="113" t="s">
        <v>992</v>
      </c>
      <c r="G767" s="10" t="s">
        <v>1113</v>
      </c>
      <c r="H767" s="113" t="s">
        <v>1114</v>
      </c>
      <c r="I767" s="9" t="s">
        <v>126</v>
      </c>
      <c r="J767" s="166" t="s">
        <v>1234</v>
      </c>
      <c r="K767" s="10" t="s">
        <v>127</v>
      </c>
      <c r="L767" s="84" t="s">
        <v>22</v>
      </c>
      <c r="M767" s="11">
        <v>45047</v>
      </c>
      <c r="N767" s="12">
        <v>45077</v>
      </c>
      <c r="O767" s="10">
        <v>2</v>
      </c>
      <c r="P767" s="84">
        <v>74</v>
      </c>
      <c r="Q767" s="84" t="s">
        <v>128</v>
      </c>
      <c r="R767" s="10" t="s">
        <v>129</v>
      </c>
      <c r="S767" s="14" t="s">
        <v>135</v>
      </c>
      <c r="T767" s="11"/>
      <c r="U767" s="12"/>
      <c r="V767" s="257" t="str">
        <f ca="1">IF(U767="","",
IF(U767="NA","",
IFERROR(VLOOKUP(EOMONTH(M767,-2)+1,IPCA!$A:$B,2,0),
VLOOKUP(EOMONTH(TODAY(),-2)+1,IPCA!$A:$B,2,0))/
VLOOKUP(EOMONTH(U767,-2)+1,IPCA!$A:$B,2,0)*
P767))</f>
        <v/>
      </c>
      <c r="W767" s="84"/>
      <c r="X767" s="13" t="s">
        <v>6</v>
      </c>
      <c r="Y767" s="166"/>
      <c r="AA767" s="108"/>
      <c r="AB767" s="15"/>
      <c r="AM767" s="6"/>
      <c r="AN767" s="15"/>
      <c r="AR767">
        <v>2</v>
      </c>
      <c r="AY767" s="6"/>
      <c r="AZ767" s="15"/>
      <c r="BK767" s="6"/>
      <c r="BL767" s="15"/>
      <c r="BW767" s="6"/>
      <c r="BX767" s="15"/>
      <c r="CI767" s="6"/>
      <c r="CJ767" s="16" t="str">
        <f t="shared" ref="CJ767:CJ831" si="238">IF(SUM(AB767:AM767)=0,"",SUMPRODUCT(AB767:AM767,$AB$2:$AM$2)/SUM($AB$2:$AM$2))</f>
        <v/>
      </c>
      <c r="CK767" s="16">
        <f t="shared" ref="CK767:CK831" si="239">IF(SUM(AN767:AY767)=0,"",SUMPRODUCT(AN767:AY767,$AN$2:$AY$2)/SUM($AN$2:$AY$2))</f>
        <v>0.16986301369863013</v>
      </c>
      <c r="CL767" s="16" t="str">
        <f t="shared" ref="CL767:CL831" si="240">IF(SUM(AZ767:BK767)=0,"",SUMPRODUCT(AZ767:BK767,$AZ$2:$BK$2)/SUM($AZ$2:$BK$2))</f>
        <v/>
      </c>
      <c r="CM767" s="16" t="str">
        <f t="shared" ref="CM767:CM831" si="241">IF(SUM(BL767:BW767)=0,"",SUMPRODUCT(BL767:BW767,$BL$2:$BW$2)/SUM($BL$2:$BW$2))</f>
        <v/>
      </c>
      <c r="CN767" s="16" t="str">
        <f t="shared" ref="CN767:CN831" si="242">IF(SUM(BX767:CI767)=0,"",SUMPRODUCT(BX767:CI767,$BX$2:$CI$2)/SUM($BX$2:$CI$2))</f>
        <v/>
      </c>
      <c r="CO767" s="18"/>
      <c r="CP767" s="15"/>
      <c r="DA767" s="6"/>
      <c r="DB767" s="15"/>
      <c r="DF767">
        <v>74</v>
      </c>
      <c r="DM767" s="6"/>
      <c r="DN767" s="15"/>
      <c r="DY767" s="6"/>
      <c r="DZ767" s="15"/>
      <c r="EK767" s="6"/>
      <c r="EL767" s="15"/>
      <c r="EW767" s="6"/>
      <c r="EX767" s="16" t="str">
        <f t="shared" si="233"/>
        <v/>
      </c>
      <c r="EY767" s="16">
        <f t="shared" si="234"/>
        <v>6.2849315068493148</v>
      </c>
      <c r="EZ767" s="16" t="str">
        <f t="shared" si="235"/>
        <v/>
      </c>
      <c r="FA767" s="16" t="str">
        <f t="shared" si="236"/>
        <v/>
      </c>
      <c r="FB767" s="160" t="str">
        <f t="shared" si="237"/>
        <v/>
      </c>
      <c r="FC767" t="s">
        <v>204</v>
      </c>
      <c r="FD767" s="20" t="s">
        <v>126</v>
      </c>
      <c r="FE767"/>
      <c r="FF767" s="209" t="s">
        <v>206</v>
      </c>
      <c r="FH767" s="284">
        <f t="shared" ref="FH767:FH831" ca="1" si="243">IF(V767="",0,V767-P767)</f>
        <v>0</v>
      </c>
      <c r="FI767" s="208">
        <f t="shared" ref="FI767:FI831" si="244">(N767-M767)/30</f>
        <v>1</v>
      </c>
      <c r="FK767" t="str">
        <f t="shared" ref="FK767:FK831" si="245">IF($FC767="V",G767,E767)</f>
        <v>GOLD COMERCIALIZADORA DE ENERGIA LTDA</v>
      </c>
      <c r="FL767" s="201">
        <f t="shared" ref="FL767:FL831" ca="1" si="246">SUMIF($FN$4:$GK$4,"&lt;"&amp;EOMONTH(TODAY(),-1),FN767:GK767)</f>
        <v>0</v>
      </c>
      <c r="FM767" s="201">
        <f t="shared" ref="FM767:FM831" ca="1" si="247">SUM(FN767:GN767)-FL767</f>
        <v>-77376</v>
      </c>
      <c r="FN767" s="200">
        <f>AB767*AB$2*IF($FC767="V",1,-1)*IF($Q767="Fixo",(CP767-INDEX('Curva Forward'!$C$5:$AN$13,MATCH(CONCATENATE(BD_COMERCIAL!$K767," ",BD_COMERCIAL!$L767),'Curva Forward'!$B$5:$B$13,0),MATCH(FN$4,'Curva Forward'!$C$4:$AN$4,0))),CP767)</f>
        <v>0</v>
      </c>
      <c r="FO767" s="200">
        <f>AC767*AC$2*IF($FC767="V",1,-1)*IF($Q767="Fixo",(CQ767-INDEX('Curva Forward'!$C$5:$AN$13,MATCH(CONCATENATE(BD_COMERCIAL!$K767," ",BD_COMERCIAL!$L767),'Curva Forward'!$B$5:$B$13,0),MATCH(FO$4,'Curva Forward'!$C$4:$AN$4,0))),CQ767)</f>
        <v>0</v>
      </c>
      <c r="FP767" s="200">
        <f>AD767*AD$2*IF($FC767="V",1,-1)*IF($Q767="Fixo",(CR767-INDEX('Curva Forward'!$C$5:$AN$13,MATCH(CONCATENATE(BD_COMERCIAL!$K767," ",BD_COMERCIAL!$L767),'Curva Forward'!$B$5:$B$13,0),MATCH(FP$4,'Curva Forward'!$C$4:$AN$4,0))),CR767)</f>
        <v>0</v>
      </c>
      <c r="FQ767" s="200">
        <f>AE767*AE$2*IF($FC767="V",1,-1)*IF($Q767="Fixo",(CS767-INDEX('Curva Forward'!$C$5:$AN$13,MATCH(CONCATENATE(BD_COMERCIAL!$K767," ",BD_COMERCIAL!$L767),'Curva Forward'!$B$5:$B$13,0),MATCH(FQ$4,'Curva Forward'!$C$4:$AN$4,0))),CS767)</f>
        <v>0</v>
      </c>
      <c r="FR767" s="200">
        <f>AF767*AF$2*IF($FC767="V",1,-1)*IF($Q767="Fixo",(CT767-INDEX('Curva Forward'!$C$5:$AN$13,MATCH(CONCATENATE(BD_COMERCIAL!$K767," ",BD_COMERCIAL!$L767),'Curva Forward'!$B$5:$B$13,0),MATCH(FR$4,'Curva Forward'!$C$4:$AN$4,0))),CT767)</f>
        <v>0</v>
      </c>
      <c r="FS767" s="200">
        <f>AG767*AG$2*IF($FC767="V",1,-1)*IF($Q767="Fixo",(CU767-INDEX('Curva Forward'!$C$5:$AN$13,MATCH(CONCATENATE(BD_COMERCIAL!$K767," ",BD_COMERCIAL!$L767),'Curva Forward'!$B$5:$B$13,0),MATCH(FS$4,'Curva Forward'!$C$4:$AN$4,0))),CU767)</f>
        <v>0</v>
      </c>
      <c r="FT767" s="200">
        <f>AH767*AH$2*IF($FC767="V",1,-1)*IF($Q767="Fixo",(CV767-INDEX('Curva Forward'!$C$5:$AN$13,MATCH(CONCATENATE(BD_COMERCIAL!$K767," ",BD_COMERCIAL!$L767),'Curva Forward'!$B$5:$B$13,0),MATCH(FT$4,'Curva Forward'!$C$4:$AN$4,0))),CV767)</f>
        <v>0</v>
      </c>
      <c r="FU767" s="200">
        <f>AI767*AI$2*IF($FC767="V",1,-1)*IF($Q767="Fixo",(CW767-INDEX('Curva Forward'!$C$5:$AN$13,MATCH(CONCATENATE(BD_COMERCIAL!$K767," ",BD_COMERCIAL!$L767),'Curva Forward'!$B$5:$B$13,0),MATCH(FU$4,'Curva Forward'!$C$4:$AN$4,0))),CW767)</f>
        <v>0</v>
      </c>
      <c r="FV767" s="200">
        <f>AJ767*AJ$2*IF($FC767="V",1,-1)*IF($Q767="Fixo",(CX767-INDEX('Curva Forward'!$C$5:$AN$13,MATCH(CONCATENATE(BD_COMERCIAL!$K767," ",BD_COMERCIAL!$L767),'Curva Forward'!$B$5:$B$13,0),MATCH(FV$4,'Curva Forward'!$C$4:$AN$4,0))),CX767)</f>
        <v>0</v>
      </c>
      <c r="FW767" s="200">
        <f>AK767*AK$2*IF($FC767="V",1,-1)*IF($Q767="Fixo",(CY767-INDEX('Curva Forward'!$C$5:$AN$13,MATCH(CONCATENATE(BD_COMERCIAL!$K767," ",BD_COMERCIAL!$L767),'Curva Forward'!$B$5:$B$13,0),MATCH(FW$4,'Curva Forward'!$C$4:$AN$4,0))),CY767)</f>
        <v>0</v>
      </c>
      <c r="FX767" s="200">
        <f>AL767*AL$2*IF($FC767="V",1,-1)*IF($Q767="Fixo",(CZ767-INDEX('Curva Forward'!$C$5:$AN$13,MATCH(CONCATENATE(BD_COMERCIAL!$K767," ",BD_COMERCIAL!$L767),'Curva Forward'!$B$5:$B$13,0),MATCH(FX$4,'Curva Forward'!$C$4:$AN$4,0))),CZ767)</f>
        <v>0</v>
      </c>
      <c r="FY767" s="200">
        <f>AM767*AM$2*IF($FC767="V",1,-1)*IF($Q767="Fixo",(DA767-INDEX('Curva Forward'!$C$5:$AN$13,MATCH(CONCATENATE(BD_COMERCIAL!$K767," ",BD_COMERCIAL!$L767),'Curva Forward'!$B$5:$B$13,0),MATCH(FY$4,'Curva Forward'!$C$4:$AN$4,0))),DA767)</f>
        <v>0</v>
      </c>
      <c r="FZ767" s="200">
        <f>AN767*AN$2*IF($FC767="V",1,-1)*IF($Q767="Fixo",(DB767-INDEX('Curva Forward'!$C$5:$AN$13,MATCH(CONCATENATE(BD_COMERCIAL!$K767," ",BD_COMERCIAL!$L767),'Curva Forward'!$B$5:$B$13,0),MATCH(FZ$4,'Curva Forward'!$C$4:$AN$4,0))),DB767)</f>
        <v>0</v>
      </c>
      <c r="GA767" s="200">
        <f>AO767*AO$2*IF($FC767="V",1,-1)*IF($Q767="Fixo",(DC767-INDEX('Curva Forward'!$C$5:$AN$13,MATCH(CONCATENATE(BD_COMERCIAL!$K767," ",BD_COMERCIAL!$L767),'Curva Forward'!$B$5:$B$13,0),MATCH(GA$4,'Curva Forward'!$C$4:$AN$4,0))),DC767)</f>
        <v>0</v>
      </c>
      <c r="GB767" s="200">
        <f>AP767*AP$2*IF($FC767="V",1,-1)*IF($Q767="Fixo",(DD767-INDEX('Curva Forward'!$C$5:$AN$13,MATCH(CONCATENATE(BD_COMERCIAL!$K767," ",BD_COMERCIAL!$L767),'Curva Forward'!$B$5:$B$13,0),MATCH(GB$4,'Curva Forward'!$C$4:$AN$4,0))),DD767)</f>
        <v>0</v>
      </c>
      <c r="GC767" s="200">
        <f>AQ767*AQ$2*IF($FC767="V",1,-1)*IF($Q767="Fixo",(DE767-INDEX('Curva Forward'!$C$5:$AN$13,MATCH(CONCATENATE(BD_COMERCIAL!$K767," ",BD_COMERCIAL!$L767),'Curva Forward'!$B$5:$B$13,0),MATCH(GC$4,'Curva Forward'!$C$4:$AN$4,0))),DE767)</f>
        <v>0</v>
      </c>
      <c r="GD767" s="200">
        <f>AR767*AR$2*IF($FC767="V",1,-1)*IF($Q767="Fixo",(DF767-INDEX('Curva Forward'!$C$5:$AN$13,MATCH(CONCATENATE(BD_COMERCIAL!$K767," ",BD_COMERCIAL!$L767),'Curva Forward'!$B$5:$B$13,0),MATCH(GD$4,'Curva Forward'!$C$4:$AN$4,0))),DF767)</f>
        <v>-77376</v>
      </c>
      <c r="GE767" s="200">
        <f>AS767*AS$2*IF($FC767="V",1,-1)*IF($Q767="Fixo",(DG767-INDEX('Curva Forward'!$C$5:$AN$13,MATCH(CONCATENATE(BD_COMERCIAL!$K767," ",BD_COMERCIAL!$L767),'Curva Forward'!$B$5:$B$13,0),MATCH(GE$4,'Curva Forward'!$C$4:$AN$4,0))),DG767)</f>
        <v>0</v>
      </c>
      <c r="GF767" s="200">
        <f>AT767*AT$2*IF($FC767="V",1,-1)*IF($Q767="Fixo",(DH767-INDEX('Curva Forward'!$C$5:$AN$13,MATCH(CONCATENATE(BD_COMERCIAL!$K767," ",BD_COMERCIAL!$L767),'Curva Forward'!$B$5:$B$13,0),MATCH(GF$4,'Curva Forward'!$C$4:$AN$4,0))),DH767)</f>
        <v>0</v>
      </c>
      <c r="GG767" s="200">
        <f>AU767*AU$2*IF($FC767="V",1,-1)*IF($Q767="Fixo",(DI767-INDEX('Curva Forward'!$C$5:$AN$13,MATCH(CONCATENATE(BD_COMERCIAL!$K767," ",BD_COMERCIAL!$L767),'Curva Forward'!$B$5:$B$13,0),MATCH(GG$4,'Curva Forward'!$C$4:$AN$4,0))),DI767)</f>
        <v>0</v>
      </c>
      <c r="GH767" s="200">
        <f>AV767*AV$2*IF($FC767="V",1,-1)*IF($Q767="Fixo",(DJ767-INDEX('Curva Forward'!$C$5:$AN$13,MATCH(CONCATENATE(BD_COMERCIAL!$K767," ",BD_COMERCIAL!$L767),'Curva Forward'!$B$5:$B$13,0),MATCH(GH$4,'Curva Forward'!$C$4:$AN$4,0))),DJ767)</f>
        <v>0</v>
      </c>
      <c r="GI767" s="200">
        <f>AW767*AW$2*IF($FC767="V",1,-1)*IF($Q767="Fixo",(DK767-INDEX('Curva Forward'!$C$5:$AN$13,MATCH(CONCATENATE(BD_COMERCIAL!$K767," ",BD_COMERCIAL!$L767),'Curva Forward'!$B$5:$B$13,0),MATCH(GI$4,'Curva Forward'!$C$4:$AN$4,0))),DK767)</f>
        <v>0</v>
      </c>
      <c r="GJ767" s="200">
        <f>AX767*AX$2*IF($FC767="V",1,-1)*IF($Q767="Fixo",(DL767-INDEX('Curva Forward'!$C$5:$AN$13,MATCH(CONCATENATE(BD_COMERCIAL!$K767," ",BD_COMERCIAL!$L767),'Curva Forward'!$B$5:$B$13,0),MATCH(GJ$4,'Curva Forward'!$C$4:$AN$4,0))),DL767)</f>
        <v>0</v>
      </c>
      <c r="GK767" s="200">
        <f>AY767*AY$2*IF($FC767="V",1,-1)*IF($Q767="Fixo",(DM767-INDEX('Curva Forward'!$C$5:$AN$13,MATCH(CONCATENATE(BD_COMERCIAL!$K767," ",BD_COMERCIAL!$L767),'Curva Forward'!$B$5:$B$13,0),MATCH(GK$4,'Curva Forward'!$C$4:$AN$4,0))),DM767)</f>
        <v>0</v>
      </c>
      <c r="GL767" s="200">
        <f>IF(EZ767="",0,CL767*CL$2*IF($FC767="V",1,-1)*IF($Q767="Fixo",(EZ767-INDEX('Curva Forward'!$C$5:$AN$13,MATCH(CONCATENATE(BD_COMERCIAL!$K767," ",BD_COMERCIAL!$L767),'Curva Forward'!$B$5:$B$13,0),MATCH(GL$4,'Curva Forward'!$C$4:$AN$4,0))),EZ767))</f>
        <v>0</v>
      </c>
      <c r="GM767" s="200">
        <f>IF(FA767="",0,CM767*CM$2*IF($FC767="V",1,-1)*IF($Q767="Fixo",(FA767-INDEX('Curva Forward'!$C$5:$AN$13,MATCH(CONCATENATE(BD_COMERCIAL!$K767," ",BD_COMERCIAL!$L767),'Curva Forward'!$B$5:$B$13,0),MATCH(GM$4,'Curva Forward'!$C$4:$AN$4,0))),FA767))</f>
        <v>0</v>
      </c>
      <c r="GN767" s="200">
        <f>IF(FB767="",0,CN767*CN$2*IF($FC767="V",1,-1)*IF($Q767="Fixo",(FB767-INDEX('Curva Forward'!$C$5:$AN$13,MATCH(CONCATENATE(BD_COMERCIAL!$K767," ",BD_COMERCIAL!$L767),'Curva Forward'!$B$5:$B$13,0),MATCH(GN$4,'Curva Forward'!$C$4:$AN$4,0))),FB767))</f>
        <v>0</v>
      </c>
      <c r="GO767" s="201">
        <f t="shared" ref="GO767:GO831" ca="1" si="248">IF(FM767&gt;0,FM767,0)</f>
        <v>0</v>
      </c>
      <c r="GP767" s="201">
        <f t="shared" ref="GP767:GP831" ca="1" si="249">IF(FM767&lt;0,FM767,0)</f>
        <v>-77376</v>
      </c>
    </row>
    <row r="768" spans="1:198" ht="15" customHeight="1" x14ac:dyDescent="0.25">
      <c r="A768" s="6"/>
      <c r="B768" s="7" t="s">
        <v>1248</v>
      </c>
      <c r="C768" s="8">
        <v>44918</v>
      </c>
      <c r="D768" s="9" t="s">
        <v>131</v>
      </c>
      <c r="E768" s="9" t="s">
        <v>216</v>
      </c>
      <c r="F768" s="113" t="s">
        <v>1188</v>
      </c>
      <c r="G768" s="10" t="s">
        <v>1056</v>
      </c>
      <c r="H768" s="113" t="s">
        <v>992</v>
      </c>
      <c r="I768" s="9" t="s">
        <v>126</v>
      </c>
      <c r="J768" s="166" t="s">
        <v>1234</v>
      </c>
      <c r="K768" s="10" t="s">
        <v>127</v>
      </c>
      <c r="L768" s="84" t="s">
        <v>22</v>
      </c>
      <c r="M768" s="11">
        <v>45200</v>
      </c>
      <c r="N768" s="12">
        <v>45291</v>
      </c>
      <c r="O768" s="10">
        <v>5</v>
      </c>
      <c r="P768" s="84">
        <v>93</v>
      </c>
      <c r="Q768" s="84" t="s">
        <v>128</v>
      </c>
      <c r="R768" s="10" t="s">
        <v>129</v>
      </c>
      <c r="S768" s="14" t="s">
        <v>135</v>
      </c>
      <c r="T768" s="11"/>
      <c r="U768" s="12"/>
      <c r="V768" s="257" t="str">
        <f ca="1">IF(U768="","",
IF(U768="NA","",
IFERROR(VLOOKUP(EOMONTH(M768,-2)+1,IPCA!$A:$B,2,0),
VLOOKUP(EOMONTH(TODAY(),-2)+1,IPCA!$A:$B,2,0))/
VLOOKUP(EOMONTH(U768,-2)+1,IPCA!$A:$B,2,0)*
P768))</f>
        <v/>
      </c>
      <c r="W768" s="84"/>
      <c r="X768" s="13" t="s">
        <v>133</v>
      </c>
      <c r="Y768" s="166"/>
      <c r="AA768" s="108"/>
      <c r="AB768" s="15"/>
      <c r="AM768" s="6"/>
      <c r="AN768" s="15"/>
      <c r="AW768">
        <v>5</v>
      </c>
      <c r="AX768">
        <v>5</v>
      </c>
      <c r="AY768" s="6">
        <v>5</v>
      </c>
      <c r="AZ768" s="15"/>
      <c r="BK768" s="6"/>
      <c r="BL768" s="15"/>
      <c r="BW768" s="6"/>
      <c r="BX768" s="15"/>
      <c r="CI768" s="6"/>
      <c r="CJ768" s="16" t="str">
        <f t="shared" si="238"/>
        <v/>
      </c>
      <c r="CK768" s="16">
        <f t="shared" si="239"/>
        <v>1.2602739726027397</v>
      </c>
      <c r="CL768" s="16" t="str">
        <f t="shared" si="240"/>
        <v/>
      </c>
      <c r="CM768" s="16" t="str">
        <f t="shared" si="241"/>
        <v/>
      </c>
      <c r="CN768" s="16" t="str">
        <f t="shared" si="242"/>
        <v/>
      </c>
      <c r="CO768" s="18"/>
      <c r="CP768" s="15"/>
      <c r="DA768" s="6"/>
      <c r="DB768" s="15"/>
      <c r="DK768">
        <v>93</v>
      </c>
      <c r="DL768">
        <v>93</v>
      </c>
      <c r="DM768" s="6">
        <v>93</v>
      </c>
      <c r="DN768" s="15"/>
      <c r="DY768" s="6"/>
      <c r="DZ768" s="15"/>
      <c r="EK768" s="6"/>
      <c r="EL768" s="15"/>
      <c r="EW768" s="6"/>
      <c r="EX768" s="16" t="str">
        <f t="shared" si="233"/>
        <v/>
      </c>
      <c r="EY768" s="16">
        <f t="shared" si="234"/>
        <v>23.44109589041096</v>
      </c>
      <c r="EZ768" s="16" t="str">
        <f t="shared" si="235"/>
        <v/>
      </c>
      <c r="FA768" s="16" t="str">
        <f t="shared" si="236"/>
        <v/>
      </c>
      <c r="FB768" s="160" t="str">
        <f t="shared" si="237"/>
        <v/>
      </c>
      <c r="FC768" t="s">
        <v>205</v>
      </c>
      <c r="FD768" s="20" t="s">
        <v>126</v>
      </c>
      <c r="FE768"/>
      <c r="FF768" s="209" t="s">
        <v>206</v>
      </c>
      <c r="FH768" s="284">
        <f t="shared" ca="1" si="243"/>
        <v>0</v>
      </c>
      <c r="FI768" s="208">
        <f t="shared" si="244"/>
        <v>3.0333333333333332</v>
      </c>
      <c r="FK768" t="str">
        <f t="shared" si="245"/>
        <v>Santander Corretora de Seguros, Investimentos e Serviços S.A.</v>
      </c>
      <c r="FL768" s="201">
        <f t="shared" ca="1" si="246"/>
        <v>0</v>
      </c>
      <c r="FM768" s="201">
        <f t="shared" ca="1" si="247"/>
        <v>1015680</v>
      </c>
      <c r="FN768" s="200">
        <f>AB768*AB$2*IF($FC768="V",1,-1)*IF($Q768="Fixo",(CP768-INDEX('Curva Forward'!$C$5:$AN$13,MATCH(CONCATENATE(BD_COMERCIAL!$K768," ",BD_COMERCIAL!$L768),'Curva Forward'!$B$5:$B$13,0),MATCH(FN$4,'Curva Forward'!$C$4:$AN$4,0))),CP768)</f>
        <v>0</v>
      </c>
      <c r="FO768" s="200">
        <f>AC768*AC$2*IF($FC768="V",1,-1)*IF($Q768="Fixo",(CQ768-INDEX('Curva Forward'!$C$5:$AN$13,MATCH(CONCATENATE(BD_COMERCIAL!$K768," ",BD_COMERCIAL!$L768),'Curva Forward'!$B$5:$B$13,0),MATCH(FO$4,'Curva Forward'!$C$4:$AN$4,0))),CQ768)</f>
        <v>0</v>
      </c>
      <c r="FP768" s="200">
        <f>AD768*AD$2*IF($FC768="V",1,-1)*IF($Q768="Fixo",(CR768-INDEX('Curva Forward'!$C$5:$AN$13,MATCH(CONCATENATE(BD_COMERCIAL!$K768," ",BD_COMERCIAL!$L768),'Curva Forward'!$B$5:$B$13,0),MATCH(FP$4,'Curva Forward'!$C$4:$AN$4,0))),CR768)</f>
        <v>0</v>
      </c>
      <c r="FQ768" s="200">
        <f>AE768*AE$2*IF($FC768="V",1,-1)*IF($Q768="Fixo",(CS768-INDEX('Curva Forward'!$C$5:$AN$13,MATCH(CONCATENATE(BD_COMERCIAL!$K768," ",BD_COMERCIAL!$L768),'Curva Forward'!$B$5:$B$13,0),MATCH(FQ$4,'Curva Forward'!$C$4:$AN$4,0))),CS768)</f>
        <v>0</v>
      </c>
      <c r="FR768" s="200">
        <f>AF768*AF$2*IF($FC768="V",1,-1)*IF($Q768="Fixo",(CT768-INDEX('Curva Forward'!$C$5:$AN$13,MATCH(CONCATENATE(BD_COMERCIAL!$K768," ",BD_COMERCIAL!$L768),'Curva Forward'!$B$5:$B$13,0),MATCH(FR$4,'Curva Forward'!$C$4:$AN$4,0))),CT768)</f>
        <v>0</v>
      </c>
      <c r="FS768" s="200">
        <f>AG768*AG$2*IF($FC768="V",1,-1)*IF($Q768="Fixo",(CU768-INDEX('Curva Forward'!$C$5:$AN$13,MATCH(CONCATENATE(BD_COMERCIAL!$K768," ",BD_COMERCIAL!$L768),'Curva Forward'!$B$5:$B$13,0),MATCH(FS$4,'Curva Forward'!$C$4:$AN$4,0))),CU768)</f>
        <v>0</v>
      </c>
      <c r="FT768" s="200">
        <f>AH768*AH$2*IF($FC768="V",1,-1)*IF($Q768="Fixo",(CV768-INDEX('Curva Forward'!$C$5:$AN$13,MATCH(CONCATENATE(BD_COMERCIAL!$K768," ",BD_COMERCIAL!$L768),'Curva Forward'!$B$5:$B$13,0),MATCH(FT$4,'Curva Forward'!$C$4:$AN$4,0))),CV768)</f>
        <v>0</v>
      </c>
      <c r="FU768" s="200">
        <f>AI768*AI$2*IF($FC768="V",1,-1)*IF($Q768="Fixo",(CW768-INDEX('Curva Forward'!$C$5:$AN$13,MATCH(CONCATENATE(BD_COMERCIAL!$K768," ",BD_COMERCIAL!$L768),'Curva Forward'!$B$5:$B$13,0),MATCH(FU$4,'Curva Forward'!$C$4:$AN$4,0))),CW768)</f>
        <v>0</v>
      </c>
      <c r="FV768" s="200">
        <f>AJ768*AJ$2*IF($FC768="V",1,-1)*IF($Q768="Fixo",(CX768-INDEX('Curva Forward'!$C$5:$AN$13,MATCH(CONCATENATE(BD_COMERCIAL!$K768," ",BD_COMERCIAL!$L768),'Curva Forward'!$B$5:$B$13,0),MATCH(FV$4,'Curva Forward'!$C$4:$AN$4,0))),CX768)</f>
        <v>0</v>
      </c>
      <c r="FW768" s="200">
        <f>AK768*AK$2*IF($FC768="V",1,-1)*IF($Q768="Fixo",(CY768-INDEX('Curva Forward'!$C$5:$AN$13,MATCH(CONCATENATE(BD_COMERCIAL!$K768," ",BD_COMERCIAL!$L768),'Curva Forward'!$B$5:$B$13,0),MATCH(FW$4,'Curva Forward'!$C$4:$AN$4,0))),CY768)</f>
        <v>0</v>
      </c>
      <c r="FX768" s="200">
        <f>AL768*AL$2*IF($FC768="V",1,-1)*IF($Q768="Fixo",(CZ768-INDEX('Curva Forward'!$C$5:$AN$13,MATCH(CONCATENATE(BD_COMERCIAL!$K768," ",BD_COMERCIAL!$L768),'Curva Forward'!$B$5:$B$13,0),MATCH(FX$4,'Curva Forward'!$C$4:$AN$4,0))),CZ768)</f>
        <v>0</v>
      </c>
      <c r="FY768" s="200">
        <f>AM768*AM$2*IF($FC768="V",1,-1)*IF($Q768="Fixo",(DA768-INDEX('Curva Forward'!$C$5:$AN$13,MATCH(CONCATENATE(BD_COMERCIAL!$K768," ",BD_COMERCIAL!$L768),'Curva Forward'!$B$5:$B$13,0),MATCH(FY$4,'Curva Forward'!$C$4:$AN$4,0))),DA768)</f>
        <v>0</v>
      </c>
      <c r="FZ768" s="200">
        <f>AN768*AN$2*IF($FC768="V",1,-1)*IF($Q768="Fixo",(DB768-INDEX('Curva Forward'!$C$5:$AN$13,MATCH(CONCATENATE(BD_COMERCIAL!$K768," ",BD_COMERCIAL!$L768),'Curva Forward'!$B$5:$B$13,0),MATCH(FZ$4,'Curva Forward'!$C$4:$AN$4,0))),DB768)</f>
        <v>0</v>
      </c>
      <c r="GA768" s="200">
        <f>AO768*AO$2*IF($FC768="V",1,-1)*IF($Q768="Fixo",(DC768-INDEX('Curva Forward'!$C$5:$AN$13,MATCH(CONCATENATE(BD_COMERCIAL!$K768," ",BD_COMERCIAL!$L768),'Curva Forward'!$B$5:$B$13,0),MATCH(GA$4,'Curva Forward'!$C$4:$AN$4,0))),DC768)</f>
        <v>0</v>
      </c>
      <c r="GB768" s="200">
        <f>AP768*AP$2*IF($FC768="V",1,-1)*IF($Q768="Fixo",(DD768-INDEX('Curva Forward'!$C$5:$AN$13,MATCH(CONCATENATE(BD_COMERCIAL!$K768," ",BD_COMERCIAL!$L768),'Curva Forward'!$B$5:$B$13,0),MATCH(GB$4,'Curva Forward'!$C$4:$AN$4,0))),DD768)</f>
        <v>0</v>
      </c>
      <c r="GC768" s="200">
        <f>AQ768*AQ$2*IF($FC768="V",1,-1)*IF($Q768="Fixo",(DE768-INDEX('Curva Forward'!$C$5:$AN$13,MATCH(CONCATENATE(BD_COMERCIAL!$K768," ",BD_COMERCIAL!$L768),'Curva Forward'!$B$5:$B$13,0),MATCH(GC$4,'Curva Forward'!$C$4:$AN$4,0))),DE768)</f>
        <v>0</v>
      </c>
      <c r="GD768" s="200">
        <f>AR768*AR$2*IF($FC768="V",1,-1)*IF($Q768="Fixo",(DF768-INDEX('Curva Forward'!$C$5:$AN$13,MATCH(CONCATENATE(BD_COMERCIAL!$K768," ",BD_COMERCIAL!$L768),'Curva Forward'!$B$5:$B$13,0),MATCH(GD$4,'Curva Forward'!$C$4:$AN$4,0))),DF768)</f>
        <v>0</v>
      </c>
      <c r="GE768" s="200">
        <f>AS768*AS$2*IF($FC768="V",1,-1)*IF($Q768="Fixo",(DG768-INDEX('Curva Forward'!$C$5:$AN$13,MATCH(CONCATENATE(BD_COMERCIAL!$K768," ",BD_COMERCIAL!$L768),'Curva Forward'!$B$5:$B$13,0),MATCH(GE$4,'Curva Forward'!$C$4:$AN$4,0))),DG768)</f>
        <v>0</v>
      </c>
      <c r="GF768" s="200">
        <f>AT768*AT$2*IF($FC768="V",1,-1)*IF($Q768="Fixo",(DH768-INDEX('Curva Forward'!$C$5:$AN$13,MATCH(CONCATENATE(BD_COMERCIAL!$K768," ",BD_COMERCIAL!$L768),'Curva Forward'!$B$5:$B$13,0),MATCH(GF$4,'Curva Forward'!$C$4:$AN$4,0))),DH768)</f>
        <v>0</v>
      </c>
      <c r="GG768" s="200">
        <f>AU768*AU$2*IF($FC768="V",1,-1)*IF($Q768="Fixo",(DI768-INDEX('Curva Forward'!$C$5:$AN$13,MATCH(CONCATENATE(BD_COMERCIAL!$K768," ",BD_COMERCIAL!$L768),'Curva Forward'!$B$5:$B$13,0),MATCH(GG$4,'Curva Forward'!$C$4:$AN$4,0))),DI768)</f>
        <v>0</v>
      </c>
      <c r="GH768" s="200">
        <f>AV768*AV$2*IF($FC768="V",1,-1)*IF($Q768="Fixo",(DJ768-INDEX('Curva Forward'!$C$5:$AN$13,MATCH(CONCATENATE(BD_COMERCIAL!$K768," ",BD_COMERCIAL!$L768),'Curva Forward'!$B$5:$B$13,0),MATCH(GH$4,'Curva Forward'!$C$4:$AN$4,0))),DJ768)</f>
        <v>0</v>
      </c>
      <c r="GI768" s="200">
        <f>AW768*AW$2*IF($FC768="V",1,-1)*IF($Q768="Fixo",(DK768-INDEX('Curva Forward'!$C$5:$AN$13,MATCH(CONCATENATE(BD_COMERCIAL!$K768," ",BD_COMERCIAL!$L768),'Curva Forward'!$B$5:$B$13,0),MATCH(GI$4,'Curva Forward'!$C$4:$AN$4,0))),DK768)</f>
        <v>342240</v>
      </c>
      <c r="GJ768" s="200">
        <f>AX768*AX$2*IF($FC768="V",1,-1)*IF($Q768="Fixo",(DL768-INDEX('Curva Forward'!$C$5:$AN$13,MATCH(CONCATENATE(BD_COMERCIAL!$K768," ",BD_COMERCIAL!$L768),'Curva Forward'!$B$5:$B$13,0),MATCH(GJ$4,'Curva Forward'!$C$4:$AN$4,0))),DL768)</f>
        <v>331200</v>
      </c>
      <c r="GK768" s="200">
        <f>AY768*AY$2*IF($FC768="V",1,-1)*IF($Q768="Fixo",(DM768-INDEX('Curva Forward'!$C$5:$AN$13,MATCH(CONCATENATE(BD_COMERCIAL!$K768," ",BD_COMERCIAL!$L768),'Curva Forward'!$B$5:$B$13,0),MATCH(GK$4,'Curva Forward'!$C$4:$AN$4,0))),DM768)</f>
        <v>342240</v>
      </c>
      <c r="GL768" s="200">
        <f>IF(EZ768="",0,CL768*CL$2*IF($FC768="V",1,-1)*IF($Q768="Fixo",(EZ768-INDEX('Curva Forward'!$C$5:$AN$13,MATCH(CONCATENATE(BD_COMERCIAL!$K768," ",BD_COMERCIAL!$L768),'Curva Forward'!$B$5:$B$13,0),MATCH(GL$4,'Curva Forward'!$C$4:$AN$4,0))),EZ768))</f>
        <v>0</v>
      </c>
      <c r="GM768" s="200">
        <f>IF(FA768="",0,CM768*CM$2*IF($FC768="V",1,-1)*IF($Q768="Fixo",(FA768-INDEX('Curva Forward'!$C$5:$AN$13,MATCH(CONCATENATE(BD_COMERCIAL!$K768," ",BD_COMERCIAL!$L768),'Curva Forward'!$B$5:$B$13,0),MATCH(GM$4,'Curva Forward'!$C$4:$AN$4,0))),FA768))</f>
        <v>0</v>
      </c>
      <c r="GN768" s="200">
        <f>IF(FB768="",0,CN768*CN$2*IF($FC768="V",1,-1)*IF($Q768="Fixo",(FB768-INDEX('Curva Forward'!$C$5:$AN$13,MATCH(CONCATENATE(BD_COMERCIAL!$K768," ",BD_COMERCIAL!$L768),'Curva Forward'!$B$5:$B$13,0),MATCH(GN$4,'Curva Forward'!$C$4:$AN$4,0))),FB768))</f>
        <v>0</v>
      </c>
      <c r="GO768" s="201">
        <f t="shared" ca="1" si="248"/>
        <v>1015680</v>
      </c>
      <c r="GP768" s="201">
        <f t="shared" ca="1" si="249"/>
        <v>0</v>
      </c>
    </row>
    <row r="769" spans="1:198" ht="15" customHeight="1" x14ac:dyDescent="0.25">
      <c r="A769" s="6"/>
      <c r="B769" s="7" t="s">
        <v>1249</v>
      </c>
      <c r="C769" s="8">
        <v>44918</v>
      </c>
      <c r="D769" s="9" t="s">
        <v>131</v>
      </c>
      <c r="E769" s="9" t="s">
        <v>216</v>
      </c>
      <c r="F769" s="113" t="s">
        <v>1188</v>
      </c>
      <c r="G769" s="10" t="s">
        <v>1056</v>
      </c>
      <c r="H769" s="113" t="s">
        <v>992</v>
      </c>
      <c r="I769" s="9" t="s">
        <v>126</v>
      </c>
      <c r="J769" s="166" t="s">
        <v>1234</v>
      </c>
      <c r="K769" s="10" t="s">
        <v>127</v>
      </c>
      <c r="L769" s="84" t="s">
        <v>22</v>
      </c>
      <c r="M769" s="11">
        <v>45108</v>
      </c>
      <c r="N769" s="12">
        <v>45291</v>
      </c>
      <c r="O769" s="10">
        <v>2</v>
      </c>
      <c r="P769" s="84">
        <v>91</v>
      </c>
      <c r="Q769" s="84" t="s">
        <v>128</v>
      </c>
      <c r="R769" s="10" t="s">
        <v>129</v>
      </c>
      <c r="S769" s="14" t="s">
        <v>135</v>
      </c>
      <c r="T769" s="11"/>
      <c r="U769" s="12"/>
      <c r="V769" s="257" t="str">
        <f ca="1">IF(U769="","",
IF(U769="NA","",
IFERROR(VLOOKUP(EOMONTH(M769,-2)+1,IPCA!$A:$B,2,0),
VLOOKUP(EOMONTH(TODAY(),-2)+1,IPCA!$A:$B,2,0))/
VLOOKUP(EOMONTH(U769,-2)+1,IPCA!$A:$B,2,0)*
P769))</f>
        <v/>
      </c>
      <c r="W769" s="84"/>
      <c r="X769" s="13" t="s">
        <v>6</v>
      </c>
      <c r="Y769" s="166"/>
      <c r="AA769" s="108"/>
      <c r="AB769" s="15"/>
      <c r="AM769" s="6"/>
      <c r="AN769" s="15"/>
      <c r="AT769">
        <v>2</v>
      </c>
      <c r="AU769">
        <v>2</v>
      </c>
      <c r="AV769">
        <v>2</v>
      </c>
      <c r="AW769">
        <v>2</v>
      </c>
      <c r="AX769">
        <v>2</v>
      </c>
      <c r="AY769" s="6">
        <v>2</v>
      </c>
      <c r="AZ769" s="15"/>
      <c r="BK769" s="6"/>
      <c r="BL769" s="15"/>
      <c r="BW769" s="6"/>
      <c r="BX769" s="15"/>
      <c r="CI769" s="6"/>
      <c r="CJ769" s="16" t="str">
        <f t="shared" si="238"/>
        <v/>
      </c>
      <c r="CK769" s="16">
        <f t="shared" si="239"/>
        <v>1.0082191780821919</v>
      </c>
      <c r="CL769" s="16" t="str">
        <f t="shared" si="240"/>
        <v/>
      </c>
      <c r="CM769" s="16" t="str">
        <f t="shared" si="241"/>
        <v/>
      </c>
      <c r="CN769" s="16" t="str">
        <f t="shared" si="242"/>
        <v/>
      </c>
      <c r="CO769" s="18"/>
      <c r="CP769" s="15"/>
      <c r="DA769" s="6"/>
      <c r="DB769" s="15"/>
      <c r="DH769">
        <v>91</v>
      </c>
      <c r="DI769">
        <v>91</v>
      </c>
      <c r="DJ769">
        <v>91</v>
      </c>
      <c r="DK769">
        <v>91</v>
      </c>
      <c r="DL769">
        <v>91</v>
      </c>
      <c r="DM769" s="6">
        <v>91</v>
      </c>
      <c r="DN769" s="15"/>
      <c r="DY769" s="6"/>
      <c r="DZ769" s="15"/>
      <c r="EK769" s="6"/>
      <c r="EL769" s="15"/>
      <c r="EW769" s="6"/>
      <c r="EX769" s="16" t="str">
        <f t="shared" si="233"/>
        <v/>
      </c>
      <c r="EY769" s="16">
        <f t="shared" si="234"/>
        <v>45.873972602739727</v>
      </c>
      <c r="EZ769" s="16" t="str">
        <f t="shared" si="235"/>
        <v/>
      </c>
      <c r="FA769" s="16" t="str">
        <f t="shared" si="236"/>
        <v/>
      </c>
      <c r="FB769" s="160" t="str">
        <f t="shared" si="237"/>
        <v/>
      </c>
      <c r="FC769" t="s">
        <v>205</v>
      </c>
      <c r="FD769" s="20" t="s">
        <v>126</v>
      </c>
      <c r="FE769"/>
      <c r="FF769" s="209" t="s">
        <v>206</v>
      </c>
      <c r="FH769" s="284">
        <f t="shared" ca="1" si="243"/>
        <v>0</v>
      </c>
      <c r="FI769" s="208">
        <f t="shared" si="244"/>
        <v>6.1</v>
      </c>
      <c r="FK769" t="str">
        <f t="shared" si="245"/>
        <v>Santander Corretora de Seguros, Investimentos e Serviços S.A.</v>
      </c>
      <c r="FL769" s="201">
        <f t="shared" ca="1" si="246"/>
        <v>0</v>
      </c>
      <c r="FM769" s="201">
        <f t="shared" ca="1" si="247"/>
        <v>830208</v>
      </c>
      <c r="FN769" s="200">
        <f>AB769*AB$2*IF($FC769="V",1,-1)*IF($Q769="Fixo",(CP769-INDEX('Curva Forward'!$C$5:$AN$13,MATCH(CONCATENATE(BD_COMERCIAL!$K769," ",BD_COMERCIAL!$L769),'Curva Forward'!$B$5:$B$13,0),MATCH(FN$4,'Curva Forward'!$C$4:$AN$4,0))),CP769)</f>
        <v>0</v>
      </c>
      <c r="FO769" s="200">
        <f>AC769*AC$2*IF($FC769="V",1,-1)*IF($Q769="Fixo",(CQ769-INDEX('Curva Forward'!$C$5:$AN$13,MATCH(CONCATENATE(BD_COMERCIAL!$K769," ",BD_COMERCIAL!$L769),'Curva Forward'!$B$5:$B$13,0),MATCH(FO$4,'Curva Forward'!$C$4:$AN$4,0))),CQ769)</f>
        <v>0</v>
      </c>
      <c r="FP769" s="200">
        <f>AD769*AD$2*IF($FC769="V",1,-1)*IF($Q769="Fixo",(CR769-INDEX('Curva Forward'!$C$5:$AN$13,MATCH(CONCATENATE(BD_COMERCIAL!$K769," ",BD_COMERCIAL!$L769),'Curva Forward'!$B$5:$B$13,0),MATCH(FP$4,'Curva Forward'!$C$4:$AN$4,0))),CR769)</f>
        <v>0</v>
      </c>
      <c r="FQ769" s="200">
        <f>AE769*AE$2*IF($FC769="V",1,-1)*IF($Q769="Fixo",(CS769-INDEX('Curva Forward'!$C$5:$AN$13,MATCH(CONCATENATE(BD_COMERCIAL!$K769," ",BD_COMERCIAL!$L769),'Curva Forward'!$B$5:$B$13,0),MATCH(FQ$4,'Curva Forward'!$C$4:$AN$4,0))),CS769)</f>
        <v>0</v>
      </c>
      <c r="FR769" s="200">
        <f>AF769*AF$2*IF($FC769="V",1,-1)*IF($Q769="Fixo",(CT769-INDEX('Curva Forward'!$C$5:$AN$13,MATCH(CONCATENATE(BD_COMERCIAL!$K769," ",BD_COMERCIAL!$L769),'Curva Forward'!$B$5:$B$13,0),MATCH(FR$4,'Curva Forward'!$C$4:$AN$4,0))),CT769)</f>
        <v>0</v>
      </c>
      <c r="FS769" s="200">
        <f>AG769*AG$2*IF($FC769="V",1,-1)*IF($Q769="Fixo",(CU769-INDEX('Curva Forward'!$C$5:$AN$13,MATCH(CONCATENATE(BD_COMERCIAL!$K769," ",BD_COMERCIAL!$L769),'Curva Forward'!$B$5:$B$13,0),MATCH(FS$4,'Curva Forward'!$C$4:$AN$4,0))),CU769)</f>
        <v>0</v>
      </c>
      <c r="FT769" s="200">
        <f>AH769*AH$2*IF($FC769="V",1,-1)*IF($Q769="Fixo",(CV769-INDEX('Curva Forward'!$C$5:$AN$13,MATCH(CONCATENATE(BD_COMERCIAL!$K769," ",BD_COMERCIAL!$L769),'Curva Forward'!$B$5:$B$13,0),MATCH(FT$4,'Curva Forward'!$C$4:$AN$4,0))),CV769)</f>
        <v>0</v>
      </c>
      <c r="FU769" s="200">
        <f>AI769*AI$2*IF($FC769="V",1,-1)*IF($Q769="Fixo",(CW769-INDEX('Curva Forward'!$C$5:$AN$13,MATCH(CONCATENATE(BD_COMERCIAL!$K769," ",BD_COMERCIAL!$L769),'Curva Forward'!$B$5:$B$13,0),MATCH(FU$4,'Curva Forward'!$C$4:$AN$4,0))),CW769)</f>
        <v>0</v>
      </c>
      <c r="FV769" s="200">
        <f>AJ769*AJ$2*IF($FC769="V",1,-1)*IF($Q769="Fixo",(CX769-INDEX('Curva Forward'!$C$5:$AN$13,MATCH(CONCATENATE(BD_COMERCIAL!$K769," ",BD_COMERCIAL!$L769),'Curva Forward'!$B$5:$B$13,0),MATCH(FV$4,'Curva Forward'!$C$4:$AN$4,0))),CX769)</f>
        <v>0</v>
      </c>
      <c r="FW769" s="200">
        <f>AK769*AK$2*IF($FC769="V",1,-1)*IF($Q769="Fixo",(CY769-INDEX('Curva Forward'!$C$5:$AN$13,MATCH(CONCATENATE(BD_COMERCIAL!$K769," ",BD_COMERCIAL!$L769),'Curva Forward'!$B$5:$B$13,0),MATCH(FW$4,'Curva Forward'!$C$4:$AN$4,0))),CY769)</f>
        <v>0</v>
      </c>
      <c r="FX769" s="200">
        <f>AL769*AL$2*IF($FC769="V",1,-1)*IF($Q769="Fixo",(CZ769-INDEX('Curva Forward'!$C$5:$AN$13,MATCH(CONCATENATE(BD_COMERCIAL!$K769," ",BD_COMERCIAL!$L769),'Curva Forward'!$B$5:$B$13,0),MATCH(FX$4,'Curva Forward'!$C$4:$AN$4,0))),CZ769)</f>
        <v>0</v>
      </c>
      <c r="FY769" s="200">
        <f>AM769*AM$2*IF($FC769="V",1,-1)*IF($Q769="Fixo",(DA769-INDEX('Curva Forward'!$C$5:$AN$13,MATCH(CONCATENATE(BD_COMERCIAL!$K769," ",BD_COMERCIAL!$L769),'Curva Forward'!$B$5:$B$13,0),MATCH(FY$4,'Curva Forward'!$C$4:$AN$4,0))),DA769)</f>
        <v>0</v>
      </c>
      <c r="FZ769" s="200">
        <f>AN769*AN$2*IF($FC769="V",1,-1)*IF($Q769="Fixo",(DB769-INDEX('Curva Forward'!$C$5:$AN$13,MATCH(CONCATENATE(BD_COMERCIAL!$K769," ",BD_COMERCIAL!$L769),'Curva Forward'!$B$5:$B$13,0),MATCH(FZ$4,'Curva Forward'!$C$4:$AN$4,0))),DB769)</f>
        <v>0</v>
      </c>
      <c r="GA769" s="200">
        <f>AO769*AO$2*IF($FC769="V",1,-1)*IF($Q769="Fixo",(DC769-INDEX('Curva Forward'!$C$5:$AN$13,MATCH(CONCATENATE(BD_COMERCIAL!$K769," ",BD_COMERCIAL!$L769),'Curva Forward'!$B$5:$B$13,0),MATCH(GA$4,'Curva Forward'!$C$4:$AN$4,0))),DC769)</f>
        <v>0</v>
      </c>
      <c r="GB769" s="200">
        <f>AP769*AP$2*IF($FC769="V",1,-1)*IF($Q769="Fixo",(DD769-INDEX('Curva Forward'!$C$5:$AN$13,MATCH(CONCATENATE(BD_COMERCIAL!$K769," ",BD_COMERCIAL!$L769),'Curva Forward'!$B$5:$B$13,0),MATCH(GB$4,'Curva Forward'!$C$4:$AN$4,0))),DD769)</f>
        <v>0</v>
      </c>
      <c r="GC769" s="200">
        <f>AQ769*AQ$2*IF($FC769="V",1,-1)*IF($Q769="Fixo",(DE769-INDEX('Curva Forward'!$C$5:$AN$13,MATCH(CONCATENATE(BD_COMERCIAL!$K769," ",BD_COMERCIAL!$L769),'Curva Forward'!$B$5:$B$13,0),MATCH(GC$4,'Curva Forward'!$C$4:$AN$4,0))),DE769)</f>
        <v>0</v>
      </c>
      <c r="GD769" s="200">
        <f>AR769*AR$2*IF($FC769="V",1,-1)*IF($Q769="Fixo",(DF769-INDEX('Curva Forward'!$C$5:$AN$13,MATCH(CONCATENATE(BD_COMERCIAL!$K769," ",BD_COMERCIAL!$L769),'Curva Forward'!$B$5:$B$13,0),MATCH(GD$4,'Curva Forward'!$C$4:$AN$4,0))),DF769)</f>
        <v>0</v>
      </c>
      <c r="GE769" s="200">
        <f>AS769*AS$2*IF($FC769="V",1,-1)*IF($Q769="Fixo",(DG769-INDEX('Curva Forward'!$C$5:$AN$13,MATCH(CONCATENATE(BD_COMERCIAL!$K769," ",BD_COMERCIAL!$L769),'Curva Forward'!$B$5:$B$13,0),MATCH(GE$4,'Curva Forward'!$C$4:$AN$4,0))),DG769)</f>
        <v>0</v>
      </c>
      <c r="GF769" s="200">
        <f>AT769*AT$2*IF($FC769="V",1,-1)*IF($Q769="Fixo",(DH769-INDEX('Curva Forward'!$C$5:$AN$13,MATCH(CONCATENATE(BD_COMERCIAL!$K769," ",BD_COMERCIAL!$L769),'Curva Forward'!$B$5:$B$13,0),MATCH(GF$4,'Curva Forward'!$C$4:$AN$4,0))),DH769)</f>
        <v>139872</v>
      </c>
      <c r="GG769" s="200">
        <f>AU769*AU$2*IF($FC769="V",1,-1)*IF($Q769="Fixo",(DI769-INDEX('Curva Forward'!$C$5:$AN$13,MATCH(CONCATENATE(BD_COMERCIAL!$K769," ",BD_COMERCIAL!$L769),'Curva Forward'!$B$5:$B$13,0),MATCH(GG$4,'Curva Forward'!$C$4:$AN$4,0))),DI769)</f>
        <v>139872</v>
      </c>
      <c r="GH769" s="200">
        <f>AV769*AV$2*IF($FC769="V",1,-1)*IF($Q769="Fixo",(DJ769-INDEX('Curva Forward'!$C$5:$AN$13,MATCH(CONCATENATE(BD_COMERCIAL!$K769," ",BD_COMERCIAL!$L769),'Curva Forward'!$B$5:$B$13,0),MATCH(GH$4,'Curva Forward'!$C$4:$AN$4,0))),DJ769)</f>
        <v>135360</v>
      </c>
      <c r="GI769" s="200">
        <f>AW769*AW$2*IF($FC769="V",1,-1)*IF($Q769="Fixo",(DK769-INDEX('Curva Forward'!$C$5:$AN$13,MATCH(CONCATENATE(BD_COMERCIAL!$K769," ",BD_COMERCIAL!$L769),'Curva Forward'!$B$5:$B$13,0),MATCH(GI$4,'Curva Forward'!$C$4:$AN$4,0))),DK769)</f>
        <v>139872</v>
      </c>
      <c r="GJ769" s="200">
        <f>AX769*AX$2*IF($FC769="V",1,-1)*IF($Q769="Fixo",(DL769-INDEX('Curva Forward'!$C$5:$AN$13,MATCH(CONCATENATE(BD_COMERCIAL!$K769," ",BD_COMERCIAL!$L769),'Curva Forward'!$B$5:$B$13,0),MATCH(GJ$4,'Curva Forward'!$C$4:$AN$4,0))),DL769)</f>
        <v>135360</v>
      </c>
      <c r="GK769" s="200">
        <f>AY769*AY$2*IF($FC769="V",1,-1)*IF($Q769="Fixo",(DM769-INDEX('Curva Forward'!$C$5:$AN$13,MATCH(CONCATENATE(BD_COMERCIAL!$K769," ",BD_COMERCIAL!$L769),'Curva Forward'!$B$5:$B$13,0),MATCH(GK$4,'Curva Forward'!$C$4:$AN$4,0))),DM769)</f>
        <v>139872</v>
      </c>
      <c r="GL769" s="200">
        <f>IF(EZ769="",0,CL769*CL$2*IF($FC769="V",1,-1)*IF($Q769="Fixo",(EZ769-INDEX('Curva Forward'!$C$5:$AN$13,MATCH(CONCATENATE(BD_COMERCIAL!$K769," ",BD_COMERCIAL!$L769),'Curva Forward'!$B$5:$B$13,0),MATCH(GL$4,'Curva Forward'!$C$4:$AN$4,0))),EZ769))</f>
        <v>0</v>
      </c>
      <c r="GM769" s="200">
        <f>IF(FA769="",0,CM769*CM$2*IF($FC769="V",1,-1)*IF($Q769="Fixo",(FA769-INDEX('Curva Forward'!$C$5:$AN$13,MATCH(CONCATENATE(BD_COMERCIAL!$K769," ",BD_COMERCIAL!$L769),'Curva Forward'!$B$5:$B$13,0),MATCH(GM$4,'Curva Forward'!$C$4:$AN$4,0))),FA769))</f>
        <v>0</v>
      </c>
      <c r="GN769" s="200">
        <f>IF(FB769="",0,CN769*CN$2*IF($FC769="V",1,-1)*IF($Q769="Fixo",(FB769-INDEX('Curva Forward'!$C$5:$AN$13,MATCH(CONCATENATE(BD_COMERCIAL!$K769," ",BD_COMERCIAL!$L769),'Curva Forward'!$B$5:$B$13,0),MATCH(GN$4,'Curva Forward'!$C$4:$AN$4,0))),FB769))</f>
        <v>0</v>
      </c>
      <c r="GO769" s="201">
        <f t="shared" ca="1" si="248"/>
        <v>830208</v>
      </c>
      <c r="GP769" s="201">
        <f t="shared" ca="1" si="249"/>
        <v>0</v>
      </c>
    </row>
    <row r="770" spans="1:198" ht="15" customHeight="1" x14ac:dyDescent="0.25">
      <c r="A770" s="6"/>
      <c r="B770" s="7" t="s">
        <v>1250</v>
      </c>
      <c r="C770" s="8">
        <v>44921</v>
      </c>
      <c r="D770" s="9" t="s">
        <v>124</v>
      </c>
      <c r="E770" s="9" t="s">
        <v>1056</v>
      </c>
      <c r="F770" s="113" t="s">
        <v>992</v>
      </c>
      <c r="G770" s="10" t="s">
        <v>147</v>
      </c>
      <c r="H770" s="113" t="e">
        <v>#N/A</v>
      </c>
      <c r="I770" s="9" t="s">
        <v>1238</v>
      </c>
      <c r="J770" s="166" t="s">
        <v>1234</v>
      </c>
      <c r="K770" s="10" t="s">
        <v>127</v>
      </c>
      <c r="L770" s="84" t="s">
        <v>22</v>
      </c>
      <c r="M770" s="11">
        <v>45200</v>
      </c>
      <c r="N770" s="12">
        <v>45291</v>
      </c>
      <c r="O770" s="10">
        <v>5</v>
      </c>
      <c r="P770" s="84">
        <v>93</v>
      </c>
      <c r="Q770" s="84" t="s">
        <v>128</v>
      </c>
      <c r="R770" s="10" t="s">
        <v>129</v>
      </c>
      <c r="S770" s="14" t="s">
        <v>135</v>
      </c>
      <c r="T770" s="11"/>
      <c r="U770" s="12"/>
      <c r="V770" s="257" t="str">
        <f ca="1">IF(U770="","",
IF(U770="NA","",
IFERROR(VLOOKUP(EOMONTH(M770,-2)+1,IPCA!$A:$B,2,0),
VLOOKUP(EOMONTH(TODAY(),-2)+1,IPCA!$A:$B,2,0))/
VLOOKUP(EOMONTH(U770,-2)+1,IPCA!$A:$B,2,0)*
P770))</f>
        <v/>
      </c>
      <c r="W770" s="84"/>
      <c r="X770" s="13"/>
      <c r="Y770" s="166"/>
      <c r="Z770" s="107" t="s">
        <v>148</v>
      </c>
      <c r="AA770" s="107" t="s">
        <v>148</v>
      </c>
      <c r="AB770" s="15"/>
      <c r="AM770" s="6"/>
      <c r="AN770" s="15"/>
      <c r="AW770">
        <v>5</v>
      </c>
      <c r="AX770">
        <v>5</v>
      </c>
      <c r="AY770" s="6">
        <v>5</v>
      </c>
      <c r="AZ770" s="15"/>
      <c r="BK770" s="6"/>
      <c r="BL770" s="15"/>
      <c r="BW770" s="6"/>
      <c r="BX770" s="15"/>
      <c r="CI770" s="6"/>
      <c r="CJ770" s="16" t="str">
        <f t="shared" si="238"/>
        <v/>
      </c>
      <c r="CK770" s="16">
        <f t="shared" si="239"/>
        <v>1.2602739726027397</v>
      </c>
      <c r="CL770" s="16" t="str">
        <f t="shared" si="240"/>
        <v/>
      </c>
      <c r="CM770" s="16" t="str">
        <f t="shared" si="241"/>
        <v/>
      </c>
      <c r="CN770" s="16" t="str">
        <f t="shared" si="242"/>
        <v/>
      </c>
      <c r="CO770" s="18"/>
      <c r="CP770" s="15"/>
      <c r="DA770" s="6"/>
      <c r="DB770" s="15"/>
      <c r="DK770">
        <v>93</v>
      </c>
      <c r="DL770">
        <v>93</v>
      </c>
      <c r="DM770" s="6">
        <v>93</v>
      </c>
      <c r="DN770" s="15"/>
      <c r="DY770" s="6"/>
      <c r="DZ770" s="15"/>
      <c r="EK770" s="6"/>
      <c r="EL770" s="15"/>
      <c r="EW770" s="6"/>
      <c r="EX770" s="16" t="str">
        <f t="shared" si="233"/>
        <v/>
      </c>
      <c r="EY770" s="16">
        <f t="shared" si="234"/>
        <v>23.44109589041096</v>
      </c>
      <c r="EZ770" s="16" t="str">
        <f t="shared" si="235"/>
        <v/>
      </c>
      <c r="FA770" s="16" t="str">
        <f t="shared" si="236"/>
        <v/>
      </c>
      <c r="FB770" s="160" t="str">
        <f t="shared" si="237"/>
        <v/>
      </c>
      <c r="FC770" t="s">
        <v>205</v>
      </c>
      <c r="FD770" s="20" t="s">
        <v>1238</v>
      </c>
      <c r="FE770"/>
      <c r="FF770" s="209" t="s">
        <v>206</v>
      </c>
      <c r="FH770" s="284">
        <f t="shared" ca="1" si="243"/>
        <v>0</v>
      </c>
      <c r="FI770" s="208">
        <f t="shared" si="244"/>
        <v>3.0333333333333332</v>
      </c>
      <c r="FK770" t="str">
        <f t="shared" si="245"/>
        <v>Brookfield Energia Comercializadora LTDA</v>
      </c>
      <c r="FL770" s="201">
        <f t="shared" ca="1" si="246"/>
        <v>0</v>
      </c>
      <c r="FM770" s="201">
        <f t="shared" ca="1" si="247"/>
        <v>1015680</v>
      </c>
      <c r="FN770" s="200">
        <f>AB770*AB$2*IF($FC770="V",1,-1)*IF($Q770="Fixo",(CP770-INDEX('Curva Forward'!$C$5:$AN$13,MATCH(CONCATENATE(BD_COMERCIAL!$K770," ",BD_COMERCIAL!$L770),'Curva Forward'!$B$5:$B$13,0),MATCH(FN$4,'Curva Forward'!$C$4:$AN$4,0))),CP770)</f>
        <v>0</v>
      </c>
      <c r="FO770" s="200">
        <f>AC770*AC$2*IF($FC770="V",1,-1)*IF($Q770="Fixo",(CQ770-INDEX('Curva Forward'!$C$5:$AN$13,MATCH(CONCATENATE(BD_COMERCIAL!$K770," ",BD_COMERCIAL!$L770),'Curva Forward'!$B$5:$B$13,0),MATCH(FO$4,'Curva Forward'!$C$4:$AN$4,0))),CQ770)</f>
        <v>0</v>
      </c>
      <c r="FP770" s="200">
        <f>AD770*AD$2*IF($FC770="V",1,-1)*IF($Q770="Fixo",(CR770-INDEX('Curva Forward'!$C$5:$AN$13,MATCH(CONCATENATE(BD_COMERCIAL!$K770," ",BD_COMERCIAL!$L770),'Curva Forward'!$B$5:$B$13,0),MATCH(FP$4,'Curva Forward'!$C$4:$AN$4,0))),CR770)</f>
        <v>0</v>
      </c>
      <c r="FQ770" s="200">
        <f>AE770*AE$2*IF($FC770="V",1,-1)*IF($Q770="Fixo",(CS770-INDEX('Curva Forward'!$C$5:$AN$13,MATCH(CONCATENATE(BD_COMERCIAL!$K770," ",BD_COMERCIAL!$L770),'Curva Forward'!$B$5:$B$13,0),MATCH(FQ$4,'Curva Forward'!$C$4:$AN$4,0))),CS770)</f>
        <v>0</v>
      </c>
      <c r="FR770" s="200">
        <f>AF770*AF$2*IF($FC770="V",1,-1)*IF($Q770="Fixo",(CT770-INDEX('Curva Forward'!$C$5:$AN$13,MATCH(CONCATENATE(BD_COMERCIAL!$K770," ",BD_COMERCIAL!$L770),'Curva Forward'!$B$5:$B$13,0),MATCH(FR$4,'Curva Forward'!$C$4:$AN$4,0))),CT770)</f>
        <v>0</v>
      </c>
      <c r="FS770" s="200">
        <f>AG770*AG$2*IF($FC770="V",1,-1)*IF($Q770="Fixo",(CU770-INDEX('Curva Forward'!$C$5:$AN$13,MATCH(CONCATENATE(BD_COMERCIAL!$K770," ",BD_COMERCIAL!$L770),'Curva Forward'!$B$5:$B$13,0),MATCH(FS$4,'Curva Forward'!$C$4:$AN$4,0))),CU770)</f>
        <v>0</v>
      </c>
      <c r="FT770" s="200">
        <f>AH770*AH$2*IF($FC770="V",1,-1)*IF($Q770="Fixo",(CV770-INDEX('Curva Forward'!$C$5:$AN$13,MATCH(CONCATENATE(BD_COMERCIAL!$K770," ",BD_COMERCIAL!$L770),'Curva Forward'!$B$5:$B$13,0),MATCH(FT$4,'Curva Forward'!$C$4:$AN$4,0))),CV770)</f>
        <v>0</v>
      </c>
      <c r="FU770" s="200">
        <f>AI770*AI$2*IF($FC770="V",1,-1)*IF($Q770="Fixo",(CW770-INDEX('Curva Forward'!$C$5:$AN$13,MATCH(CONCATENATE(BD_COMERCIAL!$K770," ",BD_COMERCIAL!$L770),'Curva Forward'!$B$5:$B$13,0),MATCH(FU$4,'Curva Forward'!$C$4:$AN$4,0))),CW770)</f>
        <v>0</v>
      </c>
      <c r="FV770" s="200">
        <f>AJ770*AJ$2*IF($FC770="V",1,-1)*IF($Q770="Fixo",(CX770-INDEX('Curva Forward'!$C$5:$AN$13,MATCH(CONCATENATE(BD_COMERCIAL!$K770," ",BD_COMERCIAL!$L770),'Curva Forward'!$B$5:$B$13,0),MATCH(FV$4,'Curva Forward'!$C$4:$AN$4,0))),CX770)</f>
        <v>0</v>
      </c>
      <c r="FW770" s="200">
        <f>AK770*AK$2*IF($FC770="V",1,-1)*IF($Q770="Fixo",(CY770-INDEX('Curva Forward'!$C$5:$AN$13,MATCH(CONCATENATE(BD_COMERCIAL!$K770," ",BD_COMERCIAL!$L770),'Curva Forward'!$B$5:$B$13,0),MATCH(FW$4,'Curva Forward'!$C$4:$AN$4,0))),CY770)</f>
        <v>0</v>
      </c>
      <c r="FX770" s="200">
        <f>AL770*AL$2*IF($FC770="V",1,-1)*IF($Q770="Fixo",(CZ770-INDEX('Curva Forward'!$C$5:$AN$13,MATCH(CONCATENATE(BD_COMERCIAL!$K770," ",BD_COMERCIAL!$L770),'Curva Forward'!$B$5:$B$13,0),MATCH(FX$4,'Curva Forward'!$C$4:$AN$4,0))),CZ770)</f>
        <v>0</v>
      </c>
      <c r="FY770" s="200">
        <f>AM770*AM$2*IF($FC770="V",1,-1)*IF($Q770="Fixo",(DA770-INDEX('Curva Forward'!$C$5:$AN$13,MATCH(CONCATENATE(BD_COMERCIAL!$K770," ",BD_COMERCIAL!$L770),'Curva Forward'!$B$5:$B$13,0),MATCH(FY$4,'Curva Forward'!$C$4:$AN$4,0))),DA770)</f>
        <v>0</v>
      </c>
      <c r="FZ770" s="200">
        <f>AN770*AN$2*IF($FC770="V",1,-1)*IF($Q770="Fixo",(DB770-INDEX('Curva Forward'!$C$5:$AN$13,MATCH(CONCATENATE(BD_COMERCIAL!$K770," ",BD_COMERCIAL!$L770),'Curva Forward'!$B$5:$B$13,0),MATCH(FZ$4,'Curva Forward'!$C$4:$AN$4,0))),DB770)</f>
        <v>0</v>
      </c>
      <c r="GA770" s="200">
        <f>AO770*AO$2*IF($FC770="V",1,-1)*IF($Q770="Fixo",(DC770-INDEX('Curva Forward'!$C$5:$AN$13,MATCH(CONCATENATE(BD_COMERCIAL!$K770," ",BD_COMERCIAL!$L770),'Curva Forward'!$B$5:$B$13,0),MATCH(GA$4,'Curva Forward'!$C$4:$AN$4,0))),DC770)</f>
        <v>0</v>
      </c>
      <c r="GB770" s="200">
        <f>AP770*AP$2*IF($FC770="V",1,-1)*IF($Q770="Fixo",(DD770-INDEX('Curva Forward'!$C$5:$AN$13,MATCH(CONCATENATE(BD_COMERCIAL!$K770," ",BD_COMERCIAL!$L770),'Curva Forward'!$B$5:$B$13,0),MATCH(GB$4,'Curva Forward'!$C$4:$AN$4,0))),DD770)</f>
        <v>0</v>
      </c>
      <c r="GC770" s="200">
        <f>AQ770*AQ$2*IF($FC770="V",1,-1)*IF($Q770="Fixo",(DE770-INDEX('Curva Forward'!$C$5:$AN$13,MATCH(CONCATENATE(BD_COMERCIAL!$K770," ",BD_COMERCIAL!$L770),'Curva Forward'!$B$5:$B$13,0),MATCH(GC$4,'Curva Forward'!$C$4:$AN$4,0))),DE770)</f>
        <v>0</v>
      </c>
      <c r="GD770" s="200">
        <f>AR770*AR$2*IF($FC770="V",1,-1)*IF($Q770="Fixo",(DF770-INDEX('Curva Forward'!$C$5:$AN$13,MATCH(CONCATENATE(BD_COMERCIAL!$K770," ",BD_COMERCIAL!$L770),'Curva Forward'!$B$5:$B$13,0),MATCH(GD$4,'Curva Forward'!$C$4:$AN$4,0))),DF770)</f>
        <v>0</v>
      </c>
      <c r="GE770" s="200">
        <f>AS770*AS$2*IF($FC770="V",1,-1)*IF($Q770="Fixo",(DG770-INDEX('Curva Forward'!$C$5:$AN$13,MATCH(CONCATENATE(BD_COMERCIAL!$K770," ",BD_COMERCIAL!$L770),'Curva Forward'!$B$5:$B$13,0),MATCH(GE$4,'Curva Forward'!$C$4:$AN$4,0))),DG770)</f>
        <v>0</v>
      </c>
      <c r="GF770" s="200">
        <f>AT770*AT$2*IF($FC770="V",1,-1)*IF($Q770="Fixo",(DH770-INDEX('Curva Forward'!$C$5:$AN$13,MATCH(CONCATENATE(BD_COMERCIAL!$K770," ",BD_COMERCIAL!$L770),'Curva Forward'!$B$5:$B$13,0),MATCH(GF$4,'Curva Forward'!$C$4:$AN$4,0))),DH770)</f>
        <v>0</v>
      </c>
      <c r="GG770" s="200">
        <f>AU770*AU$2*IF($FC770="V",1,-1)*IF($Q770="Fixo",(DI770-INDEX('Curva Forward'!$C$5:$AN$13,MATCH(CONCATENATE(BD_COMERCIAL!$K770," ",BD_COMERCIAL!$L770),'Curva Forward'!$B$5:$B$13,0),MATCH(GG$4,'Curva Forward'!$C$4:$AN$4,0))),DI770)</f>
        <v>0</v>
      </c>
      <c r="GH770" s="200">
        <f>AV770*AV$2*IF($FC770="V",1,-1)*IF($Q770="Fixo",(DJ770-INDEX('Curva Forward'!$C$5:$AN$13,MATCH(CONCATENATE(BD_COMERCIAL!$K770," ",BD_COMERCIAL!$L770),'Curva Forward'!$B$5:$B$13,0),MATCH(GH$4,'Curva Forward'!$C$4:$AN$4,0))),DJ770)</f>
        <v>0</v>
      </c>
      <c r="GI770" s="200">
        <f>AW770*AW$2*IF($FC770="V",1,-1)*IF($Q770="Fixo",(DK770-INDEX('Curva Forward'!$C$5:$AN$13,MATCH(CONCATENATE(BD_COMERCIAL!$K770," ",BD_COMERCIAL!$L770),'Curva Forward'!$B$5:$B$13,0),MATCH(GI$4,'Curva Forward'!$C$4:$AN$4,0))),DK770)</f>
        <v>342240</v>
      </c>
      <c r="GJ770" s="200">
        <f>AX770*AX$2*IF($FC770="V",1,-1)*IF($Q770="Fixo",(DL770-INDEX('Curva Forward'!$C$5:$AN$13,MATCH(CONCATENATE(BD_COMERCIAL!$K770," ",BD_COMERCIAL!$L770),'Curva Forward'!$B$5:$B$13,0),MATCH(GJ$4,'Curva Forward'!$C$4:$AN$4,0))),DL770)</f>
        <v>331200</v>
      </c>
      <c r="GK770" s="200">
        <f>AY770*AY$2*IF($FC770="V",1,-1)*IF($Q770="Fixo",(DM770-INDEX('Curva Forward'!$C$5:$AN$13,MATCH(CONCATENATE(BD_COMERCIAL!$K770," ",BD_COMERCIAL!$L770),'Curva Forward'!$B$5:$B$13,0),MATCH(GK$4,'Curva Forward'!$C$4:$AN$4,0))),DM770)</f>
        <v>342240</v>
      </c>
      <c r="GL770" s="200">
        <f>IF(EZ770="",0,CL770*CL$2*IF($FC770="V",1,-1)*IF($Q770="Fixo",(EZ770-INDEX('Curva Forward'!$C$5:$AN$13,MATCH(CONCATENATE(BD_COMERCIAL!$K770," ",BD_COMERCIAL!$L770),'Curva Forward'!$B$5:$B$13,0),MATCH(GL$4,'Curva Forward'!$C$4:$AN$4,0))),EZ770))</f>
        <v>0</v>
      </c>
      <c r="GM770" s="200">
        <f>IF(FA770="",0,CM770*CM$2*IF($FC770="V",1,-1)*IF($Q770="Fixo",(FA770-INDEX('Curva Forward'!$C$5:$AN$13,MATCH(CONCATENATE(BD_COMERCIAL!$K770," ",BD_COMERCIAL!$L770),'Curva Forward'!$B$5:$B$13,0),MATCH(GM$4,'Curva Forward'!$C$4:$AN$4,0))),FA770))</f>
        <v>0</v>
      </c>
      <c r="GN770" s="200">
        <f>IF(FB770="",0,CN770*CN$2*IF($FC770="V",1,-1)*IF($Q770="Fixo",(FB770-INDEX('Curva Forward'!$C$5:$AN$13,MATCH(CONCATENATE(BD_COMERCIAL!$K770," ",BD_COMERCIAL!$L770),'Curva Forward'!$B$5:$B$13,0),MATCH(GN$4,'Curva Forward'!$C$4:$AN$4,0))),FB770))</f>
        <v>0</v>
      </c>
      <c r="GO770" s="201">
        <f t="shared" ca="1" si="248"/>
        <v>1015680</v>
      </c>
      <c r="GP770" s="201">
        <f t="shared" ca="1" si="249"/>
        <v>0</v>
      </c>
    </row>
    <row r="771" spans="1:198" ht="15" customHeight="1" x14ac:dyDescent="0.25">
      <c r="A771" s="6"/>
      <c r="B771" s="7" t="s">
        <v>1251</v>
      </c>
      <c r="C771" s="8">
        <v>44922</v>
      </c>
      <c r="D771" s="9" t="s">
        <v>131</v>
      </c>
      <c r="E771" s="9" t="s">
        <v>1252</v>
      </c>
      <c r="F771" s="113" t="s">
        <v>1253</v>
      </c>
      <c r="G771" s="10" t="s">
        <v>1056</v>
      </c>
      <c r="H771" s="113" t="s">
        <v>992</v>
      </c>
      <c r="I771" s="9" t="s">
        <v>126</v>
      </c>
      <c r="J771" s="166" t="s">
        <v>1234</v>
      </c>
      <c r="K771" s="10" t="s">
        <v>127</v>
      </c>
      <c r="L771" s="84" t="s">
        <v>22</v>
      </c>
      <c r="M771" s="11">
        <v>45200</v>
      </c>
      <c r="N771" s="12">
        <v>45291</v>
      </c>
      <c r="O771" s="10">
        <v>5</v>
      </c>
      <c r="P771" s="84">
        <v>91</v>
      </c>
      <c r="Q771" s="84" t="s">
        <v>128</v>
      </c>
      <c r="R771" s="10" t="s">
        <v>129</v>
      </c>
      <c r="S771" s="14" t="s">
        <v>135</v>
      </c>
      <c r="T771" s="11"/>
      <c r="U771" s="12"/>
      <c r="V771" s="257" t="str">
        <f ca="1">IF(U771="","",
IF(U771="NA","",
IFERROR(VLOOKUP(EOMONTH(M771,-2)+1,IPCA!$A:$B,2,0),
VLOOKUP(EOMONTH(TODAY(),-2)+1,IPCA!$A:$B,2,0))/
VLOOKUP(EOMONTH(U771,-2)+1,IPCA!$A:$B,2,0)*
P771))</f>
        <v/>
      </c>
      <c r="W771" s="84"/>
      <c r="X771" s="13" t="s">
        <v>133</v>
      </c>
      <c r="Y771" s="166"/>
      <c r="AA771" s="108"/>
      <c r="AB771" s="15"/>
      <c r="AM771" s="6"/>
      <c r="AN771" s="15"/>
      <c r="AW771">
        <v>5</v>
      </c>
      <c r="AX771">
        <v>5</v>
      </c>
      <c r="AY771" s="6">
        <v>5</v>
      </c>
      <c r="AZ771" s="15"/>
      <c r="BK771" s="6"/>
      <c r="BL771" s="15"/>
      <c r="BW771" s="6"/>
      <c r="BX771" s="15"/>
      <c r="CI771" s="6"/>
      <c r="CJ771" s="16" t="str">
        <f t="shared" si="238"/>
        <v/>
      </c>
      <c r="CK771" s="16">
        <f t="shared" si="239"/>
        <v>1.2602739726027397</v>
      </c>
      <c r="CL771" s="16" t="str">
        <f t="shared" si="240"/>
        <v/>
      </c>
      <c r="CM771" s="16" t="str">
        <f t="shared" si="241"/>
        <v/>
      </c>
      <c r="CN771" s="16" t="str">
        <f t="shared" si="242"/>
        <v/>
      </c>
      <c r="CO771" s="18"/>
      <c r="CP771" s="15"/>
      <c r="DA771" s="6"/>
      <c r="DB771" s="15"/>
      <c r="DK771">
        <v>91</v>
      </c>
      <c r="DL771">
        <v>91</v>
      </c>
      <c r="DM771" s="6">
        <v>91</v>
      </c>
      <c r="DN771" s="15"/>
      <c r="DY771" s="6"/>
      <c r="DZ771" s="15"/>
      <c r="EK771" s="6"/>
      <c r="EL771" s="15"/>
      <c r="EW771" s="6"/>
      <c r="EX771" s="16" t="str">
        <f t="shared" si="233"/>
        <v/>
      </c>
      <c r="EY771" s="16">
        <f t="shared" si="234"/>
        <v>22.936986301369863</v>
      </c>
      <c r="EZ771" s="16" t="str">
        <f t="shared" si="235"/>
        <v/>
      </c>
      <c r="FA771" s="16" t="str">
        <f t="shared" si="236"/>
        <v/>
      </c>
      <c r="FB771" s="160" t="str">
        <f t="shared" si="237"/>
        <v/>
      </c>
      <c r="FC771" t="s">
        <v>205</v>
      </c>
      <c r="FD771" s="20" t="s">
        <v>126</v>
      </c>
      <c r="FE771"/>
      <c r="FF771" s="209" t="s">
        <v>206</v>
      </c>
      <c r="FH771" s="284">
        <f t="shared" ca="1" si="243"/>
        <v>0</v>
      </c>
      <c r="FI771" s="208">
        <f t="shared" si="244"/>
        <v>3.0333333333333332</v>
      </c>
      <c r="FK771" t="str">
        <f t="shared" si="245"/>
        <v>TRADENER LIMITADA</v>
      </c>
      <c r="FL771" s="201">
        <f t="shared" ca="1" si="246"/>
        <v>0</v>
      </c>
      <c r="FM771" s="201">
        <f t="shared" ca="1" si="247"/>
        <v>1037760</v>
      </c>
      <c r="FN771" s="200">
        <f>AB771*AB$2*IF($FC771="V",1,-1)*IF($Q771="Fixo",(CP771-INDEX('Curva Forward'!$C$5:$AN$13,MATCH(CONCATENATE(BD_COMERCIAL!$K771," ",BD_COMERCIAL!$L771),'Curva Forward'!$B$5:$B$13,0),MATCH(FN$4,'Curva Forward'!$C$4:$AN$4,0))),CP771)</f>
        <v>0</v>
      </c>
      <c r="FO771" s="200">
        <f>AC771*AC$2*IF($FC771="V",1,-1)*IF($Q771="Fixo",(CQ771-INDEX('Curva Forward'!$C$5:$AN$13,MATCH(CONCATENATE(BD_COMERCIAL!$K771," ",BD_COMERCIAL!$L771),'Curva Forward'!$B$5:$B$13,0),MATCH(FO$4,'Curva Forward'!$C$4:$AN$4,0))),CQ771)</f>
        <v>0</v>
      </c>
      <c r="FP771" s="200">
        <f>AD771*AD$2*IF($FC771="V",1,-1)*IF($Q771="Fixo",(CR771-INDEX('Curva Forward'!$C$5:$AN$13,MATCH(CONCATENATE(BD_COMERCIAL!$K771," ",BD_COMERCIAL!$L771),'Curva Forward'!$B$5:$B$13,0),MATCH(FP$4,'Curva Forward'!$C$4:$AN$4,0))),CR771)</f>
        <v>0</v>
      </c>
      <c r="FQ771" s="200">
        <f>AE771*AE$2*IF($FC771="V",1,-1)*IF($Q771="Fixo",(CS771-INDEX('Curva Forward'!$C$5:$AN$13,MATCH(CONCATENATE(BD_COMERCIAL!$K771," ",BD_COMERCIAL!$L771),'Curva Forward'!$B$5:$B$13,0),MATCH(FQ$4,'Curva Forward'!$C$4:$AN$4,0))),CS771)</f>
        <v>0</v>
      </c>
      <c r="FR771" s="200">
        <f>AF771*AF$2*IF($FC771="V",1,-1)*IF($Q771="Fixo",(CT771-INDEX('Curva Forward'!$C$5:$AN$13,MATCH(CONCATENATE(BD_COMERCIAL!$K771," ",BD_COMERCIAL!$L771),'Curva Forward'!$B$5:$B$13,0),MATCH(FR$4,'Curva Forward'!$C$4:$AN$4,0))),CT771)</f>
        <v>0</v>
      </c>
      <c r="FS771" s="200">
        <f>AG771*AG$2*IF($FC771="V",1,-1)*IF($Q771="Fixo",(CU771-INDEX('Curva Forward'!$C$5:$AN$13,MATCH(CONCATENATE(BD_COMERCIAL!$K771," ",BD_COMERCIAL!$L771),'Curva Forward'!$B$5:$B$13,0),MATCH(FS$4,'Curva Forward'!$C$4:$AN$4,0))),CU771)</f>
        <v>0</v>
      </c>
      <c r="FT771" s="200">
        <f>AH771*AH$2*IF($FC771="V",1,-1)*IF($Q771="Fixo",(CV771-INDEX('Curva Forward'!$C$5:$AN$13,MATCH(CONCATENATE(BD_COMERCIAL!$K771," ",BD_COMERCIAL!$L771),'Curva Forward'!$B$5:$B$13,0),MATCH(FT$4,'Curva Forward'!$C$4:$AN$4,0))),CV771)</f>
        <v>0</v>
      </c>
      <c r="FU771" s="200">
        <f>AI771*AI$2*IF($FC771="V",1,-1)*IF($Q771="Fixo",(CW771-INDEX('Curva Forward'!$C$5:$AN$13,MATCH(CONCATENATE(BD_COMERCIAL!$K771," ",BD_COMERCIAL!$L771),'Curva Forward'!$B$5:$B$13,0),MATCH(FU$4,'Curva Forward'!$C$4:$AN$4,0))),CW771)</f>
        <v>0</v>
      </c>
      <c r="FV771" s="200">
        <f>AJ771*AJ$2*IF($FC771="V",1,-1)*IF($Q771="Fixo",(CX771-INDEX('Curva Forward'!$C$5:$AN$13,MATCH(CONCATENATE(BD_COMERCIAL!$K771," ",BD_COMERCIAL!$L771),'Curva Forward'!$B$5:$B$13,0),MATCH(FV$4,'Curva Forward'!$C$4:$AN$4,0))),CX771)</f>
        <v>0</v>
      </c>
      <c r="FW771" s="200">
        <f>AK771*AK$2*IF($FC771="V",1,-1)*IF($Q771="Fixo",(CY771-INDEX('Curva Forward'!$C$5:$AN$13,MATCH(CONCATENATE(BD_COMERCIAL!$K771," ",BD_COMERCIAL!$L771),'Curva Forward'!$B$5:$B$13,0),MATCH(FW$4,'Curva Forward'!$C$4:$AN$4,0))),CY771)</f>
        <v>0</v>
      </c>
      <c r="FX771" s="200">
        <f>AL771*AL$2*IF($FC771="V",1,-1)*IF($Q771="Fixo",(CZ771-INDEX('Curva Forward'!$C$5:$AN$13,MATCH(CONCATENATE(BD_COMERCIAL!$K771," ",BD_COMERCIAL!$L771),'Curva Forward'!$B$5:$B$13,0),MATCH(FX$4,'Curva Forward'!$C$4:$AN$4,0))),CZ771)</f>
        <v>0</v>
      </c>
      <c r="FY771" s="200">
        <f>AM771*AM$2*IF($FC771="V",1,-1)*IF($Q771="Fixo",(DA771-INDEX('Curva Forward'!$C$5:$AN$13,MATCH(CONCATENATE(BD_COMERCIAL!$K771," ",BD_COMERCIAL!$L771),'Curva Forward'!$B$5:$B$13,0),MATCH(FY$4,'Curva Forward'!$C$4:$AN$4,0))),DA771)</f>
        <v>0</v>
      </c>
      <c r="FZ771" s="200">
        <f>AN771*AN$2*IF($FC771="V",1,-1)*IF($Q771="Fixo",(DB771-INDEX('Curva Forward'!$C$5:$AN$13,MATCH(CONCATENATE(BD_COMERCIAL!$K771," ",BD_COMERCIAL!$L771),'Curva Forward'!$B$5:$B$13,0),MATCH(FZ$4,'Curva Forward'!$C$4:$AN$4,0))),DB771)</f>
        <v>0</v>
      </c>
      <c r="GA771" s="200">
        <f>AO771*AO$2*IF($FC771="V",1,-1)*IF($Q771="Fixo",(DC771-INDEX('Curva Forward'!$C$5:$AN$13,MATCH(CONCATENATE(BD_COMERCIAL!$K771," ",BD_COMERCIAL!$L771),'Curva Forward'!$B$5:$B$13,0),MATCH(GA$4,'Curva Forward'!$C$4:$AN$4,0))),DC771)</f>
        <v>0</v>
      </c>
      <c r="GB771" s="200">
        <f>AP771*AP$2*IF($FC771="V",1,-1)*IF($Q771="Fixo",(DD771-INDEX('Curva Forward'!$C$5:$AN$13,MATCH(CONCATENATE(BD_COMERCIAL!$K771," ",BD_COMERCIAL!$L771),'Curva Forward'!$B$5:$B$13,0),MATCH(GB$4,'Curva Forward'!$C$4:$AN$4,0))),DD771)</f>
        <v>0</v>
      </c>
      <c r="GC771" s="200">
        <f>AQ771*AQ$2*IF($FC771="V",1,-1)*IF($Q771="Fixo",(DE771-INDEX('Curva Forward'!$C$5:$AN$13,MATCH(CONCATENATE(BD_COMERCIAL!$K771," ",BD_COMERCIAL!$L771),'Curva Forward'!$B$5:$B$13,0),MATCH(GC$4,'Curva Forward'!$C$4:$AN$4,0))),DE771)</f>
        <v>0</v>
      </c>
      <c r="GD771" s="200">
        <f>AR771*AR$2*IF($FC771="V",1,-1)*IF($Q771="Fixo",(DF771-INDEX('Curva Forward'!$C$5:$AN$13,MATCH(CONCATENATE(BD_COMERCIAL!$K771," ",BD_COMERCIAL!$L771),'Curva Forward'!$B$5:$B$13,0),MATCH(GD$4,'Curva Forward'!$C$4:$AN$4,0))),DF771)</f>
        <v>0</v>
      </c>
      <c r="GE771" s="200">
        <f>AS771*AS$2*IF($FC771="V",1,-1)*IF($Q771="Fixo",(DG771-INDEX('Curva Forward'!$C$5:$AN$13,MATCH(CONCATENATE(BD_COMERCIAL!$K771," ",BD_COMERCIAL!$L771),'Curva Forward'!$B$5:$B$13,0),MATCH(GE$4,'Curva Forward'!$C$4:$AN$4,0))),DG771)</f>
        <v>0</v>
      </c>
      <c r="GF771" s="200">
        <f>AT771*AT$2*IF($FC771="V",1,-1)*IF($Q771="Fixo",(DH771-INDEX('Curva Forward'!$C$5:$AN$13,MATCH(CONCATENATE(BD_COMERCIAL!$K771," ",BD_COMERCIAL!$L771),'Curva Forward'!$B$5:$B$13,0),MATCH(GF$4,'Curva Forward'!$C$4:$AN$4,0))),DH771)</f>
        <v>0</v>
      </c>
      <c r="GG771" s="200">
        <f>AU771*AU$2*IF($FC771="V",1,-1)*IF($Q771="Fixo",(DI771-INDEX('Curva Forward'!$C$5:$AN$13,MATCH(CONCATENATE(BD_COMERCIAL!$K771," ",BD_COMERCIAL!$L771),'Curva Forward'!$B$5:$B$13,0),MATCH(GG$4,'Curva Forward'!$C$4:$AN$4,0))),DI771)</f>
        <v>0</v>
      </c>
      <c r="GH771" s="200">
        <f>AV771*AV$2*IF($FC771="V",1,-1)*IF($Q771="Fixo",(DJ771-INDEX('Curva Forward'!$C$5:$AN$13,MATCH(CONCATENATE(BD_COMERCIAL!$K771," ",BD_COMERCIAL!$L771),'Curva Forward'!$B$5:$B$13,0),MATCH(GH$4,'Curva Forward'!$C$4:$AN$4,0))),DJ771)</f>
        <v>0</v>
      </c>
      <c r="GI771" s="200">
        <f>AW771*AW$2*IF($FC771="V",1,-1)*IF($Q771="Fixo",(DK771-INDEX('Curva Forward'!$C$5:$AN$13,MATCH(CONCATENATE(BD_COMERCIAL!$K771," ",BD_COMERCIAL!$L771),'Curva Forward'!$B$5:$B$13,0),MATCH(GI$4,'Curva Forward'!$C$4:$AN$4,0))),DK771)</f>
        <v>349680</v>
      </c>
      <c r="GJ771" s="200">
        <f>AX771*AX$2*IF($FC771="V",1,-1)*IF($Q771="Fixo",(DL771-INDEX('Curva Forward'!$C$5:$AN$13,MATCH(CONCATENATE(BD_COMERCIAL!$K771," ",BD_COMERCIAL!$L771),'Curva Forward'!$B$5:$B$13,0),MATCH(GJ$4,'Curva Forward'!$C$4:$AN$4,0))),DL771)</f>
        <v>338400</v>
      </c>
      <c r="GK771" s="200">
        <f>AY771*AY$2*IF($FC771="V",1,-1)*IF($Q771="Fixo",(DM771-INDEX('Curva Forward'!$C$5:$AN$13,MATCH(CONCATENATE(BD_COMERCIAL!$K771," ",BD_COMERCIAL!$L771),'Curva Forward'!$B$5:$B$13,0),MATCH(GK$4,'Curva Forward'!$C$4:$AN$4,0))),DM771)</f>
        <v>349680</v>
      </c>
      <c r="GL771" s="200">
        <f>IF(EZ771="",0,CL771*CL$2*IF($FC771="V",1,-1)*IF($Q771="Fixo",(EZ771-INDEX('Curva Forward'!$C$5:$AN$13,MATCH(CONCATENATE(BD_COMERCIAL!$K771," ",BD_COMERCIAL!$L771),'Curva Forward'!$B$5:$B$13,0),MATCH(GL$4,'Curva Forward'!$C$4:$AN$4,0))),EZ771))</f>
        <v>0</v>
      </c>
      <c r="GM771" s="200">
        <f>IF(FA771="",0,CM771*CM$2*IF($FC771="V",1,-1)*IF($Q771="Fixo",(FA771-INDEX('Curva Forward'!$C$5:$AN$13,MATCH(CONCATENATE(BD_COMERCIAL!$K771," ",BD_COMERCIAL!$L771),'Curva Forward'!$B$5:$B$13,0),MATCH(GM$4,'Curva Forward'!$C$4:$AN$4,0))),FA771))</f>
        <v>0</v>
      </c>
      <c r="GN771" s="200">
        <f>IF(FB771="",0,CN771*CN$2*IF($FC771="V",1,-1)*IF($Q771="Fixo",(FB771-INDEX('Curva Forward'!$C$5:$AN$13,MATCH(CONCATENATE(BD_COMERCIAL!$K771," ",BD_COMERCIAL!$L771),'Curva Forward'!$B$5:$B$13,0),MATCH(GN$4,'Curva Forward'!$C$4:$AN$4,0))),FB771))</f>
        <v>0</v>
      </c>
      <c r="GO771" s="201">
        <f t="shared" ca="1" si="248"/>
        <v>1037760</v>
      </c>
      <c r="GP771" s="201">
        <f t="shared" ca="1" si="249"/>
        <v>0</v>
      </c>
    </row>
    <row r="772" spans="1:198" ht="15" customHeight="1" x14ac:dyDescent="0.25">
      <c r="A772" s="6"/>
      <c r="B772" s="7" t="s">
        <v>1254</v>
      </c>
      <c r="C772" s="8">
        <v>44923</v>
      </c>
      <c r="D772" s="9" t="s">
        <v>124</v>
      </c>
      <c r="E772" s="9" t="s">
        <v>1056</v>
      </c>
      <c r="F772" s="113" t="s">
        <v>992</v>
      </c>
      <c r="G772" s="10" t="s">
        <v>199</v>
      </c>
      <c r="H772" s="113" t="s">
        <v>1153</v>
      </c>
      <c r="I772" s="9" t="s">
        <v>126</v>
      </c>
      <c r="J772" s="166" t="s">
        <v>1234</v>
      </c>
      <c r="K772" s="10" t="s">
        <v>127</v>
      </c>
      <c r="L772" s="84" t="s">
        <v>22</v>
      </c>
      <c r="M772" s="11">
        <v>44927</v>
      </c>
      <c r="N772" s="12">
        <v>45077</v>
      </c>
      <c r="O772" s="10">
        <v>5</v>
      </c>
      <c r="P772" s="84">
        <v>71</v>
      </c>
      <c r="Q772" s="84" t="s">
        <v>128</v>
      </c>
      <c r="R772" s="10" t="s">
        <v>129</v>
      </c>
      <c r="S772" s="14" t="s">
        <v>135</v>
      </c>
      <c r="T772" s="11"/>
      <c r="U772" s="12"/>
      <c r="V772" s="257" t="str">
        <f ca="1">IF(U772="","",
IF(U772="NA","",
IFERROR(VLOOKUP(EOMONTH(M772,-2)+1,IPCA!$A:$B,2,0),
VLOOKUP(EOMONTH(TODAY(),-2)+1,IPCA!$A:$B,2,0))/
VLOOKUP(EOMONTH(U772,-2)+1,IPCA!$A:$B,2,0)*
P772))</f>
        <v/>
      </c>
      <c r="W772" s="84"/>
      <c r="X772" s="13" t="s">
        <v>133</v>
      </c>
      <c r="Y772" s="166"/>
      <c r="AA772" s="108"/>
      <c r="AB772" s="15"/>
      <c r="AM772" s="6"/>
      <c r="AN772" s="15">
        <v>5</v>
      </c>
      <c r="AO772">
        <v>5</v>
      </c>
      <c r="AP772">
        <v>5</v>
      </c>
      <c r="AQ772">
        <v>5</v>
      </c>
      <c r="AR772">
        <v>5</v>
      </c>
      <c r="AY772" s="6"/>
      <c r="AZ772" s="15"/>
      <c r="BK772" s="6"/>
      <c r="BL772" s="15"/>
      <c r="BW772" s="6"/>
      <c r="BX772" s="15"/>
      <c r="CI772" s="6"/>
      <c r="CJ772" s="16" t="str">
        <f t="shared" si="238"/>
        <v/>
      </c>
      <c r="CK772" s="16">
        <f t="shared" si="239"/>
        <v>2.0684931506849313</v>
      </c>
      <c r="CL772" s="16" t="str">
        <f t="shared" si="240"/>
        <v/>
      </c>
      <c r="CM772" s="16" t="str">
        <f t="shared" si="241"/>
        <v/>
      </c>
      <c r="CN772" s="16" t="str">
        <f t="shared" si="242"/>
        <v/>
      </c>
      <c r="CO772" s="18"/>
      <c r="CP772" s="15"/>
      <c r="DA772" s="6"/>
      <c r="DB772" s="15">
        <v>71</v>
      </c>
      <c r="DC772">
        <v>71</v>
      </c>
      <c r="DD772">
        <v>71</v>
      </c>
      <c r="DE772">
        <v>71</v>
      </c>
      <c r="DF772">
        <v>71</v>
      </c>
      <c r="DM772" s="6"/>
      <c r="DN772" s="15"/>
      <c r="DY772" s="6"/>
      <c r="DZ772" s="15"/>
      <c r="EK772" s="6"/>
      <c r="EL772" s="15"/>
      <c r="EW772" s="6"/>
      <c r="EX772" s="16" t="str">
        <f t="shared" si="233"/>
        <v/>
      </c>
      <c r="EY772" s="16">
        <f t="shared" si="234"/>
        <v>29.372602739726027</v>
      </c>
      <c r="EZ772" s="16" t="str">
        <f t="shared" si="235"/>
        <v/>
      </c>
      <c r="FA772" s="16" t="str">
        <f t="shared" si="236"/>
        <v/>
      </c>
      <c r="FB772" s="160" t="str">
        <f t="shared" si="237"/>
        <v/>
      </c>
      <c r="FC772" t="s">
        <v>204</v>
      </c>
      <c r="FD772" s="20" t="s">
        <v>126</v>
      </c>
      <c r="FE772"/>
      <c r="FF772" s="209" t="s">
        <v>206</v>
      </c>
      <c r="FH772" s="284">
        <f t="shared" ca="1" si="243"/>
        <v>0</v>
      </c>
      <c r="FI772" s="208">
        <f t="shared" si="244"/>
        <v>5</v>
      </c>
      <c r="FK772" t="str">
        <f t="shared" si="245"/>
        <v>America Energia S/A</v>
      </c>
      <c r="FL772" s="201">
        <f t="shared" ca="1" si="246"/>
        <v>0</v>
      </c>
      <c r="FM772" s="201">
        <f t="shared" ca="1" si="247"/>
        <v>-1255800</v>
      </c>
      <c r="FN772" s="200">
        <f>AB772*AB$2*IF($FC772="V",1,-1)*IF($Q772="Fixo",(CP772-INDEX('Curva Forward'!$C$5:$AN$13,MATCH(CONCATENATE(BD_COMERCIAL!$K772," ",BD_COMERCIAL!$L772),'Curva Forward'!$B$5:$B$13,0),MATCH(FN$4,'Curva Forward'!$C$4:$AN$4,0))),CP772)</f>
        <v>0</v>
      </c>
      <c r="FO772" s="200">
        <f>AC772*AC$2*IF($FC772="V",1,-1)*IF($Q772="Fixo",(CQ772-INDEX('Curva Forward'!$C$5:$AN$13,MATCH(CONCATENATE(BD_COMERCIAL!$K772," ",BD_COMERCIAL!$L772),'Curva Forward'!$B$5:$B$13,0),MATCH(FO$4,'Curva Forward'!$C$4:$AN$4,0))),CQ772)</f>
        <v>0</v>
      </c>
      <c r="FP772" s="200">
        <f>AD772*AD$2*IF($FC772="V",1,-1)*IF($Q772="Fixo",(CR772-INDEX('Curva Forward'!$C$5:$AN$13,MATCH(CONCATENATE(BD_COMERCIAL!$K772," ",BD_COMERCIAL!$L772),'Curva Forward'!$B$5:$B$13,0),MATCH(FP$4,'Curva Forward'!$C$4:$AN$4,0))),CR772)</f>
        <v>0</v>
      </c>
      <c r="FQ772" s="200">
        <f>AE772*AE$2*IF($FC772="V",1,-1)*IF($Q772="Fixo",(CS772-INDEX('Curva Forward'!$C$5:$AN$13,MATCH(CONCATENATE(BD_COMERCIAL!$K772," ",BD_COMERCIAL!$L772),'Curva Forward'!$B$5:$B$13,0),MATCH(FQ$4,'Curva Forward'!$C$4:$AN$4,0))),CS772)</f>
        <v>0</v>
      </c>
      <c r="FR772" s="200">
        <f>AF772*AF$2*IF($FC772="V",1,-1)*IF($Q772="Fixo",(CT772-INDEX('Curva Forward'!$C$5:$AN$13,MATCH(CONCATENATE(BD_COMERCIAL!$K772," ",BD_COMERCIAL!$L772),'Curva Forward'!$B$5:$B$13,0),MATCH(FR$4,'Curva Forward'!$C$4:$AN$4,0))),CT772)</f>
        <v>0</v>
      </c>
      <c r="FS772" s="200">
        <f>AG772*AG$2*IF($FC772="V",1,-1)*IF($Q772="Fixo",(CU772-INDEX('Curva Forward'!$C$5:$AN$13,MATCH(CONCATENATE(BD_COMERCIAL!$K772," ",BD_COMERCIAL!$L772),'Curva Forward'!$B$5:$B$13,0),MATCH(FS$4,'Curva Forward'!$C$4:$AN$4,0))),CU772)</f>
        <v>0</v>
      </c>
      <c r="FT772" s="200">
        <f>AH772*AH$2*IF($FC772="V",1,-1)*IF($Q772="Fixo",(CV772-INDEX('Curva Forward'!$C$5:$AN$13,MATCH(CONCATENATE(BD_COMERCIAL!$K772," ",BD_COMERCIAL!$L772),'Curva Forward'!$B$5:$B$13,0),MATCH(FT$4,'Curva Forward'!$C$4:$AN$4,0))),CV772)</f>
        <v>0</v>
      </c>
      <c r="FU772" s="200">
        <f>AI772*AI$2*IF($FC772="V",1,-1)*IF($Q772="Fixo",(CW772-INDEX('Curva Forward'!$C$5:$AN$13,MATCH(CONCATENATE(BD_COMERCIAL!$K772," ",BD_COMERCIAL!$L772),'Curva Forward'!$B$5:$B$13,0),MATCH(FU$4,'Curva Forward'!$C$4:$AN$4,0))),CW772)</f>
        <v>0</v>
      </c>
      <c r="FV772" s="200">
        <f>AJ772*AJ$2*IF($FC772="V",1,-1)*IF($Q772="Fixo",(CX772-INDEX('Curva Forward'!$C$5:$AN$13,MATCH(CONCATENATE(BD_COMERCIAL!$K772," ",BD_COMERCIAL!$L772),'Curva Forward'!$B$5:$B$13,0),MATCH(FV$4,'Curva Forward'!$C$4:$AN$4,0))),CX772)</f>
        <v>0</v>
      </c>
      <c r="FW772" s="200">
        <f>AK772*AK$2*IF($FC772="V",1,-1)*IF($Q772="Fixo",(CY772-INDEX('Curva Forward'!$C$5:$AN$13,MATCH(CONCATENATE(BD_COMERCIAL!$K772," ",BD_COMERCIAL!$L772),'Curva Forward'!$B$5:$B$13,0),MATCH(FW$4,'Curva Forward'!$C$4:$AN$4,0))),CY772)</f>
        <v>0</v>
      </c>
      <c r="FX772" s="200">
        <f>AL772*AL$2*IF($FC772="V",1,-1)*IF($Q772="Fixo",(CZ772-INDEX('Curva Forward'!$C$5:$AN$13,MATCH(CONCATENATE(BD_COMERCIAL!$K772," ",BD_COMERCIAL!$L772),'Curva Forward'!$B$5:$B$13,0),MATCH(FX$4,'Curva Forward'!$C$4:$AN$4,0))),CZ772)</f>
        <v>0</v>
      </c>
      <c r="FY772" s="200">
        <f>AM772*AM$2*IF($FC772="V",1,-1)*IF($Q772="Fixo",(DA772-INDEX('Curva Forward'!$C$5:$AN$13,MATCH(CONCATENATE(BD_COMERCIAL!$K772," ",BD_COMERCIAL!$L772),'Curva Forward'!$B$5:$B$13,0),MATCH(FY$4,'Curva Forward'!$C$4:$AN$4,0))),DA772)</f>
        <v>0</v>
      </c>
      <c r="FZ772" s="200">
        <f>AN772*AN$2*IF($FC772="V",1,-1)*IF($Q772="Fixo",(DB772-INDEX('Curva Forward'!$C$5:$AN$13,MATCH(CONCATENATE(BD_COMERCIAL!$K772," ",BD_COMERCIAL!$L772),'Curva Forward'!$B$5:$B$13,0),MATCH(FZ$4,'Curva Forward'!$C$4:$AN$4,0))),DB772)</f>
        <v>-293880</v>
      </c>
      <c r="GA772" s="200">
        <f>AO772*AO$2*IF($FC772="V",1,-1)*IF($Q772="Fixo",(DC772-INDEX('Curva Forward'!$C$5:$AN$13,MATCH(CONCATENATE(BD_COMERCIAL!$K772," ",BD_COMERCIAL!$L772),'Curva Forward'!$B$5:$B$13,0),MATCH(GA$4,'Curva Forward'!$C$4:$AN$4,0))),DC772)</f>
        <v>-265440</v>
      </c>
      <c r="GB772" s="200">
        <f>AP772*AP$2*IF($FC772="V",1,-1)*IF($Q772="Fixo",(DD772-INDEX('Curva Forward'!$C$5:$AN$13,MATCH(CONCATENATE(BD_COMERCIAL!$K772," ",BD_COMERCIAL!$L772),'Curva Forward'!$B$5:$B$13,0),MATCH(GB$4,'Curva Forward'!$C$4:$AN$4,0))),DD772)</f>
        <v>-293880</v>
      </c>
      <c r="GC772" s="200">
        <f>AQ772*AQ$2*IF($FC772="V",1,-1)*IF($Q772="Fixo",(DE772-INDEX('Curva Forward'!$C$5:$AN$13,MATCH(CONCATENATE(BD_COMERCIAL!$K772," ",BD_COMERCIAL!$L772),'Curva Forward'!$B$5:$B$13,0),MATCH(GC$4,'Curva Forward'!$C$4:$AN$4,0))),DE772)</f>
        <v>-198000</v>
      </c>
      <c r="GD772" s="200">
        <f>AR772*AR$2*IF($FC772="V",1,-1)*IF($Q772="Fixo",(DF772-INDEX('Curva Forward'!$C$5:$AN$13,MATCH(CONCATENATE(BD_COMERCIAL!$K772," ",BD_COMERCIAL!$L772),'Curva Forward'!$B$5:$B$13,0),MATCH(GD$4,'Curva Forward'!$C$4:$AN$4,0))),DF772)</f>
        <v>-204600</v>
      </c>
      <c r="GE772" s="200">
        <f>AS772*AS$2*IF($FC772="V",1,-1)*IF($Q772="Fixo",(DG772-INDEX('Curva Forward'!$C$5:$AN$13,MATCH(CONCATENATE(BD_COMERCIAL!$K772," ",BD_COMERCIAL!$L772),'Curva Forward'!$B$5:$B$13,0),MATCH(GE$4,'Curva Forward'!$C$4:$AN$4,0))),DG772)</f>
        <v>0</v>
      </c>
      <c r="GF772" s="200">
        <f>AT772*AT$2*IF($FC772="V",1,-1)*IF($Q772="Fixo",(DH772-INDEX('Curva Forward'!$C$5:$AN$13,MATCH(CONCATENATE(BD_COMERCIAL!$K772," ",BD_COMERCIAL!$L772),'Curva Forward'!$B$5:$B$13,0),MATCH(GF$4,'Curva Forward'!$C$4:$AN$4,0))),DH772)</f>
        <v>0</v>
      </c>
      <c r="GG772" s="200">
        <f>AU772*AU$2*IF($FC772="V",1,-1)*IF($Q772="Fixo",(DI772-INDEX('Curva Forward'!$C$5:$AN$13,MATCH(CONCATENATE(BD_COMERCIAL!$K772," ",BD_COMERCIAL!$L772),'Curva Forward'!$B$5:$B$13,0),MATCH(GG$4,'Curva Forward'!$C$4:$AN$4,0))),DI772)</f>
        <v>0</v>
      </c>
      <c r="GH772" s="200">
        <f>AV772*AV$2*IF($FC772="V",1,-1)*IF($Q772="Fixo",(DJ772-INDEX('Curva Forward'!$C$5:$AN$13,MATCH(CONCATENATE(BD_COMERCIAL!$K772," ",BD_COMERCIAL!$L772),'Curva Forward'!$B$5:$B$13,0),MATCH(GH$4,'Curva Forward'!$C$4:$AN$4,0))),DJ772)</f>
        <v>0</v>
      </c>
      <c r="GI772" s="200">
        <f>AW772*AW$2*IF($FC772="V",1,-1)*IF($Q772="Fixo",(DK772-INDEX('Curva Forward'!$C$5:$AN$13,MATCH(CONCATENATE(BD_COMERCIAL!$K772," ",BD_COMERCIAL!$L772),'Curva Forward'!$B$5:$B$13,0),MATCH(GI$4,'Curva Forward'!$C$4:$AN$4,0))),DK772)</f>
        <v>0</v>
      </c>
      <c r="GJ772" s="200">
        <f>AX772*AX$2*IF($FC772="V",1,-1)*IF($Q772="Fixo",(DL772-INDEX('Curva Forward'!$C$5:$AN$13,MATCH(CONCATENATE(BD_COMERCIAL!$K772," ",BD_COMERCIAL!$L772),'Curva Forward'!$B$5:$B$13,0),MATCH(GJ$4,'Curva Forward'!$C$4:$AN$4,0))),DL772)</f>
        <v>0</v>
      </c>
      <c r="GK772" s="200">
        <f>AY772*AY$2*IF($FC772="V",1,-1)*IF($Q772="Fixo",(DM772-INDEX('Curva Forward'!$C$5:$AN$13,MATCH(CONCATENATE(BD_COMERCIAL!$K772," ",BD_COMERCIAL!$L772),'Curva Forward'!$B$5:$B$13,0),MATCH(GK$4,'Curva Forward'!$C$4:$AN$4,0))),DM772)</f>
        <v>0</v>
      </c>
      <c r="GL772" s="200">
        <f>IF(EZ772="",0,CL772*CL$2*IF($FC772="V",1,-1)*IF($Q772="Fixo",(EZ772-INDEX('Curva Forward'!$C$5:$AN$13,MATCH(CONCATENATE(BD_COMERCIAL!$K772," ",BD_COMERCIAL!$L772),'Curva Forward'!$B$5:$B$13,0),MATCH(GL$4,'Curva Forward'!$C$4:$AN$4,0))),EZ772))</f>
        <v>0</v>
      </c>
      <c r="GM772" s="200">
        <f>IF(FA772="",0,CM772*CM$2*IF($FC772="V",1,-1)*IF($Q772="Fixo",(FA772-INDEX('Curva Forward'!$C$5:$AN$13,MATCH(CONCATENATE(BD_COMERCIAL!$K772," ",BD_COMERCIAL!$L772),'Curva Forward'!$B$5:$B$13,0),MATCH(GM$4,'Curva Forward'!$C$4:$AN$4,0))),FA772))</f>
        <v>0</v>
      </c>
      <c r="GN772" s="200">
        <f>IF(FB772="",0,CN772*CN$2*IF($FC772="V",1,-1)*IF($Q772="Fixo",(FB772-INDEX('Curva Forward'!$C$5:$AN$13,MATCH(CONCATENATE(BD_COMERCIAL!$K772," ",BD_COMERCIAL!$L772),'Curva Forward'!$B$5:$B$13,0),MATCH(GN$4,'Curva Forward'!$C$4:$AN$4,0))),FB772))</f>
        <v>0</v>
      </c>
      <c r="GO772" s="201">
        <f t="shared" ca="1" si="248"/>
        <v>0</v>
      </c>
      <c r="GP772" s="201">
        <f t="shared" ca="1" si="249"/>
        <v>-1255800</v>
      </c>
    </row>
    <row r="773" spans="1:198" ht="15" customHeight="1" x14ac:dyDescent="0.25">
      <c r="A773" s="6"/>
      <c r="B773" s="7" t="s">
        <v>1255</v>
      </c>
      <c r="C773" s="8">
        <v>44924</v>
      </c>
      <c r="D773" s="9" t="s">
        <v>124</v>
      </c>
      <c r="E773" s="9" t="s">
        <v>1056</v>
      </c>
      <c r="F773" s="113" t="s">
        <v>992</v>
      </c>
      <c r="G773" s="10" t="s">
        <v>199</v>
      </c>
      <c r="H773" s="113" t="s">
        <v>1153</v>
      </c>
      <c r="I773" s="9" t="s">
        <v>126</v>
      </c>
      <c r="J773" s="166" t="s">
        <v>1234</v>
      </c>
      <c r="K773" s="10" t="s">
        <v>127</v>
      </c>
      <c r="L773" s="84" t="s">
        <v>22</v>
      </c>
      <c r="M773" s="11">
        <v>44927</v>
      </c>
      <c r="N773" s="12">
        <v>45016</v>
      </c>
      <c r="O773" s="10">
        <v>20</v>
      </c>
      <c r="P773" s="84">
        <v>70</v>
      </c>
      <c r="Q773" s="84" t="s">
        <v>128</v>
      </c>
      <c r="R773" s="10" t="s">
        <v>129</v>
      </c>
      <c r="S773" s="14" t="s">
        <v>135</v>
      </c>
      <c r="T773" s="11"/>
      <c r="U773" s="12"/>
      <c r="V773" s="257" t="str">
        <f ca="1">IF(U773="","",
IF(U773="NA","",
IFERROR(VLOOKUP(EOMONTH(M773,-2)+1,IPCA!$A:$B,2,0),
VLOOKUP(EOMONTH(TODAY(),-2)+1,IPCA!$A:$B,2,0))/
VLOOKUP(EOMONTH(U773,-2)+1,IPCA!$A:$B,2,0)*
P773))</f>
        <v/>
      </c>
      <c r="W773" s="84"/>
      <c r="X773" s="13" t="s">
        <v>133</v>
      </c>
      <c r="Y773" s="166"/>
      <c r="AA773" s="108"/>
      <c r="AB773" s="15"/>
      <c r="AM773" s="6"/>
      <c r="AN773" s="15">
        <v>20</v>
      </c>
      <c r="AO773">
        <v>20</v>
      </c>
      <c r="AP773">
        <v>20</v>
      </c>
      <c r="AY773" s="6"/>
      <c r="AZ773" s="15"/>
      <c r="BK773" s="6"/>
      <c r="BL773" s="15"/>
      <c r="BW773" s="6"/>
      <c r="BX773" s="15"/>
      <c r="CI773" s="6"/>
      <c r="CJ773" s="16" t="str">
        <f t="shared" si="238"/>
        <v/>
      </c>
      <c r="CK773" s="16">
        <f t="shared" si="239"/>
        <v>4.9315068493150687</v>
      </c>
      <c r="CL773" s="16" t="str">
        <f t="shared" si="240"/>
        <v/>
      </c>
      <c r="CM773" s="16" t="str">
        <f t="shared" si="241"/>
        <v/>
      </c>
      <c r="CN773" s="16" t="str">
        <f t="shared" si="242"/>
        <v/>
      </c>
      <c r="CO773" s="18"/>
      <c r="CP773" s="15"/>
      <c r="DA773" s="6"/>
      <c r="DB773" s="15">
        <v>70</v>
      </c>
      <c r="DC773">
        <v>70</v>
      </c>
      <c r="DD773">
        <v>70</v>
      </c>
      <c r="DM773" s="6"/>
      <c r="DN773" s="15"/>
      <c r="DY773" s="6"/>
      <c r="DZ773" s="15"/>
      <c r="EK773" s="6"/>
      <c r="EL773" s="15"/>
      <c r="EW773" s="6"/>
      <c r="EX773" s="16" t="str">
        <f t="shared" si="233"/>
        <v/>
      </c>
      <c r="EY773" s="16">
        <f t="shared" si="234"/>
        <v>17.260273972602739</v>
      </c>
      <c r="EZ773" s="16" t="str">
        <f t="shared" si="235"/>
        <v/>
      </c>
      <c r="FA773" s="16" t="str">
        <f t="shared" si="236"/>
        <v/>
      </c>
      <c r="FB773" s="160" t="str">
        <f t="shared" si="237"/>
        <v/>
      </c>
      <c r="FC773" t="s">
        <v>204</v>
      </c>
      <c r="FD773" s="20" t="s">
        <v>126</v>
      </c>
      <c r="FE773"/>
      <c r="FF773" s="209" t="s">
        <v>206</v>
      </c>
      <c r="FH773" s="284">
        <f t="shared" ca="1" si="243"/>
        <v>0</v>
      </c>
      <c r="FI773" s="208">
        <f t="shared" si="244"/>
        <v>2.9666666666666668</v>
      </c>
      <c r="FK773" t="str">
        <f t="shared" si="245"/>
        <v>America Energia S/A</v>
      </c>
      <c r="FL773" s="201">
        <f t="shared" ca="1" si="246"/>
        <v>0</v>
      </c>
      <c r="FM773" s="201">
        <f t="shared" ca="1" si="247"/>
        <v>-3456000</v>
      </c>
      <c r="FN773" s="200">
        <f>AB773*AB$2*IF($FC773="V",1,-1)*IF($Q773="Fixo",(CP773-INDEX('Curva Forward'!$C$5:$AN$13,MATCH(CONCATENATE(BD_COMERCIAL!$K773," ",BD_COMERCIAL!$L773),'Curva Forward'!$B$5:$B$13,0),MATCH(FN$4,'Curva Forward'!$C$4:$AN$4,0))),CP773)</f>
        <v>0</v>
      </c>
      <c r="FO773" s="200">
        <f>AC773*AC$2*IF($FC773="V",1,-1)*IF($Q773="Fixo",(CQ773-INDEX('Curva Forward'!$C$5:$AN$13,MATCH(CONCATENATE(BD_COMERCIAL!$K773," ",BD_COMERCIAL!$L773),'Curva Forward'!$B$5:$B$13,0),MATCH(FO$4,'Curva Forward'!$C$4:$AN$4,0))),CQ773)</f>
        <v>0</v>
      </c>
      <c r="FP773" s="200">
        <f>AD773*AD$2*IF($FC773="V",1,-1)*IF($Q773="Fixo",(CR773-INDEX('Curva Forward'!$C$5:$AN$13,MATCH(CONCATENATE(BD_COMERCIAL!$K773," ",BD_COMERCIAL!$L773),'Curva Forward'!$B$5:$B$13,0),MATCH(FP$4,'Curva Forward'!$C$4:$AN$4,0))),CR773)</f>
        <v>0</v>
      </c>
      <c r="FQ773" s="200">
        <f>AE773*AE$2*IF($FC773="V",1,-1)*IF($Q773="Fixo",(CS773-INDEX('Curva Forward'!$C$5:$AN$13,MATCH(CONCATENATE(BD_COMERCIAL!$K773," ",BD_COMERCIAL!$L773),'Curva Forward'!$B$5:$B$13,0),MATCH(FQ$4,'Curva Forward'!$C$4:$AN$4,0))),CS773)</f>
        <v>0</v>
      </c>
      <c r="FR773" s="200">
        <f>AF773*AF$2*IF($FC773="V",1,-1)*IF($Q773="Fixo",(CT773-INDEX('Curva Forward'!$C$5:$AN$13,MATCH(CONCATENATE(BD_COMERCIAL!$K773," ",BD_COMERCIAL!$L773),'Curva Forward'!$B$5:$B$13,0),MATCH(FR$4,'Curva Forward'!$C$4:$AN$4,0))),CT773)</f>
        <v>0</v>
      </c>
      <c r="FS773" s="200">
        <f>AG773*AG$2*IF($FC773="V",1,-1)*IF($Q773="Fixo",(CU773-INDEX('Curva Forward'!$C$5:$AN$13,MATCH(CONCATENATE(BD_COMERCIAL!$K773," ",BD_COMERCIAL!$L773),'Curva Forward'!$B$5:$B$13,0),MATCH(FS$4,'Curva Forward'!$C$4:$AN$4,0))),CU773)</f>
        <v>0</v>
      </c>
      <c r="FT773" s="200">
        <f>AH773*AH$2*IF($FC773="V",1,-1)*IF($Q773="Fixo",(CV773-INDEX('Curva Forward'!$C$5:$AN$13,MATCH(CONCATENATE(BD_COMERCIAL!$K773," ",BD_COMERCIAL!$L773),'Curva Forward'!$B$5:$B$13,0),MATCH(FT$4,'Curva Forward'!$C$4:$AN$4,0))),CV773)</f>
        <v>0</v>
      </c>
      <c r="FU773" s="200">
        <f>AI773*AI$2*IF($FC773="V",1,-1)*IF($Q773="Fixo",(CW773-INDEX('Curva Forward'!$C$5:$AN$13,MATCH(CONCATENATE(BD_COMERCIAL!$K773," ",BD_COMERCIAL!$L773),'Curva Forward'!$B$5:$B$13,0),MATCH(FU$4,'Curva Forward'!$C$4:$AN$4,0))),CW773)</f>
        <v>0</v>
      </c>
      <c r="FV773" s="200">
        <f>AJ773*AJ$2*IF($FC773="V",1,-1)*IF($Q773="Fixo",(CX773-INDEX('Curva Forward'!$C$5:$AN$13,MATCH(CONCATENATE(BD_COMERCIAL!$K773," ",BD_COMERCIAL!$L773),'Curva Forward'!$B$5:$B$13,0),MATCH(FV$4,'Curva Forward'!$C$4:$AN$4,0))),CX773)</f>
        <v>0</v>
      </c>
      <c r="FW773" s="200">
        <f>AK773*AK$2*IF($FC773="V",1,-1)*IF($Q773="Fixo",(CY773-INDEX('Curva Forward'!$C$5:$AN$13,MATCH(CONCATENATE(BD_COMERCIAL!$K773," ",BD_COMERCIAL!$L773),'Curva Forward'!$B$5:$B$13,0),MATCH(FW$4,'Curva Forward'!$C$4:$AN$4,0))),CY773)</f>
        <v>0</v>
      </c>
      <c r="FX773" s="200">
        <f>AL773*AL$2*IF($FC773="V",1,-1)*IF($Q773="Fixo",(CZ773-INDEX('Curva Forward'!$C$5:$AN$13,MATCH(CONCATENATE(BD_COMERCIAL!$K773," ",BD_COMERCIAL!$L773),'Curva Forward'!$B$5:$B$13,0),MATCH(FX$4,'Curva Forward'!$C$4:$AN$4,0))),CZ773)</f>
        <v>0</v>
      </c>
      <c r="FY773" s="200">
        <f>AM773*AM$2*IF($FC773="V",1,-1)*IF($Q773="Fixo",(DA773-INDEX('Curva Forward'!$C$5:$AN$13,MATCH(CONCATENATE(BD_COMERCIAL!$K773," ",BD_COMERCIAL!$L773),'Curva Forward'!$B$5:$B$13,0),MATCH(FY$4,'Curva Forward'!$C$4:$AN$4,0))),DA773)</f>
        <v>0</v>
      </c>
      <c r="FZ773" s="200">
        <f>AN773*AN$2*IF($FC773="V",1,-1)*IF($Q773="Fixo",(DB773-INDEX('Curva Forward'!$C$5:$AN$13,MATCH(CONCATENATE(BD_COMERCIAL!$K773," ",BD_COMERCIAL!$L773),'Curva Forward'!$B$5:$B$13,0),MATCH(FZ$4,'Curva Forward'!$C$4:$AN$4,0))),DB773)</f>
        <v>-1190400</v>
      </c>
      <c r="GA773" s="200">
        <f>AO773*AO$2*IF($FC773="V",1,-1)*IF($Q773="Fixo",(DC773-INDEX('Curva Forward'!$C$5:$AN$13,MATCH(CONCATENATE(BD_COMERCIAL!$K773," ",BD_COMERCIAL!$L773),'Curva Forward'!$B$5:$B$13,0),MATCH(GA$4,'Curva Forward'!$C$4:$AN$4,0))),DC773)</f>
        <v>-1075200</v>
      </c>
      <c r="GB773" s="200">
        <f>AP773*AP$2*IF($FC773="V",1,-1)*IF($Q773="Fixo",(DD773-INDEX('Curva Forward'!$C$5:$AN$13,MATCH(CONCATENATE(BD_COMERCIAL!$K773," ",BD_COMERCIAL!$L773),'Curva Forward'!$B$5:$B$13,0),MATCH(GB$4,'Curva Forward'!$C$4:$AN$4,0))),DD773)</f>
        <v>-1190400</v>
      </c>
      <c r="GC773" s="200">
        <f>AQ773*AQ$2*IF($FC773="V",1,-1)*IF($Q773="Fixo",(DE773-INDEX('Curva Forward'!$C$5:$AN$13,MATCH(CONCATENATE(BD_COMERCIAL!$K773," ",BD_COMERCIAL!$L773),'Curva Forward'!$B$5:$B$13,0),MATCH(GC$4,'Curva Forward'!$C$4:$AN$4,0))),DE773)</f>
        <v>0</v>
      </c>
      <c r="GD773" s="200">
        <f>AR773*AR$2*IF($FC773="V",1,-1)*IF($Q773="Fixo",(DF773-INDEX('Curva Forward'!$C$5:$AN$13,MATCH(CONCATENATE(BD_COMERCIAL!$K773," ",BD_COMERCIAL!$L773),'Curva Forward'!$B$5:$B$13,0),MATCH(GD$4,'Curva Forward'!$C$4:$AN$4,0))),DF773)</f>
        <v>0</v>
      </c>
      <c r="GE773" s="200">
        <f>AS773*AS$2*IF($FC773="V",1,-1)*IF($Q773="Fixo",(DG773-INDEX('Curva Forward'!$C$5:$AN$13,MATCH(CONCATENATE(BD_COMERCIAL!$K773," ",BD_COMERCIAL!$L773),'Curva Forward'!$B$5:$B$13,0),MATCH(GE$4,'Curva Forward'!$C$4:$AN$4,0))),DG773)</f>
        <v>0</v>
      </c>
      <c r="GF773" s="200">
        <f>AT773*AT$2*IF($FC773="V",1,-1)*IF($Q773="Fixo",(DH773-INDEX('Curva Forward'!$C$5:$AN$13,MATCH(CONCATENATE(BD_COMERCIAL!$K773," ",BD_COMERCIAL!$L773),'Curva Forward'!$B$5:$B$13,0),MATCH(GF$4,'Curva Forward'!$C$4:$AN$4,0))),DH773)</f>
        <v>0</v>
      </c>
      <c r="GG773" s="200">
        <f>AU773*AU$2*IF($FC773="V",1,-1)*IF($Q773="Fixo",(DI773-INDEX('Curva Forward'!$C$5:$AN$13,MATCH(CONCATENATE(BD_COMERCIAL!$K773," ",BD_COMERCIAL!$L773),'Curva Forward'!$B$5:$B$13,0),MATCH(GG$4,'Curva Forward'!$C$4:$AN$4,0))),DI773)</f>
        <v>0</v>
      </c>
      <c r="GH773" s="200">
        <f>AV773*AV$2*IF($FC773="V",1,-1)*IF($Q773="Fixo",(DJ773-INDEX('Curva Forward'!$C$5:$AN$13,MATCH(CONCATENATE(BD_COMERCIAL!$K773," ",BD_COMERCIAL!$L773),'Curva Forward'!$B$5:$B$13,0),MATCH(GH$4,'Curva Forward'!$C$4:$AN$4,0))),DJ773)</f>
        <v>0</v>
      </c>
      <c r="GI773" s="200">
        <f>AW773*AW$2*IF($FC773="V",1,-1)*IF($Q773="Fixo",(DK773-INDEX('Curva Forward'!$C$5:$AN$13,MATCH(CONCATENATE(BD_COMERCIAL!$K773," ",BD_COMERCIAL!$L773),'Curva Forward'!$B$5:$B$13,0),MATCH(GI$4,'Curva Forward'!$C$4:$AN$4,0))),DK773)</f>
        <v>0</v>
      </c>
      <c r="GJ773" s="200">
        <f>AX773*AX$2*IF($FC773="V",1,-1)*IF($Q773="Fixo",(DL773-INDEX('Curva Forward'!$C$5:$AN$13,MATCH(CONCATENATE(BD_COMERCIAL!$K773," ",BD_COMERCIAL!$L773),'Curva Forward'!$B$5:$B$13,0),MATCH(GJ$4,'Curva Forward'!$C$4:$AN$4,0))),DL773)</f>
        <v>0</v>
      </c>
      <c r="GK773" s="200">
        <f>AY773*AY$2*IF($FC773="V",1,-1)*IF($Q773="Fixo",(DM773-INDEX('Curva Forward'!$C$5:$AN$13,MATCH(CONCATENATE(BD_COMERCIAL!$K773," ",BD_COMERCIAL!$L773),'Curva Forward'!$B$5:$B$13,0),MATCH(GK$4,'Curva Forward'!$C$4:$AN$4,0))),DM773)</f>
        <v>0</v>
      </c>
      <c r="GL773" s="200">
        <f>IF(EZ773="",0,CL773*CL$2*IF($FC773="V",1,-1)*IF($Q773="Fixo",(EZ773-INDEX('Curva Forward'!$C$5:$AN$13,MATCH(CONCATENATE(BD_COMERCIAL!$K773," ",BD_COMERCIAL!$L773),'Curva Forward'!$B$5:$B$13,0),MATCH(GL$4,'Curva Forward'!$C$4:$AN$4,0))),EZ773))</f>
        <v>0</v>
      </c>
      <c r="GM773" s="200">
        <f>IF(FA773="",0,CM773*CM$2*IF($FC773="V",1,-1)*IF($Q773="Fixo",(FA773-INDEX('Curva Forward'!$C$5:$AN$13,MATCH(CONCATENATE(BD_COMERCIAL!$K773," ",BD_COMERCIAL!$L773),'Curva Forward'!$B$5:$B$13,0),MATCH(GM$4,'Curva Forward'!$C$4:$AN$4,0))),FA773))</f>
        <v>0</v>
      </c>
      <c r="GN773" s="200">
        <f>IF(FB773="",0,CN773*CN$2*IF($FC773="V",1,-1)*IF($Q773="Fixo",(FB773-INDEX('Curva Forward'!$C$5:$AN$13,MATCH(CONCATENATE(BD_COMERCIAL!$K773," ",BD_COMERCIAL!$L773),'Curva Forward'!$B$5:$B$13,0),MATCH(GN$4,'Curva Forward'!$C$4:$AN$4,0))),FB773))</f>
        <v>0</v>
      </c>
      <c r="GO773" s="201">
        <f t="shared" ca="1" si="248"/>
        <v>0</v>
      </c>
      <c r="GP773" s="201">
        <f t="shared" ca="1" si="249"/>
        <v>-3456000</v>
      </c>
    </row>
    <row r="774" spans="1:198" ht="15" customHeight="1" x14ac:dyDescent="0.25">
      <c r="A774" s="6"/>
      <c r="B774" s="7" t="s">
        <v>1256</v>
      </c>
      <c r="C774" s="8">
        <v>44924</v>
      </c>
      <c r="D774" s="9" t="s">
        <v>124</v>
      </c>
      <c r="E774" s="9" t="s">
        <v>1056</v>
      </c>
      <c r="F774" s="113" t="s">
        <v>992</v>
      </c>
      <c r="G774" s="10" t="s">
        <v>199</v>
      </c>
      <c r="H774" s="113" t="s">
        <v>1153</v>
      </c>
      <c r="I774" s="9" t="s">
        <v>126</v>
      </c>
      <c r="J774" s="166" t="s">
        <v>1234</v>
      </c>
      <c r="K774" s="10" t="s">
        <v>127</v>
      </c>
      <c r="L774" s="84" t="s">
        <v>22</v>
      </c>
      <c r="M774" s="11">
        <v>44927</v>
      </c>
      <c r="N774" s="12">
        <v>45016</v>
      </c>
      <c r="O774" s="10">
        <v>2</v>
      </c>
      <c r="P774" s="84">
        <v>70</v>
      </c>
      <c r="Q774" s="84" t="s">
        <v>128</v>
      </c>
      <c r="R774" s="10" t="s">
        <v>129</v>
      </c>
      <c r="S774" s="14" t="s">
        <v>135</v>
      </c>
      <c r="T774" s="11"/>
      <c r="U774" s="12"/>
      <c r="V774" s="257" t="str">
        <f ca="1">IF(U774="","",
IF(U774="NA","",
IFERROR(VLOOKUP(EOMONTH(M774,-2)+1,IPCA!$A:$B,2,0),
VLOOKUP(EOMONTH(TODAY(),-2)+1,IPCA!$A:$B,2,0))/
VLOOKUP(EOMONTH(U774,-2)+1,IPCA!$A:$B,2,0)*
P774))</f>
        <v/>
      </c>
      <c r="W774" s="84"/>
      <c r="X774" s="13" t="s">
        <v>6</v>
      </c>
      <c r="Y774" s="166"/>
      <c r="AA774" s="108"/>
      <c r="AB774" s="15"/>
      <c r="AM774" s="6"/>
      <c r="AN774" s="15">
        <v>2</v>
      </c>
      <c r="AO774">
        <v>2</v>
      </c>
      <c r="AP774">
        <v>2</v>
      </c>
      <c r="AY774" s="6"/>
      <c r="AZ774" s="15"/>
      <c r="BK774" s="6"/>
      <c r="BL774" s="15"/>
      <c r="BW774" s="6"/>
      <c r="BX774" s="15"/>
      <c r="CI774" s="6"/>
      <c r="CJ774" s="16" t="str">
        <f t="shared" si="238"/>
        <v/>
      </c>
      <c r="CK774" s="16">
        <f t="shared" si="239"/>
        <v>0.49315068493150682</v>
      </c>
      <c r="CL774" s="16" t="str">
        <f t="shared" si="240"/>
        <v/>
      </c>
      <c r="CM774" s="16" t="str">
        <f t="shared" si="241"/>
        <v/>
      </c>
      <c r="CN774" s="16" t="str">
        <f t="shared" si="242"/>
        <v/>
      </c>
      <c r="CO774" s="18"/>
      <c r="CP774" s="15"/>
      <c r="DA774" s="6"/>
      <c r="DB774" s="15">
        <v>70</v>
      </c>
      <c r="DC774">
        <v>70</v>
      </c>
      <c r="DD774">
        <v>70</v>
      </c>
      <c r="DM774" s="6"/>
      <c r="DN774" s="15"/>
      <c r="DY774" s="6"/>
      <c r="DZ774" s="15"/>
      <c r="EK774" s="6"/>
      <c r="EL774" s="15"/>
      <c r="EW774" s="6"/>
      <c r="EX774" s="16" t="str">
        <f t="shared" si="233"/>
        <v/>
      </c>
      <c r="EY774" s="16">
        <f t="shared" si="234"/>
        <v>17.260273972602739</v>
      </c>
      <c r="EZ774" s="16" t="str">
        <f t="shared" si="235"/>
        <v/>
      </c>
      <c r="FA774" s="16" t="str">
        <f t="shared" si="236"/>
        <v/>
      </c>
      <c r="FB774" s="160" t="str">
        <f t="shared" si="237"/>
        <v/>
      </c>
      <c r="FC774" t="s">
        <v>204</v>
      </c>
      <c r="FD774" s="20" t="s">
        <v>126</v>
      </c>
      <c r="FE774"/>
      <c r="FF774" s="209" t="s">
        <v>206</v>
      </c>
      <c r="FH774" s="284">
        <f t="shared" ca="1" si="243"/>
        <v>0</v>
      </c>
      <c r="FI774" s="208">
        <f t="shared" si="244"/>
        <v>2.9666666666666668</v>
      </c>
      <c r="FK774" t="str">
        <f t="shared" si="245"/>
        <v>America Energia S/A</v>
      </c>
      <c r="FL774" s="201">
        <f t="shared" ca="1" si="246"/>
        <v>0</v>
      </c>
      <c r="FM774" s="201">
        <f t="shared" ca="1" si="247"/>
        <v>-345600</v>
      </c>
      <c r="FN774" s="200">
        <f>AB774*AB$2*IF($FC774="V",1,-1)*IF($Q774="Fixo",(CP774-INDEX('Curva Forward'!$C$5:$AN$13,MATCH(CONCATENATE(BD_COMERCIAL!$K774," ",BD_COMERCIAL!$L774),'Curva Forward'!$B$5:$B$13,0),MATCH(FN$4,'Curva Forward'!$C$4:$AN$4,0))),CP774)</f>
        <v>0</v>
      </c>
      <c r="FO774" s="200">
        <f>AC774*AC$2*IF($FC774="V",1,-1)*IF($Q774="Fixo",(CQ774-INDEX('Curva Forward'!$C$5:$AN$13,MATCH(CONCATENATE(BD_COMERCIAL!$K774," ",BD_COMERCIAL!$L774),'Curva Forward'!$B$5:$B$13,0),MATCH(FO$4,'Curva Forward'!$C$4:$AN$4,0))),CQ774)</f>
        <v>0</v>
      </c>
      <c r="FP774" s="200">
        <f>AD774*AD$2*IF($FC774="V",1,-1)*IF($Q774="Fixo",(CR774-INDEX('Curva Forward'!$C$5:$AN$13,MATCH(CONCATENATE(BD_COMERCIAL!$K774," ",BD_COMERCIAL!$L774),'Curva Forward'!$B$5:$B$13,0),MATCH(FP$4,'Curva Forward'!$C$4:$AN$4,0))),CR774)</f>
        <v>0</v>
      </c>
      <c r="FQ774" s="200">
        <f>AE774*AE$2*IF($FC774="V",1,-1)*IF($Q774="Fixo",(CS774-INDEX('Curva Forward'!$C$5:$AN$13,MATCH(CONCATENATE(BD_COMERCIAL!$K774," ",BD_COMERCIAL!$L774),'Curva Forward'!$B$5:$B$13,0),MATCH(FQ$4,'Curva Forward'!$C$4:$AN$4,0))),CS774)</f>
        <v>0</v>
      </c>
      <c r="FR774" s="200">
        <f>AF774*AF$2*IF($FC774="V",1,-1)*IF($Q774="Fixo",(CT774-INDEX('Curva Forward'!$C$5:$AN$13,MATCH(CONCATENATE(BD_COMERCIAL!$K774," ",BD_COMERCIAL!$L774),'Curva Forward'!$B$5:$B$13,0),MATCH(FR$4,'Curva Forward'!$C$4:$AN$4,0))),CT774)</f>
        <v>0</v>
      </c>
      <c r="FS774" s="200">
        <f>AG774*AG$2*IF($FC774="V",1,-1)*IF($Q774="Fixo",(CU774-INDEX('Curva Forward'!$C$5:$AN$13,MATCH(CONCATENATE(BD_COMERCIAL!$K774," ",BD_COMERCIAL!$L774),'Curva Forward'!$B$5:$B$13,0),MATCH(FS$4,'Curva Forward'!$C$4:$AN$4,0))),CU774)</f>
        <v>0</v>
      </c>
      <c r="FT774" s="200">
        <f>AH774*AH$2*IF($FC774="V",1,-1)*IF($Q774="Fixo",(CV774-INDEX('Curva Forward'!$C$5:$AN$13,MATCH(CONCATENATE(BD_COMERCIAL!$K774," ",BD_COMERCIAL!$L774),'Curva Forward'!$B$5:$B$13,0),MATCH(FT$4,'Curva Forward'!$C$4:$AN$4,0))),CV774)</f>
        <v>0</v>
      </c>
      <c r="FU774" s="200">
        <f>AI774*AI$2*IF($FC774="V",1,-1)*IF($Q774="Fixo",(CW774-INDEX('Curva Forward'!$C$5:$AN$13,MATCH(CONCATENATE(BD_COMERCIAL!$K774," ",BD_COMERCIAL!$L774),'Curva Forward'!$B$5:$B$13,0),MATCH(FU$4,'Curva Forward'!$C$4:$AN$4,0))),CW774)</f>
        <v>0</v>
      </c>
      <c r="FV774" s="200">
        <f>AJ774*AJ$2*IF($FC774="V",1,-1)*IF($Q774="Fixo",(CX774-INDEX('Curva Forward'!$C$5:$AN$13,MATCH(CONCATENATE(BD_COMERCIAL!$K774," ",BD_COMERCIAL!$L774),'Curva Forward'!$B$5:$B$13,0),MATCH(FV$4,'Curva Forward'!$C$4:$AN$4,0))),CX774)</f>
        <v>0</v>
      </c>
      <c r="FW774" s="200">
        <f>AK774*AK$2*IF($FC774="V",1,-1)*IF($Q774="Fixo",(CY774-INDEX('Curva Forward'!$C$5:$AN$13,MATCH(CONCATENATE(BD_COMERCIAL!$K774," ",BD_COMERCIAL!$L774),'Curva Forward'!$B$5:$B$13,0),MATCH(FW$4,'Curva Forward'!$C$4:$AN$4,0))),CY774)</f>
        <v>0</v>
      </c>
      <c r="FX774" s="200">
        <f>AL774*AL$2*IF($FC774="V",1,-1)*IF($Q774="Fixo",(CZ774-INDEX('Curva Forward'!$C$5:$AN$13,MATCH(CONCATENATE(BD_COMERCIAL!$K774," ",BD_COMERCIAL!$L774),'Curva Forward'!$B$5:$B$13,0),MATCH(FX$4,'Curva Forward'!$C$4:$AN$4,0))),CZ774)</f>
        <v>0</v>
      </c>
      <c r="FY774" s="200">
        <f>AM774*AM$2*IF($FC774="V",1,-1)*IF($Q774="Fixo",(DA774-INDEX('Curva Forward'!$C$5:$AN$13,MATCH(CONCATENATE(BD_COMERCIAL!$K774," ",BD_COMERCIAL!$L774),'Curva Forward'!$B$5:$B$13,0),MATCH(FY$4,'Curva Forward'!$C$4:$AN$4,0))),DA774)</f>
        <v>0</v>
      </c>
      <c r="FZ774" s="200">
        <f>AN774*AN$2*IF($FC774="V",1,-1)*IF($Q774="Fixo",(DB774-INDEX('Curva Forward'!$C$5:$AN$13,MATCH(CONCATENATE(BD_COMERCIAL!$K774," ",BD_COMERCIAL!$L774),'Curva Forward'!$B$5:$B$13,0),MATCH(FZ$4,'Curva Forward'!$C$4:$AN$4,0))),DB774)</f>
        <v>-119040</v>
      </c>
      <c r="GA774" s="200">
        <f>AO774*AO$2*IF($FC774="V",1,-1)*IF($Q774="Fixo",(DC774-INDEX('Curva Forward'!$C$5:$AN$13,MATCH(CONCATENATE(BD_COMERCIAL!$K774," ",BD_COMERCIAL!$L774),'Curva Forward'!$B$5:$B$13,0),MATCH(GA$4,'Curva Forward'!$C$4:$AN$4,0))),DC774)</f>
        <v>-107520</v>
      </c>
      <c r="GB774" s="200">
        <f>AP774*AP$2*IF($FC774="V",1,-1)*IF($Q774="Fixo",(DD774-INDEX('Curva Forward'!$C$5:$AN$13,MATCH(CONCATENATE(BD_COMERCIAL!$K774," ",BD_COMERCIAL!$L774),'Curva Forward'!$B$5:$B$13,0),MATCH(GB$4,'Curva Forward'!$C$4:$AN$4,0))),DD774)</f>
        <v>-119040</v>
      </c>
      <c r="GC774" s="200">
        <f>AQ774*AQ$2*IF($FC774="V",1,-1)*IF($Q774="Fixo",(DE774-INDEX('Curva Forward'!$C$5:$AN$13,MATCH(CONCATENATE(BD_COMERCIAL!$K774," ",BD_COMERCIAL!$L774),'Curva Forward'!$B$5:$B$13,0),MATCH(GC$4,'Curva Forward'!$C$4:$AN$4,0))),DE774)</f>
        <v>0</v>
      </c>
      <c r="GD774" s="200">
        <f>AR774*AR$2*IF($FC774="V",1,-1)*IF($Q774="Fixo",(DF774-INDEX('Curva Forward'!$C$5:$AN$13,MATCH(CONCATENATE(BD_COMERCIAL!$K774," ",BD_COMERCIAL!$L774),'Curva Forward'!$B$5:$B$13,0),MATCH(GD$4,'Curva Forward'!$C$4:$AN$4,0))),DF774)</f>
        <v>0</v>
      </c>
      <c r="GE774" s="200">
        <f>AS774*AS$2*IF($FC774="V",1,-1)*IF($Q774="Fixo",(DG774-INDEX('Curva Forward'!$C$5:$AN$13,MATCH(CONCATENATE(BD_COMERCIAL!$K774," ",BD_COMERCIAL!$L774),'Curva Forward'!$B$5:$B$13,0),MATCH(GE$4,'Curva Forward'!$C$4:$AN$4,0))),DG774)</f>
        <v>0</v>
      </c>
      <c r="GF774" s="200">
        <f>AT774*AT$2*IF($FC774="V",1,-1)*IF($Q774="Fixo",(DH774-INDEX('Curva Forward'!$C$5:$AN$13,MATCH(CONCATENATE(BD_COMERCIAL!$K774," ",BD_COMERCIAL!$L774),'Curva Forward'!$B$5:$B$13,0),MATCH(GF$4,'Curva Forward'!$C$4:$AN$4,0))),DH774)</f>
        <v>0</v>
      </c>
      <c r="GG774" s="200">
        <f>AU774*AU$2*IF($FC774="V",1,-1)*IF($Q774="Fixo",(DI774-INDEX('Curva Forward'!$C$5:$AN$13,MATCH(CONCATENATE(BD_COMERCIAL!$K774," ",BD_COMERCIAL!$L774),'Curva Forward'!$B$5:$B$13,0),MATCH(GG$4,'Curva Forward'!$C$4:$AN$4,0))),DI774)</f>
        <v>0</v>
      </c>
      <c r="GH774" s="200">
        <f>AV774*AV$2*IF($FC774="V",1,-1)*IF($Q774="Fixo",(DJ774-INDEX('Curva Forward'!$C$5:$AN$13,MATCH(CONCATENATE(BD_COMERCIAL!$K774," ",BD_COMERCIAL!$L774),'Curva Forward'!$B$5:$B$13,0),MATCH(GH$4,'Curva Forward'!$C$4:$AN$4,0))),DJ774)</f>
        <v>0</v>
      </c>
      <c r="GI774" s="200">
        <f>AW774*AW$2*IF($FC774="V",1,-1)*IF($Q774="Fixo",(DK774-INDEX('Curva Forward'!$C$5:$AN$13,MATCH(CONCATENATE(BD_COMERCIAL!$K774," ",BD_COMERCIAL!$L774),'Curva Forward'!$B$5:$B$13,0),MATCH(GI$4,'Curva Forward'!$C$4:$AN$4,0))),DK774)</f>
        <v>0</v>
      </c>
      <c r="GJ774" s="200">
        <f>AX774*AX$2*IF($FC774="V",1,-1)*IF($Q774="Fixo",(DL774-INDEX('Curva Forward'!$C$5:$AN$13,MATCH(CONCATENATE(BD_COMERCIAL!$K774," ",BD_COMERCIAL!$L774),'Curva Forward'!$B$5:$B$13,0),MATCH(GJ$4,'Curva Forward'!$C$4:$AN$4,0))),DL774)</f>
        <v>0</v>
      </c>
      <c r="GK774" s="200">
        <f>AY774*AY$2*IF($FC774="V",1,-1)*IF($Q774="Fixo",(DM774-INDEX('Curva Forward'!$C$5:$AN$13,MATCH(CONCATENATE(BD_COMERCIAL!$K774," ",BD_COMERCIAL!$L774),'Curva Forward'!$B$5:$B$13,0),MATCH(GK$4,'Curva Forward'!$C$4:$AN$4,0))),DM774)</f>
        <v>0</v>
      </c>
      <c r="GL774" s="200">
        <f>IF(EZ774="",0,CL774*CL$2*IF($FC774="V",1,-1)*IF($Q774="Fixo",(EZ774-INDEX('Curva Forward'!$C$5:$AN$13,MATCH(CONCATENATE(BD_COMERCIAL!$K774," ",BD_COMERCIAL!$L774),'Curva Forward'!$B$5:$B$13,0),MATCH(GL$4,'Curva Forward'!$C$4:$AN$4,0))),EZ774))</f>
        <v>0</v>
      </c>
      <c r="GM774" s="200">
        <f>IF(FA774="",0,CM774*CM$2*IF($FC774="V",1,-1)*IF($Q774="Fixo",(FA774-INDEX('Curva Forward'!$C$5:$AN$13,MATCH(CONCATENATE(BD_COMERCIAL!$K774," ",BD_COMERCIAL!$L774),'Curva Forward'!$B$5:$B$13,0),MATCH(GM$4,'Curva Forward'!$C$4:$AN$4,0))),FA774))</f>
        <v>0</v>
      </c>
      <c r="GN774" s="200">
        <f>IF(FB774="",0,CN774*CN$2*IF($FC774="V",1,-1)*IF($Q774="Fixo",(FB774-INDEX('Curva Forward'!$C$5:$AN$13,MATCH(CONCATENATE(BD_COMERCIAL!$K774," ",BD_COMERCIAL!$L774),'Curva Forward'!$B$5:$B$13,0),MATCH(GN$4,'Curva Forward'!$C$4:$AN$4,0))),FB774))</f>
        <v>0</v>
      </c>
      <c r="GO774" s="201">
        <f t="shared" ca="1" si="248"/>
        <v>0</v>
      </c>
      <c r="GP774" s="201">
        <f t="shared" ca="1" si="249"/>
        <v>-345600</v>
      </c>
    </row>
    <row r="775" spans="1:198" ht="15" customHeight="1" x14ac:dyDescent="0.25">
      <c r="A775" s="6"/>
      <c r="B775" s="7" t="s">
        <v>1193</v>
      </c>
      <c r="C775" s="8">
        <v>44563</v>
      </c>
      <c r="D775" s="9" t="s">
        <v>124</v>
      </c>
      <c r="E775" s="9" t="s">
        <v>1056</v>
      </c>
      <c r="F775" s="113" t="s">
        <v>992</v>
      </c>
      <c r="G775" s="10" t="s">
        <v>1257</v>
      </c>
      <c r="H775" s="113" t="s">
        <v>1258</v>
      </c>
      <c r="I775" s="9" t="s">
        <v>584</v>
      </c>
      <c r="J775" s="166" t="s">
        <v>1259</v>
      </c>
      <c r="K775" s="10" t="s">
        <v>29</v>
      </c>
      <c r="L775" s="84" t="s">
        <v>22</v>
      </c>
      <c r="M775" s="11">
        <v>44896</v>
      </c>
      <c r="N775" s="12">
        <v>44926</v>
      </c>
      <c r="O775" s="10">
        <v>1.915</v>
      </c>
      <c r="P775" s="84">
        <v>149.5</v>
      </c>
      <c r="Q775" s="84" t="s">
        <v>586</v>
      </c>
      <c r="R775" s="10" t="s">
        <v>129</v>
      </c>
      <c r="S775" s="14" t="s">
        <v>135</v>
      </c>
      <c r="T775" s="11"/>
      <c r="U775" s="12"/>
      <c r="V775" s="257" t="str">
        <f ca="1">IF(U775="","",
IF(U775="NA","",
IFERROR(VLOOKUP(EOMONTH(M775,-2)+1,IPCA!$A:$B,2,0),
VLOOKUP(EOMONTH(TODAY(),-2)+1,IPCA!$A:$B,2,0))/
VLOOKUP(EOMONTH(U775,-2)+1,IPCA!$A:$B,2,0)*
P775))</f>
        <v/>
      </c>
      <c r="W775" s="84"/>
      <c r="X775" s="13" t="s">
        <v>7</v>
      </c>
      <c r="Y775" s="166"/>
      <c r="AA775" s="108"/>
      <c r="AB775" s="15"/>
      <c r="AM775" s="6">
        <v>1.915</v>
      </c>
      <c r="AN775" s="15"/>
      <c r="AY775" s="6"/>
      <c r="AZ775" s="15"/>
      <c r="BK775" s="6"/>
      <c r="BL775" s="15"/>
      <c r="BW775" s="6"/>
      <c r="BX775" s="15"/>
      <c r="CI775" s="6"/>
      <c r="CJ775" s="16">
        <f t="shared" si="238"/>
        <v>0.16264383561643836</v>
      </c>
      <c r="CK775" s="16" t="str">
        <f t="shared" si="239"/>
        <v/>
      </c>
      <c r="CL775" s="16" t="str">
        <f t="shared" si="240"/>
        <v/>
      </c>
      <c r="CM775" s="16" t="str">
        <f t="shared" si="241"/>
        <v/>
      </c>
      <c r="CN775" s="16" t="str">
        <f t="shared" si="242"/>
        <v/>
      </c>
      <c r="CO775" s="18"/>
      <c r="CP775" s="15"/>
      <c r="DA775" s="6">
        <v>149.5</v>
      </c>
      <c r="DB775" s="15"/>
      <c r="DM775" s="6"/>
      <c r="DN775" s="15"/>
      <c r="DY775" s="6"/>
      <c r="DZ775" s="15"/>
      <c r="EK775" s="6"/>
      <c r="EL775" s="15"/>
      <c r="EW775" s="6"/>
      <c r="EX775" s="16">
        <f t="shared" ref="EX775" si="250">IF(SUM(CP775:DA775)=0,"",SUMPRODUCT(CP775:DA775,$AB$2:$AM$2)/SUM($AB$2:$AM$2))</f>
        <v>12.697260273972603</v>
      </c>
      <c r="EY775" s="16" t="str">
        <f t="shared" ref="EY775" si="251">IF(SUM(DB775:DM775)=0,"",SUMPRODUCT(DB775:DM775,$AN$2:$AY$2)/SUM($AN$2:$AY$2))</f>
        <v/>
      </c>
      <c r="EZ775" s="16" t="str">
        <f t="shared" ref="EZ775" si="252">IF(SUM(DN775:DY775)=0,"",SUMPRODUCT(DN775:DY775,$AZ$2:$BK$2)/SUM($AZ$2:$BK$2))</f>
        <v/>
      </c>
      <c r="FA775" s="16" t="str">
        <f t="shared" ref="FA775" si="253">IF(SUM(DZ775:EK775)=0,"",SUMPRODUCT(DZ775:EK775,$BL$2:$BW$2)/SUM($BL$2:$BW$2))</f>
        <v/>
      </c>
      <c r="FB775" s="160" t="str">
        <f t="shared" ref="FB775" si="254">IF(SUM(EL775:EW775)=0,"",SUMPRODUCT(EL775:EW775,$BX$2:$CI$2)/SUM($BX$2:$CI$2))</f>
        <v/>
      </c>
      <c r="FC775" t="s">
        <v>204</v>
      </c>
      <c r="FD775" s="20" t="s">
        <v>584</v>
      </c>
      <c r="FE775"/>
      <c r="FF775" s="209" t="s">
        <v>206</v>
      </c>
      <c r="FH775" s="284">
        <f t="shared" ca="1" si="243"/>
        <v>0</v>
      </c>
      <c r="FI775" s="208">
        <f t="shared" si="244"/>
        <v>1</v>
      </c>
      <c r="FK775" t="str">
        <f t="shared" si="245"/>
        <v xml:space="preserve">GP COMERCIALIZADORA DE ENERGIA LTDA </v>
      </c>
      <c r="FL775" s="201">
        <f t="shared" ca="1" si="246"/>
        <v>213001.62</v>
      </c>
      <c r="FM775" s="201">
        <f t="shared" ca="1" si="247"/>
        <v>0</v>
      </c>
      <c r="FN775" s="200">
        <f>AB775*AB$2*IF($FC775="V",1,-1)*IF($Q775="Fixo",(CP775-INDEX('Curva Forward'!$C$5:$AN$13,MATCH(CONCATENATE(BD_COMERCIAL!$K775," ",BD_COMERCIAL!$L775),'Curva Forward'!$B$5:$B$13,0),MATCH(FN$4,'Curva Forward'!$C$4:$AN$4,0))),CP775)</f>
        <v>0</v>
      </c>
      <c r="FO775" s="200">
        <f>AC775*AC$2*IF($FC775="V",1,-1)*IF($Q775="Fixo",(CQ775-INDEX('Curva Forward'!$C$5:$AN$13,MATCH(CONCATENATE(BD_COMERCIAL!$K775," ",BD_COMERCIAL!$L775),'Curva Forward'!$B$5:$B$13,0),MATCH(FO$4,'Curva Forward'!$C$4:$AN$4,0))),CQ775)</f>
        <v>0</v>
      </c>
      <c r="FP775" s="200">
        <f>AD775*AD$2*IF($FC775="V",1,-1)*IF($Q775="Fixo",(CR775-INDEX('Curva Forward'!$C$5:$AN$13,MATCH(CONCATENATE(BD_COMERCIAL!$K775," ",BD_COMERCIAL!$L775),'Curva Forward'!$B$5:$B$13,0),MATCH(FP$4,'Curva Forward'!$C$4:$AN$4,0))),CR775)</f>
        <v>0</v>
      </c>
      <c r="FQ775" s="200">
        <f>AE775*AE$2*IF($FC775="V",1,-1)*IF($Q775="Fixo",(CS775-INDEX('Curva Forward'!$C$5:$AN$13,MATCH(CONCATENATE(BD_COMERCIAL!$K775," ",BD_COMERCIAL!$L775),'Curva Forward'!$B$5:$B$13,0),MATCH(FQ$4,'Curva Forward'!$C$4:$AN$4,0))),CS775)</f>
        <v>0</v>
      </c>
      <c r="FR775" s="200">
        <f>AF775*AF$2*IF($FC775="V",1,-1)*IF($Q775="Fixo",(CT775-INDEX('Curva Forward'!$C$5:$AN$13,MATCH(CONCATENATE(BD_COMERCIAL!$K775," ",BD_COMERCIAL!$L775),'Curva Forward'!$B$5:$B$13,0),MATCH(FR$4,'Curva Forward'!$C$4:$AN$4,0))),CT775)</f>
        <v>0</v>
      </c>
      <c r="FS775" s="200">
        <f>AG775*AG$2*IF($FC775="V",1,-1)*IF($Q775="Fixo",(CU775-INDEX('Curva Forward'!$C$5:$AN$13,MATCH(CONCATENATE(BD_COMERCIAL!$K775," ",BD_COMERCIAL!$L775),'Curva Forward'!$B$5:$B$13,0),MATCH(FS$4,'Curva Forward'!$C$4:$AN$4,0))),CU775)</f>
        <v>0</v>
      </c>
      <c r="FT775" s="200">
        <f>AH775*AH$2*IF($FC775="V",1,-1)*IF($Q775="Fixo",(CV775-INDEX('Curva Forward'!$C$5:$AN$13,MATCH(CONCATENATE(BD_COMERCIAL!$K775," ",BD_COMERCIAL!$L775),'Curva Forward'!$B$5:$B$13,0),MATCH(FT$4,'Curva Forward'!$C$4:$AN$4,0))),CV775)</f>
        <v>0</v>
      </c>
      <c r="FU775" s="200">
        <f>AI775*AI$2*IF($FC775="V",1,-1)*IF($Q775="Fixo",(CW775-INDEX('Curva Forward'!$C$5:$AN$13,MATCH(CONCATENATE(BD_COMERCIAL!$K775," ",BD_COMERCIAL!$L775),'Curva Forward'!$B$5:$B$13,0),MATCH(FU$4,'Curva Forward'!$C$4:$AN$4,0))),CW775)</f>
        <v>0</v>
      </c>
      <c r="FV775" s="200">
        <f>AJ775*AJ$2*IF($FC775="V",1,-1)*IF($Q775="Fixo",(CX775-INDEX('Curva Forward'!$C$5:$AN$13,MATCH(CONCATENATE(BD_COMERCIAL!$K775," ",BD_COMERCIAL!$L775),'Curva Forward'!$B$5:$B$13,0),MATCH(FV$4,'Curva Forward'!$C$4:$AN$4,0))),CX775)</f>
        <v>0</v>
      </c>
      <c r="FW775" s="200">
        <f>AK775*AK$2*IF($FC775="V",1,-1)*IF($Q775="Fixo",(CY775-INDEX('Curva Forward'!$C$5:$AN$13,MATCH(CONCATENATE(BD_COMERCIAL!$K775," ",BD_COMERCIAL!$L775),'Curva Forward'!$B$5:$B$13,0),MATCH(FW$4,'Curva Forward'!$C$4:$AN$4,0))),CY775)</f>
        <v>0</v>
      </c>
      <c r="FX775" s="200">
        <f>AL775*AL$2*IF($FC775="V",1,-1)*IF($Q775="Fixo",(CZ775-INDEX('Curva Forward'!$C$5:$AN$13,MATCH(CONCATENATE(BD_COMERCIAL!$K775," ",BD_COMERCIAL!$L775),'Curva Forward'!$B$5:$B$13,0),MATCH(FX$4,'Curva Forward'!$C$4:$AN$4,0))),CZ775)</f>
        <v>0</v>
      </c>
      <c r="FY775" s="200">
        <f>AM775*AM$2*IF($FC775="V",1,-1)*IF($Q775="Fixo",(DA775-INDEX('Curva Forward'!$C$5:$AN$13,MATCH(CONCATENATE(BD_COMERCIAL!$K775," ",BD_COMERCIAL!$L775),'Curva Forward'!$B$5:$B$13,0),MATCH(FY$4,'Curva Forward'!$C$4:$AN$4,0))),DA775)</f>
        <v>213001.62</v>
      </c>
      <c r="FZ775" s="200">
        <f>AN775*AN$2*IF($FC775="V",1,-1)*IF($Q775="Fixo",(DB775-INDEX('Curva Forward'!$C$5:$AN$13,MATCH(CONCATENATE(BD_COMERCIAL!$K775," ",BD_COMERCIAL!$L775),'Curva Forward'!$B$5:$B$13,0),MATCH(FZ$4,'Curva Forward'!$C$4:$AN$4,0))),DB775)</f>
        <v>0</v>
      </c>
      <c r="GA775" s="200">
        <f>AO775*AO$2*IF($FC775="V",1,-1)*IF($Q775="Fixo",(DC775-INDEX('Curva Forward'!$C$5:$AN$13,MATCH(CONCATENATE(BD_COMERCIAL!$K775," ",BD_COMERCIAL!$L775),'Curva Forward'!$B$5:$B$13,0),MATCH(GA$4,'Curva Forward'!$C$4:$AN$4,0))),DC775)</f>
        <v>0</v>
      </c>
      <c r="GB775" s="200">
        <f>AP775*AP$2*IF($FC775="V",1,-1)*IF($Q775="Fixo",(DD775-INDEX('Curva Forward'!$C$5:$AN$13,MATCH(CONCATENATE(BD_COMERCIAL!$K775," ",BD_COMERCIAL!$L775),'Curva Forward'!$B$5:$B$13,0),MATCH(GB$4,'Curva Forward'!$C$4:$AN$4,0))),DD775)</f>
        <v>0</v>
      </c>
      <c r="GC775" s="200">
        <f>AQ775*AQ$2*IF($FC775="V",1,-1)*IF($Q775="Fixo",(DE775-INDEX('Curva Forward'!$C$5:$AN$13,MATCH(CONCATENATE(BD_COMERCIAL!$K775," ",BD_COMERCIAL!$L775),'Curva Forward'!$B$5:$B$13,0),MATCH(GC$4,'Curva Forward'!$C$4:$AN$4,0))),DE775)</f>
        <v>0</v>
      </c>
      <c r="GD775" s="200">
        <f>AR775*AR$2*IF($FC775="V",1,-1)*IF($Q775="Fixo",(DF775-INDEX('Curva Forward'!$C$5:$AN$13,MATCH(CONCATENATE(BD_COMERCIAL!$K775," ",BD_COMERCIAL!$L775),'Curva Forward'!$B$5:$B$13,0),MATCH(GD$4,'Curva Forward'!$C$4:$AN$4,0))),DF775)</f>
        <v>0</v>
      </c>
      <c r="GE775" s="200">
        <f>AS775*AS$2*IF($FC775="V",1,-1)*IF($Q775="Fixo",(DG775-INDEX('Curva Forward'!$C$5:$AN$13,MATCH(CONCATENATE(BD_COMERCIAL!$K775," ",BD_COMERCIAL!$L775),'Curva Forward'!$B$5:$B$13,0),MATCH(GE$4,'Curva Forward'!$C$4:$AN$4,0))),DG775)</f>
        <v>0</v>
      </c>
      <c r="GF775" s="200">
        <f>AT775*AT$2*IF($FC775="V",1,-1)*IF($Q775="Fixo",(DH775-INDEX('Curva Forward'!$C$5:$AN$13,MATCH(CONCATENATE(BD_COMERCIAL!$K775," ",BD_COMERCIAL!$L775),'Curva Forward'!$B$5:$B$13,0),MATCH(GF$4,'Curva Forward'!$C$4:$AN$4,0))),DH775)</f>
        <v>0</v>
      </c>
      <c r="GG775" s="200">
        <f>AU775*AU$2*IF($FC775="V",1,-1)*IF($Q775="Fixo",(DI775-INDEX('Curva Forward'!$C$5:$AN$13,MATCH(CONCATENATE(BD_COMERCIAL!$K775," ",BD_COMERCIAL!$L775),'Curva Forward'!$B$5:$B$13,0),MATCH(GG$4,'Curva Forward'!$C$4:$AN$4,0))),DI775)</f>
        <v>0</v>
      </c>
      <c r="GH775" s="200">
        <f>AV775*AV$2*IF($FC775="V",1,-1)*IF($Q775="Fixo",(DJ775-INDEX('Curva Forward'!$C$5:$AN$13,MATCH(CONCATENATE(BD_COMERCIAL!$K775," ",BD_COMERCIAL!$L775),'Curva Forward'!$B$5:$B$13,0),MATCH(GH$4,'Curva Forward'!$C$4:$AN$4,0))),DJ775)</f>
        <v>0</v>
      </c>
      <c r="GI775" s="200">
        <f>AW775*AW$2*IF($FC775="V",1,-1)*IF($Q775="Fixo",(DK775-INDEX('Curva Forward'!$C$5:$AN$13,MATCH(CONCATENATE(BD_COMERCIAL!$K775," ",BD_COMERCIAL!$L775),'Curva Forward'!$B$5:$B$13,0),MATCH(GI$4,'Curva Forward'!$C$4:$AN$4,0))),DK775)</f>
        <v>0</v>
      </c>
      <c r="GJ775" s="200">
        <f>AX775*AX$2*IF($FC775="V",1,-1)*IF($Q775="Fixo",(DL775-INDEX('Curva Forward'!$C$5:$AN$13,MATCH(CONCATENATE(BD_COMERCIAL!$K775," ",BD_COMERCIAL!$L775),'Curva Forward'!$B$5:$B$13,0),MATCH(GJ$4,'Curva Forward'!$C$4:$AN$4,0))),DL775)</f>
        <v>0</v>
      </c>
      <c r="GK775" s="200">
        <f>AY775*AY$2*IF($FC775="V",1,-1)*IF($Q775="Fixo",(DM775-INDEX('Curva Forward'!$C$5:$AN$13,MATCH(CONCATENATE(BD_COMERCIAL!$K775," ",BD_COMERCIAL!$L775),'Curva Forward'!$B$5:$B$13,0),MATCH(GK$4,'Curva Forward'!$C$4:$AN$4,0))),DM775)</f>
        <v>0</v>
      </c>
      <c r="GL775" s="200">
        <f>IF(EZ775="",0,CL775*CL$2*IF($FC775="V",1,-1)*IF($Q775="Fixo",(EZ775-INDEX('Curva Forward'!$C$5:$AN$13,MATCH(CONCATENATE(BD_COMERCIAL!$K775," ",BD_COMERCIAL!$L775),'Curva Forward'!$B$5:$B$13,0),MATCH(GL$4,'Curva Forward'!$C$4:$AN$4,0))),EZ775))</f>
        <v>0</v>
      </c>
      <c r="GM775" s="200">
        <f>IF(FA775="",0,CM775*CM$2*IF($FC775="V",1,-1)*IF($Q775="Fixo",(FA775-INDEX('Curva Forward'!$C$5:$AN$13,MATCH(CONCATENATE(BD_COMERCIAL!$K775," ",BD_COMERCIAL!$L775),'Curva Forward'!$B$5:$B$13,0),MATCH(GM$4,'Curva Forward'!$C$4:$AN$4,0))),FA775))</f>
        <v>0</v>
      </c>
      <c r="GN775" s="200">
        <f>IF(FB775="",0,CN775*CN$2*IF($FC775="V",1,-1)*IF($Q775="Fixo",(FB775-INDEX('Curva Forward'!$C$5:$AN$13,MATCH(CONCATENATE(BD_COMERCIAL!$K775," ",BD_COMERCIAL!$L775),'Curva Forward'!$B$5:$B$13,0),MATCH(GN$4,'Curva Forward'!$C$4:$AN$4,0))),FB775))</f>
        <v>0</v>
      </c>
      <c r="GO775" s="201">
        <f t="shared" ca="1" si="248"/>
        <v>0</v>
      </c>
      <c r="GP775" s="201">
        <f t="shared" ca="1" si="249"/>
        <v>0</v>
      </c>
    </row>
    <row r="776" spans="1:198" ht="15" customHeight="1" x14ac:dyDescent="0.25">
      <c r="A776" s="6"/>
      <c r="B776" s="7" t="s">
        <v>1260</v>
      </c>
      <c r="C776" s="8">
        <v>44929</v>
      </c>
      <c r="D776" s="9" t="s">
        <v>124</v>
      </c>
      <c r="E776" s="9" t="s">
        <v>1056</v>
      </c>
      <c r="F776" s="113" t="s">
        <v>992</v>
      </c>
      <c r="G776" s="10" t="s">
        <v>199</v>
      </c>
      <c r="H776" s="113" t="s">
        <v>1153</v>
      </c>
      <c r="I776" s="9" t="s">
        <v>584</v>
      </c>
      <c r="J776" s="166" t="s">
        <v>1259</v>
      </c>
      <c r="K776" s="10" t="s">
        <v>29</v>
      </c>
      <c r="L776" s="84" t="s">
        <v>22</v>
      </c>
      <c r="M776" s="11">
        <v>44896</v>
      </c>
      <c r="N776" s="12">
        <v>44926</v>
      </c>
      <c r="O776" s="10">
        <v>1.885</v>
      </c>
      <c r="P776" s="84">
        <v>150</v>
      </c>
      <c r="Q776" s="84" t="s">
        <v>586</v>
      </c>
      <c r="R776" s="10" t="s">
        <v>129</v>
      </c>
      <c r="S776" s="14" t="s">
        <v>135</v>
      </c>
      <c r="T776" s="11"/>
      <c r="U776" s="12"/>
      <c r="V776" s="257" t="str">
        <f ca="1">IF(U776="","",
IF(U776="NA","",
IFERROR(VLOOKUP(EOMONTH(M776,-2)+1,IPCA!$A:$B,2,0),
VLOOKUP(EOMONTH(TODAY(),-2)+1,IPCA!$A:$B,2,0))/
VLOOKUP(EOMONTH(U776,-2)+1,IPCA!$A:$B,2,0)*
P776))</f>
        <v/>
      </c>
      <c r="W776" s="84"/>
      <c r="X776" s="13" t="s">
        <v>133</v>
      </c>
      <c r="Y776" s="166"/>
      <c r="AA776" s="108"/>
      <c r="AB776" s="15"/>
      <c r="AM776" s="6">
        <v>1.885</v>
      </c>
      <c r="AN776" s="15"/>
      <c r="AY776" s="6"/>
      <c r="AZ776" s="15"/>
      <c r="BK776" s="6"/>
      <c r="BL776" s="15"/>
      <c r="BW776" s="6"/>
      <c r="BX776" s="15"/>
      <c r="CI776" s="6"/>
      <c r="CJ776" s="16">
        <f t="shared" si="238"/>
        <v>0.1600958904109589</v>
      </c>
      <c r="CK776" s="16" t="str">
        <f t="shared" si="239"/>
        <v/>
      </c>
      <c r="CL776" s="16" t="str">
        <f t="shared" si="240"/>
        <v/>
      </c>
      <c r="CM776" s="16" t="str">
        <f t="shared" si="241"/>
        <v/>
      </c>
      <c r="CN776" s="16" t="str">
        <f t="shared" si="242"/>
        <v/>
      </c>
      <c r="CO776" s="18"/>
      <c r="CP776" s="15"/>
      <c r="DA776" s="6">
        <v>150</v>
      </c>
      <c r="DB776" s="15"/>
      <c r="DM776" s="6"/>
      <c r="DN776" s="15"/>
      <c r="DY776" s="6"/>
      <c r="DZ776" s="15"/>
      <c r="EK776" s="6"/>
      <c r="EL776" s="15"/>
      <c r="EW776" s="6"/>
      <c r="EX776" s="16">
        <f t="shared" si="233"/>
        <v>12.739726027397261</v>
      </c>
      <c r="EY776" s="16" t="str">
        <f t="shared" si="234"/>
        <v/>
      </c>
      <c r="EZ776" s="16" t="str">
        <f t="shared" si="235"/>
        <v/>
      </c>
      <c r="FA776" s="16" t="str">
        <f t="shared" si="236"/>
        <v/>
      </c>
      <c r="FB776" s="160" t="str">
        <f t="shared" si="237"/>
        <v/>
      </c>
      <c r="FC776" t="s">
        <v>204</v>
      </c>
      <c r="FD776" s="20" t="s">
        <v>584</v>
      </c>
      <c r="FE776"/>
      <c r="FF776" s="209" t="s">
        <v>206</v>
      </c>
      <c r="FH776" s="284">
        <f t="shared" ca="1" si="243"/>
        <v>0</v>
      </c>
      <c r="FI776" s="208">
        <f t="shared" si="244"/>
        <v>1</v>
      </c>
      <c r="FK776" t="str">
        <f t="shared" si="245"/>
        <v>America Energia S/A</v>
      </c>
      <c r="FL776" s="201">
        <f t="shared" ca="1" si="246"/>
        <v>210366</v>
      </c>
      <c r="FM776" s="201">
        <f t="shared" ca="1" si="247"/>
        <v>0</v>
      </c>
      <c r="FN776" s="200">
        <f>AB776*AB$2*IF($FC776="V",1,-1)*IF($Q776="Fixo",(CP776-INDEX('Curva Forward'!$C$5:$AN$13,MATCH(CONCATENATE(BD_COMERCIAL!$K776," ",BD_COMERCIAL!$L776),'Curva Forward'!$B$5:$B$13,0),MATCH(FN$4,'Curva Forward'!$C$4:$AN$4,0))),CP776)</f>
        <v>0</v>
      </c>
      <c r="FO776" s="200">
        <f>AC776*AC$2*IF($FC776="V",1,-1)*IF($Q776="Fixo",(CQ776-INDEX('Curva Forward'!$C$5:$AN$13,MATCH(CONCATENATE(BD_COMERCIAL!$K776," ",BD_COMERCIAL!$L776),'Curva Forward'!$B$5:$B$13,0),MATCH(FO$4,'Curva Forward'!$C$4:$AN$4,0))),CQ776)</f>
        <v>0</v>
      </c>
      <c r="FP776" s="200">
        <f>AD776*AD$2*IF($FC776="V",1,-1)*IF($Q776="Fixo",(CR776-INDEX('Curva Forward'!$C$5:$AN$13,MATCH(CONCATENATE(BD_COMERCIAL!$K776," ",BD_COMERCIAL!$L776),'Curva Forward'!$B$5:$B$13,0),MATCH(FP$4,'Curva Forward'!$C$4:$AN$4,0))),CR776)</f>
        <v>0</v>
      </c>
      <c r="FQ776" s="200">
        <f>AE776*AE$2*IF($FC776="V",1,-1)*IF($Q776="Fixo",(CS776-INDEX('Curva Forward'!$C$5:$AN$13,MATCH(CONCATENATE(BD_COMERCIAL!$K776," ",BD_COMERCIAL!$L776),'Curva Forward'!$B$5:$B$13,0),MATCH(FQ$4,'Curva Forward'!$C$4:$AN$4,0))),CS776)</f>
        <v>0</v>
      </c>
      <c r="FR776" s="200">
        <f>AF776*AF$2*IF($FC776="V",1,-1)*IF($Q776="Fixo",(CT776-INDEX('Curva Forward'!$C$5:$AN$13,MATCH(CONCATENATE(BD_COMERCIAL!$K776," ",BD_COMERCIAL!$L776),'Curva Forward'!$B$5:$B$13,0),MATCH(FR$4,'Curva Forward'!$C$4:$AN$4,0))),CT776)</f>
        <v>0</v>
      </c>
      <c r="FS776" s="200">
        <f>AG776*AG$2*IF($FC776="V",1,-1)*IF($Q776="Fixo",(CU776-INDEX('Curva Forward'!$C$5:$AN$13,MATCH(CONCATENATE(BD_COMERCIAL!$K776," ",BD_COMERCIAL!$L776),'Curva Forward'!$B$5:$B$13,0),MATCH(FS$4,'Curva Forward'!$C$4:$AN$4,0))),CU776)</f>
        <v>0</v>
      </c>
      <c r="FT776" s="200">
        <f>AH776*AH$2*IF($FC776="V",1,-1)*IF($Q776="Fixo",(CV776-INDEX('Curva Forward'!$C$5:$AN$13,MATCH(CONCATENATE(BD_COMERCIAL!$K776," ",BD_COMERCIAL!$L776),'Curva Forward'!$B$5:$B$13,0),MATCH(FT$4,'Curva Forward'!$C$4:$AN$4,0))),CV776)</f>
        <v>0</v>
      </c>
      <c r="FU776" s="200">
        <f>AI776*AI$2*IF($FC776="V",1,-1)*IF($Q776="Fixo",(CW776-INDEX('Curva Forward'!$C$5:$AN$13,MATCH(CONCATENATE(BD_COMERCIAL!$K776," ",BD_COMERCIAL!$L776),'Curva Forward'!$B$5:$B$13,0),MATCH(FU$4,'Curva Forward'!$C$4:$AN$4,0))),CW776)</f>
        <v>0</v>
      </c>
      <c r="FV776" s="200">
        <f>AJ776*AJ$2*IF($FC776="V",1,-1)*IF($Q776="Fixo",(CX776-INDEX('Curva Forward'!$C$5:$AN$13,MATCH(CONCATENATE(BD_COMERCIAL!$K776," ",BD_COMERCIAL!$L776),'Curva Forward'!$B$5:$B$13,0),MATCH(FV$4,'Curva Forward'!$C$4:$AN$4,0))),CX776)</f>
        <v>0</v>
      </c>
      <c r="FW776" s="200">
        <f>AK776*AK$2*IF($FC776="V",1,-1)*IF($Q776="Fixo",(CY776-INDEX('Curva Forward'!$C$5:$AN$13,MATCH(CONCATENATE(BD_COMERCIAL!$K776," ",BD_COMERCIAL!$L776),'Curva Forward'!$B$5:$B$13,0),MATCH(FW$4,'Curva Forward'!$C$4:$AN$4,0))),CY776)</f>
        <v>0</v>
      </c>
      <c r="FX776" s="200">
        <f>AL776*AL$2*IF($FC776="V",1,-1)*IF($Q776="Fixo",(CZ776-INDEX('Curva Forward'!$C$5:$AN$13,MATCH(CONCATENATE(BD_COMERCIAL!$K776," ",BD_COMERCIAL!$L776),'Curva Forward'!$B$5:$B$13,0),MATCH(FX$4,'Curva Forward'!$C$4:$AN$4,0))),CZ776)</f>
        <v>0</v>
      </c>
      <c r="FY776" s="200">
        <f>AM776*AM$2*IF($FC776="V",1,-1)*IF($Q776="Fixo",(DA776-INDEX('Curva Forward'!$C$5:$AN$13,MATCH(CONCATENATE(BD_COMERCIAL!$K776," ",BD_COMERCIAL!$L776),'Curva Forward'!$B$5:$B$13,0),MATCH(FY$4,'Curva Forward'!$C$4:$AN$4,0))),DA776)</f>
        <v>210366</v>
      </c>
      <c r="FZ776" s="200">
        <f>AN776*AN$2*IF($FC776="V",1,-1)*IF($Q776="Fixo",(DB776-INDEX('Curva Forward'!$C$5:$AN$13,MATCH(CONCATENATE(BD_COMERCIAL!$K776," ",BD_COMERCIAL!$L776),'Curva Forward'!$B$5:$B$13,0),MATCH(FZ$4,'Curva Forward'!$C$4:$AN$4,0))),DB776)</f>
        <v>0</v>
      </c>
      <c r="GA776" s="200">
        <f>AO776*AO$2*IF($FC776="V",1,-1)*IF($Q776="Fixo",(DC776-INDEX('Curva Forward'!$C$5:$AN$13,MATCH(CONCATENATE(BD_COMERCIAL!$K776," ",BD_COMERCIAL!$L776),'Curva Forward'!$B$5:$B$13,0),MATCH(GA$4,'Curva Forward'!$C$4:$AN$4,0))),DC776)</f>
        <v>0</v>
      </c>
      <c r="GB776" s="200">
        <f>AP776*AP$2*IF($FC776="V",1,-1)*IF($Q776="Fixo",(DD776-INDEX('Curva Forward'!$C$5:$AN$13,MATCH(CONCATENATE(BD_COMERCIAL!$K776," ",BD_COMERCIAL!$L776),'Curva Forward'!$B$5:$B$13,0),MATCH(GB$4,'Curva Forward'!$C$4:$AN$4,0))),DD776)</f>
        <v>0</v>
      </c>
      <c r="GC776" s="200">
        <f>AQ776*AQ$2*IF($FC776="V",1,-1)*IF($Q776="Fixo",(DE776-INDEX('Curva Forward'!$C$5:$AN$13,MATCH(CONCATENATE(BD_COMERCIAL!$K776," ",BD_COMERCIAL!$L776),'Curva Forward'!$B$5:$B$13,0),MATCH(GC$4,'Curva Forward'!$C$4:$AN$4,0))),DE776)</f>
        <v>0</v>
      </c>
      <c r="GD776" s="200">
        <f>AR776*AR$2*IF($FC776="V",1,-1)*IF($Q776="Fixo",(DF776-INDEX('Curva Forward'!$C$5:$AN$13,MATCH(CONCATENATE(BD_COMERCIAL!$K776," ",BD_COMERCIAL!$L776),'Curva Forward'!$B$5:$B$13,0),MATCH(GD$4,'Curva Forward'!$C$4:$AN$4,0))),DF776)</f>
        <v>0</v>
      </c>
      <c r="GE776" s="200">
        <f>AS776*AS$2*IF($FC776="V",1,-1)*IF($Q776="Fixo",(DG776-INDEX('Curva Forward'!$C$5:$AN$13,MATCH(CONCATENATE(BD_COMERCIAL!$K776," ",BD_COMERCIAL!$L776),'Curva Forward'!$B$5:$B$13,0),MATCH(GE$4,'Curva Forward'!$C$4:$AN$4,0))),DG776)</f>
        <v>0</v>
      </c>
      <c r="GF776" s="200">
        <f>AT776*AT$2*IF($FC776="V",1,-1)*IF($Q776="Fixo",(DH776-INDEX('Curva Forward'!$C$5:$AN$13,MATCH(CONCATENATE(BD_COMERCIAL!$K776," ",BD_COMERCIAL!$L776),'Curva Forward'!$B$5:$B$13,0),MATCH(GF$4,'Curva Forward'!$C$4:$AN$4,0))),DH776)</f>
        <v>0</v>
      </c>
      <c r="GG776" s="200">
        <f>AU776*AU$2*IF($FC776="V",1,-1)*IF($Q776="Fixo",(DI776-INDEX('Curva Forward'!$C$5:$AN$13,MATCH(CONCATENATE(BD_COMERCIAL!$K776," ",BD_COMERCIAL!$L776),'Curva Forward'!$B$5:$B$13,0),MATCH(GG$4,'Curva Forward'!$C$4:$AN$4,0))),DI776)</f>
        <v>0</v>
      </c>
      <c r="GH776" s="200">
        <f>AV776*AV$2*IF($FC776="V",1,-1)*IF($Q776="Fixo",(DJ776-INDEX('Curva Forward'!$C$5:$AN$13,MATCH(CONCATENATE(BD_COMERCIAL!$K776," ",BD_COMERCIAL!$L776),'Curva Forward'!$B$5:$B$13,0),MATCH(GH$4,'Curva Forward'!$C$4:$AN$4,0))),DJ776)</f>
        <v>0</v>
      </c>
      <c r="GI776" s="200">
        <f>AW776*AW$2*IF($FC776="V",1,-1)*IF($Q776="Fixo",(DK776-INDEX('Curva Forward'!$C$5:$AN$13,MATCH(CONCATENATE(BD_COMERCIAL!$K776," ",BD_COMERCIAL!$L776),'Curva Forward'!$B$5:$B$13,0),MATCH(GI$4,'Curva Forward'!$C$4:$AN$4,0))),DK776)</f>
        <v>0</v>
      </c>
      <c r="GJ776" s="200">
        <f>AX776*AX$2*IF($FC776="V",1,-1)*IF($Q776="Fixo",(DL776-INDEX('Curva Forward'!$C$5:$AN$13,MATCH(CONCATENATE(BD_COMERCIAL!$K776," ",BD_COMERCIAL!$L776),'Curva Forward'!$B$5:$B$13,0),MATCH(GJ$4,'Curva Forward'!$C$4:$AN$4,0))),DL776)</f>
        <v>0</v>
      </c>
      <c r="GK776" s="200">
        <f>AY776*AY$2*IF($FC776="V",1,-1)*IF($Q776="Fixo",(DM776-INDEX('Curva Forward'!$C$5:$AN$13,MATCH(CONCATENATE(BD_COMERCIAL!$K776," ",BD_COMERCIAL!$L776),'Curva Forward'!$B$5:$B$13,0),MATCH(GK$4,'Curva Forward'!$C$4:$AN$4,0))),DM776)</f>
        <v>0</v>
      </c>
      <c r="GL776" s="200">
        <f>IF(EZ776="",0,CL776*CL$2*IF($FC776="V",1,-1)*IF($Q776="Fixo",(EZ776-INDEX('Curva Forward'!$C$5:$AN$13,MATCH(CONCATENATE(BD_COMERCIAL!$K776," ",BD_COMERCIAL!$L776),'Curva Forward'!$B$5:$B$13,0),MATCH(GL$4,'Curva Forward'!$C$4:$AN$4,0))),EZ776))</f>
        <v>0</v>
      </c>
      <c r="GM776" s="200">
        <f>IF(FA776="",0,CM776*CM$2*IF($FC776="V",1,-1)*IF($Q776="Fixo",(FA776-INDEX('Curva Forward'!$C$5:$AN$13,MATCH(CONCATENATE(BD_COMERCIAL!$K776," ",BD_COMERCIAL!$L776),'Curva Forward'!$B$5:$B$13,0),MATCH(GM$4,'Curva Forward'!$C$4:$AN$4,0))),FA776))</f>
        <v>0</v>
      </c>
      <c r="GN776" s="200">
        <f>IF(FB776="",0,CN776*CN$2*IF($FC776="V",1,-1)*IF($Q776="Fixo",(FB776-INDEX('Curva Forward'!$C$5:$AN$13,MATCH(CONCATENATE(BD_COMERCIAL!$K776," ",BD_COMERCIAL!$L776),'Curva Forward'!$B$5:$B$13,0),MATCH(GN$4,'Curva Forward'!$C$4:$AN$4,0))),FB776))</f>
        <v>0</v>
      </c>
      <c r="GO776" s="201">
        <f t="shared" ca="1" si="248"/>
        <v>0</v>
      </c>
      <c r="GP776" s="201">
        <f t="shared" ca="1" si="249"/>
        <v>0</v>
      </c>
    </row>
    <row r="777" spans="1:198" ht="15" customHeight="1" x14ac:dyDescent="0.25">
      <c r="A777" s="6"/>
      <c r="B777" s="7" t="s">
        <v>1261</v>
      </c>
      <c r="C777" s="8">
        <v>44929</v>
      </c>
      <c r="D777" s="9" t="s">
        <v>131</v>
      </c>
      <c r="E777" s="9" t="s">
        <v>458</v>
      </c>
      <c r="F777" s="113" t="s">
        <v>1190</v>
      </c>
      <c r="G777" s="10" t="s">
        <v>1056</v>
      </c>
      <c r="H777" s="113" t="s">
        <v>992</v>
      </c>
      <c r="I777" s="9" t="s">
        <v>139</v>
      </c>
      <c r="J777" s="166"/>
      <c r="K777" s="10" t="s">
        <v>127</v>
      </c>
      <c r="L777" s="84" t="s">
        <v>22</v>
      </c>
      <c r="M777" s="11">
        <v>44896</v>
      </c>
      <c r="N777" s="12">
        <v>44926</v>
      </c>
      <c r="O777" s="10">
        <v>10</v>
      </c>
      <c r="P777" s="84">
        <v>-0.85</v>
      </c>
      <c r="Q777" s="84" t="s">
        <v>586</v>
      </c>
      <c r="R777" s="10" t="s">
        <v>129</v>
      </c>
      <c r="S777" s="14" t="s">
        <v>135</v>
      </c>
      <c r="T777" s="11"/>
      <c r="U777" s="12"/>
      <c r="V777" s="257" t="str">
        <f ca="1">IF(U777="","",
IF(U777="NA","",
IFERROR(VLOOKUP(EOMONTH(M777,-2)+1,IPCA!$A:$B,2,0),
VLOOKUP(EOMONTH(TODAY(),-2)+1,IPCA!$A:$B,2,0))/
VLOOKUP(EOMONTH(U777,-2)+1,IPCA!$A:$B,2,0)*
P777))</f>
        <v/>
      </c>
      <c r="W777" s="84"/>
      <c r="X777" s="13" t="s">
        <v>133</v>
      </c>
      <c r="Y777" s="166"/>
      <c r="AA777" s="108"/>
      <c r="AB777" s="15"/>
      <c r="AM777" s="6">
        <v>10</v>
      </c>
      <c r="AN777" s="15"/>
      <c r="AY777" s="6"/>
      <c r="AZ777" s="15"/>
      <c r="BK777" s="6"/>
      <c r="BL777" s="15"/>
      <c r="BW777" s="6"/>
      <c r="BX777" s="15"/>
      <c r="CI777" s="6"/>
      <c r="CJ777" s="16">
        <f t="shared" si="238"/>
        <v>0.84931506849315064</v>
      </c>
      <c r="CK777" s="16" t="str">
        <f t="shared" si="239"/>
        <v/>
      </c>
      <c r="CL777" s="16" t="str">
        <f t="shared" si="240"/>
        <v/>
      </c>
      <c r="CM777" s="16" t="str">
        <f t="shared" si="241"/>
        <v/>
      </c>
      <c r="CN777" s="16" t="str">
        <f t="shared" si="242"/>
        <v/>
      </c>
      <c r="CO777" s="18"/>
      <c r="CP777" s="15"/>
      <c r="DA777" s="6">
        <v>-0.85</v>
      </c>
      <c r="DB777" s="15"/>
      <c r="DM777" s="6"/>
      <c r="DN777" s="15"/>
      <c r="DY777" s="6"/>
      <c r="DZ777" s="15"/>
      <c r="EK777" s="6"/>
      <c r="EL777" s="15"/>
      <c r="EW777" s="6"/>
      <c r="EX777" s="16">
        <f t="shared" si="233"/>
        <v>-7.2191780821917809E-2</v>
      </c>
      <c r="EY777" s="16" t="str">
        <f t="shared" si="234"/>
        <v/>
      </c>
      <c r="EZ777" s="16" t="str">
        <f t="shared" si="235"/>
        <v/>
      </c>
      <c r="FA777" s="16" t="str">
        <f t="shared" si="236"/>
        <v/>
      </c>
      <c r="FB777" s="160" t="str">
        <f t="shared" si="237"/>
        <v/>
      </c>
      <c r="FC777" t="s">
        <v>205</v>
      </c>
      <c r="FD777" s="20" t="s">
        <v>139</v>
      </c>
      <c r="FE777"/>
      <c r="FF777" s="209" t="s">
        <v>206</v>
      </c>
      <c r="FH777" s="284">
        <f t="shared" ca="1" si="243"/>
        <v>0</v>
      </c>
      <c r="FI777" s="208">
        <f t="shared" si="244"/>
        <v>1</v>
      </c>
      <c r="FK777" t="str">
        <f t="shared" si="245"/>
        <v>IBITU COMERCIALIZADORA DE ENERGIA LTDA</v>
      </c>
      <c r="FL777" s="201">
        <f t="shared" ca="1" si="246"/>
        <v>6324</v>
      </c>
      <c r="FM777" s="201">
        <f t="shared" ca="1" si="247"/>
        <v>0</v>
      </c>
      <c r="FN777" s="200">
        <f>AB777*AB$2*IF($FC777="V",1,-1)*IF($Q777="Fixo",(CP777-INDEX('Curva Forward'!$C$5:$AN$13,MATCH(CONCATENATE(BD_COMERCIAL!$K777," ",BD_COMERCIAL!$L777),'Curva Forward'!$B$5:$B$13,0),MATCH(FN$4,'Curva Forward'!$C$4:$AN$4,0))),CP777)</f>
        <v>0</v>
      </c>
      <c r="FO777" s="200">
        <f>AC777*AC$2*IF($FC777="V",1,-1)*IF($Q777="Fixo",(CQ777-INDEX('Curva Forward'!$C$5:$AN$13,MATCH(CONCATENATE(BD_COMERCIAL!$K777," ",BD_COMERCIAL!$L777),'Curva Forward'!$B$5:$B$13,0),MATCH(FO$4,'Curva Forward'!$C$4:$AN$4,0))),CQ777)</f>
        <v>0</v>
      </c>
      <c r="FP777" s="200">
        <f>AD777*AD$2*IF($FC777="V",1,-1)*IF($Q777="Fixo",(CR777-INDEX('Curva Forward'!$C$5:$AN$13,MATCH(CONCATENATE(BD_COMERCIAL!$K777," ",BD_COMERCIAL!$L777),'Curva Forward'!$B$5:$B$13,0),MATCH(FP$4,'Curva Forward'!$C$4:$AN$4,0))),CR777)</f>
        <v>0</v>
      </c>
      <c r="FQ777" s="200">
        <f>AE777*AE$2*IF($FC777="V",1,-1)*IF($Q777="Fixo",(CS777-INDEX('Curva Forward'!$C$5:$AN$13,MATCH(CONCATENATE(BD_COMERCIAL!$K777," ",BD_COMERCIAL!$L777),'Curva Forward'!$B$5:$B$13,0),MATCH(FQ$4,'Curva Forward'!$C$4:$AN$4,0))),CS777)</f>
        <v>0</v>
      </c>
      <c r="FR777" s="200">
        <f>AF777*AF$2*IF($FC777="V",1,-1)*IF($Q777="Fixo",(CT777-INDEX('Curva Forward'!$C$5:$AN$13,MATCH(CONCATENATE(BD_COMERCIAL!$K777," ",BD_COMERCIAL!$L777),'Curva Forward'!$B$5:$B$13,0),MATCH(FR$4,'Curva Forward'!$C$4:$AN$4,0))),CT777)</f>
        <v>0</v>
      </c>
      <c r="FS777" s="200">
        <f>AG777*AG$2*IF($FC777="V",1,-1)*IF($Q777="Fixo",(CU777-INDEX('Curva Forward'!$C$5:$AN$13,MATCH(CONCATENATE(BD_COMERCIAL!$K777," ",BD_COMERCIAL!$L777),'Curva Forward'!$B$5:$B$13,0),MATCH(FS$4,'Curva Forward'!$C$4:$AN$4,0))),CU777)</f>
        <v>0</v>
      </c>
      <c r="FT777" s="200">
        <f>AH777*AH$2*IF($FC777="V",1,-1)*IF($Q777="Fixo",(CV777-INDEX('Curva Forward'!$C$5:$AN$13,MATCH(CONCATENATE(BD_COMERCIAL!$K777," ",BD_COMERCIAL!$L777),'Curva Forward'!$B$5:$B$13,0),MATCH(FT$4,'Curva Forward'!$C$4:$AN$4,0))),CV777)</f>
        <v>0</v>
      </c>
      <c r="FU777" s="200">
        <f>AI777*AI$2*IF($FC777="V",1,-1)*IF($Q777="Fixo",(CW777-INDEX('Curva Forward'!$C$5:$AN$13,MATCH(CONCATENATE(BD_COMERCIAL!$K777," ",BD_COMERCIAL!$L777),'Curva Forward'!$B$5:$B$13,0),MATCH(FU$4,'Curva Forward'!$C$4:$AN$4,0))),CW777)</f>
        <v>0</v>
      </c>
      <c r="FV777" s="200">
        <f>AJ777*AJ$2*IF($FC777="V",1,-1)*IF($Q777="Fixo",(CX777-INDEX('Curva Forward'!$C$5:$AN$13,MATCH(CONCATENATE(BD_COMERCIAL!$K777," ",BD_COMERCIAL!$L777),'Curva Forward'!$B$5:$B$13,0),MATCH(FV$4,'Curva Forward'!$C$4:$AN$4,0))),CX777)</f>
        <v>0</v>
      </c>
      <c r="FW777" s="200">
        <f>AK777*AK$2*IF($FC777="V",1,-1)*IF($Q777="Fixo",(CY777-INDEX('Curva Forward'!$C$5:$AN$13,MATCH(CONCATENATE(BD_COMERCIAL!$K777," ",BD_COMERCIAL!$L777),'Curva Forward'!$B$5:$B$13,0),MATCH(FW$4,'Curva Forward'!$C$4:$AN$4,0))),CY777)</f>
        <v>0</v>
      </c>
      <c r="FX777" s="200">
        <f>AL777*AL$2*IF($FC777="V",1,-1)*IF($Q777="Fixo",(CZ777-INDEX('Curva Forward'!$C$5:$AN$13,MATCH(CONCATENATE(BD_COMERCIAL!$K777," ",BD_COMERCIAL!$L777),'Curva Forward'!$B$5:$B$13,0),MATCH(FX$4,'Curva Forward'!$C$4:$AN$4,0))),CZ777)</f>
        <v>0</v>
      </c>
      <c r="FY777" s="200">
        <f>AM777*AM$2*IF($FC777="V",1,-1)*IF($Q777="Fixo",(DA777-INDEX('Curva Forward'!$C$5:$AN$13,MATCH(CONCATENATE(BD_COMERCIAL!$K777," ",BD_COMERCIAL!$L777),'Curva Forward'!$B$5:$B$13,0),MATCH(FY$4,'Curva Forward'!$C$4:$AN$4,0))),DA777)</f>
        <v>6324</v>
      </c>
      <c r="FZ777" s="200">
        <f>AN777*AN$2*IF($FC777="V",1,-1)*IF($Q777="Fixo",(DB777-INDEX('Curva Forward'!$C$5:$AN$13,MATCH(CONCATENATE(BD_COMERCIAL!$K777," ",BD_COMERCIAL!$L777),'Curva Forward'!$B$5:$B$13,0),MATCH(FZ$4,'Curva Forward'!$C$4:$AN$4,0))),DB777)</f>
        <v>0</v>
      </c>
      <c r="GA777" s="200">
        <f>AO777*AO$2*IF($FC777="V",1,-1)*IF($Q777="Fixo",(DC777-INDEX('Curva Forward'!$C$5:$AN$13,MATCH(CONCATENATE(BD_COMERCIAL!$K777," ",BD_COMERCIAL!$L777),'Curva Forward'!$B$5:$B$13,0),MATCH(GA$4,'Curva Forward'!$C$4:$AN$4,0))),DC777)</f>
        <v>0</v>
      </c>
      <c r="GB777" s="200">
        <f>AP777*AP$2*IF($FC777="V",1,-1)*IF($Q777="Fixo",(DD777-INDEX('Curva Forward'!$C$5:$AN$13,MATCH(CONCATENATE(BD_COMERCIAL!$K777," ",BD_COMERCIAL!$L777),'Curva Forward'!$B$5:$B$13,0),MATCH(GB$4,'Curva Forward'!$C$4:$AN$4,0))),DD777)</f>
        <v>0</v>
      </c>
      <c r="GC777" s="200">
        <f>AQ777*AQ$2*IF($FC777="V",1,-1)*IF($Q777="Fixo",(DE777-INDEX('Curva Forward'!$C$5:$AN$13,MATCH(CONCATENATE(BD_COMERCIAL!$K777," ",BD_COMERCIAL!$L777),'Curva Forward'!$B$5:$B$13,0),MATCH(GC$4,'Curva Forward'!$C$4:$AN$4,0))),DE777)</f>
        <v>0</v>
      </c>
      <c r="GD777" s="200">
        <f>AR777*AR$2*IF($FC777="V",1,-1)*IF($Q777="Fixo",(DF777-INDEX('Curva Forward'!$C$5:$AN$13,MATCH(CONCATENATE(BD_COMERCIAL!$K777," ",BD_COMERCIAL!$L777),'Curva Forward'!$B$5:$B$13,0),MATCH(GD$4,'Curva Forward'!$C$4:$AN$4,0))),DF777)</f>
        <v>0</v>
      </c>
      <c r="GE777" s="200">
        <f>AS777*AS$2*IF($FC777="V",1,-1)*IF($Q777="Fixo",(DG777-INDEX('Curva Forward'!$C$5:$AN$13,MATCH(CONCATENATE(BD_COMERCIAL!$K777," ",BD_COMERCIAL!$L777),'Curva Forward'!$B$5:$B$13,0),MATCH(GE$4,'Curva Forward'!$C$4:$AN$4,0))),DG777)</f>
        <v>0</v>
      </c>
      <c r="GF777" s="200">
        <f>AT777*AT$2*IF($FC777="V",1,-1)*IF($Q777="Fixo",(DH777-INDEX('Curva Forward'!$C$5:$AN$13,MATCH(CONCATENATE(BD_COMERCIAL!$K777," ",BD_COMERCIAL!$L777),'Curva Forward'!$B$5:$B$13,0),MATCH(GF$4,'Curva Forward'!$C$4:$AN$4,0))),DH777)</f>
        <v>0</v>
      </c>
      <c r="GG777" s="200">
        <f>AU777*AU$2*IF($FC777="V",1,-1)*IF($Q777="Fixo",(DI777-INDEX('Curva Forward'!$C$5:$AN$13,MATCH(CONCATENATE(BD_COMERCIAL!$K777," ",BD_COMERCIAL!$L777),'Curva Forward'!$B$5:$B$13,0),MATCH(GG$4,'Curva Forward'!$C$4:$AN$4,0))),DI777)</f>
        <v>0</v>
      </c>
      <c r="GH777" s="200">
        <f>AV777*AV$2*IF($FC777="V",1,-1)*IF($Q777="Fixo",(DJ777-INDEX('Curva Forward'!$C$5:$AN$13,MATCH(CONCATENATE(BD_COMERCIAL!$K777," ",BD_COMERCIAL!$L777),'Curva Forward'!$B$5:$B$13,0),MATCH(GH$4,'Curva Forward'!$C$4:$AN$4,0))),DJ777)</f>
        <v>0</v>
      </c>
      <c r="GI777" s="200">
        <f>AW777*AW$2*IF($FC777="V",1,-1)*IF($Q777="Fixo",(DK777-INDEX('Curva Forward'!$C$5:$AN$13,MATCH(CONCATENATE(BD_COMERCIAL!$K777," ",BD_COMERCIAL!$L777),'Curva Forward'!$B$5:$B$13,0),MATCH(GI$4,'Curva Forward'!$C$4:$AN$4,0))),DK777)</f>
        <v>0</v>
      </c>
      <c r="GJ777" s="200">
        <f>AX777*AX$2*IF($FC777="V",1,-1)*IF($Q777="Fixo",(DL777-INDEX('Curva Forward'!$C$5:$AN$13,MATCH(CONCATENATE(BD_COMERCIAL!$K777," ",BD_COMERCIAL!$L777),'Curva Forward'!$B$5:$B$13,0),MATCH(GJ$4,'Curva Forward'!$C$4:$AN$4,0))),DL777)</f>
        <v>0</v>
      </c>
      <c r="GK777" s="200">
        <f>AY777*AY$2*IF($FC777="V",1,-1)*IF($Q777="Fixo",(DM777-INDEX('Curva Forward'!$C$5:$AN$13,MATCH(CONCATENATE(BD_COMERCIAL!$K777," ",BD_COMERCIAL!$L777),'Curva Forward'!$B$5:$B$13,0),MATCH(GK$4,'Curva Forward'!$C$4:$AN$4,0))),DM777)</f>
        <v>0</v>
      </c>
      <c r="GL777" s="200">
        <f>IF(EZ777="",0,CL777*CL$2*IF($FC777="V",1,-1)*IF($Q777="Fixo",(EZ777-INDEX('Curva Forward'!$C$5:$AN$13,MATCH(CONCATENATE(BD_COMERCIAL!$K777," ",BD_COMERCIAL!$L777),'Curva Forward'!$B$5:$B$13,0),MATCH(GL$4,'Curva Forward'!$C$4:$AN$4,0))),EZ777))</f>
        <v>0</v>
      </c>
      <c r="GM777" s="200">
        <f>IF(FA777="",0,CM777*CM$2*IF($FC777="V",1,-1)*IF($Q777="Fixo",(FA777-INDEX('Curva Forward'!$C$5:$AN$13,MATCH(CONCATENATE(BD_COMERCIAL!$K777," ",BD_COMERCIAL!$L777),'Curva Forward'!$B$5:$B$13,0),MATCH(GM$4,'Curva Forward'!$C$4:$AN$4,0))),FA777))</f>
        <v>0</v>
      </c>
      <c r="GN777" s="200">
        <f>IF(FB777="",0,CN777*CN$2*IF($FC777="V",1,-1)*IF($Q777="Fixo",(FB777-INDEX('Curva Forward'!$C$5:$AN$13,MATCH(CONCATENATE(BD_COMERCIAL!$K777," ",BD_COMERCIAL!$L777),'Curva Forward'!$B$5:$B$13,0),MATCH(GN$4,'Curva Forward'!$C$4:$AN$4,0))),FB777))</f>
        <v>0</v>
      </c>
      <c r="GO777" s="201">
        <f t="shared" ca="1" si="248"/>
        <v>0</v>
      </c>
      <c r="GP777" s="201">
        <f t="shared" ca="1" si="249"/>
        <v>0</v>
      </c>
    </row>
    <row r="778" spans="1:198" ht="15" customHeight="1" x14ac:dyDescent="0.25">
      <c r="A778" s="6"/>
      <c r="B778" s="7" t="s">
        <v>1262</v>
      </c>
      <c r="C778" s="8">
        <v>44929</v>
      </c>
      <c r="D778" s="9" t="s">
        <v>124</v>
      </c>
      <c r="E778" s="9" t="s">
        <v>1056</v>
      </c>
      <c r="F778" s="113" t="s">
        <v>992</v>
      </c>
      <c r="G778" s="10" t="s">
        <v>144</v>
      </c>
      <c r="H778" s="113" t="s">
        <v>1210</v>
      </c>
      <c r="I778" s="9" t="s">
        <v>584</v>
      </c>
      <c r="J778" s="166" t="s">
        <v>1259</v>
      </c>
      <c r="K778" s="10" t="s">
        <v>29</v>
      </c>
      <c r="L778" s="84" t="s">
        <v>22</v>
      </c>
      <c r="M778" s="11">
        <v>44896</v>
      </c>
      <c r="N778" s="12">
        <v>44926</v>
      </c>
      <c r="O778" s="10">
        <v>1.2</v>
      </c>
      <c r="P778" s="84">
        <v>150</v>
      </c>
      <c r="Q778" s="84" t="s">
        <v>586</v>
      </c>
      <c r="R778" s="10" t="s">
        <v>129</v>
      </c>
      <c r="S778" s="14" t="s">
        <v>135</v>
      </c>
      <c r="T778" s="11"/>
      <c r="U778" s="12"/>
      <c r="V778" s="257" t="str">
        <f ca="1">IF(U778="","",
IF(U778="NA","",
IFERROR(VLOOKUP(EOMONTH(M778,-2)+1,IPCA!$A:$B,2,0),
VLOOKUP(EOMONTH(TODAY(),-2)+1,IPCA!$A:$B,2,0))/
VLOOKUP(EOMONTH(U778,-2)+1,IPCA!$A:$B,2,0)*
P778))</f>
        <v/>
      </c>
      <c r="W778" s="84"/>
      <c r="X778" s="13" t="s">
        <v>133</v>
      </c>
      <c r="Y778" s="166"/>
      <c r="AA778" s="108"/>
      <c r="AB778" s="15"/>
      <c r="AM778" s="6">
        <v>1.2</v>
      </c>
      <c r="AN778" s="15"/>
      <c r="AY778" s="6"/>
      <c r="AZ778" s="15"/>
      <c r="BK778" s="6"/>
      <c r="BL778" s="15"/>
      <c r="BW778" s="6"/>
      <c r="BX778" s="15"/>
      <c r="CI778" s="6"/>
      <c r="CJ778" s="16">
        <f t="shared" si="238"/>
        <v>0.10191780821917808</v>
      </c>
      <c r="CK778" s="16" t="str">
        <f t="shared" si="239"/>
        <v/>
      </c>
      <c r="CL778" s="16" t="str">
        <f t="shared" si="240"/>
        <v/>
      </c>
      <c r="CM778" s="16" t="str">
        <f t="shared" si="241"/>
        <v/>
      </c>
      <c r="CN778" s="16" t="str">
        <f t="shared" si="242"/>
        <v/>
      </c>
      <c r="CO778" s="18"/>
      <c r="CP778" s="15"/>
      <c r="DA778" s="6">
        <v>150</v>
      </c>
      <c r="DB778" s="15"/>
      <c r="DM778" s="6"/>
      <c r="DN778" s="15"/>
      <c r="DY778" s="6"/>
      <c r="DZ778" s="15"/>
      <c r="EK778" s="6"/>
      <c r="EL778" s="15"/>
      <c r="EW778" s="6"/>
      <c r="EX778" s="16">
        <f t="shared" si="233"/>
        <v>12.739726027397261</v>
      </c>
      <c r="EY778" s="16" t="str">
        <f t="shared" si="234"/>
        <v/>
      </c>
      <c r="EZ778" s="16" t="str">
        <f t="shared" si="235"/>
        <v/>
      </c>
      <c r="FA778" s="16" t="str">
        <f t="shared" si="236"/>
        <v/>
      </c>
      <c r="FB778" s="160" t="str">
        <f t="shared" si="237"/>
        <v/>
      </c>
      <c r="FC778" t="s">
        <v>204</v>
      </c>
      <c r="FD778" s="20" t="s">
        <v>584</v>
      </c>
      <c r="FE778"/>
      <c r="FF778" s="209" t="s">
        <v>206</v>
      </c>
      <c r="FH778" s="284">
        <f t="shared" ca="1" si="243"/>
        <v>0</v>
      </c>
      <c r="FI778" s="208">
        <f t="shared" si="244"/>
        <v>1</v>
      </c>
      <c r="FK778" t="str">
        <f t="shared" si="245"/>
        <v>WX Energy Comercializadora de Energia Ltda</v>
      </c>
      <c r="FL778" s="201">
        <f t="shared" ca="1" si="246"/>
        <v>133920</v>
      </c>
      <c r="FM778" s="201">
        <f t="shared" ca="1" si="247"/>
        <v>0</v>
      </c>
      <c r="FN778" s="200">
        <f>AB778*AB$2*IF($FC778="V",1,-1)*IF($Q778="Fixo",(CP778-INDEX('Curva Forward'!$C$5:$AN$13,MATCH(CONCATENATE(BD_COMERCIAL!$K778," ",BD_COMERCIAL!$L778),'Curva Forward'!$B$5:$B$13,0),MATCH(FN$4,'Curva Forward'!$C$4:$AN$4,0))),CP778)</f>
        <v>0</v>
      </c>
      <c r="FO778" s="200">
        <f>AC778*AC$2*IF($FC778="V",1,-1)*IF($Q778="Fixo",(CQ778-INDEX('Curva Forward'!$C$5:$AN$13,MATCH(CONCATENATE(BD_COMERCIAL!$K778," ",BD_COMERCIAL!$L778),'Curva Forward'!$B$5:$B$13,0),MATCH(FO$4,'Curva Forward'!$C$4:$AN$4,0))),CQ778)</f>
        <v>0</v>
      </c>
      <c r="FP778" s="200">
        <f>AD778*AD$2*IF($FC778="V",1,-1)*IF($Q778="Fixo",(CR778-INDEX('Curva Forward'!$C$5:$AN$13,MATCH(CONCATENATE(BD_COMERCIAL!$K778," ",BD_COMERCIAL!$L778),'Curva Forward'!$B$5:$B$13,0),MATCH(FP$4,'Curva Forward'!$C$4:$AN$4,0))),CR778)</f>
        <v>0</v>
      </c>
      <c r="FQ778" s="200">
        <f>AE778*AE$2*IF($FC778="V",1,-1)*IF($Q778="Fixo",(CS778-INDEX('Curva Forward'!$C$5:$AN$13,MATCH(CONCATENATE(BD_COMERCIAL!$K778," ",BD_COMERCIAL!$L778),'Curva Forward'!$B$5:$B$13,0),MATCH(FQ$4,'Curva Forward'!$C$4:$AN$4,0))),CS778)</f>
        <v>0</v>
      </c>
      <c r="FR778" s="200">
        <f>AF778*AF$2*IF($FC778="V",1,-1)*IF($Q778="Fixo",(CT778-INDEX('Curva Forward'!$C$5:$AN$13,MATCH(CONCATENATE(BD_COMERCIAL!$K778," ",BD_COMERCIAL!$L778),'Curva Forward'!$B$5:$B$13,0),MATCH(FR$4,'Curva Forward'!$C$4:$AN$4,0))),CT778)</f>
        <v>0</v>
      </c>
      <c r="FS778" s="200">
        <f>AG778*AG$2*IF($FC778="V",1,-1)*IF($Q778="Fixo",(CU778-INDEX('Curva Forward'!$C$5:$AN$13,MATCH(CONCATENATE(BD_COMERCIAL!$K778," ",BD_COMERCIAL!$L778),'Curva Forward'!$B$5:$B$13,0),MATCH(FS$4,'Curva Forward'!$C$4:$AN$4,0))),CU778)</f>
        <v>0</v>
      </c>
      <c r="FT778" s="200">
        <f>AH778*AH$2*IF($FC778="V",1,-1)*IF($Q778="Fixo",(CV778-INDEX('Curva Forward'!$C$5:$AN$13,MATCH(CONCATENATE(BD_COMERCIAL!$K778," ",BD_COMERCIAL!$L778),'Curva Forward'!$B$5:$B$13,0),MATCH(FT$4,'Curva Forward'!$C$4:$AN$4,0))),CV778)</f>
        <v>0</v>
      </c>
      <c r="FU778" s="200">
        <f>AI778*AI$2*IF($FC778="V",1,-1)*IF($Q778="Fixo",(CW778-INDEX('Curva Forward'!$C$5:$AN$13,MATCH(CONCATENATE(BD_COMERCIAL!$K778," ",BD_COMERCIAL!$L778),'Curva Forward'!$B$5:$B$13,0),MATCH(FU$4,'Curva Forward'!$C$4:$AN$4,0))),CW778)</f>
        <v>0</v>
      </c>
      <c r="FV778" s="200">
        <f>AJ778*AJ$2*IF($FC778="V",1,-1)*IF($Q778="Fixo",(CX778-INDEX('Curva Forward'!$C$5:$AN$13,MATCH(CONCATENATE(BD_COMERCIAL!$K778," ",BD_COMERCIAL!$L778),'Curva Forward'!$B$5:$B$13,0),MATCH(FV$4,'Curva Forward'!$C$4:$AN$4,0))),CX778)</f>
        <v>0</v>
      </c>
      <c r="FW778" s="200">
        <f>AK778*AK$2*IF($FC778="V",1,-1)*IF($Q778="Fixo",(CY778-INDEX('Curva Forward'!$C$5:$AN$13,MATCH(CONCATENATE(BD_COMERCIAL!$K778," ",BD_COMERCIAL!$L778),'Curva Forward'!$B$5:$B$13,0),MATCH(FW$4,'Curva Forward'!$C$4:$AN$4,0))),CY778)</f>
        <v>0</v>
      </c>
      <c r="FX778" s="200">
        <f>AL778*AL$2*IF($FC778="V",1,-1)*IF($Q778="Fixo",(CZ778-INDEX('Curva Forward'!$C$5:$AN$13,MATCH(CONCATENATE(BD_COMERCIAL!$K778," ",BD_COMERCIAL!$L778),'Curva Forward'!$B$5:$B$13,0),MATCH(FX$4,'Curva Forward'!$C$4:$AN$4,0))),CZ778)</f>
        <v>0</v>
      </c>
      <c r="FY778" s="200">
        <f>AM778*AM$2*IF($FC778="V",1,-1)*IF($Q778="Fixo",(DA778-INDEX('Curva Forward'!$C$5:$AN$13,MATCH(CONCATENATE(BD_COMERCIAL!$K778," ",BD_COMERCIAL!$L778),'Curva Forward'!$B$5:$B$13,0),MATCH(FY$4,'Curva Forward'!$C$4:$AN$4,0))),DA778)</f>
        <v>133920</v>
      </c>
      <c r="FZ778" s="200">
        <f>AN778*AN$2*IF($FC778="V",1,-1)*IF($Q778="Fixo",(DB778-INDEX('Curva Forward'!$C$5:$AN$13,MATCH(CONCATENATE(BD_COMERCIAL!$K778," ",BD_COMERCIAL!$L778),'Curva Forward'!$B$5:$B$13,0),MATCH(FZ$4,'Curva Forward'!$C$4:$AN$4,0))),DB778)</f>
        <v>0</v>
      </c>
      <c r="GA778" s="200">
        <f>AO778*AO$2*IF($FC778="V",1,-1)*IF($Q778="Fixo",(DC778-INDEX('Curva Forward'!$C$5:$AN$13,MATCH(CONCATENATE(BD_COMERCIAL!$K778," ",BD_COMERCIAL!$L778),'Curva Forward'!$B$5:$B$13,0),MATCH(GA$4,'Curva Forward'!$C$4:$AN$4,0))),DC778)</f>
        <v>0</v>
      </c>
      <c r="GB778" s="200">
        <f>AP778*AP$2*IF($FC778="V",1,-1)*IF($Q778="Fixo",(DD778-INDEX('Curva Forward'!$C$5:$AN$13,MATCH(CONCATENATE(BD_COMERCIAL!$K778," ",BD_COMERCIAL!$L778),'Curva Forward'!$B$5:$B$13,0),MATCH(GB$4,'Curva Forward'!$C$4:$AN$4,0))),DD778)</f>
        <v>0</v>
      </c>
      <c r="GC778" s="200">
        <f>AQ778*AQ$2*IF($FC778="V",1,-1)*IF($Q778="Fixo",(DE778-INDEX('Curva Forward'!$C$5:$AN$13,MATCH(CONCATENATE(BD_COMERCIAL!$K778," ",BD_COMERCIAL!$L778),'Curva Forward'!$B$5:$B$13,0),MATCH(GC$4,'Curva Forward'!$C$4:$AN$4,0))),DE778)</f>
        <v>0</v>
      </c>
      <c r="GD778" s="200">
        <f>AR778*AR$2*IF($FC778="V",1,-1)*IF($Q778="Fixo",(DF778-INDEX('Curva Forward'!$C$5:$AN$13,MATCH(CONCATENATE(BD_COMERCIAL!$K778," ",BD_COMERCIAL!$L778),'Curva Forward'!$B$5:$B$13,0),MATCH(GD$4,'Curva Forward'!$C$4:$AN$4,0))),DF778)</f>
        <v>0</v>
      </c>
      <c r="GE778" s="200">
        <f>AS778*AS$2*IF($FC778="V",1,-1)*IF($Q778="Fixo",(DG778-INDEX('Curva Forward'!$C$5:$AN$13,MATCH(CONCATENATE(BD_COMERCIAL!$K778," ",BD_COMERCIAL!$L778),'Curva Forward'!$B$5:$B$13,0),MATCH(GE$4,'Curva Forward'!$C$4:$AN$4,0))),DG778)</f>
        <v>0</v>
      </c>
      <c r="GF778" s="200">
        <f>AT778*AT$2*IF($FC778="V",1,-1)*IF($Q778="Fixo",(DH778-INDEX('Curva Forward'!$C$5:$AN$13,MATCH(CONCATENATE(BD_COMERCIAL!$K778," ",BD_COMERCIAL!$L778),'Curva Forward'!$B$5:$B$13,0),MATCH(GF$4,'Curva Forward'!$C$4:$AN$4,0))),DH778)</f>
        <v>0</v>
      </c>
      <c r="GG778" s="200">
        <f>AU778*AU$2*IF($FC778="V",1,-1)*IF($Q778="Fixo",(DI778-INDEX('Curva Forward'!$C$5:$AN$13,MATCH(CONCATENATE(BD_COMERCIAL!$K778," ",BD_COMERCIAL!$L778),'Curva Forward'!$B$5:$B$13,0),MATCH(GG$4,'Curva Forward'!$C$4:$AN$4,0))),DI778)</f>
        <v>0</v>
      </c>
      <c r="GH778" s="200">
        <f>AV778*AV$2*IF($FC778="V",1,-1)*IF($Q778="Fixo",(DJ778-INDEX('Curva Forward'!$C$5:$AN$13,MATCH(CONCATENATE(BD_COMERCIAL!$K778," ",BD_COMERCIAL!$L778),'Curva Forward'!$B$5:$B$13,0),MATCH(GH$4,'Curva Forward'!$C$4:$AN$4,0))),DJ778)</f>
        <v>0</v>
      </c>
      <c r="GI778" s="200">
        <f>AW778*AW$2*IF($FC778="V",1,-1)*IF($Q778="Fixo",(DK778-INDEX('Curva Forward'!$C$5:$AN$13,MATCH(CONCATENATE(BD_COMERCIAL!$K778," ",BD_COMERCIAL!$L778),'Curva Forward'!$B$5:$B$13,0),MATCH(GI$4,'Curva Forward'!$C$4:$AN$4,0))),DK778)</f>
        <v>0</v>
      </c>
      <c r="GJ778" s="200">
        <f>AX778*AX$2*IF($FC778="V",1,-1)*IF($Q778="Fixo",(DL778-INDEX('Curva Forward'!$C$5:$AN$13,MATCH(CONCATENATE(BD_COMERCIAL!$K778," ",BD_COMERCIAL!$L778),'Curva Forward'!$B$5:$B$13,0),MATCH(GJ$4,'Curva Forward'!$C$4:$AN$4,0))),DL778)</f>
        <v>0</v>
      </c>
      <c r="GK778" s="200">
        <f>AY778*AY$2*IF($FC778="V",1,-1)*IF($Q778="Fixo",(DM778-INDEX('Curva Forward'!$C$5:$AN$13,MATCH(CONCATENATE(BD_COMERCIAL!$K778," ",BD_COMERCIAL!$L778),'Curva Forward'!$B$5:$B$13,0),MATCH(GK$4,'Curva Forward'!$C$4:$AN$4,0))),DM778)</f>
        <v>0</v>
      </c>
      <c r="GL778" s="200">
        <f>IF(EZ778="",0,CL778*CL$2*IF($FC778="V",1,-1)*IF($Q778="Fixo",(EZ778-INDEX('Curva Forward'!$C$5:$AN$13,MATCH(CONCATENATE(BD_COMERCIAL!$K778," ",BD_COMERCIAL!$L778),'Curva Forward'!$B$5:$B$13,0),MATCH(GL$4,'Curva Forward'!$C$4:$AN$4,0))),EZ778))</f>
        <v>0</v>
      </c>
      <c r="GM778" s="200">
        <f>IF(FA778="",0,CM778*CM$2*IF($FC778="V",1,-1)*IF($Q778="Fixo",(FA778-INDEX('Curva Forward'!$C$5:$AN$13,MATCH(CONCATENATE(BD_COMERCIAL!$K778," ",BD_COMERCIAL!$L778),'Curva Forward'!$B$5:$B$13,0),MATCH(GM$4,'Curva Forward'!$C$4:$AN$4,0))),FA778))</f>
        <v>0</v>
      </c>
      <c r="GN778" s="200">
        <f>IF(FB778="",0,CN778*CN$2*IF($FC778="V",1,-1)*IF($Q778="Fixo",(FB778-INDEX('Curva Forward'!$C$5:$AN$13,MATCH(CONCATENATE(BD_COMERCIAL!$K778," ",BD_COMERCIAL!$L778),'Curva Forward'!$B$5:$B$13,0),MATCH(GN$4,'Curva Forward'!$C$4:$AN$4,0))),FB778))</f>
        <v>0</v>
      </c>
      <c r="GO778" s="201">
        <f t="shared" ca="1" si="248"/>
        <v>0</v>
      </c>
      <c r="GP778" s="201">
        <f t="shared" ca="1" si="249"/>
        <v>0</v>
      </c>
    </row>
    <row r="779" spans="1:198" ht="15" customHeight="1" x14ac:dyDescent="0.25">
      <c r="A779" s="6"/>
      <c r="B779" s="7" t="s">
        <v>1193</v>
      </c>
      <c r="C779" s="8">
        <v>44929</v>
      </c>
      <c r="D779" s="9" t="s">
        <v>124</v>
      </c>
      <c r="E779" s="9" t="s">
        <v>1056</v>
      </c>
      <c r="F779" s="113" t="s">
        <v>992</v>
      </c>
      <c r="G779" s="10" t="s">
        <v>404</v>
      </c>
      <c r="H779" s="113" t="s">
        <v>999</v>
      </c>
      <c r="I779" s="9" t="s">
        <v>584</v>
      </c>
      <c r="J779" s="166" t="s">
        <v>1259</v>
      </c>
      <c r="K779" s="10" t="s">
        <v>29</v>
      </c>
      <c r="L779" s="84" t="s">
        <v>22</v>
      </c>
      <c r="M779" s="11">
        <v>44896</v>
      </c>
      <c r="N779" s="12">
        <v>44926</v>
      </c>
      <c r="O779" s="10">
        <v>5</v>
      </c>
      <c r="P779" s="84">
        <v>149.5</v>
      </c>
      <c r="Q779" s="84" t="s">
        <v>586</v>
      </c>
      <c r="R779" s="10" t="s">
        <v>129</v>
      </c>
      <c r="S779" s="14" t="s">
        <v>135</v>
      </c>
      <c r="T779" s="11"/>
      <c r="U779" s="12"/>
      <c r="V779" s="257" t="str">
        <f ca="1">IF(U779="","",
IF(U779="NA","",
IFERROR(VLOOKUP(EOMONTH(M779,-2)+1,IPCA!$A:$B,2,0),
VLOOKUP(EOMONTH(TODAY(),-2)+1,IPCA!$A:$B,2,0))/
VLOOKUP(EOMONTH(U779,-2)+1,IPCA!$A:$B,2,0)*
P779))</f>
        <v/>
      </c>
      <c r="W779" s="84"/>
      <c r="X779" s="13" t="s">
        <v>7</v>
      </c>
      <c r="Y779" s="166"/>
      <c r="AA779" s="108"/>
      <c r="AB779" s="15"/>
      <c r="AM779" s="6">
        <v>5</v>
      </c>
      <c r="AN779" s="15"/>
      <c r="AY779" s="6"/>
      <c r="AZ779" s="15"/>
      <c r="BK779" s="6"/>
      <c r="BL779" s="15"/>
      <c r="BW779" s="6"/>
      <c r="BX779" s="15"/>
      <c r="CI779" s="6"/>
      <c r="CJ779" s="16">
        <f t="shared" si="238"/>
        <v>0.42465753424657532</v>
      </c>
      <c r="CK779" s="16" t="str">
        <f t="shared" si="239"/>
        <v/>
      </c>
      <c r="CL779" s="16" t="str">
        <f t="shared" si="240"/>
        <v/>
      </c>
      <c r="CM779" s="16" t="str">
        <f t="shared" si="241"/>
        <v/>
      </c>
      <c r="CN779" s="16" t="str">
        <f t="shared" si="242"/>
        <v/>
      </c>
      <c r="CO779" s="18"/>
      <c r="CP779" s="15"/>
      <c r="DA779" s="6">
        <v>149.5</v>
      </c>
      <c r="DB779" s="15"/>
      <c r="DM779" s="6"/>
      <c r="DN779" s="15"/>
      <c r="DY779" s="6"/>
      <c r="DZ779" s="15"/>
      <c r="EK779" s="6"/>
      <c r="EL779" s="15"/>
      <c r="EW779" s="6"/>
      <c r="EX779" s="16">
        <f t="shared" si="233"/>
        <v>12.697260273972603</v>
      </c>
      <c r="EY779" s="16" t="str">
        <f t="shared" si="234"/>
        <v/>
      </c>
      <c r="EZ779" s="16" t="str">
        <f t="shared" si="235"/>
        <v/>
      </c>
      <c r="FA779" s="16" t="str">
        <f t="shared" si="236"/>
        <v/>
      </c>
      <c r="FB779" s="160" t="str">
        <f t="shared" si="237"/>
        <v/>
      </c>
      <c r="FC779" t="s">
        <v>204</v>
      </c>
      <c r="FD779" s="20" t="s">
        <v>584</v>
      </c>
      <c r="FE779"/>
      <c r="FF779" s="209" t="s">
        <v>206</v>
      </c>
      <c r="FH779" s="284">
        <f t="shared" ca="1" si="243"/>
        <v>0</v>
      </c>
      <c r="FI779" s="208">
        <f t="shared" si="244"/>
        <v>1</v>
      </c>
      <c r="FK779" t="str">
        <f t="shared" si="245"/>
        <v>GERDAU AÇOS LONGOS S.A. - Filial</v>
      </c>
      <c r="FL779" s="201">
        <f t="shared" ca="1" si="246"/>
        <v>556140</v>
      </c>
      <c r="FM779" s="201">
        <f t="shared" ca="1" si="247"/>
        <v>0</v>
      </c>
      <c r="FN779" s="200">
        <f>AB779*AB$2*IF($FC779="V",1,-1)*IF($Q779="Fixo",(CP779-INDEX('Curva Forward'!$C$5:$AN$13,MATCH(CONCATENATE(BD_COMERCIAL!$K779," ",BD_COMERCIAL!$L779),'Curva Forward'!$B$5:$B$13,0),MATCH(FN$4,'Curva Forward'!$C$4:$AN$4,0))),CP779)</f>
        <v>0</v>
      </c>
      <c r="FO779" s="200">
        <f>AC779*AC$2*IF($FC779="V",1,-1)*IF($Q779="Fixo",(CQ779-INDEX('Curva Forward'!$C$5:$AN$13,MATCH(CONCATENATE(BD_COMERCIAL!$K779," ",BD_COMERCIAL!$L779),'Curva Forward'!$B$5:$B$13,0),MATCH(FO$4,'Curva Forward'!$C$4:$AN$4,0))),CQ779)</f>
        <v>0</v>
      </c>
      <c r="FP779" s="200">
        <f>AD779*AD$2*IF($FC779="V",1,-1)*IF($Q779="Fixo",(CR779-INDEX('Curva Forward'!$C$5:$AN$13,MATCH(CONCATENATE(BD_COMERCIAL!$K779," ",BD_COMERCIAL!$L779),'Curva Forward'!$B$5:$B$13,0),MATCH(FP$4,'Curva Forward'!$C$4:$AN$4,0))),CR779)</f>
        <v>0</v>
      </c>
      <c r="FQ779" s="200">
        <f>AE779*AE$2*IF($FC779="V",1,-1)*IF($Q779="Fixo",(CS779-INDEX('Curva Forward'!$C$5:$AN$13,MATCH(CONCATENATE(BD_COMERCIAL!$K779," ",BD_COMERCIAL!$L779),'Curva Forward'!$B$5:$B$13,0),MATCH(FQ$4,'Curva Forward'!$C$4:$AN$4,0))),CS779)</f>
        <v>0</v>
      </c>
      <c r="FR779" s="200">
        <f>AF779*AF$2*IF($FC779="V",1,-1)*IF($Q779="Fixo",(CT779-INDEX('Curva Forward'!$C$5:$AN$13,MATCH(CONCATENATE(BD_COMERCIAL!$K779," ",BD_COMERCIAL!$L779),'Curva Forward'!$B$5:$B$13,0),MATCH(FR$4,'Curva Forward'!$C$4:$AN$4,0))),CT779)</f>
        <v>0</v>
      </c>
      <c r="FS779" s="200">
        <f>AG779*AG$2*IF($FC779="V",1,-1)*IF($Q779="Fixo",(CU779-INDEX('Curva Forward'!$C$5:$AN$13,MATCH(CONCATENATE(BD_COMERCIAL!$K779," ",BD_COMERCIAL!$L779),'Curva Forward'!$B$5:$B$13,0),MATCH(FS$4,'Curva Forward'!$C$4:$AN$4,0))),CU779)</f>
        <v>0</v>
      </c>
      <c r="FT779" s="200">
        <f>AH779*AH$2*IF($FC779="V",1,-1)*IF($Q779="Fixo",(CV779-INDEX('Curva Forward'!$C$5:$AN$13,MATCH(CONCATENATE(BD_COMERCIAL!$K779," ",BD_COMERCIAL!$L779),'Curva Forward'!$B$5:$B$13,0),MATCH(FT$4,'Curva Forward'!$C$4:$AN$4,0))),CV779)</f>
        <v>0</v>
      </c>
      <c r="FU779" s="200">
        <f>AI779*AI$2*IF($FC779="V",1,-1)*IF($Q779="Fixo",(CW779-INDEX('Curva Forward'!$C$5:$AN$13,MATCH(CONCATENATE(BD_COMERCIAL!$K779," ",BD_COMERCIAL!$L779),'Curva Forward'!$B$5:$B$13,0),MATCH(FU$4,'Curva Forward'!$C$4:$AN$4,0))),CW779)</f>
        <v>0</v>
      </c>
      <c r="FV779" s="200">
        <f>AJ779*AJ$2*IF($FC779="V",1,-1)*IF($Q779="Fixo",(CX779-INDEX('Curva Forward'!$C$5:$AN$13,MATCH(CONCATENATE(BD_COMERCIAL!$K779," ",BD_COMERCIAL!$L779),'Curva Forward'!$B$5:$B$13,0),MATCH(FV$4,'Curva Forward'!$C$4:$AN$4,0))),CX779)</f>
        <v>0</v>
      </c>
      <c r="FW779" s="200">
        <f>AK779*AK$2*IF($FC779="V",1,-1)*IF($Q779="Fixo",(CY779-INDEX('Curva Forward'!$C$5:$AN$13,MATCH(CONCATENATE(BD_COMERCIAL!$K779," ",BD_COMERCIAL!$L779),'Curva Forward'!$B$5:$B$13,0),MATCH(FW$4,'Curva Forward'!$C$4:$AN$4,0))),CY779)</f>
        <v>0</v>
      </c>
      <c r="FX779" s="200">
        <f>AL779*AL$2*IF($FC779="V",1,-1)*IF($Q779="Fixo",(CZ779-INDEX('Curva Forward'!$C$5:$AN$13,MATCH(CONCATENATE(BD_COMERCIAL!$K779," ",BD_COMERCIAL!$L779),'Curva Forward'!$B$5:$B$13,0),MATCH(FX$4,'Curva Forward'!$C$4:$AN$4,0))),CZ779)</f>
        <v>0</v>
      </c>
      <c r="FY779" s="200">
        <f>AM779*AM$2*IF($FC779="V",1,-1)*IF($Q779="Fixo",(DA779-INDEX('Curva Forward'!$C$5:$AN$13,MATCH(CONCATENATE(BD_COMERCIAL!$K779," ",BD_COMERCIAL!$L779),'Curva Forward'!$B$5:$B$13,0),MATCH(FY$4,'Curva Forward'!$C$4:$AN$4,0))),DA779)</f>
        <v>556140</v>
      </c>
      <c r="FZ779" s="200">
        <f>AN779*AN$2*IF($FC779="V",1,-1)*IF($Q779="Fixo",(DB779-INDEX('Curva Forward'!$C$5:$AN$13,MATCH(CONCATENATE(BD_COMERCIAL!$K779," ",BD_COMERCIAL!$L779),'Curva Forward'!$B$5:$B$13,0),MATCH(FZ$4,'Curva Forward'!$C$4:$AN$4,0))),DB779)</f>
        <v>0</v>
      </c>
      <c r="GA779" s="200">
        <f>AO779*AO$2*IF($FC779="V",1,-1)*IF($Q779="Fixo",(DC779-INDEX('Curva Forward'!$C$5:$AN$13,MATCH(CONCATENATE(BD_COMERCIAL!$K779," ",BD_COMERCIAL!$L779),'Curva Forward'!$B$5:$B$13,0),MATCH(GA$4,'Curva Forward'!$C$4:$AN$4,0))),DC779)</f>
        <v>0</v>
      </c>
      <c r="GB779" s="200">
        <f>AP779*AP$2*IF($FC779="V",1,-1)*IF($Q779="Fixo",(DD779-INDEX('Curva Forward'!$C$5:$AN$13,MATCH(CONCATENATE(BD_COMERCIAL!$K779," ",BD_COMERCIAL!$L779),'Curva Forward'!$B$5:$B$13,0),MATCH(GB$4,'Curva Forward'!$C$4:$AN$4,0))),DD779)</f>
        <v>0</v>
      </c>
      <c r="GC779" s="200">
        <f>AQ779*AQ$2*IF($FC779="V",1,-1)*IF($Q779="Fixo",(DE779-INDEX('Curva Forward'!$C$5:$AN$13,MATCH(CONCATENATE(BD_COMERCIAL!$K779," ",BD_COMERCIAL!$L779),'Curva Forward'!$B$5:$B$13,0),MATCH(GC$4,'Curva Forward'!$C$4:$AN$4,0))),DE779)</f>
        <v>0</v>
      </c>
      <c r="GD779" s="200">
        <f>AR779*AR$2*IF($FC779="V",1,-1)*IF($Q779="Fixo",(DF779-INDEX('Curva Forward'!$C$5:$AN$13,MATCH(CONCATENATE(BD_COMERCIAL!$K779," ",BD_COMERCIAL!$L779),'Curva Forward'!$B$5:$B$13,0),MATCH(GD$4,'Curva Forward'!$C$4:$AN$4,0))),DF779)</f>
        <v>0</v>
      </c>
      <c r="GE779" s="200">
        <f>AS779*AS$2*IF($FC779="V",1,-1)*IF($Q779="Fixo",(DG779-INDEX('Curva Forward'!$C$5:$AN$13,MATCH(CONCATENATE(BD_COMERCIAL!$K779," ",BD_COMERCIAL!$L779),'Curva Forward'!$B$5:$B$13,0),MATCH(GE$4,'Curva Forward'!$C$4:$AN$4,0))),DG779)</f>
        <v>0</v>
      </c>
      <c r="GF779" s="200">
        <f>AT779*AT$2*IF($FC779="V",1,-1)*IF($Q779="Fixo",(DH779-INDEX('Curva Forward'!$C$5:$AN$13,MATCH(CONCATENATE(BD_COMERCIAL!$K779," ",BD_COMERCIAL!$L779),'Curva Forward'!$B$5:$B$13,0),MATCH(GF$4,'Curva Forward'!$C$4:$AN$4,0))),DH779)</f>
        <v>0</v>
      </c>
      <c r="GG779" s="200">
        <f>AU779*AU$2*IF($FC779="V",1,-1)*IF($Q779="Fixo",(DI779-INDEX('Curva Forward'!$C$5:$AN$13,MATCH(CONCATENATE(BD_COMERCIAL!$K779," ",BD_COMERCIAL!$L779),'Curva Forward'!$B$5:$B$13,0),MATCH(GG$4,'Curva Forward'!$C$4:$AN$4,0))),DI779)</f>
        <v>0</v>
      </c>
      <c r="GH779" s="200">
        <f>AV779*AV$2*IF($FC779="V",1,-1)*IF($Q779="Fixo",(DJ779-INDEX('Curva Forward'!$C$5:$AN$13,MATCH(CONCATENATE(BD_COMERCIAL!$K779," ",BD_COMERCIAL!$L779),'Curva Forward'!$B$5:$B$13,0),MATCH(GH$4,'Curva Forward'!$C$4:$AN$4,0))),DJ779)</f>
        <v>0</v>
      </c>
      <c r="GI779" s="200">
        <f>AW779*AW$2*IF($FC779="V",1,-1)*IF($Q779="Fixo",(DK779-INDEX('Curva Forward'!$C$5:$AN$13,MATCH(CONCATENATE(BD_COMERCIAL!$K779," ",BD_COMERCIAL!$L779),'Curva Forward'!$B$5:$B$13,0),MATCH(GI$4,'Curva Forward'!$C$4:$AN$4,0))),DK779)</f>
        <v>0</v>
      </c>
      <c r="GJ779" s="200">
        <f>AX779*AX$2*IF($FC779="V",1,-1)*IF($Q779="Fixo",(DL779-INDEX('Curva Forward'!$C$5:$AN$13,MATCH(CONCATENATE(BD_COMERCIAL!$K779," ",BD_COMERCIAL!$L779),'Curva Forward'!$B$5:$B$13,0),MATCH(GJ$4,'Curva Forward'!$C$4:$AN$4,0))),DL779)</f>
        <v>0</v>
      </c>
      <c r="GK779" s="200">
        <f>AY779*AY$2*IF($FC779="V",1,-1)*IF($Q779="Fixo",(DM779-INDEX('Curva Forward'!$C$5:$AN$13,MATCH(CONCATENATE(BD_COMERCIAL!$K779," ",BD_COMERCIAL!$L779),'Curva Forward'!$B$5:$B$13,0),MATCH(GK$4,'Curva Forward'!$C$4:$AN$4,0))),DM779)</f>
        <v>0</v>
      </c>
      <c r="GL779" s="200">
        <f>IF(EZ779="",0,CL779*CL$2*IF($FC779="V",1,-1)*IF($Q779="Fixo",(EZ779-INDEX('Curva Forward'!$C$5:$AN$13,MATCH(CONCATENATE(BD_COMERCIAL!$K779," ",BD_COMERCIAL!$L779),'Curva Forward'!$B$5:$B$13,0),MATCH(GL$4,'Curva Forward'!$C$4:$AN$4,0))),EZ779))</f>
        <v>0</v>
      </c>
      <c r="GM779" s="200">
        <f>IF(FA779="",0,CM779*CM$2*IF($FC779="V",1,-1)*IF($Q779="Fixo",(FA779-INDEX('Curva Forward'!$C$5:$AN$13,MATCH(CONCATENATE(BD_COMERCIAL!$K779," ",BD_COMERCIAL!$L779),'Curva Forward'!$B$5:$B$13,0),MATCH(GM$4,'Curva Forward'!$C$4:$AN$4,0))),FA779))</f>
        <v>0</v>
      </c>
      <c r="GN779" s="200">
        <f>IF(FB779="",0,CN779*CN$2*IF($FC779="V",1,-1)*IF($Q779="Fixo",(FB779-INDEX('Curva Forward'!$C$5:$AN$13,MATCH(CONCATENATE(BD_COMERCIAL!$K779," ",BD_COMERCIAL!$L779),'Curva Forward'!$B$5:$B$13,0),MATCH(GN$4,'Curva Forward'!$C$4:$AN$4,0))),FB779))</f>
        <v>0</v>
      </c>
      <c r="GO779" s="201">
        <f t="shared" ca="1" si="248"/>
        <v>0</v>
      </c>
      <c r="GP779" s="201">
        <f t="shared" ca="1" si="249"/>
        <v>0</v>
      </c>
    </row>
    <row r="780" spans="1:198" ht="15" customHeight="1" x14ac:dyDescent="0.25">
      <c r="A780" s="6"/>
      <c r="B780" s="7" t="s">
        <v>1263</v>
      </c>
      <c r="C780" s="8">
        <v>44930</v>
      </c>
      <c r="D780" s="9" t="s">
        <v>124</v>
      </c>
      <c r="E780" s="9" t="s">
        <v>1056</v>
      </c>
      <c r="F780" s="113" t="s">
        <v>992</v>
      </c>
      <c r="G780" s="10" t="s">
        <v>225</v>
      </c>
      <c r="H780" s="113" t="s">
        <v>1030</v>
      </c>
      <c r="I780" s="9" t="s">
        <v>126</v>
      </c>
      <c r="J780" s="166" t="s">
        <v>1234</v>
      </c>
      <c r="K780" s="10" t="s">
        <v>127</v>
      </c>
      <c r="L780" s="84" t="s">
        <v>22</v>
      </c>
      <c r="M780" s="11">
        <v>44927</v>
      </c>
      <c r="N780" s="12">
        <v>45016</v>
      </c>
      <c r="O780" s="10">
        <v>10</v>
      </c>
      <c r="P780" s="84">
        <v>69.5</v>
      </c>
      <c r="Q780" s="84" t="s">
        <v>128</v>
      </c>
      <c r="R780" s="10" t="s">
        <v>129</v>
      </c>
      <c r="S780" s="14" t="s">
        <v>135</v>
      </c>
      <c r="T780" s="11"/>
      <c r="U780" s="12"/>
      <c r="V780" s="257" t="str">
        <f ca="1">IF(U780="","",
IF(U780="NA","",
IFERROR(VLOOKUP(EOMONTH(M780,-2)+1,IPCA!$A:$B,2,0),
VLOOKUP(EOMONTH(TODAY(),-2)+1,IPCA!$A:$B,2,0))/
VLOOKUP(EOMONTH(U780,-2)+1,IPCA!$A:$B,2,0)*
P780))</f>
        <v/>
      </c>
      <c r="W780" s="84"/>
      <c r="X780" s="13" t="s">
        <v>133</v>
      </c>
      <c r="Y780" s="166"/>
      <c r="AA780" s="108"/>
      <c r="AB780" s="15"/>
      <c r="AM780" s="6"/>
      <c r="AN780" s="15">
        <v>10</v>
      </c>
      <c r="AO780">
        <v>10</v>
      </c>
      <c r="AP780">
        <v>10</v>
      </c>
      <c r="AY780" s="6"/>
      <c r="AZ780" s="15"/>
      <c r="BK780" s="6"/>
      <c r="BL780" s="15"/>
      <c r="BW780" s="6"/>
      <c r="BX780" s="15"/>
      <c r="CI780" s="6"/>
      <c r="CJ780" s="16" t="str">
        <f t="shared" si="238"/>
        <v/>
      </c>
      <c r="CK780" s="16">
        <f t="shared" si="239"/>
        <v>2.4657534246575343</v>
      </c>
      <c r="CL780" s="16" t="str">
        <f t="shared" si="240"/>
        <v/>
      </c>
      <c r="CM780" s="16" t="str">
        <f t="shared" si="241"/>
        <v/>
      </c>
      <c r="CN780" s="16" t="str">
        <f t="shared" si="242"/>
        <v/>
      </c>
      <c r="CO780" s="18"/>
      <c r="CP780" s="15"/>
      <c r="DA780" s="6"/>
      <c r="DB780" s="15">
        <v>69.5</v>
      </c>
      <c r="DC780">
        <v>69.5</v>
      </c>
      <c r="DD780">
        <v>69.5</v>
      </c>
      <c r="DM780" s="6"/>
      <c r="DN780" s="15"/>
      <c r="DY780" s="6"/>
      <c r="DZ780" s="15"/>
      <c r="EK780" s="6"/>
      <c r="EL780" s="15"/>
      <c r="EW780" s="6"/>
      <c r="EX780" s="16" t="str">
        <f t="shared" si="233"/>
        <v/>
      </c>
      <c r="EY780" s="16">
        <f t="shared" si="234"/>
        <v>17.136986301369863</v>
      </c>
      <c r="EZ780" s="16" t="str">
        <f t="shared" si="235"/>
        <v/>
      </c>
      <c r="FA780" s="16" t="str">
        <f t="shared" si="236"/>
        <v/>
      </c>
      <c r="FB780" s="160" t="str">
        <f t="shared" si="237"/>
        <v/>
      </c>
      <c r="FC780" t="s">
        <v>204</v>
      </c>
      <c r="FD780" s="20" t="s">
        <v>126</v>
      </c>
      <c r="FE780"/>
      <c r="FF780" s="209" t="s">
        <v>206</v>
      </c>
      <c r="FH780" s="284">
        <f t="shared" ca="1" si="243"/>
        <v>0</v>
      </c>
      <c r="FI780" s="208">
        <f t="shared" si="244"/>
        <v>2.9666666666666668</v>
      </c>
      <c r="FK780" t="str">
        <f t="shared" si="245"/>
        <v>Eneva Comercializadora de Energia Ltda</v>
      </c>
      <c r="FL780" s="201">
        <f t="shared" ca="1" si="246"/>
        <v>0</v>
      </c>
      <c r="FM780" s="201">
        <f t="shared" ca="1" si="247"/>
        <v>-1738800</v>
      </c>
      <c r="FN780" s="200">
        <f>AB780*AB$2*IF($FC780="V",1,-1)*IF($Q780="Fixo",(CP780-INDEX('Curva Forward'!$C$5:$AN$13,MATCH(CONCATENATE(BD_COMERCIAL!$K780," ",BD_COMERCIAL!$L780),'Curva Forward'!$B$5:$B$13,0),MATCH(FN$4,'Curva Forward'!$C$4:$AN$4,0))),CP780)</f>
        <v>0</v>
      </c>
      <c r="FO780" s="200">
        <f>AC780*AC$2*IF($FC780="V",1,-1)*IF($Q780="Fixo",(CQ780-INDEX('Curva Forward'!$C$5:$AN$13,MATCH(CONCATENATE(BD_COMERCIAL!$K780," ",BD_COMERCIAL!$L780),'Curva Forward'!$B$5:$B$13,0),MATCH(FO$4,'Curva Forward'!$C$4:$AN$4,0))),CQ780)</f>
        <v>0</v>
      </c>
      <c r="FP780" s="200">
        <f>AD780*AD$2*IF($FC780="V",1,-1)*IF($Q780="Fixo",(CR780-INDEX('Curva Forward'!$C$5:$AN$13,MATCH(CONCATENATE(BD_COMERCIAL!$K780," ",BD_COMERCIAL!$L780),'Curva Forward'!$B$5:$B$13,0),MATCH(FP$4,'Curva Forward'!$C$4:$AN$4,0))),CR780)</f>
        <v>0</v>
      </c>
      <c r="FQ780" s="200">
        <f>AE780*AE$2*IF($FC780="V",1,-1)*IF($Q780="Fixo",(CS780-INDEX('Curva Forward'!$C$5:$AN$13,MATCH(CONCATENATE(BD_COMERCIAL!$K780," ",BD_COMERCIAL!$L780),'Curva Forward'!$B$5:$B$13,0),MATCH(FQ$4,'Curva Forward'!$C$4:$AN$4,0))),CS780)</f>
        <v>0</v>
      </c>
      <c r="FR780" s="200">
        <f>AF780*AF$2*IF($FC780="V",1,-1)*IF($Q780="Fixo",(CT780-INDEX('Curva Forward'!$C$5:$AN$13,MATCH(CONCATENATE(BD_COMERCIAL!$K780," ",BD_COMERCIAL!$L780),'Curva Forward'!$B$5:$B$13,0),MATCH(FR$4,'Curva Forward'!$C$4:$AN$4,0))),CT780)</f>
        <v>0</v>
      </c>
      <c r="FS780" s="200">
        <f>AG780*AG$2*IF($FC780="V",1,-1)*IF($Q780="Fixo",(CU780-INDEX('Curva Forward'!$C$5:$AN$13,MATCH(CONCATENATE(BD_COMERCIAL!$K780," ",BD_COMERCIAL!$L780),'Curva Forward'!$B$5:$B$13,0),MATCH(FS$4,'Curva Forward'!$C$4:$AN$4,0))),CU780)</f>
        <v>0</v>
      </c>
      <c r="FT780" s="200">
        <f>AH780*AH$2*IF($FC780="V",1,-1)*IF($Q780="Fixo",(CV780-INDEX('Curva Forward'!$C$5:$AN$13,MATCH(CONCATENATE(BD_COMERCIAL!$K780," ",BD_COMERCIAL!$L780),'Curva Forward'!$B$5:$B$13,0),MATCH(FT$4,'Curva Forward'!$C$4:$AN$4,0))),CV780)</f>
        <v>0</v>
      </c>
      <c r="FU780" s="200">
        <f>AI780*AI$2*IF($FC780="V",1,-1)*IF($Q780="Fixo",(CW780-INDEX('Curva Forward'!$C$5:$AN$13,MATCH(CONCATENATE(BD_COMERCIAL!$K780," ",BD_COMERCIAL!$L780),'Curva Forward'!$B$5:$B$13,0),MATCH(FU$4,'Curva Forward'!$C$4:$AN$4,0))),CW780)</f>
        <v>0</v>
      </c>
      <c r="FV780" s="200">
        <f>AJ780*AJ$2*IF($FC780="V",1,-1)*IF($Q780="Fixo",(CX780-INDEX('Curva Forward'!$C$5:$AN$13,MATCH(CONCATENATE(BD_COMERCIAL!$K780," ",BD_COMERCIAL!$L780),'Curva Forward'!$B$5:$B$13,0),MATCH(FV$4,'Curva Forward'!$C$4:$AN$4,0))),CX780)</f>
        <v>0</v>
      </c>
      <c r="FW780" s="200">
        <f>AK780*AK$2*IF($FC780="V",1,-1)*IF($Q780="Fixo",(CY780-INDEX('Curva Forward'!$C$5:$AN$13,MATCH(CONCATENATE(BD_COMERCIAL!$K780," ",BD_COMERCIAL!$L780),'Curva Forward'!$B$5:$B$13,0),MATCH(FW$4,'Curva Forward'!$C$4:$AN$4,0))),CY780)</f>
        <v>0</v>
      </c>
      <c r="FX780" s="200">
        <f>AL780*AL$2*IF($FC780="V",1,-1)*IF($Q780="Fixo",(CZ780-INDEX('Curva Forward'!$C$5:$AN$13,MATCH(CONCATENATE(BD_COMERCIAL!$K780," ",BD_COMERCIAL!$L780),'Curva Forward'!$B$5:$B$13,0),MATCH(FX$4,'Curva Forward'!$C$4:$AN$4,0))),CZ780)</f>
        <v>0</v>
      </c>
      <c r="FY780" s="200">
        <f>AM780*AM$2*IF($FC780="V",1,-1)*IF($Q780="Fixo",(DA780-INDEX('Curva Forward'!$C$5:$AN$13,MATCH(CONCATENATE(BD_COMERCIAL!$K780," ",BD_COMERCIAL!$L780),'Curva Forward'!$B$5:$B$13,0),MATCH(FY$4,'Curva Forward'!$C$4:$AN$4,0))),DA780)</f>
        <v>0</v>
      </c>
      <c r="FZ780" s="200">
        <f>AN780*AN$2*IF($FC780="V",1,-1)*IF($Q780="Fixo",(DB780-INDEX('Curva Forward'!$C$5:$AN$13,MATCH(CONCATENATE(BD_COMERCIAL!$K780," ",BD_COMERCIAL!$L780),'Curva Forward'!$B$5:$B$13,0),MATCH(FZ$4,'Curva Forward'!$C$4:$AN$4,0))),DB780)</f>
        <v>-598920</v>
      </c>
      <c r="GA780" s="200">
        <f>AO780*AO$2*IF($FC780="V",1,-1)*IF($Q780="Fixo",(DC780-INDEX('Curva Forward'!$C$5:$AN$13,MATCH(CONCATENATE(BD_COMERCIAL!$K780," ",BD_COMERCIAL!$L780),'Curva Forward'!$B$5:$B$13,0),MATCH(GA$4,'Curva Forward'!$C$4:$AN$4,0))),DC780)</f>
        <v>-540960</v>
      </c>
      <c r="GB780" s="200">
        <f>AP780*AP$2*IF($FC780="V",1,-1)*IF($Q780="Fixo",(DD780-INDEX('Curva Forward'!$C$5:$AN$13,MATCH(CONCATENATE(BD_COMERCIAL!$K780," ",BD_COMERCIAL!$L780),'Curva Forward'!$B$5:$B$13,0),MATCH(GB$4,'Curva Forward'!$C$4:$AN$4,0))),DD780)</f>
        <v>-598920</v>
      </c>
      <c r="GC780" s="200">
        <f>AQ780*AQ$2*IF($FC780="V",1,-1)*IF($Q780="Fixo",(DE780-INDEX('Curva Forward'!$C$5:$AN$13,MATCH(CONCATENATE(BD_COMERCIAL!$K780," ",BD_COMERCIAL!$L780),'Curva Forward'!$B$5:$B$13,0),MATCH(GC$4,'Curva Forward'!$C$4:$AN$4,0))),DE780)</f>
        <v>0</v>
      </c>
      <c r="GD780" s="200">
        <f>AR780*AR$2*IF($FC780="V",1,-1)*IF($Q780="Fixo",(DF780-INDEX('Curva Forward'!$C$5:$AN$13,MATCH(CONCATENATE(BD_COMERCIAL!$K780," ",BD_COMERCIAL!$L780),'Curva Forward'!$B$5:$B$13,0),MATCH(GD$4,'Curva Forward'!$C$4:$AN$4,0))),DF780)</f>
        <v>0</v>
      </c>
      <c r="GE780" s="200">
        <f>AS780*AS$2*IF($FC780="V",1,-1)*IF($Q780="Fixo",(DG780-INDEX('Curva Forward'!$C$5:$AN$13,MATCH(CONCATENATE(BD_COMERCIAL!$K780," ",BD_COMERCIAL!$L780),'Curva Forward'!$B$5:$B$13,0),MATCH(GE$4,'Curva Forward'!$C$4:$AN$4,0))),DG780)</f>
        <v>0</v>
      </c>
      <c r="GF780" s="200">
        <f>AT780*AT$2*IF($FC780="V",1,-1)*IF($Q780="Fixo",(DH780-INDEX('Curva Forward'!$C$5:$AN$13,MATCH(CONCATENATE(BD_COMERCIAL!$K780," ",BD_COMERCIAL!$L780),'Curva Forward'!$B$5:$B$13,0),MATCH(GF$4,'Curva Forward'!$C$4:$AN$4,0))),DH780)</f>
        <v>0</v>
      </c>
      <c r="GG780" s="200">
        <f>AU780*AU$2*IF($FC780="V",1,-1)*IF($Q780="Fixo",(DI780-INDEX('Curva Forward'!$C$5:$AN$13,MATCH(CONCATENATE(BD_COMERCIAL!$K780," ",BD_COMERCIAL!$L780),'Curva Forward'!$B$5:$B$13,0),MATCH(GG$4,'Curva Forward'!$C$4:$AN$4,0))),DI780)</f>
        <v>0</v>
      </c>
      <c r="GH780" s="200">
        <f>AV780*AV$2*IF($FC780="V",1,-1)*IF($Q780="Fixo",(DJ780-INDEX('Curva Forward'!$C$5:$AN$13,MATCH(CONCATENATE(BD_COMERCIAL!$K780," ",BD_COMERCIAL!$L780),'Curva Forward'!$B$5:$B$13,0),MATCH(GH$4,'Curva Forward'!$C$4:$AN$4,0))),DJ780)</f>
        <v>0</v>
      </c>
      <c r="GI780" s="200">
        <f>AW780*AW$2*IF($FC780="V",1,-1)*IF($Q780="Fixo",(DK780-INDEX('Curva Forward'!$C$5:$AN$13,MATCH(CONCATENATE(BD_COMERCIAL!$K780," ",BD_COMERCIAL!$L780),'Curva Forward'!$B$5:$B$13,0),MATCH(GI$4,'Curva Forward'!$C$4:$AN$4,0))),DK780)</f>
        <v>0</v>
      </c>
      <c r="GJ780" s="200">
        <f>AX780*AX$2*IF($FC780="V",1,-1)*IF($Q780="Fixo",(DL780-INDEX('Curva Forward'!$C$5:$AN$13,MATCH(CONCATENATE(BD_COMERCIAL!$K780," ",BD_COMERCIAL!$L780),'Curva Forward'!$B$5:$B$13,0),MATCH(GJ$4,'Curva Forward'!$C$4:$AN$4,0))),DL780)</f>
        <v>0</v>
      </c>
      <c r="GK780" s="200">
        <f>AY780*AY$2*IF($FC780="V",1,-1)*IF($Q780="Fixo",(DM780-INDEX('Curva Forward'!$C$5:$AN$13,MATCH(CONCATENATE(BD_COMERCIAL!$K780," ",BD_COMERCIAL!$L780),'Curva Forward'!$B$5:$B$13,0),MATCH(GK$4,'Curva Forward'!$C$4:$AN$4,0))),DM780)</f>
        <v>0</v>
      </c>
      <c r="GL780" s="200">
        <f>IF(EZ780="",0,CL780*CL$2*IF($FC780="V",1,-1)*IF($Q780="Fixo",(EZ780-INDEX('Curva Forward'!$C$5:$AN$13,MATCH(CONCATENATE(BD_COMERCIAL!$K780," ",BD_COMERCIAL!$L780),'Curva Forward'!$B$5:$B$13,0),MATCH(GL$4,'Curva Forward'!$C$4:$AN$4,0))),EZ780))</f>
        <v>0</v>
      </c>
      <c r="GM780" s="200">
        <f>IF(FA780="",0,CM780*CM$2*IF($FC780="V",1,-1)*IF($Q780="Fixo",(FA780-INDEX('Curva Forward'!$C$5:$AN$13,MATCH(CONCATENATE(BD_COMERCIAL!$K780," ",BD_COMERCIAL!$L780),'Curva Forward'!$B$5:$B$13,0),MATCH(GM$4,'Curva Forward'!$C$4:$AN$4,0))),FA780))</f>
        <v>0</v>
      </c>
      <c r="GN780" s="200">
        <f>IF(FB780="",0,CN780*CN$2*IF($FC780="V",1,-1)*IF($Q780="Fixo",(FB780-INDEX('Curva Forward'!$C$5:$AN$13,MATCH(CONCATENATE(BD_COMERCIAL!$K780," ",BD_COMERCIAL!$L780),'Curva Forward'!$B$5:$B$13,0),MATCH(GN$4,'Curva Forward'!$C$4:$AN$4,0))),FB780))</f>
        <v>0</v>
      </c>
      <c r="GO780" s="201">
        <f t="shared" ca="1" si="248"/>
        <v>0</v>
      </c>
      <c r="GP780" s="201">
        <f t="shared" ca="1" si="249"/>
        <v>-1738800</v>
      </c>
    </row>
    <row r="781" spans="1:198" ht="15" customHeight="1" x14ac:dyDescent="0.25">
      <c r="A781" s="6"/>
      <c r="B781" s="7" t="s">
        <v>1264</v>
      </c>
      <c r="C781" s="8">
        <v>44930</v>
      </c>
      <c r="D781" s="9" t="s">
        <v>124</v>
      </c>
      <c r="E781" s="9" t="s">
        <v>1056</v>
      </c>
      <c r="F781" s="113" t="s">
        <v>992</v>
      </c>
      <c r="G781" s="10" t="s">
        <v>873</v>
      </c>
      <c r="H781" s="113" t="s">
        <v>1066</v>
      </c>
      <c r="I781" s="9" t="s">
        <v>126</v>
      </c>
      <c r="J781" s="166" t="s">
        <v>1234</v>
      </c>
      <c r="K781" s="10" t="s">
        <v>127</v>
      </c>
      <c r="L781" s="84" t="s">
        <v>22</v>
      </c>
      <c r="M781" s="11">
        <v>44927</v>
      </c>
      <c r="N781" s="12">
        <v>45016</v>
      </c>
      <c r="O781" s="10">
        <v>10</v>
      </c>
      <c r="P781" s="84">
        <v>69.5</v>
      </c>
      <c r="Q781" s="84" t="s">
        <v>128</v>
      </c>
      <c r="R781" s="10" t="s">
        <v>129</v>
      </c>
      <c r="S781" s="14" t="s">
        <v>135</v>
      </c>
      <c r="T781" s="11"/>
      <c r="U781" s="12"/>
      <c r="V781" s="257" t="str">
        <f ca="1">IF(U781="","",
IF(U781="NA","",
IFERROR(VLOOKUP(EOMONTH(M781,-2)+1,IPCA!$A:$B,2,0),
VLOOKUP(EOMONTH(TODAY(),-2)+1,IPCA!$A:$B,2,0))/
VLOOKUP(EOMONTH(U781,-2)+1,IPCA!$A:$B,2,0)*
P781))</f>
        <v/>
      </c>
      <c r="W781" s="84"/>
      <c r="X781" s="13" t="s">
        <v>133</v>
      </c>
      <c r="Y781" s="166"/>
      <c r="AA781" s="108"/>
      <c r="AB781" s="15"/>
      <c r="AM781" s="6"/>
      <c r="AN781" s="15">
        <v>10</v>
      </c>
      <c r="AO781">
        <v>10</v>
      </c>
      <c r="AP781">
        <v>10</v>
      </c>
      <c r="AY781" s="6"/>
      <c r="AZ781" s="15"/>
      <c r="BK781" s="6"/>
      <c r="BL781" s="15"/>
      <c r="BW781" s="6"/>
      <c r="BX781" s="15"/>
      <c r="CI781" s="6"/>
      <c r="CJ781" s="16" t="str">
        <f t="shared" si="238"/>
        <v/>
      </c>
      <c r="CK781" s="16">
        <f t="shared" si="239"/>
        <v>2.4657534246575343</v>
      </c>
      <c r="CL781" s="16" t="str">
        <f t="shared" si="240"/>
        <v/>
      </c>
      <c r="CM781" s="16" t="str">
        <f t="shared" si="241"/>
        <v/>
      </c>
      <c r="CN781" s="16" t="str">
        <f t="shared" si="242"/>
        <v/>
      </c>
      <c r="CO781" s="18"/>
      <c r="CP781" s="15"/>
      <c r="DA781" s="6"/>
      <c r="DB781" s="15">
        <v>69.5</v>
      </c>
      <c r="DC781">
        <v>69.5</v>
      </c>
      <c r="DD781">
        <v>69.5</v>
      </c>
      <c r="DM781" s="6"/>
      <c r="DN781" s="15"/>
      <c r="DY781" s="6"/>
      <c r="DZ781" s="15"/>
      <c r="EK781" s="6"/>
      <c r="EL781" s="15"/>
      <c r="EW781" s="6"/>
      <c r="EX781" s="16" t="str">
        <f t="shared" si="233"/>
        <v/>
      </c>
      <c r="EY781" s="16">
        <f t="shared" si="234"/>
        <v>17.136986301369863</v>
      </c>
      <c r="EZ781" s="16" t="str">
        <f t="shared" si="235"/>
        <v/>
      </c>
      <c r="FA781" s="16" t="str">
        <f t="shared" si="236"/>
        <v/>
      </c>
      <c r="FB781" s="160" t="str">
        <f t="shared" si="237"/>
        <v/>
      </c>
      <c r="FC781" t="s">
        <v>204</v>
      </c>
      <c r="FD781" s="20" t="s">
        <v>126</v>
      </c>
      <c r="FE781"/>
      <c r="FF781" s="209" t="s">
        <v>206</v>
      </c>
      <c r="FH781" s="284">
        <f t="shared" ca="1" si="243"/>
        <v>0</v>
      </c>
      <c r="FI781" s="208">
        <f t="shared" si="244"/>
        <v>2.9666666666666668</v>
      </c>
      <c r="FK781" t="str">
        <f t="shared" si="245"/>
        <v>MEZ COMERCIALIZADORA DE ENERGIA ELETRICA LTDA.</v>
      </c>
      <c r="FL781" s="201">
        <f t="shared" ca="1" si="246"/>
        <v>0</v>
      </c>
      <c r="FM781" s="201">
        <f t="shared" ca="1" si="247"/>
        <v>-1738800</v>
      </c>
      <c r="FN781" s="200">
        <f>AB781*AB$2*IF($FC781="V",1,-1)*IF($Q781="Fixo",(CP781-INDEX('Curva Forward'!$C$5:$AN$13,MATCH(CONCATENATE(BD_COMERCIAL!$K781," ",BD_COMERCIAL!$L781),'Curva Forward'!$B$5:$B$13,0),MATCH(FN$4,'Curva Forward'!$C$4:$AN$4,0))),CP781)</f>
        <v>0</v>
      </c>
      <c r="FO781" s="200">
        <f>AC781*AC$2*IF($FC781="V",1,-1)*IF($Q781="Fixo",(CQ781-INDEX('Curva Forward'!$C$5:$AN$13,MATCH(CONCATENATE(BD_COMERCIAL!$K781," ",BD_COMERCIAL!$L781),'Curva Forward'!$B$5:$B$13,0),MATCH(FO$4,'Curva Forward'!$C$4:$AN$4,0))),CQ781)</f>
        <v>0</v>
      </c>
      <c r="FP781" s="200">
        <f>AD781*AD$2*IF($FC781="V",1,-1)*IF($Q781="Fixo",(CR781-INDEX('Curva Forward'!$C$5:$AN$13,MATCH(CONCATENATE(BD_COMERCIAL!$K781," ",BD_COMERCIAL!$L781),'Curva Forward'!$B$5:$B$13,0),MATCH(FP$4,'Curva Forward'!$C$4:$AN$4,0))),CR781)</f>
        <v>0</v>
      </c>
      <c r="FQ781" s="200">
        <f>AE781*AE$2*IF($FC781="V",1,-1)*IF($Q781="Fixo",(CS781-INDEX('Curva Forward'!$C$5:$AN$13,MATCH(CONCATENATE(BD_COMERCIAL!$K781," ",BD_COMERCIAL!$L781),'Curva Forward'!$B$5:$B$13,0),MATCH(FQ$4,'Curva Forward'!$C$4:$AN$4,0))),CS781)</f>
        <v>0</v>
      </c>
      <c r="FR781" s="200">
        <f>AF781*AF$2*IF($FC781="V",1,-1)*IF($Q781="Fixo",(CT781-INDEX('Curva Forward'!$C$5:$AN$13,MATCH(CONCATENATE(BD_COMERCIAL!$K781," ",BD_COMERCIAL!$L781),'Curva Forward'!$B$5:$B$13,0),MATCH(FR$4,'Curva Forward'!$C$4:$AN$4,0))),CT781)</f>
        <v>0</v>
      </c>
      <c r="FS781" s="200">
        <f>AG781*AG$2*IF($FC781="V",1,-1)*IF($Q781="Fixo",(CU781-INDEX('Curva Forward'!$C$5:$AN$13,MATCH(CONCATENATE(BD_COMERCIAL!$K781," ",BD_COMERCIAL!$L781),'Curva Forward'!$B$5:$B$13,0),MATCH(FS$4,'Curva Forward'!$C$4:$AN$4,0))),CU781)</f>
        <v>0</v>
      </c>
      <c r="FT781" s="200">
        <f>AH781*AH$2*IF($FC781="V",1,-1)*IF($Q781="Fixo",(CV781-INDEX('Curva Forward'!$C$5:$AN$13,MATCH(CONCATENATE(BD_COMERCIAL!$K781," ",BD_COMERCIAL!$L781),'Curva Forward'!$B$5:$B$13,0),MATCH(FT$4,'Curva Forward'!$C$4:$AN$4,0))),CV781)</f>
        <v>0</v>
      </c>
      <c r="FU781" s="200">
        <f>AI781*AI$2*IF($FC781="V",1,-1)*IF($Q781="Fixo",(CW781-INDEX('Curva Forward'!$C$5:$AN$13,MATCH(CONCATENATE(BD_COMERCIAL!$K781," ",BD_COMERCIAL!$L781),'Curva Forward'!$B$5:$B$13,0),MATCH(FU$4,'Curva Forward'!$C$4:$AN$4,0))),CW781)</f>
        <v>0</v>
      </c>
      <c r="FV781" s="200">
        <f>AJ781*AJ$2*IF($FC781="V",1,-1)*IF($Q781="Fixo",(CX781-INDEX('Curva Forward'!$C$5:$AN$13,MATCH(CONCATENATE(BD_COMERCIAL!$K781," ",BD_COMERCIAL!$L781),'Curva Forward'!$B$5:$B$13,0),MATCH(FV$4,'Curva Forward'!$C$4:$AN$4,0))),CX781)</f>
        <v>0</v>
      </c>
      <c r="FW781" s="200">
        <f>AK781*AK$2*IF($FC781="V",1,-1)*IF($Q781="Fixo",(CY781-INDEX('Curva Forward'!$C$5:$AN$13,MATCH(CONCATENATE(BD_COMERCIAL!$K781," ",BD_COMERCIAL!$L781),'Curva Forward'!$B$5:$B$13,0),MATCH(FW$4,'Curva Forward'!$C$4:$AN$4,0))),CY781)</f>
        <v>0</v>
      </c>
      <c r="FX781" s="200">
        <f>AL781*AL$2*IF($FC781="V",1,-1)*IF($Q781="Fixo",(CZ781-INDEX('Curva Forward'!$C$5:$AN$13,MATCH(CONCATENATE(BD_COMERCIAL!$K781," ",BD_COMERCIAL!$L781),'Curva Forward'!$B$5:$B$13,0),MATCH(FX$4,'Curva Forward'!$C$4:$AN$4,0))),CZ781)</f>
        <v>0</v>
      </c>
      <c r="FY781" s="200">
        <f>AM781*AM$2*IF($FC781="V",1,-1)*IF($Q781="Fixo",(DA781-INDEX('Curva Forward'!$C$5:$AN$13,MATCH(CONCATENATE(BD_COMERCIAL!$K781," ",BD_COMERCIAL!$L781),'Curva Forward'!$B$5:$B$13,0),MATCH(FY$4,'Curva Forward'!$C$4:$AN$4,0))),DA781)</f>
        <v>0</v>
      </c>
      <c r="FZ781" s="200">
        <f>AN781*AN$2*IF($FC781="V",1,-1)*IF($Q781="Fixo",(DB781-INDEX('Curva Forward'!$C$5:$AN$13,MATCH(CONCATENATE(BD_COMERCIAL!$K781," ",BD_COMERCIAL!$L781),'Curva Forward'!$B$5:$B$13,0),MATCH(FZ$4,'Curva Forward'!$C$4:$AN$4,0))),DB781)</f>
        <v>-598920</v>
      </c>
      <c r="GA781" s="200">
        <f>AO781*AO$2*IF($FC781="V",1,-1)*IF($Q781="Fixo",(DC781-INDEX('Curva Forward'!$C$5:$AN$13,MATCH(CONCATENATE(BD_COMERCIAL!$K781," ",BD_COMERCIAL!$L781),'Curva Forward'!$B$5:$B$13,0),MATCH(GA$4,'Curva Forward'!$C$4:$AN$4,0))),DC781)</f>
        <v>-540960</v>
      </c>
      <c r="GB781" s="200">
        <f>AP781*AP$2*IF($FC781="V",1,-1)*IF($Q781="Fixo",(DD781-INDEX('Curva Forward'!$C$5:$AN$13,MATCH(CONCATENATE(BD_COMERCIAL!$K781," ",BD_COMERCIAL!$L781),'Curva Forward'!$B$5:$B$13,0),MATCH(GB$4,'Curva Forward'!$C$4:$AN$4,0))),DD781)</f>
        <v>-598920</v>
      </c>
      <c r="GC781" s="200">
        <f>AQ781*AQ$2*IF($FC781="V",1,-1)*IF($Q781="Fixo",(DE781-INDEX('Curva Forward'!$C$5:$AN$13,MATCH(CONCATENATE(BD_COMERCIAL!$K781," ",BD_COMERCIAL!$L781),'Curva Forward'!$B$5:$B$13,0),MATCH(GC$4,'Curva Forward'!$C$4:$AN$4,0))),DE781)</f>
        <v>0</v>
      </c>
      <c r="GD781" s="200">
        <f>AR781*AR$2*IF($FC781="V",1,-1)*IF($Q781="Fixo",(DF781-INDEX('Curva Forward'!$C$5:$AN$13,MATCH(CONCATENATE(BD_COMERCIAL!$K781," ",BD_COMERCIAL!$L781),'Curva Forward'!$B$5:$B$13,0),MATCH(GD$4,'Curva Forward'!$C$4:$AN$4,0))),DF781)</f>
        <v>0</v>
      </c>
      <c r="GE781" s="200">
        <f>AS781*AS$2*IF($FC781="V",1,-1)*IF($Q781="Fixo",(DG781-INDEX('Curva Forward'!$C$5:$AN$13,MATCH(CONCATENATE(BD_COMERCIAL!$K781," ",BD_COMERCIAL!$L781),'Curva Forward'!$B$5:$B$13,0),MATCH(GE$4,'Curva Forward'!$C$4:$AN$4,0))),DG781)</f>
        <v>0</v>
      </c>
      <c r="GF781" s="200">
        <f>AT781*AT$2*IF($FC781="V",1,-1)*IF($Q781="Fixo",(DH781-INDEX('Curva Forward'!$C$5:$AN$13,MATCH(CONCATENATE(BD_COMERCIAL!$K781," ",BD_COMERCIAL!$L781),'Curva Forward'!$B$5:$B$13,0),MATCH(GF$4,'Curva Forward'!$C$4:$AN$4,0))),DH781)</f>
        <v>0</v>
      </c>
      <c r="GG781" s="200">
        <f>AU781*AU$2*IF($FC781="V",1,-1)*IF($Q781="Fixo",(DI781-INDEX('Curva Forward'!$C$5:$AN$13,MATCH(CONCATENATE(BD_COMERCIAL!$K781," ",BD_COMERCIAL!$L781),'Curva Forward'!$B$5:$B$13,0),MATCH(GG$4,'Curva Forward'!$C$4:$AN$4,0))),DI781)</f>
        <v>0</v>
      </c>
      <c r="GH781" s="200">
        <f>AV781*AV$2*IF($FC781="V",1,-1)*IF($Q781="Fixo",(DJ781-INDEX('Curva Forward'!$C$5:$AN$13,MATCH(CONCATENATE(BD_COMERCIAL!$K781," ",BD_COMERCIAL!$L781),'Curva Forward'!$B$5:$B$13,0),MATCH(GH$4,'Curva Forward'!$C$4:$AN$4,0))),DJ781)</f>
        <v>0</v>
      </c>
      <c r="GI781" s="200">
        <f>AW781*AW$2*IF($FC781="V",1,-1)*IF($Q781="Fixo",(DK781-INDEX('Curva Forward'!$C$5:$AN$13,MATCH(CONCATENATE(BD_COMERCIAL!$K781," ",BD_COMERCIAL!$L781),'Curva Forward'!$B$5:$B$13,0),MATCH(GI$4,'Curva Forward'!$C$4:$AN$4,0))),DK781)</f>
        <v>0</v>
      </c>
      <c r="GJ781" s="200">
        <f>AX781*AX$2*IF($FC781="V",1,-1)*IF($Q781="Fixo",(DL781-INDEX('Curva Forward'!$C$5:$AN$13,MATCH(CONCATENATE(BD_COMERCIAL!$K781," ",BD_COMERCIAL!$L781),'Curva Forward'!$B$5:$B$13,0),MATCH(GJ$4,'Curva Forward'!$C$4:$AN$4,0))),DL781)</f>
        <v>0</v>
      </c>
      <c r="GK781" s="200">
        <f>AY781*AY$2*IF($FC781="V",1,-1)*IF($Q781="Fixo",(DM781-INDEX('Curva Forward'!$C$5:$AN$13,MATCH(CONCATENATE(BD_COMERCIAL!$K781," ",BD_COMERCIAL!$L781),'Curva Forward'!$B$5:$B$13,0),MATCH(GK$4,'Curva Forward'!$C$4:$AN$4,0))),DM781)</f>
        <v>0</v>
      </c>
      <c r="GL781" s="200">
        <f>IF(EZ781="",0,CL781*CL$2*IF($FC781="V",1,-1)*IF($Q781="Fixo",(EZ781-INDEX('Curva Forward'!$C$5:$AN$13,MATCH(CONCATENATE(BD_COMERCIAL!$K781," ",BD_COMERCIAL!$L781),'Curva Forward'!$B$5:$B$13,0),MATCH(GL$4,'Curva Forward'!$C$4:$AN$4,0))),EZ781))</f>
        <v>0</v>
      </c>
      <c r="GM781" s="200">
        <f>IF(FA781="",0,CM781*CM$2*IF($FC781="V",1,-1)*IF($Q781="Fixo",(FA781-INDEX('Curva Forward'!$C$5:$AN$13,MATCH(CONCATENATE(BD_COMERCIAL!$K781," ",BD_COMERCIAL!$L781),'Curva Forward'!$B$5:$B$13,0),MATCH(GM$4,'Curva Forward'!$C$4:$AN$4,0))),FA781))</f>
        <v>0</v>
      </c>
      <c r="GN781" s="200">
        <f>IF(FB781="",0,CN781*CN$2*IF($FC781="V",1,-1)*IF($Q781="Fixo",(FB781-INDEX('Curva Forward'!$C$5:$AN$13,MATCH(CONCATENATE(BD_COMERCIAL!$K781," ",BD_COMERCIAL!$L781),'Curva Forward'!$B$5:$B$13,0),MATCH(GN$4,'Curva Forward'!$C$4:$AN$4,0))),FB781))</f>
        <v>0</v>
      </c>
      <c r="GO781" s="201">
        <f t="shared" ca="1" si="248"/>
        <v>0</v>
      </c>
      <c r="GP781" s="201">
        <f t="shared" ca="1" si="249"/>
        <v>-1738800</v>
      </c>
    </row>
    <row r="782" spans="1:198" ht="15" customHeight="1" x14ac:dyDescent="0.25">
      <c r="A782" s="6"/>
      <c r="B782" s="7" t="s">
        <v>1265</v>
      </c>
      <c r="C782" s="8">
        <v>44930</v>
      </c>
      <c r="D782" s="9" t="s">
        <v>124</v>
      </c>
      <c r="E782" s="9" t="s">
        <v>1056</v>
      </c>
      <c r="F782" s="113" t="s">
        <v>992</v>
      </c>
      <c r="G782" s="10" t="s">
        <v>873</v>
      </c>
      <c r="H782" s="113" t="s">
        <v>1066</v>
      </c>
      <c r="I782" s="9" t="s">
        <v>126</v>
      </c>
      <c r="J782" s="166" t="s">
        <v>1234</v>
      </c>
      <c r="K782" s="10" t="s">
        <v>127</v>
      </c>
      <c r="L782" s="84" t="s">
        <v>22</v>
      </c>
      <c r="M782" s="11">
        <v>44927</v>
      </c>
      <c r="N782" s="12">
        <v>45016</v>
      </c>
      <c r="O782" s="10">
        <v>0.5</v>
      </c>
      <c r="P782" s="84">
        <v>70</v>
      </c>
      <c r="Q782" s="84" t="s">
        <v>128</v>
      </c>
      <c r="R782" s="10" t="s">
        <v>129</v>
      </c>
      <c r="S782" s="14" t="s">
        <v>135</v>
      </c>
      <c r="T782" s="11"/>
      <c r="U782" s="12"/>
      <c r="V782" s="257" t="str">
        <f ca="1">IF(U782="","",
IF(U782="NA","",
IFERROR(VLOOKUP(EOMONTH(M782,-2)+1,IPCA!$A:$B,2,0),
VLOOKUP(EOMONTH(TODAY(),-2)+1,IPCA!$A:$B,2,0))/
VLOOKUP(EOMONTH(U782,-2)+1,IPCA!$A:$B,2,0)*
P782))</f>
        <v/>
      </c>
      <c r="W782" s="84"/>
      <c r="X782" s="13" t="s">
        <v>6</v>
      </c>
      <c r="Y782" s="166"/>
      <c r="AA782" s="108"/>
      <c r="AB782" s="15"/>
      <c r="AM782" s="6"/>
      <c r="AN782" s="15">
        <v>0.5</v>
      </c>
      <c r="AO782">
        <v>0.5</v>
      </c>
      <c r="AP782">
        <v>0.5</v>
      </c>
      <c r="AY782" s="6"/>
      <c r="AZ782" s="15"/>
      <c r="BK782" s="6"/>
      <c r="BL782" s="15"/>
      <c r="BW782" s="6"/>
      <c r="BX782" s="15"/>
      <c r="CI782" s="6"/>
      <c r="CJ782" s="16" t="str">
        <f t="shared" si="238"/>
        <v/>
      </c>
      <c r="CK782" s="16">
        <f t="shared" si="239"/>
        <v>0.12328767123287671</v>
      </c>
      <c r="CL782" s="16" t="str">
        <f t="shared" si="240"/>
        <v/>
      </c>
      <c r="CM782" s="16" t="str">
        <f t="shared" si="241"/>
        <v/>
      </c>
      <c r="CN782" s="16" t="str">
        <f t="shared" si="242"/>
        <v/>
      </c>
      <c r="CO782" s="18"/>
      <c r="CP782" s="15"/>
      <c r="DA782" s="6"/>
      <c r="DB782" s="15">
        <v>70</v>
      </c>
      <c r="DC782">
        <v>70</v>
      </c>
      <c r="DD782">
        <v>70</v>
      </c>
      <c r="DM782" s="6"/>
      <c r="DN782" s="15"/>
      <c r="DY782" s="6"/>
      <c r="DZ782" s="15"/>
      <c r="EK782" s="6"/>
      <c r="EL782" s="15"/>
      <c r="EW782" s="6"/>
      <c r="EX782" s="16" t="str">
        <f t="shared" si="233"/>
        <v/>
      </c>
      <c r="EY782" s="16">
        <f t="shared" si="234"/>
        <v>17.260273972602739</v>
      </c>
      <c r="EZ782" s="16" t="str">
        <f t="shared" si="235"/>
        <v/>
      </c>
      <c r="FA782" s="16" t="str">
        <f t="shared" si="236"/>
        <v/>
      </c>
      <c r="FB782" s="160" t="str">
        <f t="shared" si="237"/>
        <v/>
      </c>
      <c r="FC782" t="s">
        <v>204</v>
      </c>
      <c r="FD782" s="20" t="s">
        <v>126</v>
      </c>
      <c r="FE782"/>
      <c r="FF782" s="209" t="s">
        <v>206</v>
      </c>
      <c r="FH782" s="284">
        <f t="shared" ca="1" si="243"/>
        <v>0</v>
      </c>
      <c r="FI782" s="208">
        <f t="shared" si="244"/>
        <v>2.9666666666666668</v>
      </c>
      <c r="FK782" t="str">
        <f t="shared" si="245"/>
        <v>MEZ COMERCIALIZADORA DE ENERGIA ELETRICA LTDA.</v>
      </c>
      <c r="FL782" s="201">
        <f t="shared" ca="1" si="246"/>
        <v>0</v>
      </c>
      <c r="FM782" s="201">
        <f t="shared" ca="1" si="247"/>
        <v>-86400</v>
      </c>
      <c r="FN782" s="200">
        <f>AB782*AB$2*IF($FC782="V",1,-1)*IF($Q782="Fixo",(CP782-INDEX('Curva Forward'!$C$5:$AN$13,MATCH(CONCATENATE(BD_COMERCIAL!$K782," ",BD_COMERCIAL!$L782),'Curva Forward'!$B$5:$B$13,0),MATCH(FN$4,'Curva Forward'!$C$4:$AN$4,0))),CP782)</f>
        <v>0</v>
      </c>
      <c r="FO782" s="200">
        <f>AC782*AC$2*IF($FC782="V",1,-1)*IF($Q782="Fixo",(CQ782-INDEX('Curva Forward'!$C$5:$AN$13,MATCH(CONCATENATE(BD_COMERCIAL!$K782," ",BD_COMERCIAL!$L782),'Curva Forward'!$B$5:$B$13,0),MATCH(FO$4,'Curva Forward'!$C$4:$AN$4,0))),CQ782)</f>
        <v>0</v>
      </c>
      <c r="FP782" s="200">
        <f>AD782*AD$2*IF($FC782="V",1,-1)*IF($Q782="Fixo",(CR782-INDEX('Curva Forward'!$C$5:$AN$13,MATCH(CONCATENATE(BD_COMERCIAL!$K782," ",BD_COMERCIAL!$L782),'Curva Forward'!$B$5:$B$13,0),MATCH(FP$4,'Curva Forward'!$C$4:$AN$4,0))),CR782)</f>
        <v>0</v>
      </c>
      <c r="FQ782" s="200">
        <f>AE782*AE$2*IF($FC782="V",1,-1)*IF($Q782="Fixo",(CS782-INDEX('Curva Forward'!$C$5:$AN$13,MATCH(CONCATENATE(BD_COMERCIAL!$K782," ",BD_COMERCIAL!$L782),'Curva Forward'!$B$5:$B$13,0),MATCH(FQ$4,'Curva Forward'!$C$4:$AN$4,0))),CS782)</f>
        <v>0</v>
      </c>
      <c r="FR782" s="200">
        <f>AF782*AF$2*IF($FC782="V",1,-1)*IF($Q782="Fixo",(CT782-INDEX('Curva Forward'!$C$5:$AN$13,MATCH(CONCATENATE(BD_COMERCIAL!$K782," ",BD_COMERCIAL!$L782),'Curva Forward'!$B$5:$B$13,0),MATCH(FR$4,'Curva Forward'!$C$4:$AN$4,0))),CT782)</f>
        <v>0</v>
      </c>
      <c r="FS782" s="200">
        <f>AG782*AG$2*IF($FC782="V",1,-1)*IF($Q782="Fixo",(CU782-INDEX('Curva Forward'!$C$5:$AN$13,MATCH(CONCATENATE(BD_COMERCIAL!$K782," ",BD_COMERCIAL!$L782),'Curva Forward'!$B$5:$B$13,0),MATCH(FS$4,'Curva Forward'!$C$4:$AN$4,0))),CU782)</f>
        <v>0</v>
      </c>
      <c r="FT782" s="200">
        <f>AH782*AH$2*IF($FC782="V",1,-1)*IF($Q782="Fixo",(CV782-INDEX('Curva Forward'!$C$5:$AN$13,MATCH(CONCATENATE(BD_COMERCIAL!$K782," ",BD_COMERCIAL!$L782),'Curva Forward'!$B$5:$B$13,0),MATCH(FT$4,'Curva Forward'!$C$4:$AN$4,0))),CV782)</f>
        <v>0</v>
      </c>
      <c r="FU782" s="200">
        <f>AI782*AI$2*IF($FC782="V",1,-1)*IF($Q782="Fixo",(CW782-INDEX('Curva Forward'!$C$5:$AN$13,MATCH(CONCATENATE(BD_COMERCIAL!$K782," ",BD_COMERCIAL!$L782),'Curva Forward'!$B$5:$B$13,0),MATCH(FU$4,'Curva Forward'!$C$4:$AN$4,0))),CW782)</f>
        <v>0</v>
      </c>
      <c r="FV782" s="200">
        <f>AJ782*AJ$2*IF($FC782="V",1,-1)*IF($Q782="Fixo",(CX782-INDEX('Curva Forward'!$C$5:$AN$13,MATCH(CONCATENATE(BD_COMERCIAL!$K782," ",BD_COMERCIAL!$L782),'Curva Forward'!$B$5:$B$13,0),MATCH(FV$4,'Curva Forward'!$C$4:$AN$4,0))),CX782)</f>
        <v>0</v>
      </c>
      <c r="FW782" s="200">
        <f>AK782*AK$2*IF($FC782="V",1,-1)*IF($Q782="Fixo",(CY782-INDEX('Curva Forward'!$C$5:$AN$13,MATCH(CONCATENATE(BD_COMERCIAL!$K782," ",BD_COMERCIAL!$L782),'Curva Forward'!$B$5:$B$13,0),MATCH(FW$4,'Curva Forward'!$C$4:$AN$4,0))),CY782)</f>
        <v>0</v>
      </c>
      <c r="FX782" s="200">
        <f>AL782*AL$2*IF($FC782="V",1,-1)*IF($Q782="Fixo",(CZ782-INDEX('Curva Forward'!$C$5:$AN$13,MATCH(CONCATENATE(BD_COMERCIAL!$K782," ",BD_COMERCIAL!$L782),'Curva Forward'!$B$5:$B$13,0),MATCH(FX$4,'Curva Forward'!$C$4:$AN$4,0))),CZ782)</f>
        <v>0</v>
      </c>
      <c r="FY782" s="200">
        <f>AM782*AM$2*IF($FC782="V",1,-1)*IF($Q782="Fixo",(DA782-INDEX('Curva Forward'!$C$5:$AN$13,MATCH(CONCATENATE(BD_COMERCIAL!$K782," ",BD_COMERCIAL!$L782),'Curva Forward'!$B$5:$B$13,0),MATCH(FY$4,'Curva Forward'!$C$4:$AN$4,0))),DA782)</f>
        <v>0</v>
      </c>
      <c r="FZ782" s="200">
        <f>AN782*AN$2*IF($FC782="V",1,-1)*IF($Q782="Fixo",(DB782-INDEX('Curva Forward'!$C$5:$AN$13,MATCH(CONCATENATE(BD_COMERCIAL!$K782," ",BD_COMERCIAL!$L782),'Curva Forward'!$B$5:$B$13,0),MATCH(FZ$4,'Curva Forward'!$C$4:$AN$4,0))),DB782)</f>
        <v>-29760</v>
      </c>
      <c r="GA782" s="200">
        <f>AO782*AO$2*IF($FC782="V",1,-1)*IF($Q782="Fixo",(DC782-INDEX('Curva Forward'!$C$5:$AN$13,MATCH(CONCATENATE(BD_COMERCIAL!$K782," ",BD_COMERCIAL!$L782),'Curva Forward'!$B$5:$B$13,0),MATCH(GA$4,'Curva Forward'!$C$4:$AN$4,0))),DC782)</f>
        <v>-26880</v>
      </c>
      <c r="GB782" s="200">
        <f>AP782*AP$2*IF($FC782="V",1,-1)*IF($Q782="Fixo",(DD782-INDEX('Curva Forward'!$C$5:$AN$13,MATCH(CONCATENATE(BD_COMERCIAL!$K782," ",BD_COMERCIAL!$L782),'Curva Forward'!$B$5:$B$13,0),MATCH(GB$4,'Curva Forward'!$C$4:$AN$4,0))),DD782)</f>
        <v>-29760</v>
      </c>
      <c r="GC782" s="200">
        <f>AQ782*AQ$2*IF($FC782="V",1,-1)*IF($Q782="Fixo",(DE782-INDEX('Curva Forward'!$C$5:$AN$13,MATCH(CONCATENATE(BD_COMERCIAL!$K782," ",BD_COMERCIAL!$L782),'Curva Forward'!$B$5:$B$13,0),MATCH(GC$4,'Curva Forward'!$C$4:$AN$4,0))),DE782)</f>
        <v>0</v>
      </c>
      <c r="GD782" s="200">
        <f>AR782*AR$2*IF($FC782="V",1,-1)*IF($Q782="Fixo",(DF782-INDEX('Curva Forward'!$C$5:$AN$13,MATCH(CONCATENATE(BD_COMERCIAL!$K782," ",BD_COMERCIAL!$L782),'Curva Forward'!$B$5:$B$13,0),MATCH(GD$4,'Curva Forward'!$C$4:$AN$4,0))),DF782)</f>
        <v>0</v>
      </c>
      <c r="GE782" s="200">
        <f>AS782*AS$2*IF($FC782="V",1,-1)*IF($Q782="Fixo",(DG782-INDEX('Curva Forward'!$C$5:$AN$13,MATCH(CONCATENATE(BD_COMERCIAL!$K782," ",BD_COMERCIAL!$L782),'Curva Forward'!$B$5:$B$13,0),MATCH(GE$4,'Curva Forward'!$C$4:$AN$4,0))),DG782)</f>
        <v>0</v>
      </c>
      <c r="GF782" s="200">
        <f>AT782*AT$2*IF($FC782="V",1,-1)*IF($Q782="Fixo",(DH782-INDEX('Curva Forward'!$C$5:$AN$13,MATCH(CONCATENATE(BD_COMERCIAL!$K782," ",BD_COMERCIAL!$L782),'Curva Forward'!$B$5:$B$13,0),MATCH(GF$4,'Curva Forward'!$C$4:$AN$4,0))),DH782)</f>
        <v>0</v>
      </c>
      <c r="GG782" s="200">
        <f>AU782*AU$2*IF($FC782="V",1,-1)*IF($Q782="Fixo",(DI782-INDEX('Curva Forward'!$C$5:$AN$13,MATCH(CONCATENATE(BD_COMERCIAL!$K782," ",BD_COMERCIAL!$L782),'Curva Forward'!$B$5:$B$13,0),MATCH(GG$4,'Curva Forward'!$C$4:$AN$4,0))),DI782)</f>
        <v>0</v>
      </c>
      <c r="GH782" s="200">
        <f>AV782*AV$2*IF($FC782="V",1,-1)*IF($Q782="Fixo",(DJ782-INDEX('Curva Forward'!$C$5:$AN$13,MATCH(CONCATENATE(BD_COMERCIAL!$K782," ",BD_COMERCIAL!$L782),'Curva Forward'!$B$5:$B$13,0),MATCH(GH$4,'Curva Forward'!$C$4:$AN$4,0))),DJ782)</f>
        <v>0</v>
      </c>
      <c r="GI782" s="200">
        <f>AW782*AW$2*IF($FC782="V",1,-1)*IF($Q782="Fixo",(DK782-INDEX('Curva Forward'!$C$5:$AN$13,MATCH(CONCATENATE(BD_COMERCIAL!$K782," ",BD_COMERCIAL!$L782),'Curva Forward'!$B$5:$B$13,0),MATCH(GI$4,'Curva Forward'!$C$4:$AN$4,0))),DK782)</f>
        <v>0</v>
      </c>
      <c r="GJ782" s="200">
        <f>AX782*AX$2*IF($FC782="V",1,-1)*IF($Q782="Fixo",(DL782-INDEX('Curva Forward'!$C$5:$AN$13,MATCH(CONCATENATE(BD_COMERCIAL!$K782," ",BD_COMERCIAL!$L782),'Curva Forward'!$B$5:$B$13,0),MATCH(GJ$4,'Curva Forward'!$C$4:$AN$4,0))),DL782)</f>
        <v>0</v>
      </c>
      <c r="GK782" s="200">
        <f>AY782*AY$2*IF($FC782="V",1,-1)*IF($Q782="Fixo",(DM782-INDEX('Curva Forward'!$C$5:$AN$13,MATCH(CONCATENATE(BD_COMERCIAL!$K782," ",BD_COMERCIAL!$L782),'Curva Forward'!$B$5:$B$13,0),MATCH(GK$4,'Curva Forward'!$C$4:$AN$4,0))),DM782)</f>
        <v>0</v>
      </c>
      <c r="GL782" s="200">
        <f>IF(EZ782="",0,CL782*CL$2*IF($FC782="V",1,-1)*IF($Q782="Fixo",(EZ782-INDEX('Curva Forward'!$C$5:$AN$13,MATCH(CONCATENATE(BD_COMERCIAL!$K782," ",BD_COMERCIAL!$L782),'Curva Forward'!$B$5:$B$13,0),MATCH(GL$4,'Curva Forward'!$C$4:$AN$4,0))),EZ782))</f>
        <v>0</v>
      </c>
      <c r="GM782" s="200">
        <f>IF(FA782="",0,CM782*CM$2*IF($FC782="V",1,-1)*IF($Q782="Fixo",(FA782-INDEX('Curva Forward'!$C$5:$AN$13,MATCH(CONCATENATE(BD_COMERCIAL!$K782," ",BD_COMERCIAL!$L782),'Curva Forward'!$B$5:$B$13,0),MATCH(GM$4,'Curva Forward'!$C$4:$AN$4,0))),FA782))</f>
        <v>0</v>
      </c>
      <c r="GN782" s="200">
        <f>IF(FB782="",0,CN782*CN$2*IF($FC782="V",1,-1)*IF($Q782="Fixo",(FB782-INDEX('Curva Forward'!$C$5:$AN$13,MATCH(CONCATENATE(BD_COMERCIAL!$K782," ",BD_COMERCIAL!$L782),'Curva Forward'!$B$5:$B$13,0),MATCH(GN$4,'Curva Forward'!$C$4:$AN$4,0))),FB782))</f>
        <v>0</v>
      </c>
      <c r="GO782" s="201">
        <f t="shared" ca="1" si="248"/>
        <v>0</v>
      </c>
      <c r="GP782" s="201">
        <f t="shared" ca="1" si="249"/>
        <v>-86400</v>
      </c>
    </row>
    <row r="783" spans="1:198" ht="15" customHeight="1" x14ac:dyDescent="0.25">
      <c r="A783" s="6"/>
      <c r="B783" s="7" t="s">
        <v>1266</v>
      </c>
      <c r="C783" s="8">
        <v>44930</v>
      </c>
      <c r="D783" s="9" t="s">
        <v>131</v>
      </c>
      <c r="E783" s="9" t="s">
        <v>147</v>
      </c>
      <c r="F783" s="113" t="e">
        <v>#N/A</v>
      </c>
      <c r="G783" s="10" t="s">
        <v>1056</v>
      </c>
      <c r="H783" s="113" t="s">
        <v>992</v>
      </c>
      <c r="I783" s="9" t="s">
        <v>139</v>
      </c>
      <c r="J783" s="166" t="s">
        <v>1234</v>
      </c>
      <c r="K783" s="10" t="s">
        <v>127</v>
      </c>
      <c r="L783" s="84" t="s">
        <v>22</v>
      </c>
      <c r="M783" s="11">
        <v>45017</v>
      </c>
      <c r="N783" s="12">
        <v>45046</v>
      </c>
      <c r="O783" s="10">
        <v>26.58</v>
      </c>
      <c r="P783" s="84">
        <v>70</v>
      </c>
      <c r="Q783" s="84" t="s">
        <v>128</v>
      </c>
      <c r="R783" s="10" t="s">
        <v>129</v>
      </c>
      <c r="S783" s="14" t="s">
        <v>135</v>
      </c>
      <c r="T783" s="11"/>
      <c r="U783" s="12"/>
      <c r="V783" s="257" t="str">
        <f ca="1">IF(U783="","",
IF(U783="NA","",
IFERROR(VLOOKUP(EOMONTH(M783,-2)+1,IPCA!$A:$B,2,0),
VLOOKUP(EOMONTH(TODAY(),-2)+1,IPCA!$A:$B,2,0))/
VLOOKUP(EOMONTH(U783,-2)+1,IPCA!$A:$B,2,0)*
P783))</f>
        <v/>
      </c>
      <c r="W783" s="84"/>
      <c r="X783" s="13" t="s">
        <v>133</v>
      </c>
      <c r="Y783" s="166"/>
      <c r="AA783" s="108"/>
      <c r="AB783" s="15"/>
      <c r="AM783" s="6"/>
      <c r="AN783" s="15"/>
      <c r="AQ783">
        <v>26.58</v>
      </c>
      <c r="AY783" s="6"/>
      <c r="AZ783" s="15"/>
      <c r="BK783" s="6"/>
      <c r="BL783" s="15"/>
      <c r="BW783" s="6"/>
      <c r="BX783" s="15"/>
      <c r="CI783" s="6"/>
      <c r="CJ783" s="16" t="str">
        <f t="shared" si="238"/>
        <v/>
      </c>
      <c r="CK783" s="16">
        <f t="shared" si="239"/>
        <v>2.1846575342465751</v>
      </c>
      <c r="CL783" s="16" t="str">
        <f t="shared" si="240"/>
        <v/>
      </c>
      <c r="CM783" s="16" t="str">
        <f t="shared" si="241"/>
        <v/>
      </c>
      <c r="CN783" s="16" t="str">
        <f t="shared" si="242"/>
        <v/>
      </c>
      <c r="CO783" s="18"/>
      <c r="CP783" s="15"/>
      <c r="DA783" s="6"/>
      <c r="DB783" s="15"/>
      <c r="DE783">
        <v>70</v>
      </c>
      <c r="DM783" s="6"/>
      <c r="DN783" s="15"/>
      <c r="DY783" s="6"/>
      <c r="DZ783" s="15"/>
      <c r="EK783" s="6"/>
      <c r="EL783" s="15"/>
      <c r="EW783" s="6"/>
      <c r="EX783" s="16" t="str">
        <f t="shared" si="233"/>
        <v/>
      </c>
      <c r="EY783" s="16">
        <f t="shared" si="234"/>
        <v>5.7534246575342465</v>
      </c>
      <c r="EZ783" s="16" t="str">
        <f t="shared" si="235"/>
        <v/>
      </c>
      <c r="FA783" s="16" t="str">
        <f t="shared" si="236"/>
        <v/>
      </c>
      <c r="FB783" s="160" t="str">
        <f t="shared" si="237"/>
        <v/>
      </c>
      <c r="FC783" t="s">
        <v>205</v>
      </c>
      <c r="FD783" s="20" t="s">
        <v>139</v>
      </c>
      <c r="FE783"/>
      <c r="FF783" s="209" t="s">
        <v>206</v>
      </c>
      <c r="FH783" s="284">
        <f t="shared" ca="1" si="243"/>
        <v>0</v>
      </c>
      <c r="FI783" s="208">
        <f t="shared" si="244"/>
        <v>0.96666666666666667</v>
      </c>
      <c r="FK783" t="str">
        <f t="shared" si="245"/>
        <v>Portfólio</v>
      </c>
      <c r="FL783" s="201">
        <f t="shared" ca="1" si="246"/>
        <v>0</v>
      </c>
      <c r="FM783" s="201">
        <f t="shared" ca="1" si="247"/>
        <v>1071705.5999999999</v>
      </c>
      <c r="FN783" s="200">
        <f>AB783*AB$2*IF($FC783="V",1,-1)*IF($Q783="Fixo",(CP783-INDEX('Curva Forward'!$C$5:$AN$13,MATCH(CONCATENATE(BD_COMERCIAL!$K783," ",BD_COMERCIAL!$L783),'Curva Forward'!$B$5:$B$13,0),MATCH(FN$4,'Curva Forward'!$C$4:$AN$4,0))),CP783)</f>
        <v>0</v>
      </c>
      <c r="FO783" s="200">
        <f>AC783*AC$2*IF($FC783="V",1,-1)*IF($Q783="Fixo",(CQ783-INDEX('Curva Forward'!$C$5:$AN$13,MATCH(CONCATENATE(BD_COMERCIAL!$K783," ",BD_COMERCIAL!$L783),'Curva Forward'!$B$5:$B$13,0),MATCH(FO$4,'Curva Forward'!$C$4:$AN$4,0))),CQ783)</f>
        <v>0</v>
      </c>
      <c r="FP783" s="200">
        <f>AD783*AD$2*IF($FC783="V",1,-1)*IF($Q783="Fixo",(CR783-INDEX('Curva Forward'!$C$5:$AN$13,MATCH(CONCATENATE(BD_COMERCIAL!$K783," ",BD_COMERCIAL!$L783),'Curva Forward'!$B$5:$B$13,0),MATCH(FP$4,'Curva Forward'!$C$4:$AN$4,0))),CR783)</f>
        <v>0</v>
      </c>
      <c r="FQ783" s="200">
        <f>AE783*AE$2*IF($FC783="V",1,-1)*IF($Q783="Fixo",(CS783-INDEX('Curva Forward'!$C$5:$AN$13,MATCH(CONCATENATE(BD_COMERCIAL!$K783," ",BD_COMERCIAL!$L783),'Curva Forward'!$B$5:$B$13,0),MATCH(FQ$4,'Curva Forward'!$C$4:$AN$4,0))),CS783)</f>
        <v>0</v>
      </c>
      <c r="FR783" s="200">
        <f>AF783*AF$2*IF($FC783="V",1,-1)*IF($Q783="Fixo",(CT783-INDEX('Curva Forward'!$C$5:$AN$13,MATCH(CONCATENATE(BD_COMERCIAL!$K783," ",BD_COMERCIAL!$L783),'Curva Forward'!$B$5:$B$13,0),MATCH(FR$4,'Curva Forward'!$C$4:$AN$4,0))),CT783)</f>
        <v>0</v>
      </c>
      <c r="FS783" s="200">
        <f>AG783*AG$2*IF($FC783="V",1,-1)*IF($Q783="Fixo",(CU783-INDEX('Curva Forward'!$C$5:$AN$13,MATCH(CONCATENATE(BD_COMERCIAL!$K783," ",BD_COMERCIAL!$L783),'Curva Forward'!$B$5:$B$13,0),MATCH(FS$4,'Curva Forward'!$C$4:$AN$4,0))),CU783)</f>
        <v>0</v>
      </c>
      <c r="FT783" s="200">
        <f>AH783*AH$2*IF($FC783="V",1,-1)*IF($Q783="Fixo",(CV783-INDEX('Curva Forward'!$C$5:$AN$13,MATCH(CONCATENATE(BD_COMERCIAL!$K783," ",BD_COMERCIAL!$L783),'Curva Forward'!$B$5:$B$13,0),MATCH(FT$4,'Curva Forward'!$C$4:$AN$4,0))),CV783)</f>
        <v>0</v>
      </c>
      <c r="FU783" s="200">
        <f>AI783*AI$2*IF($FC783="V",1,-1)*IF($Q783="Fixo",(CW783-INDEX('Curva Forward'!$C$5:$AN$13,MATCH(CONCATENATE(BD_COMERCIAL!$K783," ",BD_COMERCIAL!$L783),'Curva Forward'!$B$5:$B$13,0),MATCH(FU$4,'Curva Forward'!$C$4:$AN$4,0))),CW783)</f>
        <v>0</v>
      </c>
      <c r="FV783" s="200">
        <f>AJ783*AJ$2*IF($FC783="V",1,-1)*IF($Q783="Fixo",(CX783-INDEX('Curva Forward'!$C$5:$AN$13,MATCH(CONCATENATE(BD_COMERCIAL!$K783," ",BD_COMERCIAL!$L783),'Curva Forward'!$B$5:$B$13,0),MATCH(FV$4,'Curva Forward'!$C$4:$AN$4,0))),CX783)</f>
        <v>0</v>
      </c>
      <c r="FW783" s="200">
        <f>AK783*AK$2*IF($FC783="V",1,-1)*IF($Q783="Fixo",(CY783-INDEX('Curva Forward'!$C$5:$AN$13,MATCH(CONCATENATE(BD_COMERCIAL!$K783," ",BD_COMERCIAL!$L783),'Curva Forward'!$B$5:$B$13,0),MATCH(FW$4,'Curva Forward'!$C$4:$AN$4,0))),CY783)</f>
        <v>0</v>
      </c>
      <c r="FX783" s="200">
        <f>AL783*AL$2*IF($FC783="V",1,-1)*IF($Q783="Fixo",(CZ783-INDEX('Curva Forward'!$C$5:$AN$13,MATCH(CONCATENATE(BD_COMERCIAL!$K783," ",BD_COMERCIAL!$L783),'Curva Forward'!$B$5:$B$13,0),MATCH(FX$4,'Curva Forward'!$C$4:$AN$4,0))),CZ783)</f>
        <v>0</v>
      </c>
      <c r="FY783" s="200">
        <f>AM783*AM$2*IF($FC783="V",1,-1)*IF($Q783="Fixo",(DA783-INDEX('Curva Forward'!$C$5:$AN$13,MATCH(CONCATENATE(BD_COMERCIAL!$K783," ",BD_COMERCIAL!$L783),'Curva Forward'!$B$5:$B$13,0),MATCH(FY$4,'Curva Forward'!$C$4:$AN$4,0))),DA783)</f>
        <v>0</v>
      </c>
      <c r="FZ783" s="200">
        <f>AN783*AN$2*IF($FC783="V",1,-1)*IF($Q783="Fixo",(DB783-INDEX('Curva Forward'!$C$5:$AN$13,MATCH(CONCATENATE(BD_COMERCIAL!$K783," ",BD_COMERCIAL!$L783),'Curva Forward'!$B$5:$B$13,0),MATCH(FZ$4,'Curva Forward'!$C$4:$AN$4,0))),DB783)</f>
        <v>0</v>
      </c>
      <c r="GA783" s="200">
        <f>AO783*AO$2*IF($FC783="V",1,-1)*IF($Q783="Fixo",(DC783-INDEX('Curva Forward'!$C$5:$AN$13,MATCH(CONCATENATE(BD_COMERCIAL!$K783," ",BD_COMERCIAL!$L783),'Curva Forward'!$B$5:$B$13,0),MATCH(GA$4,'Curva Forward'!$C$4:$AN$4,0))),DC783)</f>
        <v>0</v>
      </c>
      <c r="GB783" s="200">
        <f>AP783*AP$2*IF($FC783="V",1,-1)*IF($Q783="Fixo",(DD783-INDEX('Curva Forward'!$C$5:$AN$13,MATCH(CONCATENATE(BD_COMERCIAL!$K783," ",BD_COMERCIAL!$L783),'Curva Forward'!$B$5:$B$13,0),MATCH(GB$4,'Curva Forward'!$C$4:$AN$4,0))),DD783)</f>
        <v>0</v>
      </c>
      <c r="GC783" s="200">
        <f>AQ783*AQ$2*IF($FC783="V",1,-1)*IF($Q783="Fixo",(DE783-INDEX('Curva Forward'!$C$5:$AN$13,MATCH(CONCATENATE(BD_COMERCIAL!$K783," ",BD_COMERCIAL!$L783),'Curva Forward'!$B$5:$B$13,0),MATCH(GC$4,'Curva Forward'!$C$4:$AN$4,0))),DE783)</f>
        <v>1071705.5999999999</v>
      </c>
      <c r="GD783" s="200">
        <f>AR783*AR$2*IF($FC783="V",1,-1)*IF($Q783="Fixo",(DF783-INDEX('Curva Forward'!$C$5:$AN$13,MATCH(CONCATENATE(BD_COMERCIAL!$K783," ",BD_COMERCIAL!$L783),'Curva Forward'!$B$5:$B$13,0),MATCH(GD$4,'Curva Forward'!$C$4:$AN$4,0))),DF783)</f>
        <v>0</v>
      </c>
      <c r="GE783" s="200">
        <f>AS783*AS$2*IF($FC783="V",1,-1)*IF($Q783="Fixo",(DG783-INDEX('Curva Forward'!$C$5:$AN$13,MATCH(CONCATENATE(BD_COMERCIAL!$K783," ",BD_COMERCIAL!$L783),'Curva Forward'!$B$5:$B$13,0),MATCH(GE$4,'Curva Forward'!$C$4:$AN$4,0))),DG783)</f>
        <v>0</v>
      </c>
      <c r="GF783" s="200">
        <f>AT783*AT$2*IF($FC783="V",1,-1)*IF($Q783="Fixo",(DH783-INDEX('Curva Forward'!$C$5:$AN$13,MATCH(CONCATENATE(BD_COMERCIAL!$K783," ",BD_COMERCIAL!$L783),'Curva Forward'!$B$5:$B$13,0),MATCH(GF$4,'Curva Forward'!$C$4:$AN$4,0))),DH783)</f>
        <v>0</v>
      </c>
      <c r="GG783" s="200">
        <f>AU783*AU$2*IF($FC783="V",1,-1)*IF($Q783="Fixo",(DI783-INDEX('Curva Forward'!$C$5:$AN$13,MATCH(CONCATENATE(BD_COMERCIAL!$K783," ",BD_COMERCIAL!$L783),'Curva Forward'!$B$5:$B$13,0),MATCH(GG$4,'Curva Forward'!$C$4:$AN$4,0))),DI783)</f>
        <v>0</v>
      </c>
      <c r="GH783" s="200">
        <f>AV783*AV$2*IF($FC783="V",1,-1)*IF($Q783="Fixo",(DJ783-INDEX('Curva Forward'!$C$5:$AN$13,MATCH(CONCATENATE(BD_COMERCIAL!$K783," ",BD_COMERCIAL!$L783),'Curva Forward'!$B$5:$B$13,0),MATCH(GH$4,'Curva Forward'!$C$4:$AN$4,0))),DJ783)</f>
        <v>0</v>
      </c>
      <c r="GI783" s="200">
        <f>AW783*AW$2*IF($FC783="V",1,-1)*IF($Q783="Fixo",(DK783-INDEX('Curva Forward'!$C$5:$AN$13,MATCH(CONCATENATE(BD_COMERCIAL!$K783," ",BD_COMERCIAL!$L783),'Curva Forward'!$B$5:$B$13,0),MATCH(GI$4,'Curva Forward'!$C$4:$AN$4,0))),DK783)</f>
        <v>0</v>
      </c>
      <c r="GJ783" s="200">
        <f>AX783*AX$2*IF($FC783="V",1,-1)*IF($Q783="Fixo",(DL783-INDEX('Curva Forward'!$C$5:$AN$13,MATCH(CONCATENATE(BD_COMERCIAL!$K783," ",BD_COMERCIAL!$L783),'Curva Forward'!$B$5:$B$13,0),MATCH(GJ$4,'Curva Forward'!$C$4:$AN$4,0))),DL783)</f>
        <v>0</v>
      </c>
      <c r="GK783" s="200">
        <f>AY783*AY$2*IF($FC783="V",1,-1)*IF($Q783="Fixo",(DM783-INDEX('Curva Forward'!$C$5:$AN$13,MATCH(CONCATENATE(BD_COMERCIAL!$K783," ",BD_COMERCIAL!$L783),'Curva Forward'!$B$5:$B$13,0),MATCH(GK$4,'Curva Forward'!$C$4:$AN$4,0))),DM783)</f>
        <v>0</v>
      </c>
      <c r="GL783" s="200">
        <f>IF(EZ783="",0,CL783*CL$2*IF($FC783="V",1,-1)*IF($Q783="Fixo",(EZ783-INDEX('Curva Forward'!$C$5:$AN$13,MATCH(CONCATENATE(BD_COMERCIAL!$K783," ",BD_COMERCIAL!$L783),'Curva Forward'!$B$5:$B$13,0),MATCH(GL$4,'Curva Forward'!$C$4:$AN$4,0))),EZ783))</f>
        <v>0</v>
      </c>
      <c r="GM783" s="200">
        <f>IF(FA783="",0,CM783*CM$2*IF($FC783="V",1,-1)*IF($Q783="Fixo",(FA783-INDEX('Curva Forward'!$C$5:$AN$13,MATCH(CONCATENATE(BD_COMERCIAL!$K783," ",BD_COMERCIAL!$L783),'Curva Forward'!$B$5:$B$13,0),MATCH(GM$4,'Curva Forward'!$C$4:$AN$4,0))),FA783))</f>
        <v>0</v>
      </c>
      <c r="GN783" s="200">
        <f>IF(FB783="",0,CN783*CN$2*IF($FC783="V",1,-1)*IF($Q783="Fixo",(FB783-INDEX('Curva Forward'!$C$5:$AN$13,MATCH(CONCATENATE(BD_COMERCIAL!$K783," ",BD_COMERCIAL!$L783),'Curva Forward'!$B$5:$B$13,0),MATCH(GN$4,'Curva Forward'!$C$4:$AN$4,0))),FB783))</f>
        <v>0</v>
      </c>
      <c r="GO783" s="201">
        <f t="shared" ca="1" si="248"/>
        <v>1071705.5999999999</v>
      </c>
      <c r="GP783" s="201">
        <f t="shared" ca="1" si="249"/>
        <v>0</v>
      </c>
    </row>
    <row r="784" spans="1:198" ht="15" customHeight="1" x14ac:dyDescent="0.25">
      <c r="A784" s="6"/>
      <c r="B784" s="7" t="s">
        <v>1267</v>
      </c>
      <c r="C784" s="8">
        <v>44930</v>
      </c>
      <c r="D784" s="9" t="s">
        <v>131</v>
      </c>
      <c r="E784" s="9" t="s">
        <v>147</v>
      </c>
      <c r="F784" s="113" t="e">
        <v>#N/A</v>
      </c>
      <c r="G784" s="10" t="s">
        <v>1056</v>
      </c>
      <c r="H784" s="113" t="s">
        <v>992</v>
      </c>
      <c r="I784" s="9" t="s">
        <v>139</v>
      </c>
      <c r="J784" s="166" t="s">
        <v>1234</v>
      </c>
      <c r="K784" s="10" t="s">
        <v>127</v>
      </c>
      <c r="L784" s="84" t="s">
        <v>22</v>
      </c>
      <c r="M784" s="11">
        <v>45047</v>
      </c>
      <c r="N784" s="12">
        <v>45077</v>
      </c>
      <c r="O784" s="10">
        <v>2.36</v>
      </c>
      <c r="P784" s="84">
        <v>70</v>
      </c>
      <c r="Q784" s="84" t="s">
        <v>128</v>
      </c>
      <c r="R784" s="10" t="s">
        <v>129</v>
      </c>
      <c r="S784" s="14" t="s">
        <v>135</v>
      </c>
      <c r="T784" s="11"/>
      <c r="U784" s="12"/>
      <c r="V784" s="257" t="str">
        <f ca="1">IF(U784="","",
IF(U784="NA","",
IFERROR(VLOOKUP(EOMONTH(M784,-2)+1,IPCA!$A:$B,2,0),
VLOOKUP(EOMONTH(TODAY(),-2)+1,IPCA!$A:$B,2,0))/
VLOOKUP(EOMONTH(U784,-2)+1,IPCA!$A:$B,2,0)*
P784))</f>
        <v/>
      </c>
      <c r="W784" s="84"/>
      <c r="X784" s="13" t="s">
        <v>133</v>
      </c>
      <c r="Y784" s="166"/>
      <c r="AA784" s="108"/>
      <c r="AB784" s="15"/>
      <c r="AM784" s="6"/>
      <c r="AN784" s="15"/>
      <c r="AR784">
        <v>2.36</v>
      </c>
      <c r="AY784" s="6"/>
      <c r="AZ784" s="15"/>
      <c r="BK784" s="6"/>
      <c r="BL784" s="15"/>
      <c r="BW784" s="6"/>
      <c r="BX784" s="15"/>
      <c r="CI784" s="6"/>
      <c r="CJ784" s="16" t="str">
        <f t="shared" si="238"/>
        <v/>
      </c>
      <c r="CK784" s="16">
        <f t="shared" si="239"/>
        <v>0.20043835616438355</v>
      </c>
      <c r="CL784" s="16" t="str">
        <f t="shared" si="240"/>
        <v/>
      </c>
      <c r="CM784" s="16" t="str">
        <f t="shared" si="241"/>
        <v/>
      </c>
      <c r="CN784" s="16" t="str">
        <f t="shared" si="242"/>
        <v/>
      </c>
      <c r="CO784" s="18"/>
      <c r="CP784" s="15"/>
      <c r="DA784" s="6"/>
      <c r="DB784" s="15"/>
      <c r="DF784">
        <v>70</v>
      </c>
      <c r="DM784" s="6"/>
      <c r="DN784" s="15"/>
      <c r="DY784" s="6"/>
      <c r="DZ784" s="15"/>
      <c r="EK784" s="6"/>
      <c r="EL784" s="15"/>
      <c r="EW784" s="6"/>
      <c r="EX784" s="16" t="str">
        <f t="shared" si="233"/>
        <v/>
      </c>
      <c r="EY784" s="16">
        <f t="shared" si="234"/>
        <v>5.9452054794520546</v>
      </c>
      <c r="EZ784" s="16" t="str">
        <f t="shared" si="235"/>
        <v/>
      </c>
      <c r="FA784" s="16" t="str">
        <f t="shared" si="236"/>
        <v/>
      </c>
      <c r="FB784" s="160" t="str">
        <f t="shared" si="237"/>
        <v/>
      </c>
      <c r="FC784" t="s">
        <v>205</v>
      </c>
      <c r="FD784" s="20" t="s">
        <v>139</v>
      </c>
      <c r="FE784"/>
      <c r="FF784" s="209" t="s">
        <v>206</v>
      </c>
      <c r="FH784" s="284">
        <f t="shared" ca="1" si="243"/>
        <v>0</v>
      </c>
      <c r="FI784" s="208">
        <f t="shared" si="244"/>
        <v>1</v>
      </c>
      <c r="FK784" t="str">
        <f t="shared" si="245"/>
        <v>Portfólio</v>
      </c>
      <c r="FL784" s="201">
        <f t="shared" ca="1" si="246"/>
        <v>0</v>
      </c>
      <c r="FM784" s="201">
        <f t="shared" ca="1" si="247"/>
        <v>98327.039999999994</v>
      </c>
      <c r="FN784" s="200">
        <f>AB784*AB$2*IF($FC784="V",1,-1)*IF($Q784="Fixo",(CP784-INDEX('Curva Forward'!$C$5:$AN$13,MATCH(CONCATENATE(BD_COMERCIAL!$K784," ",BD_COMERCIAL!$L784),'Curva Forward'!$B$5:$B$13,0),MATCH(FN$4,'Curva Forward'!$C$4:$AN$4,0))),CP784)</f>
        <v>0</v>
      </c>
      <c r="FO784" s="200">
        <f>AC784*AC$2*IF($FC784="V",1,-1)*IF($Q784="Fixo",(CQ784-INDEX('Curva Forward'!$C$5:$AN$13,MATCH(CONCATENATE(BD_COMERCIAL!$K784," ",BD_COMERCIAL!$L784),'Curva Forward'!$B$5:$B$13,0),MATCH(FO$4,'Curva Forward'!$C$4:$AN$4,0))),CQ784)</f>
        <v>0</v>
      </c>
      <c r="FP784" s="200">
        <f>AD784*AD$2*IF($FC784="V",1,-1)*IF($Q784="Fixo",(CR784-INDEX('Curva Forward'!$C$5:$AN$13,MATCH(CONCATENATE(BD_COMERCIAL!$K784," ",BD_COMERCIAL!$L784),'Curva Forward'!$B$5:$B$13,0),MATCH(FP$4,'Curva Forward'!$C$4:$AN$4,0))),CR784)</f>
        <v>0</v>
      </c>
      <c r="FQ784" s="200">
        <f>AE784*AE$2*IF($FC784="V",1,-1)*IF($Q784="Fixo",(CS784-INDEX('Curva Forward'!$C$5:$AN$13,MATCH(CONCATENATE(BD_COMERCIAL!$K784," ",BD_COMERCIAL!$L784),'Curva Forward'!$B$5:$B$13,0),MATCH(FQ$4,'Curva Forward'!$C$4:$AN$4,0))),CS784)</f>
        <v>0</v>
      </c>
      <c r="FR784" s="200">
        <f>AF784*AF$2*IF($FC784="V",1,-1)*IF($Q784="Fixo",(CT784-INDEX('Curva Forward'!$C$5:$AN$13,MATCH(CONCATENATE(BD_COMERCIAL!$K784," ",BD_COMERCIAL!$L784),'Curva Forward'!$B$5:$B$13,0),MATCH(FR$4,'Curva Forward'!$C$4:$AN$4,0))),CT784)</f>
        <v>0</v>
      </c>
      <c r="FS784" s="200">
        <f>AG784*AG$2*IF($FC784="V",1,-1)*IF($Q784="Fixo",(CU784-INDEX('Curva Forward'!$C$5:$AN$13,MATCH(CONCATENATE(BD_COMERCIAL!$K784," ",BD_COMERCIAL!$L784),'Curva Forward'!$B$5:$B$13,0),MATCH(FS$4,'Curva Forward'!$C$4:$AN$4,0))),CU784)</f>
        <v>0</v>
      </c>
      <c r="FT784" s="200">
        <f>AH784*AH$2*IF($FC784="V",1,-1)*IF($Q784="Fixo",(CV784-INDEX('Curva Forward'!$C$5:$AN$13,MATCH(CONCATENATE(BD_COMERCIAL!$K784," ",BD_COMERCIAL!$L784),'Curva Forward'!$B$5:$B$13,0),MATCH(FT$4,'Curva Forward'!$C$4:$AN$4,0))),CV784)</f>
        <v>0</v>
      </c>
      <c r="FU784" s="200">
        <f>AI784*AI$2*IF($FC784="V",1,-1)*IF($Q784="Fixo",(CW784-INDEX('Curva Forward'!$C$5:$AN$13,MATCH(CONCATENATE(BD_COMERCIAL!$K784," ",BD_COMERCIAL!$L784),'Curva Forward'!$B$5:$B$13,0),MATCH(FU$4,'Curva Forward'!$C$4:$AN$4,0))),CW784)</f>
        <v>0</v>
      </c>
      <c r="FV784" s="200">
        <f>AJ784*AJ$2*IF($FC784="V",1,-1)*IF($Q784="Fixo",(CX784-INDEX('Curva Forward'!$C$5:$AN$13,MATCH(CONCATENATE(BD_COMERCIAL!$K784," ",BD_COMERCIAL!$L784),'Curva Forward'!$B$5:$B$13,0),MATCH(FV$4,'Curva Forward'!$C$4:$AN$4,0))),CX784)</f>
        <v>0</v>
      </c>
      <c r="FW784" s="200">
        <f>AK784*AK$2*IF($FC784="V",1,-1)*IF($Q784="Fixo",(CY784-INDEX('Curva Forward'!$C$5:$AN$13,MATCH(CONCATENATE(BD_COMERCIAL!$K784," ",BD_COMERCIAL!$L784),'Curva Forward'!$B$5:$B$13,0),MATCH(FW$4,'Curva Forward'!$C$4:$AN$4,0))),CY784)</f>
        <v>0</v>
      </c>
      <c r="FX784" s="200">
        <f>AL784*AL$2*IF($FC784="V",1,-1)*IF($Q784="Fixo",(CZ784-INDEX('Curva Forward'!$C$5:$AN$13,MATCH(CONCATENATE(BD_COMERCIAL!$K784," ",BD_COMERCIAL!$L784),'Curva Forward'!$B$5:$B$13,0),MATCH(FX$4,'Curva Forward'!$C$4:$AN$4,0))),CZ784)</f>
        <v>0</v>
      </c>
      <c r="FY784" s="200">
        <f>AM784*AM$2*IF($FC784="V",1,-1)*IF($Q784="Fixo",(DA784-INDEX('Curva Forward'!$C$5:$AN$13,MATCH(CONCATENATE(BD_COMERCIAL!$K784," ",BD_COMERCIAL!$L784),'Curva Forward'!$B$5:$B$13,0),MATCH(FY$4,'Curva Forward'!$C$4:$AN$4,0))),DA784)</f>
        <v>0</v>
      </c>
      <c r="FZ784" s="200">
        <f>AN784*AN$2*IF($FC784="V",1,-1)*IF($Q784="Fixo",(DB784-INDEX('Curva Forward'!$C$5:$AN$13,MATCH(CONCATENATE(BD_COMERCIAL!$K784," ",BD_COMERCIAL!$L784),'Curva Forward'!$B$5:$B$13,0),MATCH(FZ$4,'Curva Forward'!$C$4:$AN$4,0))),DB784)</f>
        <v>0</v>
      </c>
      <c r="GA784" s="200">
        <f>AO784*AO$2*IF($FC784="V",1,-1)*IF($Q784="Fixo",(DC784-INDEX('Curva Forward'!$C$5:$AN$13,MATCH(CONCATENATE(BD_COMERCIAL!$K784," ",BD_COMERCIAL!$L784),'Curva Forward'!$B$5:$B$13,0),MATCH(GA$4,'Curva Forward'!$C$4:$AN$4,0))),DC784)</f>
        <v>0</v>
      </c>
      <c r="GB784" s="200">
        <f>AP784*AP$2*IF($FC784="V",1,-1)*IF($Q784="Fixo",(DD784-INDEX('Curva Forward'!$C$5:$AN$13,MATCH(CONCATENATE(BD_COMERCIAL!$K784," ",BD_COMERCIAL!$L784),'Curva Forward'!$B$5:$B$13,0),MATCH(GB$4,'Curva Forward'!$C$4:$AN$4,0))),DD784)</f>
        <v>0</v>
      </c>
      <c r="GC784" s="200">
        <f>AQ784*AQ$2*IF($FC784="V",1,-1)*IF($Q784="Fixo",(DE784-INDEX('Curva Forward'!$C$5:$AN$13,MATCH(CONCATENATE(BD_COMERCIAL!$K784," ",BD_COMERCIAL!$L784),'Curva Forward'!$B$5:$B$13,0),MATCH(GC$4,'Curva Forward'!$C$4:$AN$4,0))),DE784)</f>
        <v>0</v>
      </c>
      <c r="GD784" s="200">
        <f>AR784*AR$2*IF($FC784="V",1,-1)*IF($Q784="Fixo",(DF784-INDEX('Curva Forward'!$C$5:$AN$13,MATCH(CONCATENATE(BD_COMERCIAL!$K784," ",BD_COMERCIAL!$L784),'Curva Forward'!$B$5:$B$13,0),MATCH(GD$4,'Curva Forward'!$C$4:$AN$4,0))),DF784)</f>
        <v>98327.039999999994</v>
      </c>
      <c r="GE784" s="200">
        <f>AS784*AS$2*IF($FC784="V",1,-1)*IF($Q784="Fixo",(DG784-INDEX('Curva Forward'!$C$5:$AN$13,MATCH(CONCATENATE(BD_COMERCIAL!$K784," ",BD_COMERCIAL!$L784),'Curva Forward'!$B$5:$B$13,0),MATCH(GE$4,'Curva Forward'!$C$4:$AN$4,0))),DG784)</f>
        <v>0</v>
      </c>
      <c r="GF784" s="200">
        <f>AT784*AT$2*IF($FC784="V",1,-1)*IF($Q784="Fixo",(DH784-INDEX('Curva Forward'!$C$5:$AN$13,MATCH(CONCATENATE(BD_COMERCIAL!$K784," ",BD_COMERCIAL!$L784),'Curva Forward'!$B$5:$B$13,0),MATCH(GF$4,'Curva Forward'!$C$4:$AN$4,0))),DH784)</f>
        <v>0</v>
      </c>
      <c r="GG784" s="200">
        <f>AU784*AU$2*IF($FC784="V",1,-1)*IF($Q784="Fixo",(DI784-INDEX('Curva Forward'!$C$5:$AN$13,MATCH(CONCATENATE(BD_COMERCIAL!$K784," ",BD_COMERCIAL!$L784),'Curva Forward'!$B$5:$B$13,0),MATCH(GG$4,'Curva Forward'!$C$4:$AN$4,0))),DI784)</f>
        <v>0</v>
      </c>
      <c r="GH784" s="200">
        <f>AV784*AV$2*IF($FC784="V",1,-1)*IF($Q784="Fixo",(DJ784-INDEX('Curva Forward'!$C$5:$AN$13,MATCH(CONCATENATE(BD_COMERCIAL!$K784," ",BD_COMERCIAL!$L784),'Curva Forward'!$B$5:$B$13,0),MATCH(GH$4,'Curva Forward'!$C$4:$AN$4,0))),DJ784)</f>
        <v>0</v>
      </c>
      <c r="GI784" s="200">
        <f>AW784*AW$2*IF($FC784="V",1,-1)*IF($Q784="Fixo",(DK784-INDEX('Curva Forward'!$C$5:$AN$13,MATCH(CONCATENATE(BD_COMERCIAL!$K784," ",BD_COMERCIAL!$L784),'Curva Forward'!$B$5:$B$13,0),MATCH(GI$4,'Curva Forward'!$C$4:$AN$4,0))),DK784)</f>
        <v>0</v>
      </c>
      <c r="GJ784" s="200">
        <f>AX784*AX$2*IF($FC784="V",1,-1)*IF($Q784="Fixo",(DL784-INDEX('Curva Forward'!$C$5:$AN$13,MATCH(CONCATENATE(BD_COMERCIAL!$K784," ",BD_COMERCIAL!$L784),'Curva Forward'!$B$5:$B$13,0),MATCH(GJ$4,'Curva Forward'!$C$4:$AN$4,0))),DL784)</f>
        <v>0</v>
      </c>
      <c r="GK784" s="200">
        <f>AY784*AY$2*IF($FC784="V",1,-1)*IF($Q784="Fixo",(DM784-INDEX('Curva Forward'!$C$5:$AN$13,MATCH(CONCATENATE(BD_COMERCIAL!$K784," ",BD_COMERCIAL!$L784),'Curva Forward'!$B$5:$B$13,0),MATCH(GK$4,'Curva Forward'!$C$4:$AN$4,0))),DM784)</f>
        <v>0</v>
      </c>
      <c r="GL784" s="200">
        <f>IF(EZ784="",0,CL784*CL$2*IF($FC784="V",1,-1)*IF($Q784="Fixo",(EZ784-INDEX('Curva Forward'!$C$5:$AN$13,MATCH(CONCATENATE(BD_COMERCIAL!$K784," ",BD_COMERCIAL!$L784),'Curva Forward'!$B$5:$B$13,0),MATCH(GL$4,'Curva Forward'!$C$4:$AN$4,0))),EZ784))</f>
        <v>0</v>
      </c>
      <c r="GM784" s="200">
        <f>IF(FA784="",0,CM784*CM$2*IF($FC784="V",1,-1)*IF($Q784="Fixo",(FA784-INDEX('Curva Forward'!$C$5:$AN$13,MATCH(CONCATENATE(BD_COMERCIAL!$K784," ",BD_COMERCIAL!$L784),'Curva Forward'!$B$5:$B$13,0),MATCH(GM$4,'Curva Forward'!$C$4:$AN$4,0))),FA784))</f>
        <v>0</v>
      </c>
      <c r="GN784" s="200">
        <f>IF(FB784="",0,CN784*CN$2*IF($FC784="V",1,-1)*IF($Q784="Fixo",(FB784-INDEX('Curva Forward'!$C$5:$AN$13,MATCH(CONCATENATE(BD_COMERCIAL!$K784," ",BD_COMERCIAL!$L784),'Curva Forward'!$B$5:$B$13,0),MATCH(GN$4,'Curva Forward'!$C$4:$AN$4,0))),FB784))</f>
        <v>0</v>
      </c>
      <c r="GO784" s="201">
        <f t="shared" ca="1" si="248"/>
        <v>98327.039999999994</v>
      </c>
      <c r="GP784" s="201">
        <f t="shared" ca="1" si="249"/>
        <v>0</v>
      </c>
    </row>
    <row r="785" spans="1:198" ht="15" customHeight="1" x14ac:dyDescent="0.25">
      <c r="A785" s="6"/>
      <c r="B785" s="7" t="s">
        <v>1268</v>
      </c>
      <c r="C785" s="8">
        <v>44931</v>
      </c>
      <c r="D785" s="9" t="s">
        <v>131</v>
      </c>
      <c r="E785" s="9" t="s">
        <v>1008</v>
      </c>
      <c r="F785" s="113" t="s">
        <v>1009</v>
      </c>
      <c r="G785" s="10" t="s">
        <v>1056</v>
      </c>
      <c r="H785" s="113" t="s">
        <v>992</v>
      </c>
      <c r="I785" s="9" t="s">
        <v>139</v>
      </c>
      <c r="J785" s="166"/>
      <c r="K785" s="10" t="s">
        <v>127</v>
      </c>
      <c r="L785" s="84" t="s">
        <v>22</v>
      </c>
      <c r="M785" s="11">
        <v>44896</v>
      </c>
      <c r="N785" s="12">
        <v>44926</v>
      </c>
      <c r="O785" s="10">
        <v>5</v>
      </c>
      <c r="P785" s="84">
        <v>-0.75</v>
      </c>
      <c r="Q785" s="84" t="s">
        <v>586</v>
      </c>
      <c r="R785" s="10" t="s">
        <v>129</v>
      </c>
      <c r="S785" s="14" t="s">
        <v>135</v>
      </c>
      <c r="T785" s="11"/>
      <c r="U785" s="12"/>
      <c r="V785" s="257" t="str">
        <f ca="1">IF(U785="","",
IF(U785="NA","",
IFERROR(VLOOKUP(EOMONTH(M785,-2)+1,IPCA!$A:$B,2,0),
VLOOKUP(EOMONTH(TODAY(),-2)+1,IPCA!$A:$B,2,0))/
VLOOKUP(EOMONTH(U785,-2)+1,IPCA!$A:$B,2,0)*
P785))</f>
        <v/>
      </c>
      <c r="W785" s="84"/>
      <c r="X785" s="13" t="s">
        <v>133</v>
      </c>
      <c r="Y785" s="166"/>
      <c r="AA785" s="108"/>
      <c r="AB785" s="15"/>
      <c r="AM785" s="6">
        <v>5</v>
      </c>
      <c r="AN785" s="15"/>
      <c r="AY785" s="6"/>
      <c r="AZ785" s="15"/>
      <c r="BK785" s="6"/>
      <c r="BL785" s="15"/>
      <c r="BW785" s="6"/>
      <c r="BX785" s="15"/>
      <c r="CI785" s="6"/>
      <c r="CJ785" s="16">
        <f t="shared" si="238"/>
        <v>0.42465753424657532</v>
      </c>
      <c r="CK785" s="16" t="str">
        <f t="shared" si="239"/>
        <v/>
      </c>
      <c r="CL785" s="16" t="str">
        <f t="shared" si="240"/>
        <v/>
      </c>
      <c r="CM785" s="16" t="str">
        <f t="shared" si="241"/>
        <v/>
      </c>
      <c r="CN785" s="16" t="str">
        <f t="shared" si="242"/>
        <v/>
      </c>
      <c r="CO785" s="18"/>
      <c r="CP785" s="15"/>
      <c r="DA785" s="6">
        <v>-0.75</v>
      </c>
      <c r="DB785" s="15"/>
      <c r="DM785" s="6"/>
      <c r="DN785" s="15"/>
      <c r="DY785" s="6"/>
      <c r="DZ785" s="15"/>
      <c r="EK785" s="6"/>
      <c r="EL785" s="15"/>
      <c r="EW785" s="6"/>
      <c r="EX785" s="16">
        <f t="shared" si="233"/>
        <v>-6.3698630136986303E-2</v>
      </c>
      <c r="EY785" s="16" t="str">
        <f t="shared" si="234"/>
        <v/>
      </c>
      <c r="EZ785" s="16" t="str">
        <f t="shared" si="235"/>
        <v/>
      </c>
      <c r="FA785" s="16" t="str">
        <f t="shared" si="236"/>
        <v/>
      </c>
      <c r="FB785" s="160" t="str">
        <f t="shared" si="237"/>
        <v/>
      </c>
      <c r="FC785" t="s">
        <v>205</v>
      </c>
      <c r="FD785" s="20" t="s">
        <v>139</v>
      </c>
      <c r="FE785"/>
      <c r="FH785" s="284">
        <f t="shared" ca="1" si="243"/>
        <v>0</v>
      </c>
      <c r="FI785" s="208">
        <f t="shared" si="244"/>
        <v>1</v>
      </c>
      <c r="FK785" t="str">
        <f t="shared" si="245"/>
        <v>Auren Comercializadora de Energia Ltda</v>
      </c>
      <c r="FL785" s="201">
        <f t="shared" ca="1" si="246"/>
        <v>2790</v>
      </c>
      <c r="FM785" s="201">
        <f t="shared" ca="1" si="247"/>
        <v>0</v>
      </c>
      <c r="FN785" s="200">
        <f>AB785*AB$2*IF($FC785="V",1,-1)*IF($Q785="Fixo",(CP785-INDEX('Curva Forward'!$C$5:$AN$13,MATCH(CONCATENATE(BD_COMERCIAL!$K785," ",BD_COMERCIAL!$L785),'Curva Forward'!$B$5:$B$13,0),MATCH(FN$4,'Curva Forward'!$C$4:$AN$4,0))),CP785)</f>
        <v>0</v>
      </c>
      <c r="FO785" s="200">
        <f>AC785*AC$2*IF($FC785="V",1,-1)*IF($Q785="Fixo",(CQ785-INDEX('Curva Forward'!$C$5:$AN$13,MATCH(CONCATENATE(BD_COMERCIAL!$K785," ",BD_COMERCIAL!$L785),'Curva Forward'!$B$5:$B$13,0),MATCH(FO$4,'Curva Forward'!$C$4:$AN$4,0))),CQ785)</f>
        <v>0</v>
      </c>
      <c r="FP785" s="200">
        <f>AD785*AD$2*IF($FC785="V",1,-1)*IF($Q785="Fixo",(CR785-INDEX('Curva Forward'!$C$5:$AN$13,MATCH(CONCATENATE(BD_COMERCIAL!$K785," ",BD_COMERCIAL!$L785),'Curva Forward'!$B$5:$B$13,0),MATCH(FP$4,'Curva Forward'!$C$4:$AN$4,0))),CR785)</f>
        <v>0</v>
      </c>
      <c r="FQ785" s="200">
        <f>AE785*AE$2*IF($FC785="V",1,-1)*IF($Q785="Fixo",(CS785-INDEX('Curva Forward'!$C$5:$AN$13,MATCH(CONCATENATE(BD_COMERCIAL!$K785," ",BD_COMERCIAL!$L785),'Curva Forward'!$B$5:$B$13,0),MATCH(FQ$4,'Curva Forward'!$C$4:$AN$4,0))),CS785)</f>
        <v>0</v>
      </c>
      <c r="FR785" s="200">
        <f>AF785*AF$2*IF($FC785="V",1,-1)*IF($Q785="Fixo",(CT785-INDEX('Curva Forward'!$C$5:$AN$13,MATCH(CONCATENATE(BD_COMERCIAL!$K785," ",BD_COMERCIAL!$L785),'Curva Forward'!$B$5:$B$13,0),MATCH(FR$4,'Curva Forward'!$C$4:$AN$4,0))),CT785)</f>
        <v>0</v>
      </c>
      <c r="FS785" s="200">
        <f>AG785*AG$2*IF($FC785="V",1,-1)*IF($Q785="Fixo",(CU785-INDEX('Curva Forward'!$C$5:$AN$13,MATCH(CONCATENATE(BD_COMERCIAL!$K785," ",BD_COMERCIAL!$L785),'Curva Forward'!$B$5:$B$13,0),MATCH(FS$4,'Curva Forward'!$C$4:$AN$4,0))),CU785)</f>
        <v>0</v>
      </c>
      <c r="FT785" s="200">
        <f>AH785*AH$2*IF($FC785="V",1,-1)*IF($Q785="Fixo",(CV785-INDEX('Curva Forward'!$C$5:$AN$13,MATCH(CONCATENATE(BD_COMERCIAL!$K785," ",BD_COMERCIAL!$L785),'Curva Forward'!$B$5:$B$13,0),MATCH(FT$4,'Curva Forward'!$C$4:$AN$4,0))),CV785)</f>
        <v>0</v>
      </c>
      <c r="FU785" s="200">
        <f>AI785*AI$2*IF($FC785="V",1,-1)*IF($Q785="Fixo",(CW785-INDEX('Curva Forward'!$C$5:$AN$13,MATCH(CONCATENATE(BD_COMERCIAL!$K785," ",BD_COMERCIAL!$L785),'Curva Forward'!$B$5:$B$13,0),MATCH(FU$4,'Curva Forward'!$C$4:$AN$4,0))),CW785)</f>
        <v>0</v>
      </c>
      <c r="FV785" s="200">
        <f>AJ785*AJ$2*IF($FC785="V",1,-1)*IF($Q785="Fixo",(CX785-INDEX('Curva Forward'!$C$5:$AN$13,MATCH(CONCATENATE(BD_COMERCIAL!$K785," ",BD_COMERCIAL!$L785),'Curva Forward'!$B$5:$B$13,0),MATCH(FV$4,'Curva Forward'!$C$4:$AN$4,0))),CX785)</f>
        <v>0</v>
      </c>
      <c r="FW785" s="200">
        <f>AK785*AK$2*IF($FC785="V",1,-1)*IF($Q785="Fixo",(CY785-INDEX('Curva Forward'!$C$5:$AN$13,MATCH(CONCATENATE(BD_COMERCIAL!$K785," ",BD_COMERCIAL!$L785),'Curva Forward'!$B$5:$B$13,0),MATCH(FW$4,'Curva Forward'!$C$4:$AN$4,0))),CY785)</f>
        <v>0</v>
      </c>
      <c r="FX785" s="200">
        <f>AL785*AL$2*IF($FC785="V",1,-1)*IF($Q785="Fixo",(CZ785-INDEX('Curva Forward'!$C$5:$AN$13,MATCH(CONCATENATE(BD_COMERCIAL!$K785," ",BD_COMERCIAL!$L785),'Curva Forward'!$B$5:$B$13,0),MATCH(FX$4,'Curva Forward'!$C$4:$AN$4,0))),CZ785)</f>
        <v>0</v>
      </c>
      <c r="FY785" s="200">
        <f>AM785*AM$2*IF($FC785="V",1,-1)*IF($Q785="Fixo",(DA785-INDEX('Curva Forward'!$C$5:$AN$13,MATCH(CONCATENATE(BD_COMERCIAL!$K785," ",BD_COMERCIAL!$L785),'Curva Forward'!$B$5:$B$13,0),MATCH(FY$4,'Curva Forward'!$C$4:$AN$4,0))),DA785)</f>
        <v>2790</v>
      </c>
      <c r="FZ785" s="200">
        <f>AN785*AN$2*IF($FC785="V",1,-1)*IF($Q785="Fixo",(DB785-INDEX('Curva Forward'!$C$5:$AN$13,MATCH(CONCATENATE(BD_COMERCIAL!$K785," ",BD_COMERCIAL!$L785),'Curva Forward'!$B$5:$B$13,0),MATCH(FZ$4,'Curva Forward'!$C$4:$AN$4,0))),DB785)</f>
        <v>0</v>
      </c>
      <c r="GA785" s="200">
        <f>AO785*AO$2*IF($FC785="V",1,-1)*IF($Q785="Fixo",(DC785-INDEX('Curva Forward'!$C$5:$AN$13,MATCH(CONCATENATE(BD_COMERCIAL!$K785," ",BD_COMERCIAL!$L785),'Curva Forward'!$B$5:$B$13,0),MATCH(GA$4,'Curva Forward'!$C$4:$AN$4,0))),DC785)</f>
        <v>0</v>
      </c>
      <c r="GB785" s="200">
        <f>AP785*AP$2*IF($FC785="V",1,-1)*IF($Q785="Fixo",(DD785-INDEX('Curva Forward'!$C$5:$AN$13,MATCH(CONCATENATE(BD_COMERCIAL!$K785," ",BD_COMERCIAL!$L785),'Curva Forward'!$B$5:$B$13,0),MATCH(GB$4,'Curva Forward'!$C$4:$AN$4,0))),DD785)</f>
        <v>0</v>
      </c>
      <c r="GC785" s="200">
        <f>AQ785*AQ$2*IF($FC785="V",1,-1)*IF($Q785="Fixo",(DE785-INDEX('Curva Forward'!$C$5:$AN$13,MATCH(CONCATENATE(BD_COMERCIAL!$K785," ",BD_COMERCIAL!$L785),'Curva Forward'!$B$5:$B$13,0),MATCH(GC$4,'Curva Forward'!$C$4:$AN$4,0))),DE785)</f>
        <v>0</v>
      </c>
      <c r="GD785" s="200">
        <f>AR785*AR$2*IF($FC785="V",1,-1)*IF($Q785="Fixo",(DF785-INDEX('Curva Forward'!$C$5:$AN$13,MATCH(CONCATENATE(BD_COMERCIAL!$K785," ",BD_COMERCIAL!$L785),'Curva Forward'!$B$5:$B$13,0),MATCH(GD$4,'Curva Forward'!$C$4:$AN$4,0))),DF785)</f>
        <v>0</v>
      </c>
      <c r="GE785" s="200">
        <f>AS785*AS$2*IF($FC785="V",1,-1)*IF($Q785="Fixo",(DG785-INDEX('Curva Forward'!$C$5:$AN$13,MATCH(CONCATENATE(BD_COMERCIAL!$K785," ",BD_COMERCIAL!$L785),'Curva Forward'!$B$5:$B$13,0),MATCH(GE$4,'Curva Forward'!$C$4:$AN$4,0))),DG785)</f>
        <v>0</v>
      </c>
      <c r="GF785" s="200">
        <f>AT785*AT$2*IF($FC785="V",1,-1)*IF($Q785="Fixo",(DH785-INDEX('Curva Forward'!$C$5:$AN$13,MATCH(CONCATENATE(BD_COMERCIAL!$K785," ",BD_COMERCIAL!$L785),'Curva Forward'!$B$5:$B$13,0),MATCH(GF$4,'Curva Forward'!$C$4:$AN$4,0))),DH785)</f>
        <v>0</v>
      </c>
      <c r="GG785" s="200">
        <f>AU785*AU$2*IF($FC785="V",1,-1)*IF($Q785="Fixo",(DI785-INDEX('Curva Forward'!$C$5:$AN$13,MATCH(CONCATENATE(BD_COMERCIAL!$K785," ",BD_COMERCIAL!$L785),'Curva Forward'!$B$5:$B$13,0),MATCH(GG$4,'Curva Forward'!$C$4:$AN$4,0))),DI785)</f>
        <v>0</v>
      </c>
      <c r="GH785" s="200">
        <f>AV785*AV$2*IF($FC785="V",1,-1)*IF($Q785="Fixo",(DJ785-INDEX('Curva Forward'!$C$5:$AN$13,MATCH(CONCATENATE(BD_COMERCIAL!$K785," ",BD_COMERCIAL!$L785),'Curva Forward'!$B$5:$B$13,0),MATCH(GH$4,'Curva Forward'!$C$4:$AN$4,0))),DJ785)</f>
        <v>0</v>
      </c>
      <c r="GI785" s="200">
        <f>AW785*AW$2*IF($FC785="V",1,-1)*IF($Q785="Fixo",(DK785-INDEX('Curva Forward'!$C$5:$AN$13,MATCH(CONCATENATE(BD_COMERCIAL!$K785," ",BD_COMERCIAL!$L785),'Curva Forward'!$B$5:$B$13,0),MATCH(GI$4,'Curva Forward'!$C$4:$AN$4,0))),DK785)</f>
        <v>0</v>
      </c>
      <c r="GJ785" s="200">
        <f>AX785*AX$2*IF($FC785="V",1,-1)*IF($Q785="Fixo",(DL785-INDEX('Curva Forward'!$C$5:$AN$13,MATCH(CONCATENATE(BD_COMERCIAL!$K785," ",BD_COMERCIAL!$L785),'Curva Forward'!$B$5:$B$13,0),MATCH(GJ$4,'Curva Forward'!$C$4:$AN$4,0))),DL785)</f>
        <v>0</v>
      </c>
      <c r="GK785" s="200">
        <f>AY785*AY$2*IF($FC785="V",1,-1)*IF($Q785="Fixo",(DM785-INDEX('Curva Forward'!$C$5:$AN$13,MATCH(CONCATENATE(BD_COMERCIAL!$K785," ",BD_COMERCIAL!$L785),'Curva Forward'!$B$5:$B$13,0),MATCH(GK$4,'Curva Forward'!$C$4:$AN$4,0))),DM785)</f>
        <v>0</v>
      </c>
      <c r="GL785" s="200">
        <f>IF(EZ785="",0,CL785*CL$2*IF($FC785="V",1,-1)*IF($Q785="Fixo",(EZ785-INDEX('Curva Forward'!$C$5:$AN$13,MATCH(CONCATENATE(BD_COMERCIAL!$K785," ",BD_COMERCIAL!$L785),'Curva Forward'!$B$5:$B$13,0),MATCH(GL$4,'Curva Forward'!$C$4:$AN$4,0))),EZ785))</f>
        <v>0</v>
      </c>
      <c r="GM785" s="200">
        <f>IF(FA785="",0,CM785*CM$2*IF($FC785="V",1,-1)*IF($Q785="Fixo",(FA785-INDEX('Curva Forward'!$C$5:$AN$13,MATCH(CONCATENATE(BD_COMERCIAL!$K785," ",BD_COMERCIAL!$L785),'Curva Forward'!$B$5:$B$13,0),MATCH(GM$4,'Curva Forward'!$C$4:$AN$4,0))),FA785))</f>
        <v>0</v>
      </c>
      <c r="GN785" s="200">
        <f>IF(FB785="",0,CN785*CN$2*IF($FC785="V",1,-1)*IF($Q785="Fixo",(FB785-INDEX('Curva Forward'!$C$5:$AN$13,MATCH(CONCATENATE(BD_COMERCIAL!$K785," ",BD_COMERCIAL!$L785),'Curva Forward'!$B$5:$B$13,0),MATCH(GN$4,'Curva Forward'!$C$4:$AN$4,0))),FB785))</f>
        <v>0</v>
      </c>
      <c r="GO785" s="201">
        <f t="shared" ca="1" si="248"/>
        <v>0</v>
      </c>
      <c r="GP785" s="201">
        <f t="shared" ca="1" si="249"/>
        <v>0</v>
      </c>
    </row>
    <row r="786" spans="1:198" ht="15" customHeight="1" x14ac:dyDescent="0.25">
      <c r="A786" s="6"/>
      <c r="B786" s="7" t="s">
        <v>1269</v>
      </c>
      <c r="C786" s="8">
        <v>44931</v>
      </c>
      <c r="D786" s="9" t="s">
        <v>131</v>
      </c>
      <c r="E786" s="9" t="s">
        <v>237</v>
      </c>
      <c r="F786" s="113" t="s">
        <v>1270</v>
      </c>
      <c r="G786" s="10" t="s">
        <v>1056</v>
      </c>
      <c r="H786" s="113" t="s">
        <v>992</v>
      </c>
      <c r="I786" s="9" t="s">
        <v>139</v>
      </c>
      <c r="J786" s="166"/>
      <c r="K786" s="10" t="s">
        <v>127</v>
      </c>
      <c r="L786" s="84" t="s">
        <v>22</v>
      </c>
      <c r="M786" s="11">
        <v>44896</v>
      </c>
      <c r="N786" s="12">
        <v>44926</v>
      </c>
      <c r="O786" s="10">
        <v>1</v>
      </c>
      <c r="P786" s="84">
        <v>-0.1</v>
      </c>
      <c r="Q786" s="84" t="s">
        <v>586</v>
      </c>
      <c r="R786" s="10" t="s">
        <v>129</v>
      </c>
      <c r="S786" s="14" t="s">
        <v>135</v>
      </c>
      <c r="T786" s="11"/>
      <c r="U786" s="12"/>
      <c r="V786" s="257" t="str">
        <f ca="1">IF(U786="","",
IF(U786="NA","",
IFERROR(VLOOKUP(EOMONTH(M786,-2)+1,IPCA!$A:$B,2,0),
VLOOKUP(EOMONTH(TODAY(),-2)+1,IPCA!$A:$B,2,0))/
VLOOKUP(EOMONTH(U786,-2)+1,IPCA!$A:$B,2,0)*
P786))</f>
        <v/>
      </c>
      <c r="W786" s="84"/>
      <c r="X786" s="13" t="s">
        <v>6</v>
      </c>
      <c r="Y786" s="166"/>
      <c r="AA786" s="108"/>
      <c r="AB786" s="15"/>
      <c r="AM786" s="6">
        <v>1</v>
      </c>
      <c r="AN786" s="15"/>
      <c r="AY786" s="6"/>
      <c r="AZ786" s="15"/>
      <c r="BK786" s="6"/>
      <c r="BL786" s="15"/>
      <c r="BW786" s="6"/>
      <c r="BX786" s="15"/>
      <c r="CI786" s="6"/>
      <c r="CJ786" s="16">
        <f t="shared" si="238"/>
        <v>8.4931506849315067E-2</v>
      </c>
      <c r="CK786" s="16" t="str">
        <f t="shared" si="239"/>
        <v/>
      </c>
      <c r="CL786" s="16" t="str">
        <f t="shared" si="240"/>
        <v/>
      </c>
      <c r="CM786" s="16" t="str">
        <f t="shared" si="241"/>
        <v/>
      </c>
      <c r="CN786" s="16" t="str">
        <f t="shared" si="242"/>
        <v/>
      </c>
      <c r="CO786" s="18"/>
      <c r="CP786" s="15"/>
      <c r="DA786" s="6">
        <v>-0.1</v>
      </c>
      <c r="DB786" s="15"/>
      <c r="DM786" s="6"/>
      <c r="DN786" s="15"/>
      <c r="DY786" s="6"/>
      <c r="DZ786" s="15"/>
      <c r="EK786" s="6"/>
      <c r="EL786" s="15"/>
      <c r="EW786" s="6"/>
      <c r="EX786" s="16">
        <f t="shared" si="233"/>
        <v>-8.493150684931507E-3</v>
      </c>
      <c r="EY786" s="16" t="str">
        <f t="shared" si="234"/>
        <v/>
      </c>
      <c r="EZ786" s="16" t="str">
        <f t="shared" si="235"/>
        <v/>
      </c>
      <c r="FA786" s="16" t="str">
        <f t="shared" si="236"/>
        <v/>
      </c>
      <c r="FB786" s="160" t="str">
        <f t="shared" si="237"/>
        <v/>
      </c>
      <c r="FC786" t="s">
        <v>205</v>
      </c>
      <c r="FD786" s="20" t="s">
        <v>139</v>
      </c>
      <c r="FE786"/>
      <c r="FH786" s="284">
        <f t="shared" ca="1" si="243"/>
        <v>0</v>
      </c>
      <c r="FI786" s="208">
        <f t="shared" si="244"/>
        <v>1</v>
      </c>
      <c r="FK786" t="str">
        <f t="shared" si="245"/>
        <v>Migratio Gestão e Comercialização de Energia Elétrica Ltda - ME</v>
      </c>
      <c r="FL786" s="201">
        <f t="shared" ca="1" si="246"/>
        <v>74.400000000000006</v>
      </c>
      <c r="FM786" s="201">
        <f t="shared" ca="1" si="247"/>
        <v>0</v>
      </c>
      <c r="FN786" s="200">
        <f>AB786*AB$2*IF($FC786="V",1,-1)*IF($Q786="Fixo",(CP786-INDEX('Curva Forward'!$C$5:$AN$13,MATCH(CONCATENATE(BD_COMERCIAL!$K786," ",BD_COMERCIAL!$L786),'Curva Forward'!$B$5:$B$13,0),MATCH(FN$4,'Curva Forward'!$C$4:$AN$4,0))),CP786)</f>
        <v>0</v>
      </c>
      <c r="FO786" s="200">
        <f>AC786*AC$2*IF($FC786="V",1,-1)*IF($Q786="Fixo",(CQ786-INDEX('Curva Forward'!$C$5:$AN$13,MATCH(CONCATENATE(BD_COMERCIAL!$K786," ",BD_COMERCIAL!$L786),'Curva Forward'!$B$5:$B$13,0),MATCH(FO$4,'Curva Forward'!$C$4:$AN$4,0))),CQ786)</f>
        <v>0</v>
      </c>
      <c r="FP786" s="200">
        <f>AD786*AD$2*IF($FC786="V",1,-1)*IF($Q786="Fixo",(CR786-INDEX('Curva Forward'!$C$5:$AN$13,MATCH(CONCATENATE(BD_COMERCIAL!$K786," ",BD_COMERCIAL!$L786),'Curva Forward'!$B$5:$B$13,0),MATCH(FP$4,'Curva Forward'!$C$4:$AN$4,0))),CR786)</f>
        <v>0</v>
      </c>
      <c r="FQ786" s="200">
        <f>AE786*AE$2*IF($FC786="V",1,-1)*IF($Q786="Fixo",(CS786-INDEX('Curva Forward'!$C$5:$AN$13,MATCH(CONCATENATE(BD_COMERCIAL!$K786," ",BD_COMERCIAL!$L786),'Curva Forward'!$B$5:$B$13,0),MATCH(FQ$4,'Curva Forward'!$C$4:$AN$4,0))),CS786)</f>
        <v>0</v>
      </c>
      <c r="FR786" s="200">
        <f>AF786*AF$2*IF($FC786="V",1,-1)*IF($Q786="Fixo",(CT786-INDEX('Curva Forward'!$C$5:$AN$13,MATCH(CONCATENATE(BD_COMERCIAL!$K786," ",BD_COMERCIAL!$L786),'Curva Forward'!$B$5:$B$13,0),MATCH(FR$4,'Curva Forward'!$C$4:$AN$4,0))),CT786)</f>
        <v>0</v>
      </c>
      <c r="FS786" s="200">
        <f>AG786*AG$2*IF($FC786="V",1,-1)*IF($Q786="Fixo",(CU786-INDEX('Curva Forward'!$C$5:$AN$13,MATCH(CONCATENATE(BD_COMERCIAL!$K786," ",BD_COMERCIAL!$L786),'Curva Forward'!$B$5:$B$13,0),MATCH(FS$4,'Curva Forward'!$C$4:$AN$4,0))),CU786)</f>
        <v>0</v>
      </c>
      <c r="FT786" s="200">
        <f>AH786*AH$2*IF($FC786="V",1,-1)*IF($Q786="Fixo",(CV786-INDEX('Curva Forward'!$C$5:$AN$13,MATCH(CONCATENATE(BD_COMERCIAL!$K786," ",BD_COMERCIAL!$L786),'Curva Forward'!$B$5:$B$13,0),MATCH(FT$4,'Curva Forward'!$C$4:$AN$4,0))),CV786)</f>
        <v>0</v>
      </c>
      <c r="FU786" s="200">
        <f>AI786*AI$2*IF($FC786="V",1,-1)*IF($Q786="Fixo",(CW786-INDEX('Curva Forward'!$C$5:$AN$13,MATCH(CONCATENATE(BD_COMERCIAL!$K786," ",BD_COMERCIAL!$L786),'Curva Forward'!$B$5:$B$13,0),MATCH(FU$4,'Curva Forward'!$C$4:$AN$4,0))),CW786)</f>
        <v>0</v>
      </c>
      <c r="FV786" s="200">
        <f>AJ786*AJ$2*IF($FC786="V",1,-1)*IF($Q786="Fixo",(CX786-INDEX('Curva Forward'!$C$5:$AN$13,MATCH(CONCATENATE(BD_COMERCIAL!$K786," ",BD_COMERCIAL!$L786),'Curva Forward'!$B$5:$B$13,0),MATCH(FV$4,'Curva Forward'!$C$4:$AN$4,0))),CX786)</f>
        <v>0</v>
      </c>
      <c r="FW786" s="200">
        <f>AK786*AK$2*IF($FC786="V",1,-1)*IF($Q786="Fixo",(CY786-INDEX('Curva Forward'!$C$5:$AN$13,MATCH(CONCATENATE(BD_COMERCIAL!$K786," ",BD_COMERCIAL!$L786),'Curva Forward'!$B$5:$B$13,0),MATCH(FW$4,'Curva Forward'!$C$4:$AN$4,0))),CY786)</f>
        <v>0</v>
      </c>
      <c r="FX786" s="200">
        <f>AL786*AL$2*IF($FC786="V",1,-1)*IF($Q786="Fixo",(CZ786-INDEX('Curva Forward'!$C$5:$AN$13,MATCH(CONCATENATE(BD_COMERCIAL!$K786," ",BD_COMERCIAL!$L786),'Curva Forward'!$B$5:$B$13,0),MATCH(FX$4,'Curva Forward'!$C$4:$AN$4,0))),CZ786)</f>
        <v>0</v>
      </c>
      <c r="FY786" s="200">
        <f>AM786*AM$2*IF($FC786="V",1,-1)*IF($Q786="Fixo",(DA786-INDEX('Curva Forward'!$C$5:$AN$13,MATCH(CONCATENATE(BD_COMERCIAL!$K786," ",BD_COMERCIAL!$L786),'Curva Forward'!$B$5:$B$13,0),MATCH(FY$4,'Curva Forward'!$C$4:$AN$4,0))),DA786)</f>
        <v>74.400000000000006</v>
      </c>
      <c r="FZ786" s="200">
        <f>AN786*AN$2*IF($FC786="V",1,-1)*IF($Q786="Fixo",(DB786-INDEX('Curva Forward'!$C$5:$AN$13,MATCH(CONCATENATE(BD_COMERCIAL!$K786," ",BD_COMERCIAL!$L786),'Curva Forward'!$B$5:$B$13,0),MATCH(FZ$4,'Curva Forward'!$C$4:$AN$4,0))),DB786)</f>
        <v>0</v>
      </c>
      <c r="GA786" s="200">
        <f>AO786*AO$2*IF($FC786="V",1,-1)*IF($Q786="Fixo",(DC786-INDEX('Curva Forward'!$C$5:$AN$13,MATCH(CONCATENATE(BD_COMERCIAL!$K786," ",BD_COMERCIAL!$L786),'Curva Forward'!$B$5:$B$13,0),MATCH(GA$4,'Curva Forward'!$C$4:$AN$4,0))),DC786)</f>
        <v>0</v>
      </c>
      <c r="GB786" s="200">
        <f>AP786*AP$2*IF($FC786="V",1,-1)*IF($Q786="Fixo",(DD786-INDEX('Curva Forward'!$C$5:$AN$13,MATCH(CONCATENATE(BD_COMERCIAL!$K786," ",BD_COMERCIAL!$L786),'Curva Forward'!$B$5:$B$13,0),MATCH(GB$4,'Curva Forward'!$C$4:$AN$4,0))),DD786)</f>
        <v>0</v>
      </c>
      <c r="GC786" s="200">
        <f>AQ786*AQ$2*IF($FC786="V",1,-1)*IF($Q786="Fixo",(DE786-INDEX('Curva Forward'!$C$5:$AN$13,MATCH(CONCATENATE(BD_COMERCIAL!$K786," ",BD_COMERCIAL!$L786),'Curva Forward'!$B$5:$B$13,0),MATCH(GC$4,'Curva Forward'!$C$4:$AN$4,0))),DE786)</f>
        <v>0</v>
      </c>
      <c r="GD786" s="200">
        <f>AR786*AR$2*IF($FC786="V",1,-1)*IF($Q786="Fixo",(DF786-INDEX('Curva Forward'!$C$5:$AN$13,MATCH(CONCATENATE(BD_COMERCIAL!$K786," ",BD_COMERCIAL!$L786),'Curva Forward'!$B$5:$B$13,0),MATCH(GD$4,'Curva Forward'!$C$4:$AN$4,0))),DF786)</f>
        <v>0</v>
      </c>
      <c r="GE786" s="200">
        <f>AS786*AS$2*IF($FC786="V",1,-1)*IF($Q786="Fixo",(DG786-INDEX('Curva Forward'!$C$5:$AN$13,MATCH(CONCATENATE(BD_COMERCIAL!$K786," ",BD_COMERCIAL!$L786),'Curva Forward'!$B$5:$B$13,0),MATCH(GE$4,'Curva Forward'!$C$4:$AN$4,0))),DG786)</f>
        <v>0</v>
      </c>
      <c r="GF786" s="200">
        <f>AT786*AT$2*IF($FC786="V",1,-1)*IF($Q786="Fixo",(DH786-INDEX('Curva Forward'!$C$5:$AN$13,MATCH(CONCATENATE(BD_COMERCIAL!$K786," ",BD_COMERCIAL!$L786),'Curva Forward'!$B$5:$B$13,0),MATCH(GF$4,'Curva Forward'!$C$4:$AN$4,0))),DH786)</f>
        <v>0</v>
      </c>
      <c r="GG786" s="200">
        <f>AU786*AU$2*IF($FC786="V",1,-1)*IF($Q786="Fixo",(DI786-INDEX('Curva Forward'!$C$5:$AN$13,MATCH(CONCATENATE(BD_COMERCIAL!$K786," ",BD_COMERCIAL!$L786),'Curva Forward'!$B$5:$B$13,0),MATCH(GG$4,'Curva Forward'!$C$4:$AN$4,0))),DI786)</f>
        <v>0</v>
      </c>
      <c r="GH786" s="200">
        <f>AV786*AV$2*IF($FC786="V",1,-1)*IF($Q786="Fixo",(DJ786-INDEX('Curva Forward'!$C$5:$AN$13,MATCH(CONCATENATE(BD_COMERCIAL!$K786," ",BD_COMERCIAL!$L786),'Curva Forward'!$B$5:$B$13,0),MATCH(GH$4,'Curva Forward'!$C$4:$AN$4,0))),DJ786)</f>
        <v>0</v>
      </c>
      <c r="GI786" s="200">
        <f>AW786*AW$2*IF($FC786="V",1,-1)*IF($Q786="Fixo",(DK786-INDEX('Curva Forward'!$C$5:$AN$13,MATCH(CONCATENATE(BD_COMERCIAL!$K786," ",BD_COMERCIAL!$L786),'Curva Forward'!$B$5:$B$13,0),MATCH(GI$4,'Curva Forward'!$C$4:$AN$4,0))),DK786)</f>
        <v>0</v>
      </c>
      <c r="GJ786" s="200">
        <f>AX786*AX$2*IF($FC786="V",1,-1)*IF($Q786="Fixo",(DL786-INDEX('Curva Forward'!$C$5:$AN$13,MATCH(CONCATENATE(BD_COMERCIAL!$K786," ",BD_COMERCIAL!$L786),'Curva Forward'!$B$5:$B$13,0),MATCH(GJ$4,'Curva Forward'!$C$4:$AN$4,0))),DL786)</f>
        <v>0</v>
      </c>
      <c r="GK786" s="200">
        <f>AY786*AY$2*IF($FC786="V",1,-1)*IF($Q786="Fixo",(DM786-INDEX('Curva Forward'!$C$5:$AN$13,MATCH(CONCATENATE(BD_COMERCIAL!$K786," ",BD_COMERCIAL!$L786),'Curva Forward'!$B$5:$B$13,0),MATCH(GK$4,'Curva Forward'!$C$4:$AN$4,0))),DM786)</f>
        <v>0</v>
      </c>
      <c r="GL786" s="200">
        <f>IF(EZ786="",0,CL786*CL$2*IF($FC786="V",1,-1)*IF($Q786="Fixo",(EZ786-INDEX('Curva Forward'!$C$5:$AN$13,MATCH(CONCATENATE(BD_COMERCIAL!$K786," ",BD_COMERCIAL!$L786),'Curva Forward'!$B$5:$B$13,0),MATCH(GL$4,'Curva Forward'!$C$4:$AN$4,0))),EZ786))</f>
        <v>0</v>
      </c>
      <c r="GM786" s="200">
        <f>IF(FA786="",0,CM786*CM$2*IF($FC786="V",1,-1)*IF($Q786="Fixo",(FA786-INDEX('Curva Forward'!$C$5:$AN$13,MATCH(CONCATENATE(BD_COMERCIAL!$K786," ",BD_COMERCIAL!$L786),'Curva Forward'!$B$5:$B$13,0),MATCH(GM$4,'Curva Forward'!$C$4:$AN$4,0))),FA786))</f>
        <v>0</v>
      </c>
      <c r="GN786" s="200">
        <f>IF(FB786="",0,CN786*CN$2*IF($FC786="V",1,-1)*IF($Q786="Fixo",(FB786-INDEX('Curva Forward'!$C$5:$AN$13,MATCH(CONCATENATE(BD_COMERCIAL!$K786," ",BD_COMERCIAL!$L786),'Curva Forward'!$B$5:$B$13,0),MATCH(GN$4,'Curva Forward'!$C$4:$AN$4,0))),FB786))</f>
        <v>0</v>
      </c>
      <c r="GO786" s="201">
        <f t="shared" ca="1" si="248"/>
        <v>0</v>
      </c>
      <c r="GP786" s="201">
        <f t="shared" ca="1" si="249"/>
        <v>0</v>
      </c>
    </row>
    <row r="787" spans="1:198" ht="15" customHeight="1" x14ac:dyDescent="0.25">
      <c r="A787" s="6"/>
      <c r="B787" s="7" t="s">
        <v>1271</v>
      </c>
      <c r="C787" s="8">
        <v>44931</v>
      </c>
      <c r="D787" s="9" t="s">
        <v>131</v>
      </c>
      <c r="E787" s="9" t="s">
        <v>1058</v>
      </c>
      <c r="F787" s="113" t="s">
        <v>1059</v>
      </c>
      <c r="G787" s="10" t="s">
        <v>1056</v>
      </c>
      <c r="H787" s="113" t="s">
        <v>992</v>
      </c>
      <c r="I787" s="9" t="s">
        <v>139</v>
      </c>
      <c r="J787" s="166"/>
      <c r="K787" s="10" t="s">
        <v>127</v>
      </c>
      <c r="L787" s="84" t="s">
        <v>22</v>
      </c>
      <c r="M787" s="11">
        <v>44896</v>
      </c>
      <c r="N787" s="12">
        <v>44926</v>
      </c>
      <c r="O787" s="10">
        <v>1</v>
      </c>
      <c r="P787" s="84">
        <v>-0.5</v>
      </c>
      <c r="Q787" s="84" t="s">
        <v>586</v>
      </c>
      <c r="R787" s="10" t="s">
        <v>129</v>
      </c>
      <c r="S787" s="14" t="s">
        <v>135</v>
      </c>
      <c r="T787" s="11"/>
      <c r="U787" s="12"/>
      <c r="V787" s="257" t="str">
        <f ca="1">IF(U787="","",
IF(U787="NA","",
IFERROR(VLOOKUP(EOMONTH(M787,-2)+1,IPCA!$A:$B,2,0),
VLOOKUP(EOMONTH(TODAY(),-2)+1,IPCA!$A:$B,2,0))/
VLOOKUP(EOMONTH(U787,-2)+1,IPCA!$A:$B,2,0)*
P787))</f>
        <v/>
      </c>
      <c r="W787" s="84"/>
      <c r="X787" s="13" t="s">
        <v>6</v>
      </c>
      <c r="Y787" s="166"/>
      <c r="AA787" s="108"/>
      <c r="AB787" s="15"/>
      <c r="AM787" s="6">
        <v>1</v>
      </c>
      <c r="AN787" s="15"/>
      <c r="AY787" s="6"/>
      <c r="AZ787" s="15"/>
      <c r="BK787" s="6"/>
      <c r="BL787" s="15"/>
      <c r="BW787" s="6"/>
      <c r="BX787" s="15"/>
      <c r="CI787" s="6"/>
      <c r="CJ787" s="16">
        <f t="shared" si="238"/>
        <v>8.4931506849315067E-2</v>
      </c>
      <c r="CK787" s="16" t="str">
        <f t="shared" si="239"/>
        <v/>
      </c>
      <c r="CL787" s="16" t="str">
        <f t="shared" si="240"/>
        <v/>
      </c>
      <c r="CM787" s="16" t="str">
        <f t="shared" si="241"/>
        <v/>
      </c>
      <c r="CN787" s="16" t="str">
        <f t="shared" si="242"/>
        <v/>
      </c>
      <c r="CO787" s="18"/>
      <c r="CP787" s="15"/>
      <c r="DA787" s="6">
        <v>-0.5</v>
      </c>
      <c r="DB787" s="15"/>
      <c r="DM787" s="6"/>
      <c r="DN787" s="15"/>
      <c r="DY787" s="6"/>
      <c r="DZ787" s="15"/>
      <c r="EK787" s="6"/>
      <c r="EL787" s="15"/>
      <c r="EW787" s="6"/>
      <c r="EX787" s="16">
        <f t="shared" ref="EX787:EX850" si="255">IF(SUM(CP787:DA787)=0,"",SUMPRODUCT(CP787:DA787,$AB$2:$AM$2)/SUM($AB$2:$AM$2))</f>
        <v>-4.2465753424657533E-2</v>
      </c>
      <c r="EY787" s="16" t="str">
        <f t="shared" ref="EY787:EY850" si="256">IF(SUM(DB787:DM787)=0,"",SUMPRODUCT(DB787:DM787,$AN$2:$AY$2)/SUM($AN$2:$AY$2))</f>
        <v/>
      </c>
      <c r="EZ787" s="16" t="str">
        <f t="shared" ref="EZ787:EZ850" si="257">IF(SUM(DN787:DY787)=0,"",SUMPRODUCT(DN787:DY787,$AZ$2:$BK$2)/SUM($AZ$2:$BK$2))</f>
        <v/>
      </c>
      <c r="FA787" s="16" t="str">
        <f t="shared" ref="FA787:FA850" si="258">IF(SUM(DZ787:EK787)=0,"",SUMPRODUCT(DZ787:EK787,$BL$2:$BW$2)/SUM($BL$2:$BW$2))</f>
        <v/>
      </c>
      <c r="FB787" s="160" t="str">
        <f t="shared" ref="FB787:FB850" si="259">IF(SUM(EL787:EW787)=0,"",SUMPRODUCT(EL787:EW787,$BX$2:$CI$2)/SUM($BX$2:$CI$2))</f>
        <v/>
      </c>
      <c r="FC787" t="s">
        <v>205</v>
      </c>
      <c r="FD787" s="20" t="s">
        <v>139</v>
      </c>
      <c r="FE787"/>
      <c r="FH787" s="284">
        <f t="shared" ca="1" si="243"/>
        <v>0</v>
      </c>
      <c r="FI787" s="208">
        <f t="shared" si="244"/>
        <v>1</v>
      </c>
      <c r="FK787" t="str">
        <f t="shared" si="245"/>
        <v>SAFIRA ADMINISTRACAO E COMERCIALIZACAO DE ENERGIA S.A.</v>
      </c>
      <c r="FL787" s="201">
        <f t="shared" ca="1" si="246"/>
        <v>372</v>
      </c>
      <c r="FM787" s="201">
        <f t="shared" ca="1" si="247"/>
        <v>0</v>
      </c>
      <c r="FN787" s="200">
        <f>AB787*AB$2*IF($FC787="V",1,-1)*IF($Q787="Fixo",(CP787-INDEX('Curva Forward'!$C$5:$AN$13,MATCH(CONCATENATE(BD_COMERCIAL!$K787," ",BD_COMERCIAL!$L787),'Curva Forward'!$B$5:$B$13,0),MATCH(FN$4,'Curva Forward'!$C$4:$AN$4,0))),CP787)</f>
        <v>0</v>
      </c>
      <c r="FO787" s="200">
        <f>AC787*AC$2*IF($FC787="V",1,-1)*IF($Q787="Fixo",(CQ787-INDEX('Curva Forward'!$C$5:$AN$13,MATCH(CONCATENATE(BD_COMERCIAL!$K787," ",BD_COMERCIAL!$L787),'Curva Forward'!$B$5:$B$13,0),MATCH(FO$4,'Curva Forward'!$C$4:$AN$4,0))),CQ787)</f>
        <v>0</v>
      </c>
      <c r="FP787" s="200">
        <f>AD787*AD$2*IF($FC787="V",1,-1)*IF($Q787="Fixo",(CR787-INDEX('Curva Forward'!$C$5:$AN$13,MATCH(CONCATENATE(BD_COMERCIAL!$K787," ",BD_COMERCIAL!$L787),'Curva Forward'!$B$5:$B$13,0),MATCH(FP$4,'Curva Forward'!$C$4:$AN$4,0))),CR787)</f>
        <v>0</v>
      </c>
      <c r="FQ787" s="200">
        <f>AE787*AE$2*IF($FC787="V",1,-1)*IF($Q787="Fixo",(CS787-INDEX('Curva Forward'!$C$5:$AN$13,MATCH(CONCATENATE(BD_COMERCIAL!$K787," ",BD_COMERCIAL!$L787),'Curva Forward'!$B$5:$B$13,0),MATCH(FQ$4,'Curva Forward'!$C$4:$AN$4,0))),CS787)</f>
        <v>0</v>
      </c>
      <c r="FR787" s="200">
        <f>AF787*AF$2*IF($FC787="V",1,-1)*IF($Q787="Fixo",(CT787-INDEX('Curva Forward'!$C$5:$AN$13,MATCH(CONCATENATE(BD_COMERCIAL!$K787," ",BD_COMERCIAL!$L787),'Curva Forward'!$B$5:$B$13,0),MATCH(FR$4,'Curva Forward'!$C$4:$AN$4,0))),CT787)</f>
        <v>0</v>
      </c>
      <c r="FS787" s="200">
        <f>AG787*AG$2*IF($FC787="V",1,-1)*IF($Q787="Fixo",(CU787-INDEX('Curva Forward'!$C$5:$AN$13,MATCH(CONCATENATE(BD_COMERCIAL!$K787," ",BD_COMERCIAL!$L787),'Curva Forward'!$B$5:$B$13,0),MATCH(FS$4,'Curva Forward'!$C$4:$AN$4,0))),CU787)</f>
        <v>0</v>
      </c>
      <c r="FT787" s="200">
        <f>AH787*AH$2*IF($FC787="V",1,-1)*IF($Q787="Fixo",(CV787-INDEX('Curva Forward'!$C$5:$AN$13,MATCH(CONCATENATE(BD_COMERCIAL!$K787," ",BD_COMERCIAL!$L787),'Curva Forward'!$B$5:$B$13,0),MATCH(FT$4,'Curva Forward'!$C$4:$AN$4,0))),CV787)</f>
        <v>0</v>
      </c>
      <c r="FU787" s="200">
        <f>AI787*AI$2*IF($FC787="V",1,-1)*IF($Q787="Fixo",(CW787-INDEX('Curva Forward'!$C$5:$AN$13,MATCH(CONCATENATE(BD_COMERCIAL!$K787," ",BD_COMERCIAL!$L787),'Curva Forward'!$B$5:$B$13,0),MATCH(FU$4,'Curva Forward'!$C$4:$AN$4,0))),CW787)</f>
        <v>0</v>
      </c>
      <c r="FV787" s="200">
        <f>AJ787*AJ$2*IF($FC787="V",1,-1)*IF($Q787="Fixo",(CX787-INDEX('Curva Forward'!$C$5:$AN$13,MATCH(CONCATENATE(BD_COMERCIAL!$K787," ",BD_COMERCIAL!$L787),'Curva Forward'!$B$5:$B$13,0),MATCH(FV$4,'Curva Forward'!$C$4:$AN$4,0))),CX787)</f>
        <v>0</v>
      </c>
      <c r="FW787" s="200">
        <f>AK787*AK$2*IF($FC787="V",1,-1)*IF($Q787="Fixo",(CY787-INDEX('Curva Forward'!$C$5:$AN$13,MATCH(CONCATENATE(BD_COMERCIAL!$K787," ",BD_COMERCIAL!$L787),'Curva Forward'!$B$5:$B$13,0),MATCH(FW$4,'Curva Forward'!$C$4:$AN$4,0))),CY787)</f>
        <v>0</v>
      </c>
      <c r="FX787" s="200">
        <f>AL787*AL$2*IF($FC787="V",1,-1)*IF($Q787="Fixo",(CZ787-INDEX('Curva Forward'!$C$5:$AN$13,MATCH(CONCATENATE(BD_COMERCIAL!$K787," ",BD_COMERCIAL!$L787),'Curva Forward'!$B$5:$B$13,0),MATCH(FX$4,'Curva Forward'!$C$4:$AN$4,0))),CZ787)</f>
        <v>0</v>
      </c>
      <c r="FY787" s="200">
        <f>AM787*AM$2*IF($FC787="V",1,-1)*IF($Q787="Fixo",(DA787-INDEX('Curva Forward'!$C$5:$AN$13,MATCH(CONCATENATE(BD_COMERCIAL!$K787," ",BD_COMERCIAL!$L787),'Curva Forward'!$B$5:$B$13,0),MATCH(FY$4,'Curva Forward'!$C$4:$AN$4,0))),DA787)</f>
        <v>372</v>
      </c>
      <c r="FZ787" s="200">
        <f>AN787*AN$2*IF($FC787="V",1,-1)*IF($Q787="Fixo",(DB787-INDEX('Curva Forward'!$C$5:$AN$13,MATCH(CONCATENATE(BD_COMERCIAL!$K787," ",BD_COMERCIAL!$L787),'Curva Forward'!$B$5:$B$13,0),MATCH(FZ$4,'Curva Forward'!$C$4:$AN$4,0))),DB787)</f>
        <v>0</v>
      </c>
      <c r="GA787" s="200">
        <f>AO787*AO$2*IF($FC787="V",1,-1)*IF($Q787="Fixo",(DC787-INDEX('Curva Forward'!$C$5:$AN$13,MATCH(CONCATENATE(BD_COMERCIAL!$K787," ",BD_COMERCIAL!$L787),'Curva Forward'!$B$5:$B$13,0),MATCH(GA$4,'Curva Forward'!$C$4:$AN$4,0))),DC787)</f>
        <v>0</v>
      </c>
      <c r="GB787" s="200">
        <f>AP787*AP$2*IF($FC787="V",1,-1)*IF($Q787="Fixo",(DD787-INDEX('Curva Forward'!$C$5:$AN$13,MATCH(CONCATENATE(BD_COMERCIAL!$K787," ",BD_COMERCIAL!$L787),'Curva Forward'!$B$5:$B$13,0),MATCH(GB$4,'Curva Forward'!$C$4:$AN$4,0))),DD787)</f>
        <v>0</v>
      </c>
      <c r="GC787" s="200">
        <f>AQ787*AQ$2*IF($FC787="V",1,-1)*IF($Q787="Fixo",(DE787-INDEX('Curva Forward'!$C$5:$AN$13,MATCH(CONCATENATE(BD_COMERCIAL!$K787," ",BD_COMERCIAL!$L787),'Curva Forward'!$B$5:$B$13,0),MATCH(GC$4,'Curva Forward'!$C$4:$AN$4,0))),DE787)</f>
        <v>0</v>
      </c>
      <c r="GD787" s="200">
        <f>AR787*AR$2*IF($FC787="V",1,-1)*IF($Q787="Fixo",(DF787-INDEX('Curva Forward'!$C$5:$AN$13,MATCH(CONCATENATE(BD_COMERCIAL!$K787," ",BD_COMERCIAL!$L787),'Curva Forward'!$B$5:$B$13,0),MATCH(GD$4,'Curva Forward'!$C$4:$AN$4,0))),DF787)</f>
        <v>0</v>
      </c>
      <c r="GE787" s="200">
        <f>AS787*AS$2*IF($FC787="V",1,-1)*IF($Q787="Fixo",(DG787-INDEX('Curva Forward'!$C$5:$AN$13,MATCH(CONCATENATE(BD_COMERCIAL!$K787," ",BD_COMERCIAL!$L787),'Curva Forward'!$B$5:$B$13,0),MATCH(GE$4,'Curva Forward'!$C$4:$AN$4,0))),DG787)</f>
        <v>0</v>
      </c>
      <c r="GF787" s="200">
        <f>AT787*AT$2*IF($FC787="V",1,-1)*IF($Q787="Fixo",(DH787-INDEX('Curva Forward'!$C$5:$AN$13,MATCH(CONCATENATE(BD_COMERCIAL!$K787," ",BD_COMERCIAL!$L787),'Curva Forward'!$B$5:$B$13,0),MATCH(GF$4,'Curva Forward'!$C$4:$AN$4,0))),DH787)</f>
        <v>0</v>
      </c>
      <c r="GG787" s="200">
        <f>AU787*AU$2*IF($FC787="V",1,-1)*IF($Q787="Fixo",(DI787-INDEX('Curva Forward'!$C$5:$AN$13,MATCH(CONCATENATE(BD_COMERCIAL!$K787," ",BD_COMERCIAL!$L787),'Curva Forward'!$B$5:$B$13,0),MATCH(GG$4,'Curva Forward'!$C$4:$AN$4,0))),DI787)</f>
        <v>0</v>
      </c>
      <c r="GH787" s="200">
        <f>AV787*AV$2*IF($FC787="V",1,-1)*IF($Q787="Fixo",(DJ787-INDEX('Curva Forward'!$C$5:$AN$13,MATCH(CONCATENATE(BD_COMERCIAL!$K787," ",BD_COMERCIAL!$L787),'Curva Forward'!$B$5:$B$13,0),MATCH(GH$4,'Curva Forward'!$C$4:$AN$4,0))),DJ787)</f>
        <v>0</v>
      </c>
      <c r="GI787" s="200">
        <f>AW787*AW$2*IF($FC787="V",1,-1)*IF($Q787="Fixo",(DK787-INDEX('Curva Forward'!$C$5:$AN$13,MATCH(CONCATENATE(BD_COMERCIAL!$K787," ",BD_COMERCIAL!$L787),'Curva Forward'!$B$5:$B$13,0),MATCH(GI$4,'Curva Forward'!$C$4:$AN$4,0))),DK787)</f>
        <v>0</v>
      </c>
      <c r="GJ787" s="200">
        <f>AX787*AX$2*IF($FC787="V",1,-1)*IF($Q787="Fixo",(DL787-INDEX('Curva Forward'!$C$5:$AN$13,MATCH(CONCATENATE(BD_COMERCIAL!$K787," ",BD_COMERCIAL!$L787),'Curva Forward'!$B$5:$B$13,0),MATCH(GJ$4,'Curva Forward'!$C$4:$AN$4,0))),DL787)</f>
        <v>0</v>
      </c>
      <c r="GK787" s="200">
        <f>AY787*AY$2*IF($FC787="V",1,-1)*IF($Q787="Fixo",(DM787-INDEX('Curva Forward'!$C$5:$AN$13,MATCH(CONCATENATE(BD_COMERCIAL!$K787," ",BD_COMERCIAL!$L787),'Curva Forward'!$B$5:$B$13,0),MATCH(GK$4,'Curva Forward'!$C$4:$AN$4,0))),DM787)</f>
        <v>0</v>
      </c>
      <c r="GL787" s="200">
        <f>IF(EZ787="",0,CL787*CL$2*IF($FC787="V",1,-1)*IF($Q787="Fixo",(EZ787-INDEX('Curva Forward'!$C$5:$AN$13,MATCH(CONCATENATE(BD_COMERCIAL!$K787," ",BD_COMERCIAL!$L787),'Curva Forward'!$B$5:$B$13,0),MATCH(GL$4,'Curva Forward'!$C$4:$AN$4,0))),EZ787))</f>
        <v>0</v>
      </c>
      <c r="GM787" s="200">
        <f>IF(FA787="",0,CM787*CM$2*IF($FC787="V",1,-1)*IF($Q787="Fixo",(FA787-INDEX('Curva Forward'!$C$5:$AN$13,MATCH(CONCATENATE(BD_COMERCIAL!$K787," ",BD_COMERCIAL!$L787),'Curva Forward'!$B$5:$B$13,0),MATCH(GM$4,'Curva Forward'!$C$4:$AN$4,0))),FA787))</f>
        <v>0</v>
      </c>
      <c r="GN787" s="200">
        <f>IF(FB787="",0,CN787*CN$2*IF($FC787="V",1,-1)*IF($Q787="Fixo",(FB787-INDEX('Curva Forward'!$C$5:$AN$13,MATCH(CONCATENATE(BD_COMERCIAL!$K787," ",BD_COMERCIAL!$L787),'Curva Forward'!$B$5:$B$13,0),MATCH(GN$4,'Curva Forward'!$C$4:$AN$4,0))),FB787))</f>
        <v>0</v>
      </c>
      <c r="GO787" s="201">
        <f t="shared" ca="1" si="248"/>
        <v>0</v>
      </c>
      <c r="GP787" s="201">
        <f t="shared" ca="1" si="249"/>
        <v>0</v>
      </c>
    </row>
    <row r="788" spans="1:198" ht="15" customHeight="1" x14ac:dyDescent="0.25">
      <c r="A788" s="6"/>
      <c r="B788" s="7"/>
      <c r="C788" s="8"/>
      <c r="D788" s="9"/>
      <c r="E788" s="9"/>
      <c r="F788" s="113"/>
      <c r="G788" s="10"/>
      <c r="H788" s="113"/>
      <c r="I788" s="9"/>
      <c r="J788" s="166"/>
      <c r="K788" s="10"/>
      <c r="L788" s="84"/>
      <c r="M788" s="11"/>
      <c r="N788" s="12"/>
      <c r="O788" s="10"/>
      <c r="P788" s="84"/>
      <c r="Q788" s="84"/>
      <c r="R788" s="10"/>
      <c r="S788" s="14"/>
      <c r="T788" s="11"/>
      <c r="U788" s="12"/>
      <c r="V788" s="257" t="str">
        <f ca="1">IF(U788="","",
IF(U788="NA","",
IFERROR(VLOOKUP(EOMONTH(M788,-2)+1,IPCA!$A:$B,2,0),
VLOOKUP(EOMONTH(TODAY(),-2)+1,IPCA!$A:$B,2,0))/
VLOOKUP(EOMONTH(U788,-2)+1,IPCA!$A:$B,2,0)*
P788))</f>
        <v/>
      </c>
      <c r="W788" s="84"/>
      <c r="X788" s="13"/>
      <c r="Y788" s="166"/>
      <c r="AA788" s="108"/>
      <c r="AB788" s="15"/>
      <c r="AM788" s="6"/>
      <c r="AN788" s="15"/>
      <c r="AY788" s="6"/>
      <c r="AZ788" s="15"/>
      <c r="BK788" s="6"/>
      <c r="BL788" s="15"/>
      <c r="BW788" s="6"/>
      <c r="BX788" s="15"/>
      <c r="CI788" s="6"/>
      <c r="CJ788" s="16" t="str">
        <f t="shared" si="238"/>
        <v/>
      </c>
      <c r="CK788" s="16" t="str">
        <f t="shared" si="239"/>
        <v/>
      </c>
      <c r="CL788" s="16" t="str">
        <f t="shared" si="240"/>
        <v/>
      </c>
      <c r="CM788" s="16" t="str">
        <f t="shared" si="241"/>
        <v/>
      </c>
      <c r="CN788" s="16" t="str">
        <f t="shared" si="242"/>
        <v/>
      </c>
      <c r="CO788" s="18"/>
      <c r="CP788" s="15"/>
      <c r="DA788" s="6"/>
      <c r="DB788" s="15"/>
      <c r="DM788" s="6"/>
      <c r="DN788" s="15"/>
      <c r="DY788" s="6"/>
      <c r="DZ788" s="15"/>
      <c r="EK788" s="6"/>
      <c r="EL788" s="15"/>
      <c r="EW788" s="6"/>
      <c r="EX788" s="16" t="str">
        <f t="shared" si="255"/>
        <v/>
      </c>
      <c r="EY788" s="16" t="str">
        <f t="shared" si="256"/>
        <v/>
      </c>
      <c r="EZ788" s="16" t="str">
        <f t="shared" si="257"/>
        <v/>
      </c>
      <c r="FA788" s="16" t="str">
        <f t="shared" si="258"/>
        <v/>
      </c>
      <c r="FB788" s="160" t="str">
        <f t="shared" si="259"/>
        <v/>
      </c>
      <c r="FD788" s="20"/>
      <c r="FE788"/>
      <c r="FH788" s="284">
        <f t="shared" ca="1" si="243"/>
        <v>0</v>
      </c>
      <c r="FI788" s="208">
        <f t="shared" si="244"/>
        <v>0</v>
      </c>
      <c r="FK788">
        <f t="shared" si="245"/>
        <v>0</v>
      </c>
      <c r="FL788" s="201">
        <f t="shared" ca="1" si="246"/>
        <v>0</v>
      </c>
      <c r="FM788" s="201">
        <f t="shared" ca="1" si="247"/>
        <v>0</v>
      </c>
      <c r="FN788" s="200">
        <f>AB788*AB$2*IF($FC788="V",1,-1)*IF($Q788="Fixo",(CP788-INDEX('Curva Forward'!$C$5:$AN$13,MATCH(CONCATENATE(BD_COMERCIAL!$K788," ",BD_COMERCIAL!$L788),'Curva Forward'!$B$5:$B$13,0),MATCH(FN$4,'Curva Forward'!$C$4:$AN$4,0))),CP788)</f>
        <v>0</v>
      </c>
      <c r="FO788" s="200">
        <f>AC788*AC$2*IF($FC788="V",1,-1)*IF($Q788="Fixo",(CQ788-INDEX('Curva Forward'!$C$5:$AN$13,MATCH(CONCATENATE(BD_COMERCIAL!$K788," ",BD_COMERCIAL!$L788),'Curva Forward'!$B$5:$B$13,0),MATCH(FO$4,'Curva Forward'!$C$4:$AN$4,0))),CQ788)</f>
        <v>0</v>
      </c>
      <c r="FP788" s="200">
        <f>AD788*AD$2*IF($FC788="V",1,-1)*IF($Q788="Fixo",(CR788-INDEX('Curva Forward'!$C$5:$AN$13,MATCH(CONCATENATE(BD_COMERCIAL!$K788," ",BD_COMERCIAL!$L788),'Curva Forward'!$B$5:$B$13,0),MATCH(FP$4,'Curva Forward'!$C$4:$AN$4,0))),CR788)</f>
        <v>0</v>
      </c>
      <c r="FQ788" s="200">
        <f>AE788*AE$2*IF($FC788="V",1,-1)*IF($Q788="Fixo",(CS788-INDEX('Curva Forward'!$C$5:$AN$13,MATCH(CONCATENATE(BD_COMERCIAL!$K788," ",BD_COMERCIAL!$L788),'Curva Forward'!$B$5:$B$13,0),MATCH(FQ$4,'Curva Forward'!$C$4:$AN$4,0))),CS788)</f>
        <v>0</v>
      </c>
      <c r="FR788" s="200">
        <f>AF788*AF$2*IF($FC788="V",1,-1)*IF($Q788="Fixo",(CT788-INDEX('Curva Forward'!$C$5:$AN$13,MATCH(CONCATENATE(BD_COMERCIAL!$K788," ",BD_COMERCIAL!$L788),'Curva Forward'!$B$5:$B$13,0),MATCH(FR$4,'Curva Forward'!$C$4:$AN$4,0))),CT788)</f>
        <v>0</v>
      </c>
      <c r="FS788" s="200">
        <f>AG788*AG$2*IF($FC788="V",1,-1)*IF($Q788="Fixo",(CU788-INDEX('Curva Forward'!$C$5:$AN$13,MATCH(CONCATENATE(BD_COMERCIAL!$K788," ",BD_COMERCIAL!$L788),'Curva Forward'!$B$5:$B$13,0),MATCH(FS$4,'Curva Forward'!$C$4:$AN$4,0))),CU788)</f>
        <v>0</v>
      </c>
      <c r="FT788" s="200">
        <f>AH788*AH$2*IF($FC788="V",1,-1)*IF($Q788="Fixo",(CV788-INDEX('Curva Forward'!$C$5:$AN$13,MATCH(CONCATENATE(BD_COMERCIAL!$K788," ",BD_COMERCIAL!$L788),'Curva Forward'!$B$5:$B$13,0),MATCH(FT$4,'Curva Forward'!$C$4:$AN$4,0))),CV788)</f>
        <v>0</v>
      </c>
      <c r="FU788" s="200">
        <f>AI788*AI$2*IF($FC788="V",1,-1)*IF($Q788="Fixo",(CW788-INDEX('Curva Forward'!$C$5:$AN$13,MATCH(CONCATENATE(BD_COMERCIAL!$K788," ",BD_COMERCIAL!$L788),'Curva Forward'!$B$5:$B$13,0),MATCH(FU$4,'Curva Forward'!$C$4:$AN$4,0))),CW788)</f>
        <v>0</v>
      </c>
      <c r="FV788" s="200">
        <f>AJ788*AJ$2*IF($FC788="V",1,-1)*IF($Q788="Fixo",(CX788-INDEX('Curva Forward'!$C$5:$AN$13,MATCH(CONCATENATE(BD_COMERCIAL!$K788," ",BD_COMERCIAL!$L788),'Curva Forward'!$B$5:$B$13,0),MATCH(FV$4,'Curva Forward'!$C$4:$AN$4,0))),CX788)</f>
        <v>0</v>
      </c>
      <c r="FW788" s="200">
        <f>AK788*AK$2*IF($FC788="V",1,-1)*IF($Q788="Fixo",(CY788-INDEX('Curva Forward'!$C$5:$AN$13,MATCH(CONCATENATE(BD_COMERCIAL!$K788," ",BD_COMERCIAL!$L788),'Curva Forward'!$B$5:$B$13,0),MATCH(FW$4,'Curva Forward'!$C$4:$AN$4,0))),CY788)</f>
        <v>0</v>
      </c>
      <c r="FX788" s="200">
        <f>AL788*AL$2*IF($FC788="V",1,-1)*IF($Q788="Fixo",(CZ788-INDEX('Curva Forward'!$C$5:$AN$13,MATCH(CONCATENATE(BD_COMERCIAL!$K788," ",BD_COMERCIAL!$L788),'Curva Forward'!$B$5:$B$13,0),MATCH(FX$4,'Curva Forward'!$C$4:$AN$4,0))),CZ788)</f>
        <v>0</v>
      </c>
      <c r="FY788" s="200">
        <f>AM788*AM$2*IF($FC788="V",1,-1)*IF($Q788="Fixo",(DA788-INDEX('Curva Forward'!$C$5:$AN$13,MATCH(CONCATENATE(BD_COMERCIAL!$K788," ",BD_COMERCIAL!$L788),'Curva Forward'!$B$5:$B$13,0),MATCH(FY$4,'Curva Forward'!$C$4:$AN$4,0))),DA788)</f>
        <v>0</v>
      </c>
      <c r="FZ788" s="200">
        <f>AN788*AN$2*IF($FC788="V",1,-1)*IF($Q788="Fixo",(DB788-INDEX('Curva Forward'!$C$5:$AN$13,MATCH(CONCATENATE(BD_COMERCIAL!$K788," ",BD_COMERCIAL!$L788),'Curva Forward'!$B$5:$B$13,0),MATCH(FZ$4,'Curva Forward'!$C$4:$AN$4,0))),DB788)</f>
        <v>0</v>
      </c>
      <c r="GA788" s="200">
        <f>AO788*AO$2*IF($FC788="V",1,-1)*IF($Q788="Fixo",(DC788-INDEX('Curva Forward'!$C$5:$AN$13,MATCH(CONCATENATE(BD_COMERCIAL!$K788," ",BD_COMERCIAL!$L788),'Curva Forward'!$B$5:$B$13,0),MATCH(GA$4,'Curva Forward'!$C$4:$AN$4,0))),DC788)</f>
        <v>0</v>
      </c>
      <c r="GB788" s="200">
        <f>AP788*AP$2*IF($FC788="V",1,-1)*IF($Q788="Fixo",(DD788-INDEX('Curva Forward'!$C$5:$AN$13,MATCH(CONCATENATE(BD_COMERCIAL!$K788," ",BD_COMERCIAL!$L788),'Curva Forward'!$B$5:$B$13,0),MATCH(GB$4,'Curva Forward'!$C$4:$AN$4,0))),DD788)</f>
        <v>0</v>
      </c>
      <c r="GC788" s="200">
        <f>AQ788*AQ$2*IF($FC788="V",1,-1)*IF($Q788="Fixo",(DE788-INDEX('Curva Forward'!$C$5:$AN$13,MATCH(CONCATENATE(BD_COMERCIAL!$K788," ",BD_COMERCIAL!$L788),'Curva Forward'!$B$5:$B$13,0),MATCH(GC$4,'Curva Forward'!$C$4:$AN$4,0))),DE788)</f>
        <v>0</v>
      </c>
      <c r="GD788" s="200">
        <f>AR788*AR$2*IF($FC788="V",1,-1)*IF($Q788="Fixo",(DF788-INDEX('Curva Forward'!$C$5:$AN$13,MATCH(CONCATENATE(BD_COMERCIAL!$K788," ",BD_COMERCIAL!$L788),'Curva Forward'!$B$5:$B$13,0),MATCH(GD$4,'Curva Forward'!$C$4:$AN$4,0))),DF788)</f>
        <v>0</v>
      </c>
      <c r="GE788" s="200">
        <f>AS788*AS$2*IF($FC788="V",1,-1)*IF($Q788="Fixo",(DG788-INDEX('Curva Forward'!$C$5:$AN$13,MATCH(CONCATENATE(BD_COMERCIAL!$K788," ",BD_COMERCIAL!$L788),'Curva Forward'!$B$5:$B$13,0),MATCH(GE$4,'Curva Forward'!$C$4:$AN$4,0))),DG788)</f>
        <v>0</v>
      </c>
      <c r="GF788" s="200">
        <f>AT788*AT$2*IF($FC788="V",1,-1)*IF($Q788="Fixo",(DH788-INDEX('Curva Forward'!$C$5:$AN$13,MATCH(CONCATENATE(BD_COMERCIAL!$K788," ",BD_COMERCIAL!$L788),'Curva Forward'!$B$5:$B$13,0),MATCH(GF$4,'Curva Forward'!$C$4:$AN$4,0))),DH788)</f>
        <v>0</v>
      </c>
      <c r="GG788" s="200">
        <f>AU788*AU$2*IF($FC788="V",1,-1)*IF($Q788="Fixo",(DI788-INDEX('Curva Forward'!$C$5:$AN$13,MATCH(CONCATENATE(BD_COMERCIAL!$K788," ",BD_COMERCIAL!$L788),'Curva Forward'!$B$5:$B$13,0),MATCH(GG$4,'Curva Forward'!$C$4:$AN$4,0))),DI788)</f>
        <v>0</v>
      </c>
      <c r="GH788" s="200">
        <f>AV788*AV$2*IF($FC788="V",1,-1)*IF($Q788="Fixo",(DJ788-INDEX('Curva Forward'!$C$5:$AN$13,MATCH(CONCATENATE(BD_COMERCIAL!$K788," ",BD_COMERCIAL!$L788),'Curva Forward'!$B$5:$B$13,0),MATCH(GH$4,'Curva Forward'!$C$4:$AN$4,0))),DJ788)</f>
        <v>0</v>
      </c>
      <c r="GI788" s="200">
        <f>AW788*AW$2*IF($FC788="V",1,-1)*IF($Q788="Fixo",(DK788-INDEX('Curva Forward'!$C$5:$AN$13,MATCH(CONCATENATE(BD_COMERCIAL!$K788," ",BD_COMERCIAL!$L788),'Curva Forward'!$B$5:$B$13,0),MATCH(GI$4,'Curva Forward'!$C$4:$AN$4,0))),DK788)</f>
        <v>0</v>
      </c>
      <c r="GJ788" s="200">
        <f>AX788*AX$2*IF($FC788="V",1,-1)*IF($Q788="Fixo",(DL788-INDEX('Curva Forward'!$C$5:$AN$13,MATCH(CONCATENATE(BD_COMERCIAL!$K788," ",BD_COMERCIAL!$L788),'Curva Forward'!$B$5:$B$13,0),MATCH(GJ$4,'Curva Forward'!$C$4:$AN$4,0))),DL788)</f>
        <v>0</v>
      </c>
      <c r="GK788" s="200">
        <f>AY788*AY$2*IF($FC788="V",1,-1)*IF($Q788="Fixo",(DM788-INDEX('Curva Forward'!$C$5:$AN$13,MATCH(CONCATENATE(BD_COMERCIAL!$K788," ",BD_COMERCIAL!$L788),'Curva Forward'!$B$5:$B$13,0),MATCH(GK$4,'Curva Forward'!$C$4:$AN$4,0))),DM788)</f>
        <v>0</v>
      </c>
      <c r="GL788" s="200">
        <f>IF(EZ788="",0,CL788*CL$2*IF($FC788="V",1,-1)*IF($Q788="Fixo",(EZ788-INDEX('Curva Forward'!$C$5:$AN$13,MATCH(CONCATENATE(BD_COMERCIAL!$K788," ",BD_COMERCIAL!$L788),'Curva Forward'!$B$5:$B$13,0),MATCH(GL$4,'Curva Forward'!$C$4:$AN$4,0))),EZ788))</f>
        <v>0</v>
      </c>
      <c r="GM788" s="200">
        <f>IF(FA788="",0,CM788*CM$2*IF($FC788="V",1,-1)*IF($Q788="Fixo",(FA788-INDEX('Curva Forward'!$C$5:$AN$13,MATCH(CONCATENATE(BD_COMERCIAL!$K788," ",BD_COMERCIAL!$L788),'Curva Forward'!$B$5:$B$13,0),MATCH(GM$4,'Curva Forward'!$C$4:$AN$4,0))),FA788))</f>
        <v>0</v>
      </c>
      <c r="GN788" s="200">
        <f>IF(FB788="",0,CN788*CN$2*IF($FC788="V",1,-1)*IF($Q788="Fixo",(FB788-INDEX('Curva Forward'!$C$5:$AN$13,MATCH(CONCATENATE(BD_COMERCIAL!$K788," ",BD_COMERCIAL!$L788),'Curva Forward'!$B$5:$B$13,0),MATCH(GN$4,'Curva Forward'!$C$4:$AN$4,0))),FB788))</f>
        <v>0</v>
      </c>
      <c r="GO788" s="201">
        <f t="shared" ca="1" si="248"/>
        <v>0</v>
      </c>
      <c r="GP788" s="201">
        <f t="shared" ca="1" si="249"/>
        <v>0</v>
      </c>
    </row>
    <row r="789" spans="1:198" ht="15" customHeight="1" x14ac:dyDescent="0.25">
      <c r="A789" s="6"/>
      <c r="B789" s="7"/>
      <c r="C789" s="8"/>
      <c r="D789" s="9"/>
      <c r="E789" s="9"/>
      <c r="F789" s="113"/>
      <c r="G789" s="10"/>
      <c r="H789" s="113"/>
      <c r="I789" s="9"/>
      <c r="J789" s="166"/>
      <c r="K789" s="10"/>
      <c r="L789" s="84"/>
      <c r="M789" s="11"/>
      <c r="N789" s="12"/>
      <c r="O789" s="10"/>
      <c r="P789" s="84"/>
      <c r="Q789" s="84"/>
      <c r="R789" s="10"/>
      <c r="S789" s="14"/>
      <c r="T789" s="11"/>
      <c r="U789" s="12"/>
      <c r="V789" s="257" t="str">
        <f ca="1">IF(U789="","",
IF(U789="NA","",
IFERROR(VLOOKUP(EOMONTH(M789,-2)+1,IPCA!$A:$B,2,0),
VLOOKUP(EOMONTH(TODAY(),-2)+1,IPCA!$A:$B,2,0))/
VLOOKUP(EOMONTH(U789,-2)+1,IPCA!$A:$B,2,0)*
P789))</f>
        <v/>
      </c>
      <c r="W789" s="84"/>
      <c r="X789" s="13"/>
      <c r="Y789" s="166"/>
      <c r="AA789" s="108"/>
      <c r="AB789" s="15"/>
      <c r="AM789" s="6"/>
      <c r="AN789" s="15"/>
      <c r="AY789" s="6"/>
      <c r="AZ789" s="15"/>
      <c r="BK789" s="6"/>
      <c r="BL789" s="15"/>
      <c r="BW789" s="6"/>
      <c r="BX789" s="15"/>
      <c r="CI789" s="6"/>
      <c r="CJ789" s="16" t="str">
        <f t="shared" si="238"/>
        <v/>
      </c>
      <c r="CK789" s="16" t="str">
        <f t="shared" si="239"/>
        <v/>
      </c>
      <c r="CL789" s="16" t="str">
        <f t="shared" si="240"/>
        <v/>
      </c>
      <c r="CM789" s="16" t="str">
        <f t="shared" si="241"/>
        <v/>
      </c>
      <c r="CN789" s="16" t="str">
        <f t="shared" si="242"/>
        <v/>
      </c>
      <c r="CO789" s="18"/>
      <c r="CP789" s="15"/>
      <c r="DA789" s="6"/>
      <c r="DB789" s="15"/>
      <c r="DM789" s="6"/>
      <c r="DN789" s="15"/>
      <c r="DY789" s="6"/>
      <c r="DZ789" s="15"/>
      <c r="EK789" s="6"/>
      <c r="EL789" s="15"/>
      <c r="EW789" s="6"/>
      <c r="EX789" s="16" t="str">
        <f t="shared" si="255"/>
        <v/>
      </c>
      <c r="EY789" s="16" t="str">
        <f t="shared" si="256"/>
        <v/>
      </c>
      <c r="EZ789" s="16" t="str">
        <f t="shared" si="257"/>
        <v/>
      </c>
      <c r="FA789" s="16" t="str">
        <f t="shared" si="258"/>
        <v/>
      </c>
      <c r="FB789" s="160" t="str">
        <f t="shared" si="259"/>
        <v/>
      </c>
      <c r="FD789" s="20"/>
      <c r="FE789"/>
      <c r="FH789" s="284">
        <f t="shared" ca="1" si="243"/>
        <v>0</v>
      </c>
      <c r="FI789" s="208">
        <f t="shared" si="244"/>
        <v>0</v>
      </c>
      <c r="FK789">
        <f t="shared" si="245"/>
        <v>0</v>
      </c>
      <c r="FL789" s="201">
        <f t="shared" ca="1" si="246"/>
        <v>0</v>
      </c>
      <c r="FM789" s="201">
        <f t="shared" ca="1" si="247"/>
        <v>0</v>
      </c>
      <c r="FN789" s="200">
        <f>AB789*AB$2*IF($FC789="V",1,-1)*IF($Q789="Fixo",(CP789-INDEX('Curva Forward'!$C$5:$AN$13,MATCH(CONCATENATE(BD_COMERCIAL!$K789," ",BD_COMERCIAL!$L789),'Curva Forward'!$B$5:$B$13,0),MATCH(FN$4,'Curva Forward'!$C$4:$AN$4,0))),CP789)</f>
        <v>0</v>
      </c>
      <c r="FO789" s="200">
        <f>AC789*AC$2*IF($FC789="V",1,-1)*IF($Q789="Fixo",(CQ789-INDEX('Curva Forward'!$C$5:$AN$13,MATCH(CONCATENATE(BD_COMERCIAL!$K789," ",BD_COMERCIAL!$L789),'Curva Forward'!$B$5:$B$13,0),MATCH(FO$4,'Curva Forward'!$C$4:$AN$4,0))),CQ789)</f>
        <v>0</v>
      </c>
      <c r="FP789" s="200">
        <f>AD789*AD$2*IF($FC789="V",1,-1)*IF($Q789="Fixo",(CR789-INDEX('Curva Forward'!$C$5:$AN$13,MATCH(CONCATENATE(BD_COMERCIAL!$K789," ",BD_COMERCIAL!$L789),'Curva Forward'!$B$5:$B$13,0),MATCH(FP$4,'Curva Forward'!$C$4:$AN$4,0))),CR789)</f>
        <v>0</v>
      </c>
      <c r="FQ789" s="200">
        <f>AE789*AE$2*IF($FC789="V",1,-1)*IF($Q789="Fixo",(CS789-INDEX('Curva Forward'!$C$5:$AN$13,MATCH(CONCATENATE(BD_COMERCIAL!$K789," ",BD_COMERCIAL!$L789),'Curva Forward'!$B$5:$B$13,0),MATCH(FQ$4,'Curva Forward'!$C$4:$AN$4,0))),CS789)</f>
        <v>0</v>
      </c>
      <c r="FR789" s="200">
        <f>AF789*AF$2*IF($FC789="V",1,-1)*IF($Q789="Fixo",(CT789-INDEX('Curva Forward'!$C$5:$AN$13,MATCH(CONCATENATE(BD_COMERCIAL!$K789," ",BD_COMERCIAL!$L789),'Curva Forward'!$B$5:$B$13,0),MATCH(FR$4,'Curva Forward'!$C$4:$AN$4,0))),CT789)</f>
        <v>0</v>
      </c>
      <c r="FS789" s="200">
        <f>AG789*AG$2*IF($FC789="V",1,-1)*IF($Q789="Fixo",(CU789-INDEX('Curva Forward'!$C$5:$AN$13,MATCH(CONCATENATE(BD_COMERCIAL!$K789," ",BD_COMERCIAL!$L789),'Curva Forward'!$B$5:$B$13,0),MATCH(FS$4,'Curva Forward'!$C$4:$AN$4,0))),CU789)</f>
        <v>0</v>
      </c>
      <c r="FT789" s="200">
        <f>AH789*AH$2*IF($FC789="V",1,-1)*IF($Q789="Fixo",(CV789-INDEX('Curva Forward'!$C$5:$AN$13,MATCH(CONCATENATE(BD_COMERCIAL!$K789," ",BD_COMERCIAL!$L789),'Curva Forward'!$B$5:$B$13,0),MATCH(FT$4,'Curva Forward'!$C$4:$AN$4,0))),CV789)</f>
        <v>0</v>
      </c>
      <c r="FU789" s="200">
        <f>AI789*AI$2*IF($FC789="V",1,-1)*IF($Q789="Fixo",(CW789-INDEX('Curva Forward'!$C$5:$AN$13,MATCH(CONCATENATE(BD_COMERCIAL!$K789," ",BD_COMERCIAL!$L789),'Curva Forward'!$B$5:$B$13,0),MATCH(FU$4,'Curva Forward'!$C$4:$AN$4,0))),CW789)</f>
        <v>0</v>
      </c>
      <c r="FV789" s="200">
        <f>AJ789*AJ$2*IF($FC789="V",1,-1)*IF($Q789="Fixo",(CX789-INDEX('Curva Forward'!$C$5:$AN$13,MATCH(CONCATENATE(BD_COMERCIAL!$K789," ",BD_COMERCIAL!$L789),'Curva Forward'!$B$5:$B$13,0),MATCH(FV$4,'Curva Forward'!$C$4:$AN$4,0))),CX789)</f>
        <v>0</v>
      </c>
      <c r="FW789" s="200">
        <f>AK789*AK$2*IF($FC789="V",1,-1)*IF($Q789="Fixo",(CY789-INDEX('Curva Forward'!$C$5:$AN$13,MATCH(CONCATENATE(BD_COMERCIAL!$K789," ",BD_COMERCIAL!$L789),'Curva Forward'!$B$5:$B$13,0),MATCH(FW$4,'Curva Forward'!$C$4:$AN$4,0))),CY789)</f>
        <v>0</v>
      </c>
      <c r="FX789" s="200">
        <f>AL789*AL$2*IF($FC789="V",1,-1)*IF($Q789="Fixo",(CZ789-INDEX('Curva Forward'!$C$5:$AN$13,MATCH(CONCATENATE(BD_COMERCIAL!$K789," ",BD_COMERCIAL!$L789),'Curva Forward'!$B$5:$B$13,0),MATCH(FX$4,'Curva Forward'!$C$4:$AN$4,0))),CZ789)</f>
        <v>0</v>
      </c>
      <c r="FY789" s="200">
        <f>AM789*AM$2*IF($FC789="V",1,-1)*IF($Q789="Fixo",(DA789-INDEX('Curva Forward'!$C$5:$AN$13,MATCH(CONCATENATE(BD_COMERCIAL!$K789," ",BD_COMERCIAL!$L789),'Curva Forward'!$B$5:$B$13,0),MATCH(FY$4,'Curva Forward'!$C$4:$AN$4,0))),DA789)</f>
        <v>0</v>
      </c>
      <c r="FZ789" s="200">
        <f>AN789*AN$2*IF($FC789="V",1,-1)*IF($Q789="Fixo",(DB789-INDEX('Curva Forward'!$C$5:$AN$13,MATCH(CONCATENATE(BD_COMERCIAL!$K789," ",BD_COMERCIAL!$L789),'Curva Forward'!$B$5:$B$13,0),MATCH(FZ$4,'Curva Forward'!$C$4:$AN$4,0))),DB789)</f>
        <v>0</v>
      </c>
      <c r="GA789" s="200">
        <f>AO789*AO$2*IF($FC789="V",1,-1)*IF($Q789="Fixo",(DC789-INDEX('Curva Forward'!$C$5:$AN$13,MATCH(CONCATENATE(BD_COMERCIAL!$K789," ",BD_COMERCIAL!$L789),'Curva Forward'!$B$5:$B$13,0),MATCH(GA$4,'Curva Forward'!$C$4:$AN$4,0))),DC789)</f>
        <v>0</v>
      </c>
      <c r="GB789" s="200">
        <f>AP789*AP$2*IF($FC789="V",1,-1)*IF($Q789="Fixo",(DD789-INDEX('Curva Forward'!$C$5:$AN$13,MATCH(CONCATENATE(BD_COMERCIAL!$K789," ",BD_COMERCIAL!$L789),'Curva Forward'!$B$5:$B$13,0),MATCH(GB$4,'Curva Forward'!$C$4:$AN$4,0))),DD789)</f>
        <v>0</v>
      </c>
      <c r="GC789" s="200">
        <f>AQ789*AQ$2*IF($FC789="V",1,-1)*IF($Q789="Fixo",(DE789-INDEX('Curva Forward'!$C$5:$AN$13,MATCH(CONCATENATE(BD_COMERCIAL!$K789," ",BD_COMERCIAL!$L789),'Curva Forward'!$B$5:$B$13,0),MATCH(GC$4,'Curva Forward'!$C$4:$AN$4,0))),DE789)</f>
        <v>0</v>
      </c>
      <c r="GD789" s="200">
        <f>AR789*AR$2*IF($FC789="V",1,-1)*IF($Q789="Fixo",(DF789-INDEX('Curva Forward'!$C$5:$AN$13,MATCH(CONCATENATE(BD_COMERCIAL!$K789," ",BD_COMERCIAL!$L789),'Curva Forward'!$B$5:$B$13,0),MATCH(GD$4,'Curva Forward'!$C$4:$AN$4,0))),DF789)</f>
        <v>0</v>
      </c>
      <c r="GE789" s="200">
        <f>AS789*AS$2*IF($FC789="V",1,-1)*IF($Q789="Fixo",(DG789-INDEX('Curva Forward'!$C$5:$AN$13,MATCH(CONCATENATE(BD_COMERCIAL!$K789," ",BD_COMERCIAL!$L789),'Curva Forward'!$B$5:$B$13,0),MATCH(GE$4,'Curva Forward'!$C$4:$AN$4,0))),DG789)</f>
        <v>0</v>
      </c>
      <c r="GF789" s="200">
        <f>AT789*AT$2*IF($FC789="V",1,-1)*IF($Q789="Fixo",(DH789-INDEX('Curva Forward'!$C$5:$AN$13,MATCH(CONCATENATE(BD_COMERCIAL!$K789," ",BD_COMERCIAL!$L789),'Curva Forward'!$B$5:$B$13,0),MATCH(GF$4,'Curva Forward'!$C$4:$AN$4,0))),DH789)</f>
        <v>0</v>
      </c>
      <c r="GG789" s="200">
        <f>AU789*AU$2*IF($FC789="V",1,-1)*IF($Q789="Fixo",(DI789-INDEX('Curva Forward'!$C$5:$AN$13,MATCH(CONCATENATE(BD_COMERCIAL!$K789," ",BD_COMERCIAL!$L789),'Curva Forward'!$B$5:$B$13,0),MATCH(GG$4,'Curva Forward'!$C$4:$AN$4,0))),DI789)</f>
        <v>0</v>
      </c>
      <c r="GH789" s="200">
        <f>AV789*AV$2*IF($FC789="V",1,-1)*IF($Q789="Fixo",(DJ789-INDEX('Curva Forward'!$C$5:$AN$13,MATCH(CONCATENATE(BD_COMERCIAL!$K789," ",BD_COMERCIAL!$L789),'Curva Forward'!$B$5:$B$13,0),MATCH(GH$4,'Curva Forward'!$C$4:$AN$4,0))),DJ789)</f>
        <v>0</v>
      </c>
      <c r="GI789" s="200">
        <f>AW789*AW$2*IF($FC789="V",1,-1)*IF($Q789="Fixo",(DK789-INDEX('Curva Forward'!$C$5:$AN$13,MATCH(CONCATENATE(BD_COMERCIAL!$K789," ",BD_COMERCIAL!$L789),'Curva Forward'!$B$5:$B$13,0),MATCH(GI$4,'Curva Forward'!$C$4:$AN$4,0))),DK789)</f>
        <v>0</v>
      </c>
      <c r="GJ789" s="200">
        <f>AX789*AX$2*IF($FC789="V",1,-1)*IF($Q789="Fixo",(DL789-INDEX('Curva Forward'!$C$5:$AN$13,MATCH(CONCATENATE(BD_COMERCIAL!$K789," ",BD_COMERCIAL!$L789),'Curva Forward'!$B$5:$B$13,0),MATCH(GJ$4,'Curva Forward'!$C$4:$AN$4,0))),DL789)</f>
        <v>0</v>
      </c>
      <c r="GK789" s="200">
        <f>AY789*AY$2*IF($FC789="V",1,-1)*IF($Q789="Fixo",(DM789-INDEX('Curva Forward'!$C$5:$AN$13,MATCH(CONCATENATE(BD_COMERCIAL!$K789," ",BD_COMERCIAL!$L789),'Curva Forward'!$B$5:$B$13,0),MATCH(GK$4,'Curva Forward'!$C$4:$AN$4,0))),DM789)</f>
        <v>0</v>
      </c>
      <c r="GL789" s="200">
        <f>IF(EZ789="",0,CL789*CL$2*IF($FC789="V",1,-1)*IF($Q789="Fixo",(EZ789-INDEX('Curva Forward'!$C$5:$AN$13,MATCH(CONCATENATE(BD_COMERCIAL!$K789," ",BD_COMERCIAL!$L789),'Curva Forward'!$B$5:$B$13,0),MATCH(GL$4,'Curva Forward'!$C$4:$AN$4,0))),EZ789))</f>
        <v>0</v>
      </c>
      <c r="GM789" s="200">
        <f>IF(FA789="",0,CM789*CM$2*IF($FC789="V",1,-1)*IF($Q789="Fixo",(FA789-INDEX('Curva Forward'!$C$5:$AN$13,MATCH(CONCATENATE(BD_COMERCIAL!$K789," ",BD_COMERCIAL!$L789),'Curva Forward'!$B$5:$B$13,0),MATCH(GM$4,'Curva Forward'!$C$4:$AN$4,0))),FA789))</f>
        <v>0</v>
      </c>
      <c r="GN789" s="200">
        <f>IF(FB789="",0,CN789*CN$2*IF($FC789="V",1,-1)*IF($Q789="Fixo",(FB789-INDEX('Curva Forward'!$C$5:$AN$13,MATCH(CONCATENATE(BD_COMERCIAL!$K789," ",BD_COMERCIAL!$L789),'Curva Forward'!$B$5:$B$13,0),MATCH(GN$4,'Curva Forward'!$C$4:$AN$4,0))),FB789))</f>
        <v>0</v>
      </c>
      <c r="GO789" s="201">
        <f t="shared" ca="1" si="248"/>
        <v>0</v>
      </c>
      <c r="GP789" s="201">
        <f t="shared" ca="1" si="249"/>
        <v>0</v>
      </c>
    </row>
    <row r="790" spans="1:198" ht="15" customHeight="1" x14ac:dyDescent="0.25">
      <c r="A790" s="6"/>
      <c r="B790" s="7"/>
      <c r="C790" s="8"/>
      <c r="D790" s="9"/>
      <c r="E790" s="9"/>
      <c r="F790" s="113"/>
      <c r="G790" s="10"/>
      <c r="H790" s="113"/>
      <c r="I790" s="9"/>
      <c r="J790" s="166"/>
      <c r="K790" s="10"/>
      <c r="L790" s="84"/>
      <c r="M790" s="11"/>
      <c r="N790" s="12"/>
      <c r="O790" s="10"/>
      <c r="P790" s="84"/>
      <c r="Q790" s="84"/>
      <c r="R790" s="10"/>
      <c r="S790" s="14"/>
      <c r="T790" s="11"/>
      <c r="U790" s="12"/>
      <c r="V790" s="257" t="str">
        <f ca="1">IF(U790="","",
IF(U790="NA","",
IFERROR(VLOOKUP(EOMONTH(M790,-2)+1,IPCA!$A:$B,2,0),
VLOOKUP(EOMONTH(TODAY(),-2)+1,IPCA!$A:$B,2,0))/
VLOOKUP(EOMONTH(U790,-2)+1,IPCA!$A:$B,2,0)*
P790))</f>
        <v/>
      </c>
      <c r="W790" s="84"/>
      <c r="X790" s="13"/>
      <c r="Y790" s="166"/>
      <c r="AA790" s="108"/>
      <c r="AB790" s="15"/>
      <c r="AM790" s="6"/>
      <c r="AN790" s="15"/>
      <c r="AY790" s="6"/>
      <c r="AZ790" s="15"/>
      <c r="BK790" s="6"/>
      <c r="BL790" s="15"/>
      <c r="BW790" s="6"/>
      <c r="BX790" s="15"/>
      <c r="CI790" s="6"/>
      <c r="CJ790" s="16" t="str">
        <f t="shared" si="238"/>
        <v/>
      </c>
      <c r="CK790" s="16" t="str">
        <f t="shared" si="239"/>
        <v/>
      </c>
      <c r="CL790" s="16" t="str">
        <f t="shared" si="240"/>
        <v/>
      </c>
      <c r="CM790" s="16" t="str">
        <f t="shared" si="241"/>
        <v/>
      </c>
      <c r="CN790" s="16" t="str">
        <f t="shared" si="242"/>
        <v/>
      </c>
      <c r="CO790" s="18"/>
      <c r="CP790" s="15"/>
      <c r="DA790" s="6"/>
      <c r="DB790" s="15"/>
      <c r="DM790" s="6"/>
      <c r="DN790" s="15"/>
      <c r="DY790" s="6"/>
      <c r="DZ790" s="15"/>
      <c r="EK790" s="6"/>
      <c r="EL790" s="15"/>
      <c r="EW790" s="6"/>
      <c r="EX790" s="16" t="str">
        <f t="shared" si="255"/>
        <v/>
      </c>
      <c r="EY790" s="16" t="str">
        <f t="shared" si="256"/>
        <v/>
      </c>
      <c r="EZ790" s="16" t="str">
        <f t="shared" si="257"/>
        <v/>
      </c>
      <c r="FA790" s="16" t="str">
        <f t="shared" si="258"/>
        <v/>
      </c>
      <c r="FB790" s="160" t="str">
        <f t="shared" si="259"/>
        <v/>
      </c>
      <c r="FD790" s="20"/>
      <c r="FE790"/>
      <c r="FH790" s="284">
        <f t="shared" ca="1" si="243"/>
        <v>0</v>
      </c>
      <c r="FI790" s="208">
        <f t="shared" si="244"/>
        <v>0</v>
      </c>
      <c r="FK790">
        <f t="shared" si="245"/>
        <v>0</v>
      </c>
      <c r="FL790" s="201">
        <f t="shared" ca="1" si="246"/>
        <v>0</v>
      </c>
      <c r="FM790" s="201">
        <f t="shared" ca="1" si="247"/>
        <v>0</v>
      </c>
      <c r="FN790" s="200">
        <f>AB790*AB$2*IF($FC790="V",1,-1)*IF($Q790="Fixo",(CP790-INDEX('Curva Forward'!$C$5:$AN$13,MATCH(CONCATENATE(BD_COMERCIAL!$K790," ",BD_COMERCIAL!$L790),'Curva Forward'!$B$5:$B$13,0),MATCH(FN$4,'Curva Forward'!$C$4:$AN$4,0))),CP790)</f>
        <v>0</v>
      </c>
      <c r="FO790" s="200">
        <f>AC790*AC$2*IF($FC790="V",1,-1)*IF($Q790="Fixo",(CQ790-INDEX('Curva Forward'!$C$5:$AN$13,MATCH(CONCATENATE(BD_COMERCIAL!$K790," ",BD_COMERCIAL!$L790),'Curva Forward'!$B$5:$B$13,0),MATCH(FO$4,'Curva Forward'!$C$4:$AN$4,0))),CQ790)</f>
        <v>0</v>
      </c>
      <c r="FP790" s="200">
        <f>AD790*AD$2*IF($FC790="V",1,-1)*IF($Q790="Fixo",(CR790-INDEX('Curva Forward'!$C$5:$AN$13,MATCH(CONCATENATE(BD_COMERCIAL!$K790," ",BD_COMERCIAL!$L790),'Curva Forward'!$B$5:$B$13,0),MATCH(FP$4,'Curva Forward'!$C$4:$AN$4,0))),CR790)</f>
        <v>0</v>
      </c>
      <c r="FQ790" s="200">
        <f>AE790*AE$2*IF($FC790="V",1,-1)*IF($Q790="Fixo",(CS790-INDEX('Curva Forward'!$C$5:$AN$13,MATCH(CONCATENATE(BD_COMERCIAL!$K790," ",BD_COMERCIAL!$L790),'Curva Forward'!$B$5:$B$13,0),MATCH(FQ$4,'Curva Forward'!$C$4:$AN$4,0))),CS790)</f>
        <v>0</v>
      </c>
      <c r="FR790" s="200">
        <f>AF790*AF$2*IF($FC790="V",1,-1)*IF($Q790="Fixo",(CT790-INDEX('Curva Forward'!$C$5:$AN$13,MATCH(CONCATENATE(BD_COMERCIAL!$K790," ",BD_COMERCIAL!$L790),'Curva Forward'!$B$5:$B$13,0),MATCH(FR$4,'Curva Forward'!$C$4:$AN$4,0))),CT790)</f>
        <v>0</v>
      </c>
      <c r="FS790" s="200">
        <f>AG790*AG$2*IF($FC790="V",1,-1)*IF($Q790="Fixo",(CU790-INDEX('Curva Forward'!$C$5:$AN$13,MATCH(CONCATENATE(BD_COMERCIAL!$K790," ",BD_COMERCIAL!$L790),'Curva Forward'!$B$5:$B$13,0),MATCH(FS$4,'Curva Forward'!$C$4:$AN$4,0))),CU790)</f>
        <v>0</v>
      </c>
      <c r="FT790" s="200">
        <f>AH790*AH$2*IF($FC790="V",1,-1)*IF($Q790="Fixo",(CV790-INDEX('Curva Forward'!$C$5:$AN$13,MATCH(CONCATENATE(BD_COMERCIAL!$K790," ",BD_COMERCIAL!$L790),'Curva Forward'!$B$5:$B$13,0),MATCH(FT$4,'Curva Forward'!$C$4:$AN$4,0))),CV790)</f>
        <v>0</v>
      </c>
      <c r="FU790" s="200">
        <f>AI790*AI$2*IF($FC790="V",1,-1)*IF($Q790="Fixo",(CW790-INDEX('Curva Forward'!$C$5:$AN$13,MATCH(CONCATENATE(BD_COMERCIAL!$K790," ",BD_COMERCIAL!$L790),'Curva Forward'!$B$5:$B$13,0),MATCH(FU$4,'Curva Forward'!$C$4:$AN$4,0))),CW790)</f>
        <v>0</v>
      </c>
      <c r="FV790" s="200">
        <f>AJ790*AJ$2*IF($FC790="V",1,-1)*IF($Q790="Fixo",(CX790-INDEX('Curva Forward'!$C$5:$AN$13,MATCH(CONCATENATE(BD_COMERCIAL!$K790," ",BD_COMERCIAL!$L790),'Curva Forward'!$B$5:$B$13,0),MATCH(FV$4,'Curva Forward'!$C$4:$AN$4,0))),CX790)</f>
        <v>0</v>
      </c>
      <c r="FW790" s="200">
        <f>AK790*AK$2*IF($FC790="V",1,-1)*IF($Q790="Fixo",(CY790-INDEX('Curva Forward'!$C$5:$AN$13,MATCH(CONCATENATE(BD_COMERCIAL!$K790," ",BD_COMERCIAL!$L790),'Curva Forward'!$B$5:$B$13,0),MATCH(FW$4,'Curva Forward'!$C$4:$AN$4,0))),CY790)</f>
        <v>0</v>
      </c>
      <c r="FX790" s="200">
        <f>AL790*AL$2*IF($FC790="V",1,-1)*IF($Q790="Fixo",(CZ790-INDEX('Curva Forward'!$C$5:$AN$13,MATCH(CONCATENATE(BD_COMERCIAL!$K790," ",BD_COMERCIAL!$L790),'Curva Forward'!$B$5:$B$13,0),MATCH(FX$4,'Curva Forward'!$C$4:$AN$4,0))),CZ790)</f>
        <v>0</v>
      </c>
      <c r="FY790" s="200">
        <f>AM790*AM$2*IF($FC790="V",1,-1)*IF($Q790="Fixo",(DA790-INDEX('Curva Forward'!$C$5:$AN$13,MATCH(CONCATENATE(BD_COMERCIAL!$K790," ",BD_COMERCIAL!$L790),'Curva Forward'!$B$5:$B$13,0),MATCH(FY$4,'Curva Forward'!$C$4:$AN$4,0))),DA790)</f>
        <v>0</v>
      </c>
      <c r="FZ790" s="200">
        <f>AN790*AN$2*IF($FC790="V",1,-1)*IF($Q790="Fixo",(DB790-INDEX('Curva Forward'!$C$5:$AN$13,MATCH(CONCATENATE(BD_COMERCIAL!$K790," ",BD_COMERCIAL!$L790),'Curva Forward'!$B$5:$B$13,0),MATCH(FZ$4,'Curva Forward'!$C$4:$AN$4,0))),DB790)</f>
        <v>0</v>
      </c>
      <c r="GA790" s="200">
        <f>AO790*AO$2*IF($FC790="V",1,-1)*IF($Q790="Fixo",(DC790-INDEX('Curva Forward'!$C$5:$AN$13,MATCH(CONCATENATE(BD_COMERCIAL!$K790," ",BD_COMERCIAL!$L790),'Curva Forward'!$B$5:$B$13,0),MATCH(GA$4,'Curva Forward'!$C$4:$AN$4,0))),DC790)</f>
        <v>0</v>
      </c>
      <c r="GB790" s="200">
        <f>AP790*AP$2*IF($FC790="V",1,-1)*IF($Q790="Fixo",(DD790-INDEX('Curva Forward'!$C$5:$AN$13,MATCH(CONCATENATE(BD_COMERCIAL!$K790," ",BD_COMERCIAL!$L790),'Curva Forward'!$B$5:$B$13,0),MATCH(GB$4,'Curva Forward'!$C$4:$AN$4,0))),DD790)</f>
        <v>0</v>
      </c>
      <c r="GC790" s="200">
        <f>AQ790*AQ$2*IF($FC790="V",1,-1)*IF($Q790="Fixo",(DE790-INDEX('Curva Forward'!$C$5:$AN$13,MATCH(CONCATENATE(BD_COMERCIAL!$K790," ",BD_COMERCIAL!$L790),'Curva Forward'!$B$5:$B$13,0),MATCH(GC$4,'Curva Forward'!$C$4:$AN$4,0))),DE790)</f>
        <v>0</v>
      </c>
      <c r="GD790" s="200">
        <f>AR790*AR$2*IF($FC790="V",1,-1)*IF($Q790="Fixo",(DF790-INDEX('Curva Forward'!$C$5:$AN$13,MATCH(CONCATENATE(BD_COMERCIAL!$K790," ",BD_COMERCIAL!$L790),'Curva Forward'!$B$5:$B$13,0),MATCH(GD$4,'Curva Forward'!$C$4:$AN$4,0))),DF790)</f>
        <v>0</v>
      </c>
      <c r="GE790" s="200">
        <f>AS790*AS$2*IF($FC790="V",1,-1)*IF($Q790="Fixo",(DG790-INDEX('Curva Forward'!$C$5:$AN$13,MATCH(CONCATENATE(BD_COMERCIAL!$K790," ",BD_COMERCIAL!$L790),'Curva Forward'!$B$5:$B$13,0),MATCH(GE$4,'Curva Forward'!$C$4:$AN$4,0))),DG790)</f>
        <v>0</v>
      </c>
      <c r="GF790" s="200">
        <f>AT790*AT$2*IF($FC790="V",1,-1)*IF($Q790="Fixo",(DH790-INDEX('Curva Forward'!$C$5:$AN$13,MATCH(CONCATENATE(BD_COMERCIAL!$K790," ",BD_COMERCIAL!$L790),'Curva Forward'!$B$5:$B$13,0),MATCH(GF$4,'Curva Forward'!$C$4:$AN$4,0))),DH790)</f>
        <v>0</v>
      </c>
      <c r="GG790" s="200">
        <f>AU790*AU$2*IF($FC790="V",1,-1)*IF($Q790="Fixo",(DI790-INDEX('Curva Forward'!$C$5:$AN$13,MATCH(CONCATENATE(BD_COMERCIAL!$K790," ",BD_COMERCIAL!$L790),'Curva Forward'!$B$5:$B$13,0),MATCH(GG$4,'Curva Forward'!$C$4:$AN$4,0))),DI790)</f>
        <v>0</v>
      </c>
      <c r="GH790" s="200">
        <f>AV790*AV$2*IF($FC790="V",1,-1)*IF($Q790="Fixo",(DJ790-INDEX('Curva Forward'!$C$5:$AN$13,MATCH(CONCATENATE(BD_COMERCIAL!$K790," ",BD_COMERCIAL!$L790),'Curva Forward'!$B$5:$B$13,0),MATCH(GH$4,'Curva Forward'!$C$4:$AN$4,0))),DJ790)</f>
        <v>0</v>
      </c>
      <c r="GI790" s="200">
        <f>AW790*AW$2*IF($FC790="V",1,-1)*IF($Q790="Fixo",(DK790-INDEX('Curva Forward'!$C$5:$AN$13,MATCH(CONCATENATE(BD_COMERCIAL!$K790," ",BD_COMERCIAL!$L790),'Curva Forward'!$B$5:$B$13,0),MATCH(GI$4,'Curva Forward'!$C$4:$AN$4,0))),DK790)</f>
        <v>0</v>
      </c>
      <c r="GJ790" s="200">
        <f>AX790*AX$2*IF($FC790="V",1,-1)*IF($Q790="Fixo",(DL790-INDEX('Curva Forward'!$C$5:$AN$13,MATCH(CONCATENATE(BD_COMERCIAL!$K790," ",BD_COMERCIAL!$L790),'Curva Forward'!$B$5:$B$13,0),MATCH(GJ$4,'Curva Forward'!$C$4:$AN$4,0))),DL790)</f>
        <v>0</v>
      </c>
      <c r="GK790" s="200">
        <f>AY790*AY$2*IF($FC790="V",1,-1)*IF($Q790="Fixo",(DM790-INDEX('Curva Forward'!$C$5:$AN$13,MATCH(CONCATENATE(BD_COMERCIAL!$K790," ",BD_COMERCIAL!$L790),'Curva Forward'!$B$5:$B$13,0),MATCH(GK$4,'Curva Forward'!$C$4:$AN$4,0))),DM790)</f>
        <v>0</v>
      </c>
      <c r="GL790" s="200">
        <f>IF(EZ790="",0,CL790*CL$2*IF($FC790="V",1,-1)*IF($Q790="Fixo",(EZ790-INDEX('Curva Forward'!$C$5:$AN$13,MATCH(CONCATENATE(BD_COMERCIAL!$K790," ",BD_COMERCIAL!$L790),'Curva Forward'!$B$5:$B$13,0),MATCH(GL$4,'Curva Forward'!$C$4:$AN$4,0))),EZ790))</f>
        <v>0</v>
      </c>
      <c r="GM790" s="200">
        <f>IF(FA790="",0,CM790*CM$2*IF($FC790="V",1,-1)*IF($Q790="Fixo",(FA790-INDEX('Curva Forward'!$C$5:$AN$13,MATCH(CONCATENATE(BD_COMERCIAL!$K790," ",BD_COMERCIAL!$L790),'Curva Forward'!$B$5:$B$13,0),MATCH(GM$4,'Curva Forward'!$C$4:$AN$4,0))),FA790))</f>
        <v>0</v>
      </c>
      <c r="GN790" s="200">
        <f>IF(FB790="",0,CN790*CN$2*IF($FC790="V",1,-1)*IF($Q790="Fixo",(FB790-INDEX('Curva Forward'!$C$5:$AN$13,MATCH(CONCATENATE(BD_COMERCIAL!$K790," ",BD_COMERCIAL!$L790),'Curva Forward'!$B$5:$B$13,0),MATCH(GN$4,'Curva Forward'!$C$4:$AN$4,0))),FB790))</f>
        <v>0</v>
      </c>
      <c r="GO790" s="201">
        <f t="shared" ca="1" si="248"/>
        <v>0</v>
      </c>
      <c r="GP790" s="201">
        <f t="shared" ca="1" si="249"/>
        <v>0</v>
      </c>
    </row>
    <row r="791" spans="1:198" ht="15" customHeight="1" x14ac:dyDescent="0.25">
      <c r="A791" s="6"/>
      <c r="B791" s="7"/>
      <c r="C791" s="8"/>
      <c r="D791" s="9"/>
      <c r="E791" s="9"/>
      <c r="F791" s="113"/>
      <c r="G791" s="10"/>
      <c r="H791" s="113"/>
      <c r="I791" s="9"/>
      <c r="J791" s="166"/>
      <c r="K791" s="10"/>
      <c r="L791" s="84"/>
      <c r="M791" s="11"/>
      <c r="N791" s="12"/>
      <c r="O791" s="10"/>
      <c r="P791" s="84"/>
      <c r="Q791" s="84"/>
      <c r="R791" s="10"/>
      <c r="S791" s="14"/>
      <c r="T791" s="11"/>
      <c r="U791" s="12"/>
      <c r="V791" s="257" t="str">
        <f ca="1">IF(U791="","",
IF(U791="NA","",
IFERROR(VLOOKUP(EOMONTH(M791,-2)+1,IPCA!$A:$B,2,0),
VLOOKUP(EOMONTH(TODAY(),-2)+1,IPCA!$A:$B,2,0))/
VLOOKUP(EOMONTH(U791,-2)+1,IPCA!$A:$B,2,0)*
P791))</f>
        <v/>
      </c>
      <c r="W791" s="84"/>
      <c r="X791" s="13"/>
      <c r="Y791" s="166"/>
      <c r="AA791" s="108"/>
      <c r="AB791" s="15"/>
      <c r="AM791" s="6"/>
      <c r="AN791" s="15"/>
      <c r="AY791" s="6"/>
      <c r="AZ791" s="15"/>
      <c r="BK791" s="6"/>
      <c r="BL791" s="15"/>
      <c r="BW791" s="6"/>
      <c r="BX791" s="15"/>
      <c r="CI791" s="6"/>
      <c r="CJ791" s="16" t="str">
        <f t="shared" si="238"/>
        <v/>
      </c>
      <c r="CK791" s="16" t="str">
        <f t="shared" si="239"/>
        <v/>
      </c>
      <c r="CL791" s="16" t="str">
        <f t="shared" si="240"/>
        <v/>
      </c>
      <c r="CM791" s="16" t="str">
        <f t="shared" si="241"/>
        <v/>
      </c>
      <c r="CN791" s="16" t="str">
        <f t="shared" si="242"/>
        <v/>
      </c>
      <c r="CO791" s="18"/>
      <c r="CP791" s="15"/>
      <c r="DA791" s="6"/>
      <c r="DB791" s="15"/>
      <c r="DM791" s="6"/>
      <c r="DN791" s="15"/>
      <c r="DY791" s="6"/>
      <c r="DZ791" s="15"/>
      <c r="EK791" s="6"/>
      <c r="EL791" s="15"/>
      <c r="EW791" s="6"/>
      <c r="EX791" s="16" t="str">
        <f t="shared" si="255"/>
        <v/>
      </c>
      <c r="EY791" s="16" t="str">
        <f t="shared" si="256"/>
        <v/>
      </c>
      <c r="EZ791" s="16" t="str">
        <f t="shared" si="257"/>
        <v/>
      </c>
      <c r="FA791" s="16" t="str">
        <f t="shared" si="258"/>
        <v/>
      </c>
      <c r="FB791" s="160" t="str">
        <f t="shared" si="259"/>
        <v/>
      </c>
      <c r="FD791" s="20"/>
      <c r="FE791"/>
      <c r="FH791" s="284">
        <f t="shared" ca="1" si="243"/>
        <v>0</v>
      </c>
      <c r="FI791" s="208">
        <f t="shared" si="244"/>
        <v>0</v>
      </c>
      <c r="FK791">
        <f t="shared" si="245"/>
        <v>0</v>
      </c>
      <c r="FL791" s="201">
        <f t="shared" ca="1" si="246"/>
        <v>0</v>
      </c>
      <c r="FM791" s="201">
        <f t="shared" ca="1" si="247"/>
        <v>0</v>
      </c>
      <c r="FN791" s="200">
        <f>AB791*AB$2*IF($FC791="V",1,-1)*IF($Q791="Fixo",(CP791-INDEX('Curva Forward'!$C$5:$AN$13,MATCH(CONCATENATE(BD_COMERCIAL!$K791," ",BD_COMERCIAL!$L791),'Curva Forward'!$B$5:$B$13,0),MATCH(FN$4,'Curva Forward'!$C$4:$AN$4,0))),CP791)</f>
        <v>0</v>
      </c>
      <c r="FO791" s="200">
        <f>AC791*AC$2*IF($FC791="V",1,-1)*IF($Q791="Fixo",(CQ791-INDEX('Curva Forward'!$C$5:$AN$13,MATCH(CONCATENATE(BD_COMERCIAL!$K791," ",BD_COMERCIAL!$L791),'Curva Forward'!$B$5:$B$13,0),MATCH(FO$4,'Curva Forward'!$C$4:$AN$4,0))),CQ791)</f>
        <v>0</v>
      </c>
      <c r="FP791" s="200">
        <f>AD791*AD$2*IF($FC791="V",1,-1)*IF($Q791="Fixo",(CR791-INDEX('Curva Forward'!$C$5:$AN$13,MATCH(CONCATENATE(BD_COMERCIAL!$K791," ",BD_COMERCIAL!$L791),'Curva Forward'!$B$5:$B$13,0),MATCH(FP$4,'Curva Forward'!$C$4:$AN$4,0))),CR791)</f>
        <v>0</v>
      </c>
      <c r="FQ791" s="200">
        <f>AE791*AE$2*IF($FC791="V",1,-1)*IF($Q791="Fixo",(CS791-INDEX('Curva Forward'!$C$5:$AN$13,MATCH(CONCATENATE(BD_COMERCIAL!$K791," ",BD_COMERCIAL!$L791),'Curva Forward'!$B$5:$B$13,0),MATCH(FQ$4,'Curva Forward'!$C$4:$AN$4,0))),CS791)</f>
        <v>0</v>
      </c>
      <c r="FR791" s="200">
        <f>AF791*AF$2*IF($FC791="V",1,-1)*IF($Q791="Fixo",(CT791-INDEX('Curva Forward'!$C$5:$AN$13,MATCH(CONCATENATE(BD_COMERCIAL!$K791," ",BD_COMERCIAL!$L791),'Curva Forward'!$B$5:$B$13,0),MATCH(FR$4,'Curva Forward'!$C$4:$AN$4,0))),CT791)</f>
        <v>0</v>
      </c>
      <c r="FS791" s="200">
        <f>AG791*AG$2*IF($FC791="V",1,-1)*IF($Q791="Fixo",(CU791-INDEX('Curva Forward'!$C$5:$AN$13,MATCH(CONCATENATE(BD_COMERCIAL!$K791," ",BD_COMERCIAL!$L791),'Curva Forward'!$B$5:$B$13,0),MATCH(FS$4,'Curva Forward'!$C$4:$AN$4,0))),CU791)</f>
        <v>0</v>
      </c>
      <c r="FT791" s="200">
        <f>AH791*AH$2*IF($FC791="V",1,-1)*IF($Q791="Fixo",(CV791-INDEX('Curva Forward'!$C$5:$AN$13,MATCH(CONCATENATE(BD_COMERCIAL!$K791," ",BD_COMERCIAL!$L791),'Curva Forward'!$B$5:$B$13,0),MATCH(FT$4,'Curva Forward'!$C$4:$AN$4,0))),CV791)</f>
        <v>0</v>
      </c>
      <c r="FU791" s="200">
        <f>AI791*AI$2*IF($FC791="V",1,-1)*IF($Q791="Fixo",(CW791-INDEX('Curva Forward'!$C$5:$AN$13,MATCH(CONCATENATE(BD_COMERCIAL!$K791," ",BD_COMERCIAL!$L791),'Curva Forward'!$B$5:$B$13,0),MATCH(FU$4,'Curva Forward'!$C$4:$AN$4,0))),CW791)</f>
        <v>0</v>
      </c>
      <c r="FV791" s="200">
        <f>AJ791*AJ$2*IF($FC791="V",1,-1)*IF($Q791="Fixo",(CX791-INDEX('Curva Forward'!$C$5:$AN$13,MATCH(CONCATENATE(BD_COMERCIAL!$K791," ",BD_COMERCIAL!$L791),'Curva Forward'!$B$5:$B$13,0),MATCH(FV$4,'Curva Forward'!$C$4:$AN$4,0))),CX791)</f>
        <v>0</v>
      </c>
      <c r="FW791" s="200">
        <f>AK791*AK$2*IF($FC791="V",1,-1)*IF($Q791="Fixo",(CY791-INDEX('Curva Forward'!$C$5:$AN$13,MATCH(CONCATENATE(BD_COMERCIAL!$K791," ",BD_COMERCIAL!$L791),'Curva Forward'!$B$5:$B$13,0),MATCH(FW$4,'Curva Forward'!$C$4:$AN$4,0))),CY791)</f>
        <v>0</v>
      </c>
      <c r="FX791" s="200">
        <f>AL791*AL$2*IF($FC791="V",1,-1)*IF($Q791="Fixo",(CZ791-INDEX('Curva Forward'!$C$5:$AN$13,MATCH(CONCATENATE(BD_COMERCIAL!$K791," ",BD_COMERCIAL!$L791),'Curva Forward'!$B$5:$B$13,0),MATCH(FX$4,'Curva Forward'!$C$4:$AN$4,0))),CZ791)</f>
        <v>0</v>
      </c>
      <c r="FY791" s="200">
        <f>AM791*AM$2*IF($FC791="V",1,-1)*IF($Q791="Fixo",(DA791-INDEX('Curva Forward'!$C$5:$AN$13,MATCH(CONCATENATE(BD_COMERCIAL!$K791," ",BD_COMERCIAL!$L791),'Curva Forward'!$B$5:$B$13,0),MATCH(FY$4,'Curva Forward'!$C$4:$AN$4,0))),DA791)</f>
        <v>0</v>
      </c>
      <c r="FZ791" s="200">
        <f>AN791*AN$2*IF($FC791="V",1,-1)*IF($Q791="Fixo",(DB791-INDEX('Curva Forward'!$C$5:$AN$13,MATCH(CONCATENATE(BD_COMERCIAL!$K791," ",BD_COMERCIAL!$L791),'Curva Forward'!$B$5:$B$13,0),MATCH(FZ$4,'Curva Forward'!$C$4:$AN$4,0))),DB791)</f>
        <v>0</v>
      </c>
      <c r="GA791" s="200">
        <f>AO791*AO$2*IF($FC791="V",1,-1)*IF($Q791="Fixo",(DC791-INDEX('Curva Forward'!$C$5:$AN$13,MATCH(CONCATENATE(BD_COMERCIAL!$K791," ",BD_COMERCIAL!$L791),'Curva Forward'!$B$5:$B$13,0),MATCH(GA$4,'Curva Forward'!$C$4:$AN$4,0))),DC791)</f>
        <v>0</v>
      </c>
      <c r="GB791" s="200">
        <f>AP791*AP$2*IF($FC791="V",1,-1)*IF($Q791="Fixo",(DD791-INDEX('Curva Forward'!$C$5:$AN$13,MATCH(CONCATENATE(BD_COMERCIAL!$K791," ",BD_COMERCIAL!$L791),'Curva Forward'!$B$5:$B$13,0),MATCH(GB$4,'Curva Forward'!$C$4:$AN$4,0))),DD791)</f>
        <v>0</v>
      </c>
      <c r="GC791" s="200">
        <f>AQ791*AQ$2*IF($FC791="V",1,-1)*IF($Q791="Fixo",(DE791-INDEX('Curva Forward'!$C$5:$AN$13,MATCH(CONCATENATE(BD_COMERCIAL!$K791," ",BD_COMERCIAL!$L791),'Curva Forward'!$B$5:$B$13,0),MATCH(GC$4,'Curva Forward'!$C$4:$AN$4,0))),DE791)</f>
        <v>0</v>
      </c>
      <c r="GD791" s="200">
        <f>AR791*AR$2*IF($FC791="V",1,-1)*IF($Q791="Fixo",(DF791-INDEX('Curva Forward'!$C$5:$AN$13,MATCH(CONCATENATE(BD_COMERCIAL!$K791," ",BD_COMERCIAL!$L791),'Curva Forward'!$B$5:$B$13,0),MATCH(GD$4,'Curva Forward'!$C$4:$AN$4,0))),DF791)</f>
        <v>0</v>
      </c>
      <c r="GE791" s="200">
        <f>AS791*AS$2*IF($FC791="V",1,-1)*IF($Q791="Fixo",(DG791-INDEX('Curva Forward'!$C$5:$AN$13,MATCH(CONCATENATE(BD_COMERCIAL!$K791," ",BD_COMERCIAL!$L791),'Curva Forward'!$B$5:$B$13,0),MATCH(GE$4,'Curva Forward'!$C$4:$AN$4,0))),DG791)</f>
        <v>0</v>
      </c>
      <c r="GF791" s="200">
        <f>AT791*AT$2*IF($FC791="V",1,-1)*IF($Q791="Fixo",(DH791-INDEX('Curva Forward'!$C$5:$AN$13,MATCH(CONCATENATE(BD_COMERCIAL!$K791," ",BD_COMERCIAL!$L791),'Curva Forward'!$B$5:$B$13,0),MATCH(GF$4,'Curva Forward'!$C$4:$AN$4,0))),DH791)</f>
        <v>0</v>
      </c>
      <c r="GG791" s="200">
        <f>AU791*AU$2*IF($FC791="V",1,-1)*IF($Q791="Fixo",(DI791-INDEX('Curva Forward'!$C$5:$AN$13,MATCH(CONCATENATE(BD_COMERCIAL!$K791," ",BD_COMERCIAL!$L791),'Curva Forward'!$B$5:$B$13,0),MATCH(GG$4,'Curva Forward'!$C$4:$AN$4,0))),DI791)</f>
        <v>0</v>
      </c>
      <c r="GH791" s="200">
        <f>AV791*AV$2*IF($FC791="V",1,-1)*IF($Q791="Fixo",(DJ791-INDEX('Curva Forward'!$C$5:$AN$13,MATCH(CONCATENATE(BD_COMERCIAL!$K791," ",BD_COMERCIAL!$L791),'Curva Forward'!$B$5:$B$13,0),MATCH(GH$4,'Curva Forward'!$C$4:$AN$4,0))),DJ791)</f>
        <v>0</v>
      </c>
      <c r="GI791" s="200">
        <f>AW791*AW$2*IF($FC791="V",1,-1)*IF($Q791="Fixo",(DK791-INDEX('Curva Forward'!$C$5:$AN$13,MATCH(CONCATENATE(BD_COMERCIAL!$K791," ",BD_COMERCIAL!$L791),'Curva Forward'!$B$5:$B$13,0),MATCH(GI$4,'Curva Forward'!$C$4:$AN$4,0))),DK791)</f>
        <v>0</v>
      </c>
      <c r="GJ791" s="200">
        <f>AX791*AX$2*IF($FC791="V",1,-1)*IF($Q791="Fixo",(DL791-INDEX('Curva Forward'!$C$5:$AN$13,MATCH(CONCATENATE(BD_COMERCIAL!$K791," ",BD_COMERCIAL!$L791),'Curva Forward'!$B$5:$B$13,0),MATCH(GJ$4,'Curva Forward'!$C$4:$AN$4,0))),DL791)</f>
        <v>0</v>
      </c>
      <c r="GK791" s="200">
        <f>AY791*AY$2*IF($FC791="V",1,-1)*IF($Q791="Fixo",(DM791-INDEX('Curva Forward'!$C$5:$AN$13,MATCH(CONCATENATE(BD_COMERCIAL!$K791," ",BD_COMERCIAL!$L791),'Curva Forward'!$B$5:$B$13,0),MATCH(GK$4,'Curva Forward'!$C$4:$AN$4,0))),DM791)</f>
        <v>0</v>
      </c>
      <c r="GL791" s="200">
        <f>IF(EZ791="",0,CL791*CL$2*IF($FC791="V",1,-1)*IF($Q791="Fixo",(EZ791-INDEX('Curva Forward'!$C$5:$AN$13,MATCH(CONCATENATE(BD_COMERCIAL!$K791," ",BD_COMERCIAL!$L791),'Curva Forward'!$B$5:$B$13,0),MATCH(GL$4,'Curva Forward'!$C$4:$AN$4,0))),EZ791))</f>
        <v>0</v>
      </c>
      <c r="GM791" s="200">
        <f>IF(FA791="",0,CM791*CM$2*IF($FC791="V",1,-1)*IF($Q791="Fixo",(FA791-INDEX('Curva Forward'!$C$5:$AN$13,MATCH(CONCATENATE(BD_COMERCIAL!$K791," ",BD_COMERCIAL!$L791),'Curva Forward'!$B$5:$B$13,0),MATCH(GM$4,'Curva Forward'!$C$4:$AN$4,0))),FA791))</f>
        <v>0</v>
      </c>
      <c r="GN791" s="200">
        <f>IF(FB791="",0,CN791*CN$2*IF($FC791="V",1,-1)*IF($Q791="Fixo",(FB791-INDEX('Curva Forward'!$C$5:$AN$13,MATCH(CONCATENATE(BD_COMERCIAL!$K791," ",BD_COMERCIAL!$L791),'Curva Forward'!$B$5:$B$13,0),MATCH(GN$4,'Curva Forward'!$C$4:$AN$4,0))),FB791))</f>
        <v>0</v>
      </c>
      <c r="GO791" s="201">
        <f t="shared" ca="1" si="248"/>
        <v>0</v>
      </c>
      <c r="GP791" s="201">
        <f t="shared" ca="1" si="249"/>
        <v>0</v>
      </c>
    </row>
    <row r="792" spans="1:198" ht="15" customHeight="1" x14ac:dyDescent="0.25">
      <c r="A792" s="6"/>
      <c r="B792" s="7"/>
      <c r="C792" s="8"/>
      <c r="D792" s="9"/>
      <c r="E792" s="9"/>
      <c r="F792" s="113"/>
      <c r="G792" s="10"/>
      <c r="H792" s="113"/>
      <c r="I792" s="9"/>
      <c r="J792" s="166"/>
      <c r="K792" s="10"/>
      <c r="L792" s="84"/>
      <c r="M792" s="11"/>
      <c r="N792" s="12"/>
      <c r="O792" s="10"/>
      <c r="P792" s="84"/>
      <c r="Q792" s="84"/>
      <c r="R792" s="10"/>
      <c r="S792" s="14"/>
      <c r="T792" s="11"/>
      <c r="U792" s="12"/>
      <c r="V792" s="257" t="str">
        <f ca="1">IF(U792="","",
IF(U792="NA","",
IFERROR(VLOOKUP(EOMONTH(M792,-2)+1,IPCA!$A:$B,2,0),
VLOOKUP(EOMONTH(TODAY(),-2)+1,IPCA!$A:$B,2,0))/
VLOOKUP(EOMONTH(U792,-2)+1,IPCA!$A:$B,2,0)*
P792))</f>
        <v/>
      </c>
      <c r="W792" s="84"/>
      <c r="X792" s="13"/>
      <c r="Y792" s="166"/>
      <c r="AA792" s="108"/>
      <c r="AB792" s="15"/>
      <c r="AM792" s="6"/>
      <c r="AN792" s="15"/>
      <c r="AY792" s="6"/>
      <c r="AZ792" s="15"/>
      <c r="BK792" s="6"/>
      <c r="BL792" s="15"/>
      <c r="BW792" s="6"/>
      <c r="BX792" s="15"/>
      <c r="CI792" s="6"/>
      <c r="CJ792" s="16" t="str">
        <f t="shared" si="238"/>
        <v/>
      </c>
      <c r="CK792" s="16" t="str">
        <f t="shared" si="239"/>
        <v/>
      </c>
      <c r="CL792" s="16" t="str">
        <f t="shared" si="240"/>
        <v/>
      </c>
      <c r="CM792" s="16" t="str">
        <f t="shared" si="241"/>
        <v/>
      </c>
      <c r="CN792" s="16" t="str">
        <f t="shared" si="242"/>
        <v/>
      </c>
      <c r="CO792" s="18"/>
      <c r="CP792" s="15"/>
      <c r="DA792" s="6"/>
      <c r="DB792" s="15"/>
      <c r="DM792" s="6"/>
      <c r="DN792" s="15"/>
      <c r="DY792" s="6"/>
      <c r="DZ792" s="15"/>
      <c r="EK792" s="6"/>
      <c r="EL792" s="15"/>
      <c r="EW792" s="6"/>
      <c r="EX792" s="16" t="str">
        <f t="shared" si="255"/>
        <v/>
      </c>
      <c r="EY792" s="16" t="str">
        <f t="shared" si="256"/>
        <v/>
      </c>
      <c r="EZ792" s="16" t="str">
        <f t="shared" si="257"/>
        <v/>
      </c>
      <c r="FA792" s="16" t="str">
        <f t="shared" si="258"/>
        <v/>
      </c>
      <c r="FB792" s="160" t="str">
        <f t="shared" si="259"/>
        <v/>
      </c>
      <c r="FD792" s="20"/>
      <c r="FE792"/>
      <c r="FH792" s="284">
        <f t="shared" ca="1" si="243"/>
        <v>0</v>
      </c>
      <c r="FI792" s="208">
        <f t="shared" si="244"/>
        <v>0</v>
      </c>
      <c r="FK792">
        <f t="shared" si="245"/>
        <v>0</v>
      </c>
      <c r="FL792" s="201">
        <f t="shared" ca="1" si="246"/>
        <v>0</v>
      </c>
      <c r="FM792" s="201">
        <f t="shared" ca="1" si="247"/>
        <v>0</v>
      </c>
      <c r="FN792" s="200">
        <f>AB792*AB$2*IF($FC792="V",1,-1)*IF($Q792="Fixo",(CP792-INDEX('Curva Forward'!$C$5:$AN$13,MATCH(CONCATENATE(BD_COMERCIAL!$K792," ",BD_COMERCIAL!$L792),'Curva Forward'!$B$5:$B$13,0),MATCH(FN$4,'Curva Forward'!$C$4:$AN$4,0))),CP792)</f>
        <v>0</v>
      </c>
      <c r="FO792" s="200">
        <f>AC792*AC$2*IF($FC792="V",1,-1)*IF($Q792="Fixo",(CQ792-INDEX('Curva Forward'!$C$5:$AN$13,MATCH(CONCATENATE(BD_COMERCIAL!$K792," ",BD_COMERCIAL!$L792),'Curva Forward'!$B$5:$B$13,0),MATCH(FO$4,'Curva Forward'!$C$4:$AN$4,0))),CQ792)</f>
        <v>0</v>
      </c>
      <c r="FP792" s="200">
        <f>AD792*AD$2*IF($FC792="V",1,-1)*IF($Q792="Fixo",(CR792-INDEX('Curva Forward'!$C$5:$AN$13,MATCH(CONCATENATE(BD_COMERCIAL!$K792," ",BD_COMERCIAL!$L792),'Curva Forward'!$B$5:$B$13,0),MATCH(FP$4,'Curva Forward'!$C$4:$AN$4,0))),CR792)</f>
        <v>0</v>
      </c>
      <c r="FQ792" s="200">
        <f>AE792*AE$2*IF($FC792="V",1,-1)*IF($Q792="Fixo",(CS792-INDEX('Curva Forward'!$C$5:$AN$13,MATCH(CONCATENATE(BD_COMERCIAL!$K792," ",BD_COMERCIAL!$L792),'Curva Forward'!$B$5:$B$13,0),MATCH(FQ$4,'Curva Forward'!$C$4:$AN$4,0))),CS792)</f>
        <v>0</v>
      </c>
      <c r="FR792" s="200">
        <f>AF792*AF$2*IF($FC792="V",1,-1)*IF($Q792="Fixo",(CT792-INDEX('Curva Forward'!$C$5:$AN$13,MATCH(CONCATENATE(BD_COMERCIAL!$K792," ",BD_COMERCIAL!$L792),'Curva Forward'!$B$5:$B$13,0),MATCH(FR$4,'Curva Forward'!$C$4:$AN$4,0))),CT792)</f>
        <v>0</v>
      </c>
      <c r="FS792" s="200">
        <f>AG792*AG$2*IF($FC792="V",1,-1)*IF($Q792="Fixo",(CU792-INDEX('Curva Forward'!$C$5:$AN$13,MATCH(CONCATENATE(BD_COMERCIAL!$K792," ",BD_COMERCIAL!$L792),'Curva Forward'!$B$5:$B$13,0),MATCH(FS$4,'Curva Forward'!$C$4:$AN$4,0))),CU792)</f>
        <v>0</v>
      </c>
      <c r="FT792" s="200">
        <f>AH792*AH$2*IF($FC792="V",1,-1)*IF($Q792="Fixo",(CV792-INDEX('Curva Forward'!$C$5:$AN$13,MATCH(CONCATENATE(BD_COMERCIAL!$K792," ",BD_COMERCIAL!$L792),'Curva Forward'!$B$5:$B$13,0),MATCH(FT$4,'Curva Forward'!$C$4:$AN$4,0))),CV792)</f>
        <v>0</v>
      </c>
      <c r="FU792" s="200">
        <f>AI792*AI$2*IF($FC792="V",1,-1)*IF($Q792="Fixo",(CW792-INDEX('Curva Forward'!$C$5:$AN$13,MATCH(CONCATENATE(BD_COMERCIAL!$K792," ",BD_COMERCIAL!$L792),'Curva Forward'!$B$5:$B$13,0),MATCH(FU$4,'Curva Forward'!$C$4:$AN$4,0))),CW792)</f>
        <v>0</v>
      </c>
      <c r="FV792" s="200">
        <f>AJ792*AJ$2*IF($FC792="V",1,-1)*IF($Q792="Fixo",(CX792-INDEX('Curva Forward'!$C$5:$AN$13,MATCH(CONCATENATE(BD_COMERCIAL!$K792," ",BD_COMERCIAL!$L792),'Curva Forward'!$B$5:$B$13,0),MATCH(FV$4,'Curva Forward'!$C$4:$AN$4,0))),CX792)</f>
        <v>0</v>
      </c>
      <c r="FW792" s="200">
        <f>AK792*AK$2*IF($FC792="V",1,-1)*IF($Q792="Fixo",(CY792-INDEX('Curva Forward'!$C$5:$AN$13,MATCH(CONCATENATE(BD_COMERCIAL!$K792," ",BD_COMERCIAL!$L792),'Curva Forward'!$B$5:$B$13,0),MATCH(FW$4,'Curva Forward'!$C$4:$AN$4,0))),CY792)</f>
        <v>0</v>
      </c>
      <c r="FX792" s="200">
        <f>AL792*AL$2*IF($FC792="V",1,-1)*IF($Q792="Fixo",(CZ792-INDEX('Curva Forward'!$C$5:$AN$13,MATCH(CONCATENATE(BD_COMERCIAL!$K792," ",BD_COMERCIAL!$L792),'Curva Forward'!$B$5:$B$13,0),MATCH(FX$4,'Curva Forward'!$C$4:$AN$4,0))),CZ792)</f>
        <v>0</v>
      </c>
      <c r="FY792" s="200">
        <f>AM792*AM$2*IF($FC792="V",1,-1)*IF($Q792="Fixo",(DA792-INDEX('Curva Forward'!$C$5:$AN$13,MATCH(CONCATENATE(BD_COMERCIAL!$K792," ",BD_COMERCIAL!$L792),'Curva Forward'!$B$5:$B$13,0),MATCH(FY$4,'Curva Forward'!$C$4:$AN$4,0))),DA792)</f>
        <v>0</v>
      </c>
      <c r="FZ792" s="200">
        <f>AN792*AN$2*IF($FC792="V",1,-1)*IF($Q792="Fixo",(DB792-INDEX('Curva Forward'!$C$5:$AN$13,MATCH(CONCATENATE(BD_COMERCIAL!$K792," ",BD_COMERCIAL!$L792),'Curva Forward'!$B$5:$B$13,0),MATCH(FZ$4,'Curva Forward'!$C$4:$AN$4,0))),DB792)</f>
        <v>0</v>
      </c>
      <c r="GA792" s="200">
        <f>AO792*AO$2*IF($FC792="V",1,-1)*IF($Q792="Fixo",(DC792-INDEX('Curva Forward'!$C$5:$AN$13,MATCH(CONCATENATE(BD_COMERCIAL!$K792," ",BD_COMERCIAL!$L792),'Curva Forward'!$B$5:$B$13,0),MATCH(GA$4,'Curva Forward'!$C$4:$AN$4,0))),DC792)</f>
        <v>0</v>
      </c>
      <c r="GB792" s="200">
        <f>AP792*AP$2*IF($FC792="V",1,-1)*IF($Q792="Fixo",(DD792-INDEX('Curva Forward'!$C$5:$AN$13,MATCH(CONCATENATE(BD_COMERCIAL!$K792," ",BD_COMERCIAL!$L792),'Curva Forward'!$B$5:$B$13,0),MATCH(GB$4,'Curva Forward'!$C$4:$AN$4,0))),DD792)</f>
        <v>0</v>
      </c>
      <c r="GC792" s="200">
        <f>AQ792*AQ$2*IF($FC792="V",1,-1)*IF($Q792="Fixo",(DE792-INDEX('Curva Forward'!$C$5:$AN$13,MATCH(CONCATENATE(BD_COMERCIAL!$K792," ",BD_COMERCIAL!$L792),'Curva Forward'!$B$5:$B$13,0),MATCH(GC$4,'Curva Forward'!$C$4:$AN$4,0))),DE792)</f>
        <v>0</v>
      </c>
      <c r="GD792" s="200">
        <f>AR792*AR$2*IF($FC792="V",1,-1)*IF($Q792="Fixo",(DF792-INDEX('Curva Forward'!$C$5:$AN$13,MATCH(CONCATENATE(BD_COMERCIAL!$K792," ",BD_COMERCIAL!$L792),'Curva Forward'!$B$5:$B$13,0),MATCH(GD$4,'Curva Forward'!$C$4:$AN$4,0))),DF792)</f>
        <v>0</v>
      </c>
      <c r="GE792" s="200">
        <f>AS792*AS$2*IF($FC792="V",1,-1)*IF($Q792="Fixo",(DG792-INDEX('Curva Forward'!$C$5:$AN$13,MATCH(CONCATENATE(BD_COMERCIAL!$K792," ",BD_COMERCIAL!$L792),'Curva Forward'!$B$5:$B$13,0),MATCH(GE$4,'Curva Forward'!$C$4:$AN$4,0))),DG792)</f>
        <v>0</v>
      </c>
      <c r="GF792" s="200">
        <f>AT792*AT$2*IF($FC792="V",1,-1)*IF($Q792="Fixo",(DH792-INDEX('Curva Forward'!$C$5:$AN$13,MATCH(CONCATENATE(BD_COMERCIAL!$K792," ",BD_COMERCIAL!$L792),'Curva Forward'!$B$5:$B$13,0),MATCH(GF$4,'Curva Forward'!$C$4:$AN$4,0))),DH792)</f>
        <v>0</v>
      </c>
      <c r="GG792" s="200">
        <f>AU792*AU$2*IF($FC792="V",1,-1)*IF($Q792="Fixo",(DI792-INDEX('Curva Forward'!$C$5:$AN$13,MATCH(CONCATENATE(BD_COMERCIAL!$K792," ",BD_COMERCIAL!$L792),'Curva Forward'!$B$5:$B$13,0),MATCH(GG$4,'Curva Forward'!$C$4:$AN$4,0))),DI792)</f>
        <v>0</v>
      </c>
      <c r="GH792" s="200">
        <f>AV792*AV$2*IF($FC792="V",1,-1)*IF($Q792="Fixo",(DJ792-INDEX('Curva Forward'!$C$5:$AN$13,MATCH(CONCATENATE(BD_COMERCIAL!$K792," ",BD_COMERCIAL!$L792),'Curva Forward'!$B$5:$B$13,0),MATCH(GH$4,'Curva Forward'!$C$4:$AN$4,0))),DJ792)</f>
        <v>0</v>
      </c>
      <c r="GI792" s="200">
        <f>AW792*AW$2*IF($FC792="V",1,-1)*IF($Q792="Fixo",(DK792-INDEX('Curva Forward'!$C$5:$AN$13,MATCH(CONCATENATE(BD_COMERCIAL!$K792," ",BD_COMERCIAL!$L792),'Curva Forward'!$B$5:$B$13,0),MATCH(GI$4,'Curva Forward'!$C$4:$AN$4,0))),DK792)</f>
        <v>0</v>
      </c>
      <c r="GJ792" s="200">
        <f>AX792*AX$2*IF($FC792="V",1,-1)*IF($Q792="Fixo",(DL792-INDEX('Curva Forward'!$C$5:$AN$13,MATCH(CONCATENATE(BD_COMERCIAL!$K792," ",BD_COMERCIAL!$L792),'Curva Forward'!$B$5:$B$13,0),MATCH(GJ$4,'Curva Forward'!$C$4:$AN$4,0))),DL792)</f>
        <v>0</v>
      </c>
      <c r="GK792" s="200">
        <f>AY792*AY$2*IF($FC792="V",1,-1)*IF($Q792="Fixo",(DM792-INDEX('Curva Forward'!$C$5:$AN$13,MATCH(CONCATENATE(BD_COMERCIAL!$K792," ",BD_COMERCIAL!$L792),'Curva Forward'!$B$5:$B$13,0),MATCH(GK$4,'Curva Forward'!$C$4:$AN$4,0))),DM792)</f>
        <v>0</v>
      </c>
      <c r="GL792" s="200">
        <f>IF(EZ792="",0,CL792*CL$2*IF($FC792="V",1,-1)*IF($Q792="Fixo",(EZ792-INDEX('Curva Forward'!$C$5:$AN$13,MATCH(CONCATENATE(BD_COMERCIAL!$K792," ",BD_COMERCIAL!$L792),'Curva Forward'!$B$5:$B$13,0),MATCH(GL$4,'Curva Forward'!$C$4:$AN$4,0))),EZ792))</f>
        <v>0</v>
      </c>
      <c r="GM792" s="200">
        <f>IF(FA792="",0,CM792*CM$2*IF($FC792="V",1,-1)*IF($Q792="Fixo",(FA792-INDEX('Curva Forward'!$C$5:$AN$13,MATCH(CONCATENATE(BD_COMERCIAL!$K792," ",BD_COMERCIAL!$L792),'Curva Forward'!$B$5:$B$13,0),MATCH(GM$4,'Curva Forward'!$C$4:$AN$4,0))),FA792))</f>
        <v>0</v>
      </c>
      <c r="GN792" s="200">
        <f>IF(FB792="",0,CN792*CN$2*IF($FC792="V",1,-1)*IF($Q792="Fixo",(FB792-INDEX('Curva Forward'!$C$5:$AN$13,MATCH(CONCATENATE(BD_COMERCIAL!$K792," ",BD_COMERCIAL!$L792),'Curva Forward'!$B$5:$B$13,0),MATCH(GN$4,'Curva Forward'!$C$4:$AN$4,0))),FB792))</f>
        <v>0</v>
      </c>
      <c r="GO792" s="201">
        <f t="shared" ca="1" si="248"/>
        <v>0</v>
      </c>
      <c r="GP792" s="201">
        <f t="shared" ca="1" si="249"/>
        <v>0</v>
      </c>
    </row>
    <row r="793" spans="1:198" ht="15" customHeight="1" x14ac:dyDescent="0.25">
      <c r="A793" s="6"/>
      <c r="B793" s="7"/>
      <c r="C793" s="8"/>
      <c r="D793" s="9"/>
      <c r="E793" s="9"/>
      <c r="F793" s="113"/>
      <c r="G793" s="10"/>
      <c r="H793" s="113"/>
      <c r="I793" s="9"/>
      <c r="J793" s="166"/>
      <c r="K793" s="10"/>
      <c r="L793" s="84"/>
      <c r="M793" s="11"/>
      <c r="N793" s="12"/>
      <c r="O793" s="10"/>
      <c r="P793" s="84"/>
      <c r="Q793" s="84"/>
      <c r="R793" s="10"/>
      <c r="S793" s="14"/>
      <c r="T793" s="11"/>
      <c r="U793" s="12"/>
      <c r="V793" s="257" t="str">
        <f ca="1">IF(U793="","",
IF(U793="NA","",
IFERROR(VLOOKUP(EOMONTH(M793,-2)+1,IPCA!$A:$B,2,0),
VLOOKUP(EOMONTH(TODAY(),-2)+1,IPCA!$A:$B,2,0))/
VLOOKUP(EOMONTH(U793,-2)+1,IPCA!$A:$B,2,0)*
P793))</f>
        <v/>
      </c>
      <c r="W793" s="84"/>
      <c r="X793" s="13"/>
      <c r="Y793" s="166"/>
      <c r="AA793" s="108"/>
      <c r="AB793" s="15"/>
      <c r="AM793" s="6"/>
      <c r="AN793" s="15"/>
      <c r="AY793" s="6"/>
      <c r="AZ793" s="15"/>
      <c r="BK793" s="6"/>
      <c r="BL793" s="15"/>
      <c r="BW793" s="6"/>
      <c r="BX793" s="15"/>
      <c r="CI793" s="6"/>
      <c r="CJ793" s="16" t="str">
        <f t="shared" si="238"/>
        <v/>
      </c>
      <c r="CK793" s="16" t="str">
        <f t="shared" si="239"/>
        <v/>
      </c>
      <c r="CL793" s="16" t="str">
        <f t="shared" si="240"/>
        <v/>
      </c>
      <c r="CM793" s="16" t="str">
        <f t="shared" si="241"/>
        <v/>
      </c>
      <c r="CN793" s="16" t="str">
        <f t="shared" si="242"/>
        <v/>
      </c>
      <c r="CO793" s="18"/>
      <c r="CP793" s="15"/>
      <c r="DA793" s="6"/>
      <c r="DB793" s="15"/>
      <c r="DM793" s="6"/>
      <c r="DN793" s="15"/>
      <c r="DY793" s="6"/>
      <c r="DZ793" s="15"/>
      <c r="EK793" s="6"/>
      <c r="EL793" s="15"/>
      <c r="EW793" s="6"/>
      <c r="EX793" s="16" t="str">
        <f t="shared" si="255"/>
        <v/>
      </c>
      <c r="EY793" s="16" t="str">
        <f t="shared" si="256"/>
        <v/>
      </c>
      <c r="EZ793" s="16" t="str">
        <f t="shared" si="257"/>
        <v/>
      </c>
      <c r="FA793" s="16" t="str">
        <f t="shared" si="258"/>
        <v/>
      </c>
      <c r="FB793" s="160" t="str">
        <f t="shared" si="259"/>
        <v/>
      </c>
      <c r="FD793" s="20"/>
      <c r="FE793"/>
      <c r="FH793" s="284">
        <f t="shared" ca="1" si="243"/>
        <v>0</v>
      </c>
      <c r="FI793" s="208">
        <f t="shared" si="244"/>
        <v>0</v>
      </c>
      <c r="FK793">
        <f t="shared" si="245"/>
        <v>0</v>
      </c>
      <c r="FL793" s="201">
        <f t="shared" ca="1" si="246"/>
        <v>0</v>
      </c>
      <c r="FM793" s="201">
        <f t="shared" ca="1" si="247"/>
        <v>0</v>
      </c>
      <c r="FN793" s="200">
        <f>AB793*AB$2*IF($FC793="V",1,-1)*IF($Q793="Fixo",(CP793-INDEX('Curva Forward'!$C$5:$AN$13,MATCH(CONCATENATE(BD_COMERCIAL!$K793," ",BD_COMERCIAL!$L793),'Curva Forward'!$B$5:$B$13,0),MATCH(FN$4,'Curva Forward'!$C$4:$AN$4,0))),CP793)</f>
        <v>0</v>
      </c>
      <c r="FO793" s="200">
        <f>AC793*AC$2*IF($FC793="V",1,-1)*IF($Q793="Fixo",(CQ793-INDEX('Curva Forward'!$C$5:$AN$13,MATCH(CONCATENATE(BD_COMERCIAL!$K793," ",BD_COMERCIAL!$L793),'Curva Forward'!$B$5:$B$13,0),MATCH(FO$4,'Curva Forward'!$C$4:$AN$4,0))),CQ793)</f>
        <v>0</v>
      </c>
      <c r="FP793" s="200">
        <f>AD793*AD$2*IF($FC793="V",1,-1)*IF($Q793="Fixo",(CR793-INDEX('Curva Forward'!$C$5:$AN$13,MATCH(CONCATENATE(BD_COMERCIAL!$K793," ",BD_COMERCIAL!$L793),'Curva Forward'!$B$5:$B$13,0),MATCH(FP$4,'Curva Forward'!$C$4:$AN$4,0))),CR793)</f>
        <v>0</v>
      </c>
      <c r="FQ793" s="200">
        <f>AE793*AE$2*IF($FC793="V",1,-1)*IF($Q793="Fixo",(CS793-INDEX('Curva Forward'!$C$5:$AN$13,MATCH(CONCATENATE(BD_COMERCIAL!$K793," ",BD_COMERCIAL!$L793),'Curva Forward'!$B$5:$B$13,0),MATCH(FQ$4,'Curva Forward'!$C$4:$AN$4,0))),CS793)</f>
        <v>0</v>
      </c>
      <c r="FR793" s="200">
        <f>AF793*AF$2*IF($FC793="V",1,-1)*IF($Q793="Fixo",(CT793-INDEX('Curva Forward'!$C$5:$AN$13,MATCH(CONCATENATE(BD_COMERCIAL!$K793," ",BD_COMERCIAL!$L793),'Curva Forward'!$B$5:$B$13,0),MATCH(FR$4,'Curva Forward'!$C$4:$AN$4,0))),CT793)</f>
        <v>0</v>
      </c>
      <c r="FS793" s="200">
        <f>AG793*AG$2*IF($FC793="V",1,-1)*IF($Q793="Fixo",(CU793-INDEX('Curva Forward'!$C$5:$AN$13,MATCH(CONCATENATE(BD_COMERCIAL!$K793," ",BD_COMERCIAL!$L793),'Curva Forward'!$B$5:$B$13,0),MATCH(FS$4,'Curva Forward'!$C$4:$AN$4,0))),CU793)</f>
        <v>0</v>
      </c>
      <c r="FT793" s="200">
        <f>AH793*AH$2*IF($FC793="V",1,-1)*IF($Q793="Fixo",(CV793-INDEX('Curva Forward'!$C$5:$AN$13,MATCH(CONCATENATE(BD_COMERCIAL!$K793," ",BD_COMERCIAL!$L793),'Curva Forward'!$B$5:$B$13,0),MATCH(FT$4,'Curva Forward'!$C$4:$AN$4,0))),CV793)</f>
        <v>0</v>
      </c>
      <c r="FU793" s="200">
        <f>AI793*AI$2*IF($FC793="V",1,-1)*IF($Q793="Fixo",(CW793-INDEX('Curva Forward'!$C$5:$AN$13,MATCH(CONCATENATE(BD_COMERCIAL!$K793," ",BD_COMERCIAL!$L793),'Curva Forward'!$B$5:$B$13,0),MATCH(FU$4,'Curva Forward'!$C$4:$AN$4,0))),CW793)</f>
        <v>0</v>
      </c>
      <c r="FV793" s="200">
        <f>AJ793*AJ$2*IF($FC793="V",1,-1)*IF($Q793="Fixo",(CX793-INDEX('Curva Forward'!$C$5:$AN$13,MATCH(CONCATENATE(BD_COMERCIAL!$K793," ",BD_COMERCIAL!$L793),'Curva Forward'!$B$5:$B$13,0),MATCH(FV$4,'Curva Forward'!$C$4:$AN$4,0))),CX793)</f>
        <v>0</v>
      </c>
      <c r="FW793" s="200">
        <f>AK793*AK$2*IF($FC793="V",1,-1)*IF($Q793="Fixo",(CY793-INDEX('Curva Forward'!$C$5:$AN$13,MATCH(CONCATENATE(BD_COMERCIAL!$K793," ",BD_COMERCIAL!$L793),'Curva Forward'!$B$5:$B$13,0),MATCH(FW$4,'Curva Forward'!$C$4:$AN$4,0))),CY793)</f>
        <v>0</v>
      </c>
      <c r="FX793" s="200">
        <f>AL793*AL$2*IF($FC793="V",1,-1)*IF($Q793="Fixo",(CZ793-INDEX('Curva Forward'!$C$5:$AN$13,MATCH(CONCATENATE(BD_COMERCIAL!$K793," ",BD_COMERCIAL!$L793),'Curva Forward'!$B$5:$B$13,0),MATCH(FX$4,'Curva Forward'!$C$4:$AN$4,0))),CZ793)</f>
        <v>0</v>
      </c>
      <c r="FY793" s="200">
        <f>AM793*AM$2*IF($FC793="V",1,-1)*IF($Q793="Fixo",(DA793-INDEX('Curva Forward'!$C$5:$AN$13,MATCH(CONCATENATE(BD_COMERCIAL!$K793," ",BD_COMERCIAL!$L793),'Curva Forward'!$B$5:$B$13,0),MATCH(FY$4,'Curva Forward'!$C$4:$AN$4,0))),DA793)</f>
        <v>0</v>
      </c>
      <c r="FZ793" s="200">
        <f>AN793*AN$2*IF($FC793="V",1,-1)*IF($Q793="Fixo",(DB793-INDEX('Curva Forward'!$C$5:$AN$13,MATCH(CONCATENATE(BD_COMERCIAL!$K793," ",BD_COMERCIAL!$L793),'Curva Forward'!$B$5:$B$13,0),MATCH(FZ$4,'Curva Forward'!$C$4:$AN$4,0))),DB793)</f>
        <v>0</v>
      </c>
      <c r="GA793" s="200">
        <f>AO793*AO$2*IF($FC793="V",1,-1)*IF($Q793="Fixo",(DC793-INDEX('Curva Forward'!$C$5:$AN$13,MATCH(CONCATENATE(BD_COMERCIAL!$K793," ",BD_COMERCIAL!$L793),'Curva Forward'!$B$5:$B$13,0),MATCH(GA$4,'Curva Forward'!$C$4:$AN$4,0))),DC793)</f>
        <v>0</v>
      </c>
      <c r="GB793" s="200">
        <f>AP793*AP$2*IF($FC793="V",1,-1)*IF($Q793="Fixo",(DD793-INDEX('Curva Forward'!$C$5:$AN$13,MATCH(CONCATENATE(BD_COMERCIAL!$K793," ",BD_COMERCIAL!$L793),'Curva Forward'!$B$5:$B$13,0),MATCH(GB$4,'Curva Forward'!$C$4:$AN$4,0))),DD793)</f>
        <v>0</v>
      </c>
      <c r="GC793" s="200">
        <f>AQ793*AQ$2*IF($FC793="V",1,-1)*IF($Q793="Fixo",(DE793-INDEX('Curva Forward'!$C$5:$AN$13,MATCH(CONCATENATE(BD_COMERCIAL!$K793," ",BD_COMERCIAL!$L793),'Curva Forward'!$B$5:$B$13,0),MATCH(GC$4,'Curva Forward'!$C$4:$AN$4,0))),DE793)</f>
        <v>0</v>
      </c>
      <c r="GD793" s="200">
        <f>AR793*AR$2*IF($FC793="V",1,-1)*IF($Q793="Fixo",(DF793-INDEX('Curva Forward'!$C$5:$AN$13,MATCH(CONCATENATE(BD_COMERCIAL!$K793," ",BD_COMERCIAL!$L793),'Curva Forward'!$B$5:$B$13,0),MATCH(GD$4,'Curva Forward'!$C$4:$AN$4,0))),DF793)</f>
        <v>0</v>
      </c>
      <c r="GE793" s="200">
        <f>AS793*AS$2*IF($FC793="V",1,-1)*IF($Q793="Fixo",(DG793-INDEX('Curva Forward'!$C$5:$AN$13,MATCH(CONCATENATE(BD_COMERCIAL!$K793," ",BD_COMERCIAL!$L793),'Curva Forward'!$B$5:$B$13,0),MATCH(GE$4,'Curva Forward'!$C$4:$AN$4,0))),DG793)</f>
        <v>0</v>
      </c>
      <c r="GF793" s="200">
        <f>AT793*AT$2*IF($FC793="V",1,-1)*IF($Q793="Fixo",(DH793-INDEX('Curva Forward'!$C$5:$AN$13,MATCH(CONCATENATE(BD_COMERCIAL!$K793," ",BD_COMERCIAL!$L793),'Curva Forward'!$B$5:$B$13,0),MATCH(GF$4,'Curva Forward'!$C$4:$AN$4,0))),DH793)</f>
        <v>0</v>
      </c>
      <c r="GG793" s="200">
        <f>AU793*AU$2*IF($FC793="V",1,-1)*IF($Q793="Fixo",(DI793-INDEX('Curva Forward'!$C$5:$AN$13,MATCH(CONCATENATE(BD_COMERCIAL!$K793," ",BD_COMERCIAL!$L793),'Curva Forward'!$B$5:$B$13,0),MATCH(GG$4,'Curva Forward'!$C$4:$AN$4,0))),DI793)</f>
        <v>0</v>
      </c>
      <c r="GH793" s="200">
        <f>AV793*AV$2*IF($FC793="V",1,-1)*IF($Q793="Fixo",(DJ793-INDEX('Curva Forward'!$C$5:$AN$13,MATCH(CONCATENATE(BD_COMERCIAL!$K793," ",BD_COMERCIAL!$L793),'Curva Forward'!$B$5:$B$13,0),MATCH(GH$4,'Curva Forward'!$C$4:$AN$4,0))),DJ793)</f>
        <v>0</v>
      </c>
      <c r="GI793" s="200">
        <f>AW793*AW$2*IF($FC793="V",1,-1)*IF($Q793="Fixo",(DK793-INDEX('Curva Forward'!$C$5:$AN$13,MATCH(CONCATENATE(BD_COMERCIAL!$K793," ",BD_COMERCIAL!$L793),'Curva Forward'!$B$5:$B$13,0),MATCH(GI$4,'Curva Forward'!$C$4:$AN$4,0))),DK793)</f>
        <v>0</v>
      </c>
      <c r="GJ793" s="200">
        <f>AX793*AX$2*IF($FC793="V",1,-1)*IF($Q793="Fixo",(DL793-INDEX('Curva Forward'!$C$5:$AN$13,MATCH(CONCATENATE(BD_COMERCIAL!$K793," ",BD_COMERCIAL!$L793),'Curva Forward'!$B$5:$B$13,0),MATCH(GJ$4,'Curva Forward'!$C$4:$AN$4,0))),DL793)</f>
        <v>0</v>
      </c>
      <c r="GK793" s="200">
        <f>AY793*AY$2*IF($FC793="V",1,-1)*IF($Q793="Fixo",(DM793-INDEX('Curva Forward'!$C$5:$AN$13,MATCH(CONCATENATE(BD_COMERCIAL!$K793," ",BD_COMERCIAL!$L793),'Curva Forward'!$B$5:$B$13,0),MATCH(GK$4,'Curva Forward'!$C$4:$AN$4,0))),DM793)</f>
        <v>0</v>
      </c>
      <c r="GL793" s="200">
        <f>IF(EZ793="",0,CL793*CL$2*IF($FC793="V",1,-1)*IF($Q793="Fixo",(EZ793-INDEX('Curva Forward'!$C$5:$AN$13,MATCH(CONCATENATE(BD_COMERCIAL!$K793," ",BD_COMERCIAL!$L793),'Curva Forward'!$B$5:$B$13,0),MATCH(GL$4,'Curva Forward'!$C$4:$AN$4,0))),EZ793))</f>
        <v>0</v>
      </c>
      <c r="GM793" s="200">
        <f>IF(FA793="",0,CM793*CM$2*IF($FC793="V",1,-1)*IF($Q793="Fixo",(FA793-INDEX('Curva Forward'!$C$5:$AN$13,MATCH(CONCATENATE(BD_COMERCIAL!$K793," ",BD_COMERCIAL!$L793),'Curva Forward'!$B$5:$B$13,0),MATCH(GM$4,'Curva Forward'!$C$4:$AN$4,0))),FA793))</f>
        <v>0</v>
      </c>
      <c r="GN793" s="200">
        <f>IF(FB793="",0,CN793*CN$2*IF($FC793="V",1,-1)*IF($Q793="Fixo",(FB793-INDEX('Curva Forward'!$C$5:$AN$13,MATCH(CONCATENATE(BD_COMERCIAL!$K793," ",BD_COMERCIAL!$L793),'Curva Forward'!$B$5:$B$13,0),MATCH(GN$4,'Curva Forward'!$C$4:$AN$4,0))),FB793))</f>
        <v>0</v>
      </c>
      <c r="GO793" s="201">
        <f t="shared" ca="1" si="248"/>
        <v>0</v>
      </c>
      <c r="GP793" s="201">
        <f t="shared" ca="1" si="249"/>
        <v>0</v>
      </c>
    </row>
    <row r="794" spans="1:198" ht="15" customHeight="1" x14ac:dyDescent="0.25">
      <c r="A794" s="6"/>
      <c r="B794" s="7"/>
      <c r="C794" s="8"/>
      <c r="D794" s="9"/>
      <c r="E794" s="9"/>
      <c r="F794" s="113"/>
      <c r="G794" s="10"/>
      <c r="H794" s="113"/>
      <c r="I794" s="9"/>
      <c r="J794" s="166"/>
      <c r="K794" s="10"/>
      <c r="L794" s="84"/>
      <c r="M794" s="11"/>
      <c r="N794" s="12"/>
      <c r="O794" s="10"/>
      <c r="P794" s="84"/>
      <c r="Q794" s="84"/>
      <c r="R794" s="10"/>
      <c r="S794" s="14"/>
      <c r="T794" s="11"/>
      <c r="U794" s="12"/>
      <c r="V794" s="257" t="str">
        <f ca="1">IF(U794="","",
IF(U794="NA","",
IFERROR(VLOOKUP(EOMONTH(M794,-2)+1,IPCA!$A:$B,2,0),
VLOOKUP(EOMONTH(TODAY(),-2)+1,IPCA!$A:$B,2,0))/
VLOOKUP(EOMONTH(U794,-2)+1,IPCA!$A:$B,2,0)*
P794))</f>
        <v/>
      </c>
      <c r="W794" s="84"/>
      <c r="X794" s="13"/>
      <c r="Y794" s="166"/>
      <c r="AA794" s="108"/>
      <c r="AB794" s="15"/>
      <c r="AM794" s="6"/>
      <c r="AN794" s="15"/>
      <c r="AY794" s="6"/>
      <c r="AZ794" s="15"/>
      <c r="BK794" s="6"/>
      <c r="BL794" s="15"/>
      <c r="BW794" s="6"/>
      <c r="BX794" s="15"/>
      <c r="CI794" s="6"/>
      <c r="CJ794" s="16" t="str">
        <f t="shared" si="238"/>
        <v/>
      </c>
      <c r="CK794" s="16" t="str">
        <f t="shared" si="239"/>
        <v/>
      </c>
      <c r="CL794" s="16" t="str">
        <f t="shared" si="240"/>
        <v/>
      </c>
      <c r="CM794" s="16" t="str">
        <f t="shared" si="241"/>
        <v/>
      </c>
      <c r="CN794" s="16" t="str">
        <f t="shared" si="242"/>
        <v/>
      </c>
      <c r="CO794" s="18"/>
      <c r="CP794" s="15"/>
      <c r="DA794" s="6"/>
      <c r="DB794" s="15"/>
      <c r="DM794" s="6"/>
      <c r="DN794" s="15"/>
      <c r="DY794" s="6"/>
      <c r="DZ794" s="15"/>
      <c r="EK794" s="6"/>
      <c r="EL794" s="15"/>
      <c r="EW794" s="6"/>
      <c r="EX794" s="16" t="str">
        <f t="shared" si="255"/>
        <v/>
      </c>
      <c r="EY794" s="16" t="str">
        <f t="shared" si="256"/>
        <v/>
      </c>
      <c r="EZ794" s="16" t="str">
        <f t="shared" si="257"/>
        <v/>
      </c>
      <c r="FA794" s="16" t="str">
        <f t="shared" si="258"/>
        <v/>
      </c>
      <c r="FB794" s="160" t="str">
        <f t="shared" si="259"/>
        <v/>
      </c>
      <c r="FD794" s="20"/>
      <c r="FE794"/>
      <c r="FH794" s="284">
        <f t="shared" ca="1" si="243"/>
        <v>0</v>
      </c>
      <c r="FI794" s="208">
        <f t="shared" si="244"/>
        <v>0</v>
      </c>
      <c r="FK794">
        <f t="shared" si="245"/>
        <v>0</v>
      </c>
      <c r="FL794" s="201">
        <f t="shared" ca="1" si="246"/>
        <v>0</v>
      </c>
      <c r="FM794" s="201">
        <f t="shared" ca="1" si="247"/>
        <v>0</v>
      </c>
      <c r="FN794" s="200">
        <f>AB794*AB$2*IF($FC794="V",1,-1)*IF($Q794="Fixo",(CP794-INDEX('Curva Forward'!$C$5:$AN$13,MATCH(CONCATENATE(BD_COMERCIAL!$K794," ",BD_COMERCIAL!$L794),'Curva Forward'!$B$5:$B$13,0),MATCH(FN$4,'Curva Forward'!$C$4:$AN$4,0))),CP794)</f>
        <v>0</v>
      </c>
      <c r="FO794" s="200">
        <f>AC794*AC$2*IF($FC794="V",1,-1)*IF($Q794="Fixo",(CQ794-INDEX('Curva Forward'!$C$5:$AN$13,MATCH(CONCATENATE(BD_COMERCIAL!$K794," ",BD_COMERCIAL!$L794),'Curva Forward'!$B$5:$B$13,0),MATCH(FO$4,'Curva Forward'!$C$4:$AN$4,0))),CQ794)</f>
        <v>0</v>
      </c>
      <c r="FP794" s="200">
        <f>AD794*AD$2*IF($FC794="V",1,-1)*IF($Q794="Fixo",(CR794-INDEX('Curva Forward'!$C$5:$AN$13,MATCH(CONCATENATE(BD_COMERCIAL!$K794," ",BD_COMERCIAL!$L794),'Curva Forward'!$B$5:$B$13,0),MATCH(FP$4,'Curva Forward'!$C$4:$AN$4,0))),CR794)</f>
        <v>0</v>
      </c>
      <c r="FQ794" s="200">
        <f>AE794*AE$2*IF($FC794="V",1,-1)*IF($Q794="Fixo",(CS794-INDEX('Curva Forward'!$C$5:$AN$13,MATCH(CONCATENATE(BD_COMERCIAL!$K794," ",BD_COMERCIAL!$L794),'Curva Forward'!$B$5:$B$13,0),MATCH(FQ$4,'Curva Forward'!$C$4:$AN$4,0))),CS794)</f>
        <v>0</v>
      </c>
      <c r="FR794" s="200">
        <f>AF794*AF$2*IF($FC794="V",1,-1)*IF($Q794="Fixo",(CT794-INDEX('Curva Forward'!$C$5:$AN$13,MATCH(CONCATENATE(BD_COMERCIAL!$K794," ",BD_COMERCIAL!$L794),'Curva Forward'!$B$5:$B$13,0),MATCH(FR$4,'Curva Forward'!$C$4:$AN$4,0))),CT794)</f>
        <v>0</v>
      </c>
      <c r="FS794" s="200">
        <f>AG794*AG$2*IF($FC794="V",1,-1)*IF($Q794="Fixo",(CU794-INDEX('Curva Forward'!$C$5:$AN$13,MATCH(CONCATENATE(BD_COMERCIAL!$K794," ",BD_COMERCIAL!$L794),'Curva Forward'!$B$5:$B$13,0),MATCH(FS$4,'Curva Forward'!$C$4:$AN$4,0))),CU794)</f>
        <v>0</v>
      </c>
      <c r="FT794" s="200">
        <f>AH794*AH$2*IF($FC794="V",1,-1)*IF($Q794="Fixo",(CV794-INDEX('Curva Forward'!$C$5:$AN$13,MATCH(CONCATENATE(BD_COMERCIAL!$K794," ",BD_COMERCIAL!$L794),'Curva Forward'!$B$5:$B$13,0),MATCH(FT$4,'Curva Forward'!$C$4:$AN$4,0))),CV794)</f>
        <v>0</v>
      </c>
      <c r="FU794" s="200">
        <f>AI794*AI$2*IF($FC794="V",1,-1)*IF($Q794="Fixo",(CW794-INDEX('Curva Forward'!$C$5:$AN$13,MATCH(CONCATENATE(BD_COMERCIAL!$K794," ",BD_COMERCIAL!$L794),'Curva Forward'!$B$5:$B$13,0),MATCH(FU$4,'Curva Forward'!$C$4:$AN$4,0))),CW794)</f>
        <v>0</v>
      </c>
      <c r="FV794" s="200">
        <f>AJ794*AJ$2*IF($FC794="V",1,-1)*IF($Q794="Fixo",(CX794-INDEX('Curva Forward'!$C$5:$AN$13,MATCH(CONCATENATE(BD_COMERCIAL!$K794," ",BD_COMERCIAL!$L794),'Curva Forward'!$B$5:$B$13,0),MATCH(FV$4,'Curva Forward'!$C$4:$AN$4,0))),CX794)</f>
        <v>0</v>
      </c>
      <c r="FW794" s="200">
        <f>AK794*AK$2*IF($FC794="V",1,-1)*IF($Q794="Fixo",(CY794-INDEX('Curva Forward'!$C$5:$AN$13,MATCH(CONCATENATE(BD_COMERCIAL!$K794," ",BD_COMERCIAL!$L794),'Curva Forward'!$B$5:$B$13,0),MATCH(FW$4,'Curva Forward'!$C$4:$AN$4,0))),CY794)</f>
        <v>0</v>
      </c>
      <c r="FX794" s="200">
        <f>AL794*AL$2*IF($FC794="V",1,-1)*IF($Q794="Fixo",(CZ794-INDEX('Curva Forward'!$C$5:$AN$13,MATCH(CONCATENATE(BD_COMERCIAL!$K794," ",BD_COMERCIAL!$L794),'Curva Forward'!$B$5:$B$13,0),MATCH(FX$4,'Curva Forward'!$C$4:$AN$4,0))),CZ794)</f>
        <v>0</v>
      </c>
      <c r="FY794" s="200">
        <f>AM794*AM$2*IF($FC794="V",1,-1)*IF($Q794="Fixo",(DA794-INDEX('Curva Forward'!$C$5:$AN$13,MATCH(CONCATENATE(BD_COMERCIAL!$K794," ",BD_COMERCIAL!$L794),'Curva Forward'!$B$5:$B$13,0),MATCH(FY$4,'Curva Forward'!$C$4:$AN$4,0))),DA794)</f>
        <v>0</v>
      </c>
      <c r="FZ794" s="200">
        <f>AN794*AN$2*IF($FC794="V",1,-1)*IF($Q794="Fixo",(DB794-INDEX('Curva Forward'!$C$5:$AN$13,MATCH(CONCATENATE(BD_COMERCIAL!$K794," ",BD_COMERCIAL!$L794),'Curva Forward'!$B$5:$B$13,0),MATCH(FZ$4,'Curva Forward'!$C$4:$AN$4,0))),DB794)</f>
        <v>0</v>
      </c>
      <c r="GA794" s="200">
        <f>AO794*AO$2*IF($FC794="V",1,-1)*IF($Q794="Fixo",(DC794-INDEX('Curva Forward'!$C$5:$AN$13,MATCH(CONCATENATE(BD_COMERCIAL!$K794," ",BD_COMERCIAL!$L794),'Curva Forward'!$B$5:$B$13,0),MATCH(GA$4,'Curva Forward'!$C$4:$AN$4,0))),DC794)</f>
        <v>0</v>
      </c>
      <c r="GB794" s="200">
        <f>AP794*AP$2*IF($FC794="V",1,-1)*IF($Q794="Fixo",(DD794-INDEX('Curva Forward'!$C$5:$AN$13,MATCH(CONCATENATE(BD_COMERCIAL!$K794," ",BD_COMERCIAL!$L794),'Curva Forward'!$B$5:$B$13,0),MATCH(GB$4,'Curva Forward'!$C$4:$AN$4,0))),DD794)</f>
        <v>0</v>
      </c>
      <c r="GC794" s="200">
        <f>AQ794*AQ$2*IF($FC794="V",1,-1)*IF($Q794="Fixo",(DE794-INDEX('Curva Forward'!$C$5:$AN$13,MATCH(CONCATENATE(BD_COMERCIAL!$K794," ",BD_COMERCIAL!$L794),'Curva Forward'!$B$5:$B$13,0),MATCH(GC$4,'Curva Forward'!$C$4:$AN$4,0))),DE794)</f>
        <v>0</v>
      </c>
      <c r="GD794" s="200">
        <f>AR794*AR$2*IF($FC794="V",1,-1)*IF($Q794="Fixo",(DF794-INDEX('Curva Forward'!$C$5:$AN$13,MATCH(CONCATENATE(BD_COMERCIAL!$K794," ",BD_COMERCIAL!$L794),'Curva Forward'!$B$5:$B$13,0),MATCH(GD$4,'Curva Forward'!$C$4:$AN$4,0))),DF794)</f>
        <v>0</v>
      </c>
      <c r="GE794" s="200">
        <f>AS794*AS$2*IF($FC794="V",1,-1)*IF($Q794="Fixo",(DG794-INDEX('Curva Forward'!$C$5:$AN$13,MATCH(CONCATENATE(BD_COMERCIAL!$K794," ",BD_COMERCIAL!$L794),'Curva Forward'!$B$5:$B$13,0),MATCH(GE$4,'Curva Forward'!$C$4:$AN$4,0))),DG794)</f>
        <v>0</v>
      </c>
      <c r="GF794" s="200">
        <f>AT794*AT$2*IF($FC794="V",1,-1)*IF($Q794="Fixo",(DH794-INDEX('Curva Forward'!$C$5:$AN$13,MATCH(CONCATENATE(BD_COMERCIAL!$K794," ",BD_COMERCIAL!$L794),'Curva Forward'!$B$5:$B$13,0),MATCH(GF$4,'Curva Forward'!$C$4:$AN$4,0))),DH794)</f>
        <v>0</v>
      </c>
      <c r="GG794" s="200">
        <f>AU794*AU$2*IF($FC794="V",1,-1)*IF($Q794="Fixo",(DI794-INDEX('Curva Forward'!$C$5:$AN$13,MATCH(CONCATENATE(BD_COMERCIAL!$K794," ",BD_COMERCIAL!$L794),'Curva Forward'!$B$5:$B$13,0),MATCH(GG$4,'Curva Forward'!$C$4:$AN$4,0))),DI794)</f>
        <v>0</v>
      </c>
      <c r="GH794" s="200">
        <f>AV794*AV$2*IF($FC794="V",1,-1)*IF($Q794="Fixo",(DJ794-INDEX('Curva Forward'!$C$5:$AN$13,MATCH(CONCATENATE(BD_COMERCIAL!$K794," ",BD_COMERCIAL!$L794),'Curva Forward'!$B$5:$B$13,0),MATCH(GH$4,'Curva Forward'!$C$4:$AN$4,0))),DJ794)</f>
        <v>0</v>
      </c>
      <c r="GI794" s="200">
        <f>AW794*AW$2*IF($FC794="V",1,-1)*IF($Q794="Fixo",(DK794-INDEX('Curva Forward'!$C$5:$AN$13,MATCH(CONCATENATE(BD_COMERCIAL!$K794," ",BD_COMERCIAL!$L794),'Curva Forward'!$B$5:$B$13,0),MATCH(GI$4,'Curva Forward'!$C$4:$AN$4,0))),DK794)</f>
        <v>0</v>
      </c>
      <c r="GJ794" s="200">
        <f>AX794*AX$2*IF($FC794="V",1,-1)*IF($Q794="Fixo",(DL794-INDEX('Curva Forward'!$C$5:$AN$13,MATCH(CONCATENATE(BD_COMERCIAL!$K794," ",BD_COMERCIAL!$L794),'Curva Forward'!$B$5:$B$13,0),MATCH(GJ$4,'Curva Forward'!$C$4:$AN$4,0))),DL794)</f>
        <v>0</v>
      </c>
      <c r="GK794" s="200">
        <f>AY794*AY$2*IF($FC794="V",1,-1)*IF($Q794="Fixo",(DM794-INDEX('Curva Forward'!$C$5:$AN$13,MATCH(CONCATENATE(BD_COMERCIAL!$K794," ",BD_COMERCIAL!$L794),'Curva Forward'!$B$5:$B$13,0),MATCH(GK$4,'Curva Forward'!$C$4:$AN$4,0))),DM794)</f>
        <v>0</v>
      </c>
      <c r="GL794" s="200">
        <f>IF(EZ794="",0,CL794*CL$2*IF($FC794="V",1,-1)*IF($Q794="Fixo",(EZ794-INDEX('Curva Forward'!$C$5:$AN$13,MATCH(CONCATENATE(BD_COMERCIAL!$K794," ",BD_COMERCIAL!$L794),'Curva Forward'!$B$5:$B$13,0),MATCH(GL$4,'Curva Forward'!$C$4:$AN$4,0))),EZ794))</f>
        <v>0</v>
      </c>
      <c r="GM794" s="200">
        <f>IF(FA794="",0,CM794*CM$2*IF($FC794="V",1,-1)*IF($Q794="Fixo",(FA794-INDEX('Curva Forward'!$C$5:$AN$13,MATCH(CONCATENATE(BD_COMERCIAL!$K794," ",BD_COMERCIAL!$L794),'Curva Forward'!$B$5:$B$13,0),MATCH(GM$4,'Curva Forward'!$C$4:$AN$4,0))),FA794))</f>
        <v>0</v>
      </c>
      <c r="GN794" s="200">
        <f>IF(FB794="",0,CN794*CN$2*IF($FC794="V",1,-1)*IF($Q794="Fixo",(FB794-INDEX('Curva Forward'!$C$5:$AN$13,MATCH(CONCATENATE(BD_COMERCIAL!$K794," ",BD_COMERCIAL!$L794),'Curva Forward'!$B$5:$B$13,0),MATCH(GN$4,'Curva Forward'!$C$4:$AN$4,0))),FB794))</f>
        <v>0</v>
      </c>
      <c r="GO794" s="201">
        <f t="shared" ca="1" si="248"/>
        <v>0</v>
      </c>
      <c r="GP794" s="201">
        <f t="shared" ca="1" si="249"/>
        <v>0</v>
      </c>
    </row>
    <row r="795" spans="1:198" ht="15" customHeight="1" x14ac:dyDescent="0.25">
      <c r="A795" s="6"/>
      <c r="B795" s="7"/>
      <c r="C795" s="8"/>
      <c r="D795" s="9"/>
      <c r="E795" s="9"/>
      <c r="F795" s="113"/>
      <c r="G795" s="10"/>
      <c r="H795" s="113"/>
      <c r="I795" s="9"/>
      <c r="J795" s="166"/>
      <c r="K795" s="10"/>
      <c r="L795" s="84"/>
      <c r="M795" s="11"/>
      <c r="N795" s="12"/>
      <c r="O795" s="10"/>
      <c r="P795" s="84"/>
      <c r="Q795" s="84"/>
      <c r="R795" s="10"/>
      <c r="S795" s="14"/>
      <c r="T795" s="11"/>
      <c r="U795" s="12"/>
      <c r="V795" s="257" t="str">
        <f ca="1">IF(U795="","",
IF(U795="NA","",
IFERROR(VLOOKUP(EOMONTH(M795,-2)+1,IPCA!$A:$B,2,0),
VLOOKUP(EOMONTH(TODAY(),-2)+1,IPCA!$A:$B,2,0))/
VLOOKUP(EOMONTH(U795,-2)+1,IPCA!$A:$B,2,0)*
P795))</f>
        <v/>
      </c>
      <c r="W795" s="84"/>
      <c r="X795" s="13"/>
      <c r="Y795" s="166"/>
      <c r="AA795" s="108"/>
      <c r="AB795" s="15"/>
      <c r="AM795" s="6"/>
      <c r="AN795" s="15"/>
      <c r="AY795" s="6"/>
      <c r="AZ795" s="15"/>
      <c r="BK795" s="6"/>
      <c r="BL795" s="15"/>
      <c r="BW795" s="6"/>
      <c r="BX795" s="15"/>
      <c r="CI795" s="6"/>
      <c r="CJ795" s="16" t="str">
        <f t="shared" si="238"/>
        <v/>
      </c>
      <c r="CK795" s="16" t="str">
        <f t="shared" si="239"/>
        <v/>
      </c>
      <c r="CL795" s="16" t="str">
        <f t="shared" si="240"/>
        <v/>
      </c>
      <c r="CM795" s="16" t="str">
        <f t="shared" si="241"/>
        <v/>
      </c>
      <c r="CN795" s="16" t="str">
        <f t="shared" si="242"/>
        <v/>
      </c>
      <c r="CO795" s="18"/>
      <c r="CP795" s="15"/>
      <c r="DA795" s="6"/>
      <c r="DB795" s="15"/>
      <c r="DM795" s="6"/>
      <c r="DN795" s="15"/>
      <c r="DY795" s="6"/>
      <c r="DZ795" s="15"/>
      <c r="EK795" s="6"/>
      <c r="EL795" s="15"/>
      <c r="EW795" s="6"/>
      <c r="EX795" s="16" t="str">
        <f t="shared" si="255"/>
        <v/>
      </c>
      <c r="EY795" s="16" t="str">
        <f t="shared" si="256"/>
        <v/>
      </c>
      <c r="EZ795" s="16" t="str">
        <f t="shared" si="257"/>
        <v/>
      </c>
      <c r="FA795" s="16" t="str">
        <f t="shared" si="258"/>
        <v/>
      </c>
      <c r="FB795" s="160" t="str">
        <f t="shared" si="259"/>
        <v/>
      </c>
      <c r="FD795" s="20"/>
      <c r="FE795"/>
      <c r="FH795" s="284">
        <f t="shared" ca="1" si="243"/>
        <v>0</v>
      </c>
      <c r="FI795" s="208">
        <f t="shared" si="244"/>
        <v>0</v>
      </c>
      <c r="FK795">
        <f t="shared" si="245"/>
        <v>0</v>
      </c>
      <c r="FL795" s="201">
        <f t="shared" ca="1" si="246"/>
        <v>0</v>
      </c>
      <c r="FM795" s="201">
        <f t="shared" ca="1" si="247"/>
        <v>0</v>
      </c>
      <c r="FN795" s="200">
        <f>AB795*AB$2*IF($FC795="V",1,-1)*IF($Q795="Fixo",(CP795-INDEX('Curva Forward'!$C$5:$AN$13,MATCH(CONCATENATE(BD_COMERCIAL!$K795," ",BD_COMERCIAL!$L795),'Curva Forward'!$B$5:$B$13,0),MATCH(FN$4,'Curva Forward'!$C$4:$AN$4,0))),CP795)</f>
        <v>0</v>
      </c>
      <c r="FO795" s="200">
        <f>AC795*AC$2*IF($FC795="V",1,-1)*IF($Q795="Fixo",(CQ795-INDEX('Curva Forward'!$C$5:$AN$13,MATCH(CONCATENATE(BD_COMERCIAL!$K795," ",BD_COMERCIAL!$L795),'Curva Forward'!$B$5:$B$13,0),MATCH(FO$4,'Curva Forward'!$C$4:$AN$4,0))),CQ795)</f>
        <v>0</v>
      </c>
      <c r="FP795" s="200">
        <f>AD795*AD$2*IF($FC795="V",1,-1)*IF($Q795="Fixo",(CR795-INDEX('Curva Forward'!$C$5:$AN$13,MATCH(CONCATENATE(BD_COMERCIAL!$K795," ",BD_COMERCIAL!$L795),'Curva Forward'!$B$5:$B$13,0),MATCH(FP$4,'Curva Forward'!$C$4:$AN$4,0))),CR795)</f>
        <v>0</v>
      </c>
      <c r="FQ795" s="200">
        <f>AE795*AE$2*IF($FC795="V",1,-1)*IF($Q795="Fixo",(CS795-INDEX('Curva Forward'!$C$5:$AN$13,MATCH(CONCATENATE(BD_COMERCIAL!$K795," ",BD_COMERCIAL!$L795),'Curva Forward'!$B$5:$B$13,0),MATCH(FQ$4,'Curva Forward'!$C$4:$AN$4,0))),CS795)</f>
        <v>0</v>
      </c>
      <c r="FR795" s="200">
        <f>AF795*AF$2*IF($FC795="V",1,-1)*IF($Q795="Fixo",(CT795-INDEX('Curva Forward'!$C$5:$AN$13,MATCH(CONCATENATE(BD_COMERCIAL!$K795," ",BD_COMERCIAL!$L795),'Curva Forward'!$B$5:$B$13,0),MATCH(FR$4,'Curva Forward'!$C$4:$AN$4,0))),CT795)</f>
        <v>0</v>
      </c>
      <c r="FS795" s="200">
        <f>AG795*AG$2*IF($FC795="V",1,-1)*IF($Q795="Fixo",(CU795-INDEX('Curva Forward'!$C$5:$AN$13,MATCH(CONCATENATE(BD_COMERCIAL!$K795," ",BD_COMERCIAL!$L795),'Curva Forward'!$B$5:$B$13,0),MATCH(FS$4,'Curva Forward'!$C$4:$AN$4,0))),CU795)</f>
        <v>0</v>
      </c>
      <c r="FT795" s="200">
        <f>AH795*AH$2*IF($FC795="V",1,-1)*IF($Q795="Fixo",(CV795-INDEX('Curva Forward'!$C$5:$AN$13,MATCH(CONCATENATE(BD_COMERCIAL!$K795," ",BD_COMERCIAL!$L795),'Curva Forward'!$B$5:$B$13,0),MATCH(FT$4,'Curva Forward'!$C$4:$AN$4,0))),CV795)</f>
        <v>0</v>
      </c>
      <c r="FU795" s="200">
        <f>AI795*AI$2*IF($FC795="V",1,-1)*IF($Q795="Fixo",(CW795-INDEX('Curva Forward'!$C$5:$AN$13,MATCH(CONCATENATE(BD_COMERCIAL!$K795," ",BD_COMERCIAL!$L795),'Curva Forward'!$B$5:$B$13,0),MATCH(FU$4,'Curva Forward'!$C$4:$AN$4,0))),CW795)</f>
        <v>0</v>
      </c>
      <c r="FV795" s="200">
        <f>AJ795*AJ$2*IF($FC795="V",1,-1)*IF($Q795="Fixo",(CX795-INDEX('Curva Forward'!$C$5:$AN$13,MATCH(CONCATENATE(BD_COMERCIAL!$K795," ",BD_COMERCIAL!$L795),'Curva Forward'!$B$5:$B$13,0),MATCH(FV$4,'Curva Forward'!$C$4:$AN$4,0))),CX795)</f>
        <v>0</v>
      </c>
      <c r="FW795" s="200">
        <f>AK795*AK$2*IF($FC795="V",1,-1)*IF($Q795="Fixo",(CY795-INDEX('Curva Forward'!$C$5:$AN$13,MATCH(CONCATENATE(BD_COMERCIAL!$K795," ",BD_COMERCIAL!$L795),'Curva Forward'!$B$5:$B$13,0),MATCH(FW$4,'Curva Forward'!$C$4:$AN$4,0))),CY795)</f>
        <v>0</v>
      </c>
      <c r="FX795" s="200">
        <f>AL795*AL$2*IF($FC795="V",1,-1)*IF($Q795="Fixo",(CZ795-INDEX('Curva Forward'!$C$5:$AN$13,MATCH(CONCATENATE(BD_COMERCIAL!$K795," ",BD_COMERCIAL!$L795),'Curva Forward'!$B$5:$B$13,0),MATCH(FX$4,'Curva Forward'!$C$4:$AN$4,0))),CZ795)</f>
        <v>0</v>
      </c>
      <c r="FY795" s="200">
        <f>AM795*AM$2*IF($FC795="V",1,-1)*IF($Q795="Fixo",(DA795-INDEX('Curva Forward'!$C$5:$AN$13,MATCH(CONCATENATE(BD_COMERCIAL!$K795," ",BD_COMERCIAL!$L795),'Curva Forward'!$B$5:$B$13,0),MATCH(FY$4,'Curva Forward'!$C$4:$AN$4,0))),DA795)</f>
        <v>0</v>
      </c>
      <c r="FZ795" s="200">
        <f>AN795*AN$2*IF($FC795="V",1,-1)*IF($Q795="Fixo",(DB795-INDEX('Curva Forward'!$C$5:$AN$13,MATCH(CONCATENATE(BD_COMERCIAL!$K795," ",BD_COMERCIAL!$L795),'Curva Forward'!$B$5:$B$13,0),MATCH(FZ$4,'Curva Forward'!$C$4:$AN$4,0))),DB795)</f>
        <v>0</v>
      </c>
      <c r="GA795" s="200">
        <f>AO795*AO$2*IF($FC795="V",1,-1)*IF($Q795="Fixo",(DC795-INDEX('Curva Forward'!$C$5:$AN$13,MATCH(CONCATENATE(BD_COMERCIAL!$K795," ",BD_COMERCIAL!$L795),'Curva Forward'!$B$5:$B$13,0),MATCH(GA$4,'Curva Forward'!$C$4:$AN$4,0))),DC795)</f>
        <v>0</v>
      </c>
      <c r="GB795" s="200">
        <f>AP795*AP$2*IF($FC795="V",1,-1)*IF($Q795="Fixo",(DD795-INDEX('Curva Forward'!$C$5:$AN$13,MATCH(CONCATENATE(BD_COMERCIAL!$K795," ",BD_COMERCIAL!$L795),'Curva Forward'!$B$5:$B$13,0),MATCH(GB$4,'Curva Forward'!$C$4:$AN$4,0))),DD795)</f>
        <v>0</v>
      </c>
      <c r="GC795" s="200">
        <f>AQ795*AQ$2*IF($FC795="V",1,-1)*IF($Q795="Fixo",(DE795-INDEX('Curva Forward'!$C$5:$AN$13,MATCH(CONCATENATE(BD_COMERCIAL!$K795," ",BD_COMERCIAL!$L795),'Curva Forward'!$B$5:$B$13,0),MATCH(GC$4,'Curva Forward'!$C$4:$AN$4,0))),DE795)</f>
        <v>0</v>
      </c>
      <c r="GD795" s="200">
        <f>AR795*AR$2*IF($FC795="V",1,-1)*IF($Q795="Fixo",(DF795-INDEX('Curva Forward'!$C$5:$AN$13,MATCH(CONCATENATE(BD_COMERCIAL!$K795," ",BD_COMERCIAL!$L795),'Curva Forward'!$B$5:$B$13,0),MATCH(GD$4,'Curva Forward'!$C$4:$AN$4,0))),DF795)</f>
        <v>0</v>
      </c>
      <c r="GE795" s="200">
        <f>AS795*AS$2*IF($FC795="V",1,-1)*IF($Q795="Fixo",(DG795-INDEX('Curva Forward'!$C$5:$AN$13,MATCH(CONCATENATE(BD_COMERCIAL!$K795," ",BD_COMERCIAL!$L795),'Curva Forward'!$B$5:$B$13,0),MATCH(GE$4,'Curva Forward'!$C$4:$AN$4,0))),DG795)</f>
        <v>0</v>
      </c>
      <c r="GF795" s="200">
        <f>AT795*AT$2*IF($FC795="V",1,-1)*IF($Q795="Fixo",(DH795-INDEX('Curva Forward'!$C$5:$AN$13,MATCH(CONCATENATE(BD_COMERCIAL!$K795," ",BD_COMERCIAL!$L795),'Curva Forward'!$B$5:$B$13,0),MATCH(GF$4,'Curva Forward'!$C$4:$AN$4,0))),DH795)</f>
        <v>0</v>
      </c>
      <c r="GG795" s="200">
        <f>AU795*AU$2*IF($FC795="V",1,-1)*IF($Q795="Fixo",(DI795-INDEX('Curva Forward'!$C$5:$AN$13,MATCH(CONCATENATE(BD_COMERCIAL!$K795," ",BD_COMERCIAL!$L795),'Curva Forward'!$B$5:$B$13,0),MATCH(GG$4,'Curva Forward'!$C$4:$AN$4,0))),DI795)</f>
        <v>0</v>
      </c>
      <c r="GH795" s="200">
        <f>AV795*AV$2*IF($FC795="V",1,-1)*IF($Q795="Fixo",(DJ795-INDEX('Curva Forward'!$C$5:$AN$13,MATCH(CONCATENATE(BD_COMERCIAL!$K795," ",BD_COMERCIAL!$L795),'Curva Forward'!$B$5:$B$13,0),MATCH(GH$4,'Curva Forward'!$C$4:$AN$4,0))),DJ795)</f>
        <v>0</v>
      </c>
      <c r="GI795" s="200">
        <f>AW795*AW$2*IF($FC795="V",1,-1)*IF($Q795="Fixo",(DK795-INDEX('Curva Forward'!$C$5:$AN$13,MATCH(CONCATENATE(BD_COMERCIAL!$K795," ",BD_COMERCIAL!$L795),'Curva Forward'!$B$5:$B$13,0),MATCH(GI$4,'Curva Forward'!$C$4:$AN$4,0))),DK795)</f>
        <v>0</v>
      </c>
      <c r="GJ795" s="200">
        <f>AX795*AX$2*IF($FC795="V",1,-1)*IF($Q795="Fixo",(DL795-INDEX('Curva Forward'!$C$5:$AN$13,MATCH(CONCATENATE(BD_COMERCIAL!$K795," ",BD_COMERCIAL!$L795),'Curva Forward'!$B$5:$B$13,0),MATCH(GJ$4,'Curva Forward'!$C$4:$AN$4,0))),DL795)</f>
        <v>0</v>
      </c>
      <c r="GK795" s="200">
        <f>AY795*AY$2*IF($FC795="V",1,-1)*IF($Q795="Fixo",(DM795-INDEX('Curva Forward'!$C$5:$AN$13,MATCH(CONCATENATE(BD_COMERCIAL!$K795," ",BD_COMERCIAL!$L795),'Curva Forward'!$B$5:$B$13,0),MATCH(GK$4,'Curva Forward'!$C$4:$AN$4,0))),DM795)</f>
        <v>0</v>
      </c>
      <c r="GL795" s="200">
        <f>IF(EZ795="",0,CL795*CL$2*IF($FC795="V",1,-1)*IF($Q795="Fixo",(EZ795-INDEX('Curva Forward'!$C$5:$AN$13,MATCH(CONCATENATE(BD_COMERCIAL!$K795," ",BD_COMERCIAL!$L795),'Curva Forward'!$B$5:$B$13,0),MATCH(GL$4,'Curva Forward'!$C$4:$AN$4,0))),EZ795))</f>
        <v>0</v>
      </c>
      <c r="GM795" s="200">
        <f>IF(FA795="",0,CM795*CM$2*IF($FC795="V",1,-1)*IF($Q795="Fixo",(FA795-INDEX('Curva Forward'!$C$5:$AN$13,MATCH(CONCATENATE(BD_COMERCIAL!$K795," ",BD_COMERCIAL!$L795),'Curva Forward'!$B$5:$B$13,0),MATCH(GM$4,'Curva Forward'!$C$4:$AN$4,0))),FA795))</f>
        <v>0</v>
      </c>
      <c r="GN795" s="200">
        <f>IF(FB795="",0,CN795*CN$2*IF($FC795="V",1,-1)*IF($Q795="Fixo",(FB795-INDEX('Curva Forward'!$C$5:$AN$13,MATCH(CONCATENATE(BD_COMERCIAL!$K795," ",BD_COMERCIAL!$L795),'Curva Forward'!$B$5:$B$13,0),MATCH(GN$4,'Curva Forward'!$C$4:$AN$4,0))),FB795))</f>
        <v>0</v>
      </c>
      <c r="GO795" s="201">
        <f t="shared" ca="1" si="248"/>
        <v>0</v>
      </c>
      <c r="GP795" s="201">
        <f t="shared" ca="1" si="249"/>
        <v>0</v>
      </c>
    </row>
    <row r="796" spans="1:198" ht="15" customHeight="1" x14ac:dyDescent="0.25">
      <c r="A796" s="6"/>
      <c r="B796" s="7"/>
      <c r="C796" s="8"/>
      <c r="D796" s="9"/>
      <c r="E796" s="9"/>
      <c r="F796" s="113"/>
      <c r="G796" s="10"/>
      <c r="H796" s="113"/>
      <c r="I796" s="9"/>
      <c r="J796" s="166"/>
      <c r="K796" s="10"/>
      <c r="L796" s="84"/>
      <c r="M796" s="11"/>
      <c r="N796" s="12"/>
      <c r="O796" s="10"/>
      <c r="P796" s="84"/>
      <c r="Q796" s="84"/>
      <c r="R796" s="10"/>
      <c r="S796" s="14"/>
      <c r="T796" s="11"/>
      <c r="U796" s="12"/>
      <c r="V796" s="257" t="str">
        <f ca="1">IF(U796="","",
IF(U796="NA","",
IFERROR(VLOOKUP(EOMONTH(M796,-2)+1,IPCA!$A:$B,2,0),
VLOOKUP(EOMONTH(TODAY(),-2)+1,IPCA!$A:$B,2,0))/
VLOOKUP(EOMONTH(U796,-2)+1,IPCA!$A:$B,2,0)*
P796))</f>
        <v/>
      </c>
      <c r="W796" s="84"/>
      <c r="X796" s="13"/>
      <c r="Y796" s="166"/>
      <c r="AA796" s="108"/>
      <c r="AB796" s="15"/>
      <c r="AM796" s="6"/>
      <c r="AN796" s="15"/>
      <c r="AY796" s="6"/>
      <c r="AZ796" s="15"/>
      <c r="BK796" s="6"/>
      <c r="BL796" s="15"/>
      <c r="BW796" s="6"/>
      <c r="BX796" s="15"/>
      <c r="CI796" s="6"/>
      <c r="CJ796" s="16" t="str">
        <f t="shared" si="238"/>
        <v/>
      </c>
      <c r="CK796" s="16" t="str">
        <f t="shared" si="239"/>
        <v/>
      </c>
      <c r="CL796" s="16" t="str">
        <f t="shared" si="240"/>
        <v/>
      </c>
      <c r="CM796" s="16" t="str">
        <f t="shared" si="241"/>
        <v/>
      </c>
      <c r="CN796" s="16" t="str">
        <f t="shared" si="242"/>
        <v/>
      </c>
      <c r="CO796" s="18"/>
      <c r="CP796" s="15"/>
      <c r="DA796" s="6"/>
      <c r="DB796" s="15"/>
      <c r="DM796" s="6"/>
      <c r="DN796" s="15"/>
      <c r="DY796" s="6"/>
      <c r="DZ796" s="15"/>
      <c r="EK796" s="6"/>
      <c r="EL796" s="15"/>
      <c r="EW796" s="6"/>
      <c r="EX796" s="16" t="str">
        <f t="shared" si="255"/>
        <v/>
      </c>
      <c r="EY796" s="16" t="str">
        <f t="shared" si="256"/>
        <v/>
      </c>
      <c r="EZ796" s="16" t="str">
        <f t="shared" si="257"/>
        <v/>
      </c>
      <c r="FA796" s="16" t="str">
        <f t="shared" si="258"/>
        <v/>
      </c>
      <c r="FB796" s="160" t="str">
        <f t="shared" si="259"/>
        <v/>
      </c>
      <c r="FD796" s="20"/>
      <c r="FE796"/>
      <c r="FH796" s="284">
        <f t="shared" ca="1" si="243"/>
        <v>0</v>
      </c>
      <c r="FI796" s="208">
        <f t="shared" si="244"/>
        <v>0</v>
      </c>
      <c r="FK796">
        <f t="shared" si="245"/>
        <v>0</v>
      </c>
      <c r="FL796" s="201">
        <f t="shared" ca="1" si="246"/>
        <v>0</v>
      </c>
      <c r="FM796" s="201">
        <f t="shared" ca="1" si="247"/>
        <v>0</v>
      </c>
      <c r="FN796" s="200">
        <f>AB796*AB$2*IF($FC796="V",1,-1)*IF($Q796="Fixo",(CP796-INDEX('Curva Forward'!$C$5:$AN$13,MATCH(CONCATENATE(BD_COMERCIAL!$K796," ",BD_COMERCIAL!$L796),'Curva Forward'!$B$5:$B$13,0),MATCH(FN$4,'Curva Forward'!$C$4:$AN$4,0))),CP796)</f>
        <v>0</v>
      </c>
      <c r="FO796" s="200">
        <f>AC796*AC$2*IF($FC796="V",1,-1)*IF($Q796="Fixo",(CQ796-INDEX('Curva Forward'!$C$5:$AN$13,MATCH(CONCATENATE(BD_COMERCIAL!$K796," ",BD_COMERCIAL!$L796),'Curva Forward'!$B$5:$B$13,0),MATCH(FO$4,'Curva Forward'!$C$4:$AN$4,0))),CQ796)</f>
        <v>0</v>
      </c>
      <c r="FP796" s="200">
        <f>AD796*AD$2*IF($FC796="V",1,-1)*IF($Q796="Fixo",(CR796-INDEX('Curva Forward'!$C$5:$AN$13,MATCH(CONCATENATE(BD_COMERCIAL!$K796," ",BD_COMERCIAL!$L796),'Curva Forward'!$B$5:$B$13,0),MATCH(FP$4,'Curva Forward'!$C$4:$AN$4,0))),CR796)</f>
        <v>0</v>
      </c>
      <c r="FQ796" s="200">
        <f>AE796*AE$2*IF($FC796="V",1,-1)*IF($Q796="Fixo",(CS796-INDEX('Curva Forward'!$C$5:$AN$13,MATCH(CONCATENATE(BD_COMERCIAL!$K796," ",BD_COMERCIAL!$L796),'Curva Forward'!$B$5:$B$13,0),MATCH(FQ$4,'Curva Forward'!$C$4:$AN$4,0))),CS796)</f>
        <v>0</v>
      </c>
      <c r="FR796" s="200">
        <f>AF796*AF$2*IF($FC796="V",1,-1)*IF($Q796="Fixo",(CT796-INDEX('Curva Forward'!$C$5:$AN$13,MATCH(CONCATENATE(BD_COMERCIAL!$K796," ",BD_COMERCIAL!$L796),'Curva Forward'!$B$5:$B$13,0),MATCH(FR$4,'Curva Forward'!$C$4:$AN$4,0))),CT796)</f>
        <v>0</v>
      </c>
      <c r="FS796" s="200">
        <f>AG796*AG$2*IF($FC796="V",1,-1)*IF($Q796="Fixo",(CU796-INDEX('Curva Forward'!$C$5:$AN$13,MATCH(CONCATENATE(BD_COMERCIAL!$K796," ",BD_COMERCIAL!$L796),'Curva Forward'!$B$5:$B$13,0),MATCH(FS$4,'Curva Forward'!$C$4:$AN$4,0))),CU796)</f>
        <v>0</v>
      </c>
      <c r="FT796" s="200">
        <f>AH796*AH$2*IF($FC796="V",1,-1)*IF($Q796="Fixo",(CV796-INDEX('Curva Forward'!$C$5:$AN$13,MATCH(CONCATENATE(BD_COMERCIAL!$K796," ",BD_COMERCIAL!$L796),'Curva Forward'!$B$5:$B$13,0),MATCH(FT$4,'Curva Forward'!$C$4:$AN$4,0))),CV796)</f>
        <v>0</v>
      </c>
      <c r="FU796" s="200">
        <f>AI796*AI$2*IF($FC796="V",1,-1)*IF($Q796="Fixo",(CW796-INDEX('Curva Forward'!$C$5:$AN$13,MATCH(CONCATENATE(BD_COMERCIAL!$K796," ",BD_COMERCIAL!$L796),'Curva Forward'!$B$5:$B$13,0),MATCH(FU$4,'Curva Forward'!$C$4:$AN$4,0))),CW796)</f>
        <v>0</v>
      </c>
      <c r="FV796" s="200">
        <f>AJ796*AJ$2*IF($FC796="V",1,-1)*IF($Q796="Fixo",(CX796-INDEX('Curva Forward'!$C$5:$AN$13,MATCH(CONCATENATE(BD_COMERCIAL!$K796," ",BD_COMERCIAL!$L796),'Curva Forward'!$B$5:$B$13,0),MATCH(FV$4,'Curva Forward'!$C$4:$AN$4,0))),CX796)</f>
        <v>0</v>
      </c>
      <c r="FW796" s="200">
        <f>AK796*AK$2*IF($FC796="V",1,-1)*IF($Q796="Fixo",(CY796-INDEX('Curva Forward'!$C$5:$AN$13,MATCH(CONCATENATE(BD_COMERCIAL!$K796," ",BD_COMERCIAL!$L796),'Curva Forward'!$B$5:$B$13,0),MATCH(FW$4,'Curva Forward'!$C$4:$AN$4,0))),CY796)</f>
        <v>0</v>
      </c>
      <c r="FX796" s="200">
        <f>AL796*AL$2*IF($FC796="V",1,-1)*IF($Q796="Fixo",(CZ796-INDEX('Curva Forward'!$C$5:$AN$13,MATCH(CONCATENATE(BD_COMERCIAL!$K796," ",BD_COMERCIAL!$L796),'Curva Forward'!$B$5:$B$13,0),MATCH(FX$4,'Curva Forward'!$C$4:$AN$4,0))),CZ796)</f>
        <v>0</v>
      </c>
      <c r="FY796" s="200">
        <f>AM796*AM$2*IF($FC796="V",1,-1)*IF($Q796="Fixo",(DA796-INDEX('Curva Forward'!$C$5:$AN$13,MATCH(CONCATENATE(BD_COMERCIAL!$K796," ",BD_COMERCIAL!$L796),'Curva Forward'!$B$5:$B$13,0),MATCH(FY$4,'Curva Forward'!$C$4:$AN$4,0))),DA796)</f>
        <v>0</v>
      </c>
      <c r="FZ796" s="200">
        <f>AN796*AN$2*IF($FC796="V",1,-1)*IF($Q796="Fixo",(DB796-INDEX('Curva Forward'!$C$5:$AN$13,MATCH(CONCATENATE(BD_COMERCIAL!$K796," ",BD_COMERCIAL!$L796),'Curva Forward'!$B$5:$B$13,0),MATCH(FZ$4,'Curva Forward'!$C$4:$AN$4,0))),DB796)</f>
        <v>0</v>
      </c>
      <c r="GA796" s="200">
        <f>AO796*AO$2*IF($FC796="V",1,-1)*IF($Q796="Fixo",(DC796-INDEX('Curva Forward'!$C$5:$AN$13,MATCH(CONCATENATE(BD_COMERCIAL!$K796," ",BD_COMERCIAL!$L796),'Curva Forward'!$B$5:$B$13,0),MATCH(GA$4,'Curva Forward'!$C$4:$AN$4,0))),DC796)</f>
        <v>0</v>
      </c>
      <c r="GB796" s="200">
        <f>AP796*AP$2*IF($FC796="V",1,-1)*IF($Q796="Fixo",(DD796-INDEX('Curva Forward'!$C$5:$AN$13,MATCH(CONCATENATE(BD_COMERCIAL!$K796," ",BD_COMERCIAL!$L796),'Curva Forward'!$B$5:$B$13,0),MATCH(GB$4,'Curva Forward'!$C$4:$AN$4,0))),DD796)</f>
        <v>0</v>
      </c>
      <c r="GC796" s="200">
        <f>AQ796*AQ$2*IF($FC796="V",1,-1)*IF($Q796="Fixo",(DE796-INDEX('Curva Forward'!$C$5:$AN$13,MATCH(CONCATENATE(BD_COMERCIAL!$K796," ",BD_COMERCIAL!$L796),'Curva Forward'!$B$5:$B$13,0),MATCH(GC$4,'Curva Forward'!$C$4:$AN$4,0))),DE796)</f>
        <v>0</v>
      </c>
      <c r="GD796" s="200">
        <f>AR796*AR$2*IF($FC796="V",1,-1)*IF($Q796="Fixo",(DF796-INDEX('Curva Forward'!$C$5:$AN$13,MATCH(CONCATENATE(BD_COMERCIAL!$K796," ",BD_COMERCIAL!$L796),'Curva Forward'!$B$5:$B$13,0),MATCH(GD$4,'Curva Forward'!$C$4:$AN$4,0))),DF796)</f>
        <v>0</v>
      </c>
      <c r="GE796" s="200">
        <f>AS796*AS$2*IF($FC796="V",1,-1)*IF($Q796="Fixo",(DG796-INDEX('Curva Forward'!$C$5:$AN$13,MATCH(CONCATENATE(BD_COMERCIAL!$K796," ",BD_COMERCIAL!$L796),'Curva Forward'!$B$5:$B$13,0),MATCH(GE$4,'Curva Forward'!$C$4:$AN$4,0))),DG796)</f>
        <v>0</v>
      </c>
      <c r="GF796" s="200">
        <f>AT796*AT$2*IF($FC796="V",1,-1)*IF($Q796="Fixo",(DH796-INDEX('Curva Forward'!$C$5:$AN$13,MATCH(CONCATENATE(BD_COMERCIAL!$K796," ",BD_COMERCIAL!$L796),'Curva Forward'!$B$5:$B$13,0),MATCH(GF$4,'Curva Forward'!$C$4:$AN$4,0))),DH796)</f>
        <v>0</v>
      </c>
      <c r="GG796" s="200">
        <f>AU796*AU$2*IF($FC796="V",1,-1)*IF($Q796="Fixo",(DI796-INDEX('Curva Forward'!$C$5:$AN$13,MATCH(CONCATENATE(BD_COMERCIAL!$K796," ",BD_COMERCIAL!$L796),'Curva Forward'!$B$5:$B$13,0),MATCH(GG$4,'Curva Forward'!$C$4:$AN$4,0))),DI796)</f>
        <v>0</v>
      </c>
      <c r="GH796" s="200">
        <f>AV796*AV$2*IF($FC796="V",1,-1)*IF($Q796="Fixo",(DJ796-INDEX('Curva Forward'!$C$5:$AN$13,MATCH(CONCATENATE(BD_COMERCIAL!$K796," ",BD_COMERCIAL!$L796),'Curva Forward'!$B$5:$B$13,0),MATCH(GH$4,'Curva Forward'!$C$4:$AN$4,0))),DJ796)</f>
        <v>0</v>
      </c>
      <c r="GI796" s="200">
        <f>AW796*AW$2*IF($FC796="V",1,-1)*IF($Q796="Fixo",(DK796-INDEX('Curva Forward'!$C$5:$AN$13,MATCH(CONCATENATE(BD_COMERCIAL!$K796," ",BD_COMERCIAL!$L796),'Curva Forward'!$B$5:$B$13,0),MATCH(GI$4,'Curva Forward'!$C$4:$AN$4,0))),DK796)</f>
        <v>0</v>
      </c>
      <c r="GJ796" s="200">
        <f>AX796*AX$2*IF($FC796="V",1,-1)*IF($Q796="Fixo",(DL796-INDEX('Curva Forward'!$C$5:$AN$13,MATCH(CONCATENATE(BD_COMERCIAL!$K796," ",BD_COMERCIAL!$L796),'Curva Forward'!$B$5:$B$13,0),MATCH(GJ$4,'Curva Forward'!$C$4:$AN$4,0))),DL796)</f>
        <v>0</v>
      </c>
      <c r="GK796" s="200">
        <f>AY796*AY$2*IF($FC796="V",1,-1)*IF($Q796="Fixo",(DM796-INDEX('Curva Forward'!$C$5:$AN$13,MATCH(CONCATENATE(BD_COMERCIAL!$K796," ",BD_COMERCIAL!$L796),'Curva Forward'!$B$5:$B$13,0),MATCH(GK$4,'Curva Forward'!$C$4:$AN$4,0))),DM796)</f>
        <v>0</v>
      </c>
      <c r="GL796" s="200">
        <f>IF(EZ796="",0,CL796*CL$2*IF($FC796="V",1,-1)*IF($Q796="Fixo",(EZ796-INDEX('Curva Forward'!$C$5:$AN$13,MATCH(CONCATENATE(BD_COMERCIAL!$K796," ",BD_COMERCIAL!$L796),'Curva Forward'!$B$5:$B$13,0),MATCH(GL$4,'Curva Forward'!$C$4:$AN$4,0))),EZ796))</f>
        <v>0</v>
      </c>
      <c r="GM796" s="200">
        <f>IF(FA796="",0,CM796*CM$2*IF($FC796="V",1,-1)*IF($Q796="Fixo",(FA796-INDEX('Curva Forward'!$C$5:$AN$13,MATCH(CONCATENATE(BD_COMERCIAL!$K796," ",BD_COMERCIAL!$L796),'Curva Forward'!$B$5:$B$13,0),MATCH(GM$4,'Curva Forward'!$C$4:$AN$4,0))),FA796))</f>
        <v>0</v>
      </c>
      <c r="GN796" s="200">
        <f>IF(FB796="",0,CN796*CN$2*IF($FC796="V",1,-1)*IF($Q796="Fixo",(FB796-INDEX('Curva Forward'!$C$5:$AN$13,MATCH(CONCATENATE(BD_COMERCIAL!$K796," ",BD_COMERCIAL!$L796),'Curva Forward'!$B$5:$B$13,0),MATCH(GN$4,'Curva Forward'!$C$4:$AN$4,0))),FB796))</f>
        <v>0</v>
      </c>
      <c r="GO796" s="201">
        <f t="shared" ca="1" si="248"/>
        <v>0</v>
      </c>
      <c r="GP796" s="201">
        <f t="shared" ca="1" si="249"/>
        <v>0</v>
      </c>
    </row>
    <row r="797" spans="1:198" ht="15" customHeight="1" x14ac:dyDescent="0.25">
      <c r="A797" s="6"/>
      <c r="B797" s="7"/>
      <c r="C797" s="8"/>
      <c r="D797" s="9"/>
      <c r="E797" s="9"/>
      <c r="F797" s="113"/>
      <c r="G797" s="10"/>
      <c r="H797" s="113"/>
      <c r="I797" s="9"/>
      <c r="J797" s="166"/>
      <c r="K797" s="10"/>
      <c r="L797" s="84"/>
      <c r="M797" s="11"/>
      <c r="N797" s="12"/>
      <c r="O797" s="10"/>
      <c r="P797" s="84"/>
      <c r="Q797" s="84"/>
      <c r="R797" s="10"/>
      <c r="S797" s="14"/>
      <c r="T797" s="11"/>
      <c r="U797" s="12"/>
      <c r="V797" s="257" t="str">
        <f ca="1">IF(U797="","",
IF(U797="NA","",
IFERROR(VLOOKUP(EOMONTH(M797,-2)+1,IPCA!$A:$B,2,0),
VLOOKUP(EOMONTH(TODAY(),-2)+1,IPCA!$A:$B,2,0))/
VLOOKUP(EOMONTH(U797,-2)+1,IPCA!$A:$B,2,0)*
P797))</f>
        <v/>
      </c>
      <c r="W797" s="84"/>
      <c r="X797" s="13"/>
      <c r="Y797" s="166"/>
      <c r="AA797" s="108"/>
      <c r="AB797" s="15"/>
      <c r="AM797" s="6"/>
      <c r="AN797" s="15"/>
      <c r="AY797" s="6"/>
      <c r="AZ797" s="15"/>
      <c r="BK797" s="6"/>
      <c r="BL797" s="15"/>
      <c r="BW797" s="6"/>
      <c r="BX797" s="15"/>
      <c r="CI797" s="6"/>
      <c r="CJ797" s="16" t="str">
        <f t="shared" si="238"/>
        <v/>
      </c>
      <c r="CK797" s="16" t="str">
        <f t="shared" si="239"/>
        <v/>
      </c>
      <c r="CL797" s="16" t="str">
        <f t="shared" si="240"/>
        <v/>
      </c>
      <c r="CM797" s="16" t="str">
        <f t="shared" si="241"/>
        <v/>
      </c>
      <c r="CN797" s="16" t="str">
        <f t="shared" si="242"/>
        <v/>
      </c>
      <c r="CO797" s="18"/>
      <c r="CP797" s="15"/>
      <c r="DA797" s="6"/>
      <c r="DB797" s="15"/>
      <c r="DM797" s="6"/>
      <c r="DN797" s="15"/>
      <c r="DY797" s="6"/>
      <c r="DZ797" s="15"/>
      <c r="EK797" s="6"/>
      <c r="EL797" s="15"/>
      <c r="EW797" s="6"/>
      <c r="EX797" s="16" t="str">
        <f t="shared" si="255"/>
        <v/>
      </c>
      <c r="EY797" s="16" t="str">
        <f t="shared" si="256"/>
        <v/>
      </c>
      <c r="EZ797" s="16" t="str">
        <f t="shared" si="257"/>
        <v/>
      </c>
      <c r="FA797" s="16" t="str">
        <f t="shared" si="258"/>
        <v/>
      </c>
      <c r="FB797" s="160" t="str">
        <f t="shared" si="259"/>
        <v/>
      </c>
      <c r="FD797" s="20"/>
      <c r="FE797"/>
      <c r="FH797" s="284">
        <f t="shared" ca="1" si="243"/>
        <v>0</v>
      </c>
      <c r="FI797" s="208">
        <f t="shared" si="244"/>
        <v>0</v>
      </c>
      <c r="FK797">
        <f t="shared" si="245"/>
        <v>0</v>
      </c>
      <c r="FL797" s="201">
        <f t="shared" ca="1" si="246"/>
        <v>0</v>
      </c>
      <c r="FM797" s="201">
        <f t="shared" ca="1" si="247"/>
        <v>0</v>
      </c>
      <c r="FN797" s="200">
        <f>AB797*AB$2*IF($FC797="V",1,-1)*IF($Q797="Fixo",(CP797-INDEX('Curva Forward'!$C$5:$AN$13,MATCH(CONCATENATE(BD_COMERCIAL!$K797," ",BD_COMERCIAL!$L797),'Curva Forward'!$B$5:$B$13,0),MATCH(FN$4,'Curva Forward'!$C$4:$AN$4,0))),CP797)</f>
        <v>0</v>
      </c>
      <c r="FO797" s="200">
        <f>AC797*AC$2*IF($FC797="V",1,-1)*IF($Q797="Fixo",(CQ797-INDEX('Curva Forward'!$C$5:$AN$13,MATCH(CONCATENATE(BD_COMERCIAL!$K797," ",BD_COMERCIAL!$L797),'Curva Forward'!$B$5:$B$13,0),MATCH(FO$4,'Curva Forward'!$C$4:$AN$4,0))),CQ797)</f>
        <v>0</v>
      </c>
      <c r="FP797" s="200">
        <f>AD797*AD$2*IF($FC797="V",1,-1)*IF($Q797="Fixo",(CR797-INDEX('Curva Forward'!$C$5:$AN$13,MATCH(CONCATENATE(BD_COMERCIAL!$K797," ",BD_COMERCIAL!$L797),'Curva Forward'!$B$5:$B$13,0),MATCH(FP$4,'Curva Forward'!$C$4:$AN$4,0))),CR797)</f>
        <v>0</v>
      </c>
      <c r="FQ797" s="200">
        <f>AE797*AE$2*IF($FC797="V",1,-1)*IF($Q797="Fixo",(CS797-INDEX('Curva Forward'!$C$5:$AN$13,MATCH(CONCATENATE(BD_COMERCIAL!$K797," ",BD_COMERCIAL!$L797),'Curva Forward'!$B$5:$B$13,0),MATCH(FQ$4,'Curva Forward'!$C$4:$AN$4,0))),CS797)</f>
        <v>0</v>
      </c>
      <c r="FR797" s="200">
        <f>AF797*AF$2*IF($FC797="V",1,-1)*IF($Q797="Fixo",(CT797-INDEX('Curva Forward'!$C$5:$AN$13,MATCH(CONCATENATE(BD_COMERCIAL!$K797," ",BD_COMERCIAL!$L797),'Curva Forward'!$B$5:$B$13,0),MATCH(FR$4,'Curva Forward'!$C$4:$AN$4,0))),CT797)</f>
        <v>0</v>
      </c>
      <c r="FS797" s="200">
        <f>AG797*AG$2*IF($FC797="V",1,-1)*IF($Q797="Fixo",(CU797-INDEX('Curva Forward'!$C$5:$AN$13,MATCH(CONCATENATE(BD_COMERCIAL!$K797," ",BD_COMERCIAL!$L797),'Curva Forward'!$B$5:$B$13,0),MATCH(FS$4,'Curva Forward'!$C$4:$AN$4,0))),CU797)</f>
        <v>0</v>
      </c>
      <c r="FT797" s="200">
        <f>AH797*AH$2*IF($FC797="V",1,-1)*IF($Q797="Fixo",(CV797-INDEX('Curva Forward'!$C$5:$AN$13,MATCH(CONCATENATE(BD_COMERCIAL!$K797," ",BD_COMERCIAL!$L797),'Curva Forward'!$B$5:$B$13,0),MATCH(FT$4,'Curva Forward'!$C$4:$AN$4,0))),CV797)</f>
        <v>0</v>
      </c>
      <c r="FU797" s="200">
        <f>AI797*AI$2*IF($FC797="V",1,-1)*IF($Q797="Fixo",(CW797-INDEX('Curva Forward'!$C$5:$AN$13,MATCH(CONCATENATE(BD_COMERCIAL!$K797," ",BD_COMERCIAL!$L797),'Curva Forward'!$B$5:$B$13,0),MATCH(FU$4,'Curva Forward'!$C$4:$AN$4,0))),CW797)</f>
        <v>0</v>
      </c>
      <c r="FV797" s="200">
        <f>AJ797*AJ$2*IF($FC797="V",1,-1)*IF($Q797="Fixo",(CX797-INDEX('Curva Forward'!$C$5:$AN$13,MATCH(CONCATENATE(BD_COMERCIAL!$K797," ",BD_COMERCIAL!$L797),'Curva Forward'!$B$5:$B$13,0),MATCH(FV$4,'Curva Forward'!$C$4:$AN$4,0))),CX797)</f>
        <v>0</v>
      </c>
      <c r="FW797" s="200">
        <f>AK797*AK$2*IF($FC797="V",1,-1)*IF($Q797="Fixo",(CY797-INDEX('Curva Forward'!$C$5:$AN$13,MATCH(CONCATENATE(BD_COMERCIAL!$K797," ",BD_COMERCIAL!$L797),'Curva Forward'!$B$5:$B$13,0),MATCH(FW$4,'Curva Forward'!$C$4:$AN$4,0))),CY797)</f>
        <v>0</v>
      </c>
      <c r="FX797" s="200">
        <f>AL797*AL$2*IF($FC797="V",1,-1)*IF($Q797="Fixo",(CZ797-INDEX('Curva Forward'!$C$5:$AN$13,MATCH(CONCATENATE(BD_COMERCIAL!$K797," ",BD_COMERCIAL!$L797),'Curva Forward'!$B$5:$B$13,0),MATCH(FX$4,'Curva Forward'!$C$4:$AN$4,0))),CZ797)</f>
        <v>0</v>
      </c>
      <c r="FY797" s="200">
        <f>AM797*AM$2*IF($FC797="V",1,-1)*IF($Q797="Fixo",(DA797-INDEX('Curva Forward'!$C$5:$AN$13,MATCH(CONCATENATE(BD_COMERCIAL!$K797," ",BD_COMERCIAL!$L797),'Curva Forward'!$B$5:$B$13,0),MATCH(FY$4,'Curva Forward'!$C$4:$AN$4,0))),DA797)</f>
        <v>0</v>
      </c>
      <c r="FZ797" s="200">
        <f>AN797*AN$2*IF($FC797="V",1,-1)*IF($Q797="Fixo",(DB797-INDEX('Curva Forward'!$C$5:$AN$13,MATCH(CONCATENATE(BD_COMERCIAL!$K797," ",BD_COMERCIAL!$L797),'Curva Forward'!$B$5:$B$13,0),MATCH(FZ$4,'Curva Forward'!$C$4:$AN$4,0))),DB797)</f>
        <v>0</v>
      </c>
      <c r="GA797" s="200">
        <f>AO797*AO$2*IF($FC797="V",1,-1)*IF($Q797="Fixo",(DC797-INDEX('Curva Forward'!$C$5:$AN$13,MATCH(CONCATENATE(BD_COMERCIAL!$K797," ",BD_COMERCIAL!$L797),'Curva Forward'!$B$5:$B$13,0),MATCH(GA$4,'Curva Forward'!$C$4:$AN$4,0))),DC797)</f>
        <v>0</v>
      </c>
      <c r="GB797" s="200">
        <f>AP797*AP$2*IF($FC797="V",1,-1)*IF($Q797="Fixo",(DD797-INDEX('Curva Forward'!$C$5:$AN$13,MATCH(CONCATENATE(BD_COMERCIAL!$K797," ",BD_COMERCIAL!$L797),'Curva Forward'!$B$5:$B$13,0),MATCH(GB$4,'Curva Forward'!$C$4:$AN$4,0))),DD797)</f>
        <v>0</v>
      </c>
      <c r="GC797" s="200">
        <f>AQ797*AQ$2*IF($FC797="V",1,-1)*IF($Q797="Fixo",(DE797-INDEX('Curva Forward'!$C$5:$AN$13,MATCH(CONCATENATE(BD_COMERCIAL!$K797," ",BD_COMERCIAL!$L797),'Curva Forward'!$B$5:$B$13,0),MATCH(GC$4,'Curva Forward'!$C$4:$AN$4,0))),DE797)</f>
        <v>0</v>
      </c>
      <c r="GD797" s="200">
        <f>AR797*AR$2*IF($FC797="V",1,-1)*IF($Q797="Fixo",(DF797-INDEX('Curva Forward'!$C$5:$AN$13,MATCH(CONCATENATE(BD_COMERCIAL!$K797," ",BD_COMERCIAL!$L797),'Curva Forward'!$B$5:$B$13,0),MATCH(GD$4,'Curva Forward'!$C$4:$AN$4,0))),DF797)</f>
        <v>0</v>
      </c>
      <c r="GE797" s="200">
        <f>AS797*AS$2*IF($FC797="V",1,-1)*IF($Q797="Fixo",(DG797-INDEX('Curva Forward'!$C$5:$AN$13,MATCH(CONCATENATE(BD_COMERCIAL!$K797," ",BD_COMERCIAL!$L797),'Curva Forward'!$B$5:$B$13,0),MATCH(GE$4,'Curva Forward'!$C$4:$AN$4,0))),DG797)</f>
        <v>0</v>
      </c>
      <c r="GF797" s="200">
        <f>AT797*AT$2*IF($FC797="V",1,-1)*IF($Q797="Fixo",(DH797-INDEX('Curva Forward'!$C$5:$AN$13,MATCH(CONCATENATE(BD_COMERCIAL!$K797," ",BD_COMERCIAL!$L797),'Curva Forward'!$B$5:$B$13,0),MATCH(GF$4,'Curva Forward'!$C$4:$AN$4,0))),DH797)</f>
        <v>0</v>
      </c>
      <c r="GG797" s="200">
        <f>AU797*AU$2*IF($FC797="V",1,-1)*IF($Q797="Fixo",(DI797-INDEX('Curva Forward'!$C$5:$AN$13,MATCH(CONCATENATE(BD_COMERCIAL!$K797," ",BD_COMERCIAL!$L797),'Curva Forward'!$B$5:$B$13,0),MATCH(GG$4,'Curva Forward'!$C$4:$AN$4,0))),DI797)</f>
        <v>0</v>
      </c>
      <c r="GH797" s="200">
        <f>AV797*AV$2*IF($FC797="V",1,-1)*IF($Q797="Fixo",(DJ797-INDEX('Curva Forward'!$C$5:$AN$13,MATCH(CONCATENATE(BD_COMERCIAL!$K797," ",BD_COMERCIAL!$L797),'Curva Forward'!$B$5:$B$13,0),MATCH(GH$4,'Curva Forward'!$C$4:$AN$4,0))),DJ797)</f>
        <v>0</v>
      </c>
      <c r="GI797" s="200">
        <f>AW797*AW$2*IF($FC797="V",1,-1)*IF($Q797="Fixo",(DK797-INDEX('Curva Forward'!$C$5:$AN$13,MATCH(CONCATENATE(BD_COMERCIAL!$K797," ",BD_COMERCIAL!$L797),'Curva Forward'!$B$5:$B$13,0),MATCH(GI$4,'Curva Forward'!$C$4:$AN$4,0))),DK797)</f>
        <v>0</v>
      </c>
      <c r="GJ797" s="200">
        <f>AX797*AX$2*IF($FC797="V",1,-1)*IF($Q797="Fixo",(DL797-INDEX('Curva Forward'!$C$5:$AN$13,MATCH(CONCATENATE(BD_COMERCIAL!$K797," ",BD_COMERCIAL!$L797),'Curva Forward'!$B$5:$B$13,0),MATCH(GJ$4,'Curva Forward'!$C$4:$AN$4,0))),DL797)</f>
        <v>0</v>
      </c>
      <c r="GK797" s="200">
        <f>AY797*AY$2*IF($FC797="V",1,-1)*IF($Q797="Fixo",(DM797-INDEX('Curva Forward'!$C$5:$AN$13,MATCH(CONCATENATE(BD_COMERCIAL!$K797," ",BD_COMERCIAL!$L797),'Curva Forward'!$B$5:$B$13,0),MATCH(GK$4,'Curva Forward'!$C$4:$AN$4,0))),DM797)</f>
        <v>0</v>
      </c>
      <c r="GL797" s="200">
        <f>IF(EZ797="",0,CL797*CL$2*IF($FC797="V",1,-1)*IF($Q797="Fixo",(EZ797-INDEX('Curva Forward'!$C$5:$AN$13,MATCH(CONCATENATE(BD_COMERCIAL!$K797," ",BD_COMERCIAL!$L797),'Curva Forward'!$B$5:$B$13,0),MATCH(GL$4,'Curva Forward'!$C$4:$AN$4,0))),EZ797))</f>
        <v>0</v>
      </c>
      <c r="GM797" s="200">
        <f>IF(FA797="",0,CM797*CM$2*IF($FC797="V",1,-1)*IF($Q797="Fixo",(FA797-INDEX('Curva Forward'!$C$5:$AN$13,MATCH(CONCATENATE(BD_COMERCIAL!$K797," ",BD_COMERCIAL!$L797),'Curva Forward'!$B$5:$B$13,0),MATCH(GM$4,'Curva Forward'!$C$4:$AN$4,0))),FA797))</f>
        <v>0</v>
      </c>
      <c r="GN797" s="200">
        <f>IF(FB797="",0,CN797*CN$2*IF($FC797="V",1,-1)*IF($Q797="Fixo",(FB797-INDEX('Curva Forward'!$C$5:$AN$13,MATCH(CONCATENATE(BD_COMERCIAL!$K797," ",BD_COMERCIAL!$L797),'Curva Forward'!$B$5:$B$13,0),MATCH(GN$4,'Curva Forward'!$C$4:$AN$4,0))),FB797))</f>
        <v>0</v>
      </c>
      <c r="GO797" s="201">
        <f t="shared" ca="1" si="248"/>
        <v>0</v>
      </c>
      <c r="GP797" s="201">
        <f t="shared" ca="1" si="249"/>
        <v>0</v>
      </c>
    </row>
    <row r="798" spans="1:198" ht="15" customHeight="1" x14ac:dyDescent="0.25">
      <c r="A798" s="6"/>
      <c r="B798" s="7"/>
      <c r="C798" s="8"/>
      <c r="D798" s="9"/>
      <c r="E798" s="9"/>
      <c r="F798" s="113"/>
      <c r="G798" s="10"/>
      <c r="H798" s="113"/>
      <c r="I798" s="9"/>
      <c r="J798" s="166"/>
      <c r="K798" s="10"/>
      <c r="L798" s="84"/>
      <c r="M798" s="11"/>
      <c r="N798" s="12"/>
      <c r="O798" s="10"/>
      <c r="P798" s="84"/>
      <c r="Q798" s="84"/>
      <c r="R798" s="10"/>
      <c r="S798" s="14"/>
      <c r="T798" s="11"/>
      <c r="U798" s="12"/>
      <c r="V798" s="257" t="str">
        <f ca="1">IF(U798="","",
IF(U798="NA","",
IFERROR(VLOOKUP(EOMONTH(M798,-2)+1,IPCA!$A:$B,2,0),
VLOOKUP(EOMONTH(TODAY(),-2)+1,IPCA!$A:$B,2,0))/
VLOOKUP(EOMONTH(U798,-2)+1,IPCA!$A:$B,2,0)*
P798))</f>
        <v/>
      </c>
      <c r="W798" s="84"/>
      <c r="X798" s="13"/>
      <c r="Y798" s="166"/>
      <c r="AA798" s="108"/>
      <c r="AB798" s="15"/>
      <c r="AM798" s="6"/>
      <c r="AN798" s="15"/>
      <c r="AY798" s="6"/>
      <c r="AZ798" s="15"/>
      <c r="BK798" s="6"/>
      <c r="BL798" s="15"/>
      <c r="BW798" s="6"/>
      <c r="BX798" s="15"/>
      <c r="CI798" s="6"/>
      <c r="CJ798" s="16" t="str">
        <f t="shared" si="238"/>
        <v/>
      </c>
      <c r="CK798" s="16" t="str">
        <f t="shared" si="239"/>
        <v/>
      </c>
      <c r="CL798" s="16" t="str">
        <f t="shared" si="240"/>
        <v/>
      </c>
      <c r="CM798" s="16" t="str">
        <f t="shared" si="241"/>
        <v/>
      </c>
      <c r="CN798" s="16" t="str">
        <f t="shared" si="242"/>
        <v/>
      </c>
      <c r="CO798" s="18"/>
      <c r="CP798" s="15"/>
      <c r="DA798" s="6"/>
      <c r="DB798" s="15"/>
      <c r="DM798" s="6"/>
      <c r="DN798" s="15"/>
      <c r="DY798" s="6"/>
      <c r="DZ798" s="15"/>
      <c r="EK798" s="6"/>
      <c r="EL798" s="15"/>
      <c r="EW798" s="6"/>
      <c r="EX798" s="16" t="str">
        <f t="shared" si="255"/>
        <v/>
      </c>
      <c r="EY798" s="16" t="str">
        <f t="shared" si="256"/>
        <v/>
      </c>
      <c r="EZ798" s="16" t="str">
        <f t="shared" si="257"/>
        <v/>
      </c>
      <c r="FA798" s="16" t="str">
        <f t="shared" si="258"/>
        <v/>
      </c>
      <c r="FB798" s="160" t="str">
        <f t="shared" si="259"/>
        <v/>
      </c>
      <c r="FD798" s="20"/>
      <c r="FE798"/>
      <c r="FH798" s="284">
        <f t="shared" ca="1" si="243"/>
        <v>0</v>
      </c>
      <c r="FI798" s="208">
        <f t="shared" si="244"/>
        <v>0</v>
      </c>
      <c r="FK798">
        <f t="shared" si="245"/>
        <v>0</v>
      </c>
      <c r="FL798" s="201">
        <f t="shared" ca="1" si="246"/>
        <v>0</v>
      </c>
      <c r="FM798" s="201">
        <f t="shared" ca="1" si="247"/>
        <v>0</v>
      </c>
      <c r="FN798" s="200">
        <f>AB798*AB$2*IF($FC798="V",1,-1)*IF($Q798="Fixo",(CP798-INDEX('Curva Forward'!$C$5:$AN$13,MATCH(CONCATENATE(BD_COMERCIAL!$K798," ",BD_COMERCIAL!$L798),'Curva Forward'!$B$5:$B$13,0),MATCH(FN$4,'Curva Forward'!$C$4:$AN$4,0))),CP798)</f>
        <v>0</v>
      </c>
      <c r="FO798" s="200">
        <f>AC798*AC$2*IF($FC798="V",1,-1)*IF($Q798="Fixo",(CQ798-INDEX('Curva Forward'!$C$5:$AN$13,MATCH(CONCATENATE(BD_COMERCIAL!$K798," ",BD_COMERCIAL!$L798),'Curva Forward'!$B$5:$B$13,0),MATCH(FO$4,'Curva Forward'!$C$4:$AN$4,0))),CQ798)</f>
        <v>0</v>
      </c>
      <c r="FP798" s="200">
        <f>AD798*AD$2*IF($FC798="V",1,-1)*IF($Q798="Fixo",(CR798-INDEX('Curva Forward'!$C$5:$AN$13,MATCH(CONCATENATE(BD_COMERCIAL!$K798," ",BD_COMERCIAL!$L798),'Curva Forward'!$B$5:$B$13,0),MATCH(FP$4,'Curva Forward'!$C$4:$AN$4,0))),CR798)</f>
        <v>0</v>
      </c>
      <c r="FQ798" s="200">
        <f>AE798*AE$2*IF($FC798="V",1,-1)*IF($Q798="Fixo",(CS798-INDEX('Curva Forward'!$C$5:$AN$13,MATCH(CONCATENATE(BD_COMERCIAL!$K798," ",BD_COMERCIAL!$L798),'Curva Forward'!$B$5:$B$13,0),MATCH(FQ$4,'Curva Forward'!$C$4:$AN$4,0))),CS798)</f>
        <v>0</v>
      </c>
      <c r="FR798" s="200">
        <f>AF798*AF$2*IF($FC798="V",1,-1)*IF($Q798="Fixo",(CT798-INDEX('Curva Forward'!$C$5:$AN$13,MATCH(CONCATENATE(BD_COMERCIAL!$K798," ",BD_COMERCIAL!$L798),'Curva Forward'!$B$5:$B$13,0),MATCH(FR$4,'Curva Forward'!$C$4:$AN$4,0))),CT798)</f>
        <v>0</v>
      </c>
      <c r="FS798" s="200">
        <f>AG798*AG$2*IF($FC798="V",1,-1)*IF($Q798="Fixo",(CU798-INDEX('Curva Forward'!$C$5:$AN$13,MATCH(CONCATENATE(BD_COMERCIAL!$K798," ",BD_COMERCIAL!$L798),'Curva Forward'!$B$5:$B$13,0),MATCH(FS$4,'Curva Forward'!$C$4:$AN$4,0))),CU798)</f>
        <v>0</v>
      </c>
      <c r="FT798" s="200">
        <f>AH798*AH$2*IF($FC798="V",1,-1)*IF($Q798="Fixo",(CV798-INDEX('Curva Forward'!$C$5:$AN$13,MATCH(CONCATENATE(BD_COMERCIAL!$K798," ",BD_COMERCIAL!$L798),'Curva Forward'!$B$5:$B$13,0),MATCH(FT$4,'Curva Forward'!$C$4:$AN$4,0))),CV798)</f>
        <v>0</v>
      </c>
      <c r="FU798" s="200">
        <f>AI798*AI$2*IF($FC798="V",1,-1)*IF($Q798="Fixo",(CW798-INDEX('Curva Forward'!$C$5:$AN$13,MATCH(CONCATENATE(BD_COMERCIAL!$K798," ",BD_COMERCIAL!$L798),'Curva Forward'!$B$5:$B$13,0),MATCH(FU$4,'Curva Forward'!$C$4:$AN$4,0))),CW798)</f>
        <v>0</v>
      </c>
      <c r="FV798" s="200">
        <f>AJ798*AJ$2*IF($FC798="V",1,-1)*IF($Q798="Fixo",(CX798-INDEX('Curva Forward'!$C$5:$AN$13,MATCH(CONCATENATE(BD_COMERCIAL!$K798," ",BD_COMERCIAL!$L798),'Curva Forward'!$B$5:$B$13,0),MATCH(FV$4,'Curva Forward'!$C$4:$AN$4,0))),CX798)</f>
        <v>0</v>
      </c>
      <c r="FW798" s="200">
        <f>AK798*AK$2*IF($FC798="V",1,-1)*IF($Q798="Fixo",(CY798-INDEX('Curva Forward'!$C$5:$AN$13,MATCH(CONCATENATE(BD_COMERCIAL!$K798," ",BD_COMERCIAL!$L798),'Curva Forward'!$B$5:$B$13,0),MATCH(FW$4,'Curva Forward'!$C$4:$AN$4,0))),CY798)</f>
        <v>0</v>
      </c>
      <c r="FX798" s="200">
        <f>AL798*AL$2*IF($FC798="V",1,-1)*IF($Q798="Fixo",(CZ798-INDEX('Curva Forward'!$C$5:$AN$13,MATCH(CONCATENATE(BD_COMERCIAL!$K798," ",BD_COMERCIAL!$L798),'Curva Forward'!$B$5:$B$13,0),MATCH(FX$4,'Curva Forward'!$C$4:$AN$4,0))),CZ798)</f>
        <v>0</v>
      </c>
      <c r="FY798" s="200">
        <f>AM798*AM$2*IF($FC798="V",1,-1)*IF($Q798="Fixo",(DA798-INDEX('Curva Forward'!$C$5:$AN$13,MATCH(CONCATENATE(BD_COMERCIAL!$K798," ",BD_COMERCIAL!$L798),'Curva Forward'!$B$5:$B$13,0),MATCH(FY$4,'Curva Forward'!$C$4:$AN$4,0))),DA798)</f>
        <v>0</v>
      </c>
      <c r="FZ798" s="200">
        <f>AN798*AN$2*IF($FC798="V",1,-1)*IF($Q798="Fixo",(DB798-INDEX('Curva Forward'!$C$5:$AN$13,MATCH(CONCATENATE(BD_COMERCIAL!$K798," ",BD_COMERCIAL!$L798),'Curva Forward'!$B$5:$B$13,0),MATCH(FZ$4,'Curva Forward'!$C$4:$AN$4,0))),DB798)</f>
        <v>0</v>
      </c>
      <c r="GA798" s="200">
        <f>AO798*AO$2*IF($FC798="V",1,-1)*IF($Q798="Fixo",(DC798-INDEX('Curva Forward'!$C$5:$AN$13,MATCH(CONCATENATE(BD_COMERCIAL!$K798," ",BD_COMERCIAL!$L798),'Curva Forward'!$B$5:$B$13,0),MATCH(GA$4,'Curva Forward'!$C$4:$AN$4,0))),DC798)</f>
        <v>0</v>
      </c>
      <c r="GB798" s="200">
        <f>AP798*AP$2*IF($FC798="V",1,-1)*IF($Q798="Fixo",(DD798-INDEX('Curva Forward'!$C$5:$AN$13,MATCH(CONCATENATE(BD_COMERCIAL!$K798," ",BD_COMERCIAL!$L798),'Curva Forward'!$B$5:$B$13,0),MATCH(GB$4,'Curva Forward'!$C$4:$AN$4,0))),DD798)</f>
        <v>0</v>
      </c>
      <c r="GC798" s="200">
        <f>AQ798*AQ$2*IF($FC798="V",1,-1)*IF($Q798="Fixo",(DE798-INDEX('Curva Forward'!$C$5:$AN$13,MATCH(CONCATENATE(BD_COMERCIAL!$K798," ",BD_COMERCIAL!$L798),'Curva Forward'!$B$5:$B$13,0),MATCH(GC$4,'Curva Forward'!$C$4:$AN$4,0))),DE798)</f>
        <v>0</v>
      </c>
      <c r="GD798" s="200">
        <f>AR798*AR$2*IF($FC798="V",1,-1)*IF($Q798="Fixo",(DF798-INDEX('Curva Forward'!$C$5:$AN$13,MATCH(CONCATENATE(BD_COMERCIAL!$K798," ",BD_COMERCIAL!$L798),'Curva Forward'!$B$5:$B$13,0),MATCH(GD$4,'Curva Forward'!$C$4:$AN$4,0))),DF798)</f>
        <v>0</v>
      </c>
      <c r="GE798" s="200">
        <f>AS798*AS$2*IF($FC798="V",1,-1)*IF($Q798="Fixo",(DG798-INDEX('Curva Forward'!$C$5:$AN$13,MATCH(CONCATENATE(BD_COMERCIAL!$K798," ",BD_COMERCIAL!$L798),'Curva Forward'!$B$5:$B$13,0),MATCH(GE$4,'Curva Forward'!$C$4:$AN$4,0))),DG798)</f>
        <v>0</v>
      </c>
      <c r="GF798" s="200">
        <f>AT798*AT$2*IF($FC798="V",1,-1)*IF($Q798="Fixo",(DH798-INDEX('Curva Forward'!$C$5:$AN$13,MATCH(CONCATENATE(BD_COMERCIAL!$K798," ",BD_COMERCIAL!$L798),'Curva Forward'!$B$5:$B$13,0),MATCH(GF$4,'Curva Forward'!$C$4:$AN$4,0))),DH798)</f>
        <v>0</v>
      </c>
      <c r="GG798" s="200">
        <f>AU798*AU$2*IF($FC798="V",1,-1)*IF($Q798="Fixo",(DI798-INDEX('Curva Forward'!$C$5:$AN$13,MATCH(CONCATENATE(BD_COMERCIAL!$K798," ",BD_COMERCIAL!$L798),'Curva Forward'!$B$5:$B$13,0),MATCH(GG$4,'Curva Forward'!$C$4:$AN$4,0))),DI798)</f>
        <v>0</v>
      </c>
      <c r="GH798" s="200">
        <f>AV798*AV$2*IF($FC798="V",1,-1)*IF($Q798="Fixo",(DJ798-INDEX('Curva Forward'!$C$5:$AN$13,MATCH(CONCATENATE(BD_COMERCIAL!$K798," ",BD_COMERCIAL!$L798),'Curva Forward'!$B$5:$B$13,0),MATCH(GH$4,'Curva Forward'!$C$4:$AN$4,0))),DJ798)</f>
        <v>0</v>
      </c>
      <c r="GI798" s="200">
        <f>AW798*AW$2*IF($FC798="V",1,-1)*IF($Q798="Fixo",(DK798-INDEX('Curva Forward'!$C$5:$AN$13,MATCH(CONCATENATE(BD_COMERCIAL!$K798," ",BD_COMERCIAL!$L798),'Curva Forward'!$B$5:$B$13,0),MATCH(GI$4,'Curva Forward'!$C$4:$AN$4,0))),DK798)</f>
        <v>0</v>
      </c>
      <c r="GJ798" s="200">
        <f>AX798*AX$2*IF($FC798="V",1,-1)*IF($Q798="Fixo",(DL798-INDEX('Curva Forward'!$C$5:$AN$13,MATCH(CONCATENATE(BD_COMERCIAL!$K798," ",BD_COMERCIAL!$L798),'Curva Forward'!$B$5:$B$13,0),MATCH(GJ$4,'Curva Forward'!$C$4:$AN$4,0))),DL798)</f>
        <v>0</v>
      </c>
      <c r="GK798" s="200">
        <f>AY798*AY$2*IF($FC798="V",1,-1)*IF($Q798="Fixo",(DM798-INDEX('Curva Forward'!$C$5:$AN$13,MATCH(CONCATENATE(BD_COMERCIAL!$K798," ",BD_COMERCIAL!$L798),'Curva Forward'!$B$5:$B$13,0),MATCH(GK$4,'Curva Forward'!$C$4:$AN$4,0))),DM798)</f>
        <v>0</v>
      </c>
      <c r="GL798" s="200">
        <f>IF(EZ798="",0,CL798*CL$2*IF($FC798="V",1,-1)*IF($Q798="Fixo",(EZ798-INDEX('Curva Forward'!$C$5:$AN$13,MATCH(CONCATENATE(BD_COMERCIAL!$K798," ",BD_COMERCIAL!$L798),'Curva Forward'!$B$5:$B$13,0),MATCH(GL$4,'Curva Forward'!$C$4:$AN$4,0))),EZ798))</f>
        <v>0</v>
      </c>
      <c r="GM798" s="200">
        <f>IF(FA798="",0,CM798*CM$2*IF($FC798="V",1,-1)*IF($Q798="Fixo",(FA798-INDEX('Curva Forward'!$C$5:$AN$13,MATCH(CONCATENATE(BD_COMERCIAL!$K798," ",BD_COMERCIAL!$L798),'Curva Forward'!$B$5:$B$13,0),MATCH(GM$4,'Curva Forward'!$C$4:$AN$4,0))),FA798))</f>
        <v>0</v>
      </c>
      <c r="GN798" s="200">
        <f>IF(FB798="",0,CN798*CN$2*IF($FC798="V",1,-1)*IF($Q798="Fixo",(FB798-INDEX('Curva Forward'!$C$5:$AN$13,MATCH(CONCATENATE(BD_COMERCIAL!$K798," ",BD_COMERCIAL!$L798),'Curva Forward'!$B$5:$B$13,0),MATCH(GN$4,'Curva Forward'!$C$4:$AN$4,0))),FB798))</f>
        <v>0</v>
      </c>
      <c r="GO798" s="201">
        <f t="shared" ca="1" si="248"/>
        <v>0</v>
      </c>
      <c r="GP798" s="201">
        <f t="shared" ca="1" si="249"/>
        <v>0</v>
      </c>
    </row>
    <row r="799" spans="1:198" ht="15" customHeight="1" x14ac:dyDescent="0.25">
      <c r="A799" s="6"/>
      <c r="B799" s="7"/>
      <c r="C799" s="8"/>
      <c r="D799" s="9"/>
      <c r="E799" s="9"/>
      <c r="F799" s="113"/>
      <c r="G799" s="10"/>
      <c r="H799" s="113"/>
      <c r="I799" s="9"/>
      <c r="J799" s="166"/>
      <c r="K799" s="10"/>
      <c r="L799" s="84"/>
      <c r="M799" s="11"/>
      <c r="N799" s="12"/>
      <c r="O799" s="10"/>
      <c r="P799" s="84"/>
      <c r="Q799" s="84"/>
      <c r="R799" s="10"/>
      <c r="S799" s="14"/>
      <c r="T799" s="11"/>
      <c r="U799" s="12"/>
      <c r="V799" s="257" t="str">
        <f ca="1">IF(U799="","",
IF(U799="NA","",
IFERROR(VLOOKUP(EOMONTH(M799,-2)+1,IPCA!$A:$B,2,0),
VLOOKUP(EOMONTH(TODAY(),-2)+1,IPCA!$A:$B,2,0))/
VLOOKUP(EOMONTH(U799,-2)+1,IPCA!$A:$B,2,0)*
P799))</f>
        <v/>
      </c>
      <c r="W799" s="84"/>
      <c r="X799" s="13"/>
      <c r="Y799" s="166"/>
      <c r="AA799" s="108"/>
      <c r="AB799" s="15"/>
      <c r="AM799" s="6"/>
      <c r="AN799" s="15"/>
      <c r="AY799" s="6"/>
      <c r="AZ799" s="15"/>
      <c r="BK799" s="6"/>
      <c r="BL799" s="15"/>
      <c r="BW799" s="6"/>
      <c r="BX799" s="15"/>
      <c r="CI799" s="6"/>
      <c r="CJ799" s="16" t="str">
        <f t="shared" si="238"/>
        <v/>
      </c>
      <c r="CK799" s="16" t="str">
        <f t="shared" si="239"/>
        <v/>
      </c>
      <c r="CL799" s="16" t="str">
        <f t="shared" si="240"/>
        <v/>
      </c>
      <c r="CM799" s="16" t="str">
        <f t="shared" si="241"/>
        <v/>
      </c>
      <c r="CN799" s="16" t="str">
        <f t="shared" si="242"/>
        <v/>
      </c>
      <c r="CO799" s="18"/>
      <c r="CP799" s="15"/>
      <c r="DA799" s="6"/>
      <c r="DB799" s="15"/>
      <c r="DM799" s="6"/>
      <c r="DN799" s="15"/>
      <c r="DY799" s="6"/>
      <c r="DZ799" s="15"/>
      <c r="EK799" s="6"/>
      <c r="EL799" s="15"/>
      <c r="EW799" s="6"/>
      <c r="EX799" s="16" t="str">
        <f t="shared" si="255"/>
        <v/>
      </c>
      <c r="EY799" s="16" t="str">
        <f t="shared" si="256"/>
        <v/>
      </c>
      <c r="EZ799" s="16" t="str">
        <f t="shared" si="257"/>
        <v/>
      </c>
      <c r="FA799" s="16" t="str">
        <f t="shared" si="258"/>
        <v/>
      </c>
      <c r="FB799" s="160" t="str">
        <f t="shared" si="259"/>
        <v/>
      </c>
      <c r="FD799" s="20"/>
      <c r="FE799"/>
      <c r="FH799" s="284">
        <f t="shared" ca="1" si="243"/>
        <v>0</v>
      </c>
      <c r="FI799" s="208">
        <f t="shared" si="244"/>
        <v>0</v>
      </c>
      <c r="FK799">
        <f t="shared" si="245"/>
        <v>0</v>
      </c>
      <c r="FL799" s="201">
        <f t="shared" ca="1" si="246"/>
        <v>0</v>
      </c>
      <c r="FM799" s="201">
        <f t="shared" ca="1" si="247"/>
        <v>0</v>
      </c>
      <c r="FN799" s="200">
        <f>AB799*AB$2*IF($FC799="V",1,-1)*IF($Q799="Fixo",(CP799-INDEX('Curva Forward'!$C$5:$AN$13,MATCH(CONCATENATE(BD_COMERCIAL!$K799," ",BD_COMERCIAL!$L799),'Curva Forward'!$B$5:$B$13,0),MATCH(FN$4,'Curva Forward'!$C$4:$AN$4,0))),CP799)</f>
        <v>0</v>
      </c>
      <c r="FO799" s="200">
        <f>AC799*AC$2*IF($FC799="V",1,-1)*IF($Q799="Fixo",(CQ799-INDEX('Curva Forward'!$C$5:$AN$13,MATCH(CONCATENATE(BD_COMERCIAL!$K799," ",BD_COMERCIAL!$L799),'Curva Forward'!$B$5:$B$13,0),MATCH(FO$4,'Curva Forward'!$C$4:$AN$4,0))),CQ799)</f>
        <v>0</v>
      </c>
      <c r="FP799" s="200">
        <f>AD799*AD$2*IF($FC799="V",1,-1)*IF($Q799="Fixo",(CR799-INDEX('Curva Forward'!$C$5:$AN$13,MATCH(CONCATENATE(BD_COMERCIAL!$K799," ",BD_COMERCIAL!$L799),'Curva Forward'!$B$5:$B$13,0),MATCH(FP$4,'Curva Forward'!$C$4:$AN$4,0))),CR799)</f>
        <v>0</v>
      </c>
      <c r="FQ799" s="200">
        <f>AE799*AE$2*IF($FC799="V",1,-1)*IF($Q799="Fixo",(CS799-INDEX('Curva Forward'!$C$5:$AN$13,MATCH(CONCATENATE(BD_COMERCIAL!$K799," ",BD_COMERCIAL!$L799),'Curva Forward'!$B$5:$B$13,0),MATCH(FQ$4,'Curva Forward'!$C$4:$AN$4,0))),CS799)</f>
        <v>0</v>
      </c>
      <c r="FR799" s="200">
        <f>AF799*AF$2*IF($FC799="V",1,-1)*IF($Q799="Fixo",(CT799-INDEX('Curva Forward'!$C$5:$AN$13,MATCH(CONCATENATE(BD_COMERCIAL!$K799," ",BD_COMERCIAL!$L799),'Curva Forward'!$B$5:$B$13,0),MATCH(FR$4,'Curva Forward'!$C$4:$AN$4,0))),CT799)</f>
        <v>0</v>
      </c>
      <c r="FS799" s="200">
        <f>AG799*AG$2*IF($FC799="V",1,-1)*IF($Q799="Fixo",(CU799-INDEX('Curva Forward'!$C$5:$AN$13,MATCH(CONCATENATE(BD_COMERCIAL!$K799," ",BD_COMERCIAL!$L799),'Curva Forward'!$B$5:$B$13,0),MATCH(FS$4,'Curva Forward'!$C$4:$AN$4,0))),CU799)</f>
        <v>0</v>
      </c>
      <c r="FT799" s="200">
        <f>AH799*AH$2*IF($FC799="V",1,-1)*IF($Q799="Fixo",(CV799-INDEX('Curva Forward'!$C$5:$AN$13,MATCH(CONCATENATE(BD_COMERCIAL!$K799," ",BD_COMERCIAL!$L799),'Curva Forward'!$B$5:$B$13,0),MATCH(FT$4,'Curva Forward'!$C$4:$AN$4,0))),CV799)</f>
        <v>0</v>
      </c>
      <c r="FU799" s="200">
        <f>AI799*AI$2*IF($FC799="V",1,-1)*IF($Q799="Fixo",(CW799-INDEX('Curva Forward'!$C$5:$AN$13,MATCH(CONCATENATE(BD_COMERCIAL!$K799," ",BD_COMERCIAL!$L799),'Curva Forward'!$B$5:$B$13,0),MATCH(FU$4,'Curva Forward'!$C$4:$AN$4,0))),CW799)</f>
        <v>0</v>
      </c>
      <c r="FV799" s="200">
        <f>AJ799*AJ$2*IF($FC799="V",1,-1)*IF($Q799="Fixo",(CX799-INDEX('Curva Forward'!$C$5:$AN$13,MATCH(CONCATENATE(BD_COMERCIAL!$K799," ",BD_COMERCIAL!$L799),'Curva Forward'!$B$5:$B$13,0),MATCH(FV$4,'Curva Forward'!$C$4:$AN$4,0))),CX799)</f>
        <v>0</v>
      </c>
      <c r="FW799" s="200">
        <f>AK799*AK$2*IF($FC799="V",1,-1)*IF($Q799="Fixo",(CY799-INDEX('Curva Forward'!$C$5:$AN$13,MATCH(CONCATENATE(BD_COMERCIAL!$K799," ",BD_COMERCIAL!$L799),'Curva Forward'!$B$5:$B$13,0),MATCH(FW$4,'Curva Forward'!$C$4:$AN$4,0))),CY799)</f>
        <v>0</v>
      </c>
      <c r="FX799" s="200">
        <f>AL799*AL$2*IF($FC799="V",1,-1)*IF($Q799="Fixo",(CZ799-INDEX('Curva Forward'!$C$5:$AN$13,MATCH(CONCATENATE(BD_COMERCIAL!$K799," ",BD_COMERCIAL!$L799),'Curva Forward'!$B$5:$B$13,0),MATCH(FX$4,'Curva Forward'!$C$4:$AN$4,0))),CZ799)</f>
        <v>0</v>
      </c>
      <c r="FY799" s="200">
        <f>AM799*AM$2*IF($FC799="V",1,-1)*IF($Q799="Fixo",(DA799-INDEX('Curva Forward'!$C$5:$AN$13,MATCH(CONCATENATE(BD_COMERCIAL!$K799," ",BD_COMERCIAL!$L799),'Curva Forward'!$B$5:$B$13,0),MATCH(FY$4,'Curva Forward'!$C$4:$AN$4,0))),DA799)</f>
        <v>0</v>
      </c>
      <c r="FZ799" s="200">
        <f>AN799*AN$2*IF($FC799="V",1,-1)*IF($Q799="Fixo",(DB799-INDEX('Curva Forward'!$C$5:$AN$13,MATCH(CONCATENATE(BD_COMERCIAL!$K799," ",BD_COMERCIAL!$L799),'Curva Forward'!$B$5:$B$13,0),MATCH(FZ$4,'Curva Forward'!$C$4:$AN$4,0))),DB799)</f>
        <v>0</v>
      </c>
      <c r="GA799" s="200">
        <f>AO799*AO$2*IF($FC799="V",1,-1)*IF($Q799="Fixo",(DC799-INDEX('Curva Forward'!$C$5:$AN$13,MATCH(CONCATENATE(BD_COMERCIAL!$K799," ",BD_COMERCIAL!$L799),'Curva Forward'!$B$5:$B$13,0),MATCH(GA$4,'Curva Forward'!$C$4:$AN$4,0))),DC799)</f>
        <v>0</v>
      </c>
      <c r="GB799" s="200">
        <f>AP799*AP$2*IF($FC799="V",1,-1)*IF($Q799="Fixo",(DD799-INDEX('Curva Forward'!$C$5:$AN$13,MATCH(CONCATENATE(BD_COMERCIAL!$K799," ",BD_COMERCIAL!$L799),'Curva Forward'!$B$5:$B$13,0),MATCH(GB$4,'Curva Forward'!$C$4:$AN$4,0))),DD799)</f>
        <v>0</v>
      </c>
      <c r="GC799" s="200">
        <f>AQ799*AQ$2*IF($FC799="V",1,-1)*IF($Q799="Fixo",(DE799-INDEX('Curva Forward'!$C$5:$AN$13,MATCH(CONCATENATE(BD_COMERCIAL!$K799," ",BD_COMERCIAL!$L799),'Curva Forward'!$B$5:$B$13,0),MATCH(GC$4,'Curva Forward'!$C$4:$AN$4,0))),DE799)</f>
        <v>0</v>
      </c>
      <c r="GD799" s="200">
        <f>AR799*AR$2*IF($FC799="V",1,-1)*IF($Q799="Fixo",(DF799-INDEX('Curva Forward'!$C$5:$AN$13,MATCH(CONCATENATE(BD_COMERCIAL!$K799," ",BD_COMERCIAL!$L799),'Curva Forward'!$B$5:$B$13,0),MATCH(GD$4,'Curva Forward'!$C$4:$AN$4,0))),DF799)</f>
        <v>0</v>
      </c>
      <c r="GE799" s="200">
        <f>AS799*AS$2*IF($FC799="V",1,-1)*IF($Q799="Fixo",(DG799-INDEX('Curva Forward'!$C$5:$AN$13,MATCH(CONCATENATE(BD_COMERCIAL!$K799," ",BD_COMERCIAL!$L799),'Curva Forward'!$B$5:$B$13,0),MATCH(GE$4,'Curva Forward'!$C$4:$AN$4,0))),DG799)</f>
        <v>0</v>
      </c>
      <c r="GF799" s="200">
        <f>AT799*AT$2*IF($FC799="V",1,-1)*IF($Q799="Fixo",(DH799-INDEX('Curva Forward'!$C$5:$AN$13,MATCH(CONCATENATE(BD_COMERCIAL!$K799," ",BD_COMERCIAL!$L799),'Curva Forward'!$B$5:$B$13,0),MATCH(GF$4,'Curva Forward'!$C$4:$AN$4,0))),DH799)</f>
        <v>0</v>
      </c>
      <c r="GG799" s="200">
        <f>AU799*AU$2*IF($FC799="V",1,-1)*IF($Q799="Fixo",(DI799-INDEX('Curva Forward'!$C$5:$AN$13,MATCH(CONCATENATE(BD_COMERCIAL!$K799," ",BD_COMERCIAL!$L799),'Curva Forward'!$B$5:$B$13,0),MATCH(GG$4,'Curva Forward'!$C$4:$AN$4,0))),DI799)</f>
        <v>0</v>
      </c>
      <c r="GH799" s="200">
        <f>AV799*AV$2*IF($FC799="V",1,-1)*IF($Q799="Fixo",(DJ799-INDEX('Curva Forward'!$C$5:$AN$13,MATCH(CONCATENATE(BD_COMERCIAL!$K799," ",BD_COMERCIAL!$L799),'Curva Forward'!$B$5:$B$13,0),MATCH(GH$4,'Curva Forward'!$C$4:$AN$4,0))),DJ799)</f>
        <v>0</v>
      </c>
      <c r="GI799" s="200">
        <f>AW799*AW$2*IF($FC799="V",1,-1)*IF($Q799="Fixo",(DK799-INDEX('Curva Forward'!$C$5:$AN$13,MATCH(CONCATENATE(BD_COMERCIAL!$K799," ",BD_COMERCIAL!$L799),'Curva Forward'!$B$5:$B$13,0),MATCH(GI$4,'Curva Forward'!$C$4:$AN$4,0))),DK799)</f>
        <v>0</v>
      </c>
      <c r="GJ799" s="200">
        <f>AX799*AX$2*IF($FC799="V",1,-1)*IF($Q799="Fixo",(DL799-INDEX('Curva Forward'!$C$5:$AN$13,MATCH(CONCATENATE(BD_COMERCIAL!$K799," ",BD_COMERCIAL!$L799),'Curva Forward'!$B$5:$B$13,0),MATCH(GJ$4,'Curva Forward'!$C$4:$AN$4,0))),DL799)</f>
        <v>0</v>
      </c>
      <c r="GK799" s="200">
        <f>AY799*AY$2*IF($FC799="V",1,-1)*IF($Q799="Fixo",(DM799-INDEX('Curva Forward'!$C$5:$AN$13,MATCH(CONCATENATE(BD_COMERCIAL!$K799," ",BD_COMERCIAL!$L799),'Curva Forward'!$B$5:$B$13,0),MATCH(GK$4,'Curva Forward'!$C$4:$AN$4,0))),DM799)</f>
        <v>0</v>
      </c>
      <c r="GL799" s="200">
        <f>IF(EZ799="",0,CL799*CL$2*IF($FC799="V",1,-1)*IF($Q799="Fixo",(EZ799-INDEX('Curva Forward'!$C$5:$AN$13,MATCH(CONCATENATE(BD_COMERCIAL!$K799," ",BD_COMERCIAL!$L799),'Curva Forward'!$B$5:$B$13,0),MATCH(GL$4,'Curva Forward'!$C$4:$AN$4,0))),EZ799))</f>
        <v>0</v>
      </c>
      <c r="GM799" s="200">
        <f>IF(FA799="",0,CM799*CM$2*IF($FC799="V",1,-1)*IF($Q799="Fixo",(FA799-INDEX('Curva Forward'!$C$5:$AN$13,MATCH(CONCATENATE(BD_COMERCIAL!$K799," ",BD_COMERCIAL!$L799),'Curva Forward'!$B$5:$B$13,0),MATCH(GM$4,'Curva Forward'!$C$4:$AN$4,0))),FA799))</f>
        <v>0</v>
      </c>
      <c r="GN799" s="200">
        <f>IF(FB799="",0,CN799*CN$2*IF($FC799="V",1,-1)*IF($Q799="Fixo",(FB799-INDEX('Curva Forward'!$C$5:$AN$13,MATCH(CONCATENATE(BD_COMERCIAL!$K799," ",BD_COMERCIAL!$L799),'Curva Forward'!$B$5:$B$13,0),MATCH(GN$4,'Curva Forward'!$C$4:$AN$4,0))),FB799))</f>
        <v>0</v>
      </c>
      <c r="GO799" s="201">
        <f t="shared" ca="1" si="248"/>
        <v>0</v>
      </c>
      <c r="GP799" s="201">
        <f t="shared" ca="1" si="249"/>
        <v>0</v>
      </c>
    </row>
    <row r="800" spans="1:198" ht="15" customHeight="1" x14ac:dyDescent="0.25">
      <c r="A800" s="6"/>
      <c r="B800" s="7"/>
      <c r="C800" s="8"/>
      <c r="D800" s="9"/>
      <c r="E800" s="9"/>
      <c r="F800" s="113"/>
      <c r="G800" s="10"/>
      <c r="H800" s="113"/>
      <c r="I800" s="9"/>
      <c r="J800" s="166"/>
      <c r="K800" s="10"/>
      <c r="L800" s="84"/>
      <c r="M800" s="11"/>
      <c r="N800" s="12"/>
      <c r="O800" s="10"/>
      <c r="P800" s="84"/>
      <c r="Q800" s="84"/>
      <c r="R800" s="10"/>
      <c r="S800" s="14"/>
      <c r="T800" s="11"/>
      <c r="U800" s="12"/>
      <c r="V800" s="257" t="str">
        <f ca="1">IF(U800="","",
IF(U800="NA","",
IFERROR(VLOOKUP(EOMONTH(M800,-2)+1,IPCA!$A:$B,2,0),
VLOOKUP(EOMONTH(TODAY(),-2)+1,IPCA!$A:$B,2,0))/
VLOOKUP(EOMONTH(U800,-2)+1,IPCA!$A:$B,2,0)*
P800))</f>
        <v/>
      </c>
      <c r="W800" s="84"/>
      <c r="X800" s="13"/>
      <c r="Y800" s="166"/>
      <c r="AA800" s="108"/>
      <c r="AB800" s="15"/>
      <c r="AM800" s="6"/>
      <c r="AN800" s="15"/>
      <c r="AY800" s="6"/>
      <c r="AZ800" s="15"/>
      <c r="BK800" s="6"/>
      <c r="BL800" s="15"/>
      <c r="BW800" s="6"/>
      <c r="BX800" s="15"/>
      <c r="CI800" s="6"/>
      <c r="CJ800" s="16" t="str">
        <f t="shared" si="238"/>
        <v/>
      </c>
      <c r="CK800" s="16" t="str">
        <f t="shared" si="239"/>
        <v/>
      </c>
      <c r="CL800" s="16" t="str">
        <f t="shared" si="240"/>
        <v/>
      </c>
      <c r="CM800" s="16" t="str">
        <f t="shared" si="241"/>
        <v/>
      </c>
      <c r="CN800" s="16" t="str">
        <f t="shared" si="242"/>
        <v/>
      </c>
      <c r="CO800" s="18"/>
      <c r="CP800" s="15"/>
      <c r="DA800" s="6"/>
      <c r="DB800" s="15"/>
      <c r="DM800" s="6"/>
      <c r="DN800" s="15"/>
      <c r="DY800" s="6"/>
      <c r="DZ800" s="15"/>
      <c r="EK800" s="6"/>
      <c r="EL800" s="15"/>
      <c r="EW800" s="6"/>
      <c r="EX800" s="16" t="str">
        <f t="shared" si="255"/>
        <v/>
      </c>
      <c r="EY800" s="16" t="str">
        <f t="shared" si="256"/>
        <v/>
      </c>
      <c r="EZ800" s="16" t="str">
        <f t="shared" si="257"/>
        <v/>
      </c>
      <c r="FA800" s="16" t="str">
        <f t="shared" si="258"/>
        <v/>
      </c>
      <c r="FB800" s="160" t="str">
        <f t="shared" si="259"/>
        <v/>
      </c>
      <c r="FD800" s="20"/>
      <c r="FE800"/>
      <c r="FH800" s="284">
        <f t="shared" ca="1" si="243"/>
        <v>0</v>
      </c>
      <c r="FI800" s="208">
        <f t="shared" si="244"/>
        <v>0</v>
      </c>
      <c r="FK800">
        <f t="shared" si="245"/>
        <v>0</v>
      </c>
      <c r="FL800" s="201">
        <f t="shared" ca="1" si="246"/>
        <v>0</v>
      </c>
      <c r="FM800" s="201">
        <f t="shared" ca="1" si="247"/>
        <v>0</v>
      </c>
      <c r="FN800" s="200">
        <f>AB800*AB$2*IF($FC800="V",1,-1)*IF($Q800="Fixo",(CP800-INDEX('Curva Forward'!$C$5:$AN$13,MATCH(CONCATENATE(BD_COMERCIAL!$K800," ",BD_COMERCIAL!$L800),'Curva Forward'!$B$5:$B$13,0),MATCH(FN$4,'Curva Forward'!$C$4:$AN$4,0))),CP800)</f>
        <v>0</v>
      </c>
      <c r="FO800" s="200">
        <f>AC800*AC$2*IF($FC800="V",1,-1)*IF($Q800="Fixo",(CQ800-INDEX('Curva Forward'!$C$5:$AN$13,MATCH(CONCATENATE(BD_COMERCIAL!$K800," ",BD_COMERCIAL!$L800),'Curva Forward'!$B$5:$B$13,0),MATCH(FO$4,'Curva Forward'!$C$4:$AN$4,0))),CQ800)</f>
        <v>0</v>
      </c>
      <c r="FP800" s="200">
        <f>AD800*AD$2*IF($FC800="V",1,-1)*IF($Q800="Fixo",(CR800-INDEX('Curva Forward'!$C$5:$AN$13,MATCH(CONCATENATE(BD_COMERCIAL!$K800," ",BD_COMERCIAL!$L800),'Curva Forward'!$B$5:$B$13,0),MATCH(FP$4,'Curva Forward'!$C$4:$AN$4,0))),CR800)</f>
        <v>0</v>
      </c>
      <c r="FQ800" s="200">
        <f>AE800*AE$2*IF($FC800="V",1,-1)*IF($Q800="Fixo",(CS800-INDEX('Curva Forward'!$C$5:$AN$13,MATCH(CONCATENATE(BD_COMERCIAL!$K800," ",BD_COMERCIAL!$L800),'Curva Forward'!$B$5:$B$13,0),MATCH(FQ$4,'Curva Forward'!$C$4:$AN$4,0))),CS800)</f>
        <v>0</v>
      </c>
      <c r="FR800" s="200">
        <f>AF800*AF$2*IF($FC800="V",1,-1)*IF($Q800="Fixo",(CT800-INDEX('Curva Forward'!$C$5:$AN$13,MATCH(CONCATENATE(BD_COMERCIAL!$K800," ",BD_COMERCIAL!$L800),'Curva Forward'!$B$5:$B$13,0),MATCH(FR$4,'Curva Forward'!$C$4:$AN$4,0))),CT800)</f>
        <v>0</v>
      </c>
      <c r="FS800" s="200">
        <f>AG800*AG$2*IF($FC800="V",1,-1)*IF($Q800="Fixo",(CU800-INDEX('Curva Forward'!$C$5:$AN$13,MATCH(CONCATENATE(BD_COMERCIAL!$K800," ",BD_COMERCIAL!$L800),'Curva Forward'!$B$5:$B$13,0),MATCH(FS$4,'Curva Forward'!$C$4:$AN$4,0))),CU800)</f>
        <v>0</v>
      </c>
      <c r="FT800" s="200">
        <f>AH800*AH$2*IF($FC800="V",1,-1)*IF($Q800="Fixo",(CV800-INDEX('Curva Forward'!$C$5:$AN$13,MATCH(CONCATENATE(BD_COMERCIAL!$K800," ",BD_COMERCIAL!$L800),'Curva Forward'!$B$5:$B$13,0),MATCH(FT$4,'Curva Forward'!$C$4:$AN$4,0))),CV800)</f>
        <v>0</v>
      </c>
      <c r="FU800" s="200">
        <f>AI800*AI$2*IF($FC800="V",1,-1)*IF($Q800="Fixo",(CW800-INDEX('Curva Forward'!$C$5:$AN$13,MATCH(CONCATENATE(BD_COMERCIAL!$K800," ",BD_COMERCIAL!$L800),'Curva Forward'!$B$5:$B$13,0),MATCH(FU$4,'Curva Forward'!$C$4:$AN$4,0))),CW800)</f>
        <v>0</v>
      </c>
      <c r="FV800" s="200">
        <f>AJ800*AJ$2*IF($FC800="V",1,-1)*IF($Q800="Fixo",(CX800-INDEX('Curva Forward'!$C$5:$AN$13,MATCH(CONCATENATE(BD_COMERCIAL!$K800," ",BD_COMERCIAL!$L800),'Curva Forward'!$B$5:$B$13,0),MATCH(FV$4,'Curva Forward'!$C$4:$AN$4,0))),CX800)</f>
        <v>0</v>
      </c>
      <c r="FW800" s="200">
        <f>AK800*AK$2*IF($FC800="V",1,-1)*IF($Q800="Fixo",(CY800-INDEX('Curva Forward'!$C$5:$AN$13,MATCH(CONCATENATE(BD_COMERCIAL!$K800," ",BD_COMERCIAL!$L800),'Curva Forward'!$B$5:$B$13,0),MATCH(FW$4,'Curva Forward'!$C$4:$AN$4,0))),CY800)</f>
        <v>0</v>
      </c>
      <c r="FX800" s="200">
        <f>AL800*AL$2*IF($FC800="V",1,-1)*IF($Q800="Fixo",(CZ800-INDEX('Curva Forward'!$C$5:$AN$13,MATCH(CONCATENATE(BD_COMERCIAL!$K800," ",BD_COMERCIAL!$L800),'Curva Forward'!$B$5:$B$13,0),MATCH(FX$4,'Curva Forward'!$C$4:$AN$4,0))),CZ800)</f>
        <v>0</v>
      </c>
      <c r="FY800" s="200">
        <f>AM800*AM$2*IF($FC800="V",1,-1)*IF($Q800="Fixo",(DA800-INDEX('Curva Forward'!$C$5:$AN$13,MATCH(CONCATENATE(BD_COMERCIAL!$K800," ",BD_COMERCIAL!$L800),'Curva Forward'!$B$5:$B$13,0),MATCH(FY$4,'Curva Forward'!$C$4:$AN$4,0))),DA800)</f>
        <v>0</v>
      </c>
      <c r="FZ800" s="200">
        <f>AN800*AN$2*IF($FC800="V",1,-1)*IF($Q800="Fixo",(DB800-INDEX('Curva Forward'!$C$5:$AN$13,MATCH(CONCATENATE(BD_COMERCIAL!$K800," ",BD_COMERCIAL!$L800),'Curva Forward'!$B$5:$B$13,0),MATCH(FZ$4,'Curva Forward'!$C$4:$AN$4,0))),DB800)</f>
        <v>0</v>
      </c>
      <c r="GA800" s="200">
        <f>AO800*AO$2*IF($FC800="V",1,-1)*IF($Q800="Fixo",(DC800-INDEX('Curva Forward'!$C$5:$AN$13,MATCH(CONCATENATE(BD_COMERCIAL!$K800," ",BD_COMERCIAL!$L800),'Curva Forward'!$B$5:$B$13,0),MATCH(GA$4,'Curva Forward'!$C$4:$AN$4,0))),DC800)</f>
        <v>0</v>
      </c>
      <c r="GB800" s="200">
        <f>AP800*AP$2*IF($FC800="V",1,-1)*IF($Q800="Fixo",(DD800-INDEX('Curva Forward'!$C$5:$AN$13,MATCH(CONCATENATE(BD_COMERCIAL!$K800," ",BD_COMERCIAL!$L800),'Curva Forward'!$B$5:$B$13,0),MATCH(GB$4,'Curva Forward'!$C$4:$AN$4,0))),DD800)</f>
        <v>0</v>
      </c>
      <c r="GC800" s="200">
        <f>AQ800*AQ$2*IF($FC800="V",1,-1)*IF($Q800="Fixo",(DE800-INDEX('Curva Forward'!$C$5:$AN$13,MATCH(CONCATENATE(BD_COMERCIAL!$K800," ",BD_COMERCIAL!$L800),'Curva Forward'!$B$5:$B$13,0),MATCH(GC$4,'Curva Forward'!$C$4:$AN$4,0))),DE800)</f>
        <v>0</v>
      </c>
      <c r="GD800" s="200">
        <f>AR800*AR$2*IF($FC800="V",1,-1)*IF($Q800="Fixo",(DF800-INDEX('Curva Forward'!$C$5:$AN$13,MATCH(CONCATENATE(BD_COMERCIAL!$K800," ",BD_COMERCIAL!$L800),'Curva Forward'!$B$5:$B$13,0),MATCH(GD$4,'Curva Forward'!$C$4:$AN$4,0))),DF800)</f>
        <v>0</v>
      </c>
      <c r="GE800" s="200">
        <f>AS800*AS$2*IF($FC800="V",1,-1)*IF($Q800="Fixo",(DG800-INDEX('Curva Forward'!$C$5:$AN$13,MATCH(CONCATENATE(BD_COMERCIAL!$K800," ",BD_COMERCIAL!$L800),'Curva Forward'!$B$5:$B$13,0),MATCH(GE$4,'Curva Forward'!$C$4:$AN$4,0))),DG800)</f>
        <v>0</v>
      </c>
      <c r="GF800" s="200">
        <f>AT800*AT$2*IF($FC800="V",1,-1)*IF($Q800="Fixo",(DH800-INDEX('Curva Forward'!$C$5:$AN$13,MATCH(CONCATENATE(BD_COMERCIAL!$K800," ",BD_COMERCIAL!$L800),'Curva Forward'!$B$5:$B$13,0),MATCH(GF$4,'Curva Forward'!$C$4:$AN$4,0))),DH800)</f>
        <v>0</v>
      </c>
      <c r="GG800" s="200">
        <f>AU800*AU$2*IF($FC800="V",1,-1)*IF($Q800="Fixo",(DI800-INDEX('Curva Forward'!$C$5:$AN$13,MATCH(CONCATENATE(BD_COMERCIAL!$K800," ",BD_COMERCIAL!$L800),'Curva Forward'!$B$5:$B$13,0),MATCH(GG$4,'Curva Forward'!$C$4:$AN$4,0))),DI800)</f>
        <v>0</v>
      </c>
      <c r="GH800" s="200">
        <f>AV800*AV$2*IF($FC800="V",1,-1)*IF($Q800="Fixo",(DJ800-INDEX('Curva Forward'!$C$5:$AN$13,MATCH(CONCATENATE(BD_COMERCIAL!$K800," ",BD_COMERCIAL!$L800),'Curva Forward'!$B$5:$B$13,0),MATCH(GH$4,'Curva Forward'!$C$4:$AN$4,0))),DJ800)</f>
        <v>0</v>
      </c>
      <c r="GI800" s="200">
        <f>AW800*AW$2*IF($FC800="V",1,-1)*IF($Q800="Fixo",(DK800-INDEX('Curva Forward'!$C$5:$AN$13,MATCH(CONCATENATE(BD_COMERCIAL!$K800," ",BD_COMERCIAL!$L800),'Curva Forward'!$B$5:$B$13,0),MATCH(GI$4,'Curva Forward'!$C$4:$AN$4,0))),DK800)</f>
        <v>0</v>
      </c>
      <c r="GJ800" s="200">
        <f>AX800*AX$2*IF($FC800="V",1,-1)*IF($Q800="Fixo",(DL800-INDEX('Curva Forward'!$C$5:$AN$13,MATCH(CONCATENATE(BD_COMERCIAL!$K800," ",BD_COMERCIAL!$L800),'Curva Forward'!$B$5:$B$13,0),MATCH(GJ$4,'Curva Forward'!$C$4:$AN$4,0))),DL800)</f>
        <v>0</v>
      </c>
      <c r="GK800" s="200">
        <f>AY800*AY$2*IF($FC800="V",1,-1)*IF($Q800="Fixo",(DM800-INDEX('Curva Forward'!$C$5:$AN$13,MATCH(CONCATENATE(BD_COMERCIAL!$K800," ",BD_COMERCIAL!$L800),'Curva Forward'!$B$5:$B$13,0),MATCH(GK$4,'Curva Forward'!$C$4:$AN$4,0))),DM800)</f>
        <v>0</v>
      </c>
      <c r="GL800" s="200">
        <f>IF(EZ800="",0,CL800*CL$2*IF($FC800="V",1,-1)*IF($Q800="Fixo",(EZ800-INDEX('Curva Forward'!$C$5:$AN$13,MATCH(CONCATENATE(BD_COMERCIAL!$K800," ",BD_COMERCIAL!$L800),'Curva Forward'!$B$5:$B$13,0),MATCH(GL$4,'Curva Forward'!$C$4:$AN$4,0))),EZ800))</f>
        <v>0</v>
      </c>
      <c r="GM800" s="200">
        <f>IF(FA800="",0,CM800*CM$2*IF($FC800="V",1,-1)*IF($Q800="Fixo",(FA800-INDEX('Curva Forward'!$C$5:$AN$13,MATCH(CONCATENATE(BD_COMERCIAL!$K800," ",BD_COMERCIAL!$L800),'Curva Forward'!$B$5:$B$13,0),MATCH(GM$4,'Curva Forward'!$C$4:$AN$4,0))),FA800))</f>
        <v>0</v>
      </c>
      <c r="GN800" s="200">
        <f>IF(FB800="",0,CN800*CN$2*IF($FC800="V",1,-1)*IF($Q800="Fixo",(FB800-INDEX('Curva Forward'!$C$5:$AN$13,MATCH(CONCATENATE(BD_COMERCIAL!$K800," ",BD_COMERCIAL!$L800),'Curva Forward'!$B$5:$B$13,0),MATCH(GN$4,'Curva Forward'!$C$4:$AN$4,0))),FB800))</f>
        <v>0</v>
      </c>
      <c r="GO800" s="201">
        <f t="shared" ca="1" si="248"/>
        <v>0</v>
      </c>
      <c r="GP800" s="201">
        <f t="shared" ca="1" si="249"/>
        <v>0</v>
      </c>
    </row>
    <row r="801" spans="1:198" ht="15" customHeight="1" x14ac:dyDescent="0.25">
      <c r="A801" s="6"/>
      <c r="B801" s="7"/>
      <c r="C801" s="8"/>
      <c r="D801" s="9"/>
      <c r="E801" s="9"/>
      <c r="F801" s="113"/>
      <c r="G801" s="10"/>
      <c r="H801" s="113"/>
      <c r="I801" s="9"/>
      <c r="J801" s="166"/>
      <c r="K801" s="10"/>
      <c r="L801" s="84"/>
      <c r="M801" s="11"/>
      <c r="N801" s="12"/>
      <c r="O801" s="10"/>
      <c r="P801" s="84"/>
      <c r="Q801" s="84"/>
      <c r="R801" s="10"/>
      <c r="S801" s="14"/>
      <c r="T801" s="11"/>
      <c r="U801" s="12"/>
      <c r="V801" s="257" t="str">
        <f ca="1">IF(U801="","",
IF(U801="NA","",
IFERROR(VLOOKUP(EOMONTH(M801,-2)+1,IPCA!$A:$B,2,0),
VLOOKUP(EOMONTH(TODAY(),-2)+1,IPCA!$A:$B,2,0))/
VLOOKUP(EOMONTH(U801,-2)+1,IPCA!$A:$B,2,0)*
P801))</f>
        <v/>
      </c>
      <c r="W801" s="84"/>
      <c r="X801" s="13"/>
      <c r="Y801" s="166"/>
      <c r="AA801" s="108"/>
      <c r="AB801" s="15"/>
      <c r="AM801" s="6"/>
      <c r="AN801" s="15"/>
      <c r="AY801" s="6"/>
      <c r="AZ801" s="15"/>
      <c r="BK801" s="6"/>
      <c r="BL801" s="15"/>
      <c r="BW801" s="6"/>
      <c r="BX801" s="15"/>
      <c r="CI801" s="6"/>
      <c r="CJ801" s="16" t="str">
        <f t="shared" si="238"/>
        <v/>
      </c>
      <c r="CK801" s="16" t="str">
        <f t="shared" si="239"/>
        <v/>
      </c>
      <c r="CL801" s="16" t="str">
        <f t="shared" si="240"/>
        <v/>
      </c>
      <c r="CM801" s="16" t="str">
        <f t="shared" si="241"/>
        <v/>
      </c>
      <c r="CN801" s="16" t="str">
        <f t="shared" si="242"/>
        <v/>
      </c>
      <c r="CO801" s="18"/>
      <c r="CP801" s="15"/>
      <c r="DA801" s="6"/>
      <c r="DB801" s="15"/>
      <c r="DM801" s="6"/>
      <c r="DN801" s="15"/>
      <c r="DY801" s="6"/>
      <c r="DZ801" s="15"/>
      <c r="EK801" s="6"/>
      <c r="EL801" s="15"/>
      <c r="EW801" s="6"/>
      <c r="EX801" s="16" t="str">
        <f t="shared" si="255"/>
        <v/>
      </c>
      <c r="EY801" s="16" t="str">
        <f t="shared" si="256"/>
        <v/>
      </c>
      <c r="EZ801" s="16" t="str">
        <f t="shared" si="257"/>
        <v/>
      </c>
      <c r="FA801" s="16" t="str">
        <f t="shared" si="258"/>
        <v/>
      </c>
      <c r="FB801" s="160" t="str">
        <f t="shared" si="259"/>
        <v/>
      </c>
      <c r="FD801" s="20"/>
      <c r="FE801"/>
      <c r="FH801" s="284">
        <f t="shared" ca="1" si="243"/>
        <v>0</v>
      </c>
      <c r="FI801" s="208">
        <f t="shared" si="244"/>
        <v>0</v>
      </c>
      <c r="FK801">
        <f t="shared" si="245"/>
        <v>0</v>
      </c>
      <c r="FL801" s="201">
        <f t="shared" ca="1" si="246"/>
        <v>0</v>
      </c>
      <c r="FM801" s="201">
        <f t="shared" ca="1" si="247"/>
        <v>0</v>
      </c>
      <c r="FN801" s="200">
        <f>AB801*AB$2*IF($FC801="V",1,-1)*IF($Q801="Fixo",(CP801-INDEX('Curva Forward'!$C$5:$AN$13,MATCH(CONCATENATE(BD_COMERCIAL!$K801," ",BD_COMERCIAL!$L801),'Curva Forward'!$B$5:$B$13,0),MATCH(FN$4,'Curva Forward'!$C$4:$AN$4,0))),CP801)</f>
        <v>0</v>
      </c>
      <c r="FO801" s="200">
        <f>AC801*AC$2*IF($FC801="V",1,-1)*IF($Q801="Fixo",(CQ801-INDEX('Curva Forward'!$C$5:$AN$13,MATCH(CONCATENATE(BD_COMERCIAL!$K801," ",BD_COMERCIAL!$L801),'Curva Forward'!$B$5:$B$13,0),MATCH(FO$4,'Curva Forward'!$C$4:$AN$4,0))),CQ801)</f>
        <v>0</v>
      </c>
      <c r="FP801" s="200">
        <f>AD801*AD$2*IF($FC801="V",1,-1)*IF($Q801="Fixo",(CR801-INDEX('Curva Forward'!$C$5:$AN$13,MATCH(CONCATENATE(BD_COMERCIAL!$K801," ",BD_COMERCIAL!$L801),'Curva Forward'!$B$5:$B$13,0),MATCH(FP$4,'Curva Forward'!$C$4:$AN$4,0))),CR801)</f>
        <v>0</v>
      </c>
      <c r="FQ801" s="200">
        <f>AE801*AE$2*IF($FC801="V",1,-1)*IF($Q801="Fixo",(CS801-INDEX('Curva Forward'!$C$5:$AN$13,MATCH(CONCATENATE(BD_COMERCIAL!$K801," ",BD_COMERCIAL!$L801),'Curva Forward'!$B$5:$B$13,0),MATCH(FQ$4,'Curva Forward'!$C$4:$AN$4,0))),CS801)</f>
        <v>0</v>
      </c>
      <c r="FR801" s="200">
        <f>AF801*AF$2*IF($FC801="V",1,-1)*IF($Q801="Fixo",(CT801-INDEX('Curva Forward'!$C$5:$AN$13,MATCH(CONCATENATE(BD_COMERCIAL!$K801," ",BD_COMERCIAL!$L801),'Curva Forward'!$B$5:$B$13,0),MATCH(FR$4,'Curva Forward'!$C$4:$AN$4,0))),CT801)</f>
        <v>0</v>
      </c>
      <c r="FS801" s="200">
        <f>AG801*AG$2*IF($FC801="V",1,-1)*IF($Q801="Fixo",(CU801-INDEX('Curva Forward'!$C$5:$AN$13,MATCH(CONCATENATE(BD_COMERCIAL!$K801," ",BD_COMERCIAL!$L801),'Curva Forward'!$B$5:$B$13,0),MATCH(FS$4,'Curva Forward'!$C$4:$AN$4,0))),CU801)</f>
        <v>0</v>
      </c>
      <c r="FT801" s="200">
        <f>AH801*AH$2*IF($FC801="V",1,-1)*IF($Q801="Fixo",(CV801-INDEX('Curva Forward'!$C$5:$AN$13,MATCH(CONCATENATE(BD_COMERCIAL!$K801," ",BD_COMERCIAL!$L801),'Curva Forward'!$B$5:$B$13,0),MATCH(FT$4,'Curva Forward'!$C$4:$AN$4,0))),CV801)</f>
        <v>0</v>
      </c>
      <c r="FU801" s="200">
        <f>AI801*AI$2*IF($FC801="V",1,-1)*IF($Q801="Fixo",(CW801-INDEX('Curva Forward'!$C$5:$AN$13,MATCH(CONCATENATE(BD_COMERCIAL!$K801," ",BD_COMERCIAL!$L801),'Curva Forward'!$B$5:$B$13,0),MATCH(FU$4,'Curva Forward'!$C$4:$AN$4,0))),CW801)</f>
        <v>0</v>
      </c>
      <c r="FV801" s="200">
        <f>AJ801*AJ$2*IF($FC801="V",1,-1)*IF($Q801="Fixo",(CX801-INDEX('Curva Forward'!$C$5:$AN$13,MATCH(CONCATENATE(BD_COMERCIAL!$K801," ",BD_COMERCIAL!$L801),'Curva Forward'!$B$5:$B$13,0),MATCH(FV$4,'Curva Forward'!$C$4:$AN$4,0))),CX801)</f>
        <v>0</v>
      </c>
      <c r="FW801" s="200">
        <f>AK801*AK$2*IF($FC801="V",1,-1)*IF($Q801="Fixo",(CY801-INDEX('Curva Forward'!$C$5:$AN$13,MATCH(CONCATENATE(BD_COMERCIAL!$K801," ",BD_COMERCIAL!$L801),'Curva Forward'!$B$5:$B$13,0),MATCH(FW$4,'Curva Forward'!$C$4:$AN$4,0))),CY801)</f>
        <v>0</v>
      </c>
      <c r="FX801" s="200">
        <f>AL801*AL$2*IF($FC801="V",1,-1)*IF($Q801="Fixo",(CZ801-INDEX('Curva Forward'!$C$5:$AN$13,MATCH(CONCATENATE(BD_COMERCIAL!$K801," ",BD_COMERCIAL!$L801),'Curva Forward'!$B$5:$B$13,0),MATCH(FX$4,'Curva Forward'!$C$4:$AN$4,0))),CZ801)</f>
        <v>0</v>
      </c>
      <c r="FY801" s="200">
        <f>AM801*AM$2*IF($FC801="V",1,-1)*IF($Q801="Fixo",(DA801-INDEX('Curva Forward'!$C$5:$AN$13,MATCH(CONCATENATE(BD_COMERCIAL!$K801," ",BD_COMERCIAL!$L801),'Curva Forward'!$B$5:$B$13,0),MATCH(FY$4,'Curva Forward'!$C$4:$AN$4,0))),DA801)</f>
        <v>0</v>
      </c>
      <c r="FZ801" s="200">
        <f>AN801*AN$2*IF($FC801="V",1,-1)*IF($Q801="Fixo",(DB801-INDEX('Curva Forward'!$C$5:$AN$13,MATCH(CONCATENATE(BD_COMERCIAL!$K801," ",BD_COMERCIAL!$L801),'Curva Forward'!$B$5:$B$13,0),MATCH(FZ$4,'Curva Forward'!$C$4:$AN$4,0))),DB801)</f>
        <v>0</v>
      </c>
      <c r="GA801" s="200">
        <f>AO801*AO$2*IF($FC801="V",1,-1)*IF($Q801="Fixo",(DC801-INDEX('Curva Forward'!$C$5:$AN$13,MATCH(CONCATENATE(BD_COMERCIAL!$K801," ",BD_COMERCIAL!$L801),'Curva Forward'!$B$5:$B$13,0),MATCH(GA$4,'Curva Forward'!$C$4:$AN$4,0))),DC801)</f>
        <v>0</v>
      </c>
      <c r="GB801" s="200">
        <f>AP801*AP$2*IF($FC801="V",1,-1)*IF($Q801="Fixo",(DD801-INDEX('Curva Forward'!$C$5:$AN$13,MATCH(CONCATENATE(BD_COMERCIAL!$K801," ",BD_COMERCIAL!$L801),'Curva Forward'!$B$5:$B$13,0),MATCH(GB$4,'Curva Forward'!$C$4:$AN$4,0))),DD801)</f>
        <v>0</v>
      </c>
      <c r="GC801" s="200">
        <f>AQ801*AQ$2*IF($FC801="V",1,-1)*IF($Q801="Fixo",(DE801-INDEX('Curva Forward'!$C$5:$AN$13,MATCH(CONCATENATE(BD_COMERCIAL!$K801," ",BD_COMERCIAL!$L801),'Curva Forward'!$B$5:$B$13,0),MATCH(GC$4,'Curva Forward'!$C$4:$AN$4,0))),DE801)</f>
        <v>0</v>
      </c>
      <c r="GD801" s="200">
        <f>AR801*AR$2*IF($FC801="V",1,-1)*IF($Q801="Fixo",(DF801-INDEX('Curva Forward'!$C$5:$AN$13,MATCH(CONCATENATE(BD_COMERCIAL!$K801," ",BD_COMERCIAL!$L801),'Curva Forward'!$B$5:$B$13,0),MATCH(GD$4,'Curva Forward'!$C$4:$AN$4,0))),DF801)</f>
        <v>0</v>
      </c>
      <c r="GE801" s="200">
        <f>AS801*AS$2*IF($FC801="V",1,-1)*IF($Q801="Fixo",(DG801-INDEX('Curva Forward'!$C$5:$AN$13,MATCH(CONCATENATE(BD_COMERCIAL!$K801," ",BD_COMERCIAL!$L801),'Curva Forward'!$B$5:$B$13,0),MATCH(GE$4,'Curva Forward'!$C$4:$AN$4,0))),DG801)</f>
        <v>0</v>
      </c>
      <c r="GF801" s="200">
        <f>AT801*AT$2*IF($FC801="V",1,-1)*IF($Q801="Fixo",(DH801-INDEX('Curva Forward'!$C$5:$AN$13,MATCH(CONCATENATE(BD_COMERCIAL!$K801," ",BD_COMERCIAL!$L801),'Curva Forward'!$B$5:$B$13,0),MATCH(GF$4,'Curva Forward'!$C$4:$AN$4,0))),DH801)</f>
        <v>0</v>
      </c>
      <c r="GG801" s="200">
        <f>AU801*AU$2*IF($FC801="V",1,-1)*IF($Q801="Fixo",(DI801-INDEX('Curva Forward'!$C$5:$AN$13,MATCH(CONCATENATE(BD_COMERCIAL!$K801," ",BD_COMERCIAL!$L801),'Curva Forward'!$B$5:$B$13,0),MATCH(GG$4,'Curva Forward'!$C$4:$AN$4,0))),DI801)</f>
        <v>0</v>
      </c>
      <c r="GH801" s="200">
        <f>AV801*AV$2*IF($FC801="V",1,-1)*IF($Q801="Fixo",(DJ801-INDEX('Curva Forward'!$C$5:$AN$13,MATCH(CONCATENATE(BD_COMERCIAL!$K801," ",BD_COMERCIAL!$L801),'Curva Forward'!$B$5:$B$13,0),MATCH(GH$4,'Curva Forward'!$C$4:$AN$4,0))),DJ801)</f>
        <v>0</v>
      </c>
      <c r="GI801" s="200">
        <f>AW801*AW$2*IF($FC801="V",1,-1)*IF($Q801="Fixo",(DK801-INDEX('Curva Forward'!$C$5:$AN$13,MATCH(CONCATENATE(BD_COMERCIAL!$K801," ",BD_COMERCIAL!$L801),'Curva Forward'!$B$5:$B$13,0),MATCH(GI$4,'Curva Forward'!$C$4:$AN$4,0))),DK801)</f>
        <v>0</v>
      </c>
      <c r="GJ801" s="200">
        <f>AX801*AX$2*IF($FC801="V",1,-1)*IF($Q801="Fixo",(DL801-INDEX('Curva Forward'!$C$5:$AN$13,MATCH(CONCATENATE(BD_COMERCIAL!$K801," ",BD_COMERCIAL!$L801),'Curva Forward'!$B$5:$B$13,0),MATCH(GJ$4,'Curva Forward'!$C$4:$AN$4,0))),DL801)</f>
        <v>0</v>
      </c>
      <c r="GK801" s="200">
        <f>AY801*AY$2*IF($FC801="V",1,-1)*IF($Q801="Fixo",(DM801-INDEX('Curva Forward'!$C$5:$AN$13,MATCH(CONCATENATE(BD_COMERCIAL!$K801," ",BD_COMERCIAL!$L801),'Curva Forward'!$B$5:$B$13,0),MATCH(GK$4,'Curva Forward'!$C$4:$AN$4,0))),DM801)</f>
        <v>0</v>
      </c>
      <c r="GL801" s="200">
        <f>IF(EZ801="",0,CL801*CL$2*IF($FC801="V",1,-1)*IF($Q801="Fixo",(EZ801-INDEX('Curva Forward'!$C$5:$AN$13,MATCH(CONCATENATE(BD_COMERCIAL!$K801," ",BD_COMERCIAL!$L801),'Curva Forward'!$B$5:$B$13,0),MATCH(GL$4,'Curva Forward'!$C$4:$AN$4,0))),EZ801))</f>
        <v>0</v>
      </c>
      <c r="GM801" s="200">
        <f>IF(FA801="",0,CM801*CM$2*IF($FC801="V",1,-1)*IF($Q801="Fixo",(FA801-INDEX('Curva Forward'!$C$5:$AN$13,MATCH(CONCATENATE(BD_COMERCIAL!$K801," ",BD_COMERCIAL!$L801),'Curva Forward'!$B$5:$B$13,0),MATCH(GM$4,'Curva Forward'!$C$4:$AN$4,0))),FA801))</f>
        <v>0</v>
      </c>
      <c r="GN801" s="200">
        <f>IF(FB801="",0,CN801*CN$2*IF($FC801="V",1,-1)*IF($Q801="Fixo",(FB801-INDEX('Curva Forward'!$C$5:$AN$13,MATCH(CONCATENATE(BD_COMERCIAL!$K801," ",BD_COMERCIAL!$L801),'Curva Forward'!$B$5:$B$13,0),MATCH(GN$4,'Curva Forward'!$C$4:$AN$4,0))),FB801))</f>
        <v>0</v>
      </c>
      <c r="GO801" s="201">
        <f t="shared" ca="1" si="248"/>
        <v>0</v>
      </c>
      <c r="GP801" s="201">
        <f t="shared" ca="1" si="249"/>
        <v>0</v>
      </c>
    </row>
    <row r="802" spans="1:198" ht="15" customHeight="1" x14ac:dyDescent="0.25">
      <c r="A802" s="6"/>
      <c r="B802" s="7"/>
      <c r="C802" s="8"/>
      <c r="D802" s="9"/>
      <c r="E802" s="9"/>
      <c r="F802" s="113"/>
      <c r="G802" s="10"/>
      <c r="H802" s="113"/>
      <c r="I802" s="9"/>
      <c r="J802" s="166"/>
      <c r="K802" s="10"/>
      <c r="L802" s="84"/>
      <c r="M802" s="11"/>
      <c r="N802" s="12"/>
      <c r="O802" s="10"/>
      <c r="P802" s="84"/>
      <c r="Q802" s="84"/>
      <c r="R802" s="10"/>
      <c r="S802" s="14"/>
      <c r="T802" s="11"/>
      <c r="U802" s="12"/>
      <c r="V802" s="257" t="str">
        <f ca="1">IF(U802="","",
IF(U802="NA","",
IFERROR(VLOOKUP(EOMONTH(M802,-2)+1,IPCA!$A:$B,2,0),
VLOOKUP(EOMONTH(TODAY(),-2)+1,IPCA!$A:$B,2,0))/
VLOOKUP(EOMONTH(U802,-2)+1,IPCA!$A:$B,2,0)*
P802))</f>
        <v/>
      </c>
      <c r="W802" s="84"/>
      <c r="X802" s="13"/>
      <c r="Y802" s="166"/>
      <c r="AA802" s="108"/>
      <c r="AB802" s="15"/>
      <c r="AM802" s="6"/>
      <c r="AN802" s="15"/>
      <c r="AY802" s="6"/>
      <c r="AZ802" s="15"/>
      <c r="BK802" s="6"/>
      <c r="BL802" s="15"/>
      <c r="BW802" s="6"/>
      <c r="BX802" s="15"/>
      <c r="CI802" s="6"/>
      <c r="CJ802" s="16" t="str">
        <f t="shared" si="238"/>
        <v/>
      </c>
      <c r="CK802" s="16" t="str">
        <f t="shared" si="239"/>
        <v/>
      </c>
      <c r="CL802" s="16" t="str">
        <f t="shared" si="240"/>
        <v/>
      </c>
      <c r="CM802" s="16" t="str">
        <f t="shared" si="241"/>
        <v/>
      </c>
      <c r="CN802" s="16" t="str">
        <f t="shared" si="242"/>
        <v/>
      </c>
      <c r="CO802" s="18"/>
      <c r="CP802" s="15"/>
      <c r="DA802" s="6"/>
      <c r="DB802" s="15"/>
      <c r="DM802" s="6"/>
      <c r="DN802" s="15"/>
      <c r="DY802" s="6"/>
      <c r="DZ802" s="15"/>
      <c r="EK802" s="6"/>
      <c r="EL802" s="15"/>
      <c r="EW802" s="6"/>
      <c r="EX802" s="16" t="str">
        <f t="shared" si="255"/>
        <v/>
      </c>
      <c r="EY802" s="16" t="str">
        <f t="shared" si="256"/>
        <v/>
      </c>
      <c r="EZ802" s="16" t="str">
        <f t="shared" si="257"/>
        <v/>
      </c>
      <c r="FA802" s="16" t="str">
        <f t="shared" si="258"/>
        <v/>
      </c>
      <c r="FB802" s="160" t="str">
        <f t="shared" si="259"/>
        <v/>
      </c>
      <c r="FD802" s="20"/>
      <c r="FE802"/>
      <c r="FH802" s="284">
        <f t="shared" ca="1" si="243"/>
        <v>0</v>
      </c>
      <c r="FI802" s="208">
        <f t="shared" si="244"/>
        <v>0</v>
      </c>
      <c r="FK802">
        <f t="shared" si="245"/>
        <v>0</v>
      </c>
      <c r="FL802" s="201">
        <f t="shared" ca="1" si="246"/>
        <v>0</v>
      </c>
      <c r="FM802" s="201">
        <f t="shared" ca="1" si="247"/>
        <v>0</v>
      </c>
      <c r="FN802" s="200">
        <f>AB802*AB$2*IF($FC802="V",1,-1)*IF($Q802="Fixo",(CP802-INDEX('Curva Forward'!$C$5:$AN$13,MATCH(CONCATENATE(BD_COMERCIAL!$K802," ",BD_COMERCIAL!$L802),'Curva Forward'!$B$5:$B$13,0),MATCH(FN$4,'Curva Forward'!$C$4:$AN$4,0))),CP802)</f>
        <v>0</v>
      </c>
      <c r="FO802" s="200">
        <f>AC802*AC$2*IF($FC802="V",1,-1)*IF($Q802="Fixo",(CQ802-INDEX('Curva Forward'!$C$5:$AN$13,MATCH(CONCATENATE(BD_COMERCIAL!$K802," ",BD_COMERCIAL!$L802),'Curva Forward'!$B$5:$B$13,0),MATCH(FO$4,'Curva Forward'!$C$4:$AN$4,0))),CQ802)</f>
        <v>0</v>
      </c>
      <c r="FP802" s="200">
        <f>AD802*AD$2*IF($FC802="V",1,-1)*IF($Q802="Fixo",(CR802-INDEX('Curva Forward'!$C$5:$AN$13,MATCH(CONCATENATE(BD_COMERCIAL!$K802," ",BD_COMERCIAL!$L802),'Curva Forward'!$B$5:$B$13,0),MATCH(FP$4,'Curva Forward'!$C$4:$AN$4,0))),CR802)</f>
        <v>0</v>
      </c>
      <c r="FQ802" s="200">
        <f>AE802*AE$2*IF($FC802="V",1,-1)*IF($Q802="Fixo",(CS802-INDEX('Curva Forward'!$C$5:$AN$13,MATCH(CONCATENATE(BD_COMERCIAL!$K802," ",BD_COMERCIAL!$L802),'Curva Forward'!$B$5:$B$13,0),MATCH(FQ$4,'Curva Forward'!$C$4:$AN$4,0))),CS802)</f>
        <v>0</v>
      </c>
      <c r="FR802" s="200">
        <f>AF802*AF$2*IF($FC802="V",1,-1)*IF($Q802="Fixo",(CT802-INDEX('Curva Forward'!$C$5:$AN$13,MATCH(CONCATENATE(BD_COMERCIAL!$K802," ",BD_COMERCIAL!$L802),'Curva Forward'!$B$5:$B$13,0),MATCH(FR$4,'Curva Forward'!$C$4:$AN$4,0))),CT802)</f>
        <v>0</v>
      </c>
      <c r="FS802" s="200">
        <f>AG802*AG$2*IF($FC802="V",1,-1)*IF($Q802="Fixo",(CU802-INDEX('Curva Forward'!$C$5:$AN$13,MATCH(CONCATENATE(BD_COMERCIAL!$K802," ",BD_COMERCIAL!$L802),'Curva Forward'!$B$5:$B$13,0),MATCH(FS$4,'Curva Forward'!$C$4:$AN$4,0))),CU802)</f>
        <v>0</v>
      </c>
      <c r="FT802" s="200">
        <f>AH802*AH$2*IF($FC802="V",1,-1)*IF($Q802="Fixo",(CV802-INDEX('Curva Forward'!$C$5:$AN$13,MATCH(CONCATENATE(BD_COMERCIAL!$K802," ",BD_COMERCIAL!$L802),'Curva Forward'!$B$5:$B$13,0),MATCH(FT$4,'Curva Forward'!$C$4:$AN$4,0))),CV802)</f>
        <v>0</v>
      </c>
      <c r="FU802" s="200">
        <f>AI802*AI$2*IF($FC802="V",1,-1)*IF($Q802="Fixo",(CW802-INDEX('Curva Forward'!$C$5:$AN$13,MATCH(CONCATENATE(BD_COMERCIAL!$K802," ",BD_COMERCIAL!$L802),'Curva Forward'!$B$5:$B$13,0),MATCH(FU$4,'Curva Forward'!$C$4:$AN$4,0))),CW802)</f>
        <v>0</v>
      </c>
      <c r="FV802" s="200">
        <f>AJ802*AJ$2*IF($FC802="V",1,-1)*IF($Q802="Fixo",(CX802-INDEX('Curva Forward'!$C$5:$AN$13,MATCH(CONCATENATE(BD_COMERCIAL!$K802," ",BD_COMERCIAL!$L802),'Curva Forward'!$B$5:$B$13,0),MATCH(FV$4,'Curva Forward'!$C$4:$AN$4,0))),CX802)</f>
        <v>0</v>
      </c>
      <c r="FW802" s="200">
        <f>AK802*AK$2*IF($FC802="V",1,-1)*IF($Q802="Fixo",(CY802-INDEX('Curva Forward'!$C$5:$AN$13,MATCH(CONCATENATE(BD_COMERCIAL!$K802," ",BD_COMERCIAL!$L802),'Curva Forward'!$B$5:$B$13,0),MATCH(FW$4,'Curva Forward'!$C$4:$AN$4,0))),CY802)</f>
        <v>0</v>
      </c>
      <c r="FX802" s="200">
        <f>AL802*AL$2*IF($FC802="V",1,-1)*IF($Q802="Fixo",(CZ802-INDEX('Curva Forward'!$C$5:$AN$13,MATCH(CONCATENATE(BD_COMERCIAL!$K802," ",BD_COMERCIAL!$L802),'Curva Forward'!$B$5:$B$13,0),MATCH(FX$4,'Curva Forward'!$C$4:$AN$4,0))),CZ802)</f>
        <v>0</v>
      </c>
      <c r="FY802" s="200">
        <f>AM802*AM$2*IF($FC802="V",1,-1)*IF($Q802="Fixo",(DA802-INDEX('Curva Forward'!$C$5:$AN$13,MATCH(CONCATENATE(BD_COMERCIAL!$K802," ",BD_COMERCIAL!$L802),'Curva Forward'!$B$5:$B$13,0),MATCH(FY$4,'Curva Forward'!$C$4:$AN$4,0))),DA802)</f>
        <v>0</v>
      </c>
      <c r="FZ802" s="200">
        <f>AN802*AN$2*IF($FC802="V",1,-1)*IF($Q802="Fixo",(DB802-INDEX('Curva Forward'!$C$5:$AN$13,MATCH(CONCATENATE(BD_COMERCIAL!$K802," ",BD_COMERCIAL!$L802),'Curva Forward'!$B$5:$B$13,0),MATCH(FZ$4,'Curva Forward'!$C$4:$AN$4,0))),DB802)</f>
        <v>0</v>
      </c>
      <c r="GA802" s="200">
        <f>AO802*AO$2*IF($FC802="V",1,-1)*IF($Q802="Fixo",(DC802-INDEX('Curva Forward'!$C$5:$AN$13,MATCH(CONCATENATE(BD_COMERCIAL!$K802," ",BD_COMERCIAL!$L802),'Curva Forward'!$B$5:$B$13,0),MATCH(GA$4,'Curva Forward'!$C$4:$AN$4,0))),DC802)</f>
        <v>0</v>
      </c>
      <c r="GB802" s="200">
        <f>AP802*AP$2*IF($FC802="V",1,-1)*IF($Q802="Fixo",(DD802-INDEX('Curva Forward'!$C$5:$AN$13,MATCH(CONCATENATE(BD_COMERCIAL!$K802," ",BD_COMERCIAL!$L802),'Curva Forward'!$B$5:$B$13,0),MATCH(GB$4,'Curva Forward'!$C$4:$AN$4,0))),DD802)</f>
        <v>0</v>
      </c>
      <c r="GC802" s="200">
        <f>AQ802*AQ$2*IF($FC802="V",1,-1)*IF($Q802="Fixo",(DE802-INDEX('Curva Forward'!$C$5:$AN$13,MATCH(CONCATENATE(BD_COMERCIAL!$K802," ",BD_COMERCIAL!$L802),'Curva Forward'!$B$5:$B$13,0),MATCH(GC$4,'Curva Forward'!$C$4:$AN$4,0))),DE802)</f>
        <v>0</v>
      </c>
      <c r="GD802" s="200">
        <f>AR802*AR$2*IF($FC802="V",1,-1)*IF($Q802="Fixo",(DF802-INDEX('Curva Forward'!$C$5:$AN$13,MATCH(CONCATENATE(BD_COMERCIAL!$K802," ",BD_COMERCIAL!$L802),'Curva Forward'!$B$5:$B$13,0),MATCH(GD$4,'Curva Forward'!$C$4:$AN$4,0))),DF802)</f>
        <v>0</v>
      </c>
      <c r="GE802" s="200">
        <f>AS802*AS$2*IF($FC802="V",1,-1)*IF($Q802="Fixo",(DG802-INDEX('Curva Forward'!$C$5:$AN$13,MATCH(CONCATENATE(BD_COMERCIAL!$K802," ",BD_COMERCIAL!$L802),'Curva Forward'!$B$5:$B$13,0),MATCH(GE$4,'Curva Forward'!$C$4:$AN$4,0))),DG802)</f>
        <v>0</v>
      </c>
      <c r="GF802" s="200">
        <f>AT802*AT$2*IF($FC802="V",1,-1)*IF($Q802="Fixo",(DH802-INDEX('Curva Forward'!$C$5:$AN$13,MATCH(CONCATENATE(BD_COMERCIAL!$K802," ",BD_COMERCIAL!$L802),'Curva Forward'!$B$5:$B$13,0),MATCH(GF$4,'Curva Forward'!$C$4:$AN$4,0))),DH802)</f>
        <v>0</v>
      </c>
      <c r="GG802" s="200">
        <f>AU802*AU$2*IF($FC802="V",1,-1)*IF($Q802="Fixo",(DI802-INDEX('Curva Forward'!$C$5:$AN$13,MATCH(CONCATENATE(BD_COMERCIAL!$K802," ",BD_COMERCIAL!$L802),'Curva Forward'!$B$5:$B$13,0),MATCH(GG$4,'Curva Forward'!$C$4:$AN$4,0))),DI802)</f>
        <v>0</v>
      </c>
      <c r="GH802" s="200">
        <f>AV802*AV$2*IF($FC802="V",1,-1)*IF($Q802="Fixo",(DJ802-INDEX('Curva Forward'!$C$5:$AN$13,MATCH(CONCATENATE(BD_COMERCIAL!$K802," ",BD_COMERCIAL!$L802),'Curva Forward'!$B$5:$B$13,0),MATCH(GH$4,'Curva Forward'!$C$4:$AN$4,0))),DJ802)</f>
        <v>0</v>
      </c>
      <c r="GI802" s="200">
        <f>AW802*AW$2*IF($FC802="V",1,-1)*IF($Q802="Fixo",(DK802-INDEX('Curva Forward'!$C$5:$AN$13,MATCH(CONCATENATE(BD_COMERCIAL!$K802," ",BD_COMERCIAL!$L802),'Curva Forward'!$B$5:$B$13,0),MATCH(GI$4,'Curva Forward'!$C$4:$AN$4,0))),DK802)</f>
        <v>0</v>
      </c>
      <c r="GJ802" s="200">
        <f>AX802*AX$2*IF($FC802="V",1,-1)*IF($Q802="Fixo",(DL802-INDEX('Curva Forward'!$C$5:$AN$13,MATCH(CONCATENATE(BD_COMERCIAL!$K802," ",BD_COMERCIAL!$L802),'Curva Forward'!$B$5:$B$13,0),MATCH(GJ$4,'Curva Forward'!$C$4:$AN$4,0))),DL802)</f>
        <v>0</v>
      </c>
      <c r="GK802" s="200">
        <f>AY802*AY$2*IF($FC802="V",1,-1)*IF($Q802="Fixo",(DM802-INDEX('Curva Forward'!$C$5:$AN$13,MATCH(CONCATENATE(BD_COMERCIAL!$K802," ",BD_COMERCIAL!$L802),'Curva Forward'!$B$5:$B$13,0),MATCH(GK$4,'Curva Forward'!$C$4:$AN$4,0))),DM802)</f>
        <v>0</v>
      </c>
      <c r="GL802" s="200">
        <f>IF(EZ802="",0,CL802*CL$2*IF($FC802="V",1,-1)*IF($Q802="Fixo",(EZ802-INDEX('Curva Forward'!$C$5:$AN$13,MATCH(CONCATENATE(BD_COMERCIAL!$K802," ",BD_COMERCIAL!$L802),'Curva Forward'!$B$5:$B$13,0),MATCH(GL$4,'Curva Forward'!$C$4:$AN$4,0))),EZ802))</f>
        <v>0</v>
      </c>
      <c r="GM802" s="200">
        <f>IF(FA802="",0,CM802*CM$2*IF($FC802="V",1,-1)*IF($Q802="Fixo",(FA802-INDEX('Curva Forward'!$C$5:$AN$13,MATCH(CONCATENATE(BD_COMERCIAL!$K802," ",BD_COMERCIAL!$L802),'Curva Forward'!$B$5:$B$13,0),MATCH(GM$4,'Curva Forward'!$C$4:$AN$4,0))),FA802))</f>
        <v>0</v>
      </c>
      <c r="GN802" s="200">
        <f>IF(FB802="",0,CN802*CN$2*IF($FC802="V",1,-1)*IF($Q802="Fixo",(FB802-INDEX('Curva Forward'!$C$5:$AN$13,MATCH(CONCATENATE(BD_COMERCIAL!$K802," ",BD_COMERCIAL!$L802),'Curva Forward'!$B$5:$B$13,0),MATCH(GN$4,'Curva Forward'!$C$4:$AN$4,0))),FB802))</f>
        <v>0</v>
      </c>
      <c r="GO802" s="201">
        <f t="shared" ca="1" si="248"/>
        <v>0</v>
      </c>
      <c r="GP802" s="201">
        <f t="shared" ca="1" si="249"/>
        <v>0</v>
      </c>
    </row>
    <row r="803" spans="1:198" ht="15" customHeight="1" x14ac:dyDescent="0.25">
      <c r="A803" s="6"/>
      <c r="B803" s="7"/>
      <c r="C803" s="8"/>
      <c r="D803" s="9"/>
      <c r="E803" s="9"/>
      <c r="F803" s="113"/>
      <c r="G803" s="10"/>
      <c r="H803" s="113"/>
      <c r="I803" s="9"/>
      <c r="J803" s="166"/>
      <c r="K803" s="10"/>
      <c r="L803" s="84"/>
      <c r="M803" s="11"/>
      <c r="N803" s="12"/>
      <c r="O803" s="10"/>
      <c r="P803" s="84"/>
      <c r="Q803" s="84"/>
      <c r="R803" s="10"/>
      <c r="S803" s="14"/>
      <c r="T803" s="11"/>
      <c r="U803" s="12"/>
      <c r="V803" s="257" t="str">
        <f ca="1">IF(U803="","",
IF(U803="NA","",
IFERROR(VLOOKUP(EOMONTH(M803,-2)+1,IPCA!$A:$B,2,0),
VLOOKUP(EOMONTH(TODAY(),-2)+1,IPCA!$A:$B,2,0))/
VLOOKUP(EOMONTH(U803,-2)+1,IPCA!$A:$B,2,0)*
P803))</f>
        <v/>
      </c>
      <c r="W803" s="84"/>
      <c r="X803" s="13"/>
      <c r="Y803" s="166"/>
      <c r="AA803" s="108"/>
      <c r="AB803" s="15"/>
      <c r="AM803" s="6"/>
      <c r="AN803" s="15"/>
      <c r="AY803" s="6"/>
      <c r="AZ803" s="15"/>
      <c r="BK803" s="6"/>
      <c r="BL803" s="15"/>
      <c r="BW803" s="6"/>
      <c r="BX803" s="15"/>
      <c r="CI803" s="6"/>
      <c r="CJ803" s="16" t="str">
        <f t="shared" si="238"/>
        <v/>
      </c>
      <c r="CK803" s="16" t="str">
        <f t="shared" si="239"/>
        <v/>
      </c>
      <c r="CL803" s="16" t="str">
        <f t="shared" si="240"/>
        <v/>
      </c>
      <c r="CM803" s="16" t="str">
        <f t="shared" si="241"/>
        <v/>
      </c>
      <c r="CN803" s="16" t="str">
        <f t="shared" si="242"/>
        <v/>
      </c>
      <c r="CO803" s="18"/>
      <c r="CP803" s="15"/>
      <c r="DA803" s="6"/>
      <c r="DB803" s="15"/>
      <c r="DM803" s="6"/>
      <c r="DN803" s="15"/>
      <c r="DY803" s="6"/>
      <c r="DZ803" s="15"/>
      <c r="EK803" s="6"/>
      <c r="EL803" s="15"/>
      <c r="EW803" s="6"/>
      <c r="EX803" s="16" t="str">
        <f t="shared" si="255"/>
        <v/>
      </c>
      <c r="EY803" s="16" t="str">
        <f t="shared" si="256"/>
        <v/>
      </c>
      <c r="EZ803" s="16" t="str">
        <f t="shared" si="257"/>
        <v/>
      </c>
      <c r="FA803" s="16" t="str">
        <f t="shared" si="258"/>
        <v/>
      </c>
      <c r="FB803" s="160" t="str">
        <f t="shared" si="259"/>
        <v/>
      </c>
      <c r="FD803" s="20"/>
      <c r="FE803"/>
      <c r="FH803" s="284">
        <f t="shared" ca="1" si="243"/>
        <v>0</v>
      </c>
      <c r="FI803" s="208">
        <f t="shared" si="244"/>
        <v>0</v>
      </c>
      <c r="FK803">
        <f t="shared" si="245"/>
        <v>0</v>
      </c>
      <c r="FL803" s="201">
        <f t="shared" ca="1" si="246"/>
        <v>0</v>
      </c>
      <c r="FM803" s="201">
        <f t="shared" ca="1" si="247"/>
        <v>0</v>
      </c>
      <c r="FN803" s="200">
        <f>AB803*AB$2*IF($FC803="V",1,-1)*IF($Q803="Fixo",(CP803-INDEX('Curva Forward'!$C$5:$AN$13,MATCH(CONCATENATE(BD_COMERCIAL!$K803," ",BD_COMERCIAL!$L803),'Curva Forward'!$B$5:$B$13,0),MATCH(FN$4,'Curva Forward'!$C$4:$AN$4,0))),CP803)</f>
        <v>0</v>
      </c>
      <c r="FO803" s="200">
        <f>AC803*AC$2*IF($FC803="V",1,-1)*IF($Q803="Fixo",(CQ803-INDEX('Curva Forward'!$C$5:$AN$13,MATCH(CONCATENATE(BD_COMERCIAL!$K803," ",BD_COMERCIAL!$L803),'Curva Forward'!$B$5:$B$13,0),MATCH(FO$4,'Curva Forward'!$C$4:$AN$4,0))),CQ803)</f>
        <v>0</v>
      </c>
      <c r="FP803" s="200">
        <f>AD803*AD$2*IF($FC803="V",1,-1)*IF($Q803="Fixo",(CR803-INDEX('Curva Forward'!$C$5:$AN$13,MATCH(CONCATENATE(BD_COMERCIAL!$K803," ",BD_COMERCIAL!$L803),'Curva Forward'!$B$5:$B$13,0),MATCH(FP$4,'Curva Forward'!$C$4:$AN$4,0))),CR803)</f>
        <v>0</v>
      </c>
      <c r="FQ803" s="200">
        <f>AE803*AE$2*IF($FC803="V",1,-1)*IF($Q803="Fixo",(CS803-INDEX('Curva Forward'!$C$5:$AN$13,MATCH(CONCATENATE(BD_COMERCIAL!$K803," ",BD_COMERCIAL!$L803),'Curva Forward'!$B$5:$B$13,0),MATCH(FQ$4,'Curva Forward'!$C$4:$AN$4,0))),CS803)</f>
        <v>0</v>
      </c>
      <c r="FR803" s="200">
        <f>AF803*AF$2*IF($FC803="V",1,-1)*IF($Q803="Fixo",(CT803-INDEX('Curva Forward'!$C$5:$AN$13,MATCH(CONCATENATE(BD_COMERCIAL!$K803," ",BD_COMERCIAL!$L803),'Curva Forward'!$B$5:$B$13,0),MATCH(FR$4,'Curva Forward'!$C$4:$AN$4,0))),CT803)</f>
        <v>0</v>
      </c>
      <c r="FS803" s="200">
        <f>AG803*AG$2*IF($FC803="V",1,-1)*IF($Q803="Fixo",(CU803-INDEX('Curva Forward'!$C$5:$AN$13,MATCH(CONCATENATE(BD_COMERCIAL!$K803," ",BD_COMERCIAL!$L803),'Curva Forward'!$B$5:$B$13,0),MATCH(FS$4,'Curva Forward'!$C$4:$AN$4,0))),CU803)</f>
        <v>0</v>
      </c>
      <c r="FT803" s="200">
        <f>AH803*AH$2*IF($FC803="V",1,-1)*IF($Q803="Fixo",(CV803-INDEX('Curva Forward'!$C$5:$AN$13,MATCH(CONCATENATE(BD_COMERCIAL!$K803," ",BD_COMERCIAL!$L803),'Curva Forward'!$B$5:$B$13,0),MATCH(FT$4,'Curva Forward'!$C$4:$AN$4,0))),CV803)</f>
        <v>0</v>
      </c>
      <c r="FU803" s="200">
        <f>AI803*AI$2*IF($FC803="V",1,-1)*IF($Q803="Fixo",(CW803-INDEX('Curva Forward'!$C$5:$AN$13,MATCH(CONCATENATE(BD_COMERCIAL!$K803," ",BD_COMERCIAL!$L803),'Curva Forward'!$B$5:$B$13,0),MATCH(FU$4,'Curva Forward'!$C$4:$AN$4,0))),CW803)</f>
        <v>0</v>
      </c>
      <c r="FV803" s="200">
        <f>AJ803*AJ$2*IF($FC803="V",1,-1)*IF($Q803="Fixo",(CX803-INDEX('Curva Forward'!$C$5:$AN$13,MATCH(CONCATENATE(BD_COMERCIAL!$K803," ",BD_COMERCIAL!$L803),'Curva Forward'!$B$5:$B$13,0),MATCH(FV$4,'Curva Forward'!$C$4:$AN$4,0))),CX803)</f>
        <v>0</v>
      </c>
      <c r="FW803" s="200">
        <f>AK803*AK$2*IF($FC803="V",1,-1)*IF($Q803="Fixo",(CY803-INDEX('Curva Forward'!$C$5:$AN$13,MATCH(CONCATENATE(BD_COMERCIAL!$K803," ",BD_COMERCIAL!$L803),'Curva Forward'!$B$5:$B$13,0),MATCH(FW$4,'Curva Forward'!$C$4:$AN$4,0))),CY803)</f>
        <v>0</v>
      </c>
      <c r="FX803" s="200">
        <f>AL803*AL$2*IF($FC803="V",1,-1)*IF($Q803="Fixo",(CZ803-INDEX('Curva Forward'!$C$5:$AN$13,MATCH(CONCATENATE(BD_COMERCIAL!$K803," ",BD_COMERCIAL!$L803),'Curva Forward'!$B$5:$B$13,0),MATCH(FX$4,'Curva Forward'!$C$4:$AN$4,0))),CZ803)</f>
        <v>0</v>
      </c>
      <c r="FY803" s="200">
        <f>AM803*AM$2*IF($FC803="V",1,-1)*IF($Q803="Fixo",(DA803-INDEX('Curva Forward'!$C$5:$AN$13,MATCH(CONCATENATE(BD_COMERCIAL!$K803," ",BD_COMERCIAL!$L803),'Curva Forward'!$B$5:$B$13,0),MATCH(FY$4,'Curva Forward'!$C$4:$AN$4,0))),DA803)</f>
        <v>0</v>
      </c>
      <c r="FZ803" s="200">
        <f>AN803*AN$2*IF($FC803="V",1,-1)*IF($Q803="Fixo",(DB803-INDEX('Curva Forward'!$C$5:$AN$13,MATCH(CONCATENATE(BD_COMERCIAL!$K803," ",BD_COMERCIAL!$L803),'Curva Forward'!$B$5:$B$13,0),MATCH(FZ$4,'Curva Forward'!$C$4:$AN$4,0))),DB803)</f>
        <v>0</v>
      </c>
      <c r="GA803" s="200">
        <f>AO803*AO$2*IF($FC803="V",1,-1)*IF($Q803="Fixo",(DC803-INDEX('Curva Forward'!$C$5:$AN$13,MATCH(CONCATENATE(BD_COMERCIAL!$K803," ",BD_COMERCIAL!$L803),'Curva Forward'!$B$5:$B$13,0),MATCH(GA$4,'Curva Forward'!$C$4:$AN$4,0))),DC803)</f>
        <v>0</v>
      </c>
      <c r="GB803" s="200">
        <f>AP803*AP$2*IF($FC803="V",1,-1)*IF($Q803="Fixo",(DD803-INDEX('Curva Forward'!$C$5:$AN$13,MATCH(CONCATENATE(BD_COMERCIAL!$K803," ",BD_COMERCIAL!$L803),'Curva Forward'!$B$5:$B$13,0),MATCH(GB$4,'Curva Forward'!$C$4:$AN$4,0))),DD803)</f>
        <v>0</v>
      </c>
      <c r="GC803" s="200">
        <f>AQ803*AQ$2*IF($FC803="V",1,-1)*IF($Q803="Fixo",(DE803-INDEX('Curva Forward'!$C$5:$AN$13,MATCH(CONCATENATE(BD_COMERCIAL!$K803," ",BD_COMERCIAL!$L803),'Curva Forward'!$B$5:$B$13,0),MATCH(GC$4,'Curva Forward'!$C$4:$AN$4,0))),DE803)</f>
        <v>0</v>
      </c>
      <c r="GD803" s="200">
        <f>AR803*AR$2*IF($FC803="V",1,-1)*IF($Q803="Fixo",(DF803-INDEX('Curva Forward'!$C$5:$AN$13,MATCH(CONCATENATE(BD_COMERCIAL!$K803," ",BD_COMERCIAL!$L803),'Curva Forward'!$B$5:$B$13,0),MATCH(GD$4,'Curva Forward'!$C$4:$AN$4,0))),DF803)</f>
        <v>0</v>
      </c>
      <c r="GE803" s="200">
        <f>AS803*AS$2*IF($FC803="V",1,-1)*IF($Q803="Fixo",(DG803-INDEX('Curva Forward'!$C$5:$AN$13,MATCH(CONCATENATE(BD_COMERCIAL!$K803," ",BD_COMERCIAL!$L803),'Curva Forward'!$B$5:$B$13,0),MATCH(GE$4,'Curva Forward'!$C$4:$AN$4,0))),DG803)</f>
        <v>0</v>
      </c>
      <c r="GF803" s="200">
        <f>AT803*AT$2*IF($FC803="V",1,-1)*IF($Q803="Fixo",(DH803-INDEX('Curva Forward'!$C$5:$AN$13,MATCH(CONCATENATE(BD_COMERCIAL!$K803," ",BD_COMERCIAL!$L803),'Curva Forward'!$B$5:$B$13,0),MATCH(GF$4,'Curva Forward'!$C$4:$AN$4,0))),DH803)</f>
        <v>0</v>
      </c>
      <c r="GG803" s="200">
        <f>AU803*AU$2*IF($FC803="V",1,-1)*IF($Q803="Fixo",(DI803-INDEX('Curva Forward'!$C$5:$AN$13,MATCH(CONCATENATE(BD_COMERCIAL!$K803," ",BD_COMERCIAL!$L803),'Curva Forward'!$B$5:$B$13,0),MATCH(GG$4,'Curva Forward'!$C$4:$AN$4,0))),DI803)</f>
        <v>0</v>
      </c>
      <c r="GH803" s="200">
        <f>AV803*AV$2*IF($FC803="V",1,-1)*IF($Q803="Fixo",(DJ803-INDEX('Curva Forward'!$C$5:$AN$13,MATCH(CONCATENATE(BD_COMERCIAL!$K803," ",BD_COMERCIAL!$L803),'Curva Forward'!$B$5:$B$13,0),MATCH(GH$4,'Curva Forward'!$C$4:$AN$4,0))),DJ803)</f>
        <v>0</v>
      </c>
      <c r="GI803" s="200">
        <f>AW803*AW$2*IF($FC803="V",1,-1)*IF($Q803="Fixo",(DK803-INDEX('Curva Forward'!$C$5:$AN$13,MATCH(CONCATENATE(BD_COMERCIAL!$K803," ",BD_COMERCIAL!$L803),'Curva Forward'!$B$5:$B$13,0),MATCH(GI$4,'Curva Forward'!$C$4:$AN$4,0))),DK803)</f>
        <v>0</v>
      </c>
      <c r="GJ803" s="200">
        <f>AX803*AX$2*IF($FC803="V",1,-1)*IF($Q803="Fixo",(DL803-INDEX('Curva Forward'!$C$5:$AN$13,MATCH(CONCATENATE(BD_COMERCIAL!$K803," ",BD_COMERCIAL!$L803),'Curva Forward'!$B$5:$B$13,0),MATCH(GJ$4,'Curva Forward'!$C$4:$AN$4,0))),DL803)</f>
        <v>0</v>
      </c>
      <c r="GK803" s="200">
        <f>AY803*AY$2*IF($FC803="V",1,-1)*IF($Q803="Fixo",(DM803-INDEX('Curva Forward'!$C$5:$AN$13,MATCH(CONCATENATE(BD_COMERCIAL!$K803," ",BD_COMERCIAL!$L803),'Curva Forward'!$B$5:$B$13,0),MATCH(GK$4,'Curva Forward'!$C$4:$AN$4,0))),DM803)</f>
        <v>0</v>
      </c>
      <c r="GL803" s="200">
        <f>IF(EZ803="",0,CL803*CL$2*IF($FC803="V",1,-1)*IF($Q803="Fixo",(EZ803-INDEX('Curva Forward'!$C$5:$AN$13,MATCH(CONCATENATE(BD_COMERCIAL!$K803," ",BD_COMERCIAL!$L803),'Curva Forward'!$B$5:$B$13,0),MATCH(GL$4,'Curva Forward'!$C$4:$AN$4,0))),EZ803))</f>
        <v>0</v>
      </c>
      <c r="GM803" s="200">
        <f>IF(FA803="",0,CM803*CM$2*IF($FC803="V",1,-1)*IF($Q803="Fixo",(FA803-INDEX('Curva Forward'!$C$5:$AN$13,MATCH(CONCATENATE(BD_COMERCIAL!$K803," ",BD_COMERCIAL!$L803),'Curva Forward'!$B$5:$B$13,0),MATCH(GM$4,'Curva Forward'!$C$4:$AN$4,0))),FA803))</f>
        <v>0</v>
      </c>
      <c r="GN803" s="200">
        <f>IF(FB803="",0,CN803*CN$2*IF($FC803="V",1,-1)*IF($Q803="Fixo",(FB803-INDEX('Curva Forward'!$C$5:$AN$13,MATCH(CONCATENATE(BD_COMERCIAL!$K803," ",BD_COMERCIAL!$L803),'Curva Forward'!$B$5:$B$13,0),MATCH(GN$4,'Curva Forward'!$C$4:$AN$4,0))),FB803))</f>
        <v>0</v>
      </c>
      <c r="GO803" s="201">
        <f t="shared" ca="1" si="248"/>
        <v>0</v>
      </c>
      <c r="GP803" s="201">
        <f t="shared" ca="1" si="249"/>
        <v>0</v>
      </c>
    </row>
    <row r="804" spans="1:198" ht="15" customHeight="1" x14ac:dyDescent="0.25">
      <c r="A804" s="6"/>
      <c r="B804" s="7"/>
      <c r="C804" s="8"/>
      <c r="D804" s="9"/>
      <c r="E804" s="9"/>
      <c r="F804" s="113"/>
      <c r="G804" s="10"/>
      <c r="H804" s="113"/>
      <c r="I804" s="9"/>
      <c r="J804" s="166"/>
      <c r="K804" s="10"/>
      <c r="L804" s="84"/>
      <c r="M804" s="11"/>
      <c r="N804" s="12"/>
      <c r="O804" s="10"/>
      <c r="P804" s="84"/>
      <c r="Q804" s="84"/>
      <c r="R804" s="10"/>
      <c r="S804" s="14"/>
      <c r="T804" s="11"/>
      <c r="U804" s="12"/>
      <c r="V804" s="257" t="str">
        <f ca="1">IF(U804="","",
IF(U804="NA","",
IFERROR(VLOOKUP(EOMONTH(M804,-2)+1,IPCA!$A:$B,2,0),
VLOOKUP(EOMONTH(TODAY(),-2)+1,IPCA!$A:$B,2,0))/
VLOOKUP(EOMONTH(U804,-2)+1,IPCA!$A:$B,2,0)*
P804))</f>
        <v/>
      </c>
      <c r="W804" s="84"/>
      <c r="X804" s="13"/>
      <c r="Y804" s="166"/>
      <c r="AA804" s="108"/>
      <c r="AB804" s="15"/>
      <c r="AM804" s="6"/>
      <c r="AN804" s="15"/>
      <c r="AY804" s="6"/>
      <c r="AZ804" s="15"/>
      <c r="BK804" s="6"/>
      <c r="BL804" s="15"/>
      <c r="BW804" s="6"/>
      <c r="BX804" s="15"/>
      <c r="CI804" s="6"/>
      <c r="CJ804" s="16" t="str">
        <f t="shared" si="238"/>
        <v/>
      </c>
      <c r="CK804" s="16" t="str">
        <f t="shared" si="239"/>
        <v/>
      </c>
      <c r="CL804" s="16" t="str">
        <f t="shared" si="240"/>
        <v/>
      </c>
      <c r="CM804" s="16" t="str">
        <f t="shared" si="241"/>
        <v/>
      </c>
      <c r="CN804" s="16" t="str">
        <f t="shared" si="242"/>
        <v/>
      </c>
      <c r="CO804" s="18"/>
      <c r="CP804" s="15"/>
      <c r="DA804" s="6"/>
      <c r="DB804" s="15"/>
      <c r="DM804" s="6"/>
      <c r="DN804" s="15"/>
      <c r="DY804" s="6"/>
      <c r="DZ804" s="15"/>
      <c r="EK804" s="6"/>
      <c r="EL804" s="15"/>
      <c r="EW804" s="6"/>
      <c r="EX804" s="16" t="str">
        <f t="shared" si="255"/>
        <v/>
      </c>
      <c r="EY804" s="16" t="str">
        <f t="shared" si="256"/>
        <v/>
      </c>
      <c r="EZ804" s="16" t="str">
        <f t="shared" si="257"/>
        <v/>
      </c>
      <c r="FA804" s="16" t="str">
        <f t="shared" si="258"/>
        <v/>
      </c>
      <c r="FB804" s="160" t="str">
        <f t="shared" si="259"/>
        <v/>
      </c>
      <c r="FD804" s="20"/>
      <c r="FE804"/>
      <c r="FH804" s="284">
        <f t="shared" ca="1" si="243"/>
        <v>0</v>
      </c>
      <c r="FI804" s="208">
        <f t="shared" si="244"/>
        <v>0</v>
      </c>
      <c r="FK804">
        <f t="shared" si="245"/>
        <v>0</v>
      </c>
      <c r="FL804" s="201">
        <f t="shared" ca="1" si="246"/>
        <v>0</v>
      </c>
      <c r="FM804" s="201">
        <f t="shared" ca="1" si="247"/>
        <v>0</v>
      </c>
      <c r="FN804" s="200">
        <f>AB804*AB$2*IF($FC804="V",1,-1)*IF($Q804="Fixo",(CP804-INDEX('Curva Forward'!$C$5:$AN$13,MATCH(CONCATENATE(BD_COMERCIAL!$K804," ",BD_COMERCIAL!$L804),'Curva Forward'!$B$5:$B$13,0),MATCH(FN$4,'Curva Forward'!$C$4:$AN$4,0))),CP804)</f>
        <v>0</v>
      </c>
      <c r="FO804" s="200">
        <f>AC804*AC$2*IF($FC804="V",1,-1)*IF($Q804="Fixo",(CQ804-INDEX('Curva Forward'!$C$5:$AN$13,MATCH(CONCATENATE(BD_COMERCIAL!$K804," ",BD_COMERCIAL!$L804),'Curva Forward'!$B$5:$B$13,0),MATCH(FO$4,'Curva Forward'!$C$4:$AN$4,0))),CQ804)</f>
        <v>0</v>
      </c>
      <c r="FP804" s="200">
        <f>AD804*AD$2*IF($FC804="V",1,-1)*IF($Q804="Fixo",(CR804-INDEX('Curva Forward'!$C$5:$AN$13,MATCH(CONCATENATE(BD_COMERCIAL!$K804," ",BD_COMERCIAL!$L804),'Curva Forward'!$B$5:$B$13,0),MATCH(FP$4,'Curva Forward'!$C$4:$AN$4,0))),CR804)</f>
        <v>0</v>
      </c>
      <c r="FQ804" s="200">
        <f>AE804*AE$2*IF($FC804="V",1,-1)*IF($Q804="Fixo",(CS804-INDEX('Curva Forward'!$C$5:$AN$13,MATCH(CONCATENATE(BD_COMERCIAL!$K804," ",BD_COMERCIAL!$L804),'Curva Forward'!$B$5:$B$13,0),MATCH(FQ$4,'Curva Forward'!$C$4:$AN$4,0))),CS804)</f>
        <v>0</v>
      </c>
      <c r="FR804" s="200">
        <f>AF804*AF$2*IF($FC804="V",1,-1)*IF($Q804="Fixo",(CT804-INDEX('Curva Forward'!$C$5:$AN$13,MATCH(CONCATENATE(BD_COMERCIAL!$K804," ",BD_COMERCIAL!$L804),'Curva Forward'!$B$5:$B$13,0),MATCH(FR$4,'Curva Forward'!$C$4:$AN$4,0))),CT804)</f>
        <v>0</v>
      </c>
      <c r="FS804" s="200">
        <f>AG804*AG$2*IF($FC804="V",1,-1)*IF($Q804="Fixo",(CU804-INDEX('Curva Forward'!$C$5:$AN$13,MATCH(CONCATENATE(BD_COMERCIAL!$K804," ",BD_COMERCIAL!$L804),'Curva Forward'!$B$5:$B$13,0),MATCH(FS$4,'Curva Forward'!$C$4:$AN$4,0))),CU804)</f>
        <v>0</v>
      </c>
      <c r="FT804" s="200">
        <f>AH804*AH$2*IF($FC804="V",1,-1)*IF($Q804="Fixo",(CV804-INDEX('Curva Forward'!$C$5:$AN$13,MATCH(CONCATENATE(BD_COMERCIAL!$K804," ",BD_COMERCIAL!$L804),'Curva Forward'!$B$5:$B$13,0),MATCH(FT$4,'Curva Forward'!$C$4:$AN$4,0))),CV804)</f>
        <v>0</v>
      </c>
      <c r="FU804" s="200">
        <f>AI804*AI$2*IF($FC804="V",1,-1)*IF($Q804="Fixo",(CW804-INDEX('Curva Forward'!$C$5:$AN$13,MATCH(CONCATENATE(BD_COMERCIAL!$K804," ",BD_COMERCIAL!$L804),'Curva Forward'!$B$5:$B$13,0),MATCH(FU$4,'Curva Forward'!$C$4:$AN$4,0))),CW804)</f>
        <v>0</v>
      </c>
      <c r="FV804" s="200">
        <f>AJ804*AJ$2*IF($FC804="V",1,-1)*IF($Q804="Fixo",(CX804-INDEX('Curva Forward'!$C$5:$AN$13,MATCH(CONCATENATE(BD_COMERCIAL!$K804," ",BD_COMERCIAL!$L804),'Curva Forward'!$B$5:$B$13,0),MATCH(FV$4,'Curva Forward'!$C$4:$AN$4,0))),CX804)</f>
        <v>0</v>
      </c>
      <c r="FW804" s="200">
        <f>AK804*AK$2*IF($FC804="V",1,-1)*IF($Q804="Fixo",(CY804-INDEX('Curva Forward'!$C$5:$AN$13,MATCH(CONCATENATE(BD_COMERCIAL!$K804," ",BD_COMERCIAL!$L804),'Curva Forward'!$B$5:$B$13,0),MATCH(FW$4,'Curva Forward'!$C$4:$AN$4,0))),CY804)</f>
        <v>0</v>
      </c>
      <c r="FX804" s="200">
        <f>AL804*AL$2*IF($FC804="V",1,-1)*IF($Q804="Fixo",(CZ804-INDEX('Curva Forward'!$C$5:$AN$13,MATCH(CONCATENATE(BD_COMERCIAL!$K804," ",BD_COMERCIAL!$L804),'Curva Forward'!$B$5:$B$13,0),MATCH(FX$4,'Curva Forward'!$C$4:$AN$4,0))),CZ804)</f>
        <v>0</v>
      </c>
      <c r="FY804" s="200">
        <f>AM804*AM$2*IF($FC804="V",1,-1)*IF($Q804="Fixo",(DA804-INDEX('Curva Forward'!$C$5:$AN$13,MATCH(CONCATENATE(BD_COMERCIAL!$K804," ",BD_COMERCIAL!$L804),'Curva Forward'!$B$5:$B$13,0),MATCH(FY$4,'Curva Forward'!$C$4:$AN$4,0))),DA804)</f>
        <v>0</v>
      </c>
      <c r="FZ804" s="200">
        <f>AN804*AN$2*IF($FC804="V",1,-1)*IF($Q804="Fixo",(DB804-INDEX('Curva Forward'!$C$5:$AN$13,MATCH(CONCATENATE(BD_COMERCIAL!$K804," ",BD_COMERCIAL!$L804),'Curva Forward'!$B$5:$B$13,0),MATCH(FZ$4,'Curva Forward'!$C$4:$AN$4,0))),DB804)</f>
        <v>0</v>
      </c>
      <c r="GA804" s="200">
        <f>AO804*AO$2*IF($FC804="V",1,-1)*IF($Q804="Fixo",(DC804-INDEX('Curva Forward'!$C$5:$AN$13,MATCH(CONCATENATE(BD_COMERCIAL!$K804," ",BD_COMERCIAL!$L804),'Curva Forward'!$B$5:$B$13,0),MATCH(GA$4,'Curva Forward'!$C$4:$AN$4,0))),DC804)</f>
        <v>0</v>
      </c>
      <c r="GB804" s="200">
        <f>AP804*AP$2*IF($FC804="V",1,-1)*IF($Q804="Fixo",(DD804-INDEX('Curva Forward'!$C$5:$AN$13,MATCH(CONCATENATE(BD_COMERCIAL!$K804," ",BD_COMERCIAL!$L804),'Curva Forward'!$B$5:$B$13,0),MATCH(GB$4,'Curva Forward'!$C$4:$AN$4,0))),DD804)</f>
        <v>0</v>
      </c>
      <c r="GC804" s="200">
        <f>AQ804*AQ$2*IF($FC804="V",1,-1)*IF($Q804="Fixo",(DE804-INDEX('Curva Forward'!$C$5:$AN$13,MATCH(CONCATENATE(BD_COMERCIAL!$K804," ",BD_COMERCIAL!$L804),'Curva Forward'!$B$5:$B$13,0),MATCH(GC$4,'Curva Forward'!$C$4:$AN$4,0))),DE804)</f>
        <v>0</v>
      </c>
      <c r="GD804" s="200">
        <f>AR804*AR$2*IF($FC804="V",1,-1)*IF($Q804="Fixo",(DF804-INDEX('Curva Forward'!$C$5:$AN$13,MATCH(CONCATENATE(BD_COMERCIAL!$K804," ",BD_COMERCIAL!$L804),'Curva Forward'!$B$5:$B$13,0),MATCH(GD$4,'Curva Forward'!$C$4:$AN$4,0))),DF804)</f>
        <v>0</v>
      </c>
      <c r="GE804" s="200">
        <f>AS804*AS$2*IF($FC804="V",1,-1)*IF($Q804="Fixo",(DG804-INDEX('Curva Forward'!$C$5:$AN$13,MATCH(CONCATENATE(BD_COMERCIAL!$K804," ",BD_COMERCIAL!$L804),'Curva Forward'!$B$5:$B$13,0),MATCH(GE$4,'Curva Forward'!$C$4:$AN$4,0))),DG804)</f>
        <v>0</v>
      </c>
      <c r="GF804" s="200">
        <f>AT804*AT$2*IF($FC804="V",1,-1)*IF($Q804="Fixo",(DH804-INDEX('Curva Forward'!$C$5:$AN$13,MATCH(CONCATENATE(BD_COMERCIAL!$K804," ",BD_COMERCIAL!$L804),'Curva Forward'!$B$5:$B$13,0),MATCH(GF$4,'Curva Forward'!$C$4:$AN$4,0))),DH804)</f>
        <v>0</v>
      </c>
      <c r="GG804" s="200">
        <f>AU804*AU$2*IF($FC804="V",1,-1)*IF($Q804="Fixo",(DI804-INDEX('Curva Forward'!$C$5:$AN$13,MATCH(CONCATENATE(BD_COMERCIAL!$K804," ",BD_COMERCIAL!$L804),'Curva Forward'!$B$5:$B$13,0),MATCH(GG$4,'Curva Forward'!$C$4:$AN$4,0))),DI804)</f>
        <v>0</v>
      </c>
      <c r="GH804" s="200">
        <f>AV804*AV$2*IF($FC804="V",1,-1)*IF($Q804="Fixo",(DJ804-INDEX('Curva Forward'!$C$5:$AN$13,MATCH(CONCATENATE(BD_COMERCIAL!$K804," ",BD_COMERCIAL!$L804),'Curva Forward'!$B$5:$B$13,0),MATCH(GH$4,'Curva Forward'!$C$4:$AN$4,0))),DJ804)</f>
        <v>0</v>
      </c>
      <c r="GI804" s="200">
        <f>AW804*AW$2*IF($FC804="V",1,-1)*IF($Q804="Fixo",(DK804-INDEX('Curva Forward'!$C$5:$AN$13,MATCH(CONCATENATE(BD_COMERCIAL!$K804," ",BD_COMERCIAL!$L804),'Curva Forward'!$B$5:$B$13,0),MATCH(GI$4,'Curva Forward'!$C$4:$AN$4,0))),DK804)</f>
        <v>0</v>
      </c>
      <c r="GJ804" s="200">
        <f>AX804*AX$2*IF($FC804="V",1,-1)*IF($Q804="Fixo",(DL804-INDEX('Curva Forward'!$C$5:$AN$13,MATCH(CONCATENATE(BD_COMERCIAL!$K804," ",BD_COMERCIAL!$L804),'Curva Forward'!$B$5:$B$13,0),MATCH(GJ$4,'Curva Forward'!$C$4:$AN$4,0))),DL804)</f>
        <v>0</v>
      </c>
      <c r="GK804" s="200">
        <f>AY804*AY$2*IF($FC804="V",1,-1)*IF($Q804="Fixo",(DM804-INDEX('Curva Forward'!$C$5:$AN$13,MATCH(CONCATENATE(BD_COMERCIAL!$K804," ",BD_COMERCIAL!$L804),'Curva Forward'!$B$5:$B$13,0),MATCH(GK$4,'Curva Forward'!$C$4:$AN$4,0))),DM804)</f>
        <v>0</v>
      </c>
      <c r="GL804" s="200">
        <f>IF(EZ804="",0,CL804*CL$2*IF($FC804="V",1,-1)*IF($Q804="Fixo",(EZ804-INDEX('Curva Forward'!$C$5:$AN$13,MATCH(CONCATENATE(BD_COMERCIAL!$K804," ",BD_COMERCIAL!$L804),'Curva Forward'!$B$5:$B$13,0),MATCH(GL$4,'Curva Forward'!$C$4:$AN$4,0))),EZ804))</f>
        <v>0</v>
      </c>
      <c r="GM804" s="200">
        <f>IF(FA804="",0,CM804*CM$2*IF($FC804="V",1,-1)*IF($Q804="Fixo",(FA804-INDEX('Curva Forward'!$C$5:$AN$13,MATCH(CONCATENATE(BD_COMERCIAL!$K804," ",BD_COMERCIAL!$L804),'Curva Forward'!$B$5:$B$13,0),MATCH(GM$4,'Curva Forward'!$C$4:$AN$4,0))),FA804))</f>
        <v>0</v>
      </c>
      <c r="GN804" s="200">
        <f>IF(FB804="",0,CN804*CN$2*IF($FC804="V",1,-1)*IF($Q804="Fixo",(FB804-INDEX('Curva Forward'!$C$5:$AN$13,MATCH(CONCATENATE(BD_COMERCIAL!$K804," ",BD_COMERCIAL!$L804),'Curva Forward'!$B$5:$B$13,0),MATCH(GN$4,'Curva Forward'!$C$4:$AN$4,0))),FB804))</f>
        <v>0</v>
      </c>
      <c r="GO804" s="201">
        <f t="shared" ca="1" si="248"/>
        <v>0</v>
      </c>
      <c r="GP804" s="201">
        <f t="shared" ca="1" si="249"/>
        <v>0</v>
      </c>
    </row>
    <row r="805" spans="1:198" ht="15" customHeight="1" x14ac:dyDescent="0.25">
      <c r="A805" s="6"/>
      <c r="B805" s="7"/>
      <c r="C805" s="8"/>
      <c r="D805" s="9"/>
      <c r="E805" s="9"/>
      <c r="F805" s="113"/>
      <c r="G805" s="10"/>
      <c r="H805" s="113"/>
      <c r="I805" s="9"/>
      <c r="J805" s="166"/>
      <c r="K805" s="10"/>
      <c r="L805" s="84"/>
      <c r="M805" s="11"/>
      <c r="N805" s="12"/>
      <c r="O805" s="10"/>
      <c r="P805" s="84"/>
      <c r="Q805" s="84"/>
      <c r="R805" s="10"/>
      <c r="S805" s="14"/>
      <c r="T805" s="11"/>
      <c r="U805" s="12"/>
      <c r="V805" s="257" t="str">
        <f ca="1">IF(U805="","",
IF(U805="NA","",
IFERROR(VLOOKUP(EOMONTH(M805,-2)+1,IPCA!$A:$B,2,0),
VLOOKUP(EOMONTH(TODAY(),-2)+1,IPCA!$A:$B,2,0))/
VLOOKUP(EOMONTH(U805,-2)+1,IPCA!$A:$B,2,0)*
P805))</f>
        <v/>
      </c>
      <c r="W805" s="84"/>
      <c r="X805" s="13"/>
      <c r="Y805" s="166"/>
      <c r="AA805" s="108"/>
      <c r="AB805" s="15"/>
      <c r="AM805" s="6"/>
      <c r="AN805" s="15"/>
      <c r="AY805" s="6"/>
      <c r="AZ805" s="15"/>
      <c r="BK805" s="6"/>
      <c r="BL805" s="15"/>
      <c r="BW805" s="6"/>
      <c r="BX805" s="15"/>
      <c r="CI805" s="6"/>
      <c r="CJ805" s="16" t="str">
        <f t="shared" si="238"/>
        <v/>
      </c>
      <c r="CK805" s="16" t="str">
        <f t="shared" si="239"/>
        <v/>
      </c>
      <c r="CL805" s="16" t="str">
        <f t="shared" si="240"/>
        <v/>
      </c>
      <c r="CM805" s="16" t="str">
        <f t="shared" si="241"/>
        <v/>
      </c>
      <c r="CN805" s="16" t="str">
        <f t="shared" si="242"/>
        <v/>
      </c>
      <c r="CO805" s="18"/>
      <c r="CP805" s="15"/>
      <c r="DA805" s="6"/>
      <c r="DB805" s="15"/>
      <c r="DM805" s="6"/>
      <c r="DN805" s="15"/>
      <c r="DY805" s="6"/>
      <c r="DZ805" s="15"/>
      <c r="EK805" s="6"/>
      <c r="EL805" s="15"/>
      <c r="EW805" s="6"/>
      <c r="EX805" s="16" t="str">
        <f t="shared" si="255"/>
        <v/>
      </c>
      <c r="EY805" s="16" t="str">
        <f t="shared" si="256"/>
        <v/>
      </c>
      <c r="EZ805" s="16" t="str">
        <f t="shared" si="257"/>
        <v/>
      </c>
      <c r="FA805" s="16" t="str">
        <f t="shared" si="258"/>
        <v/>
      </c>
      <c r="FB805" s="160" t="str">
        <f t="shared" si="259"/>
        <v/>
      </c>
      <c r="FD805" s="20"/>
      <c r="FE805"/>
      <c r="FH805" s="284">
        <f t="shared" ca="1" si="243"/>
        <v>0</v>
      </c>
      <c r="FI805" s="208">
        <f t="shared" si="244"/>
        <v>0</v>
      </c>
      <c r="FK805">
        <f t="shared" si="245"/>
        <v>0</v>
      </c>
      <c r="FL805" s="201">
        <f t="shared" ca="1" si="246"/>
        <v>0</v>
      </c>
      <c r="FM805" s="201">
        <f t="shared" ca="1" si="247"/>
        <v>0</v>
      </c>
      <c r="FN805" s="200">
        <f>AB805*AB$2*IF($FC805="V",1,-1)*IF($Q805="Fixo",(CP805-INDEX('Curva Forward'!$C$5:$AN$13,MATCH(CONCATENATE(BD_COMERCIAL!$K805," ",BD_COMERCIAL!$L805),'Curva Forward'!$B$5:$B$13,0),MATCH(FN$4,'Curva Forward'!$C$4:$AN$4,0))),CP805)</f>
        <v>0</v>
      </c>
      <c r="FO805" s="200">
        <f>AC805*AC$2*IF($FC805="V",1,-1)*IF($Q805="Fixo",(CQ805-INDEX('Curva Forward'!$C$5:$AN$13,MATCH(CONCATENATE(BD_COMERCIAL!$K805," ",BD_COMERCIAL!$L805),'Curva Forward'!$B$5:$B$13,0),MATCH(FO$4,'Curva Forward'!$C$4:$AN$4,0))),CQ805)</f>
        <v>0</v>
      </c>
      <c r="FP805" s="200">
        <f>AD805*AD$2*IF($FC805="V",1,-1)*IF($Q805="Fixo",(CR805-INDEX('Curva Forward'!$C$5:$AN$13,MATCH(CONCATENATE(BD_COMERCIAL!$K805," ",BD_COMERCIAL!$L805),'Curva Forward'!$B$5:$B$13,0),MATCH(FP$4,'Curva Forward'!$C$4:$AN$4,0))),CR805)</f>
        <v>0</v>
      </c>
      <c r="FQ805" s="200">
        <f>AE805*AE$2*IF($FC805="V",1,-1)*IF($Q805="Fixo",(CS805-INDEX('Curva Forward'!$C$5:$AN$13,MATCH(CONCATENATE(BD_COMERCIAL!$K805," ",BD_COMERCIAL!$L805),'Curva Forward'!$B$5:$B$13,0),MATCH(FQ$4,'Curva Forward'!$C$4:$AN$4,0))),CS805)</f>
        <v>0</v>
      </c>
      <c r="FR805" s="200">
        <f>AF805*AF$2*IF($FC805="V",1,-1)*IF($Q805="Fixo",(CT805-INDEX('Curva Forward'!$C$5:$AN$13,MATCH(CONCATENATE(BD_COMERCIAL!$K805," ",BD_COMERCIAL!$L805),'Curva Forward'!$B$5:$B$13,0),MATCH(FR$4,'Curva Forward'!$C$4:$AN$4,0))),CT805)</f>
        <v>0</v>
      </c>
      <c r="FS805" s="200">
        <f>AG805*AG$2*IF($FC805="V",1,-1)*IF($Q805="Fixo",(CU805-INDEX('Curva Forward'!$C$5:$AN$13,MATCH(CONCATENATE(BD_COMERCIAL!$K805," ",BD_COMERCIAL!$L805),'Curva Forward'!$B$5:$B$13,0),MATCH(FS$4,'Curva Forward'!$C$4:$AN$4,0))),CU805)</f>
        <v>0</v>
      </c>
      <c r="FT805" s="200">
        <f>AH805*AH$2*IF($FC805="V",1,-1)*IF($Q805="Fixo",(CV805-INDEX('Curva Forward'!$C$5:$AN$13,MATCH(CONCATENATE(BD_COMERCIAL!$K805," ",BD_COMERCIAL!$L805),'Curva Forward'!$B$5:$B$13,0),MATCH(FT$4,'Curva Forward'!$C$4:$AN$4,0))),CV805)</f>
        <v>0</v>
      </c>
      <c r="FU805" s="200">
        <f>AI805*AI$2*IF($FC805="V",1,-1)*IF($Q805="Fixo",(CW805-INDEX('Curva Forward'!$C$5:$AN$13,MATCH(CONCATENATE(BD_COMERCIAL!$K805," ",BD_COMERCIAL!$L805),'Curva Forward'!$B$5:$B$13,0),MATCH(FU$4,'Curva Forward'!$C$4:$AN$4,0))),CW805)</f>
        <v>0</v>
      </c>
      <c r="FV805" s="200">
        <f>AJ805*AJ$2*IF($FC805="V",1,-1)*IF($Q805="Fixo",(CX805-INDEX('Curva Forward'!$C$5:$AN$13,MATCH(CONCATENATE(BD_COMERCIAL!$K805," ",BD_COMERCIAL!$L805),'Curva Forward'!$B$5:$B$13,0),MATCH(FV$4,'Curva Forward'!$C$4:$AN$4,0))),CX805)</f>
        <v>0</v>
      </c>
      <c r="FW805" s="200">
        <f>AK805*AK$2*IF($FC805="V",1,-1)*IF($Q805="Fixo",(CY805-INDEX('Curva Forward'!$C$5:$AN$13,MATCH(CONCATENATE(BD_COMERCIAL!$K805," ",BD_COMERCIAL!$L805),'Curva Forward'!$B$5:$B$13,0),MATCH(FW$4,'Curva Forward'!$C$4:$AN$4,0))),CY805)</f>
        <v>0</v>
      </c>
      <c r="FX805" s="200">
        <f>AL805*AL$2*IF($FC805="V",1,-1)*IF($Q805="Fixo",(CZ805-INDEX('Curva Forward'!$C$5:$AN$13,MATCH(CONCATENATE(BD_COMERCIAL!$K805," ",BD_COMERCIAL!$L805),'Curva Forward'!$B$5:$B$13,0),MATCH(FX$4,'Curva Forward'!$C$4:$AN$4,0))),CZ805)</f>
        <v>0</v>
      </c>
      <c r="FY805" s="200">
        <f>AM805*AM$2*IF($FC805="V",1,-1)*IF($Q805="Fixo",(DA805-INDEX('Curva Forward'!$C$5:$AN$13,MATCH(CONCATENATE(BD_COMERCIAL!$K805," ",BD_COMERCIAL!$L805),'Curva Forward'!$B$5:$B$13,0),MATCH(FY$4,'Curva Forward'!$C$4:$AN$4,0))),DA805)</f>
        <v>0</v>
      </c>
      <c r="FZ805" s="200">
        <f>AN805*AN$2*IF($FC805="V",1,-1)*IF($Q805="Fixo",(DB805-INDEX('Curva Forward'!$C$5:$AN$13,MATCH(CONCATENATE(BD_COMERCIAL!$K805," ",BD_COMERCIAL!$L805),'Curva Forward'!$B$5:$B$13,0),MATCH(FZ$4,'Curva Forward'!$C$4:$AN$4,0))),DB805)</f>
        <v>0</v>
      </c>
      <c r="GA805" s="200">
        <f>AO805*AO$2*IF($FC805="V",1,-1)*IF($Q805="Fixo",(DC805-INDEX('Curva Forward'!$C$5:$AN$13,MATCH(CONCATENATE(BD_COMERCIAL!$K805," ",BD_COMERCIAL!$L805),'Curva Forward'!$B$5:$B$13,0),MATCH(GA$4,'Curva Forward'!$C$4:$AN$4,0))),DC805)</f>
        <v>0</v>
      </c>
      <c r="GB805" s="200">
        <f>AP805*AP$2*IF($FC805="V",1,-1)*IF($Q805="Fixo",(DD805-INDEX('Curva Forward'!$C$5:$AN$13,MATCH(CONCATENATE(BD_COMERCIAL!$K805," ",BD_COMERCIAL!$L805),'Curva Forward'!$B$5:$B$13,0),MATCH(GB$4,'Curva Forward'!$C$4:$AN$4,0))),DD805)</f>
        <v>0</v>
      </c>
      <c r="GC805" s="200">
        <f>AQ805*AQ$2*IF($FC805="V",1,-1)*IF($Q805="Fixo",(DE805-INDEX('Curva Forward'!$C$5:$AN$13,MATCH(CONCATENATE(BD_COMERCIAL!$K805," ",BD_COMERCIAL!$L805),'Curva Forward'!$B$5:$B$13,0),MATCH(GC$4,'Curva Forward'!$C$4:$AN$4,0))),DE805)</f>
        <v>0</v>
      </c>
      <c r="GD805" s="200">
        <f>AR805*AR$2*IF($FC805="V",1,-1)*IF($Q805="Fixo",(DF805-INDEX('Curva Forward'!$C$5:$AN$13,MATCH(CONCATENATE(BD_COMERCIAL!$K805," ",BD_COMERCIAL!$L805),'Curva Forward'!$B$5:$B$13,0),MATCH(GD$4,'Curva Forward'!$C$4:$AN$4,0))),DF805)</f>
        <v>0</v>
      </c>
      <c r="GE805" s="200">
        <f>AS805*AS$2*IF($FC805="V",1,-1)*IF($Q805="Fixo",(DG805-INDEX('Curva Forward'!$C$5:$AN$13,MATCH(CONCATENATE(BD_COMERCIAL!$K805," ",BD_COMERCIAL!$L805),'Curva Forward'!$B$5:$B$13,0),MATCH(GE$4,'Curva Forward'!$C$4:$AN$4,0))),DG805)</f>
        <v>0</v>
      </c>
      <c r="GF805" s="200">
        <f>AT805*AT$2*IF($FC805="V",1,-1)*IF($Q805="Fixo",(DH805-INDEX('Curva Forward'!$C$5:$AN$13,MATCH(CONCATENATE(BD_COMERCIAL!$K805," ",BD_COMERCIAL!$L805),'Curva Forward'!$B$5:$B$13,0),MATCH(GF$4,'Curva Forward'!$C$4:$AN$4,0))),DH805)</f>
        <v>0</v>
      </c>
      <c r="GG805" s="200">
        <f>AU805*AU$2*IF($FC805="V",1,-1)*IF($Q805="Fixo",(DI805-INDEX('Curva Forward'!$C$5:$AN$13,MATCH(CONCATENATE(BD_COMERCIAL!$K805," ",BD_COMERCIAL!$L805),'Curva Forward'!$B$5:$B$13,0),MATCH(GG$4,'Curva Forward'!$C$4:$AN$4,0))),DI805)</f>
        <v>0</v>
      </c>
      <c r="GH805" s="200">
        <f>AV805*AV$2*IF($FC805="V",1,-1)*IF($Q805="Fixo",(DJ805-INDEX('Curva Forward'!$C$5:$AN$13,MATCH(CONCATENATE(BD_COMERCIAL!$K805," ",BD_COMERCIAL!$L805),'Curva Forward'!$B$5:$B$13,0),MATCH(GH$4,'Curva Forward'!$C$4:$AN$4,0))),DJ805)</f>
        <v>0</v>
      </c>
      <c r="GI805" s="200">
        <f>AW805*AW$2*IF($FC805="V",1,-1)*IF($Q805="Fixo",(DK805-INDEX('Curva Forward'!$C$5:$AN$13,MATCH(CONCATENATE(BD_COMERCIAL!$K805," ",BD_COMERCIAL!$L805),'Curva Forward'!$B$5:$B$13,0),MATCH(GI$4,'Curva Forward'!$C$4:$AN$4,0))),DK805)</f>
        <v>0</v>
      </c>
      <c r="GJ805" s="200">
        <f>AX805*AX$2*IF($FC805="V",1,-1)*IF($Q805="Fixo",(DL805-INDEX('Curva Forward'!$C$5:$AN$13,MATCH(CONCATENATE(BD_COMERCIAL!$K805," ",BD_COMERCIAL!$L805),'Curva Forward'!$B$5:$B$13,0),MATCH(GJ$4,'Curva Forward'!$C$4:$AN$4,0))),DL805)</f>
        <v>0</v>
      </c>
      <c r="GK805" s="200">
        <f>AY805*AY$2*IF($FC805="V",1,-1)*IF($Q805="Fixo",(DM805-INDEX('Curva Forward'!$C$5:$AN$13,MATCH(CONCATENATE(BD_COMERCIAL!$K805," ",BD_COMERCIAL!$L805),'Curva Forward'!$B$5:$B$13,0),MATCH(GK$4,'Curva Forward'!$C$4:$AN$4,0))),DM805)</f>
        <v>0</v>
      </c>
      <c r="GL805" s="200">
        <f>IF(EZ805="",0,CL805*CL$2*IF($FC805="V",1,-1)*IF($Q805="Fixo",(EZ805-INDEX('Curva Forward'!$C$5:$AN$13,MATCH(CONCATENATE(BD_COMERCIAL!$K805," ",BD_COMERCIAL!$L805),'Curva Forward'!$B$5:$B$13,0),MATCH(GL$4,'Curva Forward'!$C$4:$AN$4,0))),EZ805))</f>
        <v>0</v>
      </c>
      <c r="GM805" s="200">
        <f>IF(FA805="",0,CM805*CM$2*IF($FC805="V",1,-1)*IF($Q805="Fixo",(FA805-INDEX('Curva Forward'!$C$5:$AN$13,MATCH(CONCATENATE(BD_COMERCIAL!$K805," ",BD_COMERCIAL!$L805),'Curva Forward'!$B$5:$B$13,0),MATCH(GM$4,'Curva Forward'!$C$4:$AN$4,0))),FA805))</f>
        <v>0</v>
      </c>
      <c r="GN805" s="200">
        <f>IF(FB805="",0,CN805*CN$2*IF($FC805="V",1,-1)*IF($Q805="Fixo",(FB805-INDEX('Curva Forward'!$C$5:$AN$13,MATCH(CONCATENATE(BD_COMERCIAL!$K805," ",BD_COMERCIAL!$L805),'Curva Forward'!$B$5:$B$13,0),MATCH(GN$4,'Curva Forward'!$C$4:$AN$4,0))),FB805))</f>
        <v>0</v>
      </c>
      <c r="GO805" s="201">
        <f t="shared" ca="1" si="248"/>
        <v>0</v>
      </c>
      <c r="GP805" s="201">
        <f t="shared" ca="1" si="249"/>
        <v>0</v>
      </c>
    </row>
    <row r="806" spans="1:198" ht="15" customHeight="1" x14ac:dyDescent="0.25">
      <c r="A806" s="6"/>
      <c r="B806" s="7"/>
      <c r="C806" s="8"/>
      <c r="D806" s="9"/>
      <c r="E806" s="9"/>
      <c r="F806" s="113"/>
      <c r="G806" s="10"/>
      <c r="H806" s="113"/>
      <c r="I806" s="9"/>
      <c r="J806" s="166"/>
      <c r="K806" s="10"/>
      <c r="L806" s="84"/>
      <c r="M806" s="11"/>
      <c r="N806" s="12"/>
      <c r="O806" s="10"/>
      <c r="P806" s="84"/>
      <c r="Q806" s="84"/>
      <c r="R806" s="10"/>
      <c r="S806" s="14"/>
      <c r="T806" s="11"/>
      <c r="U806" s="12"/>
      <c r="V806" s="257" t="str">
        <f ca="1">IF(U806="","",
IF(U806="NA","",
IFERROR(VLOOKUP(EOMONTH(M806,-2)+1,IPCA!$A:$B,2,0),
VLOOKUP(EOMONTH(TODAY(),-2)+1,IPCA!$A:$B,2,0))/
VLOOKUP(EOMONTH(U806,-2)+1,IPCA!$A:$B,2,0)*
P806))</f>
        <v/>
      </c>
      <c r="W806" s="84"/>
      <c r="X806" s="13"/>
      <c r="Y806" s="166"/>
      <c r="AA806" s="108"/>
      <c r="AB806" s="15"/>
      <c r="AM806" s="6"/>
      <c r="AN806" s="15"/>
      <c r="AY806" s="6"/>
      <c r="AZ806" s="15"/>
      <c r="BK806" s="6"/>
      <c r="BL806" s="15"/>
      <c r="BW806" s="6"/>
      <c r="BX806" s="15"/>
      <c r="CI806" s="6"/>
      <c r="CJ806" s="16" t="str">
        <f t="shared" si="238"/>
        <v/>
      </c>
      <c r="CK806" s="16" t="str">
        <f t="shared" si="239"/>
        <v/>
      </c>
      <c r="CL806" s="16" t="str">
        <f t="shared" si="240"/>
        <v/>
      </c>
      <c r="CM806" s="16" t="str">
        <f t="shared" si="241"/>
        <v/>
      </c>
      <c r="CN806" s="16" t="str">
        <f t="shared" si="242"/>
        <v/>
      </c>
      <c r="CO806" s="18"/>
      <c r="CP806" s="15"/>
      <c r="DA806" s="6"/>
      <c r="DB806" s="15"/>
      <c r="DM806" s="6"/>
      <c r="DN806" s="15"/>
      <c r="DY806" s="6"/>
      <c r="DZ806" s="15"/>
      <c r="EK806" s="6"/>
      <c r="EL806" s="15"/>
      <c r="EW806" s="6"/>
      <c r="EX806" s="16" t="str">
        <f t="shared" si="255"/>
        <v/>
      </c>
      <c r="EY806" s="16" t="str">
        <f t="shared" si="256"/>
        <v/>
      </c>
      <c r="EZ806" s="16" t="str">
        <f t="shared" si="257"/>
        <v/>
      </c>
      <c r="FA806" s="16" t="str">
        <f t="shared" si="258"/>
        <v/>
      </c>
      <c r="FB806" s="160" t="str">
        <f t="shared" si="259"/>
        <v/>
      </c>
      <c r="FD806" s="20"/>
      <c r="FE806"/>
      <c r="FH806" s="284">
        <f t="shared" ca="1" si="243"/>
        <v>0</v>
      </c>
      <c r="FI806" s="208">
        <f t="shared" si="244"/>
        <v>0</v>
      </c>
      <c r="FK806">
        <f t="shared" si="245"/>
        <v>0</v>
      </c>
      <c r="FL806" s="201">
        <f t="shared" ca="1" si="246"/>
        <v>0</v>
      </c>
      <c r="FM806" s="201">
        <f t="shared" ca="1" si="247"/>
        <v>0</v>
      </c>
      <c r="FN806" s="200">
        <f>AB806*AB$2*IF($FC806="V",1,-1)*IF($Q806="Fixo",(CP806-INDEX('Curva Forward'!$C$5:$AN$13,MATCH(CONCATENATE(BD_COMERCIAL!$K806," ",BD_COMERCIAL!$L806),'Curva Forward'!$B$5:$B$13,0),MATCH(FN$4,'Curva Forward'!$C$4:$AN$4,0))),CP806)</f>
        <v>0</v>
      </c>
      <c r="FO806" s="200">
        <f>AC806*AC$2*IF($FC806="V",1,-1)*IF($Q806="Fixo",(CQ806-INDEX('Curva Forward'!$C$5:$AN$13,MATCH(CONCATENATE(BD_COMERCIAL!$K806," ",BD_COMERCIAL!$L806),'Curva Forward'!$B$5:$B$13,0),MATCH(FO$4,'Curva Forward'!$C$4:$AN$4,0))),CQ806)</f>
        <v>0</v>
      </c>
      <c r="FP806" s="200">
        <f>AD806*AD$2*IF($FC806="V",1,-1)*IF($Q806="Fixo",(CR806-INDEX('Curva Forward'!$C$5:$AN$13,MATCH(CONCATENATE(BD_COMERCIAL!$K806," ",BD_COMERCIAL!$L806),'Curva Forward'!$B$5:$B$13,0),MATCH(FP$4,'Curva Forward'!$C$4:$AN$4,0))),CR806)</f>
        <v>0</v>
      </c>
      <c r="FQ806" s="200">
        <f>AE806*AE$2*IF($FC806="V",1,-1)*IF($Q806="Fixo",(CS806-INDEX('Curva Forward'!$C$5:$AN$13,MATCH(CONCATENATE(BD_COMERCIAL!$K806," ",BD_COMERCIAL!$L806),'Curva Forward'!$B$5:$B$13,0),MATCH(FQ$4,'Curva Forward'!$C$4:$AN$4,0))),CS806)</f>
        <v>0</v>
      </c>
      <c r="FR806" s="200">
        <f>AF806*AF$2*IF($FC806="V",1,-1)*IF($Q806="Fixo",(CT806-INDEX('Curva Forward'!$C$5:$AN$13,MATCH(CONCATENATE(BD_COMERCIAL!$K806," ",BD_COMERCIAL!$L806),'Curva Forward'!$B$5:$B$13,0),MATCH(FR$4,'Curva Forward'!$C$4:$AN$4,0))),CT806)</f>
        <v>0</v>
      </c>
      <c r="FS806" s="200">
        <f>AG806*AG$2*IF($FC806="V",1,-1)*IF($Q806="Fixo",(CU806-INDEX('Curva Forward'!$C$5:$AN$13,MATCH(CONCATENATE(BD_COMERCIAL!$K806," ",BD_COMERCIAL!$L806),'Curva Forward'!$B$5:$B$13,0),MATCH(FS$4,'Curva Forward'!$C$4:$AN$4,0))),CU806)</f>
        <v>0</v>
      </c>
      <c r="FT806" s="200">
        <f>AH806*AH$2*IF($FC806="V",1,-1)*IF($Q806="Fixo",(CV806-INDEX('Curva Forward'!$C$5:$AN$13,MATCH(CONCATENATE(BD_COMERCIAL!$K806," ",BD_COMERCIAL!$L806),'Curva Forward'!$B$5:$B$13,0),MATCH(FT$4,'Curva Forward'!$C$4:$AN$4,0))),CV806)</f>
        <v>0</v>
      </c>
      <c r="FU806" s="200">
        <f>AI806*AI$2*IF($FC806="V",1,-1)*IF($Q806="Fixo",(CW806-INDEX('Curva Forward'!$C$5:$AN$13,MATCH(CONCATENATE(BD_COMERCIAL!$K806," ",BD_COMERCIAL!$L806),'Curva Forward'!$B$5:$B$13,0),MATCH(FU$4,'Curva Forward'!$C$4:$AN$4,0))),CW806)</f>
        <v>0</v>
      </c>
      <c r="FV806" s="200">
        <f>AJ806*AJ$2*IF($FC806="V",1,-1)*IF($Q806="Fixo",(CX806-INDEX('Curva Forward'!$C$5:$AN$13,MATCH(CONCATENATE(BD_COMERCIAL!$K806," ",BD_COMERCIAL!$L806),'Curva Forward'!$B$5:$B$13,0),MATCH(FV$4,'Curva Forward'!$C$4:$AN$4,0))),CX806)</f>
        <v>0</v>
      </c>
      <c r="FW806" s="200">
        <f>AK806*AK$2*IF($FC806="V",1,-1)*IF($Q806="Fixo",(CY806-INDEX('Curva Forward'!$C$5:$AN$13,MATCH(CONCATENATE(BD_COMERCIAL!$K806," ",BD_COMERCIAL!$L806),'Curva Forward'!$B$5:$B$13,0),MATCH(FW$4,'Curva Forward'!$C$4:$AN$4,0))),CY806)</f>
        <v>0</v>
      </c>
      <c r="FX806" s="200">
        <f>AL806*AL$2*IF($FC806="V",1,-1)*IF($Q806="Fixo",(CZ806-INDEX('Curva Forward'!$C$5:$AN$13,MATCH(CONCATENATE(BD_COMERCIAL!$K806," ",BD_COMERCIAL!$L806),'Curva Forward'!$B$5:$B$13,0),MATCH(FX$4,'Curva Forward'!$C$4:$AN$4,0))),CZ806)</f>
        <v>0</v>
      </c>
      <c r="FY806" s="200">
        <f>AM806*AM$2*IF($FC806="V",1,-1)*IF($Q806="Fixo",(DA806-INDEX('Curva Forward'!$C$5:$AN$13,MATCH(CONCATENATE(BD_COMERCIAL!$K806," ",BD_COMERCIAL!$L806),'Curva Forward'!$B$5:$B$13,0),MATCH(FY$4,'Curva Forward'!$C$4:$AN$4,0))),DA806)</f>
        <v>0</v>
      </c>
      <c r="FZ806" s="200">
        <f>AN806*AN$2*IF($FC806="V",1,-1)*IF($Q806="Fixo",(DB806-INDEX('Curva Forward'!$C$5:$AN$13,MATCH(CONCATENATE(BD_COMERCIAL!$K806," ",BD_COMERCIAL!$L806),'Curva Forward'!$B$5:$B$13,0),MATCH(FZ$4,'Curva Forward'!$C$4:$AN$4,0))),DB806)</f>
        <v>0</v>
      </c>
      <c r="GA806" s="200">
        <f>AO806*AO$2*IF($FC806="V",1,-1)*IF($Q806="Fixo",(DC806-INDEX('Curva Forward'!$C$5:$AN$13,MATCH(CONCATENATE(BD_COMERCIAL!$K806," ",BD_COMERCIAL!$L806),'Curva Forward'!$B$5:$B$13,0),MATCH(GA$4,'Curva Forward'!$C$4:$AN$4,0))),DC806)</f>
        <v>0</v>
      </c>
      <c r="GB806" s="200">
        <f>AP806*AP$2*IF($FC806="V",1,-1)*IF($Q806="Fixo",(DD806-INDEX('Curva Forward'!$C$5:$AN$13,MATCH(CONCATENATE(BD_COMERCIAL!$K806," ",BD_COMERCIAL!$L806),'Curva Forward'!$B$5:$B$13,0),MATCH(GB$4,'Curva Forward'!$C$4:$AN$4,0))),DD806)</f>
        <v>0</v>
      </c>
      <c r="GC806" s="200">
        <f>AQ806*AQ$2*IF($FC806="V",1,-1)*IF($Q806="Fixo",(DE806-INDEX('Curva Forward'!$C$5:$AN$13,MATCH(CONCATENATE(BD_COMERCIAL!$K806," ",BD_COMERCIAL!$L806),'Curva Forward'!$B$5:$B$13,0),MATCH(GC$4,'Curva Forward'!$C$4:$AN$4,0))),DE806)</f>
        <v>0</v>
      </c>
      <c r="GD806" s="200">
        <f>AR806*AR$2*IF($FC806="V",1,-1)*IF($Q806="Fixo",(DF806-INDEX('Curva Forward'!$C$5:$AN$13,MATCH(CONCATENATE(BD_COMERCIAL!$K806," ",BD_COMERCIAL!$L806),'Curva Forward'!$B$5:$B$13,0),MATCH(GD$4,'Curva Forward'!$C$4:$AN$4,0))),DF806)</f>
        <v>0</v>
      </c>
      <c r="GE806" s="200">
        <f>AS806*AS$2*IF($FC806="V",1,-1)*IF($Q806="Fixo",(DG806-INDEX('Curva Forward'!$C$5:$AN$13,MATCH(CONCATENATE(BD_COMERCIAL!$K806," ",BD_COMERCIAL!$L806),'Curva Forward'!$B$5:$B$13,0),MATCH(GE$4,'Curva Forward'!$C$4:$AN$4,0))),DG806)</f>
        <v>0</v>
      </c>
      <c r="GF806" s="200">
        <f>AT806*AT$2*IF($FC806="V",1,-1)*IF($Q806="Fixo",(DH806-INDEX('Curva Forward'!$C$5:$AN$13,MATCH(CONCATENATE(BD_COMERCIAL!$K806," ",BD_COMERCIAL!$L806),'Curva Forward'!$B$5:$B$13,0),MATCH(GF$4,'Curva Forward'!$C$4:$AN$4,0))),DH806)</f>
        <v>0</v>
      </c>
      <c r="GG806" s="200">
        <f>AU806*AU$2*IF($FC806="V",1,-1)*IF($Q806="Fixo",(DI806-INDEX('Curva Forward'!$C$5:$AN$13,MATCH(CONCATENATE(BD_COMERCIAL!$K806," ",BD_COMERCIAL!$L806),'Curva Forward'!$B$5:$B$13,0),MATCH(GG$4,'Curva Forward'!$C$4:$AN$4,0))),DI806)</f>
        <v>0</v>
      </c>
      <c r="GH806" s="200">
        <f>AV806*AV$2*IF($FC806="V",1,-1)*IF($Q806="Fixo",(DJ806-INDEX('Curva Forward'!$C$5:$AN$13,MATCH(CONCATENATE(BD_COMERCIAL!$K806," ",BD_COMERCIAL!$L806),'Curva Forward'!$B$5:$B$13,0),MATCH(GH$4,'Curva Forward'!$C$4:$AN$4,0))),DJ806)</f>
        <v>0</v>
      </c>
      <c r="GI806" s="200">
        <f>AW806*AW$2*IF($FC806="V",1,-1)*IF($Q806="Fixo",(DK806-INDEX('Curva Forward'!$C$5:$AN$13,MATCH(CONCATENATE(BD_COMERCIAL!$K806," ",BD_COMERCIAL!$L806),'Curva Forward'!$B$5:$B$13,0),MATCH(GI$4,'Curva Forward'!$C$4:$AN$4,0))),DK806)</f>
        <v>0</v>
      </c>
      <c r="GJ806" s="200">
        <f>AX806*AX$2*IF($FC806="V",1,-1)*IF($Q806="Fixo",(DL806-INDEX('Curva Forward'!$C$5:$AN$13,MATCH(CONCATENATE(BD_COMERCIAL!$K806," ",BD_COMERCIAL!$L806),'Curva Forward'!$B$5:$B$13,0),MATCH(GJ$4,'Curva Forward'!$C$4:$AN$4,0))),DL806)</f>
        <v>0</v>
      </c>
      <c r="GK806" s="200">
        <f>AY806*AY$2*IF($FC806="V",1,-1)*IF($Q806="Fixo",(DM806-INDEX('Curva Forward'!$C$5:$AN$13,MATCH(CONCATENATE(BD_COMERCIAL!$K806," ",BD_COMERCIAL!$L806),'Curva Forward'!$B$5:$B$13,0),MATCH(GK$4,'Curva Forward'!$C$4:$AN$4,0))),DM806)</f>
        <v>0</v>
      </c>
      <c r="GL806" s="200">
        <f>IF(EZ806="",0,CL806*CL$2*IF($FC806="V",1,-1)*IF($Q806="Fixo",(EZ806-INDEX('Curva Forward'!$C$5:$AN$13,MATCH(CONCATENATE(BD_COMERCIAL!$K806," ",BD_COMERCIAL!$L806),'Curva Forward'!$B$5:$B$13,0),MATCH(GL$4,'Curva Forward'!$C$4:$AN$4,0))),EZ806))</f>
        <v>0</v>
      </c>
      <c r="GM806" s="200">
        <f>IF(FA806="",0,CM806*CM$2*IF($FC806="V",1,-1)*IF($Q806="Fixo",(FA806-INDEX('Curva Forward'!$C$5:$AN$13,MATCH(CONCATENATE(BD_COMERCIAL!$K806," ",BD_COMERCIAL!$L806),'Curva Forward'!$B$5:$B$13,0),MATCH(GM$4,'Curva Forward'!$C$4:$AN$4,0))),FA806))</f>
        <v>0</v>
      </c>
      <c r="GN806" s="200">
        <f>IF(FB806="",0,CN806*CN$2*IF($FC806="V",1,-1)*IF($Q806="Fixo",(FB806-INDEX('Curva Forward'!$C$5:$AN$13,MATCH(CONCATENATE(BD_COMERCIAL!$K806," ",BD_COMERCIAL!$L806),'Curva Forward'!$B$5:$B$13,0),MATCH(GN$4,'Curva Forward'!$C$4:$AN$4,0))),FB806))</f>
        <v>0</v>
      </c>
      <c r="GO806" s="201">
        <f t="shared" ca="1" si="248"/>
        <v>0</v>
      </c>
      <c r="GP806" s="201">
        <f t="shared" ca="1" si="249"/>
        <v>0</v>
      </c>
    </row>
    <row r="807" spans="1:198" ht="15" customHeight="1" x14ac:dyDescent="0.25">
      <c r="A807" s="6"/>
      <c r="B807" s="7"/>
      <c r="C807" s="8"/>
      <c r="D807" s="9"/>
      <c r="E807" s="9"/>
      <c r="F807" s="113"/>
      <c r="G807" s="10"/>
      <c r="H807" s="113"/>
      <c r="I807" s="9"/>
      <c r="J807" s="166"/>
      <c r="K807" s="10"/>
      <c r="L807" s="84"/>
      <c r="M807" s="11"/>
      <c r="N807" s="12"/>
      <c r="O807" s="10"/>
      <c r="P807" s="84"/>
      <c r="Q807" s="84"/>
      <c r="R807" s="10"/>
      <c r="S807" s="14"/>
      <c r="T807" s="11"/>
      <c r="U807" s="12"/>
      <c r="V807" s="257" t="str">
        <f ca="1">IF(U807="","",
IF(U807="NA","",
IFERROR(VLOOKUP(EOMONTH(M807,-2)+1,IPCA!$A:$B,2,0),
VLOOKUP(EOMONTH(TODAY(),-2)+1,IPCA!$A:$B,2,0))/
VLOOKUP(EOMONTH(U807,-2)+1,IPCA!$A:$B,2,0)*
P807))</f>
        <v/>
      </c>
      <c r="W807" s="84"/>
      <c r="X807" s="13"/>
      <c r="Y807" s="166"/>
      <c r="AA807" s="108"/>
      <c r="AB807" s="15"/>
      <c r="AM807" s="6"/>
      <c r="AN807" s="15"/>
      <c r="AY807" s="6"/>
      <c r="AZ807" s="15"/>
      <c r="BK807" s="6"/>
      <c r="BL807" s="15"/>
      <c r="BW807" s="6"/>
      <c r="BX807" s="15"/>
      <c r="CI807" s="6"/>
      <c r="CJ807" s="16" t="str">
        <f t="shared" si="238"/>
        <v/>
      </c>
      <c r="CK807" s="16" t="str">
        <f t="shared" si="239"/>
        <v/>
      </c>
      <c r="CL807" s="16" t="str">
        <f t="shared" si="240"/>
        <v/>
      </c>
      <c r="CM807" s="16" t="str">
        <f t="shared" si="241"/>
        <v/>
      </c>
      <c r="CN807" s="16" t="str">
        <f t="shared" si="242"/>
        <v/>
      </c>
      <c r="CO807" s="18"/>
      <c r="CP807" s="15"/>
      <c r="DA807" s="6"/>
      <c r="DB807" s="15"/>
      <c r="DM807" s="6"/>
      <c r="DN807" s="15"/>
      <c r="DY807" s="6"/>
      <c r="DZ807" s="15"/>
      <c r="EK807" s="6"/>
      <c r="EL807" s="15"/>
      <c r="EW807" s="6"/>
      <c r="EX807" s="16" t="str">
        <f t="shared" si="255"/>
        <v/>
      </c>
      <c r="EY807" s="16" t="str">
        <f t="shared" si="256"/>
        <v/>
      </c>
      <c r="EZ807" s="16" t="str">
        <f t="shared" si="257"/>
        <v/>
      </c>
      <c r="FA807" s="16" t="str">
        <f t="shared" si="258"/>
        <v/>
      </c>
      <c r="FB807" s="160" t="str">
        <f t="shared" si="259"/>
        <v/>
      </c>
      <c r="FD807" s="20"/>
      <c r="FE807"/>
      <c r="FH807" s="284">
        <f t="shared" ca="1" si="243"/>
        <v>0</v>
      </c>
      <c r="FI807" s="208">
        <f t="shared" si="244"/>
        <v>0</v>
      </c>
      <c r="FK807">
        <f t="shared" si="245"/>
        <v>0</v>
      </c>
      <c r="FL807" s="201">
        <f t="shared" ca="1" si="246"/>
        <v>0</v>
      </c>
      <c r="FM807" s="201">
        <f t="shared" ca="1" si="247"/>
        <v>0</v>
      </c>
      <c r="FN807" s="200">
        <f>AB807*AB$2*IF($FC807="V",1,-1)*IF($Q807="Fixo",(CP807-INDEX('Curva Forward'!$C$5:$AN$13,MATCH(CONCATENATE(BD_COMERCIAL!$K807," ",BD_COMERCIAL!$L807),'Curva Forward'!$B$5:$B$13,0),MATCH(FN$4,'Curva Forward'!$C$4:$AN$4,0))),CP807)</f>
        <v>0</v>
      </c>
      <c r="FO807" s="200">
        <f>AC807*AC$2*IF($FC807="V",1,-1)*IF($Q807="Fixo",(CQ807-INDEX('Curva Forward'!$C$5:$AN$13,MATCH(CONCATENATE(BD_COMERCIAL!$K807," ",BD_COMERCIAL!$L807),'Curva Forward'!$B$5:$B$13,0),MATCH(FO$4,'Curva Forward'!$C$4:$AN$4,0))),CQ807)</f>
        <v>0</v>
      </c>
      <c r="FP807" s="200">
        <f>AD807*AD$2*IF($FC807="V",1,-1)*IF($Q807="Fixo",(CR807-INDEX('Curva Forward'!$C$5:$AN$13,MATCH(CONCATENATE(BD_COMERCIAL!$K807," ",BD_COMERCIAL!$L807),'Curva Forward'!$B$5:$B$13,0),MATCH(FP$4,'Curva Forward'!$C$4:$AN$4,0))),CR807)</f>
        <v>0</v>
      </c>
      <c r="FQ807" s="200">
        <f>AE807*AE$2*IF($FC807="V",1,-1)*IF($Q807="Fixo",(CS807-INDEX('Curva Forward'!$C$5:$AN$13,MATCH(CONCATENATE(BD_COMERCIAL!$K807," ",BD_COMERCIAL!$L807),'Curva Forward'!$B$5:$B$13,0),MATCH(FQ$4,'Curva Forward'!$C$4:$AN$4,0))),CS807)</f>
        <v>0</v>
      </c>
      <c r="FR807" s="200">
        <f>AF807*AF$2*IF($FC807="V",1,-1)*IF($Q807="Fixo",(CT807-INDEX('Curva Forward'!$C$5:$AN$13,MATCH(CONCATENATE(BD_COMERCIAL!$K807," ",BD_COMERCIAL!$L807),'Curva Forward'!$B$5:$B$13,0),MATCH(FR$4,'Curva Forward'!$C$4:$AN$4,0))),CT807)</f>
        <v>0</v>
      </c>
      <c r="FS807" s="200">
        <f>AG807*AG$2*IF($FC807="V",1,-1)*IF($Q807="Fixo",(CU807-INDEX('Curva Forward'!$C$5:$AN$13,MATCH(CONCATENATE(BD_COMERCIAL!$K807," ",BD_COMERCIAL!$L807),'Curva Forward'!$B$5:$B$13,0),MATCH(FS$4,'Curva Forward'!$C$4:$AN$4,0))),CU807)</f>
        <v>0</v>
      </c>
      <c r="FT807" s="200">
        <f>AH807*AH$2*IF($FC807="V",1,-1)*IF($Q807="Fixo",(CV807-INDEX('Curva Forward'!$C$5:$AN$13,MATCH(CONCATENATE(BD_COMERCIAL!$K807," ",BD_COMERCIAL!$L807),'Curva Forward'!$B$5:$B$13,0),MATCH(FT$4,'Curva Forward'!$C$4:$AN$4,0))),CV807)</f>
        <v>0</v>
      </c>
      <c r="FU807" s="200">
        <f>AI807*AI$2*IF($FC807="V",1,-1)*IF($Q807="Fixo",(CW807-INDEX('Curva Forward'!$C$5:$AN$13,MATCH(CONCATENATE(BD_COMERCIAL!$K807," ",BD_COMERCIAL!$L807),'Curva Forward'!$B$5:$B$13,0),MATCH(FU$4,'Curva Forward'!$C$4:$AN$4,0))),CW807)</f>
        <v>0</v>
      </c>
      <c r="FV807" s="200">
        <f>AJ807*AJ$2*IF($FC807="V",1,-1)*IF($Q807="Fixo",(CX807-INDEX('Curva Forward'!$C$5:$AN$13,MATCH(CONCATENATE(BD_COMERCIAL!$K807," ",BD_COMERCIAL!$L807),'Curva Forward'!$B$5:$B$13,0),MATCH(FV$4,'Curva Forward'!$C$4:$AN$4,0))),CX807)</f>
        <v>0</v>
      </c>
      <c r="FW807" s="200">
        <f>AK807*AK$2*IF($FC807="V",1,-1)*IF($Q807="Fixo",(CY807-INDEX('Curva Forward'!$C$5:$AN$13,MATCH(CONCATENATE(BD_COMERCIAL!$K807," ",BD_COMERCIAL!$L807),'Curva Forward'!$B$5:$B$13,0),MATCH(FW$4,'Curva Forward'!$C$4:$AN$4,0))),CY807)</f>
        <v>0</v>
      </c>
      <c r="FX807" s="200">
        <f>AL807*AL$2*IF($FC807="V",1,-1)*IF($Q807="Fixo",(CZ807-INDEX('Curva Forward'!$C$5:$AN$13,MATCH(CONCATENATE(BD_COMERCIAL!$K807," ",BD_COMERCIAL!$L807),'Curva Forward'!$B$5:$B$13,0),MATCH(FX$4,'Curva Forward'!$C$4:$AN$4,0))),CZ807)</f>
        <v>0</v>
      </c>
      <c r="FY807" s="200">
        <f>AM807*AM$2*IF($FC807="V",1,-1)*IF($Q807="Fixo",(DA807-INDEX('Curva Forward'!$C$5:$AN$13,MATCH(CONCATENATE(BD_COMERCIAL!$K807," ",BD_COMERCIAL!$L807),'Curva Forward'!$B$5:$B$13,0),MATCH(FY$4,'Curva Forward'!$C$4:$AN$4,0))),DA807)</f>
        <v>0</v>
      </c>
      <c r="FZ807" s="200">
        <f>AN807*AN$2*IF($FC807="V",1,-1)*IF($Q807="Fixo",(DB807-INDEX('Curva Forward'!$C$5:$AN$13,MATCH(CONCATENATE(BD_COMERCIAL!$K807," ",BD_COMERCIAL!$L807),'Curva Forward'!$B$5:$B$13,0),MATCH(FZ$4,'Curva Forward'!$C$4:$AN$4,0))),DB807)</f>
        <v>0</v>
      </c>
      <c r="GA807" s="200">
        <f>AO807*AO$2*IF($FC807="V",1,-1)*IF($Q807="Fixo",(DC807-INDEX('Curva Forward'!$C$5:$AN$13,MATCH(CONCATENATE(BD_COMERCIAL!$K807," ",BD_COMERCIAL!$L807),'Curva Forward'!$B$5:$B$13,0),MATCH(GA$4,'Curva Forward'!$C$4:$AN$4,0))),DC807)</f>
        <v>0</v>
      </c>
      <c r="GB807" s="200">
        <f>AP807*AP$2*IF($FC807="V",1,-1)*IF($Q807="Fixo",(DD807-INDEX('Curva Forward'!$C$5:$AN$13,MATCH(CONCATENATE(BD_COMERCIAL!$K807," ",BD_COMERCIAL!$L807),'Curva Forward'!$B$5:$B$13,0),MATCH(GB$4,'Curva Forward'!$C$4:$AN$4,0))),DD807)</f>
        <v>0</v>
      </c>
      <c r="GC807" s="200">
        <f>AQ807*AQ$2*IF($FC807="V",1,-1)*IF($Q807="Fixo",(DE807-INDEX('Curva Forward'!$C$5:$AN$13,MATCH(CONCATENATE(BD_COMERCIAL!$K807," ",BD_COMERCIAL!$L807),'Curva Forward'!$B$5:$B$13,0),MATCH(GC$4,'Curva Forward'!$C$4:$AN$4,0))),DE807)</f>
        <v>0</v>
      </c>
      <c r="GD807" s="200">
        <f>AR807*AR$2*IF($FC807="V",1,-1)*IF($Q807="Fixo",(DF807-INDEX('Curva Forward'!$C$5:$AN$13,MATCH(CONCATENATE(BD_COMERCIAL!$K807," ",BD_COMERCIAL!$L807),'Curva Forward'!$B$5:$B$13,0),MATCH(GD$4,'Curva Forward'!$C$4:$AN$4,0))),DF807)</f>
        <v>0</v>
      </c>
      <c r="GE807" s="200">
        <f>AS807*AS$2*IF($FC807="V",1,-1)*IF($Q807="Fixo",(DG807-INDEX('Curva Forward'!$C$5:$AN$13,MATCH(CONCATENATE(BD_COMERCIAL!$K807," ",BD_COMERCIAL!$L807),'Curva Forward'!$B$5:$B$13,0),MATCH(GE$4,'Curva Forward'!$C$4:$AN$4,0))),DG807)</f>
        <v>0</v>
      </c>
      <c r="GF807" s="200">
        <f>AT807*AT$2*IF($FC807="V",1,-1)*IF($Q807="Fixo",(DH807-INDEX('Curva Forward'!$C$5:$AN$13,MATCH(CONCATENATE(BD_COMERCIAL!$K807," ",BD_COMERCIAL!$L807),'Curva Forward'!$B$5:$B$13,0),MATCH(GF$4,'Curva Forward'!$C$4:$AN$4,0))),DH807)</f>
        <v>0</v>
      </c>
      <c r="GG807" s="200">
        <f>AU807*AU$2*IF($FC807="V",1,-1)*IF($Q807="Fixo",(DI807-INDEX('Curva Forward'!$C$5:$AN$13,MATCH(CONCATENATE(BD_COMERCIAL!$K807," ",BD_COMERCIAL!$L807),'Curva Forward'!$B$5:$B$13,0),MATCH(GG$4,'Curva Forward'!$C$4:$AN$4,0))),DI807)</f>
        <v>0</v>
      </c>
      <c r="GH807" s="200">
        <f>AV807*AV$2*IF($FC807="V",1,-1)*IF($Q807="Fixo",(DJ807-INDEX('Curva Forward'!$C$5:$AN$13,MATCH(CONCATENATE(BD_COMERCIAL!$K807," ",BD_COMERCIAL!$L807),'Curva Forward'!$B$5:$B$13,0),MATCH(GH$4,'Curva Forward'!$C$4:$AN$4,0))),DJ807)</f>
        <v>0</v>
      </c>
      <c r="GI807" s="200">
        <f>AW807*AW$2*IF($FC807="V",1,-1)*IF($Q807="Fixo",(DK807-INDEX('Curva Forward'!$C$5:$AN$13,MATCH(CONCATENATE(BD_COMERCIAL!$K807," ",BD_COMERCIAL!$L807),'Curva Forward'!$B$5:$B$13,0),MATCH(GI$4,'Curva Forward'!$C$4:$AN$4,0))),DK807)</f>
        <v>0</v>
      </c>
      <c r="GJ807" s="200">
        <f>AX807*AX$2*IF($FC807="V",1,-1)*IF($Q807="Fixo",(DL807-INDEX('Curva Forward'!$C$5:$AN$13,MATCH(CONCATENATE(BD_COMERCIAL!$K807," ",BD_COMERCIAL!$L807),'Curva Forward'!$B$5:$B$13,0),MATCH(GJ$4,'Curva Forward'!$C$4:$AN$4,0))),DL807)</f>
        <v>0</v>
      </c>
      <c r="GK807" s="200">
        <f>AY807*AY$2*IF($FC807="V",1,-1)*IF($Q807="Fixo",(DM807-INDEX('Curva Forward'!$C$5:$AN$13,MATCH(CONCATENATE(BD_COMERCIAL!$K807," ",BD_COMERCIAL!$L807),'Curva Forward'!$B$5:$B$13,0),MATCH(GK$4,'Curva Forward'!$C$4:$AN$4,0))),DM807)</f>
        <v>0</v>
      </c>
      <c r="GL807" s="200">
        <f>IF(EZ807="",0,CL807*CL$2*IF($FC807="V",1,-1)*IF($Q807="Fixo",(EZ807-INDEX('Curva Forward'!$C$5:$AN$13,MATCH(CONCATENATE(BD_COMERCIAL!$K807," ",BD_COMERCIAL!$L807),'Curva Forward'!$B$5:$B$13,0),MATCH(GL$4,'Curva Forward'!$C$4:$AN$4,0))),EZ807))</f>
        <v>0</v>
      </c>
      <c r="GM807" s="200">
        <f>IF(FA807="",0,CM807*CM$2*IF($FC807="V",1,-1)*IF($Q807="Fixo",(FA807-INDEX('Curva Forward'!$C$5:$AN$13,MATCH(CONCATENATE(BD_COMERCIAL!$K807," ",BD_COMERCIAL!$L807),'Curva Forward'!$B$5:$B$13,0),MATCH(GM$4,'Curva Forward'!$C$4:$AN$4,0))),FA807))</f>
        <v>0</v>
      </c>
      <c r="GN807" s="200">
        <f>IF(FB807="",0,CN807*CN$2*IF($FC807="V",1,-1)*IF($Q807="Fixo",(FB807-INDEX('Curva Forward'!$C$5:$AN$13,MATCH(CONCATENATE(BD_COMERCIAL!$K807," ",BD_COMERCIAL!$L807),'Curva Forward'!$B$5:$B$13,0),MATCH(GN$4,'Curva Forward'!$C$4:$AN$4,0))),FB807))</f>
        <v>0</v>
      </c>
      <c r="GO807" s="201">
        <f t="shared" ca="1" si="248"/>
        <v>0</v>
      </c>
      <c r="GP807" s="201">
        <f t="shared" ca="1" si="249"/>
        <v>0</v>
      </c>
    </row>
    <row r="808" spans="1:198" ht="15" customHeight="1" x14ac:dyDescent="0.25">
      <c r="A808" s="6"/>
      <c r="B808" s="7"/>
      <c r="C808" s="8"/>
      <c r="D808" s="9"/>
      <c r="E808" s="9"/>
      <c r="F808" s="113"/>
      <c r="G808" s="10"/>
      <c r="H808" s="113"/>
      <c r="I808" s="9"/>
      <c r="J808" s="166"/>
      <c r="K808" s="10"/>
      <c r="L808" s="84"/>
      <c r="M808" s="11"/>
      <c r="N808" s="12"/>
      <c r="O808" s="10"/>
      <c r="P808" s="84"/>
      <c r="Q808" s="84"/>
      <c r="R808" s="10"/>
      <c r="S808" s="14"/>
      <c r="T808" s="11"/>
      <c r="U808" s="12"/>
      <c r="V808" s="257" t="str">
        <f ca="1">IF(U808="","",
IF(U808="NA","",
IFERROR(VLOOKUP(EOMONTH(M808,-2)+1,IPCA!$A:$B,2,0),
VLOOKUP(EOMONTH(TODAY(),-2)+1,IPCA!$A:$B,2,0))/
VLOOKUP(EOMONTH(U808,-2)+1,IPCA!$A:$B,2,0)*
P808))</f>
        <v/>
      </c>
      <c r="W808" s="84"/>
      <c r="X808" s="13"/>
      <c r="Y808" s="166"/>
      <c r="AA808" s="108"/>
      <c r="AB808" s="15"/>
      <c r="AM808" s="6"/>
      <c r="AN808" s="15"/>
      <c r="AY808" s="6"/>
      <c r="AZ808" s="15"/>
      <c r="BK808" s="6"/>
      <c r="BL808" s="15"/>
      <c r="BW808" s="6"/>
      <c r="BX808" s="15"/>
      <c r="CI808" s="6"/>
      <c r="CJ808" s="16" t="str">
        <f t="shared" si="238"/>
        <v/>
      </c>
      <c r="CK808" s="16" t="str">
        <f t="shared" si="239"/>
        <v/>
      </c>
      <c r="CL808" s="16" t="str">
        <f t="shared" si="240"/>
        <v/>
      </c>
      <c r="CM808" s="16" t="str">
        <f t="shared" si="241"/>
        <v/>
      </c>
      <c r="CN808" s="16" t="str">
        <f t="shared" si="242"/>
        <v/>
      </c>
      <c r="CO808" s="18"/>
      <c r="CP808" s="15"/>
      <c r="DA808" s="6"/>
      <c r="DB808" s="15"/>
      <c r="DM808" s="6"/>
      <c r="DN808" s="15"/>
      <c r="DY808" s="6"/>
      <c r="DZ808" s="15"/>
      <c r="EK808" s="6"/>
      <c r="EL808" s="15"/>
      <c r="EW808" s="6"/>
      <c r="EX808" s="16" t="str">
        <f t="shared" si="255"/>
        <v/>
      </c>
      <c r="EY808" s="16" t="str">
        <f t="shared" si="256"/>
        <v/>
      </c>
      <c r="EZ808" s="16" t="str">
        <f t="shared" si="257"/>
        <v/>
      </c>
      <c r="FA808" s="16" t="str">
        <f t="shared" si="258"/>
        <v/>
      </c>
      <c r="FB808" s="160" t="str">
        <f t="shared" si="259"/>
        <v/>
      </c>
      <c r="FD808" s="20"/>
      <c r="FE808"/>
      <c r="FH808" s="284">
        <f t="shared" ca="1" si="243"/>
        <v>0</v>
      </c>
      <c r="FI808" s="208">
        <f t="shared" si="244"/>
        <v>0</v>
      </c>
      <c r="FK808">
        <f t="shared" si="245"/>
        <v>0</v>
      </c>
      <c r="FL808" s="201">
        <f t="shared" ca="1" si="246"/>
        <v>0</v>
      </c>
      <c r="FM808" s="201">
        <f t="shared" ca="1" si="247"/>
        <v>0</v>
      </c>
      <c r="FN808" s="200">
        <f>AB808*AB$2*IF($FC808="V",1,-1)*IF($Q808="Fixo",(CP808-INDEX('Curva Forward'!$C$5:$AN$13,MATCH(CONCATENATE(BD_COMERCIAL!$K808," ",BD_COMERCIAL!$L808),'Curva Forward'!$B$5:$B$13,0),MATCH(FN$4,'Curva Forward'!$C$4:$AN$4,0))),CP808)</f>
        <v>0</v>
      </c>
      <c r="FO808" s="200">
        <f>AC808*AC$2*IF($FC808="V",1,-1)*IF($Q808="Fixo",(CQ808-INDEX('Curva Forward'!$C$5:$AN$13,MATCH(CONCATENATE(BD_COMERCIAL!$K808," ",BD_COMERCIAL!$L808),'Curva Forward'!$B$5:$B$13,0),MATCH(FO$4,'Curva Forward'!$C$4:$AN$4,0))),CQ808)</f>
        <v>0</v>
      </c>
      <c r="FP808" s="200">
        <f>AD808*AD$2*IF($FC808="V",1,-1)*IF($Q808="Fixo",(CR808-INDEX('Curva Forward'!$C$5:$AN$13,MATCH(CONCATENATE(BD_COMERCIAL!$K808," ",BD_COMERCIAL!$L808),'Curva Forward'!$B$5:$B$13,0),MATCH(FP$4,'Curva Forward'!$C$4:$AN$4,0))),CR808)</f>
        <v>0</v>
      </c>
      <c r="FQ808" s="200">
        <f>AE808*AE$2*IF($FC808="V",1,-1)*IF($Q808="Fixo",(CS808-INDEX('Curva Forward'!$C$5:$AN$13,MATCH(CONCATENATE(BD_COMERCIAL!$K808," ",BD_COMERCIAL!$L808),'Curva Forward'!$B$5:$B$13,0),MATCH(FQ$4,'Curva Forward'!$C$4:$AN$4,0))),CS808)</f>
        <v>0</v>
      </c>
      <c r="FR808" s="200">
        <f>AF808*AF$2*IF($FC808="V",1,-1)*IF($Q808="Fixo",(CT808-INDEX('Curva Forward'!$C$5:$AN$13,MATCH(CONCATENATE(BD_COMERCIAL!$K808," ",BD_COMERCIAL!$L808),'Curva Forward'!$B$5:$B$13,0),MATCH(FR$4,'Curva Forward'!$C$4:$AN$4,0))),CT808)</f>
        <v>0</v>
      </c>
      <c r="FS808" s="200">
        <f>AG808*AG$2*IF($FC808="V",1,-1)*IF($Q808="Fixo",(CU808-INDEX('Curva Forward'!$C$5:$AN$13,MATCH(CONCATENATE(BD_COMERCIAL!$K808," ",BD_COMERCIAL!$L808),'Curva Forward'!$B$5:$B$13,0),MATCH(FS$4,'Curva Forward'!$C$4:$AN$4,0))),CU808)</f>
        <v>0</v>
      </c>
      <c r="FT808" s="200">
        <f>AH808*AH$2*IF($FC808="V",1,-1)*IF($Q808="Fixo",(CV808-INDEX('Curva Forward'!$C$5:$AN$13,MATCH(CONCATENATE(BD_COMERCIAL!$K808," ",BD_COMERCIAL!$L808),'Curva Forward'!$B$5:$B$13,0),MATCH(FT$4,'Curva Forward'!$C$4:$AN$4,0))),CV808)</f>
        <v>0</v>
      </c>
      <c r="FU808" s="200">
        <f>AI808*AI$2*IF($FC808="V",1,-1)*IF($Q808="Fixo",(CW808-INDEX('Curva Forward'!$C$5:$AN$13,MATCH(CONCATENATE(BD_COMERCIAL!$K808," ",BD_COMERCIAL!$L808),'Curva Forward'!$B$5:$B$13,0),MATCH(FU$4,'Curva Forward'!$C$4:$AN$4,0))),CW808)</f>
        <v>0</v>
      </c>
      <c r="FV808" s="200">
        <f>AJ808*AJ$2*IF($FC808="V",1,-1)*IF($Q808="Fixo",(CX808-INDEX('Curva Forward'!$C$5:$AN$13,MATCH(CONCATENATE(BD_COMERCIAL!$K808," ",BD_COMERCIAL!$L808),'Curva Forward'!$B$5:$B$13,0),MATCH(FV$4,'Curva Forward'!$C$4:$AN$4,0))),CX808)</f>
        <v>0</v>
      </c>
      <c r="FW808" s="200">
        <f>AK808*AK$2*IF($FC808="V",1,-1)*IF($Q808="Fixo",(CY808-INDEX('Curva Forward'!$C$5:$AN$13,MATCH(CONCATENATE(BD_COMERCIAL!$K808," ",BD_COMERCIAL!$L808),'Curva Forward'!$B$5:$B$13,0),MATCH(FW$4,'Curva Forward'!$C$4:$AN$4,0))),CY808)</f>
        <v>0</v>
      </c>
      <c r="FX808" s="200">
        <f>AL808*AL$2*IF($FC808="V",1,-1)*IF($Q808="Fixo",(CZ808-INDEX('Curva Forward'!$C$5:$AN$13,MATCH(CONCATENATE(BD_COMERCIAL!$K808," ",BD_COMERCIAL!$L808),'Curva Forward'!$B$5:$B$13,0),MATCH(FX$4,'Curva Forward'!$C$4:$AN$4,0))),CZ808)</f>
        <v>0</v>
      </c>
      <c r="FY808" s="200">
        <f>AM808*AM$2*IF($FC808="V",1,-1)*IF($Q808="Fixo",(DA808-INDEX('Curva Forward'!$C$5:$AN$13,MATCH(CONCATENATE(BD_COMERCIAL!$K808," ",BD_COMERCIAL!$L808),'Curva Forward'!$B$5:$B$13,0),MATCH(FY$4,'Curva Forward'!$C$4:$AN$4,0))),DA808)</f>
        <v>0</v>
      </c>
      <c r="FZ808" s="200">
        <f>AN808*AN$2*IF($FC808="V",1,-1)*IF($Q808="Fixo",(DB808-INDEX('Curva Forward'!$C$5:$AN$13,MATCH(CONCATENATE(BD_COMERCIAL!$K808," ",BD_COMERCIAL!$L808),'Curva Forward'!$B$5:$B$13,0),MATCH(FZ$4,'Curva Forward'!$C$4:$AN$4,0))),DB808)</f>
        <v>0</v>
      </c>
      <c r="GA808" s="200">
        <f>AO808*AO$2*IF($FC808="V",1,-1)*IF($Q808="Fixo",(DC808-INDEX('Curva Forward'!$C$5:$AN$13,MATCH(CONCATENATE(BD_COMERCIAL!$K808," ",BD_COMERCIAL!$L808),'Curva Forward'!$B$5:$B$13,0),MATCH(GA$4,'Curva Forward'!$C$4:$AN$4,0))),DC808)</f>
        <v>0</v>
      </c>
      <c r="GB808" s="200">
        <f>AP808*AP$2*IF($FC808="V",1,-1)*IF($Q808="Fixo",(DD808-INDEX('Curva Forward'!$C$5:$AN$13,MATCH(CONCATENATE(BD_COMERCIAL!$K808," ",BD_COMERCIAL!$L808),'Curva Forward'!$B$5:$B$13,0),MATCH(GB$4,'Curva Forward'!$C$4:$AN$4,0))),DD808)</f>
        <v>0</v>
      </c>
      <c r="GC808" s="200">
        <f>AQ808*AQ$2*IF($FC808="V",1,-1)*IF($Q808="Fixo",(DE808-INDEX('Curva Forward'!$C$5:$AN$13,MATCH(CONCATENATE(BD_COMERCIAL!$K808," ",BD_COMERCIAL!$L808),'Curva Forward'!$B$5:$B$13,0),MATCH(GC$4,'Curva Forward'!$C$4:$AN$4,0))),DE808)</f>
        <v>0</v>
      </c>
      <c r="GD808" s="200">
        <f>AR808*AR$2*IF($FC808="V",1,-1)*IF($Q808="Fixo",(DF808-INDEX('Curva Forward'!$C$5:$AN$13,MATCH(CONCATENATE(BD_COMERCIAL!$K808," ",BD_COMERCIAL!$L808),'Curva Forward'!$B$5:$B$13,0),MATCH(GD$4,'Curva Forward'!$C$4:$AN$4,0))),DF808)</f>
        <v>0</v>
      </c>
      <c r="GE808" s="200">
        <f>AS808*AS$2*IF($FC808="V",1,-1)*IF($Q808="Fixo",(DG808-INDEX('Curva Forward'!$C$5:$AN$13,MATCH(CONCATENATE(BD_COMERCIAL!$K808," ",BD_COMERCIAL!$L808),'Curva Forward'!$B$5:$B$13,0),MATCH(GE$4,'Curva Forward'!$C$4:$AN$4,0))),DG808)</f>
        <v>0</v>
      </c>
      <c r="GF808" s="200">
        <f>AT808*AT$2*IF($FC808="V",1,-1)*IF($Q808="Fixo",(DH808-INDEX('Curva Forward'!$C$5:$AN$13,MATCH(CONCATENATE(BD_COMERCIAL!$K808," ",BD_COMERCIAL!$L808),'Curva Forward'!$B$5:$B$13,0),MATCH(GF$4,'Curva Forward'!$C$4:$AN$4,0))),DH808)</f>
        <v>0</v>
      </c>
      <c r="GG808" s="200">
        <f>AU808*AU$2*IF($FC808="V",1,-1)*IF($Q808="Fixo",(DI808-INDEX('Curva Forward'!$C$5:$AN$13,MATCH(CONCATENATE(BD_COMERCIAL!$K808," ",BD_COMERCIAL!$L808),'Curva Forward'!$B$5:$B$13,0),MATCH(GG$4,'Curva Forward'!$C$4:$AN$4,0))),DI808)</f>
        <v>0</v>
      </c>
      <c r="GH808" s="200">
        <f>AV808*AV$2*IF($FC808="V",1,-1)*IF($Q808="Fixo",(DJ808-INDEX('Curva Forward'!$C$5:$AN$13,MATCH(CONCATENATE(BD_COMERCIAL!$K808," ",BD_COMERCIAL!$L808),'Curva Forward'!$B$5:$B$13,0),MATCH(GH$4,'Curva Forward'!$C$4:$AN$4,0))),DJ808)</f>
        <v>0</v>
      </c>
      <c r="GI808" s="200">
        <f>AW808*AW$2*IF($FC808="V",1,-1)*IF($Q808="Fixo",(DK808-INDEX('Curva Forward'!$C$5:$AN$13,MATCH(CONCATENATE(BD_COMERCIAL!$K808," ",BD_COMERCIAL!$L808),'Curva Forward'!$B$5:$B$13,0),MATCH(GI$4,'Curva Forward'!$C$4:$AN$4,0))),DK808)</f>
        <v>0</v>
      </c>
      <c r="GJ808" s="200">
        <f>AX808*AX$2*IF($FC808="V",1,-1)*IF($Q808="Fixo",(DL808-INDEX('Curva Forward'!$C$5:$AN$13,MATCH(CONCATENATE(BD_COMERCIAL!$K808," ",BD_COMERCIAL!$L808),'Curva Forward'!$B$5:$B$13,0),MATCH(GJ$4,'Curva Forward'!$C$4:$AN$4,0))),DL808)</f>
        <v>0</v>
      </c>
      <c r="GK808" s="200">
        <f>AY808*AY$2*IF($FC808="V",1,-1)*IF($Q808="Fixo",(DM808-INDEX('Curva Forward'!$C$5:$AN$13,MATCH(CONCATENATE(BD_COMERCIAL!$K808," ",BD_COMERCIAL!$L808),'Curva Forward'!$B$5:$B$13,0),MATCH(GK$4,'Curva Forward'!$C$4:$AN$4,0))),DM808)</f>
        <v>0</v>
      </c>
      <c r="GL808" s="200">
        <f>IF(EZ808="",0,CL808*CL$2*IF($FC808="V",1,-1)*IF($Q808="Fixo",(EZ808-INDEX('Curva Forward'!$C$5:$AN$13,MATCH(CONCATENATE(BD_COMERCIAL!$K808," ",BD_COMERCIAL!$L808),'Curva Forward'!$B$5:$B$13,0),MATCH(GL$4,'Curva Forward'!$C$4:$AN$4,0))),EZ808))</f>
        <v>0</v>
      </c>
      <c r="GM808" s="200">
        <f>IF(FA808="",0,CM808*CM$2*IF($FC808="V",1,-1)*IF($Q808="Fixo",(FA808-INDEX('Curva Forward'!$C$5:$AN$13,MATCH(CONCATENATE(BD_COMERCIAL!$K808," ",BD_COMERCIAL!$L808),'Curva Forward'!$B$5:$B$13,0),MATCH(GM$4,'Curva Forward'!$C$4:$AN$4,0))),FA808))</f>
        <v>0</v>
      </c>
      <c r="GN808" s="200">
        <f>IF(FB808="",0,CN808*CN$2*IF($FC808="V",1,-1)*IF($Q808="Fixo",(FB808-INDEX('Curva Forward'!$C$5:$AN$13,MATCH(CONCATENATE(BD_COMERCIAL!$K808," ",BD_COMERCIAL!$L808),'Curva Forward'!$B$5:$B$13,0),MATCH(GN$4,'Curva Forward'!$C$4:$AN$4,0))),FB808))</f>
        <v>0</v>
      </c>
      <c r="GO808" s="201">
        <f t="shared" ca="1" si="248"/>
        <v>0</v>
      </c>
      <c r="GP808" s="201">
        <f t="shared" ca="1" si="249"/>
        <v>0</v>
      </c>
    </row>
    <row r="809" spans="1:198" ht="15" customHeight="1" x14ac:dyDescent="0.25">
      <c r="A809" s="6"/>
      <c r="B809" s="7"/>
      <c r="C809" s="8"/>
      <c r="D809" s="9"/>
      <c r="E809" s="9"/>
      <c r="F809" s="113"/>
      <c r="G809" s="10"/>
      <c r="H809" s="113"/>
      <c r="I809" s="9"/>
      <c r="J809" s="166"/>
      <c r="K809" s="10"/>
      <c r="L809" s="84"/>
      <c r="M809" s="11"/>
      <c r="N809" s="12"/>
      <c r="O809" s="10"/>
      <c r="P809" s="84"/>
      <c r="Q809" s="84"/>
      <c r="R809" s="10"/>
      <c r="S809" s="14"/>
      <c r="T809" s="11"/>
      <c r="U809" s="12"/>
      <c r="V809" s="257" t="str">
        <f ca="1">IF(U809="","",
IF(U809="NA","",
IFERROR(VLOOKUP(EOMONTH(M809,-2)+1,IPCA!$A:$B,2,0),
VLOOKUP(EOMONTH(TODAY(),-2)+1,IPCA!$A:$B,2,0))/
VLOOKUP(EOMONTH(U809,-2)+1,IPCA!$A:$B,2,0)*
P809))</f>
        <v/>
      </c>
      <c r="W809" s="84"/>
      <c r="X809" s="13"/>
      <c r="Y809" s="166"/>
      <c r="AA809" s="108"/>
      <c r="AB809" s="15"/>
      <c r="AM809" s="6"/>
      <c r="AN809" s="15"/>
      <c r="AY809" s="6"/>
      <c r="AZ809" s="15"/>
      <c r="BK809" s="6"/>
      <c r="BL809" s="15"/>
      <c r="BW809" s="6"/>
      <c r="BX809" s="15"/>
      <c r="CI809" s="6"/>
      <c r="CJ809" s="16" t="str">
        <f t="shared" si="238"/>
        <v/>
      </c>
      <c r="CK809" s="16" t="str">
        <f t="shared" si="239"/>
        <v/>
      </c>
      <c r="CL809" s="16" t="str">
        <f t="shared" si="240"/>
        <v/>
      </c>
      <c r="CM809" s="16" t="str">
        <f t="shared" si="241"/>
        <v/>
      </c>
      <c r="CN809" s="16" t="str">
        <f t="shared" si="242"/>
        <v/>
      </c>
      <c r="CO809" s="18"/>
      <c r="CP809" s="15"/>
      <c r="DA809" s="6"/>
      <c r="DB809" s="15"/>
      <c r="DM809" s="6"/>
      <c r="DN809" s="15"/>
      <c r="DY809" s="6"/>
      <c r="DZ809" s="15"/>
      <c r="EK809" s="6"/>
      <c r="EL809" s="15"/>
      <c r="EW809" s="6"/>
      <c r="EX809" s="16" t="str">
        <f t="shared" si="255"/>
        <v/>
      </c>
      <c r="EY809" s="16" t="str">
        <f t="shared" si="256"/>
        <v/>
      </c>
      <c r="EZ809" s="16" t="str">
        <f t="shared" si="257"/>
        <v/>
      </c>
      <c r="FA809" s="16" t="str">
        <f t="shared" si="258"/>
        <v/>
      </c>
      <c r="FB809" s="160" t="str">
        <f t="shared" si="259"/>
        <v/>
      </c>
      <c r="FD809" s="20"/>
      <c r="FE809"/>
      <c r="FH809" s="284">
        <f t="shared" ca="1" si="243"/>
        <v>0</v>
      </c>
      <c r="FI809" s="208">
        <f t="shared" si="244"/>
        <v>0</v>
      </c>
      <c r="FK809">
        <f t="shared" si="245"/>
        <v>0</v>
      </c>
      <c r="FL809" s="201">
        <f t="shared" ca="1" si="246"/>
        <v>0</v>
      </c>
      <c r="FM809" s="201">
        <f t="shared" ca="1" si="247"/>
        <v>0</v>
      </c>
      <c r="FN809" s="200">
        <f>AB809*AB$2*IF($FC809="V",1,-1)*IF($Q809="Fixo",(CP809-INDEX('Curva Forward'!$C$5:$AN$13,MATCH(CONCATENATE(BD_COMERCIAL!$K809," ",BD_COMERCIAL!$L809),'Curva Forward'!$B$5:$B$13,0),MATCH(FN$4,'Curva Forward'!$C$4:$AN$4,0))),CP809)</f>
        <v>0</v>
      </c>
      <c r="FO809" s="200">
        <f>AC809*AC$2*IF($FC809="V",1,-1)*IF($Q809="Fixo",(CQ809-INDEX('Curva Forward'!$C$5:$AN$13,MATCH(CONCATENATE(BD_COMERCIAL!$K809," ",BD_COMERCIAL!$L809),'Curva Forward'!$B$5:$B$13,0),MATCH(FO$4,'Curva Forward'!$C$4:$AN$4,0))),CQ809)</f>
        <v>0</v>
      </c>
      <c r="FP809" s="200">
        <f>AD809*AD$2*IF($FC809="V",1,-1)*IF($Q809="Fixo",(CR809-INDEX('Curva Forward'!$C$5:$AN$13,MATCH(CONCATENATE(BD_COMERCIAL!$K809," ",BD_COMERCIAL!$L809),'Curva Forward'!$B$5:$B$13,0),MATCH(FP$4,'Curva Forward'!$C$4:$AN$4,0))),CR809)</f>
        <v>0</v>
      </c>
      <c r="FQ809" s="200">
        <f>AE809*AE$2*IF($FC809="V",1,-1)*IF($Q809="Fixo",(CS809-INDEX('Curva Forward'!$C$5:$AN$13,MATCH(CONCATENATE(BD_COMERCIAL!$K809," ",BD_COMERCIAL!$L809),'Curva Forward'!$B$5:$B$13,0),MATCH(FQ$4,'Curva Forward'!$C$4:$AN$4,0))),CS809)</f>
        <v>0</v>
      </c>
      <c r="FR809" s="200">
        <f>AF809*AF$2*IF($FC809="V",1,-1)*IF($Q809="Fixo",(CT809-INDEX('Curva Forward'!$C$5:$AN$13,MATCH(CONCATENATE(BD_COMERCIAL!$K809," ",BD_COMERCIAL!$L809),'Curva Forward'!$B$5:$B$13,0),MATCH(FR$4,'Curva Forward'!$C$4:$AN$4,0))),CT809)</f>
        <v>0</v>
      </c>
      <c r="FS809" s="200">
        <f>AG809*AG$2*IF($FC809="V",1,-1)*IF($Q809="Fixo",(CU809-INDEX('Curva Forward'!$C$5:$AN$13,MATCH(CONCATENATE(BD_COMERCIAL!$K809," ",BD_COMERCIAL!$L809),'Curva Forward'!$B$5:$B$13,0),MATCH(FS$4,'Curva Forward'!$C$4:$AN$4,0))),CU809)</f>
        <v>0</v>
      </c>
      <c r="FT809" s="200">
        <f>AH809*AH$2*IF($FC809="V",1,-1)*IF($Q809="Fixo",(CV809-INDEX('Curva Forward'!$C$5:$AN$13,MATCH(CONCATENATE(BD_COMERCIAL!$K809," ",BD_COMERCIAL!$L809),'Curva Forward'!$B$5:$B$13,0),MATCH(FT$4,'Curva Forward'!$C$4:$AN$4,0))),CV809)</f>
        <v>0</v>
      </c>
      <c r="FU809" s="200">
        <f>AI809*AI$2*IF($FC809="V",1,-1)*IF($Q809="Fixo",(CW809-INDEX('Curva Forward'!$C$5:$AN$13,MATCH(CONCATENATE(BD_COMERCIAL!$K809," ",BD_COMERCIAL!$L809),'Curva Forward'!$B$5:$B$13,0),MATCH(FU$4,'Curva Forward'!$C$4:$AN$4,0))),CW809)</f>
        <v>0</v>
      </c>
      <c r="FV809" s="200">
        <f>AJ809*AJ$2*IF($FC809="V",1,-1)*IF($Q809="Fixo",(CX809-INDEX('Curva Forward'!$C$5:$AN$13,MATCH(CONCATENATE(BD_COMERCIAL!$K809," ",BD_COMERCIAL!$L809),'Curva Forward'!$B$5:$B$13,0),MATCH(FV$4,'Curva Forward'!$C$4:$AN$4,0))),CX809)</f>
        <v>0</v>
      </c>
      <c r="FW809" s="200">
        <f>AK809*AK$2*IF($FC809="V",1,-1)*IF($Q809="Fixo",(CY809-INDEX('Curva Forward'!$C$5:$AN$13,MATCH(CONCATENATE(BD_COMERCIAL!$K809," ",BD_COMERCIAL!$L809),'Curva Forward'!$B$5:$B$13,0),MATCH(FW$4,'Curva Forward'!$C$4:$AN$4,0))),CY809)</f>
        <v>0</v>
      </c>
      <c r="FX809" s="200">
        <f>AL809*AL$2*IF($FC809="V",1,-1)*IF($Q809="Fixo",(CZ809-INDEX('Curva Forward'!$C$5:$AN$13,MATCH(CONCATENATE(BD_COMERCIAL!$K809," ",BD_COMERCIAL!$L809),'Curva Forward'!$B$5:$B$13,0),MATCH(FX$4,'Curva Forward'!$C$4:$AN$4,0))),CZ809)</f>
        <v>0</v>
      </c>
      <c r="FY809" s="200">
        <f>AM809*AM$2*IF($FC809="V",1,-1)*IF($Q809="Fixo",(DA809-INDEX('Curva Forward'!$C$5:$AN$13,MATCH(CONCATENATE(BD_COMERCIAL!$K809," ",BD_COMERCIAL!$L809),'Curva Forward'!$B$5:$B$13,0),MATCH(FY$4,'Curva Forward'!$C$4:$AN$4,0))),DA809)</f>
        <v>0</v>
      </c>
      <c r="FZ809" s="200">
        <f>AN809*AN$2*IF($FC809="V",1,-1)*IF($Q809="Fixo",(DB809-INDEX('Curva Forward'!$C$5:$AN$13,MATCH(CONCATENATE(BD_COMERCIAL!$K809," ",BD_COMERCIAL!$L809),'Curva Forward'!$B$5:$B$13,0),MATCH(FZ$4,'Curva Forward'!$C$4:$AN$4,0))),DB809)</f>
        <v>0</v>
      </c>
      <c r="GA809" s="200">
        <f>AO809*AO$2*IF($FC809="V",1,-1)*IF($Q809="Fixo",(DC809-INDEX('Curva Forward'!$C$5:$AN$13,MATCH(CONCATENATE(BD_COMERCIAL!$K809," ",BD_COMERCIAL!$L809),'Curva Forward'!$B$5:$B$13,0),MATCH(GA$4,'Curva Forward'!$C$4:$AN$4,0))),DC809)</f>
        <v>0</v>
      </c>
      <c r="GB809" s="200">
        <f>AP809*AP$2*IF($FC809="V",1,-1)*IF($Q809="Fixo",(DD809-INDEX('Curva Forward'!$C$5:$AN$13,MATCH(CONCATENATE(BD_COMERCIAL!$K809," ",BD_COMERCIAL!$L809),'Curva Forward'!$B$5:$B$13,0),MATCH(GB$4,'Curva Forward'!$C$4:$AN$4,0))),DD809)</f>
        <v>0</v>
      </c>
      <c r="GC809" s="200">
        <f>AQ809*AQ$2*IF($FC809="V",1,-1)*IF($Q809="Fixo",(DE809-INDEX('Curva Forward'!$C$5:$AN$13,MATCH(CONCATENATE(BD_COMERCIAL!$K809," ",BD_COMERCIAL!$L809),'Curva Forward'!$B$5:$B$13,0),MATCH(GC$4,'Curva Forward'!$C$4:$AN$4,0))),DE809)</f>
        <v>0</v>
      </c>
      <c r="GD809" s="200">
        <f>AR809*AR$2*IF($FC809="V",1,-1)*IF($Q809="Fixo",(DF809-INDEX('Curva Forward'!$C$5:$AN$13,MATCH(CONCATENATE(BD_COMERCIAL!$K809," ",BD_COMERCIAL!$L809),'Curva Forward'!$B$5:$B$13,0),MATCH(GD$4,'Curva Forward'!$C$4:$AN$4,0))),DF809)</f>
        <v>0</v>
      </c>
      <c r="GE809" s="200">
        <f>AS809*AS$2*IF($FC809="V",1,-1)*IF($Q809="Fixo",(DG809-INDEX('Curva Forward'!$C$5:$AN$13,MATCH(CONCATENATE(BD_COMERCIAL!$K809," ",BD_COMERCIAL!$L809),'Curva Forward'!$B$5:$B$13,0),MATCH(GE$4,'Curva Forward'!$C$4:$AN$4,0))),DG809)</f>
        <v>0</v>
      </c>
      <c r="GF809" s="200">
        <f>AT809*AT$2*IF($FC809="V",1,-1)*IF($Q809="Fixo",(DH809-INDEX('Curva Forward'!$C$5:$AN$13,MATCH(CONCATENATE(BD_COMERCIAL!$K809," ",BD_COMERCIAL!$L809),'Curva Forward'!$B$5:$B$13,0),MATCH(GF$4,'Curva Forward'!$C$4:$AN$4,0))),DH809)</f>
        <v>0</v>
      </c>
      <c r="GG809" s="200">
        <f>AU809*AU$2*IF($FC809="V",1,-1)*IF($Q809="Fixo",(DI809-INDEX('Curva Forward'!$C$5:$AN$13,MATCH(CONCATENATE(BD_COMERCIAL!$K809," ",BD_COMERCIAL!$L809),'Curva Forward'!$B$5:$B$13,0),MATCH(GG$4,'Curva Forward'!$C$4:$AN$4,0))),DI809)</f>
        <v>0</v>
      </c>
      <c r="GH809" s="200">
        <f>AV809*AV$2*IF($FC809="V",1,-1)*IF($Q809="Fixo",(DJ809-INDEX('Curva Forward'!$C$5:$AN$13,MATCH(CONCATENATE(BD_COMERCIAL!$K809," ",BD_COMERCIAL!$L809),'Curva Forward'!$B$5:$B$13,0),MATCH(GH$4,'Curva Forward'!$C$4:$AN$4,0))),DJ809)</f>
        <v>0</v>
      </c>
      <c r="GI809" s="200">
        <f>AW809*AW$2*IF($FC809="V",1,-1)*IF($Q809="Fixo",(DK809-INDEX('Curva Forward'!$C$5:$AN$13,MATCH(CONCATENATE(BD_COMERCIAL!$K809," ",BD_COMERCIAL!$L809),'Curva Forward'!$B$5:$B$13,0),MATCH(GI$4,'Curva Forward'!$C$4:$AN$4,0))),DK809)</f>
        <v>0</v>
      </c>
      <c r="GJ809" s="200">
        <f>AX809*AX$2*IF($FC809="V",1,-1)*IF($Q809="Fixo",(DL809-INDEX('Curva Forward'!$C$5:$AN$13,MATCH(CONCATENATE(BD_COMERCIAL!$K809," ",BD_COMERCIAL!$L809),'Curva Forward'!$B$5:$B$13,0),MATCH(GJ$4,'Curva Forward'!$C$4:$AN$4,0))),DL809)</f>
        <v>0</v>
      </c>
      <c r="GK809" s="200">
        <f>AY809*AY$2*IF($FC809="V",1,-1)*IF($Q809="Fixo",(DM809-INDEX('Curva Forward'!$C$5:$AN$13,MATCH(CONCATENATE(BD_COMERCIAL!$K809," ",BD_COMERCIAL!$L809),'Curva Forward'!$B$5:$B$13,0),MATCH(GK$4,'Curva Forward'!$C$4:$AN$4,0))),DM809)</f>
        <v>0</v>
      </c>
      <c r="GL809" s="200">
        <f>IF(EZ809="",0,CL809*CL$2*IF($FC809="V",1,-1)*IF($Q809="Fixo",(EZ809-INDEX('Curva Forward'!$C$5:$AN$13,MATCH(CONCATENATE(BD_COMERCIAL!$K809," ",BD_COMERCIAL!$L809),'Curva Forward'!$B$5:$B$13,0),MATCH(GL$4,'Curva Forward'!$C$4:$AN$4,0))),EZ809))</f>
        <v>0</v>
      </c>
      <c r="GM809" s="200">
        <f>IF(FA809="",0,CM809*CM$2*IF($FC809="V",1,-1)*IF($Q809="Fixo",(FA809-INDEX('Curva Forward'!$C$5:$AN$13,MATCH(CONCATENATE(BD_COMERCIAL!$K809," ",BD_COMERCIAL!$L809),'Curva Forward'!$B$5:$B$13,0),MATCH(GM$4,'Curva Forward'!$C$4:$AN$4,0))),FA809))</f>
        <v>0</v>
      </c>
      <c r="GN809" s="200">
        <f>IF(FB809="",0,CN809*CN$2*IF($FC809="V",1,-1)*IF($Q809="Fixo",(FB809-INDEX('Curva Forward'!$C$5:$AN$13,MATCH(CONCATENATE(BD_COMERCIAL!$K809," ",BD_COMERCIAL!$L809),'Curva Forward'!$B$5:$B$13,0),MATCH(GN$4,'Curva Forward'!$C$4:$AN$4,0))),FB809))</f>
        <v>0</v>
      </c>
      <c r="GO809" s="201">
        <f t="shared" ca="1" si="248"/>
        <v>0</v>
      </c>
      <c r="GP809" s="201">
        <f t="shared" ca="1" si="249"/>
        <v>0</v>
      </c>
    </row>
    <row r="810" spans="1:198" ht="15" customHeight="1" x14ac:dyDescent="0.25">
      <c r="A810" s="6"/>
      <c r="B810" s="7"/>
      <c r="C810" s="8"/>
      <c r="D810" s="9"/>
      <c r="E810" s="9"/>
      <c r="F810" s="113"/>
      <c r="G810" s="10"/>
      <c r="H810" s="113"/>
      <c r="I810" s="9"/>
      <c r="J810" s="166"/>
      <c r="K810" s="10"/>
      <c r="L810" s="84"/>
      <c r="M810" s="11"/>
      <c r="N810" s="12"/>
      <c r="O810" s="10"/>
      <c r="P810" s="84"/>
      <c r="Q810" s="84"/>
      <c r="R810" s="10"/>
      <c r="S810" s="14"/>
      <c r="T810" s="11"/>
      <c r="U810" s="12"/>
      <c r="V810" s="257" t="str">
        <f ca="1">IF(U810="","",
IF(U810="NA","",
IFERROR(VLOOKUP(EOMONTH(M810,-2)+1,IPCA!$A:$B,2,0),
VLOOKUP(EOMONTH(TODAY(),-2)+1,IPCA!$A:$B,2,0))/
VLOOKUP(EOMONTH(U810,-2)+1,IPCA!$A:$B,2,0)*
P810))</f>
        <v/>
      </c>
      <c r="W810" s="84"/>
      <c r="X810" s="13"/>
      <c r="Y810" s="166"/>
      <c r="AA810" s="108"/>
      <c r="AB810" s="15"/>
      <c r="AM810" s="6"/>
      <c r="AN810" s="15"/>
      <c r="AY810" s="6"/>
      <c r="AZ810" s="15"/>
      <c r="BK810" s="6"/>
      <c r="BL810" s="15"/>
      <c r="BW810" s="6"/>
      <c r="BX810" s="15"/>
      <c r="CI810" s="6"/>
      <c r="CJ810" s="16" t="str">
        <f t="shared" si="238"/>
        <v/>
      </c>
      <c r="CK810" s="16" t="str">
        <f t="shared" si="239"/>
        <v/>
      </c>
      <c r="CL810" s="16" t="str">
        <f t="shared" si="240"/>
        <v/>
      </c>
      <c r="CM810" s="16" t="str">
        <f t="shared" si="241"/>
        <v/>
      </c>
      <c r="CN810" s="16" t="str">
        <f t="shared" si="242"/>
        <v/>
      </c>
      <c r="CO810" s="18"/>
      <c r="CP810" s="15"/>
      <c r="DA810" s="6"/>
      <c r="DB810" s="15"/>
      <c r="DM810" s="6"/>
      <c r="DN810" s="15"/>
      <c r="DY810" s="6"/>
      <c r="DZ810" s="15"/>
      <c r="EK810" s="6"/>
      <c r="EL810" s="15"/>
      <c r="EW810" s="6"/>
      <c r="EX810" s="16" t="str">
        <f t="shared" si="255"/>
        <v/>
      </c>
      <c r="EY810" s="16" t="str">
        <f t="shared" si="256"/>
        <v/>
      </c>
      <c r="EZ810" s="16" t="str">
        <f t="shared" si="257"/>
        <v/>
      </c>
      <c r="FA810" s="16" t="str">
        <f t="shared" si="258"/>
        <v/>
      </c>
      <c r="FB810" s="160" t="str">
        <f t="shared" si="259"/>
        <v/>
      </c>
      <c r="FD810" s="20"/>
      <c r="FE810"/>
      <c r="FH810" s="284">
        <f t="shared" ca="1" si="243"/>
        <v>0</v>
      </c>
      <c r="FI810" s="208">
        <f t="shared" si="244"/>
        <v>0</v>
      </c>
      <c r="FK810">
        <f t="shared" si="245"/>
        <v>0</v>
      </c>
      <c r="FL810" s="201">
        <f t="shared" ca="1" si="246"/>
        <v>0</v>
      </c>
      <c r="FM810" s="201">
        <f t="shared" ca="1" si="247"/>
        <v>0</v>
      </c>
      <c r="FN810" s="200">
        <f>AB810*AB$2*IF($FC810="V",1,-1)*IF($Q810="Fixo",(CP810-INDEX('Curva Forward'!$C$5:$AN$13,MATCH(CONCATENATE(BD_COMERCIAL!$K810," ",BD_COMERCIAL!$L810),'Curva Forward'!$B$5:$B$13,0),MATCH(FN$4,'Curva Forward'!$C$4:$AN$4,0))),CP810)</f>
        <v>0</v>
      </c>
      <c r="FO810" s="200">
        <f>AC810*AC$2*IF($FC810="V",1,-1)*IF($Q810="Fixo",(CQ810-INDEX('Curva Forward'!$C$5:$AN$13,MATCH(CONCATENATE(BD_COMERCIAL!$K810," ",BD_COMERCIAL!$L810),'Curva Forward'!$B$5:$B$13,0),MATCH(FO$4,'Curva Forward'!$C$4:$AN$4,0))),CQ810)</f>
        <v>0</v>
      </c>
      <c r="FP810" s="200">
        <f>AD810*AD$2*IF($FC810="V",1,-1)*IF($Q810="Fixo",(CR810-INDEX('Curva Forward'!$C$5:$AN$13,MATCH(CONCATENATE(BD_COMERCIAL!$K810," ",BD_COMERCIAL!$L810),'Curva Forward'!$B$5:$B$13,0),MATCH(FP$4,'Curva Forward'!$C$4:$AN$4,0))),CR810)</f>
        <v>0</v>
      </c>
      <c r="FQ810" s="200">
        <f>AE810*AE$2*IF($FC810="V",1,-1)*IF($Q810="Fixo",(CS810-INDEX('Curva Forward'!$C$5:$AN$13,MATCH(CONCATENATE(BD_COMERCIAL!$K810," ",BD_COMERCIAL!$L810),'Curva Forward'!$B$5:$B$13,0),MATCH(FQ$4,'Curva Forward'!$C$4:$AN$4,0))),CS810)</f>
        <v>0</v>
      </c>
      <c r="FR810" s="200">
        <f>AF810*AF$2*IF($FC810="V",1,-1)*IF($Q810="Fixo",(CT810-INDEX('Curva Forward'!$C$5:$AN$13,MATCH(CONCATENATE(BD_COMERCIAL!$K810," ",BD_COMERCIAL!$L810),'Curva Forward'!$B$5:$B$13,0),MATCH(FR$4,'Curva Forward'!$C$4:$AN$4,0))),CT810)</f>
        <v>0</v>
      </c>
      <c r="FS810" s="200">
        <f>AG810*AG$2*IF($FC810="V",1,-1)*IF($Q810="Fixo",(CU810-INDEX('Curva Forward'!$C$5:$AN$13,MATCH(CONCATENATE(BD_COMERCIAL!$K810," ",BD_COMERCIAL!$L810),'Curva Forward'!$B$5:$B$13,0),MATCH(FS$4,'Curva Forward'!$C$4:$AN$4,0))),CU810)</f>
        <v>0</v>
      </c>
      <c r="FT810" s="200">
        <f>AH810*AH$2*IF($FC810="V",1,-1)*IF($Q810="Fixo",(CV810-INDEX('Curva Forward'!$C$5:$AN$13,MATCH(CONCATENATE(BD_COMERCIAL!$K810," ",BD_COMERCIAL!$L810),'Curva Forward'!$B$5:$B$13,0),MATCH(FT$4,'Curva Forward'!$C$4:$AN$4,0))),CV810)</f>
        <v>0</v>
      </c>
      <c r="FU810" s="200">
        <f>AI810*AI$2*IF($FC810="V",1,-1)*IF($Q810="Fixo",(CW810-INDEX('Curva Forward'!$C$5:$AN$13,MATCH(CONCATENATE(BD_COMERCIAL!$K810," ",BD_COMERCIAL!$L810),'Curva Forward'!$B$5:$B$13,0),MATCH(FU$4,'Curva Forward'!$C$4:$AN$4,0))),CW810)</f>
        <v>0</v>
      </c>
      <c r="FV810" s="200">
        <f>AJ810*AJ$2*IF($FC810="V",1,-1)*IF($Q810="Fixo",(CX810-INDEX('Curva Forward'!$C$5:$AN$13,MATCH(CONCATENATE(BD_COMERCIAL!$K810," ",BD_COMERCIAL!$L810),'Curva Forward'!$B$5:$B$13,0),MATCH(FV$4,'Curva Forward'!$C$4:$AN$4,0))),CX810)</f>
        <v>0</v>
      </c>
      <c r="FW810" s="200">
        <f>AK810*AK$2*IF($FC810="V",1,-1)*IF($Q810="Fixo",(CY810-INDEX('Curva Forward'!$C$5:$AN$13,MATCH(CONCATENATE(BD_COMERCIAL!$K810," ",BD_COMERCIAL!$L810),'Curva Forward'!$B$5:$B$13,0),MATCH(FW$4,'Curva Forward'!$C$4:$AN$4,0))),CY810)</f>
        <v>0</v>
      </c>
      <c r="FX810" s="200">
        <f>AL810*AL$2*IF($FC810="V",1,-1)*IF($Q810="Fixo",(CZ810-INDEX('Curva Forward'!$C$5:$AN$13,MATCH(CONCATENATE(BD_COMERCIAL!$K810," ",BD_COMERCIAL!$L810),'Curva Forward'!$B$5:$B$13,0),MATCH(FX$4,'Curva Forward'!$C$4:$AN$4,0))),CZ810)</f>
        <v>0</v>
      </c>
      <c r="FY810" s="200">
        <f>AM810*AM$2*IF($FC810="V",1,-1)*IF($Q810="Fixo",(DA810-INDEX('Curva Forward'!$C$5:$AN$13,MATCH(CONCATENATE(BD_COMERCIAL!$K810," ",BD_COMERCIAL!$L810),'Curva Forward'!$B$5:$B$13,0),MATCH(FY$4,'Curva Forward'!$C$4:$AN$4,0))),DA810)</f>
        <v>0</v>
      </c>
      <c r="FZ810" s="200">
        <f>AN810*AN$2*IF($FC810="V",1,-1)*IF($Q810="Fixo",(DB810-INDEX('Curva Forward'!$C$5:$AN$13,MATCH(CONCATENATE(BD_COMERCIAL!$K810," ",BD_COMERCIAL!$L810),'Curva Forward'!$B$5:$B$13,0),MATCH(FZ$4,'Curva Forward'!$C$4:$AN$4,0))),DB810)</f>
        <v>0</v>
      </c>
      <c r="GA810" s="200">
        <f>AO810*AO$2*IF($FC810="V",1,-1)*IF($Q810="Fixo",(DC810-INDEX('Curva Forward'!$C$5:$AN$13,MATCH(CONCATENATE(BD_COMERCIAL!$K810," ",BD_COMERCIAL!$L810),'Curva Forward'!$B$5:$B$13,0),MATCH(GA$4,'Curva Forward'!$C$4:$AN$4,0))),DC810)</f>
        <v>0</v>
      </c>
      <c r="GB810" s="200">
        <f>AP810*AP$2*IF($FC810="V",1,-1)*IF($Q810="Fixo",(DD810-INDEX('Curva Forward'!$C$5:$AN$13,MATCH(CONCATENATE(BD_COMERCIAL!$K810," ",BD_COMERCIAL!$L810),'Curva Forward'!$B$5:$B$13,0),MATCH(GB$4,'Curva Forward'!$C$4:$AN$4,0))),DD810)</f>
        <v>0</v>
      </c>
      <c r="GC810" s="200">
        <f>AQ810*AQ$2*IF($FC810="V",1,-1)*IF($Q810="Fixo",(DE810-INDEX('Curva Forward'!$C$5:$AN$13,MATCH(CONCATENATE(BD_COMERCIAL!$K810," ",BD_COMERCIAL!$L810),'Curva Forward'!$B$5:$B$13,0),MATCH(GC$4,'Curva Forward'!$C$4:$AN$4,0))),DE810)</f>
        <v>0</v>
      </c>
      <c r="GD810" s="200">
        <f>AR810*AR$2*IF($FC810="V",1,-1)*IF($Q810="Fixo",(DF810-INDEX('Curva Forward'!$C$5:$AN$13,MATCH(CONCATENATE(BD_COMERCIAL!$K810," ",BD_COMERCIAL!$L810),'Curva Forward'!$B$5:$B$13,0),MATCH(GD$4,'Curva Forward'!$C$4:$AN$4,0))),DF810)</f>
        <v>0</v>
      </c>
      <c r="GE810" s="200">
        <f>AS810*AS$2*IF($FC810="V",1,-1)*IF($Q810="Fixo",(DG810-INDEX('Curva Forward'!$C$5:$AN$13,MATCH(CONCATENATE(BD_COMERCIAL!$K810," ",BD_COMERCIAL!$L810),'Curva Forward'!$B$5:$B$13,0),MATCH(GE$4,'Curva Forward'!$C$4:$AN$4,0))),DG810)</f>
        <v>0</v>
      </c>
      <c r="GF810" s="200">
        <f>AT810*AT$2*IF($FC810="V",1,-1)*IF($Q810="Fixo",(DH810-INDEX('Curva Forward'!$C$5:$AN$13,MATCH(CONCATENATE(BD_COMERCIAL!$K810," ",BD_COMERCIAL!$L810),'Curva Forward'!$B$5:$B$13,0),MATCH(GF$4,'Curva Forward'!$C$4:$AN$4,0))),DH810)</f>
        <v>0</v>
      </c>
      <c r="GG810" s="200">
        <f>AU810*AU$2*IF($FC810="V",1,-1)*IF($Q810="Fixo",(DI810-INDEX('Curva Forward'!$C$5:$AN$13,MATCH(CONCATENATE(BD_COMERCIAL!$K810," ",BD_COMERCIAL!$L810),'Curva Forward'!$B$5:$B$13,0),MATCH(GG$4,'Curva Forward'!$C$4:$AN$4,0))),DI810)</f>
        <v>0</v>
      </c>
      <c r="GH810" s="200">
        <f>AV810*AV$2*IF($FC810="V",1,-1)*IF($Q810="Fixo",(DJ810-INDEX('Curva Forward'!$C$5:$AN$13,MATCH(CONCATENATE(BD_COMERCIAL!$K810," ",BD_COMERCIAL!$L810),'Curva Forward'!$B$5:$B$13,0),MATCH(GH$4,'Curva Forward'!$C$4:$AN$4,0))),DJ810)</f>
        <v>0</v>
      </c>
      <c r="GI810" s="200">
        <f>AW810*AW$2*IF($FC810="V",1,-1)*IF($Q810="Fixo",(DK810-INDEX('Curva Forward'!$C$5:$AN$13,MATCH(CONCATENATE(BD_COMERCIAL!$K810," ",BD_COMERCIAL!$L810),'Curva Forward'!$B$5:$B$13,0),MATCH(GI$4,'Curva Forward'!$C$4:$AN$4,0))),DK810)</f>
        <v>0</v>
      </c>
      <c r="GJ810" s="200">
        <f>AX810*AX$2*IF($FC810="V",1,-1)*IF($Q810="Fixo",(DL810-INDEX('Curva Forward'!$C$5:$AN$13,MATCH(CONCATENATE(BD_COMERCIAL!$K810," ",BD_COMERCIAL!$L810),'Curva Forward'!$B$5:$B$13,0),MATCH(GJ$4,'Curva Forward'!$C$4:$AN$4,0))),DL810)</f>
        <v>0</v>
      </c>
      <c r="GK810" s="200">
        <f>AY810*AY$2*IF($FC810="V",1,-1)*IF($Q810="Fixo",(DM810-INDEX('Curva Forward'!$C$5:$AN$13,MATCH(CONCATENATE(BD_COMERCIAL!$K810," ",BD_COMERCIAL!$L810),'Curva Forward'!$B$5:$B$13,0),MATCH(GK$4,'Curva Forward'!$C$4:$AN$4,0))),DM810)</f>
        <v>0</v>
      </c>
      <c r="GL810" s="200">
        <f>IF(EZ810="",0,CL810*CL$2*IF($FC810="V",1,-1)*IF($Q810="Fixo",(EZ810-INDEX('Curva Forward'!$C$5:$AN$13,MATCH(CONCATENATE(BD_COMERCIAL!$K810," ",BD_COMERCIAL!$L810),'Curva Forward'!$B$5:$B$13,0),MATCH(GL$4,'Curva Forward'!$C$4:$AN$4,0))),EZ810))</f>
        <v>0</v>
      </c>
      <c r="GM810" s="200">
        <f>IF(FA810="",0,CM810*CM$2*IF($FC810="V",1,-1)*IF($Q810="Fixo",(FA810-INDEX('Curva Forward'!$C$5:$AN$13,MATCH(CONCATENATE(BD_COMERCIAL!$K810," ",BD_COMERCIAL!$L810),'Curva Forward'!$B$5:$B$13,0),MATCH(GM$4,'Curva Forward'!$C$4:$AN$4,0))),FA810))</f>
        <v>0</v>
      </c>
      <c r="GN810" s="200">
        <f>IF(FB810="",0,CN810*CN$2*IF($FC810="V",1,-1)*IF($Q810="Fixo",(FB810-INDEX('Curva Forward'!$C$5:$AN$13,MATCH(CONCATENATE(BD_COMERCIAL!$K810," ",BD_COMERCIAL!$L810),'Curva Forward'!$B$5:$B$13,0),MATCH(GN$4,'Curva Forward'!$C$4:$AN$4,0))),FB810))</f>
        <v>0</v>
      </c>
      <c r="GO810" s="201">
        <f t="shared" ca="1" si="248"/>
        <v>0</v>
      </c>
      <c r="GP810" s="201">
        <f t="shared" ca="1" si="249"/>
        <v>0</v>
      </c>
    </row>
    <row r="811" spans="1:198" ht="15" customHeight="1" x14ac:dyDescent="0.25">
      <c r="A811" s="6"/>
      <c r="B811" s="7"/>
      <c r="C811" s="8"/>
      <c r="D811" s="9"/>
      <c r="E811" s="9"/>
      <c r="F811" s="113"/>
      <c r="G811" s="10"/>
      <c r="H811" s="113"/>
      <c r="I811" s="9"/>
      <c r="J811" s="166"/>
      <c r="K811" s="10"/>
      <c r="L811" s="84"/>
      <c r="M811" s="11"/>
      <c r="N811" s="12"/>
      <c r="O811" s="10"/>
      <c r="P811" s="84"/>
      <c r="Q811" s="84"/>
      <c r="R811" s="10"/>
      <c r="S811" s="14"/>
      <c r="T811" s="11"/>
      <c r="U811" s="12"/>
      <c r="V811" s="257" t="str">
        <f ca="1">IF(U811="","",
IF(U811="NA","",
IFERROR(VLOOKUP(EOMONTH(M811,-2)+1,IPCA!$A:$B,2,0),
VLOOKUP(EOMONTH(TODAY(),-2)+1,IPCA!$A:$B,2,0))/
VLOOKUP(EOMONTH(U811,-2)+1,IPCA!$A:$B,2,0)*
P811))</f>
        <v/>
      </c>
      <c r="W811" s="84"/>
      <c r="X811" s="13"/>
      <c r="Y811" s="166"/>
      <c r="AA811" s="108"/>
      <c r="AB811" s="15"/>
      <c r="AM811" s="6"/>
      <c r="AN811" s="15"/>
      <c r="AY811" s="6"/>
      <c r="AZ811" s="15"/>
      <c r="BK811" s="6"/>
      <c r="BL811" s="15"/>
      <c r="BW811" s="6"/>
      <c r="BX811" s="15"/>
      <c r="CI811" s="6"/>
      <c r="CJ811" s="16" t="str">
        <f t="shared" si="238"/>
        <v/>
      </c>
      <c r="CK811" s="16" t="str">
        <f t="shared" si="239"/>
        <v/>
      </c>
      <c r="CL811" s="16" t="str">
        <f t="shared" si="240"/>
        <v/>
      </c>
      <c r="CM811" s="16" t="str">
        <f t="shared" si="241"/>
        <v/>
      </c>
      <c r="CN811" s="16" t="str">
        <f t="shared" si="242"/>
        <v/>
      </c>
      <c r="CO811" s="18"/>
      <c r="CP811" s="15"/>
      <c r="DA811" s="6"/>
      <c r="DB811" s="15"/>
      <c r="DM811" s="6"/>
      <c r="DN811" s="15"/>
      <c r="DY811" s="6"/>
      <c r="DZ811" s="15"/>
      <c r="EK811" s="6"/>
      <c r="EL811" s="15"/>
      <c r="EW811" s="6"/>
      <c r="EX811" s="16" t="str">
        <f t="shared" si="255"/>
        <v/>
      </c>
      <c r="EY811" s="16" t="str">
        <f t="shared" si="256"/>
        <v/>
      </c>
      <c r="EZ811" s="16" t="str">
        <f t="shared" si="257"/>
        <v/>
      </c>
      <c r="FA811" s="16" t="str">
        <f t="shared" si="258"/>
        <v/>
      </c>
      <c r="FB811" s="160" t="str">
        <f t="shared" si="259"/>
        <v/>
      </c>
      <c r="FD811" s="20"/>
      <c r="FE811"/>
      <c r="FH811" s="284">
        <f t="shared" ca="1" si="243"/>
        <v>0</v>
      </c>
      <c r="FI811" s="208">
        <f t="shared" si="244"/>
        <v>0</v>
      </c>
      <c r="FK811">
        <f t="shared" si="245"/>
        <v>0</v>
      </c>
      <c r="FL811" s="201">
        <f t="shared" ca="1" si="246"/>
        <v>0</v>
      </c>
      <c r="FM811" s="201">
        <f t="shared" ca="1" si="247"/>
        <v>0</v>
      </c>
      <c r="FN811" s="200">
        <f>AB811*AB$2*IF($FC811="V",1,-1)*IF($Q811="Fixo",(CP811-INDEX('Curva Forward'!$C$5:$AN$13,MATCH(CONCATENATE(BD_COMERCIAL!$K811," ",BD_COMERCIAL!$L811),'Curva Forward'!$B$5:$B$13,0),MATCH(FN$4,'Curva Forward'!$C$4:$AN$4,0))),CP811)</f>
        <v>0</v>
      </c>
      <c r="FO811" s="200">
        <f>AC811*AC$2*IF($FC811="V",1,-1)*IF($Q811="Fixo",(CQ811-INDEX('Curva Forward'!$C$5:$AN$13,MATCH(CONCATENATE(BD_COMERCIAL!$K811," ",BD_COMERCIAL!$L811),'Curva Forward'!$B$5:$B$13,0),MATCH(FO$4,'Curva Forward'!$C$4:$AN$4,0))),CQ811)</f>
        <v>0</v>
      </c>
      <c r="FP811" s="200">
        <f>AD811*AD$2*IF($FC811="V",1,-1)*IF($Q811="Fixo",(CR811-INDEX('Curva Forward'!$C$5:$AN$13,MATCH(CONCATENATE(BD_COMERCIAL!$K811," ",BD_COMERCIAL!$L811),'Curva Forward'!$B$5:$B$13,0),MATCH(FP$4,'Curva Forward'!$C$4:$AN$4,0))),CR811)</f>
        <v>0</v>
      </c>
      <c r="FQ811" s="200">
        <f>AE811*AE$2*IF($FC811="V",1,-1)*IF($Q811="Fixo",(CS811-INDEX('Curva Forward'!$C$5:$AN$13,MATCH(CONCATENATE(BD_COMERCIAL!$K811," ",BD_COMERCIAL!$L811),'Curva Forward'!$B$5:$B$13,0),MATCH(FQ$4,'Curva Forward'!$C$4:$AN$4,0))),CS811)</f>
        <v>0</v>
      </c>
      <c r="FR811" s="200">
        <f>AF811*AF$2*IF($FC811="V",1,-1)*IF($Q811="Fixo",(CT811-INDEX('Curva Forward'!$C$5:$AN$13,MATCH(CONCATENATE(BD_COMERCIAL!$K811," ",BD_COMERCIAL!$L811),'Curva Forward'!$B$5:$B$13,0),MATCH(FR$4,'Curva Forward'!$C$4:$AN$4,0))),CT811)</f>
        <v>0</v>
      </c>
      <c r="FS811" s="200">
        <f>AG811*AG$2*IF($FC811="V",1,-1)*IF($Q811="Fixo",(CU811-INDEX('Curva Forward'!$C$5:$AN$13,MATCH(CONCATENATE(BD_COMERCIAL!$K811," ",BD_COMERCIAL!$L811),'Curva Forward'!$B$5:$B$13,0),MATCH(FS$4,'Curva Forward'!$C$4:$AN$4,0))),CU811)</f>
        <v>0</v>
      </c>
      <c r="FT811" s="200">
        <f>AH811*AH$2*IF($FC811="V",1,-1)*IF($Q811="Fixo",(CV811-INDEX('Curva Forward'!$C$5:$AN$13,MATCH(CONCATENATE(BD_COMERCIAL!$K811," ",BD_COMERCIAL!$L811),'Curva Forward'!$B$5:$B$13,0),MATCH(FT$4,'Curva Forward'!$C$4:$AN$4,0))),CV811)</f>
        <v>0</v>
      </c>
      <c r="FU811" s="200">
        <f>AI811*AI$2*IF($FC811="V",1,-1)*IF($Q811="Fixo",(CW811-INDEX('Curva Forward'!$C$5:$AN$13,MATCH(CONCATENATE(BD_COMERCIAL!$K811," ",BD_COMERCIAL!$L811),'Curva Forward'!$B$5:$B$13,0),MATCH(FU$4,'Curva Forward'!$C$4:$AN$4,0))),CW811)</f>
        <v>0</v>
      </c>
      <c r="FV811" s="200">
        <f>AJ811*AJ$2*IF($FC811="V",1,-1)*IF($Q811="Fixo",(CX811-INDEX('Curva Forward'!$C$5:$AN$13,MATCH(CONCATENATE(BD_COMERCIAL!$K811," ",BD_COMERCIAL!$L811),'Curva Forward'!$B$5:$B$13,0),MATCH(FV$4,'Curva Forward'!$C$4:$AN$4,0))),CX811)</f>
        <v>0</v>
      </c>
      <c r="FW811" s="200">
        <f>AK811*AK$2*IF($FC811="V",1,-1)*IF($Q811="Fixo",(CY811-INDEX('Curva Forward'!$C$5:$AN$13,MATCH(CONCATENATE(BD_COMERCIAL!$K811," ",BD_COMERCIAL!$L811),'Curva Forward'!$B$5:$B$13,0),MATCH(FW$4,'Curva Forward'!$C$4:$AN$4,0))),CY811)</f>
        <v>0</v>
      </c>
      <c r="FX811" s="200">
        <f>AL811*AL$2*IF($FC811="V",1,-1)*IF($Q811="Fixo",(CZ811-INDEX('Curva Forward'!$C$5:$AN$13,MATCH(CONCATENATE(BD_COMERCIAL!$K811," ",BD_COMERCIAL!$L811),'Curva Forward'!$B$5:$B$13,0),MATCH(FX$4,'Curva Forward'!$C$4:$AN$4,0))),CZ811)</f>
        <v>0</v>
      </c>
      <c r="FY811" s="200">
        <f>AM811*AM$2*IF($FC811="V",1,-1)*IF($Q811="Fixo",(DA811-INDEX('Curva Forward'!$C$5:$AN$13,MATCH(CONCATENATE(BD_COMERCIAL!$K811," ",BD_COMERCIAL!$L811),'Curva Forward'!$B$5:$B$13,0),MATCH(FY$4,'Curva Forward'!$C$4:$AN$4,0))),DA811)</f>
        <v>0</v>
      </c>
      <c r="FZ811" s="200">
        <f>AN811*AN$2*IF($FC811="V",1,-1)*IF($Q811="Fixo",(DB811-INDEX('Curva Forward'!$C$5:$AN$13,MATCH(CONCATENATE(BD_COMERCIAL!$K811," ",BD_COMERCIAL!$L811),'Curva Forward'!$B$5:$B$13,0),MATCH(FZ$4,'Curva Forward'!$C$4:$AN$4,0))),DB811)</f>
        <v>0</v>
      </c>
      <c r="GA811" s="200">
        <f>AO811*AO$2*IF($FC811="V",1,-1)*IF($Q811="Fixo",(DC811-INDEX('Curva Forward'!$C$5:$AN$13,MATCH(CONCATENATE(BD_COMERCIAL!$K811," ",BD_COMERCIAL!$L811),'Curva Forward'!$B$5:$B$13,0),MATCH(GA$4,'Curva Forward'!$C$4:$AN$4,0))),DC811)</f>
        <v>0</v>
      </c>
      <c r="GB811" s="200">
        <f>AP811*AP$2*IF($FC811="V",1,-1)*IF($Q811="Fixo",(DD811-INDEX('Curva Forward'!$C$5:$AN$13,MATCH(CONCATENATE(BD_COMERCIAL!$K811," ",BD_COMERCIAL!$L811),'Curva Forward'!$B$5:$B$13,0),MATCH(GB$4,'Curva Forward'!$C$4:$AN$4,0))),DD811)</f>
        <v>0</v>
      </c>
      <c r="GC811" s="200">
        <f>AQ811*AQ$2*IF($FC811="V",1,-1)*IF($Q811="Fixo",(DE811-INDEX('Curva Forward'!$C$5:$AN$13,MATCH(CONCATENATE(BD_COMERCIAL!$K811," ",BD_COMERCIAL!$L811),'Curva Forward'!$B$5:$B$13,0),MATCH(GC$4,'Curva Forward'!$C$4:$AN$4,0))),DE811)</f>
        <v>0</v>
      </c>
      <c r="GD811" s="200">
        <f>AR811*AR$2*IF($FC811="V",1,-1)*IF($Q811="Fixo",(DF811-INDEX('Curva Forward'!$C$5:$AN$13,MATCH(CONCATENATE(BD_COMERCIAL!$K811," ",BD_COMERCIAL!$L811),'Curva Forward'!$B$5:$B$13,0),MATCH(GD$4,'Curva Forward'!$C$4:$AN$4,0))),DF811)</f>
        <v>0</v>
      </c>
      <c r="GE811" s="200">
        <f>AS811*AS$2*IF($FC811="V",1,-1)*IF($Q811="Fixo",(DG811-INDEX('Curva Forward'!$C$5:$AN$13,MATCH(CONCATENATE(BD_COMERCIAL!$K811," ",BD_COMERCIAL!$L811),'Curva Forward'!$B$5:$B$13,0),MATCH(GE$4,'Curva Forward'!$C$4:$AN$4,0))),DG811)</f>
        <v>0</v>
      </c>
      <c r="GF811" s="200">
        <f>AT811*AT$2*IF($FC811="V",1,-1)*IF($Q811="Fixo",(DH811-INDEX('Curva Forward'!$C$5:$AN$13,MATCH(CONCATENATE(BD_COMERCIAL!$K811," ",BD_COMERCIAL!$L811),'Curva Forward'!$B$5:$B$13,0),MATCH(GF$4,'Curva Forward'!$C$4:$AN$4,0))),DH811)</f>
        <v>0</v>
      </c>
      <c r="GG811" s="200">
        <f>AU811*AU$2*IF($FC811="V",1,-1)*IF($Q811="Fixo",(DI811-INDEX('Curva Forward'!$C$5:$AN$13,MATCH(CONCATENATE(BD_COMERCIAL!$K811," ",BD_COMERCIAL!$L811),'Curva Forward'!$B$5:$B$13,0),MATCH(GG$4,'Curva Forward'!$C$4:$AN$4,0))),DI811)</f>
        <v>0</v>
      </c>
      <c r="GH811" s="200">
        <f>AV811*AV$2*IF($FC811="V",1,-1)*IF($Q811="Fixo",(DJ811-INDEX('Curva Forward'!$C$5:$AN$13,MATCH(CONCATENATE(BD_COMERCIAL!$K811," ",BD_COMERCIAL!$L811),'Curva Forward'!$B$5:$B$13,0),MATCH(GH$4,'Curva Forward'!$C$4:$AN$4,0))),DJ811)</f>
        <v>0</v>
      </c>
      <c r="GI811" s="200">
        <f>AW811*AW$2*IF($FC811="V",1,-1)*IF($Q811="Fixo",(DK811-INDEX('Curva Forward'!$C$5:$AN$13,MATCH(CONCATENATE(BD_COMERCIAL!$K811," ",BD_COMERCIAL!$L811),'Curva Forward'!$B$5:$B$13,0),MATCH(GI$4,'Curva Forward'!$C$4:$AN$4,0))),DK811)</f>
        <v>0</v>
      </c>
      <c r="GJ811" s="200">
        <f>AX811*AX$2*IF($FC811="V",1,-1)*IF($Q811="Fixo",(DL811-INDEX('Curva Forward'!$C$5:$AN$13,MATCH(CONCATENATE(BD_COMERCIAL!$K811," ",BD_COMERCIAL!$L811),'Curva Forward'!$B$5:$B$13,0),MATCH(GJ$4,'Curva Forward'!$C$4:$AN$4,0))),DL811)</f>
        <v>0</v>
      </c>
      <c r="GK811" s="200">
        <f>AY811*AY$2*IF($FC811="V",1,-1)*IF($Q811="Fixo",(DM811-INDEX('Curva Forward'!$C$5:$AN$13,MATCH(CONCATENATE(BD_COMERCIAL!$K811," ",BD_COMERCIAL!$L811),'Curva Forward'!$B$5:$B$13,0),MATCH(GK$4,'Curva Forward'!$C$4:$AN$4,0))),DM811)</f>
        <v>0</v>
      </c>
      <c r="GL811" s="200">
        <f>IF(EZ811="",0,CL811*CL$2*IF($FC811="V",1,-1)*IF($Q811="Fixo",(EZ811-INDEX('Curva Forward'!$C$5:$AN$13,MATCH(CONCATENATE(BD_COMERCIAL!$K811," ",BD_COMERCIAL!$L811),'Curva Forward'!$B$5:$B$13,0),MATCH(GL$4,'Curva Forward'!$C$4:$AN$4,0))),EZ811))</f>
        <v>0</v>
      </c>
      <c r="GM811" s="200">
        <f>IF(FA811="",0,CM811*CM$2*IF($FC811="V",1,-1)*IF($Q811="Fixo",(FA811-INDEX('Curva Forward'!$C$5:$AN$13,MATCH(CONCATENATE(BD_COMERCIAL!$K811," ",BD_COMERCIAL!$L811),'Curva Forward'!$B$5:$B$13,0),MATCH(GM$4,'Curva Forward'!$C$4:$AN$4,0))),FA811))</f>
        <v>0</v>
      </c>
      <c r="GN811" s="200">
        <f>IF(FB811="",0,CN811*CN$2*IF($FC811="V",1,-1)*IF($Q811="Fixo",(FB811-INDEX('Curva Forward'!$C$5:$AN$13,MATCH(CONCATENATE(BD_COMERCIAL!$K811," ",BD_COMERCIAL!$L811),'Curva Forward'!$B$5:$B$13,0),MATCH(GN$4,'Curva Forward'!$C$4:$AN$4,0))),FB811))</f>
        <v>0</v>
      </c>
      <c r="GO811" s="201">
        <f t="shared" ca="1" si="248"/>
        <v>0</v>
      </c>
      <c r="GP811" s="201">
        <f t="shared" ca="1" si="249"/>
        <v>0</v>
      </c>
    </row>
    <row r="812" spans="1:198" ht="15" customHeight="1" x14ac:dyDescent="0.25">
      <c r="A812" s="6"/>
      <c r="B812" s="7"/>
      <c r="C812" s="8"/>
      <c r="D812" s="9"/>
      <c r="E812" s="9"/>
      <c r="F812" s="113"/>
      <c r="G812" s="10"/>
      <c r="H812" s="113"/>
      <c r="I812" s="9"/>
      <c r="J812" s="166"/>
      <c r="K812" s="10"/>
      <c r="L812" s="84"/>
      <c r="M812" s="11"/>
      <c r="N812" s="12"/>
      <c r="O812" s="10"/>
      <c r="P812" s="84"/>
      <c r="Q812" s="84"/>
      <c r="R812" s="10"/>
      <c r="S812" s="14"/>
      <c r="T812" s="11"/>
      <c r="U812" s="12"/>
      <c r="V812" s="257" t="str">
        <f ca="1">IF(U812="","",
IF(U812="NA","",
IFERROR(VLOOKUP(EOMONTH(M812,-2)+1,IPCA!$A:$B,2,0),
VLOOKUP(EOMONTH(TODAY(),-2)+1,IPCA!$A:$B,2,0))/
VLOOKUP(EOMONTH(U812,-2)+1,IPCA!$A:$B,2,0)*
P812))</f>
        <v/>
      </c>
      <c r="W812" s="84"/>
      <c r="X812" s="13"/>
      <c r="Y812" s="166"/>
      <c r="AA812" s="108"/>
      <c r="AB812" s="15"/>
      <c r="AM812" s="6"/>
      <c r="AN812" s="15"/>
      <c r="AY812" s="6"/>
      <c r="AZ812" s="15"/>
      <c r="BK812" s="6"/>
      <c r="BL812" s="15"/>
      <c r="BW812" s="6"/>
      <c r="BX812" s="15"/>
      <c r="CI812" s="6"/>
      <c r="CJ812" s="16" t="str">
        <f t="shared" si="238"/>
        <v/>
      </c>
      <c r="CK812" s="16" t="str">
        <f t="shared" si="239"/>
        <v/>
      </c>
      <c r="CL812" s="16" t="str">
        <f t="shared" si="240"/>
        <v/>
      </c>
      <c r="CM812" s="16" t="str">
        <f t="shared" si="241"/>
        <v/>
      </c>
      <c r="CN812" s="16" t="str">
        <f t="shared" si="242"/>
        <v/>
      </c>
      <c r="CO812" s="18"/>
      <c r="CP812" s="15"/>
      <c r="DA812" s="6"/>
      <c r="DB812" s="15"/>
      <c r="DM812" s="6"/>
      <c r="DN812" s="15"/>
      <c r="DY812" s="6"/>
      <c r="DZ812" s="15"/>
      <c r="EK812" s="6"/>
      <c r="EL812" s="15"/>
      <c r="EW812" s="6"/>
      <c r="EX812" s="16" t="str">
        <f t="shared" si="255"/>
        <v/>
      </c>
      <c r="EY812" s="16" t="str">
        <f t="shared" si="256"/>
        <v/>
      </c>
      <c r="EZ812" s="16" t="str">
        <f t="shared" si="257"/>
        <v/>
      </c>
      <c r="FA812" s="16" t="str">
        <f t="shared" si="258"/>
        <v/>
      </c>
      <c r="FB812" s="160" t="str">
        <f t="shared" si="259"/>
        <v/>
      </c>
      <c r="FD812" s="20"/>
      <c r="FE812"/>
      <c r="FH812" s="284">
        <f t="shared" ca="1" si="243"/>
        <v>0</v>
      </c>
      <c r="FI812" s="208">
        <f t="shared" si="244"/>
        <v>0</v>
      </c>
      <c r="FK812">
        <f t="shared" si="245"/>
        <v>0</v>
      </c>
      <c r="FL812" s="201">
        <f t="shared" ca="1" si="246"/>
        <v>0</v>
      </c>
      <c r="FM812" s="201">
        <f t="shared" ca="1" si="247"/>
        <v>0</v>
      </c>
      <c r="FN812" s="200">
        <f>AB812*AB$2*IF($FC812="V",1,-1)*IF($Q812="Fixo",(CP812-INDEX('Curva Forward'!$C$5:$AN$13,MATCH(CONCATENATE(BD_COMERCIAL!$K812," ",BD_COMERCIAL!$L812),'Curva Forward'!$B$5:$B$13,0),MATCH(FN$4,'Curva Forward'!$C$4:$AN$4,0))),CP812)</f>
        <v>0</v>
      </c>
      <c r="FO812" s="200">
        <f>AC812*AC$2*IF($FC812="V",1,-1)*IF($Q812="Fixo",(CQ812-INDEX('Curva Forward'!$C$5:$AN$13,MATCH(CONCATENATE(BD_COMERCIAL!$K812," ",BD_COMERCIAL!$L812),'Curva Forward'!$B$5:$B$13,0),MATCH(FO$4,'Curva Forward'!$C$4:$AN$4,0))),CQ812)</f>
        <v>0</v>
      </c>
      <c r="FP812" s="200">
        <f>AD812*AD$2*IF($FC812="V",1,-1)*IF($Q812="Fixo",(CR812-INDEX('Curva Forward'!$C$5:$AN$13,MATCH(CONCATENATE(BD_COMERCIAL!$K812," ",BD_COMERCIAL!$L812),'Curva Forward'!$B$5:$B$13,0),MATCH(FP$4,'Curva Forward'!$C$4:$AN$4,0))),CR812)</f>
        <v>0</v>
      </c>
      <c r="FQ812" s="200">
        <f>AE812*AE$2*IF($FC812="V",1,-1)*IF($Q812="Fixo",(CS812-INDEX('Curva Forward'!$C$5:$AN$13,MATCH(CONCATENATE(BD_COMERCIAL!$K812," ",BD_COMERCIAL!$L812),'Curva Forward'!$B$5:$B$13,0),MATCH(FQ$4,'Curva Forward'!$C$4:$AN$4,0))),CS812)</f>
        <v>0</v>
      </c>
      <c r="FR812" s="200">
        <f>AF812*AF$2*IF($FC812="V",1,-1)*IF($Q812="Fixo",(CT812-INDEX('Curva Forward'!$C$5:$AN$13,MATCH(CONCATENATE(BD_COMERCIAL!$K812," ",BD_COMERCIAL!$L812),'Curva Forward'!$B$5:$B$13,0),MATCH(FR$4,'Curva Forward'!$C$4:$AN$4,0))),CT812)</f>
        <v>0</v>
      </c>
      <c r="FS812" s="200">
        <f>AG812*AG$2*IF($FC812="V",1,-1)*IF($Q812="Fixo",(CU812-INDEX('Curva Forward'!$C$5:$AN$13,MATCH(CONCATENATE(BD_COMERCIAL!$K812," ",BD_COMERCIAL!$L812),'Curva Forward'!$B$5:$B$13,0),MATCH(FS$4,'Curva Forward'!$C$4:$AN$4,0))),CU812)</f>
        <v>0</v>
      </c>
      <c r="FT812" s="200">
        <f>AH812*AH$2*IF($FC812="V",1,-1)*IF($Q812="Fixo",(CV812-INDEX('Curva Forward'!$C$5:$AN$13,MATCH(CONCATENATE(BD_COMERCIAL!$K812," ",BD_COMERCIAL!$L812),'Curva Forward'!$B$5:$B$13,0),MATCH(FT$4,'Curva Forward'!$C$4:$AN$4,0))),CV812)</f>
        <v>0</v>
      </c>
      <c r="FU812" s="200">
        <f>AI812*AI$2*IF($FC812="V",1,-1)*IF($Q812="Fixo",(CW812-INDEX('Curva Forward'!$C$5:$AN$13,MATCH(CONCATENATE(BD_COMERCIAL!$K812," ",BD_COMERCIAL!$L812),'Curva Forward'!$B$5:$B$13,0),MATCH(FU$4,'Curva Forward'!$C$4:$AN$4,0))),CW812)</f>
        <v>0</v>
      </c>
      <c r="FV812" s="200">
        <f>AJ812*AJ$2*IF($FC812="V",1,-1)*IF($Q812="Fixo",(CX812-INDEX('Curva Forward'!$C$5:$AN$13,MATCH(CONCATENATE(BD_COMERCIAL!$K812," ",BD_COMERCIAL!$L812),'Curva Forward'!$B$5:$B$13,0),MATCH(FV$4,'Curva Forward'!$C$4:$AN$4,0))),CX812)</f>
        <v>0</v>
      </c>
      <c r="FW812" s="200">
        <f>AK812*AK$2*IF($FC812="V",1,-1)*IF($Q812="Fixo",(CY812-INDEX('Curva Forward'!$C$5:$AN$13,MATCH(CONCATENATE(BD_COMERCIAL!$K812," ",BD_COMERCIAL!$L812),'Curva Forward'!$B$5:$B$13,0),MATCH(FW$4,'Curva Forward'!$C$4:$AN$4,0))),CY812)</f>
        <v>0</v>
      </c>
      <c r="FX812" s="200">
        <f>AL812*AL$2*IF($FC812="V",1,-1)*IF($Q812="Fixo",(CZ812-INDEX('Curva Forward'!$C$5:$AN$13,MATCH(CONCATENATE(BD_COMERCIAL!$K812," ",BD_COMERCIAL!$L812),'Curva Forward'!$B$5:$B$13,0),MATCH(FX$4,'Curva Forward'!$C$4:$AN$4,0))),CZ812)</f>
        <v>0</v>
      </c>
      <c r="FY812" s="200">
        <f>AM812*AM$2*IF($FC812="V",1,-1)*IF($Q812="Fixo",(DA812-INDEX('Curva Forward'!$C$5:$AN$13,MATCH(CONCATENATE(BD_COMERCIAL!$K812," ",BD_COMERCIAL!$L812),'Curva Forward'!$B$5:$B$13,0),MATCH(FY$4,'Curva Forward'!$C$4:$AN$4,0))),DA812)</f>
        <v>0</v>
      </c>
      <c r="FZ812" s="200">
        <f>AN812*AN$2*IF($FC812="V",1,-1)*IF($Q812="Fixo",(DB812-INDEX('Curva Forward'!$C$5:$AN$13,MATCH(CONCATENATE(BD_COMERCIAL!$K812," ",BD_COMERCIAL!$L812),'Curva Forward'!$B$5:$B$13,0),MATCH(FZ$4,'Curva Forward'!$C$4:$AN$4,0))),DB812)</f>
        <v>0</v>
      </c>
      <c r="GA812" s="200">
        <f>AO812*AO$2*IF($FC812="V",1,-1)*IF($Q812="Fixo",(DC812-INDEX('Curva Forward'!$C$5:$AN$13,MATCH(CONCATENATE(BD_COMERCIAL!$K812," ",BD_COMERCIAL!$L812),'Curva Forward'!$B$5:$B$13,0),MATCH(GA$4,'Curva Forward'!$C$4:$AN$4,0))),DC812)</f>
        <v>0</v>
      </c>
      <c r="GB812" s="200">
        <f>AP812*AP$2*IF($FC812="V",1,-1)*IF($Q812="Fixo",(DD812-INDEX('Curva Forward'!$C$5:$AN$13,MATCH(CONCATENATE(BD_COMERCIAL!$K812," ",BD_COMERCIAL!$L812),'Curva Forward'!$B$5:$B$13,0),MATCH(GB$4,'Curva Forward'!$C$4:$AN$4,0))),DD812)</f>
        <v>0</v>
      </c>
      <c r="GC812" s="200">
        <f>AQ812*AQ$2*IF($FC812="V",1,-1)*IF($Q812="Fixo",(DE812-INDEX('Curva Forward'!$C$5:$AN$13,MATCH(CONCATENATE(BD_COMERCIAL!$K812," ",BD_COMERCIAL!$L812),'Curva Forward'!$B$5:$B$13,0),MATCH(GC$4,'Curva Forward'!$C$4:$AN$4,0))),DE812)</f>
        <v>0</v>
      </c>
      <c r="GD812" s="200">
        <f>AR812*AR$2*IF($FC812="V",1,-1)*IF($Q812="Fixo",(DF812-INDEX('Curva Forward'!$C$5:$AN$13,MATCH(CONCATENATE(BD_COMERCIAL!$K812," ",BD_COMERCIAL!$L812),'Curva Forward'!$B$5:$B$13,0),MATCH(GD$4,'Curva Forward'!$C$4:$AN$4,0))),DF812)</f>
        <v>0</v>
      </c>
      <c r="GE812" s="200">
        <f>AS812*AS$2*IF($FC812="V",1,-1)*IF($Q812="Fixo",(DG812-INDEX('Curva Forward'!$C$5:$AN$13,MATCH(CONCATENATE(BD_COMERCIAL!$K812," ",BD_COMERCIAL!$L812),'Curva Forward'!$B$5:$B$13,0),MATCH(GE$4,'Curva Forward'!$C$4:$AN$4,0))),DG812)</f>
        <v>0</v>
      </c>
      <c r="GF812" s="200">
        <f>AT812*AT$2*IF($FC812="V",1,-1)*IF($Q812="Fixo",(DH812-INDEX('Curva Forward'!$C$5:$AN$13,MATCH(CONCATENATE(BD_COMERCIAL!$K812," ",BD_COMERCIAL!$L812),'Curva Forward'!$B$5:$B$13,0),MATCH(GF$4,'Curva Forward'!$C$4:$AN$4,0))),DH812)</f>
        <v>0</v>
      </c>
      <c r="GG812" s="200">
        <f>AU812*AU$2*IF($FC812="V",1,-1)*IF($Q812="Fixo",(DI812-INDEX('Curva Forward'!$C$5:$AN$13,MATCH(CONCATENATE(BD_COMERCIAL!$K812," ",BD_COMERCIAL!$L812),'Curva Forward'!$B$5:$B$13,0),MATCH(GG$4,'Curva Forward'!$C$4:$AN$4,0))),DI812)</f>
        <v>0</v>
      </c>
      <c r="GH812" s="200">
        <f>AV812*AV$2*IF($FC812="V",1,-1)*IF($Q812="Fixo",(DJ812-INDEX('Curva Forward'!$C$5:$AN$13,MATCH(CONCATENATE(BD_COMERCIAL!$K812," ",BD_COMERCIAL!$L812),'Curva Forward'!$B$5:$B$13,0),MATCH(GH$4,'Curva Forward'!$C$4:$AN$4,0))),DJ812)</f>
        <v>0</v>
      </c>
      <c r="GI812" s="200">
        <f>AW812*AW$2*IF($FC812="V",1,-1)*IF($Q812="Fixo",(DK812-INDEX('Curva Forward'!$C$5:$AN$13,MATCH(CONCATENATE(BD_COMERCIAL!$K812," ",BD_COMERCIAL!$L812),'Curva Forward'!$B$5:$B$13,0),MATCH(GI$4,'Curva Forward'!$C$4:$AN$4,0))),DK812)</f>
        <v>0</v>
      </c>
      <c r="GJ812" s="200">
        <f>AX812*AX$2*IF($FC812="V",1,-1)*IF($Q812="Fixo",(DL812-INDEX('Curva Forward'!$C$5:$AN$13,MATCH(CONCATENATE(BD_COMERCIAL!$K812," ",BD_COMERCIAL!$L812),'Curva Forward'!$B$5:$B$13,0),MATCH(GJ$4,'Curva Forward'!$C$4:$AN$4,0))),DL812)</f>
        <v>0</v>
      </c>
      <c r="GK812" s="200">
        <f>AY812*AY$2*IF($FC812="V",1,-1)*IF($Q812="Fixo",(DM812-INDEX('Curva Forward'!$C$5:$AN$13,MATCH(CONCATENATE(BD_COMERCIAL!$K812," ",BD_COMERCIAL!$L812),'Curva Forward'!$B$5:$B$13,0),MATCH(GK$4,'Curva Forward'!$C$4:$AN$4,0))),DM812)</f>
        <v>0</v>
      </c>
      <c r="GL812" s="200">
        <f>IF(EZ812="",0,CL812*CL$2*IF($FC812="V",1,-1)*IF($Q812="Fixo",(EZ812-INDEX('Curva Forward'!$C$5:$AN$13,MATCH(CONCATENATE(BD_COMERCIAL!$K812," ",BD_COMERCIAL!$L812),'Curva Forward'!$B$5:$B$13,0),MATCH(GL$4,'Curva Forward'!$C$4:$AN$4,0))),EZ812))</f>
        <v>0</v>
      </c>
      <c r="GM812" s="200">
        <f>IF(FA812="",0,CM812*CM$2*IF($FC812="V",1,-1)*IF($Q812="Fixo",(FA812-INDEX('Curva Forward'!$C$5:$AN$13,MATCH(CONCATENATE(BD_COMERCIAL!$K812," ",BD_COMERCIAL!$L812),'Curva Forward'!$B$5:$B$13,0),MATCH(GM$4,'Curva Forward'!$C$4:$AN$4,0))),FA812))</f>
        <v>0</v>
      </c>
      <c r="GN812" s="200">
        <f>IF(FB812="",0,CN812*CN$2*IF($FC812="V",1,-1)*IF($Q812="Fixo",(FB812-INDEX('Curva Forward'!$C$5:$AN$13,MATCH(CONCATENATE(BD_COMERCIAL!$K812," ",BD_COMERCIAL!$L812),'Curva Forward'!$B$5:$B$13,0),MATCH(GN$4,'Curva Forward'!$C$4:$AN$4,0))),FB812))</f>
        <v>0</v>
      </c>
      <c r="GO812" s="201">
        <f t="shared" ca="1" si="248"/>
        <v>0</v>
      </c>
      <c r="GP812" s="201">
        <f t="shared" ca="1" si="249"/>
        <v>0</v>
      </c>
    </row>
    <row r="813" spans="1:198" ht="15" customHeight="1" x14ac:dyDescent="0.25">
      <c r="A813" s="6"/>
      <c r="B813" s="7"/>
      <c r="C813" s="8"/>
      <c r="D813" s="9"/>
      <c r="E813" s="9"/>
      <c r="F813" s="113"/>
      <c r="G813" s="10"/>
      <c r="H813" s="113"/>
      <c r="I813" s="9"/>
      <c r="J813" s="166"/>
      <c r="K813" s="10"/>
      <c r="L813" s="84"/>
      <c r="M813" s="11"/>
      <c r="N813" s="12"/>
      <c r="O813" s="10"/>
      <c r="P813" s="84"/>
      <c r="Q813" s="84"/>
      <c r="R813" s="10"/>
      <c r="S813" s="14"/>
      <c r="T813" s="11"/>
      <c r="U813" s="12"/>
      <c r="V813" s="257" t="str">
        <f ca="1">IF(U813="","",
IF(U813="NA","",
IFERROR(VLOOKUP(EOMONTH(M813,-2)+1,IPCA!$A:$B,2,0),
VLOOKUP(EOMONTH(TODAY(),-2)+1,IPCA!$A:$B,2,0))/
VLOOKUP(EOMONTH(U813,-2)+1,IPCA!$A:$B,2,0)*
P813))</f>
        <v/>
      </c>
      <c r="W813" s="84"/>
      <c r="X813" s="13"/>
      <c r="Y813" s="166"/>
      <c r="AA813" s="108"/>
      <c r="AB813" s="15"/>
      <c r="AM813" s="6"/>
      <c r="AN813" s="15"/>
      <c r="AY813" s="6"/>
      <c r="AZ813" s="15"/>
      <c r="BK813" s="6"/>
      <c r="BL813" s="15"/>
      <c r="BW813" s="6"/>
      <c r="BX813" s="15"/>
      <c r="CI813" s="6"/>
      <c r="CJ813" s="16" t="str">
        <f t="shared" si="238"/>
        <v/>
      </c>
      <c r="CK813" s="16" t="str">
        <f t="shared" si="239"/>
        <v/>
      </c>
      <c r="CL813" s="16" t="str">
        <f t="shared" si="240"/>
        <v/>
      </c>
      <c r="CM813" s="16" t="str">
        <f t="shared" si="241"/>
        <v/>
      </c>
      <c r="CN813" s="16" t="str">
        <f t="shared" si="242"/>
        <v/>
      </c>
      <c r="CO813" s="18"/>
      <c r="CP813" s="15"/>
      <c r="DA813" s="6"/>
      <c r="DB813" s="15"/>
      <c r="DM813" s="6"/>
      <c r="DN813" s="15"/>
      <c r="DY813" s="6"/>
      <c r="DZ813" s="15"/>
      <c r="EK813" s="6"/>
      <c r="EL813" s="15"/>
      <c r="EW813" s="6"/>
      <c r="EX813" s="16" t="str">
        <f t="shared" si="255"/>
        <v/>
      </c>
      <c r="EY813" s="16" t="str">
        <f t="shared" si="256"/>
        <v/>
      </c>
      <c r="EZ813" s="16" t="str">
        <f t="shared" si="257"/>
        <v/>
      </c>
      <c r="FA813" s="16" t="str">
        <f t="shared" si="258"/>
        <v/>
      </c>
      <c r="FB813" s="160" t="str">
        <f t="shared" si="259"/>
        <v/>
      </c>
      <c r="FD813" s="20"/>
      <c r="FE813"/>
      <c r="FH813" s="284">
        <f t="shared" ca="1" si="243"/>
        <v>0</v>
      </c>
      <c r="FI813" s="208">
        <f t="shared" si="244"/>
        <v>0</v>
      </c>
      <c r="FK813">
        <f t="shared" si="245"/>
        <v>0</v>
      </c>
      <c r="FL813" s="201">
        <f t="shared" ca="1" si="246"/>
        <v>0</v>
      </c>
      <c r="FM813" s="201">
        <f t="shared" ca="1" si="247"/>
        <v>0</v>
      </c>
      <c r="FN813" s="200">
        <f>AB813*AB$2*IF($FC813="V",1,-1)*IF($Q813="Fixo",(CP813-INDEX('Curva Forward'!$C$5:$AN$13,MATCH(CONCATENATE(BD_COMERCIAL!$K813," ",BD_COMERCIAL!$L813),'Curva Forward'!$B$5:$B$13,0),MATCH(FN$4,'Curva Forward'!$C$4:$AN$4,0))),CP813)</f>
        <v>0</v>
      </c>
      <c r="FO813" s="200">
        <f>AC813*AC$2*IF($FC813="V",1,-1)*IF($Q813="Fixo",(CQ813-INDEX('Curva Forward'!$C$5:$AN$13,MATCH(CONCATENATE(BD_COMERCIAL!$K813," ",BD_COMERCIAL!$L813),'Curva Forward'!$B$5:$B$13,0),MATCH(FO$4,'Curva Forward'!$C$4:$AN$4,0))),CQ813)</f>
        <v>0</v>
      </c>
      <c r="FP813" s="200">
        <f>AD813*AD$2*IF($FC813="V",1,-1)*IF($Q813="Fixo",(CR813-INDEX('Curva Forward'!$C$5:$AN$13,MATCH(CONCATENATE(BD_COMERCIAL!$K813," ",BD_COMERCIAL!$L813),'Curva Forward'!$B$5:$B$13,0),MATCH(FP$4,'Curva Forward'!$C$4:$AN$4,0))),CR813)</f>
        <v>0</v>
      </c>
      <c r="FQ813" s="200">
        <f>AE813*AE$2*IF($FC813="V",1,-1)*IF($Q813="Fixo",(CS813-INDEX('Curva Forward'!$C$5:$AN$13,MATCH(CONCATENATE(BD_COMERCIAL!$K813," ",BD_COMERCIAL!$L813),'Curva Forward'!$B$5:$B$13,0),MATCH(FQ$4,'Curva Forward'!$C$4:$AN$4,0))),CS813)</f>
        <v>0</v>
      </c>
      <c r="FR813" s="200">
        <f>AF813*AF$2*IF($FC813="V",1,-1)*IF($Q813="Fixo",(CT813-INDEX('Curva Forward'!$C$5:$AN$13,MATCH(CONCATENATE(BD_COMERCIAL!$K813," ",BD_COMERCIAL!$L813),'Curva Forward'!$B$5:$B$13,0),MATCH(FR$4,'Curva Forward'!$C$4:$AN$4,0))),CT813)</f>
        <v>0</v>
      </c>
      <c r="FS813" s="200">
        <f>AG813*AG$2*IF($FC813="V",1,-1)*IF($Q813="Fixo",(CU813-INDEX('Curva Forward'!$C$5:$AN$13,MATCH(CONCATENATE(BD_COMERCIAL!$K813," ",BD_COMERCIAL!$L813),'Curva Forward'!$B$5:$B$13,0),MATCH(FS$4,'Curva Forward'!$C$4:$AN$4,0))),CU813)</f>
        <v>0</v>
      </c>
      <c r="FT813" s="200">
        <f>AH813*AH$2*IF($FC813="V",1,-1)*IF($Q813="Fixo",(CV813-INDEX('Curva Forward'!$C$5:$AN$13,MATCH(CONCATENATE(BD_COMERCIAL!$K813," ",BD_COMERCIAL!$L813),'Curva Forward'!$B$5:$B$13,0),MATCH(FT$4,'Curva Forward'!$C$4:$AN$4,0))),CV813)</f>
        <v>0</v>
      </c>
      <c r="FU813" s="200">
        <f>AI813*AI$2*IF($FC813="V",1,-1)*IF($Q813="Fixo",(CW813-INDEX('Curva Forward'!$C$5:$AN$13,MATCH(CONCATENATE(BD_COMERCIAL!$K813," ",BD_COMERCIAL!$L813),'Curva Forward'!$B$5:$B$13,0),MATCH(FU$4,'Curva Forward'!$C$4:$AN$4,0))),CW813)</f>
        <v>0</v>
      </c>
      <c r="FV813" s="200">
        <f>AJ813*AJ$2*IF($FC813="V",1,-1)*IF($Q813="Fixo",(CX813-INDEX('Curva Forward'!$C$5:$AN$13,MATCH(CONCATENATE(BD_COMERCIAL!$K813," ",BD_COMERCIAL!$L813),'Curva Forward'!$B$5:$B$13,0),MATCH(FV$4,'Curva Forward'!$C$4:$AN$4,0))),CX813)</f>
        <v>0</v>
      </c>
      <c r="FW813" s="200">
        <f>AK813*AK$2*IF($FC813="V",1,-1)*IF($Q813="Fixo",(CY813-INDEX('Curva Forward'!$C$5:$AN$13,MATCH(CONCATENATE(BD_COMERCIAL!$K813," ",BD_COMERCIAL!$L813),'Curva Forward'!$B$5:$B$13,0),MATCH(FW$4,'Curva Forward'!$C$4:$AN$4,0))),CY813)</f>
        <v>0</v>
      </c>
      <c r="FX813" s="200">
        <f>AL813*AL$2*IF($FC813="V",1,-1)*IF($Q813="Fixo",(CZ813-INDEX('Curva Forward'!$C$5:$AN$13,MATCH(CONCATENATE(BD_COMERCIAL!$K813," ",BD_COMERCIAL!$L813),'Curva Forward'!$B$5:$B$13,0),MATCH(FX$4,'Curva Forward'!$C$4:$AN$4,0))),CZ813)</f>
        <v>0</v>
      </c>
      <c r="FY813" s="200">
        <f>AM813*AM$2*IF($FC813="V",1,-1)*IF($Q813="Fixo",(DA813-INDEX('Curva Forward'!$C$5:$AN$13,MATCH(CONCATENATE(BD_COMERCIAL!$K813," ",BD_COMERCIAL!$L813),'Curva Forward'!$B$5:$B$13,0),MATCH(FY$4,'Curva Forward'!$C$4:$AN$4,0))),DA813)</f>
        <v>0</v>
      </c>
      <c r="FZ813" s="200">
        <f>AN813*AN$2*IF($FC813="V",1,-1)*IF($Q813="Fixo",(DB813-INDEX('Curva Forward'!$C$5:$AN$13,MATCH(CONCATENATE(BD_COMERCIAL!$K813," ",BD_COMERCIAL!$L813),'Curva Forward'!$B$5:$B$13,0),MATCH(FZ$4,'Curva Forward'!$C$4:$AN$4,0))),DB813)</f>
        <v>0</v>
      </c>
      <c r="GA813" s="200">
        <f>AO813*AO$2*IF($FC813="V",1,-1)*IF($Q813="Fixo",(DC813-INDEX('Curva Forward'!$C$5:$AN$13,MATCH(CONCATENATE(BD_COMERCIAL!$K813," ",BD_COMERCIAL!$L813),'Curva Forward'!$B$5:$B$13,0),MATCH(GA$4,'Curva Forward'!$C$4:$AN$4,0))),DC813)</f>
        <v>0</v>
      </c>
      <c r="GB813" s="200">
        <f>AP813*AP$2*IF($FC813="V",1,-1)*IF($Q813="Fixo",(DD813-INDEX('Curva Forward'!$C$5:$AN$13,MATCH(CONCATENATE(BD_COMERCIAL!$K813," ",BD_COMERCIAL!$L813),'Curva Forward'!$B$5:$B$13,0),MATCH(GB$4,'Curva Forward'!$C$4:$AN$4,0))),DD813)</f>
        <v>0</v>
      </c>
      <c r="GC813" s="200">
        <f>AQ813*AQ$2*IF($FC813="V",1,-1)*IF($Q813="Fixo",(DE813-INDEX('Curva Forward'!$C$5:$AN$13,MATCH(CONCATENATE(BD_COMERCIAL!$K813," ",BD_COMERCIAL!$L813),'Curva Forward'!$B$5:$B$13,0),MATCH(GC$4,'Curva Forward'!$C$4:$AN$4,0))),DE813)</f>
        <v>0</v>
      </c>
      <c r="GD813" s="200">
        <f>AR813*AR$2*IF($FC813="V",1,-1)*IF($Q813="Fixo",(DF813-INDEX('Curva Forward'!$C$5:$AN$13,MATCH(CONCATENATE(BD_COMERCIAL!$K813," ",BD_COMERCIAL!$L813),'Curva Forward'!$B$5:$B$13,0),MATCH(GD$4,'Curva Forward'!$C$4:$AN$4,0))),DF813)</f>
        <v>0</v>
      </c>
      <c r="GE813" s="200">
        <f>AS813*AS$2*IF($FC813="V",1,-1)*IF($Q813="Fixo",(DG813-INDEX('Curva Forward'!$C$5:$AN$13,MATCH(CONCATENATE(BD_COMERCIAL!$K813," ",BD_COMERCIAL!$L813),'Curva Forward'!$B$5:$B$13,0),MATCH(GE$4,'Curva Forward'!$C$4:$AN$4,0))),DG813)</f>
        <v>0</v>
      </c>
      <c r="GF813" s="200">
        <f>AT813*AT$2*IF($FC813="V",1,-1)*IF($Q813="Fixo",(DH813-INDEX('Curva Forward'!$C$5:$AN$13,MATCH(CONCATENATE(BD_COMERCIAL!$K813," ",BD_COMERCIAL!$L813),'Curva Forward'!$B$5:$B$13,0),MATCH(GF$4,'Curva Forward'!$C$4:$AN$4,0))),DH813)</f>
        <v>0</v>
      </c>
      <c r="GG813" s="200">
        <f>AU813*AU$2*IF($FC813="V",1,-1)*IF($Q813="Fixo",(DI813-INDEX('Curva Forward'!$C$5:$AN$13,MATCH(CONCATENATE(BD_COMERCIAL!$K813," ",BD_COMERCIAL!$L813),'Curva Forward'!$B$5:$B$13,0),MATCH(GG$4,'Curva Forward'!$C$4:$AN$4,0))),DI813)</f>
        <v>0</v>
      </c>
      <c r="GH813" s="200">
        <f>AV813*AV$2*IF($FC813="V",1,-1)*IF($Q813="Fixo",(DJ813-INDEX('Curva Forward'!$C$5:$AN$13,MATCH(CONCATENATE(BD_COMERCIAL!$K813," ",BD_COMERCIAL!$L813),'Curva Forward'!$B$5:$B$13,0),MATCH(GH$4,'Curva Forward'!$C$4:$AN$4,0))),DJ813)</f>
        <v>0</v>
      </c>
      <c r="GI813" s="200">
        <f>AW813*AW$2*IF($FC813="V",1,-1)*IF($Q813="Fixo",(DK813-INDEX('Curva Forward'!$C$5:$AN$13,MATCH(CONCATENATE(BD_COMERCIAL!$K813," ",BD_COMERCIAL!$L813),'Curva Forward'!$B$5:$B$13,0),MATCH(GI$4,'Curva Forward'!$C$4:$AN$4,0))),DK813)</f>
        <v>0</v>
      </c>
      <c r="GJ813" s="200">
        <f>AX813*AX$2*IF($FC813="V",1,-1)*IF($Q813="Fixo",(DL813-INDEX('Curva Forward'!$C$5:$AN$13,MATCH(CONCATENATE(BD_COMERCIAL!$K813," ",BD_COMERCIAL!$L813),'Curva Forward'!$B$5:$B$13,0),MATCH(GJ$4,'Curva Forward'!$C$4:$AN$4,0))),DL813)</f>
        <v>0</v>
      </c>
      <c r="GK813" s="200">
        <f>AY813*AY$2*IF($FC813="V",1,-1)*IF($Q813="Fixo",(DM813-INDEX('Curva Forward'!$C$5:$AN$13,MATCH(CONCATENATE(BD_COMERCIAL!$K813," ",BD_COMERCIAL!$L813),'Curva Forward'!$B$5:$B$13,0),MATCH(GK$4,'Curva Forward'!$C$4:$AN$4,0))),DM813)</f>
        <v>0</v>
      </c>
      <c r="GL813" s="200">
        <f>IF(EZ813="",0,CL813*CL$2*IF($FC813="V",1,-1)*IF($Q813="Fixo",(EZ813-INDEX('Curva Forward'!$C$5:$AN$13,MATCH(CONCATENATE(BD_COMERCIAL!$K813," ",BD_COMERCIAL!$L813),'Curva Forward'!$B$5:$B$13,0),MATCH(GL$4,'Curva Forward'!$C$4:$AN$4,0))),EZ813))</f>
        <v>0</v>
      </c>
      <c r="GM813" s="200">
        <f>IF(FA813="",0,CM813*CM$2*IF($FC813="V",1,-1)*IF($Q813="Fixo",(FA813-INDEX('Curva Forward'!$C$5:$AN$13,MATCH(CONCATENATE(BD_COMERCIAL!$K813," ",BD_COMERCIAL!$L813),'Curva Forward'!$B$5:$B$13,0),MATCH(GM$4,'Curva Forward'!$C$4:$AN$4,0))),FA813))</f>
        <v>0</v>
      </c>
      <c r="GN813" s="200">
        <f>IF(FB813="",0,CN813*CN$2*IF($FC813="V",1,-1)*IF($Q813="Fixo",(FB813-INDEX('Curva Forward'!$C$5:$AN$13,MATCH(CONCATENATE(BD_COMERCIAL!$K813," ",BD_COMERCIAL!$L813),'Curva Forward'!$B$5:$B$13,0),MATCH(GN$4,'Curva Forward'!$C$4:$AN$4,0))),FB813))</f>
        <v>0</v>
      </c>
      <c r="GO813" s="201">
        <f t="shared" ca="1" si="248"/>
        <v>0</v>
      </c>
      <c r="GP813" s="201">
        <f t="shared" ca="1" si="249"/>
        <v>0</v>
      </c>
    </row>
    <row r="814" spans="1:198" ht="15" customHeight="1" x14ac:dyDescent="0.25">
      <c r="A814" s="6"/>
      <c r="B814" s="7"/>
      <c r="C814" s="8"/>
      <c r="D814" s="9"/>
      <c r="E814" s="9"/>
      <c r="F814" s="113"/>
      <c r="G814" s="10"/>
      <c r="H814" s="113"/>
      <c r="I814" s="9"/>
      <c r="J814" s="166"/>
      <c r="K814" s="10"/>
      <c r="L814" s="84"/>
      <c r="M814" s="11"/>
      <c r="N814" s="12"/>
      <c r="O814" s="10"/>
      <c r="P814" s="84"/>
      <c r="Q814" s="84"/>
      <c r="R814" s="10"/>
      <c r="S814" s="14"/>
      <c r="T814" s="11"/>
      <c r="U814" s="12"/>
      <c r="V814" s="257" t="str">
        <f ca="1">IF(U814="","",
IF(U814="NA","",
IFERROR(VLOOKUP(EOMONTH(M814,-2)+1,IPCA!$A:$B,2,0),
VLOOKUP(EOMONTH(TODAY(),-2)+1,IPCA!$A:$B,2,0))/
VLOOKUP(EOMONTH(U814,-2)+1,IPCA!$A:$B,2,0)*
P814))</f>
        <v/>
      </c>
      <c r="W814" s="84"/>
      <c r="X814" s="13"/>
      <c r="Y814" s="166"/>
      <c r="AA814" s="108"/>
      <c r="AB814" s="15"/>
      <c r="AM814" s="6"/>
      <c r="AN814" s="15"/>
      <c r="AY814" s="6"/>
      <c r="AZ814" s="15"/>
      <c r="BK814" s="6"/>
      <c r="BL814" s="15"/>
      <c r="BW814" s="6"/>
      <c r="BX814" s="15"/>
      <c r="CI814" s="6"/>
      <c r="CJ814" s="16" t="str">
        <f t="shared" si="238"/>
        <v/>
      </c>
      <c r="CK814" s="16" t="str">
        <f t="shared" si="239"/>
        <v/>
      </c>
      <c r="CL814" s="16" t="str">
        <f t="shared" si="240"/>
        <v/>
      </c>
      <c r="CM814" s="16" t="str">
        <f t="shared" si="241"/>
        <v/>
      </c>
      <c r="CN814" s="16" t="str">
        <f t="shared" si="242"/>
        <v/>
      </c>
      <c r="CO814" s="18"/>
      <c r="CP814" s="15"/>
      <c r="DA814" s="6"/>
      <c r="DB814" s="15"/>
      <c r="DM814" s="6"/>
      <c r="DN814" s="15"/>
      <c r="DY814" s="6"/>
      <c r="DZ814" s="15"/>
      <c r="EK814" s="6"/>
      <c r="EL814" s="15"/>
      <c r="EW814" s="6"/>
      <c r="EX814" s="16" t="str">
        <f t="shared" si="255"/>
        <v/>
      </c>
      <c r="EY814" s="16" t="str">
        <f t="shared" si="256"/>
        <v/>
      </c>
      <c r="EZ814" s="16" t="str">
        <f t="shared" si="257"/>
        <v/>
      </c>
      <c r="FA814" s="16" t="str">
        <f t="shared" si="258"/>
        <v/>
      </c>
      <c r="FB814" s="160" t="str">
        <f t="shared" si="259"/>
        <v/>
      </c>
      <c r="FD814" s="20"/>
      <c r="FE814"/>
      <c r="FH814" s="284">
        <f t="shared" ca="1" si="243"/>
        <v>0</v>
      </c>
      <c r="FI814" s="208">
        <f t="shared" si="244"/>
        <v>0</v>
      </c>
      <c r="FK814">
        <f t="shared" si="245"/>
        <v>0</v>
      </c>
      <c r="FL814" s="201">
        <f t="shared" ca="1" si="246"/>
        <v>0</v>
      </c>
      <c r="FM814" s="201">
        <f t="shared" ca="1" si="247"/>
        <v>0</v>
      </c>
      <c r="FN814" s="200">
        <f>AB814*AB$2*IF($FC814="V",1,-1)*IF($Q814="Fixo",(CP814-INDEX('Curva Forward'!$C$5:$AN$13,MATCH(CONCATENATE(BD_COMERCIAL!$K814," ",BD_COMERCIAL!$L814),'Curva Forward'!$B$5:$B$13,0),MATCH(FN$4,'Curva Forward'!$C$4:$AN$4,0))),CP814)</f>
        <v>0</v>
      </c>
      <c r="FO814" s="200">
        <f>AC814*AC$2*IF($FC814="V",1,-1)*IF($Q814="Fixo",(CQ814-INDEX('Curva Forward'!$C$5:$AN$13,MATCH(CONCATENATE(BD_COMERCIAL!$K814," ",BD_COMERCIAL!$L814),'Curva Forward'!$B$5:$B$13,0),MATCH(FO$4,'Curva Forward'!$C$4:$AN$4,0))),CQ814)</f>
        <v>0</v>
      </c>
      <c r="FP814" s="200">
        <f>AD814*AD$2*IF($FC814="V",1,-1)*IF($Q814="Fixo",(CR814-INDEX('Curva Forward'!$C$5:$AN$13,MATCH(CONCATENATE(BD_COMERCIAL!$K814," ",BD_COMERCIAL!$L814),'Curva Forward'!$B$5:$B$13,0),MATCH(FP$4,'Curva Forward'!$C$4:$AN$4,0))),CR814)</f>
        <v>0</v>
      </c>
      <c r="FQ814" s="200">
        <f>AE814*AE$2*IF($FC814="V",1,-1)*IF($Q814="Fixo",(CS814-INDEX('Curva Forward'!$C$5:$AN$13,MATCH(CONCATENATE(BD_COMERCIAL!$K814," ",BD_COMERCIAL!$L814),'Curva Forward'!$B$5:$B$13,0),MATCH(FQ$4,'Curva Forward'!$C$4:$AN$4,0))),CS814)</f>
        <v>0</v>
      </c>
      <c r="FR814" s="200">
        <f>AF814*AF$2*IF($FC814="V",1,-1)*IF($Q814="Fixo",(CT814-INDEX('Curva Forward'!$C$5:$AN$13,MATCH(CONCATENATE(BD_COMERCIAL!$K814," ",BD_COMERCIAL!$L814),'Curva Forward'!$B$5:$B$13,0),MATCH(FR$4,'Curva Forward'!$C$4:$AN$4,0))),CT814)</f>
        <v>0</v>
      </c>
      <c r="FS814" s="200">
        <f>AG814*AG$2*IF($FC814="V",1,-1)*IF($Q814="Fixo",(CU814-INDEX('Curva Forward'!$C$5:$AN$13,MATCH(CONCATENATE(BD_COMERCIAL!$K814," ",BD_COMERCIAL!$L814),'Curva Forward'!$B$5:$B$13,0),MATCH(FS$4,'Curva Forward'!$C$4:$AN$4,0))),CU814)</f>
        <v>0</v>
      </c>
      <c r="FT814" s="200">
        <f>AH814*AH$2*IF($FC814="V",1,-1)*IF($Q814="Fixo",(CV814-INDEX('Curva Forward'!$C$5:$AN$13,MATCH(CONCATENATE(BD_COMERCIAL!$K814," ",BD_COMERCIAL!$L814),'Curva Forward'!$B$5:$B$13,0),MATCH(FT$4,'Curva Forward'!$C$4:$AN$4,0))),CV814)</f>
        <v>0</v>
      </c>
      <c r="FU814" s="200">
        <f>AI814*AI$2*IF($FC814="V",1,-1)*IF($Q814="Fixo",(CW814-INDEX('Curva Forward'!$C$5:$AN$13,MATCH(CONCATENATE(BD_COMERCIAL!$K814," ",BD_COMERCIAL!$L814),'Curva Forward'!$B$5:$B$13,0),MATCH(FU$4,'Curva Forward'!$C$4:$AN$4,0))),CW814)</f>
        <v>0</v>
      </c>
      <c r="FV814" s="200">
        <f>AJ814*AJ$2*IF($FC814="V",1,-1)*IF($Q814="Fixo",(CX814-INDEX('Curva Forward'!$C$5:$AN$13,MATCH(CONCATENATE(BD_COMERCIAL!$K814," ",BD_COMERCIAL!$L814),'Curva Forward'!$B$5:$B$13,0),MATCH(FV$4,'Curva Forward'!$C$4:$AN$4,0))),CX814)</f>
        <v>0</v>
      </c>
      <c r="FW814" s="200">
        <f>AK814*AK$2*IF($FC814="V",1,-1)*IF($Q814="Fixo",(CY814-INDEX('Curva Forward'!$C$5:$AN$13,MATCH(CONCATENATE(BD_COMERCIAL!$K814," ",BD_COMERCIAL!$L814),'Curva Forward'!$B$5:$B$13,0),MATCH(FW$4,'Curva Forward'!$C$4:$AN$4,0))),CY814)</f>
        <v>0</v>
      </c>
      <c r="FX814" s="200">
        <f>AL814*AL$2*IF($FC814="V",1,-1)*IF($Q814="Fixo",(CZ814-INDEX('Curva Forward'!$C$5:$AN$13,MATCH(CONCATENATE(BD_COMERCIAL!$K814," ",BD_COMERCIAL!$L814),'Curva Forward'!$B$5:$B$13,0),MATCH(FX$4,'Curva Forward'!$C$4:$AN$4,0))),CZ814)</f>
        <v>0</v>
      </c>
      <c r="FY814" s="200">
        <f>AM814*AM$2*IF($FC814="V",1,-1)*IF($Q814="Fixo",(DA814-INDEX('Curva Forward'!$C$5:$AN$13,MATCH(CONCATENATE(BD_COMERCIAL!$K814," ",BD_COMERCIAL!$L814),'Curva Forward'!$B$5:$B$13,0),MATCH(FY$4,'Curva Forward'!$C$4:$AN$4,0))),DA814)</f>
        <v>0</v>
      </c>
      <c r="FZ814" s="200">
        <f>AN814*AN$2*IF($FC814="V",1,-1)*IF($Q814="Fixo",(DB814-INDEX('Curva Forward'!$C$5:$AN$13,MATCH(CONCATENATE(BD_COMERCIAL!$K814," ",BD_COMERCIAL!$L814),'Curva Forward'!$B$5:$B$13,0),MATCH(FZ$4,'Curva Forward'!$C$4:$AN$4,0))),DB814)</f>
        <v>0</v>
      </c>
      <c r="GA814" s="200">
        <f>AO814*AO$2*IF($FC814="V",1,-1)*IF($Q814="Fixo",(DC814-INDEX('Curva Forward'!$C$5:$AN$13,MATCH(CONCATENATE(BD_COMERCIAL!$K814," ",BD_COMERCIAL!$L814),'Curva Forward'!$B$5:$B$13,0),MATCH(GA$4,'Curva Forward'!$C$4:$AN$4,0))),DC814)</f>
        <v>0</v>
      </c>
      <c r="GB814" s="200">
        <f>AP814*AP$2*IF($FC814="V",1,-1)*IF($Q814="Fixo",(DD814-INDEX('Curva Forward'!$C$5:$AN$13,MATCH(CONCATENATE(BD_COMERCIAL!$K814," ",BD_COMERCIAL!$L814),'Curva Forward'!$B$5:$B$13,0),MATCH(GB$4,'Curva Forward'!$C$4:$AN$4,0))),DD814)</f>
        <v>0</v>
      </c>
      <c r="GC814" s="200">
        <f>AQ814*AQ$2*IF($FC814="V",1,-1)*IF($Q814="Fixo",(DE814-INDEX('Curva Forward'!$C$5:$AN$13,MATCH(CONCATENATE(BD_COMERCIAL!$K814," ",BD_COMERCIAL!$L814),'Curva Forward'!$B$5:$B$13,0),MATCH(GC$4,'Curva Forward'!$C$4:$AN$4,0))),DE814)</f>
        <v>0</v>
      </c>
      <c r="GD814" s="200">
        <f>AR814*AR$2*IF($FC814="V",1,-1)*IF($Q814="Fixo",(DF814-INDEX('Curva Forward'!$C$5:$AN$13,MATCH(CONCATENATE(BD_COMERCIAL!$K814," ",BD_COMERCIAL!$L814),'Curva Forward'!$B$5:$B$13,0),MATCH(GD$4,'Curva Forward'!$C$4:$AN$4,0))),DF814)</f>
        <v>0</v>
      </c>
      <c r="GE814" s="200">
        <f>AS814*AS$2*IF($FC814="V",1,-1)*IF($Q814="Fixo",(DG814-INDEX('Curva Forward'!$C$5:$AN$13,MATCH(CONCATENATE(BD_COMERCIAL!$K814," ",BD_COMERCIAL!$L814),'Curva Forward'!$B$5:$B$13,0),MATCH(GE$4,'Curva Forward'!$C$4:$AN$4,0))),DG814)</f>
        <v>0</v>
      </c>
      <c r="GF814" s="200">
        <f>AT814*AT$2*IF($FC814="V",1,-1)*IF($Q814="Fixo",(DH814-INDEX('Curva Forward'!$C$5:$AN$13,MATCH(CONCATENATE(BD_COMERCIAL!$K814," ",BD_COMERCIAL!$L814),'Curva Forward'!$B$5:$B$13,0),MATCH(GF$4,'Curva Forward'!$C$4:$AN$4,0))),DH814)</f>
        <v>0</v>
      </c>
      <c r="GG814" s="200">
        <f>AU814*AU$2*IF($FC814="V",1,-1)*IF($Q814="Fixo",(DI814-INDEX('Curva Forward'!$C$5:$AN$13,MATCH(CONCATENATE(BD_COMERCIAL!$K814," ",BD_COMERCIAL!$L814),'Curva Forward'!$B$5:$B$13,0),MATCH(GG$4,'Curva Forward'!$C$4:$AN$4,0))),DI814)</f>
        <v>0</v>
      </c>
      <c r="GH814" s="200">
        <f>AV814*AV$2*IF($FC814="V",1,-1)*IF($Q814="Fixo",(DJ814-INDEX('Curva Forward'!$C$5:$AN$13,MATCH(CONCATENATE(BD_COMERCIAL!$K814," ",BD_COMERCIAL!$L814),'Curva Forward'!$B$5:$B$13,0),MATCH(GH$4,'Curva Forward'!$C$4:$AN$4,0))),DJ814)</f>
        <v>0</v>
      </c>
      <c r="GI814" s="200">
        <f>AW814*AW$2*IF($FC814="V",1,-1)*IF($Q814="Fixo",(DK814-INDEX('Curva Forward'!$C$5:$AN$13,MATCH(CONCATENATE(BD_COMERCIAL!$K814," ",BD_COMERCIAL!$L814),'Curva Forward'!$B$5:$B$13,0),MATCH(GI$4,'Curva Forward'!$C$4:$AN$4,0))),DK814)</f>
        <v>0</v>
      </c>
      <c r="GJ814" s="200">
        <f>AX814*AX$2*IF($FC814="V",1,-1)*IF($Q814="Fixo",(DL814-INDEX('Curva Forward'!$C$5:$AN$13,MATCH(CONCATENATE(BD_COMERCIAL!$K814," ",BD_COMERCIAL!$L814),'Curva Forward'!$B$5:$B$13,0),MATCH(GJ$4,'Curva Forward'!$C$4:$AN$4,0))),DL814)</f>
        <v>0</v>
      </c>
      <c r="GK814" s="200">
        <f>AY814*AY$2*IF($FC814="V",1,-1)*IF($Q814="Fixo",(DM814-INDEX('Curva Forward'!$C$5:$AN$13,MATCH(CONCATENATE(BD_COMERCIAL!$K814," ",BD_COMERCIAL!$L814),'Curva Forward'!$B$5:$B$13,0),MATCH(GK$4,'Curva Forward'!$C$4:$AN$4,0))),DM814)</f>
        <v>0</v>
      </c>
      <c r="GL814" s="200">
        <f>IF(EZ814="",0,CL814*CL$2*IF($FC814="V",1,-1)*IF($Q814="Fixo",(EZ814-INDEX('Curva Forward'!$C$5:$AN$13,MATCH(CONCATENATE(BD_COMERCIAL!$K814," ",BD_COMERCIAL!$L814),'Curva Forward'!$B$5:$B$13,0),MATCH(GL$4,'Curva Forward'!$C$4:$AN$4,0))),EZ814))</f>
        <v>0</v>
      </c>
      <c r="GM814" s="200">
        <f>IF(FA814="",0,CM814*CM$2*IF($FC814="V",1,-1)*IF($Q814="Fixo",(FA814-INDEX('Curva Forward'!$C$5:$AN$13,MATCH(CONCATENATE(BD_COMERCIAL!$K814," ",BD_COMERCIAL!$L814),'Curva Forward'!$B$5:$B$13,0),MATCH(GM$4,'Curva Forward'!$C$4:$AN$4,0))),FA814))</f>
        <v>0</v>
      </c>
      <c r="GN814" s="200">
        <f>IF(FB814="",0,CN814*CN$2*IF($FC814="V",1,-1)*IF($Q814="Fixo",(FB814-INDEX('Curva Forward'!$C$5:$AN$13,MATCH(CONCATENATE(BD_COMERCIAL!$K814," ",BD_COMERCIAL!$L814),'Curva Forward'!$B$5:$B$13,0),MATCH(GN$4,'Curva Forward'!$C$4:$AN$4,0))),FB814))</f>
        <v>0</v>
      </c>
      <c r="GO814" s="201">
        <f t="shared" ca="1" si="248"/>
        <v>0</v>
      </c>
      <c r="GP814" s="201">
        <f t="shared" ca="1" si="249"/>
        <v>0</v>
      </c>
    </row>
    <row r="815" spans="1:198" ht="15" customHeight="1" x14ac:dyDescent="0.25">
      <c r="A815" s="6"/>
      <c r="B815" s="7"/>
      <c r="C815" s="8"/>
      <c r="D815" s="9"/>
      <c r="E815" s="9"/>
      <c r="F815" s="113"/>
      <c r="G815" s="10"/>
      <c r="H815" s="113"/>
      <c r="I815" s="9"/>
      <c r="J815" s="166"/>
      <c r="K815" s="10"/>
      <c r="L815" s="84"/>
      <c r="M815" s="11"/>
      <c r="N815" s="12"/>
      <c r="O815" s="10"/>
      <c r="P815" s="84"/>
      <c r="Q815" s="84"/>
      <c r="R815" s="10"/>
      <c r="S815" s="14"/>
      <c r="T815" s="11"/>
      <c r="U815" s="12"/>
      <c r="V815" s="257" t="str">
        <f ca="1">IF(U815="","",
IF(U815="NA","",
IFERROR(VLOOKUP(EOMONTH(M815,-2)+1,IPCA!$A:$B,2,0),
VLOOKUP(EOMONTH(TODAY(),-2)+1,IPCA!$A:$B,2,0))/
VLOOKUP(EOMONTH(U815,-2)+1,IPCA!$A:$B,2,0)*
P815))</f>
        <v/>
      </c>
      <c r="W815" s="84"/>
      <c r="X815" s="13"/>
      <c r="Y815" s="166"/>
      <c r="AA815" s="108"/>
      <c r="AB815" s="15"/>
      <c r="AM815" s="6"/>
      <c r="AN815" s="15"/>
      <c r="AY815" s="6"/>
      <c r="AZ815" s="15"/>
      <c r="BK815" s="6"/>
      <c r="BL815" s="15"/>
      <c r="BW815" s="6"/>
      <c r="BX815" s="15"/>
      <c r="CI815" s="6"/>
      <c r="CJ815" s="16" t="str">
        <f t="shared" si="238"/>
        <v/>
      </c>
      <c r="CK815" s="16" t="str">
        <f t="shared" si="239"/>
        <v/>
      </c>
      <c r="CL815" s="16" t="str">
        <f t="shared" si="240"/>
        <v/>
      </c>
      <c r="CM815" s="16" t="str">
        <f t="shared" si="241"/>
        <v/>
      </c>
      <c r="CN815" s="16" t="str">
        <f t="shared" si="242"/>
        <v/>
      </c>
      <c r="CO815" s="18"/>
      <c r="CP815" s="15"/>
      <c r="DA815" s="6"/>
      <c r="DB815" s="15"/>
      <c r="DM815" s="6"/>
      <c r="DN815" s="15"/>
      <c r="DY815" s="6"/>
      <c r="DZ815" s="15"/>
      <c r="EK815" s="6"/>
      <c r="EL815" s="15"/>
      <c r="EW815" s="6"/>
      <c r="EX815" s="16" t="str">
        <f t="shared" si="255"/>
        <v/>
      </c>
      <c r="EY815" s="16" t="str">
        <f t="shared" si="256"/>
        <v/>
      </c>
      <c r="EZ815" s="16" t="str">
        <f t="shared" si="257"/>
        <v/>
      </c>
      <c r="FA815" s="16" t="str">
        <f t="shared" si="258"/>
        <v/>
      </c>
      <c r="FB815" s="160" t="str">
        <f t="shared" si="259"/>
        <v/>
      </c>
      <c r="FD815" s="20"/>
      <c r="FE815"/>
      <c r="FH815" s="284">
        <f t="shared" ca="1" si="243"/>
        <v>0</v>
      </c>
      <c r="FI815" s="208">
        <f t="shared" si="244"/>
        <v>0</v>
      </c>
      <c r="FK815">
        <f t="shared" si="245"/>
        <v>0</v>
      </c>
      <c r="FL815" s="201">
        <f t="shared" ca="1" si="246"/>
        <v>0</v>
      </c>
      <c r="FM815" s="201">
        <f t="shared" ca="1" si="247"/>
        <v>0</v>
      </c>
      <c r="FN815" s="200">
        <f>AB815*AB$2*IF($FC815="V",1,-1)*IF($Q815="Fixo",(CP815-INDEX('Curva Forward'!$C$5:$AN$13,MATCH(CONCATENATE(BD_COMERCIAL!$K815," ",BD_COMERCIAL!$L815),'Curva Forward'!$B$5:$B$13,0),MATCH(FN$4,'Curva Forward'!$C$4:$AN$4,0))),CP815)</f>
        <v>0</v>
      </c>
      <c r="FO815" s="200">
        <f>AC815*AC$2*IF($FC815="V",1,-1)*IF($Q815="Fixo",(CQ815-INDEX('Curva Forward'!$C$5:$AN$13,MATCH(CONCATENATE(BD_COMERCIAL!$K815," ",BD_COMERCIAL!$L815),'Curva Forward'!$B$5:$B$13,0),MATCH(FO$4,'Curva Forward'!$C$4:$AN$4,0))),CQ815)</f>
        <v>0</v>
      </c>
      <c r="FP815" s="200">
        <f>AD815*AD$2*IF($FC815="V",1,-1)*IF($Q815="Fixo",(CR815-INDEX('Curva Forward'!$C$5:$AN$13,MATCH(CONCATENATE(BD_COMERCIAL!$K815," ",BD_COMERCIAL!$L815),'Curva Forward'!$B$5:$B$13,0),MATCH(FP$4,'Curva Forward'!$C$4:$AN$4,0))),CR815)</f>
        <v>0</v>
      </c>
      <c r="FQ815" s="200">
        <f>AE815*AE$2*IF($FC815="V",1,-1)*IF($Q815="Fixo",(CS815-INDEX('Curva Forward'!$C$5:$AN$13,MATCH(CONCATENATE(BD_COMERCIAL!$K815," ",BD_COMERCIAL!$L815),'Curva Forward'!$B$5:$B$13,0),MATCH(FQ$4,'Curva Forward'!$C$4:$AN$4,0))),CS815)</f>
        <v>0</v>
      </c>
      <c r="FR815" s="200">
        <f>AF815*AF$2*IF($FC815="V",1,-1)*IF($Q815="Fixo",(CT815-INDEX('Curva Forward'!$C$5:$AN$13,MATCH(CONCATENATE(BD_COMERCIAL!$K815," ",BD_COMERCIAL!$L815),'Curva Forward'!$B$5:$B$13,0),MATCH(FR$4,'Curva Forward'!$C$4:$AN$4,0))),CT815)</f>
        <v>0</v>
      </c>
      <c r="FS815" s="200">
        <f>AG815*AG$2*IF($FC815="V",1,-1)*IF($Q815="Fixo",(CU815-INDEX('Curva Forward'!$C$5:$AN$13,MATCH(CONCATENATE(BD_COMERCIAL!$K815," ",BD_COMERCIAL!$L815),'Curva Forward'!$B$5:$B$13,0),MATCH(FS$4,'Curva Forward'!$C$4:$AN$4,0))),CU815)</f>
        <v>0</v>
      </c>
      <c r="FT815" s="200">
        <f>AH815*AH$2*IF($FC815="V",1,-1)*IF($Q815="Fixo",(CV815-INDEX('Curva Forward'!$C$5:$AN$13,MATCH(CONCATENATE(BD_COMERCIAL!$K815," ",BD_COMERCIAL!$L815),'Curva Forward'!$B$5:$B$13,0),MATCH(FT$4,'Curva Forward'!$C$4:$AN$4,0))),CV815)</f>
        <v>0</v>
      </c>
      <c r="FU815" s="200">
        <f>AI815*AI$2*IF($FC815="V",1,-1)*IF($Q815="Fixo",(CW815-INDEX('Curva Forward'!$C$5:$AN$13,MATCH(CONCATENATE(BD_COMERCIAL!$K815," ",BD_COMERCIAL!$L815),'Curva Forward'!$B$5:$B$13,0),MATCH(FU$4,'Curva Forward'!$C$4:$AN$4,0))),CW815)</f>
        <v>0</v>
      </c>
      <c r="FV815" s="200">
        <f>AJ815*AJ$2*IF($FC815="V",1,-1)*IF($Q815="Fixo",(CX815-INDEX('Curva Forward'!$C$5:$AN$13,MATCH(CONCATENATE(BD_COMERCIAL!$K815," ",BD_COMERCIAL!$L815),'Curva Forward'!$B$5:$B$13,0),MATCH(FV$4,'Curva Forward'!$C$4:$AN$4,0))),CX815)</f>
        <v>0</v>
      </c>
      <c r="FW815" s="200">
        <f>AK815*AK$2*IF($FC815="V",1,-1)*IF($Q815="Fixo",(CY815-INDEX('Curva Forward'!$C$5:$AN$13,MATCH(CONCATENATE(BD_COMERCIAL!$K815," ",BD_COMERCIAL!$L815),'Curva Forward'!$B$5:$B$13,0),MATCH(FW$4,'Curva Forward'!$C$4:$AN$4,0))),CY815)</f>
        <v>0</v>
      </c>
      <c r="FX815" s="200">
        <f>AL815*AL$2*IF($FC815="V",1,-1)*IF($Q815="Fixo",(CZ815-INDEX('Curva Forward'!$C$5:$AN$13,MATCH(CONCATENATE(BD_COMERCIAL!$K815," ",BD_COMERCIAL!$L815),'Curva Forward'!$B$5:$B$13,0),MATCH(FX$4,'Curva Forward'!$C$4:$AN$4,0))),CZ815)</f>
        <v>0</v>
      </c>
      <c r="FY815" s="200">
        <f>AM815*AM$2*IF($FC815="V",1,-1)*IF($Q815="Fixo",(DA815-INDEX('Curva Forward'!$C$5:$AN$13,MATCH(CONCATENATE(BD_COMERCIAL!$K815," ",BD_COMERCIAL!$L815),'Curva Forward'!$B$5:$B$13,0),MATCH(FY$4,'Curva Forward'!$C$4:$AN$4,0))),DA815)</f>
        <v>0</v>
      </c>
      <c r="FZ815" s="200">
        <f>AN815*AN$2*IF($FC815="V",1,-1)*IF($Q815="Fixo",(DB815-INDEX('Curva Forward'!$C$5:$AN$13,MATCH(CONCATENATE(BD_COMERCIAL!$K815," ",BD_COMERCIAL!$L815),'Curva Forward'!$B$5:$B$13,0),MATCH(FZ$4,'Curva Forward'!$C$4:$AN$4,0))),DB815)</f>
        <v>0</v>
      </c>
      <c r="GA815" s="200">
        <f>AO815*AO$2*IF($FC815="V",1,-1)*IF($Q815="Fixo",(DC815-INDEX('Curva Forward'!$C$5:$AN$13,MATCH(CONCATENATE(BD_COMERCIAL!$K815," ",BD_COMERCIAL!$L815),'Curva Forward'!$B$5:$B$13,0),MATCH(GA$4,'Curva Forward'!$C$4:$AN$4,0))),DC815)</f>
        <v>0</v>
      </c>
      <c r="GB815" s="200">
        <f>AP815*AP$2*IF($FC815="V",1,-1)*IF($Q815="Fixo",(DD815-INDEX('Curva Forward'!$C$5:$AN$13,MATCH(CONCATENATE(BD_COMERCIAL!$K815," ",BD_COMERCIAL!$L815),'Curva Forward'!$B$5:$B$13,0),MATCH(GB$4,'Curva Forward'!$C$4:$AN$4,0))),DD815)</f>
        <v>0</v>
      </c>
      <c r="GC815" s="200">
        <f>AQ815*AQ$2*IF($FC815="V",1,-1)*IF($Q815="Fixo",(DE815-INDEX('Curva Forward'!$C$5:$AN$13,MATCH(CONCATENATE(BD_COMERCIAL!$K815," ",BD_COMERCIAL!$L815),'Curva Forward'!$B$5:$B$13,0),MATCH(GC$4,'Curva Forward'!$C$4:$AN$4,0))),DE815)</f>
        <v>0</v>
      </c>
      <c r="GD815" s="200">
        <f>AR815*AR$2*IF($FC815="V",1,-1)*IF($Q815="Fixo",(DF815-INDEX('Curva Forward'!$C$5:$AN$13,MATCH(CONCATENATE(BD_COMERCIAL!$K815," ",BD_COMERCIAL!$L815),'Curva Forward'!$B$5:$B$13,0),MATCH(GD$4,'Curva Forward'!$C$4:$AN$4,0))),DF815)</f>
        <v>0</v>
      </c>
      <c r="GE815" s="200">
        <f>AS815*AS$2*IF($FC815="V",1,-1)*IF($Q815="Fixo",(DG815-INDEX('Curva Forward'!$C$5:$AN$13,MATCH(CONCATENATE(BD_COMERCIAL!$K815," ",BD_COMERCIAL!$L815),'Curva Forward'!$B$5:$B$13,0),MATCH(GE$4,'Curva Forward'!$C$4:$AN$4,0))),DG815)</f>
        <v>0</v>
      </c>
      <c r="GF815" s="200">
        <f>AT815*AT$2*IF($FC815="V",1,-1)*IF($Q815="Fixo",(DH815-INDEX('Curva Forward'!$C$5:$AN$13,MATCH(CONCATENATE(BD_COMERCIAL!$K815," ",BD_COMERCIAL!$L815),'Curva Forward'!$B$5:$B$13,0),MATCH(GF$4,'Curva Forward'!$C$4:$AN$4,0))),DH815)</f>
        <v>0</v>
      </c>
      <c r="GG815" s="200">
        <f>AU815*AU$2*IF($FC815="V",1,-1)*IF($Q815="Fixo",(DI815-INDEX('Curva Forward'!$C$5:$AN$13,MATCH(CONCATENATE(BD_COMERCIAL!$K815," ",BD_COMERCIAL!$L815),'Curva Forward'!$B$5:$B$13,0),MATCH(GG$4,'Curva Forward'!$C$4:$AN$4,0))),DI815)</f>
        <v>0</v>
      </c>
      <c r="GH815" s="200">
        <f>AV815*AV$2*IF($FC815="V",1,-1)*IF($Q815="Fixo",(DJ815-INDEX('Curva Forward'!$C$5:$AN$13,MATCH(CONCATENATE(BD_COMERCIAL!$K815," ",BD_COMERCIAL!$L815),'Curva Forward'!$B$5:$B$13,0),MATCH(GH$4,'Curva Forward'!$C$4:$AN$4,0))),DJ815)</f>
        <v>0</v>
      </c>
      <c r="GI815" s="200">
        <f>AW815*AW$2*IF($FC815="V",1,-1)*IF($Q815="Fixo",(DK815-INDEX('Curva Forward'!$C$5:$AN$13,MATCH(CONCATENATE(BD_COMERCIAL!$K815," ",BD_COMERCIAL!$L815),'Curva Forward'!$B$5:$B$13,0),MATCH(GI$4,'Curva Forward'!$C$4:$AN$4,0))),DK815)</f>
        <v>0</v>
      </c>
      <c r="GJ815" s="200">
        <f>AX815*AX$2*IF($FC815="V",1,-1)*IF($Q815="Fixo",(DL815-INDEX('Curva Forward'!$C$5:$AN$13,MATCH(CONCATENATE(BD_COMERCIAL!$K815," ",BD_COMERCIAL!$L815),'Curva Forward'!$B$5:$B$13,0),MATCH(GJ$4,'Curva Forward'!$C$4:$AN$4,0))),DL815)</f>
        <v>0</v>
      </c>
      <c r="GK815" s="200">
        <f>AY815*AY$2*IF($FC815="V",1,-1)*IF($Q815="Fixo",(DM815-INDEX('Curva Forward'!$C$5:$AN$13,MATCH(CONCATENATE(BD_COMERCIAL!$K815," ",BD_COMERCIAL!$L815),'Curva Forward'!$B$5:$B$13,0),MATCH(GK$4,'Curva Forward'!$C$4:$AN$4,0))),DM815)</f>
        <v>0</v>
      </c>
      <c r="GL815" s="200">
        <f>IF(EZ815="",0,CL815*CL$2*IF($FC815="V",1,-1)*IF($Q815="Fixo",(EZ815-INDEX('Curva Forward'!$C$5:$AN$13,MATCH(CONCATENATE(BD_COMERCIAL!$K815," ",BD_COMERCIAL!$L815),'Curva Forward'!$B$5:$B$13,0),MATCH(GL$4,'Curva Forward'!$C$4:$AN$4,0))),EZ815))</f>
        <v>0</v>
      </c>
      <c r="GM815" s="200">
        <f>IF(FA815="",0,CM815*CM$2*IF($FC815="V",1,-1)*IF($Q815="Fixo",(FA815-INDEX('Curva Forward'!$C$5:$AN$13,MATCH(CONCATENATE(BD_COMERCIAL!$K815," ",BD_COMERCIAL!$L815),'Curva Forward'!$B$5:$B$13,0),MATCH(GM$4,'Curva Forward'!$C$4:$AN$4,0))),FA815))</f>
        <v>0</v>
      </c>
      <c r="GN815" s="200">
        <f>IF(FB815="",0,CN815*CN$2*IF($FC815="V",1,-1)*IF($Q815="Fixo",(FB815-INDEX('Curva Forward'!$C$5:$AN$13,MATCH(CONCATENATE(BD_COMERCIAL!$K815," ",BD_COMERCIAL!$L815),'Curva Forward'!$B$5:$B$13,0),MATCH(GN$4,'Curva Forward'!$C$4:$AN$4,0))),FB815))</f>
        <v>0</v>
      </c>
      <c r="GO815" s="201">
        <f t="shared" ca="1" si="248"/>
        <v>0</v>
      </c>
      <c r="GP815" s="201">
        <f t="shared" ca="1" si="249"/>
        <v>0</v>
      </c>
    </row>
    <row r="816" spans="1:198" ht="15" customHeight="1" x14ac:dyDescent="0.25">
      <c r="A816" s="6"/>
      <c r="B816" s="7"/>
      <c r="C816" s="8"/>
      <c r="D816" s="9"/>
      <c r="E816" s="9"/>
      <c r="F816" s="113"/>
      <c r="G816" s="10"/>
      <c r="H816" s="113"/>
      <c r="I816" s="9"/>
      <c r="J816" s="166"/>
      <c r="K816" s="10"/>
      <c r="L816" s="84"/>
      <c r="M816" s="11"/>
      <c r="N816" s="12"/>
      <c r="O816" s="10"/>
      <c r="P816" s="84"/>
      <c r="Q816" s="84"/>
      <c r="R816" s="10"/>
      <c r="S816" s="14"/>
      <c r="T816" s="11"/>
      <c r="U816" s="12"/>
      <c r="V816" s="257" t="str">
        <f ca="1">IF(U816="","",
IF(U816="NA","",
IFERROR(VLOOKUP(EOMONTH(M816,-2)+1,IPCA!$A:$B,2,0),
VLOOKUP(EOMONTH(TODAY(),-2)+1,IPCA!$A:$B,2,0))/
VLOOKUP(EOMONTH(U816,-2)+1,IPCA!$A:$B,2,0)*
P816))</f>
        <v/>
      </c>
      <c r="W816" s="84"/>
      <c r="X816" s="13"/>
      <c r="Y816" s="166"/>
      <c r="AA816" s="108"/>
      <c r="AB816" s="15"/>
      <c r="AM816" s="6"/>
      <c r="AN816" s="15"/>
      <c r="AY816" s="6"/>
      <c r="AZ816" s="15"/>
      <c r="BK816" s="6"/>
      <c r="BL816" s="15"/>
      <c r="BW816" s="6"/>
      <c r="BX816" s="15"/>
      <c r="CI816" s="6"/>
      <c r="CJ816" s="16" t="str">
        <f t="shared" si="238"/>
        <v/>
      </c>
      <c r="CK816" s="16" t="str">
        <f t="shared" si="239"/>
        <v/>
      </c>
      <c r="CL816" s="16" t="str">
        <f t="shared" si="240"/>
        <v/>
      </c>
      <c r="CM816" s="16" t="str">
        <f t="shared" si="241"/>
        <v/>
      </c>
      <c r="CN816" s="16" t="str">
        <f t="shared" si="242"/>
        <v/>
      </c>
      <c r="CO816" s="18"/>
      <c r="CP816" s="15"/>
      <c r="DA816" s="6"/>
      <c r="DB816" s="15"/>
      <c r="DM816" s="6"/>
      <c r="DN816" s="15"/>
      <c r="DY816" s="6"/>
      <c r="DZ816" s="15"/>
      <c r="EK816" s="6"/>
      <c r="EL816" s="15"/>
      <c r="EW816" s="6"/>
      <c r="EX816" s="16" t="str">
        <f t="shared" si="255"/>
        <v/>
      </c>
      <c r="EY816" s="16" t="str">
        <f t="shared" si="256"/>
        <v/>
      </c>
      <c r="EZ816" s="16" t="str">
        <f t="shared" si="257"/>
        <v/>
      </c>
      <c r="FA816" s="16" t="str">
        <f t="shared" si="258"/>
        <v/>
      </c>
      <c r="FB816" s="160" t="str">
        <f t="shared" si="259"/>
        <v/>
      </c>
      <c r="FD816" s="20"/>
      <c r="FE816"/>
      <c r="FH816" s="284">
        <f t="shared" ca="1" si="243"/>
        <v>0</v>
      </c>
      <c r="FI816" s="208">
        <f t="shared" si="244"/>
        <v>0</v>
      </c>
      <c r="FK816">
        <f t="shared" si="245"/>
        <v>0</v>
      </c>
      <c r="FL816" s="201">
        <f t="shared" ca="1" si="246"/>
        <v>0</v>
      </c>
      <c r="FM816" s="201">
        <f t="shared" ca="1" si="247"/>
        <v>0</v>
      </c>
      <c r="FN816" s="200">
        <f>AB816*AB$2*IF($FC816="V",1,-1)*IF($Q816="Fixo",(CP816-INDEX('Curva Forward'!$C$5:$AN$13,MATCH(CONCATENATE(BD_COMERCIAL!$K816," ",BD_COMERCIAL!$L816),'Curva Forward'!$B$5:$B$13,0),MATCH(FN$4,'Curva Forward'!$C$4:$AN$4,0))),CP816)</f>
        <v>0</v>
      </c>
      <c r="FO816" s="200">
        <f>AC816*AC$2*IF($FC816="V",1,-1)*IF($Q816="Fixo",(CQ816-INDEX('Curva Forward'!$C$5:$AN$13,MATCH(CONCATENATE(BD_COMERCIAL!$K816," ",BD_COMERCIAL!$L816),'Curva Forward'!$B$5:$B$13,0),MATCH(FO$4,'Curva Forward'!$C$4:$AN$4,0))),CQ816)</f>
        <v>0</v>
      </c>
      <c r="FP816" s="200">
        <f>AD816*AD$2*IF($FC816="V",1,-1)*IF($Q816="Fixo",(CR816-INDEX('Curva Forward'!$C$5:$AN$13,MATCH(CONCATENATE(BD_COMERCIAL!$K816," ",BD_COMERCIAL!$L816),'Curva Forward'!$B$5:$B$13,0),MATCH(FP$4,'Curva Forward'!$C$4:$AN$4,0))),CR816)</f>
        <v>0</v>
      </c>
      <c r="FQ816" s="200">
        <f>AE816*AE$2*IF($FC816="V",1,-1)*IF($Q816="Fixo",(CS816-INDEX('Curva Forward'!$C$5:$AN$13,MATCH(CONCATENATE(BD_COMERCIAL!$K816," ",BD_COMERCIAL!$L816),'Curva Forward'!$B$5:$B$13,0),MATCH(FQ$4,'Curva Forward'!$C$4:$AN$4,0))),CS816)</f>
        <v>0</v>
      </c>
      <c r="FR816" s="200">
        <f>AF816*AF$2*IF($FC816="V",1,-1)*IF($Q816="Fixo",(CT816-INDEX('Curva Forward'!$C$5:$AN$13,MATCH(CONCATENATE(BD_COMERCIAL!$K816," ",BD_COMERCIAL!$L816),'Curva Forward'!$B$5:$B$13,0),MATCH(FR$4,'Curva Forward'!$C$4:$AN$4,0))),CT816)</f>
        <v>0</v>
      </c>
      <c r="FS816" s="200">
        <f>AG816*AG$2*IF($FC816="V",1,-1)*IF($Q816="Fixo",(CU816-INDEX('Curva Forward'!$C$5:$AN$13,MATCH(CONCATENATE(BD_COMERCIAL!$K816," ",BD_COMERCIAL!$L816),'Curva Forward'!$B$5:$B$13,0),MATCH(FS$4,'Curva Forward'!$C$4:$AN$4,0))),CU816)</f>
        <v>0</v>
      </c>
      <c r="FT816" s="200">
        <f>AH816*AH$2*IF($FC816="V",1,-1)*IF($Q816="Fixo",(CV816-INDEX('Curva Forward'!$C$5:$AN$13,MATCH(CONCATENATE(BD_COMERCIAL!$K816," ",BD_COMERCIAL!$L816),'Curva Forward'!$B$5:$B$13,0),MATCH(FT$4,'Curva Forward'!$C$4:$AN$4,0))),CV816)</f>
        <v>0</v>
      </c>
      <c r="FU816" s="200">
        <f>AI816*AI$2*IF($FC816="V",1,-1)*IF($Q816="Fixo",(CW816-INDEX('Curva Forward'!$C$5:$AN$13,MATCH(CONCATENATE(BD_COMERCIAL!$K816," ",BD_COMERCIAL!$L816),'Curva Forward'!$B$5:$B$13,0),MATCH(FU$4,'Curva Forward'!$C$4:$AN$4,0))),CW816)</f>
        <v>0</v>
      </c>
      <c r="FV816" s="200">
        <f>AJ816*AJ$2*IF($FC816="V",1,-1)*IF($Q816="Fixo",(CX816-INDEX('Curva Forward'!$C$5:$AN$13,MATCH(CONCATENATE(BD_COMERCIAL!$K816," ",BD_COMERCIAL!$L816),'Curva Forward'!$B$5:$B$13,0),MATCH(FV$4,'Curva Forward'!$C$4:$AN$4,0))),CX816)</f>
        <v>0</v>
      </c>
      <c r="FW816" s="200">
        <f>AK816*AK$2*IF($FC816="V",1,-1)*IF($Q816="Fixo",(CY816-INDEX('Curva Forward'!$C$5:$AN$13,MATCH(CONCATENATE(BD_COMERCIAL!$K816," ",BD_COMERCIAL!$L816),'Curva Forward'!$B$5:$B$13,0),MATCH(FW$4,'Curva Forward'!$C$4:$AN$4,0))),CY816)</f>
        <v>0</v>
      </c>
      <c r="FX816" s="200">
        <f>AL816*AL$2*IF($FC816="V",1,-1)*IF($Q816="Fixo",(CZ816-INDEX('Curva Forward'!$C$5:$AN$13,MATCH(CONCATENATE(BD_COMERCIAL!$K816," ",BD_COMERCIAL!$L816),'Curva Forward'!$B$5:$B$13,0),MATCH(FX$4,'Curva Forward'!$C$4:$AN$4,0))),CZ816)</f>
        <v>0</v>
      </c>
      <c r="FY816" s="200">
        <f>AM816*AM$2*IF($FC816="V",1,-1)*IF($Q816="Fixo",(DA816-INDEX('Curva Forward'!$C$5:$AN$13,MATCH(CONCATENATE(BD_COMERCIAL!$K816," ",BD_COMERCIAL!$L816),'Curva Forward'!$B$5:$B$13,0),MATCH(FY$4,'Curva Forward'!$C$4:$AN$4,0))),DA816)</f>
        <v>0</v>
      </c>
      <c r="FZ816" s="200">
        <f>AN816*AN$2*IF($FC816="V",1,-1)*IF($Q816="Fixo",(DB816-INDEX('Curva Forward'!$C$5:$AN$13,MATCH(CONCATENATE(BD_COMERCIAL!$K816," ",BD_COMERCIAL!$L816),'Curva Forward'!$B$5:$B$13,0),MATCH(FZ$4,'Curva Forward'!$C$4:$AN$4,0))),DB816)</f>
        <v>0</v>
      </c>
      <c r="GA816" s="200">
        <f>AO816*AO$2*IF($FC816="V",1,-1)*IF($Q816="Fixo",(DC816-INDEX('Curva Forward'!$C$5:$AN$13,MATCH(CONCATENATE(BD_COMERCIAL!$K816," ",BD_COMERCIAL!$L816),'Curva Forward'!$B$5:$B$13,0),MATCH(GA$4,'Curva Forward'!$C$4:$AN$4,0))),DC816)</f>
        <v>0</v>
      </c>
      <c r="GB816" s="200">
        <f>AP816*AP$2*IF($FC816="V",1,-1)*IF($Q816="Fixo",(DD816-INDEX('Curva Forward'!$C$5:$AN$13,MATCH(CONCATENATE(BD_COMERCIAL!$K816," ",BD_COMERCIAL!$L816),'Curva Forward'!$B$5:$B$13,0),MATCH(GB$4,'Curva Forward'!$C$4:$AN$4,0))),DD816)</f>
        <v>0</v>
      </c>
      <c r="GC816" s="200">
        <f>AQ816*AQ$2*IF($FC816="V",1,-1)*IF($Q816="Fixo",(DE816-INDEX('Curva Forward'!$C$5:$AN$13,MATCH(CONCATENATE(BD_COMERCIAL!$K816," ",BD_COMERCIAL!$L816),'Curva Forward'!$B$5:$B$13,0),MATCH(GC$4,'Curva Forward'!$C$4:$AN$4,0))),DE816)</f>
        <v>0</v>
      </c>
      <c r="GD816" s="200">
        <f>AR816*AR$2*IF($FC816="V",1,-1)*IF($Q816="Fixo",(DF816-INDEX('Curva Forward'!$C$5:$AN$13,MATCH(CONCATENATE(BD_COMERCIAL!$K816," ",BD_COMERCIAL!$L816),'Curva Forward'!$B$5:$B$13,0),MATCH(GD$4,'Curva Forward'!$C$4:$AN$4,0))),DF816)</f>
        <v>0</v>
      </c>
      <c r="GE816" s="200">
        <f>AS816*AS$2*IF($FC816="V",1,-1)*IF($Q816="Fixo",(DG816-INDEX('Curva Forward'!$C$5:$AN$13,MATCH(CONCATENATE(BD_COMERCIAL!$K816," ",BD_COMERCIAL!$L816),'Curva Forward'!$B$5:$B$13,0),MATCH(GE$4,'Curva Forward'!$C$4:$AN$4,0))),DG816)</f>
        <v>0</v>
      </c>
      <c r="GF816" s="200">
        <f>AT816*AT$2*IF($FC816="V",1,-1)*IF($Q816="Fixo",(DH816-INDEX('Curva Forward'!$C$5:$AN$13,MATCH(CONCATENATE(BD_COMERCIAL!$K816," ",BD_COMERCIAL!$L816),'Curva Forward'!$B$5:$B$13,0),MATCH(GF$4,'Curva Forward'!$C$4:$AN$4,0))),DH816)</f>
        <v>0</v>
      </c>
      <c r="GG816" s="200">
        <f>AU816*AU$2*IF($FC816="V",1,-1)*IF($Q816="Fixo",(DI816-INDEX('Curva Forward'!$C$5:$AN$13,MATCH(CONCATENATE(BD_COMERCIAL!$K816," ",BD_COMERCIAL!$L816),'Curva Forward'!$B$5:$B$13,0),MATCH(GG$4,'Curva Forward'!$C$4:$AN$4,0))),DI816)</f>
        <v>0</v>
      </c>
      <c r="GH816" s="200">
        <f>AV816*AV$2*IF($FC816="V",1,-1)*IF($Q816="Fixo",(DJ816-INDEX('Curva Forward'!$C$5:$AN$13,MATCH(CONCATENATE(BD_COMERCIAL!$K816," ",BD_COMERCIAL!$L816),'Curva Forward'!$B$5:$B$13,0),MATCH(GH$4,'Curva Forward'!$C$4:$AN$4,0))),DJ816)</f>
        <v>0</v>
      </c>
      <c r="GI816" s="200">
        <f>AW816*AW$2*IF($FC816="V",1,-1)*IF($Q816="Fixo",(DK816-INDEX('Curva Forward'!$C$5:$AN$13,MATCH(CONCATENATE(BD_COMERCIAL!$K816," ",BD_COMERCIAL!$L816),'Curva Forward'!$B$5:$B$13,0),MATCH(GI$4,'Curva Forward'!$C$4:$AN$4,0))),DK816)</f>
        <v>0</v>
      </c>
      <c r="GJ816" s="200">
        <f>AX816*AX$2*IF($FC816="V",1,-1)*IF($Q816="Fixo",(DL816-INDEX('Curva Forward'!$C$5:$AN$13,MATCH(CONCATENATE(BD_COMERCIAL!$K816," ",BD_COMERCIAL!$L816),'Curva Forward'!$B$5:$B$13,0),MATCH(GJ$4,'Curva Forward'!$C$4:$AN$4,0))),DL816)</f>
        <v>0</v>
      </c>
      <c r="GK816" s="200">
        <f>AY816*AY$2*IF($FC816="V",1,-1)*IF($Q816="Fixo",(DM816-INDEX('Curva Forward'!$C$5:$AN$13,MATCH(CONCATENATE(BD_COMERCIAL!$K816," ",BD_COMERCIAL!$L816),'Curva Forward'!$B$5:$B$13,0),MATCH(GK$4,'Curva Forward'!$C$4:$AN$4,0))),DM816)</f>
        <v>0</v>
      </c>
      <c r="GL816" s="200">
        <f>IF(EZ816="",0,CL816*CL$2*IF($FC816="V",1,-1)*IF($Q816="Fixo",(EZ816-INDEX('Curva Forward'!$C$5:$AN$13,MATCH(CONCATENATE(BD_COMERCIAL!$K816," ",BD_COMERCIAL!$L816),'Curva Forward'!$B$5:$B$13,0),MATCH(GL$4,'Curva Forward'!$C$4:$AN$4,0))),EZ816))</f>
        <v>0</v>
      </c>
      <c r="GM816" s="200">
        <f>IF(FA816="",0,CM816*CM$2*IF($FC816="V",1,-1)*IF($Q816="Fixo",(FA816-INDEX('Curva Forward'!$C$5:$AN$13,MATCH(CONCATENATE(BD_COMERCIAL!$K816," ",BD_COMERCIAL!$L816),'Curva Forward'!$B$5:$B$13,0),MATCH(GM$4,'Curva Forward'!$C$4:$AN$4,0))),FA816))</f>
        <v>0</v>
      </c>
      <c r="GN816" s="200">
        <f>IF(FB816="",0,CN816*CN$2*IF($FC816="V",1,-1)*IF($Q816="Fixo",(FB816-INDEX('Curva Forward'!$C$5:$AN$13,MATCH(CONCATENATE(BD_COMERCIAL!$K816," ",BD_COMERCIAL!$L816),'Curva Forward'!$B$5:$B$13,0),MATCH(GN$4,'Curva Forward'!$C$4:$AN$4,0))),FB816))</f>
        <v>0</v>
      </c>
      <c r="GO816" s="201">
        <f t="shared" ca="1" si="248"/>
        <v>0</v>
      </c>
      <c r="GP816" s="201">
        <f t="shared" ca="1" si="249"/>
        <v>0</v>
      </c>
    </row>
    <row r="817" spans="1:198" ht="15" customHeight="1" x14ac:dyDescent="0.25">
      <c r="A817" s="6"/>
      <c r="B817" s="7"/>
      <c r="C817" s="8"/>
      <c r="D817" s="9"/>
      <c r="E817" s="9"/>
      <c r="F817" s="113"/>
      <c r="G817" s="10"/>
      <c r="H817" s="113"/>
      <c r="I817" s="9"/>
      <c r="J817" s="166"/>
      <c r="K817" s="10"/>
      <c r="L817" s="84"/>
      <c r="M817" s="11"/>
      <c r="N817" s="12"/>
      <c r="O817" s="10"/>
      <c r="P817" s="84"/>
      <c r="Q817" s="84"/>
      <c r="R817" s="10"/>
      <c r="S817" s="14"/>
      <c r="T817" s="11"/>
      <c r="U817" s="12"/>
      <c r="V817" s="257" t="str">
        <f ca="1">IF(U817="","",
IF(U817="NA","",
IFERROR(VLOOKUP(EOMONTH(M817,-2)+1,IPCA!$A:$B,2,0),
VLOOKUP(EOMONTH(TODAY(),-2)+1,IPCA!$A:$B,2,0))/
VLOOKUP(EOMONTH(U817,-2)+1,IPCA!$A:$B,2,0)*
P817))</f>
        <v/>
      </c>
      <c r="W817" s="84"/>
      <c r="X817" s="13"/>
      <c r="Y817" s="166"/>
      <c r="AA817" s="108"/>
      <c r="AB817" s="15"/>
      <c r="AM817" s="6"/>
      <c r="AN817" s="15"/>
      <c r="AY817" s="6"/>
      <c r="AZ817" s="15"/>
      <c r="BK817" s="6"/>
      <c r="BL817" s="15"/>
      <c r="BW817" s="6"/>
      <c r="BX817" s="15"/>
      <c r="CI817" s="6"/>
      <c r="CJ817" s="16" t="str">
        <f t="shared" si="238"/>
        <v/>
      </c>
      <c r="CK817" s="16" t="str">
        <f t="shared" si="239"/>
        <v/>
      </c>
      <c r="CL817" s="16" t="str">
        <f t="shared" si="240"/>
        <v/>
      </c>
      <c r="CM817" s="16" t="str">
        <f t="shared" si="241"/>
        <v/>
      </c>
      <c r="CN817" s="16" t="str">
        <f t="shared" si="242"/>
        <v/>
      </c>
      <c r="CO817" s="18"/>
      <c r="CP817" s="15"/>
      <c r="DA817" s="6"/>
      <c r="DB817" s="15"/>
      <c r="DM817" s="6"/>
      <c r="DN817" s="15"/>
      <c r="DY817" s="6"/>
      <c r="DZ817" s="15"/>
      <c r="EK817" s="6"/>
      <c r="EL817" s="15"/>
      <c r="EW817" s="6"/>
      <c r="EX817" s="16" t="str">
        <f t="shared" si="255"/>
        <v/>
      </c>
      <c r="EY817" s="16" t="str">
        <f t="shared" si="256"/>
        <v/>
      </c>
      <c r="EZ817" s="16" t="str">
        <f t="shared" si="257"/>
        <v/>
      </c>
      <c r="FA817" s="16" t="str">
        <f t="shared" si="258"/>
        <v/>
      </c>
      <c r="FB817" s="160" t="str">
        <f t="shared" si="259"/>
        <v/>
      </c>
      <c r="FD817" s="20"/>
      <c r="FE817"/>
      <c r="FH817" s="284">
        <f t="shared" ca="1" si="243"/>
        <v>0</v>
      </c>
      <c r="FI817" s="208">
        <f t="shared" si="244"/>
        <v>0</v>
      </c>
      <c r="FK817">
        <f t="shared" si="245"/>
        <v>0</v>
      </c>
      <c r="FL817" s="201">
        <f t="shared" ca="1" si="246"/>
        <v>0</v>
      </c>
      <c r="FM817" s="201">
        <f t="shared" ca="1" si="247"/>
        <v>0</v>
      </c>
      <c r="FN817" s="200">
        <f>AB817*AB$2*IF($FC817="V",1,-1)*IF($Q817="Fixo",(CP817-INDEX('Curva Forward'!$C$5:$AN$13,MATCH(CONCATENATE(BD_COMERCIAL!$K817," ",BD_COMERCIAL!$L817),'Curva Forward'!$B$5:$B$13,0),MATCH(FN$4,'Curva Forward'!$C$4:$AN$4,0))),CP817)</f>
        <v>0</v>
      </c>
      <c r="FO817" s="200">
        <f>AC817*AC$2*IF($FC817="V",1,-1)*IF($Q817="Fixo",(CQ817-INDEX('Curva Forward'!$C$5:$AN$13,MATCH(CONCATENATE(BD_COMERCIAL!$K817," ",BD_COMERCIAL!$L817),'Curva Forward'!$B$5:$B$13,0),MATCH(FO$4,'Curva Forward'!$C$4:$AN$4,0))),CQ817)</f>
        <v>0</v>
      </c>
      <c r="FP817" s="200">
        <f>AD817*AD$2*IF($FC817="V",1,-1)*IF($Q817="Fixo",(CR817-INDEX('Curva Forward'!$C$5:$AN$13,MATCH(CONCATENATE(BD_COMERCIAL!$K817," ",BD_COMERCIAL!$L817),'Curva Forward'!$B$5:$B$13,0),MATCH(FP$4,'Curva Forward'!$C$4:$AN$4,0))),CR817)</f>
        <v>0</v>
      </c>
      <c r="FQ817" s="200">
        <f>AE817*AE$2*IF($FC817="V",1,-1)*IF($Q817="Fixo",(CS817-INDEX('Curva Forward'!$C$5:$AN$13,MATCH(CONCATENATE(BD_COMERCIAL!$K817," ",BD_COMERCIAL!$L817),'Curva Forward'!$B$5:$B$13,0),MATCH(FQ$4,'Curva Forward'!$C$4:$AN$4,0))),CS817)</f>
        <v>0</v>
      </c>
      <c r="FR817" s="200">
        <f>AF817*AF$2*IF($FC817="V",1,-1)*IF($Q817="Fixo",(CT817-INDEX('Curva Forward'!$C$5:$AN$13,MATCH(CONCATENATE(BD_COMERCIAL!$K817," ",BD_COMERCIAL!$L817),'Curva Forward'!$B$5:$B$13,0),MATCH(FR$4,'Curva Forward'!$C$4:$AN$4,0))),CT817)</f>
        <v>0</v>
      </c>
      <c r="FS817" s="200">
        <f>AG817*AG$2*IF($FC817="V",1,-1)*IF($Q817="Fixo",(CU817-INDEX('Curva Forward'!$C$5:$AN$13,MATCH(CONCATENATE(BD_COMERCIAL!$K817," ",BD_COMERCIAL!$L817),'Curva Forward'!$B$5:$B$13,0),MATCH(FS$4,'Curva Forward'!$C$4:$AN$4,0))),CU817)</f>
        <v>0</v>
      </c>
      <c r="FT817" s="200">
        <f>AH817*AH$2*IF($FC817="V",1,-1)*IF($Q817="Fixo",(CV817-INDEX('Curva Forward'!$C$5:$AN$13,MATCH(CONCATENATE(BD_COMERCIAL!$K817," ",BD_COMERCIAL!$L817),'Curva Forward'!$B$5:$B$13,0),MATCH(FT$4,'Curva Forward'!$C$4:$AN$4,0))),CV817)</f>
        <v>0</v>
      </c>
      <c r="FU817" s="200">
        <f>AI817*AI$2*IF($FC817="V",1,-1)*IF($Q817="Fixo",(CW817-INDEX('Curva Forward'!$C$5:$AN$13,MATCH(CONCATENATE(BD_COMERCIAL!$K817," ",BD_COMERCIAL!$L817),'Curva Forward'!$B$5:$B$13,0),MATCH(FU$4,'Curva Forward'!$C$4:$AN$4,0))),CW817)</f>
        <v>0</v>
      </c>
      <c r="FV817" s="200">
        <f>AJ817*AJ$2*IF($FC817="V",1,-1)*IF($Q817="Fixo",(CX817-INDEX('Curva Forward'!$C$5:$AN$13,MATCH(CONCATENATE(BD_COMERCIAL!$K817," ",BD_COMERCIAL!$L817),'Curva Forward'!$B$5:$B$13,0),MATCH(FV$4,'Curva Forward'!$C$4:$AN$4,0))),CX817)</f>
        <v>0</v>
      </c>
      <c r="FW817" s="200">
        <f>AK817*AK$2*IF($FC817="V",1,-1)*IF($Q817="Fixo",(CY817-INDEX('Curva Forward'!$C$5:$AN$13,MATCH(CONCATENATE(BD_COMERCIAL!$K817," ",BD_COMERCIAL!$L817),'Curva Forward'!$B$5:$B$13,0),MATCH(FW$4,'Curva Forward'!$C$4:$AN$4,0))),CY817)</f>
        <v>0</v>
      </c>
      <c r="FX817" s="200">
        <f>AL817*AL$2*IF($FC817="V",1,-1)*IF($Q817="Fixo",(CZ817-INDEX('Curva Forward'!$C$5:$AN$13,MATCH(CONCATENATE(BD_COMERCIAL!$K817," ",BD_COMERCIAL!$L817),'Curva Forward'!$B$5:$B$13,0),MATCH(FX$4,'Curva Forward'!$C$4:$AN$4,0))),CZ817)</f>
        <v>0</v>
      </c>
      <c r="FY817" s="200">
        <f>AM817*AM$2*IF($FC817="V",1,-1)*IF($Q817="Fixo",(DA817-INDEX('Curva Forward'!$C$5:$AN$13,MATCH(CONCATENATE(BD_COMERCIAL!$K817," ",BD_COMERCIAL!$L817),'Curva Forward'!$B$5:$B$13,0),MATCH(FY$4,'Curva Forward'!$C$4:$AN$4,0))),DA817)</f>
        <v>0</v>
      </c>
      <c r="FZ817" s="200">
        <f>AN817*AN$2*IF($FC817="V",1,-1)*IF($Q817="Fixo",(DB817-INDEX('Curva Forward'!$C$5:$AN$13,MATCH(CONCATENATE(BD_COMERCIAL!$K817," ",BD_COMERCIAL!$L817),'Curva Forward'!$B$5:$B$13,0),MATCH(FZ$4,'Curva Forward'!$C$4:$AN$4,0))),DB817)</f>
        <v>0</v>
      </c>
      <c r="GA817" s="200">
        <f>AO817*AO$2*IF($FC817="V",1,-1)*IF($Q817="Fixo",(DC817-INDEX('Curva Forward'!$C$5:$AN$13,MATCH(CONCATENATE(BD_COMERCIAL!$K817," ",BD_COMERCIAL!$L817),'Curva Forward'!$B$5:$B$13,0),MATCH(GA$4,'Curva Forward'!$C$4:$AN$4,0))),DC817)</f>
        <v>0</v>
      </c>
      <c r="GB817" s="200">
        <f>AP817*AP$2*IF($FC817="V",1,-1)*IF($Q817="Fixo",(DD817-INDEX('Curva Forward'!$C$5:$AN$13,MATCH(CONCATENATE(BD_COMERCIAL!$K817," ",BD_COMERCIAL!$L817),'Curva Forward'!$B$5:$B$13,0),MATCH(GB$4,'Curva Forward'!$C$4:$AN$4,0))),DD817)</f>
        <v>0</v>
      </c>
      <c r="GC817" s="200">
        <f>AQ817*AQ$2*IF($FC817="V",1,-1)*IF($Q817="Fixo",(DE817-INDEX('Curva Forward'!$C$5:$AN$13,MATCH(CONCATENATE(BD_COMERCIAL!$K817," ",BD_COMERCIAL!$L817),'Curva Forward'!$B$5:$B$13,0),MATCH(GC$4,'Curva Forward'!$C$4:$AN$4,0))),DE817)</f>
        <v>0</v>
      </c>
      <c r="GD817" s="200">
        <f>AR817*AR$2*IF($FC817="V",1,-1)*IF($Q817="Fixo",(DF817-INDEX('Curva Forward'!$C$5:$AN$13,MATCH(CONCATENATE(BD_COMERCIAL!$K817," ",BD_COMERCIAL!$L817),'Curva Forward'!$B$5:$B$13,0),MATCH(GD$4,'Curva Forward'!$C$4:$AN$4,0))),DF817)</f>
        <v>0</v>
      </c>
      <c r="GE817" s="200">
        <f>AS817*AS$2*IF($FC817="V",1,-1)*IF($Q817="Fixo",(DG817-INDEX('Curva Forward'!$C$5:$AN$13,MATCH(CONCATENATE(BD_COMERCIAL!$K817," ",BD_COMERCIAL!$L817),'Curva Forward'!$B$5:$B$13,0),MATCH(GE$4,'Curva Forward'!$C$4:$AN$4,0))),DG817)</f>
        <v>0</v>
      </c>
      <c r="GF817" s="200">
        <f>AT817*AT$2*IF($FC817="V",1,-1)*IF($Q817="Fixo",(DH817-INDEX('Curva Forward'!$C$5:$AN$13,MATCH(CONCATENATE(BD_COMERCIAL!$K817," ",BD_COMERCIAL!$L817),'Curva Forward'!$B$5:$B$13,0),MATCH(GF$4,'Curva Forward'!$C$4:$AN$4,0))),DH817)</f>
        <v>0</v>
      </c>
      <c r="GG817" s="200">
        <f>AU817*AU$2*IF($FC817="V",1,-1)*IF($Q817="Fixo",(DI817-INDEX('Curva Forward'!$C$5:$AN$13,MATCH(CONCATENATE(BD_COMERCIAL!$K817," ",BD_COMERCIAL!$L817),'Curva Forward'!$B$5:$B$13,0),MATCH(GG$4,'Curva Forward'!$C$4:$AN$4,0))),DI817)</f>
        <v>0</v>
      </c>
      <c r="GH817" s="200">
        <f>AV817*AV$2*IF($FC817="V",1,-1)*IF($Q817="Fixo",(DJ817-INDEX('Curva Forward'!$C$5:$AN$13,MATCH(CONCATENATE(BD_COMERCIAL!$K817," ",BD_COMERCIAL!$L817),'Curva Forward'!$B$5:$B$13,0),MATCH(GH$4,'Curva Forward'!$C$4:$AN$4,0))),DJ817)</f>
        <v>0</v>
      </c>
      <c r="GI817" s="200">
        <f>AW817*AW$2*IF($FC817="V",1,-1)*IF($Q817="Fixo",(DK817-INDEX('Curva Forward'!$C$5:$AN$13,MATCH(CONCATENATE(BD_COMERCIAL!$K817," ",BD_COMERCIAL!$L817),'Curva Forward'!$B$5:$B$13,0),MATCH(GI$4,'Curva Forward'!$C$4:$AN$4,0))),DK817)</f>
        <v>0</v>
      </c>
      <c r="GJ817" s="200">
        <f>AX817*AX$2*IF($FC817="V",1,-1)*IF($Q817="Fixo",(DL817-INDEX('Curva Forward'!$C$5:$AN$13,MATCH(CONCATENATE(BD_COMERCIAL!$K817," ",BD_COMERCIAL!$L817),'Curva Forward'!$B$5:$B$13,0),MATCH(GJ$4,'Curva Forward'!$C$4:$AN$4,0))),DL817)</f>
        <v>0</v>
      </c>
      <c r="GK817" s="200">
        <f>AY817*AY$2*IF($FC817="V",1,-1)*IF($Q817="Fixo",(DM817-INDEX('Curva Forward'!$C$5:$AN$13,MATCH(CONCATENATE(BD_COMERCIAL!$K817," ",BD_COMERCIAL!$L817),'Curva Forward'!$B$5:$B$13,0),MATCH(GK$4,'Curva Forward'!$C$4:$AN$4,0))),DM817)</f>
        <v>0</v>
      </c>
      <c r="GL817" s="200">
        <f>IF(EZ817="",0,CL817*CL$2*IF($FC817="V",1,-1)*IF($Q817="Fixo",(EZ817-INDEX('Curva Forward'!$C$5:$AN$13,MATCH(CONCATENATE(BD_COMERCIAL!$K817," ",BD_COMERCIAL!$L817),'Curva Forward'!$B$5:$B$13,0),MATCH(GL$4,'Curva Forward'!$C$4:$AN$4,0))),EZ817))</f>
        <v>0</v>
      </c>
      <c r="GM817" s="200">
        <f>IF(FA817="",0,CM817*CM$2*IF($FC817="V",1,-1)*IF($Q817="Fixo",(FA817-INDEX('Curva Forward'!$C$5:$AN$13,MATCH(CONCATENATE(BD_COMERCIAL!$K817," ",BD_COMERCIAL!$L817),'Curva Forward'!$B$5:$B$13,0),MATCH(GM$4,'Curva Forward'!$C$4:$AN$4,0))),FA817))</f>
        <v>0</v>
      </c>
      <c r="GN817" s="200">
        <f>IF(FB817="",0,CN817*CN$2*IF($FC817="V",1,-1)*IF($Q817="Fixo",(FB817-INDEX('Curva Forward'!$C$5:$AN$13,MATCH(CONCATENATE(BD_COMERCIAL!$K817," ",BD_COMERCIAL!$L817),'Curva Forward'!$B$5:$B$13,0),MATCH(GN$4,'Curva Forward'!$C$4:$AN$4,0))),FB817))</f>
        <v>0</v>
      </c>
      <c r="GO817" s="201">
        <f t="shared" ca="1" si="248"/>
        <v>0</v>
      </c>
      <c r="GP817" s="201">
        <f t="shared" ca="1" si="249"/>
        <v>0</v>
      </c>
    </row>
    <row r="818" spans="1:198" ht="15" customHeight="1" x14ac:dyDescent="0.25">
      <c r="A818" s="6"/>
      <c r="B818" s="7"/>
      <c r="C818" s="8"/>
      <c r="D818" s="9"/>
      <c r="E818" s="9"/>
      <c r="F818" s="113"/>
      <c r="G818" s="10"/>
      <c r="H818" s="113"/>
      <c r="I818" s="9"/>
      <c r="J818" s="166"/>
      <c r="K818" s="10"/>
      <c r="L818" s="84"/>
      <c r="M818" s="11"/>
      <c r="N818" s="12"/>
      <c r="O818" s="10"/>
      <c r="P818" s="84"/>
      <c r="Q818" s="84"/>
      <c r="R818" s="10"/>
      <c r="S818" s="14"/>
      <c r="T818" s="11"/>
      <c r="U818" s="12"/>
      <c r="V818" s="257" t="str">
        <f ca="1">IF(U818="","",
IF(U818="NA","",
IFERROR(VLOOKUP(EOMONTH(M818,-2)+1,IPCA!$A:$B,2,0),
VLOOKUP(EOMONTH(TODAY(),-2)+1,IPCA!$A:$B,2,0))/
VLOOKUP(EOMONTH(U818,-2)+1,IPCA!$A:$B,2,0)*
P818))</f>
        <v/>
      </c>
      <c r="W818" s="84"/>
      <c r="X818" s="13"/>
      <c r="Y818" s="166"/>
      <c r="AA818" s="108"/>
      <c r="AB818" s="15"/>
      <c r="AM818" s="6"/>
      <c r="AN818" s="15"/>
      <c r="AY818" s="6"/>
      <c r="AZ818" s="15"/>
      <c r="BK818" s="6"/>
      <c r="BL818" s="15"/>
      <c r="BW818" s="6"/>
      <c r="BX818" s="15"/>
      <c r="CI818" s="6"/>
      <c r="CJ818" s="16" t="str">
        <f t="shared" si="238"/>
        <v/>
      </c>
      <c r="CK818" s="16" t="str">
        <f t="shared" si="239"/>
        <v/>
      </c>
      <c r="CL818" s="16" t="str">
        <f t="shared" si="240"/>
        <v/>
      </c>
      <c r="CM818" s="16" t="str">
        <f t="shared" si="241"/>
        <v/>
      </c>
      <c r="CN818" s="16" t="str">
        <f t="shared" si="242"/>
        <v/>
      </c>
      <c r="CO818" s="18"/>
      <c r="CP818" s="15"/>
      <c r="DA818" s="6"/>
      <c r="DB818" s="15"/>
      <c r="DM818" s="6"/>
      <c r="DN818" s="15"/>
      <c r="DY818" s="6"/>
      <c r="DZ818" s="15"/>
      <c r="EK818" s="6"/>
      <c r="EL818" s="15"/>
      <c r="EW818" s="6"/>
      <c r="EX818" s="16" t="str">
        <f t="shared" si="255"/>
        <v/>
      </c>
      <c r="EY818" s="16" t="str">
        <f t="shared" si="256"/>
        <v/>
      </c>
      <c r="EZ818" s="16" t="str">
        <f t="shared" si="257"/>
        <v/>
      </c>
      <c r="FA818" s="16" t="str">
        <f t="shared" si="258"/>
        <v/>
      </c>
      <c r="FB818" s="160" t="str">
        <f t="shared" si="259"/>
        <v/>
      </c>
      <c r="FD818" s="20"/>
      <c r="FE818"/>
      <c r="FH818" s="284">
        <f t="shared" ca="1" si="243"/>
        <v>0</v>
      </c>
      <c r="FI818" s="208">
        <f t="shared" si="244"/>
        <v>0</v>
      </c>
      <c r="FK818">
        <f t="shared" si="245"/>
        <v>0</v>
      </c>
      <c r="FL818" s="201">
        <f t="shared" ca="1" si="246"/>
        <v>0</v>
      </c>
      <c r="FM818" s="201">
        <f t="shared" ca="1" si="247"/>
        <v>0</v>
      </c>
      <c r="FN818" s="200">
        <f>AB818*AB$2*IF($FC818="V",1,-1)*IF($Q818="Fixo",(CP818-INDEX('Curva Forward'!$C$5:$AN$13,MATCH(CONCATENATE(BD_COMERCIAL!$K818," ",BD_COMERCIAL!$L818),'Curva Forward'!$B$5:$B$13,0),MATCH(FN$4,'Curva Forward'!$C$4:$AN$4,0))),CP818)</f>
        <v>0</v>
      </c>
      <c r="FO818" s="200">
        <f>AC818*AC$2*IF($FC818="V",1,-1)*IF($Q818="Fixo",(CQ818-INDEX('Curva Forward'!$C$5:$AN$13,MATCH(CONCATENATE(BD_COMERCIAL!$K818," ",BD_COMERCIAL!$L818),'Curva Forward'!$B$5:$B$13,0),MATCH(FO$4,'Curva Forward'!$C$4:$AN$4,0))),CQ818)</f>
        <v>0</v>
      </c>
      <c r="FP818" s="200">
        <f>AD818*AD$2*IF($FC818="V",1,-1)*IF($Q818="Fixo",(CR818-INDEX('Curva Forward'!$C$5:$AN$13,MATCH(CONCATENATE(BD_COMERCIAL!$K818," ",BD_COMERCIAL!$L818),'Curva Forward'!$B$5:$B$13,0),MATCH(FP$4,'Curva Forward'!$C$4:$AN$4,0))),CR818)</f>
        <v>0</v>
      </c>
      <c r="FQ818" s="200">
        <f>AE818*AE$2*IF($FC818="V",1,-1)*IF($Q818="Fixo",(CS818-INDEX('Curva Forward'!$C$5:$AN$13,MATCH(CONCATENATE(BD_COMERCIAL!$K818," ",BD_COMERCIAL!$L818),'Curva Forward'!$B$5:$B$13,0),MATCH(FQ$4,'Curva Forward'!$C$4:$AN$4,0))),CS818)</f>
        <v>0</v>
      </c>
      <c r="FR818" s="200">
        <f>AF818*AF$2*IF($FC818="V",1,-1)*IF($Q818="Fixo",(CT818-INDEX('Curva Forward'!$C$5:$AN$13,MATCH(CONCATENATE(BD_COMERCIAL!$K818," ",BD_COMERCIAL!$L818),'Curva Forward'!$B$5:$B$13,0),MATCH(FR$4,'Curva Forward'!$C$4:$AN$4,0))),CT818)</f>
        <v>0</v>
      </c>
      <c r="FS818" s="200">
        <f>AG818*AG$2*IF($FC818="V",1,-1)*IF($Q818="Fixo",(CU818-INDEX('Curva Forward'!$C$5:$AN$13,MATCH(CONCATENATE(BD_COMERCIAL!$K818," ",BD_COMERCIAL!$L818),'Curva Forward'!$B$5:$B$13,0),MATCH(FS$4,'Curva Forward'!$C$4:$AN$4,0))),CU818)</f>
        <v>0</v>
      </c>
      <c r="FT818" s="200">
        <f>AH818*AH$2*IF($FC818="V",1,-1)*IF($Q818="Fixo",(CV818-INDEX('Curva Forward'!$C$5:$AN$13,MATCH(CONCATENATE(BD_COMERCIAL!$K818," ",BD_COMERCIAL!$L818),'Curva Forward'!$B$5:$B$13,0),MATCH(FT$4,'Curva Forward'!$C$4:$AN$4,0))),CV818)</f>
        <v>0</v>
      </c>
      <c r="FU818" s="200">
        <f>AI818*AI$2*IF($FC818="V",1,-1)*IF($Q818="Fixo",(CW818-INDEX('Curva Forward'!$C$5:$AN$13,MATCH(CONCATENATE(BD_COMERCIAL!$K818," ",BD_COMERCIAL!$L818),'Curva Forward'!$B$5:$B$13,0),MATCH(FU$4,'Curva Forward'!$C$4:$AN$4,0))),CW818)</f>
        <v>0</v>
      </c>
      <c r="FV818" s="200">
        <f>AJ818*AJ$2*IF($FC818="V",1,-1)*IF($Q818="Fixo",(CX818-INDEX('Curva Forward'!$C$5:$AN$13,MATCH(CONCATENATE(BD_COMERCIAL!$K818," ",BD_COMERCIAL!$L818),'Curva Forward'!$B$5:$B$13,0),MATCH(FV$4,'Curva Forward'!$C$4:$AN$4,0))),CX818)</f>
        <v>0</v>
      </c>
      <c r="FW818" s="200">
        <f>AK818*AK$2*IF($FC818="V",1,-1)*IF($Q818="Fixo",(CY818-INDEX('Curva Forward'!$C$5:$AN$13,MATCH(CONCATENATE(BD_COMERCIAL!$K818," ",BD_COMERCIAL!$L818),'Curva Forward'!$B$5:$B$13,0),MATCH(FW$4,'Curva Forward'!$C$4:$AN$4,0))),CY818)</f>
        <v>0</v>
      </c>
      <c r="FX818" s="200">
        <f>AL818*AL$2*IF($FC818="V",1,-1)*IF($Q818="Fixo",(CZ818-INDEX('Curva Forward'!$C$5:$AN$13,MATCH(CONCATENATE(BD_COMERCIAL!$K818," ",BD_COMERCIAL!$L818),'Curva Forward'!$B$5:$B$13,0),MATCH(FX$4,'Curva Forward'!$C$4:$AN$4,0))),CZ818)</f>
        <v>0</v>
      </c>
      <c r="FY818" s="200">
        <f>AM818*AM$2*IF($FC818="V",1,-1)*IF($Q818="Fixo",(DA818-INDEX('Curva Forward'!$C$5:$AN$13,MATCH(CONCATENATE(BD_COMERCIAL!$K818," ",BD_COMERCIAL!$L818),'Curva Forward'!$B$5:$B$13,0),MATCH(FY$4,'Curva Forward'!$C$4:$AN$4,0))),DA818)</f>
        <v>0</v>
      </c>
      <c r="FZ818" s="200">
        <f>AN818*AN$2*IF($FC818="V",1,-1)*IF($Q818="Fixo",(DB818-INDEX('Curva Forward'!$C$5:$AN$13,MATCH(CONCATENATE(BD_COMERCIAL!$K818," ",BD_COMERCIAL!$L818),'Curva Forward'!$B$5:$B$13,0),MATCH(FZ$4,'Curva Forward'!$C$4:$AN$4,0))),DB818)</f>
        <v>0</v>
      </c>
      <c r="GA818" s="200">
        <f>AO818*AO$2*IF($FC818="V",1,-1)*IF($Q818="Fixo",(DC818-INDEX('Curva Forward'!$C$5:$AN$13,MATCH(CONCATENATE(BD_COMERCIAL!$K818," ",BD_COMERCIAL!$L818),'Curva Forward'!$B$5:$B$13,0),MATCH(GA$4,'Curva Forward'!$C$4:$AN$4,0))),DC818)</f>
        <v>0</v>
      </c>
      <c r="GB818" s="200">
        <f>AP818*AP$2*IF($FC818="V",1,-1)*IF($Q818="Fixo",(DD818-INDEX('Curva Forward'!$C$5:$AN$13,MATCH(CONCATENATE(BD_COMERCIAL!$K818," ",BD_COMERCIAL!$L818),'Curva Forward'!$B$5:$B$13,0),MATCH(GB$4,'Curva Forward'!$C$4:$AN$4,0))),DD818)</f>
        <v>0</v>
      </c>
      <c r="GC818" s="200">
        <f>AQ818*AQ$2*IF($FC818="V",1,-1)*IF($Q818="Fixo",(DE818-INDEX('Curva Forward'!$C$5:$AN$13,MATCH(CONCATENATE(BD_COMERCIAL!$K818," ",BD_COMERCIAL!$L818),'Curva Forward'!$B$5:$B$13,0),MATCH(GC$4,'Curva Forward'!$C$4:$AN$4,0))),DE818)</f>
        <v>0</v>
      </c>
      <c r="GD818" s="200">
        <f>AR818*AR$2*IF($FC818="V",1,-1)*IF($Q818="Fixo",(DF818-INDEX('Curva Forward'!$C$5:$AN$13,MATCH(CONCATENATE(BD_COMERCIAL!$K818," ",BD_COMERCIAL!$L818),'Curva Forward'!$B$5:$B$13,0),MATCH(GD$4,'Curva Forward'!$C$4:$AN$4,0))),DF818)</f>
        <v>0</v>
      </c>
      <c r="GE818" s="200">
        <f>AS818*AS$2*IF($FC818="V",1,-1)*IF($Q818="Fixo",(DG818-INDEX('Curva Forward'!$C$5:$AN$13,MATCH(CONCATENATE(BD_COMERCIAL!$K818," ",BD_COMERCIAL!$L818),'Curva Forward'!$B$5:$B$13,0),MATCH(GE$4,'Curva Forward'!$C$4:$AN$4,0))),DG818)</f>
        <v>0</v>
      </c>
      <c r="GF818" s="200">
        <f>AT818*AT$2*IF($FC818="V",1,-1)*IF($Q818="Fixo",(DH818-INDEX('Curva Forward'!$C$5:$AN$13,MATCH(CONCATENATE(BD_COMERCIAL!$K818," ",BD_COMERCIAL!$L818),'Curva Forward'!$B$5:$B$13,0),MATCH(GF$4,'Curva Forward'!$C$4:$AN$4,0))),DH818)</f>
        <v>0</v>
      </c>
      <c r="GG818" s="200">
        <f>AU818*AU$2*IF($FC818="V",1,-1)*IF($Q818="Fixo",(DI818-INDEX('Curva Forward'!$C$5:$AN$13,MATCH(CONCATENATE(BD_COMERCIAL!$K818," ",BD_COMERCIAL!$L818),'Curva Forward'!$B$5:$B$13,0),MATCH(GG$4,'Curva Forward'!$C$4:$AN$4,0))),DI818)</f>
        <v>0</v>
      </c>
      <c r="GH818" s="200">
        <f>AV818*AV$2*IF($FC818="V",1,-1)*IF($Q818="Fixo",(DJ818-INDEX('Curva Forward'!$C$5:$AN$13,MATCH(CONCATENATE(BD_COMERCIAL!$K818," ",BD_COMERCIAL!$L818),'Curva Forward'!$B$5:$B$13,0),MATCH(GH$4,'Curva Forward'!$C$4:$AN$4,0))),DJ818)</f>
        <v>0</v>
      </c>
      <c r="GI818" s="200">
        <f>AW818*AW$2*IF($FC818="V",1,-1)*IF($Q818="Fixo",(DK818-INDEX('Curva Forward'!$C$5:$AN$13,MATCH(CONCATENATE(BD_COMERCIAL!$K818," ",BD_COMERCIAL!$L818),'Curva Forward'!$B$5:$B$13,0),MATCH(GI$4,'Curva Forward'!$C$4:$AN$4,0))),DK818)</f>
        <v>0</v>
      </c>
      <c r="GJ818" s="200">
        <f>AX818*AX$2*IF($FC818="V",1,-1)*IF($Q818="Fixo",(DL818-INDEX('Curva Forward'!$C$5:$AN$13,MATCH(CONCATENATE(BD_COMERCIAL!$K818," ",BD_COMERCIAL!$L818),'Curva Forward'!$B$5:$B$13,0),MATCH(GJ$4,'Curva Forward'!$C$4:$AN$4,0))),DL818)</f>
        <v>0</v>
      </c>
      <c r="GK818" s="200">
        <f>AY818*AY$2*IF($FC818="V",1,-1)*IF($Q818="Fixo",(DM818-INDEX('Curva Forward'!$C$5:$AN$13,MATCH(CONCATENATE(BD_COMERCIAL!$K818," ",BD_COMERCIAL!$L818),'Curva Forward'!$B$5:$B$13,0),MATCH(GK$4,'Curva Forward'!$C$4:$AN$4,0))),DM818)</f>
        <v>0</v>
      </c>
      <c r="GL818" s="200">
        <f>IF(EZ818="",0,CL818*CL$2*IF($FC818="V",1,-1)*IF($Q818="Fixo",(EZ818-INDEX('Curva Forward'!$C$5:$AN$13,MATCH(CONCATENATE(BD_COMERCIAL!$K818," ",BD_COMERCIAL!$L818),'Curva Forward'!$B$5:$B$13,0),MATCH(GL$4,'Curva Forward'!$C$4:$AN$4,0))),EZ818))</f>
        <v>0</v>
      </c>
      <c r="GM818" s="200">
        <f>IF(FA818="",0,CM818*CM$2*IF($FC818="V",1,-1)*IF($Q818="Fixo",(FA818-INDEX('Curva Forward'!$C$5:$AN$13,MATCH(CONCATENATE(BD_COMERCIAL!$K818," ",BD_COMERCIAL!$L818),'Curva Forward'!$B$5:$B$13,0),MATCH(GM$4,'Curva Forward'!$C$4:$AN$4,0))),FA818))</f>
        <v>0</v>
      </c>
      <c r="GN818" s="200">
        <f>IF(FB818="",0,CN818*CN$2*IF($FC818="V",1,-1)*IF($Q818="Fixo",(FB818-INDEX('Curva Forward'!$C$5:$AN$13,MATCH(CONCATENATE(BD_COMERCIAL!$K818," ",BD_COMERCIAL!$L818),'Curva Forward'!$B$5:$B$13,0),MATCH(GN$4,'Curva Forward'!$C$4:$AN$4,0))),FB818))</f>
        <v>0</v>
      </c>
      <c r="GO818" s="201">
        <f t="shared" ca="1" si="248"/>
        <v>0</v>
      </c>
      <c r="GP818" s="201">
        <f t="shared" ca="1" si="249"/>
        <v>0</v>
      </c>
    </row>
    <row r="819" spans="1:198" ht="15" customHeight="1" x14ac:dyDescent="0.25">
      <c r="A819" s="6"/>
      <c r="B819" s="7"/>
      <c r="C819" s="8"/>
      <c r="D819" s="9"/>
      <c r="E819" s="9"/>
      <c r="F819" s="113"/>
      <c r="G819" s="10"/>
      <c r="H819" s="113"/>
      <c r="I819" s="9"/>
      <c r="J819" s="166"/>
      <c r="K819" s="10"/>
      <c r="L819" s="84"/>
      <c r="M819" s="11"/>
      <c r="N819" s="12"/>
      <c r="O819" s="10"/>
      <c r="P819" s="84"/>
      <c r="Q819" s="84"/>
      <c r="R819" s="10"/>
      <c r="S819" s="14"/>
      <c r="T819" s="11"/>
      <c r="U819" s="12"/>
      <c r="V819" s="257" t="str">
        <f ca="1">IF(U819="","",
IF(U819="NA","",
IFERROR(VLOOKUP(EOMONTH(M819,-2)+1,IPCA!$A:$B,2,0),
VLOOKUP(EOMONTH(TODAY(),-2)+1,IPCA!$A:$B,2,0))/
VLOOKUP(EOMONTH(U819,-2)+1,IPCA!$A:$B,2,0)*
P819))</f>
        <v/>
      </c>
      <c r="W819" s="84"/>
      <c r="X819" s="13"/>
      <c r="Y819" s="166"/>
      <c r="AA819" s="108"/>
      <c r="AB819" s="15"/>
      <c r="AM819" s="6"/>
      <c r="AN819" s="15"/>
      <c r="AY819" s="6"/>
      <c r="AZ819" s="15"/>
      <c r="BK819" s="6"/>
      <c r="BL819" s="15"/>
      <c r="BW819" s="6"/>
      <c r="BX819" s="15"/>
      <c r="CI819" s="6"/>
      <c r="CJ819" s="16" t="str">
        <f t="shared" si="238"/>
        <v/>
      </c>
      <c r="CK819" s="16" t="str">
        <f t="shared" si="239"/>
        <v/>
      </c>
      <c r="CL819" s="16" t="str">
        <f t="shared" si="240"/>
        <v/>
      </c>
      <c r="CM819" s="16" t="str">
        <f t="shared" si="241"/>
        <v/>
      </c>
      <c r="CN819" s="16" t="str">
        <f t="shared" si="242"/>
        <v/>
      </c>
      <c r="CO819" s="18"/>
      <c r="CP819" s="15"/>
      <c r="DA819" s="6"/>
      <c r="DB819" s="15"/>
      <c r="DM819" s="6"/>
      <c r="DN819" s="15"/>
      <c r="DY819" s="6"/>
      <c r="DZ819" s="15"/>
      <c r="EK819" s="6"/>
      <c r="EL819" s="15"/>
      <c r="EW819" s="6"/>
      <c r="EX819" s="16" t="str">
        <f t="shared" si="255"/>
        <v/>
      </c>
      <c r="EY819" s="16" t="str">
        <f t="shared" si="256"/>
        <v/>
      </c>
      <c r="EZ819" s="16" t="str">
        <f t="shared" si="257"/>
        <v/>
      </c>
      <c r="FA819" s="16" t="str">
        <f t="shared" si="258"/>
        <v/>
      </c>
      <c r="FB819" s="160" t="str">
        <f t="shared" si="259"/>
        <v/>
      </c>
      <c r="FD819" s="20"/>
      <c r="FE819"/>
      <c r="FH819" s="284">
        <f t="shared" ca="1" si="243"/>
        <v>0</v>
      </c>
      <c r="FI819" s="208">
        <f t="shared" si="244"/>
        <v>0</v>
      </c>
      <c r="FK819">
        <f t="shared" si="245"/>
        <v>0</v>
      </c>
      <c r="FL819" s="201">
        <f t="shared" ca="1" si="246"/>
        <v>0</v>
      </c>
      <c r="FM819" s="201">
        <f t="shared" ca="1" si="247"/>
        <v>0</v>
      </c>
      <c r="FN819" s="200">
        <f>AB819*AB$2*IF($FC819="V",1,-1)*IF($Q819="Fixo",(CP819-INDEX('Curva Forward'!$C$5:$AN$13,MATCH(CONCATENATE(BD_COMERCIAL!$K819," ",BD_COMERCIAL!$L819),'Curva Forward'!$B$5:$B$13,0),MATCH(FN$4,'Curva Forward'!$C$4:$AN$4,0))),CP819)</f>
        <v>0</v>
      </c>
      <c r="FO819" s="200">
        <f>AC819*AC$2*IF($FC819="V",1,-1)*IF($Q819="Fixo",(CQ819-INDEX('Curva Forward'!$C$5:$AN$13,MATCH(CONCATENATE(BD_COMERCIAL!$K819," ",BD_COMERCIAL!$L819),'Curva Forward'!$B$5:$B$13,0),MATCH(FO$4,'Curva Forward'!$C$4:$AN$4,0))),CQ819)</f>
        <v>0</v>
      </c>
      <c r="FP819" s="200">
        <f>AD819*AD$2*IF($FC819="V",1,-1)*IF($Q819="Fixo",(CR819-INDEX('Curva Forward'!$C$5:$AN$13,MATCH(CONCATENATE(BD_COMERCIAL!$K819," ",BD_COMERCIAL!$L819),'Curva Forward'!$B$5:$B$13,0),MATCH(FP$4,'Curva Forward'!$C$4:$AN$4,0))),CR819)</f>
        <v>0</v>
      </c>
      <c r="FQ819" s="200">
        <f>AE819*AE$2*IF($FC819="V",1,-1)*IF($Q819="Fixo",(CS819-INDEX('Curva Forward'!$C$5:$AN$13,MATCH(CONCATENATE(BD_COMERCIAL!$K819," ",BD_COMERCIAL!$L819),'Curva Forward'!$B$5:$B$13,0),MATCH(FQ$4,'Curva Forward'!$C$4:$AN$4,0))),CS819)</f>
        <v>0</v>
      </c>
      <c r="FR819" s="200">
        <f>AF819*AF$2*IF($FC819="V",1,-1)*IF($Q819="Fixo",(CT819-INDEX('Curva Forward'!$C$5:$AN$13,MATCH(CONCATENATE(BD_COMERCIAL!$K819," ",BD_COMERCIAL!$L819),'Curva Forward'!$B$5:$B$13,0),MATCH(FR$4,'Curva Forward'!$C$4:$AN$4,0))),CT819)</f>
        <v>0</v>
      </c>
      <c r="FS819" s="200">
        <f>AG819*AG$2*IF($FC819="V",1,-1)*IF($Q819="Fixo",(CU819-INDEX('Curva Forward'!$C$5:$AN$13,MATCH(CONCATENATE(BD_COMERCIAL!$K819," ",BD_COMERCIAL!$L819),'Curva Forward'!$B$5:$B$13,0),MATCH(FS$4,'Curva Forward'!$C$4:$AN$4,0))),CU819)</f>
        <v>0</v>
      </c>
      <c r="FT819" s="200">
        <f>AH819*AH$2*IF($FC819="V",1,-1)*IF($Q819="Fixo",(CV819-INDEX('Curva Forward'!$C$5:$AN$13,MATCH(CONCATENATE(BD_COMERCIAL!$K819," ",BD_COMERCIAL!$L819),'Curva Forward'!$B$5:$B$13,0),MATCH(FT$4,'Curva Forward'!$C$4:$AN$4,0))),CV819)</f>
        <v>0</v>
      </c>
      <c r="FU819" s="200">
        <f>AI819*AI$2*IF($FC819="V",1,-1)*IF($Q819="Fixo",(CW819-INDEX('Curva Forward'!$C$5:$AN$13,MATCH(CONCATENATE(BD_COMERCIAL!$K819," ",BD_COMERCIAL!$L819),'Curva Forward'!$B$5:$B$13,0),MATCH(FU$4,'Curva Forward'!$C$4:$AN$4,0))),CW819)</f>
        <v>0</v>
      </c>
      <c r="FV819" s="200">
        <f>AJ819*AJ$2*IF($FC819="V",1,-1)*IF($Q819="Fixo",(CX819-INDEX('Curva Forward'!$C$5:$AN$13,MATCH(CONCATENATE(BD_COMERCIAL!$K819," ",BD_COMERCIAL!$L819),'Curva Forward'!$B$5:$B$13,0),MATCH(FV$4,'Curva Forward'!$C$4:$AN$4,0))),CX819)</f>
        <v>0</v>
      </c>
      <c r="FW819" s="200">
        <f>AK819*AK$2*IF($FC819="V",1,-1)*IF($Q819="Fixo",(CY819-INDEX('Curva Forward'!$C$5:$AN$13,MATCH(CONCATENATE(BD_COMERCIAL!$K819," ",BD_COMERCIAL!$L819),'Curva Forward'!$B$5:$B$13,0),MATCH(FW$4,'Curva Forward'!$C$4:$AN$4,0))),CY819)</f>
        <v>0</v>
      </c>
      <c r="FX819" s="200">
        <f>AL819*AL$2*IF($FC819="V",1,-1)*IF($Q819="Fixo",(CZ819-INDEX('Curva Forward'!$C$5:$AN$13,MATCH(CONCATENATE(BD_COMERCIAL!$K819," ",BD_COMERCIAL!$L819),'Curva Forward'!$B$5:$B$13,0),MATCH(FX$4,'Curva Forward'!$C$4:$AN$4,0))),CZ819)</f>
        <v>0</v>
      </c>
      <c r="FY819" s="200">
        <f>AM819*AM$2*IF($FC819="V",1,-1)*IF($Q819="Fixo",(DA819-INDEX('Curva Forward'!$C$5:$AN$13,MATCH(CONCATENATE(BD_COMERCIAL!$K819," ",BD_COMERCIAL!$L819),'Curva Forward'!$B$5:$B$13,0),MATCH(FY$4,'Curva Forward'!$C$4:$AN$4,0))),DA819)</f>
        <v>0</v>
      </c>
      <c r="FZ819" s="200">
        <f>AN819*AN$2*IF($FC819="V",1,-1)*IF($Q819="Fixo",(DB819-INDEX('Curva Forward'!$C$5:$AN$13,MATCH(CONCATENATE(BD_COMERCIAL!$K819," ",BD_COMERCIAL!$L819),'Curva Forward'!$B$5:$B$13,0),MATCH(FZ$4,'Curva Forward'!$C$4:$AN$4,0))),DB819)</f>
        <v>0</v>
      </c>
      <c r="GA819" s="200">
        <f>AO819*AO$2*IF($FC819="V",1,-1)*IF($Q819="Fixo",(DC819-INDEX('Curva Forward'!$C$5:$AN$13,MATCH(CONCATENATE(BD_COMERCIAL!$K819," ",BD_COMERCIAL!$L819),'Curva Forward'!$B$5:$B$13,0),MATCH(GA$4,'Curva Forward'!$C$4:$AN$4,0))),DC819)</f>
        <v>0</v>
      </c>
      <c r="GB819" s="200">
        <f>AP819*AP$2*IF($FC819="V",1,-1)*IF($Q819="Fixo",(DD819-INDEX('Curva Forward'!$C$5:$AN$13,MATCH(CONCATENATE(BD_COMERCIAL!$K819," ",BD_COMERCIAL!$L819),'Curva Forward'!$B$5:$B$13,0),MATCH(GB$4,'Curva Forward'!$C$4:$AN$4,0))),DD819)</f>
        <v>0</v>
      </c>
      <c r="GC819" s="200">
        <f>AQ819*AQ$2*IF($FC819="V",1,-1)*IF($Q819="Fixo",(DE819-INDEX('Curva Forward'!$C$5:$AN$13,MATCH(CONCATENATE(BD_COMERCIAL!$K819," ",BD_COMERCIAL!$L819),'Curva Forward'!$B$5:$B$13,0),MATCH(GC$4,'Curva Forward'!$C$4:$AN$4,0))),DE819)</f>
        <v>0</v>
      </c>
      <c r="GD819" s="200">
        <f>AR819*AR$2*IF($FC819="V",1,-1)*IF($Q819="Fixo",(DF819-INDEX('Curva Forward'!$C$5:$AN$13,MATCH(CONCATENATE(BD_COMERCIAL!$K819," ",BD_COMERCIAL!$L819),'Curva Forward'!$B$5:$B$13,0),MATCH(GD$4,'Curva Forward'!$C$4:$AN$4,0))),DF819)</f>
        <v>0</v>
      </c>
      <c r="GE819" s="200">
        <f>AS819*AS$2*IF($FC819="V",1,-1)*IF($Q819="Fixo",(DG819-INDEX('Curva Forward'!$C$5:$AN$13,MATCH(CONCATENATE(BD_COMERCIAL!$K819," ",BD_COMERCIAL!$L819),'Curva Forward'!$B$5:$B$13,0),MATCH(GE$4,'Curva Forward'!$C$4:$AN$4,0))),DG819)</f>
        <v>0</v>
      </c>
      <c r="GF819" s="200">
        <f>AT819*AT$2*IF($FC819="V",1,-1)*IF($Q819="Fixo",(DH819-INDEX('Curva Forward'!$C$5:$AN$13,MATCH(CONCATENATE(BD_COMERCIAL!$K819," ",BD_COMERCIAL!$L819),'Curva Forward'!$B$5:$B$13,0),MATCH(GF$4,'Curva Forward'!$C$4:$AN$4,0))),DH819)</f>
        <v>0</v>
      </c>
      <c r="GG819" s="200">
        <f>AU819*AU$2*IF($FC819="V",1,-1)*IF($Q819="Fixo",(DI819-INDEX('Curva Forward'!$C$5:$AN$13,MATCH(CONCATENATE(BD_COMERCIAL!$K819," ",BD_COMERCIAL!$L819),'Curva Forward'!$B$5:$B$13,0),MATCH(GG$4,'Curva Forward'!$C$4:$AN$4,0))),DI819)</f>
        <v>0</v>
      </c>
      <c r="GH819" s="200">
        <f>AV819*AV$2*IF($FC819="V",1,-1)*IF($Q819="Fixo",(DJ819-INDEX('Curva Forward'!$C$5:$AN$13,MATCH(CONCATENATE(BD_COMERCIAL!$K819," ",BD_COMERCIAL!$L819),'Curva Forward'!$B$5:$B$13,0),MATCH(GH$4,'Curva Forward'!$C$4:$AN$4,0))),DJ819)</f>
        <v>0</v>
      </c>
      <c r="GI819" s="200">
        <f>AW819*AW$2*IF($FC819="V",1,-1)*IF($Q819="Fixo",(DK819-INDEX('Curva Forward'!$C$5:$AN$13,MATCH(CONCATENATE(BD_COMERCIAL!$K819," ",BD_COMERCIAL!$L819),'Curva Forward'!$B$5:$B$13,0),MATCH(GI$4,'Curva Forward'!$C$4:$AN$4,0))),DK819)</f>
        <v>0</v>
      </c>
      <c r="GJ819" s="200">
        <f>AX819*AX$2*IF($FC819="V",1,-1)*IF($Q819="Fixo",(DL819-INDEX('Curva Forward'!$C$5:$AN$13,MATCH(CONCATENATE(BD_COMERCIAL!$K819," ",BD_COMERCIAL!$L819),'Curva Forward'!$B$5:$B$13,0),MATCH(GJ$4,'Curva Forward'!$C$4:$AN$4,0))),DL819)</f>
        <v>0</v>
      </c>
      <c r="GK819" s="200">
        <f>AY819*AY$2*IF($FC819="V",1,-1)*IF($Q819="Fixo",(DM819-INDEX('Curva Forward'!$C$5:$AN$13,MATCH(CONCATENATE(BD_COMERCIAL!$K819," ",BD_COMERCIAL!$L819),'Curva Forward'!$B$5:$B$13,0),MATCH(GK$4,'Curva Forward'!$C$4:$AN$4,0))),DM819)</f>
        <v>0</v>
      </c>
      <c r="GL819" s="200">
        <f>IF(EZ819="",0,CL819*CL$2*IF($FC819="V",1,-1)*IF($Q819="Fixo",(EZ819-INDEX('Curva Forward'!$C$5:$AN$13,MATCH(CONCATENATE(BD_COMERCIAL!$K819," ",BD_COMERCIAL!$L819),'Curva Forward'!$B$5:$B$13,0),MATCH(GL$4,'Curva Forward'!$C$4:$AN$4,0))),EZ819))</f>
        <v>0</v>
      </c>
      <c r="GM819" s="200">
        <f>IF(FA819="",0,CM819*CM$2*IF($FC819="V",1,-1)*IF($Q819="Fixo",(FA819-INDEX('Curva Forward'!$C$5:$AN$13,MATCH(CONCATENATE(BD_COMERCIAL!$K819," ",BD_COMERCIAL!$L819),'Curva Forward'!$B$5:$B$13,0),MATCH(GM$4,'Curva Forward'!$C$4:$AN$4,0))),FA819))</f>
        <v>0</v>
      </c>
      <c r="GN819" s="200">
        <f>IF(FB819="",0,CN819*CN$2*IF($FC819="V",1,-1)*IF($Q819="Fixo",(FB819-INDEX('Curva Forward'!$C$5:$AN$13,MATCH(CONCATENATE(BD_COMERCIAL!$K819," ",BD_COMERCIAL!$L819),'Curva Forward'!$B$5:$B$13,0),MATCH(GN$4,'Curva Forward'!$C$4:$AN$4,0))),FB819))</f>
        <v>0</v>
      </c>
      <c r="GO819" s="201">
        <f t="shared" ca="1" si="248"/>
        <v>0</v>
      </c>
      <c r="GP819" s="201">
        <f t="shared" ca="1" si="249"/>
        <v>0</v>
      </c>
    </row>
    <row r="820" spans="1:198" ht="15" customHeight="1" x14ac:dyDescent="0.25">
      <c r="A820" s="6"/>
      <c r="B820" s="7"/>
      <c r="C820" s="8"/>
      <c r="D820" s="9"/>
      <c r="E820" s="9"/>
      <c r="F820" s="113"/>
      <c r="G820" s="10"/>
      <c r="H820" s="113"/>
      <c r="I820" s="9"/>
      <c r="J820" s="166"/>
      <c r="K820" s="10"/>
      <c r="L820" s="84"/>
      <c r="M820" s="11"/>
      <c r="N820" s="12"/>
      <c r="O820" s="10"/>
      <c r="P820" s="84"/>
      <c r="Q820" s="84"/>
      <c r="R820" s="10"/>
      <c r="S820" s="14"/>
      <c r="T820" s="11"/>
      <c r="U820" s="12"/>
      <c r="V820" s="257" t="str">
        <f ca="1">IF(U820="","",
IF(U820="NA","",
IFERROR(VLOOKUP(EOMONTH(M820,-2)+1,IPCA!$A:$B,2,0),
VLOOKUP(EOMONTH(TODAY(),-2)+1,IPCA!$A:$B,2,0))/
VLOOKUP(EOMONTH(U820,-2)+1,IPCA!$A:$B,2,0)*
P820))</f>
        <v/>
      </c>
      <c r="W820" s="84"/>
      <c r="X820" s="13"/>
      <c r="Y820" s="166"/>
      <c r="AA820" s="108"/>
      <c r="AB820" s="15"/>
      <c r="AM820" s="6"/>
      <c r="AN820" s="15"/>
      <c r="AY820" s="6"/>
      <c r="AZ820" s="15"/>
      <c r="BK820" s="6"/>
      <c r="BL820" s="15"/>
      <c r="BW820" s="6"/>
      <c r="BX820" s="15"/>
      <c r="CI820" s="6"/>
      <c r="CJ820" s="16" t="str">
        <f t="shared" si="238"/>
        <v/>
      </c>
      <c r="CK820" s="16" t="str">
        <f t="shared" si="239"/>
        <v/>
      </c>
      <c r="CL820" s="16" t="str">
        <f t="shared" si="240"/>
        <v/>
      </c>
      <c r="CM820" s="16" t="str">
        <f t="shared" si="241"/>
        <v/>
      </c>
      <c r="CN820" s="16" t="str">
        <f t="shared" si="242"/>
        <v/>
      </c>
      <c r="CO820" s="18"/>
      <c r="CP820" s="15"/>
      <c r="DA820" s="6"/>
      <c r="DB820" s="15"/>
      <c r="DM820" s="6"/>
      <c r="DN820" s="15"/>
      <c r="DY820" s="6"/>
      <c r="DZ820" s="15"/>
      <c r="EK820" s="6"/>
      <c r="EL820" s="15"/>
      <c r="EW820" s="6"/>
      <c r="EX820" s="16" t="str">
        <f t="shared" si="255"/>
        <v/>
      </c>
      <c r="EY820" s="16" t="str">
        <f t="shared" si="256"/>
        <v/>
      </c>
      <c r="EZ820" s="16" t="str">
        <f t="shared" si="257"/>
        <v/>
      </c>
      <c r="FA820" s="16" t="str">
        <f t="shared" si="258"/>
        <v/>
      </c>
      <c r="FB820" s="160" t="str">
        <f t="shared" si="259"/>
        <v/>
      </c>
      <c r="FD820" s="20"/>
      <c r="FE820"/>
      <c r="FH820" s="284">
        <f t="shared" ca="1" si="243"/>
        <v>0</v>
      </c>
      <c r="FI820" s="208">
        <f t="shared" si="244"/>
        <v>0</v>
      </c>
      <c r="FK820">
        <f t="shared" si="245"/>
        <v>0</v>
      </c>
      <c r="FL820" s="201">
        <f t="shared" ca="1" si="246"/>
        <v>0</v>
      </c>
      <c r="FM820" s="201">
        <f t="shared" ca="1" si="247"/>
        <v>0</v>
      </c>
      <c r="FN820" s="200">
        <f>AB820*AB$2*IF($FC820="V",1,-1)*IF($Q820="Fixo",(CP820-INDEX('Curva Forward'!$C$5:$AN$13,MATCH(CONCATENATE(BD_COMERCIAL!$K820," ",BD_COMERCIAL!$L820),'Curva Forward'!$B$5:$B$13,0),MATCH(FN$4,'Curva Forward'!$C$4:$AN$4,0))),CP820)</f>
        <v>0</v>
      </c>
      <c r="FO820" s="200">
        <f>AC820*AC$2*IF($FC820="V",1,-1)*IF($Q820="Fixo",(CQ820-INDEX('Curva Forward'!$C$5:$AN$13,MATCH(CONCATENATE(BD_COMERCIAL!$K820," ",BD_COMERCIAL!$L820),'Curva Forward'!$B$5:$B$13,0),MATCH(FO$4,'Curva Forward'!$C$4:$AN$4,0))),CQ820)</f>
        <v>0</v>
      </c>
      <c r="FP820" s="200">
        <f>AD820*AD$2*IF($FC820="V",1,-1)*IF($Q820="Fixo",(CR820-INDEX('Curva Forward'!$C$5:$AN$13,MATCH(CONCATENATE(BD_COMERCIAL!$K820," ",BD_COMERCIAL!$L820),'Curva Forward'!$B$5:$B$13,0),MATCH(FP$4,'Curva Forward'!$C$4:$AN$4,0))),CR820)</f>
        <v>0</v>
      </c>
      <c r="FQ820" s="200">
        <f>AE820*AE$2*IF($FC820="V",1,-1)*IF($Q820="Fixo",(CS820-INDEX('Curva Forward'!$C$5:$AN$13,MATCH(CONCATENATE(BD_COMERCIAL!$K820," ",BD_COMERCIAL!$L820),'Curva Forward'!$B$5:$B$13,0),MATCH(FQ$4,'Curva Forward'!$C$4:$AN$4,0))),CS820)</f>
        <v>0</v>
      </c>
      <c r="FR820" s="200">
        <f>AF820*AF$2*IF($FC820="V",1,-1)*IF($Q820="Fixo",(CT820-INDEX('Curva Forward'!$C$5:$AN$13,MATCH(CONCATENATE(BD_COMERCIAL!$K820," ",BD_COMERCIAL!$L820),'Curva Forward'!$B$5:$B$13,0),MATCH(FR$4,'Curva Forward'!$C$4:$AN$4,0))),CT820)</f>
        <v>0</v>
      </c>
      <c r="FS820" s="200">
        <f>AG820*AG$2*IF($FC820="V",1,-1)*IF($Q820="Fixo",(CU820-INDEX('Curva Forward'!$C$5:$AN$13,MATCH(CONCATENATE(BD_COMERCIAL!$K820," ",BD_COMERCIAL!$L820),'Curva Forward'!$B$5:$B$13,0),MATCH(FS$4,'Curva Forward'!$C$4:$AN$4,0))),CU820)</f>
        <v>0</v>
      </c>
      <c r="FT820" s="200">
        <f>AH820*AH$2*IF($FC820="V",1,-1)*IF($Q820="Fixo",(CV820-INDEX('Curva Forward'!$C$5:$AN$13,MATCH(CONCATENATE(BD_COMERCIAL!$K820," ",BD_COMERCIAL!$L820),'Curva Forward'!$B$5:$B$13,0),MATCH(FT$4,'Curva Forward'!$C$4:$AN$4,0))),CV820)</f>
        <v>0</v>
      </c>
      <c r="FU820" s="200">
        <f>AI820*AI$2*IF($FC820="V",1,-1)*IF($Q820="Fixo",(CW820-INDEX('Curva Forward'!$C$5:$AN$13,MATCH(CONCATENATE(BD_COMERCIAL!$K820," ",BD_COMERCIAL!$L820),'Curva Forward'!$B$5:$B$13,0),MATCH(FU$4,'Curva Forward'!$C$4:$AN$4,0))),CW820)</f>
        <v>0</v>
      </c>
      <c r="FV820" s="200">
        <f>AJ820*AJ$2*IF($FC820="V",1,-1)*IF($Q820="Fixo",(CX820-INDEX('Curva Forward'!$C$5:$AN$13,MATCH(CONCATENATE(BD_COMERCIAL!$K820," ",BD_COMERCIAL!$L820),'Curva Forward'!$B$5:$B$13,0),MATCH(FV$4,'Curva Forward'!$C$4:$AN$4,0))),CX820)</f>
        <v>0</v>
      </c>
      <c r="FW820" s="200">
        <f>AK820*AK$2*IF($FC820="V",1,-1)*IF($Q820="Fixo",(CY820-INDEX('Curva Forward'!$C$5:$AN$13,MATCH(CONCATENATE(BD_COMERCIAL!$K820," ",BD_COMERCIAL!$L820),'Curva Forward'!$B$5:$B$13,0),MATCH(FW$4,'Curva Forward'!$C$4:$AN$4,0))),CY820)</f>
        <v>0</v>
      </c>
      <c r="FX820" s="200">
        <f>AL820*AL$2*IF($FC820="V",1,-1)*IF($Q820="Fixo",(CZ820-INDEX('Curva Forward'!$C$5:$AN$13,MATCH(CONCATENATE(BD_COMERCIAL!$K820," ",BD_COMERCIAL!$L820),'Curva Forward'!$B$5:$B$13,0),MATCH(FX$4,'Curva Forward'!$C$4:$AN$4,0))),CZ820)</f>
        <v>0</v>
      </c>
      <c r="FY820" s="200">
        <f>AM820*AM$2*IF($FC820="V",1,-1)*IF($Q820="Fixo",(DA820-INDEX('Curva Forward'!$C$5:$AN$13,MATCH(CONCATENATE(BD_COMERCIAL!$K820," ",BD_COMERCIAL!$L820),'Curva Forward'!$B$5:$B$13,0),MATCH(FY$4,'Curva Forward'!$C$4:$AN$4,0))),DA820)</f>
        <v>0</v>
      </c>
      <c r="FZ820" s="200">
        <f>AN820*AN$2*IF($FC820="V",1,-1)*IF($Q820="Fixo",(DB820-INDEX('Curva Forward'!$C$5:$AN$13,MATCH(CONCATENATE(BD_COMERCIAL!$K820," ",BD_COMERCIAL!$L820),'Curva Forward'!$B$5:$B$13,0),MATCH(FZ$4,'Curva Forward'!$C$4:$AN$4,0))),DB820)</f>
        <v>0</v>
      </c>
      <c r="GA820" s="200">
        <f>AO820*AO$2*IF($FC820="V",1,-1)*IF($Q820="Fixo",(DC820-INDEX('Curva Forward'!$C$5:$AN$13,MATCH(CONCATENATE(BD_COMERCIAL!$K820," ",BD_COMERCIAL!$L820),'Curva Forward'!$B$5:$B$13,0),MATCH(GA$4,'Curva Forward'!$C$4:$AN$4,0))),DC820)</f>
        <v>0</v>
      </c>
      <c r="GB820" s="200">
        <f>AP820*AP$2*IF($FC820="V",1,-1)*IF($Q820="Fixo",(DD820-INDEX('Curva Forward'!$C$5:$AN$13,MATCH(CONCATENATE(BD_COMERCIAL!$K820," ",BD_COMERCIAL!$L820),'Curva Forward'!$B$5:$B$13,0),MATCH(GB$4,'Curva Forward'!$C$4:$AN$4,0))),DD820)</f>
        <v>0</v>
      </c>
      <c r="GC820" s="200">
        <f>AQ820*AQ$2*IF($FC820="V",1,-1)*IF($Q820="Fixo",(DE820-INDEX('Curva Forward'!$C$5:$AN$13,MATCH(CONCATENATE(BD_COMERCIAL!$K820," ",BD_COMERCIAL!$L820),'Curva Forward'!$B$5:$B$13,0),MATCH(GC$4,'Curva Forward'!$C$4:$AN$4,0))),DE820)</f>
        <v>0</v>
      </c>
      <c r="GD820" s="200">
        <f>AR820*AR$2*IF($FC820="V",1,-1)*IF($Q820="Fixo",(DF820-INDEX('Curva Forward'!$C$5:$AN$13,MATCH(CONCATENATE(BD_COMERCIAL!$K820," ",BD_COMERCIAL!$L820),'Curva Forward'!$B$5:$B$13,0),MATCH(GD$4,'Curva Forward'!$C$4:$AN$4,0))),DF820)</f>
        <v>0</v>
      </c>
      <c r="GE820" s="200">
        <f>AS820*AS$2*IF($FC820="V",1,-1)*IF($Q820="Fixo",(DG820-INDEX('Curva Forward'!$C$5:$AN$13,MATCH(CONCATENATE(BD_COMERCIAL!$K820," ",BD_COMERCIAL!$L820),'Curva Forward'!$B$5:$B$13,0),MATCH(GE$4,'Curva Forward'!$C$4:$AN$4,0))),DG820)</f>
        <v>0</v>
      </c>
      <c r="GF820" s="200">
        <f>AT820*AT$2*IF($FC820="V",1,-1)*IF($Q820="Fixo",(DH820-INDEX('Curva Forward'!$C$5:$AN$13,MATCH(CONCATENATE(BD_COMERCIAL!$K820," ",BD_COMERCIAL!$L820),'Curva Forward'!$B$5:$B$13,0),MATCH(GF$4,'Curva Forward'!$C$4:$AN$4,0))),DH820)</f>
        <v>0</v>
      </c>
      <c r="GG820" s="200">
        <f>AU820*AU$2*IF($FC820="V",1,-1)*IF($Q820="Fixo",(DI820-INDEX('Curva Forward'!$C$5:$AN$13,MATCH(CONCATENATE(BD_COMERCIAL!$K820," ",BD_COMERCIAL!$L820),'Curva Forward'!$B$5:$B$13,0),MATCH(GG$4,'Curva Forward'!$C$4:$AN$4,0))),DI820)</f>
        <v>0</v>
      </c>
      <c r="GH820" s="200">
        <f>AV820*AV$2*IF($FC820="V",1,-1)*IF($Q820="Fixo",(DJ820-INDEX('Curva Forward'!$C$5:$AN$13,MATCH(CONCATENATE(BD_COMERCIAL!$K820," ",BD_COMERCIAL!$L820),'Curva Forward'!$B$5:$B$13,0),MATCH(GH$4,'Curva Forward'!$C$4:$AN$4,0))),DJ820)</f>
        <v>0</v>
      </c>
      <c r="GI820" s="200">
        <f>AW820*AW$2*IF($FC820="V",1,-1)*IF($Q820="Fixo",(DK820-INDEX('Curva Forward'!$C$5:$AN$13,MATCH(CONCATENATE(BD_COMERCIAL!$K820," ",BD_COMERCIAL!$L820),'Curva Forward'!$B$5:$B$13,0),MATCH(GI$4,'Curva Forward'!$C$4:$AN$4,0))),DK820)</f>
        <v>0</v>
      </c>
      <c r="GJ820" s="200">
        <f>AX820*AX$2*IF($FC820="V",1,-1)*IF($Q820="Fixo",(DL820-INDEX('Curva Forward'!$C$5:$AN$13,MATCH(CONCATENATE(BD_COMERCIAL!$K820," ",BD_COMERCIAL!$L820),'Curva Forward'!$B$5:$B$13,0),MATCH(GJ$4,'Curva Forward'!$C$4:$AN$4,0))),DL820)</f>
        <v>0</v>
      </c>
      <c r="GK820" s="200">
        <f>AY820*AY$2*IF($FC820="V",1,-1)*IF($Q820="Fixo",(DM820-INDEX('Curva Forward'!$C$5:$AN$13,MATCH(CONCATENATE(BD_COMERCIAL!$K820," ",BD_COMERCIAL!$L820),'Curva Forward'!$B$5:$B$13,0),MATCH(GK$4,'Curva Forward'!$C$4:$AN$4,0))),DM820)</f>
        <v>0</v>
      </c>
      <c r="GL820" s="200">
        <f>IF(EZ820="",0,CL820*CL$2*IF($FC820="V",1,-1)*IF($Q820="Fixo",(EZ820-INDEX('Curva Forward'!$C$5:$AN$13,MATCH(CONCATENATE(BD_COMERCIAL!$K820," ",BD_COMERCIAL!$L820),'Curva Forward'!$B$5:$B$13,0),MATCH(GL$4,'Curva Forward'!$C$4:$AN$4,0))),EZ820))</f>
        <v>0</v>
      </c>
      <c r="GM820" s="200">
        <f>IF(FA820="",0,CM820*CM$2*IF($FC820="V",1,-1)*IF($Q820="Fixo",(FA820-INDEX('Curva Forward'!$C$5:$AN$13,MATCH(CONCATENATE(BD_COMERCIAL!$K820," ",BD_COMERCIAL!$L820),'Curva Forward'!$B$5:$B$13,0),MATCH(GM$4,'Curva Forward'!$C$4:$AN$4,0))),FA820))</f>
        <v>0</v>
      </c>
      <c r="GN820" s="200">
        <f>IF(FB820="",0,CN820*CN$2*IF($FC820="V",1,-1)*IF($Q820="Fixo",(FB820-INDEX('Curva Forward'!$C$5:$AN$13,MATCH(CONCATENATE(BD_COMERCIAL!$K820," ",BD_COMERCIAL!$L820),'Curva Forward'!$B$5:$B$13,0),MATCH(GN$4,'Curva Forward'!$C$4:$AN$4,0))),FB820))</f>
        <v>0</v>
      </c>
      <c r="GO820" s="201">
        <f t="shared" ca="1" si="248"/>
        <v>0</v>
      </c>
      <c r="GP820" s="201">
        <f t="shared" ca="1" si="249"/>
        <v>0</v>
      </c>
    </row>
    <row r="821" spans="1:198" ht="15" customHeight="1" x14ac:dyDescent="0.25">
      <c r="A821" s="6"/>
      <c r="B821" s="7"/>
      <c r="C821" s="8"/>
      <c r="D821" s="9"/>
      <c r="E821" s="9"/>
      <c r="F821" s="113"/>
      <c r="G821" s="10"/>
      <c r="H821" s="113"/>
      <c r="I821" s="9"/>
      <c r="J821" s="166"/>
      <c r="K821" s="10"/>
      <c r="L821" s="84"/>
      <c r="M821" s="11"/>
      <c r="N821" s="12"/>
      <c r="O821" s="10"/>
      <c r="P821" s="84"/>
      <c r="Q821" s="84"/>
      <c r="R821" s="10"/>
      <c r="S821" s="14"/>
      <c r="T821" s="11"/>
      <c r="U821" s="12"/>
      <c r="V821" s="257" t="str">
        <f ca="1">IF(U821="","",
IF(U821="NA","",
IFERROR(VLOOKUP(EOMONTH(M821,-2)+1,IPCA!$A:$B,2,0),
VLOOKUP(EOMONTH(TODAY(),-2)+1,IPCA!$A:$B,2,0))/
VLOOKUP(EOMONTH(U821,-2)+1,IPCA!$A:$B,2,0)*
P821))</f>
        <v/>
      </c>
      <c r="W821" s="84"/>
      <c r="X821" s="13"/>
      <c r="Y821" s="166"/>
      <c r="AA821" s="108"/>
      <c r="AB821" s="15"/>
      <c r="AM821" s="6"/>
      <c r="AN821" s="15"/>
      <c r="AY821" s="6"/>
      <c r="AZ821" s="15"/>
      <c r="BK821" s="6"/>
      <c r="BL821" s="15"/>
      <c r="BW821" s="6"/>
      <c r="BX821" s="15"/>
      <c r="CI821" s="6"/>
      <c r="CJ821" s="16" t="str">
        <f t="shared" si="238"/>
        <v/>
      </c>
      <c r="CK821" s="16" t="str">
        <f t="shared" si="239"/>
        <v/>
      </c>
      <c r="CL821" s="16" t="str">
        <f t="shared" si="240"/>
        <v/>
      </c>
      <c r="CM821" s="16" t="str">
        <f t="shared" si="241"/>
        <v/>
      </c>
      <c r="CN821" s="16" t="str">
        <f t="shared" si="242"/>
        <v/>
      </c>
      <c r="CO821" s="18"/>
      <c r="CP821" s="15"/>
      <c r="DA821" s="6"/>
      <c r="DB821" s="15"/>
      <c r="DM821" s="6"/>
      <c r="DN821" s="15"/>
      <c r="DY821" s="6"/>
      <c r="DZ821" s="15"/>
      <c r="EK821" s="6"/>
      <c r="EL821" s="15"/>
      <c r="EW821" s="6"/>
      <c r="EX821" s="16" t="str">
        <f t="shared" si="255"/>
        <v/>
      </c>
      <c r="EY821" s="16" t="str">
        <f t="shared" si="256"/>
        <v/>
      </c>
      <c r="EZ821" s="16" t="str">
        <f t="shared" si="257"/>
        <v/>
      </c>
      <c r="FA821" s="16" t="str">
        <f t="shared" si="258"/>
        <v/>
      </c>
      <c r="FB821" s="160" t="str">
        <f t="shared" si="259"/>
        <v/>
      </c>
      <c r="FD821" s="20"/>
      <c r="FE821"/>
      <c r="FH821" s="284">
        <f t="shared" ca="1" si="243"/>
        <v>0</v>
      </c>
      <c r="FI821" s="208">
        <f t="shared" si="244"/>
        <v>0</v>
      </c>
      <c r="FK821">
        <f t="shared" si="245"/>
        <v>0</v>
      </c>
      <c r="FL821" s="201">
        <f t="shared" ca="1" si="246"/>
        <v>0</v>
      </c>
      <c r="FM821" s="201">
        <f t="shared" ca="1" si="247"/>
        <v>0</v>
      </c>
      <c r="FN821" s="200">
        <f>AB821*AB$2*IF($FC821="V",1,-1)*IF($Q821="Fixo",(CP821-INDEX('Curva Forward'!$C$5:$AN$13,MATCH(CONCATENATE(BD_COMERCIAL!$K821," ",BD_COMERCIAL!$L821),'Curva Forward'!$B$5:$B$13,0),MATCH(FN$4,'Curva Forward'!$C$4:$AN$4,0))),CP821)</f>
        <v>0</v>
      </c>
      <c r="FO821" s="200">
        <f>AC821*AC$2*IF($FC821="V",1,-1)*IF($Q821="Fixo",(CQ821-INDEX('Curva Forward'!$C$5:$AN$13,MATCH(CONCATENATE(BD_COMERCIAL!$K821," ",BD_COMERCIAL!$L821),'Curva Forward'!$B$5:$B$13,0),MATCH(FO$4,'Curva Forward'!$C$4:$AN$4,0))),CQ821)</f>
        <v>0</v>
      </c>
      <c r="FP821" s="200">
        <f>AD821*AD$2*IF($FC821="V",1,-1)*IF($Q821="Fixo",(CR821-INDEX('Curva Forward'!$C$5:$AN$13,MATCH(CONCATENATE(BD_COMERCIAL!$K821," ",BD_COMERCIAL!$L821),'Curva Forward'!$B$5:$B$13,0),MATCH(FP$4,'Curva Forward'!$C$4:$AN$4,0))),CR821)</f>
        <v>0</v>
      </c>
      <c r="FQ821" s="200">
        <f>AE821*AE$2*IF($FC821="V",1,-1)*IF($Q821="Fixo",(CS821-INDEX('Curva Forward'!$C$5:$AN$13,MATCH(CONCATENATE(BD_COMERCIAL!$K821," ",BD_COMERCIAL!$L821),'Curva Forward'!$B$5:$B$13,0),MATCH(FQ$4,'Curva Forward'!$C$4:$AN$4,0))),CS821)</f>
        <v>0</v>
      </c>
      <c r="FR821" s="200">
        <f>AF821*AF$2*IF($FC821="V",1,-1)*IF($Q821="Fixo",(CT821-INDEX('Curva Forward'!$C$5:$AN$13,MATCH(CONCATENATE(BD_COMERCIAL!$K821," ",BD_COMERCIAL!$L821),'Curva Forward'!$B$5:$B$13,0),MATCH(FR$4,'Curva Forward'!$C$4:$AN$4,0))),CT821)</f>
        <v>0</v>
      </c>
      <c r="FS821" s="200">
        <f>AG821*AG$2*IF($FC821="V",1,-1)*IF($Q821="Fixo",(CU821-INDEX('Curva Forward'!$C$5:$AN$13,MATCH(CONCATENATE(BD_COMERCIAL!$K821," ",BD_COMERCIAL!$L821),'Curva Forward'!$B$5:$B$13,0),MATCH(FS$4,'Curva Forward'!$C$4:$AN$4,0))),CU821)</f>
        <v>0</v>
      </c>
      <c r="FT821" s="200">
        <f>AH821*AH$2*IF($FC821="V",1,-1)*IF($Q821="Fixo",(CV821-INDEX('Curva Forward'!$C$5:$AN$13,MATCH(CONCATENATE(BD_COMERCIAL!$K821," ",BD_COMERCIAL!$L821),'Curva Forward'!$B$5:$B$13,0),MATCH(FT$4,'Curva Forward'!$C$4:$AN$4,0))),CV821)</f>
        <v>0</v>
      </c>
      <c r="FU821" s="200">
        <f>AI821*AI$2*IF($FC821="V",1,-1)*IF($Q821="Fixo",(CW821-INDEX('Curva Forward'!$C$5:$AN$13,MATCH(CONCATENATE(BD_COMERCIAL!$K821," ",BD_COMERCIAL!$L821),'Curva Forward'!$B$5:$B$13,0),MATCH(FU$4,'Curva Forward'!$C$4:$AN$4,0))),CW821)</f>
        <v>0</v>
      </c>
      <c r="FV821" s="200">
        <f>AJ821*AJ$2*IF($FC821="V",1,-1)*IF($Q821="Fixo",(CX821-INDEX('Curva Forward'!$C$5:$AN$13,MATCH(CONCATENATE(BD_COMERCIAL!$K821," ",BD_COMERCIAL!$L821),'Curva Forward'!$B$5:$B$13,0),MATCH(FV$4,'Curva Forward'!$C$4:$AN$4,0))),CX821)</f>
        <v>0</v>
      </c>
      <c r="FW821" s="200">
        <f>AK821*AK$2*IF($FC821="V",1,-1)*IF($Q821="Fixo",(CY821-INDEX('Curva Forward'!$C$5:$AN$13,MATCH(CONCATENATE(BD_COMERCIAL!$K821," ",BD_COMERCIAL!$L821),'Curva Forward'!$B$5:$B$13,0),MATCH(FW$4,'Curva Forward'!$C$4:$AN$4,0))),CY821)</f>
        <v>0</v>
      </c>
      <c r="FX821" s="200">
        <f>AL821*AL$2*IF($FC821="V",1,-1)*IF($Q821="Fixo",(CZ821-INDEX('Curva Forward'!$C$5:$AN$13,MATCH(CONCATENATE(BD_COMERCIAL!$K821," ",BD_COMERCIAL!$L821),'Curva Forward'!$B$5:$B$13,0),MATCH(FX$4,'Curva Forward'!$C$4:$AN$4,0))),CZ821)</f>
        <v>0</v>
      </c>
      <c r="FY821" s="200">
        <f>AM821*AM$2*IF($FC821="V",1,-1)*IF($Q821="Fixo",(DA821-INDEX('Curva Forward'!$C$5:$AN$13,MATCH(CONCATENATE(BD_COMERCIAL!$K821," ",BD_COMERCIAL!$L821),'Curva Forward'!$B$5:$B$13,0),MATCH(FY$4,'Curva Forward'!$C$4:$AN$4,0))),DA821)</f>
        <v>0</v>
      </c>
      <c r="FZ821" s="200">
        <f>AN821*AN$2*IF($FC821="V",1,-1)*IF($Q821="Fixo",(DB821-INDEX('Curva Forward'!$C$5:$AN$13,MATCH(CONCATENATE(BD_COMERCIAL!$K821," ",BD_COMERCIAL!$L821),'Curva Forward'!$B$5:$B$13,0),MATCH(FZ$4,'Curva Forward'!$C$4:$AN$4,0))),DB821)</f>
        <v>0</v>
      </c>
      <c r="GA821" s="200">
        <f>AO821*AO$2*IF($FC821="V",1,-1)*IF($Q821="Fixo",(DC821-INDEX('Curva Forward'!$C$5:$AN$13,MATCH(CONCATENATE(BD_COMERCIAL!$K821," ",BD_COMERCIAL!$L821),'Curva Forward'!$B$5:$B$13,0),MATCH(GA$4,'Curva Forward'!$C$4:$AN$4,0))),DC821)</f>
        <v>0</v>
      </c>
      <c r="GB821" s="200">
        <f>AP821*AP$2*IF($FC821="V",1,-1)*IF($Q821="Fixo",(DD821-INDEX('Curva Forward'!$C$5:$AN$13,MATCH(CONCATENATE(BD_COMERCIAL!$K821," ",BD_COMERCIAL!$L821),'Curva Forward'!$B$5:$B$13,0),MATCH(GB$4,'Curva Forward'!$C$4:$AN$4,0))),DD821)</f>
        <v>0</v>
      </c>
      <c r="GC821" s="200">
        <f>AQ821*AQ$2*IF($FC821="V",1,-1)*IF($Q821="Fixo",(DE821-INDEX('Curva Forward'!$C$5:$AN$13,MATCH(CONCATENATE(BD_COMERCIAL!$K821," ",BD_COMERCIAL!$L821),'Curva Forward'!$B$5:$B$13,0),MATCH(GC$4,'Curva Forward'!$C$4:$AN$4,0))),DE821)</f>
        <v>0</v>
      </c>
      <c r="GD821" s="200">
        <f>AR821*AR$2*IF($FC821="V",1,-1)*IF($Q821="Fixo",(DF821-INDEX('Curva Forward'!$C$5:$AN$13,MATCH(CONCATENATE(BD_COMERCIAL!$K821," ",BD_COMERCIAL!$L821),'Curva Forward'!$B$5:$B$13,0),MATCH(GD$4,'Curva Forward'!$C$4:$AN$4,0))),DF821)</f>
        <v>0</v>
      </c>
      <c r="GE821" s="200">
        <f>AS821*AS$2*IF($FC821="V",1,-1)*IF($Q821="Fixo",(DG821-INDEX('Curva Forward'!$C$5:$AN$13,MATCH(CONCATENATE(BD_COMERCIAL!$K821," ",BD_COMERCIAL!$L821),'Curva Forward'!$B$5:$B$13,0),MATCH(GE$4,'Curva Forward'!$C$4:$AN$4,0))),DG821)</f>
        <v>0</v>
      </c>
      <c r="GF821" s="200">
        <f>AT821*AT$2*IF($FC821="V",1,-1)*IF($Q821="Fixo",(DH821-INDEX('Curva Forward'!$C$5:$AN$13,MATCH(CONCATENATE(BD_COMERCIAL!$K821," ",BD_COMERCIAL!$L821),'Curva Forward'!$B$5:$B$13,0),MATCH(GF$4,'Curva Forward'!$C$4:$AN$4,0))),DH821)</f>
        <v>0</v>
      </c>
      <c r="GG821" s="200">
        <f>AU821*AU$2*IF($FC821="V",1,-1)*IF($Q821="Fixo",(DI821-INDEX('Curva Forward'!$C$5:$AN$13,MATCH(CONCATENATE(BD_COMERCIAL!$K821," ",BD_COMERCIAL!$L821),'Curva Forward'!$B$5:$B$13,0),MATCH(GG$4,'Curva Forward'!$C$4:$AN$4,0))),DI821)</f>
        <v>0</v>
      </c>
      <c r="GH821" s="200">
        <f>AV821*AV$2*IF($FC821="V",1,-1)*IF($Q821="Fixo",(DJ821-INDEX('Curva Forward'!$C$5:$AN$13,MATCH(CONCATENATE(BD_COMERCIAL!$K821," ",BD_COMERCIAL!$L821),'Curva Forward'!$B$5:$B$13,0),MATCH(GH$4,'Curva Forward'!$C$4:$AN$4,0))),DJ821)</f>
        <v>0</v>
      </c>
      <c r="GI821" s="200">
        <f>AW821*AW$2*IF($FC821="V",1,-1)*IF($Q821="Fixo",(DK821-INDEX('Curva Forward'!$C$5:$AN$13,MATCH(CONCATENATE(BD_COMERCIAL!$K821," ",BD_COMERCIAL!$L821),'Curva Forward'!$B$5:$B$13,0),MATCH(GI$4,'Curva Forward'!$C$4:$AN$4,0))),DK821)</f>
        <v>0</v>
      </c>
      <c r="GJ821" s="200">
        <f>AX821*AX$2*IF($FC821="V",1,-1)*IF($Q821="Fixo",(DL821-INDEX('Curva Forward'!$C$5:$AN$13,MATCH(CONCATENATE(BD_COMERCIAL!$K821," ",BD_COMERCIAL!$L821),'Curva Forward'!$B$5:$B$13,0),MATCH(GJ$4,'Curva Forward'!$C$4:$AN$4,0))),DL821)</f>
        <v>0</v>
      </c>
      <c r="GK821" s="200">
        <f>AY821*AY$2*IF($FC821="V",1,-1)*IF($Q821="Fixo",(DM821-INDEX('Curva Forward'!$C$5:$AN$13,MATCH(CONCATENATE(BD_COMERCIAL!$K821," ",BD_COMERCIAL!$L821),'Curva Forward'!$B$5:$B$13,0),MATCH(GK$4,'Curva Forward'!$C$4:$AN$4,0))),DM821)</f>
        <v>0</v>
      </c>
      <c r="GL821" s="200">
        <f>IF(EZ821="",0,CL821*CL$2*IF($FC821="V",1,-1)*IF($Q821="Fixo",(EZ821-INDEX('Curva Forward'!$C$5:$AN$13,MATCH(CONCATENATE(BD_COMERCIAL!$K821," ",BD_COMERCIAL!$L821),'Curva Forward'!$B$5:$B$13,0),MATCH(GL$4,'Curva Forward'!$C$4:$AN$4,0))),EZ821))</f>
        <v>0</v>
      </c>
      <c r="GM821" s="200">
        <f>IF(FA821="",0,CM821*CM$2*IF($FC821="V",1,-1)*IF($Q821="Fixo",(FA821-INDEX('Curva Forward'!$C$5:$AN$13,MATCH(CONCATENATE(BD_COMERCIAL!$K821," ",BD_COMERCIAL!$L821),'Curva Forward'!$B$5:$B$13,0),MATCH(GM$4,'Curva Forward'!$C$4:$AN$4,0))),FA821))</f>
        <v>0</v>
      </c>
      <c r="GN821" s="200">
        <f>IF(FB821="",0,CN821*CN$2*IF($FC821="V",1,-1)*IF($Q821="Fixo",(FB821-INDEX('Curva Forward'!$C$5:$AN$13,MATCH(CONCATENATE(BD_COMERCIAL!$K821," ",BD_COMERCIAL!$L821),'Curva Forward'!$B$5:$B$13,0),MATCH(GN$4,'Curva Forward'!$C$4:$AN$4,0))),FB821))</f>
        <v>0</v>
      </c>
      <c r="GO821" s="201">
        <f t="shared" ca="1" si="248"/>
        <v>0</v>
      </c>
      <c r="GP821" s="201">
        <f t="shared" ca="1" si="249"/>
        <v>0</v>
      </c>
    </row>
    <row r="822" spans="1:198" ht="15" customHeight="1" x14ac:dyDescent="0.25">
      <c r="A822" s="6"/>
      <c r="B822" s="7"/>
      <c r="C822" s="8"/>
      <c r="D822" s="9"/>
      <c r="E822" s="9"/>
      <c r="F822" s="113"/>
      <c r="G822" s="10"/>
      <c r="H822" s="113"/>
      <c r="I822" s="9"/>
      <c r="J822" s="166"/>
      <c r="K822" s="10"/>
      <c r="L822" s="84"/>
      <c r="M822" s="11"/>
      <c r="N822" s="12"/>
      <c r="O822" s="10"/>
      <c r="P822" s="84"/>
      <c r="Q822" s="84"/>
      <c r="R822" s="10"/>
      <c r="S822" s="14"/>
      <c r="T822" s="11"/>
      <c r="U822" s="12"/>
      <c r="V822" s="257" t="str">
        <f ca="1">IF(U822="","",
IF(U822="NA","",
IFERROR(VLOOKUP(EOMONTH(M822,-2)+1,IPCA!$A:$B,2,0),
VLOOKUP(EOMONTH(TODAY(),-2)+1,IPCA!$A:$B,2,0))/
VLOOKUP(EOMONTH(U822,-2)+1,IPCA!$A:$B,2,0)*
P822))</f>
        <v/>
      </c>
      <c r="W822" s="84"/>
      <c r="X822" s="13"/>
      <c r="Y822" s="166"/>
      <c r="AA822" s="108"/>
      <c r="AB822" s="15"/>
      <c r="AM822" s="6"/>
      <c r="AN822" s="15"/>
      <c r="AY822" s="6"/>
      <c r="AZ822" s="15"/>
      <c r="BK822" s="6"/>
      <c r="BL822" s="15"/>
      <c r="BW822" s="6"/>
      <c r="BX822" s="15"/>
      <c r="CI822" s="6"/>
      <c r="CJ822" s="16" t="str">
        <f t="shared" si="238"/>
        <v/>
      </c>
      <c r="CK822" s="16" t="str">
        <f t="shared" si="239"/>
        <v/>
      </c>
      <c r="CL822" s="16" t="str">
        <f t="shared" si="240"/>
        <v/>
      </c>
      <c r="CM822" s="16" t="str">
        <f t="shared" si="241"/>
        <v/>
      </c>
      <c r="CN822" s="16" t="str">
        <f t="shared" si="242"/>
        <v/>
      </c>
      <c r="CO822" s="18"/>
      <c r="CP822" s="15"/>
      <c r="DA822" s="6"/>
      <c r="DB822" s="15"/>
      <c r="DM822" s="6"/>
      <c r="DN822" s="15"/>
      <c r="DY822" s="6"/>
      <c r="DZ822" s="15"/>
      <c r="EK822" s="6"/>
      <c r="EL822" s="15"/>
      <c r="EW822" s="6"/>
      <c r="EX822" s="16" t="str">
        <f t="shared" si="255"/>
        <v/>
      </c>
      <c r="EY822" s="16" t="str">
        <f t="shared" si="256"/>
        <v/>
      </c>
      <c r="EZ822" s="16" t="str">
        <f t="shared" si="257"/>
        <v/>
      </c>
      <c r="FA822" s="16" t="str">
        <f t="shared" si="258"/>
        <v/>
      </c>
      <c r="FB822" s="160" t="str">
        <f t="shared" si="259"/>
        <v/>
      </c>
      <c r="FD822" s="20"/>
      <c r="FE822"/>
      <c r="FH822" s="284">
        <f t="shared" ca="1" si="243"/>
        <v>0</v>
      </c>
      <c r="FI822" s="208">
        <f t="shared" si="244"/>
        <v>0</v>
      </c>
      <c r="FK822">
        <f t="shared" si="245"/>
        <v>0</v>
      </c>
      <c r="FL822" s="201">
        <f t="shared" ca="1" si="246"/>
        <v>0</v>
      </c>
      <c r="FM822" s="201">
        <f t="shared" ca="1" si="247"/>
        <v>0</v>
      </c>
      <c r="FN822" s="200">
        <f>AB822*AB$2*IF($FC822="V",1,-1)*IF($Q822="Fixo",(CP822-INDEX('Curva Forward'!$C$5:$AN$13,MATCH(CONCATENATE(BD_COMERCIAL!$K822," ",BD_COMERCIAL!$L822),'Curva Forward'!$B$5:$B$13,0),MATCH(FN$4,'Curva Forward'!$C$4:$AN$4,0))),CP822)</f>
        <v>0</v>
      </c>
      <c r="FO822" s="200">
        <f>AC822*AC$2*IF($FC822="V",1,-1)*IF($Q822="Fixo",(CQ822-INDEX('Curva Forward'!$C$5:$AN$13,MATCH(CONCATENATE(BD_COMERCIAL!$K822," ",BD_COMERCIAL!$L822),'Curva Forward'!$B$5:$B$13,0),MATCH(FO$4,'Curva Forward'!$C$4:$AN$4,0))),CQ822)</f>
        <v>0</v>
      </c>
      <c r="FP822" s="200">
        <f>AD822*AD$2*IF($FC822="V",1,-1)*IF($Q822="Fixo",(CR822-INDEX('Curva Forward'!$C$5:$AN$13,MATCH(CONCATENATE(BD_COMERCIAL!$K822," ",BD_COMERCIAL!$L822),'Curva Forward'!$B$5:$B$13,0),MATCH(FP$4,'Curva Forward'!$C$4:$AN$4,0))),CR822)</f>
        <v>0</v>
      </c>
      <c r="FQ822" s="200">
        <f>AE822*AE$2*IF($FC822="V",1,-1)*IF($Q822="Fixo",(CS822-INDEX('Curva Forward'!$C$5:$AN$13,MATCH(CONCATENATE(BD_COMERCIAL!$K822," ",BD_COMERCIAL!$L822),'Curva Forward'!$B$5:$B$13,0),MATCH(FQ$4,'Curva Forward'!$C$4:$AN$4,0))),CS822)</f>
        <v>0</v>
      </c>
      <c r="FR822" s="200">
        <f>AF822*AF$2*IF($FC822="V",1,-1)*IF($Q822="Fixo",(CT822-INDEX('Curva Forward'!$C$5:$AN$13,MATCH(CONCATENATE(BD_COMERCIAL!$K822," ",BD_COMERCIAL!$L822),'Curva Forward'!$B$5:$B$13,0),MATCH(FR$4,'Curva Forward'!$C$4:$AN$4,0))),CT822)</f>
        <v>0</v>
      </c>
      <c r="FS822" s="200">
        <f>AG822*AG$2*IF($FC822="V",1,-1)*IF($Q822="Fixo",(CU822-INDEX('Curva Forward'!$C$5:$AN$13,MATCH(CONCATENATE(BD_COMERCIAL!$K822," ",BD_COMERCIAL!$L822),'Curva Forward'!$B$5:$B$13,0),MATCH(FS$4,'Curva Forward'!$C$4:$AN$4,0))),CU822)</f>
        <v>0</v>
      </c>
      <c r="FT822" s="200">
        <f>AH822*AH$2*IF($FC822="V",1,-1)*IF($Q822="Fixo",(CV822-INDEX('Curva Forward'!$C$5:$AN$13,MATCH(CONCATENATE(BD_COMERCIAL!$K822," ",BD_COMERCIAL!$L822),'Curva Forward'!$B$5:$B$13,0),MATCH(FT$4,'Curva Forward'!$C$4:$AN$4,0))),CV822)</f>
        <v>0</v>
      </c>
      <c r="FU822" s="200">
        <f>AI822*AI$2*IF($FC822="V",1,-1)*IF($Q822="Fixo",(CW822-INDEX('Curva Forward'!$C$5:$AN$13,MATCH(CONCATENATE(BD_COMERCIAL!$K822," ",BD_COMERCIAL!$L822),'Curva Forward'!$B$5:$B$13,0),MATCH(FU$4,'Curva Forward'!$C$4:$AN$4,0))),CW822)</f>
        <v>0</v>
      </c>
      <c r="FV822" s="200">
        <f>AJ822*AJ$2*IF($FC822="V",1,-1)*IF($Q822="Fixo",(CX822-INDEX('Curva Forward'!$C$5:$AN$13,MATCH(CONCATENATE(BD_COMERCIAL!$K822," ",BD_COMERCIAL!$L822),'Curva Forward'!$B$5:$B$13,0),MATCH(FV$4,'Curva Forward'!$C$4:$AN$4,0))),CX822)</f>
        <v>0</v>
      </c>
      <c r="FW822" s="200">
        <f>AK822*AK$2*IF($FC822="V",1,-1)*IF($Q822="Fixo",(CY822-INDEX('Curva Forward'!$C$5:$AN$13,MATCH(CONCATENATE(BD_COMERCIAL!$K822," ",BD_COMERCIAL!$L822),'Curva Forward'!$B$5:$B$13,0),MATCH(FW$4,'Curva Forward'!$C$4:$AN$4,0))),CY822)</f>
        <v>0</v>
      </c>
      <c r="FX822" s="200">
        <f>AL822*AL$2*IF($FC822="V",1,-1)*IF($Q822="Fixo",(CZ822-INDEX('Curva Forward'!$C$5:$AN$13,MATCH(CONCATENATE(BD_COMERCIAL!$K822," ",BD_COMERCIAL!$L822),'Curva Forward'!$B$5:$B$13,0),MATCH(FX$4,'Curva Forward'!$C$4:$AN$4,0))),CZ822)</f>
        <v>0</v>
      </c>
      <c r="FY822" s="200">
        <f>AM822*AM$2*IF($FC822="V",1,-1)*IF($Q822="Fixo",(DA822-INDEX('Curva Forward'!$C$5:$AN$13,MATCH(CONCATENATE(BD_COMERCIAL!$K822," ",BD_COMERCIAL!$L822),'Curva Forward'!$B$5:$B$13,0),MATCH(FY$4,'Curva Forward'!$C$4:$AN$4,0))),DA822)</f>
        <v>0</v>
      </c>
      <c r="FZ822" s="200">
        <f>AN822*AN$2*IF($FC822="V",1,-1)*IF($Q822="Fixo",(DB822-INDEX('Curva Forward'!$C$5:$AN$13,MATCH(CONCATENATE(BD_COMERCIAL!$K822," ",BD_COMERCIAL!$L822),'Curva Forward'!$B$5:$B$13,0),MATCH(FZ$4,'Curva Forward'!$C$4:$AN$4,0))),DB822)</f>
        <v>0</v>
      </c>
      <c r="GA822" s="200">
        <f>AO822*AO$2*IF($FC822="V",1,-1)*IF($Q822="Fixo",(DC822-INDEX('Curva Forward'!$C$5:$AN$13,MATCH(CONCATENATE(BD_COMERCIAL!$K822," ",BD_COMERCIAL!$L822),'Curva Forward'!$B$5:$B$13,0),MATCH(GA$4,'Curva Forward'!$C$4:$AN$4,0))),DC822)</f>
        <v>0</v>
      </c>
      <c r="GB822" s="200">
        <f>AP822*AP$2*IF($FC822="V",1,-1)*IF($Q822="Fixo",(DD822-INDEX('Curva Forward'!$C$5:$AN$13,MATCH(CONCATENATE(BD_COMERCIAL!$K822," ",BD_COMERCIAL!$L822),'Curva Forward'!$B$5:$B$13,0),MATCH(GB$4,'Curva Forward'!$C$4:$AN$4,0))),DD822)</f>
        <v>0</v>
      </c>
      <c r="GC822" s="200">
        <f>AQ822*AQ$2*IF($FC822="V",1,-1)*IF($Q822="Fixo",(DE822-INDEX('Curva Forward'!$C$5:$AN$13,MATCH(CONCATENATE(BD_COMERCIAL!$K822," ",BD_COMERCIAL!$L822),'Curva Forward'!$B$5:$B$13,0),MATCH(GC$4,'Curva Forward'!$C$4:$AN$4,0))),DE822)</f>
        <v>0</v>
      </c>
      <c r="GD822" s="200">
        <f>AR822*AR$2*IF($FC822="V",1,-1)*IF($Q822="Fixo",(DF822-INDEX('Curva Forward'!$C$5:$AN$13,MATCH(CONCATENATE(BD_COMERCIAL!$K822," ",BD_COMERCIAL!$L822),'Curva Forward'!$B$5:$B$13,0),MATCH(GD$4,'Curva Forward'!$C$4:$AN$4,0))),DF822)</f>
        <v>0</v>
      </c>
      <c r="GE822" s="200">
        <f>AS822*AS$2*IF($FC822="V",1,-1)*IF($Q822="Fixo",(DG822-INDEX('Curva Forward'!$C$5:$AN$13,MATCH(CONCATENATE(BD_COMERCIAL!$K822," ",BD_COMERCIAL!$L822),'Curva Forward'!$B$5:$B$13,0),MATCH(GE$4,'Curva Forward'!$C$4:$AN$4,0))),DG822)</f>
        <v>0</v>
      </c>
      <c r="GF822" s="200">
        <f>AT822*AT$2*IF($FC822="V",1,-1)*IF($Q822="Fixo",(DH822-INDEX('Curva Forward'!$C$5:$AN$13,MATCH(CONCATENATE(BD_COMERCIAL!$K822," ",BD_COMERCIAL!$L822),'Curva Forward'!$B$5:$B$13,0),MATCH(GF$4,'Curva Forward'!$C$4:$AN$4,0))),DH822)</f>
        <v>0</v>
      </c>
      <c r="GG822" s="200">
        <f>AU822*AU$2*IF($FC822="V",1,-1)*IF($Q822="Fixo",(DI822-INDEX('Curva Forward'!$C$5:$AN$13,MATCH(CONCATENATE(BD_COMERCIAL!$K822," ",BD_COMERCIAL!$L822),'Curva Forward'!$B$5:$B$13,0),MATCH(GG$4,'Curva Forward'!$C$4:$AN$4,0))),DI822)</f>
        <v>0</v>
      </c>
      <c r="GH822" s="200">
        <f>AV822*AV$2*IF($FC822="V",1,-1)*IF($Q822="Fixo",(DJ822-INDEX('Curva Forward'!$C$5:$AN$13,MATCH(CONCATENATE(BD_COMERCIAL!$K822," ",BD_COMERCIAL!$L822),'Curva Forward'!$B$5:$B$13,0),MATCH(GH$4,'Curva Forward'!$C$4:$AN$4,0))),DJ822)</f>
        <v>0</v>
      </c>
      <c r="GI822" s="200">
        <f>AW822*AW$2*IF($FC822="V",1,-1)*IF($Q822="Fixo",(DK822-INDEX('Curva Forward'!$C$5:$AN$13,MATCH(CONCATENATE(BD_COMERCIAL!$K822," ",BD_COMERCIAL!$L822),'Curva Forward'!$B$5:$B$13,0),MATCH(GI$4,'Curva Forward'!$C$4:$AN$4,0))),DK822)</f>
        <v>0</v>
      </c>
      <c r="GJ822" s="200">
        <f>AX822*AX$2*IF($FC822="V",1,-1)*IF($Q822="Fixo",(DL822-INDEX('Curva Forward'!$C$5:$AN$13,MATCH(CONCATENATE(BD_COMERCIAL!$K822," ",BD_COMERCIAL!$L822),'Curva Forward'!$B$5:$B$13,0),MATCH(GJ$4,'Curva Forward'!$C$4:$AN$4,0))),DL822)</f>
        <v>0</v>
      </c>
      <c r="GK822" s="200">
        <f>AY822*AY$2*IF($FC822="V",1,-1)*IF($Q822="Fixo",(DM822-INDEX('Curva Forward'!$C$5:$AN$13,MATCH(CONCATENATE(BD_COMERCIAL!$K822," ",BD_COMERCIAL!$L822),'Curva Forward'!$B$5:$B$13,0),MATCH(GK$4,'Curva Forward'!$C$4:$AN$4,0))),DM822)</f>
        <v>0</v>
      </c>
      <c r="GL822" s="200">
        <f>IF(EZ822="",0,CL822*CL$2*IF($FC822="V",1,-1)*IF($Q822="Fixo",(EZ822-INDEX('Curva Forward'!$C$5:$AN$13,MATCH(CONCATENATE(BD_COMERCIAL!$K822," ",BD_COMERCIAL!$L822),'Curva Forward'!$B$5:$B$13,0),MATCH(GL$4,'Curva Forward'!$C$4:$AN$4,0))),EZ822))</f>
        <v>0</v>
      </c>
      <c r="GM822" s="200">
        <f>IF(FA822="",0,CM822*CM$2*IF($FC822="V",1,-1)*IF($Q822="Fixo",(FA822-INDEX('Curva Forward'!$C$5:$AN$13,MATCH(CONCATENATE(BD_COMERCIAL!$K822," ",BD_COMERCIAL!$L822),'Curva Forward'!$B$5:$B$13,0),MATCH(GM$4,'Curva Forward'!$C$4:$AN$4,0))),FA822))</f>
        <v>0</v>
      </c>
      <c r="GN822" s="200">
        <f>IF(FB822="",0,CN822*CN$2*IF($FC822="V",1,-1)*IF($Q822="Fixo",(FB822-INDEX('Curva Forward'!$C$5:$AN$13,MATCH(CONCATENATE(BD_COMERCIAL!$K822," ",BD_COMERCIAL!$L822),'Curva Forward'!$B$5:$B$13,0),MATCH(GN$4,'Curva Forward'!$C$4:$AN$4,0))),FB822))</f>
        <v>0</v>
      </c>
      <c r="GO822" s="201">
        <f t="shared" ca="1" si="248"/>
        <v>0</v>
      </c>
      <c r="GP822" s="201">
        <f t="shared" ca="1" si="249"/>
        <v>0</v>
      </c>
    </row>
    <row r="823" spans="1:198" ht="15" customHeight="1" x14ac:dyDescent="0.25">
      <c r="A823" s="6"/>
      <c r="B823" s="7"/>
      <c r="C823" s="8"/>
      <c r="D823" s="9"/>
      <c r="E823" s="9"/>
      <c r="F823" s="113"/>
      <c r="G823" s="10"/>
      <c r="H823" s="113"/>
      <c r="I823" s="9"/>
      <c r="J823" s="166"/>
      <c r="K823" s="10"/>
      <c r="L823" s="84"/>
      <c r="M823" s="11"/>
      <c r="N823" s="12"/>
      <c r="O823" s="10"/>
      <c r="P823" s="84"/>
      <c r="Q823" s="84"/>
      <c r="R823" s="10"/>
      <c r="S823" s="14"/>
      <c r="T823" s="11"/>
      <c r="U823" s="12"/>
      <c r="V823" s="257" t="str">
        <f ca="1">IF(U823="","",
IF(U823="NA","",
IFERROR(VLOOKUP(EOMONTH(M823,-2)+1,IPCA!$A:$B,2,0),
VLOOKUP(EOMONTH(TODAY(),-2)+1,IPCA!$A:$B,2,0))/
VLOOKUP(EOMONTH(U823,-2)+1,IPCA!$A:$B,2,0)*
P823))</f>
        <v/>
      </c>
      <c r="W823" s="84"/>
      <c r="X823" s="13"/>
      <c r="Y823" s="166"/>
      <c r="AA823" s="108"/>
      <c r="AB823" s="15"/>
      <c r="AM823" s="6"/>
      <c r="AN823" s="15"/>
      <c r="AY823" s="6"/>
      <c r="AZ823" s="15"/>
      <c r="BK823" s="6"/>
      <c r="BL823" s="15"/>
      <c r="BW823" s="6"/>
      <c r="BX823" s="15"/>
      <c r="CI823" s="6"/>
      <c r="CJ823" s="16" t="str">
        <f t="shared" si="238"/>
        <v/>
      </c>
      <c r="CK823" s="16" t="str">
        <f t="shared" si="239"/>
        <v/>
      </c>
      <c r="CL823" s="16" t="str">
        <f t="shared" si="240"/>
        <v/>
      </c>
      <c r="CM823" s="16" t="str">
        <f t="shared" si="241"/>
        <v/>
      </c>
      <c r="CN823" s="16" t="str">
        <f t="shared" si="242"/>
        <v/>
      </c>
      <c r="CO823" s="18"/>
      <c r="CP823" s="15"/>
      <c r="DA823" s="6"/>
      <c r="DB823" s="15"/>
      <c r="DM823" s="6"/>
      <c r="DN823" s="15"/>
      <c r="DY823" s="6"/>
      <c r="DZ823" s="15"/>
      <c r="EK823" s="6"/>
      <c r="EL823" s="15"/>
      <c r="EW823" s="6"/>
      <c r="EX823" s="16" t="str">
        <f t="shared" si="255"/>
        <v/>
      </c>
      <c r="EY823" s="16" t="str">
        <f t="shared" si="256"/>
        <v/>
      </c>
      <c r="EZ823" s="16" t="str">
        <f t="shared" si="257"/>
        <v/>
      </c>
      <c r="FA823" s="16" t="str">
        <f t="shared" si="258"/>
        <v/>
      </c>
      <c r="FB823" s="160" t="str">
        <f t="shared" si="259"/>
        <v/>
      </c>
      <c r="FD823" s="20"/>
      <c r="FE823"/>
      <c r="FH823" s="284">
        <f t="shared" ca="1" si="243"/>
        <v>0</v>
      </c>
      <c r="FI823" s="208">
        <f t="shared" si="244"/>
        <v>0</v>
      </c>
      <c r="FK823">
        <f t="shared" si="245"/>
        <v>0</v>
      </c>
      <c r="FL823" s="201">
        <f t="shared" ca="1" si="246"/>
        <v>0</v>
      </c>
      <c r="FM823" s="201">
        <f t="shared" ca="1" si="247"/>
        <v>0</v>
      </c>
      <c r="FN823" s="200">
        <f>AB823*AB$2*IF($FC823="V",1,-1)*IF($Q823="Fixo",(CP823-INDEX('Curva Forward'!$C$5:$AN$13,MATCH(CONCATENATE(BD_COMERCIAL!$K823," ",BD_COMERCIAL!$L823),'Curva Forward'!$B$5:$B$13,0),MATCH(FN$4,'Curva Forward'!$C$4:$AN$4,0))),CP823)</f>
        <v>0</v>
      </c>
      <c r="FO823" s="200">
        <f>AC823*AC$2*IF($FC823="V",1,-1)*IF($Q823="Fixo",(CQ823-INDEX('Curva Forward'!$C$5:$AN$13,MATCH(CONCATENATE(BD_COMERCIAL!$K823," ",BD_COMERCIAL!$L823),'Curva Forward'!$B$5:$B$13,0),MATCH(FO$4,'Curva Forward'!$C$4:$AN$4,0))),CQ823)</f>
        <v>0</v>
      </c>
      <c r="FP823" s="200">
        <f>AD823*AD$2*IF($FC823="V",1,-1)*IF($Q823="Fixo",(CR823-INDEX('Curva Forward'!$C$5:$AN$13,MATCH(CONCATENATE(BD_COMERCIAL!$K823," ",BD_COMERCIAL!$L823),'Curva Forward'!$B$5:$B$13,0),MATCH(FP$4,'Curva Forward'!$C$4:$AN$4,0))),CR823)</f>
        <v>0</v>
      </c>
      <c r="FQ823" s="200">
        <f>AE823*AE$2*IF($FC823="V",1,-1)*IF($Q823="Fixo",(CS823-INDEX('Curva Forward'!$C$5:$AN$13,MATCH(CONCATENATE(BD_COMERCIAL!$K823," ",BD_COMERCIAL!$L823),'Curva Forward'!$B$5:$B$13,0),MATCH(FQ$4,'Curva Forward'!$C$4:$AN$4,0))),CS823)</f>
        <v>0</v>
      </c>
      <c r="FR823" s="200">
        <f>AF823*AF$2*IF($FC823="V",1,-1)*IF($Q823="Fixo",(CT823-INDEX('Curva Forward'!$C$5:$AN$13,MATCH(CONCATENATE(BD_COMERCIAL!$K823," ",BD_COMERCIAL!$L823),'Curva Forward'!$B$5:$B$13,0),MATCH(FR$4,'Curva Forward'!$C$4:$AN$4,0))),CT823)</f>
        <v>0</v>
      </c>
      <c r="FS823" s="200">
        <f>AG823*AG$2*IF($FC823="V",1,-1)*IF($Q823="Fixo",(CU823-INDEX('Curva Forward'!$C$5:$AN$13,MATCH(CONCATENATE(BD_COMERCIAL!$K823," ",BD_COMERCIAL!$L823),'Curva Forward'!$B$5:$B$13,0),MATCH(FS$4,'Curva Forward'!$C$4:$AN$4,0))),CU823)</f>
        <v>0</v>
      </c>
      <c r="FT823" s="200">
        <f>AH823*AH$2*IF($FC823="V",1,-1)*IF($Q823="Fixo",(CV823-INDEX('Curva Forward'!$C$5:$AN$13,MATCH(CONCATENATE(BD_COMERCIAL!$K823," ",BD_COMERCIAL!$L823),'Curva Forward'!$B$5:$B$13,0),MATCH(FT$4,'Curva Forward'!$C$4:$AN$4,0))),CV823)</f>
        <v>0</v>
      </c>
      <c r="FU823" s="200">
        <f>AI823*AI$2*IF($FC823="V",1,-1)*IF($Q823="Fixo",(CW823-INDEX('Curva Forward'!$C$5:$AN$13,MATCH(CONCATENATE(BD_COMERCIAL!$K823," ",BD_COMERCIAL!$L823),'Curva Forward'!$B$5:$B$13,0),MATCH(FU$4,'Curva Forward'!$C$4:$AN$4,0))),CW823)</f>
        <v>0</v>
      </c>
      <c r="FV823" s="200">
        <f>AJ823*AJ$2*IF($FC823="V",1,-1)*IF($Q823="Fixo",(CX823-INDEX('Curva Forward'!$C$5:$AN$13,MATCH(CONCATENATE(BD_COMERCIAL!$K823," ",BD_COMERCIAL!$L823),'Curva Forward'!$B$5:$B$13,0),MATCH(FV$4,'Curva Forward'!$C$4:$AN$4,0))),CX823)</f>
        <v>0</v>
      </c>
      <c r="FW823" s="200">
        <f>AK823*AK$2*IF($FC823="V",1,-1)*IF($Q823="Fixo",(CY823-INDEX('Curva Forward'!$C$5:$AN$13,MATCH(CONCATENATE(BD_COMERCIAL!$K823," ",BD_COMERCIAL!$L823),'Curva Forward'!$B$5:$B$13,0),MATCH(FW$4,'Curva Forward'!$C$4:$AN$4,0))),CY823)</f>
        <v>0</v>
      </c>
      <c r="FX823" s="200">
        <f>AL823*AL$2*IF($FC823="V",1,-1)*IF($Q823="Fixo",(CZ823-INDEX('Curva Forward'!$C$5:$AN$13,MATCH(CONCATENATE(BD_COMERCIAL!$K823," ",BD_COMERCIAL!$L823),'Curva Forward'!$B$5:$B$13,0),MATCH(FX$4,'Curva Forward'!$C$4:$AN$4,0))),CZ823)</f>
        <v>0</v>
      </c>
      <c r="FY823" s="200">
        <f>AM823*AM$2*IF($FC823="V",1,-1)*IF($Q823="Fixo",(DA823-INDEX('Curva Forward'!$C$5:$AN$13,MATCH(CONCATENATE(BD_COMERCIAL!$K823," ",BD_COMERCIAL!$L823),'Curva Forward'!$B$5:$B$13,0),MATCH(FY$4,'Curva Forward'!$C$4:$AN$4,0))),DA823)</f>
        <v>0</v>
      </c>
      <c r="FZ823" s="200">
        <f>AN823*AN$2*IF($FC823="V",1,-1)*IF($Q823="Fixo",(DB823-INDEX('Curva Forward'!$C$5:$AN$13,MATCH(CONCATENATE(BD_COMERCIAL!$K823," ",BD_COMERCIAL!$L823),'Curva Forward'!$B$5:$B$13,0),MATCH(FZ$4,'Curva Forward'!$C$4:$AN$4,0))),DB823)</f>
        <v>0</v>
      </c>
      <c r="GA823" s="200">
        <f>AO823*AO$2*IF($FC823="V",1,-1)*IF($Q823="Fixo",(DC823-INDEX('Curva Forward'!$C$5:$AN$13,MATCH(CONCATENATE(BD_COMERCIAL!$K823," ",BD_COMERCIAL!$L823),'Curva Forward'!$B$5:$B$13,0),MATCH(GA$4,'Curva Forward'!$C$4:$AN$4,0))),DC823)</f>
        <v>0</v>
      </c>
      <c r="GB823" s="200">
        <f>AP823*AP$2*IF($FC823="V",1,-1)*IF($Q823="Fixo",(DD823-INDEX('Curva Forward'!$C$5:$AN$13,MATCH(CONCATENATE(BD_COMERCIAL!$K823," ",BD_COMERCIAL!$L823),'Curva Forward'!$B$5:$B$13,0),MATCH(GB$4,'Curva Forward'!$C$4:$AN$4,0))),DD823)</f>
        <v>0</v>
      </c>
      <c r="GC823" s="200">
        <f>AQ823*AQ$2*IF($FC823="V",1,-1)*IF($Q823="Fixo",(DE823-INDEX('Curva Forward'!$C$5:$AN$13,MATCH(CONCATENATE(BD_COMERCIAL!$K823," ",BD_COMERCIAL!$L823),'Curva Forward'!$B$5:$B$13,0),MATCH(GC$4,'Curva Forward'!$C$4:$AN$4,0))),DE823)</f>
        <v>0</v>
      </c>
      <c r="GD823" s="200">
        <f>AR823*AR$2*IF($FC823="V",1,-1)*IF($Q823="Fixo",(DF823-INDEX('Curva Forward'!$C$5:$AN$13,MATCH(CONCATENATE(BD_COMERCIAL!$K823," ",BD_COMERCIAL!$L823),'Curva Forward'!$B$5:$B$13,0),MATCH(GD$4,'Curva Forward'!$C$4:$AN$4,0))),DF823)</f>
        <v>0</v>
      </c>
      <c r="GE823" s="200">
        <f>AS823*AS$2*IF($FC823="V",1,-1)*IF($Q823="Fixo",(DG823-INDEX('Curva Forward'!$C$5:$AN$13,MATCH(CONCATENATE(BD_COMERCIAL!$K823," ",BD_COMERCIAL!$L823),'Curva Forward'!$B$5:$B$13,0),MATCH(GE$4,'Curva Forward'!$C$4:$AN$4,0))),DG823)</f>
        <v>0</v>
      </c>
      <c r="GF823" s="200">
        <f>AT823*AT$2*IF($FC823="V",1,-1)*IF($Q823="Fixo",(DH823-INDEX('Curva Forward'!$C$5:$AN$13,MATCH(CONCATENATE(BD_COMERCIAL!$K823," ",BD_COMERCIAL!$L823),'Curva Forward'!$B$5:$B$13,0),MATCH(GF$4,'Curva Forward'!$C$4:$AN$4,0))),DH823)</f>
        <v>0</v>
      </c>
      <c r="GG823" s="200">
        <f>AU823*AU$2*IF($FC823="V",1,-1)*IF($Q823="Fixo",(DI823-INDEX('Curva Forward'!$C$5:$AN$13,MATCH(CONCATENATE(BD_COMERCIAL!$K823," ",BD_COMERCIAL!$L823),'Curva Forward'!$B$5:$B$13,0),MATCH(GG$4,'Curva Forward'!$C$4:$AN$4,0))),DI823)</f>
        <v>0</v>
      </c>
      <c r="GH823" s="200">
        <f>AV823*AV$2*IF($FC823="V",1,-1)*IF($Q823="Fixo",(DJ823-INDEX('Curva Forward'!$C$5:$AN$13,MATCH(CONCATENATE(BD_COMERCIAL!$K823," ",BD_COMERCIAL!$L823),'Curva Forward'!$B$5:$B$13,0),MATCH(GH$4,'Curva Forward'!$C$4:$AN$4,0))),DJ823)</f>
        <v>0</v>
      </c>
      <c r="GI823" s="200">
        <f>AW823*AW$2*IF($FC823="V",1,-1)*IF($Q823="Fixo",(DK823-INDEX('Curva Forward'!$C$5:$AN$13,MATCH(CONCATENATE(BD_COMERCIAL!$K823," ",BD_COMERCIAL!$L823),'Curva Forward'!$B$5:$B$13,0),MATCH(GI$4,'Curva Forward'!$C$4:$AN$4,0))),DK823)</f>
        <v>0</v>
      </c>
      <c r="GJ823" s="200">
        <f>AX823*AX$2*IF($FC823="V",1,-1)*IF($Q823="Fixo",(DL823-INDEX('Curva Forward'!$C$5:$AN$13,MATCH(CONCATENATE(BD_COMERCIAL!$K823," ",BD_COMERCIAL!$L823),'Curva Forward'!$B$5:$B$13,0),MATCH(GJ$4,'Curva Forward'!$C$4:$AN$4,0))),DL823)</f>
        <v>0</v>
      </c>
      <c r="GK823" s="200">
        <f>AY823*AY$2*IF($FC823="V",1,-1)*IF($Q823="Fixo",(DM823-INDEX('Curva Forward'!$C$5:$AN$13,MATCH(CONCATENATE(BD_COMERCIAL!$K823," ",BD_COMERCIAL!$L823),'Curva Forward'!$B$5:$B$13,0),MATCH(GK$4,'Curva Forward'!$C$4:$AN$4,0))),DM823)</f>
        <v>0</v>
      </c>
      <c r="GL823" s="200">
        <f>IF(EZ823="",0,CL823*CL$2*IF($FC823="V",1,-1)*IF($Q823="Fixo",(EZ823-INDEX('Curva Forward'!$C$5:$AN$13,MATCH(CONCATENATE(BD_COMERCIAL!$K823," ",BD_COMERCIAL!$L823),'Curva Forward'!$B$5:$B$13,0),MATCH(GL$4,'Curva Forward'!$C$4:$AN$4,0))),EZ823))</f>
        <v>0</v>
      </c>
      <c r="GM823" s="200">
        <f>IF(FA823="",0,CM823*CM$2*IF($FC823="V",1,-1)*IF($Q823="Fixo",(FA823-INDEX('Curva Forward'!$C$5:$AN$13,MATCH(CONCATENATE(BD_COMERCIAL!$K823," ",BD_COMERCIAL!$L823),'Curva Forward'!$B$5:$B$13,0),MATCH(GM$4,'Curva Forward'!$C$4:$AN$4,0))),FA823))</f>
        <v>0</v>
      </c>
      <c r="GN823" s="200">
        <f>IF(FB823="",0,CN823*CN$2*IF($FC823="V",1,-1)*IF($Q823="Fixo",(FB823-INDEX('Curva Forward'!$C$5:$AN$13,MATCH(CONCATENATE(BD_COMERCIAL!$K823," ",BD_COMERCIAL!$L823),'Curva Forward'!$B$5:$B$13,0),MATCH(GN$4,'Curva Forward'!$C$4:$AN$4,0))),FB823))</f>
        <v>0</v>
      </c>
      <c r="GO823" s="201">
        <f t="shared" ca="1" si="248"/>
        <v>0</v>
      </c>
      <c r="GP823" s="201">
        <f t="shared" ca="1" si="249"/>
        <v>0</v>
      </c>
    </row>
    <row r="824" spans="1:198" ht="15" customHeight="1" x14ac:dyDescent="0.25">
      <c r="A824" s="6"/>
      <c r="B824" s="7"/>
      <c r="C824" s="8"/>
      <c r="D824" s="9"/>
      <c r="E824" s="9"/>
      <c r="F824" s="113"/>
      <c r="G824" s="10"/>
      <c r="H824" s="113"/>
      <c r="I824" s="9"/>
      <c r="J824" s="166"/>
      <c r="K824" s="10"/>
      <c r="L824" s="84"/>
      <c r="M824" s="11"/>
      <c r="N824" s="12"/>
      <c r="O824" s="10"/>
      <c r="P824" s="84"/>
      <c r="Q824" s="84"/>
      <c r="R824" s="10"/>
      <c r="S824" s="14"/>
      <c r="T824" s="11"/>
      <c r="U824" s="12"/>
      <c r="V824" s="257" t="str">
        <f ca="1">IF(U824="","",
IF(U824="NA","",
IFERROR(VLOOKUP(EOMONTH(M824,-2)+1,IPCA!$A:$B,2,0),
VLOOKUP(EOMONTH(TODAY(),-2)+1,IPCA!$A:$B,2,0))/
VLOOKUP(EOMONTH(U824,-2)+1,IPCA!$A:$B,2,0)*
P824))</f>
        <v/>
      </c>
      <c r="W824" s="84"/>
      <c r="X824" s="13"/>
      <c r="Y824" s="166"/>
      <c r="AA824" s="108"/>
      <c r="AB824" s="15"/>
      <c r="AM824" s="6"/>
      <c r="AN824" s="15"/>
      <c r="AY824" s="6"/>
      <c r="AZ824" s="15"/>
      <c r="BK824" s="6"/>
      <c r="BL824" s="15"/>
      <c r="BW824" s="6"/>
      <c r="BX824" s="15"/>
      <c r="CI824" s="6"/>
      <c r="CJ824" s="16" t="str">
        <f t="shared" si="238"/>
        <v/>
      </c>
      <c r="CK824" s="16" t="str">
        <f t="shared" si="239"/>
        <v/>
      </c>
      <c r="CL824" s="16" t="str">
        <f t="shared" si="240"/>
        <v/>
      </c>
      <c r="CM824" s="16" t="str">
        <f t="shared" si="241"/>
        <v/>
      </c>
      <c r="CN824" s="16" t="str">
        <f t="shared" si="242"/>
        <v/>
      </c>
      <c r="CO824" s="18"/>
      <c r="CP824" s="15"/>
      <c r="DA824" s="6"/>
      <c r="DB824" s="15"/>
      <c r="DM824" s="6"/>
      <c r="DN824" s="15"/>
      <c r="DY824" s="6"/>
      <c r="DZ824" s="15"/>
      <c r="EK824" s="6"/>
      <c r="EL824" s="15"/>
      <c r="EW824" s="6"/>
      <c r="EX824" s="16" t="str">
        <f t="shared" si="255"/>
        <v/>
      </c>
      <c r="EY824" s="16" t="str">
        <f t="shared" si="256"/>
        <v/>
      </c>
      <c r="EZ824" s="16" t="str">
        <f t="shared" si="257"/>
        <v/>
      </c>
      <c r="FA824" s="16" t="str">
        <f t="shared" si="258"/>
        <v/>
      </c>
      <c r="FB824" s="160" t="str">
        <f t="shared" si="259"/>
        <v/>
      </c>
      <c r="FD824" s="20"/>
      <c r="FE824"/>
      <c r="FH824" s="284">
        <f t="shared" ca="1" si="243"/>
        <v>0</v>
      </c>
      <c r="FI824" s="208">
        <f t="shared" si="244"/>
        <v>0</v>
      </c>
      <c r="FK824">
        <f t="shared" si="245"/>
        <v>0</v>
      </c>
      <c r="FL824" s="201">
        <f t="shared" ca="1" si="246"/>
        <v>0</v>
      </c>
      <c r="FM824" s="201">
        <f t="shared" ca="1" si="247"/>
        <v>0</v>
      </c>
      <c r="FN824" s="200">
        <f>AB824*AB$2*IF($FC824="V",1,-1)*IF($Q824="Fixo",(CP824-INDEX('Curva Forward'!$C$5:$AN$13,MATCH(CONCATENATE(BD_COMERCIAL!$K824," ",BD_COMERCIAL!$L824),'Curva Forward'!$B$5:$B$13,0),MATCH(FN$4,'Curva Forward'!$C$4:$AN$4,0))),CP824)</f>
        <v>0</v>
      </c>
      <c r="FO824" s="200">
        <f>AC824*AC$2*IF($FC824="V",1,-1)*IF($Q824="Fixo",(CQ824-INDEX('Curva Forward'!$C$5:$AN$13,MATCH(CONCATENATE(BD_COMERCIAL!$K824," ",BD_COMERCIAL!$L824),'Curva Forward'!$B$5:$B$13,0),MATCH(FO$4,'Curva Forward'!$C$4:$AN$4,0))),CQ824)</f>
        <v>0</v>
      </c>
      <c r="FP824" s="200">
        <f>AD824*AD$2*IF($FC824="V",1,-1)*IF($Q824="Fixo",(CR824-INDEX('Curva Forward'!$C$5:$AN$13,MATCH(CONCATENATE(BD_COMERCIAL!$K824," ",BD_COMERCIAL!$L824),'Curva Forward'!$B$5:$B$13,0),MATCH(FP$4,'Curva Forward'!$C$4:$AN$4,0))),CR824)</f>
        <v>0</v>
      </c>
      <c r="FQ824" s="200">
        <f>AE824*AE$2*IF($FC824="V",1,-1)*IF($Q824="Fixo",(CS824-INDEX('Curva Forward'!$C$5:$AN$13,MATCH(CONCATENATE(BD_COMERCIAL!$K824," ",BD_COMERCIAL!$L824),'Curva Forward'!$B$5:$B$13,0),MATCH(FQ$4,'Curva Forward'!$C$4:$AN$4,0))),CS824)</f>
        <v>0</v>
      </c>
      <c r="FR824" s="200">
        <f>AF824*AF$2*IF($FC824="V",1,-1)*IF($Q824="Fixo",(CT824-INDEX('Curva Forward'!$C$5:$AN$13,MATCH(CONCATENATE(BD_COMERCIAL!$K824," ",BD_COMERCIAL!$L824),'Curva Forward'!$B$5:$B$13,0),MATCH(FR$4,'Curva Forward'!$C$4:$AN$4,0))),CT824)</f>
        <v>0</v>
      </c>
      <c r="FS824" s="200">
        <f>AG824*AG$2*IF($FC824="V",1,-1)*IF($Q824="Fixo",(CU824-INDEX('Curva Forward'!$C$5:$AN$13,MATCH(CONCATENATE(BD_COMERCIAL!$K824," ",BD_COMERCIAL!$L824),'Curva Forward'!$B$5:$B$13,0),MATCH(FS$4,'Curva Forward'!$C$4:$AN$4,0))),CU824)</f>
        <v>0</v>
      </c>
      <c r="FT824" s="200">
        <f>AH824*AH$2*IF($FC824="V",1,-1)*IF($Q824="Fixo",(CV824-INDEX('Curva Forward'!$C$5:$AN$13,MATCH(CONCATENATE(BD_COMERCIAL!$K824," ",BD_COMERCIAL!$L824),'Curva Forward'!$B$5:$B$13,0),MATCH(FT$4,'Curva Forward'!$C$4:$AN$4,0))),CV824)</f>
        <v>0</v>
      </c>
      <c r="FU824" s="200">
        <f>AI824*AI$2*IF($FC824="V",1,-1)*IF($Q824="Fixo",(CW824-INDEX('Curva Forward'!$C$5:$AN$13,MATCH(CONCATENATE(BD_COMERCIAL!$K824," ",BD_COMERCIAL!$L824),'Curva Forward'!$B$5:$B$13,0),MATCH(FU$4,'Curva Forward'!$C$4:$AN$4,0))),CW824)</f>
        <v>0</v>
      </c>
      <c r="FV824" s="200">
        <f>AJ824*AJ$2*IF($FC824="V",1,-1)*IF($Q824="Fixo",(CX824-INDEX('Curva Forward'!$C$5:$AN$13,MATCH(CONCATENATE(BD_COMERCIAL!$K824," ",BD_COMERCIAL!$L824),'Curva Forward'!$B$5:$B$13,0),MATCH(FV$4,'Curva Forward'!$C$4:$AN$4,0))),CX824)</f>
        <v>0</v>
      </c>
      <c r="FW824" s="200">
        <f>AK824*AK$2*IF($FC824="V",1,-1)*IF($Q824="Fixo",(CY824-INDEX('Curva Forward'!$C$5:$AN$13,MATCH(CONCATENATE(BD_COMERCIAL!$K824," ",BD_COMERCIAL!$L824),'Curva Forward'!$B$5:$B$13,0),MATCH(FW$4,'Curva Forward'!$C$4:$AN$4,0))),CY824)</f>
        <v>0</v>
      </c>
      <c r="FX824" s="200">
        <f>AL824*AL$2*IF($FC824="V",1,-1)*IF($Q824="Fixo",(CZ824-INDEX('Curva Forward'!$C$5:$AN$13,MATCH(CONCATENATE(BD_COMERCIAL!$K824," ",BD_COMERCIAL!$L824),'Curva Forward'!$B$5:$B$13,0),MATCH(FX$4,'Curva Forward'!$C$4:$AN$4,0))),CZ824)</f>
        <v>0</v>
      </c>
      <c r="FY824" s="200">
        <f>AM824*AM$2*IF($FC824="V",1,-1)*IF($Q824="Fixo",(DA824-INDEX('Curva Forward'!$C$5:$AN$13,MATCH(CONCATENATE(BD_COMERCIAL!$K824," ",BD_COMERCIAL!$L824),'Curva Forward'!$B$5:$B$13,0),MATCH(FY$4,'Curva Forward'!$C$4:$AN$4,0))),DA824)</f>
        <v>0</v>
      </c>
      <c r="FZ824" s="200">
        <f>AN824*AN$2*IF($FC824="V",1,-1)*IF($Q824="Fixo",(DB824-INDEX('Curva Forward'!$C$5:$AN$13,MATCH(CONCATENATE(BD_COMERCIAL!$K824," ",BD_COMERCIAL!$L824),'Curva Forward'!$B$5:$B$13,0),MATCH(FZ$4,'Curva Forward'!$C$4:$AN$4,0))),DB824)</f>
        <v>0</v>
      </c>
      <c r="GA824" s="200">
        <f>AO824*AO$2*IF($FC824="V",1,-1)*IF($Q824="Fixo",(DC824-INDEX('Curva Forward'!$C$5:$AN$13,MATCH(CONCATENATE(BD_COMERCIAL!$K824," ",BD_COMERCIAL!$L824),'Curva Forward'!$B$5:$B$13,0),MATCH(GA$4,'Curva Forward'!$C$4:$AN$4,0))),DC824)</f>
        <v>0</v>
      </c>
      <c r="GB824" s="200">
        <f>AP824*AP$2*IF($FC824="V",1,-1)*IF($Q824="Fixo",(DD824-INDEX('Curva Forward'!$C$5:$AN$13,MATCH(CONCATENATE(BD_COMERCIAL!$K824," ",BD_COMERCIAL!$L824),'Curva Forward'!$B$5:$B$13,0),MATCH(GB$4,'Curva Forward'!$C$4:$AN$4,0))),DD824)</f>
        <v>0</v>
      </c>
      <c r="GC824" s="200">
        <f>AQ824*AQ$2*IF($FC824="V",1,-1)*IF($Q824="Fixo",(DE824-INDEX('Curva Forward'!$C$5:$AN$13,MATCH(CONCATENATE(BD_COMERCIAL!$K824," ",BD_COMERCIAL!$L824),'Curva Forward'!$B$5:$B$13,0),MATCH(GC$4,'Curva Forward'!$C$4:$AN$4,0))),DE824)</f>
        <v>0</v>
      </c>
      <c r="GD824" s="200">
        <f>AR824*AR$2*IF($FC824="V",1,-1)*IF($Q824="Fixo",(DF824-INDEX('Curva Forward'!$C$5:$AN$13,MATCH(CONCATENATE(BD_COMERCIAL!$K824," ",BD_COMERCIAL!$L824),'Curva Forward'!$B$5:$B$13,0),MATCH(GD$4,'Curva Forward'!$C$4:$AN$4,0))),DF824)</f>
        <v>0</v>
      </c>
      <c r="GE824" s="200">
        <f>AS824*AS$2*IF($FC824="V",1,-1)*IF($Q824="Fixo",(DG824-INDEX('Curva Forward'!$C$5:$AN$13,MATCH(CONCATENATE(BD_COMERCIAL!$K824," ",BD_COMERCIAL!$L824),'Curva Forward'!$B$5:$B$13,0),MATCH(GE$4,'Curva Forward'!$C$4:$AN$4,0))),DG824)</f>
        <v>0</v>
      </c>
      <c r="GF824" s="200">
        <f>AT824*AT$2*IF($FC824="V",1,-1)*IF($Q824="Fixo",(DH824-INDEX('Curva Forward'!$C$5:$AN$13,MATCH(CONCATENATE(BD_COMERCIAL!$K824," ",BD_COMERCIAL!$L824),'Curva Forward'!$B$5:$B$13,0),MATCH(GF$4,'Curva Forward'!$C$4:$AN$4,0))),DH824)</f>
        <v>0</v>
      </c>
      <c r="GG824" s="200">
        <f>AU824*AU$2*IF($FC824="V",1,-1)*IF($Q824="Fixo",(DI824-INDEX('Curva Forward'!$C$5:$AN$13,MATCH(CONCATENATE(BD_COMERCIAL!$K824," ",BD_COMERCIAL!$L824),'Curva Forward'!$B$5:$B$13,0),MATCH(GG$4,'Curva Forward'!$C$4:$AN$4,0))),DI824)</f>
        <v>0</v>
      </c>
      <c r="GH824" s="200">
        <f>AV824*AV$2*IF($FC824="V",1,-1)*IF($Q824="Fixo",(DJ824-INDEX('Curva Forward'!$C$5:$AN$13,MATCH(CONCATENATE(BD_COMERCIAL!$K824," ",BD_COMERCIAL!$L824),'Curva Forward'!$B$5:$B$13,0),MATCH(GH$4,'Curva Forward'!$C$4:$AN$4,0))),DJ824)</f>
        <v>0</v>
      </c>
      <c r="GI824" s="200">
        <f>AW824*AW$2*IF($FC824="V",1,-1)*IF($Q824="Fixo",(DK824-INDEX('Curva Forward'!$C$5:$AN$13,MATCH(CONCATENATE(BD_COMERCIAL!$K824," ",BD_COMERCIAL!$L824),'Curva Forward'!$B$5:$B$13,0),MATCH(GI$4,'Curva Forward'!$C$4:$AN$4,0))),DK824)</f>
        <v>0</v>
      </c>
      <c r="GJ824" s="200">
        <f>AX824*AX$2*IF($FC824="V",1,-1)*IF($Q824="Fixo",(DL824-INDEX('Curva Forward'!$C$5:$AN$13,MATCH(CONCATENATE(BD_COMERCIAL!$K824," ",BD_COMERCIAL!$L824),'Curva Forward'!$B$5:$B$13,0),MATCH(GJ$4,'Curva Forward'!$C$4:$AN$4,0))),DL824)</f>
        <v>0</v>
      </c>
      <c r="GK824" s="200">
        <f>AY824*AY$2*IF($FC824="V",1,-1)*IF($Q824="Fixo",(DM824-INDEX('Curva Forward'!$C$5:$AN$13,MATCH(CONCATENATE(BD_COMERCIAL!$K824," ",BD_COMERCIAL!$L824),'Curva Forward'!$B$5:$B$13,0),MATCH(GK$4,'Curva Forward'!$C$4:$AN$4,0))),DM824)</f>
        <v>0</v>
      </c>
      <c r="GL824" s="200">
        <f>IF(EZ824="",0,CL824*CL$2*IF($FC824="V",1,-1)*IF($Q824="Fixo",(EZ824-INDEX('Curva Forward'!$C$5:$AN$13,MATCH(CONCATENATE(BD_COMERCIAL!$K824," ",BD_COMERCIAL!$L824),'Curva Forward'!$B$5:$B$13,0),MATCH(GL$4,'Curva Forward'!$C$4:$AN$4,0))),EZ824))</f>
        <v>0</v>
      </c>
      <c r="GM824" s="200">
        <f>IF(FA824="",0,CM824*CM$2*IF($FC824="V",1,-1)*IF($Q824="Fixo",(FA824-INDEX('Curva Forward'!$C$5:$AN$13,MATCH(CONCATENATE(BD_COMERCIAL!$K824," ",BD_COMERCIAL!$L824),'Curva Forward'!$B$5:$B$13,0),MATCH(GM$4,'Curva Forward'!$C$4:$AN$4,0))),FA824))</f>
        <v>0</v>
      </c>
      <c r="GN824" s="200">
        <f>IF(FB824="",0,CN824*CN$2*IF($FC824="V",1,-1)*IF($Q824="Fixo",(FB824-INDEX('Curva Forward'!$C$5:$AN$13,MATCH(CONCATENATE(BD_COMERCIAL!$K824," ",BD_COMERCIAL!$L824),'Curva Forward'!$B$5:$B$13,0),MATCH(GN$4,'Curva Forward'!$C$4:$AN$4,0))),FB824))</f>
        <v>0</v>
      </c>
      <c r="GO824" s="201">
        <f t="shared" ca="1" si="248"/>
        <v>0</v>
      </c>
      <c r="GP824" s="201">
        <f t="shared" ca="1" si="249"/>
        <v>0</v>
      </c>
    </row>
    <row r="825" spans="1:198" ht="15" customHeight="1" x14ac:dyDescent="0.25">
      <c r="A825" s="6"/>
      <c r="B825" s="7"/>
      <c r="C825" s="8"/>
      <c r="D825" s="9"/>
      <c r="E825" s="9"/>
      <c r="F825" s="113"/>
      <c r="G825" s="10"/>
      <c r="H825" s="113"/>
      <c r="I825" s="9"/>
      <c r="J825" s="166"/>
      <c r="K825" s="10"/>
      <c r="L825" s="84"/>
      <c r="M825" s="11"/>
      <c r="N825" s="12"/>
      <c r="O825" s="10"/>
      <c r="P825" s="84"/>
      <c r="Q825" s="84"/>
      <c r="R825" s="10"/>
      <c r="S825" s="14"/>
      <c r="T825" s="11"/>
      <c r="U825" s="12"/>
      <c r="V825" s="257" t="str">
        <f ca="1">IF(U825="","",
IF(U825="NA","",
IFERROR(VLOOKUP(EOMONTH(M825,-2)+1,IPCA!$A:$B,2,0),
VLOOKUP(EOMONTH(TODAY(),-2)+1,IPCA!$A:$B,2,0))/
VLOOKUP(EOMONTH(U825,-2)+1,IPCA!$A:$B,2,0)*
P825))</f>
        <v/>
      </c>
      <c r="W825" s="84"/>
      <c r="X825" s="13"/>
      <c r="Y825" s="166"/>
      <c r="AA825" s="108"/>
      <c r="AB825" s="15"/>
      <c r="AM825" s="6"/>
      <c r="AN825" s="15"/>
      <c r="AY825" s="6"/>
      <c r="AZ825" s="15"/>
      <c r="BK825" s="6"/>
      <c r="BL825" s="15"/>
      <c r="BW825" s="6"/>
      <c r="BX825" s="15"/>
      <c r="CI825" s="6"/>
      <c r="CJ825" s="16" t="str">
        <f t="shared" si="238"/>
        <v/>
      </c>
      <c r="CK825" s="16" t="str">
        <f t="shared" si="239"/>
        <v/>
      </c>
      <c r="CL825" s="16" t="str">
        <f t="shared" si="240"/>
        <v/>
      </c>
      <c r="CM825" s="16" t="str">
        <f t="shared" si="241"/>
        <v/>
      </c>
      <c r="CN825" s="16" t="str">
        <f t="shared" si="242"/>
        <v/>
      </c>
      <c r="CO825" s="18"/>
      <c r="CP825" s="15"/>
      <c r="DA825" s="6"/>
      <c r="DB825" s="15"/>
      <c r="DM825" s="6"/>
      <c r="DN825" s="15"/>
      <c r="DY825" s="6"/>
      <c r="DZ825" s="15"/>
      <c r="EK825" s="6"/>
      <c r="EL825" s="15"/>
      <c r="EW825" s="6"/>
      <c r="EX825" s="16" t="str">
        <f t="shared" si="255"/>
        <v/>
      </c>
      <c r="EY825" s="16" t="str">
        <f t="shared" si="256"/>
        <v/>
      </c>
      <c r="EZ825" s="16" t="str">
        <f t="shared" si="257"/>
        <v/>
      </c>
      <c r="FA825" s="16" t="str">
        <f t="shared" si="258"/>
        <v/>
      </c>
      <c r="FB825" s="160" t="str">
        <f t="shared" si="259"/>
        <v/>
      </c>
      <c r="FD825" s="20"/>
      <c r="FE825"/>
      <c r="FH825" s="284">
        <f t="shared" ca="1" si="243"/>
        <v>0</v>
      </c>
      <c r="FI825" s="208">
        <f t="shared" si="244"/>
        <v>0</v>
      </c>
      <c r="FK825">
        <f t="shared" si="245"/>
        <v>0</v>
      </c>
      <c r="FL825" s="201">
        <f t="shared" ca="1" si="246"/>
        <v>0</v>
      </c>
      <c r="FM825" s="201">
        <f t="shared" ca="1" si="247"/>
        <v>0</v>
      </c>
      <c r="FN825" s="200">
        <f>AB825*AB$2*IF($FC825="V",1,-1)*IF($Q825="Fixo",(CP825-INDEX('Curva Forward'!$C$5:$AN$13,MATCH(CONCATENATE(BD_COMERCIAL!$K825," ",BD_COMERCIAL!$L825),'Curva Forward'!$B$5:$B$13,0),MATCH(FN$4,'Curva Forward'!$C$4:$AN$4,0))),CP825)</f>
        <v>0</v>
      </c>
      <c r="FO825" s="200">
        <f>AC825*AC$2*IF($FC825="V",1,-1)*IF($Q825="Fixo",(CQ825-INDEX('Curva Forward'!$C$5:$AN$13,MATCH(CONCATENATE(BD_COMERCIAL!$K825," ",BD_COMERCIAL!$L825),'Curva Forward'!$B$5:$B$13,0),MATCH(FO$4,'Curva Forward'!$C$4:$AN$4,0))),CQ825)</f>
        <v>0</v>
      </c>
      <c r="FP825" s="200">
        <f>AD825*AD$2*IF($FC825="V",1,-1)*IF($Q825="Fixo",(CR825-INDEX('Curva Forward'!$C$5:$AN$13,MATCH(CONCATENATE(BD_COMERCIAL!$K825," ",BD_COMERCIAL!$L825),'Curva Forward'!$B$5:$B$13,0),MATCH(FP$4,'Curva Forward'!$C$4:$AN$4,0))),CR825)</f>
        <v>0</v>
      </c>
      <c r="FQ825" s="200">
        <f>AE825*AE$2*IF($FC825="V",1,-1)*IF($Q825="Fixo",(CS825-INDEX('Curva Forward'!$C$5:$AN$13,MATCH(CONCATENATE(BD_COMERCIAL!$K825," ",BD_COMERCIAL!$L825),'Curva Forward'!$B$5:$B$13,0),MATCH(FQ$4,'Curva Forward'!$C$4:$AN$4,0))),CS825)</f>
        <v>0</v>
      </c>
      <c r="FR825" s="200">
        <f>AF825*AF$2*IF($FC825="V",1,-1)*IF($Q825="Fixo",(CT825-INDEX('Curva Forward'!$C$5:$AN$13,MATCH(CONCATENATE(BD_COMERCIAL!$K825," ",BD_COMERCIAL!$L825),'Curva Forward'!$B$5:$B$13,0),MATCH(FR$4,'Curva Forward'!$C$4:$AN$4,0))),CT825)</f>
        <v>0</v>
      </c>
      <c r="FS825" s="200">
        <f>AG825*AG$2*IF($FC825="V",1,-1)*IF($Q825="Fixo",(CU825-INDEX('Curva Forward'!$C$5:$AN$13,MATCH(CONCATENATE(BD_COMERCIAL!$K825," ",BD_COMERCIAL!$L825),'Curva Forward'!$B$5:$B$13,0),MATCH(FS$4,'Curva Forward'!$C$4:$AN$4,0))),CU825)</f>
        <v>0</v>
      </c>
      <c r="FT825" s="200">
        <f>AH825*AH$2*IF($FC825="V",1,-1)*IF($Q825="Fixo",(CV825-INDEX('Curva Forward'!$C$5:$AN$13,MATCH(CONCATENATE(BD_COMERCIAL!$K825," ",BD_COMERCIAL!$L825),'Curva Forward'!$B$5:$B$13,0),MATCH(FT$4,'Curva Forward'!$C$4:$AN$4,0))),CV825)</f>
        <v>0</v>
      </c>
      <c r="FU825" s="200">
        <f>AI825*AI$2*IF($FC825="V",1,-1)*IF($Q825="Fixo",(CW825-INDEX('Curva Forward'!$C$5:$AN$13,MATCH(CONCATENATE(BD_COMERCIAL!$K825," ",BD_COMERCIAL!$L825),'Curva Forward'!$B$5:$B$13,0),MATCH(FU$4,'Curva Forward'!$C$4:$AN$4,0))),CW825)</f>
        <v>0</v>
      </c>
      <c r="FV825" s="200">
        <f>AJ825*AJ$2*IF($FC825="V",1,-1)*IF($Q825="Fixo",(CX825-INDEX('Curva Forward'!$C$5:$AN$13,MATCH(CONCATENATE(BD_COMERCIAL!$K825," ",BD_COMERCIAL!$L825),'Curva Forward'!$B$5:$B$13,0),MATCH(FV$4,'Curva Forward'!$C$4:$AN$4,0))),CX825)</f>
        <v>0</v>
      </c>
      <c r="FW825" s="200">
        <f>AK825*AK$2*IF($FC825="V",1,-1)*IF($Q825="Fixo",(CY825-INDEX('Curva Forward'!$C$5:$AN$13,MATCH(CONCATENATE(BD_COMERCIAL!$K825," ",BD_COMERCIAL!$L825),'Curva Forward'!$B$5:$B$13,0),MATCH(FW$4,'Curva Forward'!$C$4:$AN$4,0))),CY825)</f>
        <v>0</v>
      </c>
      <c r="FX825" s="200">
        <f>AL825*AL$2*IF($FC825="V",1,-1)*IF($Q825="Fixo",(CZ825-INDEX('Curva Forward'!$C$5:$AN$13,MATCH(CONCATENATE(BD_COMERCIAL!$K825," ",BD_COMERCIAL!$L825),'Curva Forward'!$B$5:$B$13,0),MATCH(FX$4,'Curva Forward'!$C$4:$AN$4,0))),CZ825)</f>
        <v>0</v>
      </c>
      <c r="FY825" s="200">
        <f>AM825*AM$2*IF($FC825="V",1,-1)*IF($Q825="Fixo",(DA825-INDEX('Curva Forward'!$C$5:$AN$13,MATCH(CONCATENATE(BD_COMERCIAL!$K825," ",BD_COMERCIAL!$L825),'Curva Forward'!$B$5:$B$13,0),MATCH(FY$4,'Curva Forward'!$C$4:$AN$4,0))),DA825)</f>
        <v>0</v>
      </c>
      <c r="FZ825" s="200">
        <f>AN825*AN$2*IF($FC825="V",1,-1)*IF($Q825="Fixo",(DB825-INDEX('Curva Forward'!$C$5:$AN$13,MATCH(CONCATENATE(BD_COMERCIAL!$K825," ",BD_COMERCIAL!$L825),'Curva Forward'!$B$5:$B$13,0),MATCH(FZ$4,'Curva Forward'!$C$4:$AN$4,0))),DB825)</f>
        <v>0</v>
      </c>
      <c r="GA825" s="200">
        <f>AO825*AO$2*IF($FC825="V",1,-1)*IF($Q825="Fixo",(DC825-INDEX('Curva Forward'!$C$5:$AN$13,MATCH(CONCATENATE(BD_COMERCIAL!$K825," ",BD_COMERCIAL!$L825),'Curva Forward'!$B$5:$B$13,0),MATCH(GA$4,'Curva Forward'!$C$4:$AN$4,0))),DC825)</f>
        <v>0</v>
      </c>
      <c r="GB825" s="200">
        <f>AP825*AP$2*IF($FC825="V",1,-1)*IF($Q825="Fixo",(DD825-INDEX('Curva Forward'!$C$5:$AN$13,MATCH(CONCATENATE(BD_COMERCIAL!$K825," ",BD_COMERCIAL!$L825),'Curva Forward'!$B$5:$B$13,0),MATCH(GB$4,'Curva Forward'!$C$4:$AN$4,0))),DD825)</f>
        <v>0</v>
      </c>
      <c r="GC825" s="200">
        <f>AQ825*AQ$2*IF($FC825="V",1,-1)*IF($Q825="Fixo",(DE825-INDEX('Curva Forward'!$C$5:$AN$13,MATCH(CONCATENATE(BD_COMERCIAL!$K825," ",BD_COMERCIAL!$L825),'Curva Forward'!$B$5:$B$13,0),MATCH(GC$4,'Curva Forward'!$C$4:$AN$4,0))),DE825)</f>
        <v>0</v>
      </c>
      <c r="GD825" s="200">
        <f>AR825*AR$2*IF($FC825="V",1,-1)*IF($Q825="Fixo",(DF825-INDEX('Curva Forward'!$C$5:$AN$13,MATCH(CONCATENATE(BD_COMERCIAL!$K825," ",BD_COMERCIAL!$L825),'Curva Forward'!$B$5:$B$13,0),MATCH(GD$4,'Curva Forward'!$C$4:$AN$4,0))),DF825)</f>
        <v>0</v>
      </c>
      <c r="GE825" s="200">
        <f>AS825*AS$2*IF($FC825="V",1,-1)*IF($Q825="Fixo",(DG825-INDEX('Curva Forward'!$C$5:$AN$13,MATCH(CONCATENATE(BD_COMERCIAL!$K825," ",BD_COMERCIAL!$L825),'Curva Forward'!$B$5:$B$13,0),MATCH(GE$4,'Curva Forward'!$C$4:$AN$4,0))),DG825)</f>
        <v>0</v>
      </c>
      <c r="GF825" s="200">
        <f>AT825*AT$2*IF($FC825="V",1,-1)*IF($Q825="Fixo",(DH825-INDEX('Curva Forward'!$C$5:$AN$13,MATCH(CONCATENATE(BD_COMERCIAL!$K825," ",BD_COMERCIAL!$L825),'Curva Forward'!$B$5:$B$13,0),MATCH(GF$4,'Curva Forward'!$C$4:$AN$4,0))),DH825)</f>
        <v>0</v>
      </c>
      <c r="GG825" s="200">
        <f>AU825*AU$2*IF($FC825="V",1,-1)*IF($Q825="Fixo",(DI825-INDEX('Curva Forward'!$C$5:$AN$13,MATCH(CONCATENATE(BD_COMERCIAL!$K825," ",BD_COMERCIAL!$L825),'Curva Forward'!$B$5:$B$13,0),MATCH(GG$4,'Curva Forward'!$C$4:$AN$4,0))),DI825)</f>
        <v>0</v>
      </c>
      <c r="GH825" s="200">
        <f>AV825*AV$2*IF($FC825="V",1,-1)*IF($Q825="Fixo",(DJ825-INDEX('Curva Forward'!$C$5:$AN$13,MATCH(CONCATENATE(BD_COMERCIAL!$K825," ",BD_COMERCIAL!$L825),'Curva Forward'!$B$5:$B$13,0),MATCH(GH$4,'Curva Forward'!$C$4:$AN$4,0))),DJ825)</f>
        <v>0</v>
      </c>
      <c r="GI825" s="200">
        <f>AW825*AW$2*IF($FC825="V",1,-1)*IF($Q825="Fixo",(DK825-INDEX('Curva Forward'!$C$5:$AN$13,MATCH(CONCATENATE(BD_COMERCIAL!$K825," ",BD_COMERCIAL!$L825),'Curva Forward'!$B$5:$B$13,0),MATCH(GI$4,'Curva Forward'!$C$4:$AN$4,0))),DK825)</f>
        <v>0</v>
      </c>
      <c r="GJ825" s="200">
        <f>AX825*AX$2*IF($FC825="V",1,-1)*IF($Q825="Fixo",(DL825-INDEX('Curva Forward'!$C$5:$AN$13,MATCH(CONCATENATE(BD_COMERCIAL!$K825," ",BD_COMERCIAL!$L825),'Curva Forward'!$B$5:$B$13,0),MATCH(GJ$4,'Curva Forward'!$C$4:$AN$4,0))),DL825)</f>
        <v>0</v>
      </c>
      <c r="GK825" s="200">
        <f>AY825*AY$2*IF($FC825="V",1,-1)*IF($Q825="Fixo",(DM825-INDEX('Curva Forward'!$C$5:$AN$13,MATCH(CONCATENATE(BD_COMERCIAL!$K825," ",BD_COMERCIAL!$L825),'Curva Forward'!$B$5:$B$13,0),MATCH(GK$4,'Curva Forward'!$C$4:$AN$4,0))),DM825)</f>
        <v>0</v>
      </c>
      <c r="GL825" s="200">
        <f>IF(EZ825="",0,CL825*CL$2*IF($FC825="V",1,-1)*IF($Q825="Fixo",(EZ825-INDEX('Curva Forward'!$C$5:$AN$13,MATCH(CONCATENATE(BD_COMERCIAL!$K825," ",BD_COMERCIAL!$L825),'Curva Forward'!$B$5:$B$13,0),MATCH(GL$4,'Curva Forward'!$C$4:$AN$4,0))),EZ825))</f>
        <v>0</v>
      </c>
      <c r="GM825" s="200">
        <f>IF(FA825="",0,CM825*CM$2*IF($FC825="V",1,-1)*IF($Q825="Fixo",(FA825-INDEX('Curva Forward'!$C$5:$AN$13,MATCH(CONCATENATE(BD_COMERCIAL!$K825," ",BD_COMERCIAL!$L825),'Curva Forward'!$B$5:$B$13,0),MATCH(GM$4,'Curva Forward'!$C$4:$AN$4,0))),FA825))</f>
        <v>0</v>
      </c>
      <c r="GN825" s="200">
        <f>IF(FB825="",0,CN825*CN$2*IF($FC825="V",1,-1)*IF($Q825="Fixo",(FB825-INDEX('Curva Forward'!$C$5:$AN$13,MATCH(CONCATENATE(BD_COMERCIAL!$K825," ",BD_COMERCIAL!$L825),'Curva Forward'!$B$5:$B$13,0),MATCH(GN$4,'Curva Forward'!$C$4:$AN$4,0))),FB825))</f>
        <v>0</v>
      </c>
      <c r="GO825" s="201">
        <f t="shared" ca="1" si="248"/>
        <v>0</v>
      </c>
      <c r="GP825" s="201">
        <f t="shared" ca="1" si="249"/>
        <v>0</v>
      </c>
    </row>
    <row r="826" spans="1:198" ht="15" customHeight="1" x14ac:dyDescent="0.25">
      <c r="A826" s="6"/>
      <c r="B826" s="7"/>
      <c r="C826" s="8"/>
      <c r="D826" s="9"/>
      <c r="E826" s="9"/>
      <c r="F826" s="113"/>
      <c r="G826" s="10"/>
      <c r="H826" s="113"/>
      <c r="I826" s="9"/>
      <c r="J826" s="166"/>
      <c r="K826" s="10"/>
      <c r="L826" s="84"/>
      <c r="M826" s="11"/>
      <c r="N826" s="12"/>
      <c r="O826" s="10"/>
      <c r="P826" s="84"/>
      <c r="Q826" s="84"/>
      <c r="R826" s="10"/>
      <c r="S826" s="14"/>
      <c r="T826" s="11"/>
      <c r="U826" s="12"/>
      <c r="V826" s="257" t="str">
        <f ca="1">IF(U826="","",
IF(U826="NA","",
IFERROR(VLOOKUP(EOMONTH(M826,-2)+1,IPCA!$A:$B,2,0),
VLOOKUP(EOMONTH(TODAY(),-2)+1,IPCA!$A:$B,2,0))/
VLOOKUP(EOMONTH(U826,-2)+1,IPCA!$A:$B,2,0)*
P826))</f>
        <v/>
      </c>
      <c r="W826" s="84"/>
      <c r="X826" s="13"/>
      <c r="Y826" s="166"/>
      <c r="AA826" s="108"/>
      <c r="AB826" s="15"/>
      <c r="AM826" s="6"/>
      <c r="AN826" s="15"/>
      <c r="AY826" s="6"/>
      <c r="AZ826" s="15"/>
      <c r="BK826" s="6"/>
      <c r="BL826" s="15"/>
      <c r="BW826" s="6"/>
      <c r="BX826" s="15"/>
      <c r="CI826" s="6"/>
      <c r="CJ826" s="16" t="str">
        <f t="shared" si="238"/>
        <v/>
      </c>
      <c r="CK826" s="16" t="str">
        <f t="shared" si="239"/>
        <v/>
      </c>
      <c r="CL826" s="16" t="str">
        <f t="shared" si="240"/>
        <v/>
      </c>
      <c r="CM826" s="16" t="str">
        <f t="shared" si="241"/>
        <v/>
      </c>
      <c r="CN826" s="16" t="str">
        <f t="shared" si="242"/>
        <v/>
      </c>
      <c r="CO826" s="18"/>
      <c r="CP826" s="15"/>
      <c r="DA826" s="6"/>
      <c r="DB826" s="15"/>
      <c r="DM826" s="6"/>
      <c r="DN826" s="15"/>
      <c r="DY826" s="6"/>
      <c r="DZ826" s="15"/>
      <c r="EK826" s="6"/>
      <c r="EL826" s="15"/>
      <c r="EW826" s="6"/>
      <c r="EX826" s="16" t="str">
        <f t="shared" si="255"/>
        <v/>
      </c>
      <c r="EY826" s="16" t="str">
        <f t="shared" si="256"/>
        <v/>
      </c>
      <c r="EZ826" s="16" t="str">
        <f t="shared" si="257"/>
        <v/>
      </c>
      <c r="FA826" s="16" t="str">
        <f t="shared" si="258"/>
        <v/>
      </c>
      <c r="FB826" s="160" t="str">
        <f t="shared" si="259"/>
        <v/>
      </c>
      <c r="FD826" s="20"/>
      <c r="FE826"/>
      <c r="FH826" s="284">
        <f t="shared" ca="1" si="243"/>
        <v>0</v>
      </c>
      <c r="FI826" s="208">
        <f t="shared" si="244"/>
        <v>0</v>
      </c>
      <c r="FK826">
        <f t="shared" si="245"/>
        <v>0</v>
      </c>
      <c r="FL826" s="201">
        <f t="shared" ca="1" si="246"/>
        <v>0</v>
      </c>
      <c r="FM826" s="201">
        <f t="shared" ca="1" si="247"/>
        <v>0</v>
      </c>
      <c r="FN826" s="200">
        <f>AB826*AB$2*IF($FC826="V",1,-1)*IF($Q826="Fixo",(CP826-INDEX('Curva Forward'!$C$5:$AN$13,MATCH(CONCATENATE(BD_COMERCIAL!$K826," ",BD_COMERCIAL!$L826),'Curva Forward'!$B$5:$B$13,0),MATCH(FN$4,'Curva Forward'!$C$4:$AN$4,0))),CP826)</f>
        <v>0</v>
      </c>
      <c r="FO826" s="200">
        <f>AC826*AC$2*IF($FC826="V",1,-1)*IF($Q826="Fixo",(CQ826-INDEX('Curva Forward'!$C$5:$AN$13,MATCH(CONCATENATE(BD_COMERCIAL!$K826," ",BD_COMERCIAL!$L826),'Curva Forward'!$B$5:$B$13,0),MATCH(FO$4,'Curva Forward'!$C$4:$AN$4,0))),CQ826)</f>
        <v>0</v>
      </c>
      <c r="FP826" s="200">
        <f>AD826*AD$2*IF($FC826="V",1,-1)*IF($Q826="Fixo",(CR826-INDEX('Curva Forward'!$C$5:$AN$13,MATCH(CONCATENATE(BD_COMERCIAL!$K826," ",BD_COMERCIAL!$L826),'Curva Forward'!$B$5:$B$13,0),MATCH(FP$4,'Curva Forward'!$C$4:$AN$4,0))),CR826)</f>
        <v>0</v>
      </c>
      <c r="FQ826" s="200">
        <f>AE826*AE$2*IF($FC826="V",1,-1)*IF($Q826="Fixo",(CS826-INDEX('Curva Forward'!$C$5:$AN$13,MATCH(CONCATENATE(BD_COMERCIAL!$K826," ",BD_COMERCIAL!$L826),'Curva Forward'!$B$5:$B$13,0),MATCH(FQ$4,'Curva Forward'!$C$4:$AN$4,0))),CS826)</f>
        <v>0</v>
      </c>
      <c r="FR826" s="200">
        <f>AF826*AF$2*IF($FC826="V",1,-1)*IF($Q826="Fixo",(CT826-INDEX('Curva Forward'!$C$5:$AN$13,MATCH(CONCATENATE(BD_COMERCIAL!$K826," ",BD_COMERCIAL!$L826),'Curva Forward'!$B$5:$B$13,0),MATCH(FR$4,'Curva Forward'!$C$4:$AN$4,0))),CT826)</f>
        <v>0</v>
      </c>
      <c r="FS826" s="200">
        <f>AG826*AG$2*IF($FC826="V",1,-1)*IF($Q826="Fixo",(CU826-INDEX('Curva Forward'!$C$5:$AN$13,MATCH(CONCATENATE(BD_COMERCIAL!$K826," ",BD_COMERCIAL!$L826),'Curva Forward'!$B$5:$B$13,0),MATCH(FS$4,'Curva Forward'!$C$4:$AN$4,0))),CU826)</f>
        <v>0</v>
      </c>
      <c r="FT826" s="200">
        <f>AH826*AH$2*IF($FC826="V",1,-1)*IF($Q826="Fixo",(CV826-INDEX('Curva Forward'!$C$5:$AN$13,MATCH(CONCATENATE(BD_COMERCIAL!$K826," ",BD_COMERCIAL!$L826),'Curva Forward'!$B$5:$B$13,0),MATCH(FT$4,'Curva Forward'!$C$4:$AN$4,0))),CV826)</f>
        <v>0</v>
      </c>
      <c r="FU826" s="200">
        <f>AI826*AI$2*IF($FC826="V",1,-1)*IF($Q826="Fixo",(CW826-INDEX('Curva Forward'!$C$5:$AN$13,MATCH(CONCATENATE(BD_COMERCIAL!$K826," ",BD_COMERCIAL!$L826),'Curva Forward'!$B$5:$B$13,0),MATCH(FU$4,'Curva Forward'!$C$4:$AN$4,0))),CW826)</f>
        <v>0</v>
      </c>
      <c r="FV826" s="200">
        <f>AJ826*AJ$2*IF($FC826="V",1,-1)*IF($Q826="Fixo",(CX826-INDEX('Curva Forward'!$C$5:$AN$13,MATCH(CONCATENATE(BD_COMERCIAL!$K826," ",BD_COMERCIAL!$L826),'Curva Forward'!$B$5:$B$13,0),MATCH(FV$4,'Curva Forward'!$C$4:$AN$4,0))),CX826)</f>
        <v>0</v>
      </c>
      <c r="FW826" s="200">
        <f>AK826*AK$2*IF($FC826="V",1,-1)*IF($Q826="Fixo",(CY826-INDEX('Curva Forward'!$C$5:$AN$13,MATCH(CONCATENATE(BD_COMERCIAL!$K826," ",BD_COMERCIAL!$L826),'Curva Forward'!$B$5:$B$13,0),MATCH(FW$4,'Curva Forward'!$C$4:$AN$4,0))),CY826)</f>
        <v>0</v>
      </c>
      <c r="FX826" s="200">
        <f>AL826*AL$2*IF($FC826="V",1,-1)*IF($Q826="Fixo",(CZ826-INDEX('Curva Forward'!$C$5:$AN$13,MATCH(CONCATENATE(BD_COMERCIAL!$K826," ",BD_COMERCIAL!$L826),'Curva Forward'!$B$5:$B$13,0),MATCH(FX$4,'Curva Forward'!$C$4:$AN$4,0))),CZ826)</f>
        <v>0</v>
      </c>
      <c r="FY826" s="200">
        <f>AM826*AM$2*IF($FC826="V",1,-1)*IF($Q826="Fixo",(DA826-INDEX('Curva Forward'!$C$5:$AN$13,MATCH(CONCATENATE(BD_COMERCIAL!$K826," ",BD_COMERCIAL!$L826),'Curva Forward'!$B$5:$B$13,0),MATCH(FY$4,'Curva Forward'!$C$4:$AN$4,0))),DA826)</f>
        <v>0</v>
      </c>
      <c r="FZ826" s="200">
        <f>AN826*AN$2*IF($FC826="V",1,-1)*IF($Q826="Fixo",(DB826-INDEX('Curva Forward'!$C$5:$AN$13,MATCH(CONCATENATE(BD_COMERCIAL!$K826," ",BD_COMERCIAL!$L826),'Curva Forward'!$B$5:$B$13,0),MATCH(FZ$4,'Curva Forward'!$C$4:$AN$4,0))),DB826)</f>
        <v>0</v>
      </c>
      <c r="GA826" s="200">
        <f>AO826*AO$2*IF($FC826="V",1,-1)*IF($Q826="Fixo",(DC826-INDEX('Curva Forward'!$C$5:$AN$13,MATCH(CONCATENATE(BD_COMERCIAL!$K826," ",BD_COMERCIAL!$L826),'Curva Forward'!$B$5:$B$13,0),MATCH(GA$4,'Curva Forward'!$C$4:$AN$4,0))),DC826)</f>
        <v>0</v>
      </c>
      <c r="GB826" s="200">
        <f>AP826*AP$2*IF($FC826="V",1,-1)*IF($Q826="Fixo",(DD826-INDEX('Curva Forward'!$C$5:$AN$13,MATCH(CONCATENATE(BD_COMERCIAL!$K826," ",BD_COMERCIAL!$L826),'Curva Forward'!$B$5:$B$13,0),MATCH(GB$4,'Curva Forward'!$C$4:$AN$4,0))),DD826)</f>
        <v>0</v>
      </c>
      <c r="GC826" s="200">
        <f>AQ826*AQ$2*IF($FC826="V",1,-1)*IF($Q826="Fixo",(DE826-INDEX('Curva Forward'!$C$5:$AN$13,MATCH(CONCATENATE(BD_COMERCIAL!$K826," ",BD_COMERCIAL!$L826),'Curva Forward'!$B$5:$B$13,0),MATCH(GC$4,'Curva Forward'!$C$4:$AN$4,0))),DE826)</f>
        <v>0</v>
      </c>
      <c r="GD826" s="200">
        <f>AR826*AR$2*IF($FC826="V",1,-1)*IF($Q826="Fixo",(DF826-INDEX('Curva Forward'!$C$5:$AN$13,MATCH(CONCATENATE(BD_COMERCIAL!$K826," ",BD_COMERCIAL!$L826),'Curva Forward'!$B$5:$B$13,0),MATCH(GD$4,'Curva Forward'!$C$4:$AN$4,0))),DF826)</f>
        <v>0</v>
      </c>
      <c r="GE826" s="200">
        <f>AS826*AS$2*IF($FC826="V",1,-1)*IF($Q826="Fixo",(DG826-INDEX('Curva Forward'!$C$5:$AN$13,MATCH(CONCATENATE(BD_COMERCIAL!$K826," ",BD_COMERCIAL!$L826),'Curva Forward'!$B$5:$B$13,0),MATCH(GE$4,'Curva Forward'!$C$4:$AN$4,0))),DG826)</f>
        <v>0</v>
      </c>
      <c r="GF826" s="200">
        <f>AT826*AT$2*IF($FC826="V",1,-1)*IF($Q826="Fixo",(DH826-INDEX('Curva Forward'!$C$5:$AN$13,MATCH(CONCATENATE(BD_COMERCIAL!$K826," ",BD_COMERCIAL!$L826),'Curva Forward'!$B$5:$B$13,0),MATCH(GF$4,'Curva Forward'!$C$4:$AN$4,0))),DH826)</f>
        <v>0</v>
      </c>
      <c r="GG826" s="200">
        <f>AU826*AU$2*IF($FC826="V",1,-1)*IF($Q826="Fixo",(DI826-INDEX('Curva Forward'!$C$5:$AN$13,MATCH(CONCATENATE(BD_COMERCIAL!$K826," ",BD_COMERCIAL!$L826),'Curva Forward'!$B$5:$B$13,0),MATCH(GG$4,'Curva Forward'!$C$4:$AN$4,0))),DI826)</f>
        <v>0</v>
      </c>
      <c r="GH826" s="200">
        <f>AV826*AV$2*IF($FC826="V",1,-1)*IF($Q826="Fixo",(DJ826-INDEX('Curva Forward'!$C$5:$AN$13,MATCH(CONCATENATE(BD_COMERCIAL!$K826," ",BD_COMERCIAL!$L826),'Curva Forward'!$B$5:$B$13,0),MATCH(GH$4,'Curva Forward'!$C$4:$AN$4,0))),DJ826)</f>
        <v>0</v>
      </c>
      <c r="GI826" s="200">
        <f>AW826*AW$2*IF($FC826="V",1,-1)*IF($Q826="Fixo",(DK826-INDEX('Curva Forward'!$C$5:$AN$13,MATCH(CONCATENATE(BD_COMERCIAL!$K826," ",BD_COMERCIAL!$L826),'Curva Forward'!$B$5:$B$13,0),MATCH(GI$4,'Curva Forward'!$C$4:$AN$4,0))),DK826)</f>
        <v>0</v>
      </c>
      <c r="GJ826" s="200">
        <f>AX826*AX$2*IF($FC826="V",1,-1)*IF($Q826="Fixo",(DL826-INDEX('Curva Forward'!$C$5:$AN$13,MATCH(CONCATENATE(BD_COMERCIAL!$K826," ",BD_COMERCIAL!$L826),'Curva Forward'!$B$5:$B$13,0),MATCH(GJ$4,'Curva Forward'!$C$4:$AN$4,0))),DL826)</f>
        <v>0</v>
      </c>
      <c r="GK826" s="200">
        <f>AY826*AY$2*IF($FC826="V",1,-1)*IF($Q826="Fixo",(DM826-INDEX('Curva Forward'!$C$5:$AN$13,MATCH(CONCATENATE(BD_COMERCIAL!$K826," ",BD_COMERCIAL!$L826),'Curva Forward'!$B$5:$B$13,0),MATCH(GK$4,'Curva Forward'!$C$4:$AN$4,0))),DM826)</f>
        <v>0</v>
      </c>
      <c r="GL826" s="200">
        <f>IF(EZ826="",0,CL826*CL$2*IF($FC826="V",1,-1)*IF($Q826="Fixo",(EZ826-INDEX('Curva Forward'!$C$5:$AN$13,MATCH(CONCATENATE(BD_COMERCIAL!$K826," ",BD_COMERCIAL!$L826),'Curva Forward'!$B$5:$B$13,0),MATCH(GL$4,'Curva Forward'!$C$4:$AN$4,0))),EZ826))</f>
        <v>0</v>
      </c>
      <c r="GM826" s="200">
        <f>IF(FA826="",0,CM826*CM$2*IF($FC826="V",1,-1)*IF($Q826="Fixo",(FA826-INDEX('Curva Forward'!$C$5:$AN$13,MATCH(CONCATENATE(BD_COMERCIAL!$K826," ",BD_COMERCIAL!$L826),'Curva Forward'!$B$5:$B$13,0),MATCH(GM$4,'Curva Forward'!$C$4:$AN$4,0))),FA826))</f>
        <v>0</v>
      </c>
      <c r="GN826" s="200">
        <f>IF(FB826="",0,CN826*CN$2*IF($FC826="V",1,-1)*IF($Q826="Fixo",(FB826-INDEX('Curva Forward'!$C$5:$AN$13,MATCH(CONCATENATE(BD_COMERCIAL!$K826," ",BD_COMERCIAL!$L826),'Curva Forward'!$B$5:$B$13,0),MATCH(GN$4,'Curva Forward'!$C$4:$AN$4,0))),FB826))</f>
        <v>0</v>
      </c>
      <c r="GO826" s="201">
        <f t="shared" ca="1" si="248"/>
        <v>0</v>
      </c>
      <c r="GP826" s="201">
        <f t="shared" ca="1" si="249"/>
        <v>0</v>
      </c>
    </row>
    <row r="827" spans="1:198" ht="15" customHeight="1" x14ac:dyDescent="0.25">
      <c r="A827" s="6"/>
      <c r="B827" s="7"/>
      <c r="C827" s="8"/>
      <c r="D827" s="9"/>
      <c r="E827" s="9"/>
      <c r="F827" s="113"/>
      <c r="G827" s="10"/>
      <c r="H827" s="113"/>
      <c r="I827" s="9"/>
      <c r="J827" s="166"/>
      <c r="K827" s="10"/>
      <c r="L827" s="84"/>
      <c r="M827" s="11"/>
      <c r="N827" s="12"/>
      <c r="O827" s="10"/>
      <c r="P827" s="84"/>
      <c r="Q827" s="84"/>
      <c r="R827" s="10"/>
      <c r="S827" s="14"/>
      <c r="T827" s="11"/>
      <c r="U827" s="12"/>
      <c r="V827" s="257" t="str">
        <f ca="1">IF(U827="","",
IF(U827="NA","",
IFERROR(VLOOKUP(EOMONTH(M827,-2)+1,IPCA!$A:$B,2,0),
VLOOKUP(EOMONTH(TODAY(),-2)+1,IPCA!$A:$B,2,0))/
VLOOKUP(EOMONTH(U827,-2)+1,IPCA!$A:$B,2,0)*
P827))</f>
        <v/>
      </c>
      <c r="W827" s="84"/>
      <c r="X827" s="13"/>
      <c r="Y827" s="166"/>
      <c r="AA827" s="108"/>
      <c r="AB827" s="15"/>
      <c r="AM827" s="6"/>
      <c r="AN827" s="15"/>
      <c r="AY827" s="6"/>
      <c r="AZ827" s="15"/>
      <c r="BK827" s="6"/>
      <c r="BL827" s="15"/>
      <c r="BW827" s="6"/>
      <c r="BX827" s="15"/>
      <c r="CI827" s="6"/>
      <c r="CJ827" s="16" t="str">
        <f t="shared" si="238"/>
        <v/>
      </c>
      <c r="CK827" s="16" t="str">
        <f t="shared" si="239"/>
        <v/>
      </c>
      <c r="CL827" s="16" t="str">
        <f t="shared" si="240"/>
        <v/>
      </c>
      <c r="CM827" s="16" t="str">
        <f t="shared" si="241"/>
        <v/>
      </c>
      <c r="CN827" s="16" t="str">
        <f t="shared" si="242"/>
        <v/>
      </c>
      <c r="CO827" s="18"/>
      <c r="CP827" s="15"/>
      <c r="DA827" s="6"/>
      <c r="DB827" s="15"/>
      <c r="DM827" s="6"/>
      <c r="DN827" s="15"/>
      <c r="DY827" s="6"/>
      <c r="DZ827" s="15"/>
      <c r="EK827" s="6"/>
      <c r="EL827" s="15"/>
      <c r="EW827" s="6"/>
      <c r="EX827" s="16" t="str">
        <f t="shared" si="255"/>
        <v/>
      </c>
      <c r="EY827" s="16" t="str">
        <f t="shared" si="256"/>
        <v/>
      </c>
      <c r="EZ827" s="16" t="str">
        <f t="shared" si="257"/>
        <v/>
      </c>
      <c r="FA827" s="16" t="str">
        <f t="shared" si="258"/>
        <v/>
      </c>
      <c r="FB827" s="160" t="str">
        <f t="shared" si="259"/>
        <v/>
      </c>
      <c r="FD827" s="20"/>
      <c r="FE827"/>
      <c r="FH827" s="284">
        <f t="shared" ca="1" si="243"/>
        <v>0</v>
      </c>
      <c r="FI827" s="208">
        <f t="shared" si="244"/>
        <v>0</v>
      </c>
      <c r="FK827">
        <f t="shared" si="245"/>
        <v>0</v>
      </c>
      <c r="FL827" s="201">
        <f t="shared" ca="1" si="246"/>
        <v>0</v>
      </c>
      <c r="FM827" s="201">
        <f t="shared" ca="1" si="247"/>
        <v>0</v>
      </c>
      <c r="FN827" s="200">
        <f>AB827*AB$2*IF($FC827="V",1,-1)*IF($Q827="Fixo",(CP827-INDEX('Curva Forward'!$C$5:$AN$13,MATCH(CONCATENATE(BD_COMERCIAL!$K827," ",BD_COMERCIAL!$L827),'Curva Forward'!$B$5:$B$13,0),MATCH(FN$4,'Curva Forward'!$C$4:$AN$4,0))),CP827)</f>
        <v>0</v>
      </c>
      <c r="FO827" s="200">
        <f>AC827*AC$2*IF($FC827="V",1,-1)*IF($Q827="Fixo",(CQ827-INDEX('Curva Forward'!$C$5:$AN$13,MATCH(CONCATENATE(BD_COMERCIAL!$K827," ",BD_COMERCIAL!$L827),'Curva Forward'!$B$5:$B$13,0),MATCH(FO$4,'Curva Forward'!$C$4:$AN$4,0))),CQ827)</f>
        <v>0</v>
      </c>
      <c r="FP827" s="200">
        <f>AD827*AD$2*IF($FC827="V",1,-1)*IF($Q827="Fixo",(CR827-INDEX('Curva Forward'!$C$5:$AN$13,MATCH(CONCATENATE(BD_COMERCIAL!$K827," ",BD_COMERCIAL!$L827),'Curva Forward'!$B$5:$B$13,0),MATCH(FP$4,'Curva Forward'!$C$4:$AN$4,0))),CR827)</f>
        <v>0</v>
      </c>
      <c r="FQ827" s="200">
        <f>AE827*AE$2*IF($FC827="V",1,-1)*IF($Q827="Fixo",(CS827-INDEX('Curva Forward'!$C$5:$AN$13,MATCH(CONCATENATE(BD_COMERCIAL!$K827," ",BD_COMERCIAL!$L827),'Curva Forward'!$B$5:$B$13,0),MATCH(FQ$4,'Curva Forward'!$C$4:$AN$4,0))),CS827)</f>
        <v>0</v>
      </c>
      <c r="FR827" s="200">
        <f>AF827*AF$2*IF($FC827="V",1,-1)*IF($Q827="Fixo",(CT827-INDEX('Curva Forward'!$C$5:$AN$13,MATCH(CONCATENATE(BD_COMERCIAL!$K827," ",BD_COMERCIAL!$L827),'Curva Forward'!$B$5:$B$13,0),MATCH(FR$4,'Curva Forward'!$C$4:$AN$4,0))),CT827)</f>
        <v>0</v>
      </c>
      <c r="FS827" s="200">
        <f>AG827*AG$2*IF($FC827="V",1,-1)*IF($Q827="Fixo",(CU827-INDEX('Curva Forward'!$C$5:$AN$13,MATCH(CONCATENATE(BD_COMERCIAL!$K827," ",BD_COMERCIAL!$L827),'Curva Forward'!$B$5:$B$13,0),MATCH(FS$4,'Curva Forward'!$C$4:$AN$4,0))),CU827)</f>
        <v>0</v>
      </c>
      <c r="FT827" s="200">
        <f>AH827*AH$2*IF($FC827="V",1,-1)*IF($Q827="Fixo",(CV827-INDEX('Curva Forward'!$C$5:$AN$13,MATCH(CONCATENATE(BD_COMERCIAL!$K827," ",BD_COMERCIAL!$L827),'Curva Forward'!$B$5:$B$13,0),MATCH(FT$4,'Curva Forward'!$C$4:$AN$4,0))),CV827)</f>
        <v>0</v>
      </c>
      <c r="FU827" s="200">
        <f>AI827*AI$2*IF($FC827="V",1,-1)*IF($Q827="Fixo",(CW827-INDEX('Curva Forward'!$C$5:$AN$13,MATCH(CONCATENATE(BD_COMERCIAL!$K827," ",BD_COMERCIAL!$L827),'Curva Forward'!$B$5:$B$13,0),MATCH(FU$4,'Curva Forward'!$C$4:$AN$4,0))),CW827)</f>
        <v>0</v>
      </c>
      <c r="FV827" s="200">
        <f>AJ827*AJ$2*IF($FC827="V",1,-1)*IF($Q827="Fixo",(CX827-INDEX('Curva Forward'!$C$5:$AN$13,MATCH(CONCATENATE(BD_COMERCIAL!$K827," ",BD_COMERCIAL!$L827),'Curva Forward'!$B$5:$B$13,0),MATCH(FV$4,'Curva Forward'!$C$4:$AN$4,0))),CX827)</f>
        <v>0</v>
      </c>
      <c r="FW827" s="200">
        <f>AK827*AK$2*IF($FC827="V",1,-1)*IF($Q827="Fixo",(CY827-INDEX('Curva Forward'!$C$5:$AN$13,MATCH(CONCATENATE(BD_COMERCIAL!$K827," ",BD_COMERCIAL!$L827),'Curva Forward'!$B$5:$B$13,0),MATCH(FW$4,'Curva Forward'!$C$4:$AN$4,0))),CY827)</f>
        <v>0</v>
      </c>
      <c r="FX827" s="200">
        <f>AL827*AL$2*IF($FC827="V",1,-1)*IF($Q827="Fixo",(CZ827-INDEX('Curva Forward'!$C$5:$AN$13,MATCH(CONCATENATE(BD_COMERCIAL!$K827," ",BD_COMERCIAL!$L827),'Curva Forward'!$B$5:$B$13,0),MATCH(FX$4,'Curva Forward'!$C$4:$AN$4,0))),CZ827)</f>
        <v>0</v>
      </c>
      <c r="FY827" s="200">
        <f>AM827*AM$2*IF($FC827="V",1,-1)*IF($Q827="Fixo",(DA827-INDEX('Curva Forward'!$C$5:$AN$13,MATCH(CONCATENATE(BD_COMERCIAL!$K827," ",BD_COMERCIAL!$L827),'Curva Forward'!$B$5:$B$13,0),MATCH(FY$4,'Curva Forward'!$C$4:$AN$4,0))),DA827)</f>
        <v>0</v>
      </c>
      <c r="FZ827" s="200">
        <f>AN827*AN$2*IF($FC827="V",1,-1)*IF($Q827="Fixo",(DB827-INDEX('Curva Forward'!$C$5:$AN$13,MATCH(CONCATENATE(BD_COMERCIAL!$K827," ",BD_COMERCIAL!$L827),'Curva Forward'!$B$5:$B$13,0),MATCH(FZ$4,'Curva Forward'!$C$4:$AN$4,0))),DB827)</f>
        <v>0</v>
      </c>
      <c r="GA827" s="200">
        <f>AO827*AO$2*IF($FC827="V",1,-1)*IF($Q827="Fixo",(DC827-INDEX('Curva Forward'!$C$5:$AN$13,MATCH(CONCATENATE(BD_COMERCIAL!$K827," ",BD_COMERCIAL!$L827),'Curva Forward'!$B$5:$B$13,0),MATCH(GA$4,'Curva Forward'!$C$4:$AN$4,0))),DC827)</f>
        <v>0</v>
      </c>
      <c r="GB827" s="200">
        <f>AP827*AP$2*IF($FC827="V",1,-1)*IF($Q827="Fixo",(DD827-INDEX('Curva Forward'!$C$5:$AN$13,MATCH(CONCATENATE(BD_COMERCIAL!$K827," ",BD_COMERCIAL!$L827),'Curva Forward'!$B$5:$B$13,0),MATCH(GB$4,'Curva Forward'!$C$4:$AN$4,0))),DD827)</f>
        <v>0</v>
      </c>
      <c r="GC827" s="200">
        <f>AQ827*AQ$2*IF($FC827="V",1,-1)*IF($Q827="Fixo",(DE827-INDEX('Curva Forward'!$C$5:$AN$13,MATCH(CONCATENATE(BD_COMERCIAL!$K827," ",BD_COMERCIAL!$L827),'Curva Forward'!$B$5:$B$13,0),MATCH(GC$4,'Curva Forward'!$C$4:$AN$4,0))),DE827)</f>
        <v>0</v>
      </c>
      <c r="GD827" s="200">
        <f>AR827*AR$2*IF($FC827="V",1,-1)*IF($Q827="Fixo",(DF827-INDEX('Curva Forward'!$C$5:$AN$13,MATCH(CONCATENATE(BD_COMERCIAL!$K827," ",BD_COMERCIAL!$L827),'Curva Forward'!$B$5:$B$13,0),MATCH(GD$4,'Curva Forward'!$C$4:$AN$4,0))),DF827)</f>
        <v>0</v>
      </c>
      <c r="GE827" s="200">
        <f>AS827*AS$2*IF($FC827="V",1,-1)*IF($Q827="Fixo",(DG827-INDEX('Curva Forward'!$C$5:$AN$13,MATCH(CONCATENATE(BD_COMERCIAL!$K827," ",BD_COMERCIAL!$L827),'Curva Forward'!$B$5:$B$13,0),MATCH(GE$4,'Curva Forward'!$C$4:$AN$4,0))),DG827)</f>
        <v>0</v>
      </c>
      <c r="GF827" s="200">
        <f>AT827*AT$2*IF($FC827="V",1,-1)*IF($Q827="Fixo",(DH827-INDEX('Curva Forward'!$C$5:$AN$13,MATCH(CONCATENATE(BD_COMERCIAL!$K827," ",BD_COMERCIAL!$L827),'Curva Forward'!$B$5:$B$13,0),MATCH(GF$4,'Curva Forward'!$C$4:$AN$4,0))),DH827)</f>
        <v>0</v>
      </c>
      <c r="GG827" s="200">
        <f>AU827*AU$2*IF($FC827="V",1,-1)*IF($Q827="Fixo",(DI827-INDEX('Curva Forward'!$C$5:$AN$13,MATCH(CONCATENATE(BD_COMERCIAL!$K827," ",BD_COMERCIAL!$L827),'Curva Forward'!$B$5:$B$13,0),MATCH(GG$4,'Curva Forward'!$C$4:$AN$4,0))),DI827)</f>
        <v>0</v>
      </c>
      <c r="GH827" s="200">
        <f>AV827*AV$2*IF($FC827="V",1,-1)*IF($Q827="Fixo",(DJ827-INDEX('Curva Forward'!$C$5:$AN$13,MATCH(CONCATENATE(BD_COMERCIAL!$K827," ",BD_COMERCIAL!$L827),'Curva Forward'!$B$5:$B$13,0),MATCH(GH$4,'Curva Forward'!$C$4:$AN$4,0))),DJ827)</f>
        <v>0</v>
      </c>
      <c r="GI827" s="200">
        <f>AW827*AW$2*IF($FC827="V",1,-1)*IF($Q827="Fixo",(DK827-INDEX('Curva Forward'!$C$5:$AN$13,MATCH(CONCATENATE(BD_COMERCIAL!$K827," ",BD_COMERCIAL!$L827),'Curva Forward'!$B$5:$B$13,0),MATCH(GI$4,'Curva Forward'!$C$4:$AN$4,0))),DK827)</f>
        <v>0</v>
      </c>
      <c r="GJ827" s="200">
        <f>AX827*AX$2*IF($FC827="V",1,-1)*IF($Q827="Fixo",(DL827-INDEX('Curva Forward'!$C$5:$AN$13,MATCH(CONCATENATE(BD_COMERCIAL!$K827," ",BD_COMERCIAL!$L827),'Curva Forward'!$B$5:$B$13,0),MATCH(GJ$4,'Curva Forward'!$C$4:$AN$4,0))),DL827)</f>
        <v>0</v>
      </c>
      <c r="GK827" s="200">
        <f>AY827*AY$2*IF($FC827="V",1,-1)*IF($Q827="Fixo",(DM827-INDEX('Curva Forward'!$C$5:$AN$13,MATCH(CONCATENATE(BD_COMERCIAL!$K827," ",BD_COMERCIAL!$L827),'Curva Forward'!$B$5:$B$13,0),MATCH(GK$4,'Curva Forward'!$C$4:$AN$4,0))),DM827)</f>
        <v>0</v>
      </c>
      <c r="GL827" s="200">
        <f>IF(EZ827="",0,CL827*CL$2*IF($FC827="V",1,-1)*IF($Q827="Fixo",(EZ827-INDEX('Curva Forward'!$C$5:$AN$13,MATCH(CONCATENATE(BD_COMERCIAL!$K827," ",BD_COMERCIAL!$L827),'Curva Forward'!$B$5:$B$13,0),MATCH(GL$4,'Curva Forward'!$C$4:$AN$4,0))),EZ827))</f>
        <v>0</v>
      </c>
      <c r="GM827" s="200">
        <f>IF(FA827="",0,CM827*CM$2*IF($FC827="V",1,-1)*IF($Q827="Fixo",(FA827-INDEX('Curva Forward'!$C$5:$AN$13,MATCH(CONCATENATE(BD_COMERCIAL!$K827," ",BD_COMERCIAL!$L827),'Curva Forward'!$B$5:$B$13,0),MATCH(GM$4,'Curva Forward'!$C$4:$AN$4,0))),FA827))</f>
        <v>0</v>
      </c>
      <c r="GN827" s="200">
        <f>IF(FB827="",0,CN827*CN$2*IF($FC827="V",1,-1)*IF($Q827="Fixo",(FB827-INDEX('Curva Forward'!$C$5:$AN$13,MATCH(CONCATENATE(BD_COMERCIAL!$K827," ",BD_COMERCIAL!$L827),'Curva Forward'!$B$5:$B$13,0),MATCH(GN$4,'Curva Forward'!$C$4:$AN$4,0))),FB827))</f>
        <v>0</v>
      </c>
      <c r="GO827" s="201">
        <f t="shared" ca="1" si="248"/>
        <v>0</v>
      </c>
      <c r="GP827" s="201">
        <f t="shared" ca="1" si="249"/>
        <v>0</v>
      </c>
    </row>
    <row r="828" spans="1:198" ht="15" customHeight="1" x14ac:dyDescent="0.25">
      <c r="A828" s="6"/>
      <c r="B828" s="7"/>
      <c r="C828" s="8"/>
      <c r="D828" s="9"/>
      <c r="E828" s="9"/>
      <c r="F828" s="113"/>
      <c r="G828" s="10"/>
      <c r="H828" s="113"/>
      <c r="I828" s="9"/>
      <c r="J828" s="166"/>
      <c r="K828" s="10"/>
      <c r="L828" s="84"/>
      <c r="M828" s="11"/>
      <c r="N828" s="12"/>
      <c r="O828" s="10"/>
      <c r="P828" s="84"/>
      <c r="Q828" s="84"/>
      <c r="R828" s="10"/>
      <c r="S828" s="14"/>
      <c r="T828" s="11"/>
      <c r="U828" s="12"/>
      <c r="V828" s="257" t="str">
        <f ca="1">IF(U828="","",
IF(U828="NA","",
IFERROR(VLOOKUP(EOMONTH(M828,-2)+1,IPCA!$A:$B,2,0),
VLOOKUP(EOMONTH(TODAY(),-2)+1,IPCA!$A:$B,2,0))/
VLOOKUP(EOMONTH(U828,-2)+1,IPCA!$A:$B,2,0)*
P828))</f>
        <v/>
      </c>
      <c r="W828" s="84"/>
      <c r="X828" s="13"/>
      <c r="Y828" s="166"/>
      <c r="AA828" s="108"/>
      <c r="AB828" s="15"/>
      <c r="AM828" s="6"/>
      <c r="AN828" s="15"/>
      <c r="AY828" s="6"/>
      <c r="AZ828" s="15"/>
      <c r="BK828" s="6"/>
      <c r="BL828" s="15"/>
      <c r="BW828" s="6"/>
      <c r="BX828" s="15"/>
      <c r="CI828" s="6"/>
      <c r="CJ828" s="16" t="str">
        <f t="shared" si="238"/>
        <v/>
      </c>
      <c r="CK828" s="16" t="str">
        <f t="shared" si="239"/>
        <v/>
      </c>
      <c r="CL828" s="16" t="str">
        <f t="shared" si="240"/>
        <v/>
      </c>
      <c r="CM828" s="16" t="str">
        <f t="shared" si="241"/>
        <v/>
      </c>
      <c r="CN828" s="16" t="str">
        <f t="shared" si="242"/>
        <v/>
      </c>
      <c r="CO828" s="18"/>
      <c r="CP828" s="15"/>
      <c r="DA828" s="6"/>
      <c r="DB828" s="15"/>
      <c r="DM828" s="6"/>
      <c r="DN828" s="15"/>
      <c r="DY828" s="6"/>
      <c r="DZ828" s="15"/>
      <c r="EK828" s="6"/>
      <c r="EL828" s="15"/>
      <c r="EW828" s="6"/>
      <c r="EX828" s="16" t="str">
        <f t="shared" si="255"/>
        <v/>
      </c>
      <c r="EY828" s="16" t="str">
        <f t="shared" si="256"/>
        <v/>
      </c>
      <c r="EZ828" s="16" t="str">
        <f t="shared" si="257"/>
        <v/>
      </c>
      <c r="FA828" s="16" t="str">
        <f t="shared" si="258"/>
        <v/>
      </c>
      <c r="FB828" s="160" t="str">
        <f t="shared" si="259"/>
        <v/>
      </c>
      <c r="FD828" s="20"/>
      <c r="FE828"/>
      <c r="FH828" s="284">
        <f t="shared" ca="1" si="243"/>
        <v>0</v>
      </c>
      <c r="FI828" s="208">
        <f t="shared" si="244"/>
        <v>0</v>
      </c>
      <c r="FK828">
        <f t="shared" si="245"/>
        <v>0</v>
      </c>
      <c r="FL828" s="201">
        <f t="shared" ca="1" si="246"/>
        <v>0</v>
      </c>
      <c r="FM828" s="201">
        <f t="shared" ca="1" si="247"/>
        <v>0</v>
      </c>
      <c r="FN828" s="200">
        <f>AB828*AB$2*IF($FC828="V",1,-1)*IF($Q828="Fixo",(CP828-INDEX('Curva Forward'!$C$5:$AN$13,MATCH(CONCATENATE(BD_COMERCIAL!$K828," ",BD_COMERCIAL!$L828),'Curva Forward'!$B$5:$B$13,0),MATCH(FN$4,'Curva Forward'!$C$4:$AN$4,0))),CP828)</f>
        <v>0</v>
      </c>
      <c r="FO828" s="200">
        <f>AC828*AC$2*IF($FC828="V",1,-1)*IF($Q828="Fixo",(CQ828-INDEX('Curva Forward'!$C$5:$AN$13,MATCH(CONCATENATE(BD_COMERCIAL!$K828," ",BD_COMERCIAL!$L828),'Curva Forward'!$B$5:$B$13,0),MATCH(FO$4,'Curva Forward'!$C$4:$AN$4,0))),CQ828)</f>
        <v>0</v>
      </c>
      <c r="FP828" s="200">
        <f>AD828*AD$2*IF($FC828="V",1,-1)*IF($Q828="Fixo",(CR828-INDEX('Curva Forward'!$C$5:$AN$13,MATCH(CONCATENATE(BD_COMERCIAL!$K828," ",BD_COMERCIAL!$L828),'Curva Forward'!$B$5:$B$13,0),MATCH(FP$4,'Curva Forward'!$C$4:$AN$4,0))),CR828)</f>
        <v>0</v>
      </c>
      <c r="FQ828" s="200">
        <f>AE828*AE$2*IF($FC828="V",1,-1)*IF($Q828="Fixo",(CS828-INDEX('Curva Forward'!$C$5:$AN$13,MATCH(CONCATENATE(BD_COMERCIAL!$K828," ",BD_COMERCIAL!$L828),'Curva Forward'!$B$5:$B$13,0),MATCH(FQ$4,'Curva Forward'!$C$4:$AN$4,0))),CS828)</f>
        <v>0</v>
      </c>
      <c r="FR828" s="200">
        <f>AF828*AF$2*IF($FC828="V",1,-1)*IF($Q828="Fixo",(CT828-INDEX('Curva Forward'!$C$5:$AN$13,MATCH(CONCATENATE(BD_COMERCIAL!$K828," ",BD_COMERCIAL!$L828),'Curva Forward'!$B$5:$B$13,0),MATCH(FR$4,'Curva Forward'!$C$4:$AN$4,0))),CT828)</f>
        <v>0</v>
      </c>
      <c r="FS828" s="200">
        <f>AG828*AG$2*IF($FC828="V",1,-1)*IF($Q828="Fixo",(CU828-INDEX('Curva Forward'!$C$5:$AN$13,MATCH(CONCATENATE(BD_COMERCIAL!$K828," ",BD_COMERCIAL!$L828),'Curva Forward'!$B$5:$B$13,0),MATCH(FS$4,'Curva Forward'!$C$4:$AN$4,0))),CU828)</f>
        <v>0</v>
      </c>
      <c r="FT828" s="200">
        <f>AH828*AH$2*IF($FC828="V",1,-1)*IF($Q828="Fixo",(CV828-INDEX('Curva Forward'!$C$5:$AN$13,MATCH(CONCATENATE(BD_COMERCIAL!$K828," ",BD_COMERCIAL!$L828),'Curva Forward'!$B$5:$B$13,0),MATCH(FT$4,'Curva Forward'!$C$4:$AN$4,0))),CV828)</f>
        <v>0</v>
      </c>
      <c r="FU828" s="200">
        <f>AI828*AI$2*IF($FC828="V",1,-1)*IF($Q828="Fixo",(CW828-INDEX('Curva Forward'!$C$5:$AN$13,MATCH(CONCATENATE(BD_COMERCIAL!$K828," ",BD_COMERCIAL!$L828),'Curva Forward'!$B$5:$B$13,0),MATCH(FU$4,'Curva Forward'!$C$4:$AN$4,0))),CW828)</f>
        <v>0</v>
      </c>
      <c r="FV828" s="200">
        <f>AJ828*AJ$2*IF($FC828="V",1,-1)*IF($Q828="Fixo",(CX828-INDEX('Curva Forward'!$C$5:$AN$13,MATCH(CONCATENATE(BD_COMERCIAL!$K828," ",BD_COMERCIAL!$L828),'Curva Forward'!$B$5:$B$13,0),MATCH(FV$4,'Curva Forward'!$C$4:$AN$4,0))),CX828)</f>
        <v>0</v>
      </c>
      <c r="FW828" s="200">
        <f>AK828*AK$2*IF($FC828="V",1,-1)*IF($Q828="Fixo",(CY828-INDEX('Curva Forward'!$C$5:$AN$13,MATCH(CONCATENATE(BD_COMERCIAL!$K828," ",BD_COMERCIAL!$L828),'Curva Forward'!$B$5:$B$13,0),MATCH(FW$4,'Curva Forward'!$C$4:$AN$4,0))),CY828)</f>
        <v>0</v>
      </c>
      <c r="FX828" s="200">
        <f>AL828*AL$2*IF($FC828="V",1,-1)*IF($Q828="Fixo",(CZ828-INDEX('Curva Forward'!$C$5:$AN$13,MATCH(CONCATENATE(BD_COMERCIAL!$K828," ",BD_COMERCIAL!$L828),'Curva Forward'!$B$5:$B$13,0),MATCH(FX$4,'Curva Forward'!$C$4:$AN$4,0))),CZ828)</f>
        <v>0</v>
      </c>
      <c r="FY828" s="200">
        <f>AM828*AM$2*IF($FC828="V",1,-1)*IF($Q828="Fixo",(DA828-INDEX('Curva Forward'!$C$5:$AN$13,MATCH(CONCATENATE(BD_COMERCIAL!$K828," ",BD_COMERCIAL!$L828),'Curva Forward'!$B$5:$B$13,0),MATCH(FY$4,'Curva Forward'!$C$4:$AN$4,0))),DA828)</f>
        <v>0</v>
      </c>
      <c r="FZ828" s="200">
        <f>AN828*AN$2*IF($FC828="V",1,-1)*IF($Q828="Fixo",(DB828-INDEX('Curva Forward'!$C$5:$AN$13,MATCH(CONCATENATE(BD_COMERCIAL!$K828," ",BD_COMERCIAL!$L828),'Curva Forward'!$B$5:$B$13,0),MATCH(FZ$4,'Curva Forward'!$C$4:$AN$4,0))),DB828)</f>
        <v>0</v>
      </c>
      <c r="GA828" s="200">
        <f>AO828*AO$2*IF($FC828="V",1,-1)*IF($Q828="Fixo",(DC828-INDEX('Curva Forward'!$C$5:$AN$13,MATCH(CONCATENATE(BD_COMERCIAL!$K828," ",BD_COMERCIAL!$L828),'Curva Forward'!$B$5:$B$13,0),MATCH(GA$4,'Curva Forward'!$C$4:$AN$4,0))),DC828)</f>
        <v>0</v>
      </c>
      <c r="GB828" s="200">
        <f>AP828*AP$2*IF($FC828="V",1,-1)*IF($Q828="Fixo",(DD828-INDEX('Curva Forward'!$C$5:$AN$13,MATCH(CONCATENATE(BD_COMERCIAL!$K828," ",BD_COMERCIAL!$L828),'Curva Forward'!$B$5:$B$13,0),MATCH(GB$4,'Curva Forward'!$C$4:$AN$4,0))),DD828)</f>
        <v>0</v>
      </c>
      <c r="GC828" s="200">
        <f>AQ828*AQ$2*IF($FC828="V",1,-1)*IF($Q828="Fixo",(DE828-INDEX('Curva Forward'!$C$5:$AN$13,MATCH(CONCATENATE(BD_COMERCIAL!$K828," ",BD_COMERCIAL!$L828),'Curva Forward'!$B$5:$B$13,0),MATCH(GC$4,'Curva Forward'!$C$4:$AN$4,0))),DE828)</f>
        <v>0</v>
      </c>
      <c r="GD828" s="200">
        <f>AR828*AR$2*IF($FC828="V",1,-1)*IF($Q828="Fixo",(DF828-INDEX('Curva Forward'!$C$5:$AN$13,MATCH(CONCATENATE(BD_COMERCIAL!$K828," ",BD_COMERCIAL!$L828),'Curva Forward'!$B$5:$B$13,0),MATCH(GD$4,'Curva Forward'!$C$4:$AN$4,0))),DF828)</f>
        <v>0</v>
      </c>
      <c r="GE828" s="200">
        <f>AS828*AS$2*IF($FC828="V",1,-1)*IF($Q828="Fixo",(DG828-INDEX('Curva Forward'!$C$5:$AN$13,MATCH(CONCATENATE(BD_COMERCIAL!$K828," ",BD_COMERCIAL!$L828),'Curva Forward'!$B$5:$B$13,0),MATCH(GE$4,'Curva Forward'!$C$4:$AN$4,0))),DG828)</f>
        <v>0</v>
      </c>
      <c r="GF828" s="200">
        <f>AT828*AT$2*IF($FC828="V",1,-1)*IF($Q828="Fixo",(DH828-INDEX('Curva Forward'!$C$5:$AN$13,MATCH(CONCATENATE(BD_COMERCIAL!$K828," ",BD_COMERCIAL!$L828),'Curva Forward'!$B$5:$B$13,0),MATCH(GF$4,'Curva Forward'!$C$4:$AN$4,0))),DH828)</f>
        <v>0</v>
      </c>
      <c r="GG828" s="200">
        <f>AU828*AU$2*IF($FC828="V",1,-1)*IF($Q828="Fixo",(DI828-INDEX('Curva Forward'!$C$5:$AN$13,MATCH(CONCATENATE(BD_COMERCIAL!$K828," ",BD_COMERCIAL!$L828),'Curva Forward'!$B$5:$B$13,0),MATCH(GG$4,'Curva Forward'!$C$4:$AN$4,0))),DI828)</f>
        <v>0</v>
      </c>
      <c r="GH828" s="200">
        <f>AV828*AV$2*IF($FC828="V",1,-1)*IF($Q828="Fixo",(DJ828-INDEX('Curva Forward'!$C$5:$AN$13,MATCH(CONCATENATE(BD_COMERCIAL!$K828," ",BD_COMERCIAL!$L828),'Curva Forward'!$B$5:$B$13,0),MATCH(GH$4,'Curva Forward'!$C$4:$AN$4,0))),DJ828)</f>
        <v>0</v>
      </c>
      <c r="GI828" s="200">
        <f>AW828*AW$2*IF($FC828="V",1,-1)*IF($Q828="Fixo",(DK828-INDEX('Curva Forward'!$C$5:$AN$13,MATCH(CONCATENATE(BD_COMERCIAL!$K828," ",BD_COMERCIAL!$L828),'Curva Forward'!$B$5:$B$13,0),MATCH(GI$4,'Curva Forward'!$C$4:$AN$4,0))),DK828)</f>
        <v>0</v>
      </c>
      <c r="GJ828" s="200">
        <f>AX828*AX$2*IF($FC828="V",1,-1)*IF($Q828="Fixo",(DL828-INDEX('Curva Forward'!$C$5:$AN$13,MATCH(CONCATENATE(BD_COMERCIAL!$K828," ",BD_COMERCIAL!$L828),'Curva Forward'!$B$5:$B$13,0),MATCH(GJ$4,'Curva Forward'!$C$4:$AN$4,0))),DL828)</f>
        <v>0</v>
      </c>
      <c r="GK828" s="200">
        <f>AY828*AY$2*IF($FC828="V",1,-1)*IF($Q828="Fixo",(DM828-INDEX('Curva Forward'!$C$5:$AN$13,MATCH(CONCATENATE(BD_COMERCIAL!$K828," ",BD_COMERCIAL!$L828),'Curva Forward'!$B$5:$B$13,0),MATCH(GK$4,'Curva Forward'!$C$4:$AN$4,0))),DM828)</f>
        <v>0</v>
      </c>
      <c r="GL828" s="200">
        <f>IF(EZ828="",0,CL828*CL$2*IF($FC828="V",1,-1)*IF($Q828="Fixo",(EZ828-INDEX('Curva Forward'!$C$5:$AN$13,MATCH(CONCATENATE(BD_COMERCIAL!$K828," ",BD_COMERCIAL!$L828),'Curva Forward'!$B$5:$B$13,0),MATCH(GL$4,'Curva Forward'!$C$4:$AN$4,0))),EZ828))</f>
        <v>0</v>
      </c>
      <c r="GM828" s="200">
        <f>IF(FA828="",0,CM828*CM$2*IF($FC828="V",1,-1)*IF($Q828="Fixo",(FA828-INDEX('Curva Forward'!$C$5:$AN$13,MATCH(CONCATENATE(BD_COMERCIAL!$K828," ",BD_COMERCIAL!$L828),'Curva Forward'!$B$5:$B$13,0),MATCH(GM$4,'Curva Forward'!$C$4:$AN$4,0))),FA828))</f>
        <v>0</v>
      </c>
      <c r="GN828" s="200">
        <f>IF(FB828="",0,CN828*CN$2*IF($FC828="V",1,-1)*IF($Q828="Fixo",(FB828-INDEX('Curva Forward'!$C$5:$AN$13,MATCH(CONCATENATE(BD_COMERCIAL!$K828," ",BD_COMERCIAL!$L828),'Curva Forward'!$B$5:$B$13,0),MATCH(GN$4,'Curva Forward'!$C$4:$AN$4,0))),FB828))</f>
        <v>0</v>
      </c>
      <c r="GO828" s="201">
        <f t="shared" ca="1" si="248"/>
        <v>0</v>
      </c>
      <c r="GP828" s="201">
        <f t="shared" ca="1" si="249"/>
        <v>0</v>
      </c>
    </row>
    <row r="829" spans="1:198" ht="15" customHeight="1" x14ac:dyDescent="0.25">
      <c r="A829" s="6"/>
      <c r="B829" s="7"/>
      <c r="C829" s="8"/>
      <c r="D829" s="9"/>
      <c r="E829" s="9"/>
      <c r="F829" s="113"/>
      <c r="G829" s="10"/>
      <c r="H829" s="113"/>
      <c r="I829" s="9"/>
      <c r="J829" s="166"/>
      <c r="K829" s="10"/>
      <c r="L829" s="84"/>
      <c r="M829" s="11"/>
      <c r="N829" s="12"/>
      <c r="O829" s="10"/>
      <c r="P829" s="84"/>
      <c r="Q829" s="84"/>
      <c r="R829" s="10"/>
      <c r="S829" s="14"/>
      <c r="T829" s="11"/>
      <c r="U829" s="12"/>
      <c r="V829" s="257" t="str">
        <f ca="1">IF(U829="","",
IF(U829="NA","",
IFERROR(VLOOKUP(EOMONTH(M829,-2)+1,IPCA!$A:$B,2,0),
VLOOKUP(EOMONTH(TODAY(),-2)+1,IPCA!$A:$B,2,0))/
VLOOKUP(EOMONTH(U829,-2)+1,IPCA!$A:$B,2,0)*
P829))</f>
        <v/>
      </c>
      <c r="W829" s="84"/>
      <c r="X829" s="13"/>
      <c r="Y829" s="166"/>
      <c r="AA829" s="108"/>
      <c r="AB829" s="15"/>
      <c r="AM829" s="6"/>
      <c r="AN829" s="15"/>
      <c r="AY829" s="6"/>
      <c r="AZ829" s="15"/>
      <c r="BK829" s="6"/>
      <c r="BL829" s="15"/>
      <c r="BW829" s="6"/>
      <c r="BX829" s="15"/>
      <c r="CI829" s="6"/>
      <c r="CJ829" s="16" t="str">
        <f t="shared" si="238"/>
        <v/>
      </c>
      <c r="CK829" s="16" t="str">
        <f t="shared" si="239"/>
        <v/>
      </c>
      <c r="CL829" s="16" t="str">
        <f t="shared" si="240"/>
        <v/>
      </c>
      <c r="CM829" s="16" t="str">
        <f t="shared" si="241"/>
        <v/>
      </c>
      <c r="CN829" s="16" t="str">
        <f t="shared" si="242"/>
        <v/>
      </c>
      <c r="CO829" s="18"/>
      <c r="CP829" s="15"/>
      <c r="DA829" s="6"/>
      <c r="DB829" s="15"/>
      <c r="DM829" s="6"/>
      <c r="DN829" s="15"/>
      <c r="DY829" s="6"/>
      <c r="DZ829" s="15"/>
      <c r="EK829" s="6"/>
      <c r="EL829" s="15"/>
      <c r="EW829" s="6"/>
      <c r="EX829" s="16" t="str">
        <f t="shared" si="255"/>
        <v/>
      </c>
      <c r="EY829" s="16" t="str">
        <f t="shared" si="256"/>
        <v/>
      </c>
      <c r="EZ829" s="16" t="str">
        <f t="shared" si="257"/>
        <v/>
      </c>
      <c r="FA829" s="16" t="str">
        <f t="shared" si="258"/>
        <v/>
      </c>
      <c r="FB829" s="160" t="str">
        <f t="shared" si="259"/>
        <v/>
      </c>
      <c r="FD829" s="20"/>
      <c r="FE829"/>
      <c r="FH829" s="284">
        <f t="shared" ca="1" si="243"/>
        <v>0</v>
      </c>
      <c r="FI829" s="208">
        <f t="shared" si="244"/>
        <v>0</v>
      </c>
      <c r="FK829">
        <f t="shared" si="245"/>
        <v>0</v>
      </c>
      <c r="FL829" s="201">
        <f t="shared" ca="1" si="246"/>
        <v>0</v>
      </c>
      <c r="FM829" s="201">
        <f t="shared" ca="1" si="247"/>
        <v>0</v>
      </c>
      <c r="FN829" s="200">
        <f>AB829*AB$2*IF($FC829="V",1,-1)*IF($Q829="Fixo",(CP829-INDEX('Curva Forward'!$C$5:$AN$13,MATCH(CONCATENATE(BD_COMERCIAL!$K829," ",BD_COMERCIAL!$L829),'Curva Forward'!$B$5:$B$13,0),MATCH(FN$4,'Curva Forward'!$C$4:$AN$4,0))),CP829)</f>
        <v>0</v>
      </c>
      <c r="FO829" s="200">
        <f>AC829*AC$2*IF($FC829="V",1,-1)*IF($Q829="Fixo",(CQ829-INDEX('Curva Forward'!$C$5:$AN$13,MATCH(CONCATENATE(BD_COMERCIAL!$K829," ",BD_COMERCIAL!$L829),'Curva Forward'!$B$5:$B$13,0),MATCH(FO$4,'Curva Forward'!$C$4:$AN$4,0))),CQ829)</f>
        <v>0</v>
      </c>
      <c r="FP829" s="200">
        <f>AD829*AD$2*IF($FC829="V",1,-1)*IF($Q829="Fixo",(CR829-INDEX('Curva Forward'!$C$5:$AN$13,MATCH(CONCATENATE(BD_COMERCIAL!$K829," ",BD_COMERCIAL!$L829),'Curva Forward'!$B$5:$B$13,0),MATCH(FP$4,'Curva Forward'!$C$4:$AN$4,0))),CR829)</f>
        <v>0</v>
      </c>
      <c r="FQ829" s="200">
        <f>AE829*AE$2*IF($FC829="V",1,-1)*IF($Q829="Fixo",(CS829-INDEX('Curva Forward'!$C$5:$AN$13,MATCH(CONCATENATE(BD_COMERCIAL!$K829," ",BD_COMERCIAL!$L829),'Curva Forward'!$B$5:$B$13,0),MATCH(FQ$4,'Curva Forward'!$C$4:$AN$4,0))),CS829)</f>
        <v>0</v>
      </c>
      <c r="FR829" s="200">
        <f>AF829*AF$2*IF($FC829="V",1,-1)*IF($Q829="Fixo",(CT829-INDEX('Curva Forward'!$C$5:$AN$13,MATCH(CONCATENATE(BD_COMERCIAL!$K829," ",BD_COMERCIAL!$L829),'Curva Forward'!$B$5:$B$13,0),MATCH(FR$4,'Curva Forward'!$C$4:$AN$4,0))),CT829)</f>
        <v>0</v>
      </c>
      <c r="FS829" s="200">
        <f>AG829*AG$2*IF($FC829="V",1,-1)*IF($Q829="Fixo",(CU829-INDEX('Curva Forward'!$C$5:$AN$13,MATCH(CONCATENATE(BD_COMERCIAL!$K829," ",BD_COMERCIAL!$L829),'Curva Forward'!$B$5:$B$13,0),MATCH(FS$4,'Curva Forward'!$C$4:$AN$4,0))),CU829)</f>
        <v>0</v>
      </c>
      <c r="FT829" s="200">
        <f>AH829*AH$2*IF($FC829="V",1,-1)*IF($Q829="Fixo",(CV829-INDEX('Curva Forward'!$C$5:$AN$13,MATCH(CONCATENATE(BD_COMERCIAL!$K829," ",BD_COMERCIAL!$L829),'Curva Forward'!$B$5:$B$13,0),MATCH(FT$4,'Curva Forward'!$C$4:$AN$4,0))),CV829)</f>
        <v>0</v>
      </c>
      <c r="FU829" s="200">
        <f>AI829*AI$2*IF($FC829="V",1,-1)*IF($Q829="Fixo",(CW829-INDEX('Curva Forward'!$C$5:$AN$13,MATCH(CONCATENATE(BD_COMERCIAL!$K829," ",BD_COMERCIAL!$L829),'Curva Forward'!$B$5:$B$13,0),MATCH(FU$4,'Curva Forward'!$C$4:$AN$4,0))),CW829)</f>
        <v>0</v>
      </c>
      <c r="FV829" s="200">
        <f>AJ829*AJ$2*IF($FC829="V",1,-1)*IF($Q829="Fixo",(CX829-INDEX('Curva Forward'!$C$5:$AN$13,MATCH(CONCATENATE(BD_COMERCIAL!$K829," ",BD_COMERCIAL!$L829),'Curva Forward'!$B$5:$B$13,0),MATCH(FV$4,'Curva Forward'!$C$4:$AN$4,0))),CX829)</f>
        <v>0</v>
      </c>
      <c r="FW829" s="200">
        <f>AK829*AK$2*IF($FC829="V",1,-1)*IF($Q829="Fixo",(CY829-INDEX('Curva Forward'!$C$5:$AN$13,MATCH(CONCATENATE(BD_COMERCIAL!$K829," ",BD_COMERCIAL!$L829),'Curva Forward'!$B$5:$B$13,0),MATCH(FW$4,'Curva Forward'!$C$4:$AN$4,0))),CY829)</f>
        <v>0</v>
      </c>
      <c r="FX829" s="200">
        <f>AL829*AL$2*IF($FC829="V",1,-1)*IF($Q829="Fixo",(CZ829-INDEX('Curva Forward'!$C$5:$AN$13,MATCH(CONCATENATE(BD_COMERCIAL!$K829," ",BD_COMERCIAL!$L829),'Curva Forward'!$B$5:$B$13,0),MATCH(FX$4,'Curva Forward'!$C$4:$AN$4,0))),CZ829)</f>
        <v>0</v>
      </c>
      <c r="FY829" s="200">
        <f>AM829*AM$2*IF($FC829="V",1,-1)*IF($Q829="Fixo",(DA829-INDEX('Curva Forward'!$C$5:$AN$13,MATCH(CONCATENATE(BD_COMERCIAL!$K829," ",BD_COMERCIAL!$L829),'Curva Forward'!$B$5:$B$13,0),MATCH(FY$4,'Curva Forward'!$C$4:$AN$4,0))),DA829)</f>
        <v>0</v>
      </c>
      <c r="FZ829" s="200">
        <f>AN829*AN$2*IF($FC829="V",1,-1)*IF($Q829="Fixo",(DB829-INDEX('Curva Forward'!$C$5:$AN$13,MATCH(CONCATENATE(BD_COMERCIAL!$K829," ",BD_COMERCIAL!$L829),'Curva Forward'!$B$5:$B$13,0),MATCH(FZ$4,'Curva Forward'!$C$4:$AN$4,0))),DB829)</f>
        <v>0</v>
      </c>
      <c r="GA829" s="200">
        <f>AO829*AO$2*IF($FC829="V",1,-1)*IF($Q829="Fixo",(DC829-INDEX('Curva Forward'!$C$5:$AN$13,MATCH(CONCATENATE(BD_COMERCIAL!$K829," ",BD_COMERCIAL!$L829),'Curva Forward'!$B$5:$B$13,0),MATCH(GA$4,'Curva Forward'!$C$4:$AN$4,0))),DC829)</f>
        <v>0</v>
      </c>
      <c r="GB829" s="200">
        <f>AP829*AP$2*IF($FC829="V",1,-1)*IF($Q829="Fixo",(DD829-INDEX('Curva Forward'!$C$5:$AN$13,MATCH(CONCATENATE(BD_COMERCIAL!$K829," ",BD_COMERCIAL!$L829),'Curva Forward'!$B$5:$B$13,0),MATCH(GB$4,'Curva Forward'!$C$4:$AN$4,0))),DD829)</f>
        <v>0</v>
      </c>
      <c r="GC829" s="200">
        <f>AQ829*AQ$2*IF($FC829="V",1,-1)*IF($Q829="Fixo",(DE829-INDEX('Curva Forward'!$C$5:$AN$13,MATCH(CONCATENATE(BD_COMERCIAL!$K829," ",BD_COMERCIAL!$L829),'Curva Forward'!$B$5:$B$13,0),MATCH(GC$4,'Curva Forward'!$C$4:$AN$4,0))),DE829)</f>
        <v>0</v>
      </c>
      <c r="GD829" s="200">
        <f>AR829*AR$2*IF($FC829="V",1,-1)*IF($Q829="Fixo",(DF829-INDEX('Curva Forward'!$C$5:$AN$13,MATCH(CONCATENATE(BD_COMERCIAL!$K829," ",BD_COMERCIAL!$L829),'Curva Forward'!$B$5:$B$13,0),MATCH(GD$4,'Curva Forward'!$C$4:$AN$4,0))),DF829)</f>
        <v>0</v>
      </c>
      <c r="GE829" s="200">
        <f>AS829*AS$2*IF($FC829="V",1,-1)*IF($Q829="Fixo",(DG829-INDEX('Curva Forward'!$C$5:$AN$13,MATCH(CONCATENATE(BD_COMERCIAL!$K829," ",BD_COMERCIAL!$L829),'Curva Forward'!$B$5:$B$13,0),MATCH(GE$4,'Curva Forward'!$C$4:$AN$4,0))),DG829)</f>
        <v>0</v>
      </c>
      <c r="GF829" s="200">
        <f>AT829*AT$2*IF($FC829="V",1,-1)*IF($Q829="Fixo",(DH829-INDEX('Curva Forward'!$C$5:$AN$13,MATCH(CONCATENATE(BD_COMERCIAL!$K829," ",BD_COMERCIAL!$L829),'Curva Forward'!$B$5:$B$13,0),MATCH(GF$4,'Curva Forward'!$C$4:$AN$4,0))),DH829)</f>
        <v>0</v>
      </c>
      <c r="GG829" s="200">
        <f>AU829*AU$2*IF($FC829="V",1,-1)*IF($Q829="Fixo",(DI829-INDEX('Curva Forward'!$C$5:$AN$13,MATCH(CONCATENATE(BD_COMERCIAL!$K829," ",BD_COMERCIAL!$L829),'Curva Forward'!$B$5:$B$13,0),MATCH(GG$4,'Curva Forward'!$C$4:$AN$4,0))),DI829)</f>
        <v>0</v>
      </c>
      <c r="GH829" s="200">
        <f>AV829*AV$2*IF($FC829="V",1,-1)*IF($Q829="Fixo",(DJ829-INDEX('Curva Forward'!$C$5:$AN$13,MATCH(CONCATENATE(BD_COMERCIAL!$K829," ",BD_COMERCIAL!$L829),'Curva Forward'!$B$5:$B$13,0),MATCH(GH$4,'Curva Forward'!$C$4:$AN$4,0))),DJ829)</f>
        <v>0</v>
      </c>
      <c r="GI829" s="200">
        <f>AW829*AW$2*IF($FC829="V",1,-1)*IF($Q829="Fixo",(DK829-INDEX('Curva Forward'!$C$5:$AN$13,MATCH(CONCATENATE(BD_COMERCIAL!$K829," ",BD_COMERCIAL!$L829),'Curva Forward'!$B$5:$B$13,0),MATCH(GI$4,'Curva Forward'!$C$4:$AN$4,0))),DK829)</f>
        <v>0</v>
      </c>
      <c r="GJ829" s="200">
        <f>AX829*AX$2*IF($FC829="V",1,-1)*IF($Q829="Fixo",(DL829-INDEX('Curva Forward'!$C$5:$AN$13,MATCH(CONCATENATE(BD_COMERCIAL!$K829," ",BD_COMERCIAL!$L829),'Curva Forward'!$B$5:$B$13,0),MATCH(GJ$4,'Curva Forward'!$C$4:$AN$4,0))),DL829)</f>
        <v>0</v>
      </c>
      <c r="GK829" s="200">
        <f>AY829*AY$2*IF($FC829="V",1,-1)*IF($Q829="Fixo",(DM829-INDEX('Curva Forward'!$C$5:$AN$13,MATCH(CONCATENATE(BD_COMERCIAL!$K829," ",BD_COMERCIAL!$L829),'Curva Forward'!$B$5:$B$13,0),MATCH(GK$4,'Curva Forward'!$C$4:$AN$4,0))),DM829)</f>
        <v>0</v>
      </c>
      <c r="GL829" s="200">
        <f>IF(EZ829="",0,CL829*CL$2*IF($FC829="V",1,-1)*IF($Q829="Fixo",(EZ829-INDEX('Curva Forward'!$C$5:$AN$13,MATCH(CONCATENATE(BD_COMERCIAL!$K829," ",BD_COMERCIAL!$L829),'Curva Forward'!$B$5:$B$13,0),MATCH(GL$4,'Curva Forward'!$C$4:$AN$4,0))),EZ829))</f>
        <v>0</v>
      </c>
      <c r="GM829" s="200">
        <f>IF(FA829="",0,CM829*CM$2*IF($FC829="V",1,-1)*IF($Q829="Fixo",(FA829-INDEX('Curva Forward'!$C$5:$AN$13,MATCH(CONCATENATE(BD_COMERCIAL!$K829," ",BD_COMERCIAL!$L829),'Curva Forward'!$B$5:$B$13,0),MATCH(GM$4,'Curva Forward'!$C$4:$AN$4,0))),FA829))</f>
        <v>0</v>
      </c>
      <c r="GN829" s="200">
        <f>IF(FB829="",0,CN829*CN$2*IF($FC829="V",1,-1)*IF($Q829="Fixo",(FB829-INDEX('Curva Forward'!$C$5:$AN$13,MATCH(CONCATENATE(BD_COMERCIAL!$K829," ",BD_COMERCIAL!$L829),'Curva Forward'!$B$5:$B$13,0),MATCH(GN$4,'Curva Forward'!$C$4:$AN$4,0))),FB829))</f>
        <v>0</v>
      </c>
      <c r="GO829" s="201">
        <f t="shared" ca="1" si="248"/>
        <v>0</v>
      </c>
      <c r="GP829" s="201">
        <f t="shared" ca="1" si="249"/>
        <v>0</v>
      </c>
    </row>
    <row r="830" spans="1:198" ht="15" customHeight="1" x14ac:dyDescent="0.25">
      <c r="A830" s="6"/>
      <c r="B830" s="7"/>
      <c r="C830" s="8"/>
      <c r="D830" s="9"/>
      <c r="E830" s="9"/>
      <c r="F830" s="113"/>
      <c r="G830" s="10"/>
      <c r="H830" s="113"/>
      <c r="I830" s="9"/>
      <c r="J830" s="166"/>
      <c r="K830" s="10"/>
      <c r="L830" s="84"/>
      <c r="M830" s="11"/>
      <c r="N830" s="12"/>
      <c r="O830" s="10"/>
      <c r="P830" s="84"/>
      <c r="Q830" s="84"/>
      <c r="R830" s="10"/>
      <c r="S830" s="14"/>
      <c r="T830" s="11"/>
      <c r="U830" s="12"/>
      <c r="V830" s="257" t="str">
        <f ca="1">IF(U830="","",
IF(U830="NA","",
IFERROR(VLOOKUP(EOMONTH(M830,-2)+1,IPCA!$A:$B,2,0),
VLOOKUP(EOMONTH(TODAY(),-2)+1,IPCA!$A:$B,2,0))/
VLOOKUP(EOMONTH(U830,-2)+1,IPCA!$A:$B,2,0)*
P830))</f>
        <v/>
      </c>
      <c r="W830" s="84"/>
      <c r="X830" s="13"/>
      <c r="Y830" s="166"/>
      <c r="AA830" s="108"/>
      <c r="AB830" s="15"/>
      <c r="AM830" s="6"/>
      <c r="AN830" s="15"/>
      <c r="AY830" s="6"/>
      <c r="AZ830" s="15"/>
      <c r="BK830" s="6"/>
      <c r="BL830" s="15"/>
      <c r="BW830" s="6"/>
      <c r="BX830" s="15"/>
      <c r="CI830" s="6"/>
      <c r="CJ830" s="16" t="str">
        <f t="shared" si="238"/>
        <v/>
      </c>
      <c r="CK830" s="16" t="str">
        <f t="shared" si="239"/>
        <v/>
      </c>
      <c r="CL830" s="16" t="str">
        <f t="shared" si="240"/>
        <v/>
      </c>
      <c r="CM830" s="16" t="str">
        <f t="shared" si="241"/>
        <v/>
      </c>
      <c r="CN830" s="16" t="str">
        <f t="shared" si="242"/>
        <v/>
      </c>
      <c r="CO830" s="18"/>
      <c r="CP830" s="15"/>
      <c r="DA830" s="6"/>
      <c r="DB830" s="15"/>
      <c r="DM830" s="6"/>
      <c r="DN830" s="15"/>
      <c r="DY830" s="6"/>
      <c r="DZ830" s="15"/>
      <c r="EK830" s="6"/>
      <c r="EL830" s="15"/>
      <c r="EW830" s="6"/>
      <c r="EX830" s="16" t="str">
        <f t="shared" si="255"/>
        <v/>
      </c>
      <c r="EY830" s="16" t="str">
        <f t="shared" si="256"/>
        <v/>
      </c>
      <c r="EZ830" s="16" t="str">
        <f t="shared" si="257"/>
        <v/>
      </c>
      <c r="FA830" s="16" t="str">
        <f t="shared" si="258"/>
        <v/>
      </c>
      <c r="FB830" s="160" t="str">
        <f t="shared" si="259"/>
        <v/>
      </c>
      <c r="FD830" s="20"/>
      <c r="FE830"/>
      <c r="FH830" s="284">
        <f t="shared" ca="1" si="243"/>
        <v>0</v>
      </c>
      <c r="FI830" s="208">
        <f t="shared" si="244"/>
        <v>0</v>
      </c>
      <c r="FK830">
        <f t="shared" si="245"/>
        <v>0</v>
      </c>
      <c r="FL830" s="201">
        <f t="shared" ca="1" si="246"/>
        <v>0</v>
      </c>
      <c r="FM830" s="201">
        <f t="shared" ca="1" si="247"/>
        <v>0</v>
      </c>
      <c r="FN830" s="200">
        <f>AB830*AB$2*IF($FC830="V",1,-1)*IF($Q830="Fixo",(CP830-INDEX('Curva Forward'!$C$5:$AN$13,MATCH(CONCATENATE(BD_COMERCIAL!$K830," ",BD_COMERCIAL!$L830),'Curva Forward'!$B$5:$B$13,0),MATCH(FN$4,'Curva Forward'!$C$4:$AN$4,0))),CP830)</f>
        <v>0</v>
      </c>
      <c r="FO830" s="200">
        <f>AC830*AC$2*IF($FC830="V",1,-1)*IF($Q830="Fixo",(CQ830-INDEX('Curva Forward'!$C$5:$AN$13,MATCH(CONCATENATE(BD_COMERCIAL!$K830," ",BD_COMERCIAL!$L830),'Curva Forward'!$B$5:$B$13,0),MATCH(FO$4,'Curva Forward'!$C$4:$AN$4,0))),CQ830)</f>
        <v>0</v>
      </c>
      <c r="FP830" s="200">
        <f>AD830*AD$2*IF($FC830="V",1,-1)*IF($Q830="Fixo",(CR830-INDEX('Curva Forward'!$C$5:$AN$13,MATCH(CONCATENATE(BD_COMERCIAL!$K830," ",BD_COMERCIAL!$L830),'Curva Forward'!$B$5:$B$13,0),MATCH(FP$4,'Curva Forward'!$C$4:$AN$4,0))),CR830)</f>
        <v>0</v>
      </c>
      <c r="FQ830" s="200">
        <f>AE830*AE$2*IF($FC830="V",1,-1)*IF($Q830="Fixo",(CS830-INDEX('Curva Forward'!$C$5:$AN$13,MATCH(CONCATENATE(BD_COMERCIAL!$K830," ",BD_COMERCIAL!$L830),'Curva Forward'!$B$5:$B$13,0),MATCH(FQ$4,'Curva Forward'!$C$4:$AN$4,0))),CS830)</f>
        <v>0</v>
      </c>
      <c r="FR830" s="200">
        <f>AF830*AF$2*IF($FC830="V",1,-1)*IF($Q830="Fixo",(CT830-INDEX('Curva Forward'!$C$5:$AN$13,MATCH(CONCATENATE(BD_COMERCIAL!$K830," ",BD_COMERCIAL!$L830),'Curva Forward'!$B$5:$B$13,0),MATCH(FR$4,'Curva Forward'!$C$4:$AN$4,0))),CT830)</f>
        <v>0</v>
      </c>
      <c r="FS830" s="200">
        <f>AG830*AG$2*IF($FC830="V",1,-1)*IF($Q830="Fixo",(CU830-INDEX('Curva Forward'!$C$5:$AN$13,MATCH(CONCATENATE(BD_COMERCIAL!$K830," ",BD_COMERCIAL!$L830),'Curva Forward'!$B$5:$B$13,0),MATCH(FS$4,'Curva Forward'!$C$4:$AN$4,0))),CU830)</f>
        <v>0</v>
      </c>
      <c r="FT830" s="200">
        <f>AH830*AH$2*IF($FC830="V",1,-1)*IF($Q830="Fixo",(CV830-INDEX('Curva Forward'!$C$5:$AN$13,MATCH(CONCATENATE(BD_COMERCIAL!$K830," ",BD_COMERCIAL!$L830),'Curva Forward'!$B$5:$B$13,0),MATCH(FT$4,'Curva Forward'!$C$4:$AN$4,0))),CV830)</f>
        <v>0</v>
      </c>
      <c r="FU830" s="200">
        <f>AI830*AI$2*IF($FC830="V",1,-1)*IF($Q830="Fixo",(CW830-INDEX('Curva Forward'!$C$5:$AN$13,MATCH(CONCATENATE(BD_COMERCIAL!$K830," ",BD_COMERCIAL!$L830),'Curva Forward'!$B$5:$B$13,0),MATCH(FU$4,'Curva Forward'!$C$4:$AN$4,0))),CW830)</f>
        <v>0</v>
      </c>
      <c r="FV830" s="200">
        <f>AJ830*AJ$2*IF($FC830="V",1,-1)*IF($Q830="Fixo",(CX830-INDEX('Curva Forward'!$C$5:$AN$13,MATCH(CONCATENATE(BD_COMERCIAL!$K830," ",BD_COMERCIAL!$L830),'Curva Forward'!$B$5:$B$13,0),MATCH(FV$4,'Curva Forward'!$C$4:$AN$4,0))),CX830)</f>
        <v>0</v>
      </c>
      <c r="FW830" s="200">
        <f>AK830*AK$2*IF($FC830="V",1,-1)*IF($Q830="Fixo",(CY830-INDEX('Curva Forward'!$C$5:$AN$13,MATCH(CONCATENATE(BD_COMERCIAL!$K830," ",BD_COMERCIAL!$L830),'Curva Forward'!$B$5:$B$13,0),MATCH(FW$4,'Curva Forward'!$C$4:$AN$4,0))),CY830)</f>
        <v>0</v>
      </c>
      <c r="FX830" s="200">
        <f>AL830*AL$2*IF($FC830="V",1,-1)*IF($Q830="Fixo",(CZ830-INDEX('Curva Forward'!$C$5:$AN$13,MATCH(CONCATENATE(BD_COMERCIAL!$K830," ",BD_COMERCIAL!$L830),'Curva Forward'!$B$5:$B$13,0),MATCH(FX$4,'Curva Forward'!$C$4:$AN$4,0))),CZ830)</f>
        <v>0</v>
      </c>
      <c r="FY830" s="200">
        <f>AM830*AM$2*IF($FC830="V",1,-1)*IF($Q830="Fixo",(DA830-INDEX('Curva Forward'!$C$5:$AN$13,MATCH(CONCATENATE(BD_COMERCIAL!$K830," ",BD_COMERCIAL!$L830),'Curva Forward'!$B$5:$B$13,0),MATCH(FY$4,'Curva Forward'!$C$4:$AN$4,0))),DA830)</f>
        <v>0</v>
      </c>
      <c r="FZ830" s="200">
        <f>AN830*AN$2*IF($FC830="V",1,-1)*IF($Q830="Fixo",(DB830-INDEX('Curva Forward'!$C$5:$AN$13,MATCH(CONCATENATE(BD_COMERCIAL!$K830," ",BD_COMERCIAL!$L830),'Curva Forward'!$B$5:$B$13,0),MATCH(FZ$4,'Curva Forward'!$C$4:$AN$4,0))),DB830)</f>
        <v>0</v>
      </c>
      <c r="GA830" s="200">
        <f>AO830*AO$2*IF($FC830="V",1,-1)*IF($Q830="Fixo",(DC830-INDEX('Curva Forward'!$C$5:$AN$13,MATCH(CONCATENATE(BD_COMERCIAL!$K830," ",BD_COMERCIAL!$L830),'Curva Forward'!$B$5:$B$13,0),MATCH(GA$4,'Curva Forward'!$C$4:$AN$4,0))),DC830)</f>
        <v>0</v>
      </c>
      <c r="GB830" s="200">
        <f>AP830*AP$2*IF($FC830="V",1,-1)*IF($Q830="Fixo",(DD830-INDEX('Curva Forward'!$C$5:$AN$13,MATCH(CONCATENATE(BD_COMERCIAL!$K830," ",BD_COMERCIAL!$L830),'Curva Forward'!$B$5:$B$13,0),MATCH(GB$4,'Curva Forward'!$C$4:$AN$4,0))),DD830)</f>
        <v>0</v>
      </c>
      <c r="GC830" s="200">
        <f>AQ830*AQ$2*IF($FC830="V",1,-1)*IF($Q830="Fixo",(DE830-INDEX('Curva Forward'!$C$5:$AN$13,MATCH(CONCATENATE(BD_COMERCIAL!$K830," ",BD_COMERCIAL!$L830),'Curva Forward'!$B$5:$B$13,0),MATCH(GC$4,'Curva Forward'!$C$4:$AN$4,0))),DE830)</f>
        <v>0</v>
      </c>
      <c r="GD830" s="200">
        <f>AR830*AR$2*IF($FC830="V",1,-1)*IF($Q830="Fixo",(DF830-INDEX('Curva Forward'!$C$5:$AN$13,MATCH(CONCATENATE(BD_COMERCIAL!$K830," ",BD_COMERCIAL!$L830),'Curva Forward'!$B$5:$B$13,0),MATCH(GD$4,'Curva Forward'!$C$4:$AN$4,0))),DF830)</f>
        <v>0</v>
      </c>
      <c r="GE830" s="200">
        <f>AS830*AS$2*IF($FC830="V",1,-1)*IF($Q830="Fixo",(DG830-INDEX('Curva Forward'!$C$5:$AN$13,MATCH(CONCATENATE(BD_COMERCIAL!$K830," ",BD_COMERCIAL!$L830),'Curva Forward'!$B$5:$B$13,0),MATCH(GE$4,'Curva Forward'!$C$4:$AN$4,0))),DG830)</f>
        <v>0</v>
      </c>
      <c r="GF830" s="200">
        <f>AT830*AT$2*IF($FC830="V",1,-1)*IF($Q830="Fixo",(DH830-INDEX('Curva Forward'!$C$5:$AN$13,MATCH(CONCATENATE(BD_COMERCIAL!$K830," ",BD_COMERCIAL!$L830),'Curva Forward'!$B$5:$B$13,0),MATCH(GF$4,'Curva Forward'!$C$4:$AN$4,0))),DH830)</f>
        <v>0</v>
      </c>
      <c r="GG830" s="200">
        <f>AU830*AU$2*IF($FC830="V",1,-1)*IF($Q830="Fixo",(DI830-INDEX('Curva Forward'!$C$5:$AN$13,MATCH(CONCATENATE(BD_COMERCIAL!$K830," ",BD_COMERCIAL!$L830),'Curva Forward'!$B$5:$B$13,0),MATCH(GG$4,'Curva Forward'!$C$4:$AN$4,0))),DI830)</f>
        <v>0</v>
      </c>
      <c r="GH830" s="200">
        <f>AV830*AV$2*IF($FC830="V",1,-1)*IF($Q830="Fixo",(DJ830-INDEX('Curva Forward'!$C$5:$AN$13,MATCH(CONCATENATE(BD_COMERCIAL!$K830," ",BD_COMERCIAL!$L830),'Curva Forward'!$B$5:$B$13,0),MATCH(GH$4,'Curva Forward'!$C$4:$AN$4,0))),DJ830)</f>
        <v>0</v>
      </c>
      <c r="GI830" s="200">
        <f>AW830*AW$2*IF($FC830="V",1,-1)*IF($Q830="Fixo",(DK830-INDEX('Curva Forward'!$C$5:$AN$13,MATCH(CONCATENATE(BD_COMERCIAL!$K830," ",BD_COMERCIAL!$L830),'Curva Forward'!$B$5:$B$13,0),MATCH(GI$4,'Curva Forward'!$C$4:$AN$4,0))),DK830)</f>
        <v>0</v>
      </c>
      <c r="GJ830" s="200">
        <f>AX830*AX$2*IF($FC830="V",1,-1)*IF($Q830="Fixo",(DL830-INDEX('Curva Forward'!$C$5:$AN$13,MATCH(CONCATENATE(BD_COMERCIAL!$K830," ",BD_COMERCIAL!$L830),'Curva Forward'!$B$5:$B$13,0),MATCH(GJ$4,'Curva Forward'!$C$4:$AN$4,0))),DL830)</f>
        <v>0</v>
      </c>
      <c r="GK830" s="200">
        <f>AY830*AY$2*IF($FC830="V",1,-1)*IF($Q830="Fixo",(DM830-INDEX('Curva Forward'!$C$5:$AN$13,MATCH(CONCATENATE(BD_COMERCIAL!$K830," ",BD_COMERCIAL!$L830),'Curva Forward'!$B$5:$B$13,0),MATCH(GK$4,'Curva Forward'!$C$4:$AN$4,0))),DM830)</f>
        <v>0</v>
      </c>
      <c r="GL830" s="200">
        <f>IF(EZ830="",0,CL830*CL$2*IF($FC830="V",1,-1)*IF($Q830="Fixo",(EZ830-INDEX('Curva Forward'!$C$5:$AN$13,MATCH(CONCATENATE(BD_COMERCIAL!$K830," ",BD_COMERCIAL!$L830),'Curva Forward'!$B$5:$B$13,0),MATCH(GL$4,'Curva Forward'!$C$4:$AN$4,0))),EZ830))</f>
        <v>0</v>
      </c>
      <c r="GM830" s="200">
        <f>IF(FA830="",0,CM830*CM$2*IF($FC830="V",1,-1)*IF($Q830="Fixo",(FA830-INDEX('Curva Forward'!$C$5:$AN$13,MATCH(CONCATENATE(BD_COMERCIAL!$K830," ",BD_COMERCIAL!$L830),'Curva Forward'!$B$5:$B$13,0),MATCH(GM$4,'Curva Forward'!$C$4:$AN$4,0))),FA830))</f>
        <v>0</v>
      </c>
      <c r="GN830" s="200">
        <f>IF(FB830="",0,CN830*CN$2*IF($FC830="V",1,-1)*IF($Q830="Fixo",(FB830-INDEX('Curva Forward'!$C$5:$AN$13,MATCH(CONCATENATE(BD_COMERCIAL!$K830," ",BD_COMERCIAL!$L830),'Curva Forward'!$B$5:$B$13,0),MATCH(GN$4,'Curva Forward'!$C$4:$AN$4,0))),FB830))</f>
        <v>0</v>
      </c>
      <c r="GO830" s="201">
        <f t="shared" ca="1" si="248"/>
        <v>0</v>
      </c>
      <c r="GP830" s="201">
        <f t="shared" ca="1" si="249"/>
        <v>0</v>
      </c>
    </row>
    <row r="831" spans="1:198" ht="15" customHeight="1" x14ac:dyDescent="0.25">
      <c r="A831" s="6"/>
      <c r="B831" s="7"/>
      <c r="C831" s="8"/>
      <c r="D831" s="9"/>
      <c r="E831" s="9"/>
      <c r="F831" s="113"/>
      <c r="G831" s="10"/>
      <c r="H831" s="113"/>
      <c r="I831" s="9"/>
      <c r="J831" s="166"/>
      <c r="K831" s="10"/>
      <c r="L831" s="84"/>
      <c r="M831" s="11"/>
      <c r="N831" s="12"/>
      <c r="O831" s="10"/>
      <c r="P831" s="84"/>
      <c r="Q831" s="84"/>
      <c r="R831" s="10"/>
      <c r="S831" s="14"/>
      <c r="T831" s="11"/>
      <c r="U831" s="12"/>
      <c r="V831" s="257" t="str">
        <f ca="1">IF(U831="","",
IF(U831="NA","",
IFERROR(VLOOKUP(EOMONTH(M831,-2)+1,IPCA!$A:$B,2,0),
VLOOKUP(EOMONTH(TODAY(),-2)+1,IPCA!$A:$B,2,0))/
VLOOKUP(EOMONTH(U831,-2)+1,IPCA!$A:$B,2,0)*
P831))</f>
        <v/>
      </c>
      <c r="W831" s="84"/>
      <c r="X831" s="13"/>
      <c r="Y831" s="166"/>
      <c r="AA831" s="108"/>
      <c r="AB831" s="15"/>
      <c r="AM831" s="6"/>
      <c r="AN831" s="15"/>
      <c r="AY831" s="6"/>
      <c r="AZ831" s="15"/>
      <c r="BK831" s="6"/>
      <c r="BL831" s="15"/>
      <c r="BW831" s="6"/>
      <c r="BX831" s="15"/>
      <c r="CI831" s="6"/>
      <c r="CJ831" s="16" t="str">
        <f t="shared" si="238"/>
        <v/>
      </c>
      <c r="CK831" s="16" t="str">
        <f t="shared" si="239"/>
        <v/>
      </c>
      <c r="CL831" s="16" t="str">
        <f t="shared" si="240"/>
        <v/>
      </c>
      <c r="CM831" s="16" t="str">
        <f t="shared" si="241"/>
        <v/>
      </c>
      <c r="CN831" s="16" t="str">
        <f t="shared" si="242"/>
        <v/>
      </c>
      <c r="CO831" s="18"/>
      <c r="CP831" s="15"/>
      <c r="DA831" s="6"/>
      <c r="DB831" s="15"/>
      <c r="DM831" s="6"/>
      <c r="DN831" s="15"/>
      <c r="DY831" s="6"/>
      <c r="DZ831" s="15"/>
      <c r="EK831" s="6"/>
      <c r="EL831" s="15"/>
      <c r="EW831" s="6"/>
      <c r="EX831" s="16" t="str">
        <f t="shared" si="255"/>
        <v/>
      </c>
      <c r="EY831" s="16" t="str">
        <f t="shared" si="256"/>
        <v/>
      </c>
      <c r="EZ831" s="16" t="str">
        <f t="shared" si="257"/>
        <v/>
      </c>
      <c r="FA831" s="16" t="str">
        <f t="shared" si="258"/>
        <v/>
      </c>
      <c r="FB831" s="160" t="str">
        <f t="shared" si="259"/>
        <v/>
      </c>
      <c r="FD831" s="20"/>
      <c r="FE831"/>
      <c r="FH831" s="284">
        <f t="shared" ca="1" si="243"/>
        <v>0</v>
      </c>
      <c r="FI831" s="208">
        <f t="shared" si="244"/>
        <v>0</v>
      </c>
      <c r="FK831">
        <f t="shared" si="245"/>
        <v>0</v>
      </c>
      <c r="FL831" s="201">
        <f t="shared" ca="1" si="246"/>
        <v>0</v>
      </c>
      <c r="FM831" s="201">
        <f t="shared" ca="1" si="247"/>
        <v>0</v>
      </c>
      <c r="FN831" s="200">
        <f>AB831*AB$2*IF($FC831="V",1,-1)*IF($Q831="Fixo",(CP831-INDEX('Curva Forward'!$C$5:$AN$13,MATCH(CONCATENATE(BD_COMERCIAL!$K831," ",BD_COMERCIAL!$L831),'Curva Forward'!$B$5:$B$13,0),MATCH(FN$4,'Curva Forward'!$C$4:$AN$4,0))),CP831)</f>
        <v>0</v>
      </c>
      <c r="FO831" s="200">
        <f>AC831*AC$2*IF($FC831="V",1,-1)*IF($Q831="Fixo",(CQ831-INDEX('Curva Forward'!$C$5:$AN$13,MATCH(CONCATENATE(BD_COMERCIAL!$K831," ",BD_COMERCIAL!$L831),'Curva Forward'!$B$5:$B$13,0),MATCH(FO$4,'Curva Forward'!$C$4:$AN$4,0))),CQ831)</f>
        <v>0</v>
      </c>
      <c r="FP831" s="200">
        <f>AD831*AD$2*IF($FC831="V",1,-1)*IF($Q831="Fixo",(CR831-INDEX('Curva Forward'!$C$5:$AN$13,MATCH(CONCATENATE(BD_COMERCIAL!$K831," ",BD_COMERCIAL!$L831),'Curva Forward'!$B$5:$B$13,0),MATCH(FP$4,'Curva Forward'!$C$4:$AN$4,0))),CR831)</f>
        <v>0</v>
      </c>
      <c r="FQ831" s="200">
        <f>AE831*AE$2*IF($FC831="V",1,-1)*IF($Q831="Fixo",(CS831-INDEX('Curva Forward'!$C$5:$AN$13,MATCH(CONCATENATE(BD_COMERCIAL!$K831," ",BD_COMERCIAL!$L831),'Curva Forward'!$B$5:$B$13,0),MATCH(FQ$4,'Curva Forward'!$C$4:$AN$4,0))),CS831)</f>
        <v>0</v>
      </c>
      <c r="FR831" s="200">
        <f>AF831*AF$2*IF($FC831="V",1,-1)*IF($Q831="Fixo",(CT831-INDEX('Curva Forward'!$C$5:$AN$13,MATCH(CONCATENATE(BD_COMERCIAL!$K831," ",BD_COMERCIAL!$L831),'Curva Forward'!$B$5:$B$13,0),MATCH(FR$4,'Curva Forward'!$C$4:$AN$4,0))),CT831)</f>
        <v>0</v>
      </c>
      <c r="FS831" s="200">
        <f>AG831*AG$2*IF($FC831="V",1,-1)*IF($Q831="Fixo",(CU831-INDEX('Curva Forward'!$C$5:$AN$13,MATCH(CONCATENATE(BD_COMERCIAL!$K831," ",BD_COMERCIAL!$L831),'Curva Forward'!$B$5:$B$13,0),MATCH(FS$4,'Curva Forward'!$C$4:$AN$4,0))),CU831)</f>
        <v>0</v>
      </c>
      <c r="FT831" s="200">
        <f>AH831*AH$2*IF($FC831="V",1,-1)*IF($Q831="Fixo",(CV831-INDEX('Curva Forward'!$C$5:$AN$13,MATCH(CONCATENATE(BD_COMERCIAL!$K831," ",BD_COMERCIAL!$L831),'Curva Forward'!$B$5:$B$13,0),MATCH(FT$4,'Curva Forward'!$C$4:$AN$4,0))),CV831)</f>
        <v>0</v>
      </c>
      <c r="FU831" s="200">
        <f>AI831*AI$2*IF($FC831="V",1,-1)*IF($Q831="Fixo",(CW831-INDEX('Curva Forward'!$C$5:$AN$13,MATCH(CONCATENATE(BD_COMERCIAL!$K831," ",BD_COMERCIAL!$L831),'Curva Forward'!$B$5:$B$13,0),MATCH(FU$4,'Curva Forward'!$C$4:$AN$4,0))),CW831)</f>
        <v>0</v>
      </c>
      <c r="FV831" s="200">
        <f>AJ831*AJ$2*IF($FC831="V",1,-1)*IF($Q831="Fixo",(CX831-INDEX('Curva Forward'!$C$5:$AN$13,MATCH(CONCATENATE(BD_COMERCIAL!$K831," ",BD_COMERCIAL!$L831),'Curva Forward'!$B$5:$B$13,0),MATCH(FV$4,'Curva Forward'!$C$4:$AN$4,0))),CX831)</f>
        <v>0</v>
      </c>
      <c r="FW831" s="200">
        <f>AK831*AK$2*IF($FC831="V",1,-1)*IF($Q831="Fixo",(CY831-INDEX('Curva Forward'!$C$5:$AN$13,MATCH(CONCATENATE(BD_COMERCIAL!$K831," ",BD_COMERCIAL!$L831),'Curva Forward'!$B$5:$B$13,0),MATCH(FW$4,'Curva Forward'!$C$4:$AN$4,0))),CY831)</f>
        <v>0</v>
      </c>
      <c r="FX831" s="200">
        <f>AL831*AL$2*IF($FC831="V",1,-1)*IF($Q831="Fixo",(CZ831-INDEX('Curva Forward'!$C$5:$AN$13,MATCH(CONCATENATE(BD_COMERCIAL!$K831," ",BD_COMERCIAL!$L831),'Curva Forward'!$B$5:$B$13,0),MATCH(FX$4,'Curva Forward'!$C$4:$AN$4,0))),CZ831)</f>
        <v>0</v>
      </c>
      <c r="FY831" s="200">
        <f>AM831*AM$2*IF($FC831="V",1,-1)*IF($Q831="Fixo",(DA831-INDEX('Curva Forward'!$C$5:$AN$13,MATCH(CONCATENATE(BD_COMERCIAL!$K831," ",BD_COMERCIAL!$L831),'Curva Forward'!$B$5:$B$13,0),MATCH(FY$4,'Curva Forward'!$C$4:$AN$4,0))),DA831)</f>
        <v>0</v>
      </c>
      <c r="FZ831" s="200">
        <f>AN831*AN$2*IF($FC831="V",1,-1)*IF($Q831="Fixo",(DB831-INDEX('Curva Forward'!$C$5:$AN$13,MATCH(CONCATENATE(BD_COMERCIAL!$K831," ",BD_COMERCIAL!$L831),'Curva Forward'!$B$5:$B$13,0),MATCH(FZ$4,'Curva Forward'!$C$4:$AN$4,0))),DB831)</f>
        <v>0</v>
      </c>
      <c r="GA831" s="200">
        <f>AO831*AO$2*IF($FC831="V",1,-1)*IF($Q831="Fixo",(DC831-INDEX('Curva Forward'!$C$5:$AN$13,MATCH(CONCATENATE(BD_COMERCIAL!$K831," ",BD_COMERCIAL!$L831),'Curva Forward'!$B$5:$B$13,0),MATCH(GA$4,'Curva Forward'!$C$4:$AN$4,0))),DC831)</f>
        <v>0</v>
      </c>
      <c r="GB831" s="200">
        <f>AP831*AP$2*IF($FC831="V",1,-1)*IF($Q831="Fixo",(DD831-INDEX('Curva Forward'!$C$5:$AN$13,MATCH(CONCATENATE(BD_COMERCIAL!$K831," ",BD_COMERCIAL!$L831),'Curva Forward'!$B$5:$B$13,0),MATCH(GB$4,'Curva Forward'!$C$4:$AN$4,0))),DD831)</f>
        <v>0</v>
      </c>
      <c r="GC831" s="200">
        <f>AQ831*AQ$2*IF($FC831="V",1,-1)*IF($Q831="Fixo",(DE831-INDEX('Curva Forward'!$C$5:$AN$13,MATCH(CONCATENATE(BD_COMERCIAL!$K831," ",BD_COMERCIAL!$L831),'Curva Forward'!$B$5:$B$13,0),MATCH(GC$4,'Curva Forward'!$C$4:$AN$4,0))),DE831)</f>
        <v>0</v>
      </c>
      <c r="GD831" s="200">
        <f>AR831*AR$2*IF($FC831="V",1,-1)*IF($Q831="Fixo",(DF831-INDEX('Curva Forward'!$C$5:$AN$13,MATCH(CONCATENATE(BD_COMERCIAL!$K831," ",BD_COMERCIAL!$L831),'Curva Forward'!$B$5:$B$13,0),MATCH(GD$4,'Curva Forward'!$C$4:$AN$4,0))),DF831)</f>
        <v>0</v>
      </c>
      <c r="GE831" s="200">
        <f>AS831*AS$2*IF($FC831="V",1,-1)*IF($Q831="Fixo",(DG831-INDEX('Curva Forward'!$C$5:$AN$13,MATCH(CONCATENATE(BD_COMERCIAL!$K831," ",BD_COMERCIAL!$L831),'Curva Forward'!$B$5:$B$13,0),MATCH(GE$4,'Curva Forward'!$C$4:$AN$4,0))),DG831)</f>
        <v>0</v>
      </c>
      <c r="GF831" s="200">
        <f>AT831*AT$2*IF($FC831="V",1,-1)*IF($Q831="Fixo",(DH831-INDEX('Curva Forward'!$C$5:$AN$13,MATCH(CONCATENATE(BD_COMERCIAL!$K831," ",BD_COMERCIAL!$L831),'Curva Forward'!$B$5:$B$13,0),MATCH(GF$4,'Curva Forward'!$C$4:$AN$4,0))),DH831)</f>
        <v>0</v>
      </c>
      <c r="GG831" s="200">
        <f>AU831*AU$2*IF($FC831="V",1,-1)*IF($Q831="Fixo",(DI831-INDEX('Curva Forward'!$C$5:$AN$13,MATCH(CONCATENATE(BD_COMERCIAL!$K831," ",BD_COMERCIAL!$L831),'Curva Forward'!$B$5:$B$13,0),MATCH(GG$4,'Curva Forward'!$C$4:$AN$4,0))),DI831)</f>
        <v>0</v>
      </c>
      <c r="GH831" s="200">
        <f>AV831*AV$2*IF($FC831="V",1,-1)*IF($Q831="Fixo",(DJ831-INDEX('Curva Forward'!$C$5:$AN$13,MATCH(CONCATENATE(BD_COMERCIAL!$K831," ",BD_COMERCIAL!$L831),'Curva Forward'!$B$5:$B$13,0),MATCH(GH$4,'Curva Forward'!$C$4:$AN$4,0))),DJ831)</f>
        <v>0</v>
      </c>
      <c r="GI831" s="200">
        <f>AW831*AW$2*IF($FC831="V",1,-1)*IF($Q831="Fixo",(DK831-INDEX('Curva Forward'!$C$5:$AN$13,MATCH(CONCATENATE(BD_COMERCIAL!$K831," ",BD_COMERCIAL!$L831),'Curva Forward'!$B$5:$B$13,0),MATCH(GI$4,'Curva Forward'!$C$4:$AN$4,0))),DK831)</f>
        <v>0</v>
      </c>
      <c r="GJ831" s="200">
        <f>AX831*AX$2*IF($FC831="V",1,-1)*IF($Q831="Fixo",(DL831-INDEX('Curva Forward'!$C$5:$AN$13,MATCH(CONCATENATE(BD_COMERCIAL!$K831," ",BD_COMERCIAL!$L831),'Curva Forward'!$B$5:$B$13,0),MATCH(GJ$4,'Curva Forward'!$C$4:$AN$4,0))),DL831)</f>
        <v>0</v>
      </c>
      <c r="GK831" s="200">
        <f>AY831*AY$2*IF($FC831="V",1,-1)*IF($Q831="Fixo",(DM831-INDEX('Curva Forward'!$C$5:$AN$13,MATCH(CONCATENATE(BD_COMERCIAL!$K831," ",BD_COMERCIAL!$L831),'Curva Forward'!$B$5:$B$13,0),MATCH(GK$4,'Curva Forward'!$C$4:$AN$4,0))),DM831)</f>
        <v>0</v>
      </c>
      <c r="GL831" s="200">
        <f>IF(EZ831="",0,CL831*CL$2*IF($FC831="V",1,-1)*IF($Q831="Fixo",(EZ831-INDEX('Curva Forward'!$C$5:$AN$13,MATCH(CONCATENATE(BD_COMERCIAL!$K831," ",BD_COMERCIAL!$L831),'Curva Forward'!$B$5:$B$13,0),MATCH(GL$4,'Curva Forward'!$C$4:$AN$4,0))),EZ831))</f>
        <v>0</v>
      </c>
      <c r="GM831" s="200">
        <f>IF(FA831="",0,CM831*CM$2*IF($FC831="V",1,-1)*IF($Q831="Fixo",(FA831-INDEX('Curva Forward'!$C$5:$AN$13,MATCH(CONCATENATE(BD_COMERCIAL!$K831," ",BD_COMERCIAL!$L831),'Curva Forward'!$B$5:$B$13,0),MATCH(GM$4,'Curva Forward'!$C$4:$AN$4,0))),FA831))</f>
        <v>0</v>
      </c>
      <c r="GN831" s="200">
        <f>IF(FB831="",0,CN831*CN$2*IF($FC831="V",1,-1)*IF($Q831="Fixo",(FB831-INDEX('Curva Forward'!$C$5:$AN$13,MATCH(CONCATENATE(BD_COMERCIAL!$K831," ",BD_COMERCIAL!$L831),'Curva Forward'!$B$5:$B$13,0),MATCH(GN$4,'Curva Forward'!$C$4:$AN$4,0))),FB831))</f>
        <v>0</v>
      </c>
      <c r="GO831" s="201">
        <f t="shared" ca="1" si="248"/>
        <v>0</v>
      </c>
      <c r="GP831" s="201">
        <f t="shared" ca="1" si="249"/>
        <v>0</v>
      </c>
    </row>
    <row r="832" spans="1:198" ht="15" customHeight="1" x14ac:dyDescent="0.25">
      <c r="A832" s="6"/>
      <c r="B832" s="7"/>
      <c r="C832" s="8"/>
      <c r="D832" s="9"/>
      <c r="E832" s="9"/>
      <c r="F832" s="113"/>
      <c r="G832" s="10"/>
      <c r="H832" s="113"/>
      <c r="I832" s="9"/>
      <c r="J832" s="166"/>
      <c r="K832" s="10"/>
      <c r="L832" s="84"/>
      <c r="M832" s="11"/>
      <c r="N832" s="12"/>
      <c r="O832" s="10"/>
      <c r="P832" s="84"/>
      <c r="Q832" s="84"/>
      <c r="R832" s="10"/>
      <c r="S832" s="14"/>
      <c r="T832" s="11"/>
      <c r="U832" s="12"/>
      <c r="V832" s="257" t="str">
        <f ca="1">IF(U832="","",
IF(U832="NA","",
IFERROR(VLOOKUP(EOMONTH(M832,-2)+1,IPCA!$A:$B,2,0),
VLOOKUP(EOMONTH(TODAY(),-2)+1,IPCA!$A:$B,2,0))/
VLOOKUP(EOMONTH(U832,-2)+1,IPCA!$A:$B,2,0)*
P832))</f>
        <v/>
      </c>
      <c r="W832" s="84"/>
      <c r="X832" s="13"/>
      <c r="Y832" s="166"/>
      <c r="AA832" s="108"/>
      <c r="AB832" s="15"/>
      <c r="AM832" s="6"/>
      <c r="AN832" s="15"/>
      <c r="AY832" s="6"/>
      <c r="AZ832" s="15"/>
      <c r="BK832" s="6"/>
      <c r="BL832" s="15"/>
      <c r="BW832" s="6"/>
      <c r="BX832" s="15"/>
      <c r="CI832" s="6"/>
      <c r="CJ832" s="16" t="str">
        <f t="shared" ref="CJ832:CJ895" si="260">IF(SUM(AB832:AM832)=0,"",SUMPRODUCT(AB832:AM832,$AB$2:$AM$2)/SUM($AB$2:$AM$2))</f>
        <v/>
      </c>
      <c r="CK832" s="16" t="str">
        <f t="shared" ref="CK832:CK895" si="261">IF(SUM(AN832:AY832)=0,"",SUMPRODUCT(AN832:AY832,$AN$2:$AY$2)/SUM($AN$2:$AY$2))</f>
        <v/>
      </c>
      <c r="CL832" s="16" t="str">
        <f t="shared" ref="CL832:CL895" si="262">IF(SUM(AZ832:BK832)=0,"",SUMPRODUCT(AZ832:BK832,$AZ$2:$BK$2)/SUM($AZ$2:$BK$2))</f>
        <v/>
      </c>
      <c r="CM832" s="16" t="str">
        <f t="shared" ref="CM832:CM895" si="263">IF(SUM(BL832:BW832)=0,"",SUMPRODUCT(BL832:BW832,$BL$2:$BW$2)/SUM($BL$2:$BW$2))</f>
        <v/>
      </c>
      <c r="CN832" s="16" t="str">
        <f t="shared" ref="CN832:CN895" si="264">IF(SUM(BX832:CI832)=0,"",SUMPRODUCT(BX832:CI832,$BX$2:$CI$2)/SUM($BX$2:$CI$2))</f>
        <v/>
      </c>
      <c r="CO832" s="18"/>
      <c r="CP832" s="15"/>
      <c r="DA832" s="6"/>
      <c r="DB832" s="15"/>
      <c r="DM832" s="6"/>
      <c r="DN832" s="15"/>
      <c r="DY832" s="6"/>
      <c r="DZ832" s="15"/>
      <c r="EK832" s="6"/>
      <c r="EL832" s="15"/>
      <c r="EW832" s="6"/>
      <c r="EX832" s="16" t="str">
        <f t="shared" si="255"/>
        <v/>
      </c>
      <c r="EY832" s="16" t="str">
        <f t="shared" si="256"/>
        <v/>
      </c>
      <c r="EZ832" s="16" t="str">
        <f t="shared" si="257"/>
        <v/>
      </c>
      <c r="FA832" s="16" t="str">
        <f t="shared" si="258"/>
        <v/>
      </c>
      <c r="FB832" s="160" t="str">
        <f t="shared" si="259"/>
        <v/>
      </c>
      <c r="FD832" s="20"/>
      <c r="FE832"/>
      <c r="FH832" s="284">
        <f t="shared" ref="FH832:FH895" ca="1" si="265">IF(V832="",0,V832-P832)</f>
        <v>0</v>
      </c>
      <c r="FI832" s="208">
        <f t="shared" ref="FI832:FI895" si="266">(N832-M832)/30</f>
        <v>0</v>
      </c>
      <c r="FK832">
        <f t="shared" ref="FK832:FK895" si="267">IF($FC832="V",G832,E832)</f>
        <v>0</v>
      </c>
      <c r="FL832" s="201">
        <f t="shared" ref="FL832:FL895" ca="1" si="268">SUMIF($FN$4:$GK$4,"&lt;"&amp;EOMONTH(TODAY(),-1),FN832:GK832)</f>
        <v>0</v>
      </c>
      <c r="FM832" s="201">
        <f t="shared" ref="FM832:FM895" ca="1" si="269">SUM(FN832:GN832)-FL832</f>
        <v>0</v>
      </c>
      <c r="FN832" s="200">
        <f>AB832*AB$2*IF($FC832="V",1,-1)*IF($Q832="Fixo",(CP832-INDEX('Curva Forward'!$C$5:$AN$13,MATCH(CONCATENATE(BD_COMERCIAL!$K832," ",BD_COMERCIAL!$L832),'Curva Forward'!$B$5:$B$13,0),MATCH(FN$4,'Curva Forward'!$C$4:$AN$4,0))),CP832)</f>
        <v>0</v>
      </c>
      <c r="FO832" s="200">
        <f>AC832*AC$2*IF($FC832="V",1,-1)*IF($Q832="Fixo",(CQ832-INDEX('Curva Forward'!$C$5:$AN$13,MATCH(CONCATENATE(BD_COMERCIAL!$K832," ",BD_COMERCIAL!$L832),'Curva Forward'!$B$5:$B$13,0),MATCH(FO$4,'Curva Forward'!$C$4:$AN$4,0))),CQ832)</f>
        <v>0</v>
      </c>
      <c r="FP832" s="200">
        <f>AD832*AD$2*IF($FC832="V",1,-1)*IF($Q832="Fixo",(CR832-INDEX('Curva Forward'!$C$5:$AN$13,MATCH(CONCATENATE(BD_COMERCIAL!$K832," ",BD_COMERCIAL!$L832),'Curva Forward'!$B$5:$B$13,0),MATCH(FP$4,'Curva Forward'!$C$4:$AN$4,0))),CR832)</f>
        <v>0</v>
      </c>
      <c r="FQ832" s="200">
        <f>AE832*AE$2*IF($FC832="V",1,-1)*IF($Q832="Fixo",(CS832-INDEX('Curva Forward'!$C$5:$AN$13,MATCH(CONCATENATE(BD_COMERCIAL!$K832," ",BD_COMERCIAL!$L832),'Curva Forward'!$B$5:$B$13,0),MATCH(FQ$4,'Curva Forward'!$C$4:$AN$4,0))),CS832)</f>
        <v>0</v>
      </c>
      <c r="FR832" s="200">
        <f>AF832*AF$2*IF($FC832="V",1,-1)*IF($Q832="Fixo",(CT832-INDEX('Curva Forward'!$C$5:$AN$13,MATCH(CONCATENATE(BD_COMERCIAL!$K832," ",BD_COMERCIAL!$L832),'Curva Forward'!$B$5:$B$13,0),MATCH(FR$4,'Curva Forward'!$C$4:$AN$4,0))),CT832)</f>
        <v>0</v>
      </c>
      <c r="FS832" s="200">
        <f>AG832*AG$2*IF($FC832="V",1,-1)*IF($Q832="Fixo",(CU832-INDEX('Curva Forward'!$C$5:$AN$13,MATCH(CONCATENATE(BD_COMERCIAL!$K832," ",BD_COMERCIAL!$L832),'Curva Forward'!$B$5:$B$13,0),MATCH(FS$4,'Curva Forward'!$C$4:$AN$4,0))),CU832)</f>
        <v>0</v>
      </c>
      <c r="FT832" s="200">
        <f>AH832*AH$2*IF($FC832="V",1,-1)*IF($Q832="Fixo",(CV832-INDEX('Curva Forward'!$C$5:$AN$13,MATCH(CONCATENATE(BD_COMERCIAL!$K832," ",BD_COMERCIAL!$L832),'Curva Forward'!$B$5:$B$13,0),MATCH(FT$4,'Curva Forward'!$C$4:$AN$4,0))),CV832)</f>
        <v>0</v>
      </c>
      <c r="FU832" s="200">
        <f>AI832*AI$2*IF($FC832="V",1,-1)*IF($Q832="Fixo",(CW832-INDEX('Curva Forward'!$C$5:$AN$13,MATCH(CONCATENATE(BD_COMERCIAL!$K832," ",BD_COMERCIAL!$L832),'Curva Forward'!$B$5:$B$13,0),MATCH(FU$4,'Curva Forward'!$C$4:$AN$4,0))),CW832)</f>
        <v>0</v>
      </c>
      <c r="FV832" s="200">
        <f>AJ832*AJ$2*IF($FC832="V",1,-1)*IF($Q832="Fixo",(CX832-INDEX('Curva Forward'!$C$5:$AN$13,MATCH(CONCATENATE(BD_COMERCIAL!$K832," ",BD_COMERCIAL!$L832),'Curva Forward'!$B$5:$B$13,0),MATCH(FV$4,'Curva Forward'!$C$4:$AN$4,0))),CX832)</f>
        <v>0</v>
      </c>
      <c r="FW832" s="200">
        <f>AK832*AK$2*IF($FC832="V",1,-1)*IF($Q832="Fixo",(CY832-INDEX('Curva Forward'!$C$5:$AN$13,MATCH(CONCATENATE(BD_COMERCIAL!$K832," ",BD_COMERCIAL!$L832),'Curva Forward'!$B$5:$B$13,0),MATCH(FW$4,'Curva Forward'!$C$4:$AN$4,0))),CY832)</f>
        <v>0</v>
      </c>
      <c r="FX832" s="200">
        <f>AL832*AL$2*IF($FC832="V",1,-1)*IF($Q832="Fixo",(CZ832-INDEX('Curva Forward'!$C$5:$AN$13,MATCH(CONCATENATE(BD_COMERCIAL!$K832," ",BD_COMERCIAL!$L832),'Curva Forward'!$B$5:$B$13,0),MATCH(FX$4,'Curva Forward'!$C$4:$AN$4,0))),CZ832)</f>
        <v>0</v>
      </c>
      <c r="FY832" s="200">
        <f>AM832*AM$2*IF($FC832="V",1,-1)*IF($Q832="Fixo",(DA832-INDEX('Curva Forward'!$C$5:$AN$13,MATCH(CONCATENATE(BD_COMERCIAL!$K832," ",BD_COMERCIAL!$L832),'Curva Forward'!$B$5:$B$13,0),MATCH(FY$4,'Curva Forward'!$C$4:$AN$4,0))),DA832)</f>
        <v>0</v>
      </c>
      <c r="FZ832" s="200">
        <f>AN832*AN$2*IF($FC832="V",1,-1)*IF($Q832="Fixo",(DB832-INDEX('Curva Forward'!$C$5:$AN$13,MATCH(CONCATENATE(BD_COMERCIAL!$K832," ",BD_COMERCIAL!$L832),'Curva Forward'!$B$5:$B$13,0),MATCH(FZ$4,'Curva Forward'!$C$4:$AN$4,0))),DB832)</f>
        <v>0</v>
      </c>
      <c r="GA832" s="200">
        <f>AO832*AO$2*IF($FC832="V",1,-1)*IF($Q832="Fixo",(DC832-INDEX('Curva Forward'!$C$5:$AN$13,MATCH(CONCATENATE(BD_COMERCIAL!$K832," ",BD_COMERCIAL!$L832),'Curva Forward'!$B$5:$B$13,0),MATCH(GA$4,'Curva Forward'!$C$4:$AN$4,0))),DC832)</f>
        <v>0</v>
      </c>
      <c r="GB832" s="200">
        <f>AP832*AP$2*IF($FC832="V",1,-1)*IF($Q832="Fixo",(DD832-INDEX('Curva Forward'!$C$5:$AN$13,MATCH(CONCATENATE(BD_COMERCIAL!$K832," ",BD_COMERCIAL!$L832),'Curva Forward'!$B$5:$B$13,0),MATCH(GB$4,'Curva Forward'!$C$4:$AN$4,0))),DD832)</f>
        <v>0</v>
      </c>
      <c r="GC832" s="200">
        <f>AQ832*AQ$2*IF($FC832="V",1,-1)*IF($Q832="Fixo",(DE832-INDEX('Curva Forward'!$C$5:$AN$13,MATCH(CONCATENATE(BD_COMERCIAL!$K832," ",BD_COMERCIAL!$L832),'Curva Forward'!$B$5:$B$13,0),MATCH(GC$4,'Curva Forward'!$C$4:$AN$4,0))),DE832)</f>
        <v>0</v>
      </c>
      <c r="GD832" s="200">
        <f>AR832*AR$2*IF($FC832="V",1,-1)*IF($Q832="Fixo",(DF832-INDEX('Curva Forward'!$C$5:$AN$13,MATCH(CONCATENATE(BD_COMERCIAL!$K832," ",BD_COMERCIAL!$L832),'Curva Forward'!$B$5:$B$13,0),MATCH(GD$4,'Curva Forward'!$C$4:$AN$4,0))),DF832)</f>
        <v>0</v>
      </c>
      <c r="GE832" s="200">
        <f>AS832*AS$2*IF($FC832="V",1,-1)*IF($Q832="Fixo",(DG832-INDEX('Curva Forward'!$C$5:$AN$13,MATCH(CONCATENATE(BD_COMERCIAL!$K832," ",BD_COMERCIAL!$L832),'Curva Forward'!$B$5:$B$13,0),MATCH(GE$4,'Curva Forward'!$C$4:$AN$4,0))),DG832)</f>
        <v>0</v>
      </c>
      <c r="GF832" s="200">
        <f>AT832*AT$2*IF($FC832="V",1,-1)*IF($Q832="Fixo",(DH832-INDEX('Curva Forward'!$C$5:$AN$13,MATCH(CONCATENATE(BD_COMERCIAL!$K832," ",BD_COMERCIAL!$L832),'Curva Forward'!$B$5:$B$13,0),MATCH(GF$4,'Curva Forward'!$C$4:$AN$4,0))),DH832)</f>
        <v>0</v>
      </c>
      <c r="GG832" s="200">
        <f>AU832*AU$2*IF($FC832="V",1,-1)*IF($Q832="Fixo",(DI832-INDEX('Curva Forward'!$C$5:$AN$13,MATCH(CONCATENATE(BD_COMERCIAL!$K832," ",BD_COMERCIAL!$L832),'Curva Forward'!$B$5:$B$13,0),MATCH(GG$4,'Curva Forward'!$C$4:$AN$4,0))),DI832)</f>
        <v>0</v>
      </c>
      <c r="GH832" s="200">
        <f>AV832*AV$2*IF($FC832="V",1,-1)*IF($Q832="Fixo",(DJ832-INDEX('Curva Forward'!$C$5:$AN$13,MATCH(CONCATENATE(BD_COMERCIAL!$K832," ",BD_COMERCIAL!$L832),'Curva Forward'!$B$5:$B$13,0),MATCH(GH$4,'Curva Forward'!$C$4:$AN$4,0))),DJ832)</f>
        <v>0</v>
      </c>
      <c r="GI832" s="200">
        <f>AW832*AW$2*IF($FC832="V",1,-1)*IF($Q832="Fixo",(DK832-INDEX('Curva Forward'!$C$5:$AN$13,MATCH(CONCATENATE(BD_COMERCIAL!$K832," ",BD_COMERCIAL!$L832),'Curva Forward'!$B$5:$B$13,0),MATCH(GI$4,'Curva Forward'!$C$4:$AN$4,0))),DK832)</f>
        <v>0</v>
      </c>
      <c r="GJ832" s="200">
        <f>AX832*AX$2*IF($FC832="V",1,-1)*IF($Q832="Fixo",(DL832-INDEX('Curva Forward'!$C$5:$AN$13,MATCH(CONCATENATE(BD_COMERCIAL!$K832," ",BD_COMERCIAL!$L832),'Curva Forward'!$B$5:$B$13,0),MATCH(GJ$4,'Curva Forward'!$C$4:$AN$4,0))),DL832)</f>
        <v>0</v>
      </c>
      <c r="GK832" s="200">
        <f>AY832*AY$2*IF($FC832="V",1,-1)*IF($Q832="Fixo",(DM832-INDEX('Curva Forward'!$C$5:$AN$13,MATCH(CONCATENATE(BD_COMERCIAL!$K832," ",BD_COMERCIAL!$L832),'Curva Forward'!$B$5:$B$13,0),MATCH(GK$4,'Curva Forward'!$C$4:$AN$4,0))),DM832)</f>
        <v>0</v>
      </c>
      <c r="GL832" s="200">
        <f>IF(EZ832="",0,CL832*CL$2*IF($FC832="V",1,-1)*IF($Q832="Fixo",(EZ832-INDEX('Curva Forward'!$C$5:$AN$13,MATCH(CONCATENATE(BD_COMERCIAL!$K832," ",BD_COMERCIAL!$L832),'Curva Forward'!$B$5:$B$13,0),MATCH(GL$4,'Curva Forward'!$C$4:$AN$4,0))),EZ832))</f>
        <v>0</v>
      </c>
      <c r="GM832" s="200">
        <f>IF(FA832="",0,CM832*CM$2*IF($FC832="V",1,-1)*IF($Q832="Fixo",(FA832-INDEX('Curva Forward'!$C$5:$AN$13,MATCH(CONCATENATE(BD_COMERCIAL!$K832," ",BD_COMERCIAL!$L832),'Curva Forward'!$B$5:$B$13,0),MATCH(GM$4,'Curva Forward'!$C$4:$AN$4,0))),FA832))</f>
        <v>0</v>
      </c>
      <c r="GN832" s="200">
        <f>IF(FB832="",0,CN832*CN$2*IF($FC832="V",1,-1)*IF($Q832="Fixo",(FB832-INDEX('Curva Forward'!$C$5:$AN$13,MATCH(CONCATENATE(BD_COMERCIAL!$K832," ",BD_COMERCIAL!$L832),'Curva Forward'!$B$5:$B$13,0),MATCH(GN$4,'Curva Forward'!$C$4:$AN$4,0))),FB832))</f>
        <v>0</v>
      </c>
      <c r="GO832" s="201">
        <f t="shared" ref="GO832:GO895" ca="1" si="270">IF(FM832&gt;0,FM832,0)</f>
        <v>0</v>
      </c>
      <c r="GP832" s="201">
        <f t="shared" ref="GP832:GP895" ca="1" si="271">IF(FM832&lt;0,FM832,0)</f>
        <v>0</v>
      </c>
    </row>
    <row r="833" spans="1:198" ht="15" customHeight="1" x14ac:dyDescent="0.25">
      <c r="A833" s="6"/>
      <c r="B833" s="7"/>
      <c r="C833" s="8"/>
      <c r="D833" s="9"/>
      <c r="E833" s="9"/>
      <c r="F833" s="113"/>
      <c r="G833" s="10"/>
      <c r="H833" s="113"/>
      <c r="I833" s="9"/>
      <c r="J833" s="166"/>
      <c r="K833" s="10"/>
      <c r="L833" s="84"/>
      <c r="M833" s="11"/>
      <c r="N833" s="12"/>
      <c r="O833" s="10"/>
      <c r="P833" s="84"/>
      <c r="Q833" s="84"/>
      <c r="R833" s="10"/>
      <c r="S833" s="14"/>
      <c r="T833" s="11"/>
      <c r="U833" s="12"/>
      <c r="V833" s="257" t="str">
        <f ca="1">IF(U833="","",
IF(U833="NA","",
IFERROR(VLOOKUP(EOMONTH(M833,-2)+1,IPCA!$A:$B,2,0),
VLOOKUP(EOMONTH(TODAY(),-2)+1,IPCA!$A:$B,2,0))/
VLOOKUP(EOMONTH(U833,-2)+1,IPCA!$A:$B,2,0)*
P833))</f>
        <v/>
      </c>
      <c r="W833" s="84"/>
      <c r="X833" s="13"/>
      <c r="Y833" s="166"/>
      <c r="AA833" s="108"/>
      <c r="AB833" s="15"/>
      <c r="AM833" s="6"/>
      <c r="AN833" s="15"/>
      <c r="AY833" s="6"/>
      <c r="AZ833" s="15"/>
      <c r="BK833" s="6"/>
      <c r="BL833" s="15"/>
      <c r="BW833" s="6"/>
      <c r="BX833" s="15"/>
      <c r="CI833" s="6"/>
      <c r="CJ833" s="16" t="str">
        <f t="shared" si="260"/>
        <v/>
      </c>
      <c r="CK833" s="16" t="str">
        <f t="shared" si="261"/>
        <v/>
      </c>
      <c r="CL833" s="16" t="str">
        <f t="shared" si="262"/>
        <v/>
      </c>
      <c r="CM833" s="16" t="str">
        <f t="shared" si="263"/>
        <v/>
      </c>
      <c r="CN833" s="16" t="str">
        <f t="shared" si="264"/>
        <v/>
      </c>
      <c r="CO833" s="18"/>
      <c r="CP833" s="15"/>
      <c r="DA833" s="6"/>
      <c r="DB833" s="15"/>
      <c r="DM833" s="6"/>
      <c r="DN833" s="15"/>
      <c r="DY833" s="6"/>
      <c r="DZ833" s="15"/>
      <c r="EK833" s="6"/>
      <c r="EL833" s="15"/>
      <c r="EW833" s="6"/>
      <c r="EX833" s="16" t="str">
        <f t="shared" si="255"/>
        <v/>
      </c>
      <c r="EY833" s="16" t="str">
        <f t="shared" si="256"/>
        <v/>
      </c>
      <c r="EZ833" s="16" t="str">
        <f t="shared" si="257"/>
        <v/>
      </c>
      <c r="FA833" s="16" t="str">
        <f t="shared" si="258"/>
        <v/>
      </c>
      <c r="FB833" s="160" t="str">
        <f t="shared" si="259"/>
        <v/>
      </c>
      <c r="FD833" s="20"/>
      <c r="FE833"/>
      <c r="FH833" s="284">
        <f t="shared" ca="1" si="265"/>
        <v>0</v>
      </c>
      <c r="FI833" s="208">
        <f t="shared" si="266"/>
        <v>0</v>
      </c>
      <c r="FK833">
        <f t="shared" si="267"/>
        <v>0</v>
      </c>
      <c r="FL833" s="201">
        <f t="shared" ca="1" si="268"/>
        <v>0</v>
      </c>
      <c r="FM833" s="201">
        <f t="shared" ca="1" si="269"/>
        <v>0</v>
      </c>
      <c r="FN833" s="200">
        <f>AB833*AB$2*IF($FC833="V",1,-1)*IF($Q833="Fixo",(CP833-INDEX('Curva Forward'!$C$5:$AN$13,MATCH(CONCATENATE(BD_COMERCIAL!$K833," ",BD_COMERCIAL!$L833),'Curva Forward'!$B$5:$B$13,0),MATCH(FN$4,'Curva Forward'!$C$4:$AN$4,0))),CP833)</f>
        <v>0</v>
      </c>
      <c r="FO833" s="200">
        <f>AC833*AC$2*IF($FC833="V",1,-1)*IF($Q833="Fixo",(CQ833-INDEX('Curva Forward'!$C$5:$AN$13,MATCH(CONCATENATE(BD_COMERCIAL!$K833," ",BD_COMERCIAL!$L833),'Curva Forward'!$B$5:$B$13,0),MATCH(FO$4,'Curva Forward'!$C$4:$AN$4,0))),CQ833)</f>
        <v>0</v>
      </c>
      <c r="FP833" s="200">
        <f>AD833*AD$2*IF($FC833="V",1,-1)*IF($Q833="Fixo",(CR833-INDEX('Curva Forward'!$C$5:$AN$13,MATCH(CONCATENATE(BD_COMERCIAL!$K833," ",BD_COMERCIAL!$L833),'Curva Forward'!$B$5:$B$13,0),MATCH(FP$4,'Curva Forward'!$C$4:$AN$4,0))),CR833)</f>
        <v>0</v>
      </c>
      <c r="FQ833" s="200">
        <f>AE833*AE$2*IF($FC833="V",1,-1)*IF($Q833="Fixo",(CS833-INDEX('Curva Forward'!$C$5:$AN$13,MATCH(CONCATENATE(BD_COMERCIAL!$K833," ",BD_COMERCIAL!$L833),'Curva Forward'!$B$5:$B$13,0),MATCH(FQ$4,'Curva Forward'!$C$4:$AN$4,0))),CS833)</f>
        <v>0</v>
      </c>
      <c r="FR833" s="200">
        <f>AF833*AF$2*IF($FC833="V",1,-1)*IF($Q833="Fixo",(CT833-INDEX('Curva Forward'!$C$5:$AN$13,MATCH(CONCATENATE(BD_COMERCIAL!$K833," ",BD_COMERCIAL!$L833),'Curva Forward'!$B$5:$B$13,0),MATCH(FR$4,'Curva Forward'!$C$4:$AN$4,0))),CT833)</f>
        <v>0</v>
      </c>
      <c r="FS833" s="200">
        <f>AG833*AG$2*IF($FC833="V",1,-1)*IF($Q833="Fixo",(CU833-INDEX('Curva Forward'!$C$5:$AN$13,MATCH(CONCATENATE(BD_COMERCIAL!$K833," ",BD_COMERCIAL!$L833),'Curva Forward'!$B$5:$B$13,0),MATCH(FS$4,'Curva Forward'!$C$4:$AN$4,0))),CU833)</f>
        <v>0</v>
      </c>
      <c r="FT833" s="200">
        <f>AH833*AH$2*IF($FC833="V",1,-1)*IF($Q833="Fixo",(CV833-INDEX('Curva Forward'!$C$5:$AN$13,MATCH(CONCATENATE(BD_COMERCIAL!$K833," ",BD_COMERCIAL!$L833),'Curva Forward'!$B$5:$B$13,0),MATCH(FT$4,'Curva Forward'!$C$4:$AN$4,0))),CV833)</f>
        <v>0</v>
      </c>
      <c r="FU833" s="200">
        <f>AI833*AI$2*IF($FC833="V",1,-1)*IF($Q833="Fixo",(CW833-INDEX('Curva Forward'!$C$5:$AN$13,MATCH(CONCATENATE(BD_COMERCIAL!$K833," ",BD_COMERCIAL!$L833),'Curva Forward'!$B$5:$B$13,0),MATCH(FU$4,'Curva Forward'!$C$4:$AN$4,0))),CW833)</f>
        <v>0</v>
      </c>
      <c r="FV833" s="200">
        <f>AJ833*AJ$2*IF($FC833="V",1,-1)*IF($Q833="Fixo",(CX833-INDEX('Curva Forward'!$C$5:$AN$13,MATCH(CONCATENATE(BD_COMERCIAL!$K833," ",BD_COMERCIAL!$L833),'Curva Forward'!$B$5:$B$13,0),MATCH(FV$4,'Curva Forward'!$C$4:$AN$4,0))),CX833)</f>
        <v>0</v>
      </c>
      <c r="FW833" s="200">
        <f>AK833*AK$2*IF($FC833="V",1,-1)*IF($Q833="Fixo",(CY833-INDEX('Curva Forward'!$C$5:$AN$13,MATCH(CONCATENATE(BD_COMERCIAL!$K833," ",BD_COMERCIAL!$L833),'Curva Forward'!$B$5:$B$13,0),MATCH(FW$4,'Curva Forward'!$C$4:$AN$4,0))),CY833)</f>
        <v>0</v>
      </c>
      <c r="FX833" s="200">
        <f>AL833*AL$2*IF($FC833="V",1,-1)*IF($Q833="Fixo",(CZ833-INDEX('Curva Forward'!$C$5:$AN$13,MATCH(CONCATENATE(BD_COMERCIAL!$K833," ",BD_COMERCIAL!$L833),'Curva Forward'!$B$5:$B$13,0),MATCH(FX$4,'Curva Forward'!$C$4:$AN$4,0))),CZ833)</f>
        <v>0</v>
      </c>
      <c r="FY833" s="200">
        <f>AM833*AM$2*IF($FC833="V",1,-1)*IF($Q833="Fixo",(DA833-INDEX('Curva Forward'!$C$5:$AN$13,MATCH(CONCATENATE(BD_COMERCIAL!$K833," ",BD_COMERCIAL!$L833),'Curva Forward'!$B$5:$B$13,0),MATCH(FY$4,'Curva Forward'!$C$4:$AN$4,0))),DA833)</f>
        <v>0</v>
      </c>
      <c r="FZ833" s="200">
        <f>AN833*AN$2*IF($FC833="V",1,-1)*IF($Q833="Fixo",(DB833-INDEX('Curva Forward'!$C$5:$AN$13,MATCH(CONCATENATE(BD_COMERCIAL!$K833," ",BD_COMERCIAL!$L833),'Curva Forward'!$B$5:$B$13,0),MATCH(FZ$4,'Curva Forward'!$C$4:$AN$4,0))),DB833)</f>
        <v>0</v>
      </c>
      <c r="GA833" s="200">
        <f>AO833*AO$2*IF($FC833="V",1,-1)*IF($Q833="Fixo",(DC833-INDEX('Curva Forward'!$C$5:$AN$13,MATCH(CONCATENATE(BD_COMERCIAL!$K833," ",BD_COMERCIAL!$L833),'Curva Forward'!$B$5:$B$13,0),MATCH(GA$4,'Curva Forward'!$C$4:$AN$4,0))),DC833)</f>
        <v>0</v>
      </c>
      <c r="GB833" s="200">
        <f>AP833*AP$2*IF($FC833="V",1,-1)*IF($Q833="Fixo",(DD833-INDEX('Curva Forward'!$C$5:$AN$13,MATCH(CONCATENATE(BD_COMERCIAL!$K833," ",BD_COMERCIAL!$L833),'Curva Forward'!$B$5:$B$13,0),MATCH(GB$4,'Curva Forward'!$C$4:$AN$4,0))),DD833)</f>
        <v>0</v>
      </c>
      <c r="GC833" s="200">
        <f>AQ833*AQ$2*IF($FC833="V",1,-1)*IF($Q833="Fixo",(DE833-INDEX('Curva Forward'!$C$5:$AN$13,MATCH(CONCATENATE(BD_COMERCIAL!$K833," ",BD_COMERCIAL!$L833),'Curva Forward'!$B$5:$B$13,0),MATCH(GC$4,'Curva Forward'!$C$4:$AN$4,0))),DE833)</f>
        <v>0</v>
      </c>
      <c r="GD833" s="200">
        <f>AR833*AR$2*IF($FC833="V",1,-1)*IF($Q833="Fixo",(DF833-INDEX('Curva Forward'!$C$5:$AN$13,MATCH(CONCATENATE(BD_COMERCIAL!$K833," ",BD_COMERCIAL!$L833),'Curva Forward'!$B$5:$B$13,0),MATCH(GD$4,'Curva Forward'!$C$4:$AN$4,0))),DF833)</f>
        <v>0</v>
      </c>
      <c r="GE833" s="200">
        <f>AS833*AS$2*IF($FC833="V",1,-1)*IF($Q833="Fixo",(DG833-INDEX('Curva Forward'!$C$5:$AN$13,MATCH(CONCATENATE(BD_COMERCIAL!$K833," ",BD_COMERCIAL!$L833),'Curva Forward'!$B$5:$B$13,0),MATCH(GE$4,'Curva Forward'!$C$4:$AN$4,0))),DG833)</f>
        <v>0</v>
      </c>
      <c r="GF833" s="200">
        <f>AT833*AT$2*IF($FC833="V",1,-1)*IF($Q833="Fixo",(DH833-INDEX('Curva Forward'!$C$5:$AN$13,MATCH(CONCATENATE(BD_COMERCIAL!$K833," ",BD_COMERCIAL!$L833),'Curva Forward'!$B$5:$B$13,0),MATCH(GF$4,'Curva Forward'!$C$4:$AN$4,0))),DH833)</f>
        <v>0</v>
      </c>
      <c r="GG833" s="200">
        <f>AU833*AU$2*IF($FC833="V",1,-1)*IF($Q833="Fixo",(DI833-INDEX('Curva Forward'!$C$5:$AN$13,MATCH(CONCATENATE(BD_COMERCIAL!$K833," ",BD_COMERCIAL!$L833),'Curva Forward'!$B$5:$B$13,0),MATCH(GG$4,'Curva Forward'!$C$4:$AN$4,0))),DI833)</f>
        <v>0</v>
      </c>
      <c r="GH833" s="200">
        <f>AV833*AV$2*IF($FC833="V",1,-1)*IF($Q833="Fixo",(DJ833-INDEX('Curva Forward'!$C$5:$AN$13,MATCH(CONCATENATE(BD_COMERCIAL!$K833," ",BD_COMERCIAL!$L833),'Curva Forward'!$B$5:$B$13,0),MATCH(GH$4,'Curva Forward'!$C$4:$AN$4,0))),DJ833)</f>
        <v>0</v>
      </c>
      <c r="GI833" s="200">
        <f>AW833*AW$2*IF($FC833="V",1,-1)*IF($Q833="Fixo",(DK833-INDEX('Curva Forward'!$C$5:$AN$13,MATCH(CONCATENATE(BD_COMERCIAL!$K833," ",BD_COMERCIAL!$L833),'Curva Forward'!$B$5:$B$13,0),MATCH(GI$4,'Curva Forward'!$C$4:$AN$4,0))),DK833)</f>
        <v>0</v>
      </c>
      <c r="GJ833" s="200">
        <f>AX833*AX$2*IF($FC833="V",1,-1)*IF($Q833="Fixo",(DL833-INDEX('Curva Forward'!$C$5:$AN$13,MATCH(CONCATENATE(BD_COMERCIAL!$K833," ",BD_COMERCIAL!$L833),'Curva Forward'!$B$5:$B$13,0),MATCH(GJ$4,'Curva Forward'!$C$4:$AN$4,0))),DL833)</f>
        <v>0</v>
      </c>
      <c r="GK833" s="200">
        <f>AY833*AY$2*IF($FC833="V",1,-1)*IF($Q833="Fixo",(DM833-INDEX('Curva Forward'!$C$5:$AN$13,MATCH(CONCATENATE(BD_COMERCIAL!$K833," ",BD_COMERCIAL!$L833),'Curva Forward'!$B$5:$B$13,0),MATCH(GK$4,'Curva Forward'!$C$4:$AN$4,0))),DM833)</f>
        <v>0</v>
      </c>
      <c r="GL833" s="200">
        <f>IF(EZ833="",0,CL833*CL$2*IF($FC833="V",1,-1)*IF($Q833="Fixo",(EZ833-INDEX('Curva Forward'!$C$5:$AN$13,MATCH(CONCATENATE(BD_COMERCIAL!$K833," ",BD_COMERCIAL!$L833),'Curva Forward'!$B$5:$B$13,0),MATCH(GL$4,'Curva Forward'!$C$4:$AN$4,0))),EZ833))</f>
        <v>0</v>
      </c>
      <c r="GM833" s="200">
        <f>IF(FA833="",0,CM833*CM$2*IF($FC833="V",1,-1)*IF($Q833="Fixo",(FA833-INDEX('Curva Forward'!$C$5:$AN$13,MATCH(CONCATENATE(BD_COMERCIAL!$K833," ",BD_COMERCIAL!$L833),'Curva Forward'!$B$5:$B$13,0),MATCH(GM$4,'Curva Forward'!$C$4:$AN$4,0))),FA833))</f>
        <v>0</v>
      </c>
      <c r="GN833" s="200">
        <f>IF(FB833="",0,CN833*CN$2*IF($FC833="V",1,-1)*IF($Q833="Fixo",(FB833-INDEX('Curva Forward'!$C$5:$AN$13,MATCH(CONCATENATE(BD_COMERCIAL!$K833," ",BD_COMERCIAL!$L833),'Curva Forward'!$B$5:$B$13,0),MATCH(GN$4,'Curva Forward'!$C$4:$AN$4,0))),FB833))</f>
        <v>0</v>
      </c>
      <c r="GO833" s="201">
        <f t="shared" ca="1" si="270"/>
        <v>0</v>
      </c>
      <c r="GP833" s="201">
        <f t="shared" ca="1" si="271"/>
        <v>0</v>
      </c>
    </row>
    <row r="834" spans="1:198" ht="15" customHeight="1" x14ac:dyDescent="0.25">
      <c r="A834" s="6"/>
      <c r="B834" s="7"/>
      <c r="C834" s="8"/>
      <c r="D834" s="9"/>
      <c r="E834" s="9"/>
      <c r="F834" s="113"/>
      <c r="G834" s="10"/>
      <c r="H834" s="113"/>
      <c r="I834" s="9"/>
      <c r="J834" s="166"/>
      <c r="K834" s="10"/>
      <c r="L834" s="84"/>
      <c r="M834" s="11"/>
      <c r="N834" s="12"/>
      <c r="O834" s="10"/>
      <c r="P834" s="84"/>
      <c r="Q834" s="84"/>
      <c r="R834" s="10"/>
      <c r="S834" s="14"/>
      <c r="T834" s="11"/>
      <c r="U834" s="12"/>
      <c r="V834" s="257" t="str">
        <f ca="1">IF(U834="","",
IF(U834="NA","",
IFERROR(VLOOKUP(EOMONTH(M834,-2)+1,IPCA!$A:$B,2,0),
VLOOKUP(EOMONTH(TODAY(),-2)+1,IPCA!$A:$B,2,0))/
VLOOKUP(EOMONTH(U834,-2)+1,IPCA!$A:$B,2,0)*
P834))</f>
        <v/>
      </c>
      <c r="W834" s="84"/>
      <c r="X834" s="13"/>
      <c r="Y834" s="166"/>
      <c r="AA834" s="108"/>
      <c r="AB834" s="15"/>
      <c r="AM834" s="6"/>
      <c r="AN834" s="15"/>
      <c r="AY834" s="6"/>
      <c r="AZ834" s="15"/>
      <c r="BK834" s="6"/>
      <c r="BL834" s="15"/>
      <c r="BW834" s="6"/>
      <c r="BX834" s="15"/>
      <c r="CI834" s="6"/>
      <c r="CJ834" s="16" t="str">
        <f t="shared" si="260"/>
        <v/>
      </c>
      <c r="CK834" s="16" t="str">
        <f t="shared" si="261"/>
        <v/>
      </c>
      <c r="CL834" s="16" t="str">
        <f t="shared" si="262"/>
        <v/>
      </c>
      <c r="CM834" s="16" t="str">
        <f t="shared" si="263"/>
        <v/>
      </c>
      <c r="CN834" s="16" t="str">
        <f t="shared" si="264"/>
        <v/>
      </c>
      <c r="CO834" s="18"/>
      <c r="CP834" s="15"/>
      <c r="DA834" s="6"/>
      <c r="DB834" s="15"/>
      <c r="DM834" s="6"/>
      <c r="DN834" s="15"/>
      <c r="DY834" s="6"/>
      <c r="DZ834" s="15"/>
      <c r="EK834" s="6"/>
      <c r="EL834" s="15"/>
      <c r="EW834" s="6"/>
      <c r="EX834" s="16" t="str">
        <f t="shared" si="255"/>
        <v/>
      </c>
      <c r="EY834" s="16" t="str">
        <f t="shared" si="256"/>
        <v/>
      </c>
      <c r="EZ834" s="16" t="str">
        <f t="shared" si="257"/>
        <v/>
      </c>
      <c r="FA834" s="16" t="str">
        <f t="shared" si="258"/>
        <v/>
      </c>
      <c r="FB834" s="160" t="str">
        <f t="shared" si="259"/>
        <v/>
      </c>
      <c r="FD834" s="20"/>
      <c r="FE834"/>
      <c r="FH834" s="284">
        <f t="shared" ca="1" si="265"/>
        <v>0</v>
      </c>
      <c r="FI834" s="208">
        <f t="shared" si="266"/>
        <v>0</v>
      </c>
      <c r="FK834">
        <f t="shared" si="267"/>
        <v>0</v>
      </c>
      <c r="FL834" s="201">
        <f t="shared" ca="1" si="268"/>
        <v>0</v>
      </c>
      <c r="FM834" s="201">
        <f t="shared" ca="1" si="269"/>
        <v>0</v>
      </c>
      <c r="FN834" s="200">
        <f>AB834*AB$2*IF($FC834="V",1,-1)*IF($Q834="Fixo",(CP834-INDEX('Curva Forward'!$C$5:$AN$13,MATCH(CONCATENATE(BD_COMERCIAL!$K834," ",BD_COMERCIAL!$L834),'Curva Forward'!$B$5:$B$13,0),MATCH(FN$4,'Curva Forward'!$C$4:$AN$4,0))),CP834)</f>
        <v>0</v>
      </c>
      <c r="FO834" s="200">
        <f>AC834*AC$2*IF($FC834="V",1,-1)*IF($Q834="Fixo",(CQ834-INDEX('Curva Forward'!$C$5:$AN$13,MATCH(CONCATENATE(BD_COMERCIAL!$K834," ",BD_COMERCIAL!$L834),'Curva Forward'!$B$5:$B$13,0),MATCH(FO$4,'Curva Forward'!$C$4:$AN$4,0))),CQ834)</f>
        <v>0</v>
      </c>
      <c r="FP834" s="200">
        <f>AD834*AD$2*IF($FC834="V",1,-1)*IF($Q834="Fixo",(CR834-INDEX('Curva Forward'!$C$5:$AN$13,MATCH(CONCATENATE(BD_COMERCIAL!$K834," ",BD_COMERCIAL!$L834),'Curva Forward'!$B$5:$B$13,0),MATCH(FP$4,'Curva Forward'!$C$4:$AN$4,0))),CR834)</f>
        <v>0</v>
      </c>
      <c r="FQ834" s="200">
        <f>AE834*AE$2*IF($FC834="V",1,-1)*IF($Q834="Fixo",(CS834-INDEX('Curva Forward'!$C$5:$AN$13,MATCH(CONCATENATE(BD_COMERCIAL!$K834," ",BD_COMERCIAL!$L834),'Curva Forward'!$B$5:$B$13,0),MATCH(FQ$4,'Curva Forward'!$C$4:$AN$4,0))),CS834)</f>
        <v>0</v>
      </c>
      <c r="FR834" s="200">
        <f>AF834*AF$2*IF($FC834="V",1,-1)*IF($Q834="Fixo",(CT834-INDEX('Curva Forward'!$C$5:$AN$13,MATCH(CONCATENATE(BD_COMERCIAL!$K834," ",BD_COMERCIAL!$L834),'Curva Forward'!$B$5:$B$13,0),MATCH(FR$4,'Curva Forward'!$C$4:$AN$4,0))),CT834)</f>
        <v>0</v>
      </c>
      <c r="FS834" s="200">
        <f>AG834*AG$2*IF($FC834="V",1,-1)*IF($Q834="Fixo",(CU834-INDEX('Curva Forward'!$C$5:$AN$13,MATCH(CONCATENATE(BD_COMERCIAL!$K834," ",BD_COMERCIAL!$L834),'Curva Forward'!$B$5:$B$13,0),MATCH(FS$4,'Curva Forward'!$C$4:$AN$4,0))),CU834)</f>
        <v>0</v>
      </c>
      <c r="FT834" s="200">
        <f>AH834*AH$2*IF($FC834="V",1,-1)*IF($Q834="Fixo",(CV834-INDEX('Curva Forward'!$C$5:$AN$13,MATCH(CONCATENATE(BD_COMERCIAL!$K834," ",BD_COMERCIAL!$L834),'Curva Forward'!$B$5:$B$13,0),MATCH(FT$4,'Curva Forward'!$C$4:$AN$4,0))),CV834)</f>
        <v>0</v>
      </c>
      <c r="FU834" s="200">
        <f>AI834*AI$2*IF($FC834="V",1,-1)*IF($Q834="Fixo",(CW834-INDEX('Curva Forward'!$C$5:$AN$13,MATCH(CONCATENATE(BD_COMERCIAL!$K834," ",BD_COMERCIAL!$L834),'Curva Forward'!$B$5:$B$13,0),MATCH(FU$4,'Curva Forward'!$C$4:$AN$4,0))),CW834)</f>
        <v>0</v>
      </c>
      <c r="FV834" s="200">
        <f>AJ834*AJ$2*IF($FC834="V",1,-1)*IF($Q834="Fixo",(CX834-INDEX('Curva Forward'!$C$5:$AN$13,MATCH(CONCATENATE(BD_COMERCIAL!$K834," ",BD_COMERCIAL!$L834),'Curva Forward'!$B$5:$B$13,0),MATCH(FV$4,'Curva Forward'!$C$4:$AN$4,0))),CX834)</f>
        <v>0</v>
      </c>
      <c r="FW834" s="200">
        <f>AK834*AK$2*IF($FC834="V",1,-1)*IF($Q834="Fixo",(CY834-INDEX('Curva Forward'!$C$5:$AN$13,MATCH(CONCATENATE(BD_COMERCIAL!$K834," ",BD_COMERCIAL!$L834),'Curva Forward'!$B$5:$B$13,0),MATCH(FW$4,'Curva Forward'!$C$4:$AN$4,0))),CY834)</f>
        <v>0</v>
      </c>
      <c r="FX834" s="200">
        <f>AL834*AL$2*IF($FC834="V",1,-1)*IF($Q834="Fixo",(CZ834-INDEX('Curva Forward'!$C$5:$AN$13,MATCH(CONCATENATE(BD_COMERCIAL!$K834," ",BD_COMERCIAL!$L834),'Curva Forward'!$B$5:$B$13,0),MATCH(FX$4,'Curva Forward'!$C$4:$AN$4,0))),CZ834)</f>
        <v>0</v>
      </c>
      <c r="FY834" s="200">
        <f>AM834*AM$2*IF($FC834="V",1,-1)*IF($Q834="Fixo",(DA834-INDEX('Curva Forward'!$C$5:$AN$13,MATCH(CONCATENATE(BD_COMERCIAL!$K834," ",BD_COMERCIAL!$L834),'Curva Forward'!$B$5:$B$13,0),MATCH(FY$4,'Curva Forward'!$C$4:$AN$4,0))),DA834)</f>
        <v>0</v>
      </c>
      <c r="FZ834" s="200">
        <f>AN834*AN$2*IF($FC834="V",1,-1)*IF($Q834="Fixo",(DB834-INDEX('Curva Forward'!$C$5:$AN$13,MATCH(CONCATENATE(BD_COMERCIAL!$K834," ",BD_COMERCIAL!$L834),'Curva Forward'!$B$5:$B$13,0),MATCH(FZ$4,'Curva Forward'!$C$4:$AN$4,0))),DB834)</f>
        <v>0</v>
      </c>
      <c r="GA834" s="200">
        <f>AO834*AO$2*IF($FC834="V",1,-1)*IF($Q834="Fixo",(DC834-INDEX('Curva Forward'!$C$5:$AN$13,MATCH(CONCATENATE(BD_COMERCIAL!$K834," ",BD_COMERCIAL!$L834),'Curva Forward'!$B$5:$B$13,0),MATCH(GA$4,'Curva Forward'!$C$4:$AN$4,0))),DC834)</f>
        <v>0</v>
      </c>
      <c r="GB834" s="200">
        <f>AP834*AP$2*IF($FC834="V",1,-1)*IF($Q834="Fixo",(DD834-INDEX('Curva Forward'!$C$5:$AN$13,MATCH(CONCATENATE(BD_COMERCIAL!$K834," ",BD_COMERCIAL!$L834),'Curva Forward'!$B$5:$B$13,0),MATCH(GB$4,'Curva Forward'!$C$4:$AN$4,0))),DD834)</f>
        <v>0</v>
      </c>
      <c r="GC834" s="200">
        <f>AQ834*AQ$2*IF($FC834="V",1,-1)*IF($Q834="Fixo",(DE834-INDEX('Curva Forward'!$C$5:$AN$13,MATCH(CONCATENATE(BD_COMERCIAL!$K834," ",BD_COMERCIAL!$L834),'Curva Forward'!$B$5:$B$13,0),MATCH(GC$4,'Curva Forward'!$C$4:$AN$4,0))),DE834)</f>
        <v>0</v>
      </c>
      <c r="GD834" s="200">
        <f>AR834*AR$2*IF($FC834="V",1,-1)*IF($Q834="Fixo",(DF834-INDEX('Curva Forward'!$C$5:$AN$13,MATCH(CONCATENATE(BD_COMERCIAL!$K834," ",BD_COMERCIAL!$L834),'Curva Forward'!$B$5:$B$13,0),MATCH(GD$4,'Curva Forward'!$C$4:$AN$4,0))),DF834)</f>
        <v>0</v>
      </c>
      <c r="GE834" s="200">
        <f>AS834*AS$2*IF($FC834="V",1,-1)*IF($Q834="Fixo",(DG834-INDEX('Curva Forward'!$C$5:$AN$13,MATCH(CONCATENATE(BD_COMERCIAL!$K834," ",BD_COMERCIAL!$L834),'Curva Forward'!$B$5:$B$13,0),MATCH(GE$4,'Curva Forward'!$C$4:$AN$4,0))),DG834)</f>
        <v>0</v>
      </c>
      <c r="GF834" s="200">
        <f>AT834*AT$2*IF($FC834="V",1,-1)*IF($Q834="Fixo",(DH834-INDEX('Curva Forward'!$C$5:$AN$13,MATCH(CONCATENATE(BD_COMERCIAL!$K834," ",BD_COMERCIAL!$L834),'Curva Forward'!$B$5:$B$13,0),MATCH(GF$4,'Curva Forward'!$C$4:$AN$4,0))),DH834)</f>
        <v>0</v>
      </c>
      <c r="GG834" s="200">
        <f>AU834*AU$2*IF($FC834="V",1,-1)*IF($Q834="Fixo",(DI834-INDEX('Curva Forward'!$C$5:$AN$13,MATCH(CONCATENATE(BD_COMERCIAL!$K834," ",BD_COMERCIAL!$L834),'Curva Forward'!$B$5:$B$13,0),MATCH(GG$4,'Curva Forward'!$C$4:$AN$4,0))),DI834)</f>
        <v>0</v>
      </c>
      <c r="GH834" s="200">
        <f>AV834*AV$2*IF($FC834="V",1,-1)*IF($Q834="Fixo",(DJ834-INDEX('Curva Forward'!$C$5:$AN$13,MATCH(CONCATENATE(BD_COMERCIAL!$K834," ",BD_COMERCIAL!$L834),'Curva Forward'!$B$5:$B$13,0),MATCH(GH$4,'Curva Forward'!$C$4:$AN$4,0))),DJ834)</f>
        <v>0</v>
      </c>
      <c r="GI834" s="200">
        <f>AW834*AW$2*IF($FC834="V",1,-1)*IF($Q834="Fixo",(DK834-INDEX('Curva Forward'!$C$5:$AN$13,MATCH(CONCATENATE(BD_COMERCIAL!$K834," ",BD_COMERCIAL!$L834),'Curva Forward'!$B$5:$B$13,0),MATCH(GI$4,'Curva Forward'!$C$4:$AN$4,0))),DK834)</f>
        <v>0</v>
      </c>
      <c r="GJ834" s="200">
        <f>AX834*AX$2*IF($FC834="V",1,-1)*IF($Q834="Fixo",(DL834-INDEX('Curva Forward'!$C$5:$AN$13,MATCH(CONCATENATE(BD_COMERCIAL!$K834," ",BD_COMERCIAL!$L834),'Curva Forward'!$B$5:$B$13,0),MATCH(GJ$4,'Curva Forward'!$C$4:$AN$4,0))),DL834)</f>
        <v>0</v>
      </c>
      <c r="GK834" s="200">
        <f>AY834*AY$2*IF($FC834="V",1,-1)*IF($Q834="Fixo",(DM834-INDEX('Curva Forward'!$C$5:$AN$13,MATCH(CONCATENATE(BD_COMERCIAL!$K834," ",BD_COMERCIAL!$L834),'Curva Forward'!$B$5:$B$13,0),MATCH(GK$4,'Curva Forward'!$C$4:$AN$4,0))),DM834)</f>
        <v>0</v>
      </c>
      <c r="GL834" s="200">
        <f>IF(EZ834="",0,CL834*CL$2*IF($FC834="V",1,-1)*IF($Q834="Fixo",(EZ834-INDEX('Curva Forward'!$C$5:$AN$13,MATCH(CONCATENATE(BD_COMERCIAL!$K834," ",BD_COMERCIAL!$L834),'Curva Forward'!$B$5:$B$13,0),MATCH(GL$4,'Curva Forward'!$C$4:$AN$4,0))),EZ834))</f>
        <v>0</v>
      </c>
      <c r="GM834" s="200">
        <f>IF(FA834="",0,CM834*CM$2*IF($FC834="V",1,-1)*IF($Q834="Fixo",(FA834-INDEX('Curva Forward'!$C$5:$AN$13,MATCH(CONCATENATE(BD_COMERCIAL!$K834," ",BD_COMERCIAL!$L834),'Curva Forward'!$B$5:$B$13,0),MATCH(GM$4,'Curva Forward'!$C$4:$AN$4,0))),FA834))</f>
        <v>0</v>
      </c>
      <c r="GN834" s="200">
        <f>IF(FB834="",0,CN834*CN$2*IF($FC834="V",1,-1)*IF($Q834="Fixo",(FB834-INDEX('Curva Forward'!$C$5:$AN$13,MATCH(CONCATENATE(BD_COMERCIAL!$K834," ",BD_COMERCIAL!$L834),'Curva Forward'!$B$5:$B$13,0),MATCH(GN$4,'Curva Forward'!$C$4:$AN$4,0))),FB834))</f>
        <v>0</v>
      </c>
      <c r="GO834" s="201">
        <f t="shared" ca="1" si="270"/>
        <v>0</v>
      </c>
      <c r="GP834" s="201">
        <f t="shared" ca="1" si="271"/>
        <v>0</v>
      </c>
    </row>
    <row r="835" spans="1:198" ht="15" customHeight="1" x14ac:dyDescent="0.25">
      <c r="A835" s="6"/>
      <c r="B835" s="7"/>
      <c r="C835" s="8"/>
      <c r="D835" s="9"/>
      <c r="E835" s="9"/>
      <c r="F835" s="113"/>
      <c r="G835" s="10"/>
      <c r="H835" s="113"/>
      <c r="I835" s="9"/>
      <c r="J835" s="166"/>
      <c r="K835" s="10"/>
      <c r="L835" s="84"/>
      <c r="M835" s="11"/>
      <c r="N835" s="12"/>
      <c r="O835" s="10"/>
      <c r="P835" s="84"/>
      <c r="Q835" s="84"/>
      <c r="R835" s="10"/>
      <c r="S835" s="14"/>
      <c r="T835" s="11"/>
      <c r="U835" s="12"/>
      <c r="V835" s="257" t="str">
        <f ca="1">IF(U835="","",
IF(U835="NA","",
IFERROR(VLOOKUP(EOMONTH(M835,-2)+1,IPCA!$A:$B,2,0),
VLOOKUP(EOMONTH(TODAY(),-2)+1,IPCA!$A:$B,2,0))/
VLOOKUP(EOMONTH(U835,-2)+1,IPCA!$A:$B,2,0)*
P835))</f>
        <v/>
      </c>
      <c r="W835" s="84"/>
      <c r="X835" s="13"/>
      <c r="Y835" s="166"/>
      <c r="AA835" s="108"/>
      <c r="AB835" s="15"/>
      <c r="AM835" s="6"/>
      <c r="AN835" s="15"/>
      <c r="AY835" s="6"/>
      <c r="AZ835" s="15"/>
      <c r="BK835" s="6"/>
      <c r="BL835" s="15"/>
      <c r="BW835" s="6"/>
      <c r="BX835" s="15"/>
      <c r="CI835" s="6"/>
      <c r="CJ835" s="16" t="str">
        <f t="shared" si="260"/>
        <v/>
      </c>
      <c r="CK835" s="16" t="str">
        <f t="shared" si="261"/>
        <v/>
      </c>
      <c r="CL835" s="16" t="str">
        <f t="shared" si="262"/>
        <v/>
      </c>
      <c r="CM835" s="16" t="str">
        <f t="shared" si="263"/>
        <v/>
      </c>
      <c r="CN835" s="16" t="str">
        <f t="shared" si="264"/>
        <v/>
      </c>
      <c r="CO835" s="18"/>
      <c r="CP835" s="15"/>
      <c r="DA835" s="6"/>
      <c r="DB835" s="15"/>
      <c r="DM835" s="6"/>
      <c r="DN835" s="15"/>
      <c r="DY835" s="6"/>
      <c r="DZ835" s="15"/>
      <c r="EK835" s="6"/>
      <c r="EL835" s="15"/>
      <c r="EW835" s="6"/>
      <c r="EX835" s="16" t="str">
        <f t="shared" si="255"/>
        <v/>
      </c>
      <c r="EY835" s="16" t="str">
        <f t="shared" si="256"/>
        <v/>
      </c>
      <c r="EZ835" s="16" t="str">
        <f t="shared" si="257"/>
        <v/>
      </c>
      <c r="FA835" s="16" t="str">
        <f t="shared" si="258"/>
        <v/>
      </c>
      <c r="FB835" s="160" t="str">
        <f t="shared" si="259"/>
        <v/>
      </c>
      <c r="FD835" s="20"/>
      <c r="FE835"/>
      <c r="FH835" s="284">
        <f t="shared" ca="1" si="265"/>
        <v>0</v>
      </c>
      <c r="FI835" s="208">
        <f t="shared" si="266"/>
        <v>0</v>
      </c>
      <c r="FK835">
        <f t="shared" si="267"/>
        <v>0</v>
      </c>
      <c r="FL835" s="201">
        <f t="shared" ca="1" si="268"/>
        <v>0</v>
      </c>
      <c r="FM835" s="201">
        <f t="shared" ca="1" si="269"/>
        <v>0</v>
      </c>
      <c r="FN835" s="200">
        <f>AB835*AB$2*IF($FC835="V",1,-1)*IF($Q835="Fixo",(CP835-INDEX('Curva Forward'!$C$5:$AN$13,MATCH(CONCATENATE(BD_COMERCIAL!$K835," ",BD_COMERCIAL!$L835),'Curva Forward'!$B$5:$B$13,0),MATCH(FN$4,'Curva Forward'!$C$4:$AN$4,0))),CP835)</f>
        <v>0</v>
      </c>
      <c r="FO835" s="200">
        <f>AC835*AC$2*IF($FC835="V",1,-1)*IF($Q835="Fixo",(CQ835-INDEX('Curva Forward'!$C$5:$AN$13,MATCH(CONCATENATE(BD_COMERCIAL!$K835," ",BD_COMERCIAL!$L835),'Curva Forward'!$B$5:$B$13,0),MATCH(FO$4,'Curva Forward'!$C$4:$AN$4,0))),CQ835)</f>
        <v>0</v>
      </c>
      <c r="FP835" s="200">
        <f>AD835*AD$2*IF($FC835="V",1,-1)*IF($Q835="Fixo",(CR835-INDEX('Curva Forward'!$C$5:$AN$13,MATCH(CONCATENATE(BD_COMERCIAL!$K835," ",BD_COMERCIAL!$L835),'Curva Forward'!$B$5:$B$13,0),MATCH(FP$4,'Curva Forward'!$C$4:$AN$4,0))),CR835)</f>
        <v>0</v>
      </c>
      <c r="FQ835" s="200">
        <f>AE835*AE$2*IF($FC835="V",1,-1)*IF($Q835="Fixo",(CS835-INDEX('Curva Forward'!$C$5:$AN$13,MATCH(CONCATENATE(BD_COMERCIAL!$K835," ",BD_COMERCIAL!$L835),'Curva Forward'!$B$5:$B$13,0),MATCH(FQ$4,'Curva Forward'!$C$4:$AN$4,0))),CS835)</f>
        <v>0</v>
      </c>
      <c r="FR835" s="200">
        <f>AF835*AF$2*IF($FC835="V",1,-1)*IF($Q835="Fixo",(CT835-INDEX('Curva Forward'!$C$5:$AN$13,MATCH(CONCATENATE(BD_COMERCIAL!$K835," ",BD_COMERCIAL!$L835),'Curva Forward'!$B$5:$B$13,0),MATCH(FR$4,'Curva Forward'!$C$4:$AN$4,0))),CT835)</f>
        <v>0</v>
      </c>
      <c r="FS835" s="200">
        <f>AG835*AG$2*IF($FC835="V",1,-1)*IF($Q835="Fixo",(CU835-INDEX('Curva Forward'!$C$5:$AN$13,MATCH(CONCATENATE(BD_COMERCIAL!$K835," ",BD_COMERCIAL!$L835),'Curva Forward'!$B$5:$B$13,0),MATCH(FS$4,'Curva Forward'!$C$4:$AN$4,0))),CU835)</f>
        <v>0</v>
      </c>
      <c r="FT835" s="200">
        <f>AH835*AH$2*IF($FC835="V",1,-1)*IF($Q835="Fixo",(CV835-INDEX('Curva Forward'!$C$5:$AN$13,MATCH(CONCATENATE(BD_COMERCIAL!$K835," ",BD_COMERCIAL!$L835),'Curva Forward'!$B$5:$B$13,0),MATCH(FT$4,'Curva Forward'!$C$4:$AN$4,0))),CV835)</f>
        <v>0</v>
      </c>
      <c r="FU835" s="200">
        <f>AI835*AI$2*IF($FC835="V",1,-1)*IF($Q835="Fixo",(CW835-INDEX('Curva Forward'!$C$5:$AN$13,MATCH(CONCATENATE(BD_COMERCIAL!$K835," ",BD_COMERCIAL!$L835),'Curva Forward'!$B$5:$B$13,0),MATCH(FU$4,'Curva Forward'!$C$4:$AN$4,0))),CW835)</f>
        <v>0</v>
      </c>
      <c r="FV835" s="200">
        <f>AJ835*AJ$2*IF($FC835="V",1,-1)*IF($Q835="Fixo",(CX835-INDEX('Curva Forward'!$C$5:$AN$13,MATCH(CONCATENATE(BD_COMERCIAL!$K835," ",BD_COMERCIAL!$L835),'Curva Forward'!$B$5:$B$13,0),MATCH(FV$4,'Curva Forward'!$C$4:$AN$4,0))),CX835)</f>
        <v>0</v>
      </c>
      <c r="FW835" s="200">
        <f>AK835*AK$2*IF($FC835="V",1,-1)*IF($Q835="Fixo",(CY835-INDEX('Curva Forward'!$C$5:$AN$13,MATCH(CONCATENATE(BD_COMERCIAL!$K835," ",BD_COMERCIAL!$L835),'Curva Forward'!$B$5:$B$13,0),MATCH(FW$4,'Curva Forward'!$C$4:$AN$4,0))),CY835)</f>
        <v>0</v>
      </c>
      <c r="FX835" s="200">
        <f>AL835*AL$2*IF($FC835="V",1,-1)*IF($Q835="Fixo",(CZ835-INDEX('Curva Forward'!$C$5:$AN$13,MATCH(CONCATENATE(BD_COMERCIAL!$K835," ",BD_COMERCIAL!$L835),'Curva Forward'!$B$5:$B$13,0),MATCH(FX$4,'Curva Forward'!$C$4:$AN$4,0))),CZ835)</f>
        <v>0</v>
      </c>
      <c r="FY835" s="200">
        <f>AM835*AM$2*IF($FC835="V",1,-1)*IF($Q835="Fixo",(DA835-INDEX('Curva Forward'!$C$5:$AN$13,MATCH(CONCATENATE(BD_COMERCIAL!$K835," ",BD_COMERCIAL!$L835),'Curva Forward'!$B$5:$B$13,0),MATCH(FY$4,'Curva Forward'!$C$4:$AN$4,0))),DA835)</f>
        <v>0</v>
      </c>
      <c r="FZ835" s="200">
        <f>AN835*AN$2*IF($FC835="V",1,-1)*IF($Q835="Fixo",(DB835-INDEX('Curva Forward'!$C$5:$AN$13,MATCH(CONCATENATE(BD_COMERCIAL!$K835," ",BD_COMERCIAL!$L835),'Curva Forward'!$B$5:$B$13,0),MATCH(FZ$4,'Curva Forward'!$C$4:$AN$4,0))),DB835)</f>
        <v>0</v>
      </c>
      <c r="GA835" s="200">
        <f>AO835*AO$2*IF($FC835="V",1,-1)*IF($Q835="Fixo",(DC835-INDEX('Curva Forward'!$C$5:$AN$13,MATCH(CONCATENATE(BD_COMERCIAL!$K835," ",BD_COMERCIAL!$L835),'Curva Forward'!$B$5:$B$13,0),MATCH(GA$4,'Curva Forward'!$C$4:$AN$4,0))),DC835)</f>
        <v>0</v>
      </c>
      <c r="GB835" s="200">
        <f>AP835*AP$2*IF($FC835="V",1,-1)*IF($Q835="Fixo",(DD835-INDEX('Curva Forward'!$C$5:$AN$13,MATCH(CONCATENATE(BD_COMERCIAL!$K835," ",BD_COMERCIAL!$L835),'Curva Forward'!$B$5:$B$13,0),MATCH(GB$4,'Curva Forward'!$C$4:$AN$4,0))),DD835)</f>
        <v>0</v>
      </c>
      <c r="GC835" s="200">
        <f>AQ835*AQ$2*IF($FC835="V",1,-1)*IF($Q835="Fixo",(DE835-INDEX('Curva Forward'!$C$5:$AN$13,MATCH(CONCATENATE(BD_COMERCIAL!$K835," ",BD_COMERCIAL!$L835),'Curva Forward'!$B$5:$B$13,0),MATCH(GC$4,'Curva Forward'!$C$4:$AN$4,0))),DE835)</f>
        <v>0</v>
      </c>
      <c r="GD835" s="200">
        <f>AR835*AR$2*IF($FC835="V",1,-1)*IF($Q835="Fixo",(DF835-INDEX('Curva Forward'!$C$5:$AN$13,MATCH(CONCATENATE(BD_COMERCIAL!$K835," ",BD_COMERCIAL!$L835),'Curva Forward'!$B$5:$B$13,0),MATCH(GD$4,'Curva Forward'!$C$4:$AN$4,0))),DF835)</f>
        <v>0</v>
      </c>
      <c r="GE835" s="200">
        <f>AS835*AS$2*IF($FC835="V",1,-1)*IF($Q835="Fixo",(DG835-INDEX('Curva Forward'!$C$5:$AN$13,MATCH(CONCATENATE(BD_COMERCIAL!$K835," ",BD_COMERCIAL!$L835),'Curva Forward'!$B$5:$B$13,0),MATCH(GE$4,'Curva Forward'!$C$4:$AN$4,0))),DG835)</f>
        <v>0</v>
      </c>
      <c r="GF835" s="200">
        <f>AT835*AT$2*IF($FC835="V",1,-1)*IF($Q835="Fixo",(DH835-INDEX('Curva Forward'!$C$5:$AN$13,MATCH(CONCATENATE(BD_COMERCIAL!$K835," ",BD_COMERCIAL!$L835),'Curva Forward'!$B$5:$B$13,0),MATCH(GF$4,'Curva Forward'!$C$4:$AN$4,0))),DH835)</f>
        <v>0</v>
      </c>
      <c r="GG835" s="200">
        <f>AU835*AU$2*IF($FC835="V",1,-1)*IF($Q835="Fixo",(DI835-INDEX('Curva Forward'!$C$5:$AN$13,MATCH(CONCATENATE(BD_COMERCIAL!$K835," ",BD_COMERCIAL!$L835),'Curva Forward'!$B$5:$B$13,0),MATCH(GG$4,'Curva Forward'!$C$4:$AN$4,0))),DI835)</f>
        <v>0</v>
      </c>
      <c r="GH835" s="200">
        <f>AV835*AV$2*IF($FC835="V",1,-1)*IF($Q835="Fixo",(DJ835-INDEX('Curva Forward'!$C$5:$AN$13,MATCH(CONCATENATE(BD_COMERCIAL!$K835," ",BD_COMERCIAL!$L835),'Curva Forward'!$B$5:$B$13,0),MATCH(GH$4,'Curva Forward'!$C$4:$AN$4,0))),DJ835)</f>
        <v>0</v>
      </c>
      <c r="GI835" s="200">
        <f>AW835*AW$2*IF($FC835="V",1,-1)*IF($Q835="Fixo",(DK835-INDEX('Curva Forward'!$C$5:$AN$13,MATCH(CONCATENATE(BD_COMERCIAL!$K835," ",BD_COMERCIAL!$L835),'Curva Forward'!$B$5:$B$13,0),MATCH(GI$4,'Curva Forward'!$C$4:$AN$4,0))),DK835)</f>
        <v>0</v>
      </c>
      <c r="GJ835" s="200">
        <f>AX835*AX$2*IF($FC835="V",1,-1)*IF($Q835="Fixo",(DL835-INDEX('Curva Forward'!$C$5:$AN$13,MATCH(CONCATENATE(BD_COMERCIAL!$K835," ",BD_COMERCIAL!$L835),'Curva Forward'!$B$5:$B$13,0),MATCH(GJ$4,'Curva Forward'!$C$4:$AN$4,0))),DL835)</f>
        <v>0</v>
      </c>
      <c r="GK835" s="200">
        <f>AY835*AY$2*IF($FC835="V",1,-1)*IF($Q835="Fixo",(DM835-INDEX('Curva Forward'!$C$5:$AN$13,MATCH(CONCATENATE(BD_COMERCIAL!$K835," ",BD_COMERCIAL!$L835),'Curva Forward'!$B$5:$B$13,0),MATCH(GK$4,'Curva Forward'!$C$4:$AN$4,0))),DM835)</f>
        <v>0</v>
      </c>
      <c r="GL835" s="200">
        <f>IF(EZ835="",0,CL835*CL$2*IF($FC835="V",1,-1)*IF($Q835="Fixo",(EZ835-INDEX('Curva Forward'!$C$5:$AN$13,MATCH(CONCATENATE(BD_COMERCIAL!$K835," ",BD_COMERCIAL!$L835),'Curva Forward'!$B$5:$B$13,0),MATCH(GL$4,'Curva Forward'!$C$4:$AN$4,0))),EZ835))</f>
        <v>0</v>
      </c>
      <c r="GM835" s="200">
        <f>IF(FA835="",0,CM835*CM$2*IF($FC835="V",1,-1)*IF($Q835="Fixo",(FA835-INDEX('Curva Forward'!$C$5:$AN$13,MATCH(CONCATENATE(BD_COMERCIAL!$K835," ",BD_COMERCIAL!$L835),'Curva Forward'!$B$5:$B$13,0),MATCH(GM$4,'Curva Forward'!$C$4:$AN$4,0))),FA835))</f>
        <v>0</v>
      </c>
      <c r="GN835" s="200">
        <f>IF(FB835="",0,CN835*CN$2*IF($FC835="V",1,-1)*IF($Q835="Fixo",(FB835-INDEX('Curva Forward'!$C$5:$AN$13,MATCH(CONCATENATE(BD_COMERCIAL!$K835," ",BD_COMERCIAL!$L835),'Curva Forward'!$B$5:$B$13,0),MATCH(GN$4,'Curva Forward'!$C$4:$AN$4,0))),FB835))</f>
        <v>0</v>
      </c>
      <c r="GO835" s="201">
        <f t="shared" ca="1" si="270"/>
        <v>0</v>
      </c>
      <c r="GP835" s="201">
        <f t="shared" ca="1" si="271"/>
        <v>0</v>
      </c>
    </row>
    <row r="836" spans="1:198" ht="15" customHeight="1" x14ac:dyDescent="0.25">
      <c r="A836" s="6"/>
      <c r="B836" s="7"/>
      <c r="C836" s="8"/>
      <c r="D836" s="9"/>
      <c r="E836" s="9"/>
      <c r="F836" s="113"/>
      <c r="G836" s="10"/>
      <c r="H836" s="113"/>
      <c r="I836" s="9"/>
      <c r="J836" s="166"/>
      <c r="K836" s="10"/>
      <c r="L836" s="84"/>
      <c r="M836" s="11"/>
      <c r="N836" s="12"/>
      <c r="O836" s="10"/>
      <c r="P836" s="84"/>
      <c r="Q836" s="84"/>
      <c r="R836" s="10"/>
      <c r="S836" s="14"/>
      <c r="T836" s="11"/>
      <c r="U836" s="12"/>
      <c r="V836" s="257" t="str">
        <f ca="1">IF(U836="","",
IF(U836="NA","",
IFERROR(VLOOKUP(EOMONTH(M836,-2)+1,IPCA!$A:$B,2,0),
VLOOKUP(EOMONTH(TODAY(),-2)+1,IPCA!$A:$B,2,0))/
VLOOKUP(EOMONTH(U836,-2)+1,IPCA!$A:$B,2,0)*
P836))</f>
        <v/>
      </c>
      <c r="W836" s="84"/>
      <c r="X836" s="13"/>
      <c r="Y836" s="166"/>
      <c r="AA836" s="108"/>
      <c r="AB836" s="15"/>
      <c r="AM836" s="6"/>
      <c r="AN836" s="15"/>
      <c r="AY836" s="6"/>
      <c r="AZ836" s="15"/>
      <c r="BK836" s="6"/>
      <c r="BL836" s="15"/>
      <c r="BW836" s="6"/>
      <c r="BX836" s="15"/>
      <c r="CI836" s="6"/>
      <c r="CJ836" s="16" t="str">
        <f t="shared" si="260"/>
        <v/>
      </c>
      <c r="CK836" s="16" t="str">
        <f t="shared" si="261"/>
        <v/>
      </c>
      <c r="CL836" s="16" t="str">
        <f t="shared" si="262"/>
        <v/>
      </c>
      <c r="CM836" s="16" t="str">
        <f t="shared" si="263"/>
        <v/>
      </c>
      <c r="CN836" s="16" t="str">
        <f t="shared" si="264"/>
        <v/>
      </c>
      <c r="CO836" s="18"/>
      <c r="CP836" s="15"/>
      <c r="DA836" s="6"/>
      <c r="DB836" s="15"/>
      <c r="DM836" s="6"/>
      <c r="DN836" s="15"/>
      <c r="DY836" s="6"/>
      <c r="DZ836" s="15"/>
      <c r="EK836" s="6"/>
      <c r="EL836" s="15"/>
      <c r="EW836" s="6"/>
      <c r="EX836" s="16" t="str">
        <f t="shared" si="255"/>
        <v/>
      </c>
      <c r="EY836" s="16" t="str">
        <f t="shared" si="256"/>
        <v/>
      </c>
      <c r="EZ836" s="16" t="str">
        <f t="shared" si="257"/>
        <v/>
      </c>
      <c r="FA836" s="16" t="str">
        <f t="shared" si="258"/>
        <v/>
      </c>
      <c r="FB836" s="160" t="str">
        <f t="shared" si="259"/>
        <v/>
      </c>
      <c r="FD836" s="20"/>
      <c r="FE836"/>
      <c r="FH836" s="284">
        <f t="shared" ca="1" si="265"/>
        <v>0</v>
      </c>
      <c r="FI836" s="208">
        <f t="shared" si="266"/>
        <v>0</v>
      </c>
      <c r="FK836">
        <f t="shared" si="267"/>
        <v>0</v>
      </c>
      <c r="FL836" s="201">
        <f t="shared" ca="1" si="268"/>
        <v>0</v>
      </c>
      <c r="FM836" s="201">
        <f t="shared" ca="1" si="269"/>
        <v>0</v>
      </c>
      <c r="FN836" s="200">
        <f>AB836*AB$2*IF($FC836="V",1,-1)*IF($Q836="Fixo",(CP836-INDEX('Curva Forward'!$C$5:$AN$13,MATCH(CONCATENATE(BD_COMERCIAL!$K836," ",BD_COMERCIAL!$L836),'Curva Forward'!$B$5:$B$13,0),MATCH(FN$4,'Curva Forward'!$C$4:$AN$4,0))),CP836)</f>
        <v>0</v>
      </c>
      <c r="FO836" s="200">
        <f>AC836*AC$2*IF($FC836="V",1,-1)*IF($Q836="Fixo",(CQ836-INDEX('Curva Forward'!$C$5:$AN$13,MATCH(CONCATENATE(BD_COMERCIAL!$K836," ",BD_COMERCIAL!$L836),'Curva Forward'!$B$5:$B$13,0),MATCH(FO$4,'Curva Forward'!$C$4:$AN$4,0))),CQ836)</f>
        <v>0</v>
      </c>
      <c r="FP836" s="200">
        <f>AD836*AD$2*IF($FC836="V",1,-1)*IF($Q836="Fixo",(CR836-INDEX('Curva Forward'!$C$5:$AN$13,MATCH(CONCATENATE(BD_COMERCIAL!$K836," ",BD_COMERCIAL!$L836),'Curva Forward'!$B$5:$B$13,0),MATCH(FP$4,'Curva Forward'!$C$4:$AN$4,0))),CR836)</f>
        <v>0</v>
      </c>
      <c r="FQ836" s="200">
        <f>AE836*AE$2*IF($FC836="V",1,-1)*IF($Q836="Fixo",(CS836-INDEX('Curva Forward'!$C$5:$AN$13,MATCH(CONCATENATE(BD_COMERCIAL!$K836," ",BD_COMERCIAL!$L836),'Curva Forward'!$B$5:$B$13,0),MATCH(FQ$4,'Curva Forward'!$C$4:$AN$4,0))),CS836)</f>
        <v>0</v>
      </c>
      <c r="FR836" s="200">
        <f>AF836*AF$2*IF($FC836="V",1,-1)*IF($Q836="Fixo",(CT836-INDEX('Curva Forward'!$C$5:$AN$13,MATCH(CONCATENATE(BD_COMERCIAL!$K836," ",BD_COMERCIAL!$L836),'Curva Forward'!$B$5:$B$13,0),MATCH(FR$4,'Curva Forward'!$C$4:$AN$4,0))),CT836)</f>
        <v>0</v>
      </c>
      <c r="FS836" s="200">
        <f>AG836*AG$2*IF($FC836="V",1,-1)*IF($Q836="Fixo",(CU836-INDEX('Curva Forward'!$C$5:$AN$13,MATCH(CONCATENATE(BD_COMERCIAL!$K836," ",BD_COMERCIAL!$L836),'Curva Forward'!$B$5:$B$13,0),MATCH(FS$4,'Curva Forward'!$C$4:$AN$4,0))),CU836)</f>
        <v>0</v>
      </c>
      <c r="FT836" s="200">
        <f>AH836*AH$2*IF($FC836="V",1,-1)*IF($Q836="Fixo",(CV836-INDEX('Curva Forward'!$C$5:$AN$13,MATCH(CONCATENATE(BD_COMERCIAL!$K836," ",BD_COMERCIAL!$L836),'Curva Forward'!$B$5:$B$13,0),MATCH(FT$4,'Curva Forward'!$C$4:$AN$4,0))),CV836)</f>
        <v>0</v>
      </c>
      <c r="FU836" s="200">
        <f>AI836*AI$2*IF($FC836="V",1,-1)*IF($Q836="Fixo",(CW836-INDEX('Curva Forward'!$C$5:$AN$13,MATCH(CONCATENATE(BD_COMERCIAL!$K836," ",BD_COMERCIAL!$L836),'Curva Forward'!$B$5:$B$13,0),MATCH(FU$4,'Curva Forward'!$C$4:$AN$4,0))),CW836)</f>
        <v>0</v>
      </c>
      <c r="FV836" s="200">
        <f>AJ836*AJ$2*IF($FC836="V",1,-1)*IF($Q836="Fixo",(CX836-INDEX('Curva Forward'!$C$5:$AN$13,MATCH(CONCATENATE(BD_COMERCIAL!$K836," ",BD_COMERCIAL!$L836),'Curva Forward'!$B$5:$B$13,0),MATCH(FV$4,'Curva Forward'!$C$4:$AN$4,0))),CX836)</f>
        <v>0</v>
      </c>
      <c r="FW836" s="200">
        <f>AK836*AK$2*IF($FC836="V",1,-1)*IF($Q836="Fixo",(CY836-INDEX('Curva Forward'!$C$5:$AN$13,MATCH(CONCATENATE(BD_COMERCIAL!$K836," ",BD_COMERCIAL!$L836),'Curva Forward'!$B$5:$B$13,0),MATCH(FW$4,'Curva Forward'!$C$4:$AN$4,0))),CY836)</f>
        <v>0</v>
      </c>
      <c r="FX836" s="200">
        <f>AL836*AL$2*IF($FC836="V",1,-1)*IF($Q836="Fixo",(CZ836-INDEX('Curva Forward'!$C$5:$AN$13,MATCH(CONCATENATE(BD_COMERCIAL!$K836," ",BD_COMERCIAL!$L836),'Curva Forward'!$B$5:$B$13,0),MATCH(FX$4,'Curva Forward'!$C$4:$AN$4,0))),CZ836)</f>
        <v>0</v>
      </c>
      <c r="FY836" s="200">
        <f>AM836*AM$2*IF($FC836="V",1,-1)*IF($Q836="Fixo",(DA836-INDEX('Curva Forward'!$C$5:$AN$13,MATCH(CONCATENATE(BD_COMERCIAL!$K836," ",BD_COMERCIAL!$L836),'Curva Forward'!$B$5:$B$13,0),MATCH(FY$4,'Curva Forward'!$C$4:$AN$4,0))),DA836)</f>
        <v>0</v>
      </c>
      <c r="FZ836" s="200">
        <f>AN836*AN$2*IF($FC836="V",1,-1)*IF($Q836="Fixo",(DB836-INDEX('Curva Forward'!$C$5:$AN$13,MATCH(CONCATENATE(BD_COMERCIAL!$K836," ",BD_COMERCIAL!$L836),'Curva Forward'!$B$5:$B$13,0),MATCH(FZ$4,'Curva Forward'!$C$4:$AN$4,0))),DB836)</f>
        <v>0</v>
      </c>
      <c r="GA836" s="200">
        <f>AO836*AO$2*IF($FC836="V",1,-1)*IF($Q836="Fixo",(DC836-INDEX('Curva Forward'!$C$5:$AN$13,MATCH(CONCATENATE(BD_COMERCIAL!$K836," ",BD_COMERCIAL!$L836),'Curva Forward'!$B$5:$B$13,0),MATCH(GA$4,'Curva Forward'!$C$4:$AN$4,0))),DC836)</f>
        <v>0</v>
      </c>
      <c r="GB836" s="200">
        <f>AP836*AP$2*IF($FC836="V",1,-1)*IF($Q836="Fixo",(DD836-INDEX('Curva Forward'!$C$5:$AN$13,MATCH(CONCATENATE(BD_COMERCIAL!$K836," ",BD_COMERCIAL!$L836),'Curva Forward'!$B$5:$B$13,0),MATCH(GB$4,'Curva Forward'!$C$4:$AN$4,0))),DD836)</f>
        <v>0</v>
      </c>
      <c r="GC836" s="200">
        <f>AQ836*AQ$2*IF($FC836="V",1,-1)*IF($Q836="Fixo",(DE836-INDEX('Curva Forward'!$C$5:$AN$13,MATCH(CONCATENATE(BD_COMERCIAL!$K836," ",BD_COMERCIAL!$L836),'Curva Forward'!$B$5:$B$13,0),MATCH(GC$4,'Curva Forward'!$C$4:$AN$4,0))),DE836)</f>
        <v>0</v>
      </c>
      <c r="GD836" s="200">
        <f>AR836*AR$2*IF($FC836="V",1,-1)*IF($Q836="Fixo",(DF836-INDEX('Curva Forward'!$C$5:$AN$13,MATCH(CONCATENATE(BD_COMERCIAL!$K836," ",BD_COMERCIAL!$L836),'Curva Forward'!$B$5:$B$13,0),MATCH(GD$4,'Curva Forward'!$C$4:$AN$4,0))),DF836)</f>
        <v>0</v>
      </c>
      <c r="GE836" s="200">
        <f>AS836*AS$2*IF($FC836="V",1,-1)*IF($Q836="Fixo",(DG836-INDEX('Curva Forward'!$C$5:$AN$13,MATCH(CONCATENATE(BD_COMERCIAL!$K836," ",BD_COMERCIAL!$L836),'Curva Forward'!$B$5:$B$13,0),MATCH(GE$4,'Curva Forward'!$C$4:$AN$4,0))),DG836)</f>
        <v>0</v>
      </c>
      <c r="GF836" s="200">
        <f>AT836*AT$2*IF($FC836="V",1,-1)*IF($Q836="Fixo",(DH836-INDEX('Curva Forward'!$C$5:$AN$13,MATCH(CONCATENATE(BD_COMERCIAL!$K836," ",BD_COMERCIAL!$L836),'Curva Forward'!$B$5:$B$13,0),MATCH(GF$4,'Curva Forward'!$C$4:$AN$4,0))),DH836)</f>
        <v>0</v>
      </c>
      <c r="GG836" s="200">
        <f>AU836*AU$2*IF($FC836="V",1,-1)*IF($Q836="Fixo",(DI836-INDEX('Curva Forward'!$C$5:$AN$13,MATCH(CONCATENATE(BD_COMERCIAL!$K836," ",BD_COMERCIAL!$L836),'Curva Forward'!$B$5:$B$13,0),MATCH(GG$4,'Curva Forward'!$C$4:$AN$4,0))),DI836)</f>
        <v>0</v>
      </c>
      <c r="GH836" s="200">
        <f>AV836*AV$2*IF($FC836="V",1,-1)*IF($Q836="Fixo",(DJ836-INDEX('Curva Forward'!$C$5:$AN$13,MATCH(CONCATENATE(BD_COMERCIAL!$K836," ",BD_COMERCIAL!$L836),'Curva Forward'!$B$5:$B$13,0),MATCH(GH$4,'Curva Forward'!$C$4:$AN$4,0))),DJ836)</f>
        <v>0</v>
      </c>
      <c r="GI836" s="200">
        <f>AW836*AW$2*IF($FC836="V",1,-1)*IF($Q836="Fixo",(DK836-INDEX('Curva Forward'!$C$5:$AN$13,MATCH(CONCATENATE(BD_COMERCIAL!$K836," ",BD_COMERCIAL!$L836),'Curva Forward'!$B$5:$B$13,0),MATCH(GI$4,'Curva Forward'!$C$4:$AN$4,0))),DK836)</f>
        <v>0</v>
      </c>
      <c r="GJ836" s="200">
        <f>AX836*AX$2*IF($FC836="V",1,-1)*IF($Q836="Fixo",(DL836-INDEX('Curva Forward'!$C$5:$AN$13,MATCH(CONCATENATE(BD_COMERCIAL!$K836," ",BD_COMERCIAL!$L836),'Curva Forward'!$B$5:$B$13,0),MATCH(GJ$4,'Curva Forward'!$C$4:$AN$4,0))),DL836)</f>
        <v>0</v>
      </c>
      <c r="GK836" s="200">
        <f>AY836*AY$2*IF($FC836="V",1,-1)*IF($Q836="Fixo",(DM836-INDEX('Curva Forward'!$C$5:$AN$13,MATCH(CONCATENATE(BD_COMERCIAL!$K836," ",BD_COMERCIAL!$L836),'Curva Forward'!$B$5:$B$13,0),MATCH(GK$4,'Curva Forward'!$C$4:$AN$4,0))),DM836)</f>
        <v>0</v>
      </c>
      <c r="GL836" s="200">
        <f>IF(EZ836="",0,CL836*CL$2*IF($FC836="V",1,-1)*IF($Q836="Fixo",(EZ836-INDEX('Curva Forward'!$C$5:$AN$13,MATCH(CONCATENATE(BD_COMERCIAL!$K836," ",BD_COMERCIAL!$L836),'Curva Forward'!$B$5:$B$13,0),MATCH(GL$4,'Curva Forward'!$C$4:$AN$4,0))),EZ836))</f>
        <v>0</v>
      </c>
      <c r="GM836" s="200">
        <f>IF(FA836="",0,CM836*CM$2*IF($FC836="V",1,-1)*IF($Q836="Fixo",(FA836-INDEX('Curva Forward'!$C$5:$AN$13,MATCH(CONCATENATE(BD_COMERCIAL!$K836," ",BD_COMERCIAL!$L836),'Curva Forward'!$B$5:$B$13,0),MATCH(GM$4,'Curva Forward'!$C$4:$AN$4,0))),FA836))</f>
        <v>0</v>
      </c>
      <c r="GN836" s="200">
        <f>IF(FB836="",0,CN836*CN$2*IF($FC836="V",1,-1)*IF($Q836="Fixo",(FB836-INDEX('Curva Forward'!$C$5:$AN$13,MATCH(CONCATENATE(BD_COMERCIAL!$K836," ",BD_COMERCIAL!$L836),'Curva Forward'!$B$5:$B$13,0),MATCH(GN$4,'Curva Forward'!$C$4:$AN$4,0))),FB836))</f>
        <v>0</v>
      </c>
      <c r="GO836" s="201">
        <f t="shared" ca="1" si="270"/>
        <v>0</v>
      </c>
      <c r="GP836" s="201">
        <f t="shared" ca="1" si="271"/>
        <v>0</v>
      </c>
    </row>
    <row r="837" spans="1:198" ht="15" customHeight="1" x14ac:dyDescent="0.25">
      <c r="A837" s="6"/>
      <c r="B837" s="7"/>
      <c r="C837" s="8"/>
      <c r="D837" s="9"/>
      <c r="E837" s="9"/>
      <c r="F837" s="113"/>
      <c r="G837" s="10"/>
      <c r="H837" s="113"/>
      <c r="I837" s="9"/>
      <c r="J837" s="166"/>
      <c r="K837" s="10"/>
      <c r="L837" s="84"/>
      <c r="M837" s="11"/>
      <c r="N837" s="12"/>
      <c r="O837" s="10"/>
      <c r="P837" s="84"/>
      <c r="Q837" s="84"/>
      <c r="R837" s="10"/>
      <c r="S837" s="14"/>
      <c r="T837" s="11"/>
      <c r="U837" s="12"/>
      <c r="V837" s="257" t="str">
        <f ca="1">IF(U837="","",
IF(U837="NA","",
IFERROR(VLOOKUP(EOMONTH(M837,-2)+1,IPCA!$A:$B,2,0),
VLOOKUP(EOMONTH(TODAY(),-2)+1,IPCA!$A:$B,2,0))/
VLOOKUP(EOMONTH(U837,-2)+1,IPCA!$A:$B,2,0)*
P837))</f>
        <v/>
      </c>
      <c r="W837" s="84"/>
      <c r="X837" s="13"/>
      <c r="Y837" s="166"/>
      <c r="AA837" s="108"/>
      <c r="AB837" s="15"/>
      <c r="AM837" s="6"/>
      <c r="AN837" s="15"/>
      <c r="AY837" s="6"/>
      <c r="AZ837" s="15"/>
      <c r="BK837" s="6"/>
      <c r="BL837" s="15"/>
      <c r="BW837" s="6"/>
      <c r="BX837" s="15"/>
      <c r="CI837" s="6"/>
      <c r="CJ837" s="16" t="str">
        <f t="shared" si="260"/>
        <v/>
      </c>
      <c r="CK837" s="16" t="str">
        <f t="shared" si="261"/>
        <v/>
      </c>
      <c r="CL837" s="16" t="str">
        <f t="shared" si="262"/>
        <v/>
      </c>
      <c r="CM837" s="16" t="str">
        <f t="shared" si="263"/>
        <v/>
      </c>
      <c r="CN837" s="16" t="str">
        <f t="shared" si="264"/>
        <v/>
      </c>
      <c r="CO837" s="18"/>
      <c r="CP837" s="15"/>
      <c r="DA837" s="6"/>
      <c r="DB837" s="15"/>
      <c r="DM837" s="6"/>
      <c r="DN837" s="15"/>
      <c r="DY837" s="6"/>
      <c r="DZ837" s="15"/>
      <c r="EK837" s="6"/>
      <c r="EL837" s="15"/>
      <c r="EW837" s="6"/>
      <c r="EX837" s="16" t="str">
        <f t="shared" si="255"/>
        <v/>
      </c>
      <c r="EY837" s="16" t="str">
        <f t="shared" si="256"/>
        <v/>
      </c>
      <c r="EZ837" s="16" t="str">
        <f t="shared" si="257"/>
        <v/>
      </c>
      <c r="FA837" s="16" t="str">
        <f t="shared" si="258"/>
        <v/>
      </c>
      <c r="FB837" s="160" t="str">
        <f t="shared" si="259"/>
        <v/>
      </c>
      <c r="FD837" s="20"/>
      <c r="FE837"/>
      <c r="FH837" s="284">
        <f t="shared" ca="1" si="265"/>
        <v>0</v>
      </c>
      <c r="FI837" s="208">
        <f t="shared" si="266"/>
        <v>0</v>
      </c>
      <c r="FK837">
        <f t="shared" si="267"/>
        <v>0</v>
      </c>
      <c r="FL837" s="201">
        <f t="shared" ca="1" si="268"/>
        <v>0</v>
      </c>
      <c r="FM837" s="201">
        <f t="shared" ca="1" si="269"/>
        <v>0</v>
      </c>
      <c r="FN837" s="200">
        <f>AB837*AB$2*IF($FC837="V",1,-1)*IF($Q837="Fixo",(CP837-INDEX('Curva Forward'!$C$5:$AN$13,MATCH(CONCATENATE(BD_COMERCIAL!$K837," ",BD_COMERCIAL!$L837),'Curva Forward'!$B$5:$B$13,0),MATCH(FN$4,'Curva Forward'!$C$4:$AN$4,0))),CP837)</f>
        <v>0</v>
      </c>
      <c r="FO837" s="200">
        <f>AC837*AC$2*IF($FC837="V",1,-1)*IF($Q837="Fixo",(CQ837-INDEX('Curva Forward'!$C$5:$AN$13,MATCH(CONCATENATE(BD_COMERCIAL!$K837," ",BD_COMERCIAL!$L837),'Curva Forward'!$B$5:$B$13,0),MATCH(FO$4,'Curva Forward'!$C$4:$AN$4,0))),CQ837)</f>
        <v>0</v>
      </c>
      <c r="FP837" s="200">
        <f>AD837*AD$2*IF($FC837="V",1,-1)*IF($Q837="Fixo",(CR837-INDEX('Curva Forward'!$C$5:$AN$13,MATCH(CONCATENATE(BD_COMERCIAL!$K837," ",BD_COMERCIAL!$L837),'Curva Forward'!$B$5:$B$13,0),MATCH(FP$4,'Curva Forward'!$C$4:$AN$4,0))),CR837)</f>
        <v>0</v>
      </c>
      <c r="FQ837" s="200">
        <f>AE837*AE$2*IF($FC837="V",1,-1)*IF($Q837="Fixo",(CS837-INDEX('Curva Forward'!$C$5:$AN$13,MATCH(CONCATENATE(BD_COMERCIAL!$K837," ",BD_COMERCIAL!$L837),'Curva Forward'!$B$5:$B$13,0),MATCH(FQ$4,'Curva Forward'!$C$4:$AN$4,0))),CS837)</f>
        <v>0</v>
      </c>
      <c r="FR837" s="200">
        <f>AF837*AF$2*IF($FC837="V",1,-1)*IF($Q837="Fixo",(CT837-INDEX('Curva Forward'!$C$5:$AN$13,MATCH(CONCATENATE(BD_COMERCIAL!$K837," ",BD_COMERCIAL!$L837),'Curva Forward'!$B$5:$B$13,0),MATCH(FR$4,'Curva Forward'!$C$4:$AN$4,0))),CT837)</f>
        <v>0</v>
      </c>
      <c r="FS837" s="200">
        <f>AG837*AG$2*IF($FC837="V",1,-1)*IF($Q837="Fixo",(CU837-INDEX('Curva Forward'!$C$5:$AN$13,MATCH(CONCATENATE(BD_COMERCIAL!$K837," ",BD_COMERCIAL!$L837),'Curva Forward'!$B$5:$B$13,0),MATCH(FS$4,'Curva Forward'!$C$4:$AN$4,0))),CU837)</f>
        <v>0</v>
      </c>
      <c r="FT837" s="200">
        <f>AH837*AH$2*IF($FC837="V",1,-1)*IF($Q837="Fixo",(CV837-INDEX('Curva Forward'!$C$5:$AN$13,MATCH(CONCATENATE(BD_COMERCIAL!$K837," ",BD_COMERCIAL!$L837),'Curva Forward'!$B$5:$B$13,0),MATCH(FT$4,'Curva Forward'!$C$4:$AN$4,0))),CV837)</f>
        <v>0</v>
      </c>
      <c r="FU837" s="200">
        <f>AI837*AI$2*IF($FC837="V",1,-1)*IF($Q837="Fixo",(CW837-INDEX('Curva Forward'!$C$5:$AN$13,MATCH(CONCATENATE(BD_COMERCIAL!$K837," ",BD_COMERCIAL!$L837),'Curva Forward'!$B$5:$B$13,0),MATCH(FU$4,'Curva Forward'!$C$4:$AN$4,0))),CW837)</f>
        <v>0</v>
      </c>
      <c r="FV837" s="200">
        <f>AJ837*AJ$2*IF($FC837="V",1,-1)*IF($Q837="Fixo",(CX837-INDEX('Curva Forward'!$C$5:$AN$13,MATCH(CONCATENATE(BD_COMERCIAL!$K837," ",BD_COMERCIAL!$L837),'Curva Forward'!$B$5:$B$13,0),MATCH(FV$4,'Curva Forward'!$C$4:$AN$4,0))),CX837)</f>
        <v>0</v>
      </c>
      <c r="FW837" s="200">
        <f>AK837*AK$2*IF($FC837="V",1,-1)*IF($Q837="Fixo",(CY837-INDEX('Curva Forward'!$C$5:$AN$13,MATCH(CONCATENATE(BD_COMERCIAL!$K837," ",BD_COMERCIAL!$L837),'Curva Forward'!$B$5:$B$13,0),MATCH(FW$4,'Curva Forward'!$C$4:$AN$4,0))),CY837)</f>
        <v>0</v>
      </c>
      <c r="FX837" s="200">
        <f>AL837*AL$2*IF($FC837="V",1,-1)*IF($Q837="Fixo",(CZ837-INDEX('Curva Forward'!$C$5:$AN$13,MATCH(CONCATENATE(BD_COMERCIAL!$K837," ",BD_COMERCIAL!$L837),'Curva Forward'!$B$5:$B$13,0),MATCH(FX$4,'Curva Forward'!$C$4:$AN$4,0))),CZ837)</f>
        <v>0</v>
      </c>
      <c r="FY837" s="200">
        <f>AM837*AM$2*IF($FC837="V",1,-1)*IF($Q837="Fixo",(DA837-INDEX('Curva Forward'!$C$5:$AN$13,MATCH(CONCATENATE(BD_COMERCIAL!$K837," ",BD_COMERCIAL!$L837),'Curva Forward'!$B$5:$B$13,0),MATCH(FY$4,'Curva Forward'!$C$4:$AN$4,0))),DA837)</f>
        <v>0</v>
      </c>
      <c r="FZ837" s="200">
        <f>AN837*AN$2*IF($FC837="V",1,-1)*IF($Q837="Fixo",(DB837-INDEX('Curva Forward'!$C$5:$AN$13,MATCH(CONCATENATE(BD_COMERCIAL!$K837," ",BD_COMERCIAL!$L837),'Curva Forward'!$B$5:$B$13,0),MATCH(FZ$4,'Curva Forward'!$C$4:$AN$4,0))),DB837)</f>
        <v>0</v>
      </c>
      <c r="GA837" s="200">
        <f>AO837*AO$2*IF($FC837="V",1,-1)*IF($Q837="Fixo",(DC837-INDEX('Curva Forward'!$C$5:$AN$13,MATCH(CONCATENATE(BD_COMERCIAL!$K837," ",BD_COMERCIAL!$L837),'Curva Forward'!$B$5:$B$13,0),MATCH(GA$4,'Curva Forward'!$C$4:$AN$4,0))),DC837)</f>
        <v>0</v>
      </c>
      <c r="GB837" s="200">
        <f>AP837*AP$2*IF($FC837="V",1,-1)*IF($Q837="Fixo",(DD837-INDEX('Curva Forward'!$C$5:$AN$13,MATCH(CONCATENATE(BD_COMERCIAL!$K837," ",BD_COMERCIAL!$L837),'Curva Forward'!$B$5:$B$13,0),MATCH(GB$4,'Curva Forward'!$C$4:$AN$4,0))),DD837)</f>
        <v>0</v>
      </c>
      <c r="GC837" s="200">
        <f>AQ837*AQ$2*IF($FC837="V",1,-1)*IF($Q837="Fixo",(DE837-INDEX('Curva Forward'!$C$5:$AN$13,MATCH(CONCATENATE(BD_COMERCIAL!$K837," ",BD_COMERCIAL!$L837),'Curva Forward'!$B$5:$B$13,0),MATCH(GC$4,'Curva Forward'!$C$4:$AN$4,0))),DE837)</f>
        <v>0</v>
      </c>
      <c r="GD837" s="200">
        <f>AR837*AR$2*IF($FC837="V",1,-1)*IF($Q837="Fixo",(DF837-INDEX('Curva Forward'!$C$5:$AN$13,MATCH(CONCATENATE(BD_COMERCIAL!$K837," ",BD_COMERCIAL!$L837),'Curva Forward'!$B$5:$B$13,0),MATCH(GD$4,'Curva Forward'!$C$4:$AN$4,0))),DF837)</f>
        <v>0</v>
      </c>
      <c r="GE837" s="200">
        <f>AS837*AS$2*IF($FC837="V",1,-1)*IF($Q837="Fixo",(DG837-INDEX('Curva Forward'!$C$5:$AN$13,MATCH(CONCATENATE(BD_COMERCIAL!$K837," ",BD_COMERCIAL!$L837),'Curva Forward'!$B$5:$B$13,0),MATCH(GE$4,'Curva Forward'!$C$4:$AN$4,0))),DG837)</f>
        <v>0</v>
      </c>
      <c r="GF837" s="200">
        <f>AT837*AT$2*IF($FC837="V",1,-1)*IF($Q837="Fixo",(DH837-INDEX('Curva Forward'!$C$5:$AN$13,MATCH(CONCATENATE(BD_COMERCIAL!$K837," ",BD_COMERCIAL!$L837),'Curva Forward'!$B$5:$B$13,0),MATCH(GF$4,'Curva Forward'!$C$4:$AN$4,0))),DH837)</f>
        <v>0</v>
      </c>
      <c r="GG837" s="200">
        <f>AU837*AU$2*IF($FC837="V",1,-1)*IF($Q837="Fixo",(DI837-INDEX('Curva Forward'!$C$5:$AN$13,MATCH(CONCATENATE(BD_COMERCIAL!$K837," ",BD_COMERCIAL!$L837),'Curva Forward'!$B$5:$B$13,0),MATCH(GG$4,'Curva Forward'!$C$4:$AN$4,0))),DI837)</f>
        <v>0</v>
      </c>
      <c r="GH837" s="200">
        <f>AV837*AV$2*IF($FC837="V",1,-1)*IF($Q837="Fixo",(DJ837-INDEX('Curva Forward'!$C$5:$AN$13,MATCH(CONCATENATE(BD_COMERCIAL!$K837," ",BD_COMERCIAL!$L837),'Curva Forward'!$B$5:$B$13,0),MATCH(GH$4,'Curva Forward'!$C$4:$AN$4,0))),DJ837)</f>
        <v>0</v>
      </c>
      <c r="GI837" s="200">
        <f>AW837*AW$2*IF($FC837="V",1,-1)*IF($Q837="Fixo",(DK837-INDEX('Curva Forward'!$C$5:$AN$13,MATCH(CONCATENATE(BD_COMERCIAL!$K837," ",BD_COMERCIAL!$L837),'Curva Forward'!$B$5:$B$13,0),MATCH(GI$4,'Curva Forward'!$C$4:$AN$4,0))),DK837)</f>
        <v>0</v>
      </c>
      <c r="GJ837" s="200">
        <f>AX837*AX$2*IF($FC837="V",1,-1)*IF($Q837="Fixo",(DL837-INDEX('Curva Forward'!$C$5:$AN$13,MATCH(CONCATENATE(BD_COMERCIAL!$K837," ",BD_COMERCIAL!$L837),'Curva Forward'!$B$5:$B$13,0),MATCH(GJ$4,'Curva Forward'!$C$4:$AN$4,0))),DL837)</f>
        <v>0</v>
      </c>
      <c r="GK837" s="200">
        <f>AY837*AY$2*IF($FC837="V",1,-1)*IF($Q837="Fixo",(DM837-INDEX('Curva Forward'!$C$5:$AN$13,MATCH(CONCATENATE(BD_COMERCIAL!$K837," ",BD_COMERCIAL!$L837),'Curva Forward'!$B$5:$B$13,0),MATCH(GK$4,'Curva Forward'!$C$4:$AN$4,0))),DM837)</f>
        <v>0</v>
      </c>
      <c r="GL837" s="200">
        <f>IF(EZ837="",0,CL837*CL$2*IF($FC837="V",1,-1)*IF($Q837="Fixo",(EZ837-INDEX('Curva Forward'!$C$5:$AN$13,MATCH(CONCATENATE(BD_COMERCIAL!$K837," ",BD_COMERCIAL!$L837),'Curva Forward'!$B$5:$B$13,0),MATCH(GL$4,'Curva Forward'!$C$4:$AN$4,0))),EZ837))</f>
        <v>0</v>
      </c>
      <c r="GM837" s="200">
        <f>IF(FA837="",0,CM837*CM$2*IF($FC837="V",1,-1)*IF($Q837="Fixo",(FA837-INDEX('Curva Forward'!$C$5:$AN$13,MATCH(CONCATENATE(BD_COMERCIAL!$K837," ",BD_COMERCIAL!$L837),'Curva Forward'!$B$5:$B$13,0),MATCH(GM$4,'Curva Forward'!$C$4:$AN$4,0))),FA837))</f>
        <v>0</v>
      </c>
      <c r="GN837" s="200">
        <f>IF(FB837="",0,CN837*CN$2*IF($FC837="V",1,-1)*IF($Q837="Fixo",(FB837-INDEX('Curva Forward'!$C$5:$AN$13,MATCH(CONCATENATE(BD_COMERCIAL!$K837," ",BD_COMERCIAL!$L837),'Curva Forward'!$B$5:$B$13,0),MATCH(GN$4,'Curva Forward'!$C$4:$AN$4,0))),FB837))</f>
        <v>0</v>
      </c>
      <c r="GO837" s="201">
        <f t="shared" ca="1" si="270"/>
        <v>0</v>
      </c>
      <c r="GP837" s="201">
        <f t="shared" ca="1" si="271"/>
        <v>0</v>
      </c>
    </row>
    <row r="838" spans="1:198" ht="15" customHeight="1" x14ac:dyDescent="0.25">
      <c r="A838" s="6"/>
      <c r="B838" s="7"/>
      <c r="C838" s="8"/>
      <c r="D838" s="9"/>
      <c r="E838" s="9"/>
      <c r="F838" s="113"/>
      <c r="G838" s="10"/>
      <c r="H838" s="113"/>
      <c r="I838" s="9"/>
      <c r="J838" s="166"/>
      <c r="K838" s="10"/>
      <c r="L838" s="84"/>
      <c r="M838" s="11"/>
      <c r="N838" s="12"/>
      <c r="O838" s="10"/>
      <c r="P838" s="84"/>
      <c r="Q838" s="84"/>
      <c r="R838" s="10"/>
      <c r="S838" s="14"/>
      <c r="T838" s="11"/>
      <c r="U838" s="12"/>
      <c r="V838" s="257" t="str">
        <f ca="1">IF(U838="","",
IF(U838="NA","",
IFERROR(VLOOKUP(EOMONTH(M838,-2)+1,IPCA!$A:$B,2,0),
VLOOKUP(EOMONTH(TODAY(),-2)+1,IPCA!$A:$B,2,0))/
VLOOKUP(EOMONTH(U838,-2)+1,IPCA!$A:$B,2,0)*
P838))</f>
        <v/>
      </c>
      <c r="W838" s="84"/>
      <c r="X838" s="13"/>
      <c r="Y838" s="166"/>
      <c r="AA838" s="108"/>
      <c r="AB838" s="15"/>
      <c r="AM838" s="6"/>
      <c r="AN838" s="15"/>
      <c r="AY838" s="6"/>
      <c r="AZ838" s="15"/>
      <c r="BK838" s="6"/>
      <c r="BL838" s="15"/>
      <c r="BW838" s="6"/>
      <c r="BX838" s="15"/>
      <c r="CI838" s="6"/>
      <c r="CJ838" s="16" t="str">
        <f t="shared" si="260"/>
        <v/>
      </c>
      <c r="CK838" s="16" t="str">
        <f t="shared" si="261"/>
        <v/>
      </c>
      <c r="CL838" s="16" t="str">
        <f t="shared" si="262"/>
        <v/>
      </c>
      <c r="CM838" s="16" t="str">
        <f t="shared" si="263"/>
        <v/>
      </c>
      <c r="CN838" s="16" t="str">
        <f t="shared" si="264"/>
        <v/>
      </c>
      <c r="CO838" s="18"/>
      <c r="CP838" s="15"/>
      <c r="DA838" s="6"/>
      <c r="DB838" s="15"/>
      <c r="DM838" s="6"/>
      <c r="DN838" s="15"/>
      <c r="DY838" s="6"/>
      <c r="DZ838" s="15"/>
      <c r="EK838" s="6"/>
      <c r="EL838" s="15"/>
      <c r="EW838" s="6"/>
      <c r="EX838" s="16" t="str">
        <f t="shared" si="255"/>
        <v/>
      </c>
      <c r="EY838" s="16" t="str">
        <f t="shared" si="256"/>
        <v/>
      </c>
      <c r="EZ838" s="16" t="str">
        <f t="shared" si="257"/>
        <v/>
      </c>
      <c r="FA838" s="16" t="str">
        <f t="shared" si="258"/>
        <v/>
      </c>
      <c r="FB838" s="160" t="str">
        <f t="shared" si="259"/>
        <v/>
      </c>
      <c r="FD838" s="20"/>
      <c r="FE838"/>
      <c r="FH838" s="284">
        <f t="shared" ca="1" si="265"/>
        <v>0</v>
      </c>
      <c r="FI838" s="208">
        <f t="shared" si="266"/>
        <v>0</v>
      </c>
      <c r="FK838">
        <f t="shared" si="267"/>
        <v>0</v>
      </c>
      <c r="FL838" s="201">
        <f t="shared" ca="1" si="268"/>
        <v>0</v>
      </c>
      <c r="FM838" s="201">
        <f t="shared" ca="1" si="269"/>
        <v>0</v>
      </c>
      <c r="FN838" s="200">
        <f>AB838*AB$2*IF($FC838="V",1,-1)*IF($Q838="Fixo",(CP838-INDEX('Curva Forward'!$C$5:$AN$13,MATCH(CONCATENATE(BD_COMERCIAL!$K838," ",BD_COMERCIAL!$L838),'Curva Forward'!$B$5:$B$13,0),MATCH(FN$4,'Curva Forward'!$C$4:$AN$4,0))),CP838)</f>
        <v>0</v>
      </c>
      <c r="FO838" s="200">
        <f>AC838*AC$2*IF($FC838="V",1,-1)*IF($Q838="Fixo",(CQ838-INDEX('Curva Forward'!$C$5:$AN$13,MATCH(CONCATENATE(BD_COMERCIAL!$K838," ",BD_COMERCIAL!$L838),'Curva Forward'!$B$5:$B$13,0),MATCH(FO$4,'Curva Forward'!$C$4:$AN$4,0))),CQ838)</f>
        <v>0</v>
      </c>
      <c r="FP838" s="200">
        <f>AD838*AD$2*IF($FC838="V",1,-1)*IF($Q838="Fixo",(CR838-INDEX('Curva Forward'!$C$5:$AN$13,MATCH(CONCATENATE(BD_COMERCIAL!$K838," ",BD_COMERCIAL!$L838),'Curva Forward'!$B$5:$B$13,0),MATCH(FP$4,'Curva Forward'!$C$4:$AN$4,0))),CR838)</f>
        <v>0</v>
      </c>
      <c r="FQ838" s="200">
        <f>AE838*AE$2*IF($FC838="V",1,-1)*IF($Q838="Fixo",(CS838-INDEX('Curva Forward'!$C$5:$AN$13,MATCH(CONCATENATE(BD_COMERCIAL!$K838," ",BD_COMERCIAL!$L838),'Curva Forward'!$B$5:$B$13,0),MATCH(FQ$4,'Curva Forward'!$C$4:$AN$4,0))),CS838)</f>
        <v>0</v>
      </c>
      <c r="FR838" s="200">
        <f>AF838*AF$2*IF($FC838="V",1,-1)*IF($Q838="Fixo",(CT838-INDEX('Curva Forward'!$C$5:$AN$13,MATCH(CONCATENATE(BD_COMERCIAL!$K838," ",BD_COMERCIAL!$L838),'Curva Forward'!$B$5:$B$13,0),MATCH(FR$4,'Curva Forward'!$C$4:$AN$4,0))),CT838)</f>
        <v>0</v>
      </c>
      <c r="FS838" s="200">
        <f>AG838*AG$2*IF($FC838="V",1,-1)*IF($Q838="Fixo",(CU838-INDEX('Curva Forward'!$C$5:$AN$13,MATCH(CONCATENATE(BD_COMERCIAL!$K838," ",BD_COMERCIAL!$L838),'Curva Forward'!$B$5:$B$13,0),MATCH(FS$4,'Curva Forward'!$C$4:$AN$4,0))),CU838)</f>
        <v>0</v>
      </c>
      <c r="FT838" s="200">
        <f>AH838*AH$2*IF($FC838="V",1,-1)*IF($Q838="Fixo",(CV838-INDEX('Curva Forward'!$C$5:$AN$13,MATCH(CONCATENATE(BD_COMERCIAL!$K838," ",BD_COMERCIAL!$L838),'Curva Forward'!$B$5:$B$13,0),MATCH(FT$4,'Curva Forward'!$C$4:$AN$4,0))),CV838)</f>
        <v>0</v>
      </c>
      <c r="FU838" s="200">
        <f>AI838*AI$2*IF($FC838="V",1,-1)*IF($Q838="Fixo",(CW838-INDEX('Curva Forward'!$C$5:$AN$13,MATCH(CONCATENATE(BD_COMERCIAL!$K838," ",BD_COMERCIAL!$L838),'Curva Forward'!$B$5:$B$13,0),MATCH(FU$4,'Curva Forward'!$C$4:$AN$4,0))),CW838)</f>
        <v>0</v>
      </c>
      <c r="FV838" s="200">
        <f>AJ838*AJ$2*IF($FC838="V",1,-1)*IF($Q838="Fixo",(CX838-INDEX('Curva Forward'!$C$5:$AN$13,MATCH(CONCATENATE(BD_COMERCIAL!$K838," ",BD_COMERCIAL!$L838),'Curva Forward'!$B$5:$B$13,0),MATCH(FV$4,'Curva Forward'!$C$4:$AN$4,0))),CX838)</f>
        <v>0</v>
      </c>
      <c r="FW838" s="200">
        <f>AK838*AK$2*IF($FC838="V",1,-1)*IF($Q838="Fixo",(CY838-INDEX('Curva Forward'!$C$5:$AN$13,MATCH(CONCATENATE(BD_COMERCIAL!$K838," ",BD_COMERCIAL!$L838),'Curva Forward'!$B$5:$B$13,0),MATCH(FW$4,'Curva Forward'!$C$4:$AN$4,0))),CY838)</f>
        <v>0</v>
      </c>
      <c r="FX838" s="200">
        <f>AL838*AL$2*IF($FC838="V",1,-1)*IF($Q838="Fixo",(CZ838-INDEX('Curva Forward'!$C$5:$AN$13,MATCH(CONCATENATE(BD_COMERCIAL!$K838," ",BD_COMERCIAL!$L838),'Curva Forward'!$B$5:$B$13,0),MATCH(FX$4,'Curva Forward'!$C$4:$AN$4,0))),CZ838)</f>
        <v>0</v>
      </c>
      <c r="FY838" s="200">
        <f>AM838*AM$2*IF($FC838="V",1,-1)*IF($Q838="Fixo",(DA838-INDEX('Curva Forward'!$C$5:$AN$13,MATCH(CONCATENATE(BD_COMERCIAL!$K838," ",BD_COMERCIAL!$L838),'Curva Forward'!$B$5:$B$13,0),MATCH(FY$4,'Curva Forward'!$C$4:$AN$4,0))),DA838)</f>
        <v>0</v>
      </c>
      <c r="FZ838" s="200">
        <f>AN838*AN$2*IF($FC838="V",1,-1)*IF($Q838="Fixo",(DB838-INDEX('Curva Forward'!$C$5:$AN$13,MATCH(CONCATENATE(BD_COMERCIAL!$K838," ",BD_COMERCIAL!$L838),'Curva Forward'!$B$5:$B$13,0),MATCH(FZ$4,'Curva Forward'!$C$4:$AN$4,0))),DB838)</f>
        <v>0</v>
      </c>
      <c r="GA838" s="200">
        <f>AO838*AO$2*IF($FC838="V",1,-1)*IF($Q838="Fixo",(DC838-INDEX('Curva Forward'!$C$5:$AN$13,MATCH(CONCATENATE(BD_COMERCIAL!$K838," ",BD_COMERCIAL!$L838),'Curva Forward'!$B$5:$B$13,0),MATCH(GA$4,'Curva Forward'!$C$4:$AN$4,0))),DC838)</f>
        <v>0</v>
      </c>
      <c r="GB838" s="200">
        <f>AP838*AP$2*IF($FC838="V",1,-1)*IF($Q838="Fixo",(DD838-INDEX('Curva Forward'!$C$5:$AN$13,MATCH(CONCATENATE(BD_COMERCIAL!$K838," ",BD_COMERCIAL!$L838),'Curva Forward'!$B$5:$B$13,0),MATCH(GB$4,'Curva Forward'!$C$4:$AN$4,0))),DD838)</f>
        <v>0</v>
      </c>
      <c r="GC838" s="200">
        <f>AQ838*AQ$2*IF($FC838="V",1,-1)*IF($Q838="Fixo",(DE838-INDEX('Curva Forward'!$C$5:$AN$13,MATCH(CONCATENATE(BD_COMERCIAL!$K838," ",BD_COMERCIAL!$L838),'Curva Forward'!$B$5:$B$13,0),MATCH(GC$4,'Curva Forward'!$C$4:$AN$4,0))),DE838)</f>
        <v>0</v>
      </c>
      <c r="GD838" s="200">
        <f>AR838*AR$2*IF($FC838="V",1,-1)*IF($Q838="Fixo",(DF838-INDEX('Curva Forward'!$C$5:$AN$13,MATCH(CONCATENATE(BD_COMERCIAL!$K838," ",BD_COMERCIAL!$L838),'Curva Forward'!$B$5:$B$13,0),MATCH(GD$4,'Curva Forward'!$C$4:$AN$4,0))),DF838)</f>
        <v>0</v>
      </c>
      <c r="GE838" s="200">
        <f>AS838*AS$2*IF($FC838="V",1,-1)*IF($Q838="Fixo",(DG838-INDEX('Curva Forward'!$C$5:$AN$13,MATCH(CONCATENATE(BD_COMERCIAL!$K838," ",BD_COMERCIAL!$L838),'Curva Forward'!$B$5:$B$13,0),MATCH(GE$4,'Curva Forward'!$C$4:$AN$4,0))),DG838)</f>
        <v>0</v>
      </c>
      <c r="GF838" s="200">
        <f>AT838*AT$2*IF($FC838="V",1,-1)*IF($Q838="Fixo",(DH838-INDEX('Curva Forward'!$C$5:$AN$13,MATCH(CONCATENATE(BD_COMERCIAL!$K838," ",BD_COMERCIAL!$L838),'Curva Forward'!$B$5:$B$13,0),MATCH(GF$4,'Curva Forward'!$C$4:$AN$4,0))),DH838)</f>
        <v>0</v>
      </c>
      <c r="GG838" s="200">
        <f>AU838*AU$2*IF($FC838="V",1,-1)*IF($Q838="Fixo",(DI838-INDEX('Curva Forward'!$C$5:$AN$13,MATCH(CONCATENATE(BD_COMERCIAL!$K838," ",BD_COMERCIAL!$L838),'Curva Forward'!$B$5:$B$13,0),MATCH(GG$4,'Curva Forward'!$C$4:$AN$4,0))),DI838)</f>
        <v>0</v>
      </c>
      <c r="GH838" s="200">
        <f>AV838*AV$2*IF($FC838="V",1,-1)*IF($Q838="Fixo",(DJ838-INDEX('Curva Forward'!$C$5:$AN$13,MATCH(CONCATENATE(BD_COMERCIAL!$K838," ",BD_COMERCIAL!$L838),'Curva Forward'!$B$5:$B$13,0),MATCH(GH$4,'Curva Forward'!$C$4:$AN$4,0))),DJ838)</f>
        <v>0</v>
      </c>
      <c r="GI838" s="200">
        <f>AW838*AW$2*IF($FC838="V",1,-1)*IF($Q838="Fixo",(DK838-INDEX('Curva Forward'!$C$5:$AN$13,MATCH(CONCATENATE(BD_COMERCIAL!$K838," ",BD_COMERCIAL!$L838),'Curva Forward'!$B$5:$B$13,0),MATCH(GI$4,'Curva Forward'!$C$4:$AN$4,0))),DK838)</f>
        <v>0</v>
      </c>
      <c r="GJ838" s="200">
        <f>AX838*AX$2*IF($FC838="V",1,-1)*IF($Q838="Fixo",(DL838-INDEX('Curva Forward'!$C$5:$AN$13,MATCH(CONCATENATE(BD_COMERCIAL!$K838," ",BD_COMERCIAL!$L838),'Curva Forward'!$B$5:$B$13,0),MATCH(GJ$4,'Curva Forward'!$C$4:$AN$4,0))),DL838)</f>
        <v>0</v>
      </c>
      <c r="GK838" s="200">
        <f>AY838*AY$2*IF($FC838="V",1,-1)*IF($Q838="Fixo",(DM838-INDEX('Curva Forward'!$C$5:$AN$13,MATCH(CONCATENATE(BD_COMERCIAL!$K838," ",BD_COMERCIAL!$L838),'Curva Forward'!$B$5:$B$13,0),MATCH(GK$4,'Curva Forward'!$C$4:$AN$4,0))),DM838)</f>
        <v>0</v>
      </c>
      <c r="GL838" s="200">
        <f>IF(EZ838="",0,CL838*CL$2*IF($FC838="V",1,-1)*IF($Q838="Fixo",(EZ838-INDEX('Curva Forward'!$C$5:$AN$13,MATCH(CONCATENATE(BD_COMERCIAL!$K838," ",BD_COMERCIAL!$L838),'Curva Forward'!$B$5:$B$13,0),MATCH(GL$4,'Curva Forward'!$C$4:$AN$4,0))),EZ838))</f>
        <v>0</v>
      </c>
      <c r="GM838" s="200">
        <f>IF(FA838="",0,CM838*CM$2*IF($FC838="V",1,-1)*IF($Q838="Fixo",(FA838-INDEX('Curva Forward'!$C$5:$AN$13,MATCH(CONCATENATE(BD_COMERCIAL!$K838," ",BD_COMERCIAL!$L838),'Curva Forward'!$B$5:$B$13,0),MATCH(GM$4,'Curva Forward'!$C$4:$AN$4,0))),FA838))</f>
        <v>0</v>
      </c>
      <c r="GN838" s="200">
        <f>IF(FB838="",0,CN838*CN$2*IF($FC838="V",1,-1)*IF($Q838="Fixo",(FB838-INDEX('Curva Forward'!$C$5:$AN$13,MATCH(CONCATENATE(BD_COMERCIAL!$K838," ",BD_COMERCIAL!$L838),'Curva Forward'!$B$5:$B$13,0),MATCH(GN$4,'Curva Forward'!$C$4:$AN$4,0))),FB838))</f>
        <v>0</v>
      </c>
      <c r="GO838" s="201">
        <f t="shared" ca="1" si="270"/>
        <v>0</v>
      </c>
      <c r="GP838" s="201">
        <f t="shared" ca="1" si="271"/>
        <v>0</v>
      </c>
    </row>
    <row r="839" spans="1:198" ht="15" customHeight="1" x14ac:dyDescent="0.25">
      <c r="A839" s="6"/>
      <c r="B839" s="7"/>
      <c r="C839" s="8"/>
      <c r="D839" s="9"/>
      <c r="E839" s="9"/>
      <c r="F839" s="113"/>
      <c r="G839" s="10"/>
      <c r="H839" s="113"/>
      <c r="I839" s="9"/>
      <c r="J839" s="166"/>
      <c r="K839" s="10"/>
      <c r="L839" s="84"/>
      <c r="M839" s="11"/>
      <c r="N839" s="12"/>
      <c r="O839" s="10"/>
      <c r="P839" s="84"/>
      <c r="Q839" s="84"/>
      <c r="R839" s="10"/>
      <c r="S839" s="14"/>
      <c r="T839" s="11"/>
      <c r="U839" s="12"/>
      <c r="V839" s="257" t="str">
        <f ca="1">IF(U839="","",
IF(U839="NA","",
IFERROR(VLOOKUP(EOMONTH(M839,-2)+1,IPCA!$A:$B,2,0),
VLOOKUP(EOMONTH(TODAY(),-2)+1,IPCA!$A:$B,2,0))/
VLOOKUP(EOMONTH(U839,-2)+1,IPCA!$A:$B,2,0)*
P839))</f>
        <v/>
      </c>
      <c r="W839" s="84"/>
      <c r="X839" s="13"/>
      <c r="Y839" s="166"/>
      <c r="AA839" s="108"/>
      <c r="AB839" s="15"/>
      <c r="AM839" s="6"/>
      <c r="AN839" s="15"/>
      <c r="AY839" s="6"/>
      <c r="AZ839" s="15"/>
      <c r="BK839" s="6"/>
      <c r="BL839" s="15"/>
      <c r="BW839" s="6"/>
      <c r="BX839" s="15"/>
      <c r="CI839" s="6"/>
      <c r="CJ839" s="16" t="str">
        <f t="shared" si="260"/>
        <v/>
      </c>
      <c r="CK839" s="16" t="str">
        <f t="shared" si="261"/>
        <v/>
      </c>
      <c r="CL839" s="16" t="str">
        <f t="shared" si="262"/>
        <v/>
      </c>
      <c r="CM839" s="16" t="str">
        <f t="shared" si="263"/>
        <v/>
      </c>
      <c r="CN839" s="16" t="str">
        <f t="shared" si="264"/>
        <v/>
      </c>
      <c r="CO839" s="18"/>
      <c r="CP839" s="15"/>
      <c r="DA839" s="6"/>
      <c r="DB839" s="15"/>
      <c r="DM839" s="6"/>
      <c r="DN839" s="15"/>
      <c r="DY839" s="6"/>
      <c r="DZ839" s="15"/>
      <c r="EK839" s="6"/>
      <c r="EL839" s="15"/>
      <c r="EW839" s="6"/>
      <c r="EX839" s="16" t="str">
        <f t="shared" si="255"/>
        <v/>
      </c>
      <c r="EY839" s="16" t="str">
        <f t="shared" si="256"/>
        <v/>
      </c>
      <c r="EZ839" s="16" t="str">
        <f t="shared" si="257"/>
        <v/>
      </c>
      <c r="FA839" s="16" t="str">
        <f t="shared" si="258"/>
        <v/>
      </c>
      <c r="FB839" s="160" t="str">
        <f t="shared" si="259"/>
        <v/>
      </c>
      <c r="FD839" s="20"/>
      <c r="FE839"/>
      <c r="FH839" s="284">
        <f t="shared" ca="1" si="265"/>
        <v>0</v>
      </c>
      <c r="FI839" s="208">
        <f t="shared" si="266"/>
        <v>0</v>
      </c>
      <c r="FK839">
        <f t="shared" si="267"/>
        <v>0</v>
      </c>
      <c r="FL839" s="201">
        <f t="shared" ca="1" si="268"/>
        <v>0</v>
      </c>
      <c r="FM839" s="201">
        <f t="shared" ca="1" si="269"/>
        <v>0</v>
      </c>
      <c r="FN839" s="200">
        <f>AB839*AB$2*IF($FC839="V",1,-1)*IF($Q839="Fixo",(CP839-INDEX('Curva Forward'!$C$5:$AN$13,MATCH(CONCATENATE(BD_COMERCIAL!$K839," ",BD_COMERCIAL!$L839),'Curva Forward'!$B$5:$B$13,0),MATCH(FN$4,'Curva Forward'!$C$4:$AN$4,0))),CP839)</f>
        <v>0</v>
      </c>
      <c r="FO839" s="200">
        <f>AC839*AC$2*IF($FC839="V",1,-1)*IF($Q839="Fixo",(CQ839-INDEX('Curva Forward'!$C$5:$AN$13,MATCH(CONCATENATE(BD_COMERCIAL!$K839," ",BD_COMERCIAL!$L839),'Curva Forward'!$B$5:$B$13,0),MATCH(FO$4,'Curva Forward'!$C$4:$AN$4,0))),CQ839)</f>
        <v>0</v>
      </c>
      <c r="FP839" s="200">
        <f>AD839*AD$2*IF($FC839="V",1,-1)*IF($Q839="Fixo",(CR839-INDEX('Curva Forward'!$C$5:$AN$13,MATCH(CONCATENATE(BD_COMERCIAL!$K839," ",BD_COMERCIAL!$L839),'Curva Forward'!$B$5:$B$13,0),MATCH(FP$4,'Curva Forward'!$C$4:$AN$4,0))),CR839)</f>
        <v>0</v>
      </c>
      <c r="FQ839" s="200">
        <f>AE839*AE$2*IF($FC839="V",1,-1)*IF($Q839="Fixo",(CS839-INDEX('Curva Forward'!$C$5:$AN$13,MATCH(CONCATENATE(BD_COMERCIAL!$K839," ",BD_COMERCIAL!$L839),'Curva Forward'!$B$5:$B$13,0),MATCH(FQ$4,'Curva Forward'!$C$4:$AN$4,0))),CS839)</f>
        <v>0</v>
      </c>
      <c r="FR839" s="200">
        <f>AF839*AF$2*IF($FC839="V",1,-1)*IF($Q839="Fixo",(CT839-INDEX('Curva Forward'!$C$5:$AN$13,MATCH(CONCATENATE(BD_COMERCIAL!$K839," ",BD_COMERCIAL!$L839),'Curva Forward'!$B$5:$B$13,0),MATCH(FR$4,'Curva Forward'!$C$4:$AN$4,0))),CT839)</f>
        <v>0</v>
      </c>
      <c r="FS839" s="200">
        <f>AG839*AG$2*IF($FC839="V",1,-1)*IF($Q839="Fixo",(CU839-INDEX('Curva Forward'!$C$5:$AN$13,MATCH(CONCATENATE(BD_COMERCIAL!$K839," ",BD_COMERCIAL!$L839),'Curva Forward'!$B$5:$B$13,0),MATCH(FS$4,'Curva Forward'!$C$4:$AN$4,0))),CU839)</f>
        <v>0</v>
      </c>
      <c r="FT839" s="200">
        <f>AH839*AH$2*IF($FC839="V",1,-1)*IF($Q839="Fixo",(CV839-INDEX('Curva Forward'!$C$5:$AN$13,MATCH(CONCATENATE(BD_COMERCIAL!$K839," ",BD_COMERCIAL!$L839),'Curva Forward'!$B$5:$B$13,0),MATCH(FT$4,'Curva Forward'!$C$4:$AN$4,0))),CV839)</f>
        <v>0</v>
      </c>
      <c r="FU839" s="200">
        <f>AI839*AI$2*IF($FC839="V",1,-1)*IF($Q839="Fixo",(CW839-INDEX('Curva Forward'!$C$5:$AN$13,MATCH(CONCATENATE(BD_COMERCIAL!$K839," ",BD_COMERCIAL!$L839),'Curva Forward'!$B$5:$B$13,0),MATCH(FU$4,'Curva Forward'!$C$4:$AN$4,0))),CW839)</f>
        <v>0</v>
      </c>
      <c r="FV839" s="200">
        <f>AJ839*AJ$2*IF($FC839="V",1,-1)*IF($Q839="Fixo",(CX839-INDEX('Curva Forward'!$C$5:$AN$13,MATCH(CONCATENATE(BD_COMERCIAL!$K839," ",BD_COMERCIAL!$L839),'Curva Forward'!$B$5:$B$13,0),MATCH(FV$4,'Curva Forward'!$C$4:$AN$4,0))),CX839)</f>
        <v>0</v>
      </c>
      <c r="FW839" s="200">
        <f>AK839*AK$2*IF($FC839="V",1,-1)*IF($Q839="Fixo",(CY839-INDEX('Curva Forward'!$C$5:$AN$13,MATCH(CONCATENATE(BD_COMERCIAL!$K839," ",BD_COMERCIAL!$L839),'Curva Forward'!$B$5:$B$13,0),MATCH(FW$4,'Curva Forward'!$C$4:$AN$4,0))),CY839)</f>
        <v>0</v>
      </c>
      <c r="FX839" s="200">
        <f>AL839*AL$2*IF($FC839="V",1,-1)*IF($Q839="Fixo",(CZ839-INDEX('Curva Forward'!$C$5:$AN$13,MATCH(CONCATENATE(BD_COMERCIAL!$K839," ",BD_COMERCIAL!$L839),'Curva Forward'!$B$5:$B$13,0),MATCH(FX$4,'Curva Forward'!$C$4:$AN$4,0))),CZ839)</f>
        <v>0</v>
      </c>
      <c r="FY839" s="200">
        <f>AM839*AM$2*IF($FC839="V",1,-1)*IF($Q839="Fixo",(DA839-INDEX('Curva Forward'!$C$5:$AN$13,MATCH(CONCATENATE(BD_COMERCIAL!$K839," ",BD_COMERCIAL!$L839),'Curva Forward'!$B$5:$B$13,0),MATCH(FY$4,'Curva Forward'!$C$4:$AN$4,0))),DA839)</f>
        <v>0</v>
      </c>
      <c r="FZ839" s="200">
        <f>AN839*AN$2*IF($FC839="V",1,-1)*IF($Q839="Fixo",(DB839-INDEX('Curva Forward'!$C$5:$AN$13,MATCH(CONCATENATE(BD_COMERCIAL!$K839," ",BD_COMERCIAL!$L839),'Curva Forward'!$B$5:$B$13,0),MATCH(FZ$4,'Curva Forward'!$C$4:$AN$4,0))),DB839)</f>
        <v>0</v>
      </c>
      <c r="GA839" s="200">
        <f>AO839*AO$2*IF($FC839="V",1,-1)*IF($Q839="Fixo",(DC839-INDEX('Curva Forward'!$C$5:$AN$13,MATCH(CONCATENATE(BD_COMERCIAL!$K839," ",BD_COMERCIAL!$L839),'Curva Forward'!$B$5:$B$13,0),MATCH(GA$4,'Curva Forward'!$C$4:$AN$4,0))),DC839)</f>
        <v>0</v>
      </c>
      <c r="GB839" s="200">
        <f>AP839*AP$2*IF($FC839="V",1,-1)*IF($Q839="Fixo",(DD839-INDEX('Curva Forward'!$C$5:$AN$13,MATCH(CONCATENATE(BD_COMERCIAL!$K839," ",BD_COMERCIAL!$L839),'Curva Forward'!$B$5:$B$13,0),MATCH(GB$4,'Curva Forward'!$C$4:$AN$4,0))),DD839)</f>
        <v>0</v>
      </c>
      <c r="GC839" s="200">
        <f>AQ839*AQ$2*IF($FC839="V",1,-1)*IF($Q839="Fixo",(DE839-INDEX('Curva Forward'!$C$5:$AN$13,MATCH(CONCATENATE(BD_COMERCIAL!$K839," ",BD_COMERCIAL!$L839),'Curva Forward'!$B$5:$B$13,0),MATCH(GC$4,'Curva Forward'!$C$4:$AN$4,0))),DE839)</f>
        <v>0</v>
      </c>
      <c r="GD839" s="200">
        <f>AR839*AR$2*IF($FC839="V",1,-1)*IF($Q839="Fixo",(DF839-INDEX('Curva Forward'!$C$5:$AN$13,MATCH(CONCATENATE(BD_COMERCIAL!$K839," ",BD_COMERCIAL!$L839),'Curva Forward'!$B$5:$B$13,0),MATCH(GD$4,'Curva Forward'!$C$4:$AN$4,0))),DF839)</f>
        <v>0</v>
      </c>
      <c r="GE839" s="200">
        <f>AS839*AS$2*IF($FC839="V",1,-1)*IF($Q839="Fixo",(DG839-INDEX('Curva Forward'!$C$5:$AN$13,MATCH(CONCATENATE(BD_COMERCIAL!$K839," ",BD_COMERCIAL!$L839),'Curva Forward'!$B$5:$B$13,0),MATCH(GE$4,'Curva Forward'!$C$4:$AN$4,0))),DG839)</f>
        <v>0</v>
      </c>
      <c r="GF839" s="200">
        <f>AT839*AT$2*IF($FC839="V",1,-1)*IF($Q839="Fixo",(DH839-INDEX('Curva Forward'!$C$5:$AN$13,MATCH(CONCATENATE(BD_COMERCIAL!$K839," ",BD_COMERCIAL!$L839),'Curva Forward'!$B$5:$B$13,0),MATCH(GF$4,'Curva Forward'!$C$4:$AN$4,0))),DH839)</f>
        <v>0</v>
      </c>
      <c r="GG839" s="200">
        <f>AU839*AU$2*IF($FC839="V",1,-1)*IF($Q839="Fixo",(DI839-INDEX('Curva Forward'!$C$5:$AN$13,MATCH(CONCATENATE(BD_COMERCIAL!$K839," ",BD_COMERCIAL!$L839),'Curva Forward'!$B$5:$B$13,0),MATCH(GG$4,'Curva Forward'!$C$4:$AN$4,0))),DI839)</f>
        <v>0</v>
      </c>
      <c r="GH839" s="200">
        <f>AV839*AV$2*IF($FC839="V",1,-1)*IF($Q839="Fixo",(DJ839-INDEX('Curva Forward'!$C$5:$AN$13,MATCH(CONCATENATE(BD_COMERCIAL!$K839," ",BD_COMERCIAL!$L839),'Curva Forward'!$B$5:$B$13,0),MATCH(GH$4,'Curva Forward'!$C$4:$AN$4,0))),DJ839)</f>
        <v>0</v>
      </c>
      <c r="GI839" s="200">
        <f>AW839*AW$2*IF($FC839="V",1,-1)*IF($Q839="Fixo",(DK839-INDEX('Curva Forward'!$C$5:$AN$13,MATCH(CONCATENATE(BD_COMERCIAL!$K839," ",BD_COMERCIAL!$L839),'Curva Forward'!$B$5:$B$13,0),MATCH(GI$4,'Curva Forward'!$C$4:$AN$4,0))),DK839)</f>
        <v>0</v>
      </c>
      <c r="GJ839" s="200">
        <f>AX839*AX$2*IF($FC839="V",1,-1)*IF($Q839="Fixo",(DL839-INDEX('Curva Forward'!$C$5:$AN$13,MATCH(CONCATENATE(BD_COMERCIAL!$K839," ",BD_COMERCIAL!$L839),'Curva Forward'!$B$5:$B$13,0),MATCH(GJ$4,'Curva Forward'!$C$4:$AN$4,0))),DL839)</f>
        <v>0</v>
      </c>
      <c r="GK839" s="200">
        <f>AY839*AY$2*IF($FC839="V",1,-1)*IF($Q839="Fixo",(DM839-INDEX('Curva Forward'!$C$5:$AN$13,MATCH(CONCATENATE(BD_COMERCIAL!$K839," ",BD_COMERCIAL!$L839),'Curva Forward'!$B$5:$B$13,0),MATCH(GK$4,'Curva Forward'!$C$4:$AN$4,0))),DM839)</f>
        <v>0</v>
      </c>
      <c r="GL839" s="200">
        <f>IF(EZ839="",0,CL839*CL$2*IF($FC839="V",1,-1)*IF($Q839="Fixo",(EZ839-INDEX('Curva Forward'!$C$5:$AN$13,MATCH(CONCATENATE(BD_COMERCIAL!$K839," ",BD_COMERCIAL!$L839),'Curva Forward'!$B$5:$B$13,0),MATCH(GL$4,'Curva Forward'!$C$4:$AN$4,0))),EZ839))</f>
        <v>0</v>
      </c>
      <c r="GM839" s="200">
        <f>IF(FA839="",0,CM839*CM$2*IF($FC839="V",1,-1)*IF($Q839="Fixo",(FA839-INDEX('Curva Forward'!$C$5:$AN$13,MATCH(CONCATENATE(BD_COMERCIAL!$K839," ",BD_COMERCIAL!$L839),'Curva Forward'!$B$5:$B$13,0),MATCH(GM$4,'Curva Forward'!$C$4:$AN$4,0))),FA839))</f>
        <v>0</v>
      </c>
      <c r="GN839" s="200">
        <f>IF(FB839="",0,CN839*CN$2*IF($FC839="V",1,-1)*IF($Q839="Fixo",(FB839-INDEX('Curva Forward'!$C$5:$AN$13,MATCH(CONCATENATE(BD_COMERCIAL!$K839," ",BD_COMERCIAL!$L839),'Curva Forward'!$B$5:$B$13,0),MATCH(GN$4,'Curva Forward'!$C$4:$AN$4,0))),FB839))</f>
        <v>0</v>
      </c>
      <c r="GO839" s="201">
        <f t="shared" ca="1" si="270"/>
        <v>0</v>
      </c>
      <c r="GP839" s="201">
        <f t="shared" ca="1" si="271"/>
        <v>0</v>
      </c>
    </row>
    <row r="840" spans="1:198" ht="15" customHeight="1" x14ac:dyDescent="0.25">
      <c r="A840" s="6"/>
      <c r="B840" s="7"/>
      <c r="C840" s="8"/>
      <c r="D840" s="9"/>
      <c r="E840" s="9"/>
      <c r="F840" s="113"/>
      <c r="G840" s="10"/>
      <c r="H840" s="113"/>
      <c r="I840" s="9"/>
      <c r="J840" s="166"/>
      <c r="K840" s="10"/>
      <c r="L840" s="84"/>
      <c r="M840" s="11"/>
      <c r="N840" s="12"/>
      <c r="O840" s="10"/>
      <c r="P840" s="84"/>
      <c r="Q840" s="84"/>
      <c r="R840" s="10"/>
      <c r="S840" s="14"/>
      <c r="T840" s="11"/>
      <c r="U840" s="12"/>
      <c r="V840" s="257" t="str">
        <f ca="1">IF(U840="","",
IF(U840="NA","",
IFERROR(VLOOKUP(EOMONTH(M840,-2)+1,IPCA!$A:$B,2,0),
VLOOKUP(EOMONTH(TODAY(),-2)+1,IPCA!$A:$B,2,0))/
VLOOKUP(EOMONTH(U840,-2)+1,IPCA!$A:$B,2,0)*
P840))</f>
        <v/>
      </c>
      <c r="W840" s="84"/>
      <c r="X840" s="13"/>
      <c r="Y840" s="166"/>
      <c r="AA840" s="108"/>
      <c r="AB840" s="15"/>
      <c r="AM840" s="6"/>
      <c r="AN840" s="15"/>
      <c r="AY840" s="6"/>
      <c r="AZ840" s="15"/>
      <c r="BK840" s="6"/>
      <c r="BL840" s="15"/>
      <c r="BW840" s="6"/>
      <c r="BX840" s="15"/>
      <c r="CI840" s="6"/>
      <c r="CJ840" s="16" t="str">
        <f t="shared" si="260"/>
        <v/>
      </c>
      <c r="CK840" s="16" t="str">
        <f t="shared" si="261"/>
        <v/>
      </c>
      <c r="CL840" s="16" t="str">
        <f t="shared" si="262"/>
        <v/>
      </c>
      <c r="CM840" s="16" t="str">
        <f t="shared" si="263"/>
        <v/>
      </c>
      <c r="CN840" s="16" t="str">
        <f t="shared" si="264"/>
        <v/>
      </c>
      <c r="CO840" s="18"/>
      <c r="CP840" s="15"/>
      <c r="DA840" s="6"/>
      <c r="DB840" s="15"/>
      <c r="DM840" s="6"/>
      <c r="DN840" s="15"/>
      <c r="DY840" s="6"/>
      <c r="DZ840" s="15"/>
      <c r="EK840" s="6"/>
      <c r="EL840" s="15"/>
      <c r="EW840" s="6"/>
      <c r="EX840" s="16" t="str">
        <f t="shared" si="255"/>
        <v/>
      </c>
      <c r="EY840" s="16" t="str">
        <f t="shared" si="256"/>
        <v/>
      </c>
      <c r="EZ840" s="16" t="str">
        <f t="shared" si="257"/>
        <v/>
      </c>
      <c r="FA840" s="16" t="str">
        <f t="shared" si="258"/>
        <v/>
      </c>
      <c r="FB840" s="160" t="str">
        <f t="shared" si="259"/>
        <v/>
      </c>
      <c r="FD840" s="20"/>
      <c r="FE840"/>
      <c r="FH840" s="284">
        <f t="shared" ca="1" si="265"/>
        <v>0</v>
      </c>
      <c r="FI840" s="208">
        <f t="shared" si="266"/>
        <v>0</v>
      </c>
      <c r="FK840">
        <f t="shared" si="267"/>
        <v>0</v>
      </c>
      <c r="FL840" s="201">
        <f t="shared" ca="1" si="268"/>
        <v>0</v>
      </c>
      <c r="FM840" s="201">
        <f t="shared" ca="1" si="269"/>
        <v>0</v>
      </c>
      <c r="FN840" s="200">
        <f>AB840*AB$2*IF($FC840="V",1,-1)*IF($Q840="Fixo",(CP840-INDEX('Curva Forward'!$C$5:$AN$13,MATCH(CONCATENATE(BD_COMERCIAL!$K840," ",BD_COMERCIAL!$L840),'Curva Forward'!$B$5:$B$13,0),MATCH(FN$4,'Curva Forward'!$C$4:$AN$4,0))),CP840)</f>
        <v>0</v>
      </c>
      <c r="FO840" s="200">
        <f>AC840*AC$2*IF($FC840="V",1,-1)*IF($Q840="Fixo",(CQ840-INDEX('Curva Forward'!$C$5:$AN$13,MATCH(CONCATENATE(BD_COMERCIAL!$K840," ",BD_COMERCIAL!$L840),'Curva Forward'!$B$5:$B$13,0),MATCH(FO$4,'Curva Forward'!$C$4:$AN$4,0))),CQ840)</f>
        <v>0</v>
      </c>
      <c r="FP840" s="200">
        <f>AD840*AD$2*IF($FC840="V",1,-1)*IF($Q840="Fixo",(CR840-INDEX('Curva Forward'!$C$5:$AN$13,MATCH(CONCATENATE(BD_COMERCIAL!$K840," ",BD_COMERCIAL!$L840),'Curva Forward'!$B$5:$B$13,0),MATCH(FP$4,'Curva Forward'!$C$4:$AN$4,0))),CR840)</f>
        <v>0</v>
      </c>
      <c r="FQ840" s="200">
        <f>AE840*AE$2*IF($FC840="V",1,-1)*IF($Q840="Fixo",(CS840-INDEX('Curva Forward'!$C$5:$AN$13,MATCH(CONCATENATE(BD_COMERCIAL!$K840," ",BD_COMERCIAL!$L840),'Curva Forward'!$B$5:$B$13,0),MATCH(FQ$4,'Curva Forward'!$C$4:$AN$4,0))),CS840)</f>
        <v>0</v>
      </c>
      <c r="FR840" s="200">
        <f>AF840*AF$2*IF($FC840="V",1,-1)*IF($Q840="Fixo",(CT840-INDEX('Curva Forward'!$C$5:$AN$13,MATCH(CONCATENATE(BD_COMERCIAL!$K840," ",BD_COMERCIAL!$L840),'Curva Forward'!$B$5:$B$13,0),MATCH(FR$4,'Curva Forward'!$C$4:$AN$4,0))),CT840)</f>
        <v>0</v>
      </c>
      <c r="FS840" s="200">
        <f>AG840*AG$2*IF($FC840="V",1,-1)*IF($Q840="Fixo",(CU840-INDEX('Curva Forward'!$C$5:$AN$13,MATCH(CONCATENATE(BD_COMERCIAL!$K840," ",BD_COMERCIAL!$L840),'Curva Forward'!$B$5:$B$13,0),MATCH(FS$4,'Curva Forward'!$C$4:$AN$4,0))),CU840)</f>
        <v>0</v>
      </c>
      <c r="FT840" s="200">
        <f>AH840*AH$2*IF($FC840="V",1,-1)*IF($Q840="Fixo",(CV840-INDEX('Curva Forward'!$C$5:$AN$13,MATCH(CONCATENATE(BD_COMERCIAL!$K840," ",BD_COMERCIAL!$L840),'Curva Forward'!$B$5:$B$13,0),MATCH(FT$4,'Curva Forward'!$C$4:$AN$4,0))),CV840)</f>
        <v>0</v>
      </c>
      <c r="FU840" s="200">
        <f>AI840*AI$2*IF($FC840="V",1,-1)*IF($Q840="Fixo",(CW840-INDEX('Curva Forward'!$C$5:$AN$13,MATCH(CONCATENATE(BD_COMERCIAL!$K840," ",BD_COMERCIAL!$L840),'Curva Forward'!$B$5:$B$13,0),MATCH(FU$4,'Curva Forward'!$C$4:$AN$4,0))),CW840)</f>
        <v>0</v>
      </c>
      <c r="FV840" s="200">
        <f>AJ840*AJ$2*IF($FC840="V",1,-1)*IF($Q840="Fixo",(CX840-INDEX('Curva Forward'!$C$5:$AN$13,MATCH(CONCATENATE(BD_COMERCIAL!$K840," ",BD_COMERCIAL!$L840),'Curva Forward'!$B$5:$B$13,0),MATCH(FV$4,'Curva Forward'!$C$4:$AN$4,0))),CX840)</f>
        <v>0</v>
      </c>
      <c r="FW840" s="200">
        <f>AK840*AK$2*IF($FC840="V",1,-1)*IF($Q840="Fixo",(CY840-INDEX('Curva Forward'!$C$5:$AN$13,MATCH(CONCATENATE(BD_COMERCIAL!$K840," ",BD_COMERCIAL!$L840),'Curva Forward'!$B$5:$B$13,0),MATCH(FW$4,'Curva Forward'!$C$4:$AN$4,0))),CY840)</f>
        <v>0</v>
      </c>
      <c r="FX840" s="200">
        <f>AL840*AL$2*IF($FC840="V",1,-1)*IF($Q840="Fixo",(CZ840-INDEX('Curva Forward'!$C$5:$AN$13,MATCH(CONCATENATE(BD_COMERCIAL!$K840," ",BD_COMERCIAL!$L840),'Curva Forward'!$B$5:$B$13,0),MATCH(FX$4,'Curva Forward'!$C$4:$AN$4,0))),CZ840)</f>
        <v>0</v>
      </c>
      <c r="FY840" s="200">
        <f>AM840*AM$2*IF($FC840="V",1,-1)*IF($Q840="Fixo",(DA840-INDEX('Curva Forward'!$C$5:$AN$13,MATCH(CONCATENATE(BD_COMERCIAL!$K840," ",BD_COMERCIAL!$L840),'Curva Forward'!$B$5:$B$13,0),MATCH(FY$4,'Curva Forward'!$C$4:$AN$4,0))),DA840)</f>
        <v>0</v>
      </c>
      <c r="FZ840" s="200">
        <f>AN840*AN$2*IF($FC840="V",1,-1)*IF($Q840="Fixo",(DB840-INDEX('Curva Forward'!$C$5:$AN$13,MATCH(CONCATENATE(BD_COMERCIAL!$K840," ",BD_COMERCIAL!$L840),'Curva Forward'!$B$5:$B$13,0),MATCH(FZ$4,'Curva Forward'!$C$4:$AN$4,0))),DB840)</f>
        <v>0</v>
      </c>
      <c r="GA840" s="200">
        <f>AO840*AO$2*IF($FC840="V",1,-1)*IF($Q840="Fixo",(DC840-INDEX('Curva Forward'!$C$5:$AN$13,MATCH(CONCATENATE(BD_COMERCIAL!$K840," ",BD_COMERCIAL!$L840),'Curva Forward'!$B$5:$B$13,0),MATCH(GA$4,'Curva Forward'!$C$4:$AN$4,0))),DC840)</f>
        <v>0</v>
      </c>
      <c r="GB840" s="200">
        <f>AP840*AP$2*IF($FC840="V",1,-1)*IF($Q840="Fixo",(DD840-INDEX('Curva Forward'!$C$5:$AN$13,MATCH(CONCATENATE(BD_COMERCIAL!$K840," ",BD_COMERCIAL!$L840),'Curva Forward'!$B$5:$B$13,0),MATCH(GB$4,'Curva Forward'!$C$4:$AN$4,0))),DD840)</f>
        <v>0</v>
      </c>
      <c r="GC840" s="200">
        <f>AQ840*AQ$2*IF($FC840="V",1,-1)*IF($Q840="Fixo",(DE840-INDEX('Curva Forward'!$C$5:$AN$13,MATCH(CONCATENATE(BD_COMERCIAL!$K840," ",BD_COMERCIAL!$L840),'Curva Forward'!$B$5:$B$13,0),MATCH(GC$4,'Curva Forward'!$C$4:$AN$4,0))),DE840)</f>
        <v>0</v>
      </c>
      <c r="GD840" s="200">
        <f>AR840*AR$2*IF($FC840="V",1,-1)*IF($Q840="Fixo",(DF840-INDEX('Curva Forward'!$C$5:$AN$13,MATCH(CONCATENATE(BD_COMERCIAL!$K840," ",BD_COMERCIAL!$L840),'Curva Forward'!$B$5:$B$13,0),MATCH(GD$4,'Curva Forward'!$C$4:$AN$4,0))),DF840)</f>
        <v>0</v>
      </c>
      <c r="GE840" s="200">
        <f>AS840*AS$2*IF($FC840="V",1,-1)*IF($Q840="Fixo",(DG840-INDEX('Curva Forward'!$C$5:$AN$13,MATCH(CONCATENATE(BD_COMERCIAL!$K840," ",BD_COMERCIAL!$L840),'Curva Forward'!$B$5:$B$13,0),MATCH(GE$4,'Curva Forward'!$C$4:$AN$4,0))),DG840)</f>
        <v>0</v>
      </c>
      <c r="GF840" s="200">
        <f>AT840*AT$2*IF($FC840="V",1,-1)*IF($Q840="Fixo",(DH840-INDEX('Curva Forward'!$C$5:$AN$13,MATCH(CONCATENATE(BD_COMERCIAL!$K840," ",BD_COMERCIAL!$L840),'Curva Forward'!$B$5:$B$13,0),MATCH(GF$4,'Curva Forward'!$C$4:$AN$4,0))),DH840)</f>
        <v>0</v>
      </c>
      <c r="GG840" s="200">
        <f>AU840*AU$2*IF($FC840="V",1,-1)*IF($Q840="Fixo",(DI840-INDEX('Curva Forward'!$C$5:$AN$13,MATCH(CONCATENATE(BD_COMERCIAL!$K840," ",BD_COMERCIAL!$L840),'Curva Forward'!$B$5:$B$13,0),MATCH(GG$4,'Curva Forward'!$C$4:$AN$4,0))),DI840)</f>
        <v>0</v>
      </c>
      <c r="GH840" s="200">
        <f>AV840*AV$2*IF($FC840="V",1,-1)*IF($Q840="Fixo",(DJ840-INDEX('Curva Forward'!$C$5:$AN$13,MATCH(CONCATENATE(BD_COMERCIAL!$K840," ",BD_COMERCIAL!$L840),'Curva Forward'!$B$5:$B$13,0),MATCH(GH$4,'Curva Forward'!$C$4:$AN$4,0))),DJ840)</f>
        <v>0</v>
      </c>
      <c r="GI840" s="200">
        <f>AW840*AW$2*IF($FC840="V",1,-1)*IF($Q840="Fixo",(DK840-INDEX('Curva Forward'!$C$5:$AN$13,MATCH(CONCATENATE(BD_COMERCIAL!$K840," ",BD_COMERCIAL!$L840),'Curva Forward'!$B$5:$B$13,0),MATCH(GI$4,'Curva Forward'!$C$4:$AN$4,0))),DK840)</f>
        <v>0</v>
      </c>
      <c r="GJ840" s="200">
        <f>AX840*AX$2*IF($FC840="V",1,-1)*IF($Q840="Fixo",(DL840-INDEX('Curva Forward'!$C$5:$AN$13,MATCH(CONCATENATE(BD_COMERCIAL!$K840," ",BD_COMERCIAL!$L840),'Curva Forward'!$B$5:$B$13,0),MATCH(GJ$4,'Curva Forward'!$C$4:$AN$4,0))),DL840)</f>
        <v>0</v>
      </c>
      <c r="GK840" s="200">
        <f>AY840*AY$2*IF($FC840="V",1,-1)*IF($Q840="Fixo",(DM840-INDEX('Curva Forward'!$C$5:$AN$13,MATCH(CONCATENATE(BD_COMERCIAL!$K840," ",BD_COMERCIAL!$L840),'Curva Forward'!$B$5:$B$13,0),MATCH(GK$4,'Curva Forward'!$C$4:$AN$4,0))),DM840)</f>
        <v>0</v>
      </c>
      <c r="GL840" s="200">
        <f>IF(EZ840="",0,CL840*CL$2*IF($FC840="V",1,-1)*IF($Q840="Fixo",(EZ840-INDEX('Curva Forward'!$C$5:$AN$13,MATCH(CONCATENATE(BD_COMERCIAL!$K840," ",BD_COMERCIAL!$L840),'Curva Forward'!$B$5:$B$13,0),MATCH(GL$4,'Curva Forward'!$C$4:$AN$4,0))),EZ840))</f>
        <v>0</v>
      </c>
      <c r="GM840" s="200">
        <f>IF(FA840="",0,CM840*CM$2*IF($FC840="V",1,-1)*IF($Q840="Fixo",(FA840-INDEX('Curva Forward'!$C$5:$AN$13,MATCH(CONCATENATE(BD_COMERCIAL!$K840," ",BD_COMERCIAL!$L840),'Curva Forward'!$B$5:$B$13,0),MATCH(GM$4,'Curva Forward'!$C$4:$AN$4,0))),FA840))</f>
        <v>0</v>
      </c>
      <c r="GN840" s="200">
        <f>IF(FB840="",0,CN840*CN$2*IF($FC840="V",1,-1)*IF($Q840="Fixo",(FB840-INDEX('Curva Forward'!$C$5:$AN$13,MATCH(CONCATENATE(BD_COMERCIAL!$K840," ",BD_COMERCIAL!$L840),'Curva Forward'!$B$5:$B$13,0),MATCH(GN$4,'Curva Forward'!$C$4:$AN$4,0))),FB840))</f>
        <v>0</v>
      </c>
      <c r="GO840" s="201">
        <f t="shared" ca="1" si="270"/>
        <v>0</v>
      </c>
      <c r="GP840" s="201">
        <f t="shared" ca="1" si="271"/>
        <v>0</v>
      </c>
    </row>
    <row r="841" spans="1:198" ht="15" customHeight="1" x14ac:dyDescent="0.25">
      <c r="A841" s="6"/>
      <c r="B841" s="7"/>
      <c r="C841" s="8"/>
      <c r="D841" s="9"/>
      <c r="E841" s="9"/>
      <c r="F841" s="113"/>
      <c r="G841" s="10"/>
      <c r="H841" s="113"/>
      <c r="I841" s="9"/>
      <c r="J841" s="166"/>
      <c r="K841" s="10"/>
      <c r="L841" s="84"/>
      <c r="M841" s="11"/>
      <c r="N841" s="12"/>
      <c r="O841" s="10"/>
      <c r="P841" s="84"/>
      <c r="Q841" s="84"/>
      <c r="R841" s="10"/>
      <c r="S841" s="14"/>
      <c r="T841" s="11"/>
      <c r="U841" s="12"/>
      <c r="V841" s="257" t="str">
        <f ca="1">IF(U841="","",
IF(U841="NA","",
IFERROR(VLOOKUP(EOMONTH(M841,-2)+1,IPCA!$A:$B,2,0),
VLOOKUP(EOMONTH(TODAY(),-2)+1,IPCA!$A:$B,2,0))/
VLOOKUP(EOMONTH(U841,-2)+1,IPCA!$A:$B,2,0)*
P841))</f>
        <v/>
      </c>
      <c r="W841" s="84"/>
      <c r="X841" s="13"/>
      <c r="Y841" s="166"/>
      <c r="AA841" s="108"/>
      <c r="AB841" s="15"/>
      <c r="AM841" s="6"/>
      <c r="AN841" s="15"/>
      <c r="AY841" s="6"/>
      <c r="AZ841" s="15"/>
      <c r="BK841" s="6"/>
      <c r="BL841" s="15"/>
      <c r="BW841" s="6"/>
      <c r="BX841" s="15"/>
      <c r="CI841" s="6"/>
      <c r="CJ841" s="16" t="str">
        <f t="shared" si="260"/>
        <v/>
      </c>
      <c r="CK841" s="16" t="str">
        <f t="shared" si="261"/>
        <v/>
      </c>
      <c r="CL841" s="16" t="str">
        <f t="shared" si="262"/>
        <v/>
      </c>
      <c r="CM841" s="16" t="str">
        <f t="shared" si="263"/>
        <v/>
      </c>
      <c r="CN841" s="16" t="str">
        <f t="shared" si="264"/>
        <v/>
      </c>
      <c r="CO841" s="18"/>
      <c r="CP841" s="15"/>
      <c r="DA841" s="6"/>
      <c r="DB841" s="15"/>
      <c r="DM841" s="6"/>
      <c r="DN841" s="15"/>
      <c r="DY841" s="6"/>
      <c r="DZ841" s="15"/>
      <c r="EK841" s="6"/>
      <c r="EL841" s="15"/>
      <c r="EW841" s="6"/>
      <c r="EX841" s="16" t="str">
        <f t="shared" si="255"/>
        <v/>
      </c>
      <c r="EY841" s="16" t="str">
        <f t="shared" si="256"/>
        <v/>
      </c>
      <c r="EZ841" s="16" t="str">
        <f t="shared" si="257"/>
        <v/>
      </c>
      <c r="FA841" s="16" t="str">
        <f t="shared" si="258"/>
        <v/>
      </c>
      <c r="FB841" s="160" t="str">
        <f t="shared" si="259"/>
        <v/>
      </c>
      <c r="FD841" s="20"/>
      <c r="FE841"/>
      <c r="FH841" s="284">
        <f t="shared" ca="1" si="265"/>
        <v>0</v>
      </c>
      <c r="FI841" s="208">
        <f t="shared" si="266"/>
        <v>0</v>
      </c>
      <c r="FK841">
        <f t="shared" si="267"/>
        <v>0</v>
      </c>
      <c r="FL841" s="201">
        <f t="shared" ca="1" si="268"/>
        <v>0</v>
      </c>
      <c r="FM841" s="201">
        <f t="shared" ca="1" si="269"/>
        <v>0</v>
      </c>
      <c r="FN841" s="200">
        <f>AB841*AB$2*IF($FC841="V",1,-1)*IF($Q841="Fixo",(CP841-INDEX('Curva Forward'!$C$5:$AN$13,MATCH(CONCATENATE(BD_COMERCIAL!$K841," ",BD_COMERCIAL!$L841),'Curva Forward'!$B$5:$B$13,0),MATCH(FN$4,'Curva Forward'!$C$4:$AN$4,0))),CP841)</f>
        <v>0</v>
      </c>
      <c r="FO841" s="200">
        <f>AC841*AC$2*IF($FC841="V",1,-1)*IF($Q841="Fixo",(CQ841-INDEX('Curva Forward'!$C$5:$AN$13,MATCH(CONCATENATE(BD_COMERCIAL!$K841," ",BD_COMERCIAL!$L841),'Curva Forward'!$B$5:$B$13,0),MATCH(FO$4,'Curva Forward'!$C$4:$AN$4,0))),CQ841)</f>
        <v>0</v>
      </c>
      <c r="FP841" s="200">
        <f>AD841*AD$2*IF($FC841="V",1,-1)*IF($Q841="Fixo",(CR841-INDEX('Curva Forward'!$C$5:$AN$13,MATCH(CONCATENATE(BD_COMERCIAL!$K841," ",BD_COMERCIAL!$L841),'Curva Forward'!$B$5:$B$13,0),MATCH(FP$4,'Curva Forward'!$C$4:$AN$4,0))),CR841)</f>
        <v>0</v>
      </c>
      <c r="FQ841" s="200">
        <f>AE841*AE$2*IF($FC841="V",1,-1)*IF($Q841="Fixo",(CS841-INDEX('Curva Forward'!$C$5:$AN$13,MATCH(CONCATENATE(BD_COMERCIAL!$K841," ",BD_COMERCIAL!$L841),'Curva Forward'!$B$5:$B$13,0),MATCH(FQ$4,'Curva Forward'!$C$4:$AN$4,0))),CS841)</f>
        <v>0</v>
      </c>
      <c r="FR841" s="200">
        <f>AF841*AF$2*IF($FC841="V",1,-1)*IF($Q841="Fixo",(CT841-INDEX('Curva Forward'!$C$5:$AN$13,MATCH(CONCATENATE(BD_COMERCIAL!$K841," ",BD_COMERCIAL!$L841),'Curva Forward'!$B$5:$B$13,0),MATCH(FR$4,'Curva Forward'!$C$4:$AN$4,0))),CT841)</f>
        <v>0</v>
      </c>
      <c r="FS841" s="200">
        <f>AG841*AG$2*IF($FC841="V",1,-1)*IF($Q841="Fixo",(CU841-INDEX('Curva Forward'!$C$5:$AN$13,MATCH(CONCATENATE(BD_COMERCIAL!$K841," ",BD_COMERCIAL!$L841),'Curva Forward'!$B$5:$B$13,0),MATCH(FS$4,'Curva Forward'!$C$4:$AN$4,0))),CU841)</f>
        <v>0</v>
      </c>
      <c r="FT841" s="200">
        <f>AH841*AH$2*IF($FC841="V",1,-1)*IF($Q841="Fixo",(CV841-INDEX('Curva Forward'!$C$5:$AN$13,MATCH(CONCATENATE(BD_COMERCIAL!$K841," ",BD_COMERCIAL!$L841),'Curva Forward'!$B$5:$B$13,0),MATCH(FT$4,'Curva Forward'!$C$4:$AN$4,0))),CV841)</f>
        <v>0</v>
      </c>
      <c r="FU841" s="200">
        <f>AI841*AI$2*IF($FC841="V",1,-1)*IF($Q841="Fixo",(CW841-INDEX('Curva Forward'!$C$5:$AN$13,MATCH(CONCATENATE(BD_COMERCIAL!$K841," ",BD_COMERCIAL!$L841),'Curva Forward'!$B$5:$B$13,0),MATCH(FU$4,'Curva Forward'!$C$4:$AN$4,0))),CW841)</f>
        <v>0</v>
      </c>
      <c r="FV841" s="200">
        <f>AJ841*AJ$2*IF($FC841="V",1,-1)*IF($Q841="Fixo",(CX841-INDEX('Curva Forward'!$C$5:$AN$13,MATCH(CONCATENATE(BD_COMERCIAL!$K841," ",BD_COMERCIAL!$L841),'Curva Forward'!$B$5:$B$13,0),MATCH(FV$4,'Curva Forward'!$C$4:$AN$4,0))),CX841)</f>
        <v>0</v>
      </c>
      <c r="FW841" s="200">
        <f>AK841*AK$2*IF($FC841="V",1,-1)*IF($Q841="Fixo",(CY841-INDEX('Curva Forward'!$C$5:$AN$13,MATCH(CONCATENATE(BD_COMERCIAL!$K841," ",BD_COMERCIAL!$L841),'Curva Forward'!$B$5:$B$13,0),MATCH(FW$4,'Curva Forward'!$C$4:$AN$4,0))),CY841)</f>
        <v>0</v>
      </c>
      <c r="FX841" s="200">
        <f>AL841*AL$2*IF($FC841="V",1,-1)*IF($Q841="Fixo",(CZ841-INDEX('Curva Forward'!$C$5:$AN$13,MATCH(CONCATENATE(BD_COMERCIAL!$K841," ",BD_COMERCIAL!$L841),'Curva Forward'!$B$5:$B$13,0),MATCH(FX$4,'Curva Forward'!$C$4:$AN$4,0))),CZ841)</f>
        <v>0</v>
      </c>
      <c r="FY841" s="200">
        <f>AM841*AM$2*IF($FC841="V",1,-1)*IF($Q841="Fixo",(DA841-INDEX('Curva Forward'!$C$5:$AN$13,MATCH(CONCATENATE(BD_COMERCIAL!$K841," ",BD_COMERCIAL!$L841),'Curva Forward'!$B$5:$B$13,0),MATCH(FY$4,'Curva Forward'!$C$4:$AN$4,0))),DA841)</f>
        <v>0</v>
      </c>
      <c r="FZ841" s="200">
        <f>AN841*AN$2*IF($FC841="V",1,-1)*IF($Q841="Fixo",(DB841-INDEX('Curva Forward'!$C$5:$AN$13,MATCH(CONCATENATE(BD_COMERCIAL!$K841," ",BD_COMERCIAL!$L841),'Curva Forward'!$B$5:$B$13,0),MATCH(FZ$4,'Curva Forward'!$C$4:$AN$4,0))),DB841)</f>
        <v>0</v>
      </c>
      <c r="GA841" s="200">
        <f>AO841*AO$2*IF($FC841="V",1,-1)*IF($Q841="Fixo",(DC841-INDEX('Curva Forward'!$C$5:$AN$13,MATCH(CONCATENATE(BD_COMERCIAL!$K841," ",BD_COMERCIAL!$L841),'Curva Forward'!$B$5:$B$13,0),MATCH(GA$4,'Curva Forward'!$C$4:$AN$4,0))),DC841)</f>
        <v>0</v>
      </c>
      <c r="GB841" s="200">
        <f>AP841*AP$2*IF($FC841="V",1,-1)*IF($Q841="Fixo",(DD841-INDEX('Curva Forward'!$C$5:$AN$13,MATCH(CONCATENATE(BD_COMERCIAL!$K841," ",BD_COMERCIAL!$L841),'Curva Forward'!$B$5:$B$13,0),MATCH(GB$4,'Curva Forward'!$C$4:$AN$4,0))),DD841)</f>
        <v>0</v>
      </c>
      <c r="GC841" s="200">
        <f>AQ841*AQ$2*IF($FC841="V",1,-1)*IF($Q841="Fixo",(DE841-INDEX('Curva Forward'!$C$5:$AN$13,MATCH(CONCATENATE(BD_COMERCIAL!$K841," ",BD_COMERCIAL!$L841),'Curva Forward'!$B$5:$B$13,0),MATCH(GC$4,'Curva Forward'!$C$4:$AN$4,0))),DE841)</f>
        <v>0</v>
      </c>
      <c r="GD841" s="200">
        <f>AR841*AR$2*IF($FC841="V",1,-1)*IF($Q841="Fixo",(DF841-INDEX('Curva Forward'!$C$5:$AN$13,MATCH(CONCATENATE(BD_COMERCIAL!$K841," ",BD_COMERCIAL!$L841),'Curva Forward'!$B$5:$B$13,0),MATCH(GD$4,'Curva Forward'!$C$4:$AN$4,0))),DF841)</f>
        <v>0</v>
      </c>
      <c r="GE841" s="200">
        <f>AS841*AS$2*IF($FC841="V",1,-1)*IF($Q841="Fixo",(DG841-INDEX('Curva Forward'!$C$5:$AN$13,MATCH(CONCATENATE(BD_COMERCIAL!$K841," ",BD_COMERCIAL!$L841),'Curva Forward'!$B$5:$B$13,0),MATCH(GE$4,'Curva Forward'!$C$4:$AN$4,0))),DG841)</f>
        <v>0</v>
      </c>
      <c r="GF841" s="200">
        <f>AT841*AT$2*IF($FC841="V",1,-1)*IF($Q841="Fixo",(DH841-INDEX('Curva Forward'!$C$5:$AN$13,MATCH(CONCATENATE(BD_COMERCIAL!$K841," ",BD_COMERCIAL!$L841),'Curva Forward'!$B$5:$B$13,0),MATCH(GF$4,'Curva Forward'!$C$4:$AN$4,0))),DH841)</f>
        <v>0</v>
      </c>
      <c r="GG841" s="200">
        <f>AU841*AU$2*IF($FC841="V",1,-1)*IF($Q841="Fixo",(DI841-INDEX('Curva Forward'!$C$5:$AN$13,MATCH(CONCATENATE(BD_COMERCIAL!$K841," ",BD_COMERCIAL!$L841),'Curva Forward'!$B$5:$B$13,0),MATCH(GG$4,'Curva Forward'!$C$4:$AN$4,0))),DI841)</f>
        <v>0</v>
      </c>
      <c r="GH841" s="200">
        <f>AV841*AV$2*IF($FC841="V",1,-1)*IF($Q841="Fixo",(DJ841-INDEX('Curva Forward'!$C$5:$AN$13,MATCH(CONCATENATE(BD_COMERCIAL!$K841," ",BD_COMERCIAL!$L841),'Curva Forward'!$B$5:$B$13,0),MATCH(GH$4,'Curva Forward'!$C$4:$AN$4,0))),DJ841)</f>
        <v>0</v>
      </c>
      <c r="GI841" s="200">
        <f>AW841*AW$2*IF($FC841="V",1,-1)*IF($Q841="Fixo",(DK841-INDEX('Curva Forward'!$C$5:$AN$13,MATCH(CONCATENATE(BD_COMERCIAL!$K841," ",BD_COMERCIAL!$L841),'Curva Forward'!$B$5:$B$13,0),MATCH(GI$4,'Curva Forward'!$C$4:$AN$4,0))),DK841)</f>
        <v>0</v>
      </c>
      <c r="GJ841" s="200">
        <f>AX841*AX$2*IF($FC841="V",1,-1)*IF($Q841="Fixo",(DL841-INDEX('Curva Forward'!$C$5:$AN$13,MATCH(CONCATENATE(BD_COMERCIAL!$K841," ",BD_COMERCIAL!$L841),'Curva Forward'!$B$5:$B$13,0),MATCH(GJ$4,'Curva Forward'!$C$4:$AN$4,0))),DL841)</f>
        <v>0</v>
      </c>
      <c r="GK841" s="200">
        <f>AY841*AY$2*IF($FC841="V",1,-1)*IF($Q841="Fixo",(DM841-INDEX('Curva Forward'!$C$5:$AN$13,MATCH(CONCATENATE(BD_COMERCIAL!$K841," ",BD_COMERCIAL!$L841),'Curva Forward'!$B$5:$B$13,0),MATCH(GK$4,'Curva Forward'!$C$4:$AN$4,0))),DM841)</f>
        <v>0</v>
      </c>
      <c r="GL841" s="200">
        <f>IF(EZ841="",0,CL841*CL$2*IF($FC841="V",1,-1)*IF($Q841="Fixo",(EZ841-INDEX('Curva Forward'!$C$5:$AN$13,MATCH(CONCATENATE(BD_COMERCIAL!$K841," ",BD_COMERCIAL!$L841),'Curva Forward'!$B$5:$B$13,0),MATCH(GL$4,'Curva Forward'!$C$4:$AN$4,0))),EZ841))</f>
        <v>0</v>
      </c>
      <c r="GM841" s="200">
        <f>IF(FA841="",0,CM841*CM$2*IF($FC841="V",1,-1)*IF($Q841="Fixo",(FA841-INDEX('Curva Forward'!$C$5:$AN$13,MATCH(CONCATENATE(BD_COMERCIAL!$K841," ",BD_COMERCIAL!$L841),'Curva Forward'!$B$5:$B$13,0),MATCH(GM$4,'Curva Forward'!$C$4:$AN$4,0))),FA841))</f>
        <v>0</v>
      </c>
      <c r="GN841" s="200">
        <f>IF(FB841="",0,CN841*CN$2*IF($FC841="V",1,-1)*IF($Q841="Fixo",(FB841-INDEX('Curva Forward'!$C$5:$AN$13,MATCH(CONCATENATE(BD_COMERCIAL!$K841," ",BD_COMERCIAL!$L841),'Curva Forward'!$B$5:$B$13,0),MATCH(GN$4,'Curva Forward'!$C$4:$AN$4,0))),FB841))</f>
        <v>0</v>
      </c>
      <c r="GO841" s="201">
        <f t="shared" ca="1" si="270"/>
        <v>0</v>
      </c>
      <c r="GP841" s="201">
        <f t="shared" ca="1" si="271"/>
        <v>0</v>
      </c>
    </row>
    <row r="842" spans="1:198" ht="15" customHeight="1" x14ac:dyDescent="0.25">
      <c r="A842" s="6"/>
      <c r="B842" s="7"/>
      <c r="C842" s="8"/>
      <c r="D842" s="9"/>
      <c r="E842" s="9"/>
      <c r="F842" s="113"/>
      <c r="G842" s="10"/>
      <c r="H842" s="113"/>
      <c r="I842" s="9"/>
      <c r="J842" s="166"/>
      <c r="K842" s="10"/>
      <c r="L842" s="84"/>
      <c r="M842" s="11"/>
      <c r="N842" s="12"/>
      <c r="O842" s="10"/>
      <c r="P842" s="84"/>
      <c r="Q842" s="84"/>
      <c r="R842" s="10"/>
      <c r="S842" s="14"/>
      <c r="T842" s="11"/>
      <c r="U842" s="12"/>
      <c r="V842" s="257" t="str">
        <f ca="1">IF(U842="","",
IF(U842="NA","",
IFERROR(VLOOKUP(EOMONTH(M842,-2)+1,IPCA!$A:$B,2,0),
VLOOKUP(EOMONTH(TODAY(),-2)+1,IPCA!$A:$B,2,0))/
VLOOKUP(EOMONTH(U842,-2)+1,IPCA!$A:$B,2,0)*
P842))</f>
        <v/>
      </c>
      <c r="W842" s="84"/>
      <c r="X842" s="13"/>
      <c r="Y842" s="166"/>
      <c r="AA842" s="108"/>
      <c r="AB842" s="15"/>
      <c r="AM842" s="6"/>
      <c r="AN842" s="15"/>
      <c r="AY842" s="6"/>
      <c r="AZ842" s="15"/>
      <c r="BK842" s="6"/>
      <c r="BL842" s="15"/>
      <c r="BW842" s="6"/>
      <c r="BX842" s="15"/>
      <c r="CI842" s="6"/>
      <c r="CJ842" s="16" t="str">
        <f t="shared" si="260"/>
        <v/>
      </c>
      <c r="CK842" s="16" t="str">
        <f t="shared" si="261"/>
        <v/>
      </c>
      <c r="CL842" s="16" t="str">
        <f t="shared" si="262"/>
        <v/>
      </c>
      <c r="CM842" s="16" t="str">
        <f t="shared" si="263"/>
        <v/>
      </c>
      <c r="CN842" s="16" t="str">
        <f t="shared" si="264"/>
        <v/>
      </c>
      <c r="CO842" s="18"/>
      <c r="CP842" s="15"/>
      <c r="DA842" s="6"/>
      <c r="DB842" s="15"/>
      <c r="DM842" s="6"/>
      <c r="DN842" s="15"/>
      <c r="DY842" s="6"/>
      <c r="DZ842" s="15"/>
      <c r="EK842" s="6"/>
      <c r="EL842" s="15"/>
      <c r="EW842" s="6"/>
      <c r="EX842" s="16" t="str">
        <f t="shared" si="255"/>
        <v/>
      </c>
      <c r="EY842" s="16" t="str">
        <f t="shared" si="256"/>
        <v/>
      </c>
      <c r="EZ842" s="16" t="str">
        <f t="shared" si="257"/>
        <v/>
      </c>
      <c r="FA842" s="16" t="str">
        <f t="shared" si="258"/>
        <v/>
      </c>
      <c r="FB842" s="160" t="str">
        <f t="shared" si="259"/>
        <v/>
      </c>
      <c r="FD842" s="20"/>
      <c r="FE842"/>
      <c r="FH842" s="284">
        <f t="shared" ca="1" si="265"/>
        <v>0</v>
      </c>
      <c r="FI842" s="208">
        <f t="shared" si="266"/>
        <v>0</v>
      </c>
      <c r="FK842">
        <f t="shared" si="267"/>
        <v>0</v>
      </c>
      <c r="FL842" s="201">
        <f t="shared" ca="1" si="268"/>
        <v>0</v>
      </c>
      <c r="FM842" s="201">
        <f t="shared" ca="1" si="269"/>
        <v>0</v>
      </c>
      <c r="FN842" s="200">
        <f>AB842*AB$2*IF($FC842="V",1,-1)*IF($Q842="Fixo",(CP842-INDEX('Curva Forward'!$C$5:$AN$13,MATCH(CONCATENATE(BD_COMERCIAL!$K842," ",BD_COMERCIAL!$L842),'Curva Forward'!$B$5:$B$13,0),MATCH(FN$4,'Curva Forward'!$C$4:$AN$4,0))),CP842)</f>
        <v>0</v>
      </c>
      <c r="FO842" s="200">
        <f>AC842*AC$2*IF($FC842="V",1,-1)*IF($Q842="Fixo",(CQ842-INDEX('Curva Forward'!$C$5:$AN$13,MATCH(CONCATENATE(BD_COMERCIAL!$K842," ",BD_COMERCIAL!$L842),'Curva Forward'!$B$5:$B$13,0),MATCH(FO$4,'Curva Forward'!$C$4:$AN$4,0))),CQ842)</f>
        <v>0</v>
      </c>
      <c r="FP842" s="200">
        <f>AD842*AD$2*IF($FC842="V",1,-1)*IF($Q842="Fixo",(CR842-INDEX('Curva Forward'!$C$5:$AN$13,MATCH(CONCATENATE(BD_COMERCIAL!$K842," ",BD_COMERCIAL!$L842),'Curva Forward'!$B$5:$B$13,0),MATCH(FP$4,'Curva Forward'!$C$4:$AN$4,0))),CR842)</f>
        <v>0</v>
      </c>
      <c r="FQ842" s="200">
        <f>AE842*AE$2*IF($FC842="V",1,-1)*IF($Q842="Fixo",(CS842-INDEX('Curva Forward'!$C$5:$AN$13,MATCH(CONCATENATE(BD_COMERCIAL!$K842," ",BD_COMERCIAL!$L842),'Curva Forward'!$B$5:$B$13,0),MATCH(FQ$4,'Curva Forward'!$C$4:$AN$4,0))),CS842)</f>
        <v>0</v>
      </c>
      <c r="FR842" s="200">
        <f>AF842*AF$2*IF($FC842="V",1,-1)*IF($Q842="Fixo",(CT842-INDEX('Curva Forward'!$C$5:$AN$13,MATCH(CONCATENATE(BD_COMERCIAL!$K842," ",BD_COMERCIAL!$L842),'Curva Forward'!$B$5:$B$13,0),MATCH(FR$4,'Curva Forward'!$C$4:$AN$4,0))),CT842)</f>
        <v>0</v>
      </c>
      <c r="FS842" s="200">
        <f>AG842*AG$2*IF($FC842="V",1,-1)*IF($Q842="Fixo",(CU842-INDEX('Curva Forward'!$C$5:$AN$13,MATCH(CONCATENATE(BD_COMERCIAL!$K842," ",BD_COMERCIAL!$L842),'Curva Forward'!$B$5:$B$13,0),MATCH(FS$4,'Curva Forward'!$C$4:$AN$4,0))),CU842)</f>
        <v>0</v>
      </c>
      <c r="FT842" s="200">
        <f>AH842*AH$2*IF($FC842="V",1,-1)*IF($Q842="Fixo",(CV842-INDEX('Curva Forward'!$C$5:$AN$13,MATCH(CONCATENATE(BD_COMERCIAL!$K842," ",BD_COMERCIAL!$L842),'Curva Forward'!$B$5:$B$13,0),MATCH(FT$4,'Curva Forward'!$C$4:$AN$4,0))),CV842)</f>
        <v>0</v>
      </c>
      <c r="FU842" s="200">
        <f>AI842*AI$2*IF($FC842="V",1,-1)*IF($Q842="Fixo",(CW842-INDEX('Curva Forward'!$C$5:$AN$13,MATCH(CONCATENATE(BD_COMERCIAL!$K842," ",BD_COMERCIAL!$L842),'Curva Forward'!$B$5:$B$13,0),MATCH(FU$4,'Curva Forward'!$C$4:$AN$4,0))),CW842)</f>
        <v>0</v>
      </c>
      <c r="FV842" s="200">
        <f>AJ842*AJ$2*IF($FC842="V",1,-1)*IF($Q842="Fixo",(CX842-INDEX('Curva Forward'!$C$5:$AN$13,MATCH(CONCATENATE(BD_COMERCIAL!$K842," ",BD_COMERCIAL!$L842),'Curva Forward'!$B$5:$B$13,0),MATCH(FV$4,'Curva Forward'!$C$4:$AN$4,0))),CX842)</f>
        <v>0</v>
      </c>
      <c r="FW842" s="200">
        <f>AK842*AK$2*IF($FC842="V",1,-1)*IF($Q842="Fixo",(CY842-INDEX('Curva Forward'!$C$5:$AN$13,MATCH(CONCATENATE(BD_COMERCIAL!$K842," ",BD_COMERCIAL!$L842),'Curva Forward'!$B$5:$B$13,0),MATCH(FW$4,'Curva Forward'!$C$4:$AN$4,0))),CY842)</f>
        <v>0</v>
      </c>
      <c r="FX842" s="200">
        <f>AL842*AL$2*IF($FC842="V",1,-1)*IF($Q842="Fixo",(CZ842-INDEX('Curva Forward'!$C$5:$AN$13,MATCH(CONCATENATE(BD_COMERCIAL!$K842," ",BD_COMERCIAL!$L842),'Curva Forward'!$B$5:$B$13,0),MATCH(FX$4,'Curva Forward'!$C$4:$AN$4,0))),CZ842)</f>
        <v>0</v>
      </c>
      <c r="FY842" s="200">
        <f>AM842*AM$2*IF($FC842="V",1,-1)*IF($Q842="Fixo",(DA842-INDEX('Curva Forward'!$C$5:$AN$13,MATCH(CONCATENATE(BD_COMERCIAL!$K842," ",BD_COMERCIAL!$L842),'Curva Forward'!$B$5:$B$13,0),MATCH(FY$4,'Curva Forward'!$C$4:$AN$4,0))),DA842)</f>
        <v>0</v>
      </c>
      <c r="FZ842" s="200">
        <f>AN842*AN$2*IF($FC842="V",1,-1)*IF($Q842="Fixo",(DB842-INDEX('Curva Forward'!$C$5:$AN$13,MATCH(CONCATENATE(BD_COMERCIAL!$K842," ",BD_COMERCIAL!$L842),'Curva Forward'!$B$5:$B$13,0),MATCH(FZ$4,'Curva Forward'!$C$4:$AN$4,0))),DB842)</f>
        <v>0</v>
      </c>
      <c r="GA842" s="200">
        <f>AO842*AO$2*IF($FC842="V",1,-1)*IF($Q842="Fixo",(DC842-INDEX('Curva Forward'!$C$5:$AN$13,MATCH(CONCATENATE(BD_COMERCIAL!$K842," ",BD_COMERCIAL!$L842),'Curva Forward'!$B$5:$B$13,0),MATCH(GA$4,'Curva Forward'!$C$4:$AN$4,0))),DC842)</f>
        <v>0</v>
      </c>
      <c r="GB842" s="200">
        <f>AP842*AP$2*IF($FC842="V",1,-1)*IF($Q842="Fixo",(DD842-INDEX('Curva Forward'!$C$5:$AN$13,MATCH(CONCATENATE(BD_COMERCIAL!$K842," ",BD_COMERCIAL!$L842),'Curva Forward'!$B$5:$B$13,0),MATCH(GB$4,'Curva Forward'!$C$4:$AN$4,0))),DD842)</f>
        <v>0</v>
      </c>
      <c r="GC842" s="200">
        <f>AQ842*AQ$2*IF($FC842="V",1,-1)*IF($Q842="Fixo",(DE842-INDEX('Curva Forward'!$C$5:$AN$13,MATCH(CONCATENATE(BD_COMERCIAL!$K842," ",BD_COMERCIAL!$L842),'Curva Forward'!$B$5:$B$13,0),MATCH(GC$4,'Curva Forward'!$C$4:$AN$4,0))),DE842)</f>
        <v>0</v>
      </c>
      <c r="GD842" s="200">
        <f>AR842*AR$2*IF($FC842="V",1,-1)*IF($Q842="Fixo",(DF842-INDEX('Curva Forward'!$C$5:$AN$13,MATCH(CONCATENATE(BD_COMERCIAL!$K842," ",BD_COMERCIAL!$L842),'Curva Forward'!$B$5:$B$13,0),MATCH(GD$4,'Curva Forward'!$C$4:$AN$4,0))),DF842)</f>
        <v>0</v>
      </c>
      <c r="GE842" s="200">
        <f>AS842*AS$2*IF($FC842="V",1,-1)*IF($Q842="Fixo",(DG842-INDEX('Curva Forward'!$C$5:$AN$13,MATCH(CONCATENATE(BD_COMERCIAL!$K842," ",BD_COMERCIAL!$L842),'Curva Forward'!$B$5:$B$13,0),MATCH(GE$4,'Curva Forward'!$C$4:$AN$4,0))),DG842)</f>
        <v>0</v>
      </c>
      <c r="GF842" s="200">
        <f>AT842*AT$2*IF($FC842="V",1,-1)*IF($Q842="Fixo",(DH842-INDEX('Curva Forward'!$C$5:$AN$13,MATCH(CONCATENATE(BD_COMERCIAL!$K842," ",BD_COMERCIAL!$L842),'Curva Forward'!$B$5:$B$13,0),MATCH(GF$4,'Curva Forward'!$C$4:$AN$4,0))),DH842)</f>
        <v>0</v>
      </c>
      <c r="GG842" s="200">
        <f>AU842*AU$2*IF($FC842="V",1,-1)*IF($Q842="Fixo",(DI842-INDEX('Curva Forward'!$C$5:$AN$13,MATCH(CONCATENATE(BD_COMERCIAL!$K842," ",BD_COMERCIAL!$L842),'Curva Forward'!$B$5:$B$13,0),MATCH(GG$4,'Curva Forward'!$C$4:$AN$4,0))),DI842)</f>
        <v>0</v>
      </c>
      <c r="GH842" s="200">
        <f>AV842*AV$2*IF($FC842="V",1,-1)*IF($Q842="Fixo",(DJ842-INDEX('Curva Forward'!$C$5:$AN$13,MATCH(CONCATENATE(BD_COMERCIAL!$K842," ",BD_COMERCIAL!$L842),'Curva Forward'!$B$5:$B$13,0),MATCH(GH$4,'Curva Forward'!$C$4:$AN$4,0))),DJ842)</f>
        <v>0</v>
      </c>
      <c r="GI842" s="200">
        <f>AW842*AW$2*IF($FC842="V",1,-1)*IF($Q842="Fixo",(DK842-INDEX('Curva Forward'!$C$5:$AN$13,MATCH(CONCATENATE(BD_COMERCIAL!$K842," ",BD_COMERCIAL!$L842),'Curva Forward'!$B$5:$B$13,0),MATCH(GI$4,'Curva Forward'!$C$4:$AN$4,0))),DK842)</f>
        <v>0</v>
      </c>
      <c r="GJ842" s="200">
        <f>AX842*AX$2*IF($FC842="V",1,-1)*IF($Q842="Fixo",(DL842-INDEX('Curva Forward'!$C$5:$AN$13,MATCH(CONCATENATE(BD_COMERCIAL!$K842," ",BD_COMERCIAL!$L842),'Curva Forward'!$B$5:$B$13,0),MATCH(GJ$4,'Curva Forward'!$C$4:$AN$4,0))),DL842)</f>
        <v>0</v>
      </c>
      <c r="GK842" s="200">
        <f>AY842*AY$2*IF($FC842="V",1,-1)*IF($Q842="Fixo",(DM842-INDEX('Curva Forward'!$C$5:$AN$13,MATCH(CONCATENATE(BD_COMERCIAL!$K842," ",BD_COMERCIAL!$L842),'Curva Forward'!$B$5:$B$13,0),MATCH(GK$4,'Curva Forward'!$C$4:$AN$4,0))),DM842)</f>
        <v>0</v>
      </c>
      <c r="GL842" s="200">
        <f>IF(EZ842="",0,CL842*CL$2*IF($FC842="V",1,-1)*IF($Q842="Fixo",(EZ842-INDEX('Curva Forward'!$C$5:$AN$13,MATCH(CONCATENATE(BD_COMERCIAL!$K842," ",BD_COMERCIAL!$L842),'Curva Forward'!$B$5:$B$13,0),MATCH(GL$4,'Curva Forward'!$C$4:$AN$4,0))),EZ842))</f>
        <v>0</v>
      </c>
      <c r="GM842" s="200">
        <f>IF(FA842="",0,CM842*CM$2*IF($FC842="V",1,-1)*IF($Q842="Fixo",(FA842-INDEX('Curva Forward'!$C$5:$AN$13,MATCH(CONCATENATE(BD_COMERCIAL!$K842," ",BD_COMERCIAL!$L842),'Curva Forward'!$B$5:$B$13,0),MATCH(GM$4,'Curva Forward'!$C$4:$AN$4,0))),FA842))</f>
        <v>0</v>
      </c>
      <c r="GN842" s="200">
        <f>IF(FB842="",0,CN842*CN$2*IF($FC842="V",1,-1)*IF($Q842="Fixo",(FB842-INDEX('Curva Forward'!$C$5:$AN$13,MATCH(CONCATENATE(BD_COMERCIAL!$K842," ",BD_COMERCIAL!$L842),'Curva Forward'!$B$5:$B$13,0),MATCH(GN$4,'Curva Forward'!$C$4:$AN$4,0))),FB842))</f>
        <v>0</v>
      </c>
      <c r="GO842" s="201">
        <f t="shared" ca="1" si="270"/>
        <v>0</v>
      </c>
      <c r="GP842" s="201">
        <f t="shared" ca="1" si="271"/>
        <v>0</v>
      </c>
    </row>
    <row r="843" spans="1:198" ht="15" customHeight="1" x14ac:dyDescent="0.25">
      <c r="A843" s="6"/>
      <c r="B843" s="7"/>
      <c r="C843" s="8"/>
      <c r="D843" s="9"/>
      <c r="E843" s="9"/>
      <c r="F843" s="113"/>
      <c r="G843" s="10"/>
      <c r="H843" s="113"/>
      <c r="I843" s="9"/>
      <c r="J843" s="166"/>
      <c r="K843" s="10"/>
      <c r="L843" s="84"/>
      <c r="M843" s="11"/>
      <c r="N843" s="12"/>
      <c r="O843" s="10"/>
      <c r="P843" s="84"/>
      <c r="Q843" s="84"/>
      <c r="R843" s="10"/>
      <c r="S843" s="14"/>
      <c r="T843" s="11"/>
      <c r="U843" s="12"/>
      <c r="V843" s="257" t="str">
        <f ca="1">IF(U843="","",
IF(U843="NA","",
IFERROR(VLOOKUP(EOMONTH(M843,-2)+1,IPCA!$A:$B,2,0),
VLOOKUP(EOMONTH(TODAY(),-2)+1,IPCA!$A:$B,2,0))/
VLOOKUP(EOMONTH(U843,-2)+1,IPCA!$A:$B,2,0)*
P843))</f>
        <v/>
      </c>
      <c r="W843" s="84"/>
      <c r="X843" s="13"/>
      <c r="Y843" s="166"/>
      <c r="AA843" s="108"/>
      <c r="AB843" s="15"/>
      <c r="AM843" s="6"/>
      <c r="AN843" s="15"/>
      <c r="AY843" s="6"/>
      <c r="AZ843" s="15"/>
      <c r="BK843" s="6"/>
      <c r="BL843" s="15"/>
      <c r="BW843" s="6"/>
      <c r="BX843" s="15"/>
      <c r="CI843" s="6"/>
      <c r="CJ843" s="16" t="str">
        <f t="shared" si="260"/>
        <v/>
      </c>
      <c r="CK843" s="16" t="str">
        <f t="shared" si="261"/>
        <v/>
      </c>
      <c r="CL843" s="16" t="str">
        <f t="shared" si="262"/>
        <v/>
      </c>
      <c r="CM843" s="16" t="str">
        <f t="shared" si="263"/>
        <v/>
      </c>
      <c r="CN843" s="16" t="str">
        <f t="shared" si="264"/>
        <v/>
      </c>
      <c r="CO843" s="18"/>
      <c r="CP843" s="15"/>
      <c r="DA843" s="6"/>
      <c r="DB843" s="15"/>
      <c r="DM843" s="6"/>
      <c r="DN843" s="15"/>
      <c r="DY843" s="6"/>
      <c r="DZ843" s="15"/>
      <c r="EK843" s="6"/>
      <c r="EL843" s="15"/>
      <c r="EW843" s="6"/>
      <c r="EX843" s="16" t="str">
        <f t="shared" si="255"/>
        <v/>
      </c>
      <c r="EY843" s="16" t="str">
        <f t="shared" si="256"/>
        <v/>
      </c>
      <c r="EZ843" s="16" t="str">
        <f t="shared" si="257"/>
        <v/>
      </c>
      <c r="FA843" s="16" t="str">
        <f t="shared" si="258"/>
        <v/>
      </c>
      <c r="FB843" s="160" t="str">
        <f t="shared" si="259"/>
        <v/>
      </c>
      <c r="FD843" s="20"/>
      <c r="FE843"/>
      <c r="FH843" s="284">
        <f t="shared" ca="1" si="265"/>
        <v>0</v>
      </c>
      <c r="FI843" s="208">
        <f t="shared" si="266"/>
        <v>0</v>
      </c>
      <c r="FK843">
        <f t="shared" si="267"/>
        <v>0</v>
      </c>
      <c r="FL843" s="201">
        <f t="shared" ca="1" si="268"/>
        <v>0</v>
      </c>
      <c r="FM843" s="201">
        <f t="shared" ca="1" si="269"/>
        <v>0</v>
      </c>
      <c r="FN843" s="200">
        <f>AB843*AB$2*IF($FC843="V",1,-1)*IF($Q843="Fixo",(CP843-INDEX('Curva Forward'!$C$5:$AN$13,MATCH(CONCATENATE(BD_COMERCIAL!$K843," ",BD_COMERCIAL!$L843),'Curva Forward'!$B$5:$B$13,0),MATCH(FN$4,'Curva Forward'!$C$4:$AN$4,0))),CP843)</f>
        <v>0</v>
      </c>
      <c r="FO843" s="200">
        <f>AC843*AC$2*IF($FC843="V",1,-1)*IF($Q843="Fixo",(CQ843-INDEX('Curva Forward'!$C$5:$AN$13,MATCH(CONCATENATE(BD_COMERCIAL!$K843," ",BD_COMERCIAL!$L843),'Curva Forward'!$B$5:$B$13,0),MATCH(FO$4,'Curva Forward'!$C$4:$AN$4,0))),CQ843)</f>
        <v>0</v>
      </c>
      <c r="FP843" s="200">
        <f>AD843*AD$2*IF($FC843="V",1,-1)*IF($Q843="Fixo",(CR843-INDEX('Curva Forward'!$C$5:$AN$13,MATCH(CONCATENATE(BD_COMERCIAL!$K843," ",BD_COMERCIAL!$L843),'Curva Forward'!$B$5:$B$13,0),MATCH(FP$4,'Curva Forward'!$C$4:$AN$4,0))),CR843)</f>
        <v>0</v>
      </c>
      <c r="FQ843" s="200">
        <f>AE843*AE$2*IF($FC843="V",1,-1)*IF($Q843="Fixo",(CS843-INDEX('Curva Forward'!$C$5:$AN$13,MATCH(CONCATENATE(BD_COMERCIAL!$K843," ",BD_COMERCIAL!$L843),'Curva Forward'!$B$5:$B$13,0),MATCH(FQ$4,'Curva Forward'!$C$4:$AN$4,0))),CS843)</f>
        <v>0</v>
      </c>
      <c r="FR843" s="200">
        <f>AF843*AF$2*IF($FC843="V",1,-1)*IF($Q843="Fixo",(CT843-INDEX('Curva Forward'!$C$5:$AN$13,MATCH(CONCATENATE(BD_COMERCIAL!$K843," ",BD_COMERCIAL!$L843),'Curva Forward'!$B$5:$B$13,0),MATCH(FR$4,'Curva Forward'!$C$4:$AN$4,0))),CT843)</f>
        <v>0</v>
      </c>
      <c r="FS843" s="200">
        <f>AG843*AG$2*IF($FC843="V",1,-1)*IF($Q843="Fixo",(CU843-INDEX('Curva Forward'!$C$5:$AN$13,MATCH(CONCATENATE(BD_COMERCIAL!$K843," ",BD_COMERCIAL!$L843),'Curva Forward'!$B$5:$B$13,0),MATCH(FS$4,'Curva Forward'!$C$4:$AN$4,0))),CU843)</f>
        <v>0</v>
      </c>
      <c r="FT843" s="200">
        <f>AH843*AH$2*IF($FC843="V",1,-1)*IF($Q843="Fixo",(CV843-INDEX('Curva Forward'!$C$5:$AN$13,MATCH(CONCATENATE(BD_COMERCIAL!$K843," ",BD_COMERCIAL!$L843),'Curva Forward'!$B$5:$B$13,0),MATCH(FT$4,'Curva Forward'!$C$4:$AN$4,0))),CV843)</f>
        <v>0</v>
      </c>
      <c r="FU843" s="200">
        <f>AI843*AI$2*IF($FC843="V",1,-1)*IF($Q843="Fixo",(CW843-INDEX('Curva Forward'!$C$5:$AN$13,MATCH(CONCATENATE(BD_COMERCIAL!$K843," ",BD_COMERCIAL!$L843),'Curva Forward'!$B$5:$B$13,0),MATCH(FU$4,'Curva Forward'!$C$4:$AN$4,0))),CW843)</f>
        <v>0</v>
      </c>
      <c r="FV843" s="200">
        <f>AJ843*AJ$2*IF($FC843="V",1,-1)*IF($Q843="Fixo",(CX843-INDEX('Curva Forward'!$C$5:$AN$13,MATCH(CONCATENATE(BD_COMERCIAL!$K843," ",BD_COMERCIAL!$L843),'Curva Forward'!$B$5:$B$13,0),MATCH(FV$4,'Curva Forward'!$C$4:$AN$4,0))),CX843)</f>
        <v>0</v>
      </c>
      <c r="FW843" s="200">
        <f>AK843*AK$2*IF($FC843="V",1,-1)*IF($Q843="Fixo",(CY843-INDEX('Curva Forward'!$C$5:$AN$13,MATCH(CONCATENATE(BD_COMERCIAL!$K843," ",BD_COMERCIAL!$L843),'Curva Forward'!$B$5:$B$13,0),MATCH(FW$4,'Curva Forward'!$C$4:$AN$4,0))),CY843)</f>
        <v>0</v>
      </c>
      <c r="FX843" s="200">
        <f>AL843*AL$2*IF($FC843="V",1,-1)*IF($Q843="Fixo",(CZ843-INDEX('Curva Forward'!$C$5:$AN$13,MATCH(CONCATENATE(BD_COMERCIAL!$K843," ",BD_COMERCIAL!$L843),'Curva Forward'!$B$5:$B$13,0),MATCH(FX$4,'Curva Forward'!$C$4:$AN$4,0))),CZ843)</f>
        <v>0</v>
      </c>
      <c r="FY843" s="200">
        <f>AM843*AM$2*IF($FC843="V",1,-1)*IF($Q843="Fixo",(DA843-INDEX('Curva Forward'!$C$5:$AN$13,MATCH(CONCATENATE(BD_COMERCIAL!$K843," ",BD_COMERCIAL!$L843),'Curva Forward'!$B$5:$B$13,0),MATCH(FY$4,'Curva Forward'!$C$4:$AN$4,0))),DA843)</f>
        <v>0</v>
      </c>
      <c r="FZ843" s="200">
        <f>AN843*AN$2*IF($FC843="V",1,-1)*IF($Q843="Fixo",(DB843-INDEX('Curva Forward'!$C$5:$AN$13,MATCH(CONCATENATE(BD_COMERCIAL!$K843," ",BD_COMERCIAL!$L843),'Curva Forward'!$B$5:$B$13,0),MATCH(FZ$4,'Curva Forward'!$C$4:$AN$4,0))),DB843)</f>
        <v>0</v>
      </c>
      <c r="GA843" s="200">
        <f>AO843*AO$2*IF($FC843="V",1,-1)*IF($Q843="Fixo",(DC843-INDEX('Curva Forward'!$C$5:$AN$13,MATCH(CONCATENATE(BD_COMERCIAL!$K843," ",BD_COMERCIAL!$L843),'Curva Forward'!$B$5:$B$13,0),MATCH(GA$4,'Curva Forward'!$C$4:$AN$4,0))),DC843)</f>
        <v>0</v>
      </c>
      <c r="GB843" s="200">
        <f>AP843*AP$2*IF($FC843="V",1,-1)*IF($Q843="Fixo",(DD843-INDEX('Curva Forward'!$C$5:$AN$13,MATCH(CONCATENATE(BD_COMERCIAL!$K843," ",BD_COMERCIAL!$L843),'Curva Forward'!$B$5:$B$13,0),MATCH(GB$4,'Curva Forward'!$C$4:$AN$4,0))),DD843)</f>
        <v>0</v>
      </c>
      <c r="GC843" s="200">
        <f>AQ843*AQ$2*IF($FC843="V",1,-1)*IF($Q843="Fixo",(DE843-INDEX('Curva Forward'!$C$5:$AN$13,MATCH(CONCATENATE(BD_COMERCIAL!$K843," ",BD_COMERCIAL!$L843),'Curva Forward'!$B$5:$B$13,0),MATCH(GC$4,'Curva Forward'!$C$4:$AN$4,0))),DE843)</f>
        <v>0</v>
      </c>
      <c r="GD843" s="200">
        <f>AR843*AR$2*IF($FC843="V",1,-1)*IF($Q843="Fixo",(DF843-INDEX('Curva Forward'!$C$5:$AN$13,MATCH(CONCATENATE(BD_COMERCIAL!$K843," ",BD_COMERCIAL!$L843),'Curva Forward'!$B$5:$B$13,0),MATCH(GD$4,'Curva Forward'!$C$4:$AN$4,0))),DF843)</f>
        <v>0</v>
      </c>
      <c r="GE843" s="200">
        <f>AS843*AS$2*IF($FC843="V",1,-1)*IF($Q843="Fixo",(DG843-INDEX('Curva Forward'!$C$5:$AN$13,MATCH(CONCATENATE(BD_COMERCIAL!$K843," ",BD_COMERCIAL!$L843),'Curva Forward'!$B$5:$B$13,0),MATCH(GE$4,'Curva Forward'!$C$4:$AN$4,0))),DG843)</f>
        <v>0</v>
      </c>
      <c r="GF843" s="200">
        <f>AT843*AT$2*IF($FC843="V",1,-1)*IF($Q843="Fixo",(DH843-INDEX('Curva Forward'!$C$5:$AN$13,MATCH(CONCATENATE(BD_COMERCIAL!$K843," ",BD_COMERCIAL!$L843),'Curva Forward'!$B$5:$B$13,0),MATCH(GF$4,'Curva Forward'!$C$4:$AN$4,0))),DH843)</f>
        <v>0</v>
      </c>
      <c r="GG843" s="200">
        <f>AU843*AU$2*IF($FC843="V",1,-1)*IF($Q843="Fixo",(DI843-INDEX('Curva Forward'!$C$5:$AN$13,MATCH(CONCATENATE(BD_COMERCIAL!$K843," ",BD_COMERCIAL!$L843),'Curva Forward'!$B$5:$B$13,0),MATCH(GG$4,'Curva Forward'!$C$4:$AN$4,0))),DI843)</f>
        <v>0</v>
      </c>
      <c r="GH843" s="200">
        <f>AV843*AV$2*IF($FC843="V",1,-1)*IF($Q843="Fixo",(DJ843-INDEX('Curva Forward'!$C$5:$AN$13,MATCH(CONCATENATE(BD_COMERCIAL!$K843," ",BD_COMERCIAL!$L843),'Curva Forward'!$B$5:$B$13,0),MATCH(GH$4,'Curva Forward'!$C$4:$AN$4,0))),DJ843)</f>
        <v>0</v>
      </c>
      <c r="GI843" s="200">
        <f>AW843*AW$2*IF($FC843="V",1,-1)*IF($Q843="Fixo",(DK843-INDEX('Curva Forward'!$C$5:$AN$13,MATCH(CONCATENATE(BD_COMERCIAL!$K843," ",BD_COMERCIAL!$L843),'Curva Forward'!$B$5:$B$13,0),MATCH(GI$4,'Curva Forward'!$C$4:$AN$4,0))),DK843)</f>
        <v>0</v>
      </c>
      <c r="GJ843" s="200">
        <f>AX843*AX$2*IF($FC843="V",1,-1)*IF($Q843="Fixo",(DL843-INDEX('Curva Forward'!$C$5:$AN$13,MATCH(CONCATENATE(BD_COMERCIAL!$K843," ",BD_COMERCIAL!$L843),'Curva Forward'!$B$5:$B$13,0),MATCH(GJ$4,'Curva Forward'!$C$4:$AN$4,0))),DL843)</f>
        <v>0</v>
      </c>
      <c r="GK843" s="200">
        <f>AY843*AY$2*IF($FC843="V",1,-1)*IF($Q843="Fixo",(DM843-INDEX('Curva Forward'!$C$5:$AN$13,MATCH(CONCATENATE(BD_COMERCIAL!$K843," ",BD_COMERCIAL!$L843),'Curva Forward'!$B$5:$B$13,0),MATCH(GK$4,'Curva Forward'!$C$4:$AN$4,0))),DM843)</f>
        <v>0</v>
      </c>
      <c r="GL843" s="200">
        <f>IF(EZ843="",0,CL843*CL$2*IF($FC843="V",1,-1)*IF($Q843="Fixo",(EZ843-INDEX('Curva Forward'!$C$5:$AN$13,MATCH(CONCATENATE(BD_COMERCIAL!$K843," ",BD_COMERCIAL!$L843),'Curva Forward'!$B$5:$B$13,0),MATCH(GL$4,'Curva Forward'!$C$4:$AN$4,0))),EZ843))</f>
        <v>0</v>
      </c>
      <c r="GM843" s="200">
        <f>IF(FA843="",0,CM843*CM$2*IF($FC843="V",1,-1)*IF($Q843="Fixo",(FA843-INDEX('Curva Forward'!$C$5:$AN$13,MATCH(CONCATENATE(BD_COMERCIAL!$K843," ",BD_COMERCIAL!$L843),'Curva Forward'!$B$5:$B$13,0),MATCH(GM$4,'Curva Forward'!$C$4:$AN$4,0))),FA843))</f>
        <v>0</v>
      </c>
      <c r="GN843" s="200">
        <f>IF(FB843="",0,CN843*CN$2*IF($FC843="V",1,-1)*IF($Q843="Fixo",(FB843-INDEX('Curva Forward'!$C$5:$AN$13,MATCH(CONCATENATE(BD_COMERCIAL!$K843," ",BD_COMERCIAL!$L843),'Curva Forward'!$B$5:$B$13,0),MATCH(GN$4,'Curva Forward'!$C$4:$AN$4,0))),FB843))</f>
        <v>0</v>
      </c>
      <c r="GO843" s="201">
        <f t="shared" ca="1" si="270"/>
        <v>0</v>
      </c>
      <c r="GP843" s="201">
        <f t="shared" ca="1" si="271"/>
        <v>0</v>
      </c>
    </row>
    <row r="844" spans="1:198" ht="15" customHeight="1" x14ac:dyDescent="0.25">
      <c r="A844" s="6"/>
      <c r="B844" s="7"/>
      <c r="C844" s="8"/>
      <c r="D844" s="9"/>
      <c r="E844" s="9"/>
      <c r="F844" s="113"/>
      <c r="G844" s="10"/>
      <c r="H844" s="113"/>
      <c r="I844" s="9"/>
      <c r="J844" s="166"/>
      <c r="K844" s="10"/>
      <c r="L844" s="84"/>
      <c r="M844" s="11"/>
      <c r="N844" s="12"/>
      <c r="O844" s="10"/>
      <c r="P844" s="84"/>
      <c r="Q844" s="84"/>
      <c r="R844" s="10"/>
      <c r="S844" s="14"/>
      <c r="T844" s="11"/>
      <c r="U844" s="12"/>
      <c r="V844" s="257" t="str">
        <f ca="1">IF(U844="","",
IF(U844="NA","",
IFERROR(VLOOKUP(EOMONTH(M844,-2)+1,IPCA!$A:$B,2,0),
VLOOKUP(EOMONTH(TODAY(),-2)+1,IPCA!$A:$B,2,0))/
VLOOKUP(EOMONTH(U844,-2)+1,IPCA!$A:$B,2,0)*
P844))</f>
        <v/>
      </c>
      <c r="W844" s="84"/>
      <c r="X844" s="13"/>
      <c r="Y844" s="166"/>
      <c r="AA844" s="108"/>
      <c r="AB844" s="15"/>
      <c r="AM844" s="6"/>
      <c r="AN844" s="15"/>
      <c r="AY844" s="6"/>
      <c r="AZ844" s="15"/>
      <c r="BK844" s="6"/>
      <c r="BL844" s="15"/>
      <c r="BW844" s="6"/>
      <c r="BX844" s="15"/>
      <c r="CI844" s="6"/>
      <c r="CJ844" s="16" t="str">
        <f t="shared" si="260"/>
        <v/>
      </c>
      <c r="CK844" s="16" t="str">
        <f t="shared" si="261"/>
        <v/>
      </c>
      <c r="CL844" s="16" t="str">
        <f t="shared" si="262"/>
        <v/>
      </c>
      <c r="CM844" s="16" t="str">
        <f t="shared" si="263"/>
        <v/>
      </c>
      <c r="CN844" s="16" t="str">
        <f t="shared" si="264"/>
        <v/>
      </c>
      <c r="CO844" s="18"/>
      <c r="CP844" s="15"/>
      <c r="DA844" s="6"/>
      <c r="DB844" s="15"/>
      <c r="DM844" s="6"/>
      <c r="DN844" s="15"/>
      <c r="DY844" s="6"/>
      <c r="DZ844" s="15"/>
      <c r="EK844" s="6"/>
      <c r="EL844" s="15"/>
      <c r="EW844" s="6"/>
      <c r="EX844" s="16" t="str">
        <f t="shared" si="255"/>
        <v/>
      </c>
      <c r="EY844" s="16" t="str">
        <f t="shared" si="256"/>
        <v/>
      </c>
      <c r="EZ844" s="16" t="str">
        <f t="shared" si="257"/>
        <v/>
      </c>
      <c r="FA844" s="16" t="str">
        <f t="shared" si="258"/>
        <v/>
      </c>
      <c r="FB844" s="160" t="str">
        <f t="shared" si="259"/>
        <v/>
      </c>
      <c r="FD844" s="20"/>
      <c r="FE844"/>
      <c r="FH844" s="284">
        <f t="shared" ca="1" si="265"/>
        <v>0</v>
      </c>
      <c r="FI844" s="208">
        <f t="shared" si="266"/>
        <v>0</v>
      </c>
      <c r="FK844">
        <f t="shared" si="267"/>
        <v>0</v>
      </c>
      <c r="FL844" s="201">
        <f t="shared" ca="1" si="268"/>
        <v>0</v>
      </c>
      <c r="FM844" s="201">
        <f t="shared" ca="1" si="269"/>
        <v>0</v>
      </c>
      <c r="FN844" s="200">
        <f>AB844*AB$2*IF($FC844="V",1,-1)*IF($Q844="Fixo",(CP844-INDEX('Curva Forward'!$C$5:$AN$13,MATCH(CONCATENATE(BD_COMERCIAL!$K844," ",BD_COMERCIAL!$L844),'Curva Forward'!$B$5:$B$13,0),MATCH(FN$4,'Curva Forward'!$C$4:$AN$4,0))),CP844)</f>
        <v>0</v>
      </c>
      <c r="FO844" s="200">
        <f>AC844*AC$2*IF($FC844="V",1,-1)*IF($Q844="Fixo",(CQ844-INDEX('Curva Forward'!$C$5:$AN$13,MATCH(CONCATENATE(BD_COMERCIAL!$K844," ",BD_COMERCIAL!$L844),'Curva Forward'!$B$5:$B$13,0),MATCH(FO$4,'Curva Forward'!$C$4:$AN$4,0))),CQ844)</f>
        <v>0</v>
      </c>
      <c r="FP844" s="200">
        <f>AD844*AD$2*IF($FC844="V",1,-1)*IF($Q844="Fixo",(CR844-INDEX('Curva Forward'!$C$5:$AN$13,MATCH(CONCATENATE(BD_COMERCIAL!$K844," ",BD_COMERCIAL!$L844),'Curva Forward'!$B$5:$B$13,0),MATCH(FP$4,'Curva Forward'!$C$4:$AN$4,0))),CR844)</f>
        <v>0</v>
      </c>
      <c r="FQ844" s="200">
        <f>AE844*AE$2*IF($FC844="V",1,-1)*IF($Q844="Fixo",(CS844-INDEX('Curva Forward'!$C$5:$AN$13,MATCH(CONCATENATE(BD_COMERCIAL!$K844," ",BD_COMERCIAL!$L844),'Curva Forward'!$B$5:$B$13,0),MATCH(FQ$4,'Curva Forward'!$C$4:$AN$4,0))),CS844)</f>
        <v>0</v>
      </c>
      <c r="FR844" s="200">
        <f>AF844*AF$2*IF($FC844="V",1,-1)*IF($Q844="Fixo",(CT844-INDEX('Curva Forward'!$C$5:$AN$13,MATCH(CONCATENATE(BD_COMERCIAL!$K844," ",BD_COMERCIAL!$L844),'Curva Forward'!$B$5:$B$13,0),MATCH(FR$4,'Curva Forward'!$C$4:$AN$4,0))),CT844)</f>
        <v>0</v>
      </c>
      <c r="FS844" s="200">
        <f>AG844*AG$2*IF($FC844="V",1,-1)*IF($Q844="Fixo",(CU844-INDEX('Curva Forward'!$C$5:$AN$13,MATCH(CONCATENATE(BD_COMERCIAL!$K844," ",BD_COMERCIAL!$L844),'Curva Forward'!$B$5:$B$13,0),MATCH(FS$4,'Curva Forward'!$C$4:$AN$4,0))),CU844)</f>
        <v>0</v>
      </c>
      <c r="FT844" s="200">
        <f>AH844*AH$2*IF($FC844="V",1,-1)*IF($Q844="Fixo",(CV844-INDEX('Curva Forward'!$C$5:$AN$13,MATCH(CONCATENATE(BD_COMERCIAL!$K844," ",BD_COMERCIAL!$L844),'Curva Forward'!$B$5:$B$13,0),MATCH(FT$4,'Curva Forward'!$C$4:$AN$4,0))),CV844)</f>
        <v>0</v>
      </c>
      <c r="FU844" s="200">
        <f>AI844*AI$2*IF($FC844="V",1,-1)*IF($Q844="Fixo",(CW844-INDEX('Curva Forward'!$C$5:$AN$13,MATCH(CONCATENATE(BD_COMERCIAL!$K844," ",BD_COMERCIAL!$L844),'Curva Forward'!$B$5:$B$13,0),MATCH(FU$4,'Curva Forward'!$C$4:$AN$4,0))),CW844)</f>
        <v>0</v>
      </c>
      <c r="FV844" s="200">
        <f>AJ844*AJ$2*IF($FC844="V",1,-1)*IF($Q844="Fixo",(CX844-INDEX('Curva Forward'!$C$5:$AN$13,MATCH(CONCATENATE(BD_COMERCIAL!$K844," ",BD_COMERCIAL!$L844),'Curva Forward'!$B$5:$B$13,0),MATCH(FV$4,'Curva Forward'!$C$4:$AN$4,0))),CX844)</f>
        <v>0</v>
      </c>
      <c r="FW844" s="200">
        <f>AK844*AK$2*IF($FC844="V",1,-1)*IF($Q844="Fixo",(CY844-INDEX('Curva Forward'!$C$5:$AN$13,MATCH(CONCATENATE(BD_COMERCIAL!$K844," ",BD_COMERCIAL!$L844),'Curva Forward'!$B$5:$B$13,0),MATCH(FW$4,'Curva Forward'!$C$4:$AN$4,0))),CY844)</f>
        <v>0</v>
      </c>
      <c r="FX844" s="200">
        <f>AL844*AL$2*IF($FC844="V",1,-1)*IF($Q844="Fixo",(CZ844-INDEX('Curva Forward'!$C$5:$AN$13,MATCH(CONCATENATE(BD_COMERCIAL!$K844," ",BD_COMERCIAL!$L844),'Curva Forward'!$B$5:$B$13,0),MATCH(FX$4,'Curva Forward'!$C$4:$AN$4,0))),CZ844)</f>
        <v>0</v>
      </c>
      <c r="FY844" s="200">
        <f>AM844*AM$2*IF($FC844="V",1,-1)*IF($Q844="Fixo",(DA844-INDEX('Curva Forward'!$C$5:$AN$13,MATCH(CONCATENATE(BD_COMERCIAL!$K844," ",BD_COMERCIAL!$L844),'Curva Forward'!$B$5:$B$13,0),MATCH(FY$4,'Curva Forward'!$C$4:$AN$4,0))),DA844)</f>
        <v>0</v>
      </c>
      <c r="FZ844" s="200">
        <f>AN844*AN$2*IF($FC844="V",1,-1)*IF($Q844="Fixo",(DB844-INDEX('Curva Forward'!$C$5:$AN$13,MATCH(CONCATENATE(BD_COMERCIAL!$K844," ",BD_COMERCIAL!$L844),'Curva Forward'!$B$5:$B$13,0),MATCH(FZ$4,'Curva Forward'!$C$4:$AN$4,0))),DB844)</f>
        <v>0</v>
      </c>
      <c r="GA844" s="200">
        <f>AO844*AO$2*IF($FC844="V",1,-1)*IF($Q844="Fixo",(DC844-INDEX('Curva Forward'!$C$5:$AN$13,MATCH(CONCATENATE(BD_COMERCIAL!$K844," ",BD_COMERCIAL!$L844),'Curva Forward'!$B$5:$B$13,0),MATCH(GA$4,'Curva Forward'!$C$4:$AN$4,0))),DC844)</f>
        <v>0</v>
      </c>
      <c r="GB844" s="200">
        <f>AP844*AP$2*IF($FC844="V",1,-1)*IF($Q844="Fixo",(DD844-INDEX('Curva Forward'!$C$5:$AN$13,MATCH(CONCATENATE(BD_COMERCIAL!$K844," ",BD_COMERCIAL!$L844),'Curva Forward'!$B$5:$B$13,0),MATCH(GB$4,'Curva Forward'!$C$4:$AN$4,0))),DD844)</f>
        <v>0</v>
      </c>
      <c r="GC844" s="200">
        <f>AQ844*AQ$2*IF($FC844="V",1,-1)*IF($Q844="Fixo",(DE844-INDEX('Curva Forward'!$C$5:$AN$13,MATCH(CONCATENATE(BD_COMERCIAL!$K844," ",BD_COMERCIAL!$L844),'Curva Forward'!$B$5:$B$13,0),MATCH(GC$4,'Curva Forward'!$C$4:$AN$4,0))),DE844)</f>
        <v>0</v>
      </c>
      <c r="GD844" s="200">
        <f>AR844*AR$2*IF($FC844="V",1,-1)*IF($Q844="Fixo",(DF844-INDEX('Curva Forward'!$C$5:$AN$13,MATCH(CONCATENATE(BD_COMERCIAL!$K844," ",BD_COMERCIAL!$L844),'Curva Forward'!$B$5:$B$13,0),MATCH(GD$4,'Curva Forward'!$C$4:$AN$4,0))),DF844)</f>
        <v>0</v>
      </c>
      <c r="GE844" s="200">
        <f>AS844*AS$2*IF($FC844="V",1,-1)*IF($Q844="Fixo",(DG844-INDEX('Curva Forward'!$C$5:$AN$13,MATCH(CONCATENATE(BD_COMERCIAL!$K844," ",BD_COMERCIAL!$L844),'Curva Forward'!$B$5:$B$13,0),MATCH(GE$4,'Curva Forward'!$C$4:$AN$4,0))),DG844)</f>
        <v>0</v>
      </c>
      <c r="GF844" s="200">
        <f>AT844*AT$2*IF($FC844="V",1,-1)*IF($Q844="Fixo",(DH844-INDEX('Curva Forward'!$C$5:$AN$13,MATCH(CONCATENATE(BD_COMERCIAL!$K844," ",BD_COMERCIAL!$L844),'Curva Forward'!$B$5:$B$13,0),MATCH(GF$4,'Curva Forward'!$C$4:$AN$4,0))),DH844)</f>
        <v>0</v>
      </c>
      <c r="GG844" s="200">
        <f>AU844*AU$2*IF($FC844="V",1,-1)*IF($Q844="Fixo",(DI844-INDEX('Curva Forward'!$C$5:$AN$13,MATCH(CONCATENATE(BD_COMERCIAL!$K844," ",BD_COMERCIAL!$L844),'Curva Forward'!$B$5:$B$13,0),MATCH(GG$4,'Curva Forward'!$C$4:$AN$4,0))),DI844)</f>
        <v>0</v>
      </c>
      <c r="GH844" s="200">
        <f>AV844*AV$2*IF($FC844="V",1,-1)*IF($Q844="Fixo",(DJ844-INDEX('Curva Forward'!$C$5:$AN$13,MATCH(CONCATENATE(BD_COMERCIAL!$K844," ",BD_COMERCIAL!$L844),'Curva Forward'!$B$5:$B$13,0),MATCH(GH$4,'Curva Forward'!$C$4:$AN$4,0))),DJ844)</f>
        <v>0</v>
      </c>
      <c r="GI844" s="200">
        <f>AW844*AW$2*IF($FC844="V",1,-1)*IF($Q844="Fixo",(DK844-INDEX('Curva Forward'!$C$5:$AN$13,MATCH(CONCATENATE(BD_COMERCIAL!$K844," ",BD_COMERCIAL!$L844),'Curva Forward'!$B$5:$B$13,0),MATCH(GI$4,'Curva Forward'!$C$4:$AN$4,0))),DK844)</f>
        <v>0</v>
      </c>
      <c r="GJ844" s="200">
        <f>AX844*AX$2*IF($FC844="V",1,-1)*IF($Q844="Fixo",(DL844-INDEX('Curva Forward'!$C$5:$AN$13,MATCH(CONCATENATE(BD_COMERCIAL!$K844," ",BD_COMERCIAL!$L844),'Curva Forward'!$B$5:$B$13,0),MATCH(GJ$4,'Curva Forward'!$C$4:$AN$4,0))),DL844)</f>
        <v>0</v>
      </c>
      <c r="GK844" s="200">
        <f>AY844*AY$2*IF($FC844="V",1,-1)*IF($Q844="Fixo",(DM844-INDEX('Curva Forward'!$C$5:$AN$13,MATCH(CONCATENATE(BD_COMERCIAL!$K844," ",BD_COMERCIAL!$L844),'Curva Forward'!$B$5:$B$13,0),MATCH(GK$4,'Curva Forward'!$C$4:$AN$4,0))),DM844)</f>
        <v>0</v>
      </c>
      <c r="GL844" s="200">
        <f>IF(EZ844="",0,CL844*CL$2*IF($FC844="V",1,-1)*IF($Q844="Fixo",(EZ844-INDEX('Curva Forward'!$C$5:$AN$13,MATCH(CONCATENATE(BD_COMERCIAL!$K844," ",BD_COMERCIAL!$L844),'Curva Forward'!$B$5:$B$13,0),MATCH(GL$4,'Curva Forward'!$C$4:$AN$4,0))),EZ844))</f>
        <v>0</v>
      </c>
      <c r="GM844" s="200">
        <f>IF(FA844="",0,CM844*CM$2*IF($FC844="V",1,-1)*IF($Q844="Fixo",(FA844-INDEX('Curva Forward'!$C$5:$AN$13,MATCH(CONCATENATE(BD_COMERCIAL!$K844," ",BD_COMERCIAL!$L844),'Curva Forward'!$B$5:$B$13,0),MATCH(GM$4,'Curva Forward'!$C$4:$AN$4,0))),FA844))</f>
        <v>0</v>
      </c>
      <c r="GN844" s="200">
        <f>IF(FB844="",0,CN844*CN$2*IF($FC844="V",1,-1)*IF($Q844="Fixo",(FB844-INDEX('Curva Forward'!$C$5:$AN$13,MATCH(CONCATENATE(BD_COMERCIAL!$K844," ",BD_COMERCIAL!$L844),'Curva Forward'!$B$5:$B$13,0),MATCH(GN$4,'Curva Forward'!$C$4:$AN$4,0))),FB844))</f>
        <v>0</v>
      </c>
      <c r="GO844" s="201">
        <f t="shared" ca="1" si="270"/>
        <v>0</v>
      </c>
      <c r="GP844" s="201">
        <f t="shared" ca="1" si="271"/>
        <v>0</v>
      </c>
    </row>
    <row r="845" spans="1:198" ht="15" customHeight="1" x14ac:dyDescent="0.25">
      <c r="A845" s="6"/>
      <c r="B845" s="7"/>
      <c r="C845" s="8"/>
      <c r="D845" s="9"/>
      <c r="E845" s="9"/>
      <c r="F845" s="113"/>
      <c r="G845" s="10"/>
      <c r="H845" s="113"/>
      <c r="I845" s="9"/>
      <c r="J845" s="166"/>
      <c r="K845" s="10"/>
      <c r="L845" s="84"/>
      <c r="M845" s="11"/>
      <c r="N845" s="12"/>
      <c r="O845" s="10"/>
      <c r="P845" s="84"/>
      <c r="Q845" s="84"/>
      <c r="R845" s="10"/>
      <c r="S845" s="14"/>
      <c r="T845" s="11"/>
      <c r="U845" s="12"/>
      <c r="V845" s="257" t="str">
        <f ca="1">IF(U845="","",
IF(U845="NA","",
IFERROR(VLOOKUP(EOMONTH(M845,-2)+1,IPCA!$A:$B,2,0),
VLOOKUP(EOMONTH(TODAY(),-2)+1,IPCA!$A:$B,2,0))/
VLOOKUP(EOMONTH(U845,-2)+1,IPCA!$A:$B,2,0)*
P845))</f>
        <v/>
      </c>
      <c r="W845" s="84"/>
      <c r="X845" s="13"/>
      <c r="Y845" s="166"/>
      <c r="AA845" s="108"/>
      <c r="AB845" s="15"/>
      <c r="AM845" s="6"/>
      <c r="AN845" s="15"/>
      <c r="AY845" s="6"/>
      <c r="AZ845" s="15"/>
      <c r="BK845" s="6"/>
      <c r="BL845" s="15"/>
      <c r="BW845" s="6"/>
      <c r="BX845" s="15"/>
      <c r="CI845" s="6"/>
      <c r="CJ845" s="16" t="str">
        <f t="shared" si="260"/>
        <v/>
      </c>
      <c r="CK845" s="16" t="str">
        <f t="shared" si="261"/>
        <v/>
      </c>
      <c r="CL845" s="16" t="str">
        <f t="shared" si="262"/>
        <v/>
      </c>
      <c r="CM845" s="16" t="str">
        <f t="shared" si="263"/>
        <v/>
      </c>
      <c r="CN845" s="16" t="str">
        <f t="shared" si="264"/>
        <v/>
      </c>
      <c r="CO845" s="18"/>
      <c r="CP845" s="15"/>
      <c r="DA845" s="6"/>
      <c r="DB845" s="15"/>
      <c r="DM845" s="6"/>
      <c r="DN845" s="15"/>
      <c r="DY845" s="6"/>
      <c r="DZ845" s="15"/>
      <c r="EK845" s="6"/>
      <c r="EL845" s="15"/>
      <c r="EW845" s="6"/>
      <c r="EX845" s="16" t="str">
        <f t="shared" si="255"/>
        <v/>
      </c>
      <c r="EY845" s="16" t="str">
        <f t="shared" si="256"/>
        <v/>
      </c>
      <c r="EZ845" s="16" t="str">
        <f t="shared" si="257"/>
        <v/>
      </c>
      <c r="FA845" s="16" t="str">
        <f t="shared" si="258"/>
        <v/>
      </c>
      <c r="FB845" s="160" t="str">
        <f t="shared" si="259"/>
        <v/>
      </c>
      <c r="FD845" s="20"/>
      <c r="FE845"/>
      <c r="FH845" s="284">
        <f t="shared" ca="1" si="265"/>
        <v>0</v>
      </c>
      <c r="FI845" s="208">
        <f t="shared" si="266"/>
        <v>0</v>
      </c>
      <c r="FK845">
        <f t="shared" si="267"/>
        <v>0</v>
      </c>
      <c r="FL845" s="201">
        <f t="shared" ca="1" si="268"/>
        <v>0</v>
      </c>
      <c r="FM845" s="201">
        <f t="shared" ca="1" si="269"/>
        <v>0</v>
      </c>
      <c r="FN845" s="200">
        <f>AB845*AB$2*IF($FC845="V",1,-1)*IF($Q845="Fixo",(CP845-INDEX('Curva Forward'!$C$5:$AN$13,MATCH(CONCATENATE(BD_COMERCIAL!$K845," ",BD_COMERCIAL!$L845),'Curva Forward'!$B$5:$B$13,0),MATCH(FN$4,'Curva Forward'!$C$4:$AN$4,0))),CP845)</f>
        <v>0</v>
      </c>
      <c r="FO845" s="200">
        <f>AC845*AC$2*IF($FC845="V",1,-1)*IF($Q845="Fixo",(CQ845-INDEX('Curva Forward'!$C$5:$AN$13,MATCH(CONCATENATE(BD_COMERCIAL!$K845," ",BD_COMERCIAL!$L845),'Curva Forward'!$B$5:$B$13,0),MATCH(FO$4,'Curva Forward'!$C$4:$AN$4,0))),CQ845)</f>
        <v>0</v>
      </c>
      <c r="FP845" s="200">
        <f>AD845*AD$2*IF($FC845="V",1,-1)*IF($Q845="Fixo",(CR845-INDEX('Curva Forward'!$C$5:$AN$13,MATCH(CONCATENATE(BD_COMERCIAL!$K845," ",BD_COMERCIAL!$L845),'Curva Forward'!$B$5:$B$13,0),MATCH(FP$4,'Curva Forward'!$C$4:$AN$4,0))),CR845)</f>
        <v>0</v>
      </c>
      <c r="FQ845" s="200">
        <f>AE845*AE$2*IF($FC845="V",1,-1)*IF($Q845="Fixo",(CS845-INDEX('Curva Forward'!$C$5:$AN$13,MATCH(CONCATENATE(BD_COMERCIAL!$K845," ",BD_COMERCIAL!$L845),'Curva Forward'!$B$5:$B$13,0),MATCH(FQ$4,'Curva Forward'!$C$4:$AN$4,0))),CS845)</f>
        <v>0</v>
      </c>
      <c r="FR845" s="200">
        <f>AF845*AF$2*IF($FC845="V",1,-1)*IF($Q845="Fixo",(CT845-INDEX('Curva Forward'!$C$5:$AN$13,MATCH(CONCATENATE(BD_COMERCIAL!$K845," ",BD_COMERCIAL!$L845),'Curva Forward'!$B$5:$B$13,0),MATCH(FR$4,'Curva Forward'!$C$4:$AN$4,0))),CT845)</f>
        <v>0</v>
      </c>
      <c r="FS845" s="200">
        <f>AG845*AG$2*IF($FC845="V",1,-1)*IF($Q845="Fixo",(CU845-INDEX('Curva Forward'!$C$5:$AN$13,MATCH(CONCATENATE(BD_COMERCIAL!$K845," ",BD_COMERCIAL!$L845),'Curva Forward'!$B$5:$B$13,0),MATCH(FS$4,'Curva Forward'!$C$4:$AN$4,0))),CU845)</f>
        <v>0</v>
      </c>
      <c r="FT845" s="200">
        <f>AH845*AH$2*IF($FC845="V",1,-1)*IF($Q845="Fixo",(CV845-INDEX('Curva Forward'!$C$5:$AN$13,MATCH(CONCATENATE(BD_COMERCIAL!$K845," ",BD_COMERCIAL!$L845),'Curva Forward'!$B$5:$B$13,0),MATCH(FT$4,'Curva Forward'!$C$4:$AN$4,0))),CV845)</f>
        <v>0</v>
      </c>
      <c r="FU845" s="200">
        <f>AI845*AI$2*IF($FC845="V",1,-1)*IF($Q845="Fixo",(CW845-INDEX('Curva Forward'!$C$5:$AN$13,MATCH(CONCATENATE(BD_COMERCIAL!$K845," ",BD_COMERCIAL!$L845),'Curva Forward'!$B$5:$B$13,0),MATCH(FU$4,'Curva Forward'!$C$4:$AN$4,0))),CW845)</f>
        <v>0</v>
      </c>
      <c r="FV845" s="200">
        <f>AJ845*AJ$2*IF($FC845="V",1,-1)*IF($Q845="Fixo",(CX845-INDEX('Curva Forward'!$C$5:$AN$13,MATCH(CONCATENATE(BD_COMERCIAL!$K845," ",BD_COMERCIAL!$L845),'Curva Forward'!$B$5:$B$13,0),MATCH(FV$4,'Curva Forward'!$C$4:$AN$4,0))),CX845)</f>
        <v>0</v>
      </c>
      <c r="FW845" s="200">
        <f>AK845*AK$2*IF($FC845="V",1,-1)*IF($Q845="Fixo",(CY845-INDEX('Curva Forward'!$C$5:$AN$13,MATCH(CONCATENATE(BD_COMERCIAL!$K845," ",BD_COMERCIAL!$L845),'Curva Forward'!$B$5:$B$13,0),MATCH(FW$4,'Curva Forward'!$C$4:$AN$4,0))),CY845)</f>
        <v>0</v>
      </c>
      <c r="FX845" s="200">
        <f>AL845*AL$2*IF($FC845="V",1,-1)*IF($Q845="Fixo",(CZ845-INDEX('Curva Forward'!$C$5:$AN$13,MATCH(CONCATENATE(BD_COMERCIAL!$K845," ",BD_COMERCIAL!$L845),'Curva Forward'!$B$5:$B$13,0),MATCH(FX$4,'Curva Forward'!$C$4:$AN$4,0))),CZ845)</f>
        <v>0</v>
      </c>
      <c r="FY845" s="200">
        <f>AM845*AM$2*IF($FC845="V",1,-1)*IF($Q845="Fixo",(DA845-INDEX('Curva Forward'!$C$5:$AN$13,MATCH(CONCATENATE(BD_COMERCIAL!$K845," ",BD_COMERCIAL!$L845),'Curva Forward'!$B$5:$B$13,0),MATCH(FY$4,'Curva Forward'!$C$4:$AN$4,0))),DA845)</f>
        <v>0</v>
      </c>
      <c r="FZ845" s="200">
        <f>AN845*AN$2*IF($FC845="V",1,-1)*IF($Q845="Fixo",(DB845-INDEX('Curva Forward'!$C$5:$AN$13,MATCH(CONCATENATE(BD_COMERCIAL!$K845," ",BD_COMERCIAL!$L845),'Curva Forward'!$B$5:$B$13,0),MATCH(FZ$4,'Curva Forward'!$C$4:$AN$4,0))),DB845)</f>
        <v>0</v>
      </c>
      <c r="GA845" s="200">
        <f>AO845*AO$2*IF($FC845="V",1,-1)*IF($Q845="Fixo",(DC845-INDEX('Curva Forward'!$C$5:$AN$13,MATCH(CONCATENATE(BD_COMERCIAL!$K845," ",BD_COMERCIAL!$L845),'Curva Forward'!$B$5:$B$13,0),MATCH(GA$4,'Curva Forward'!$C$4:$AN$4,0))),DC845)</f>
        <v>0</v>
      </c>
      <c r="GB845" s="200">
        <f>AP845*AP$2*IF($FC845="V",1,-1)*IF($Q845="Fixo",(DD845-INDEX('Curva Forward'!$C$5:$AN$13,MATCH(CONCATENATE(BD_COMERCIAL!$K845," ",BD_COMERCIAL!$L845),'Curva Forward'!$B$5:$B$13,0),MATCH(GB$4,'Curva Forward'!$C$4:$AN$4,0))),DD845)</f>
        <v>0</v>
      </c>
      <c r="GC845" s="200">
        <f>AQ845*AQ$2*IF($FC845="V",1,-1)*IF($Q845="Fixo",(DE845-INDEX('Curva Forward'!$C$5:$AN$13,MATCH(CONCATENATE(BD_COMERCIAL!$K845," ",BD_COMERCIAL!$L845),'Curva Forward'!$B$5:$B$13,0),MATCH(GC$4,'Curva Forward'!$C$4:$AN$4,0))),DE845)</f>
        <v>0</v>
      </c>
      <c r="GD845" s="200">
        <f>AR845*AR$2*IF($FC845="V",1,-1)*IF($Q845="Fixo",(DF845-INDEX('Curva Forward'!$C$5:$AN$13,MATCH(CONCATENATE(BD_COMERCIAL!$K845," ",BD_COMERCIAL!$L845),'Curva Forward'!$B$5:$B$13,0),MATCH(GD$4,'Curva Forward'!$C$4:$AN$4,0))),DF845)</f>
        <v>0</v>
      </c>
      <c r="GE845" s="200">
        <f>AS845*AS$2*IF($FC845="V",1,-1)*IF($Q845="Fixo",(DG845-INDEX('Curva Forward'!$C$5:$AN$13,MATCH(CONCATENATE(BD_COMERCIAL!$K845," ",BD_COMERCIAL!$L845),'Curva Forward'!$B$5:$B$13,0),MATCH(GE$4,'Curva Forward'!$C$4:$AN$4,0))),DG845)</f>
        <v>0</v>
      </c>
      <c r="GF845" s="200">
        <f>AT845*AT$2*IF($FC845="V",1,-1)*IF($Q845="Fixo",(DH845-INDEX('Curva Forward'!$C$5:$AN$13,MATCH(CONCATENATE(BD_COMERCIAL!$K845," ",BD_COMERCIAL!$L845),'Curva Forward'!$B$5:$B$13,0),MATCH(GF$4,'Curva Forward'!$C$4:$AN$4,0))),DH845)</f>
        <v>0</v>
      </c>
      <c r="GG845" s="200">
        <f>AU845*AU$2*IF($FC845="V",1,-1)*IF($Q845="Fixo",(DI845-INDEX('Curva Forward'!$C$5:$AN$13,MATCH(CONCATENATE(BD_COMERCIAL!$K845," ",BD_COMERCIAL!$L845),'Curva Forward'!$B$5:$B$13,0),MATCH(GG$4,'Curva Forward'!$C$4:$AN$4,0))),DI845)</f>
        <v>0</v>
      </c>
      <c r="GH845" s="200">
        <f>AV845*AV$2*IF($FC845="V",1,-1)*IF($Q845="Fixo",(DJ845-INDEX('Curva Forward'!$C$5:$AN$13,MATCH(CONCATENATE(BD_COMERCIAL!$K845," ",BD_COMERCIAL!$L845),'Curva Forward'!$B$5:$B$13,0),MATCH(GH$4,'Curva Forward'!$C$4:$AN$4,0))),DJ845)</f>
        <v>0</v>
      </c>
      <c r="GI845" s="200">
        <f>AW845*AW$2*IF($FC845="V",1,-1)*IF($Q845="Fixo",(DK845-INDEX('Curva Forward'!$C$5:$AN$13,MATCH(CONCATENATE(BD_COMERCIAL!$K845," ",BD_COMERCIAL!$L845),'Curva Forward'!$B$5:$B$13,0),MATCH(GI$4,'Curva Forward'!$C$4:$AN$4,0))),DK845)</f>
        <v>0</v>
      </c>
      <c r="GJ845" s="200">
        <f>AX845*AX$2*IF($FC845="V",1,-1)*IF($Q845="Fixo",(DL845-INDEX('Curva Forward'!$C$5:$AN$13,MATCH(CONCATENATE(BD_COMERCIAL!$K845," ",BD_COMERCIAL!$L845),'Curva Forward'!$B$5:$B$13,0),MATCH(GJ$4,'Curva Forward'!$C$4:$AN$4,0))),DL845)</f>
        <v>0</v>
      </c>
      <c r="GK845" s="200">
        <f>AY845*AY$2*IF($FC845="V",1,-1)*IF($Q845="Fixo",(DM845-INDEX('Curva Forward'!$C$5:$AN$13,MATCH(CONCATENATE(BD_COMERCIAL!$K845," ",BD_COMERCIAL!$L845),'Curva Forward'!$B$5:$B$13,0),MATCH(GK$4,'Curva Forward'!$C$4:$AN$4,0))),DM845)</f>
        <v>0</v>
      </c>
      <c r="GL845" s="200">
        <f>IF(EZ845="",0,CL845*CL$2*IF($FC845="V",1,-1)*IF($Q845="Fixo",(EZ845-INDEX('Curva Forward'!$C$5:$AN$13,MATCH(CONCATENATE(BD_COMERCIAL!$K845," ",BD_COMERCIAL!$L845),'Curva Forward'!$B$5:$B$13,0),MATCH(GL$4,'Curva Forward'!$C$4:$AN$4,0))),EZ845))</f>
        <v>0</v>
      </c>
      <c r="GM845" s="200">
        <f>IF(FA845="",0,CM845*CM$2*IF($FC845="V",1,-1)*IF($Q845="Fixo",(FA845-INDEX('Curva Forward'!$C$5:$AN$13,MATCH(CONCATENATE(BD_COMERCIAL!$K845," ",BD_COMERCIAL!$L845),'Curva Forward'!$B$5:$B$13,0),MATCH(GM$4,'Curva Forward'!$C$4:$AN$4,0))),FA845))</f>
        <v>0</v>
      </c>
      <c r="GN845" s="200">
        <f>IF(FB845="",0,CN845*CN$2*IF($FC845="V",1,-1)*IF($Q845="Fixo",(FB845-INDEX('Curva Forward'!$C$5:$AN$13,MATCH(CONCATENATE(BD_COMERCIAL!$K845," ",BD_COMERCIAL!$L845),'Curva Forward'!$B$5:$B$13,0),MATCH(GN$4,'Curva Forward'!$C$4:$AN$4,0))),FB845))</f>
        <v>0</v>
      </c>
      <c r="GO845" s="201">
        <f t="shared" ca="1" si="270"/>
        <v>0</v>
      </c>
      <c r="GP845" s="201">
        <f t="shared" ca="1" si="271"/>
        <v>0</v>
      </c>
    </row>
    <row r="846" spans="1:198" ht="15" customHeight="1" x14ac:dyDescent="0.25">
      <c r="A846" s="6"/>
      <c r="B846" s="7"/>
      <c r="C846" s="8"/>
      <c r="D846" s="9"/>
      <c r="E846" s="9"/>
      <c r="F846" s="113"/>
      <c r="G846" s="10"/>
      <c r="H846" s="113"/>
      <c r="I846" s="9"/>
      <c r="J846" s="166"/>
      <c r="K846" s="10"/>
      <c r="L846" s="84"/>
      <c r="M846" s="11"/>
      <c r="N846" s="12"/>
      <c r="O846" s="10"/>
      <c r="P846" s="84"/>
      <c r="Q846" s="84"/>
      <c r="R846" s="10"/>
      <c r="S846" s="14"/>
      <c r="T846" s="11"/>
      <c r="U846" s="12"/>
      <c r="V846" s="257" t="str">
        <f ca="1">IF(U846="","",
IF(U846="NA","",
IFERROR(VLOOKUP(EOMONTH(M846,-2)+1,IPCA!$A:$B,2,0),
VLOOKUP(EOMONTH(TODAY(),-2)+1,IPCA!$A:$B,2,0))/
VLOOKUP(EOMONTH(U846,-2)+1,IPCA!$A:$B,2,0)*
P846))</f>
        <v/>
      </c>
      <c r="W846" s="84"/>
      <c r="X846" s="13"/>
      <c r="Y846" s="166"/>
      <c r="AA846" s="108"/>
      <c r="AB846" s="15"/>
      <c r="AM846" s="6"/>
      <c r="AN846" s="15"/>
      <c r="AY846" s="6"/>
      <c r="AZ846" s="15"/>
      <c r="BK846" s="6"/>
      <c r="BL846" s="15"/>
      <c r="BW846" s="6"/>
      <c r="BX846" s="15"/>
      <c r="CI846" s="6"/>
      <c r="CJ846" s="16" t="str">
        <f t="shared" si="260"/>
        <v/>
      </c>
      <c r="CK846" s="16" t="str">
        <f t="shared" si="261"/>
        <v/>
      </c>
      <c r="CL846" s="16" t="str">
        <f t="shared" si="262"/>
        <v/>
      </c>
      <c r="CM846" s="16" t="str">
        <f t="shared" si="263"/>
        <v/>
      </c>
      <c r="CN846" s="16" t="str">
        <f t="shared" si="264"/>
        <v/>
      </c>
      <c r="CO846" s="18"/>
      <c r="CP846" s="15"/>
      <c r="DA846" s="6"/>
      <c r="DB846" s="15"/>
      <c r="DM846" s="6"/>
      <c r="DN846" s="15"/>
      <c r="DY846" s="6"/>
      <c r="DZ846" s="15"/>
      <c r="EK846" s="6"/>
      <c r="EL846" s="15"/>
      <c r="EW846" s="6"/>
      <c r="EX846" s="16" t="str">
        <f t="shared" si="255"/>
        <v/>
      </c>
      <c r="EY846" s="16" t="str">
        <f t="shared" si="256"/>
        <v/>
      </c>
      <c r="EZ846" s="16" t="str">
        <f t="shared" si="257"/>
        <v/>
      </c>
      <c r="FA846" s="16" t="str">
        <f t="shared" si="258"/>
        <v/>
      </c>
      <c r="FB846" s="160" t="str">
        <f t="shared" si="259"/>
        <v/>
      </c>
      <c r="FD846" s="20"/>
      <c r="FE846"/>
      <c r="FH846" s="284">
        <f t="shared" ca="1" si="265"/>
        <v>0</v>
      </c>
      <c r="FI846" s="208">
        <f t="shared" si="266"/>
        <v>0</v>
      </c>
      <c r="FK846">
        <f t="shared" si="267"/>
        <v>0</v>
      </c>
      <c r="FL846" s="201">
        <f t="shared" ca="1" si="268"/>
        <v>0</v>
      </c>
      <c r="FM846" s="201">
        <f t="shared" ca="1" si="269"/>
        <v>0</v>
      </c>
      <c r="FN846" s="200">
        <f>AB846*AB$2*IF($FC846="V",1,-1)*IF($Q846="Fixo",(CP846-INDEX('Curva Forward'!$C$5:$AN$13,MATCH(CONCATENATE(BD_COMERCIAL!$K846," ",BD_COMERCIAL!$L846),'Curva Forward'!$B$5:$B$13,0),MATCH(FN$4,'Curva Forward'!$C$4:$AN$4,0))),CP846)</f>
        <v>0</v>
      </c>
      <c r="FO846" s="200">
        <f>AC846*AC$2*IF($FC846="V",1,-1)*IF($Q846="Fixo",(CQ846-INDEX('Curva Forward'!$C$5:$AN$13,MATCH(CONCATENATE(BD_COMERCIAL!$K846," ",BD_COMERCIAL!$L846),'Curva Forward'!$B$5:$B$13,0),MATCH(FO$4,'Curva Forward'!$C$4:$AN$4,0))),CQ846)</f>
        <v>0</v>
      </c>
      <c r="FP846" s="200">
        <f>AD846*AD$2*IF($FC846="V",1,-1)*IF($Q846="Fixo",(CR846-INDEX('Curva Forward'!$C$5:$AN$13,MATCH(CONCATENATE(BD_COMERCIAL!$K846," ",BD_COMERCIAL!$L846),'Curva Forward'!$B$5:$B$13,0),MATCH(FP$4,'Curva Forward'!$C$4:$AN$4,0))),CR846)</f>
        <v>0</v>
      </c>
      <c r="FQ846" s="200">
        <f>AE846*AE$2*IF($FC846="V",1,-1)*IF($Q846="Fixo",(CS846-INDEX('Curva Forward'!$C$5:$AN$13,MATCH(CONCATENATE(BD_COMERCIAL!$K846," ",BD_COMERCIAL!$L846),'Curva Forward'!$B$5:$B$13,0),MATCH(FQ$4,'Curva Forward'!$C$4:$AN$4,0))),CS846)</f>
        <v>0</v>
      </c>
      <c r="FR846" s="200">
        <f>AF846*AF$2*IF($FC846="V",1,-1)*IF($Q846="Fixo",(CT846-INDEX('Curva Forward'!$C$5:$AN$13,MATCH(CONCATENATE(BD_COMERCIAL!$K846," ",BD_COMERCIAL!$L846),'Curva Forward'!$B$5:$B$13,0),MATCH(FR$4,'Curva Forward'!$C$4:$AN$4,0))),CT846)</f>
        <v>0</v>
      </c>
      <c r="FS846" s="200">
        <f>AG846*AG$2*IF($FC846="V",1,-1)*IF($Q846="Fixo",(CU846-INDEX('Curva Forward'!$C$5:$AN$13,MATCH(CONCATENATE(BD_COMERCIAL!$K846," ",BD_COMERCIAL!$L846),'Curva Forward'!$B$5:$B$13,0),MATCH(FS$4,'Curva Forward'!$C$4:$AN$4,0))),CU846)</f>
        <v>0</v>
      </c>
      <c r="FT846" s="200">
        <f>AH846*AH$2*IF($FC846="V",1,-1)*IF($Q846="Fixo",(CV846-INDEX('Curva Forward'!$C$5:$AN$13,MATCH(CONCATENATE(BD_COMERCIAL!$K846," ",BD_COMERCIAL!$L846),'Curva Forward'!$B$5:$B$13,0),MATCH(FT$4,'Curva Forward'!$C$4:$AN$4,0))),CV846)</f>
        <v>0</v>
      </c>
      <c r="FU846" s="200">
        <f>AI846*AI$2*IF($FC846="V",1,-1)*IF($Q846="Fixo",(CW846-INDEX('Curva Forward'!$C$5:$AN$13,MATCH(CONCATENATE(BD_COMERCIAL!$K846," ",BD_COMERCIAL!$L846),'Curva Forward'!$B$5:$B$13,0),MATCH(FU$4,'Curva Forward'!$C$4:$AN$4,0))),CW846)</f>
        <v>0</v>
      </c>
      <c r="FV846" s="200">
        <f>AJ846*AJ$2*IF($FC846="V",1,-1)*IF($Q846="Fixo",(CX846-INDEX('Curva Forward'!$C$5:$AN$13,MATCH(CONCATENATE(BD_COMERCIAL!$K846," ",BD_COMERCIAL!$L846),'Curva Forward'!$B$5:$B$13,0),MATCH(FV$4,'Curva Forward'!$C$4:$AN$4,0))),CX846)</f>
        <v>0</v>
      </c>
      <c r="FW846" s="200">
        <f>AK846*AK$2*IF($FC846="V",1,-1)*IF($Q846="Fixo",(CY846-INDEX('Curva Forward'!$C$5:$AN$13,MATCH(CONCATENATE(BD_COMERCIAL!$K846," ",BD_COMERCIAL!$L846),'Curva Forward'!$B$5:$B$13,0),MATCH(FW$4,'Curva Forward'!$C$4:$AN$4,0))),CY846)</f>
        <v>0</v>
      </c>
      <c r="FX846" s="200">
        <f>AL846*AL$2*IF($FC846="V",1,-1)*IF($Q846="Fixo",(CZ846-INDEX('Curva Forward'!$C$5:$AN$13,MATCH(CONCATENATE(BD_COMERCIAL!$K846," ",BD_COMERCIAL!$L846),'Curva Forward'!$B$5:$B$13,0),MATCH(FX$4,'Curva Forward'!$C$4:$AN$4,0))),CZ846)</f>
        <v>0</v>
      </c>
      <c r="FY846" s="200">
        <f>AM846*AM$2*IF($FC846="V",1,-1)*IF($Q846="Fixo",(DA846-INDEX('Curva Forward'!$C$5:$AN$13,MATCH(CONCATENATE(BD_COMERCIAL!$K846," ",BD_COMERCIAL!$L846),'Curva Forward'!$B$5:$B$13,0),MATCH(FY$4,'Curva Forward'!$C$4:$AN$4,0))),DA846)</f>
        <v>0</v>
      </c>
      <c r="FZ846" s="200">
        <f>AN846*AN$2*IF($FC846="V",1,-1)*IF($Q846="Fixo",(DB846-INDEX('Curva Forward'!$C$5:$AN$13,MATCH(CONCATENATE(BD_COMERCIAL!$K846," ",BD_COMERCIAL!$L846),'Curva Forward'!$B$5:$B$13,0),MATCH(FZ$4,'Curva Forward'!$C$4:$AN$4,0))),DB846)</f>
        <v>0</v>
      </c>
      <c r="GA846" s="200">
        <f>AO846*AO$2*IF($FC846="V",1,-1)*IF($Q846="Fixo",(DC846-INDEX('Curva Forward'!$C$5:$AN$13,MATCH(CONCATENATE(BD_COMERCIAL!$K846," ",BD_COMERCIAL!$L846),'Curva Forward'!$B$5:$B$13,0),MATCH(GA$4,'Curva Forward'!$C$4:$AN$4,0))),DC846)</f>
        <v>0</v>
      </c>
      <c r="GB846" s="200">
        <f>AP846*AP$2*IF($FC846="V",1,-1)*IF($Q846="Fixo",(DD846-INDEX('Curva Forward'!$C$5:$AN$13,MATCH(CONCATENATE(BD_COMERCIAL!$K846," ",BD_COMERCIAL!$L846),'Curva Forward'!$B$5:$B$13,0),MATCH(GB$4,'Curva Forward'!$C$4:$AN$4,0))),DD846)</f>
        <v>0</v>
      </c>
      <c r="GC846" s="200">
        <f>AQ846*AQ$2*IF($FC846="V",1,-1)*IF($Q846="Fixo",(DE846-INDEX('Curva Forward'!$C$5:$AN$13,MATCH(CONCATENATE(BD_COMERCIAL!$K846," ",BD_COMERCIAL!$L846),'Curva Forward'!$B$5:$B$13,0),MATCH(GC$4,'Curva Forward'!$C$4:$AN$4,0))),DE846)</f>
        <v>0</v>
      </c>
      <c r="GD846" s="200">
        <f>AR846*AR$2*IF($FC846="V",1,-1)*IF($Q846="Fixo",(DF846-INDEX('Curva Forward'!$C$5:$AN$13,MATCH(CONCATENATE(BD_COMERCIAL!$K846," ",BD_COMERCIAL!$L846),'Curva Forward'!$B$5:$B$13,0),MATCH(GD$4,'Curva Forward'!$C$4:$AN$4,0))),DF846)</f>
        <v>0</v>
      </c>
      <c r="GE846" s="200">
        <f>AS846*AS$2*IF($FC846="V",1,-1)*IF($Q846="Fixo",(DG846-INDEX('Curva Forward'!$C$5:$AN$13,MATCH(CONCATENATE(BD_COMERCIAL!$K846," ",BD_COMERCIAL!$L846),'Curva Forward'!$B$5:$B$13,0),MATCH(GE$4,'Curva Forward'!$C$4:$AN$4,0))),DG846)</f>
        <v>0</v>
      </c>
      <c r="GF846" s="200">
        <f>AT846*AT$2*IF($FC846="V",1,-1)*IF($Q846="Fixo",(DH846-INDEX('Curva Forward'!$C$5:$AN$13,MATCH(CONCATENATE(BD_COMERCIAL!$K846," ",BD_COMERCIAL!$L846),'Curva Forward'!$B$5:$B$13,0),MATCH(GF$4,'Curva Forward'!$C$4:$AN$4,0))),DH846)</f>
        <v>0</v>
      </c>
      <c r="GG846" s="200">
        <f>AU846*AU$2*IF($FC846="V",1,-1)*IF($Q846="Fixo",(DI846-INDEX('Curva Forward'!$C$5:$AN$13,MATCH(CONCATENATE(BD_COMERCIAL!$K846," ",BD_COMERCIAL!$L846),'Curva Forward'!$B$5:$B$13,0),MATCH(GG$4,'Curva Forward'!$C$4:$AN$4,0))),DI846)</f>
        <v>0</v>
      </c>
      <c r="GH846" s="200">
        <f>AV846*AV$2*IF($FC846="V",1,-1)*IF($Q846="Fixo",(DJ846-INDEX('Curva Forward'!$C$5:$AN$13,MATCH(CONCATENATE(BD_COMERCIAL!$K846," ",BD_COMERCIAL!$L846),'Curva Forward'!$B$5:$B$13,0),MATCH(GH$4,'Curva Forward'!$C$4:$AN$4,0))),DJ846)</f>
        <v>0</v>
      </c>
      <c r="GI846" s="200">
        <f>AW846*AW$2*IF($FC846="V",1,-1)*IF($Q846="Fixo",(DK846-INDEX('Curva Forward'!$C$5:$AN$13,MATCH(CONCATENATE(BD_COMERCIAL!$K846," ",BD_COMERCIAL!$L846),'Curva Forward'!$B$5:$B$13,0),MATCH(GI$4,'Curva Forward'!$C$4:$AN$4,0))),DK846)</f>
        <v>0</v>
      </c>
      <c r="GJ846" s="200">
        <f>AX846*AX$2*IF($FC846="V",1,-1)*IF($Q846="Fixo",(DL846-INDEX('Curva Forward'!$C$5:$AN$13,MATCH(CONCATENATE(BD_COMERCIAL!$K846," ",BD_COMERCIAL!$L846),'Curva Forward'!$B$5:$B$13,0),MATCH(GJ$4,'Curva Forward'!$C$4:$AN$4,0))),DL846)</f>
        <v>0</v>
      </c>
      <c r="GK846" s="200">
        <f>AY846*AY$2*IF($FC846="V",1,-1)*IF($Q846="Fixo",(DM846-INDEX('Curva Forward'!$C$5:$AN$13,MATCH(CONCATENATE(BD_COMERCIAL!$K846," ",BD_COMERCIAL!$L846),'Curva Forward'!$B$5:$B$13,0),MATCH(GK$4,'Curva Forward'!$C$4:$AN$4,0))),DM846)</f>
        <v>0</v>
      </c>
      <c r="GL846" s="200">
        <f>IF(EZ846="",0,CL846*CL$2*IF($FC846="V",1,-1)*IF($Q846="Fixo",(EZ846-INDEX('Curva Forward'!$C$5:$AN$13,MATCH(CONCATENATE(BD_COMERCIAL!$K846," ",BD_COMERCIAL!$L846),'Curva Forward'!$B$5:$B$13,0),MATCH(GL$4,'Curva Forward'!$C$4:$AN$4,0))),EZ846))</f>
        <v>0</v>
      </c>
      <c r="GM846" s="200">
        <f>IF(FA846="",0,CM846*CM$2*IF($FC846="V",1,-1)*IF($Q846="Fixo",(FA846-INDEX('Curva Forward'!$C$5:$AN$13,MATCH(CONCATENATE(BD_COMERCIAL!$K846," ",BD_COMERCIAL!$L846),'Curva Forward'!$B$5:$B$13,0),MATCH(GM$4,'Curva Forward'!$C$4:$AN$4,0))),FA846))</f>
        <v>0</v>
      </c>
      <c r="GN846" s="200">
        <f>IF(FB846="",0,CN846*CN$2*IF($FC846="V",1,-1)*IF($Q846="Fixo",(FB846-INDEX('Curva Forward'!$C$5:$AN$13,MATCH(CONCATENATE(BD_COMERCIAL!$K846," ",BD_COMERCIAL!$L846),'Curva Forward'!$B$5:$B$13,0),MATCH(GN$4,'Curva Forward'!$C$4:$AN$4,0))),FB846))</f>
        <v>0</v>
      </c>
      <c r="GO846" s="201">
        <f t="shared" ca="1" si="270"/>
        <v>0</v>
      </c>
      <c r="GP846" s="201">
        <f t="shared" ca="1" si="271"/>
        <v>0</v>
      </c>
    </row>
    <row r="847" spans="1:198" ht="15" customHeight="1" x14ac:dyDescent="0.25">
      <c r="A847" s="6"/>
      <c r="B847" s="7"/>
      <c r="C847" s="8"/>
      <c r="D847" s="9"/>
      <c r="E847" s="9"/>
      <c r="F847" s="113"/>
      <c r="G847" s="10"/>
      <c r="H847" s="113"/>
      <c r="I847" s="9"/>
      <c r="J847" s="166"/>
      <c r="K847" s="10"/>
      <c r="L847" s="84"/>
      <c r="M847" s="11"/>
      <c r="N847" s="12"/>
      <c r="O847" s="10"/>
      <c r="P847" s="84"/>
      <c r="Q847" s="84"/>
      <c r="R847" s="10"/>
      <c r="S847" s="14"/>
      <c r="T847" s="11"/>
      <c r="U847" s="12"/>
      <c r="V847" s="257" t="str">
        <f ca="1">IF(U847="","",
IF(U847="NA","",
IFERROR(VLOOKUP(EOMONTH(M847,-2)+1,IPCA!$A:$B,2,0),
VLOOKUP(EOMONTH(TODAY(),-2)+1,IPCA!$A:$B,2,0))/
VLOOKUP(EOMONTH(U847,-2)+1,IPCA!$A:$B,2,0)*
P847))</f>
        <v/>
      </c>
      <c r="W847" s="84"/>
      <c r="X847" s="13"/>
      <c r="Y847" s="166"/>
      <c r="AA847" s="108"/>
      <c r="AB847" s="15"/>
      <c r="AM847" s="6"/>
      <c r="AN847" s="15"/>
      <c r="AY847" s="6"/>
      <c r="AZ847" s="15"/>
      <c r="BK847" s="6"/>
      <c r="BL847" s="15"/>
      <c r="BW847" s="6"/>
      <c r="BX847" s="15"/>
      <c r="CI847" s="6"/>
      <c r="CJ847" s="16" t="str">
        <f t="shared" si="260"/>
        <v/>
      </c>
      <c r="CK847" s="16" t="str">
        <f t="shared" si="261"/>
        <v/>
      </c>
      <c r="CL847" s="16" t="str">
        <f t="shared" si="262"/>
        <v/>
      </c>
      <c r="CM847" s="16" t="str">
        <f t="shared" si="263"/>
        <v/>
      </c>
      <c r="CN847" s="16" t="str">
        <f t="shared" si="264"/>
        <v/>
      </c>
      <c r="CO847" s="18"/>
      <c r="CP847" s="15"/>
      <c r="DA847" s="6"/>
      <c r="DB847" s="15"/>
      <c r="DM847" s="6"/>
      <c r="DN847" s="15"/>
      <c r="DY847" s="6"/>
      <c r="DZ847" s="15"/>
      <c r="EK847" s="6"/>
      <c r="EL847" s="15"/>
      <c r="EW847" s="6"/>
      <c r="EX847" s="16" t="str">
        <f t="shared" si="255"/>
        <v/>
      </c>
      <c r="EY847" s="16" t="str">
        <f t="shared" si="256"/>
        <v/>
      </c>
      <c r="EZ847" s="16" t="str">
        <f t="shared" si="257"/>
        <v/>
      </c>
      <c r="FA847" s="16" t="str">
        <f t="shared" si="258"/>
        <v/>
      </c>
      <c r="FB847" s="160" t="str">
        <f t="shared" si="259"/>
        <v/>
      </c>
      <c r="FD847" s="20"/>
      <c r="FE847"/>
      <c r="FH847" s="284">
        <f t="shared" ca="1" si="265"/>
        <v>0</v>
      </c>
      <c r="FI847" s="208">
        <f t="shared" si="266"/>
        <v>0</v>
      </c>
      <c r="FK847">
        <f t="shared" si="267"/>
        <v>0</v>
      </c>
      <c r="FL847" s="201">
        <f t="shared" ca="1" si="268"/>
        <v>0</v>
      </c>
      <c r="FM847" s="201">
        <f t="shared" ca="1" si="269"/>
        <v>0</v>
      </c>
      <c r="FN847" s="200">
        <f>AB847*AB$2*IF($FC847="V",1,-1)*IF($Q847="Fixo",(CP847-INDEX('Curva Forward'!$C$5:$AN$13,MATCH(CONCATENATE(BD_COMERCIAL!$K847," ",BD_COMERCIAL!$L847),'Curva Forward'!$B$5:$B$13,0),MATCH(FN$4,'Curva Forward'!$C$4:$AN$4,0))),CP847)</f>
        <v>0</v>
      </c>
      <c r="FO847" s="200">
        <f>AC847*AC$2*IF($FC847="V",1,-1)*IF($Q847="Fixo",(CQ847-INDEX('Curva Forward'!$C$5:$AN$13,MATCH(CONCATENATE(BD_COMERCIAL!$K847," ",BD_COMERCIAL!$L847),'Curva Forward'!$B$5:$B$13,0),MATCH(FO$4,'Curva Forward'!$C$4:$AN$4,0))),CQ847)</f>
        <v>0</v>
      </c>
      <c r="FP847" s="200">
        <f>AD847*AD$2*IF($FC847="V",1,-1)*IF($Q847="Fixo",(CR847-INDEX('Curva Forward'!$C$5:$AN$13,MATCH(CONCATENATE(BD_COMERCIAL!$K847," ",BD_COMERCIAL!$L847),'Curva Forward'!$B$5:$B$13,0),MATCH(FP$4,'Curva Forward'!$C$4:$AN$4,0))),CR847)</f>
        <v>0</v>
      </c>
      <c r="FQ847" s="200">
        <f>AE847*AE$2*IF($FC847="V",1,-1)*IF($Q847="Fixo",(CS847-INDEX('Curva Forward'!$C$5:$AN$13,MATCH(CONCATENATE(BD_COMERCIAL!$K847," ",BD_COMERCIAL!$L847),'Curva Forward'!$B$5:$B$13,0),MATCH(FQ$4,'Curva Forward'!$C$4:$AN$4,0))),CS847)</f>
        <v>0</v>
      </c>
      <c r="FR847" s="200">
        <f>AF847*AF$2*IF($FC847="V",1,-1)*IF($Q847="Fixo",(CT847-INDEX('Curva Forward'!$C$5:$AN$13,MATCH(CONCATENATE(BD_COMERCIAL!$K847," ",BD_COMERCIAL!$L847),'Curva Forward'!$B$5:$B$13,0),MATCH(FR$4,'Curva Forward'!$C$4:$AN$4,0))),CT847)</f>
        <v>0</v>
      </c>
      <c r="FS847" s="200">
        <f>AG847*AG$2*IF($FC847="V",1,-1)*IF($Q847="Fixo",(CU847-INDEX('Curva Forward'!$C$5:$AN$13,MATCH(CONCATENATE(BD_COMERCIAL!$K847," ",BD_COMERCIAL!$L847),'Curva Forward'!$B$5:$B$13,0),MATCH(FS$4,'Curva Forward'!$C$4:$AN$4,0))),CU847)</f>
        <v>0</v>
      </c>
      <c r="FT847" s="200">
        <f>AH847*AH$2*IF($FC847="V",1,-1)*IF($Q847="Fixo",(CV847-INDEX('Curva Forward'!$C$5:$AN$13,MATCH(CONCATENATE(BD_COMERCIAL!$K847," ",BD_COMERCIAL!$L847),'Curva Forward'!$B$5:$B$13,0),MATCH(FT$4,'Curva Forward'!$C$4:$AN$4,0))),CV847)</f>
        <v>0</v>
      </c>
      <c r="FU847" s="200">
        <f>AI847*AI$2*IF($FC847="V",1,-1)*IF($Q847="Fixo",(CW847-INDEX('Curva Forward'!$C$5:$AN$13,MATCH(CONCATENATE(BD_COMERCIAL!$K847," ",BD_COMERCIAL!$L847),'Curva Forward'!$B$5:$B$13,0),MATCH(FU$4,'Curva Forward'!$C$4:$AN$4,0))),CW847)</f>
        <v>0</v>
      </c>
      <c r="FV847" s="200">
        <f>AJ847*AJ$2*IF($FC847="V",1,-1)*IF($Q847="Fixo",(CX847-INDEX('Curva Forward'!$C$5:$AN$13,MATCH(CONCATENATE(BD_COMERCIAL!$K847," ",BD_COMERCIAL!$L847),'Curva Forward'!$B$5:$B$13,0),MATCH(FV$4,'Curva Forward'!$C$4:$AN$4,0))),CX847)</f>
        <v>0</v>
      </c>
      <c r="FW847" s="200">
        <f>AK847*AK$2*IF($FC847="V",1,-1)*IF($Q847="Fixo",(CY847-INDEX('Curva Forward'!$C$5:$AN$13,MATCH(CONCATENATE(BD_COMERCIAL!$K847," ",BD_COMERCIAL!$L847),'Curva Forward'!$B$5:$B$13,0),MATCH(FW$4,'Curva Forward'!$C$4:$AN$4,0))),CY847)</f>
        <v>0</v>
      </c>
      <c r="FX847" s="200">
        <f>AL847*AL$2*IF($FC847="V",1,-1)*IF($Q847="Fixo",(CZ847-INDEX('Curva Forward'!$C$5:$AN$13,MATCH(CONCATENATE(BD_COMERCIAL!$K847," ",BD_COMERCIAL!$L847),'Curva Forward'!$B$5:$B$13,0),MATCH(FX$4,'Curva Forward'!$C$4:$AN$4,0))),CZ847)</f>
        <v>0</v>
      </c>
      <c r="FY847" s="200">
        <f>AM847*AM$2*IF($FC847="V",1,-1)*IF($Q847="Fixo",(DA847-INDEX('Curva Forward'!$C$5:$AN$13,MATCH(CONCATENATE(BD_COMERCIAL!$K847," ",BD_COMERCIAL!$L847),'Curva Forward'!$B$5:$B$13,0),MATCH(FY$4,'Curva Forward'!$C$4:$AN$4,0))),DA847)</f>
        <v>0</v>
      </c>
      <c r="FZ847" s="200">
        <f>AN847*AN$2*IF($FC847="V",1,-1)*IF($Q847="Fixo",(DB847-INDEX('Curva Forward'!$C$5:$AN$13,MATCH(CONCATENATE(BD_COMERCIAL!$K847," ",BD_COMERCIAL!$L847),'Curva Forward'!$B$5:$B$13,0),MATCH(FZ$4,'Curva Forward'!$C$4:$AN$4,0))),DB847)</f>
        <v>0</v>
      </c>
      <c r="GA847" s="200">
        <f>AO847*AO$2*IF($FC847="V",1,-1)*IF($Q847="Fixo",(DC847-INDEX('Curva Forward'!$C$5:$AN$13,MATCH(CONCATENATE(BD_COMERCIAL!$K847," ",BD_COMERCIAL!$L847),'Curva Forward'!$B$5:$B$13,0),MATCH(GA$4,'Curva Forward'!$C$4:$AN$4,0))),DC847)</f>
        <v>0</v>
      </c>
      <c r="GB847" s="200">
        <f>AP847*AP$2*IF($FC847="V",1,-1)*IF($Q847="Fixo",(DD847-INDEX('Curva Forward'!$C$5:$AN$13,MATCH(CONCATENATE(BD_COMERCIAL!$K847," ",BD_COMERCIAL!$L847),'Curva Forward'!$B$5:$B$13,0),MATCH(GB$4,'Curva Forward'!$C$4:$AN$4,0))),DD847)</f>
        <v>0</v>
      </c>
      <c r="GC847" s="200">
        <f>AQ847*AQ$2*IF($FC847="V",1,-1)*IF($Q847="Fixo",(DE847-INDEX('Curva Forward'!$C$5:$AN$13,MATCH(CONCATENATE(BD_COMERCIAL!$K847," ",BD_COMERCIAL!$L847),'Curva Forward'!$B$5:$B$13,0),MATCH(GC$4,'Curva Forward'!$C$4:$AN$4,0))),DE847)</f>
        <v>0</v>
      </c>
      <c r="GD847" s="200">
        <f>AR847*AR$2*IF($FC847="V",1,-1)*IF($Q847="Fixo",(DF847-INDEX('Curva Forward'!$C$5:$AN$13,MATCH(CONCATENATE(BD_COMERCIAL!$K847," ",BD_COMERCIAL!$L847),'Curva Forward'!$B$5:$B$13,0),MATCH(GD$4,'Curva Forward'!$C$4:$AN$4,0))),DF847)</f>
        <v>0</v>
      </c>
      <c r="GE847" s="200">
        <f>AS847*AS$2*IF($FC847="V",1,-1)*IF($Q847="Fixo",(DG847-INDEX('Curva Forward'!$C$5:$AN$13,MATCH(CONCATENATE(BD_COMERCIAL!$K847," ",BD_COMERCIAL!$L847),'Curva Forward'!$B$5:$B$13,0),MATCH(GE$4,'Curva Forward'!$C$4:$AN$4,0))),DG847)</f>
        <v>0</v>
      </c>
      <c r="GF847" s="200">
        <f>AT847*AT$2*IF($FC847="V",1,-1)*IF($Q847="Fixo",(DH847-INDEX('Curva Forward'!$C$5:$AN$13,MATCH(CONCATENATE(BD_COMERCIAL!$K847," ",BD_COMERCIAL!$L847),'Curva Forward'!$B$5:$B$13,0),MATCH(GF$4,'Curva Forward'!$C$4:$AN$4,0))),DH847)</f>
        <v>0</v>
      </c>
      <c r="GG847" s="200">
        <f>AU847*AU$2*IF($FC847="V",1,-1)*IF($Q847="Fixo",(DI847-INDEX('Curva Forward'!$C$5:$AN$13,MATCH(CONCATENATE(BD_COMERCIAL!$K847," ",BD_COMERCIAL!$L847),'Curva Forward'!$B$5:$B$13,0),MATCH(GG$4,'Curva Forward'!$C$4:$AN$4,0))),DI847)</f>
        <v>0</v>
      </c>
      <c r="GH847" s="200">
        <f>AV847*AV$2*IF($FC847="V",1,-1)*IF($Q847="Fixo",(DJ847-INDEX('Curva Forward'!$C$5:$AN$13,MATCH(CONCATENATE(BD_COMERCIAL!$K847," ",BD_COMERCIAL!$L847),'Curva Forward'!$B$5:$B$13,0),MATCH(GH$4,'Curva Forward'!$C$4:$AN$4,0))),DJ847)</f>
        <v>0</v>
      </c>
      <c r="GI847" s="200">
        <f>AW847*AW$2*IF($FC847="V",1,-1)*IF($Q847="Fixo",(DK847-INDEX('Curva Forward'!$C$5:$AN$13,MATCH(CONCATENATE(BD_COMERCIAL!$K847," ",BD_COMERCIAL!$L847),'Curva Forward'!$B$5:$B$13,0),MATCH(GI$4,'Curva Forward'!$C$4:$AN$4,0))),DK847)</f>
        <v>0</v>
      </c>
      <c r="GJ847" s="200">
        <f>AX847*AX$2*IF($FC847="V",1,-1)*IF($Q847="Fixo",(DL847-INDEX('Curva Forward'!$C$5:$AN$13,MATCH(CONCATENATE(BD_COMERCIAL!$K847," ",BD_COMERCIAL!$L847),'Curva Forward'!$B$5:$B$13,0),MATCH(GJ$4,'Curva Forward'!$C$4:$AN$4,0))),DL847)</f>
        <v>0</v>
      </c>
      <c r="GK847" s="200">
        <f>AY847*AY$2*IF($FC847="V",1,-1)*IF($Q847="Fixo",(DM847-INDEX('Curva Forward'!$C$5:$AN$13,MATCH(CONCATENATE(BD_COMERCIAL!$K847," ",BD_COMERCIAL!$L847),'Curva Forward'!$B$5:$B$13,0),MATCH(GK$4,'Curva Forward'!$C$4:$AN$4,0))),DM847)</f>
        <v>0</v>
      </c>
      <c r="GL847" s="200">
        <f>IF(EZ847="",0,CL847*CL$2*IF($FC847="V",1,-1)*IF($Q847="Fixo",(EZ847-INDEX('Curva Forward'!$C$5:$AN$13,MATCH(CONCATENATE(BD_COMERCIAL!$K847," ",BD_COMERCIAL!$L847),'Curva Forward'!$B$5:$B$13,0),MATCH(GL$4,'Curva Forward'!$C$4:$AN$4,0))),EZ847))</f>
        <v>0</v>
      </c>
      <c r="GM847" s="200">
        <f>IF(FA847="",0,CM847*CM$2*IF($FC847="V",1,-1)*IF($Q847="Fixo",(FA847-INDEX('Curva Forward'!$C$5:$AN$13,MATCH(CONCATENATE(BD_COMERCIAL!$K847," ",BD_COMERCIAL!$L847),'Curva Forward'!$B$5:$B$13,0),MATCH(GM$4,'Curva Forward'!$C$4:$AN$4,0))),FA847))</f>
        <v>0</v>
      </c>
      <c r="GN847" s="200">
        <f>IF(FB847="",0,CN847*CN$2*IF($FC847="V",1,-1)*IF($Q847="Fixo",(FB847-INDEX('Curva Forward'!$C$5:$AN$13,MATCH(CONCATENATE(BD_COMERCIAL!$K847," ",BD_COMERCIAL!$L847),'Curva Forward'!$B$5:$B$13,0),MATCH(GN$4,'Curva Forward'!$C$4:$AN$4,0))),FB847))</f>
        <v>0</v>
      </c>
      <c r="GO847" s="201">
        <f t="shared" ca="1" si="270"/>
        <v>0</v>
      </c>
      <c r="GP847" s="201">
        <f t="shared" ca="1" si="271"/>
        <v>0</v>
      </c>
    </row>
    <row r="848" spans="1:198" ht="15" customHeight="1" x14ac:dyDescent="0.25">
      <c r="A848" s="6"/>
      <c r="B848" s="7"/>
      <c r="C848" s="8"/>
      <c r="D848" s="9"/>
      <c r="E848" s="9"/>
      <c r="F848" s="113"/>
      <c r="G848" s="10"/>
      <c r="H848" s="113"/>
      <c r="I848" s="9"/>
      <c r="J848" s="166"/>
      <c r="K848" s="10"/>
      <c r="L848" s="84"/>
      <c r="M848" s="11"/>
      <c r="N848" s="12"/>
      <c r="O848" s="10"/>
      <c r="P848" s="84"/>
      <c r="Q848" s="84"/>
      <c r="R848" s="10"/>
      <c r="S848" s="14"/>
      <c r="T848" s="11"/>
      <c r="U848" s="12"/>
      <c r="V848" s="257" t="str">
        <f ca="1">IF(U848="","",
IF(U848="NA","",
IFERROR(VLOOKUP(EOMONTH(M848,-2)+1,IPCA!$A:$B,2,0),
VLOOKUP(EOMONTH(TODAY(),-2)+1,IPCA!$A:$B,2,0))/
VLOOKUP(EOMONTH(U848,-2)+1,IPCA!$A:$B,2,0)*
P848))</f>
        <v/>
      </c>
      <c r="W848" s="84"/>
      <c r="X848" s="13"/>
      <c r="Y848" s="166"/>
      <c r="AA848" s="108"/>
      <c r="AB848" s="15"/>
      <c r="AM848" s="6"/>
      <c r="AN848" s="15"/>
      <c r="AY848" s="6"/>
      <c r="AZ848" s="15"/>
      <c r="BK848" s="6"/>
      <c r="BL848" s="15"/>
      <c r="BW848" s="6"/>
      <c r="BX848" s="15"/>
      <c r="CI848" s="6"/>
      <c r="CJ848" s="16" t="str">
        <f t="shared" si="260"/>
        <v/>
      </c>
      <c r="CK848" s="16" t="str">
        <f t="shared" si="261"/>
        <v/>
      </c>
      <c r="CL848" s="16" t="str">
        <f t="shared" si="262"/>
        <v/>
      </c>
      <c r="CM848" s="16" t="str">
        <f t="shared" si="263"/>
        <v/>
      </c>
      <c r="CN848" s="16" t="str">
        <f t="shared" si="264"/>
        <v/>
      </c>
      <c r="CO848" s="18"/>
      <c r="CP848" s="15"/>
      <c r="DA848" s="6"/>
      <c r="DB848" s="15"/>
      <c r="DM848" s="6"/>
      <c r="DN848" s="15"/>
      <c r="DY848" s="6"/>
      <c r="DZ848" s="15"/>
      <c r="EK848" s="6"/>
      <c r="EL848" s="15"/>
      <c r="EW848" s="6"/>
      <c r="EX848" s="16" t="str">
        <f t="shared" si="255"/>
        <v/>
      </c>
      <c r="EY848" s="16" t="str">
        <f t="shared" si="256"/>
        <v/>
      </c>
      <c r="EZ848" s="16" t="str">
        <f t="shared" si="257"/>
        <v/>
      </c>
      <c r="FA848" s="16" t="str">
        <f t="shared" si="258"/>
        <v/>
      </c>
      <c r="FB848" s="160" t="str">
        <f t="shared" si="259"/>
        <v/>
      </c>
      <c r="FD848" s="20"/>
      <c r="FE848"/>
      <c r="FH848" s="284">
        <f t="shared" ca="1" si="265"/>
        <v>0</v>
      </c>
      <c r="FI848" s="208">
        <f t="shared" si="266"/>
        <v>0</v>
      </c>
      <c r="FK848">
        <f t="shared" si="267"/>
        <v>0</v>
      </c>
      <c r="FL848" s="201">
        <f t="shared" ca="1" si="268"/>
        <v>0</v>
      </c>
      <c r="FM848" s="201">
        <f t="shared" ca="1" si="269"/>
        <v>0</v>
      </c>
      <c r="FN848" s="200">
        <f>AB848*AB$2*IF($FC848="V",1,-1)*IF($Q848="Fixo",(CP848-INDEX('Curva Forward'!$C$5:$AN$13,MATCH(CONCATENATE(BD_COMERCIAL!$K848," ",BD_COMERCIAL!$L848),'Curva Forward'!$B$5:$B$13,0),MATCH(FN$4,'Curva Forward'!$C$4:$AN$4,0))),CP848)</f>
        <v>0</v>
      </c>
      <c r="FO848" s="200">
        <f>AC848*AC$2*IF($FC848="V",1,-1)*IF($Q848="Fixo",(CQ848-INDEX('Curva Forward'!$C$5:$AN$13,MATCH(CONCATENATE(BD_COMERCIAL!$K848," ",BD_COMERCIAL!$L848),'Curva Forward'!$B$5:$B$13,0),MATCH(FO$4,'Curva Forward'!$C$4:$AN$4,0))),CQ848)</f>
        <v>0</v>
      </c>
      <c r="FP848" s="200">
        <f>AD848*AD$2*IF($FC848="V",1,-1)*IF($Q848="Fixo",(CR848-INDEX('Curva Forward'!$C$5:$AN$13,MATCH(CONCATENATE(BD_COMERCIAL!$K848," ",BD_COMERCIAL!$L848),'Curva Forward'!$B$5:$B$13,0),MATCH(FP$4,'Curva Forward'!$C$4:$AN$4,0))),CR848)</f>
        <v>0</v>
      </c>
      <c r="FQ848" s="200">
        <f>AE848*AE$2*IF($FC848="V",1,-1)*IF($Q848="Fixo",(CS848-INDEX('Curva Forward'!$C$5:$AN$13,MATCH(CONCATENATE(BD_COMERCIAL!$K848," ",BD_COMERCIAL!$L848),'Curva Forward'!$B$5:$B$13,0),MATCH(FQ$4,'Curva Forward'!$C$4:$AN$4,0))),CS848)</f>
        <v>0</v>
      </c>
      <c r="FR848" s="200">
        <f>AF848*AF$2*IF($FC848="V",1,-1)*IF($Q848="Fixo",(CT848-INDEX('Curva Forward'!$C$5:$AN$13,MATCH(CONCATENATE(BD_COMERCIAL!$K848," ",BD_COMERCIAL!$L848),'Curva Forward'!$B$5:$B$13,0),MATCH(FR$4,'Curva Forward'!$C$4:$AN$4,0))),CT848)</f>
        <v>0</v>
      </c>
      <c r="FS848" s="200">
        <f>AG848*AG$2*IF($FC848="V",1,-1)*IF($Q848="Fixo",(CU848-INDEX('Curva Forward'!$C$5:$AN$13,MATCH(CONCATENATE(BD_COMERCIAL!$K848," ",BD_COMERCIAL!$L848),'Curva Forward'!$B$5:$B$13,0),MATCH(FS$4,'Curva Forward'!$C$4:$AN$4,0))),CU848)</f>
        <v>0</v>
      </c>
      <c r="FT848" s="200">
        <f>AH848*AH$2*IF($FC848="V",1,-1)*IF($Q848="Fixo",(CV848-INDEX('Curva Forward'!$C$5:$AN$13,MATCH(CONCATENATE(BD_COMERCIAL!$K848," ",BD_COMERCIAL!$L848),'Curva Forward'!$B$5:$B$13,0),MATCH(FT$4,'Curva Forward'!$C$4:$AN$4,0))),CV848)</f>
        <v>0</v>
      </c>
      <c r="FU848" s="200">
        <f>AI848*AI$2*IF($FC848="V",1,-1)*IF($Q848="Fixo",(CW848-INDEX('Curva Forward'!$C$5:$AN$13,MATCH(CONCATENATE(BD_COMERCIAL!$K848," ",BD_COMERCIAL!$L848),'Curva Forward'!$B$5:$B$13,0),MATCH(FU$4,'Curva Forward'!$C$4:$AN$4,0))),CW848)</f>
        <v>0</v>
      </c>
      <c r="FV848" s="200">
        <f>AJ848*AJ$2*IF($FC848="V",1,-1)*IF($Q848="Fixo",(CX848-INDEX('Curva Forward'!$C$5:$AN$13,MATCH(CONCATENATE(BD_COMERCIAL!$K848," ",BD_COMERCIAL!$L848),'Curva Forward'!$B$5:$B$13,0),MATCH(FV$4,'Curva Forward'!$C$4:$AN$4,0))),CX848)</f>
        <v>0</v>
      </c>
      <c r="FW848" s="200">
        <f>AK848*AK$2*IF($FC848="V",1,-1)*IF($Q848="Fixo",(CY848-INDEX('Curva Forward'!$C$5:$AN$13,MATCH(CONCATENATE(BD_COMERCIAL!$K848," ",BD_COMERCIAL!$L848),'Curva Forward'!$B$5:$B$13,0),MATCH(FW$4,'Curva Forward'!$C$4:$AN$4,0))),CY848)</f>
        <v>0</v>
      </c>
      <c r="FX848" s="200">
        <f>AL848*AL$2*IF($FC848="V",1,-1)*IF($Q848="Fixo",(CZ848-INDEX('Curva Forward'!$C$5:$AN$13,MATCH(CONCATENATE(BD_COMERCIAL!$K848," ",BD_COMERCIAL!$L848),'Curva Forward'!$B$5:$B$13,0),MATCH(FX$4,'Curva Forward'!$C$4:$AN$4,0))),CZ848)</f>
        <v>0</v>
      </c>
      <c r="FY848" s="200">
        <f>AM848*AM$2*IF($FC848="V",1,-1)*IF($Q848="Fixo",(DA848-INDEX('Curva Forward'!$C$5:$AN$13,MATCH(CONCATENATE(BD_COMERCIAL!$K848," ",BD_COMERCIAL!$L848),'Curva Forward'!$B$5:$B$13,0),MATCH(FY$4,'Curva Forward'!$C$4:$AN$4,0))),DA848)</f>
        <v>0</v>
      </c>
      <c r="FZ848" s="200">
        <f>AN848*AN$2*IF($FC848="V",1,-1)*IF($Q848="Fixo",(DB848-INDEX('Curva Forward'!$C$5:$AN$13,MATCH(CONCATENATE(BD_COMERCIAL!$K848," ",BD_COMERCIAL!$L848),'Curva Forward'!$B$5:$B$13,0),MATCH(FZ$4,'Curva Forward'!$C$4:$AN$4,0))),DB848)</f>
        <v>0</v>
      </c>
      <c r="GA848" s="200">
        <f>AO848*AO$2*IF($FC848="V",1,-1)*IF($Q848="Fixo",(DC848-INDEX('Curva Forward'!$C$5:$AN$13,MATCH(CONCATENATE(BD_COMERCIAL!$K848," ",BD_COMERCIAL!$L848),'Curva Forward'!$B$5:$B$13,0),MATCH(GA$4,'Curva Forward'!$C$4:$AN$4,0))),DC848)</f>
        <v>0</v>
      </c>
      <c r="GB848" s="200">
        <f>AP848*AP$2*IF($FC848="V",1,-1)*IF($Q848="Fixo",(DD848-INDEX('Curva Forward'!$C$5:$AN$13,MATCH(CONCATENATE(BD_COMERCIAL!$K848," ",BD_COMERCIAL!$L848),'Curva Forward'!$B$5:$B$13,0),MATCH(GB$4,'Curva Forward'!$C$4:$AN$4,0))),DD848)</f>
        <v>0</v>
      </c>
      <c r="GC848" s="200">
        <f>AQ848*AQ$2*IF($FC848="V",1,-1)*IF($Q848="Fixo",(DE848-INDEX('Curva Forward'!$C$5:$AN$13,MATCH(CONCATENATE(BD_COMERCIAL!$K848," ",BD_COMERCIAL!$L848),'Curva Forward'!$B$5:$B$13,0),MATCH(GC$4,'Curva Forward'!$C$4:$AN$4,0))),DE848)</f>
        <v>0</v>
      </c>
      <c r="GD848" s="200">
        <f>AR848*AR$2*IF($FC848="V",1,-1)*IF($Q848="Fixo",(DF848-INDEX('Curva Forward'!$C$5:$AN$13,MATCH(CONCATENATE(BD_COMERCIAL!$K848," ",BD_COMERCIAL!$L848),'Curva Forward'!$B$5:$B$13,0),MATCH(GD$4,'Curva Forward'!$C$4:$AN$4,0))),DF848)</f>
        <v>0</v>
      </c>
      <c r="GE848" s="200">
        <f>AS848*AS$2*IF($FC848="V",1,-1)*IF($Q848="Fixo",(DG848-INDEX('Curva Forward'!$C$5:$AN$13,MATCH(CONCATENATE(BD_COMERCIAL!$K848," ",BD_COMERCIAL!$L848),'Curva Forward'!$B$5:$B$13,0),MATCH(GE$4,'Curva Forward'!$C$4:$AN$4,0))),DG848)</f>
        <v>0</v>
      </c>
      <c r="GF848" s="200">
        <f>AT848*AT$2*IF($FC848="V",1,-1)*IF($Q848="Fixo",(DH848-INDEX('Curva Forward'!$C$5:$AN$13,MATCH(CONCATENATE(BD_COMERCIAL!$K848," ",BD_COMERCIAL!$L848),'Curva Forward'!$B$5:$B$13,0),MATCH(GF$4,'Curva Forward'!$C$4:$AN$4,0))),DH848)</f>
        <v>0</v>
      </c>
      <c r="GG848" s="200">
        <f>AU848*AU$2*IF($FC848="V",1,-1)*IF($Q848="Fixo",(DI848-INDEX('Curva Forward'!$C$5:$AN$13,MATCH(CONCATENATE(BD_COMERCIAL!$K848," ",BD_COMERCIAL!$L848),'Curva Forward'!$B$5:$B$13,0),MATCH(GG$4,'Curva Forward'!$C$4:$AN$4,0))),DI848)</f>
        <v>0</v>
      </c>
      <c r="GH848" s="200">
        <f>AV848*AV$2*IF($FC848="V",1,-1)*IF($Q848="Fixo",(DJ848-INDEX('Curva Forward'!$C$5:$AN$13,MATCH(CONCATENATE(BD_COMERCIAL!$K848," ",BD_COMERCIAL!$L848),'Curva Forward'!$B$5:$B$13,0),MATCH(GH$4,'Curva Forward'!$C$4:$AN$4,0))),DJ848)</f>
        <v>0</v>
      </c>
      <c r="GI848" s="200">
        <f>AW848*AW$2*IF($FC848="V",1,-1)*IF($Q848="Fixo",(DK848-INDEX('Curva Forward'!$C$5:$AN$13,MATCH(CONCATENATE(BD_COMERCIAL!$K848," ",BD_COMERCIAL!$L848),'Curva Forward'!$B$5:$B$13,0),MATCH(GI$4,'Curva Forward'!$C$4:$AN$4,0))),DK848)</f>
        <v>0</v>
      </c>
      <c r="GJ848" s="200">
        <f>AX848*AX$2*IF($FC848="V",1,-1)*IF($Q848="Fixo",(DL848-INDEX('Curva Forward'!$C$5:$AN$13,MATCH(CONCATENATE(BD_COMERCIAL!$K848," ",BD_COMERCIAL!$L848),'Curva Forward'!$B$5:$B$13,0),MATCH(GJ$4,'Curva Forward'!$C$4:$AN$4,0))),DL848)</f>
        <v>0</v>
      </c>
      <c r="GK848" s="200">
        <f>AY848*AY$2*IF($FC848="V",1,-1)*IF($Q848="Fixo",(DM848-INDEX('Curva Forward'!$C$5:$AN$13,MATCH(CONCATENATE(BD_COMERCIAL!$K848," ",BD_COMERCIAL!$L848),'Curva Forward'!$B$5:$B$13,0),MATCH(GK$4,'Curva Forward'!$C$4:$AN$4,0))),DM848)</f>
        <v>0</v>
      </c>
      <c r="GL848" s="200">
        <f>IF(EZ848="",0,CL848*CL$2*IF($FC848="V",1,-1)*IF($Q848="Fixo",(EZ848-INDEX('Curva Forward'!$C$5:$AN$13,MATCH(CONCATENATE(BD_COMERCIAL!$K848," ",BD_COMERCIAL!$L848),'Curva Forward'!$B$5:$B$13,0),MATCH(GL$4,'Curva Forward'!$C$4:$AN$4,0))),EZ848))</f>
        <v>0</v>
      </c>
      <c r="GM848" s="200">
        <f>IF(FA848="",0,CM848*CM$2*IF($FC848="V",1,-1)*IF($Q848="Fixo",(FA848-INDEX('Curva Forward'!$C$5:$AN$13,MATCH(CONCATENATE(BD_COMERCIAL!$K848," ",BD_COMERCIAL!$L848),'Curva Forward'!$B$5:$B$13,0),MATCH(GM$4,'Curva Forward'!$C$4:$AN$4,0))),FA848))</f>
        <v>0</v>
      </c>
      <c r="GN848" s="200">
        <f>IF(FB848="",0,CN848*CN$2*IF($FC848="V",1,-1)*IF($Q848="Fixo",(FB848-INDEX('Curva Forward'!$C$5:$AN$13,MATCH(CONCATENATE(BD_COMERCIAL!$K848," ",BD_COMERCIAL!$L848),'Curva Forward'!$B$5:$B$13,0),MATCH(GN$4,'Curva Forward'!$C$4:$AN$4,0))),FB848))</f>
        <v>0</v>
      </c>
      <c r="GO848" s="201">
        <f t="shared" ca="1" si="270"/>
        <v>0</v>
      </c>
      <c r="GP848" s="201">
        <f t="shared" ca="1" si="271"/>
        <v>0</v>
      </c>
    </row>
    <row r="849" spans="1:198" ht="15" customHeight="1" x14ac:dyDescent="0.25">
      <c r="A849" s="6"/>
      <c r="B849" s="7"/>
      <c r="C849" s="8"/>
      <c r="D849" s="9"/>
      <c r="E849" s="9"/>
      <c r="F849" s="113"/>
      <c r="G849" s="10"/>
      <c r="H849" s="113"/>
      <c r="I849" s="9"/>
      <c r="J849" s="166"/>
      <c r="K849" s="10"/>
      <c r="L849" s="84"/>
      <c r="M849" s="11"/>
      <c r="N849" s="12"/>
      <c r="O849" s="10"/>
      <c r="P849" s="84"/>
      <c r="Q849" s="84"/>
      <c r="R849" s="10"/>
      <c r="S849" s="14"/>
      <c r="T849" s="11"/>
      <c r="U849" s="12"/>
      <c r="V849" s="257" t="str">
        <f ca="1">IF(U849="","",
IF(U849="NA","",
IFERROR(VLOOKUP(EOMONTH(M849,-2)+1,IPCA!$A:$B,2,0),
VLOOKUP(EOMONTH(TODAY(),-2)+1,IPCA!$A:$B,2,0))/
VLOOKUP(EOMONTH(U849,-2)+1,IPCA!$A:$B,2,0)*
P849))</f>
        <v/>
      </c>
      <c r="W849" s="84"/>
      <c r="X849" s="13"/>
      <c r="Y849" s="166"/>
      <c r="AA849" s="108"/>
      <c r="AB849" s="15"/>
      <c r="AM849" s="6"/>
      <c r="AN849" s="15"/>
      <c r="AY849" s="6"/>
      <c r="AZ849" s="15"/>
      <c r="BK849" s="6"/>
      <c r="BL849" s="15"/>
      <c r="BW849" s="6"/>
      <c r="BX849" s="15"/>
      <c r="CI849" s="6"/>
      <c r="CJ849" s="16" t="str">
        <f t="shared" si="260"/>
        <v/>
      </c>
      <c r="CK849" s="16" t="str">
        <f t="shared" si="261"/>
        <v/>
      </c>
      <c r="CL849" s="16" t="str">
        <f t="shared" si="262"/>
        <v/>
      </c>
      <c r="CM849" s="16" t="str">
        <f t="shared" si="263"/>
        <v/>
      </c>
      <c r="CN849" s="16" t="str">
        <f t="shared" si="264"/>
        <v/>
      </c>
      <c r="CO849" s="18"/>
      <c r="CP849" s="15"/>
      <c r="DA849" s="6"/>
      <c r="DB849" s="15"/>
      <c r="DM849" s="6"/>
      <c r="DN849" s="15"/>
      <c r="DY849" s="6"/>
      <c r="DZ849" s="15"/>
      <c r="EK849" s="6"/>
      <c r="EL849" s="15"/>
      <c r="EW849" s="6"/>
      <c r="EX849" s="16" t="str">
        <f t="shared" si="255"/>
        <v/>
      </c>
      <c r="EY849" s="16" t="str">
        <f t="shared" si="256"/>
        <v/>
      </c>
      <c r="EZ849" s="16" t="str">
        <f t="shared" si="257"/>
        <v/>
      </c>
      <c r="FA849" s="16" t="str">
        <f t="shared" si="258"/>
        <v/>
      </c>
      <c r="FB849" s="160" t="str">
        <f t="shared" si="259"/>
        <v/>
      </c>
      <c r="FD849" s="20"/>
      <c r="FE849"/>
      <c r="FH849" s="284">
        <f t="shared" ca="1" si="265"/>
        <v>0</v>
      </c>
      <c r="FI849" s="208">
        <f t="shared" si="266"/>
        <v>0</v>
      </c>
      <c r="FK849">
        <f t="shared" si="267"/>
        <v>0</v>
      </c>
      <c r="FL849" s="201">
        <f t="shared" ca="1" si="268"/>
        <v>0</v>
      </c>
      <c r="FM849" s="201">
        <f t="shared" ca="1" si="269"/>
        <v>0</v>
      </c>
      <c r="FN849" s="200">
        <f>AB849*AB$2*IF($FC849="V",1,-1)*IF($Q849="Fixo",(CP849-INDEX('Curva Forward'!$C$5:$AN$13,MATCH(CONCATENATE(BD_COMERCIAL!$K849," ",BD_COMERCIAL!$L849),'Curva Forward'!$B$5:$B$13,0),MATCH(FN$4,'Curva Forward'!$C$4:$AN$4,0))),CP849)</f>
        <v>0</v>
      </c>
      <c r="FO849" s="200">
        <f>AC849*AC$2*IF($FC849="V",1,-1)*IF($Q849="Fixo",(CQ849-INDEX('Curva Forward'!$C$5:$AN$13,MATCH(CONCATENATE(BD_COMERCIAL!$K849," ",BD_COMERCIAL!$L849),'Curva Forward'!$B$5:$B$13,0),MATCH(FO$4,'Curva Forward'!$C$4:$AN$4,0))),CQ849)</f>
        <v>0</v>
      </c>
      <c r="FP849" s="200">
        <f>AD849*AD$2*IF($FC849="V",1,-1)*IF($Q849="Fixo",(CR849-INDEX('Curva Forward'!$C$5:$AN$13,MATCH(CONCATENATE(BD_COMERCIAL!$K849," ",BD_COMERCIAL!$L849),'Curva Forward'!$B$5:$B$13,0),MATCH(FP$4,'Curva Forward'!$C$4:$AN$4,0))),CR849)</f>
        <v>0</v>
      </c>
      <c r="FQ849" s="200">
        <f>AE849*AE$2*IF($FC849="V",1,-1)*IF($Q849="Fixo",(CS849-INDEX('Curva Forward'!$C$5:$AN$13,MATCH(CONCATENATE(BD_COMERCIAL!$K849," ",BD_COMERCIAL!$L849),'Curva Forward'!$B$5:$B$13,0),MATCH(FQ$4,'Curva Forward'!$C$4:$AN$4,0))),CS849)</f>
        <v>0</v>
      </c>
      <c r="FR849" s="200">
        <f>AF849*AF$2*IF($FC849="V",1,-1)*IF($Q849="Fixo",(CT849-INDEX('Curva Forward'!$C$5:$AN$13,MATCH(CONCATENATE(BD_COMERCIAL!$K849," ",BD_COMERCIAL!$L849),'Curva Forward'!$B$5:$B$13,0),MATCH(FR$4,'Curva Forward'!$C$4:$AN$4,0))),CT849)</f>
        <v>0</v>
      </c>
      <c r="FS849" s="200">
        <f>AG849*AG$2*IF($FC849="V",1,-1)*IF($Q849="Fixo",(CU849-INDEX('Curva Forward'!$C$5:$AN$13,MATCH(CONCATENATE(BD_COMERCIAL!$K849," ",BD_COMERCIAL!$L849),'Curva Forward'!$B$5:$B$13,0),MATCH(FS$4,'Curva Forward'!$C$4:$AN$4,0))),CU849)</f>
        <v>0</v>
      </c>
      <c r="FT849" s="200">
        <f>AH849*AH$2*IF($FC849="V",1,-1)*IF($Q849="Fixo",(CV849-INDEX('Curva Forward'!$C$5:$AN$13,MATCH(CONCATENATE(BD_COMERCIAL!$K849," ",BD_COMERCIAL!$L849),'Curva Forward'!$B$5:$B$13,0),MATCH(FT$4,'Curva Forward'!$C$4:$AN$4,0))),CV849)</f>
        <v>0</v>
      </c>
      <c r="FU849" s="200">
        <f>AI849*AI$2*IF($FC849="V",1,-1)*IF($Q849="Fixo",(CW849-INDEX('Curva Forward'!$C$5:$AN$13,MATCH(CONCATENATE(BD_COMERCIAL!$K849," ",BD_COMERCIAL!$L849),'Curva Forward'!$B$5:$B$13,0),MATCH(FU$4,'Curva Forward'!$C$4:$AN$4,0))),CW849)</f>
        <v>0</v>
      </c>
      <c r="FV849" s="200">
        <f>AJ849*AJ$2*IF($FC849="V",1,-1)*IF($Q849="Fixo",(CX849-INDEX('Curva Forward'!$C$5:$AN$13,MATCH(CONCATENATE(BD_COMERCIAL!$K849," ",BD_COMERCIAL!$L849),'Curva Forward'!$B$5:$B$13,0),MATCH(FV$4,'Curva Forward'!$C$4:$AN$4,0))),CX849)</f>
        <v>0</v>
      </c>
      <c r="FW849" s="200">
        <f>AK849*AK$2*IF($FC849="V",1,-1)*IF($Q849="Fixo",(CY849-INDEX('Curva Forward'!$C$5:$AN$13,MATCH(CONCATENATE(BD_COMERCIAL!$K849," ",BD_COMERCIAL!$L849),'Curva Forward'!$B$5:$B$13,0),MATCH(FW$4,'Curva Forward'!$C$4:$AN$4,0))),CY849)</f>
        <v>0</v>
      </c>
      <c r="FX849" s="200">
        <f>AL849*AL$2*IF($FC849="V",1,-1)*IF($Q849="Fixo",(CZ849-INDEX('Curva Forward'!$C$5:$AN$13,MATCH(CONCATENATE(BD_COMERCIAL!$K849," ",BD_COMERCIAL!$L849),'Curva Forward'!$B$5:$B$13,0),MATCH(FX$4,'Curva Forward'!$C$4:$AN$4,0))),CZ849)</f>
        <v>0</v>
      </c>
      <c r="FY849" s="200">
        <f>AM849*AM$2*IF($FC849="V",1,-1)*IF($Q849="Fixo",(DA849-INDEX('Curva Forward'!$C$5:$AN$13,MATCH(CONCATENATE(BD_COMERCIAL!$K849," ",BD_COMERCIAL!$L849),'Curva Forward'!$B$5:$B$13,0),MATCH(FY$4,'Curva Forward'!$C$4:$AN$4,0))),DA849)</f>
        <v>0</v>
      </c>
      <c r="FZ849" s="200">
        <f>AN849*AN$2*IF($FC849="V",1,-1)*IF($Q849="Fixo",(DB849-INDEX('Curva Forward'!$C$5:$AN$13,MATCH(CONCATENATE(BD_COMERCIAL!$K849," ",BD_COMERCIAL!$L849),'Curva Forward'!$B$5:$B$13,0),MATCH(FZ$4,'Curva Forward'!$C$4:$AN$4,0))),DB849)</f>
        <v>0</v>
      </c>
      <c r="GA849" s="200">
        <f>AO849*AO$2*IF($FC849="V",1,-1)*IF($Q849="Fixo",(DC849-INDEX('Curva Forward'!$C$5:$AN$13,MATCH(CONCATENATE(BD_COMERCIAL!$K849," ",BD_COMERCIAL!$L849),'Curva Forward'!$B$5:$B$13,0),MATCH(GA$4,'Curva Forward'!$C$4:$AN$4,0))),DC849)</f>
        <v>0</v>
      </c>
      <c r="GB849" s="200">
        <f>AP849*AP$2*IF($FC849="V",1,-1)*IF($Q849="Fixo",(DD849-INDEX('Curva Forward'!$C$5:$AN$13,MATCH(CONCATENATE(BD_COMERCIAL!$K849," ",BD_COMERCIAL!$L849),'Curva Forward'!$B$5:$B$13,0),MATCH(GB$4,'Curva Forward'!$C$4:$AN$4,0))),DD849)</f>
        <v>0</v>
      </c>
      <c r="GC849" s="200">
        <f>AQ849*AQ$2*IF($FC849="V",1,-1)*IF($Q849="Fixo",(DE849-INDEX('Curva Forward'!$C$5:$AN$13,MATCH(CONCATENATE(BD_COMERCIAL!$K849," ",BD_COMERCIAL!$L849),'Curva Forward'!$B$5:$B$13,0),MATCH(GC$4,'Curva Forward'!$C$4:$AN$4,0))),DE849)</f>
        <v>0</v>
      </c>
      <c r="GD849" s="200">
        <f>AR849*AR$2*IF($FC849="V",1,-1)*IF($Q849="Fixo",(DF849-INDEX('Curva Forward'!$C$5:$AN$13,MATCH(CONCATENATE(BD_COMERCIAL!$K849," ",BD_COMERCIAL!$L849),'Curva Forward'!$B$5:$B$13,0),MATCH(GD$4,'Curva Forward'!$C$4:$AN$4,0))),DF849)</f>
        <v>0</v>
      </c>
      <c r="GE849" s="200">
        <f>AS849*AS$2*IF($FC849="V",1,-1)*IF($Q849="Fixo",(DG849-INDEX('Curva Forward'!$C$5:$AN$13,MATCH(CONCATENATE(BD_COMERCIAL!$K849," ",BD_COMERCIAL!$L849),'Curva Forward'!$B$5:$B$13,0),MATCH(GE$4,'Curva Forward'!$C$4:$AN$4,0))),DG849)</f>
        <v>0</v>
      </c>
      <c r="GF849" s="200">
        <f>AT849*AT$2*IF($FC849="V",1,-1)*IF($Q849="Fixo",(DH849-INDEX('Curva Forward'!$C$5:$AN$13,MATCH(CONCATENATE(BD_COMERCIAL!$K849," ",BD_COMERCIAL!$L849),'Curva Forward'!$B$5:$B$13,0),MATCH(GF$4,'Curva Forward'!$C$4:$AN$4,0))),DH849)</f>
        <v>0</v>
      </c>
      <c r="GG849" s="200">
        <f>AU849*AU$2*IF($FC849="V",1,-1)*IF($Q849="Fixo",(DI849-INDEX('Curva Forward'!$C$5:$AN$13,MATCH(CONCATENATE(BD_COMERCIAL!$K849," ",BD_COMERCIAL!$L849),'Curva Forward'!$B$5:$B$13,0),MATCH(GG$4,'Curva Forward'!$C$4:$AN$4,0))),DI849)</f>
        <v>0</v>
      </c>
      <c r="GH849" s="200">
        <f>AV849*AV$2*IF($FC849="V",1,-1)*IF($Q849="Fixo",(DJ849-INDEX('Curva Forward'!$C$5:$AN$13,MATCH(CONCATENATE(BD_COMERCIAL!$K849," ",BD_COMERCIAL!$L849),'Curva Forward'!$B$5:$B$13,0),MATCH(GH$4,'Curva Forward'!$C$4:$AN$4,0))),DJ849)</f>
        <v>0</v>
      </c>
      <c r="GI849" s="200">
        <f>AW849*AW$2*IF($FC849="V",1,-1)*IF($Q849="Fixo",(DK849-INDEX('Curva Forward'!$C$5:$AN$13,MATCH(CONCATENATE(BD_COMERCIAL!$K849," ",BD_COMERCIAL!$L849),'Curva Forward'!$B$5:$B$13,0),MATCH(GI$4,'Curva Forward'!$C$4:$AN$4,0))),DK849)</f>
        <v>0</v>
      </c>
      <c r="GJ849" s="200">
        <f>AX849*AX$2*IF($FC849="V",1,-1)*IF($Q849="Fixo",(DL849-INDEX('Curva Forward'!$C$5:$AN$13,MATCH(CONCATENATE(BD_COMERCIAL!$K849," ",BD_COMERCIAL!$L849),'Curva Forward'!$B$5:$B$13,0),MATCH(GJ$4,'Curva Forward'!$C$4:$AN$4,0))),DL849)</f>
        <v>0</v>
      </c>
      <c r="GK849" s="200">
        <f>AY849*AY$2*IF($FC849="V",1,-1)*IF($Q849="Fixo",(DM849-INDEX('Curva Forward'!$C$5:$AN$13,MATCH(CONCATENATE(BD_COMERCIAL!$K849," ",BD_COMERCIAL!$L849),'Curva Forward'!$B$5:$B$13,0),MATCH(GK$4,'Curva Forward'!$C$4:$AN$4,0))),DM849)</f>
        <v>0</v>
      </c>
      <c r="GL849" s="200">
        <f>IF(EZ849="",0,CL849*CL$2*IF($FC849="V",1,-1)*IF($Q849="Fixo",(EZ849-INDEX('Curva Forward'!$C$5:$AN$13,MATCH(CONCATENATE(BD_COMERCIAL!$K849," ",BD_COMERCIAL!$L849),'Curva Forward'!$B$5:$B$13,0),MATCH(GL$4,'Curva Forward'!$C$4:$AN$4,0))),EZ849))</f>
        <v>0</v>
      </c>
      <c r="GM849" s="200">
        <f>IF(FA849="",0,CM849*CM$2*IF($FC849="V",1,-1)*IF($Q849="Fixo",(FA849-INDEX('Curva Forward'!$C$5:$AN$13,MATCH(CONCATENATE(BD_COMERCIAL!$K849," ",BD_COMERCIAL!$L849),'Curva Forward'!$B$5:$B$13,0),MATCH(GM$4,'Curva Forward'!$C$4:$AN$4,0))),FA849))</f>
        <v>0</v>
      </c>
      <c r="GN849" s="200">
        <f>IF(FB849="",0,CN849*CN$2*IF($FC849="V",1,-1)*IF($Q849="Fixo",(FB849-INDEX('Curva Forward'!$C$5:$AN$13,MATCH(CONCATENATE(BD_COMERCIAL!$K849," ",BD_COMERCIAL!$L849),'Curva Forward'!$B$5:$B$13,0),MATCH(GN$4,'Curva Forward'!$C$4:$AN$4,0))),FB849))</f>
        <v>0</v>
      </c>
      <c r="GO849" s="201">
        <f t="shared" ca="1" si="270"/>
        <v>0</v>
      </c>
      <c r="GP849" s="201">
        <f t="shared" ca="1" si="271"/>
        <v>0</v>
      </c>
    </row>
    <row r="850" spans="1:198" ht="15" customHeight="1" x14ac:dyDescent="0.25">
      <c r="A850" s="6"/>
      <c r="B850" s="7"/>
      <c r="C850" s="8"/>
      <c r="D850" s="9"/>
      <c r="E850" s="9"/>
      <c r="F850" s="113"/>
      <c r="G850" s="10"/>
      <c r="H850" s="113"/>
      <c r="I850" s="9"/>
      <c r="J850" s="166"/>
      <c r="K850" s="10"/>
      <c r="L850" s="84"/>
      <c r="M850" s="11"/>
      <c r="N850" s="12"/>
      <c r="O850" s="10"/>
      <c r="P850" s="84"/>
      <c r="Q850" s="84"/>
      <c r="R850" s="10"/>
      <c r="S850" s="14"/>
      <c r="T850" s="11"/>
      <c r="U850" s="12"/>
      <c r="V850" s="257" t="str">
        <f ca="1">IF(U850="","",
IF(U850="NA","",
IFERROR(VLOOKUP(EOMONTH(M850,-2)+1,IPCA!$A:$B,2,0),
VLOOKUP(EOMONTH(TODAY(),-2)+1,IPCA!$A:$B,2,0))/
VLOOKUP(EOMONTH(U850,-2)+1,IPCA!$A:$B,2,0)*
P850))</f>
        <v/>
      </c>
      <c r="W850" s="84"/>
      <c r="X850" s="13"/>
      <c r="Y850" s="166"/>
      <c r="AA850" s="108"/>
      <c r="AB850" s="15"/>
      <c r="AM850" s="6"/>
      <c r="AN850" s="15"/>
      <c r="AY850" s="6"/>
      <c r="AZ850" s="15"/>
      <c r="BK850" s="6"/>
      <c r="BL850" s="15"/>
      <c r="BW850" s="6"/>
      <c r="BX850" s="15"/>
      <c r="CI850" s="6"/>
      <c r="CJ850" s="16" t="str">
        <f t="shared" si="260"/>
        <v/>
      </c>
      <c r="CK850" s="16" t="str">
        <f t="shared" si="261"/>
        <v/>
      </c>
      <c r="CL850" s="16" t="str">
        <f t="shared" si="262"/>
        <v/>
      </c>
      <c r="CM850" s="16" t="str">
        <f t="shared" si="263"/>
        <v/>
      </c>
      <c r="CN850" s="16" t="str">
        <f t="shared" si="264"/>
        <v/>
      </c>
      <c r="CO850" s="18"/>
      <c r="CP850" s="15"/>
      <c r="DA850" s="6"/>
      <c r="DB850" s="15"/>
      <c r="DM850" s="6"/>
      <c r="DN850" s="15"/>
      <c r="DY850" s="6"/>
      <c r="DZ850" s="15"/>
      <c r="EK850" s="6"/>
      <c r="EL850" s="15"/>
      <c r="EW850" s="6"/>
      <c r="EX850" s="16" t="str">
        <f t="shared" si="255"/>
        <v/>
      </c>
      <c r="EY850" s="16" t="str">
        <f t="shared" si="256"/>
        <v/>
      </c>
      <c r="EZ850" s="16" t="str">
        <f t="shared" si="257"/>
        <v/>
      </c>
      <c r="FA850" s="16" t="str">
        <f t="shared" si="258"/>
        <v/>
      </c>
      <c r="FB850" s="160" t="str">
        <f t="shared" si="259"/>
        <v/>
      </c>
      <c r="FD850" s="20"/>
      <c r="FE850"/>
      <c r="FH850" s="284">
        <f t="shared" ca="1" si="265"/>
        <v>0</v>
      </c>
      <c r="FI850" s="208">
        <f t="shared" si="266"/>
        <v>0</v>
      </c>
      <c r="FK850">
        <f t="shared" si="267"/>
        <v>0</v>
      </c>
      <c r="FL850" s="201">
        <f t="shared" ca="1" si="268"/>
        <v>0</v>
      </c>
      <c r="FM850" s="201">
        <f t="shared" ca="1" si="269"/>
        <v>0</v>
      </c>
      <c r="FN850" s="200">
        <f>AB850*AB$2*IF($FC850="V",1,-1)*IF($Q850="Fixo",(CP850-INDEX('Curva Forward'!$C$5:$AN$13,MATCH(CONCATENATE(BD_COMERCIAL!$K850," ",BD_COMERCIAL!$L850),'Curva Forward'!$B$5:$B$13,0),MATCH(FN$4,'Curva Forward'!$C$4:$AN$4,0))),CP850)</f>
        <v>0</v>
      </c>
      <c r="FO850" s="200">
        <f>AC850*AC$2*IF($FC850="V",1,-1)*IF($Q850="Fixo",(CQ850-INDEX('Curva Forward'!$C$5:$AN$13,MATCH(CONCATENATE(BD_COMERCIAL!$K850," ",BD_COMERCIAL!$L850),'Curva Forward'!$B$5:$B$13,0),MATCH(FO$4,'Curva Forward'!$C$4:$AN$4,0))),CQ850)</f>
        <v>0</v>
      </c>
      <c r="FP850" s="200">
        <f>AD850*AD$2*IF($FC850="V",1,-1)*IF($Q850="Fixo",(CR850-INDEX('Curva Forward'!$C$5:$AN$13,MATCH(CONCATENATE(BD_COMERCIAL!$K850," ",BD_COMERCIAL!$L850),'Curva Forward'!$B$5:$B$13,0),MATCH(FP$4,'Curva Forward'!$C$4:$AN$4,0))),CR850)</f>
        <v>0</v>
      </c>
      <c r="FQ850" s="200">
        <f>AE850*AE$2*IF($FC850="V",1,-1)*IF($Q850="Fixo",(CS850-INDEX('Curva Forward'!$C$5:$AN$13,MATCH(CONCATENATE(BD_COMERCIAL!$K850," ",BD_COMERCIAL!$L850),'Curva Forward'!$B$5:$B$13,0),MATCH(FQ$4,'Curva Forward'!$C$4:$AN$4,0))),CS850)</f>
        <v>0</v>
      </c>
      <c r="FR850" s="200">
        <f>AF850*AF$2*IF($FC850="V",1,-1)*IF($Q850="Fixo",(CT850-INDEX('Curva Forward'!$C$5:$AN$13,MATCH(CONCATENATE(BD_COMERCIAL!$K850," ",BD_COMERCIAL!$L850),'Curva Forward'!$B$5:$B$13,0),MATCH(FR$4,'Curva Forward'!$C$4:$AN$4,0))),CT850)</f>
        <v>0</v>
      </c>
      <c r="FS850" s="200">
        <f>AG850*AG$2*IF($FC850="V",1,-1)*IF($Q850="Fixo",(CU850-INDEX('Curva Forward'!$C$5:$AN$13,MATCH(CONCATENATE(BD_COMERCIAL!$K850," ",BD_COMERCIAL!$L850),'Curva Forward'!$B$5:$B$13,0),MATCH(FS$4,'Curva Forward'!$C$4:$AN$4,0))),CU850)</f>
        <v>0</v>
      </c>
      <c r="FT850" s="200">
        <f>AH850*AH$2*IF($FC850="V",1,-1)*IF($Q850="Fixo",(CV850-INDEX('Curva Forward'!$C$5:$AN$13,MATCH(CONCATENATE(BD_COMERCIAL!$K850," ",BD_COMERCIAL!$L850),'Curva Forward'!$B$5:$B$13,0),MATCH(FT$4,'Curva Forward'!$C$4:$AN$4,0))),CV850)</f>
        <v>0</v>
      </c>
      <c r="FU850" s="200">
        <f>AI850*AI$2*IF($FC850="V",1,-1)*IF($Q850="Fixo",(CW850-INDEX('Curva Forward'!$C$5:$AN$13,MATCH(CONCATENATE(BD_COMERCIAL!$K850," ",BD_COMERCIAL!$L850),'Curva Forward'!$B$5:$B$13,0),MATCH(FU$4,'Curva Forward'!$C$4:$AN$4,0))),CW850)</f>
        <v>0</v>
      </c>
      <c r="FV850" s="200">
        <f>AJ850*AJ$2*IF($FC850="V",1,-1)*IF($Q850="Fixo",(CX850-INDEX('Curva Forward'!$C$5:$AN$13,MATCH(CONCATENATE(BD_COMERCIAL!$K850," ",BD_COMERCIAL!$L850),'Curva Forward'!$B$5:$B$13,0),MATCH(FV$4,'Curva Forward'!$C$4:$AN$4,0))),CX850)</f>
        <v>0</v>
      </c>
      <c r="FW850" s="200">
        <f>AK850*AK$2*IF($FC850="V",1,-1)*IF($Q850="Fixo",(CY850-INDEX('Curva Forward'!$C$5:$AN$13,MATCH(CONCATENATE(BD_COMERCIAL!$K850," ",BD_COMERCIAL!$L850),'Curva Forward'!$B$5:$B$13,0),MATCH(FW$4,'Curva Forward'!$C$4:$AN$4,0))),CY850)</f>
        <v>0</v>
      </c>
      <c r="FX850" s="200">
        <f>AL850*AL$2*IF($FC850="V",1,-1)*IF($Q850="Fixo",(CZ850-INDEX('Curva Forward'!$C$5:$AN$13,MATCH(CONCATENATE(BD_COMERCIAL!$K850," ",BD_COMERCIAL!$L850),'Curva Forward'!$B$5:$B$13,0),MATCH(FX$4,'Curva Forward'!$C$4:$AN$4,0))),CZ850)</f>
        <v>0</v>
      </c>
      <c r="FY850" s="200">
        <f>AM850*AM$2*IF($FC850="V",1,-1)*IF($Q850="Fixo",(DA850-INDEX('Curva Forward'!$C$5:$AN$13,MATCH(CONCATENATE(BD_COMERCIAL!$K850," ",BD_COMERCIAL!$L850),'Curva Forward'!$B$5:$B$13,0),MATCH(FY$4,'Curva Forward'!$C$4:$AN$4,0))),DA850)</f>
        <v>0</v>
      </c>
      <c r="FZ850" s="200">
        <f>AN850*AN$2*IF($FC850="V",1,-1)*IF($Q850="Fixo",(DB850-INDEX('Curva Forward'!$C$5:$AN$13,MATCH(CONCATENATE(BD_COMERCIAL!$K850," ",BD_COMERCIAL!$L850),'Curva Forward'!$B$5:$B$13,0),MATCH(FZ$4,'Curva Forward'!$C$4:$AN$4,0))),DB850)</f>
        <v>0</v>
      </c>
      <c r="GA850" s="200">
        <f>AO850*AO$2*IF($FC850="V",1,-1)*IF($Q850="Fixo",(DC850-INDEX('Curva Forward'!$C$5:$AN$13,MATCH(CONCATENATE(BD_COMERCIAL!$K850," ",BD_COMERCIAL!$L850),'Curva Forward'!$B$5:$B$13,0),MATCH(GA$4,'Curva Forward'!$C$4:$AN$4,0))),DC850)</f>
        <v>0</v>
      </c>
      <c r="GB850" s="200">
        <f>AP850*AP$2*IF($FC850="V",1,-1)*IF($Q850="Fixo",(DD850-INDEX('Curva Forward'!$C$5:$AN$13,MATCH(CONCATENATE(BD_COMERCIAL!$K850," ",BD_COMERCIAL!$L850),'Curva Forward'!$B$5:$B$13,0),MATCH(GB$4,'Curva Forward'!$C$4:$AN$4,0))),DD850)</f>
        <v>0</v>
      </c>
      <c r="GC850" s="200">
        <f>AQ850*AQ$2*IF($FC850="V",1,-1)*IF($Q850="Fixo",(DE850-INDEX('Curva Forward'!$C$5:$AN$13,MATCH(CONCATENATE(BD_COMERCIAL!$K850," ",BD_COMERCIAL!$L850),'Curva Forward'!$B$5:$B$13,0),MATCH(GC$4,'Curva Forward'!$C$4:$AN$4,0))),DE850)</f>
        <v>0</v>
      </c>
      <c r="GD850" s="200">
        <f>AR850*AR$2*IF($FC850="V",1,-1)*IF($Q850="Fixo",(DF850-INDEX('Curva Forward'!$C$5:$AN$13,MATCH(CONCATENATE(BD_COMERCIAL!$K850," ",BD_COMERCIAL!$L850),'Curva Forward'!$B$5:$B$13,0),MATCH(GD$4,'Curva Forward'!$C$4:$AN$4,0))),DF850)</f>
        <v>0</v>
      </c>
      <c r="GE850" s="200">
        <f>AS850*AS$2*IF($FC850="V",1,-1)*IF($Q850="Fixo",(DG850-INDEX('Curva Forward'!$C$5:$AN$13,MATCH(CONCATENATE(BD_COMERCIAL!$K850," ",BD_COMERCIAL!$L850),'Curva Forward'!$B$5:$B$13,0),MATCH(GE$4,'Curva Forward'!$C$4:$AN$4,0))),DG850)</f>
        <v>0</v>
      </c>
      <c r="GF850" s="200">
        <f>AT850*AT$2*IF($FC850="V",1,-1)*IF($Q850="Fixo",(DH850-INDEX('Curva Forward'!$C$5:$AN$13,MATCH(CONCATENATE(BD_COMERCIAL!$K850," ",BD_COMERCIAL!$L850),'Curva Forward'!$B$5:$B$13,0),MATCH(GF$4,'Curva Forward'!$C$4:$AN$4,0))),DH850)</f>
        <v>0</v>
      </c>
      <c r="GG850" s="200">
        <f>AU850*AU$2*IF($FC850="V",1,-1)*IF($Q850="Fixo",(DI850-INDEX('Curva Forward'!$C$5:$AN$13,MATCH(CONCATENATE(BD_COMERCIAL!$K850," ",BD_COMERCIAL!$L850),'Curva Forward'!$B$5:$B$13,0),MATCH(GG$4,'Curva Forward'!$C$4:$AN$4,0))),DI850)</f>
        <v>0</v>
      </c>
      <c r="GH850" s="200">
        <f>AV850*AV$2*IF($FC850="V",1,-1)*IF($Q850="Fixo",(DJ850-INDEX('Curva Forward'!$C$5:$AN$13,MATCH(CONCATENATE(BD_COMERCIAL!$K850," ",BD_COMERCIAL!$L850),'Curva Forward'!$B$5:$B$13,0),MATCH(GH$4,'Curva Forward'!$C$4:$AN$4,0))),DJ850)</f>
        <v>0</v>
      </c>
      <c r="GI850" s="200">
        <f>AW850*AW$2*IF($FC850="V",1,-1)*IF($Q850="Fixo",(DK850-INDEX('Curva Forward'!$C$5:$AN$13,MATCH(CONCATENATE(BD_COMERCIAL!$K850," ",BD_COMERCIAL!$L850),'Curva Forward'!$B$5:$B$13,0),MATCH(GI$4,'Curva Forward'!$C$4:$AN$4,0))),DK850)</f>
        <v>0</v>
      </c>
      <c r="GJ850" s="200">
        <f>AX850*AX$2*IF($FC850="V",1,-1)*IF($Q850="Fixo",(DL850-INDEX('Curva Forward'!$C$5:$AN$13,MATCH(CONCATENATE(BD_COMERCIAL!$K850," ",BD_COMERCIAL!$L850),'Curva Forward'!$B$5:$B$13,0),MATCH(GJ$4,'Curva Forward'!$C$4:$AN$4,0))),DL850)</f>
        <v>0</v>
      </c>
      <c r="GK850" s="200">
        <f>AY850*AY$2*IF($FC850="V",1,-1)*IF($Q850="Fixo",(DM850-INDEX('Curva Forward'!$C$5:$AN$13,MATCH(CONCATENATE(BD_COMERCIAL!$K850," ",BD_COMERCIAL!$L850),'Curva Forward'!$B$5:$B$13,0),MATCH(GK$4,'Curva Forward'!$C$4:$AN$4,0))),DM850)</f>
        <v>0</v>
      </c>
      <c r="GL850" s="200">
        <f>IF(EZ850="",0,CL850*CL$2*IF($FC850="V",1,-1)*IF($Q850="Fixo",(EZ850-INDEX('Curva Forward'!$C$5:$AN$13,MATCH(CONCATENATE(BD_COMERCIAL!$K850," ",BD_COMERCIAL!$L850),'Curva Forward'!$B$5:$B$13,0),MATCH(GL$4,'Curva Forward'!$C$4:$AN$4,0))),EZ850))</f>
        <v>0</v>
      </c>
      <c r="GM850" s="200">
        <f>IF(FA850="",0,CM850*CM$2*IF($FC850="V",1,-1)*IF($Q850="Fixo",(FA850-INDEX('Curva Forward'!$C$5:$AN$13,MATCH(CONCATENATE(BD_COMERCIAL!$K850," ",BD_COMERCIAL!$L850),'Curva Forward'!$B$5:$B$13,0),MATCH(GM$4,'Curva Forward'!$C$4:$AN$4,0))),FA850))</f>
        <v>0</v>
      </c>
      <c r="GN850" s="200">
        <f>IF(FB850="",0,CN850*CN$2*IF($FC850="V",1,-1)*IF($Q850="Fixo",(FB850-INDEX('Curva Forward'!$C$5:$AN$13,MATCH(CONCATENATE(BD_COMERCIAL!$K850," ",BD_COMERCIAL!$L850),'Curva Forward'!$B$5:$B$13,0),MATCH(GN$4,'Curva Forward'!$C$4:$AN$4,0))),FB850))</f>
        <v>0</v>
      </c>
      <c r="GO850" s="201">
        <f t="shared" ca="1" si="270"/>
        <v>0</v>
      </c>
      <c r="GP850" s="201">
        <f t="shared" ca="1" si="271"/>
        <v>0</v>
      </c>
    </row>
    <row r="851" spans="1:198" ht="15" customHeight="1" x14ac:dyDescent="0.25">
      <c r="A851" s="6"/>
      <c r="B851" s="7"/>
      <c r="C851" s="8"/>
      <c r="D851" s="9"/>
      <c r="E851" s="9"/>
      <c r="F851" s="113"/>
      <c r="G851" s="10"/>
      <c r="H851" s="113"/>
      <c r="I851" s="9"/>
      <c r="J851" s="166"/>
      <c r="K851" s="10"/>
      <c r="L851" s="84"/>
      <c r="M851" s="11"/>
      <c r="N851" s="12"/>
      <c r="O851" s="10"/>
      <c r="P851" s="84"/>
      <c r="Q851" s="84"/>
      <c r="R851" s="10"/>
      <c r="S851" s="14"/>
      <c r="T851" s="11"/>
      <c r="U851" s="12"/>
      <c r="V851" s="257" t="str">
        <f ca="1">IF(U851="","",
IF(U851="NA","",
IFERROR(VLOOKUP(EOMONTH(M851,-2)+1,IPCA!$A:$B,2,0),
VLOOKUP(EOMONTH(TODAY(),-2)+1,IPCA!$A:$B,2,0))/
VLOOKUP(EOMONTH(U851,-2)+1,IPCA!$A:$B,2,0)*
P851))</f>
        <v/>
      </c>
      <c r="W851" s="84"/>
      <c r="X851" s="13"/>
      <c r="Y851" s="166"/>
      <c r="AA851" s="108"/>
      <c r="AB851" s="15"/>
      <c r="AM851" s="6"/>
      <c r="AN851" s="15"/>
      <c r="AY851" s="6"/>
      <c r="AZ851" s="15"/>
      <c r="BK851" s="6"/>
      <c r="BL851" s="15"/>
      <c r="BW851" s="6"/>
      <c r="BX851" s="15"/>
      <c r="CI851" s="6"/>
      <c r="CJ851" s="16" t="str">
        <f t="shared" si="260"/>
        <v/>
      </c>
      <c r="CK851" s="16" t="str">
        <f t="shared" si="261"/>
        <v/>
      </c>
      <c r="CL851" s="16" t="str">
        <f t="shared" si="262"/>
        <v/>
      </c>
      <c r="CM851" s="16" t="str">
        <f t="shared" si="263"/>
        <v/>
      </c>
      <c r="CN851" s="16" t="str">
        <f t="shared" si="264"/>
        <v/>
      </c>
      <c r="CO851" s="18"/>
      <c r="CP851" s="15"/>
      <c r="DA851" s="6"/>
      <c r="DB851" s="15"/>
      <c r="DM851" s="6"/>
      <c r="DN851" s="15"/>
      <c r="DY851" s="6"/>
      <c r="DZ851" s="15"/>
      <c r="EK851" s="6"/>
      <c r="EL851" s="15"/>
      <c r="EW851" s="6"/>
      <c r="EX851" s="16" t="str">
        <f t="shared" ref="EX851:EX914" si="272">IF(SUM(CP851:DA851)=0,"",SUMPRODUCT(CP851:DA851,$AB$2:$AM$2)/SUM($AB$2:$AM$2))</f>
        <v/>
      </c>
      <c r="EY851" s="16" t="str">
        <f t="shared" ref="EY851:EY914" si="273">IF(SUM(DB851:DM851)=0,"",SUMPRODUCT(DB851:DM851,$AN$2:$AY$2)/SUM($AN$2:$AY$2))</f>
        <v/>
      </c>
      <c r="EZ851" s="16" t="str">
        <f t="shared" ref="EZ851:EZ914" si="274">IF(SUM(DN851:DY851)=0,"",SUMPRODUCT(DN851:DY851,$AZ$2:$BK$2)/SUM($AZ$2:$BK$2))</f>
        <v/>
      </c>
      <c r="FA851" s="16" t="str">
        <f t="shared" ref="FA851:FA914" si="275">IF(SUM(DZ851:EK851)=0,"",SUMPRODUCT(DZ851:EK851,$BL$2:$BW$2)/SUM($BL$2:$BW$2))</f>
        <v/>
      </c>
      <c r="FB851" s="160" t="str">
        <f t="shared" ref="FB851:FB914" si="276">IF(SUM(EL851:EW851)=0,"",SUMPRODUCT(EL851:EW851,$BX$2:$CI$2)/SUM($BX$2:$CI$2))</f>
        <v/>
      </c>
      <c r="FD851" s="20"/>
      <c r="FE851"/>
      <c r="FH851" s="284">
        <f t="shared" ca="1" si="265"/>
        <v>0</v>
      </c>
      <c r="FI851" s="208">
        <f t="shared" si="266"/>
        <v>0</v>
      </c>
      <c r="FK851">
        <f t="shared" si="267"/>
        <v>0</v>
      </c>
      <c r="FL851" s="201">
        <f t="shared" ca="1" si="268"/>
        <v>0</v>
      </c>
      <c r="FM851" s="201">
        <f t="shared" ca="1" si="269"/>
        <v>0</v>
      </c>
      <c r="FN851" s="200">
        <f>AB851*AB$2*IF($FC851="V",1,-1)*IF($Q851="Fixo",(CP851-INDEX('Curva Forward'!$C$5:$AN$13,MATCH(CONCATENATE(BD_COMERCIAL!$K851," ",BD_COMERCIAL!$L851),'Curva Forward'!$B$5:$B$13,0),MATCH(FN$4,'Curva Forward'!$C$4:$AN$4,0))),CP851)</f>
        <v>0</v>
      </c>
      <c r="FO851" s="200">
        <f>AC851*AC$2*IF($FC851="V",1,-1)*IF($Q851="Fixo",(CQ851-INDEX('Curva Forward'!$C$5:$AN$13,MATCH(CONCATENATE(BD_COMERCIAL!$K851," ",BD_COMERCIAL!$L851),'Curva Forward'!$B$5:$B$13,0),MATCH(FO$4,'Curva Forward'!$C$4:$AN$4,0))),CQ851)</f>
        <v>0</v>
      </c>
      <c r="FP851" s="200">
        <f>AD851*AD$2*IF($FC851="V",1,-1)*IF($Q851="Fixo",(CR851-INDEX('Curva Forward'!$C$5:$AN$13,MATCH(CONCATENATE(BD_COMERCIAL!$K851," ",BD_COMERCIAL!$L851),'Curva Forward'!$B$5:$B$13,0),MATCH(FP$4,'Curva Forward'!$C$4:$AN$4,0))),CR851)</f>
        <v>0</v>
      </c>
      <c r="FQ851" s="200">
        <f>AE851*AE$2*IF($FC851="V",1,-1)*IF($Q851="Fixo",(CS851-INDEX('Curva Forward'!$C$5:$AN$13,MATCH(CONCATENATE(BD_COMERCIAL!$K851," ",BD_COMERCIAL!$L851),'Curva Forward'!$B$5:$B$13,0),MATCH(FQ$4,'Curva Forward'!$C$4:$AN$4,0))),CS851)</f>
        <v>0</v>
      </c>
      <c r="FR851" s="200">
        <f>AF851*AF$2*IF($FC851="V",1,-1)*IF($Q851="Fixo",(CT851-INDEX('Curva Forward'!$C$5:$AN$13,MATCH(CONCATENATE(BD_COMERCIAL!$K851," ",BD_COMERCIAL!$L851),'Curva Forward'!$B$5:$B$13,0),MATCH(FR$4,'Curva Forward'!$C$4:$AN$4,0))),CT851)</f>
        <v>0</v>
      </c>
      <c r="FS851" s="200">
        <f>AG851*AG$2*IF($FC851="V",1,-1)*IF($Q851="Fixo",(CU851-INDEX('Curva Forward'!$C$5:$AN$13,MATCH(CONCATENATE(BD_COMERCIAL!$K851," ",BD_COMERCIAL!$L851),'Curva Forward'!$B$5:$B$13,0),MATCH(FS$4,'Curva Forward'!$C$4:$AN$4,0))),CU851)</f>
        <v>0</v>
      </c>
      <c r="FT851" s="200">
        <f>AH851*AH$2*IF($FC851="V",1,-1)*IF($Q851="Fixo",(CV851-INDEX('Curva Forward'!$C$5:$AN$13,MATCH(CONCATENATE(BD_COMERCIAL!$K851," ",BD_COMERCIAL!$L851),'Curva Forward'!$B$5:$B$13,0),MATCH(FT$4,'Curva Forward'!$C$4:$AN$4,0))),CV851)</f>
        <v>0</v>
      </c>
      <c r="FU851" s="200">
        <f>AI851*AI$2*IF($FC851="V",1,-1)*IF($Q851="Fixo",(CW851-INDEX('Curva Forward'!$C$5:$AN$13,MATCH(CONCATENATE(BD_COMERCIAL!$K851," ",BD_COMERCIAL!$L851),'Curva Forward'!$B$5:$B$13,0),MATCH(FU$4,'Curva Forward'!$C$4:$AN$4,0))),CW851)</f>
        <v>0</v>
      </c>
      <c r="FV851" s="200">
        <f>AJ851*AJ$2*IF($FC851="V",1,-1)*IF($Q851="Fixo",(CX851-INDEX('Curva Forward'!$C$5:$AN$13,MATCH(CONCATENATE(BD_COMERCIAL!$K851," ",BD_COMERCIAL!$L851),'Curva Forward'!$B$5:$B$13,0),MATCH(FV$4,'Curva Forward'!$C$4:$AN$4,0))),CX851)</f>
        <v>0</v>
      </c>
      <c r="FW851" s="200">
        <f>AK851*AK$2*IF($FC851="V",1,-1)*IF($Q851="Fixo",(CY851-INDEX('Curva Forward'!$C$5:$AN$13,MATCH(CONCATENATE(BD_COMERCIAL!$K851," ",BD_COMERCIAL!$L851),'Curva Forward'!$B$5:$B$13,0),MATCH(FW$4,'Curva Forward'!$C$4:$AN$4,0))),CY851)</f>
        <v>0</v>
      </c>
      <c r="FX851" s="200">
        <f>AL851*AL$2*IF($FC851="V",1,-1)*IF($Q851="Fixo",(CZ851-INDEX('Curva Forward'!$C$5:$AN$13,MATCH(CONCATENATE(BD_COMERCIAL!$K851," ",BD_COMERCIAL!$L851),'Curva Forward'!$B$5:$B$13,0),MATCH(FX$4,'Curva Forward'!$C$4:$AN$4,0))),CZ851)</f>
        <v>0</v>
      </c>
      <c r="FY851" s="200">
        <f>AM851*AM$2*IF($FC851="V",1,-1)*IF($Q851="Fixo",(DA851-INDEX('Curva Forward'!$C$5:$AN$13,MATCH(CONCATENATE(BD_COMERCIAL!$K851," ",BD_COMERCIAL!$L851),'Curva Forward'!$B$5:$B$13,0),MATCH(FY$4,'Curva Forward'!$C$4:$AN$4,0))),DA851)</f>
        <v>0</v>
      </c>
      <c r="FZ851" s="200">
        <f>AN851*AN$2*IF($FC851="V",1,-1)*IF($Q851="Fixo",(DB851-INDEX('Curva Forward'!$C$5:$AN$13,MATCH(CONCATENATE(BD_COMERCIAL!$K851," ",BD_COMERCIAL!$L851),'Curva Forward'!$B$5:$B$13,0),MATCH(FZ$4,'Curva Forward'!$C$4:$AN$4,0))),DB851)</f>
        <v>0</v>
      </c>
      <c r="GA851" s="200">
        <f>AO851*AO$2*IF($FC851="V",1,-1)*IF($Q851="Fixo",(DC851-INDEX('Curva Forward'!$C$5:$AN$13,MATCH(CONCATENATE(BD_COMERCIAL!$K851," ",BD_COMERCIAL!$L851),'Curva Forward'!$B$5:$B$13,0),MATCH(GA$4,'Curva Forward'!$C$4:$AN$4,0))),DC851)</f>
        <v>0</v>
      </c>
      <c r="GB851" s="200">
        <f>AP851*AP$2*IF($FC851="V",1,-1)*IF($Q851="Fixo",(DD851-INDEX('Curva Forward'!$C$5:$AN$13,MATCH(CONCATENATE(BD_COMERCIAL!$K851," ",BD_COMERCIAL!$L851),'Curva Forward'!$B$5:$B$13,0),MATCH(GB$4,'Curva Forward'!$C$4:$AN$4,0))),DD851)</f>
        <v>0</v>
      </c>
      <c r="GC851" s="200">
        <f>AQ851*AQ$2*IF($FC851="V",1,-1)*IF($Q851="Fixo",(DE851-INDEX('Curva Forward'!$C$5:$AN$13,MATCH(CONCATENATE(BD_COMERCIAL!$K851," ",BD_COMERCIAL!$L851),'Curva Forward'!$B$5:$B$13,0),MATCH(GC$4,'Curva Forward'!$C$4:$AN$4,0))),DE851)</f>
        <v>0</v>
      </c>
      <c r="GD851" s="200">
        <f>AR851*AR$2*IF($FC851="V",1,-1)*IF($Q851="Fixo",(DF851-INDEX('Curva Forward'!$C$5:$AN$13,MATCH(CONCATENATE(BD_COMERCIAL!$K851," ",BD_COMERCIAL!$L851),'Curva Forward'!$B$5:$B$13,0),MATCH(GD$4,'Curva Forward'!$C$4:$AN$4,0))),DF851)</f>
        <v>0</v>
      </c>
      <c r="GE851" s="200">
        <f>AS851*AS$2*IF($FC851="V",1,-1)*IF($Q851="Fixo",(DG851-INDEX('Curva Forward'!$C$5:$AN$13,MATCH(CONCATENATE(BD_COMERCIAL!$K851," ",BD_COMERCIAL!$L851),'Curva Forward'!$B$5:$B$13,0),MATCH(GE$4,'Curva Forward'!$C$4:$AN$4,0))),DG851)</f>
        <v>0</v>
      </c>
      <c r="GF851" s="200">
        <f>AT851*AT$2*IF($FC851="V",1,-1)*IF($Q851="Fixo",(DH851-INDEX('Curva Forward'!$C$5:$AN$13,MATCH(CONCATENATE(BD_COMERCIAL!$K851," ",BD_COMERCIAL!$L851),'Curva Forward'!$B$5:$B$13,0),MATCH(GF$4,'Curva Forward'!$C$4:$AN$4,0))),DH851)</f>
        <v>0</v>
      </c>
      <c r="GG851" s="200">
        <f>AU851*AU$2*IF($FC851="V",1,-1)*IF($Q851="Fixo",(DI851-INDEX('Curva Forward'!$C$5:$AN$13,MATCH(CONCATENATE(BD_COMERCIAL!$K851," ",BD_COMERCIAL!$L851),'Curva Forward'!$B$5:$B$13,0),MATCH(GG$4,'Curva Forward'!$C$4:$AN$4,0))),DI851)</f>
        <v>0</v>
      </c>
      <c r="GH851" s="200">
        <f>AV851*AV$2*IF($FC851="V",1,-1)*IF($Q851="Fixo",(DJ851-INDEX('Curva Forward'!$C$5:$AN$13,MATCH(CONCATENATE(BD_COMERCIAL!$K851," ",BD_COMERCIAL!$L851),'Curva Forward'!$B$5:$B$13,0),MATCH(GH$4,'Curva Forward'!$C$4:$AN$4,0))),DJ851)</f>
        <v>0</v>
      </c>
      <c r="GI851" s="200">
        <f>AW851*AW$2*IF($FC851="V",1,-1)*IF($Q851="Fixo",(DK851-INDEX('Curva Forward'!$C$5:$AN$13,MATCH(CONCATENATE(BD_COMERCIAL!$K851," ",BD_COMERCIAL!$L851),'Curva Forward'!$B$5:$B$13,0),MATCH(GI$4,'Curva Forward'!$C$4:$AN$4,0))),DK851)</f>
        <v>0</v>
      </c>
      <c r="GJ851" s="200">
        <f>AX851*AX$2*IF($FC851="V",1,-1)*IF($Q851="Fixo",(DL851-INDEX('Curva Forward'!$C$5:$AN$13,MATCH(CONCATENATE(BD_COMERCIAL!$K851," ",BD_COMERCIAL!$L851),'Curva Forward'!$B$5:$B$13,0),MATCH(GJ$4,'Curva Forward'!$C$4:$AN$4,0))),DL851)</f>
        <v>0</v>
      </c>
      <c r="GK851" s="200">
        <f>AY851*AY$2*IF($FC851="V",1,-1)*IF($Q851="Fixo",(DM851-INDEX('Curva Forward'!$C$5:$AN$13,MATCH(CONCATENATE(BD_COMERCIAL!$K851," ",BD_COMERCIAL!$L851),'Curva Forward'!$B$5:$B$13,0),MATCH(GK$4,'Curva Forward'!$C$4:$AN$4,0))),DM851)</f>
        <v>0</v>
      </c>
      <c r="GL851" s="200">
        <f>IF(EZ851="",0,CL851*CL$2*IF($FC851="V",1,-1)*IF($Q851="Fixo",(EZ851-INDEX('Curva Forward'!$C$5:$AN$13,MATCH(CONCATENATE(BD_COMERCIAL!$K851," ",BD_COMERCIAL!$L851),'Curva Forward'!$B$5:$B$13,0),MATCH(GL$4,'Curva Forward'!$C$4:$AN$4,0))),EZ851))</f>
        <v>0</v>
      </c>
      <c r="GM851" s="200">
        <f>IF(FA851="",0,CM851*CM$2*IF($FC851="V",1,-1)*IF($Q851="Fixo",(FA851-INDEX('Curva Forward'!$C$5:$AN$13,MATCH(CONCATENATE(BD_COMERCIAL!$K851," ",BD_COMERCIAL!$L851),'Curva Forward'!$B$5:$B$13,0),MATCH(GM$4,'Curva Forward'!$C$4:$AN$4,0))),FA851))</f>
        <v>0</v>
      </c>
      <c r="GN851" s="200">
        <f>IF(FB851="",0,CN851*CN$2*IF($FC851="V",1,-1)*IF($Q851="Fixo",(FB851-INDEX('Curva Forward'!$C$5:$AN$13,MATCH(CONCATENATE(BD_COMERCIAL!$K851," ",BD_COMERCIAL!$L851),'Curva Forward'!$B$5:$B$13,0),MATCH(GN$4,'Curva Forward'!$C$4:$AN$4,0))),FB851))</f>
        <v>0</v>
      </c>
      <c r="GO851" s="201">
        <f t="shared" ca="1" si="270"/>
        <v>0</v>
      </c>
      <c r="GP851" s="201">
        <f t="shared" ca="1" si="271"/>
        <v>0</v>
      </c>
    </row>
    <row r="852" spans="1:198" ht="15" customHeight="1" x14ac:dyDescent="0.25">
      <c r="A852" s="6"/>
      <c r="B852" s="7"/>
      <c r="C852" s="8"/>
      <c r="D852" s="9"/>
      <c r="E852" s="9"/>
      <c r="F852" s="113"/>
      <c r="G852" s="10"/>
      <c r="H852" s="113"/>
      <c r="I852" s="9"/>
      <c r="J852" s="166"/>
      <c r="K852" s="10"/>
      <c r="L852" s="84"/>
      <c r="M852" s="11"/>
      <c r="N852" s="12"/>
      <c r="O852" s="10"/>
      <c r="P852" s="84"/>
      <c r="Q852" s="84"/>
      <c r="R852" s="10"/>
      <c r="S852" s="14"/>
      <c r="T852" s="11"/>
      <c r="U852" s="12"/>
      <c r="V852" s="257" t="str">
        <f ca="1">IF(U852="","",
IF(U852="NA","",
IFERROR(VLOOKUP(EOMONTH(M852,-2)+1,IPCA!$A:$B,2,0),
VLOOKUP(EOMONTH(TODAY(),-2)+1,IPCA!$A:$B,2,0))/
VLOOKUP(EOMONTH(U852,-2)+1,IPCA!$A:$B,2,0)*
P852))</f>
        <v/>
      </c>
      <c r="W852" s="84"/>
      <c r="X852" s="13"/>
      <c r="Y852" s="166"/>
      <c r="AA852" s="108"/>
      <c r="AB852" s="15"/>
      <c r="AM852" s="6"/>
      <c r="AN852" s="15"/>
      <c r="AY852" s="6"/>
      <c r="AZ852" s="15"/>
      <c r="BK852" s="6"/>
      <c r="BL852" s="15"/>
      <c r="BW852" s="6"/>
      <c r="BX852" s="15"/>
      <c r="CI852" s="6"/>
      <c r="CJ852" s="16" t="str">
        <f t="shared" si="260"/>
        <v/>
      </c>
      <c r="CK852" s="16" t="str">
        <f t="shared" si="261"/>
        <v/>
      </c>
      <c r="CL852" s="16" t="str">
        <f t="shared" si="262"/>
        <v/>
      </c>
      <c r="CM852" s="16" t="str">
        <f t="shared" si="263"/>
        <v/>
      </c>
      <c r="CN852" s="16" t="str">
        <f t="shared" si="264"/>
        <v/>
      </c>
      <c r="CO852" s="18"/>
      <c r="CP852" s="15"/>
      <c r="DA852" s="6"/>
      <c r="DB852" s="15"/>
      <c r="DM852" s="6"/>
      <c r="DN852" s="15"/>
      <c r="DY852" s="6"/>
      <c r="DZ852" s="15"/>
      <c r="EK852" s="6"/>
      <c r="EL852" s="15"/>
      <c r="EW852" s="6"/>
      <c r="EX852" s="16" t="str">
        <f t="shared" si="272"/>
        <v/>
      </c>
      <c r="EY852" s="16" t="str">
        <f t="shared" si="273"/>
        <v/>
      </c>
      <c r="EZ852" s="16" t="str">
        <f t="shared" si="274"/>
        <v/>
      </c>
      <c r="FA852" s="16" t="str">
        <f t="shared" si="275"/>
        <v/>
      </c>
      <c r="FB852" s="160" t="str">
        <f t="shared" si="276"/>
        <v/>
      </c>
      <c r="FD852" s="20"/>
      <c r="FE852"/>
      <c r="FH852" s="284">
        <f t="shared" ca="1" si="265"/>
        <v>0</v>
      </c>
      <c r="FI852" s="208">
        <f t="shared" si="266"/>
        <v>0</v>
      </c>
      <c r="FK852">
        <f t="shared" si="267"/>
        <v>0</v>
      </c>
      <c r="FL852" s="201">
        <f t="shared" ca="1" si="268"/>
        <v>0</v>
      </c>
      <c r="FM852" s="201">
        <f t="shared" ca="1" si="269"/>
        <v>0</v>
      </c>
      <c r="FN852" s="200">
        <f>AB852*AB$2*IF($FC852="V",1,-1)*IF($Q852="Fixo",(CP852-INDEX('Curva Forward'!$C$5:$AN$13,MATCH(CONCATENATE(BD_COMERCIAL!$K852," ",BD_COMERCIAL!$L852),'Curva Forward'!$B$5:$B$13,0),MATCH(FN$4,'Curva Forward'!$C$4:$AN$4,0))),CP852)</f>
        <v>0</v>
      </c>
      <c r="FO852" s="200">
        <f>AC852*AC$2*IF($FC852="V",1,-1)*IF($Q852="Fixo",(CQ852-INDEX('Curva Forward'!$C$5:$AN$13,MATCH(CONCATENATE(BD_COMERCIAL!$K852," ",BD_COMERCIAL!$L852),'Curva Forward'!$B$5:$B$13,0),MATCH(FO$4,'Curva Forward'!$C$4:$AN$4,0))),CQ852)</f>
        <v>0</v>
      </c>
      <c r="FP852" s="200">
        <f>AD852*AD$2*IF($FC852="V",1,-1)*IF($Q852="Fixo",(CR852-INDEX('Curva Forward'!$C$5:$AN$13,MATCH(CONCATENATE(BD_COMERCIAL!$K852," ",BD_COMERCIAL!$L852),'Curva Forward'!$B$5:$B$13,0),MATCH(FP$4,'Curva Forward'!$C$4:$AN$4,0))),CR852)</f>
        <v>0</v>
      </c>
      <c r="FQ852" s="200">
        <f>AE852*AE$2*IF($FC852="V",1,-1)*IF($Q852="Fixo",(CS852-INDEX('Curva Forward'!$C$5:$AN$13,MATCH(CONCATENATE(BD_COMERCIAL!$K852," ",BD_COMERCIAL!$L852),'Curva Forward'!$B$5:$B$13,0),MATCH(FQ$4,'Curva Forward'!$C$4:$AN$4,0))),CS852)</f>
        <v>0</v>
      </c>
      <c r="FR852" s="200">
        <f>AF852*AF$2*IF($FC852="V",1,-1)*IF($Q852="Fixo",(CT852-INDEX('Curva Forward'!$C$5:$AN$13,MATCH(CONCATENATE(BD_COMERCIAL!$K852," ",BD_COMERCIAL!$L852),'Curva Forward'!$B$5:$B$13,0),MATCH(FR$4,'Curva Forward'!$C$4:$AN$4,0))),CT852)</f>
        <v>0</v>
      </c>
      <c r="FS852" s="200">
        <f>AG852*AG$2*IF($FC852="V",1,-1)*IF($Q852="Fixo",(CU852-INDEX('Curva Forward'!$C$5:$AN$13,MATCH(CONCATENATE(BD_COMERCIAL!$K852," ",BD_COMERCIAL!$L852),'Curva Forward'!$B$5:$B$13,0),MATCH(FS$4,'Curva Forward'!$C$4:$AN$4,0))),CU852)</f>
        <v>0</v>
      </c>
      <c r="FT852" s="200">
        <f>AH852*AH$2*IF($FC852="V",1,-1)*IF($Q852="Fixo",(CV852-INDEX('Curva Forward'!$C$5:$AN$13,MATCH(CONCATENATE(BD_COMERCIAL!$K852," ",BD_COMERCIAL!$L852),'Curva Forward'!$B$5:$B$13,0),MATCH(FT$4,'Curva Forward'!$C$4:$AN$4,0))),CV852)</f>
        <v>0</v>
      </c>
      <c r="FU852" s="200">
        <f>AI852*AI$2*IF($FC852="V",1,-1)*IF($Q852="Fixo",(CW852-INDEX('Curva Forward'!$C$5:$AN$13,MATCH(CONCATENATE(BD_COMERCIAL!$K852," ",BD_COMERCIAL!$L852),'Curva Forward'!$B$5:$B$13,0),MATCH(FU$4,'Curva Forward'!$C$4:$AN$4,0))),CW852)</f>
        <v>0</v>
      </c>
      <c r="FV852" s="200">
        <f>AJ852*AJ$2*IF($FC852="V",1,-1)*IF($Q852="Fixo",(CX852-INDEX('Curva Forward'!$C$5:$AN$13,MATCH(CONCATENATE(BD_COMERCIAL!$K852," ",BD_COMERCIAL!$L852),'Curva Forward'!$B$5:$B$13,0),MATCH(FV$4,'Curva Forward'!$C$4:$AN$4,0))),CX852)</f>
        <v>0</v>
      </c>
      <c r="FW852" s="200">
        <f>AK852*AK$2*IF($FC852="V",1,-1)*IF($Q852="Fixo",(CY852-INDEX('Curva Forward'!$C$5:$AN$13,MATCH(CONCATENATE(BD_COMERCIAL!$K852," ",BD_COMERCIAL!$L852),'Curva Forward'!$B$5:$B$13,0),MATCH(FW$4,'Curva Forward'!$C$4:$AN$4,0))),CY852)</f>
        <v>0</v>
      </c>
      <c r="FX852" s="200">
        <f>AL852*AL$2*IF($FC852="V",1,-1)*IF($Q852="Fixo",(CZ852-INDEX('Curva Forward'!$C$5:$AN$13,MATCH(CONCATENATE(BD_COMERCIAL!$K852," ",BD_COMERCIAL!$L852),'Curva Forward'!$B$5:$B$13,0),MATCH(FX$4,'Curva Forward'!$C$4:$AN$4,0))),CZ852)</f>
        <v>0</v>
      </c>
      <c r="FY852" s="200">
        <f>AM852*AM$2*IF($FC852="V",1,-1)*IF($Q852="Fixo",(DA852-INDEX('Curva Forward'!$C$5:$AN$13,MATCH(CONCATENATE(BD_COMERCIAL!$K852," ",BD_COMERCIAL!$L852),'Curva Forward'!$B$5:$B$13,0),MATCH(FY$4,'Curva Forward'!$C$4:$AN$4,0))),DA852)</f>
        <v>0</v>
      </c>
      <c r="FZ852" s="200">
        <f>AN852*AN$2*IF($FC852="V",1,-1)*IF($Q852="Fixo",(DB852-INDEX('Curva Forward'!$C$5:$AN$13,MATCH(CONCATENATE(BD_COMERCIAL!$K852," ",BD_COMERCIAL!$L852),'Curva Forward'!$B$5:$B$13,0),MATCH(FZ$4,'Curva Forward'!$C$4:$AN$4,0))),DB852)</f>
        <v>0</v>
      </c>
      <c r="GA852" s="200">
        <f>AO852*AO$2*IF($FC852="V",1,-1)*IF($Q852="Fixo",(DC852-INDEX('Curva Forward'!$C$5:$AN$13,MATCH(CONCATENATE(BD_COMERCIAL!$K852," ",BD_COMERCIAL!$L852),'Curva Forward'!$B$5:$B$13,0),MATCH(GA$4,'Curva Forward'!$C$4:$AN$4,0))),DC852)</f>
        <v>0</v>
      </c>
      <c r="GB852" s="200">
        <f>AP852*AP$2*IF($FC852="V",1,-1)*IF($Q852="Fixo",(DD852-INDEX('Curva Forward'!$C$5:$AN$13,MATCH(CONCATENATE(BD_COMERCIAL!$K852," ",BD_COMERCIAL!$L852),'Curva Forward'!$B$5:$B$13,0),MATCH(GB$4,'Curva Forward'!$C$4:$AN$4,0))),DD852)</f>
        <v>0</v>
      </c>
      <c r="GC852" s="200">
        <f>AQ852*AQ$2*IF($FC852="V",1,-1)*IF($Q852="Fixo",(DE852-INDEX('Curva Forward'!$C$5:$AN$13,MATCH(CONCATENATE(BD_COMERCIAL!$K852," ",BD_COMERCIAL!$L852),'Curva Forward'!$B$5:$B$13,0),MATCH(GC$4,'Curva Forward'!$C$4:$AN$4,0))),DE852)</f>
        <v>0</v>
      </c>
      <c r="GD852" s="200">
        <f>AR852*AR$2*IF($FC852="V",1,-1)*IF($Q852="Fixo",(DF852-INDEX('Curva Forward'!$C$5:$AN$13,MATCH(CONCATENATE(BD_COMERCIAL!$K852," ",BD_COMERCIAL!$L852),'Curva Forward'!$B$5:$B$13,0),MATCH(GD$4,'Curva Forward'!$C$4:$AN$4,0))),DF852)</f>
        <v>0</v>
      </c>
      <c r="GE852" s="200">
        <f>AS852*AS$2*IF($FC852="V",1,-1)*IF($Q852="Fixo",(DG852-INDEX('Curva Forward'!$C$5:$AN$13,MATCH(CONCATENATE(BD_COMERCIAL!$K852," ",BD_COMERCIAL!$L852),'Curva Forward'!$B$5:$B$13,0),MATCH(GE$4,'Curva Forward'!$C$4:$AN$4,0))),DG852)</f>
        <v>0</v>
      </c>
      <c r="GF852" s="200">
        <f>AT852*AT$2*IF($FC852="V",1,-1)*IF($Q852="Fixo",(DH852-INDEX('Curva Forward'!$C$5:$AN$13,MATCH(CONCATENATE(BD_COMERCIAL!$K852," ",BD_COMERCIAL!$L852),'Curva Forward'!$B$5:$B$13,0),MATCH(GF$4,'Curva Forward'!$C$4:$AN$4,0))),DH852)</f>
        <v>0</v>
      </c>
      <c r="GG852" s="200">
        <f>AU852*AU$2*IF($FC852="V",1,-1)*IF($Q852="Fixo",(DI852-INDEX('Curva Forward'!$C$5:$AN$13,MATCH(CONCATENATE(BD_COMERCIAL!$K852," ",BD_COMERCIAL!$L852),'Curva Forward'!$B$5:$B$13,0),MATCH(GG$4,'Curva Forward'!$C$4:$AN$4,0))),DI852)</f>
        <v>0</v>
      </c>
      <c r="GH852" s="200">
        <f>AV852*AV$2*IF($FC852="V",1,-1)*IF($Q852="Fixo",(DJ852-INDEX('Curva Forward'!$C$5:$AN$13,MATCH(CONCATENATE(BD_COMERCIAL!$K852," ",BD_COMERCIAL!$L852),'Curva Forward'!$B$5:$B$13,0),MATCH(GH$4,'Curva Forward'!$C$4:$AN$4,0))),DJ852)</f>
        <v>0</v>
      </c>
      <c r="GI852" s="200">
        <f>AW852*AW$2*IF($FC852="V",1,-1)*IF($Q852="Fixo",(DK852-INDEX('Curva Forward'!$C$5:$AN$13,MATCH(CONCATENATE(BD_COMERCIAL!$K852," ",BD_COMERCIAL!$L852),'Curva Forward'!$B$5:$B$13,0),MATCH(GI$4,'Curva Forward'!$C$4:$AN$4,0))),DK852)</f>
        <v>0</v>
      </c>
      <c r="GJ852" s="200">
        <f>AX852*AX$2*IF($FC852="V",1,-1)*IF($Q852="Fixo",(DL852-INDEX('Curva Forward'!$C$5:$AN$13,MATCH(CONCATENATE(BD_COMERCIAL!$K852," ",BD_COMERCIAL!$L852),'Curva Forward'!$B$5:$B$13,0),MATCH(GJ$4,'Curva Forward'!$C$4:$AN$4,0))),DL852)</f>
        <v>0</v>
      </c>
      <c r="GK852" s="200">
        <f>AY852*AY$2*IF($FC852="V",1,-1)*IF($Q852="Fixo",(DM852-INDEX('Curva Forward'!$C$5:$AN$13,MATCH(CONCATENATE(BD_COMERCIAL!$K852," ",BD_COMERCIAL!$L852),'Curva Forward'!$B$5:$B$13,0),MATCH(GK$4,'Curva Forward'!$C$4:$AN$4,0))),DM852)</f>
        <v>0</v>
      </c>
      <c r="GL852" s="200">
        <f>IF(EZ852="",0,CL852*CL$2*IF($FC852="V",1,-1)*IF($Q852="Fixo",(EZ852-INDEX('Curva Forward'!$C$5:$AN$13,MATCH(CONCATENATE(BD_COMERCIAL!$K852," ",BD_COMERCIAL!$L852),'Curva Forward'!$B$5:$B$13,0),MATCH(GL$4,'Curva Forward'!$C$4:$AN$4,0))),EZ852))</f>
        <v>0</v>
      </c>
      <c r="GM852" s="200">
        <f>IF(FA852="",0,CM852*CM$2*IF($FC852="V",1,-1)*IF($Q852="Fixo",(FA852-INDEX('Curva Forward'!$C$5:$AN$13,MATCH(CONCATENATE(BD_COMERCIAL!$K852," ",BD_COMERCIAL!$L852),'Curva Forward'!$B$5:$B$13,0),MATCH(GM$4,'Curva Forward'!$C$4:$AN$4,0))),FA852))</f>
        <v>0</v>
      </c>
      <c r="GN852" s="200">
        <f>IF(FB852="",0,CN852*CN$2*IF($FC852="V",1,-1)*IF($Q852="Fixo",(FB852-INDEX('Curva Forward'!$C$5:$AN$13,MATCH(CONCATENATE(BD_COMERCIAL!$K852," ",BD_COMERCIAL!$L852),'Curva Forward'!$B$5:$B$13,0),MATCH(GN$4,'Curva Forward'!$C$4:$AN$4,0))),FB852))</f>
        <v>0</v>
      </c>
      <c r="GO852" s="201">
        <f t="shared" ca="1" si="270"/>
        <v>0</v>
      </c>
      <c r="GP852" s="201">
        <f t="shared" ca="1" si="271"/>
        <v>0</v>
      </c>
    </row>
    <row r="853" spans="1:198" ht="15" customHeight="1" x14ac:dyDescent="0.25">
      <c r="A853" s="6"/>
      <c r="B853" s="7"/>
      <c r="C853" s="8"/>
      <c r="D853" s="9"/>
      <c r="E853" s="9"/>
      <c r="F853" s="113"/>
      <c r="G853" s="10"/>
      <c r="H853" s="113"/>
      <c r="I853" s="9"/>
      <c r="J853" s="166"/>
      <c r="K853" s="10"/>
      <c r="L853" s="84"/>
      <c r="M853" s="11"/>
      <c r="N853" s="12"/>
      <c r="O853" s="10"/>
      <c r="P853" s="84"/>
      <c r="Q853" s="84"/>
      <c r="R853" s="10"/>
      <c r="S853" s="14"/>
      <c r="T853" s="11"/>
      <c r="U853" s="12"/>
      <c r="V853" s="257" t="str">
        <f ca="1">IF(U853="","",
IF(U853="NA","",
IFERROR(VLOOKUP(EOMONTH(M853,-2)+1,IPCA!$A:$B,2,0),
VLOOKUP(EOMONTH(TODAY(),-2)+1,IPCA!$A:$B,2,0))/
VLOOKUP(EOMONTH(U853,-2)+1,IPCA!$A:$B,2,0)*
P853))</f>
        <v/>
      </c>
      <c r="W853" s="84"/>
      <c r="X853" s="13"/>
      <c r="Y853" s="166"/>
      <c r="AA853" s="108"/>
      <c r="AB853" s="15"/>
      <c r="AM853" s="6"/>
      <c r="AN853" s="15"/>
      <c r="AY853" s="6"/>
      <c r="AZ853" s="15"/>
      <c r="BK853" s="6"/>
      <c r="BL853" s="15"/>
      <c r="BW853" s="6"/>
      <c r="BX853" s="15"/>
      <c r="CI853" s="6"/>
      <c r="CJ853" s="16" t="str">
        <f t="shared" si="260"/>
        <v/>
      </c>
      <c r="CK853" s="16" t="str">
        <f t="shared" si="261"/>
        <v/>
      </c>
      <c r="CL853" s="16" t="str">
        <f t="shared" si="262"/>
        <v/>
      </c>
      <c r="CM853" s="16" t="str">
        <f t="shared" si="263"/>
        <v/>
      </c>
      <c r="CN853" s="16" t="str">
        <f t="shared" si="264"/>
        <v/>
      </c>
      <c r="CO853" s="18"/>
      <c r="CP853" s="15"/>
      <c r="DA853" s="6"/>
      <c r="DB853" s="15"/>
      <c r="DM853" s="6"/>
      <c r="DN853" s="15"/>
      <c r="DY853" s="6"/>
      <c r="DZ853" s="15"/>
      <c r="EK853" s="6"/>
      <c r="EL853" s="15"/>
      <c r="EW853" s="6"/>
      <c r="EX853" s="16" t="str">
        <f t="shared" si="272"/>
        <v/>
      </c>
      <c r="EY853" s="16" t="str">
        <f t="shared" si="273"/>
        <v/>
      </c>
      <c r="EZ853" s="16" t="str">
        <f t="shared" si="274"/>
        <v/>
      </c>
      <c r="FA853" s="16" t="str">
        <f t="shared" si="275"/>
        <v/>
      </c>
      <c r="FB853" s="160" t="str">
        <f t="shared" si="276"/>
        <v/>
      </c>
      <c r="FD853" s="20"/>
      <c r="FE853"/>
      <c r="FH853" s="284">
        <f t="shared" ca="1" si="265"/>
        <v>0</v>
      </c>
      <c r="FI853" s="208">
        <f t="shared" si="266"/>
        <v>0</v>
      </c>
      <c r="FK853">
        <f t="shared" si="267"/>
        <v>0</v>
      </c>
      <c r="FL853" s="201">
        <f t="shared" ca="1" si="268"/>
        <v>0</v>
      </c>
      <c r="FM853" s="201">
        <f t="shared" ca="1" si="269"/>
        <v>0</v>
      </c>
      <c r="FN853" s="200">
        <f>AB853*AB$2*IF($FC853="V",1,-1)*IF($Q853="Fixo",(CP853-INDEX('Curva Forward'!$C$5:$AN$13,MATCH(CONCATENATE(BD_COMERCIAL!$K853," ",BD_COMERCIAL!$L853),'Curva Forward'!$B$5:$B$13,0),MATCH(FN$4,'Curva Forward'!$C$4:$AN$4,0))),CP853)</f>
        <v>0</v>
      </c>
      <c r="FO853" s="200">
        <f>AC853*AC$2*IF($FC853="V",1,-1)*IF($Q853="Fixo",(CQ853-INDEX('Curva Forward'!$C$5:$AN$13,MATCH(CONCATENATE(BD_COMERCIAL!$K853," ",BD_COMERCIAL!$L853),'Curva Forward'!$B$5:$B$13,0),MATCH(FO$4,'Curva Forward'!$C$4:$AN$4,0))),CQ853)</f>
        <v>0</v>
      </c>
      <c r="FP853" s="200">
        <f>AD853*AD$2*IF($FC853="V",1,-1)*IF($Q853="Fixo",(CR853-INDEX('Curva Forward'!$C$5:$AN$13,MATCH(CONCATENATE(BD_COMERCIAL!$K853," ",BD_COMERCIAL!$L853),'Curva Forward'!$B$5:$B$13,0),MATCH(FP$4,'Curva Forward'!$C$4:$AN$4,0))),CR853)</f>
        <v>0</v>
      </c>
      <c r="FQ853" s="200">
        <f>AE853*AE$2*IF($FC853="V",1,-1)*IF($Q853="Fixo",(CS853-INDEX('Curva Forward'!$C$5:$AN$13,MATCH(CONCATENATE(BD_COMERCIAL!$K853," ",BD_COMERCIAL!$L853),'Curva Forward'!$B$5:$B$13,0),MATCH(FQ$4,'Curva Forward'!$C$4:$AN$4,0))),CS853)</f>
        <v>0</v>
      </c>
      <c r="FR853" s="200">
        <f>AF853*AF$2*IF($FC853="V",1,-1)*IF($Q853="Fixo",(CT853-INDEX('Curva Forward'!$C$5:$AN$13,MATCH(CONCATENATE(BD_COMERCIAL!$K853," ",BD_COMERCIAL!$L853),'Curva Forward'!$B$5:$B$13,0),MATCH(FR$4,'Curva Forward'!$C$4:$AN$4,0))),CT853)</f>
        <v>0</v>
      </c>
      <c r="FS853" s="200">
        <f>AG853*AG$2*IF($FC853="V",1,-1)*IF($Q853="Fixo",(CU853-INDEX('Curva Forward'!$C$5:$AN$13,MATCH(CONCATENATE(BD_COMERCIAL!$K853," ",BD_COMERCIAL!$L853),'Curva Forward'!$B$5:$B$13,0),MATCH(FS$4,'Curva Forward'!$C$4:$AN$4,0))),CU853)</f>
        <v>0</v>
      </c>
      <c r="FT853" s="200">
        <f>AH853*AH$2*IF($FC853="V",1,-1)*IF($Q853="Fixo",(CV853-INDEX('Curva Forward'!$C$5:$AN$13,MATCH(CONCATENATE(BD_COMERCIAL!$K853," ",BD_COMERCIAL!$L853),'Curva Forward'!$B$5:$B$13,0),MATCH(FT$4,'Curva Forward'!$C$4:$AN$4,0))),CV853)</f>
        <v>0</v>
      </c>
      <c r="FU853" s="200">
        <f>AI853*AI$2*IF($FC853="V",1,-1)*IF($Q853="Fixo",(CW853-INDEX('Curva Forward'!$C$5:$AN$13,MATCH(CONCATENATE(BD_COMERCIAL!$K853," ",BD_COMERCIAL!$L853),'Curva Forward'!$B$5:$B$13,0),MATCH(FU$4,'Curva Forward'!$C$4:$AN$4,0))),CW853)</f>
        <v>0</v>
      </c>
      <c r="FV853" s="200">
        <f>AJ853*AJ$2*IF($FC853="V",1,-1)*IF($Q853="Fixo",(CX853-INDEX('Curva Forward'!$C$5:$AN$13,MATCH(CONCATENATE(BD_COMERCIAL!$K853," ",BD_COMERCIAL!$L853),'Curva Forward'!$B$5:$B$13,0),MATCH(FV$4,'Curva Forward'!$C$4:$AN$4,0))),CX853)</f>
        <v>0</v>
      </c>
      <c r="FW853" s="200">
        <f>AK853*AK$2*IF($FC853="V",1,-1)*IF($Q853="Fixo",(CY853-INDEX('Curva Forward'!$C$5:$AN$13,MATCH(CONCATENATE(BD_COMERCIAL!$K853," ",BD_COMERCIAL!$L853),'Curva Forward'!$B$5:$B$13,0),MATCH(FW$4,'Curva Forward'!$C$4:$AN$4,0))),CY853)</f>
        <v>0</v>
      </c>
      <c r="FX853" s="200">
        <f>AL853*AL$2*IF($FC853="V",1,-1)*IF($Q853="Fixo",(CZ853-INDEX('Curva Forward'!$C$5:$AN$13,MATCH(CONCATENATE(BD_COMERCIAL!$K853," ",BD_COMERCIAL!$L853),'Curva Forward'!$B$5:$B$13,0),MATCH(FX$4,'Curva Forward'!$C$4:$AN$4,0))),CZ853)</f>
        <v>0</v>
      </c>
      <c r="FY853" s="200">
        <f>AM853*AM$2*IF($FC853="V",1,-1)*IF($Q853="Fixo",(DA853-INDEX('Curva Forward'!$C$5:$AN$13,MATCH(CONCATENATE(BD_COMERCIAL!$K853," ",BD_COMERCIAL!$L853),'Curva Forward'!$B$5:$B$13,0),MATCH(FY$4,'Curva Forward'!$C$4:$AN$4,0))),DA853)</f>
        <v>0</v>
      </c>
      <c r="FZ853" s="200">
        <f>AN853*AN$2*IF($FC853="V",1,-1)*IF($Q853="Fixo",(DB853-INDEX('Curva Forward'!$C$5:$AN$13,MATCH(CONCATENATE(BD_COMERCIAL!$K853," ",BD_COMERCIAL!$L853),'Curva Forward'!$B$5:$B$13,0),MATCH(FZ$4,'Curva Forward'!$C$4:$AN$4,0))),DB853)</f>
        <v>0</v>
      </c>
      <c r="GA853" s="200">
        <f>AO853*AO$2*IF($FC853="V",1,-1)*IF($Q853="Fixo",(DC853-INDEX('Curva Forward'!$C$5:$AN$13,MATCH(CONCATENATE(BD_COMERCIAL!$K853," ",BD_COMERCIAL!$L853),'Curva Forward'!$B$5:$B$13,0),MATCH(GA$4,'Curva Forward'!$C$4:$AN$4,0))),DC853)</f>
        <v>0</v>
      </c>
      <c r="GB853" s="200">
        <f>AP853*AP$2*IF($FC853="V",1,-1)*IF($Q853="Fixo",(DD853-INDEX('Curva Forward'!$C$5:$AN$13,MATCH(CONCATENATE(BD_COMERCIAL!$K853," ",BD_COMERCIAL!$L853),'Curva Forward'!$B$5:$B$13,0),MATCH(GB$4,'Curva Forward'!$C$4:$AN$4,0))),DD853)</f>
        <v>0</v>
      </c>
      <c r="GC853" s="200">
        <f>AQ853*AQ$2*IF($FC853="V",1,-1)*IF($Q853="Fixo",(DE853-INDEX('Curva Forward'!$C$5:$AN$13,MATCH(CONCATENATE(BD_COMERCIAL!$K853," ",BD_COMERCIAL!$L853),'Curva Forward'!$B$5:$B$13,0),MATCH(GC$4,'Curva Forward'!$C$4:$AN$4,0))),DE853)</f>
        <v>0</v>
      </c>
      <c r="GD853" s="200">
        <f>AR853*AR$2*IF($FC853="V",1,-1)*IF($Q853="Fixo",(DF853-INDEX('Curva Forward'!$C$5:$AN$13,MATCH(CONCATENATE(BD_COMERCIAL!$K853," ",BD_COMERCIAL!$L853),'Curva Forward'!$B$5:$B$13,0),MATCH(GD$4,'Curva Forward'!$C$4:$AN$4,0))),DF853)</f>
        <v>0</v>
      </c>
      <c r="GE853" s="200">
        <f>AS853*AS$2*IF($FC853="V",1,-1)*IF($Q853="Fixo",(DG853-INDEX('Curva Forward'!$C$5:$AN$13,MATCH(CONCATENATE(BD_COMERCIAL!$K853," ",BD_COMERCIAL!$L853),'Curva Forward'!$B$5:$B$13,0),MATCH(GE$4,'Curva Forward'!$C$4:$AN$4,0))),DG853)</f>
        <v>0</v>
      </c>
      <c r="GF853" s="200">
        <f>AT853*AT$2*IF($FC853="V",1,-1)*IF($Q853="Fixo",(DH853-INDEX('Curva Forward'!$C$5:$AN$13,MATCH(CONCATENATE(BD_COMERCIAL!$K853," ",BD_COMERCIAL!$L853),'Curva Forward'!$B$5:$B$13,0),MATCH(GF$4,'Curva Forward'!$C$4:$AN$4,0))),DH853)</f>
        <v>0</v>
      </c>
      <c r="GG853" s="200">
        <f>AU853*AU$2*IF($FC853="V",1,-1)*IF($Q853="Fixo",(DI853-INDEX('Curva Forward'!$C$5:$AN$13,MATCH(CONCATENATE(BD_COMERCIAL!$K853," ",BD_COMERCIAL!$L853),'Curva Forward'!$B$5:$B$13,0),MATCH(GG$4,'Curva Forward'!$C$4:$AN$4,0))),DI853)</f>
        <v>0</v>
      </c>
      <c r="GH853" s="200">
        <f>AV853*AV$2*IF($FC853="V",1,-1)*IF($Q853="Fixo",(DJ853-INDEX('Curva Forward'!$C$5:$AN$13,MATCH(CONCATENATE(BD_COMERCIAL!$K853," ",BD_COMERCIAL!$L853),'Curva Forward'!$B$5:$B$13,0),MATCH(GH$4,'Curva Forward'!$C$4:$AN$4,0))),DJ853)</f>
        <v>0</v>
      </c>
      <c r="GI853" s="200">
        <f>AW853*AW$2*IF($FC853="V",1,-1)*IF($Q853="Fixo",(DK853-INDEX('Curva Forward'!$C$5:$AN$13,MATCH(CONCATENATE(BD_COMERCIAL!$K853," ",BD_COMERCIAL!$L853),'Curva Forward'!$B$5:$B$13,0),MATCH(GI$4,'Curva Forward'!$C$4:$AN$4,0))),DK853)</f>
        <v>0</v>
      </c>
      <c r="GJ853" s="200">
        <f>AX853*AX$2*IF($FC853="V",1,-1)*IF($Q853="Fixo",(DL853-INDEX('Curva Forward'!$C$5:$AN$13,MATCH(CONCATENATE(BD_COMERCIAL!$K853," ",BD_COMERCIAL!$L853),'Curva Forward'!$B$5:$B$13,0),MATCH(GJ$4,'Curva Forward'!$C$4:$AN$4,0))),DL853)</f>
        <v>0</v>
      </c>
      <c r="GK853" s="200">
        <f>AY853*AY$2*IF($FC853="V",1,-1)*IF($Q853="Fixo",(DM853-INDEX('Curva Forward'!$C$5:$AN$13,MATCH(CONCATENATE(BD_COMERCIAL!$K853," ",BD_COMERCIAL!$L853),'Curva Forward'!$B$5:$B$13,0),MATCH(GK$4,'Curva Forward'!$C$4:$AN$4,0))),DM853)</f>
        <v>0</v>
      </c>
      <c r="GL853" s="200">
        <f>IF(EZ853="",0,CL853*CL$2*IF($FC853="V",1,-1)*IF($Q853="Fixo",(EZ853-INDEX('Curva Forward'!$C$5:$AN$13,MATCH(CONCATENATE(BD_COMERCIAL!$K853," ",BD_COMERCIAL!$L853),'Curva Forward'!$B$5:$B$13,0),MATCH(GL$4,'Curva Forward'!$C$4:$AN$4,0))),EZ853))</f>
        <v>0</v>
      </c>
      <c r="GM853" s="200">
        <f>IF(FA853="",0,CM853*CM$2*IF($FC853="V",1,-1)*IF($Q853="Fixo",(FA853-INDEX('Curva Forward'!$C$5:$AN$13,MATCH(CONCATENATE(BD_COMERCIAL!$K853," ",BD_COMERCIAL!$L853),'Curva Forward'!$B$5:$B$13,0),MATCH(GM$4,'Curva Forward'!$C$4:$AN$4,0))),FA853))</f>
        <v>0</v>
      </c>
      <c r="GN853" s="200">
        <f>IF(FB853="",0,CN853*CN$2*IF($FC853="V",1,-1)*IF($Q853="Fixo",(FB853-INDEX('Curva Forward'!$C$5:$AN$13,MATCH(CONCATENATE(BD_COMERCIAL!$K853," ",BD_COMERCIAL!$L853),'Curva Forward'!$B$5:$B$13,0),MATCH(GN$4,'Curva Forward'!$C$4:$AN$4,0))),FB853))</f>
        <v>0</v>
      </c>
      <c r="GO853" s="201">
        <f t="shared" ca="1" si="270"/>
        <v>0</v>
      </c>
      <c r="GP853" s="201">
        <f t="shared" ca="1" si="271"/>
        <v>0</v>
      </c>
    </row>
    <row r="854" spans="1:198" ht="15" customHeight="1" x14ac:dyDescent="0.25">
      <c r="A854" s="6"/>
      <c r="B854" s="7"/>
      <c r="C854" s="8"/>
      <c r="D854" s="9"/>
      <c r="E854" s="9"/>
      <c r="F854" s="113"/>
      <c r="G854" s="10"/>
      <c r="H854" s="113"/>
      <c r="I854" s="9"/>
      <c r="J854" s="166"/>
      <c r="K854" s="10"/>
      <c r="L854" s="84"/>
      <c r="M854" s="11"/>
      <c r="N854" s="12"/>
      <c r="O854" s="10"/>
      <c r="P854" s="84"/>
      <c r="Q854" s="84"/>
      <c r="R854" s="10"/>
      <c r="S854" s="14"/>
      <c r="T854" s="11"/>
      <c r="U854" s="12"/>
      <c r="V854" s="257" t="str">
        <f ca="1">IF(U854="","",
IF(U854="NA","",
IFERROR(VLOOKUP(EOMONTH(M854,-2)+1,IPCA!$A:$B,2,0),
VLOOKUP(EOMONTH(TODAY(),-2)+1,IPCA!$A:$B,2,0))/
VLOOKUP(EOMONTH(U854,-2)+1,IPCA!$A:$B,2,0)*
P854))</f>
        <v/>
      </c>
      <c r="W854" s="84"/>
      <c r="X854" s="13"/>
      <c r="Y854" s="166"/>
      <c r="AA854" s="108"/>
      <c r="AB854" s="15"/>
      <c r="AM854" s="6"/>
      <c r="AN854" s="15"/>
      <c r="AY854" s="6"/>
      <c r="AZ854" s="15"/>
      <c r="BK854" s="6"/>
      <c r="BL854" s="15"/>
      <c r="BW854" s="6"/>
      <c r="BX854" s="15"/>
      <c r="CI854" s="6"/>
      <c r="CJ854" s="16" t="str">
        <f t="shared" si="260"/>
        <v/>
      </c>
      <c r="CK854" s="16" t="str">
        <f t="shared" si="261"/>
        <v/>
      </c>
      <c r="CL854" s="16" t="str">
        <f t="shared" si="262"/>
        <v/>
      </c>
      <c r="CM854" s="16" t="str">
        <f t="shared" si="263"/>
        <v/>
      </c>
      <c r="CN854" s="16" t="str">
        <f t="shared" si="264"/>
        <v/>
      </c>
      <c r="CO854" s="18"/>
      <c r="CP854" s="15"/>
      <c r="DA854" s="6"/>
      <c r="DB854" s="15"/>
      <c r="DM854" s="6"/>
      <c r="DN854" s="15"/>
      <c r="DY854" s="6"/>
      <c r="DZ854" s="15"/>
      <c r="EK854" s="6"/>
      <c r="EL854" s="15"/>
      <c r="EW854" s="6"/>
      <c r="EX854" s="16" t="str">
        <f t="shared" si="272"/>
        <v/>
      </c>
      <c r="EY854" s="16" t="str">
        <f t="shared" si="273"/>
        <v/>
      </c>
      <c r="EZ854" s="16" t="str">
        <f t="shared" si="274"/>
        <v/>
      </c>
      <c r="FA854" s="16" t="str">
        <f t="shared" si="275"/>
        <v/>
      </c>
      <c r="FB854" s="160" t="str">
        <f t="shared" si="276"/>
        <v/>
      </c>
      <c r="FD854" s="20"/>
      <c r="FE854"/>
      <c r="FH854" s="284">
        <f t="shared" ca="1" si="265"/>
        <v>0</v>
      </c>
      <c r="FI854" s="208">
        <f t="shared" si="266"/>
        <v>0</v>
      </c>
      <c r="FK854">
        <f t="shared" si="267"/>
        <v>0</v>
      </c>
      <c r="FL854" s="201">
        <f t="shared" ca="1" si="268"/>
        <v>0</v>
      </c>
      <c r="FM854" s="201">
        <f t="shared" ca="1" si="269"/>
        <v>0</v>
      </c>
      <c r="FN854" s="200">
        <f>AB854*AB$2*IF($FC854="V",1,-1)*IF($Q854="Fixo",(CP854-INDEX('Curva Forward'!$C$5:$AN$13,MATCH(CONCATENATE(BD_COMERCIAL!$K854," ",BD_COMERCIAL!$L854),'Curva Forward'!$B$5:$B$13,0),MATCH(FN$4,'Curva Forward'!$C$4:$AN$4,0))),CP854)</f>
        <v>0</v>
      </c>
      <c r="FO854" s="200">
        <f>AC854*AC$2*IF($FC854="V",1,-1)*IF($Q854="Fixo",(CQ854-INDEX('Curva Forward'!$C$5:$AN$13,MATCH(CONCATENATE(BD_COMERCIAL!$K854," ",BD_COMERCIAL!$L854),'Curva Forward'!$B$5:$B$13,0),MATCH(FO$4,'Curva Forward'!$C$4:$AN$4,0))),CQ854)</f>
        <v>0</v>
      </c>
      <c r="FP854" s="200">
        <f>AD854*AD$2*IF($FC854="V",1,-1)*IF($Q854="Fixo",(CR854-INDEX('Curva Forward'!$C$5:$AN$13,MATCH(CONCATENATE(BD_COMERCIAL!$K854," ",BD_COMERCIAL!$L854),'Curva Forward'!$B$5:$B$13,0),MATCH(FP$4,'Curva Forward'!$C$4:$AN$4,0))),CR854)</f>
        <v>0</v>
      </c>
      <c r="FQ854" s="200">
        <f>AE854*AE$2*IF($FC854="V",1,-1)*IF($Q854="Fixo",(CS854-INDEX('Curva Forward'!$C$5:$AN$13,MATCH(CONCATENATE(BD_COMERCIAL!$K854," ",BD_COMERCIAL!$L854),'Curva Forward'!$B$5:$B$13,0),MATCH(FQ$4,'Curva Forward'!$C$4:$AN$4,0))),CS854)</f>
        <v>0</v>
      </c>
      <c r="FR854" s="200">
        <f>AF854*AF$2*IF($FC854="V",1,-1)*IF($Q854="Fixo",(CT854-INDEX('Curva Forward'!$C$5:$AN$13,MATCH(CONCATENATE(BD_COMERCIAL!$K854," ",BD_COMERCIAL!$L854),'Curva Forward'!$B$5:$B$13,0),MATCH(FR$4,'Curva Forward'!$C$4:$AN$4,0))),CT854)</f>
        <v>0</v>
      </c>
      <c r="FS854" s="200">
        <f>AG854*AG$2*IF($FC854="V",1,-1)*IF($Q854="Fixo",(CU854-INDEX('Curva Forward'!$C$5:$AN$13,MATCH(CONCATENATE(BD_COMERCIAL!$K854," ",BD_COMERCIAL!$L854),'Curva Forward'!$B$5:$B$13,0),MATCH(FS$4,'Curva Forward'!$C$4:$AN$4,0))),CU854)</f>
        <v>0</v>
      </c>
      <c r="FT854" s="200">
        <f>AH854*AH$2*IF($FC854="V",1,-1)*IF($Q854="Fixo",(CV854-INDEX('Curva Forward'!$C$5:$AN$13,MATCH(CONCATENATE(BD_COMERCIAL!$K854," ",BD_COMERCIAL!$L854),'Curva Forward'!$B$5:$B$13,0),MATCH(FT$4,'Curva Forward'!$C$4:$AN$4,0))),CV854)</f>
        <v>0</v>
      </c>
      <c r="FU854" s="200">
        <f>AI854*AI$2*IF($FC854="V",1,-1)*IF($Q854="Fixo",(CW854-INDEX('Curva Forward'!$C$5:$AN$13,MATCH(CONCATENATE(BD_COMERCIAL!$K854," ",BD_COMERCIAL!$L854),'Curva Forward'!$B$5:$B$13,0),MATCH(FU$4,'Curva Forward'!$C$4:$AN$4,0))),CW854)</f>
        <v>0</v>
      </c>
      <c r="FV854" s="200">
        <f>AJ854*AJ$2*IF($FC854="V",1,-1)*IF($Q854="Fixo",(CX854-INDEX('Curva Forward'!$C$5:$AN$13,MATCH(CONCATENATE(BD_COMERCIAL!$K854," ",BD_COMERCIAL!$L854),'Curva Forward'!$B$5:$B$13,0),MATCH(FV$4,'Curva Forward'!$C$4:$AN$4,0))),CX854)</f>
        <v>0</v>
      </c>
      <c r="FW854" s="200">
        <f>AK854*AK$2*IF($FC854="V",1,-1)*IF($Q854="Fixo",(CY854-INDEX('Curva Forward'!$C$5:$AN$13,MATCH(CONCATENATE(BD_COMERCIAL!$K854," ",BD_COMERCIAL!$L854),'Curva Forward'!$B$5:$B$13,0),MATCH(FW$4,'Curva Forward'!$C$4:$AN$4,0))),CY854)</f>
        <v>0</v>
      </c>
      <c r="FX854" s="200">
        <f>AL854*AL$2*IF($FC854="V",1,-1)*IF($Q854="Fixo",(CZ854-INDEX('Curva Forward'!$C$5:$AN$13,MATCH(CONCATENATE(BD_COMERCIAL!$K854," ",BD_COMERCIAL!$L854),'Curva Forward'!$B$5:$B$13,0),MATCH(FX$4,'Curva Forward'!$C$4:$AN$4,0))),CZ854)</f>
        <v>0</v>
      </c>
      <c r="FY854" s="200">
        <f>AM854*AM$2*IF($FC854="V",1,-1)*IF($Q854="Fixo",(DA854-INDEX('Curva Forward'!$C$5:$AN$13,MATCH(CONCATENATE(BD_COMERCIAL!$K854," ",BD_COMERCIAL!$L854),'Curva Forward'!$B$5:$B$13,0),MATCH(FY$4,'Curva Forward'!$C$4:$AN$4,0))),DA854)</f>
        <v>0</v>
      </c>
      <c r="FZ854" s="200">
        <f>AN854*AN$2*IF($FC854="V",1,-1)*IF($Q854="Fixo",(DB854-INDEX('Curva Forward'!$C$5:$AN$13,MATCH(CONCATENATE(BD_COMERCIAL!$K854," ",BD_COMERCIAL!$L854),'Curva Forward'!$B$5:$B$13,0),MATCH(FZ$4,'Curva Forward'!$C$4:$AN$4,0))),DB854)</f>
        <v>0</v>
      </c>
      <c r="GA854" s="200">
        <f>AO854*AO$2*IF($FC854="V",1,-1)*IF($Q854="Fixo",(DC854-INDEX('Curva Forward'!$C$5:$AN$13,MATCH(CONCATENATE(BD_COMERCIAL!$K854," ",BD_COMERCIAL!$L854),'Curva Forward'!$B$5:$B$13,0),MATCH(GA$4,'Curva Forward'!$C$4:$AN$4,0))),DC854)</f>
        <v>0</v>
      </c>
      <c r="GB854" s="200">
        <f>AP854*AP$2*IF($FC854="V",1,-1)*IF($Q854="Fixo",(DD854-INDEX('Curva Forward'!$C$5:$AN$13,MATCH(CONCATENATE(BD_COMERCIAL!$K854," ",BD_COMERCIAL!$L854),'Curva Forward'!$B$5:$B$13,0),MATCH(GB$4,'Curva Forward'!$C$4:$AN$4,0))),DD854)</f>
        <v>0</v>
      </c>
      <c r="GC854" s="200">
        <f>AQ854*AQ$2*IF($FC854="V",1,-1)*IF($Q854="Fixo",(DE854-INDEX('Curva Forward'!$C$5:$AN$13,MATCH(CONCATENATE(BD_COMERCIAL!$K854," ",BD_COMERCIAL!$L854),'Curva Forward'!$B$5:$B$13,0),MATCH(GC$4,'Curva Forward'!$C$4:$AN$4,0))),DE854)</f>
        <v>0</v>
      </c>
      <c r="GD854" s="200">
        <f>AR854*AR$2*IF($FC854="V",1,-1)*IF($Q854="Fixo",(DF854-INDEX('Curva Forward'!$C$5:$AN$13,MATCH(CONCATENATE(BD_COMERCIAL!$K854," ",BD_COMERCIAL!$L854),'Curva Forward'!$B$5:$B$13,0),MATCH(GD$4,'Curva Forward'!$C$4:$AN$4,0))),DF854)</f>
        <v>0</v>
      </c>
      <c r="GE854" s="200">
        <f>AS854*AS$2*IF($FC854="V",1,-1)*IF($Q854="Fixo",(DG854-INDEX('Curva Forward'!$C$5:$AN$13,MATCH(CONCATENATE(BD_COMERCIAL!$K854," ",BD_COMERCIAL!$L854),'Curva Forward'!$B$5:$B$13,0),MATCH(GE$4,'Curva Forward'!$C$4:$AN$4,0))),DG854)</f>
        <v>0</v>
      </c>
      <c r="GF854" s="200">
        <f>AT854*AT$2*IF($FC854="V",1,-1)*IF($Q854="Fixo",(DH854-INDEX('Curva Forward'!$C$5:$AN$13,MATCH(CONCATENATE(BD_COMERCIAL!$K854," ",BD_COMERCIAL!$L854),'Curva Forward'!$B$5:$B$13,0),MATCH(GF$4,'Curva Forward'!$C$4:$AN$4,0))),DH854)</f>
        <v>0</v>
      </c>
      <c r="GG854" s="200">
        <f>AU854*AU$2*IF($FC854="V",1,-1)*IF($Q854="Fixo",(DI854-INDEX('Curva Forward'!$C$5:$AN$13,MATCH(CONCATENATE(BD_COMERCIAL!$K854," ",BD_COMERCIAL!$L854),'Curva Forward'!$B$5:$B$13,0),MATCH(GG$4,'Curva Forward'!$C$4:$AN$4,0))),DI854)</f>
        <v>0</v>
      </c>
      <c r="GH854" s="200">
        <f>AV854*AV$2*IF($FC854="V",1,-1)*IF($Q854="Fixo",(DJ854-INDEX('Curva Forward'!$C$5:$AN$13,MATCH(CONCATENATE(BD_COMERCIAL!$K854," ",BD_COMERCIAL!$L854),'Curva Forward'!$B$5:$B$13,0),MATCH(GH$4,'Curva Forward'!$C$4:$AN$4,0))),DJ854)</f>
        <v>0</v>
      </c>
      <c r="GI854" s="200">
        <f>AW854*AW$2*IF($FC854="V",1,-1)*IF($Q854="Fixo",(DK854-INDEX('Curva Forward'!$C$5:$AN$13,MATCH(CONCATENATE(BD_COMERCIAL!$K854," ",BD_COMERCIAL!$L854),'Curva Forward'!$B$5:$B$13,0),MATCH(GI$4,'Curva Forward'!$C$4:$AN$4,0))),DK854)</f>
        <v>0</v>
      </c>
      <c r="GJ854" s="200">
        <f>AX854*AX$2*IF($FC854="V",1,-1)*IF($Q854="Fixo",(DL854-INDEX('Curva Forward'!$C$5:$AN$13,MATCH(CONCATENATE(BD_COMERCIAL!$K854," ",BD_COMERCIAL!$L854),'Curva Forward'!$B$5:$B$13,0),MATCH(GJ$4,'Curva Forward'!$C$4:$AN$4,0))),DL854)</f>
        <v>0</v>
      </c>
      <c r="GK854" s="200">
        <f>AY854*AY$2*IF($FC854="V",1,-1)*IF($Q854="Fixo",(DM854-INDEX('Curva Forward'!$C$5:$AN$13,MATCH(CONCATENATE(BD_COMERCIAL!$K854," ",BD_COMERCIAL!$L854),'Curva Forward'!$B$5:$B$13,0),MATCH(GK$4,'Curva Forward'!$C$4:$AN$4,0))),DM854)</f>
        <v>0</v>
      </c>
      <c r="GL854" s="200">
        <f>IF(EZ854="",0,CL854*CL$2*IF($FC854="V",1,-1)*IF($Q854="Fixo",(EZ854-INDEX('Curva Forward'!$C$5:$AN$13,MATCH(CONCATENATE(BD_COMERCIAL!$K854," ",BD_COMERCIAL!$L854),'Curva Forward'!$B$5:$B$13,0),MATCH(GL$4,'Curva Forward'!$C$4:$AN$4,0))),EZ854))</f>
        <v>0</v>
      </c>
      <c r="GM854" s="200">
        <f>IF(FA854="",0,CM854*CM$2*IF($FC854="V",1,-1)*IF($Q854="Fixo",(FA854-INDEX('Curva Forward'!$C$5:$AN$13,MATCH(CONCATENATE(BD_COMERCIAL!$K854," ",BD_COMERCIAL!$L854),'Curva Forward'!$B$5:$B$13,0),MATCH(GM$4,'Curva Forward'!$C$4:$AN$4,0))),FA854))</f>
        <v>0</v>
      </c>
      <c r="GN854" s="200">
        <f>IF(FB854="",0,CN854*CN$2*IF($FC854="V",1,-1)*IF($Q854="Fixo",(FB854-INDEX('Curva Forward'!$C$5:$AN$13,MATCH(CONCATENATE(BD_COMERCIAL!$K854," ",BD_COMERCIAL!$L854),'Curva Forward'!$B$5:$B$13,0),MATCH(GN$4,'Curva Forward'!$C$4:$AN$4,0))),FB854))</f>
        <v>0</v>
      </c>
      <c r="GO854" s="201">
        <f t="shared" ca="1" si="270"/>
        <v>0</v>
      </c>
      <c r="GP854" s="201">
        <f t="shared" ca="1" si="271"/>
        <v>0</v>
      </c>
    </row>
    <row r="855" spans="1:198" ht="15" customHeight="1" x14ac:dyDescent="0.25">
      <c r="A855" s="6"/>
      <c r="B855" s="7"/>
      <c r="C855" s="8"/>
      <c r="D855" s="9"/>
      <c r="E855" s="9"/>
      <c r="F855" s="113"/>
      <c r="G855" s="10"/>
      <c r="H855" s="113"/>
      <c r="I855" s="9"/>
      <c r="J855" s="166"/>
      <c r="K855" s="10"/>
      <c r="L855" s="84"/>
      <c r="M855" s="11"/>
      <c r="N855" s="12"/>
      <c r="O855" s="10"/>
      <c r="P855" s="84"/>
      <c r="Q855" s="84"/>
      <c r="R855" s="10"/>
      <c r="S855" s="14"/>
      <c r="T855" s="11"/>
      <c r="U855" s="12"/>
      <c r="V855" s="257" t="str">
        <f ca="1">IF(U855="","",
IF(U855="NA","",
IFERROR(VLOOKUP(EOMONTH(M855,-2)+1,IPCA!$A:$B,2,0),
VLOOKUP(EOMONTH(TODAY(),-2)+1,IPCA!$A:$B,2,0))/
VLOOKUP(EOMONTH(U855,-2)+1,IPCA!$A:$B,2,0)*
P855))</f>
        <v/>
      </c>
      <c r="W855" s="84"/>
      <c r="X855" s="13"/>
      <c r="Y855" s="166"/>
      <c r="AA855" s="108"/>
      <c r="AB855" s="15"/>
      <c r="AM855" s="6"/>
      <c r="AN855" s="15"/>
      <c r="AY855" s="6"/>
      <c r="AZ855" s="15"/>
      <c r="BK855" s="6"/>
      <c r="BL855" s="15"/>
      <c r="BW855" s="6"/>
      <c r="BX855" s="15"/>
      <c r="CI855" s="6"/>
      <c r="CJ855" s="16" t="str">
        <f t="shared" si="260"/>
        <v/>
      </c>
      <c r="CK855" s="16" t="str">
        <f t="shared" si="261"/>
        <v/>
      </c>
      <c r="CL855" s="16" t="str">
        <f t="shared" si="262"/>
        <v/>
      </c>
      <c r="CM855" s="16" t="str">
        <f t="shared" si="263"/>
        <v/>
      </c>
      <c r="CN855" s="16" t="str">
        <f t="shared" si="264"/>
        <v/>
      </c>
      <c r="CO855" s="18"/>
      <c r="CP855" s="15"/>
      <c r="DA855" s="6"/>
      <c r="DB855" s="15"/>
      <c r="DM855" s="6"/>
      <c r="DN855" s="15"/>
      <c r="DY855" s="6"/>
      <c r="DZ855" s="15"/>
      <c r="EK855" s="6"/>
      <c r="EL855" s="15"/>
      <c r="EW855" s="6"/>
      <c r="EX855" s="16" t="str">
        <f t="shared" si="272"/>
        <v/>
      </c>
      <c r="EY855" s="16" t="str">
        <f t="shared" si="273"/>
        <v/>
      </c>
      <c r="EZ855" s="16" t="str">
        <f t="shared" si="274"/>
        <v/>
      </c>
      <c r="FA855" s="16" t="str">
        <f t="shared" si="275"/>
        <v/>
      </c>
      <c r="FB855" s="160" t="str">
        <f t="shared" si="276"/>
        <v/>
      </c>
      <c r="FD855" s="20"/>
      <c r="FE855"/>
      <c r="FH855" s="284">
        <f t="shared" ca="1" si="265"/>
        <v>0</v>
      </c>
      <c r="FI855" s="208">
        <f t="shared" si="266"/>
        <v>0</v>
      </c>
      <c r="FK855">
        <f t="shared" si="267"/>
        <v>0</v>
      </c>
      <c r="FL855" s="201">
        <f t="shared" ca="1" si="268"/>
        <v>0</v>
      </c>
      <c r="FM855" s="201">
        <f t="shared" ca="1" si="269"/>
        <v>0</v>
      </c>
      <c r="FN855" s="200">
        <f>AB855*AB$2*IF($FC855="V",1,-1)*IF($Q855="Fixo",(CP855-INDEX('Curva Forward'!$C$5:$AN$13,MATCH(CONCATENATE(BD_COMERCIAL!$K855," ",BD_COMERCIAL!$L855),'Curva Forward'!$B$5:$B$13,0),MATCH(FN$4,'Curva Forward'!$C$4:$AN$4,0))),CP855)</f>
        <v>0</v>
      </c>
      <c r="FO855" s="200">
        <f>AC855*AC$2*IF($FC855="V",1,-1)*IF($Q855="Fixo",(CQ855-INDEX('Curva Forward'!$C$5:$AN$13,MATCH(CONCATENATE(BD_COMERCIAL!$K855," ",BD_COMERCIAL!$L855),'Curva Forward'!$B$5:$B$13,0),MATCH(FO$4,'Curva Forward'!$C$4:$AN$4,0))),CQ855)</f>
        <v>0</v>
      </c>
      <c r="FP855" s="200">
        <f>AD855*AD$2*IF($FC855="V",1,-1)*IF($Q855="Fixo",(CR855-INDEX('Curva Forward'!$C$5:$AN$13,MATCH(CONCATENATE(BD_COMERCIAL!$K855," ",BD_COMERCIAL!$L855),'Curva Forward'!$B$5:$B$13,0),MATCH(FP$4,'Curva Forward'!$C$4:$AN$4,0))),CR855)</f>
        <v>0</v>
      </c>
      <c r="FQ855" s="200">
        <f>AE855*AE$2*IF($FC855="V",1,-1)*IF($Q855="Fixo",(CS855-INDEX('Curva Forward'!$C$5:$AN$13,MATCH(CONCATENATE(BD_COMERCIAL!$K855," ",BD_COMERCIAL!$L855),'Curva Forward'!$B$5:$B$13,0),MATCH(FQ$4,'Curva Forward'!$C$4:$AN$4,0))),CS855)</f>
        <v>0</v>
      </c>
      <c r="FR855" s="200">
        <f>AF855*AF$2*IF($FC855="V",1,-1)*IF($Q855="Fixo",(CT855-INDEX('Curva Forward'!$C$5:$AN$13,MATCH(CONCATENATE(BD_COMERCIAL!$K855," ",BD_COMERCIAL!$L855),'Curva Forward'!$B$5:$B$13,0),MATCH(FR$4,'Curva Forward'!$C$4:$AN$4,0))),CT855)</f>
        <v>0</v>
      </c>
      <c r="FS855" s="200">
        <f>AG855*AG$2*IF($FC855="V",1,-1)*IF($Q855="Fixo",(CU855-INDEX('Curva Forward'!$C$5:$AN$13,MATCH(CONCATENATE(BD_COMERCIAL!$K855," ",BD_COMERCIAL!$L855),'Curva Forward'!$B$5:$B$13,0),MATCH(FS$4,'Curva Forward'!$C$4:$AN$4,0))),CU855)</f>
        <v>0</v>
      </c>
      <c r="FT855" s="200">
        <f>AH855*AH$2*IF($FC855="V",1,-1)*IF($Q855="Fixo",(CV855-INDEX('Curva Forward'!$C$5:$AN$13,MATCH(CONCATENATE(BD_COMERCIAL!$K855," ",BD_COMERCIAL!$L855),'Curva Forward'!$B$5:$B$13,0),MATCH(FT$4,'Curva Forward'!$C$4:$AN$4,0))),CV855)</f>
        <v>0</v>
      </c>
      <c r="FU855" s="200">
        <f>AI855*AI$2*IF($FC855="V",1,-1)*IF($Q855="Fixo",(CW855-INDEX('Curva Forward'!$C$5:$AN$13,MATCH(CONCATENATE(BD_COMERCIAL!$K855," ",BD_COMERCIAL!$L855),'Curva Forward'!$B$5:$B$13,0),MATCH(FU$4,'Curva Forward'!$C$4:$AN$4,0))),CW855)</f>
        <v>0</v>
      </c>
      <c r="FV855" s="200">
        <f>AJ855*AJ$2*IF($FC855="V",1,-1)*IF($Q855="Fixo",(CX855-INDEX('Curva Forward'!$C$5:$AN$13,MATCH(CONCATENATE(BD_COMERCIAL!$K855," ",BD_COMERCIAL!$L855),'Curva Forward'!$B$5:$B$13,0),MATCH(FV$4,'Curva Forward'!$C$4:$AN$4,0))),CX855)</f>
        <v>0</v>
      </c>
      <c r="FW855" s="200">
        <f>AK855*AK$2*IF($FC855="V",1,-1)*IF($Q855="Fixo",(CY855-INDEX('Curva Forward'!$C$5:$AN$13,MATCH(CONCATENATE(BD_COMERCIAL!$K855," ",BD_COMERCIAL!$L855),'Curva Forward'!$B$5:$B$13,0),MATCH(FW$4,'Curva Forward'!$C$4:$AN$4,0))),CY855)</f>
        <v>0</v>
      </c>
      <c r="FX855" s="200">
        <f>AL855*AL$2*IF($FC855="V",1,-1)*IF($Q855="Fixo",(CZ855-INDEX('Curva Forward'!$C$5:$AN$13,MATCH(CONCATENATE(BD_COMERCIAL!$K855," ",BD_COMERCIAL!$L855),'Curva Forward'!$B$5:$B$13,0),MATCH(FX$4,'Curva Forward'!$C$4:$AN$4,0))),CZ855)</f>
        <v>0</v>
      </c>
      <c r="FY855" s="200">
        <f>AM855*AM$2*IF($FC855="V",1,-1)*IF($Q855="Fixo",(DA855-INDEX('Curva Forward'!$C$5:$AN$13,MATCH(CONCATENATE(BD_COMERCIAL!$K855," ",BD_COMERCIAL!$L855),'Curva Forward'!$B$5:$B$13,0),MATCH(FY$4,'Curva Forward'!$C$4:$AN$4,0))),DA855)</f>
        <v>0</v>
      </c>
      <c r="FZ855" s="200">
        <f>AN855*AN$2*IF($FC855="V",1,-1)*IF($Q855="Fixo",(DB855-INDEX('Curva Forward'!$C$5:$AN$13,MATCH(CONCATENATE(BD_COMERCIAL!$K855," ",BD_COMERCIAL!$L855),'Curva Forward'!$B$5:$B$13,0),MATCH(FZ$4,'Curva Forward'!$C$4:$AN$4,0))),DB855)</f>
        <v>0</v>
      </c>
      <c r="GA855" s="200">
        <f>AO855*AO$2*IF($FC855="V",1,-1)*IF($Q855="Fixo",(DC855-INDEX('Curva Forward'!$C$5:$AN$13,MATCH(CONCATENATE(BD_COMERCIAL!$K855," ",BD_COMERCIAL!$L855),'Curva Forward'!$B$5:$B$13,0),MATCH(GA$4,'Curva Forward'!$C$4:$AN$4,0))),DC855)</f>
        <v>0</v>
      </c>
      <c r="GB855" s="200">
        <f>AP855*AP$2*IF($FC855="V",1,-1)*IF($Q855="Fixo",(DD855-INDEX('Curva Forward'!$C$5:$AN$13,MATCH(CONCATENATE(BD_COMERCIAL!$K855," ",BD_COMERCIAL!$L855),'Curva Forward'!$B$5:$B$13,0),MATCH(GB$4,'Curva Forward'!$C$4:$AN$4,0))),DD855)</f>
        <v>0</v>
      </c>
      <c r="GC855" s="200">
        <f>AQ855*AQ$2*IF($FC855="V",1,-1)*IF($Q855="Fixo",(DE855-INDEX('Curva Forward'!$C$5:$AN$13,MATCH(CONCATENATE(BD_COMERCIAL!$K855," ",BD_COMERCIAL!$L855),'Curva Forward'!$B$5:$B$13,0),MATCH(GC$4,'Curva Forward'!$C$4:$AN$4,0))),DE855)</f>
        <v>0</v>
      </c>
      <c r="GD855" s="200">
        <f>AR855*AR$2*IF($FC855="V",1,-1)*IF($Q855="Fixo",(DF855-INDEX('Curva Forward'!$C$5:$AN$13,MATCH(CONCATENATE(BD_COMERCIAL!$K855," ",BD_COMERCIAL!$L855),'Curva Forward'!$B$5:$B$13,0),MATCH(GD$4,'Curva Forward'!$C$4:$AN$4,0))),DF855)</f>
        <v>0</v>
      </c>
      <c r="GE855" s="200">
        <f>AS855*AS$2*IF($FC855="V",1,-1)*IF($Q855="Fixo",(DG855-INDEX('Curva Forward'!$C$5:$AN$13,MATCH(CONCATENATE(BD_COMERCIAL!$K855," ",BD_COMERCIAL!$L855),'Curva Forward'!$B$5:$B$13,0),MATCH(GE$4,'Curva Forward'!$C$4:$AN$4,0))),DG855)</f>
        <v>0</v>
      </c>
      <c r="GF855" s="200">
        <f>AT855*AT$2*IF($FC855="V",1,-1)*IF($Q855="Fixo",(DH855-INDEX('Curva Forward'!$C$5:$AN$13,MATCH(CONCATENATE(BD_COMERCIAL!$K855," ",BD_COMERCIAL!$L855),'Curva Forward'!$B$5:$B$13,0),MATCH(GF$4,'Curva Forward'!$C$4:$AN$4,0))),DH855)</f>
        <v>0</v>
      </c>
      <c r="GG855" s="200">
        <f>AU855*AU$2*IF($FC855="V",1,-1)*IF($Q855="Fixo",(DI855-INDEX('Curva Forward'!$C$5:$AN$13,MATCH(CONCATENATE(BD_COMERCIAL!$K855," ",BD_COMERCIAL!$L855),'Curva Forward'!$B$5:$B$13,0),MATCH(GG$4,'Curva Forward'!$C$4:$AN$4,0))),DI855)</f>
        <v>0</v>
      </c>
      <c r="GH855" s="200">
        <f>AV855*AV$2*IF($FC855="V",1,-1)*IF($Q855="Fixo",(DJ855-INDEX('Curva Forward'!$C$5:$AN$13,MATCH(CONCATENATE(BD_COMERCIAL!$K855," ",BD_COMERCIAL!$L855),'Curva Forward'!$B$5:$B$13,0),MATCH(GH$4,'Curva Forward'!$C$4:$AN$4,0))),DJ855)</f>
        <v>0</v>
      </c>
      <c r="GI855" s="200">
        <f>AW855*AW$2*IF($FC855="V",1,-1)*IF($Q855="Fixo",(DK855-INDEX('Curva Forward'!$C$5:$AN$13,MATCH(CONCATENATE(BD_COMERCIAL!$K855," ",BD_COMERCIAL!$L855),'Curva Forward'!$B$5:$B$13,0),MATCH(GI$4,'Curva Forward'!$C$4:$AN$4,0))),DK855)</f>
        <v>0</v>
      </c>
      <c r="GJ855" s="200">
        <f>AX855*AX$2*IF($FC855="V",1,-1)*IF($Q855="Fixo",(DL855-INDEX('Curva Forward'!$C$5:$AN$13,MATCH(CONCATENATE(BD_COMERCIAL!$K855," ",BD_COMERCIAL!$L855),'Curva Forward'!$B$5:$B$13,0),MATCH(GJ$4,'Curva Forward'!$C$4:$AN$4,0))),DL855)</f>
        <v>0</v>
      </c>
      <c r="GK855" s="200">
        <f>AY855*AY$2*IF($FC855="V",1,-1)*IF($Q855="Fixo",(DM855-INDEX('Curva Forward'!$C$5:$AN$13,MATCH(CONCATENATE(BD_COMERCIAL!$K855," ",BD_COMERCIAL!$L855),'Curva Forward'!$B$5:$B$13,0),MATCH(GK$4,'Curva Forward'!$C$4:$AN$4,0))),DM855)</f>
        <v>0</v>
      </c>
      <c r="GL855" s="200">
        <f>IF(EZ855="",0,CL855*CL$2*IF($FC855="V",1,-1)*IF($Q855="Fixo",(EZ855-INDEX('Curva Forward'!$C$5:$AN$13,MATCH(CONCATENATE(BD_COMERCIAL!$K855," ",BD_COMERCIAL!$L855),'Curva Forward'!$B$5:$B$13,0),MATCH(GL$4,'Curva Forward'!$C$4:$AN$4,0))),EZ855))</f>
        <v>0</v>
      </c>
      <c r="GM855" s="200">
        <f>IF(FA855="",0,CM855*CM$2*IF($FC855="V",1,-1)*IF($Q855="Fixo",(FA855-INDEX('Curva Forward'!$C$5:$AN$13,MATCH(CONCATENATE(BD_COMERCIAL!$K855," ",BD_COMERCIAL!$L855),'Curva Forward'!$B$5:$B$13,0),MATCH(GM$4,'Curva Forward'!$C$4:$AN$4,0))),FA855))</f>
        <v>0</v>
      </c>
      <c r="GN855" s="200">
        <f>IF(FB855="",0,CN855*CN$2*IF($FC855="V",1,-1)*IF($Q855="Fixo",(FB855-INDEX('Curva Forward'!$C$5:$AN$13,MATCH(CONCATENATE(BD_COMERCIAL!$K855," ",BD_COMERCIAL!$L855),'Curva Forward'!$B$5:$B$13,0),MATCH(GN$4,'Curva Forward'!$C$4:$AN$4,0))),FB855))</f>
        <v>0</v>
      </c>
      <c r="GO855" s="201">
        <f t="shared" ca="1" si="270"/>
        <v>0</v>
      </c>
      <c r="GP855" s="201">
        <f t="shared" ca="1" si="271"/>
        <v>0</v>
      </c>
    </row>
    <row r="856" spans="1:198" ht="15" customHeight="1" x14ac:dyDescent="0.25">
      <c r="A856" s="6"/>
      <c r="B856" s="7"/>
      <c r="C856" s="8"/>
      <c r="D856" s="9"/>
      <c r="E856" s="9"/>
      <c r="F856" s="113"/>
      <c r="G856" s="10"/>
      <c r="H856" s="113"/>
      <c r="I856" s="9"/>
      <c r="J856" s="166"/>
      <c r="K856" s="10"/>
      <c r="L856" s="84"/>
      <c r="M856" s="11"/>
      <c r="N856" s="12"/>
      <c r="O856" s="10"/>
      <c r="P856" s="84"/>
      <c r="Q856" s="84"/>
      <c r="R856" s="10"/>
      <c r="S856" s="14"/>
      <c r="T856" s="11"/>
      <c r="U856" s="12"/>
      <c r="V856" s="257" t="str">
        <f ca="1">IF(U856="","",
IF(U856="NA","",
IFERROR(VLOOKUP(EOMONTH(M856,-2)+1,IPCA!$A:$B,2,0),
VLOOKUP(EOMONTH(TODAY(),-2)+1,IPCA!$A:$B,2,0))/
VLOOKUP(EOMONTH(U856,-2)+1,IPCA!$A:$B,2,0)*
P856))</f>
        <v/>
      </c>
      <c r="W856" s="84"/>
      <c r="X856" s="13"/>
      <c r="Y856" s="166"/>
      <c r="AA856" s="108"/>
      <c r="AB856" s="15"/>
      <c r="AM856" s="6"/>
      <c r="AN856" s="15"/>
      <c r="AY856" s="6"/>
      <c r="AZ856" s="15"/>
      <c r="BK856" s="6"/>
      <c r="BL856" s="15"/>
      <c r="BW856" s="6"/>
      <c r="BX856" s="15"/>
      <c r="CI856" s="6"/>
      <c r="CJ856" s="16" t="str">
        <f t="shared" si="260"/>
        <v/>
      </c>
      <c r="CK856" s="16" t="str">
        <f t="shared" si="261"/>
        <v/>
      </c>
      <c r="CL856" s="16" t="str">
        <f t="shared" si="262"/>
        <v/>
      </c>
      <c r="CM856" s="16" t="str">
        <f t="shared" si="263"/>
        <v/>
      </c>
      <c r="CN856" s="16" t="str">
        <f t="shared" si="264"/>
        <v/>
      </c>
      <c r="CO856" s="18"/>
      <c r="CP856" s="15"/>
      <c r="DA856" s="6"/>
      <c r="DB856" s="15"/>
      <c r="DM856" s="6"/>
      <c r="DN856" s="15"/>
      <c r="DY856" s="6"/>
      <c r="DZ856" s="15"/>
      <c r="EK856" s="6"/>
      <c r="EL856" s="15"/>
      <c r="EW856" s="6"/>
      <c r="EX856" s="16" t="str">
        <f t="shared" si="272"/>
        <v/>
      </c>
      <c r="EY856" s="16" t="str">
        <f t="shared" si="273"/>
        <v/>
      </c>
      <c r="EZ856" s="16" t="str">
        <f t="shared" si="274"/>
        <v/>
      </c>
      <c r="FA856" s="16" t="str">
        <f t="shared" si="275"/>
        <v/>
      </c>
      <c r="FB856" s="160" t="str">
        <f t="shared" si="276"/>
        <v/>
      </c>
      <c r="FD856" s="20"/>
      <c r="FE856"/>
      <c r="FH856" s="284">
        <f t="shared" ca="1" si="265"/>
        <v>0</v>
      </c>
      <c r="FI856" s="208">
        <f t="shared" si="266"/>
        <v>0</v>
      </c>
      <c r="FK856">
        <f t="shared" si="267"/>
        <v>0</v>
      </c>
      <c r="FL856" s="201">
        <f t="shared" ca="1" si="268"/>
        <v>0</v>
      </c>
      <c r="FM856" s="201">
        <f t="shared" ca="1" si="269"/>
        <v>0</v>
      </c>
      <c r="FN856" s="200">
        <f>AB856*AB$2*IF($FC856="V",1,-1)*IF($Q856="Fixo",(CP856-INDEX('Curva Forward'!$C$5:$AN$13,MATCH(CONCATENATE(BD_COMERCIAL!$K856," ",BD_COMERCIAL!$L856),'Curva Forward'!$B$5:$B$13,0),MATCH(FN$4,'Curva Forward'!$C$4:$AN$4,0))),CP856)</f>
        <v>0</v>
      </c>
      <c r="FO856" s="200">
        <f>AC856*AC$2*IF($FC856="V",1,-1)*IF($Q856="Fixo",(CQ856-INDEX('Curva Forward'!$C$5:$AN$13,MATCH(CONCATENATE(BD_COMERCIAL!$K856," ",BD_COMERCIAL!$L856),'Curva Forward'!$B$5:$B$13,0),MATCH(FO$4,'Curva Forward'!$C$4:$AN$4,0))),CQ856)</f>
        <v>0</v>
      </c>
      <c r="FP856" s="200">
        <f>AD856*AD$2*IF($FC856="V",1,-1)*IF($Q856="Fixo",(CR856-INDEX('Curva Forward'!$C$5:$AN$13,MATCH(CONCATENATE(BD_COMERCIAL!$K856," ",BD_COMERCIAL!$L856),'Curva Forward'!$B$5:$B$13,0),MATCH(FP$4,'Curva Forward'!$C$4:$AN$4,0))),CR856)</f>
        <v>0</v>
      </c>
      <c r="FQ856" s="200">
        <f>AE856*AE$2*IF($FC856="V",1,-1)*IF($Q856="Fixo",(CS856-INDEX('Curva Forward'!$C$5:$AN$13,MATCH(CONCATENATE(BD_COMERCIAL!$K856," ",BD_COMERCIAL!$L856),'Curva Forward'!$B$5:$B$13,0),MATCH(FQ$4,'Curva Forward'!$C$4:$AN$4,0))),CS856)</f>
        <v>0</v>
      </c>
      <c r="FR856" s="200">
        <f>AF856*AF$2*IF($FC856="V",1,-1)*IF($Q856="Fixo",(CT856-INDEX('Curva Forward'!$C$5:$AN$13,MATCH(CONCATENATE(BD_COMERCIAL!$K856," ",BD_COMERCIAL!$L856),'Curva Forward'!$B$5:$B$13,0),MATCH(FR$4,'Curva Forward'!$C$4:$AN$4,0))),CT856)</f>
        <v>0</v>
      </c>
      <c r="FS856" s="200">
        <f>AG856*AG$2*IF($FC856="V",1,-1)*IF($Q856="Fixo",(CU856-INDEX('Curva Forward'!$C$5:$AN$13,MATCH(CONCATENATE(BD_COMERCIAL!$K856," ",BD_COMERCIAL!$L856),'Curva Forward'!$B$5:$B$13,0),MATCH(FS$4,'Curva Forward'!$C$4:$AN$4,0))),CU856)</f>
        <v>0</v>
      </c>
      <c r="FT856" s="200">
        <f>AH856*AH$2*IF($FC856="V",1,-1)*IF($Q856="Fixo",(CV856-INDEX('Curva Forward'!$C$5:$AN$13,MATCH(CONCATENATE(BD_COMERCIAL!$K856," ",BD_COMERCIAL!$L856),'Curva Forward'!$B$5:$B$13,0),MATCH(FT$4,'Curva Forward'!$C$4:$AN$4,0))),CV856)</f>
        <v>0</v>
      </c>
      <c r="FU856" s="200">
        <f>AI856*AI$2*IF($FC856="V",1,-1)*IF($Q856="Fixo",(CW856-INDEX('Curva Forward'!$C$5:$AN$13,MATCH(CONCATENATE(BD_COMERCIAL!$K856," ",BD_COMERCIAL!$L856),'Curva Forward'!$B$5:$B$13,0),MATCH(FU$4,'Curva Forward'!$C$4:$AN$4,0))),CW856)</f>
        <v>0</v>
      </c>
      <c r="FV856" s="200">
        <f>AJ856*AJ$2*IF($FC856="V",1,-1)*IF($Q856="Fixo",(CX856-INDEX('Curva Forward'!$C$5:$AN$13,MATCH(CONCATENATE(BD_COMERCIAL!$K856," ",BD_COMERCIAL!$L856),'Curva Forward'!$B$5:$B$13,0),MATCH(FV$4,'Curva Forward'!$C$4:$AN$4,0))),CX856)</f>
        <v>0</v>
      </c>
      <c r="FW856" s="200">
        <f>AK856*AK$2*IF($FC856="V",1,-1)*IF($Q856="Fixo",(CY856-INDEX('Curva Forward'!$C$5:$AN$13,MATCH(CONCATENATE(BD_COMERCIAL!$K856," ",BD_COMERCIAL!$L856),'Curva Forward'!$B$5:$B$13,0),MATCH(FW$4,'Curva Forward'!$C$4:$AN$4,0))),CY856)</f>
        <v>0</v>
      </c>
      <c r="FX856" s="200">
        <f>AL856*AL$2*IF($FC856="V",1,-1)*IF($Q856="Fixo",(CZ856-INDEX('Curva Forward'!$C$5:$AN$13,MATCH(CONCATENATE(BD_COMERCIAL!$K856," ",BD_COMERCIAL!$L856),'Curva Forward'!$B$5:$B$13,0),MATCH(FX$4,'Curva Forward'!$C$4:$AN$4,0))),CZ856)</f>
        <v>0</v>
      </c>
      <c r="FY856" s="200">
        <f>AM856*AM$2*IF($FC856="V",1,-1)*IF($Q856="Fixo",(DA856-INDEX('Curva Forward'!$C$5:$AN$13,MATCH(CONCATENATE(BD_COMERCIAL!$K856," ",BD_COMERCIAL!$L856),'Curva Forward'!$B$5:$B$13,0),MATCH(FY$4,'Curva Forward'!$C$4:$AN$4,0))),DA856)</f>
        <v>0</v>
      </c>
      <c r="FZ856" s="200">
        <f>AN856*AN$2*IF($FC856="V",1,-1)*IF($Q856="Fixo",(DB856-INDEX('Curva Forward'!$C$5:$AN$13,MATCH(CONCATENATE(BD_COMERCIAL!$K856," ",BD_COMERCIAL!$L856),'Curva Forward'!$B$5:$B$13,0),MATCH(FZ$4,'Curva Forward'!$C$4:$AN$4,0))),DB856)</f>
        <v>0</v>
      </c>
      <c r="GA856" s="200">
        <f>AO856*AO$2*IF($FC856="V",1,-1)*IF($Q856="Fixo",(DC856-INDEX('Curva Forward'!$C$5:$AN$13,MATCH(CONCATENATE(BD_COMERCIAL!$K856," ",BD_COMERCIAL!$L856),'Curva Forward'!$B$5:$B$13,0),MATCH(GA$4,'Curva Forward'!$C$4:$AN$4,0))),DC856)</f>
        <v>0</v>
      </c>
      <c r="GB856" s="200">
        <f>AP856*AP$2*IF($FC856="V",1,-1)*IF($Q856="Fixo",(DD856-INDEX('Curva Forward'!$C$5:$AN$13,MATCH(CONCATENATE(BD_COMERCIAL!$K856," ",BD_COMERCIAL!$L856),'Curva Forward'!$B$5:$B$13,0),MATCH(GB$4,'Curva Forward'!$C$4:$AN$4,0))),DD856)</f>
        <v>0</v>
      </c>
      <c r="GC856" s="200">
        <f>AQ856*AQ$2*IF($FC856="V",1,-1)*IF($Q856="Fixo",(DE856-INDEX('Curva Forward'!$C$5:$AN$13,MATCH(CONCATENATE(BD_COMERCIAL!$K856," ",BD_COMERCIAL!$L856),'Curva Forward'!$B$5:$B$13,0),MATCH(GC$4,'Curva Forward'!$C$4:$AN$4,0))),DE856)</f>
        <v>0</v>
      </c>
      <c r="GD856" s="200">
        <f>AR856*AR$2*IF($FC856="V",1,-1)*IF($Q856="Fixo",(DF856-INDEX('Curva Forward'!$C$5:$AN$13,MATCH(CONCATENATE(BD_COMERCIAL!$K856," ",BD_COMERCIAL!$L856),'Curva Forward'!$B$5:$B$13,0),MATCH(GD$4,'Curva Forward'!$C$4:$AN$4,0))),DF856)</f>
        <v>0</v>
      </c>
      <c r="GE856" s="200">
        <f>AS856*AS$2*IF($FC856="V",1,-1)*IF($Q856="Fixo",(DG856-INDEX('Curva Forward'!$C$5:$AN$13,MATCH(CONCATENATE(BD_COMERCIAL!$K856," ",BD_COMERCIAL!$L856),'Curva Forward'!$B$5:$B$13,0),MATCH(GE$4,'Curva Forward'!$C$4:$AN$4,0))),DG856)</f>
        <v>0</v>
      </c>
      <c r="GF856" s="200">
        <f>AT856*AT$2*IF($FC856="V",1,-1)*IF($Q856="Fixo",(DH856-INDEX('Curva Forward'!$C$5:$AN$13,MATCH(CONCATENATE(BD_COMERCIAL!$K856," ",BD_COMERCIAL!$L856),'Curva Forward'!$B$5:$B$13,0),MATCH(GF$4,'Curva Forward'!$C$4:$AN$4,0))),DH856)</f>
        <v>0</v>
      </c>
      <c r="GG856" s="200">
        <f>AU856*AU$2*IF($FC856="V",1,-1)*IF($Q856="Fixo",(DI856-INDEX('Curva Forward'!$C$5:$AN$13,MATCH(CONCATENATE(BD_COMERCIAL!$K856," ",BD_COMERCIAL!$L856),'Curva Forward'!$B$5:$B$13,0),MATCH(GG$4,'Curva Forward'!$C$4:$AN$4,0))),DI856)</f>
        <v>0</v>
      </c>
      <c r="GH856" s="200">
        <f>AV856*AV$2*IF($FC856="V",1,-1)*IF($Q856="Fixo",(DJ856-INDEX('Curva Forward'!$C$5:$AN$13,MATCH(CONCATENATE(BD_COMERCIAL!$K856," ",BD_COMERCIAL!$L856),'Curva Forward'!$B$5:$B$13,0),MATCH(GH$4,'Curva Forward'!$C$4:$AN$4,0))),DJ856)</f>
        <v>0</v>
      </c>
      <c r="GI856" s="200">
        <f>AW856*AW$2*IF($FC856="V",1,-1)*IF($Q856="Fixo",(DK856-INDEX('Curva Forward'!$C$5:$AN$13,MATCH(CONCATENATE(BD_COMERCIAL!$K856," ",BD_COMERCIAL!$L856),'Curva Forward'!$B$5:$B$13,0),MATCH(GI$4,'Curva Forward'!$C$4:$AN$4,0))),DK856)</f>
        <v>0</v>
      </c>
      <c r="GJ856" s="200">
        <f>AX856*AX$2*IF($FC856="V",1,-1)*IF($Q856="Fixo",(DL856-INDEX('Curva Forward'!$C$5:$AN$13,MATCH(CONCATENATE(BD_COMERCIAL!$K856," ",BD_COMERCIAL!$L856),'Curva Forward'!$B$5:$B$13,0),MATCH(GJ$4,'Curva Forward'!$C$4:$AN$4,0))),DL856)</f>
        <v>0</v>
      </c>
      <c r="GK856" s="200">
        <f>AY856*AY$2*IF($FC856="V",1,-1)*IF($Q856="Fixo",(DM856-INDEX('Curva Forward'!$C$5:$AN$13,MATCH(CONCATENATE(BD_COMERCIAL!$K856," ",BD_COMERCIAL!$L856),'Curva Forward'!$B$5:$B$13,0),MATCH(GK$4,'Curva Forward'!$C$4:$AN$4,0))),DM856)</f>
        <v>0</v>
      </c>
      <c r="GL856" s="200">
        <f>IF(EZ856="",0,CL856*CL$2*IF($FC856="V",1,-1)*IF($Q856="Fixo",(EZ856-INDEX('Curva Forward'!$C$5:$AN$13,MATCH(CONCATENATE(BD_COMERCIAL!$K856," ",BD_COMERCIAL!$L856),'Curva Forward'!$B$5:$B$13,0),MATCH(GL$4,'Curva Forward'!$C$4:$AN$4,0))),EZ856))</f>
        <v>0</v>
      </c>
      <c r="GM856" s="200">
        <f>IF(FA856="",0,CM856*CM$2*IF($FC856="V",1,-1)*IF($Q856="Fixo",(FA856-INDEX('Curva Forward'!$C$5:$AN$13,MATCH(CONCATENATE(BD_COMERCIAL!$K856," ",BD_COMERCIAL!$L856),'Curva Forward'!$B$5:$B$13,0),MATCH(GM$4,'Curva Forward'!$C$4:$AN$4,0))),FA856))</f>
        <v>0</v>
      </c>
      <c r="GN856" s="200">
        <f>IF(FB856="",0,CN856*CN$2*IF($FC856="V",1,-1)*IF($Q856="Fixo",(FB856-INDEX('Curva Forward'!$C$5:$AN$13,MATCH(CONCATENATE(BD_COMERCIAL!$K856," ",BD_COMERCIAL!$L856),'Curva Forward'!$B$5:$B$13,0),MATCH(GN$4,'Curva Forward'!$C$4:$AN$4,0))),FB856))</f>
        <v>0</v>
      </c>
      <c r="GO856" s="201">
        <f t="shared" ca="1" si="270"/>
        <v>0</v>
      </c>
      <c r="GP856" s="201">
        <f t="shared" ca="1" si="271"/>
        <v>0</v>
      </c>
    </row>
    <row r="857" spans="1:198" ht="15" customHeight="1" x14ac:dyDescent="0.25">
      <c r="A857" s="6"/>
      <c r="B857" s="7"/>
      <c r="C857" s="8"/>
      <c r="D857" s="9"/>
      <c r="E857" s="9"/>
      <c r="F857" s="113"/>
      <c r="G857" s="10"/>
      <c r="H857" s="113"/>
      <c r="I857" s="9"/>
      <c r="J857" s="166"/>
      <c r="K857" s="10"/>
      <c r="L857" s="84"/>
      <c r="M857" s="11"/>
      <c r="N857" s="12"/>
      <c r="O857" s="10"/>
      <c r="P857" s="84"/>
      <c r="Q857" s="84"/>
      <c r="R857" s="10"/>
      <c r="S857" s="14"/>
      <c r="T857" s="11"/>
      <c r="U857" s="12"/>
      <c r="V857" s="257" t="str">
        <f ca="1">IF(U857="","",
IF(U857="NA","",
IFERROR(VLOOKUP(EOMONTH(M857,-2)+1,IPCA!$A:$B,2,0),
VLOOKUP(EOMONTH(TODAY(),-2)+1,IPCA!$A:$B,2,0))/
VLOOKUP(EOMONTH(U857,-2)+1,IPCA!$A:$B,2,0)*
P857))</f>
        <v/>
      </c>
      <c r="W857" s="84"/>
      <c r="X857" s="13"/>
      <c r="Y857" s="166"/>
      <c r="AA857" s="108"/>
      <c r="AB857" s="15"/>
      <c r="AM857" s="6"/>
      <c r="AN857" s="15"/>
      <c r="AY857" s="6"/>
      <c r="AZ857" s="15"/>
      <c r="BK857" s="6"/>
      <c r="BL857" s="15"/>
      <c r="BW857" s="6"/>
      <c r="BX857" s="15"/>
      <c r="CI857" s="6"/>
      <c r="CJ857" s="16" t="str">
        <f t="shared" si="260"/>
        <v/>
      </c>
      <c r="CK857" s="16" t="str">
        <f t="shared" si="261"/>
        <v/>
      </c>
      <c r="CL857" s="16" t="str">
        <f t="shared" si="262"/>
        <v/>
      </c>
      <c r="CM857" s="16" t="str">
        <f t="shared" si="263"/>
        <v/>
      </c>
      <c r="CN857" s="16" t="str">
        <f t="shared" si="264"/>
        <v/>
      </c>
      <c r="CO857" s="18"/>
      <c r="CP857" s="15"/>
      <c r="DA857" s="6"/>
      <c r="DB857" s="15"/>
      <c r="DM857" s="6"/>
      <c r="DN857" s="15"/>
      <c r="DY857" s="6"/>
      <c r="DZ857" s="15"/>
      <c r="EK857" s="6"/>
      <c r="EL857" s="15"/>
      <c r="EW857" s="6"/>
      <c r="EX857" s="16" t="str">
        <f t="shared" si="272"/>
        <v/>
      </c>
      <c r="EY857" s="16" t="str">
        <f t="shared" si="273"/>
        <v/>
      </c>
      <c r="EZ857" s="16" t="str">
        <f t="shared" si="274"/>
        <v/>
      </c>
      <c r="FA857" s="16" t="str">
        <f t="shared" si="275"/>
        <v/>
      </c>
      <c r="FB857" s="160" t="str">
        <f t="shared" si="276"/>
        <v/>
      </c>
      <c r="FD857" s="20"/>
      <c r="FE857"/>
      <c r="FH857" s="284">
        <f t="shared" ca="1" si="265"/>
        <v>0</v>
      </c>
      <c r="FI857" s="208">
        <f t="shared" si="266"/>
        <v>0</v>
      </c>
      <c r="FK857">
        <f t="shared" si="267"/>
        <v>0</v>
      </c>
      <c r="FL857" s="201">
        <f t="shared" ca="1" si="268"/>
        <v>0</v>
      </c>
      <c r="FM857" s="201">
        <f t="shared" ca="1" si="269"/>
        <v>0</v>
      </c>
      <c r="FN857" s="200">
        <f>AB857*AB$2*IF($FC857="V",1,-1)*IF($Q857="Fixo",(CP857-INDEX('Curva Forward'!$C$5:$AN$13,MATCH(CONCATENATE(BD_COMERCIAL!$K857," ",BD_COMERCIAL!$L857),'Curva Forward'!$B$5:$B$13,0),MATCH(FN$4,'Curva Forward'!$C$4:$AN$4,0))),CP857)</f>
        <v>0</v>
      </c>
      <c r="FO857" s="200">
        <f>AC857*AC$2*IF($FC857="V",1,-1)*IF($Q857="Fixo",(CQ857-INDEX('Curva Forward'!$C$5:$AN$13,MATCH(CONCATENATE(BD_COMERCIAL!$K857," ",BD_COMERCIAL!$L857),'Curva Forward'!$B$5:$B$13,0),MATCH(FO$4,'Curva Forward'!$C$4:$AN$4,0))),CQ857)</f>
        <v>0</v>
      </c>
      <c r="FP857" s="200">
        <f>AD857*AD$2*IF($FC857="V",1,-1)*IF($Q857="Fixo",(CR857-INDEX('Curva Forward'!$C$5:$AN$13,MATCH(CONCATENATE(BD_COMERCIAL!$K857," ",BD_COMERCIAL!$L857),'Curva Forward'!$B$5:$B$13,0),MATCH(FP$4,'Curva Forward'!$C$4:$AN$4,0))),CR857)</f>
        <v>0</v>
      </c>
      <c r="FQ857" s="200">
        <f>AE857*AE$2*IF($FC857="V",1,-1)*IF($Q857="Fixo",(CS857-INDEX('Curva Forward'!$C$5:$AN$13,MATCH(CONCATENATE(BD_COMERCIAL!$K857," ",BD_COMERCIAL!$L857),'Curva Forward'!$B$5:$B$13,0),MATCH(FQ$4,'Curva Forward'!$C$4:$AN$4,0))),CS857)</f>
        <v>0</v>
      </c>
      <c r="FR857" s="200">
        <f>AF857*AF$2*IF($FC857="V",1,-1)*IF($Q857="Fixo",(CT857-INDEX('Curva Forward'!$C$5:$AN$13,MATCH(CONCATENATE(BD_COMERCIAL!$K857," ",BD_COMERCIAL!$L857),'Curva Forward'!$B$5:$B$13,0),MATCH(FR$4,'Curva Forward'!$C$4:$AN$4,0))),CT857)</f>
        <v>0</v>
      </c>
      <c r="FS857" s="200">
        <f>AG857*AG$2*IF($FC857="V",1,-1)*IF($Q857="Fixo",(CU857-INDEX('Curva Forward'!$C$5:$AN$13,MATCH(CONCATENATE(BD_COMERCIAL!$K857," ",BD_COMERCIAL!$L857),'Curva Forward'!$B$5:$B$13,0),MATCH(FS$4,'Curva Forward'!$C$4:$AN$4,0))),CU857)</f>
        <v>0</v>
      </c>
      <c r="FT857" s="200">
        <f>AH857*AH$2*IF($FC857="V",1,-1)*IF($Q857="Fixo",(CV857-INDEX('Curva Forward'!$C$5:$AN$13,MATCH(CONCATENATE(BD_COMERCIAL!$K857," ",BD_COMERCIAL!$L857),'Curva Forward'!$B$5:$B$13,0),MATCH(FT$4,'Curva Forward'!$C$4:$AN$4,0))),CV857)</f>
        <v>0</v>
      </c>
      <c r="FU857" s="200">
        <f>AI857*AI$2*IF($FC857="V",1,-1)*IF($Q857="Fixo",(CW857-INDEX('Curva Forward'!$C$5:$AN$13,MATCH(CONCATENATE(BD_COMERCIAL!$K857," ",BD_COMERCIAL!$L857),'Curva Forward'!$B$5:$B$13,0),MATCH(FU$4,'Curva Forward'!$C$4:$AN$4,0))),CW857)</f>
        <v>0</v>
      </c>
      <c r="FV857" s="200">
        <f>AJ857*AJ$2*IF($FC857="V",1,-1)*IF($Q857="Fixo",(CX857-INDEX('Curva Forward'!$C$5:$AN$13,MATCH(CONCATENATE(BD_COMERCIAL!$K857," ",BD_COMERCIAL!$L857),'Curva Forward'!$B$5:$B$13,0),MATCH(FV$4,'Curva Forward'!$C$4:$AN$4,0))),CX857)</f>
        <v>0</v>
      </c>
      <c r="FW857" s="200">
        <f>AK857*AK$2*IF($FC857="V",1,-1)*IF($Q857="Fixo",(CY857-INDEX('Curva Forward'!$C$5:$AN$13,MATCH(CONCATENATE(BD_COMERCIAL!$K857," ",BD_COMERCIAL!$L857),'Curva Forward'!$B$5:$B$13,0),MATCH(FW$4,'Curva Forward'!$C$4:$AN$4,0))),CY857)</f>
        <v>0</v>
      </c>
      <c r="FX857" s="200">
        <f>AL857*AL$2*IF($FC857="V",1,-1)*IF($Q857="Fixo",(CZ857-INDEX('Curva Forward'!$C$5:$AN$13,MATCH(CONCATENATE(BD_COMERCIAL!$K857," ",BD_COMERCIAL!$L857),'Curva Forward'!$B$5:$B$13,0),MATCH(FX$4,'Curva Forward'!$C$4:$AN$4,0))),CZ857)</f>
        <v>0</v>
      </c>
      <c r="FY857" s="200">
        <f>AM857*AM$2*IF($FC857="V",1,-1)*IF($Q857="Fixo",(DA857-INDEX('Curva Forward'!$C$5:$AN$13,MATCH(CONCATENATE(BD_COMERCIAL!$K857," ",BD_COMERCIAL!$L857),'Curva Forward'!$B$5:$B$13,0),MATCH(FY$4,'Curva Forward'!$C$4:$AN$4,0))),DA857)</f>
        <v>0</v>
      </c>
      <c r="FZ857" s="200">
        <f>AN857*AN$2*IF($FC857="V",1,-1)*IF($Q857="Fixo",(DB857-INDEX('Curva Forward'!$C$5:$AN$13,MATCH(CONCATENATE(BD_COMERCIAL!$K857," ",BD_COMERCIAL!$L857),'Curva Forward'!$B$5:$B$13,0),MATCH(FZ$4,'Curva Forward'!$C$4:$AN$4,0))),DB857)</f>
        <v>0</v>
      </c>
      <c r="GA857" s="200">
        <f>AO857*AO$2*IF($FC857="V",1,-1)*IF($Q857="Fixo",(DC857-INDEX('Curva Forward'!$C$5:$AN$13,MATCH(CONCATENATE(BD_COMERCIAL!$K857," ",BD_COMERCIAL!$L857),'Curva Forward'!$B$5:$B$13,0),MATCH(GA$4,'Curva Forward'!$C$4:$AN$4,0))),DC857)</f>
        <v>0</v>
      </c>
      <c r="GB857" s="200">
        <f>AP857*AP$2*IF($FC857="V",1,-1)*IF($Q857="Fixo",(DD857-INDEX('Curva Forward'!$C$5:$AN$13,MATCH(CONCATENATE(BD_COMERCIAL!$K857," ",BD_COMERCIAL!$L857),'Curva Forward'!$B$5:$B$13,0),MATCH(GB$4,'Curva Forward'!$C$4:$AN$4,0))),DD857)</f>
        <v>0</v>
      </c>
      <c r="GC857" s="200">
        <f>AQ857*AQ$2*IF($FC857="V",1,-1)*IF($Q857="Fixo",(DE857-INDEX('Curva Forward'!$C$5:$AN$13,MATCH(CONCATENATE(BD_COMERCIAL!$K857," ",BD_COMERCIAL!$L857),'Curva Forward'!$B$5:$B$13,0),MATCH(GC$4,'Curva Forward'!$C$4:$AN$4,0))),DE857)</f>
        <v>0</v>
      </c>
      <c r="GD857" s="200">
        <f>AR857*AR$2*IF($FC857="V",1,-1)*IF($Q857="Fixo",(DF857-INDEX('Curva Forward'!$C$5:$AN$13,MATCH(CONCATENATE(BD_COMERCIAL!$K857," ",BD_COMERCIAL!$L857),'Curva Forward'!$B$5:$B$13,0),MATCH(GD$4,'Curva Forward'!$C$4:$AN$4,0))),DF857)</f>
        <v>0</v>
      </c>
      <c r="GE857" s="200">
        <f>AS857*AS$2*IF($FC857="V",1,-1)*IF($Q857="Fixo",(DG857-INDEX('Curva Forward'!$C$5:$AN$13,MATCH(CONCATENATE(BD_COMERCIAL!$K857," ",BD_COMERCIAL!$L857),'Curva Forward'!$B$5:$B$13,0),MATCH(GE$4,'Curva Forward'!$C$4:$AN$4,0))),DG857)</f>
        <v>0</v>
      </c>
      <c r="GF857" s="200">
        <f>AT857*AT$2*IF($FC857="V",1,-1)*IF($Q857="Fixo",(DH857-INDEX('Curva Forward'!$C$5:$AN$13,MATCH(CONCATENATE(BD_COMERCIAL!$K857," ",BD_COMERCIAL!$L857),'Curva Forward'!$B$5:$B$13,0),MATCH(GF$4,'Curva Forward'!$C$4:$AN$4,0))),DH857)</f>
        <v>0</v>
      </c>
      <c r="GG857" s="200">
        <f>AU857*AU$2*IF($FC857="V",1,-1)*IF($Q857="Fixo",(DI857-INDEX('Curva Forward'!$C$5:$AN$13,MATCH(CONCATENATE(BD_COMERCIAL!$K857," ",BD_COMERCIAL!$L857),'Curva Forward'!$B$5:$B$13,0),MATCH(GG$4,'Curva Forward'!$C$4:$AN$4,0))),DI857)</f>
        <v>0</v>
      </c>
      <c r="GH857" s="200">
        <f>AV857*AV$2*IF($FC857="V",1,-1)*IF($Q857="Fixo",(DJ857-INDEX('Curva Forward'!$C$5:$AN$13,MATCH(CONCATENATE(BD_COMERCIAL!$K857," ",BD_COMERCIAL!$L857),'Curva Forward'!$B$5:$B$13,0),MATCH(GH$4,'Curva Forward'!$C$4:$AN$4,0))),DJ857)</f>
        <v>0</v>
      </c>
      <c r="GI857" s="200">
        <f>AW857*AW$2*IF($FC857="V",1,-1)*IF($Q857="Fixo",(DK857-INDEX('Curva Forward'!$C$5:$AN$13,MATCH(CONCATENATE(BD_COMERCIAL!$K857," ",BD_COMERCIAL!$L857),'Curva Forward'!$B$5:$B$13,0),MATCH(GI$4,'Curva Forward'!$C$4:$AN$4,0))),DK857)</f>
        <v>0</v>
      </c>
      <c r="GJ857" s="200">
        <f>AX857*AX$2*IF($FC857="V",1,-1)*IF($Q857="Fixo",(DL857-INDEX('Curva Forward'!$C$5:$AN$13,MATCH(CONCATENATE(BD_COMERCIAL!$K857," ",BD_COMERCIAL!$L857),'Curva Forward'!$B$5:$B$13,0),MATCH(GJ$4,'Curva Forward'!$C$4:$AN$4,0))),DL857)</f>
        <v>0</v>
      </c>
      <c r="GK857" s="200">
        <f>AY857*AY$2*IF($FC857="V",1,-1)*IF($Q857="Fixo",(DM857-INDEX('Curva Forward'!$C$5:$AN$13,MATCH(CONCATENATE(BD_COMERCIAL!$K857," ",BD_COMERCIAL!$L857),'Curva Forward'!$B$5:$B$13,0),MATCH(GK$4,'Curva Forward'!$C$4:$AN$4,0))),DM857)</f>
        <v>0</v>
      </c>
      <c r="GL857" s="200">
        <f>IF(EZ857="",0,CL857*CL$2*IF($FC857="V",1,-1)*IF($Q857="Fixo",(EZ857-INDEX('Curva Forward'!$C$5:$AN$13,MATCH(CONCATENATE(BD_COMERCIAL!$K857," ",BD_COMERCIAL!$L857),'Curva Forward'!$B$5:$B$13,0),MATCH(GL$4,'Curva Forward'!$C$4:$AN$4,0))),EZ857))</f>
        <v>0</v>
      </c>
      <c r="GM857" s="200">
        <f>IF(FA857="",0,CM857*CM$2*IF($FC857="V",1,-1)*IF($Q857="Fixo",(FA857-INDEX('Curva Forward'!$C$5:$AN$13,MATCH(CONCATENATE(BD_COMERCIAL!$K857," ",BD_COMERCIAL!$L857),'Curva Forward'!$B$5:$B$13,0),MATCH(GM$4,'Curva Forward'!$C$4:$AN$4,0))),FA857))</f>
        <v>0</v>
      </c>
      <c r="GN857" s="200">
        <f>IF(FB857="",0,CN857*CN$2*IF($FC857="V",1,-1)*IF($Q857="Fixo",(FB857-INDEX('Curva Forward'!$C$5:$AN$13,MATCH(CONCATENATE(BD_COMERCIAL!$K857," ",BD_COMERCIAL!$L857),'Curva Forward'!$B$5:$B$13,0),MATCH(GN$4,'Curva Forward'!$C$4:$AN$4,0))),FB857))</f>
        <v>0</v>
      </c>
      <c r="GO857" s="201">
        <f t="shared" ca="1" si="270"/>
        <v>0</v>
      </c>
      <c r="GP857" s="201">
        <f t="shared" ca="1" si="271"/>
        <v>0</v>
      </c>
    </row>
    <row r="858" spans="1:198" ht="15" customHeight="1" x14ac:dyDescent="0.25">
      <c r="A858" s="6"/>
      <c r="B858" s="7"/>
      <c r="C858" s="8"/>
      <c r="D858" s="9"/>
      <c r="E858" s="9"/>
      <c r="F858" s="113"/>
      <c r="G858" s="10"/>
      <c r="H858" s="113"/>
      <c r="I858" s="9"/>
      <c r="J858" s="166"/>
      <c r="K858" s="10"/>
      <c r="L858" s="84"/>
      <c r="M858" s="11"/>
      <c r="N858" s="12"/>
      <c r="O858" s="10"/>
      <c r="P858" s="84"/>
      <c r="Q858" s="84"/>
      <c r="R858" s="10"/>
      <c r="S858" s="14"/>
      <c r="T858" s="11"/>
      <c r="U858" s="12"/>
      <c r="V858" s="257" t="str">
        <f ca="1">IF(U858="","",
IF(U858="NA","",
IFERROR(VLOOKUP(EOMONTH(M858,-2)+1,IPCA!$A:$B,2,0),
VLOOKUP(EOMONTH(TODAY(),-2)+1,IPCA!$A:$B,2,0))/
VLOOKUP(EOMONTH(U858,-2)+1,IPCA!$A:$B,2,0)*
P858))</f>
        <v/>
      </c>
      <c r="W858" s="84"/>
      <c r="X858" s="13"/>
      <c r="Y858" s="166"/>
      <c r="AA858" s="108"/>
      <c r="AB858" s="15"/>
      <c r="AM858" s="6"/>
      <c r="AN858" s="15"/>
      <c r="AY858" s="6"/>
      <c r="AZ858" s="15"/>
      <c r="BK858" s="6"/>
      <c r="BL858" s="15"/>
      <c r="BW858" s="6"/>
      <c r="BX858" s="15"/>
      <c r="CI858" s="6"/>
      <c r="CJ858" s="16" t="str">
        <f t="shared" si="260"/>
        <v/>
      </c>
      <c r="CK858" s="16" t="str">
        <f t="shared" si="261"/>
        <v/>
      </c>
      <c r="CL858" s="16" t="str">
        <f t="shared" si="262"/>
        <v/>
      </c>
      <c r="CM858" s="16" t="str">
        <f t="shared" si="263"/>
        <v/>
      </c>
      <c r="CN858" s="16" t="str">
        <f t="shared" si="264"/>
        <v/>
      </c>
      <c r="CO858" s="18"/>
      <c r="CP858" s="15"/>
      <c r="DA858" s="6"/>
      <c r="DB858" s="15"/>
      <c r="DM858" s="6"/>
      <c r="DN858" s="15"/>
      <c r="DY858" s="6"/>
      <c r="DZ858" s="15"/>
      <c r="EK858" s="6"/>
      <c r="EL858" s="15"/>
      <c r="EW858" s="6"/>
      <c r="EX858" s="16" t="str">
        <f t="shared" si="272"/>
        <v/>
      </c>
      <c r="EY858" s="16" t="str">
        <f t="shared" si="273"/>
        <v/>
      </c>
      <c r="EZ858" s="16" t="str">
        <f t="shared" si="274"/>
        <v/>
      </c>
      <c r="FA858" s="16" t="str">
        <f t="shared" si="275"/>
        <v/>
      </c>
      <c r="FB858" s="160" t="str">
        <f t="shared" si="276"/>
        <v/>
      </c>
      <c r="FD858" s="20"/>
      <c r="FE858"/>
      <c r="FH858" s="284">
        <f t="shared" ca="1" si="265"/>
        <v>0</v>
      </c>
      <c r="FI858" s="208">
        <f t="shared" si="266"/>
        <v>0</v>
      </c>
      <c r="FK858">
        <f t="shared" si="267"/>
        <v>0</v>
      </c>
      <c r="FL858" s="201">
        <f t="shared" ca="1" si="268"/>
        <v>0</v>
      </c>
      <c r="FM858" s="201">
        <f t="shared" ca="1" si="269"/>
        <v>0</v>
      </c>
      <c r="FN858" s="200">
        <f>AB858*AB$2*IF($FC858="V",1,-1)*IF($Q858="Fixo",(CP858-INDEX('Curva Forward'!$C$5:$AN$13,MATCH(CONCATENATE(BD_COMERCIAL!$K858," ",BD_COMERCIAL!$L858),'Curva Forward'!$B$5:$B$13,0),MATCH(FN$4,'Curva Forward'!$C$4:$AN$4,0))),CP858)</f>
        <v>0</v>
      </c>
      <c r="FO858" s="200">
        <f>AC858*AC$2*IF($FC858="V",1,-1)*IF($Q858="Fixo",(CQ858-INDEX('Curva Forward'!$C$5:$AN$13,MATCH(CONCATENATE(BD_COMERCIAL!$K858," ",BD_COMERCIAL!$L858),'Curva Forward'!$B$5:$B$13,0),MATCH(FO$4,'Curva Forward'!$C$4:$AN$4,0))),CQ858)</f>
        <v>0</v>
      </c>
      <c r="FP858" s="200">
        <f>AD858*AD$2*IF($FC858="V",1,-1)*IF($Q858="Fixo",(CR858-INDEX('Curva Forward'!$C$5:$AN$13,MATCH(CONCATENATE(BD_COMERCIAL!$K858," ",BD_COMERCIAL!$L858),'Curva Forward'!$B$5:$B$13,0),MATCH(FP$4,'Curva Forward'!$C$4:$AN$4,0))),CR858)</f>
        <v>0</v>
      </c>
      <c r="FQ858" s="200">
        <f>AE858*AE$2*IF($FC858="V",1,-1)*IF($Q858="Fixo",(CS858-INDEX('Curva Forward'!$C$5:$AN$13,MATCH(CONCATENATE(BD_COMERCIAL!$K858," ",BD_COMERCIAL!$L858),'Curva Forward'!$B$5:$B$13,0),MATCH(FQ$4,'Curva Forward'!$C$4:$AN$4,0))),CS858)</f>
        <v>0</v>
      </c>
      <c r="FR858" s="200">
        <f>AF858*AF$2*IF($FC858="V",1,-1)*IF($Q858="Fixo",(CT858-INDEX('Curva Forward'!$C$5:$AN$13,MATCH(CONCATENATE(BD_COMERCIAL!$K858," ",BD_COMERCIAL!$L858),'Curva Forward'!$B$5:$B$13,0),MATCH(FR$4,'Curva Forward'!$C$4:$AN$4,0))),CT858)</f>
        <v>0</v>
      </c>
      <c r="FS858" s="200">
        <f>AG858*AG$2*IF($FC858="V",1,-1)*IF($Q858="Fixo",(CU858-INDEX('Curva Forward'!$C$5:$AN$13,MATCH(CONCATENATE(BD_COMERCIAL!$K858," ",BD_COMERCIAL!$L858),'Curva Forward'!$B$5:$B$13,0),MATCH(FS$4,'Curva Forward'!$C$4:$AN$4,0))),CU858)</f>
        <v>0</v>
      </c>
      <c r="FT858" s="200">
        <f>AH858*AH$2*IF($FC858="V",1,-1)*IF($Q858="Fixo",(CV858-INDEX('Curva Forward'!$C$5:$AN$13,MATCH(CONCATENATE(BD_COMERCIAL!$K858," ",BD_COMERCIAL!$L858),'Curva Forward'!$B$5:$B$13,0),MATCH(FT$4,'Curva Forward'!$C$4:$AN$4,0))),CV858)</f>
        <v>0</v>
      </c>
      <c r="FU858" s="200">
        <f>AI858*AI$2*IF($FC858="V",1,-1)*IF($Q858="Fixo",(CW858-INDEX('Curva Forward'!$C$5:$AN$13,MATCH(CONCATENATE(BD_COMERCIAL!$K858," ",BD_COMERCIAL!$L858),'Curva Forward'!$B$5:$B$13,0),MATCH(FU$4,'Curva Forward'!$C$4:$AN$4,0))),CW858)</f>
        <v>0</v>
      </c>
      <c r="FV858" s="200">
        <f>AJ858*AJ$2*IF($FC858="V",1,-1)*IF($Q858="Fixo",(CX858-INDEX('Curva Forward'!$C$5:$AN$13,MATCH(CONCATENATE(BD_COMERCIAL!$K858," ",BD_COMERCIAL!$L858),'Curva Forward'!$B$5:$B$13,0),MATCH(FV$4,'Curva Forward'!$C$4:$AN$4,0))),CX858)</f>
        <v>0</v>
      </c>
      <c r="FW858" s="200">
        <f>AK858*AK$2*IF($FC858="V",1,-1)*IF($Q858="Fixo",(CY858-INDEX('Curva Forward'!$C$5:$AN$13,MATCH(CONCATENATE(BD_COMERCIAL!$K858," ",BD_COMERCIAL!$L858),'Curva Forward'!$B$5:$B$13,0),MATCH(FW$4,'Curva Forward'!$C$4:$AN$4,0))),CY858)</f>
        <v>0</v>
      </c>
      <c r="FX858" s="200">
        <f>AL858*AL$2*IF($FC858="V",1,-1)*IF($Q858="Fixo",(CZ858-INDEX('Curva Forward'!$C$5:$AN$13,MATCH(CONCATENATE(BD_COMERCIAL!$K858," ",BD_COMERCIAL!$L858),'Curva Forward'!$B$5:$B$13,0),MATCH(FX$4,'Curva Forward'!$C$4:$AN$4,0))),CZ858)</f>
        <v>0</v>
      </c>
      <c r="FY858" s="200">
        <f>AM858*AM$2*IF($FC858="V",1,-1)*IF($Q858="Fixo",(DA858-INDEX('Curva Forward'!$C$5:$AN$13,MATCH(CONCATENATE(BD_COMERCIAL!$K858," ",BD_COMERCIAL!$L858),'Curva Forward'!$B$5:$B$13,0),MATCH(FY$4,'Curva Forward'!$C$4:$AN$4,0))),DA858)</f>
        <v>0</v>
      </c>
      <c r="FZ858" s="200">
        <f>AN858*AN$2*IF($FC858="V",1,-1)*IF($Q858="Fixo",(DB858-INDEX('Curva Forward'!$C$5:$AN$13,MATCH(CONCATENATE(BD_COMERCIAL!$K858," ",BD_COMERCIAL!$L858),'Curva Forward'!$B$5:$B$13,0),MATCH(FZ$4,'Curva Forward'!$C$4:$AN$4,0))),DB858)</f>
        <v>0</v>
      </c>
      <c r="GA858" s="200">
        <f>AO858*AO$2*IF($FC858="V",1,-1)*IF($Q858="Fixo",(DC858-INDEX('Curva Forward'!$C$5:$AN$13,MATCH(CONCATENATE(BD_COMERCIAL!$K858," ",BD_COMERCIAL!$L858),'Curva Forward'!$B$5:$B$13,0),MATCH(GA$4,'Curva Forward'!$C$4:$AN$4,0))),DC858)</f>
        <v>0</v>
      </c>
      <c r="GB858" s="200">
        <f>AP858*AP$2*IF($FC858="V",1,-1)*IF($Q858="Fixo",(DD858-INDEX('Curva Forward'!$C$5:$AN$13,MATCH(CONCATENATE(BD_COMERCIAL!$K858," ",BD_COMERCIAL!$L858),'Curva Forward'!$B$5:$B$13,0),MATCH(GB$4,'Curva Forward'!$C$4:$AN$4,0))),DD858)</f>
        <v>0</v>
      </c>
      <c r="GC858" s="200">
        <f>AQ858*AQ$2*IF($FC858="V",1,-1)*IF($Q858="Fixo",(DE858-INDEX('Curva Forward'!$C$5:$AN$13,MATCH(CONCATENATE(BD_COMERCIAL!$K858," ",BD_COMERCIAL!$L858),'Curva Forward'!$B$5:$B$13,0),MATCH(GC$4,'Curva Forward'!$C$4:$AN$4,0))),DE858)</f>
        <v>0</v>
      </c>
      <c r="GD858" s="200">
        <f>AR858*AR$2*IF($FC858="V",1,-1)*IF($Q858="Fixo",(DF858-INDEX('Curva Forward'!$C$5:$AN$13,MATCH(CONCATENATE(BD_COMERCIAL!$K858," ",BD_COMERCIAL!$L858),'Curva Forward'!$B$5:$B$13,0),MATCH(GD$4,'Curva Forward'!$C$4:$AN$4,0))),DF858)</f>
        <v>0</v>
      </c>
      <c r="GE858" s="200">
        <f>AS858*AS$2*IF($FC858="V",1,-1)*IF($Q858="Fixo",(DG858-INDEX('Curva Forward'!$C$5:$AN$13,MATCH(CONCATENATE(BD_COMERCIAL!$K858," ",BD_COMERCIAL!$L858),'Curva Forward'!$B$5:$B$13,0),MATCH(GE$4,'Curva Forward'!$C$4:$AN$4,0))),DG858)</f>
        <v>0</v>
      </c>
      <c r="GF858" s="200">
        <f>AT858*AT$2*IF($FC858="V",1,-1)*IF($Q858="Fixo",(DH858-INDEX('Curva Forward'!$C$5:$AN$13,MATCH(CONCATENATE(BD_COMERCIAL!$K858," ",BD_COMERCIAL!$L858),'Curva Forward'!$B$5:$B$13,0),MATCH(GF$4,'Curva Forward'!$C$4:$AN$4,0))),DH858)</f>
        <v>0</v>
      </c>
      <c r="GG858" s="200">
        <f>AU858*AU$2*IF($FC858="V",1,-1)*IF($Q858="Fixo",(DI858-INDEX('Curva Forward'!$C$5:$AN$13,MATCH(CONCATENATE(BD_COMERCIAL!$K858," ",BD_COMERCIAL!$L858),'Curva Forward'!$B$5:$B$13,0),MATCH(GG$4,'Curva Forward'!$C$4:$AN$4,0))),DI858)</f>
        <v>0</v>
      </c>
      <c r="GH858" s="200">
        <f>AV858*AV$2*IF($FC858="V",1,-1)*IF($Q858="Fixo",(DJ858-INDEX('Curva Forward'!$C$5:$AN$13,MATCH(CONCATENATE(BD_COMERCIAL!$K858," ",BD_COMERCIAL!$L858),'Curva Forward'!$B$5:$B$13,0),MATCH(GH$4,'Curva Forward'!$C$4:$AN$4,0))),DJ858)</f>
        <v>0</v>
      </c>
      <c r="GI858" s="200">
        <f>AW858*AW$2*IF($FC858="V",1,-1)*IF($Q858="Fixo",(DK858-INDEX('Curva Forward'!$C$5:$AN$13,MATCH(CONCATENATE(BD_COMERCIAL!$K858," ",BD_COMERCIAL!$L858),'Curva Forward'!$B$5:$B$13,0),MATCH(GI$4,'Curva Forward'!$C$4:$AN$4,0))),DK858)</f>
        <v>0</v>
      </c>
      <c r="GJ858" s="200">
        <f>AX858*AX$2*IF($FC858="V",1,-1)*IF($Q858="Fixo",(DL858-INDEX('Curva Forward'!$C$5:$AN$13,MATCH(CONCATENATE(BD_COMERCIAL!$K858," ",BD_COMERCIAL!$L858),'Curva Forward'!$B$5:$B$13,0),MATCH(GJ$4,'Curva Forward'!$C$4:$AN$4,0))),DL858)</f>
        <v>0</v>
      </c>
      <c r="GK858" s="200">
        <f>AY858*AY$2*IF($FC858="V",1,-1)*IF($Q858="Fixo",(DM858-INDEX('Curva Forward'!$C$5:$AN$13,MATCH(CONCATENATE(BD_COMERCIAL!$K858," ",BD_COMERCIAL!$L858),'Curva Forward'!$B$5:$B$13,0),MATCH(GK$4,'Curva Forward'!$C$4:$AN$4,0))),DM858)</f>
        <v>0</v>
      </c>
      <c r="GL858" s="200">
        <f>IF(EZ858="",0,CL858*CL$2*IF($FC858="V",1,-1)*IF($Q858="Fixo",(EZ858-INDEX('Curva Forward'!$C$5:$AN$13,MATCH(CONCATENATE(BD_COMERCIAL!$K858," ",BD_COMERCIAL!$L858),'Curva Forward'!$B$5:$B$13,0),MATCH(GL$4,'Curva Forward'!$C$4:$AN$4,0))),EZ858))</f>
        <v>0</v>
      </c>
      <c r="GM858" s="200">
        <f>IF(FA858="",0,CM858*CM$2*IF($FC858="V",1,-1)*IF($Q858="Fixo",(FA858-INDEX('Curva Forward'!$C$5:$AN$13,MATCH(CONCATENATE(BD_COMERCIAL!$K858," ",BD_COMERCIAL!$L858),'Curva Forward'!$B$5:$B$13,0),MATCH(GM$4,'Curva Forward'!$C$4:$AN$4,0))),FA858))</f>
        <v>0</v>
      </c>
      <c r="GN858" s="200">
        <f>IF(FB858="",0,CN858*CN$2*IF($FC858="V",1,-1)*IF($Q858="Fixo",(FB858-INDEX('Curva Forward'!$C$5:$AN$13,MATCH(CONCATENATE(BD_COMERCIAL!$K858," ",BD_COMERCIAL!$L858),'Curva Forward'!$B$5:$B$13,0),MATCH(GN$4,'Curva Forward'!$C$4:$AN$4,0))),FB858))</f>
        <v>0</v>
      </c>
      <c r="GO858" s="201">
        <f t="shared" ca="1" si="270"/>
        <v>0</v>
      </c>
      <c r="GP858" s="201">
        <f t="shared" ca="1" si="271"/>
        <v>0</v>
      </c>
    </row>
    <row r="859" spans="1:198" ht="15" customHeight="1" x14ac:dyDescent="0.25">
      <c r="A859" s="6"/>
      <c r="B859" s="7"/>
      <c r="C859" s="8"/>
      <c r="D859" s="9"/>
      <c r="E859" s="9"/>
      <c r="F859" s="113"/>
      <c r="G859" s="10"/>
      <c r="H859" s="113"/>
      <c r="I859" s="9"/>
      <c r="J859" s="166"/>
      <c r="K859" s="10"/>
      <c r="L859" s="84"/>
      <c r="M859" s="11"/>
      <c r="N859" s="12"/>
      <c r="O859" s="10"/>
      <c r="P859" s="84"/>
      <c r="Q859" s="84"/>
      <c r="R859" s="10"/>
      <c r="S859" s="14"/>
      <c r="T859" s="11"/>
      <c r="U859" s="12"/>
      <c r="V859" s="257" t="str">
        <f ca="1">IF(U859="","",
IF(U859="NA","",
IFERROR(VLOOKUP(EOMONTH(M859,-2)+1,IPCA!$A:$B,2,0),
VLOOKUP(EOMONTH(TODAY(),-2)+1,IPCA!$A:$B,2,0))/
VLOOKUP(EOMONTH(U859,-2)+1,IPCA!$A:$B,2,0)*
P859))</f>
        <v/>
      </c>
      <c r="W859" s="84"/>
      <c r="X859" s="13"/>
      <c r="Y859" s="166"/>
      <c r="AA859" s="108"/>
      <c r="AB859" s="15"/>
      <c r="AM859" s="6"/>
      <c r="AN859" s="15"/>
      <c r="AY859" s="6"/>
      <c r="AZ859" s="15"/>
      <c r="BK859" s="6"/>
      <c r="BL859" s="15"/>
      <c r="BW859" s="6"/>
      <c r="BX859" s="15"/>
      <c r="CI859" s="6"/>
      <c r="CJ859" s="16" t="str">
        <f t="shared" si="260"/>
        <v/>
      </c>
      <c r="CK859" s="16" t="str">
        <f t="shared" si="261"/>
        <v/>
      </c>
      <c r="CL859" s="16" t="str">
        <f t="shared" si="262"/>
        <v/>
      </c>
      <c r="CM859" s="16" t="str">
        <f t="shared" si="263"/>
        <v/>
      </c>
      <c r="CN859" s="16" t="str">
        <f t="shared" si="264"/>
        <v/>
      </c>
      <c r="CO859" s="18"/>
      <c r="CP859" s="15"/>
      <c r="DA859" s="6"/>
      <c r="DB859" s="15"/>
      <c r="DM859" s="6"/>
      <c r="DN859" s="15"/>
      <c r="DY859" s="6"/>
      <c r="DZ859" s="15"/>
      <c r="EK859" s="6"/>
      <c r="EL859" s="15"/>
      <c r="EW859" s="6"/>
      <c r="EX859" s="16" t="str">
        <f t="shared" si="272"/>
        <v/>
      </c>
      <c r="EY859" s="16" t="str">
        <f t="shared" si="273"/>
        <v/>
      </c>
      <c r="EZ859" s="16" t="str">
        <f t="shared" si="274"/>
        <v/>
      </c>
      <c r="FA859" s="16" t="str">
        <f t="shared" si="275"/>
        <v/>
      </c>
      <c r="FB859" s="160" t="str">
        <f t="shared" si="276"/>
        <v/>
      </c>
      <c r="FD859" s="20"/>
      <c r="FE859"/>
      <c r="FH859" s="284">
        <f t="shared" ca="1" si="265"/>
        <v>0</v>
      </c>
      <c r="FI859" s="208">
        <f t="shared" si="266"/>
        <v>0</v>
      </c>
      <c r="FK859">
        <f t="shared" si="267"/>
        <v>0</v>
      </c>
      <c r="FL859" s="201">
        <f t="shared" ca="1" si="268"/>
        <v>0</v>
      </c>
      <c r="FM859" s="201">
        <f t="shared" ca="1" si="269"/>
        <v>0</v>
      </c>
      <c r="FN859" s="200">
        <f>AB859*AB$2*IF($FC859="V",1,-1)*IF($Q859="Fixo",(CP859-INDEX('Curva Forward'!$C$5:$AN$13,MATCH(CONCATENATE(BD_COMERCIAL!$K859," ",BD_COMERCIAL!$L859),'Curva Forward'!$B$5:$B$13,0),MATCH(FN$4,'Curva Forward'!$C$4:$AN$4,0))),CP859)</f>
        <v>0</v>
      </c>
      <c r="FO859" s="200">
        <f>AC859*AC$2*IF($FC859="V",1,-1)*IF($Q859="Fixo",(CQ859-INDEX('Curva Forward'!$C$5:$AN$13,MATCH(CONCATENATE(BD_COMERCIAL!$K859," ",BD_COMERCIAL!$L859),'Curva Forward'!$B$5:$B$13,0),MATCH(FO$4,'Curva Forward'!$C$4:$AN$4,0))),CQ859)</f>
        <v>0</v>
      </c>
      <c r="FP859" s="200">
        <f>AD859*AD$2*IF($FC859="V",1,-1)*IF($Q859="Fixo",(CR859-INDEX('Curva Forward'!$C$5:$AN$13,MATCH(CONCATENATE(BD_COMERCIAL!$K859," ",BD_COMERCIAL!$L859),'Curva Forward'!$B$5:$B$13,0),MATCH(FP$4,'Curva Forward'!$C$4:$AN$4,0))),CR859)</f>
        <v>0</v>
      </c>
      <c r="FQ859" s="200">
        <f>AE859*AE$2*IF($FC859="V",1,-1)*IF($Q859="Fixo",(CS859-INDEX('Curva Forward'!$C$5:$AN$13,MATCH(CONCATENATE(BD_COMERCIAL!$K859," ",BD_COMERCIAL!$L859),'Curva Forward'!$B$5:$B$13,0),MATCH(FQ$4,'Curva Forward'!$C$4:$AN$4,0))),CS859)</f>
        <v>0</v>
      </c>
      <c r="FR859" s="200">
        <f>AF859*AF$2*IF($FC859="V",1,-1)*IF($Q859="Fixo",(CT859-INDEX('Curva Forward'!$C$5:$AN$13,MATCH(CONCATENATE(BD_COMERCIAL!$K859," ",BD_COMERCIAL!$L859),'Curva Forward'!$B$5:$B$13,0),MATCH(FR$4,'Curva Forward'!$C$4:$AN$4,0))),CT859)</f>
        <v>0</v>
      </c>
      <c r="FS859" s="200">
        <f>AG859*AG$2*IF($FC859="V",1,-1)*IF($Q859="Fixo",(CU859-INDEX('Curva Forward'!$C$5:$AN$13,MATCH(CONCATENATE(BD_COMERCIAL!$K859," ",BD_COMERCIAL!$L859),'Curva Forward'!$B$5:$B$13,0),MATCH(FS$4,'Curva Forward'!$C$4:$AN$4,0))),CU859)</f>
        <v>0</v>
      </c>
      <c r="FT859" s="200">
        <f>AH859*AH$2*IF($FC859="V",1,-1)*IF($Q859="Fixo",(CV859-INDEX('Curva Forward'!$C$5:$AN$13,MATCH(CONCATENATE(BD_COMERCIAL!$K859," ",BD_COMERCIAL!$L859),'Curva Forward'!$B$5:$B$13,0),MATCH(FT$4,'Curva Forward'!$C$4:$AN$4,0))),CV859)</f>
        <v>0</v>
      </c>
      <c r="FU859" s="200">
        <f>AI859*AI$2*IF($FC859="V",1,-1)*IF($Q859="Fixo",(CW859-INDEX('Curva Forward'!$C$5:$AN$13,MATCH(CONCATENATE(BD_COMERCIAL!$K859," ",BD_COMERCIAL!$L859),'Curva Forward'!$B$5:$B$13,0),MATCH(FU$4,'Curva Forward'!$C$4:$AN$4,0))),CW859)</f>
        <v>0</v>
      </c>
      <c r="FV859" s="200">
        <f>AJ859*AJ$2*IF($FC859="V",1,-1)*IF($Q859="Fixo",(CX859-INDEX('Curva Forward'!$C$5:$AN$13,MATCH(CONCATENATE(BD_COMERCIAL!$K859," ",BD_COMERCIAL!$L859),'Curva Forward'!$B$5:$B$13,0),MATCH(FV$4,'Curva Forward'!$C$4:$AN$4,0))),CX859)</f>
        <v>0</v>
      </c>
      <c r="FW859" s="200">
        <f>AK859*AK$2*IF($FC859="V",1,-1)*IF($Q859="Fixo",(CY859-INDEX('Curva Forward'!$C$5:$AN$13,MATCH(CONCATENATE(BD_COMERCIAL!$K859," ",BD_COMERCIAL!$L859),'Curva Forward'!$B$5:$B$13,0),MATCH(FW$4,'Curva Forward'!$C$4:$AN$4,0))),CY859)</f>
        <v>0</v>
      </c>
      <c r="FX859" s="200">
        <f>AL859*AL$2*IF($FC859="V",1,-1)*IF($Q859="Fixo",(CZ859-INDEX('Curva Forward'!$C$5:$AN$13,MATCH(CONCATENATE(BD_COMERCIAL!$K859," ",BD_COMERCIAL!$L859),'Curva Forward'!$B$5:$B$13,0),MATCH(FX$4,'Curva Forward'!$C$4:$AN$4,0))),CZ859)</f>
        <v>0</v>
      </c>
      <c r="FY859" s="200">
        <f>AM859*AM$2*IF($FC859="V",1,-1)*IF($Q859="Fixo",(DA859-INDEX('Curva Forward'!$C$5:$AN$13,MATCH(CONCATENATE(BD_COMERCIAL!$K859," ",BD_COMERCIAL!$L859),'Curva Forward'!$B$5:$B$13,0),MATCH(FY$4,'Curva Forward'!$C$4:$AN$4,0))),DA859)</f>
        <v>0</v>
      </c>
      <c r="FZ859" s="200">
        <f>AN859*AN$2*IF($FC859="V",1,-1)*IF($Q859="Fixo",(DB859-INDEX('Curva Forward'!$C$5:$AN$13,MATCH(CONCATENATE(BD_COMERCIAL!$K859," ",BD_COMERCIAL!$L859),'Curva Forward'!$B$5:$B$13,0),MATCH(FZ$4,'Curva Forward'!$C$4:$AN$4,0))),DB859)</f>
        <v>0</v>
      </c>
      <c r="GA859" s="200">
        <f>AO859*AO$2*IF($FC859="V",1,-1)*IF($Q859="Fixo",(DC859-INDEX('Curva Forward'!$C$5:$AN$13,MATCH(CONCATENATE(BD_COMERCIAL!$K859," ",BD_COMERCIAL!$L859),'Curva Forward'!$B$5:$B$13,0),MATCH(GA$4,'Curva Forward'!$C$4:$AN$4,0))),DC859)</f>
        <v>0</v>
      </c>
      <c r="GB859" s="200">
        <f>AP859*AP$2*IF($FC859="V",1,-1)*IF($Q859="Fixo",(DD859-INDEX('Curva Forward'!$C$5:$AN$13,MATCH(CONCATENATE(BD_COMERCIAL!$K859," ",BD_COMERCIAL!$L859),'Curva Forward'!$B$5:$B$13,0),MATCH(GB$4,'Curva Forward'!$C$4:$AN$4,0))),DD859)</f>
        <v>0</v>
      </c>
      <c r="GC859" s="200">
        <f>AQ859*AQ$2*IF($FC859="V",1,-1)*IF($Q859="Fixo",(DE859-INDEX('Curva Forward'!$C$5:$AN$13,MATCH(CONCATENATE(BD_COMERCIAL!$K859," ",BD_COMERCIAL!$L859),'Curva Forward'!$B$5:$B$13,0),MATCH(GC$4,'Curva Forward'!$C$4:$AN$4,0))),DE859)</f>
        <v>0</v>
      </c>
      <c r="GD859" s="200">
        <f>AR859*AR$2*IF($FC859="V",1,-1)*IF($Q859="Fixo",(DF859-INDEX('Curva Forward'!$C$5:$AN$13,MATCH(CONCATENATE(BD_COMERCIAL!$K859," ",BD_COMERCIAL!$L859),'Curva Forward'!$B$5:$B$13,0),MATCH(GD$4,'Curva Forward'!$C$4:$AN$4,0))),DF859)</f>
        <v>0</v>
      </c>
      <c r="GE859" s="200">
        <f>AS859*AS$2*IF($FC859="V",1,-1)*IF($Q859="Fixo",(DG859-INDEX('Curva Forward'!$C$5:$AN$13,MATCH(CONCATENATE(BD_COMERCIAL!$K859," ",BD_COMERCIAL!$L859),'Curva Forward'!$B$5:$B$13,0),MATCH(GE$4,'Curva Forward'!$C$4:$AN$4,0))),DG859)</f>
        <v>0</v>
      </c>
      <c r="GF859" s="200">
        <f>AT859*AT$2*IF($FC859="V",1,-1)*IF($Q859="Fixo",(DH859-INDEX('Curva Forward'!$C$5:$AN$13,MATCH(CONCATENATE(BD_COMERCIAL!$K859," ",BD_COMERCIAL!$L859),'Curva Forward'!$B$5:$B$13,0),MATCH(GF$4,'Curva Forward'!$C$4:$AN$4,0))),DH859)</f>
        <v>0</v>
      </c>
      <c r="GG859" s="200">
        <f>AU859*AU$2*IF($FC859="V",1,-1)*IF($Q859="Fixo",(DI859-INDEX('Curva Forward'!$C$5:$AN$13,MATCH(CONCATENATE(BD_COMERCIAL!$K859," ",BD_COMERCIAL!$L859),'Curva Forward'!$B$5:$B$13,0),MATCH(GG$4,'Curva Forward'!$C$4:$AN$4,0))),DI859)</f>
        <v>0</v>
      </c>
      <c r="GH859" s="200">
        <f>AV859*AV$2*IF($FC859="V",1,-1)*IF($Q859="Fixo",(DJ859-INDEX('Curva Forward'!$C$5:$AN$13,MATCH(CONCATENATE(BD_COMERCIAL!$K859," ",BD_COMERCIAL!$L859),'Curva Forward'!$B$5:$B$13,0),MATCH(GH$4,'Curva Forward'!$C$4:$AN$4,0))),DJ859)</f>
        <v>0</v>
      </c>
      <c r="GI859" s="200">
        <f>AW859*AW$2*IF($FC859="V",1,-1)*IF($Q859="Fixo",(DK859-INDEX('Curva Forward'!$C$5:$AN$13,MATCH(CONCATENATE(BD_COMERCIAL!$K859," ",BD_COMERCIAL!$L859),'Curva Forward'!$B$5:$B$13,0),MATCH(GI$4,'Curva Forward'!$C$4:$AN$4,0))),DK859)</f>
        <v>0</v>
      </c>
      <c r="GJ859" s="200">
        <f>AX859*AX$2*IF($FC859="V",1,-1)*IF($Q859="Fixo",(DL859-INDEX('Curva Forward'!$C$5:$AN$13,MATCH(CONCATENATE(BD_COMERCIAL!$K859," ",BD_COMERCIAL!$L859),'Curva Forward'!$B$5:$B$13,0),MATCH(GJ$4,'Curva Forward'!$C$4:$AN$4,0))),DL859)</f>
        <v>0</v>
      </c>
      <c r="GK859" s="200">
        <f>AY859*AY$2*IF($FC859="V",1,-1)*IF($Q859="Fixo",(DM859-INDEX('Curva Forward'!$C$5:$AN$13,MATCH(CONCATENATE(BD_COMERCIAL!$K859," ",BD_COMERCIAL!$L859),'Curva Forward'!$B$5:$B$13,0),MATCH(GK$4,'Curva Forward'!$C$4:$AN$4,0))),DM859)</f>
        <v>0</v>
      </c>
      <c r="GL859" s="200">
        <f>IF(EZ859="",0,CL859*CL$2*IF($FC859="V",1,-1)*IF($Q859="Fixo",(EZ859-INDEX('Curva Forward'!$C$5:$AN$13,MATCH(CONCATENATE(BD_COMERCIAL!$K859," ",BD_COMERCIAL!$L859),'Curva Forward'!$B$5:$B$13,0),MATCH(GL$4,'Curva Forward'!$C$4:$AN$4,0))),EZ859))</f>
        <v>0</v>
      </c>
      <c r="GM859" s="200">
        <f>IF(FA859="",0,CM859*CM$2*IF($FC859="V",1,-1)*IF($Q859="Fixo",(FA859-INDEX('Curva Forward'!$C$5:$AN$13,MATCH(CONCATENATE(BD_COMERCIAL!$K859," ",BD_COMERCIAL!$L859),'Curva Forward'!$B$5:$B$13,0),MATCH(GM$4,'Curva Forward'!$C$4:$AN$4,0))),FA859))</f>
        <v>0</v>
      </c>
      <c r="GN859" s="200">
        <f>IF(FB859="",0,CN859*CN$2*IF($FC859="V",1,-1)*IF($Q859="Fixo",(FB859-INDEX('Curva Forward'!$C$5:$AN$13,MATCH(CONCATENATE(BD_COMERCIAL!$K859," ",BD_COMERCIAL!$L859),'Curva Forward'!$B$5:$B$13,0),MATCH(GN$4,'Curva Forward'!$C$4:$AN$4,0))),FB859))</f>
        <v>0</v>
      </c>
      <c r="GO859" s="201">
        <f t="shared" ca="1" si="270"/>
        <v>0</v>
      </c>
      <c r="GP859" s="201">
        <f t="shared" ca="1" si="271"/>
        <v>0</v>
      </c>
    </row>
    <row r="860" spans="1:198" ht="15" customHeight="1" x14ac:dyDescent="0.25">
      <c r="A860" s="6"/>
      <c r="B860" s="7"/>
      <c r="C860" s="8"/>
      <c r="D860" s="9"/>
      <c r="E860" s="9"/>
      <c r="F860" s="113"/>
      <c r="G860" s="10"/>
      <c r="H860" s="113"/>
      <c r="I860" s="9"/>
      <c r="J860" s="166"/>
      <c r="K860" s="10"/>
      <c r="L860" s="84"/>
      <c r="M860" s="11"/>
      <c r="N860" s="12"/>
      <c r="O860" s="10"/>
      <c r="P860" s="84"/>
      <c r="Q860" s="84"/>
      <c r="R860" s="10"/>
      <c r="S860" s="14"/>
      <c r="T860" s="11"/>
      <c r="U860" s="12"/>
      <c r="V860" s="257" t="str">
        <f ca="1">IF(U860="","",
IF(U860="NA","",
IFERROR(VLOOKUP(EOMONTH(M860,-2)+1,IPCA!$A:$B,2,0),
VLOOKUP(EOMONTH(TODAY(),-2)+1,IPCA!$A:$B,2,0))/
VLOOKUP(EOMONTH(U860,-2)+1,IPCA!$A:$B,2,0)*
P860))</f>
        <v/>
      </c>
      <c r="W860" s="84"/>
      <c r="X860" s="13"/>
      <c r="Y860" s="166"/>
      <c r="AA860" s="108"/>
      <c r="AB860" s="15"/>
      <c r="AM860" s="6"/>
      <c r="AN860" s="15"/>
      <c r="AY860" s="6"/>
      <c r="AZ860" s="15"/>
      <c r="BK860" s="6"/>
      <c r="BL860" s="15"/>
      <c r="BW860" s="6"/>
      <c r="BX860" s="15"/>
      <c r="CI860" s="6"/>
      <c r="CJ860" s="16" t="str">
        <f t="shared" si="260"/>
        <v/>
      </c>
      <c r="CK860" s="16" t="str">
        <f t="shared" si="261"/>
        <v/>
      </c>
      <c r="CL860" s="16" t="str">
        <f t="shared" si="262"/>
        <v/>
      </c>
      <c r="CM860" s="16" t="str">
        <f t="shared" si="263"/>
        <v/>
      </c>
      <c r="CN860" s="16" t="str">
        <f t="shared" si="264"/>
        <v/>
      </c>
      <c r="CO860" s="18"/>
      <c r="CP860" s="15"/>
      <c r="DA860" s="6"/>
      <c r="DB860" s="15"/>
      <c r="DM860" s="6"/>
      <c r="DN860" s="15"/>
      <c r="DY860" s="6"/>
      <c r="DZ860" s="15"/>
      <c r="EK860" s="6"/>
      <c r="EL860" s="15"/>
      <c r="EW860" s="6"/>
      <c r="EX860" s="16" t="str">
        <f t="shared" si="272"/>
        <v/>
      </c>
      <c r="EY860" s="16" t="str">
        <f t="shared" si="273"/>
        <v/>
      </c>
      <c r="EZ860" s="16" t="str">
        <f t="shared" si="274"/>
        <v/>
      </c>
      <c r="FA860" s="16" t="str">
        <f t="shared" si="275"/>
        <v/>
      </c>
      <c r="FB860" s="160" t="str">
        <f t="shared" si="276"/>
        <v/>
      </c>
      <c r="FD860" s="20"/>
      <c r="FE860"/>
      <c r="FH860" s="284">
        <f t="shared" ca="1" si="265"/>
        <v>0</v>
      </c>
      <c r="FI860" s="208">
        <f t="shared" si="266"/>
        <v>0</v>
      </c>
      <c r="FK860">
        <f t="shared" si="267"/>
        <v>0</v>
      </c>
      <c r="FL860" s="201">
        <f t="shared" ca="1" si="268"/>
        <v>0</v>
      </c>
      <c r="FM860" s="201">
        <f t="shared" ca="1" si="269"/>
        <v>0</v>
      </c>
      <c r="FN860" s="200">
        <f>AB860*AB$2*IF($FC860="V",1,-1)*IF($Q860="Fixo",(CP860-INDEX('Curva Forward'!$C$5:$AN$13,MATCH(CONCATENATE(BD_COMERCIAL!$K860," ",BD_COMERCIAL!$L860),'Curva Forward'!$B$5:$B$13,0),MATCH(FN$4,'Curva Forward'!$C$4:$AN$4,0))),CP860)</f>
        <v>0</v>
      </c>
      <c r="FO860" s="200">
        <f>AC860*AC$2*IF($FC860="V",1,-1)*IF($Q860="Fixo",(CQ860-INDEX('Curva Forward'!$C$5:$AN$13,MATCH(CONCATENATE(BD_COMERCIAL!$K860," ",BD_COMERCIAL!$L860),'Curva Forward'!$B$5:$B$13,0),MATCH(FO$4,'Curva Forward'!$C$4:$AN$4,0))),CQ860)</f>
        <v>0</v>
      </c>
      <c r="FP860" s="200">
        <f>AD860*AD$2*IF($FC860="V",1,-1)*IF($Q860="Fixo",(CR860-INDEX('Curva Forward'!$C$5:$AN$13,MATCH(CONCATENATE(BD_COMERCIAL!$K860," ",BD_COMERCIAL!$L860),'Curva Forward'!$B$5:$B$13,0),MATCH(FP$4,'Curva Forward'!$C$4:$AN$4,0))),CR860)</f>
        <v>0</v>
      </c>
      <c r="FQ860" s="200">
        <f>AE860*AE$2*IF($FC860="V",1,-1)*IF($Q860="Fixo",(CS860-INDEX('Curva Forward'!$C$5:$AN$13,MATCH(CONCATENATE(BD_COMERCIAL!$K860," ",BD_COMERCIAL!$L860),'Curva Forward'!$B$5:$B$13,0),MATCH(FQ$4,'Curva Forward'!$C$4:$AN$4,0))),CS860)</f>
        <v>0</v>
      </c>
      <c r="FR860" s="200">
        <f>AF860*AF$2*IF($FC860="V",1,-1)*IF($Q860="Fixo",(CT860-INDEX('Curva Forward'!$C$5:$AN$13,MATCH(CONCATENATE(BD_COMERCIAL!$K860," ",BD_COMERCIAL!$L860),'Curva Forward'!$B$5:$B$13,0),MATCH(FR$4,'Curva Forward'!$C$4:$AN$4,0))),CT860)</f>
        <v>0</v>
      </c>
      <c r="FS860" s="200">
        <f>AG860*AG$2*IF($FC860="V",1,-1)*IF($Q860="Fixo",(CU860-INDEX('Curva Forward'!$C$5:$AN$13,MATCH(CONCATENATE(BD_COMERCIAL!$K860," ",BD_COMERCIAL!$L860),'Curva Forward'!$B$5:$B$13,0),MATCH(FS$4,'Curva Forward'!$C$4:$AN$4,0))),CU860)</f>
        <v>0</v>
      </c>
      <c r="FT860" s="200">
        <f>AH860*AH$2*IF($FC860="V",1,-1)*IF($Q860="Fixo",(CV860-INDEX('Curva Forward'!$C$5:$AN$13,MATCH(CONCATENATE(BD_COMERCIAL!$K860," ",BD_COMERCIAL!$L860),'Curva Forward'!$B$5:$B$13,0),MATCH(FT$4,'Curva Forward'!$C$4:$AN$4,0))),CV860)</f>
        <v>0</v>
      </c>
      <c r="FU860" s="200">
        <f>AI860*AI$2*IF($FC860="V",1,-1)*IF($Q860="Fixo",(CW860-INDEX('Curva Forward'!$C$5:$AN$13,MATCH(CONCATENATE(BD_COMERCIAL!$K860," ",BD_COMERCIAL!$L860),'Curva Forward'!$B$5:$B$13,0),MATCH(FU$4,'Curva Forward'!$C$4:$AN$4,0))),CW860)</f>
        <v>0</v>
      </c>
      <c r="FV860" s="200">
        <f>AJ860*AJ$2*IF($FC860="V",1,-1)*IF($Q860="Fixo",(CX860-INDEX('Curva Forward'!$C$5:$AN$13,MATCH(CONCATENATE(BD_COMERCIAL!$K860," ",BD_COMERCIAL!$L860),'Curva Forward'!$B$5:$B$13,0),MATCH(FV$4,'Curva Forward'!$C$4:$AN$4,0))),CX860)</f>
        <v>0</v>
      </c>
      <c r="FW860" s="200">
        <f>AK860*AK$2*IF($FC860="V",1,-1)*IF($Q860="Fixo",(CY860-INDEX('Curva Forward'!$C$5:$AN$13,MATCH(CONCATENATE(BD_COMERCIAL!$K860," ",BD_COMERCIAL!$L860),'Curva Forward'!$B$5:$B$13,0),MATCH(FW$4,'Curva Forward'!$C$4:$AN$4,0))),CY860)</f>
        <v>0</v>
      </c>
      <c r="FX860" s="200">
        <f>AL860*AL$2*IF($FC860="V",1,-1)*IF($Q860="Fixo",(CZ860-INDEX('Curva Forward'!$C$5:$AN$13,MATCH(CONCATENATE(BD_COMERCIAL!$K860," ",BD_COMERCIAL!$L860),'Curva Forward'!$B$5:$B$13,0),MATCH(FX$4,'Curva Forward'!$C$4:$AN$4,0))),CZ860)</f>
        <v>0</v>
      </c>
      <c r="FY860" s="200">
        <f>AM860*AM$2*IF($FC860="V",1,-1)*IF($Q860="Fixo",(DA860-INDEX('Curva Forward'!$C$5:$AN$13,MATCH(CONCATENATE(BD_COMERCIAL!$K860," ",BD_COMERCIAL!$L860),'Curva Forward'!$B$5:$B$13,0),MATCH(FY$4,'Curva Forward'!$C$4:$AN$4,0))),DA860)</f>
        <v>0</v>
      </c>
      <c r="FZ860" s="200">
        <f>AN860*AN$2*IF($FC860="V",1,-1)*IF($Q860="Fixo",(DB860-INDEX('Curva Forward'!$C$5:$AN$13,MATCH(CONCATENATE(BD_COMERCIAL!$K860," ",BD_COMERCIAL!$L860),'Curva Forward'!$B$5:$B$13,0),MATCH(FZ$4,'Curva Forward'!$C$4:$AN$4,0))),DB860)</f>
        <v>0</v>
      </c>
      <c r="GA860" s="200">
        <f>AO860*AO$2*IF($FC860="V",1,-1)*IF($Q860="Fixo",(DC860-INDEX('Curva Forward'!$C$5:$AN$13,MATCH(CONCATENATE(BD_COMERCIAL!$K860," ",BD_COMERCIAL!$L860),'Curva Forward'!$B$5:$B$13,0),MATCH(GA$4,'Curva Forward'!$C$4:$AN$4,0))),DC860)</f>
        <v>0</v>
      </c>
      <c r="GB860" s="200">
        <f>AP860*AP$2*IF($FC860="V",1,-1)*IF($Q860="Fixo",(DD860-INDEX('Curva Forward'!$C$5:$AN$13,MATCH(CONCATENATE(BD_COMERCIAL!$K860," ",BD_COMERCIAL!$L860),'Curva Forward'!$B$5:$B$13,0),MATCH(GB$4,'Curva Forward'!$C$4:$AN$4,0))),DD860)</f>
        <v>0</v>
      </c>
      <c r="GC860" s="200">
        <f>AQ860*AQ$2*IF($FC860="V",1,-1)*IF($Q860="Fixo",(DE860-INDEX('Curva Forward'!$C$5:$AN$13,MATCH(CONCATENATE(BD_COMERCIAL!$K860," ",BD_COMERCIAL!$L860),'Curva Forward'!$B$5:$B$13,0),MATCH(GC$4,'Curva Forward'!$C$4:$AN$4,0))),DE860)</f>
        <v>0</v>
      </c>
      <c r="GD860" s="200">
        <f>AR860*AR$2*IF($FC860="V",1,-1)*IF($Q860="Fixo",(DF860-INDEX('Curva Forward'!$C$5:$AN$13,MATCH(CONCATENATE(BD_COMERCIAL!$K860," ",BD_COMERCIAL!$L860),'Curva Forward'!$B$5:$B$13,0),MATCH(GD$4,'Curva Forward'!$C$4:$AN$4,0))),DF860)</f>
        <v>0</v>
      </c>
      <c r="GE860" s="200">
        <f>AS860*AS$2*IF($FC860="V",1,-1)*IF($Q860="Fixo",(DG860-INDEX('Curva Forward'!$C$5:$AN$13,MATCH(CONCATENATE(BD_COMERCIAL!$K860," ",BD_COMERCIAL!$L860),'Curva Forward'!$B$5:$B$13,0),MATCH(GE$4,'Curva Forward'!$C$4:$AN$4,0))),DG860)</f>
        <v>0</v>
      </c>
      <c r="GF860" s="200">
        <f>AT860*AT$2*IF($FC860="V",1,-1)*IF($Q860="Fixo",(DH860-INDEX('Curva Forward'!$C$5:$AN$13,MATCH(CONCATENATE(BD_COMERCIAL!$K860," ",BD_COMERCIAL!$L860),'Curva Forward'!$B$5:$B$13,0),MATCH(GF$4,'Curva Forward'!$C$4:$AN$4,0))),DH860)</f>
        <v>0</v>
      </c>
      <c r="GG860" s="200">
        <f>AU860*AU$2*IF($FC860="V",1,-1)*IF($Q860="Fixo",(DI860-INDEX('Curva Forward'!$C$5:$AN$13,MATCH(CONCATENATE(BD_COMERCIAL!$K860," ",BD_COMERCIAL!$L860),'Curva Forward'!$B$5:$B$13,0),MATCH(GG$4,'Curva Forward'!$C$4:$AN$4,0))),DI860)</f>
        <v>0</v>
      </c>
      <c r="GH860" s="200">
        <f>AV860*AV$2*IF($FC860="V",1,-1)*IF($Q860="Fixo",(DJ860-INDEX('Curva Forward'!$C$5:$AN$13,MATCH(CONCATENATE(BD_COMERCIAL!$K860," ",BD_COMERCIAL!$L860),'Curva Forward'!$B$5:$B$13,0),MATCH(GH$4,'Curva Forward'!$C$4:$AN$4,0))),DJ860)</f>
        <v>0</v>
      </c>
      <c r="GI860" s="200">
        <f>AW860*AW$2*IF($FC860="V",1,-1)*IF($Q860="Fixo",(DK860-INDEX('Curva Forward'!$C$5:$AN$13,MATCH(CONCATENATE(BD_COMERCIAL!$K860," ",BD_COMERCIAL!$L860),'Curva Forward'!$B$5:$B$13,0),MATCH(GI$4,'Curva Forward'!$C$4:$AN$4,0))),DK860)</f>
        <v>0</v>
      </c>
      <c r="GJ860" s="200">
        <f>AX860*AX$2*IF($FC860="V",1,-1)*IF($Q860="Fixo",(DL860-INDEX('Curva Forward'!$C$5:$AN$13,MATCH(CONCATENATE(BD_COMERCIAL!$K860," ",BD_COMERCIAL!$L860),'Curva Forward'!$B$5:$B$13,0),MATCH(GJ$4,'Curva Forward'!$C$4:$AN$4,0))),DL860)</f>
        <v>0</v>
      </c>
      <c r="GK860" s="200">
        <f>AY860*AY$2*IF($FC860="V",1,-1)*IF($Q860="Fixo",(DM860-INDEX('Curva Forward'!$C$5:$AN$13,MATCH(CONCATENATE(BD_COMERCIAL!$K860," ",BD_COMERCIAL!$L860),'Curva Forward'!$B$5:$B$13,0),MATCH(GK$4,'Curva Forward'!$C$4:$AN$4,0))),DM860)</f>
        <v>0</v>
      </c>
      <c r="GL860" s="200">
        <f>IF(EZ860="",0,CL860*CL$2*IF($FC860="V",1,-1)*IF($Q860="Fixo",(EZ860-INDEX('Curva Forward'!$C$5:$AN$13,MATCH(CONCATENATE(BD_COMERCIAL!$K860," ",BD_COMERCIAL!$L860),'Curva Forward'!$B$5:$B$13,0),MATCH(GL$4,'Curva Forward'!$C$4:$AN$4,0))),EZ860))</f>
        <v>0</v>
      </c>
      <c r="GM860" s="200">
        <f>IF(FA860="",0,CM860*CM$2*IF($FC860="V",1,-1)*IF($Q860="Fixo",(FA860-INDEX('Curva Forward'!$C$5:$AN$13,MATCH(CONCATENATE(BD_COMERCIAL!$K860," ",BD_COMERCIAL!$L860),'Curva Forward'!$B$5:$B$13,0),MATCH(GM$4,'Curva Forward'!$C$4:$AN$4,0))),FA860))</f>
        <v>0</v>
      </c>
      <c r="GN860" s="200">
        <f>IF(FB860="",0,CN860*CN$2*IF($FC860="V",1,-1)*IF($Q860="Fixo",(FB860-INDEX('Curva Forward'!$C$5:$AN$13,MATCH(CONCATENATE(BD_COMERCIAL!$K860," ",BD_COMERCIAL!$L860),'Curva Forward'!$B$5:$B$13,0),MATCH(GN$4,'Curva Forward'!$C$4:$AN$4,0))),FB860))</f>
        <v>0</v>
      </c>
      <c r="GO860" s="201">
        <f t="shared" ca="1" si="270"/>
        <v>0</v>
      </c>
      <c r="GP860" s="201">
        <f t="shared" ca="1" si="271"/>
        <v>0</v>
      </c>
    </row>
    <row r="861" spans="1:198" ht="15" customHeight="1" x14ac:dyDescent="0.25">
      <c r="A861" s="6"/>
      <c r="B861" s="7"/>
      <c r="C861" s="8"/>
      <c r="D861" s="9"/>
      <c r="E861" s="9"/>
      <c r="F861" s="113"/>
      <c r="G861" s="10"/>
      <c r="H861" s="113"/>
      <c r="I861" s="9"/>
      <c r="J861" s="166"/>
      <c r="K861" s="10"/>
      <c r="L861" s="84"/>
      <c r="M861" s="11"/>
      <c r="N861" s="12"/>
      <c r="O861" s="10"/>
      <c r="P861" s="84"/>
      <c r="Q861" s="84"/>
      <c r="R861" s="10"/>
      <c r="S861" s="14"/>
      <c r="T861" s="11"/>
      <c r="U861" s="12"/>
      <c r="V861" s="257" t="str">
        <f ca="1">IF(U861="","",
IF(U861="NA","",
IFERROR(VLOOKUP(EOMONTH(M861,-2)+1,IPCA!$A:$B,2,0),
VLOOKUP(EOMONTH(TODAY(),-2)+1,IPCA!$A:$B,2,0))/
VLOOKUP(EOMONTH(U861,-2)+1,IPCA!$A:$B,2,0)*
P861))</f>
        <v/>
      </c>
      <c r="W861" s="84"/>
      <c r="X861" s="13"/>
      <c r="Y861" s="166"/>
      <c r="AA861" s="108"/>
      <c r="AB861" s="15"/>
      <c r="AM861" s="6"/>
      <c r="AN861" s="15"/>
      <c r="AY861" s="6"/>
      <c r="AZ861" s="15"/>
      <c r="BK861" s="6"/>
      <c r="BL861" s="15"/>
      <c r="BW861" s="6"/>
      <c r="BX861" s="15"/>
      <c r="CI861" s="6"/>
      <c r="CJ861" s="16" t="str">
        <f t="shared" si="260"/>
        <v/>
      </c>
      <c r="CK861" s="16" t="str">
        <f t="shared" si="261"/>
        <v/>
      </c>
      <c r="CL861" s="16" t="str">
        <f t="shared" si="262"/>
        <v/>
      </c>
      <c r="CM861" s="16" t="str">
        <f t="shared" si="263"/>
        <v/>
      </c>
      <c r="CN861" s="16" t="str">
        <f t="shared" si="264"/>
        <v/>
      </c>
      <c r="CO861" s="18"/>
      <c r="CP861" s="15"/>
      <c r="DA861" s="6"/>
      <c r="DB861" s="15"/>
      <c r="DM861" s="6"/>
      <c r="DN861" s="15"/>
      <c r="DY861" s="6"/>
      <c r="DZ861" s="15"/>
      <c r="EK861" s="6"/>
      <c r="EL861" s="15"/>
      <c r="EW861" s="6"/>
      <c r="EX861" s="16" t="str">
        <f t="shared" si="272"/>
        <v/>
      </c>
      <c r="EY861" s="16" t="str">
        <f t="shared" si="273"/>
        <v/>
      </c>
      <c r="EZ861" s="16" t="str">
        <f t="shared" si="274"/>
        <v/>
      </c>
      <c r="FA861" s="16" t="str">
        <f t="shared" si="275"/>
        <v/>
      </c>
      <c r="FB861" s="160" t="str">
        <f t="shared" si="276"/>
        <v/>
      </c>
      <c r="FD861" s="20"/>
      <c r="FE861"/>
      <c r="FH861" s="284">
        <f t="shared" ca="1" si="265"/>
        <v>0</v>
      </c>
      <c r="FI861" s="208">
        <f t="shared" si="266"/>
        <v>0</v>
      </c>
      <c r="FK861">
        <f t="shared" si="267"/>
        <v>0</v>
      </c>
      <c r="FL861" s="201">
        <f t="shared" ca="1" si="268"/>
        <v>0</v>
      </c>
      <c r="FM861" s="201">
        <f t="shared" ca="1" si="269"/>
        <v>0</v>
      </c>
      <c r="FN861" s="200">
        <f>AB861*AB$2*IF($FC861="V",1,-1)*IF($Q861="Fixo",(CP861-INDEX('Curva Forward'!$C$5:$AN$13,MATCH(CONCATENATE(BD_COMERCIAL!$K861," ",BD_COMERCIAL!$L861),'Curva Forward'!$B$5:$B$13,0),MATCH(FN$4,'Curva Forward'!$C$4:$AN$4,0))),CP861)</f>
        <v>0</v>
      </c>
      <c r="FO861" s="200">
        <f>AC861*AC$2*IF($FC861="V",1,-1)*IF($Q861="Fixo",(CQ861-INDEX('Curva Forward'!$C$5:$AN$13,MATCH(CONCATENATE(BD_COMERCIAL!$K861," ",BD_COMERCIAL!$L861),'Curva Forward'!$B$5:$B$13,0),MATCH(FO$4,'Curva Forward'!$C$4:$AN$4,0))),CQ861)</f>
        <v>0</v>
      </c>
      <c r="FP861" s="200">
        <f>AD861*AD$2*IF($FC861="V",1,-1)*IF($Q861="Fixo",(CR861-INDEX('Curva Forward'!$C$5:$AN$13,MATCH(CONCATENATE(BD_COMERCIAL!$K861," ",BD_COMERCIAL!$L861),'Curva Forward'!$B$5:$B$13,0),MATCH(FP$4,'Curva Forward'!$C$4:$AN$4,0))),CR861)</f>
        <v>0</v>
      </c>
      <c r="FQ861" s="200">
        <f>AE861*AE$2*IF($FC861="V",1,-1)*IF($Q861="Fixo",(CS861-INDEX('Curva Forward'!$C$5:$AN$13,MATCH(CONCATENATE(BD_COMERCIAL!$K861," ",BD_COMERCIAL!$L861),'Curva Forward'!$B$5:$B$13,0),MATCH(FQ$4,'Curva Forward'!$C$4:$AN$4,0))),CS861)</f>
        <v>0</v>
      </c>
      <c r="FR861" s="200">
        <f>AF861*AF$2*IF($FC861="V",1,-1)*IF($Q861="Fixo",(CT861-INDEX('Curva Forward'!$C$5:$AN$13,MATCH(CONCATENATE(BD_COMERCIAL!$K861," ",BD_COMERCIAL!$L861),'Curva Forward'!$B$5:$B$13,0),MATCH(FR$4,'Curva Forward'!$C$4:$AN$4,0))),CT861)</f>
        <v>0</v>
      </c>
      <c r="FS861" s="200">
        <f>AG861*AG$2*IF($FC861="V",1,-1)*IF($Q861="Fixo",(CU861-INDEX('Curva Forward'!$C$5:$AN$13,MATCH(CONCATENATE(BD_COMERCIAL!$K861," ",BD_COMERCIAL!$L861),'Curva Forward'!$B$5:$B$13,0),MATCH(FS$4,'Curva Forward'!$C$4:$AN$4,0))),CU861)</f>
        <v>0</v>
      </c>
      <c r="FT861" s="200">
        <f>AH861*AH$2*IF($FC861="V",1,-1)*IF($Q861="Fixo",(CV861-INDEX('Curva Forward'!$C$5:$AN$13,MATCH(CONCATENATE(BD_COMERCIAL!$K861," ",BD_COMERCIAL!$L861),'Curva Forward'!$B$5:$B$13,0),MATCH(FT$4,'Curva Forward'!$C$4:$AN$4,0))),CV861)</f>
        <v>0</v>
      </c>
      <c r="FU861" s="200">
        <f>AI861*AI$2*IF($FC861="V",1,-1)*IF($Q861="Fixo",(CW861-INDEX('Curva Forward'!$C$5:$AN$13,MATCH(CONCATENATE(BD_COMERCIAL!$K861," ",BD_COMERCIAL!$L861),'Curva Forward'!$B$5:$B$13,0),MATCH(FU$4,'Curva Forward'!$C$4:$AN$4,0))),CW861)</f>
        <v>0</v>
      </c>
      <c r="FV861" s="200">
        <f>AJ861*AJ$2*IF($FC861="V",1,-1)*IF($Q861="Fixo",(CX861-INDEX('Curva Forward'!$C$5:$AN$13,MATCH(CONCATENATE(BD_COMERCIAL!$K861," ",BD_COMERCIAL!$L861),'Curva Forward'!$B$5:$B$13,0),MATCH(FV$4,'Curva Forward'!$C$4:$AN$4,0))),CX861)</f>
        <v>0</v>
      </c>
      <c r="FW861" s="200">
        <f>AK861*AK$2*IF($FC861="V",1,-1)*IF($Q861="Fixo",(CY861-INDEX('Curva Forward'!$C$5:$AN$13,MATCH(CONCATENATE(BD_COMERCIAL!$K861," ",BD_COMERCIAL!$L861),'Curva Forward'!$B$5:$B$13,0),MATCH(FW$4,'Curva Forward'!$C$4:$AN$4,0))),CY861)</f>
        <v>0</v>
      </c>
      <c r="FX861" s="200">
        <f>AL861*AL$2*IF($FC861="V",1,-1)*IF($Q861="Fixo",(CZ861-INDEX('Curva Forward'!$C$5:$AN$13,MATCH(CONCATENATE(BD_COMERCIAL!$K861," ",BD_COMERCIAL!$L861),'Curva Forward'!$B$5:$B$13,0),MATCH(FX$4,'Curva Forward'!$C$4:$AN$4,0))),CZ861)</f>
        <v>0</v>
      </c>
      <c r="FY861" s="200">
        <f>AM861*AM$2*IF($FC861="V",1,-1)*IF($Q861="Fixo",(DA861-INDEX('Curva Forward'!$C$5:$AN$13,MATCH(CONCATENATE(BD_COMERCIAL!$K861," ",BD_COMERCIAL!$L861),'Curva Forward'!$B$5:$B$13,0),MATCH(FY$4,'Curva Forward'!$C$4:$AN$4,0))),DA861)</f>
        <v>0</v>
      </c>
      <c r="FZ861" s="200">
        <f>AN861*AN$2*IF($FC861="V",1,-1)*IF($Q861="Fixo",(DB861-INDEX('Curva Forward'!$C$5:$AN$13,MATCH(CONCATENATE(BD_COMERCIAL!$K861," ",BD_COMERCIAL!$L861),'Curva Forward'!$B$5:$B$13,0),MATCH(FZ$4,'Curva Forward'!$C$4:$AN$4,0))),DB861)</f>
        <v>0</v>
      </c>
      <c r="GA861" s="200">
        <f>AO861*AO$2*IF($FC861="V",1,-1)*IF($Q861="Fixo",(DC861-INDEX('Curva Forward'!$C$5:$AN$13,MATCH(CONCATENATE(BD_COMERCIAL!$K861," ",BD_COMERCIAL!$L861),'Curva Forward'!$B$5:$B$13,0),MATCH(GA$4,'Curva Forward'!$C$4:$AN$4,0))),DC861)</f>
        <v>0</v>
      </c>
      <c r="GB861" s="200">
        <f>AP861*AP$2*IF($FC861="V",1,-1)*IF($Q861="Fixo",(DD861-INDEX('Curva Forward'!$C$5:$AN$13,MATCH(CONCATENATE(BD_COMERCIAL!$K861," ",BD_COMERCIAL!$L861),'Curva Forward'!$B$5:$B$13,0),MATCH(GB$4,'Curva Forward'!$C$4:$AN$4,0))),DD861)</f>
        <v>0</v>
      </c>
      <c r="GC861" s="200">
        <f>AQ861*AQ$2*IF($FC861="V",1,-1)*IF($Q861="Fixo",(DE861-INDEX('Curva Forward'!$C$5:$AN$13,MATCH(CONCATENATE(BD_COMERCIAL!$K861," ",BD_COMERCIAL!$L861),'Curva Forward'!$B$5:$B$13,0),MATCH(GC$4,'Curva Forward'!$C$4:$AN$4,0))),DE861)</f>
        <v>0</v>
      </c>
      <c r="GD861" s="200">
        <f>AR861*AR$2*IF($FC861="V",1,-1)*IF($Q861="Fixo",(DF861-INDEX('Curva Forward'!$C$5:$AN$13,MATCH(CONCATENATE(BD_COMERCIAL!$K861," ",BD_COMERCIAL!$L861),'Curva Forward'!$B$5:$B$13,0),MATCH(GD$4,'Curva Forward'!$C$4:$AN$4,0))),DF861)</f>
        <v>0</v>
      </c>
      <c r="GE861" s="200">
        <f>AS861*AS$2*IF($FC861="V",1,-1)*IF($Q861="Fixo",(DG861-INDEX('Curva Forward'!$C$5:$AN$13,MATCH(CONCATENATE(BD_COMERCIAL!$K861," ",BD_COMERCIAL!$L861),'Curva Forward'!$B$5:$B$13,0),MATCH(GE$4,'Curva Forward'!$C$4:$AN$4,0))),DG861)</f>
        <v>0</v>
      </c>
      <c r="GF861" s="200">
        <f>AT861*AT$2*IF($FC861="V",1,-1)*IF($Q861="Fixo",(DH861-INDEX('Curva Forward'!$C$5:$AN$13,MATCH(CONCATENATE(BD_COMERCIAL!$K861," ",BD_COMERCIAL!$L861),'Curva Forward'!$B$5:$B$13,0),MATCH(GF$4,'Curva Forward'!$C$4:$AN$4,0))),DH861)</f>
        <v>0</v>
      </c>
      <c r="GG861" s="200">
        <f>AU861*AU$2*IF($FC861="V",1,-1)*IF($Q861="Fixo",(DI861-INDEX('Curva Forward'!$C$5:$AN$13,MATCH(CONCATENATE(BD_COMERCIAL!$K861," ",BD_COMERCIAL!$L861),'Curva Forward'!$B$5:$B$13,0),MATCH(GG$4,'Curva Forward'!$C$4:$AN$4,0))),DI861)</f>
        <v>0</v>
      </c>
      <c r="GH861" s="200">
        <f>AV861*AV$2*IF($FC861="V",1,-1)*IF($Q861="Fixo",(DJ861-INDEX('Curva Forward'!$C$5:$AN$13,MATCH(CONCATENATE(BD_COMERCIAL!$K861," ",BD_COMERCIAL!$L861),'Curva Forward'!$B$5:$B$13,0),MATCH(GH$4,'Curva Forward'!$C$4:$AN$4,0))),DJ861)</f>
        <v>0</v>
      </c>
      <c r="GI861" s="200">
        <f>AW861*AW$2*IF($FC861="V",1,-1)*IF($Q861="Fixo",(DK861-INDEX('Curva Forward'!$C$5:$AN$13,MATCH(CONCATENATE(BD_COMERCIAL!$K861," ",BD_COMERCIAL!$L861),'Curva Forward'!$B$5:$B$13,0),MATCH(GI$4,'Curva Forward'!$C$4:$AN$4,0))),DK861)</f>
        <v>0</v>
      </c>
      <c r="GJ861" s="200">
        <f>AX861*AX$2*IF($FC861="V",1,-1)*IF($Q861="Fixo",(DL861-INDEX('Curva Forward'!$C$5:$AN$13,MATCH(CONCATENATE(BD_COMERCIAL!$K861," ",BD_COMERCIAL!$L861),'Curva Forward'!$B$5:$B$13,0),MATCH(GJ$4,'Curva Forward'!$C$4:$AN$4,0))),DL861)</f>
        <v>0</v>
      </c>
      <c r="GK861" s="200">
        <f>AY861*AY$2*IF($FC861="V",1,-1)*IF($Q861="Fixo",(DM861-INDEX('Curva Forward'!$C$5:$AN$13,MATCH(CONCATENATE(BD_COMERCIAL!$K861," ",BD_COMERCIAL!$L861),'Curva Forward'!$B$5:$B$13,0),MATCH(GK$4,'Curva Forward'!$C$4:$AN$4,0))),DM861)</f>
        <v>0</v>
      </c>
      <c r="GL861" s="200">
        <f>IF(EZ861="",0,CL861*CL$2*IF($FC861="V",1,-1)*IF($Q861="Fixo",(EZ861-INDEX('Curva Forward'!$C$5:$AN$13,MATCH(CONCATENATE(BD_COMERCIAL!$K861," ",BD_COMERCIAL!$L861),'Curva Forward'!$B$5:$B$13,0),MATCH(GL$4,'Curva Forward'!$C$4:$AN$4,0))),EZ861))</f>
        <v>0</v>
      </c>
      <c r="GM861" s="200">
        <f>IF(FA861="",0,CM861*CM$2*IF($FC861="V",1,-1)*IF($Q861="Fixo",(FA861-INDEX('Curva Forward'!$C$5:$AN$13,MATCH(CONCATENATE(BD_COMERCIAL!$K861," ",BD_COMERCIAL!$L861),'Curva Forward'!$B$5:$B$13,0),MATCH(GM$4,'Curva Forward'!$C$4:$AN$4,0))),FA861))</f>
        <v>0</v>
      </c>
      <c r="GN861" s="200">
        <f>IF(FB861="",0,CN861*CN$2*IF($FC861="V",1,-1)*IF($Q861="Fixo",(FB861-INDEX('Curva Forward'!$C$5:$AN$13,MATCH(CONCATENATE(BD_COMERCIAL!$K861," ",BD_COMERCIAL!$L861),'Curva Forward'!$B$5:$B$13,0),MATCH(GN$4,'Curva Forward'!$C$4:$AN$4,0))),FB861))</f>
        <v>0</v>
      </c>
      <c r="GO861" s="201">
        <f t="shared" ca="1" si="270"/>
        <v>0</v>
      </c>
      <c r="GP861" s="201">
        <f t="shared" ca="1" si="271"/>
        <v>0</v>
      </c>
    </row>
    <row r="862" spans="1:198" ht="15" customHeight="1" x14ac:dyDescent="0.25">
      <c r="A862" s="6"/>
      <c r="B862" s="7"/>
      <c r="C862" s="8"/>
      <c r="D862" s="9"/>
      <c r="E862" s="9"/>
      <c r="F862" s="113"/>
      <c r="G862" s="10"/>
      <c r="H862" s="113"/>
      <c r="I862" s="9"/>
      <c r="J862" s="166"/>
      <c r="K862" s="10"/>
      <c r="L862" s="84"/>
      <c r="M862" s="11"/>
      <c r="N862" s="12"/>
      <c r="O862" s="10"/>
      <c r="P862" s="84"/>
      <c r="Q862" s="84"/>
      <c r="R862" s="10"/>
      <c r="S862" s="14"/>
      <c r="T862" s="11"/>
      <c r="U862" s="12"/>
      <c r="V862" s="257" t="str">
        <f ca="1">IF(U862="","",
IF(U862="NA","",
IFERROR(VLOOKUP(EOMONTH(M862,-2)+1,IPCA!$A:$B,2,0),
VLOOKUP(EOMONTH(TODAY(),-2)+1,IPCA!$A:$B,2,0))/
VLOOKUP(EOMONTH(U862,-2)+1,IPCA!$A:$B,2,0)*
P862))</f>
        <v/>
      </c>
      <c r="W862" s="84"/>
      <c r="X862" s="13"/>
      <c r="Y862" s="166"/>
      <c r="AA862" s="108"/>
      <c r="AB862" s="15"/>
      <c r="AM862" s="6"/>
      <c r="AN862" s="15"/>
      <c r="AY862" s="6"/>
      <c r="AZ862" s="15"/>
      <c r="BK862" s="6"/>
      <c r="BL862" s="15"/>
      <c r="BW862" s="6"/>
      <c r="BX862" s="15"/>
      <c r="CI862" s="6"/>
      <c r="CJ862" s="16" t="str">
        <f t="shared" si="260"/>
        <v/>
      </c>
      <c r="CK862" s="16" t="str">
        <f t="shared" si="261"/>
        <v/>
      </c>
      <c r="CL862" s="16" t="str">
        <f t="shared" si="262"/>
        <v/>
      </c>
      <c r="CM862" s="16" t="str">
        <f t="shared" si="263"/>
        <v/>
      </c>
      <c r="CN862" s="16" t="str">
        <f t="shared" si="264"/>
        <v/>
      </c>
      <c r="CO862" s="18"/>
      <c r="CP862" s="15"/>
      <c r="DA862" s="6"/>
      <c r="DB862" s="15"/>
      <c r="DM862" s="6"/>
      <c r="DN862" s="15"/>
      <c r="DY862" s="6"/>
      <c r="DZ862" s="15"/>
      <c r="EK862" s="6"/>
      <c r="EL862" s="15"/>
      <c r="EW862" s="6"/>
      <c r="EX862" s="16" t="str">
        <f t="shared" si="272"/>
        <v/>
      </c>
      <c r="EY862" s="16" t="str">
        <f t="shared" si="273"/>
        <v/>
      </c>
      <c r="EZ862" s="16" t="str">
        <f t="shared" si="274"/>
        <v/>
      </c>
      <c r="FA862" s="16" t="str">
        <f t="shared" si="275"/>
        <v/>
      </c>
      <c r="FB862" s="160" t="str">
        <f t="shared" si="276"/>
        <v/>
      </c>
      <c r="FD862" s="20"/>
      <c r="FE862"/>
      <c r="FH862" s="284">
        <f t="shared" ca="1" si="265"/>
        <v>0</v>
      </c>
      <c r="FI862" s="208">
        <f t="shared" si="266"/>
        <v>0</v>
      </c>
      <c r="FK862">
        <f t="shared" si="267"/>
        <v>0</v>
      </c>
      <c r="FL862" s="201">
        <f t="shared" ca="1" si="268"/>
        <v>0</v>
      </c>
      <c r="FM862" s="201">
        <f t="shared" ca="1" si="269"/>
        <v>0</v>
      </c>
      <c r="FN862" s="200">
        <f>AB862*AB$2*IF($FC862="V",1,-1)*IF($Q862="Fixo",(CP862-INDEX('Curva Forward'!$C$5:$AN$13,MATCH(CONCATENATE(BD_COMERCIAL!$K862," ",BD_COMERCIAL!$L862),'Curva Forward'!$B$5:$B$13,0),MATCH(FN$4,'Curva Forward'!$C$4:$AN$4,0))),CP862)</f>
        <v>0</v>
      </c>
      <c r="FO862" s="200">
        <f>AC862*AC$2*IF($FC862="V",1,-1)*IF($Q862="Fixo",(CQ862-INDEX('Curva Forward'!$C$5:$AN$13,MATCH(CONCATENATE(BD_COMERCIAL!$K862," ",BD_COMERCIAL!$L862),'Curva Forward'!$B$5:$B$13,0),MATCH(FO$4,'Curva Forward'!$C$4:$AN$4,0))),CQ862)</f>
        <v>0</v>
      </c>
      <c r="FP862" s="200">
        <f>AD862*AD$2*IF($FC862="V",1,-1)*IF($Q862="Fixo",(CR862-INDEX('Curva Forward'!$C$5:$AN$13,MATCH(CONCATENATE(BD_COMERCIAL!$K862," ",BD_COMERCIAL!$L862),'Curva Forward'!$B$5:$B$13,0),MATCH(FP$4,'Curva Forward'!$C$4:$AN$4,0))),CR862)</f>
        <v>0</v>
      </c>
      <c r="FQ862" s="200">
        <f>AE862*AE$2*IF($FC862="V",1,-1)*IF($Q862="Fixo",(CS862-INDEX('Curva Forward'!$C$5:$AN$13,MATCH(CONCATENATE(BD_COMERCIAL!$K862," ",BD_COMERCIAL!$L862),'Curva Forward'!$B$5:$B$13,0),MATCH(FQ$4,'Curva Forward'!$C$4:$AN$4,0))),CS862)</f>
        <v>0</v>
      </c>
      <c r="FR862" s="200">
        <f>AF862*AF$2*IF($FC862="V",1,-1)*IF($Q862="Fixo",(CT862-INDEX('Curva Forward'!$C$5:$AN$13,MATCH(CONCATENATE(BD_COMERCIAL!$K862," ",BD_COMERCIAL!$L862),'Curva Forward'!$B$5:$B$13,0),MATCH(FR$4,'Curva Forward'!$C$4:$AN$4,0))),CT862)</f>
        <v>0</v>
      </c>
      <c r="FS862" s="200">
        <f>AG862*AG$2*IF($FC862="V",1,-1)*IF($Q862="Fixo",(CU862-INDEX('Curva Forward'!$C$5:$AN$13,MATCH(CONCATENATE(BD_COMERCIAL!$K862," ",BD_COMERCIAL!$L862),'Curva Forward'!$B$5:$B$13,0),MATCH(FS$4,'Curva Forward'!$C$4:$AN$4,0))),CU862)</f>
        <v>0</v>
      </c>
      <c r="FT862" s="200">
        <f>AH862*AH$2*IF($FC862="V",1,-1)*IF($Q862="Fixo",(CV862-INDEX('Curva Forward'!$C$5:$AN$13,MATCH(CONCATENATE(BD_COMERCIAL!$K862," ",BD_COMERCIAL!$L862),'Curva Forward'!$B$5:$B$13,0),MATCH(FT$4,'Curva Forward'!$C$4:$AN$4,0))),CV862)</f>
        <v>0</v>
      </c>
      <c r="FU862" s="200">
        <f>AI862*AI$2*IF($FC862="V",1,-1)*IF($Q862="Fixo",(CW862-INDEX('Curva Forward'!$C$5:$AN$13,MATCH(CONCATENATE(BD_COMERCIAL!$K862," ",BD_COMERCIAL!$L862),'Curva Forward'!$B$5:$B$13,0),MATCH(FU$4,'Curva Forward'!$C$4:$AN$4,0))),CW862)</f>
        <v>0</v>
      </c>
      <c r="FV862" s="200">
        <f>AJ862*AJ$2*IF($FC862="V",1,-1)*IF($Q862="Fixo",(CX862-INDEX('Curva Forward'!$C$5:$AN$13,MATCH(CONCATENATE(BD_COMERCIAL!$K862," ",BD_COMERCIAL!$L862),'Curva Forward'!$B$5:$B$13,0),MATCH(FV$4,'Curva Forward'!$C$4:$AN$4,0))),CX862)</f>
        <v>0</v>
      </c>
      <c r="FW862" s="200">
        <f>AK862*AK$2*IF($FC862="V",1,-1)*IF($Q862="Fixo",(CY862-INDEX('Curva Forward'!$C$5:$AN$13,MATCH(CONCATENATE(BD_COMERCIAL!$K862," ",BD_COMERCIAL!$L862),'Curva Forward'!$B$5:$B$13,0),MATCH(FW$4,'Curva Forward'!$C$4:$AN$4,0))),CY862)</f>
        <v>0</v>
      </c>
      <c r="FX862" s="200">
        <f>AL862*AL$2*IF($FC862="V",1,-1)*IF($Q862="Fixo",(CZ862-INDEX('Curva Forward'!$C$5:$AN$13,MATCH(CONCATENATE(BD_COMERCIAL!$K862," ",BD_COMERCIAL!$L862),'Curva Forward'!$B$5:$B$13,0),MATCH(FX$4,'Curva Forward'!$C$4:$AN$4,0))),CZ862)</f>
        <v>0</v>
      </c>
      <c r="FY862" s="200">
        <f>AM862*AM$2*IF($FC862="V",1,-1)*IF($Q862="Fixo",(DA862-INDEX('Curva Forward'!$C$5:$AN$13,MATCH(CONCATENATE(BD_COMERCIAL!$K862," ",BD_COMERCIAL!$L862),'Curva Forward'!$B$5:$B$13,0),MATCH(FY$4,'Curva Forward'!$C$4:$AN$4,0))),DA862)</f>
        <v>0</v>
      </c>
      <c r="FZ862" s="200">
        <f>AN862*AN$2*IF($FC862="V",1,-1)*IF($Q862="Fixo",(DB862-INDEX('Curva Forward'!$C$5:$AN$13,MATCH(CONCATENATE(BD_COMERCIAL!$K862," ",BD_COMERCIAL!$L862),'Curva Forward'!$B$5:$B$13,0),MATCH(FZ$4,'Curva Forward'!$C$4:$AN$4,0))),DB862)</f>
        <v>0</v>
      </c>
      <c r="GA862" s="200">
        <f>AO862*AO$2*IF($FC862="V",1,-1)*IF($Q862="Fixo",(DC862-INDEX('Curva Forward'!$C$5:$AN$13,MATCH(CONCATENATE(BD_COMERCIAL!$K862," ",BD_COMERCIAL!$L862),'Curva Forward'!$B$5:$B$13,0),MATCH(GA$4,'Curva Forward'!$C$4:$AN$4,0))),DC862)</f>
        <v>0</v>
      </c>
      <c r="GB862" s="200">
        <f>AP862*AP$2*IF($FC862="V",1,-1)*IF($Q862="Fixo",(DD862-INDEX('Curva Forward'!$C$5:$AN$13,MATCH(CONCATENATE(BD_COMERCIAL!$K862," ",BD_COMERCIAL!$L862),'Curva Forward'!$B$5:$B$13,0),MATCH(GB$4,'Curva Forward'!$C$4:$AN$4,0))),DD862)</f>
        <v>0</v>
      </c>
      <c r="GC862" s="200">
        <f>AQ862*AQ$2*IF($FC862="V",1,-1)*IF($Q862="Fixo",(DE862-INDEX('Curva Forward'!$C$5:$AN$13,MATCH(CONCATENATE(BD_COMERCIAL!$K862," ",BD_COMERCIAL!$L862),'Curva Forward'!$B$5:$B$13,0),MATCH(GC$4,'Curva Forward'!$C$4:$AN$4,0))),DE862)</f>
        <v>0</v>
      </c>
      <c r="GD862" s="200">
        <f>AR862*AR$2*IF($FC862="V",1,-1)*IF($Q862="Fixo",(DF862-INDEX('Curva Forward'!$C$5:$AN$13,MATCH(CONCATENATE(BD_COMERCIAL!$K862," ",BD_COMERCIAL!$L862),'Curva Forward'!$B$5:$B$13,0),MATCH(GD$4,'Curva Forward'!$C$4:$AN$4,0))),DF862)</f>
        <v>0</v>
      </c>
      <c r="GE862" s="200">
        <f>AS862*AS$2*IF($FC862="V",1,-1)*IF($Q862="Fixo",(DG862-INDEX('Curva Forward'!$C$5:$AN$13,MATCH(CONCATENATE(BD_COMERCIAL!$K862," ",BD_COMERCIAL!$L862),'Curva Forward'!$B$5:$B$13,0),MATCH(GE$4,'Curva Forward'!$C$4:$AN$4,0))),DG862)</f>
        <v>0</v>
      </c>
      <c r="GF862" s="200">
        <f>AT862*AT$2*IF($FC862="V",1,-1)*IF($Q862="Fixo",(DH862-INDEX('Curva Forward'!$C$5:$AN$13,MATCH(CONCATENATE(BD_COMERCIAL!$K862," ",BD_COMERCIAL!$L862),'Curva Forward'!$B$5:$B$13,0),MATCH(GF$4,'Curva Forward'!$C$4:$AN$4,0))),DH862)</f>
        <v>0</v>
      </c>
      <c r="GG862" s="200">
        <f>AU862*AU$2*IF($FC862="V",1,-1)*IF($Q862="Fixo",(DI862-INDEX('Curva Forward'!$C$5:$AN$13,MATCH(CONCATENATE(BD_COMERCIAL!$K862," ",BD_COMERCIAL!$L862),'Curva Forward'!$B$5:$B$13,0),MATCH(GG$4,'Curva Forward'!$C$4:$AN$4,0))),DI862)</f>
        <v>0</v>
      </c>
      <c r="GH862" s="200">
        <f>AV862*AV$2*IF($FC862="V",1,-1)*IF($Q862="Fixo",(DJ862-INDEX('Curva Forward'!$C$5:$AN$13,MATCH(CONCATENATE(BD_COMERCIAL!$K862," ",BD_COMERCIAL!$L862),'Curva Forward'!$B$5:$B$13,0),MATCH(GH$4,'Curva Forward'!$C$4:$AN$4,0))),DJ862)</f>
        <v>0</v>
      </c>
      <c r="GI862" s="200">
        <f>AW862*AW$2*IF($FC862="V",1,-1)*IF($Q862="Fixo",(DK862-INDEX('Curva Forward'!$C$5:$AN$13,MATCH(CONCATENATE(BD_COMERCIAL!$K862," ",BD_COMERCIAL!$L862),'Curva Forward'!$B$5:$B$13,0),MATCH(GI$4,'Curva Forward'!$C$4:$AN$4,0))),DK862)</f>
        <v>0</v>
      </c>
      <c r="GJ862" s="200">
        <f>AX862*AX$2*IF($FC862="V",1,-1)*IF($Q862="Fixo",(DL862-INDEX('Curva Forward'!$C$5:$AN$13,MATCH(CONCATENATE(BD_COMERCIAL!$K862," ",BD_COMERCIAL!$L862),'Curva Forward'!$B$5:$B$13,0),MATCH(GJ$4,'Curva Forward'!$C$4:$AN$4,0))),DL862)</f>
        <v>0</v>
      </c>
      <c r="GK862" s="200">
        <f>AY862*AY$2*IF($FC862="V",1,-1)*IF($Q862="Fixo",(DM862-INDEX('Curva Forward'!$C$5:$AN$13,MATCH(CONCATENATE(BD_COMERCIAL!$K862," ",BD_COMERCIAL!$L862),'Curva Forward'!$B$5:$B$13,0),MATCH(GK$4,'Curva Forward'!$C$4:$AN$4,0))),DM862)</f>
        <v>0</v>
      </c>
      <c r="GL862" s="200">
        <f>IF(EZ862="",0,CL862*CL$2*IF($FC862="V",1,-1)*IF($Q862="Fixo",(EZ862-INDEX('Curva Forward'!$C$5:$AN$13,MATCH(CONCATENATE(BD_COMERCIAL!$K862," ",BD_COMERCIAL!$L862),'Curva Forward'!$B$5:$B$13,0),MATCH(GL$4,'Curva Forward'!$C$4:$AN$4,0))),EZ862))</f>
        <v>0</v>
      </c>
      <c r="GM862" s="200">
        <f>IF(FA862="",0,CM862*CM$2*IF($FC862="V",1,-1)*IF($Q862="Fixo",(FA862-INDEX('Curva Forward'!$C$5:$AN$13,MATCH(CONCATENATE(BD_COMERCIAL!$K862," ",BD_COMERCIAL!$L862),'Curva Forward'!$B$5:$B$13,0),MATCH(GM$4,'Curva Forward'!$C$4:$AN$4,0))),FA862))</f>
        <v>0</v>
      </c>
      <c r="GN862" s="200">
        <f>IF(FB862="",0,CN862*CN$2*IF($FC862="V",1,-1)*IF($Q862="Fixo",(FB862-INDEX('Curva Forward'!$C$5:$AN$13,MATCH(CONCATENATE(BD_COMERCIAL!$K862," ",BD_COMERCIAL!$L862),'Curva Forward'!$B$5:$B$13,0),MATCH(GN$4,'Curva Forward'!$C$4:$AN$4,0))),FB862))</f>
        <v>0</v>
      </c>
      <c r="GO862" s="201">
        <f t="shared" ca="1" si="270"/>
        <v>0</v>
      </c>
      <c r="GP862" s="201">
        <f t="shared" ca="1" si="271"/>
        <v>0</v>
      </c>
    </row>
    <row r="863" spans="1:198" ht="15" customHeight="1" x14ac:dyDescent="0.25">
      <c r="A863" s="6"/>
      <c r="B863" s="7"/>
      <c r="C863" s="8"/>
      <c r="D863" s="9"/>
      <c r="E863" s="9"/>
      <c r="F863" s="113"/>
      <c r="G863" s="10"/>
      <c r="H863" s="113"/>
      <c r="I863" s="9"/>
      <c r="J863" s="166"/>
      <c r="K863" s="10"/>
      <c r="L863" s="84"/>
      <c r="M863" s="11"/>
      <c r="N863" s="12"/>
      <c r="O863" s="10"/>
      <c r="P863" s="84"/>
      <c r="Q863" s="84"/>
      <c r="R863" s="10"/>
      <c r="S863" s="14"/>
      <c r="T863" s="11"/>
      <c r="U863" s="12"/>
      <c r="V863" s="257" t="str">
        <f ca="1">IF(U863="","",
IF(U863="NA","",
IFERROR(VLOOKUP(EOMONTH(M863,-2)+1,IPCA!$A:$B,2,0),
VLOOKUP(EOMONTH(TODAY(),-2)+1,IPCA!$A:$B,2,0))/
VLOOKUP(EOMONTH(U863,-2)+1,IPCA!$A:$B,2,0)*
P863))</f>
        <v/>
      </c>
      <c r="W863" s="84"/>
      <c r="X863" s="13"/>
      <c r="Y863" s="166"/>
      <c r="AA863" s="108"/>
      <c r="AB863" s="15"/>
      <c r="AM863" s="6"/>
      <c r="AN863" s="15"/>
      <c r="AY863" s="6"/>
      <c r="AZ863" s="15"/>
      <c r="BK863" s="6"/>
      <c r="BL863" s="15"/>
      <c r="BW863" s="6"/>
      <c r="BX863" s="15"/>
      <c r="CI863" s="6"/>
      <c r="CJ863" s="16" t="str">
        <f t="shared" si="260"/>
        <v/>
      </c>
      <c r="CK863" s="16" t="str">
        <f t="shared" si="261"/>
        <v/>
      </c>
      <c r="CL863" s="16" t="str">
        <f t="shared" si="262"/>
        <v/>
      </c>
      <c r="CM863" s="16" t="str">
        <f t="shared" si="263"/>
        <v/>
      </c>
      <c r="CN863" s="16" t="str">
        <f t="shared" si="264"/>
        <v/>
      </c>
      <c r="CO863" s="18"/>
      <c r="CP863" s="15"/>
      <c r="DA863" s="6"/>
      <c r="DB863" s="15"/>
      <c r="DM863" s="6"/>
      <c r="DN863" s="15"/>
      <c r="DY863" s="6"/>
      <c r="DZ863" s="15"/>
      <c r="EK863" s="6"/>
      <c r="EL863" s="15"/>
      <c r="EW863" s="6"/>
      <c r="EX863" s="16" t="str">
        <f t="shared" si="272"/>
        <v/>
      </c>
      <c r="EY863" s="16" t="str">
        <f t="shared" si="273"/>
        <v/>
      </c>
      <c r="EZ863" s="16" t="str">
        <f t="shared" si="274"/>
        <v/>
      </c>
      <c r="FA863" s="16" t="str">
        <f t="shared" si="275"/>
        <v/>
      </c>
      <c r="FB863" s="160" t="str">
        <f t="shared" si="276"/>
        <v/>
      </c>
      <c r="FD863" s="20"/>
      <c r="FE863"/>
      <c r="FH863" s="284">
        <f t="shared" ca="1" si="265"/>
        <v>0</v>
      </c>
      <c r="FI863" s="208">
        <f t="shared" si="266"/>
        <v>0</v>
      </c>
      <c r="FK863">
        <f t="shared" si="267"/>
        <v>0</v>
      </c>
      <c r="FL863" s="201">
        <f t="shared" ca="1" si="268"/>
        <v>0</v>
      </c>
      <c r="FM863" s="201">
        <f t="shared" ca="1" si="269"/>
        <v>0</v>
      </c>
      <c r="FN863" s="200">
        <f>AB863*AB$2*IF($FC863="V",1,-1)*IF($Q863="Fixo",(CP863-INDEX('Curva Forward'!$C$5:$AN$13,MATCH(CONCATENATE(BD_COMERCIAL!$K863," ",BD_COMERCIAL!$L863),'Curva Forward'!$B$5:$B$13,0),MATCH(FN$4,'Curva Forward'!$C$4:$AN$4,0))),CP863)</f>
        <v>0</v>
      </c>
      <c r="FO863" s="200">
        <f>AC863*AC$2*IF($FC863="V",1,-1)*IF($Q863="Fixo",(CQ863-INDEX('Curva Forward'!$C$5:$AN$13,MATCH(CONCATENATE(BD_COMERCIAL!$K863," ",BD_COMERCIAL!$L863),'Curva Forward'!$B$5:$B$13,0),MATCH(FO$4,'Curva Forward'!$C$4:$AN$4,0))),CQ863)</f>
        <v>0</v>
      </c>
      <c r="FP863" s="200">
        <f>AD863*AD$2*IF($FC863="V",1,-1)*IF($Q863="Fixo",(CR863-INDEX('Curva Forward'!$C$5:$AN$13,MATCH(CONCATENATE(BD_COMERCIAL!$K863," ",BD_COMERCIAL!$L863),'Curva Forward'!$B$5:$B$13,0),MATCH(FP$4,'Curva Forward'!$C$4:$AN$4,0))),CR863)</f>
        <v>0</v>
      </c>
      <c r="FQ863" s="200">
        <f>AE863*AE$2*IF($FC863="V",1,-1)*IF($Q863="Fixo",(CS863-INDEX('Curva Forward'!$C$5:$AN$13,MATCH(CONCATENATE(BD_COMERCIAL!$K863," ",BD_COMERCIAL!$L863),'Curva Forward'!$B$5:$B$13,0),MATCH(FQ$4,'Curva Forward'!$C$4:$AN$4,0))),CS863)</f>
        <v>0</v>
      </c>
      <c r="FR863" s="200">
        <f>AF863*AF$2*IF($FC863="V",1,-1)*IF($Q863="Fixo",(CT863-INDEX('Curva Forward'!$C$5:$AN$13,MATCH(CONCATENATE(BD_COMERCIAL!$K863," ",BD_COMERCIAL!$L863),'Curva Forward'!$B$5:$B$13,0),MATCH(FR$4,'Curva Forward'!$C$4:$AN$4,0))),CT863)</f>
        <v>0</v>
      </c>
      <c r="FS863" s="200">
        <f>AG863*AG$2*IF($FC863="V",1,-1)*IF($Q863="Fixo",(CU863-INDEX('Curva Forward'!$C$5:$AN$13,MATCH(CONCATENATE(BD_COMERCIAL!$K863," ",BD_COMERCIAL!$L863),'Curva Forward'!$B$5:$B$13,0),MATCH(FS$4,'Curva Forward'!$C$4:$AN$4,0))),CU863)</f>
        <v>0</v>
      </c>
      <c r="FT863" s="200">
        <f>AH863*AH$2*IF($FC863="V",1,-1)*IF($Q863="Fixo",(CV863-INDEX('Curva Forward'!$C$5:$AN$13,MATCH(CONCATENATE(BD_COMERCIAL!$K863," ",BD_COMERCIAL!$L863),'Curva Forward'!$B$5:$B$13,0),MATCH(FT$4,'Curva Forward'!$C$4:$AN$4,0))),CV863)</f>
        <v>0</v>
      </c>
      <c r="FU863" s="200">
        <f>AI863*AI$2*IF($FC863="V",1,-1)*IF($Q863="Fixo",(CW863-INDEX('Curva Forward'!$C$5:$AN$13,MATCH(CONCATENATE(BD_COMERCIAL!$K863," ",BD_COMERCIAL!$L863),'Curva Forward'!$B$5:$B$13,0),MATCH(FU$4,'Curva Forward'!$C$4:$AN$4,0))),CW863)</f>
        <v>0</v>
      </c>
      <c r="FV863" s="200">
        <f>AJ863*AJ$2*IF($FC863="V",1,-1)*IF($Q863="Fixo",(CX863-INDEX('Curva Forward'!$C$5:$AN$13,MATCH(CONCATENATE(BD_COMERCIAL!$K863," ",BD_COMERCIAL!$L863),'Curva Forward'!$B$5:$B$13,0),MATCH(FV$4,'Curva Forward'!$C$4:$AN$4,0))),CX863)</f>
        <v>0</v>
      </c>
      <c r="FW863" s="200">
        <f>AK863*AK$2*IF($FC863="V",1,-1)*IF($Q863="Fixo",(CY863-INDEX('Curva Forward'!$C$5:$AN$13,MATCH(CONCATENATE(BD_COMERCIAL!$K863," ",BD_COMERCIAL!$L863),'Curva Forward'!$B$5:$B$13,0),MATCH(FW$4,'Curva Forward'!$C$4:$AN$4,0))),CY863)</f>
        <v>0</v>
      </c>
      <c r="FX863" s="200">
        <f>AL863*AL$2*IF($FC863="V",1,-1)*IF($Q863="Fixo",(CZ863-INDEX('Curva Forward'!$C$5:$AN$13,MATCH(CONCATENATE(BD_COMERCIAL!$K863," ",BD_COMERCIAL!$L863),'Curva Forward'!$B$5:$B$13,0),MATCH(FX$4,'Curva Forward'!$C$4:$AN$4,0))),CZ863)</f>
        <v>0</v>
      </c>
      <c r="FY863" s="200">
        <f>AM863*AM$2*IF($FC863="V",1,-1)*IF($Q863="Fixo",(DA863-INDEX('Curva Forward'!$C$5:$AN$13,MATCH(CONCATENATE(BD_COMERCIAL!$K863," ",BD_COMERCIAL!$L863),'Curva Forward'!$B$5:$B$13,0),MATCH(FY$4,'Curva Forward'!$C$4:$AN$4,0))),DA863)</f>
        <v>0</v>
      </c>
      <c r="FZ863" s="200">
        <f>AN863*AN$2*IF($FC863="V",1,-1)*IF($Q863="Fixo",(DB863-INDEX('Curva Forward'!$C$5:$AN$13,MATCH(CONCATENATE(BD_COMERCIAL!$K863," ",BD_COMERCIAL!$L863),'Curva Forward'!$B$5:$B$13,0),MATCH(FZ$4,'Curva Forward'!$C$4:$AN$4,0))),DB863)</f>
        <v>0</v>
      </c>
      <c r="GA863" s="200">
        <f>AO863*AO$2*IF($FC863="V",1,-1)*IF($Q863="Fixo",(DC863-INDEX('Curva Forward'!$C$5:$AN$13,MATCH(CONCATENATE(BD_COMERCIAL!$K863," ",BD_COMERCIAL!$L863),'Curva Forward'!$B$5:$B$13,0),MATCH(GA$4,'Curva Forward'!$C$4:$AN$4,0))),DC863)</f>
        <v>0</v>
      </c>
      <c r="GB863" s="200">
        <f>AP863*AP$2*IF($FC863="V",1,-1)*IF($Q863="Fixo",(DD863-INDEX('Curva Forward'!$C$5:$AN$13,MATCH(CONCATENATE(BD_COMERCIAL!$K863," ",BD_COMERCIAL!$L863),'Curva Forward'!$B$5:$B$13,0),MATCH(GB$4,'Curva Forward'!$C$4:$AN$4,0))),DD863)</f>
        <v>0</v>
      </c>
      <c r="GC863" s="200">
        <f>AQ863*AQ$2*IF($FC863="V",1,-1)*IF($Q863="Fixo",(DE863-INDEX('Curva Forward'!$C$5:$AN$13,MATCH(CONCATENATE(BD_COMERCIAL!$K863," ",BD_COMERCIAL!$L863),'Curva Forward'!$B$5:$B$13,0),MATCH(GC$4,'Curva Forward'!$C$4:$AN$4,0))),DE863)</f>
        <v>0</v>
      </c>
      <c r="GD863" s="200">
        <f>AR863*AR$2*IF($FC863="V",1,-1)*IF($Q863="Fixo",(DF863-INDEX('Curva Forward'!$C$5:$AN$13,MATCH(CONCATENATE(BD_COMERCIAL!$K863," ",BD_COMERCIAL!$L863),'Curva Forward'!$B$5:$B$13,0),MATCH(GD$4,'Curva Forward'!$C$4:$AN$4,0))),DF863)</f>
        <v>0</v>
      </c>
      <c r="GE863" s="200">
        <f>AS863*AS$2*IF($FC863="V",1,-1)*IF($Q863="Fixo",(DG863-INDEX('Curva Forward'!$C$5:$AN$13,MATCH(CONCATENATE(BD_COMERCIAL!$K863," ",BD_COMERCIAL!$L863),'Curva Forward'!$B$5:$B$13,0),MATCH(GE$4,'Curva Forward'!$C$4:$AN$4,0))),DG863)</f>
        <v>0</v>
      </c>
      <c r="GF863" s="200">
        <f>AT863*AT$2*IF($FC863="V",1,-1)*IF($Q863="Fixo",(DH863-INDEX('Curva Forward'!$C$5:$AN$13,MATCH(CONCATENATE(BD_COMERCIAL!$K863," ",BD_COMERCIAL!$L863),'Curva Forward'!$B$5:$B$13,0),MATCH(GF$4,'Curva Forward'!$C$4:$AN$4,0))),DH863)</f>
        <v>0</v>
      </c>
      <c r="GG863" s="200">
        <f>AU863*AU$2*IF($FC863="V",1,-1)*IF($Q863="Fixo",(DI863-INDEX('Curva Forward'!$C$5:$AN$13,MATCH(CONCATENATE(BD_COMERCIAL!$K863," ",BD_COMERCIAL!$L863),'Curva Forward'!$B$5:$B$13,0),MATCH(GG$4,'Curva Forward'!$C$4:$AN$4,0))),DI863)</f>
        <v>0</v>
      </c>
      <c r="GH863" s="200">
        <f>AV863*AV$2*IF($FC863="V",1,-1)*IF($Q863="Fixo",(DJ863-INDEX('Curva Forward'!$C$5:$AN$13,MATCH(CONCATENATE(BD_COMERCIAL!$K863," ",BD_COMERCIAL!$L863),'Curva Forward'!$B$5:$B$13,0),MATCH(GH$4,'Curva Forward'!$C$4:$AN$4,0))),DJ863)</f>
        <v>0</v>
      </c>
      <c r="GI863" s="200">
        <f>AW863*AW$2*IF($FC863="V",1,-1)*IF($Q863="Fixo",(DK863-INDEX('Curva Forward'!$C$5:$AN$13,MATCH(CONCATENATE(BD_COMERCIAL!$K863," ",BD_COMERCIAL!$L863),'Curva Forward'!$B$5:$B$13,0),MATCH(GI$4,'Curva Forward'!$C$4:$AN$4,0))),DK863)</f>
        <v>0</v>
      </c>
      <c r="GJ863" s="200">
        <f>AX863*AX$2*IF($FC863="V",1,-1)*IF($Q863="Fixo",(DL863-INDEX('Curva Forward'!$C$5:$AN$13,MATCH(CONCATENATE(BD_COMERCIAL!$K863," ",BD_COMERCIAL!$L863),'Curva Forward'!$B$5:$B$13,0),MATCH(GJ$4,'Curva Forward'!$C$4:$AN$4,0))),DL863)</f>
        <v>0</v>
      </c>
      <c r="GK863" s="200">
        <f>AY863*AY$2*IF($FC863="V",1,-1)*IF($Q863="Fixo",(DM863-INDEX('Curva Forward'!$C$5:$AN$13,MATCH(CONCATENATE(BD_COMERCIAL!$K863," ",BD_COMERCIAL!$L863),'Curva Forward'!$B$5:$B$13,0),MATCH(GK$4,'Curva Forward'!$C$4:$AN$4,0))),DM863)</f>
        <v>0</v>
      </c>
      <c r="GL863" s="200">
        <f>IF(EZ863="",0,CL863*CL$2*IF($FC863="V",1,-1)*IF($Q863="Fixo",(EZ863-INDEX('Curva Forward'!$C$5:$AN$13,MATCH(CONCATENATE(BD_COMERCIAL!$K863," ",BD_COMERCIAL!$L863),'Curva Forward'!$B$5:$B$13,0),MATCH(GL$4,'Curva Forward'!$C$4:$AN$4,0))),EZ863))</f>
        <v>0</v>
      </c>
      <c r="GM863" s="200">
        <f>IF(FA863="",0,CM863*CM$2*IF($FC863="V",1,-1)*IF($Q863="Fixo",(FA863-INDEX('Curva Forward'!$C$5:$AN$13,MATCH(CONCATENATE(BD_COMERCIAL!$K863," ",BD_COMERCIAL!$L863),'Curva Forward'!$B$5:$B$13,0),MATCH(GM$4,'Curva Forward'!$C$4:$AN$4,0))),FA863))</f>
        <v>0</v>
      </c>
      <c r="GN863" s="200">
        <f>IF(FB863="",0,CN863*CN$2*IF($FC863="V",1,-1)*IF($Q863="Fixo",(FB863-INDEX('Curva Forward'!$C$5:$AN$13,MATCH(CONCATENATE(BD_COMERCIAL!$K863," ",BD_COMERCIAL!$L863),'Curva Forward'!$B$5:$B$13,0),MATCH(GN$4,'Curva Forward'!$C$4:$AN$4,0))),FB863))</f>
        <v>0</v>
      </c>
      <c r="GO863" s="201">
        <f t="shared" ca="1" si="270"/>
        <v>0</v>
      </c>
      <c r="GP863" s="201">
        <f t="shared" ca="1" si="271"/>
        <v>0</v>
      </c>
    </row>
    <row r="864" spans="1:198" ht="15" customHeight="1" x14ac:dyDescent="0.25">
      <c r="A864" s="6"/>
      <c r="B864" s="7"/>
      <c r="C864" s="8"/>
      <c r="D864" s="9"/>
      <c r="E864" s="9"/>
      <c r="F864" s="113"/>
      <c r="G864" s="10"/>
      <c r="H864" s="113"/>
      <c r="I864" s="9"/>
      <c r="J864" s="166"/>
      <c r="K864" s="10"/>
      <c r="L864" s="84"/>
      <c r="M864" s="11"/>
      <c r="N864" s="12"/>
      <c r="O864" s="10"/>
      <c r="P864" s="84"/>
      <c r="Q864" s="84"/>
      <c r="R864" s="10"/>
      <c r="S864" s="14"/>
      <c r="T864" s="11"/>
      <c r="U864" s="12"/>
      <c r="V864" s="257" t="str">
        <f ca="1">IF(U864="","",
IF(U864="NA","",
IFERROR(VLOOKUP(EOMONTH(M864,-2)+1,IPCA!$A:$B,2,0),
VLOOKUP(EOMONTH(TODAY(),-2)+1,IPCA!$A:$B,2,0))/
VLOOKUP(EOMONTH(U864,-2)+1,IPCA!$A:$B,2,0)*
P864))</f>
        <v/>
      </c>
      <c r="W864" s="84"/>
      <c r="X864" s="13"/>
      <c r="Y864" s="166"/>
      <c r="AA864" s="108"/>
      <c r="AB864" s="15"/>
      <c r="AM864" s="6"/>
      <c r="AN864" s="15"/>
      <c r="AY864" s="6"/>
      <c r="AZ864" s="15"/>
      <c r="BK864" s="6"/>
      <c r="BL864" s="15"/>
      <c r="BW864" s="6"/>
      <c r="BX864" s="15"/>
      <c r="CI864" s="6"/>
      <c r="CJ864" s="16" t="str">
        <f t="shared" si="260"/>
        <v/>
      </c>
      <c r="CK864" s="16" t="str">
        <f t="shared" si="261"/>
        <v/>
      </c>
      <c r="CL864" s="16" t="str">
        <f t="shared" si="262"/>
        <v/>
      </c>
      <c r="CM864" s="16" t="str">
        <f t="shared" si="263"/>
        <v/>
      </c>
      <c r="CN864" s="16" t="str">
        <f t="shared" si="264"/>
        <v/>
      </c>
      <c r="CO864" s="18"/>
      <c r="CP864" s="15"/>
      <c r="DA864" s="6"/>
      <c r="DB864" s="15"/>
      <c r="DM864" s="6"/>
      <c r="DN864" s="15"/>
      <c r="DY864" s="6"/>
      <c r="DZ864" s="15"/>
      <c r="EK864" s="6"/>
      <c r="EL864" s="15"/>
      <c r="EW864" s="6"/>
      <c r="EX864" s="16" t="str">
        <f t="shared" si="272"/>
        <v/>
      </c>
      <c r="EY864" s="16" t="str">
        <f t="shared" si="273"/>
        <v/>
      </c>
      <c r="EZ864" s="16" t="str">
        <f t="shared" si="274"/>
        <v/>
      </c>
      <c r="FA864" s="16" t="str">
        <f t="shared" si="275"/>
        <v/>
      </c>
      <c r="FB864" s="160" t="str">
        <f t="shared" si="276"/>
        <v/>
      </c>
      <c r="FD864" s="20"/>
      <c r="FE864"/>
      <c r="FH864" s="284">
        <f t="shared" ca="1" si="265"/>
        <v>0</v>
      </c>
      <c r="FI864" s="208">
        <f t="shared" si="266"/>
        <v>0</v>
      </c>
      <c r="FK864">
        <f t="shared" si="267"/>
        <v>0</v>
      </c>
      <c r="FL864" s="201">
        <f t="shared" ca="1" si="268"/>
        <v>0</v>
      </c>
      <c r="FM864" s="201">
        <f t="shared" ca="1" si="269"/>
        <v>0</v>
      </c>
      <c r="FN864" s="200">
        <f>AB864*AB$2*IF($FC864="V",1,-1)*IF($Q864="Fixo",(CP864-INDEX('Curva Forward'!$C$5:$AN$13,MATCH(CONCATENATE(BD_COMERCIAL!$K864," ",BD_COMERCIAL!$L864),'Curva Forward'!$B$5:$B$13,0),MATCH(FN$4,'Curva Forward'!$C$4:$AN$4,0))),CP864)</f>
        <v>0</v>
      </c>
      <c r="FO864" s="200">
        <f>AC864*AC$2*IF($FC864="V",1,-1)*IF($Q864="Fixo",(CQ864-INDEX('Curva Forward'!$C$5:$AN$13,MATCH(CONCATENATE(BD_COMERCIAL!$K864," ",BD_COMERCIAL!$L864),'Curva Forward'!$B$5:$B$13,0),MATCH(FO$4,'Curva Forward'!$C$4:$AN$4,0))),CQ864)</f>
        <v>0</v>
      </c>
      <c r="FP864" s="200">
        <f>AD864*AD$2*IF($FC864="V",1,-1)*IF($Q864="Fixo",(CR864-INDEX('Curva Forward'!$C$5:$AN$13,MATCH(CONCATENATE(BD_COMERCIAL!$K864," ",BD_COMERCIAL!$L864),'Curva Forward'!$B$5:$B$13,0),MATCH(FP$4,'Curva Forward'!$C$4:$AN$4,0))),CR864)</f>
        <v>0</v>
      </c>
      <c r="FQ864" s="200">
        <f>AE864*AE$2*IF($FC864="V",1,-1)*IF($Q864="Fixo",(CS864-INDEX('Curva Forward'!$C$5:$AN$13,MATCH(CONCATENATE(BD_COMERCIAL!$K864," ",BD_COMERCIAL!$L864),'Curva Forward'!$B$5:$B$13,0),MATCH(FQ$4,'Curva Forward'!$C$4:$AN$4,0))),CS864)</f>
        <v>0</v>
      </c>
      <c r="FR864" s="200">
        <f>AF864*AF$2*IF($FC864="V",1,-1)*IF($Q864="Fixo",(CT864-INDEX('Curva Forward'!$C$5:$AN$13,MATCH(CONCATENATE(BD_COMERCIAL!$K864," ",BD_COMERCIAL!$L864),'Curva Forward'!$B$5:$B$13,0),MATCH(FR$4,'Curva Forward'!$C$4:$AN$4,0))),CT864)</f>
        <v>0</v>
      </c>
      <c r="FS864" s="200">
        <f>AG864*AG$2*IF($FC864="V",1,-1)*IF($Q864="Fixo",(CU864-INDEX('Curva Forward'!$C$5:$AN$13,MATCH(CONCATENATE(BD_COMERCIAL!$K864," ",BD_COMERCIAL!$L864),'Curva Forward'!$B$5:$B$13,0),MATCH(FS$4,'Curva Forward'!$C$4:$AN$4,0))),CU864)</f>
        <v>0</v>
      </c>
      <c r="FT864" s="200">
        <f>AH864*AH$2*IF($FC864="V",1,-1)*IF($Q864="Fixo",(CV864-INDEX('Curva Forward'!$C$5:$AN$13,MATCH(CONCATENATE(BD_COMERCIAL!$K864," ",BD_COMERCIAL!$L864),'Curva Forward'!$B$5:$B$13,0),MATCH(FT$4,'Curva Forward'!$C$4:$AN$4,0))),CV864)</f>
        <v>0</v>
      </c>
      <c r="FU864" s="200">
        <f>AI864*AI$2*IF($FC864="V",1,-1)*IF($Q864="Fixo",(CW864-INDEX('Curva Forward'!$C$5:$AN$13,MATCH(CONCATENATE(BD_COMERCIAL!$K864," ",BD_COMERCIAL!$L864),'Curva Forward'!$B$5:$B$13,0),MATCH(FU$4,'Curva Forward'!$C$4:$AN$4,0))),CW864)</f>
        <v>0</v>
      </c>
      <c r="FV864" s="200">
        <f>AJ864*AJ$2*IF($FC864="V",1,-1)*IF($Q864="Fixo",(CX864-INDEX('Curva Forward'!$C$5:$AN$13,MATCH(CONCATENATE(BD_COMERCIAL!$K864," ",BD_COMERCIAL!$L864),'Curva Forward'!$B$5:$B$13,0),MATCH(FV$4,'Curva Forward'!$C$4:$AN$4,0))),CX864)</f>
        <v>0</v>
      </c>
      <c r="FW864" s="200">
        <f>AK864*AK$2*IF($FC864="V",1,-1)*IF($Q864="Fixo",(CY864-INDEX('Curva Forward'!$C$5:$AN$13,MATCH(CONCATENATE(BD_COMERCIAL!$K864," ",BD_COMERCIAL!$L864),'Curva Forward'!$B$5:$B$13,0),MATCH(FW$4,'Curva Forward'!$C$4:$AN$4,0))),CY864)</f>
        <v>0</v>
      </c>
      <c r="FX864" s="200">
        <f>AL864*AL$2*IF($FC864="V",1,-1)*IF($Q864="Fixo",(CZ864-INDEX('Curva Forward'!$C$5:$AN$13,MATCH(CONCATENATE(BD_COMERCIAL!$K864," ",BD_COMERCIAL!$L864),'Curva Forward'!$B$5:$B$13,0),MATCH(FX$4,'Curva Forward'!$C$4:$AN$4,0))),CZ864)</f>
        <v>0</v>
      </c>
      <c r="FY864" s="200">
        <f>AM864*AM$2*IF($FC864="V",1,-1)*IF($Q864="Fixo",(DA864-INDEX('Curva Forward'!$C$5:$AN$13,MATCH(CONCATENATE(BD_COMERCIAL!$K864," ",BD_COMERCIAL!$L864),'Curva Forward'!$B$5:$B$13,0),MATCH(FY$4,'Curva Forward'!$C$4:$AN$4,0))),DA864)</f>
        <v>0</v>
      </c>
      <c r="FZ864" s="200">
        <f>AN864*AN$2*IF($FC864="V",1,-1)*IF($Q864="Fixo",(DB864-INDEX('Curva Forward'!$C$5:$AN$13,MATCH(CONCATENATE(BD_COMERCIAL!$K864," ",BD_COMERCIAL!$L864),'Curva Forward'!$B$5:$B$13,0),MATCH(FZ$4,'Curva Forward'!$C$4:$AN$4,0))),DB864)</f>
        <v>0</v>
      </c>
      <c r="GA864" s="200">
        <f>AO864*AO$2*IF($FC864="V",1,-1)*IF($Q864="Fixo",(DC864-INDEX('Curva Forward'!$C$5:$AN$13,MATCH(CONCATENATE(BD_COMERCIAL!$K864," ",BD_COMERCIAL!$L864),'Curva Forward'!$B$5:$B$13,0),MATCH(GA$4,'Curva Forward'!$C$4:$AN$4,0))),DC864)</f>
        <v>0</v>
      </c>
      <c r="GB864" s="200">
        <f>AP864*AP$2*IF($FC864="V",1,-1)*IF($Q864="Fixo",(DD864-INDEX('Curva Forward'!$C$5:$AN$13,MATCH(CONCATENATE(BD_COMERCIAL!$K864," ",BD_COMERCIAL!$L864),'Curva Forward'!$B$5:$B$13,0),MATCH(GB$4,'Curva Forward'!$C$4:$AN$4,0))),DD864)</f>
        <v>0</v>
      </c>
      <c r="GC864" s="200">
        <f>AQ864*AQ$2*IF($FC864="V",1,-1)*IF($Q864="Fixo",(DE864-INDEX('Curva Forward'!$C$5:$AN$13,MATCH(CONCATENATE(BD_COMERCIAL!$K864," ",BD_COMERCIAL!$L864),'Curva Forward'!$B$5:$B$13,0),MATCH(GC$4,'Curva Forward'!$C$4:$AN$4,0))),DE864)</f>
        <v>0</v>
      </c>
      <c r="GD864" s="200">
        <f>AR864*AR$2*IF($FC864="V",1,-1)*IF($Q864="Fixo",(DF864-INDEX('Curva Forward'!$C$5:$AN$13,MATCH(CONCATENATE(BD_COMERCIAL!$K864," ",BD_COMERCIAL!$L864),'Curva Forward'!$B$5:$B$13,0),MATCH(GD$4,'Curva Forward'!$C$4:$AN$4,0))),DF864)</f>
        <v>0</v>
      </c>
      <c r="GE864" s="200">
        <f>AS864*AS$2*IF($FC864="V",1,-1)*IF($Q864="Fixo",(DG864-INDEX('Curva Forward'!$C$5:$AN$13,MATCH(CONCATENATE(BD_COMERCIAL!$K864," ",BD_COMERCIAL!$L864),'Curva Forward'!$B$5:$B$13,0),MATCH(GE$4,'Curva Forward'!$C$4:$AN$4,0))),DG864)</f>
        <v>0</v>
      </c>
      <c r="GF864" s="200">
        <f>AT864*AT$2*IF($FC864="V",1,-1)*IF($Q864="Fixo",(DH864-INDEX('Curva Forward'!$C$5:$AN$13,MATCH(CONCATENATE(BD_COMERCIAL!$K864," ",BD_COMERCIAL!$L864),'Curva Forward'!$B$5:$B$13,0),MATCH(GF$4,'Curva Forward'!$C$4:$AN$4,0))),DH864)</f>
        <v>0</v>
      </c>
      <c r="GG864" s="200">
        <f>AU864*AU$2*IF($FC864="V",1,-1)*IF($Q864="Fixo",(DI864-INDEX('Curva Forward'!$C$5:$AN$13,MATCH(CONCATENATE(BD_COMERCIAL!$K864," ",BD_COMERCIAL!$L864),'Curva Forward'!$B$5:$B$13,0),MATCH(GG$4,'Curva Forward'!$C$4:$AN$4,0))),DI864)</f>
        <v>0</v>
      </c>
      <c r="GH864" s="200">
        <f>AV864*AV$2*IF($FC864="V",1,-1)*IF($Q864="Fixo",(DJ864-INDEX('Curva Forward'!$C$5:$AN$13,MATCH(CONCATENATE(BD_COMERCIAL!$K864," ",BD_COMERCIAL!$L864),'Curva Forward'!$B$5:$B$13,0),MATCH(GH$4,'Curva Forward'!$C$4:$AN$4,0))),DJ864)</f>
        <v>0</v>
      </c>
      <c r="GI864" s="200">
        <f>AW864*AW$2*IF($FC864="V",1,-1)*IF($Q864="Fixo",(DK864-INDEX('Curva Forward'!$C$5:$AN$13,MATCH(CONCATENATE(BD_COMERCIAL!$K864," ",BD_COMERCIAL!$L864),'Curva Forward'!$B$5:$B$13,0),MATCH(GI$4,'Curva Forward'!$C$4:$AN$4,0))),DK864)</f>
        <v>0</v>
      </c>
      <c r="GJ864" s="200">
        <f>AX864*AX$2*IF($FC864="V",1,-1)*IF($Q864="Fixo",(DL864-INDEX('Curva Forward'!$C$5:$AN$13,MATCH(CONCATENATE(BD_COMERCIAL!$K864," ",BD_COMERCIAL!$L864),'Curva Forward'!$B$5:$B$13,0),MATCH(GJ$4,'Curva Forward'!$C$4:$AN$4,0))),DL864)</f>
        <v>0</v>
      </c>
      <c r="GK864" s="200">
        <f>AY864*AY$2*IF($FC864="V",1,-1)*IF($Q864="Fixo",(DM864-INDEX('Curva Forward'!$C$5:$AN$13,MATCH(CONCATENATE(BD_COMERCIAL!$K864," ",BD_COMERCIAL!$L864),'Curva Forward'!$B$5:$B$13,0),MATCH(GK$4,'Curva Forward'!$C$4:$AN$4,0))),DM864)</f>
        <v>0</v>
      </c>
      <c r="GL864" s="200">
        <f>IF(EZ864="",0,CL864*CL$2*IF($FC864="V",1,-1)*IF($Q864="Fixo",(EZ864-INDEX('Curva Forward'!$C$5:$AN$13,MATCH(CONCATENATE(BD_COMERCIAL!$K864," ",BD_COMERCIAL!$L864),'Curva Forward'!$B$5:$B$13,0),MATCH(GL$4,'Curva Forward'!$C$4:$AN$4,0))),EZ864))</f>
        <v>0</v>
      </c>
      <c r="GM864" s="200">
        <f>IF(FA864="",0,CM864*CM$2*IF($FC864="V",1,-1)*IF($Q864="Fixo",(FA864-INDEX('Curva Forward'!$C$5:$AN$13,MATCH(CONCATENATE(BD_COMERCIAL!$K864," ",BD_COMERCIAL!$L864),'Curva Forward'!$B$5:$B$13,0),MATCH(GM$4,'Curva Forward'!$C$4:$AN$4,0))),FA864))</f>
        <v>0</v>
      </c>
      <c r="GN864" s="200">
        <f>IF(FB864="",0,CN864*CN$2*IF($FC864="V",1,-1)*IF($Q864="Fixo",(FB864-INDEX('Curva Forward'!$C$5:$AN$13,MATCH(CONCATENATE(BD_COMERCIAL!$K864," ",BD_COMERCIAL!$L864),'Curva Forward'!$B$5:$B$13,0),MATCH(GN$4,'Curva Forward'!$C$4:$AN$4,0))),FB864))</f>
        <v>0</v>
      </c>
      <c r="GO864" s="201">
        <f t="shared" ca="1" si="270"/>
        <v>0</v>
      </c>
      <c r="GP864" s="201">
        <f t="shared" ca="1" si="271"/>
        <v>0</v>
      </c>
    </row>
    <row r="865" spans="1:198" ht="15" customHeight="1" x14ac:dyDescent="0.25">
      <c r="A865" s="6"/>
      <c r="B865" s="7"/>
      <c r="C865" s="8"/>
      <c r="D865" s="9"/>
      <c r="E865" s="9"/>
      <c r="F865" s="113"/>
      <c r="G865" s="10"/>
      <c r="H865" s="113"/>
      <c r="I865" s="9"/>
      <c r="J865" s="166"/>
      <c r="K865" s="10"/>
      <c r="L865" s="84"/>
      <c r="M865" s="11"/>
      <c r="N865" s="12"/>
      <c r="O865" s="10"/>
      <c r="P865" s="84"/>
      <c r="Q865" s="84"/>
      <c r="R865" s="10"/>
      <c r="S865" s="14"/>
      <c r="T865" s="11"/>
      <c r="U865" s="12"/>
      <c r="V865" s="257" t="str">
        <f ca="1">IF(U865="","",
IF(U865="NA","",
IFERROR(VLOOKUP(EOMONTH(M865,-2)+1,IPCA!$A:$B,2,0),
VLOOKUP(EOMONTH(TODAY(),-2)+1,IPCA!$A:$B,2,0))/
VLOOKUP(EOMONTH(U865,-2)+1,IPCA!$A:$B,2,0)*
P865))</f>
        <v/>
      </c>
      <c r="W865" s="84"/>
      <c r="X865" s="13"/>
      <c r="Y865" s="166"/>
      <c r="AA865" s="108"/>
      <c r="AB865" s="15"/>
      <c r="AM865" s="6"/>
      <c r="AN865" s="15"/>
      <c r="AY865" s="6"/>
      <c r="AZ865" s="15"/>
      <c r="BK865" s="6"/>
      <c r="BL865" s="15"/>
      <c r="BW865" s="6"/>
      <c r="BX865" s="15"/>
      <c r="CI865" s="6"/>
      <c r="CJ865" s="16" t="str">
        <f t="shared" si="260"/>
        <v/>
      </c>
      <c r="CK865" s="16" t="str">
        <f t="shared" si="261"/>
        <v/>
      </c>
      <c r="CL865" s="16" t="str">
        <f t="shared" si="262"/>
        <v/>
      </c>
      <c r="CM865" s="16" t="str">
        <f t="shared" si="263"/>
        <v/>
      </c>
      <c r="CN865" s="16" t="str">
        <f t="shared" si="264"/>
        <v/>
      </c>
      <c r="CO865" s="18"/>
      <c r="CP865" s="15"/>
      <c r="DA865" s="6"/>
      <c r="DB865" s="15"/>
      <c r="DM865" s="6"/>
      <c r="DN865" s="15"/>
      <c r="DY865" s="6"/>
      <c r="DZ865" s="15"/>
      <c r="EK865" s="6"/>
      <c r="EL865" s="15"/>
      <c r="EW865" s="6"/>
      <c r="EX865" s="16" t="str">
        <f t="shared" si="272"/>
        <v/>
      </c>
      <c r="EY865" s="16" t="str">
        <f t="shared" si="273"/>
        <v/>
      </c>
      <c r="EZ865" s="16" t="str">
        <f t="shared" si="274"/>
        <v/>
      </c>
      <c r="FA865" s="16" t="str">
        <f t="shared" si="275"/>
        <v/>
      </c>
      <c r="FB865" s="160" t="str">
        <f t="shared" si="276"/>
        <v/>
      </c>
      <c r="FD865" s="20"/>
      <c r="FE865"/>
      <c r="FH865" s="284">
        <f t="shared" ca="1" si="265"/>
        <v>0</v>
      </c>
      <c r="FI865" s="208">
        <f t="shared" si="266"/>
        <v>0</v>
      </c>
      <c r="FK865">
        <f t="shared" si="267"/>
        <v>0</v>
      </c>
      <c r="FL865" s="201">
        <f t="shared" ca="1" si="268"/>
        <v>0</v>
      </c>
      <c r="FM865" s="201">
        <f t="shared" ca="1" si="269"/>
        <v>0</v>
      </c>
      <c r="FN865" s="200">
        <f>AB865*AB$2*IF($FC865="V",1,-1)*IF($Q865="Fixo",(CP865-INDEX('Curva Forward'!$C$5:$AN$13,MATCH(CONCATENATE(BD_COMERCIAL!$K865," ",BD_COMERCIAL!$L865),'Curva Forward'!$B$5:$B$13,0),MATCH(FN$4,'Curva Forward'!$C$4:$AN$4,0))),CP865)</f>
        <v>0</v>
      </c>
      <c r="FO865" s="200">
        <f>AC865*AC$2*IF($FC865="V",1,-1)*IF($Q865="Fixo",(CQ865-INDEX('Curva Forward'!$C$5:$AN$13,MATCH(CONCATENATE(BD_COMERCIAL!$K865," ",BD_COMERCIAL!$L865),'Curva Forward'!$B$5:$B$13,0),MATCH(FO$4,'Curva Forward'!$C$4:$AN$4,0))),CQ865)</f>
        <v>0</v>
      </c>
      <c r="FP865" s="200">
        <f>AD865*AD$2*IF($FC865="V",1,-1)*IF($Q865="Fixo",(CR865-INDEX('Curva Forward'!$C$5:$AN$13,MATCH(CONCATENATE(BD_COMERCIAL!$K865," ",BD_COMERCIAL!$L865),'Curva Forward'!$B$5:$B$13,0),MATCH(FP$4,'Curva Forward'!$C$4:$AN$4,0))),CR865)</f>
        <v>0</v>
      </c>
      <c r="FQ865" s="200">
        <f>AE865*AE$2*IF($FC865="V",1,-1)*IF($Q865="Fixo",(CS865-INDEX('Curva Forward'!$C$5:$AN$13,MATCH(CONCATENATE(BD_COMERCIAL!$K865," ",BD_COMERCIAL!$L865),'Curva Forward'!$B$5:$B$13,0),MATCH(FQ$4,'Curva Forward'!$C$4:$AN$4,0))),CS865)</f>
        <v>0</v>
      </c>
      <c r="FR865" s="200">
        <f>AF865*AF$2*IF($FC865="V",1,-1)*IF($Q865="Fixo",(CT865-INDEX('Curva Forward'!$C$5:$AN$13,MATCH(CONCATENATE(BD_COMERCIAL!$K865," ",BD_COMERCIAL!$L865),'Curva Forward'!$B$5:$B$13,0),MATCH(FR$4,'Curva Forward'!$C$4:$AN$4,0))),CT865)</f>
        <v>0</v>
      </c>
      <c r="FS865" s="200">
        <f>AG865*AG$2*IF($FC865="V",1,-1)*IF($Q865="Fixo",(CU865-INDEX('Curva Forward'!$C$5:$AN$13,MATCH(CONCATENATE(BD_COMERCIAL!$K865," ",BD_COMERCIAL!$L865),'Curva Forward'!$B$5:$B$13,0),MATCH(FS$4,'Curva Forward'!$C$4:$AN$4,0))),CU865)</f>
        <v>0</v>
      </c>
      <c r="FT865" s="200">
        <f>AH865*AH$2*IF($FC865="V",1,-1)*IF($Q865="Fixo",(CV865-INDEX('Curva Forward'!$C$5:$AN$13,MATCH(CONCATENATE(BD_COMERCIAL!$K865," ",BD_COMERCIAL!$L865),'Curva Forward'!$B$5:$B$13,0),MATCH(FT$4,'Curva Forward'!$C$4:$AN$4,0))),CV865)</f>
        <v>0</v>
      </c>
      <c r="FU865" s="200">
        <f>AI865*AI$2*IF($FC865="V",1,-1)*IF($Q865="Fixo",(CW865-INDEX('Curva Forward'!$C$5:$AN$13,MATCH(CONCATENATE(BD_COMERCIAL!$K865," ",BD_COMERCIAL!$L865),'Curva Forward'!$B$5:$B$13,0),MATCH(FU$4,'Curva Forward'!$C$4:$AN$4,0))),CW865)</f>
        <v>0</v>
      </c>
      <c r="FV865" s="200">
        <f>AJ865*AJ$2*IF($FC865="V",1,-1)*IF($Q865="Fixo",(CX865-INDEX('Curva Forward'!$C$5:$AN$13,MATCH(CONCATENATE(BD_COMERCIAL!$K865," ",BD_COMERCIAL!$L865),'Curva Forward'!$B$5:$B$13,0),MATCH(FV$4,'Curva Forward'!$C$4:$AN$4,0))),CX865)</f>
        <v>0</v>
      </c>
      <c r="FW865" s="200">
        <f>AK865*AK$2*IF($FC865="V",1,-1)*IF($Q865="Fixo",(CY865-INDEX('Curva Forward'!$C$5:$AN$13,MATCH(CONCATENATE(BD_COMERCIAL!$K865," ",BD_COMERCIAL!$L865),'Curva Forward'!$B$5:$B$13,0),MATCH(FW$4,'Curva Forward'!$C$4:$AN$4,0))),CY865)</f>
        <v>0</v>
      </c>
      <c r="FX865" s="200">
        <f>AL865*AL$2*IF($FC865="V",1,-1)*IF($Q865="Fixo",(CZ865-INDEX('Curva Forward'!$C$5:$AN$13,MATCH(CONCATENATE(BD_COMERCIAL!$K865," ",BD_COMERCIAL!$L865),'Curva Forward'!$B$5:$B$13,0),MATCH(FX$4,'Curva Forward'!$C$4:$AN$4,0))),CZ865)</f>
        <v>0</v>
      </c>
      <c r="FY865" s="200">
        <f>AM865*AM$2*IF($FC865="V",1,-1)*IF($Q865="Fixo",(DA865-INDEX('Curva Forward'!$C$5:$AN$13,MATCH(CONCATENATE(BD_COMERCIAL!$K865," ",BD_COMERCIAL!$L865),'Curva Forward'!$B$5:$B$13,0),MATCH(FY$4,'Curva Forward'!$C$4:$AN$4,0))),DA865)</f>
        <v>0</v>
      </c>
      <c r="FZ865" s="200">
        <f>AN865*AN$2*IF($FC865="V",1,-1)*IF($Q865="Fixo",(DB865-INDEX('Curva Forward'!$C$5:$AN$13,MATCH(CONCATENATE(BD_COMERCIAL!$K865," ",BD_COMERCIAL!$L865),'Curva Forward'!$B$5:$B$13,0),MATCH(FZ$4,'Curva Forward'!$C$4:$AN$4,0))),DB865)</f>
        <v>0</v>
      </c>
      <c r="GA865" s="200">
        <f>AO865*AO$2*IF($FC865="V",1,-1)*IF($Q865="Fixo",(DC865-INDEX('Curva Forward'!$C$5:$AN$13,MATCH(CONCATENATE(BD_COMERCIAL!$K865," ",BD_COMERCIAL!$L865),'Curva Forward'!$B$5:$B$13,0),MATCH(GA$4,'Curva Forward'!$C$4:$AN$4,0))),DC865)</f>
        <v>0</v>
      </c>
      <c r="GB865" s="200">
        <f>AP865*AP$2*IF($FC865="V",1,-1)*IF($Q865="Fixo",(DD865-INDEX('Curva Forward'!$C$5:$AN$13,MATCH(CONCATENATE(BD_COMERCIAL!$K865," ",BD_COMERCIAL!$L865),'Curva Forward'!$B$5:$B$13,0),MATCH(GB$4,'Curva Forward'!$C$4:$AN$4,0))),DD865)</f>
        <v>0</v>
      </c>
      <c r="GC865" s="200">
        <f>AQ865*AQ$2*IF($FC865="V",1,-1)*IF($Q865="Fixo",(DE865-INDEX('Curva Forward'!$C$5:$AN$13,MATCH(CONCATENATE(BD_COMERCIAL!$K865," ",BD_COMERCIAL!$L865),'Curva Forward'!$B$5:$B$13,0),MATCH(GC$4,'Curva Forward'!$C$4:$AN$4,0))),DE865)</f>
        <v>0</v>
      </c>
      <c r="GD865" s="200">
        <f>AR865*AR$2*IF($FC865="V",1,-1)*IF($Q865="Fixo",(DF865-INDEX('Curva Forward'!$C$5:$AN$13,MATCH(CONCATENATE(BD_COMERCIAL!$K865," ",BD_COMERCIAL!$L865),'Curva Forward'!$B$5:$B$13,0),MATCH(GD$4,'Curva Forward'!$C$4:$AN$4,0))),DF865)</f>
        <v>0</v>
      </c>
      <c r="GE865" s="200">
        <f>AS865*AS$2*IF($FC865="V",1,-1)*IF($Q865="Fixo",(DG865-INDEX('Curva Forward'!$C$5:$AN$13,MATCH(CONCATENATE(BD_COMERCIAL!$K865," ",BD_COMERCIAL!$L865),'Curva Forward'!$B$5:$B$13,0),MATCH(GE$4,'Curva Forward'!$C$4:$AN$4,0))),DG865)</f>
        <v>0</v>
      </c>
      <c r="GF865" s="200">
        <f>AT865*AT$2*IF($FC865="V",1,-1)*IF($Q865="Fixo",(DH865-INDEX('Curva Forward'!$C$5:$AN$13,MATCH(CONCATENATE(BD_COMERCIAL!$K865," ",BD_COMERCIAL!$L865),'Curva Forward'!$B$5:$B$13,0),MATCH(GF$4,'Curva Forward'!$C$4:$AN$4,0))),DH865)</f>
        <v>0</v>
      </c>
      <c r="GG865" s="200">
        <f>AU865*AU$2*IF($FC865="V",1,-1)*IF($Q865="Fixo",(DI865-INDEX('Curva Forward'!$C$5:$AN$13,MATCH(CONCATENATE(BD_COMERCIAL!$K865," ",BD_COMERCIAL!$L865),'Curva Forward'!$B$5:$B$13,0),MATCH(GG$4,'Curva Forward'!$C$4:$AN$4,0))),DI865)</f>
        <v>0</v>
      </c>
      <c r="GH865" s="200">
        <f>AV865*AV$2*IF($FC865="V",1,-1)*IF($Q865="Fixo",(DJ865-INDEX('Curva Forward'!$C$5:$AN$13,MATCH(CONCATENATE(BD_COMERCIAL!$K865," ",BD_COMERCIAL!$L865),'Curva Forward'!$B$5:$B$13,0),MATCH(GH$4,'Curva Forward'!$C$4:$AN$4,0))),DJ865)</f>
        <v>0</v>
      </c>
      <c r="GI865" s="200">
        <f>AW865*AW$2*IF($FC865="V",1,-1)*IF($Q865="Fixo",(DK865-INDEX('Curva Forward'!$C$5:$AN$13,MATCH(CONCATENATE(BD_COMERCIAL!$K865," ",BD_COMERCIAL!$L865),'Curva Forward'!$B$5:$B$13,0),MATCH(GI$4,'Curva Forward'!$C$4:$AN$4,0))),DK865)</f>
        <v>0</v>
      </c>
      <c r="GJ865" s="200">
        <f>AX865*AX$2*IF($FC865="V",1,-1)*IF($Q865="Fixo",(DL865-INDEX('Curva Forward'!$C$5:$AN$13,MATCH(CONCATENATE(BD_COMERCIAL!$K865," ",BD_COMERCIAL!$L865),'Curva Forward'!$B$5:$B$13,0),MATCH(GJ$4,'Curva Forward'!$C$4:$AN$4,0))),DL865)</f>
        <v>0</v>
      </c>
      <c r="GK865" s="200">
        <f>AY865*AY$2*IF($FC865="V",1,-1)*IF($Q865="Fixo",(DM865-INDEX('Curva Forward'!$C$5:$AN$13,MATCH(CONCATENATE(BD_COMERCIAL!$K865," ",BD_COMERCIAL!$L865),'Curva Forward'!$B$5:$B$13,0),MATCH(GK$4,'Curva Forward'!$C$4:$AN$4,0))),DM865)</f>
        <v>0</v>
      </c>
      <c r="GL865" s="200">
        <f>IF(EZ865="",0,CL865*CL$2*IF($FC865="V",1,-1)*IF($Q865="Fixo",(EZ865-INDEX('Curva Forward'!$C$5:$AN$13,MATCH(CONCATENATE(BD_COMERCIAL!$K865," ",BD_COMERCIAL!$L865),'Curva Forward'!$B$5:$B$13,0),MATCH(GL$4,'Curva Forward'!$C$4:$AN$4,0))),EZ865))</f>
        <v>0</v>
      </c>
      <c r="GM865" s="200">
        <f>IF(FA865="",0,CM865*CM$2*IF($FC865="V",1,-1)*IF($Q865="Fixo",(FA865-INDEX('Curva Forward'!$C$5:$AN$13,MATCH(CONCATENATE(BD_COMERCIAL!$K865," ",BD_COMERCIAL!$L865),'Curva Forward'!$B$5:$B$13,0),MATCH(GM$4,'Curva Forward'!$C$4:$AN$4,0))),FA865))</f>
        <v>0</v>
      </c>
      <c r="GN865" s="200">
        <f>IF(FB865="",0,CN865*CN$2*IF($FC865="V",1,-1)*IF($Q865="Fixo",(FB865-INDEX('Curva Forward'!$C$5:$AN$13,MATCH(CONCATENATE(BD_COMERCIAL!$K865," ",BD_COMERCIAL!$L865),'Curva Forward'!$B$5:$B$13,0),MATCH(GN$4,'Curva Forward'!$C$4:$AN$4,0))),FB865))</f>
        <v>0</v>
      </c>
      <c r="GO865" s="201">
        <f t="shared" ca="1" si="270"/>
        <v>0</v>
      </c>
      <c r="GP865" s="201">
        <f t="shared" ca="1" si="271"/>
        <v>0</v>
      </c>
    </row>
    <row r="866" spans="1:198" ht="15" customHeight="1" x14ac:dyDescent="0.25">
      <c r="A866" s="6"/>
      <c r="B866" s="7"/>
      <c r="C866" s="8"/>
      <c r="D866" s="9"/>
      <c r="E866" s="9"/>
      <c r="F866" s="113"/>
      <c r="G866" s="10"/>
      <c r="H866" s="113"/>
      <c r="I866" s="9"/>
      <c r="J866" s="166"/>
      <c r="K866" s="10"/>
      <c r="L866" s="84"/>
      <c r="M866" s="11"/>
      <c r="N866" s="12"/>
      <c r="O866" s="10"/>
      <c r="P866" s="84"/>
      <c r="Q866" s="84"/>
      <c r="R866" s="10"/>
      <c r="S866" s="14"/>
      <c r="T866" s="11"/>
      <c r="U866" s="12"/>
      <c r="V866" s="257" t="str">
        <f ca="1">IF(U866="","",
IF(U866="NA","",
IFERROR(VLOOKUP(EOMONTH(M866,-2)+1,IPCA!$A:$B,2,0),
VLOOKUP(EOMONTH(TODAY(),-2)+1,IPCA!$A:$B,2,0))/
VLOOKUP(EOMONTH(U866,-2)+1,IPCA!$A:$B,2,0)*
P866))</f>
        <v/>
      </c>
      <c r="W866" s="84"/>
      <c r="X866" s="13"/>
      <c r="Y866" s="166"/>
      <c r="AA866" s="108"/>
      <c r="AB866" s="15"/>
      <c r="AM866" s="6"/>
      <c r="AN866" s="15"/>
      <c r="AY866" s="6"/>
      <c r="AZ866" s="15"/>
      <c r="BK866" s="6"/>
      <c r="BL866" s="15"/>
      <c r="BW866" s="6"/>
      <c r="BX866" s="15"/>
      <c r="CI866" s="6"/>
      <c r="CJ866" s="16" t="str">
        <f t="shared" si="260"/>
        <v/>
      </c>
      <c r="CK866" s="16" t="str">
        <f t="shared" si="261"/>
        <v/>
      </c>
      <c r="CL866" s="16" t="str">
        <f t="shared" si="262"/>
        <v/>
      </c>
      <c r="CM866" s="16" t="str">
        <f t="shared" si="263"/>
        <v/>
      </c>
      <c r="CN866" s="16" t="str">
        <f t="shared" si="264"/>
        <v/>
      </c>
      <c r="CO866" s="18"/>
      <c r="CP866" s="15"/>
      <c r="DA866" s="6"/>
      <c r="DB866" s="15"/>
      <c r="DM866" s="6"/>
      <c r="DN866" s="15"/>
      <c r="DY866" s="6"/>
      <c r="DZ866" s="15"/>
      <c r="EK866" s="6"/>
      <c r="EL866" s="15"/>
      <c r="EW866" s="6"/>
      <c r="EX866" s="16" t="str">
        <f t="shared" si="272"/>
        <v/>
      </c>
      <c r="EY866" s="16" t="str">
        <f t="shared" si="273"/>
        <v/>
      </c>
      <c r="EZ866" s="16" t="str">
        <f t="shared" si="274"/>
        <v/>
      </c>
      <c r="FA866" s="16" t="str">
        <f t="shared" si="275"/>
        <v/>
      </c>
      <c r="FB866" s="160" t="str">
        <f t="shared" si="276"/>
        <v/>
      </c>
      <c r="FD866" s="20"/>
      <c r="FE866"/>
      <c r="FH866" s="284">
        <f t="shared" ca="1" si="265"/>
        <v>0</v>
      </c>
      <c r="FI866" s="208">
        <f t="shared" si="266"/>
        <v>0</v>
      </c>
      <c r="FK866">
        <f t="shared" si="267"/>
        <v>0</v>
      </c>
      <c r="FL866" s="201">
        <f t="shared" ca="1" si="268"/>
        <v>0</v>
      </c>
      <c r="FM866" s="201">
        <f t="shared" ca="1" si="269"/>
        <v>0</v>
      </c>
      <c r="FN866" s="200">
        <f>AB866*AB$2*IF($FC866="V",1,-1)*IF($Q866="Fixo",(CP866-INDEX('Curva Forward'!$C$5:$AN$13,MATCH(CONCATENATE(BD_COMERCIAL!$K866," ",BD_COMERCIAL!$L866),'Curva Forward'!$B$5:$B$13,0),MATCH(FN$4,'Curva Forward'!$C$4:$AN$4,0))),CP866)</f>
        <v>0</v>
      </c>
      <c r="FO866" s="200">
        <f>AC866*AC$2*IF($FC866="V",1,-1)*IF($Q866="Fixo",(CQ866-INDEX('Curva Forward'!$C$5:$AN$13,MATCH(CONCATENATE(BD_COMERCIAL!$K866," ",BD_COMERCIAL!$L866),'Curva Forward'!$B$5:$B$13,0),MATCH(FO$4,'Curva Forward'!$C$4:$AN$4,0))),CQ866)</f>
        <v>0</v>
      </c>
      <c r="FP866" s="200">
        <f>AD866*AD$2*IF($FC866="V",1,-1)*IF($Q866="Fixo",(CR866-INDEX('Curva Forward'!$C$5:$AN$13,MATCH(CONCATENATE(BD_COMERCIAL!$K866," ",BD_COMERCIAL!$L866),'Curva Forward'!$B$5:$B$13,0),MATCH(FP$4,'Curva Forward'!$C$4:$AN$4,0))),CR866)</f>
        <v>0</v>
      </c>
      <c r="FQ866" s="200">
        <f>AE866*AE$2*IF($FC866="V",1,-1)*IF($Q866="Fixo",(CS866-INDEX('Curva Forward'!$C$5:$AN$13,MATCH(CONCATENATE(BD_COMERCIAL!$K866," ",BD_COMERCIAL!$L866),'Curva Forward'!$B$5:$B$13,0),MATCH(FQ$4,'Curva Forward'!$C$4:$AN$4,0))),CS866)</f>
        <v>0</v>
      </c>
      <c r="FR866" s="200">
        <f>AF866*AF$2*IF($FC866="V",1,-1)*IF($Q866="Fixo",(CT866-INDEX('Curva Forward'!$C$5:$AN$13,MATCH(CONCATENATE(BD_COMERCIAL!$K866," ",BD_COMERCIAL!$L866),'Curva Forward'!$B$5:$B$13,0),MATCH(FR$4,'Curva Forward'!$C$4:$AN$4,0))),CT866)</f>
        <v>0</v>
      </c>
      <c r="FS866" s="200">
        <f>AG866*AG$2*IF($FC866="V",1,-1)*IF($Q866="Fixo",(CU866-INDEX('Curva Forward'!$C$5:$AN$13,MATCH(CONCATENATE(BD_COMERCIAL!$K866," ",BD_COMERCIAL!$L866),'Curva Forward'!$B$5:$B$13,0),MATCH(FS$4,'Curva Forward'!$C$4:$AN$4,0))),CU866)</f>
        <v>0</v>
      </c>
      <c r="FT866" s="200">
        <f>AH866*AH$2*IF($FC866="V",1,-1)*IF($Q866="Fixo",(CV866-INDEX('Curva Forward'!$C$5:$AN$13,MATCH(CONCATENATE(BD_COMERCIAL!$K866," ",BD_COMERCIAL!$L866),'Curva Forward'!$B$5:$B$13,0),MATCH(FT$4,'Curva Forward'!$C$4:$AN$4,0))),CV866)</f>
        <v>0</v>
      </c>
      <c r="FU866" s="200">
        <f>AI866*AI$2*IF($FC866="V",1,-1)*IF($Q866="Fixo",(CW866-INDEX('Curva Forward'!$C$5:$AN$13,MATCH(CONCATENATE(BD_COMERCIAL!$K866," ",BD_COMERCIAL!$L866),'Curva Forward'!$B$5:$B$13,0),MATCH(FU$4,'Curva Forward'!$C$4:$AN$4,0))),CW866)</f>
        <v>0</v>
      </c>
      <c r="FV866" s="200">
        <f>AJ866*AJ$2*IF($FC866="V",1,-1)*IF($Q866="Fixo",(CX866-INDEX('Curva Forward'!$C$5:$AN$13,MATCH(CONCATENATE(BD_COMERCIAL!$K866," ",BD_COMERCIAL!$L866),'Curva Forward'!$B$5:$B$13,0),MATCH(FV$4,'Curva Forward'!$C$4:$AN$4,0))),CX866)</f>
        <v>0</v>
      </c>
      <c r="FW866" s="200">
        <f>AK866*AK$2*IF($FC866="V",1,-1)*IF($Q866="Fixo",(CY866-INDEX('Curva Forward'!$C$5:$AN$13,MATCH(CONCATENATE(BD_COMERCIAL!$K866," ",BD_COMERCIAL!$L866),'Curva Forward'!$B$5:$B$13,0),MATCH(FW$4,'Curva Forward'!$C$4:$AN$4,0))),CY866)</f>
        <v>0</v>
      </c>
      <c r="FX866" s="200">
        <f>AL866*AL$2*IF($FC866="V",1,-1)*IF($Q866="Fixo",(CZ866-INDEX('Curva Forward'!$C$5:$AN$13,MATCH(CONCATENATE(BD_COMERCIAL!$K866," ",BD_COMERCIAL!$L866),'Curva Forward'!$B$5:$B$13,0),MATCH(FX$4,'Curva Forward'!$C$4:$AN$4,0))),CZ866)</f>
        <v>0</v>
      </c>
      <c r="FY866" s="200">
        <f>AM866*AM$2*IF($FC866="V",1,-1)*IF($Q866="Fixo",(DA866-INDEX('Curva Forward'!$C$5:$AN$13,MATCH(CONCATENATE(BD_COMERCIAL!$K866," ",BD_COMERCIAL!$L866),'Curva Forward'!$B$5:$B$13,0),MATCH(FY$4,'Curva Forward'!$C$4:$AN$4,0))),DA866)</f>
        <v>0</v>
      </c>
      <c r="FZ866" s="200">
        <f>AN866*AN$2*IF($FC866="V",1,-1)*IF($Q866="Fixo",(DB866-INDEX('Curva Forward'!$C$5:$AN$13,MATCH(CONCATENATE(BD_COMERCIAL!$K866," ",BD_COMERCIAL!$L866),'Curva Forward'!$B$5:$B$13,0),MATCH(FZ$4,'Curva Forward'!$C$4:$AN$4,0))),DB866)</f>
        <v>0</v>
      </c>
      <c r="GA866" s="200">
        <f>AO866*AO$2*IF($FC866="V",1,-1)*IF($Q866="Fixo",(DC866-INDEX('Curva Forward'!$C$5:$AN$13,MATCH(CONCATENATE(BD_COMERCIAL!$K866," ",BD_COMERCIAL!$L866),'Curva Forward'!$B$5:$B$13,0),MATCH(GA$4,'Curva Forward'!$C$4:$AN$4,0))),DC866)</f>
        <v>0</v>
      </c>
      <c r="GB866" s="200">
        <f>AP866*AP$2*IF($FC866="V",1,-1)*IF($Q866="Fixo",(DD866-INDEX('Curva Forward'!$C$5:$AN$13,MATCH(CONCATENATE(BD_COMERCIAL!$K866," ",BD_COMERCIAL!$L866),'Curva Forward'!$B$5:$B$13,0),MATCH(GB$4,'Curva Forward'!$C$4:$AN$4,0))),DD866)</f>
        <v>0</v>
      </c>
      <c r="GC866" s="200">
        <f>AQ866*AQ$2*IF($FC866="V",1,-1)*IF($Q866="Fixo",(DE866-INDEX('Curva Forward'!$C$5:$AN$13,MATCH(CONCATENATE(BD_COMERCIAL!$K866," ",BD_COMERCIAL!$L866),'Curva Forward'!$B$5:$B$13,0),MATCH(GC$4,'Curva Forward'!$C$4:$AN$4,0))),DE866)</f>
        <v>0</v>
      </c>
      <c r="GD866" s="200">
        <f>AR866*AR$2*IF($FC866="V",1,-1)*IF($Q866="Fixo",(DF866-INDEX('Curva Forward'!$C$5:$AN$13,MATCH(CONCATENATE(BD_COMERCIAL!$K866," ",BD_COMERCIAL!$L866),'Curva Forward'!$B$5:$B$13,0),MATCH(GD$4,'Curva Forward'!$C$4:$AN$4,0))),DF866)</f>
        <v>0</v>
      </c>
      <c r="GE866" s="200">
        <f>AS866*AS$2*IF($FC866="V",1,-1)*IF($Q866="Fixo",(DG866-INDEX('Curva Forward'!$C$5:$AN$13,MATCH(CONCATENATE(BD_COMERCIAL!$K866," ",BD_COMERCIAL!$L866),'Curva Forward'!$B$5:$B$13,0),MATCH(GE$4,'Curva Forward'!$C$4:$AN$4,0))),DG866)</f>
        <v>0</v>
      </c>
      <c r="GF866" s="200">
        <f>AT866*AT$2*IF($FC866="V",1,-1)*IF($Q866="Fixo",(DH866-INDEX('Curva Forward'!$C$5:$AN$13,MATCH(CONCATENATE(BD_COMERCIAL!$K866," ",BD_COMERCIAL!$L866),'Curva Forward'!$B$5:$B$13,0),MATCH(GF$4,'Curva Forward'!$C$4:$AN$4,0))),DH866)</f>
        <v>0</v>
      </c>
      <c r="GG866" s="200">
        <f>AU866*AU$2*IF($FC866="V",1,-1)*IF($Q866="Fixo",(DI866-INDEX('Curva Forward'!$C$5:$AN$13,MATCH(CONCATENATE(BD_COMERCIAL!$K866," ",BD_COMERCIAL!$L866),'Curva Forward'!$B$5:$B$13,0),MATCH(GG$4,'Curva Forward'!$C$4:$AN$4,0))),DI866)</f>
        <v>0</v>
      </c>
      <c r="GH866" s="200">
        <f>AV866*AV$2*IF($FC866="V",1,-1)*IF($Q866="Fixo",(DJ866-INDEX('Curva Forward'!$C$5:$AN$13,MATCH(CONCATENATE(BD_COMERCIAL!$K866," ",BD_COMERCIAL!$L866),'Curva Forward'!$B$5:$B$13,0),MATCH(GH$4,'Curva Forward'!$C$4:$AN$4,0))),DJ866)</f>
        <v>0</v>
      </c>
      <c r="GI866" s="200">
        <f>AW866*AW$2*IF($FC866="V",1,-1)*IF($Q866="Fixo",(DK866-INDEX('Curva Forward'!$C$5:$AN$13,MATCH(CONCATENATE(BD_COMERCIAL!$K866," ",BD_COMERCIAL!$L866),'Curva Forward'!$B$5:$B$13,0),MATCH(GI$4,'Curva Forward'!$C$4:$AN$4,0))),DK866)</f>
        <v>0</v>
      </c>
      <c r="GJ866" s="200">
        <f>AX866*AX$2*IF($FC866="V",1,-1)*IF($Q866="Fixo",(DL866-INDEX('Curva Forward'!$C$5:$AN$13,MATCH(CONCATENATE(BD_COMERCIAL!$K866," ",BD_COMERCIAL!$L866),'Curva Forward'!$B$5:$B$13,0),MATCH(GJ$4,'Curva Forward'!$C$4:$AN$4,0))),DL866)</f>
        <v>0</v>
      </c>
      <c r="GK866" s="200">
        <f>AY866*AY$2*IF($FC866="V",1,-1)*IF($Q866="Fixo",(DM866-INDEX('Curva Forward'!$C$5:$AN$13,MATCH(CONCATENATE(BD_COMERCIAL!$K866," ",BD_COMERCIAL!$L866),'Curva Forward'!$B$5:$B$13,0),MATCH(GK$4,'Curva Forward'!$C$4:$AN$4,0))),DM866)</f>
        <v>0</v>
      </c>
      <c r="GL866" s="200">
        <f>IF(EZ866="",0,CL866*CL$2*IF($FC866="V",1,-1)*IF($Q866="Fixo",(EZ866-INDEX('Curva Forward'!$C$5:$AN$13,MATCH(CONCATENATE(BD_COMERCIAL!$K866," ",BD_COMERCIAL!$L866),'Curva Forward'!$B$5:$B$13,0),MATCH(GL$4,'Curva Forward'!$C$4:$AN$4,0))),EZ866))</f>
        <v>0</v>
      </c>
      <c r="GM866" s="200">
        <f>IF(FA866="",0,CM866*CM$2*IF($FC866="V",1,-1)*IF($Q866="Fixo",(FA866-INDEX('Curva Forward'!$C$5:$AN$13,MATCH(CONCATENATE(BD_COMERCIAL!$K866," ",BD_COMERCIAL!$L866),'Curva Forward'!$B$5:$B$13,0),MATCH(GM$4,'Curva Forward'!$C$4:$AN$4,0))),FA866))</f>
        <v>0</v>
      </c>
      <c r="GN866" s="200">
        <f>IF(FB866="",0,CN866*CN$2*IF($FC866="V",1,-1)*IF($Q866="Fixo",(FB866-INDEX('Curva Forward'!$C$5:$AN$13,MATCH(CONCATENATE(BD_COMERCIAL!$K866," ",BD_COMERCIAL!$L866),'Curva Forward'!$B$5:$B$13,0),MATCH(GN$4,'Curva Forward'!$C$4:$AN$4,0))),FB866))</f>
        <v>0</v>
      </c>
      <c r="GO866" s="201">
        <f t="shared" ca="1" si="270"/>
        <v>0</v>
      </c>
      <c r="GP866" s="201">
        <f t="shared" ca="1" si="271"/>
        <v>0</v>
      </c>
    </row>
    <row r="867" spans="1:198" ht="15" customHeight="1" x14ac:dyDescent="0.25">
      <c r="A867" s="6"/>
      <c r="B867" s="7"/>
      <c r="C867" s="8"/>
      <c r="D867" s="9"/>
      <c r="E867" s="9"/>
      <c r="F867" s="113"/>
      <c r="G867" s="10"/>
      <c r="H867" s="113"/>
      <c r="I867" s="9"/>
      <c r="J867" s="166"/>
      <c r="K867" s="10"/>
      <c r="L867" s="84"/>
      <c r="M867" s="11"/>
      <c r="N867" s="12"/>
      <c r="O867" s="10"/>
      <c r="P867" s="84"/>
      <c r="Q867" s="84"/>
      <c r="R867" s="10"/>
      <c r="S867" s="14"/>
      <c r="T867" s="11"/>
      <c r="U867" s="12"/>
      <c r="V867" s="257" t="str">
        <f ca="1">IF(U867="","",
IF(U867="NA","",
IFERROR(VLOOKUP(EOMONTH(M867,-2)+1,IPCA!$A:$B,2,0),
VLOOKUP(EOMONTH(TODAY(),-2)+1,IPCA!$A:$B,2,0))/
VLOOKUP(EOMONTH(U867,-2)+1,IPCA!$A:$B,2,0)*
P867))</f>
        <v/>
      </c>
      <c r="W867" s="84"/>
      <c r="X867" s="13"/>
      <c r="Y867" s="166"/>
      <c r="AA867" s="108"/>
      <c r="AB867" s="15"/>
      <c r="AM867" s="6"/>
      <c r="AN867" s="15"/>
      <c r="AY867" s="6"/>
      <c r="AZ867" s="15"/>
      <c r="BK867" s="6"/>
      <c r="BL867" s="15"/>
      <c r="BW867" s="6"/>
      <c r="BX867" s="15"/>
      <c r="CI867" s="6"/>
      <c r="CJ867" s="16" t="str">
        <f t="shared" si="260"/>
        <v/>
      </c>
      <c r="CK867" s="16" t="str">
        <f t="shared" si="261"/>
        <v/>
      </c>
      <c r="CL867" s="16" t="str">
        <f t="shared" si="262"/>
        <v/>
      </c>
      <c r="CM867" s="16" t="str">
        <f t="shared" si="263"/>
        <v/>
      </c>
      <c r="CN867" s="16" t="str">
        <f t="shared" si="264"/>
        <v/>
      </c>
      <c r="CO867" s="18"/>
      <c r="CP867" s="15"/>
      <c r="DA867" s="6"/>
      <c r="DB867" s="15"/>
      <c r="DM867" s="6"/>
      <c r="DN867" s="15"/>
      <c r="DY867" s="6"/>
      <c r="DZ867" s="15"/>
      <c r="EK867" s="6"/>
      <c r="EL867" s="15"/>
      <c r="EW867" s="6"/>
      <c r="EX867" s="16" t="str">
        <f t="shared" si="272"/>
        <v/>
      </c>
      <c r="EY867" s="16" t="str">
        <f t="shared" si="273"/>
        <v/>
      </c>
      <c r="EZ867" s="16" t="str">
        <f t="shared" si="274"/>
        <v/>
      </c>
      <c r="FA867" s="16" t="str">
        <f t="shared" si="275"/>
        <v/>
      </c>
      <c r="FB867" s="160" t="str">
        <f t="shared" si="276"/>
        <v/>
      </c>
      <c r="FD867" s="20"/>
      <c r="FE867"/>
      <c r="FH867" s="284">
        <f t="shared" ca="1" si="265"/>
        <v>0</v>
      </c>
      <c r="FI867" s="208">
        <f t="shared" si="266"/>
        <v>0</v>
      </c>
      <c r="FK867">
        <f t="shared" si="267"/>
        <v>0</v>
      </c>
      <c r="FL867" s="201">
        <f t="shared" ca="1" si="268"/>
        <v>0</v>
      </c>
      <c r="FM867" s="201">
        <f t="shared" ca="1" si="269"/>
        <v>0</v>
      </c>
      <c r="FN867" s="200">
        <f>AB867*AB$2*IF($FC867="V",1,-1)*IF($Q867="Fixo",(CP867-INDEX('Curva Forward'!$C$5:$AN$13,MATCH(CONCATENATE(BD_COMERCIAL!$K867," ",BD_COMERCIAL!$L867),'Curva Forward'!$B$5:$B$13,0),MATCH(FN$4,'Curva Forward'!$C$4:$AN$4,0))),CP867)</f>
        <v>0</v>
      </c>
      <c r="FO867" s="200">
        <f>AC867*AC$2*IF($FC867="V",1,-1)*IF($Q867="Fixo",(CQ867-INDEX('Curva Forward'!$C$5:$AN$13,MATCH(CONCATENATE(BD_COMERCIAL!$K867," ",BD_COMERCIAL!$L867),'Curva Forward'!$B$5:$B$13,0),MATCH(FO$4,'Curva Forward'!$C$4:$AN$4,0))),CQ867)</f>
        <v>0</v>
      </c>
      <c r="FP867" s="200">
        <f>AD867*AD$2*IF($FC867="V",1,-1)*IF($Q867="Fixo",(CR867-INDEX('Curva Forward'!$C$5:$AN$13,MATCH(CONCATENATE(BD_COMERCIAL!$K867," ",BD_COMERCIAL!$L867),'Curva Forward'!$B$5:$B$13,0),MATCH(FP$4,'Curva Forward'!$C$4:$AN$4,0))),CR867)</f>
        <v>0</v>
      </c>
      <c r="FQ867" s="200">
        <f>AE867*AE$2*IF($FC867="V",1,-1)*IF($Q867="Fixo",(CS867-INDEX('Curva Forward'!$C$5:$AN$13,MATCH(CONCATENATE(BD_COMERCIAL!$K867," ",BD_COMERCIAL!$L867),'Curva Forward'!$B$5:$B$13,0),MATCH(FQ$4,'Curva Forward'!$C$4:$AN$4,0))),CS867)</f>
        <v>0</v>
      </c>
      <c r="FR867" s="200">
        <f>AF867*AF$2*IF($FC867="V",1,-1)*IF($Q867="Fixo",(CT867-INDEX('Curva Forward'!$C$5:$AN$13,MATCH(CONCATENATE(BD_COMERCIAL!$K867," ",BD_COMERCIAL!$L867),'Curva Forward'!$B$5:$B$13,0),MATCH(FR$4,'Curva Forward'!$C$4:$AN$4,0))),CT867)</f>
        <v>0</v>
      </c>
      <c r="FS867" s="200">
        <f>AG867*AG$2*IF($FC867="V",1,-1)*IF($Q867="Fixo",(CU867-INDEX('Curva Forward'!$C$5:$AN$13,MATCH(CONCATENATE(BD_COMERCIAL!$K867," ",BD_COMERCIAL!$L867),'Curva Forward'!$B$5:$B$13,0),MATCH(FS$4,'Curva Forward'!$C$4:$AN$4,0))),CU867)</f>
        <v>0</v>
      </c>
      <c r="FT867" s="200">
        <f>AH867*AH$2*IF($FC867="V",1,-1)*IF($Q867="Fixo",(CV867-INDEX('Curva Forward'!$C$5:$AN$13,MATCH(CONCATENATE(BD_COMERCIAL!$K867," ",BD_COMERCIAL!$L867),'Curva Forward'!$B$5:$B$13,0),MATCH(FT$4,'Curva Forward'!$C$4:$AN$4,0))),CV867)</f>
        <v>0</v>
      </c>
      <c r="FU867" s="200">
        <f>AI867*AI$2*IF($FC867="V",1,-1)*IF($Q867="Fixo",(CW867-INDEX('Curva Forward'!$C$5:$AN$13,MATCH(CONCATENATE(BD_COMERCIAL!$K867," ",BD_COMERCIAL!$L867),'Curva Forward'!$B$5:$B$13,0),MATCH(FU$4,'Curva Forward'!$C$4:$AN$4,0))),CW867)</f>
        <v>0</v>
      </c>
      <c r="FV867" s="200">
        <f>AJ867*AJ$2*IF($FC867="V",1,-1)*IF($Q867="Fixo",(CX867-INDEX('Curva Forward'!$C$5:$AN$13,MATCH(CONCATENATE(BD_COMERCIAL!$K867," ",BD_COMERCIAL!$L867),'Curva Forward'!$B$5:$B$13,0),MATCH(FV$4,'Curva Forward'!$C$4:$AN$4,0))),CX867)</f>
        <v>0</v>
      </c>
      <c r="FW867" s="200">
        <f>AK867*AK$2*IF($FC867="V",1,-1)*IF($Q867="Fixo",(CY867-INDEX('Curva Forward'!$C$5:$AN$13,MATCH(CONCATENATE(BD_COMERCIAL!$K867," ",BD_COMERCIAL!$L867),'Curva Forward'!$B$5:$B$13,0),MATCH(FW$4,'Curva Forward'!$C$4:$AN$4,0))),CY867)</f>
        <v>0</v>
      </c>
      <c r="FX867" s="200">
        <f>AL867*AL$2*IF($FC867="V",1,-1)*IF($Q867="Fixo",(CZ867-INDEX('Curva Forward'!$C$5:$AN$13,MATCH(CONCATENATE(BD_COMERCIAL!$K867," ",BD_COMERCIAL!$L867),'Curva Forward'!$B$5:$B$13,0),MATCH(FX$4,'Curva Forward'!$C$4:$AN$4,0))),CZ867)</f>
        <v>0</v>
      </c>
      <c r="FY867" s="200">
        <f>AM867*AM$2*IF($FC867="V",1,-1)*IF($Q867="Fixo",(DA867-INDEX('Curva Forward'!$C$5:$AN$13,MATCH(CONCATENATE(BD_COMERCIAL!$K867," ",BD_COMERCIAL!$L867),'Curva Forward'!$B$5:$B$13,0),MATCH(FY$4,'Curva Forward'!$C$4:$AN$4,0))),DA867)</f>
        <v>0</v>
      </c>
      <c r="FZ867" s="200">
        <f>AN867*AN$2*IF($FC867="V",1,-1)*IF($Q867="Fixo",(DB867-INDEX('Curva Forward'!$C$5:$AN$13,MATCH(CONCATENATE(BD_COMERCIAL!$K867," ",BD_COMERCIAL!$L867),'Curva Forward'!$B$5:$B$13,0),MATCH(FZ$4,'Curva Forward'!$C$4:$AN$4,0))),DB867)</f>
        <v>0</v>
      </c>
      <c r="GA867" s="200">
        <f>AO867*AO$2*IF($FC867="V",1,-1)*IF($Q867="Fixo",(DC867-INDEX('Curva Forward'!$C$5:$AN$13,MATCH(CONCATENATE(BD_COMERCIAL!$K867," ",BD_COMERCIAL!$L867),'Curva Forward'!$B$5:$B$13,0),MATCH(GA$4,'Curva Forward'!$C$4:$AN$4,0))),DC867)</f>
        <v>0</v>
      </c>
      <c r="GB867" s="200">
        <f>AP867*AP$2*IF($FC867="V",1,-1)*IF($Q867="Fixo",(DD867-INDEX('Curva Forward'!$C$5:$AN$13,MATCH(CONCATENATE(BD_COMERCIAL!$K867," ",BD_COMERCIAL!$L867),'Curva Forward'!$B$5:$B$13,0),MATCH(GB$4,'Curva Forward'!$C$4:$AN$4,0))),DD867)</f>
        <v>0</v>
      </c>
      <c r="GC867" s="200">
        <f>AQ867*AQ$2*IF($FC867="V",1,-1)*IF($Q867="Fixo",(DE867-INDEX('Curva Forward'!$C$5:$AN$13,MATCH(CONCATENATE(BD_COMERCIAL!$K867," ",BD_COMERCIAL!$L867),'Curva Forward'!$B$5:$B$13,0),MATCH(GC$4,'Curva Forward'!$C$4:$AN$4,0))),DE867)</f>
        <v>0</v>
      </c>
      <c r="GD867" s="200">
        <f>AR867*AR$2*IF($FC867="V",1,-1)*IF($Q867="Fixo",(DF867-INDEX('Curva Forward'!$C$5:$AN$13,MATCH(CONCATENATE(BD_COMERCIAL!$K867," ",BD_COMERCIAL!$L867),'Curva Forward'!$B$5:$B$13,0),MATCH(GD$4,'Curva Forward'!$C$4:$AN$4,0))),DF867)</f>
        <v>0</v>
      </c>
      <c r="GE867" s="200">
        <f>AS867*AS$2*IF($FC867="V",1,-1)*IF($Q867="Fixo",(DG867-INDEX('Curva Forward'!$C$5:$AN$13,MATCH(CONCATENATE(BD_COMERCIAL!$K867," ",BD_COMERCIAL!$L867),'Curva Forward'!$B$5:$B$13,0),MATCH(GE$4,'Curva Forward'!$C$4:$AN$4,0))),DG867)</f>
        <v>0</v>
      </c>
      <c r="GF867" s="200">
        <f>AT867*AT$2*IF($FC867="V",1,-1)*IF($Q867="Fixo",(DH867-INDEX('Curva Forward'!$C$5:$AN$13,MATCH(CONCATENATE(BD_COMERCIAL!$K867," ",BD_COMERCIAL!$L867),'Curva Forward'!$B$5:$B$13,0),MATCH(GF$4,'Curva Forward'!$C$4:$AN$4,0))),DH867)</f>
        <v>0</v>
      </c>
      <c r="GG867" s="200">
        <f>AU867*AU$2*IF($FC867="V",1,-1)*IF($Q867="Fixo",(DI867-INDEX('Curva Forward'!$C$5:$AN$13,MATCH(CONCATENATE(BD_COMERCIAL!$K867," ",BD_COMERCIAL!$L867),'Curva Forward'!$B$5:$B$13,0),MATCH(GG$4,'Curva Forward'!$C$4:$AN$4,0))),DI867)</f>
        <v>0</v>
      </c>
      <c r="GH867" s="200">
        <f>AV867*AV$2*IF($FC867="V",1,-1)*IF($Q867="Fixo",(DJ867-INDEX('Curva Forward'!$C$5:$AN$13,MATCH(CONCATENATE(BD_COMERCIAL!$K867," ",BD_COMERCIAL!$L867),'Curva Forward'!$B$5:$B$13,0),MATCH(GH$4,'Curva Forward'!$C$4:$AN$4,0))),DJ867)</f>
        <v>0</v>
      </c>
      <c r="GI867" s="200">
        <f>AW867*AW$2*IF($FC867="V",1,-1)*IF($Q867="Fixo",(DK867-INDEX('Curva Forward'!$C$5:$AN$13,MATCH(CONCATENATE(BD_COMERCIAL!$K867," ",BD_COMERCIAL!$L867),'Curva Forward'!$B$5:$B$13,0),MATCH(GI$4,'Curva Forward'!$C$4:$AN$4,0))),DK867)</f>
        <v>0</v>
      </c>
      <c r="GJ867" s="200">
        <f>AX867*AX$2*IF($FC867="V",1,-1)*IF($Q867="Fixo",(DL867-INDEX('Curva Forward'!$C$5:$AN$13,MATCH(CONCATENATE(BD_COMERCIAL!$K867," ",BD_COMERCIAL!$L867),'Curva Forward'!$B$5:$B$13,0),MATCH(GJ$4,'Curva Forward'!$C$4:$AN$4,0))),DL867)</f>
        <v>0</v>
      </c>
      <c r="GK867" s="200">
        <f>AY867*AY$2*IF($FC867="V",1,-1)*IF($Q867="Fixo",(DM867-INDEX('Curva Forward'!$C$5:$AN$13,MATCH(CONCATENATE(BD_COMERCIAL!$K867," ",BD_COMERCIAL!$L867),'Curva Forward'!$B$5:$B$13,0),MATCH(GK$4,'Curva Forward'!$C$4:$AN$4,0))),DM867)</f>
        <v>0</v>
      </c>
      <c r="GL867" s="200">
        <f>IF(EZ867="",0,CL867*CL$2*IF($FC867="V",1,-1)*IF($Q867="Fixo",(EZ867-INDEX('Curva Forward'!$C$5:$AN$13,MATCH(CONCATENATE(BD_COMERCIAL!$K867," ",BD_COMERCIAL!$L867),'Curva Forward'!$B$5:$B$13,0),MATCH(GL$4,'Curva Forward'!$C$4:$AN$4,0))),EZ867))</f>
        <v>0</v>
      </c>
      <c r="GM867" s="200">
        <f>IF(FA867="",0,CM867*CM$2*IF($FC867="V",1,-1)*IF($Q867="Fixo",(FA867-INDEX('Curva Forward'!$C$5:$AN$13,MATCH(CONCATENATE(BD_COMERCIAL!$K867," ",BD_COMERCIAL!$L867),'Curva Forward'!$B$5:$B$13,0),MATCH(GM$4,'Curva Forward'!$C$4:$AN$4,0))),FA867))</f>
        <v>0</v>
      </c>
      <c r="GN867" s="200">
        <f>IF(FB867="",0,CN867*CN$2*IF($FC867="V",1,-1)*IF($Q867="Fixo",(FB867-INDEX('Curva Forward'!$C$5:$AN$13,MATCH(CONCATENATE(BD_COMERCIAL!$K867," ",BD_COMERCIAL!$L867),'Curva Forward'!$B$5:$B$13,0),MATCH(GN$4,'Curva Forward'!$C$4:$AN$4,0))),FB867))</f>
        <v>0</v>
      </c>
      <c r="GO867" s="201">
        <f t="shared" ca="1" si="270"/>
        <v>0</v>
      </c>
      <c r="GP867" s="201">
        <f t="shared" ca="1" si="271"/>
        <v>0</v>
      </c>
    </row>
    <row r="868" spans="1:198" ht="15" customHeight="1" x14ac:dyDescent="0.25">
      <c r="A868" s="6"/>
      <c r="B868" s="7"/>
      <c r="C868" s="8"/>
      <c r="D868" s="9"/>
      <c r="E868" s="9"/>
      <c r="F868" s="113"/>
      <c r="G868" s="10"/>
      <c r="H868" s="113"/>
      <c r="I868" s="9"/>
      <c r="J868" s="166"/>
      <c r="K868" s="10"/>
      <c r="L868" s="84"/>
      <c r="M868" s="11"/>
      <c r="N868" s="12"/>
      <c r="O868" s="10"/>
      <c r="P868" s="84"/>
      <c r="Q868" s="84"/>
      <c r="R868" s="10"/>
      <c r="S868" s="14"/>
      <c r="T868" s="11"/>
      <c r="U868" s="12"/>
      <c r="V868" s="257" t="str">
        <f ca="1">IF(U868="","",
IF(U868="NA","",
IFERROR(VLOOKUP(EOMONTH(M868,-2)+1,IPCA!$A:$B,2,0),
VLOOKUP(EOMONTH(TODAY(),-2)+1,IPCA!$A:$B,2,0))/
VLOOKUP(EOMONTH(U868,-2)+1,IPCA!$A:$B,2,0)*
P868))</f>
        <v/>
      </c>
      <c r="W868" s="84"/>
      <c r="X868" s="13"/>
      <c r="Y868" s="166"/>
      <c r="AA868" s="108"/>
      <c r="AB868" s="15"/>
      <c r="AM868" s="6"/>
      <c r="AN868" s="15"/>
      <c r="AY868" s="6"/>
      <c r="AZ868" s="15"/>
      <c r="BK868" s="6"/>
      <c r="BL868" s="15"/>
      <c r="BW868" s="6"/>
      <c r="BX868" s="15"/>
      <c r="CI868" s="6"/>
      <c r="CJ868" s="16" t="str">
        <f t="shared" si="260"/>
        <v/>
      </c>
      <c r="CK868" s="16" t="str">
        <f t="shared" si="261"/>
        <v/>
      </c>
      <c r="CL868" s="16" t="str">
        <f t="shared" si="262"/>
        <v/>
      </c>
      <c r="CM868" s="16" t="str">
        <f t="shared" si="263"/>
        <v/>
      </c>
      <c r="CN868" s="16" t="str">
        <f t="shared" si="264"/>
        <v/>
      </c>
      <c r="CO868" s="18"/>
      <c r="CP868" s="15"/>
      <c r="DA868" s="6"/>
      <c r="DB868" s="15"/>
      <c r="DM868" s="6"/>
      <c r="DN868" s="15"/>
      <c r="DY868" s="6"/>
      <c r="DZ868" s="15"/>
      <c r="EK868" s="6"/>
      <c r="EL868" s="15"/>
      <c r="EW868" s="6"/>
      <c r="EX868" s="16" t="str">
        <f t="shared" si="272"/>
        <v/>
      </c>
      <c r="EY868" s="16" t="str">
        <f t="shared" si="273"/>
        <v/>
      </c>
      <c r="EZ868" s="16" t="str">
        <f t="shared" si="274"/>
        <v/>
      </c>
      <c r="FA868" s="16" t="str">
        <f t="shared" si="275"/>
        <v/>
      </c>
      <c r="FB868" s="160" t="str">
        <f t="shared" si="276"/>
        <v/>
      </c>
      <c r="FD868" s="20"/>
      <c r="FE868"/>
      <c r="FH868" s="284">
        <f t="shared" ca="1" si="265"/>
        <v>0</v>
      </c>
      <c r="FI868" s="208">
        <f t="shared" si="266"/>
        <v>0</v>
      </c>
      <c r="FK868">
        <f t="shared" si="267"/>
        <v>0</v>
      </c>
      <c r="FL868" s="201">
        <f t="shared" ca="1" si="268"/>
        <v>0</v>
      </c>
      <c r="FM868" s="201">
        <f t="shared" ca="1" si="269"/>
        <v>0</v>
      </c>
      <c r="FN868" s="200">
        <f>AB868*AB$2*IF($FC868="V",1,-1)*IF($Q868="Fixo",(CP868-INDEX('Curva Forward'!$C$5:$AN$13,MATCH(CONCATENATE(BD_COMERCIAL!$K868," ",BD_COMERCIAL!$L868),'Curva Forward'!$B$5:$B$13,0),MATCH(FN$4,'Curva Forward'!$C$4:$AN$4,0))),CP868)</f>
        <v>0</v>
      </c>
      <c r="FO868" s="200">
        <f>AC868*AC$2*IF($FC868="V",1,-1)*IF($Q868="Fixo",(CQ868-INDEX('Curva Forward'!$C$5:$AN$13,MATCH(CONCATENATE(BD_COMERCIAL!$K868," ",BD_COMERCIAL!$L868),'Curva Forward'!$B$5:$B$13,0),MATCH(FO$4,'Curva Forward'!$C$4:$AN$4,0))),CQ868)</f>
        <v>0</v>
      </c>
      <c r="FP868" s="200">
        <f>AD868*AD$2*IF($FC868="V",1,-1)*IF($Q868="Fixo",(CR868-INDEX('Curva Forward'!$C$5:$AN$13,MATCH(CONCATENATE(BD_COMERCIAL!$K868," ",BD_COMERCIAL!$L868),'Curva Forward'!$B$5:$B$13,0),MATCH(FP$4,'Curva Forward'!$C$4:$AN$4,0))),CR868)</f>
        <v>0</v>
      </c>
      <c r="FQ868" s="200">
        <f>AE868*AE$2*IF($FC868="V",1,-1)*IF($Q868="Fixo",(CS868-INDEX('Curva Forward'!$C$5:$AN$13,MATCH(CONCATENATE(BD_COMERCIAL!$K868," ",BD_COMERCIAL!$L868),'Curva Forward'!$B$5:$B$13,0),MATCH(FQ$4,'Curva Forward'!$C$4:$AN$4,0))),CS868)</f>
        <v>0</v>
      </c>
      <c r="FR868" s="200">
        <f>AF868*AF$2*IF($FC868="V",1,-1)*IF($Q868="Fixo",(CT868-INDEX('Curva Forward'!$C$5:$AN$13,MATCH(CONCATENATE(BD_COMERCIAL!$K868," ",BD_COMERCIAL!$L868),'Curva Forward'!$B$5:$B$13,0),MATCH(FR$4,'Curva Forward'!$C$4:$AN$4,0))),CT868)</f>
        <v>0</v>
      </c>
      <c r="FS868" s="200">
        <f>AG868*AG$2*IF($FC868="V",1,-1)*IF($Q868="Fixo",(CU868-INDEX('Curva Forward'!$C$5:$AN$13,MATCH(CONCATENATE(BD_COMERCIAL!$K868," ",BD_COMERCIAL!$L868),'Curva Forward'!$B$5:$B$13,0),MATCH(FS$4,'Curva Forward'!$C$4:$AN$4,0))),CU868)</f>
        <v>0</v>
      </c>
      <c r="FT868" s="200">
        <f>AH868*AH$2*IF($FC868="V",1,-1)*IF($Q868="Fixo",(CV868-INDEX('Curva Forward'!$C$5:$AN$13,MATCH(CONCATENATE(BD_COMERCIAL!$K868," ",BD_COMERCIAL!$L868),'Curva Forward'!$B$5:$B$13,0),MATCH(FT$4,'Curva Forward'!$C$4:$AN$4,0))),CV868)</f>
        <v>0</v>
      </c>
      <c r="FU868" s="200">
        <f>AI868*AI$2*IF($FC868="V",1,-1)*IF($Q868="Fixo",(CW868-INDEX('Curva Forward'!$C$5:$AN$13,MATCH(CONCATENATE(BD_COMERCIAL!$K868," ",BD_COMERCIAL!$L868),'Curva Forward'!$B$5:$B$13,0),MATCH(FU$4,'Curva Forward'!$C$4:$AN$4,0))),CW868)</f>
        <v>0</v>
      </c>
      <c r="FV868" s="200">
        <f>AJ868*AJ$2*IF($FC868="V",1,-1)*IF($Q868="Fixo",(CX868-INDEX('Curva Forward'!$C$5:$AN$13,MATCH(CONCATENATE(BD_COMERCIAL!$K868," ",BD_COMERCIAL!$L868),'Curva Forward'!$B$5:$B$13,0),MATCH(FV$4,'Curva Forward'!$C$4:$AN$4,0))),CX868)</f>
        <v>0</v>
      </c>
      <c r="FW868" s="200">
        <f>AK868*AK$2*IF($FC868="V",1,-1)*IF($Q868="Fixo",(CY868-INDEX('Curva Forward'!$C$5:$AN$13,MATCH(CONCATENATE(BD_COMERCIAL!$K868," ",BD_COMERCIAL!$L868),'Curva Forward'!$B$5:$B$13,0),MATCH(FW$4,'Curva Forward'!$C$4:$AN$4,0))),CY868)</f>
        <v>0</v>
      </c>
      <c r="FX868" s="200">
        <f>AL868*AL$2*IF($FC868="V",1,-1)*IF($Q868="Fixo",(CZ868-INDEX('Curva Forward'!$C$5:$AN$13,MATCH(CONCATENATE(BD_COMERCIAL!$K868," ",BD_COMERCIAL!$L868),'Curva Forward'!$B$5:$B$13,0),MATCH(FX$4,'Curva Forward'!$C$4:$AN$4,0))),CZ868)</f>
        <v>0</v>
      </c>
      <c r="FY868" s="200">
        <f>AM868*AM$2*IF($FC868="V",1,-1)*IF($Q868="Fixo",(DA868-INDEX('Curva Forward'!$C$5:$AN$13,MATCH(CONCATENATE(BD_COMERCIAL!$K868," ",BD_COMERCIAL!$L868),'Curva Forward'!$B$5:$B$13,0),MATCH(FY$4,'Curva Forward'!$C$4:$AN$4,0))),DA868)</f>
        <v>0</v>
      </c>
      <c r="FZ868" s="200">
        <f>AN868*AN$2*IF($FC868="V",1,-1)*IF($Q868="Fixo",(DB868-INDEX('Curva Forward'!$C$5:$AN$13,MATCH(CONCATENATE(BD_COMERCIAL!$K868," ",BD_COMERCIAL!$L868),'Curva Forward'!$B$5:$B$13,0),MATCH(FZ$4,'Curva Forward'!$C$4:$AN$4,0))),DB868)</f>
        <v>0</v>
      </c>
      <c r="GA868" s="200">
        <f>AO868*AO$2*IF($FC868="V",1,-1)*IF($Q868="Fixo",(DC868-INDEX('Curva Forward'!$C$5:$AN$13,MATCH(CONCATENATE(BD_COMERCIAL!$K868," ",BD_COMERCIAL!$L868),'Curva Forward'!$B$5:$B$13,0),MATCH(GA$4,'Curva Forward'!$C$4:$AN$4,0))),DC868)</f>
        <v>0</v>
      </c>
      <c r="GB868" s="200">
        <f>AP868*AP$2*IF($FC868="V",1,-1)*IF($Q868="Fixo",(DD868-INDEX('Curva Forward'!$C$5:$AN$13,MATCH(CONCATENATE(BD_COMERCIAL!$K868," ",BD_COMERCIAL!$L868),'Curva Forward'!$B$5:$B$13,0),MATCH(GB$4,'Curva Forward'!$C$4:$AN$4,0))),DD868)</f>
        <v>0</v>
      </c>
      <c r="GC868" s="200">
        <f>AQ868*AQ$2*IF($FC868="V",1,-1)*IF($Q868="Fixo",(DE868-INDEX('Curva Forward'!$C$5:$AN$13,MATCH(CONCATENATE(BD_COMERCIAL!$K868," ",BD_COMERCIAL!$L868),'Curva Forward'!$B$5:$B$13,0),MATCH(GC$4,'Curva Forward'!$C$4:$AN$4,0))),DE868)</f>
        <v>0</v>
      </c>
      <c r="GD868" s="200">
        <f>AR868*AR$2*IF($FC868="V",1,-1)*IF($Q868="Fixo",(DF868-INDEX('Curva Forward'!$C$5:$AN$13,MATCH(CONCATENATE(BD_COMERCIAL!$K868," ",BD_COMERCIAL!$L868),'Curva Forward'!$B$5:$B$13,0),MATCH(GD$4,'Curva Forward'!$C$4:$AN$4,0))),DF868)</f>
        <v>0</v>
      </c>
      <c r="GE868" s="200">
        <f>AS868*AS$2*IF($FC868="V",1,-1)*IF($Q868="Fixo",(DG868-INDEX('Curva Forward'!$C$5:$AN$13,MATCH(CONCATENATE(BD_COMERCIAL!$K868," ",BD_COMERCIAL!$L868),'Curva Forward'!$B$5:$B$13,0),MATCH(GE$4,'Curva Forward'!$C$4:$AN$4,0))),DG868)</f>
        <v>0</v>
      </c>
      <c r="GF868" s="200">
        <f>AT868*AT$2*IF($FC868="V",1,-1)*IF($Q868="Fixo",(DH868-INDEX('Curva Forward'!$C$5:$AN$13,MATCH(CONCATENATE(BD_COMERCIAL!$K868," ",BD_COMERCIAL!$L868),'Curva Forward'!$B$5:$B$13,0),MATCH(GF$4,'Curva Forward'!$C$4:$AN$4,0))),DH868)</f>
        <v>0</v>
      </c>
      <c r="GG868" s="200">
        <f>AU868*AU$2*IF($FC868="V",1,-1)*IF($Q868="Fixo",(DI868-INDEX('Curva Forward'!$C$5:$AN$13,MATCH(CONCATENATE(BD_COMERCIAL!$K868," ",BD_COMERCIAL!$L868),'Curva Forward'!$B$5:$B$13,0),MATCH(GG$4,'Curva Forward'!$C$4:$AN$4,0))),DI868)</f>
        <v>0</v>
      </c>
      <c r="GH868" s="200">
        <f>AV868*AV$2*IF($FC868="V",1,-1)*IF($Q868="Fixo",(DJ868-INDEX('Curva Forward'!$C$5:$AN$13,MATCH(CONCATENATE(BD_COMERCIAL!$K868," ",BD_COMERCIAL!$L868),'Curva Forward'!$B$5:$B$13,0),MATCH(GH$4,'Curva Forward'!$C$4:$AN$4,0))),DJ868)</f>
        <v>0</v>
      </c>
      <c r="GI868" s="200">
        <f>AW868*AW$2*IF($FC868="V",1,-1)*IF($Q868="Fixo",(DK868-INDEX('Curva Forward'!$C$5:$AN$13,MATCH(CONCATENATE(BD_COMERCIAL!$K868," ",BD_COMERCIAL!$L868),'Curva Forward'!$B$5:$B$13,0),MATCH(GI$4,'Curva Forward'!$C$4:$AN$4,0))),DK868)</f>
        <v>0</v>
      </c>
      <c r="GJ868" s="200">
        <f>AX868*AX$2*IF($FC868="V",1,-1)*IF($Q868="Fixo",(DL868-INDEX('Curva Forward'!$C$5:$AN$13,MATCH(CONCATENATE(BD_COMERCIAL!$K868," ",BD_COMERCIAL!$L868),'Curva Forward'!$B$5:$B$13,0),MATCH(GJ$4,'Curva Forward'!$C$4:$AN$4,0))),DL868)</f>
        <v>0</v>
      </c>
      <c r="GK868" s="200">
        <f>AY868*AY$2*IF($FC868="V",1,-1)*IF($Q868="Fixo",(DM868-INDEX('Curva Forward'!$C$5:$AN$13,MATCH(CONCATENATE(BD_COMERCIAL!$K868," ",BD_COMERCIAL!$L868),'Curva Forward'!$B$5:$B$13,0),MATCH(GK$4,'Curva Forward'!$C$4:$AN$4,0))),DM868)</f>
        <v>0</v>
      </c>
      <c r="GL868" s="200">
        <f>IF(EZ868="",0,CL868*CL$2*IF($FC868="V",1,-1)*IF($Q868="Fixo",(EZ868-INDEX('Curva Forward'!$C$5:$AN$13,MATCH(CONCATENATE(BD_COMERCIAL!$K868," ",BD_COMERCIAL!$L868),'Curva Forward'!$B$5:$B$13,0),MATCH(GL$4,'Curva Forward'!$C$4:$AN$4,0))),EZ868))</f>
        <v>0</v>
      </c>
      <c r="GM868" s="200">
        <f>IF(FA868="",0,CM868*CM$2*IF($FC868="V",1,-1)*IF($Q868="Fixo",(FA868-INDEX('Curva Forward'!$C$5:$AN$13,MATCH(CONCATENATE(BD_COMERCIAL!$K868," ",BD_COMERCIAL!$L868),'Curva Forward'!$B$5:$B$13,0),MATCH(GM$4,'Curva Forward'!$C$4:$AN$4,0))),FA868))</f>
        <v>0</v>
      </c>
      <c r="GN868" s="200">
        <f>IF(FB868="",0,CN868*CN$2*IF($FC868="V",1,-1)*IF($Q868="Fixo",(FB868-INDEX('Curva Forward'!$C$5:$AN$13,MATCH(CONCATENATE(BD_COMERCIAL!$K868," ",BD_COMERCIAL!$L868),'Curva Forward'!$B$5:$B$13,0),MATCH(GN$4,'Curva Forward'!$C$4:$AN$4,0))),FB868))</f>
        <v>0</v>
      </c>
      <c r="GO868" s="201">
        <f t="shared" ca="1" si="270"/>
        <v>0</v>
      </c>
      <c r="GP868" s="201">
        <f t="shared" ca="1" si="271"/>
        <v>0</v>
      </c>
    </row>
    <row r="869" spans="1:198" ht="15" customHeight="1" x14ac:dyDescent="0.25">
      <c r="A869" s="6"/>
      <c r="B869" s="7"/>
      <c r="C869" s="8"/>
      <c r="D869" s="9"/>
      <c r="E869" s="9"/>
      <c r="F869" s="113"/>
      <c r="G869" s="10"/>
      <c r="H869" s="113"/>
      <c r="I869" s="9"/>
      <c r="J869" s="166"/>
      <c r="K869" s="10"/>
      <c r="L869" s="84"/>
      <c r="M869" s="11"/>
      <c r="N869" s="12"/>
      <c r="O869" s="10"/>
      <c r="P869" s="84"/>
      <c r="Q869" s="84"/>
      <c r="R869" s="10"/>
      <c r="S869" s="14"/>
      <c r="T869" s="11"/>
      <c r="U869" s="12"/>
      <c r="V869" s="257" t="str">
        <f ca="1">IF(U869="","",
IF(U869="NA","",
IFERROR(VLOOKUP(EOMONTH(M869,-2)+1,IPCA!$A:$B,2,0),
VLOOKUP(EOMONTH(TODAY(),-2)+1,IPCA!$A:$B,2,0))/
VLOOKUP(EOMONTH(U869,-2)+1,IPCA!$A:$B,2,0)*
P869))</f>
        <v/>
      </c>
      <c r="W869" s="84"/>
      <c r="X869" s="13"/>
      <c r="Y869" s="166"/>
      <c r="AA869" s="108"/>
      <c r="AB869" s="15"/>
      <c r="AM869" s="6"/>
      <c r="AN869" s="15"/>
      <c r="AY869" s="6"/>
      <c r="AZ869" s="15"/>
      <c r="BK869" s="6"/>
      <c r="BL869" s="15"/>
      <c r="BW869" s="6"/>
      <c r="BX869" s="15"/>
      <c r="CI869" s="6"/>
      <c r="CJ869" s="16" t="str">
        <f t="shared" si="260"/>
        <v/>
      </c>
      <c r="CK869" s="16" t="str">
        <f t="shared" si="261"/>
        <v/>
      </c>
      <c r="CL869" s="16" t="str">
        <f t="shared" si="262"/>
        <v/>
      </c>
      <c r="CM869" s="16" t="str">
        <f t="shared" si="263"/>
        <v/>
      </c>
      <c r="CN869" s="16" t="str">
        <f t="shared" si="264"/>
        <v/>
      </c>
      <c r="CO869" s="18"/>
      <c r="CP869" s="15"/>
      <c r="DA869" s="6"/>
      <c r="DB869" s="15"/>
      <c r="DM869" s="6"/>
      <c r="DN869" s="15"/>
      <c r="DY869" s="6"/>
      <c r="DZ869" s="15"/>
      <c r="EK869" s="6"/>
      <c r="EL869" s="15"/>
      <c r="EW869" s="6"/>
      <c r="EX869" s="16" t="str">
        <f t="shared" si="272"/>
        <v/>
      </c>
      <c r="EY869" s="16" t="str">
        <f t="shared" si="273"/>
        <v/>
      </c>
      <c r="EZ869" s="16" t="str">
        <f t="shared" si="274"/>
        <v/>
      </c>
      <c r="FA869" s="16" t="str">
        <f t="shared" si="275"/>
        <v/>
      </c>
      <c r="FB869" s="160" t="str">
        <f t="shared" si="276"/>
        <v/>
      </c>
      <c r="FD869" s="20"/>
      <c r="FE869"/>
      <c r="FH869" s="284">
        <f t="shared" ca="1" si="265"/>
        <v>0</v>
      </c>
      <c r="FI869" s="208">
        <f t="shared" si="266"/>
        <v>0</v>
      </c>
      <c r="FK869">
        <f t="shared" si="267"/>
        <v>0</v>
      </c>
      <c r="FL869" s="201">
        <f t="shared" ca="1" si="268"/>
        <v>0</v>
      </c>
      <c r="FM869" s="201">
        <f t="shared" ca="1" si="269"/>
        <v>0</v>
      </c>
      <c r="FN869" s="200">
        <f>AB869*AB$2*IF($FC869="V",1,-1)*IF($Q869="Fixo",(CP869-INDEX('Curva Forward'!$C$5:$AN$13,MATCH(CONCATENATE(BD_COMERCIAL!$K869," ",BD_COMERCIAL!$L869),'Curva Forward'!$B$5:$B$13,0),MATCH(FN$4,'Curva Forward'!$C$4:$AN$4,0))),CP869)</f>
        <v>0</v>
      </c>
      <c r="FO869" s="200">
        <f>AC869*AC$2*IF($FC869="V",1,-1)*IF($Q869="Fixo",(CQ869-INDEX('Curva Forward'!$C$5:$AN$13,MATCH(CONCATENATE(BD_COMERCIAL!$K869," ",BD_COMERCIAL!$L869),'Curva Forward'!$B$5:$B$13,0),MATCH(FO$4,'Curva Forward'!$C$4:$AN$4,0))),CQ869)</f>
        <v>0</v>
      </c>
      <c r="FP869" s="200">
        <f>AD869*AD$2*IF($FC869="V",1,-1)*IF($Q869="Fixo",(CR869-INDEX('Curva Forward'!$C$5:$AN$13,MATCH(CONCATENATE(BD_COMERCIAL!$K869," ",BD_COMERCIAL!$L869),'Curva Forward'!$B$5:$B$13,0),MATCH(FP$4,'Curva Forward'!$C$4:$AN$4,0))),CR869)</f>
        <v>0</v>
      </c>
      <c r="FQ869" s="200">
        <f>AE869*AE$2*IF($FC869="V",1,-1)*IF($Q869="Fixo",(CS869-INDEX('Curva Forward'!$C$5:$AN$13,MATCH(CONCATENATE(BD_COMERCIAL!$K869," ",BD_COMERCIAL!$L869),'Curva Forward'!$B$5:$B$13,0),MATCH(FQ$4,'Curva Forward'!$C$4:$AN$4,0))),CS869)</f>
        <v>0</v>
      </c>
      <c r="FR869" s="200">
        <f>AF869*AF$2*IF($FC869="V",1,-1)*IF($Q869="Fixo",(CT869-INDEX('Curva Forward'!$C$5:$AN$13,MATCH(CONCATENATE(BD_COMERCIAL!$K869," ",BD_COMERCIAL!$L869),'Curva Forward'!$B$5:$B$13,0),MATCH(FR$4,'Curva Forward'!$C$4:$AN$4,0))),CT869)</f>
        <v>0</v>
      </c>
      <c r="FS869" s="200">
        <f>AG869*AG$2*IF($FC869="V",1,-1)*IF($Q869="Fixo",(CU869-INDEX('Curva Forward'!$C$5:$AN$13,MATCH(CONCATENATE(BD_COMERCIAL!$K869," ",BD_COMERCIAL!$L869),'Curva Forward'!$B$5:$B$13,0),MATCH(FS$4,'Curva Forward'!$C$4:$AN$4,0))),CU869)</f>
        <v>0</v>
      </c>
      <c r="FT869" s="200">
        <f>AH869*AH$2*IF($FC869="V",1,-1)*IF($Q869="Fixo",(CV869-INDEX('Curva Forward'!$C$5:$AN$13,MATCH(CONCATENATE(BD_COMERCIAL!$K869," ",BD_COMERCIAL!$L869),'Curva Forward'!$B$5:$B$13,0),MATCH(FT$4,'Curva Forward'!$C$4:$AN$4,0))),CV869)</f>
        <v>0</v>
      </c>
      <c r="FU869" s="200">
        <f>AI869*AI$2*IF($FC869="V",1,-1)*IF($Q869="Fixo",(CW869-INDEX('Curva Forward'!$C$5:$AN$13,MATCH(CONCATENATE(BD_COMERCIAL!$K869," ",BD_COMERCIAL!$L869),'Curva Forward'!$B$5:$B$13,0),MATCH(FU$4,'Curva Forward'!$C$4:$AN$4,0))),CW869)</f>
        <v>0</v>
      </c>
      <c r="FV869" s="200">
        <f>AJ869*AJ$2*IF($FC869="V",1,-1)*IF($Q869="Fixo",(CX869-INDEX('Curva Forward'!$C$5:$AN$13,MATCH(CONCATENATE(BD_COMERCIAL!$K869," ",BD_COMERCIAL!$L869),'Curva Forward'!$B$5:$B$13,0),MATCH(FV$4,'Curva Forward'!$C$4:$AN$4,0))),CX869)</f>
        <v>0</v>
      </c>
      <c r="FW869" s="200">
        <f>AK869*AK$2*IF($FC869="V",1,-1)*IF($Q869="Fixo",(CY869-INDEX('Curva Forward'!$C$5:$AN$13,MATCH(CONCATENATE(BD_COMERCIAL!$K869," ",BD_COMERCIAL!$L869),'Curva Forward'!$B$5:$B$13,0),MATCH(FW$4,'Curva Forward'!$C$4:$AN$4,0))),CY869)</f>
        <v>0</v>
      </c>
      <c r="FX869" s="200">
        <f>AL869*AL$2*IF($FC869="V",1,-1)*IF($Q869="Fixo",(CZ869-INDEX('Curva Forward'!$C$5:$AN$13,MATCH(CONCATENATE(BD_COMERCIAL!$K869," ",BD_COMERCIAL!$L869),'Curva Forward'!$B$5:$B$13,0),MATCH(FX$4,'Curva Forward'!$C$4:$AN$4,0))),CZ869)</f>
        <v>0</v>
      </c>
      <c r="FY869" s="200">
        <f>AM869*AM$2*IF($FC869="V",1,-1)*IF($Q869="Fixo",(DA869-INDEX('Curva Forward'!$C$5:$AN$13,MATCH(CONCATENATE(BD_COMERCIAL!$K869," ",BD_COMERCIAL!$L869),'Curva Forward'!$B$5:$B$13,0),MATCH(FY$4,'Curva Forward'!$C$4:$AN$4,0))),DA869)</f>
        <v>0</v>
      </c>
      <c r="FZ869" s="200">
        <f>AN869*AN$2*IF($FC869="V",1,-1)*IF($Q869="Fixo",(DB869-INDEX('Curva Forward'!$C$5:$AN$13,MATCH(CONCATENATE(BD_COMERCIAL!$K869," ",BD_COMERCIAL!$L869),'Curva Forward'!$B$5:$B$13,0),MATCH(FZ$4,'Curva Forward'!$C$4:$AN$4,0))),DB869)</f>
        <v>0</v>
      </c>
      <c r="GA869" s="200">
        <f>AO869*AO$2*IF($FC869="V",1,-1)*IF($Q869="Fixo",(DC869-INDEX('Curva Forward'!$C$5:$AN$13,MATCH(CONCATENATE(BD_COMERCIAL!$K869," ",BD_COMERCIAL!$L869),'Curva Forward'!$B$5:$B$13,0),MATCH(GA$4,'Curva Forward'!$C$4:$AN$4,0))),DC869)</f>
        <v>0</v>
      </c>
      <c r="GB869" s="200">
        <f>AP869*AP$2*IF($FC869="V",1,-1)*IF($Q869="Fixo",(DD869-INDEX('Curva Forward'!$C$5:$AN$13,MATCH(CONCATENATE(BD_COMERCIAL!$K869," ",BD_COMERCIAL!$L869),'Curva Forward'!$B$5:$B$13,0),MATCH(GB$4,'Curva Forward'!$C$4:$AN$4,0))),DD869)</f>
        <v>0</v>
      </c>
      <c r="GC869" s="200">
        <f>AQ869*AQ$2*IF($FC869="V",1,-1)*IF($Q869="Fixo",(DE869-INDEX('Curva Forward'!$C$5:$AN$13,MATCH(CONCATENATE(BD_COMERCIAL!$K869," ",BD_COMERCIAL!$L869),'Curva Forward'!$B$5:$B$13,0),MATCH(GC$4,'Curva Forward'!$C$4:$AN$4,0))),DE869)</f>
        <v>0</v>
      </c>
      <c r="GD869" s="200">
        <f>AR869*AR$2*IF($FC869="V",1,-1)*IF($Q869="Fixo",(DF869-INDEX('Curva Forward'!$C$5:$AN$13,MATCH(CONCATENATE(BD_COMERCIAL!$K869," ",BD_COMERCIAL!$L869),'Curva Forward'!$B$5:$B$13,0),MATCH(GD$4,'Curva Forward'!$C$4:$AN$4,0))),DF869)</f>
        <v>0</v>
      </c>
      <c r="GE869" s="200">
        <f>AS869*AS$2*IF($FC869="V",1,-1)*IF($Q869="Fixo",(DG869-INDEX('Curva Forward'!$C$5:$AN$13,MATCH(CONCATENATE(BD_COMERCIAL!$K869," ",BD_COMERCIAL!$L869),'Curva Forward'!$B$5:$B$13,0),MATCH(GE$4,'Curva Forward'!$C$4:$AN$4,0))),DG869)</f>
        <v>0</v>
      </c>
      <c r="GF869" s="200">
        <f>AT869*AT$2*IF($FC869="V",1,-1)*IF($Q869="Fixo",(DH869-INDEX('Curva Forward'!$C$5:$AN$13,MATCH(CONCATENATE(BD_COMERCIAL!$K869," ",BD_COMERCIAL!$L869),'Curva Forward'!$B$5:$B$13,0),MATCH(GF$4,'Curva Forward'!$C$4:$AN$4,0))),DH869)</f>
        <v>0</v>
      </c>
      <c r="GG869" s="200">
        <f>AU869*AU$2*IF($FC869="V",1,-1)*IF($Q869="Fixo",(DI869-INDEX('Curva Forward'!$C$5:$AN$13,MATCH(CONCATENATE(BD_COMERCIAL!$K869," ",BD_COMERCIAL!$L869),'Curva Forward'!$B$5:$B$13,0),MATCH(GG$4,'Curva Forward'!$C$4:$AN$4,0))),DI869)</f>
        <v>0</v>
      </c>
      <c r="GH869" s="200">
        <f>AV869*AV$2*IF($FC869="V",1,-1)*IF($Q869="Fixo",(DJ869-INDEX('Curva Forward'!$C$5:$AN$13,MATCH(CONCATENATE(BD_COMERCIAL!$K869," ",BD_COMERCIAL!$L869),'Curva Forward'!$B$5:$B$13,0),MATCH(GH$4,'Curva Forward'!$C$4:$AN$4,0))),DJ869)</f>
        <v>0</v>
      </c>
      <c r="GI869" s="200">
        <f>AW869*AW$2*IF($FC869="V",1,-1)*IF($Q869="Fixo",(DK869-INDEX('Curva Forward'!$C$5:$AN$13,MATCH(CONCATENATE(BD_COMERCIAL!$K869," ",BD_COMERCIAL!$L869),'Curva Forward'!$B$5:$B$13,0),MATCH(GI$4,'Curva Forward'!$C$4:$AN$4,0))),DK869)</f>
        <v>0</v>
      </c>
      <c r="GJ869" s="200">
        <f>AX869*AX$2*IF($FC869="V",1,-1)*IF($Q869="Fixo",(DL869-INDEX('Curva Forward'!$C$5:$AN$13,MATCH(CONCATENATE(BD_COMERCIAL!$K869," ",BD_COMERCIAL!$L869),'Curva Forward'!$B$5:$B$13,0),MATCH(GJ$4,'Curva Forward'!$C$4:$AN$4,0))),DL869)</f>
        <v>0</v>
      </c>
      <c r="GK869" s="200">
        <f>AY869*AY$2*IF($FC869="V",1,-1)*IF($Q869="Fixo",(DM869-INDEX('Curva Forward'!$C$5:$AN$13,MATCH(CONCATENATE(BD_COMERCIAL!$K869," ",BD_COMERCIAL!$L869),'Curva Forward'!$B$5:$B$13,0),MATCH(GK$4,'Curva Forward'!$C$4:$AN$4,0))),DM869)</f>
        <v>0</v>
      </c>
      <c r="GL869" s="200">
        <f>IF(EZ869="",0,CL869*CL$2*IF($FC869="V",1,-1)*IF($Q869="Fixo",(EZ869-INDEX('Curva Forward'!$C$5:$AN$13,MATCH(CONCATENATE(BD_COMERCIAL!$K869," ",BD_COMERCIAL!$L869),'Curva Forward'!$B$5:$B$13,0),MATCH(GL$4,'Curva Forward'!$C$4:$AN$4,0))),EZ869))</f>
        <v>0</v>
      </c>
      <c r="GM869" s="200">
        <f>IF(FA869="",0,CM869*CM$2*IF($FC869="V",1,-1)*IF($Q869="Fixo",(FA869-INDEX('Curva Forward'!$C$5:$AN$13,MATCH(CONCATENATE(BD_COMERCIAL!$K869," ",BD_COMERCIAL!$L869),'Curva Forward'!$B$5:$B$13,0),MATCH(GM$4,'Curva Forward'!$C$4:$AN$4,0))),FA869))</f>
        <v>0</v>
      </c>
      <c r="GN869" s="200">
        <f>IF(FB869="",0,CN869*CN$2*IF($FC869="V",1,-1)*IF($Q869="Fixo",(FB869-INDEX('Curva Forward'!$C$5:$AN$13,MATCH(CONCATENATE(BD_COMERCIAL!$K869," ",BD_COMERCIAL!$L869),'Curva Forward'!$B$5:$B$13,0),MATCH(GN$4,'Curva Forward'!$C$4:$AN$4,0))),FB869))</f>
        <v>0</v>
      </c>
      <c r="GO869" s="201">
        <f t="shared" ca="1" si="270"/>
        <v>0</v>
      </c>
      <c r="GP869" s="201">
        <f t="shared" ca="1" si="271"/>
        <v>0</v>
      </c>
    </row>
    <row r="870" spans="1:198" ht="15" customHeight="1" x14ac:dyDescent="0.25">
      <c r="A870" s="6"/>
      <c r="B870" s="7"/>
      <c r="C870" s="8"/>
      <c r="D870" s="9"/>
      <c r="E870" s="9"/>
      <c r="F870" s="113"/>
      <c r="G870" s="10"/>
      <c r="H870" s="113"/>
      <c r="I870" s="9"/>
      <c r="J870" s="166"/>
      <c r="K870" s="10"/>
      <c r="L870" s="84"/>
      <c r="M870" s="11"/>
      <c r="N870" s="12"/>
      <c r="O870" s="10"/>
      <c r="P870" s="84"/>
      <c r="Q870" s="84"/>
      <c r="R870" s="10"/>
      <c r="S870" s="14"/>
      <c r="T870" s="11"/>
      <c r="U870" s="12"/>
      <c r="V870" s="257" t="str">
        <f ca="1">IF(U870="","",
IF(U870="NA","",
IFERROR(VLOOKUP(EOMONTH(M870,-2)+1,IPCA!$A:$B,2,0),
VLOOKUP(EOMONTH(TODAY(),-2)+1,IPCA!$A:$B,2,0))/
VLOOKUP(EOMONTH(U870,-2)+1,IPCA!$A:$B,2,0)*
P870))</f>
        <v/>
      </c>
      <c r="W870" s="84"/>
      <c r="X870" s="13"/>
      <c r="Y870" s="166"/>
      <c r="AA870" s="108"/>
      <c r="AB870" s="15"/>
      <c r="AM870" s="6"/>
      <c r="AN870" s="15"/>
      <c r="AY870" s="6"/>
      <c r="AZ870" s="15"/>
      <c r="BK870" s="6"/>
      <c r="BL870" s="15"/>
      <c r="BW870" s="6"/>
      <c r="BX870" s="15"/>
      <c r="CI870" s="6"/>
      <c r="CJ870" s="16" t="str">
        <f t="shared" si="260"/>
        <v/>
      </c>
      <c r="CK870" s="16" t="str">
        <f t="shared" si="261"/>
        <v/>
      </c>
      <c r="CL870" s="16" t="str">
        <f t="shared" si="262"/>
        <v/>
      </c>
      <c r="CM870" s="16" t="str">
        <f t="shared" si="263"/>
        <v/>
      </c>
      <c r="CN870" s="16" t="str">
        <f t="shared" si="264"/>
        <v/>
      </c>
      <c r="CO870" s="18"/>
      <c r="CP870" s="15"/>
      <c r="DA870" s="6"/>
      <c r="DB870" s="15"/>
      <c r="DM870" s="6"/>
      <c r="DN870" s="15"/>
      <c r="DY870" s="6"/>
      <c r="DZ870" s="15"/>
      <c r="EK870" s="6"/>
      <c r="EL870" s="15"/>
      <c r="EW870" s="6"/>
      <c r="EX870" s="16" t="str">
        <f t="shared" si="272"/>
        <v/>
      </c>
      <c r="EY870" s="16" t="str">
        <f t="shared" si="273"/>
        <v/>
      </c>
      <c r="EZ870" s="16" t="str">
        <f t="shared" si="274"/>
        <v/>
      </c>
      <c r="FA870" s="16" t="str">
        <f t="shared" si="275"/>
        <v/>
      </c>
      <c r="FB870" s="160" t="str">
        <f t="shared" si="276"/>
        <v/>
      </c>
      <c r="FD870" s="20"/>
      <c r="FE870"/>
      <c r="FH870" s="284">
        <f t="shared" ca="1" si="265"/>
        <v>0</v>
      </c>
      <c r="FI870" s="208">
        <f t="shared" si="266"/>
        <v>0</v>
      </c>
      <c r="FK870">
        <f t="shared" si="267"/>
        <v>0</v>
      </c>
      <c r="FL870" s="201">
        <f t="shared" ca="1" si="268"/>
        <v>0</v>
      </c>
      <c r="FM870" s="201">
        <f t="shared" ca="1" si="269"/>
        <v>0</v>
      </c>
      <c r="FN870" s="200">
        <f>AB870*AB$2*IF($FC870="V",1,-1)*IF($Q870="Fixo",(CP870-INDEX('Curva Forward'!$C$5:$AN$13,MATCH(CONCATENATE(BD_COMERCIAL!$K870," ",BD_COMERCIAL!$L870),'Curva Forward'!$B$5:$B$13,0),MATCH(FN$4,'Curva Forward'!$C$4:$AN$4,0))),CP870)</f>
        <v>0</v>
      </c>
      <c r="FO870" s="200">
        <f>AC870*AC$2*IF($FC870="V",1,-1)*IF($Q870="Fixo",(CQ870-INDEX('Curva Forward'!$C$5:$AN$13,MATCH(CONCATENATE(BD_COMERCIAL!$K870," ",BD_COMERCIAL!$L870),'Curva Forward'!$B$5:$B$13,0),MATCH(FO$4,'Curva Forward'!$C$4:$AN$4,0))),CQ870)</f>
        <v>0</v>
      </c>
      <c r="FP870" s="200">
        <f>AD870*AD$2*IF($FC870="V",1,-1)*IF($Q870="Fixo",(CR870-INDEX('Curva Forward'!$C$5:$AN$13,MATCH(CONCATENATE(BD_COMERCIAL!$K870," ",BD_COMERCIAL!$L870),'Curva Forward'!$B$5:$B$13,0),MATCH(FP$4,'Curva Forward'!$C$4:$AN$4,0))),CR870)</f>
        <v>0</v>
      </c>
      <c r="FQ870" s="200">
        <f>AE870*AE$2*IF($FC870="V",1,-1)*IF($Q870="Fixo",(CS870-INDEX('Curva Forward'!$C$5:$AN$13,MATCH(CONCATENATE(BD_COMERCIAL!$K870," ",BD_COMERCIAL!$L870),'Curva Forward'!$B$5:$B$13,0),MATCH(FQ$4,'Curva Forward'!$C$4:$AN$4,0))),CS870)</f>
        <v>0</v>
      </c>
      <c r="FR870" s="200">
        <f>AF870*AF$2*IF($FC870="V",1,-1)*IF($Q870="Fixo",(CT870-INDEX('Curva Forward'!$C$5:$AN$13,MATCH(CONCATENATE(BD_COMERCIAL!$K870," ",BD_COMERCIAL!$L870),'Curva Forward'!$B$5:$B$13,0),MATCH(FR$4,'Curva Forward'!$C$4:$AN$4,0))),CT870)</f>
        <v>0</v>
      </c>
      <c r="FS870" s="200">
        <f>AG870*AG$2*IF($FC870="V",1,-1)*IF($Q870="Fixo",(CU870-INDEX('Curva Forward'!$C$5:$AN$13,MATCH(CONCATENATE(BD_COMERCIAL!$K870," ",BD_COMERCIAL!$L870),'Curva Forward'!$B$5:$B$13,0),MATCH(FS$4,'Curva Forward'!$C$4:$AN$4,0))),CU870)</f>
        <v>0</v>
      </c>
      <c r="FT870" s="200">
        <f>AH870*AH$2*IF($FC870="V",1,-1)*IF($Q870="Fixo",(CV870-INDEX('Curva Forward'!$C$5:$AN$13,MATCH(CONCATENATE(BD_COMERCIAL!$K870," ",BD_COMERCIAL!$L870),'Curva Forward'!$B$5:$B$13,0),MATCH(FT$4,'Curva Forward'!$C$4:$AN$4,0))),CV870)</f>
        <v>0</v>
      </c>
      <c r="FU870" s="200">
        <f>AI870*AI$2*IF($FC870="V",1,-1)*IF($Q870="Fixo",(CW870-INDEX('Curva Forward'!$C$5:$AN$13,MATCH(CONCATENATE(BD_COMERCIAL!$K870," ",BD_COMERCIAL!$L870),'Curva Forward'!$B$5:$B$13,0),MATCH(FU$4,'Curva Forward'!$C$4:$AN$4,0))),CW870)</f>
        <v>0</v>
      </c>
      <c r="FV870" s="200">
        <f>AJ870*AJ$2*IF($FC870="V",1,-1)*IF($Q870="Fixo",(CX870-INDEX('Curva Forward'!$C$5:$AN$13,MATCH(CONCATENATE(BD_COMERCIAL!$K870," ",BD_COMERCIAL!$L870),'Curva Forward'!$B$5:$B$13,0),MATCH(FV$4,'Curva Forward'!$C$4:$AN$4,0))),CX870)</f>
        <v>0</v>
      </c>
      <c r="FW870" s="200">
        <f>AK870*AK$2*IF($FC870="V",1,-1)*IF($Q870="Fixo",(CY870-INDEX('Curva Forward'!$C$5:$AN$13,MATCH(CONCATENATE(BD_COMERCIAL!$K870," ",BD_COMERCIAL!$L870),'Curva Forward'!$B$5:$B$13,0),MATCH(FW$4,'Curva Forward'!$C$4:$AN$4,0))),CY870)</f>
        <v>0</v>
      </c>
      <c r="FX870" s="200">
        <f>AL870*AL$2*IF($FC870="V",1,-1)*IF($Q870="Fixo",(CZ870-INDEX('Curva Forward'!$C$5:$AN$13,MATCH(CONCATENATE(BD_COMERCIAL!$K870," ",BD_COMERCIAL!$L870),'Curva Forward'!$B$5:$B$13,0),MATCH(FX$4,'Curva Forward'!$C$4:$AN$4,0))),CZ870)</f>
        <v>0</v>
      </c>
      <c r="FY870" s="200">
        <f>AM870*AM$2*IF($FC870="V",1,-1)*IF($Q870="Fixo",(DA870-INDEX('Curva Forward'!$C$5:$AN$13,MATCH(CONCATENATE(BD_COMERCIAL!$K870," ",BD_COMERCIAL!$L870),'Curva Forward'!$B$5:$B$13,0),MATCH(FY$4,'Curva Forward'!$C$4:$AN$4,0))),DA870)</f>
        <v>0</v>
      </c>
      <c r="FZ870" s="200">
        <f>AN870*AN$2*IF($FC870="V",1,-1)*IF($Q870="Fixo",(DB870-INDEX('Curva Forward'!$C$5:$AN$13,MATCH(CONCATENATE(BD_COMERCIAL!$K870," ",BD_COMERCIAL!$L870),'Curva Forward'!$B$5:$B$13,0),MATCH(FZ$4,'Curva Forward'!$C$4:$AN$4,0))),DB870)</f>
        <v>0</v>
      </c>
      <c r="GA870" s="200">
        <f>AO870*AO$2*IF($FC870="V",1,-1)*IF($Q870="Fixo",(DC870-INDEX('Curva Forward'!$C$5:$AN$13,MATCH(CONCATENATE(BD_COMERCIAL!$K870," ",BD_COMERCIAL!$L870),'Curva Forward'!$B$5:$B$13,0),MATCH(GA$4,'Curva Forward'!$C$4:$AN$4,0))),DC870)</f>
        <v>0</v>
      </c>
      <c r="GB870" s="200">
        <f>AP870*AP$2*IF($FC870="V",1,-1)*IF($Q870="Fixo",(DD870-INDEX('Curva Forward'!$C$5:$AN$13,MATCH(CONCATENATE(BD_COMERCIAL!$K870," ",BD_COMERCIAL!$L870),'Curva Forward'!$B$5:$B$13,0),MATCH(GB$4,'Curva Forward'!$C$4:$AN$4,0))),DD870)</f>
        <v>0</v>
      </c>
      <c r="GC870" s="200">
        <f>AQ870*AQ$2*IF($FC870="V",1,-1)*IF($Q870="Fixo",(DE870-INDEX('Curva Forward'!$C$5:$AN$13,MATCH(CONCATENATE(BD_COMERCIAL!$K870," ",BD_COMERCIAL!$L870),'Curva Forward'!$B$5:$B$13,0),MATCH(GC$4,'Curva Forward'!$C$4:$AN$4,0))),DE870)</f>
        <v>0</v>
      </c>
      <c r="GD870" s="200">
        <f>AR870*AR$2*IF($FC870="V",1,-1)*IF($Q870="Fixo",(DF870-INDEX('Curva Forward'!$C$5:$AN$13,MATCH(CONCATENATE(BD_COMERCIAL!$K870," ",BD_COMERCIAL!$L870),'Curva Forward'!$B$5:$B$13,0),MATCH(GD$4,'Curva Forward'!$C$4:$AN$4,0))),DF870)</f>
        <v>0</v>
      </c>
      <c r="GE870" s="200">
        <f>AS870*AS$2*IF($FC870="V",1,-1)*IF($Q870="Fixo",(DG870-INDEX('Curva Forward'!$C$5:$AN$13,MATCH(CONCATENATE(BD_COMERCIAL!$K870," ",BD_COMERCIAL!$L870),'Curva Forward'!$B$5:$B$13,0),MATCH(GE$4,'Curva Forward'!$C$4:$AN$4,0))),DG870)</f>
        <v>0</v>
      </c>
      <c r="GF870" s="200">
        <f>AT870*AT$2*IF($FC870="V",1,-1)*IF($Q870="Fixo",(DH870-INDEX('Curva Forward'!$C$5:$AN$13,MATCH(CONCATENATE(BD_COMERCIAL!$K870," ",BD_COMERCIAL!$L870),'Curva Forward'!$B$5:$B$13,0),MATCH(GF$4,'Curva Forward'!$C$4:$AN$4,0))),DH870)</f>
        <v>0</v>
      </c>
      <c r="GG870" s="200">
        <f>AU870*AU$2*IF($FC870="V",1,-1)*IF($Q870="Fixo",(DI870-INDEX('Curva Forward'!$C$5:$AN$13,MATCH(CONCATENATE(BD_COMERCIAL!$K870," ",BD_COMERCIAL!$L870),'Curva Forward'!$B$5:$B$13,0),MATCH(GG$4,'Curva Forward'!$C$4:$AN$4,0))),DI870)</f>
        <v>0</v>
      </c>
      <c r="GH870" s="200">
        <f>AV870*AV$2*IF($FC870="V",1,-1)*IF($Q870="Fixo",(DJ870-INDEX('Curva Forward'!$C$5:$AN$13,MATCH(CONCATENATE(BD_COMERCIAL!$K870," ",BD_COMERCIAL!$L870),'Curva Forward'!$B$5:$B$13,0),MATCH(GH$4,'Curva Forward'!$C$4:$AN$4,0))),DJ870)</f>
        <v>0</v>
      </c>
      <c r="GI870" s="200">
        <f>AW870*AW$2*IF($FC870="V",1,-1)*IF($Q870="Fixo",(DK870-INDEX('Curva Forward'!$C$5:$AN$13,MATCH(CONCATENATE(BD_COMERCIAL!$K870," ",BD_COMERCIAL!$L870),'Curva Forward'!$B$5:$B$13,0),MATCH(GI$4,'Curva Forward'!$C$4:$AN$4,0))),DK870)</f>
        <v>0</v>
      </c>
      <c r="GJ870" s="200">
        <f>AX870*AX$2*IF($FC870="V",1,-1)*IF($Q870="Fixo",(DL870-INDEX('Curva Forward'!$C$5:$AN$13,MATCH(CONCATENATE(BD_COMERCIAL!$K870," ",BD_COMERCIAL!$L870),'Curva Forward'!$B$5:$B$13,0),MATCH(GJ$4,'Curva Forward'!$C$4:$AN$4,0))),DL870)</f>
        <v>0</v>
      </c>
      <c r="GK870" s="200">
        <f>AY870*AY$2*IF($FC870="V",1,-1)*IF($Q870="Fixo",(DM870-INDEX('Curva Forward'!$C$5:$AN$13,MATCH(CONCATENATE(BD_COMERCIAL!$K870," ",BD_COMERCIAL!$L870),'Curva Forward'!$B$5:$B$13,0),MATCH(GK$4,'Curva Forward'!$C$4:$AN$4,0))),DM870)</f>
        <v>0</v>
      </c>
      <c r="GL870" s="200">
        <f>IF(EZ870="",0,CL870*CL$2*IF($FC870="V",1,-1)*IF($Q870="Fixo",(EZ870-INDEX('Curva Forward'!$C$5:$AN$13,MATCH(CONCATENATE(BD_COMERCIAL!$K870," ",BD_COMERCIAL!$L870),'Curva Forward'!$B$5:$B$13,0),MATCH(GL$4,'Curva Forward'!$C$4:$AN$4,0))),EZ870))</f>
        <v>0</v>
      </c>
      <c r="GM870" s="200">
        <f>IF(FA870="",0,CM870*CM$2*IF($FC870="V",1,-1)*IF($Q870="Fixo",(FA870-INDEX('Curva Forward'!$C$5:$AN$13,MATCH(CONCATENATE(BD_COMERCIAL!$K870," ",BD_COMERCIAL!$L870),'Curva Forward'!$B$5:$B$13,0),MATCH(GM$4,'Curva Forward'!$C$4:$AN$4,0))),FA870))</f>
        <v>0</v>
      </c>
      <c r="GN870" s="200">
        <f>IF(FB870="",0,CN870*CN$2*IF($FC870="V",1,-1)*IF($Q870="Fixo",(FB870-INDEX('Curva Forward'!$C$5:$AN$13,MATCH(CONCATENATE(BD_COMERCIAL!$K870," ",BD_COMERCIAL!$L870),'Curva Forward'!$B$5:$B$13,0),MATCH(GN$4,'Curva Forward'!$C$4:$AN$4,0))),FB870))</f>
        <v>0</v>
      </c>
      <c r="GO870" s="201">
        <f t="shared" ca="1" si="270"/>
        <v>0</v>
      </c>
      <c r="GP870" s="201">
        <f t="shared" ca="1" si="271"/>
        <v>0</v>
      </c>
    </row>
    <row r="871" spans="1:198" ht="15" customHeight="1" x14ac:dyDescent="0.25">
      <c r="A871" s="6"/>
      <c r="B871" s="7"/>
      <c r="C871" s="8"/>
      <c r="D871" s="9"/>
      <c r="E871" s="9"/>
      <c r="F871" s="113"/>
      <c r="G871" s="10"/>
      <c r="H871" s="113"/>
      <c r="I871" s="9"/>
      <c r="J871" s="166"/>
      <c r="K871" s="10"/>
      <c r="L871" s="84"/>
      <c r="M871" s="11"/>
      <c r="N871" s="12"/>
      <c r="O871" s="10"/>
      <c r="P871" s="84"/>
      <c r="Q871" s="84"/>
      <c r="R871" s="10"/>
      <c r="S871" s="14"/>
      <c r="T871" s="11"/>
      <c r="U871" s="12"/>
      <c r="V871" s="257" t="str">
        <f ca="1">IF(U871="","",
IF(U871="NA","",
IFERROR(VLOOKUP(EOMONTH(M871,-2)+1,IPCA!$A:$B,2,0),
VLOOKUP(EOMONTH(TODAY(),-2)+1,IPCA!$A:$B,2,0))/
VLOOKUP(EOMONTH(U871,-2)+1,IPCA!$A:$B,2,0)*
P871))</f>
        <v/>
      </c>
      <c r="W871" s="84"/>
      <c r="X871" s="13"/>
      <c r="Y871" s="166"/>
      <c r="AA871" s="108"/>
      <c r="AB871" s="15"/>
      <c r="AM871" s="6"/>
      <c r="AN871" s="15"/>
      <c r="AY871" s="6"/>
      <c r="AZ871" s="15"/>
      <c r="BK871" s="6"/>
      <c r="BL871" s="15"/>
      <c r="BW871" s="6"/>
      <c r="BX871" s="15"/>
      <c r="CI871" s="6"/>
      <c r="CJ871" s="16" t="str">
        <f t="shared" si="260"/>
        <v/>
      </c>
      <c r="CK871" s="16" t="str">
        <f t="shared" si="261"/>
        <v/>
      </c>
      <c r="CL871" s="16" t="str">
        <f t="shared" si="262"/>
        <v/>
      </c>
      <c r="CM871" s="16" t="str">
        <f t="shared" si="263"/>
        <v/>
      </c>
      <c r="CN871" s="16" t="str">
        <f t="shared" si="264"/>
        <v/>
      </c>
      <c r="CO871" s="18"/>
      <c r="CP871" s="15"/>
      <c r="DA871" s="6"/>
      <c r="DB871" s="15"/>
      <c r="DM871" s="6"/>
      <c r="DN871" s="15"/>
      <c r="DY871" s="6"/>
      <c r="DZ871" s="15"/>
      <c r="EK871" s="6"/>
      <c r="EL871" s="15"/>
      <c r="EW871" s="6"/>
      <c r="EX871" s="16" t="str">
        <f t="shared" si="272"/>
        <v/>
      </c>
      <c r="EY871" s="16" t="str">
        <f t="shared" si="273"/>
        <v/>
      </c>
      <c r="EZ871" s="16" t="str">
        <f t="shared" si="274"/>
        <v/>
      </c>
      <c r="FA871" s="16" t="str">
        <f t="shared" si="275"/>
        <v/>
      </c>
      <c r="FB871" s="160" t="str">
        <f t="shared" si="276"/>
        <v/>
      </c>
      <c r="FD871" s="20"/>
      <c r="FE871"/>
      <c r="FH871" s="284">
        <f t="shared" ca="1" si="265"/>
        <v>0</v>
      </c>
      <c r="FI871" s="208">
        <f t="shared" si="266"/>
        <v>0</v>
      </c>
      <c r="FK871">
        <f t="shared" si="267"/>
        <v>0</v>
      </c>
      <c r="FL871" s="201">
        <f t="shared" ca="1" si="268"/>
        <v>0</v>
      </c>
      <c r="FM871" s="201">
        <f t="shared" ca="1" si="269"/>
        <v>0</v>
      </c>
      <c r="FN871" s="200">
        <f>AB871*AB$2*IF($FC871="V",1,-1)*IF($Q871="Fixo",(CP871-INDEX('Curva Forward'!$C$5:$AN$13,MATCH(CONCATENATE(BD_COMERCIAL!$K871," ",BD_COMERCIAL!$L871),'Curva Forward'!$B$5:$B$13,0),MATCH(FN$4,'Curva Forward'!$C$4:$AN$4,0))),CP871)</f>
        <v>0</v>
      </c>
      <c r="FO871" s="200">
        <f>AC871*AC$2*IF($FC871="V",1,-1)*IF($Q871="Fixo",(CQ871-INDEX('Curva Forward'!$C$5:$AN$13,MATCH(CONCATENATE(BD_COMERCIAL!$K871," ",BD_COMERCIAL!$L871),'Curva Forward'!$B$5:$B$13,0),MATCH(FO$4,'Curva Forward'!$C$4:$AN$4,0))),CQ871)</f>
        <v>0</v>
      </c>
      <c r="FP871" s="200">
        <f>AD871*AD$2*IF($FC871="V",1,-1)*IF($Q871="Fixo",(CR871-INDEX('Curva Forward'!$C$5:$AN$13,MATCH(CONCATENATE(BD_COMERCIAL!$K871," ",BD_COMERCIAL!$L871),'Curva Forward'!$B$5:$B$13,0),MATCH(FP$4,'Curva Forward'!$C$4:$AN$4,0))),CR871)</f>
        <v>0</v>
      </c>
      <c r="FQ871" s="200">
        <f>AE871*AE$2*IF($FC871="V",1,-1)*IF($Q871="Fixo",(CS871-INDEX('Curva Forward'!$C$5:$AN$13,MATCH(CONCATENATE(BD_COMERCIAL!$K871," ",BD_COMERCIAL!$L871),'Curva Forward'!$B$5:$B$13,0),MATCH(FQ$4,'Curva Forward'!$C$4:$AN$4,0))),CS871)</f>
        <v>0</v>
      </c>
      <c r="FR871" s="200">
        <f>AF871*AF$2*IF($FC871="V",1,-1)*IF($Q871="Fixo",(CT871-INDEX('Curva Forward'!$C$5:$AN$13,MATCH(CONCATENATE(BD_COMERCIAL!$K871," ",BD_COMERCIAL!$L871),'Curva Forward'!$B$5:$B$13,0),MATCH(FR$4,'Curva Forward'!$C$4:$AN$4,0))),CT871)</f>
        <v>0</v>
      </c>
      <c r="FS871" s="200">
        <f>AG871*AG$2*IF($FC871="V",1,-1)*IF($Q871="Fixo",(CU871-INDEX('Curva Forward'!$C$5:$AN$13,MATCH(CONCATENATE(BD_COMERCIAL!$K871," ",BD_COMERCIAL!$L871),'Curva Forward'!$B$5:$B$13,0),MATCH(FS$4,'Curva Forward'!$C$4:$AN$4,0))),CU871)</f>
        <v>0</v>
      </c>
      <c r="FT871" s="200">
        <f>AH871*AH$2*IF($FC871="V",1,-1)*IF($Q871="Fixo",(CV871-INDEX('Curva Forward'!$C$5:$AN$13,MATCH(CONCATENATE(BD_COMERCIAL!$K871," ",BD_COMERCIAL!$L871),'Curva Forward'!$B$5:$B$13,0),MATCH(FT$4,'Curva Forward'!$C$4:$AN$4,0))),CV871)</f>
        <v>0</v>
      </c>
      <c r="FU871" s="200">
        <f>AI871*AI$2*IF($FC871="V",1,-1)*IF($Q871="Fixo",(CW871-INDEX('Curva Forward'!$C$5:$AN$13,MATCH(CONCATENATE(BD_COMERCIAL!$K871," ",BD_COMERCIAL!$L871),'Curva Forward'!$B$5:$B$13,0),MATCH(FU$4,'Curva Forward'!$C$4:$AN$4,0))),CW871)</f>
        <v>0</v>
      </c>
      <c r="FV871" s="200">
        <f>AJ871*AJ$2*IF($FC871="V",1,-1)*IF($Q871="Fixo",(CX871-INDEX('Curva Forward'!$C$5:$AN$13,MATCH(CONCATENATE(BD_COMERCIAL!$K871," ",BD_COMERCIAL!$L871),'Curva Forward'!$B$5:$B$13,0),MATCH(FV$4,'Curva Forward'!$C$4:$AN$4,0))),CX871)</f>
        <v>0</v>
      </c>
      <c r="FW871" s="200">
        <f>AK871*AK$2*IF($FC871="V",1,-1)*IF($Q871="Fixo",(CY871-INDEX('Curva Forward'!$C$5:$AN$13,MATCH(CONCATENATE(BD_COMERCIAL!$K871," ",BD_COMERCIAL!$L871),'Curva Forward'!$B$5:$B$13,0),MATCH(FW$4,'Curva Forward'!$C$4:$AN$4,0))),CY871)</f>
        <v>0</v>
      </c>
      <c r="FX871" s="200">
        <f>AL871*AL$2*IF($FC871="V",1,-1)*IF($Q871="Fixo",(CZ871-INDEX('Curva Forward'!$C$5:$AN$13,MATCH(CONCATENATE(BD_COMERCIAL!$K871," ",BD_COMERCIAL!$L871),'Curva Forward'!$B$5:$B$13,0),MATCH(FX$4,'Curva Forward'!$C$4:$AN$4,0))),CZ871)</f>
        <v>0</v>
      </c>
      <c r="FY871" s="200">
        <f>AM871*AM$2*IF($FC871="V",1,-1)*IF($Q871="Fixo",(DA871-INDEX('Curva Forward'!$C$5:$AN$13,MATCH(CONCATENATE(BD_COMERCIAL!$K871," ",BD_COMERCIAL!$L871),'Curva Forward'!$B$5:$B$13,0),MATCH(FY$4,'Curva Forward'!$C$4:$AN$4,0))),DA871)</f>
        <v>0</v>
      </c>
      <c r="FZ871" s="200">
        <f>AN871*AN$2*IF($FC871="V",1,-1)*IF($Q871="Fixo",(DB871-INDEX('Curva Forward'!$C$5:$AN$13,MATCH(CONCATENATE(BD_COMERCIAL!$K871," ",BD_COMERCIAL!$L871),'Curva Forward'!$B$5:$B$13,0),MATCH(FZ$4,'Curva Forward'!$C$4:$AN$4,0))),DB871)</f>
        <v>0</v>
      </c>
      <c r="GA871" s="200">
        <f>AO871*AO$2*IF($FC871="V",1,-1)*IF($Q871="Fixo",(DC871-INDEX('Curva Forward'!$C$5:$AN$13,MATCH(CONCATENATE(BD_COMERCIAL!$K871," ",BD_COMERCIAL!$L871),'Curva Forward'!$B$5:$B$13,0),MATCH(GA$4,'Curva Forward'!$C$4:$AN$4,0))),DC871)</f>
        <v>0</v>
      </c>
      <c r="GB871" s="200">
        <f>AP871*AP$2*IF($FC871="V",1,-1)*IF($Q871="Fixo",(DD871-INDEX('Curva Forward'!$C$5:$AN$13,MATCH(CONCATENATE(BD_COMERCIAL!$K871," ",BD_COMERCIAL!$L871),'Curva Forward'!$B$5:$B$13,0),MATCH(GB$4,'Curva Forward'!$C$4:$AN$4,0))),DD871)</f>
        <v>0</v>
      </c>
      <c r="GC871" s="200">
        <f>AQ871*AQ$2*IF($FC871="V",1,-1)*IF($Q871="Fixo",(DE871-INDEX('Curva Forward'!$C$5:$AN$13,MATCH(CONCATENATE(BD_COMERCIAL!$K871," ",BD_COMERCIAL!$L871),'Curva Forward'!$B$5:$B$13,0),MATCH(GC$4,'Curva Forward'!$C$4:$AN$4,0))),DE871)</f>
        <v>0</v>
      </c>
      <c r="GD871" s="200">
        <f>AR871*AR$2*IF($FC871="V",1,-1)*IF($Q871="Fixo",(DF871-INDEX('Curva Forward'!$C$5:$AN$13,MATCH(CONCATENATE(BD_COMERCIAL!$K871," ",BD_COMERCIAL!$L871),'Curva Forward'!$B$5:$B$13,0),MATCH(GD$4,'Curva Forward'!$C$4:$AN$4,0))),DF871)</f>
        <v>0</v>
      </c>
      <c r="GE871" s="200">
        <f>AS871*AS$2*IF($FC871="V",1,-1)*IF($Q871="Fixo",(DG871-INDEX('Curva Forward'!$C$5:$AN$13,MATCH(CONCATENATE(BD_COMERCIAL!$K871," ",BD_COMERCIAL!$L871),'Curva Forward'!$B$5:$B$13,0),MATCH(GE$4,'Curva Forward'!$C$4:$AN$4,0))),DG871)</f>
        <v>0</v>
      </c>
      <c r="GF871" s="200">
        <f>AT871*AT$2*IF($FC871="V",1,-1)*IF($Q871="Fixo",(DH871-INDEX('Curva Forward'!$C$5:$AN$13,MATCH(CONCATENATE(BD_COMERCIAL!$K871," ",BD_COMERCIAL!$L871),'Curva Forward'!$B$5:$B$13,0),MATCH(GF$4,'Curva Forward'!$C$4:$AN$4,0))),DH871)</f>
        <v>0</v>
      </c>
      <c r="GG871" s="200">
        <f>AU871*AU$2*IF($FC871="V",1,-1)*IF($Q871="Fixo",(DI871-INDEX('Curva Forward'!$C$5:$AN$13,MATCH(CONCATENATE(BD_COMERCIAL!$K871," ",BD_COMERCIAL!$L871),'Curva Forward'!$B$5:$B$13,0),MATCH(GG$4,'Curva Forward'!$C$4:$AN$4,0))),DI871)</f>
        <v>0</v>
      </c>
      <c r="GH871" s="200">
        <f>AV871*AV$2*IF($FC871="V",1,-1)*IF($Q871="Fixo",(DJ871-INDEX('Curva Forward'!$C$5:$AN$13,MATCH(CONCATENATE(BD_COMERCIAL!$K871," ",BD_COMERCIAL!$L871),'Curva Forward'!$B$5:$B$13,0),MATCH(GH$4,'Curva Forward'!$C$4:$AN$4,0))),DJ871)</f>
        <v>0</v>
      </c>
      <c r="GI871" s="200">
        <f>AW871*AW$2*IF($FC871="V",1,-1)*IF($Q871="Fixo",(DK871-INDEX('Curva Forward'!$C$5:$AN$13,MATCH(CONCATENATE(BD_COMERCIAL!$K871," ",BD_COMERCIAL!$L871),'Curva Forward'!$B$5:$B$13,0),MATCH(GI$4,'Curva Forward'!$C$4:$AN$4,0))),DK871)</f>
        <v>0</v>
      </c>
      <c r="GJ871" s="200">
        <f>AX871*AX$2*IF($FC871="V",1,-1)*IF($Q871="Fixo",(DL871-INDEX('Curva Forward'!$C$5:$AN$13,MATCH(CONCATENATE(BD_COMERCIAL!$K871," ",BD_COMERCIAL!$L871),'Curva Forward'!$B$5:$B$13,0),MATCH(GJ$4,'Curva Forward'!$C$4:$AN$4,0))),DL871)</f>
        <v>0</v>
      </c>
      <c r="GK871" s="200">
        <f>AY871*AY$2*IF($FC871="V",1,-1)*IF($Q871="Fixo",(DM871-INDEX('Curva Forward'!$C$5:$AN$13,MATCH(CONCATENATE(BD_COMERCIAL!$K871," ",BD_COMERCIAL!$L871),'Curva Forward'!$B$5:$B$13,0),MATCH(GK$4,'Curva Forward'!$C$4:$AN$4,0))),DM871)</f>
        <v>0</v>
      </c>
      <c r="GL871" s="200">
        <f>IF(EZ871="",0,CL871*CL$2*IF($FC871="V",1,-1)*IF($Q871="Fixo",(EZ871-INDEX('Curva Forward'!$C$5:$AN$13,MATCH(CONCATENATE(BD_COMERCIAL!$K871," ",BD_COMERCIAL!$L871),'Curva Forward'!$B$5:$B$13,0),MATCH(GL$4,'Curva Forward'!$C$4:$AN$4,0))),EZ871))</f>
        <v>0</v>
      </c>
      <c r="GM871" s="200">
        <f>IF(FA871="",0,CM871*CM$2*IF($FC871="V",1,-1)*IF($Q871="Fixo",(FA871-INDEX('Curva Forward'!$C$5:$AN$13,MATCH(CONCATENATE(BD_COMERCIAL!$K871," ",BD_COMERCIAL!$L871),'Curva Forward'!$B$5:$B$13,0),MATCH(GM$4,'Curva Forward'!$C$4:$AN$4,0))),FA871))</f>
        <v>0</v>
      </c>
      <c r="GN871" s="200">
        <f>IF(FB871="",0,CN871*CN$2*IF($FC871="V",1,-1)*IF($Q871="Fixo",(FB871-INDEX('Curva Forward'!$C$5:$AN$13,MATCH(CONCATENATE(BD_COMERCIAL!$K871," ",BD_COMERCIAL!$L871),'Curva Forward'!$B$5:$B$13,0),MATCH(GN$4,'Curva Forward'!$C$4:$AN$4,0))),FB871))</f>
        <v>0</v>
      </c>
      <c r="GO871" s="201">
        <f t="shared" ca="1" si="270"/>
        <v>0</v>
      </c>
      <c r="GP871" s="201">
        <f t="shared" ca="1" si="271"/>
        <v>0</v>
      </c>
    </row>
    <row r="872" spans="1:198" ht="15" customHeight="1" x14ac:dyDescent="0.25">
      <c r="A872" s="6"/>
      <c r="B872" s="7"/>
      <c r="C872" s="8"/>
      <c r="D872" s="9"/>
      <c r="E872" s="9"/>
      <c r="F872" s="113"/>
      <c r="G872" s="10"/>
      <c r="H872" s="113"/>
      <c r="I872" s="9"/>
      <c r="J872" s="166"/>
      <c r="K872" s="10"/>
      <c r="L872" s="84"/>
      <c r="M872" s="11"/>
      <c r="N872" s="12"/>
      <c r="O872" s="10"/>
      <c r="P872" s="84"/>
      <c r="Q872" s="84"/>
      <c r="R872" s="10"/>
      <c r="S872" s="14"/>
      <c r="T872" s="11"/>
      <c r="U872" s="12"/>
      <c r="V872" s="257" t="str">
        <f ca="1">IF(U872="","",
IF(U872="NA","",
IFERROR(VLOOKUP(EOMONTH(M872,-2)+1,IPCA!$A:$B,2,0),
VLOOKUP(EOMONTH(TODAY(),-2)+1,IPCA!$A:$B,2,0))/
VLOOKUP(EOMONTH(U872,-2)+1,IPCA!$A:$B,2,0)*
P872))</f>
        <v/>
      </c>
      <c r="W872" s="84"/>
      <c r="X872" s="13"/>
      <c r="Y872" s="166"/>
      <c r="AA872" s="108"/>
      <c r="AB872" s="15"/>
      <c r="AM872" s="6"/>
      <c r="AN872" s="15"/>
      <c r="AY872" s="6"/>
      <c r="AZ872" s="15"/>
      <c r="BK872" s="6"/>
      <c r="BL872" s="15"/>
      <c r="BW872" s="6"/>
      <c r="BX872" s="15"/>
      <c r="CI872" s="6"/>
      <c r="CJ872" s="16" t="str">
        <f t="shared" si="260"/>
        <v/>
      </c>
      <c r="CK872" s="16" t="str">
        <f t="shared" si="261"/>
        <v/>
      </c>
      <c r="CL872" s="16" t="str">
        <f t="shared" si="262"/>
        <v/>
      </c>
      <c r="CM872" s="16" t="str">
        <f t="shared" si="263"/>
        <v/>
      </c>
      <c r="CN872" s="16" t="str">
        <f t="shared" si="264"/>
        <v/>
      </c>
      <c r="CO872" s="18"/>
      <c r="CP872" s="15"/>
      <c r="DA872" s="6"/>
      <c r="DB872" s="15"/>
      <c r="DM872" s="6"/>
      <c r="DN872" s="15"/>
      <c r="DY872" s="6"/>
      <c r="DZ872" s="15"/>
      <c r="EK872" s="6"/>
      <c r="EL872" s="15"/>
      <c r="EW872" s="6"/>
      <c r="EX872" s="16" t="str">
        <f t="shared" si="272"/>
        <v/>
      </c>
      <c r="EY872" s="16" t="str">
        <f t="shared" si="273"/>
        <v/>
      </c>
      <c r="EZ872" s="16" t="str">
        <f t="shared" si="274"/>
        <v/>
      </c>
      <c r="FA872" s="16" t="str">
        <f t="shared" si="275"/>
        <v/>
      </c>
      <c r="FB872" s="160" t="str">
        <f t="shared" si="276"/>
        <v/>
      </c>
      <c r="FD872" s="20"/>
      <c r="FE872"/>
      <c r="FH872" s="284">
        <f t="shared" ca="1" si="265"/>
        <v>0</v>
      </c>
      <c r="FI872" s="208">
        <f t="shared" si="266"/>
        <v>0</v>
      </c>
      <c r="FK872">
        <f t="shared" si="267"/>
        <v>0</v>
      </c>
      <c r="FL872" s="201">
        <f t="shared" ca="1" si="268"/>
        <v>0</v>
      </c>
      <c r="FM872" s="201">
        <f t="shared" ca="1" si="269"/>
        <v>0</v>
      </c>
      <c r="FN872" s="200">
        <f>AB872*AB$2*IF($FC872="V",1,-1)*IF($Q872="Fixo",(CP872-INDEX('Curva Forward'!$C$5:$AN$13,MATCH(CONCATENATE(BD_COMERCIAL!$K872," ",BD_COMERCIAL!$L872),'Curva Forward'!$B$5:$B$13,0),MATCH(FN$4,'Curva Forward'!$C$4:$AN$4,0))),CP872)</f>
        <v>0</v>
      </c>
      <c r="FO872" s="200">
        <f>AC872*AC$2*IF($FC872="V",1,-1)*IF($Q872="Fixo",(CQ872-INDEX('Curva Forward'!$C$5:$AN$13,MATCH(CONCATENATE(BD_COMERCIAL!$K872," ",BD_COMERCIAL!$L872),'Curva Forward'!$B$5:$B$13,0),MATCH(FO$4,'Curva Forward'!$C$4:$AN$4,0))),CQ872)</f>
        <v>0</v>
      </c>
      <c r="FP872" s="200">
        <f>AD872*AD$2*IF($FC872="V",1,-1)*IF($Q872="Fixo",(CR872-INDEX('Curva Forward'!$C$5:$AN$13,MATCH(CONCATENATE(BD_COMERCIAL!$K872," ",BD_COMERCIAL!$L872),'Curva Forward'!$B$5:$B$13,0),MATCH(FP$4,'Curva Forward'!$C$4:$AN$4,0))),CR872)</f>
        <v>0</v>
      </c>
      <c r="FQ872" s="200">
        <f>AE872*AE$2*IF($FC872="V",1,-1)*IF($Q872="Fixo",(CS872-INDEX('Curva Forward'!$C$5:$AN$13,MATCH(CONCATENATE(BD_COMERCIAL!$K872," ",BD_COMERCIAL!$L872),'Curva Forward'!$B$5:$B$13,0),MATCH(FQ$4,'Curva Forward'!$C$4:$AN$4,0))),CS872)</f>
        <v>0</v>
      </c>
      <c r="FR872" s="200">
        <f>AF872*AF$2*IF($FC872="V",1,-1)*IF($Q872="Fixo",(CT872-INDEX('Curva Forward'!$C$5:$AN$13,MATCH(CONCATENATE(BD_COMERCIAL!$K872," ",BD_COMERCIAL!$L872),'Curva Forward'!$B$5:$B$13,0),MATCH(FR$4,'Curva Forward'!$C$4:$AN$4,0))),CT872)</f>
        <v>0</v>
      </c>
      <c r="FS872" s="200">
        <f>AG872*AG$2*IF($FC872="V",1,-1)*IF($Q872="Fixo",(CU872-INDEX('Curva Forward'!$C$5:$AN$13,MATCH(CONCATENATE(BD_COMERCIAL!$K872," ",BD_COMERCIAL!$L872),'Curva Forward'!$B$5:$B$13,0),MATCH(FS$4,'Curva Forward'!$C$4:$AN$4,0))),CU872)</f>
        <v>0</v>
      </c>
      <c r="FT872" s="200">
        <f>AH872*AH$2*IF($FC872="V",1,-1)*IF($Q872="Fixo",(CV872-INDEX('Curva Forward'!$C$5:$AN$13,MATCH(CONCATENATE(BD_COMERCIAL!$K872," ",BD_COMERCIAL!$L872),'Curva Forward'!$B$5:$B$13,0),MATCH(FT$4,'Curva Forward'!$C$4:$AN$4,0))),CV872)</f>
        <v>0</v>
      </c>
      <c r="FU872" s="200">
        <f>AI872*AI$2*IF($FC872="V",1,-1)*IF($Q872="Fixo",(CW872-INDEX('Curva Forward'!$C$5:$AN$13,MATCH(CONCATENATE(BD_COMERCIAL!$K872," ",BD_COMERCIAL!$L872),'Curva Forward'!$B$5:$B$13,0),MATCH(FU$4,'Curva Forward'!$C$4:$AN$4,0))),CW872)</f>
        <v>0</v>
      </c>
      <c r="FV872" s="200">
        <f>AJ872*AJ$2*IF($FC872="V",1,-1)*IF($Q872="Fixo",(CX872-INDEX('Curva Forward'!$C$5:$AN$13,MATCH(CONCATENATE(BD_COMERCIAL!$K872," ",BD_COMERCIAL!$L872),'Curva Forward'!$B$5:$B$13,0),MATCH(FV$4,'Curva Forward'!$C$4:$AN$4,0))),CX872)</f>
        <v>0</v>
      </c>
      <c r="FW872" s="200">
        <f>AK872*AK$2*IF($FC872="V",1,-1)*IF($Q872="Fixo",(CY872-INDEX('Curva Forward'!$C$5:$AN$13,MATCH(CONCATENATE(BD_COMERCIAL!$K872," ",BD_COMERCIAL!$L872),'Curva Forward'!$B$5:$B$13,0),MATCH(FW$4,'Curva Forward'!$C$4:$AN$4,0))),CY872)</f>
        <v>0</v>
      </c>
      <c r="FX872" s="200">
        <f>AL872*AL$2*IF($FC872="V",1,-1)*IF($Q872="Fixo",(CZ872-INDEX('Curva Forward'!$C$5:$AN$13,MATCH(CONCATENATE(BD_COMERCIAL!$K872," ",BD_COMERCIAL!$L872),'Curva Forward'!$B$5:$B$13,0),MATCH(FX$4,'Curva Forward'!$C$4:$AN$4,0))),CZ872)</f>
        <v>0</v>
      </c>
      <c r="FY872" s="200">
        <f>AM872*AM$2*IF($FC872="V",1,-1)*IF($Q872="Fixo",(DA872-INDEX('Curva Forward'!$C$5:$AN$13,MATCH(CONCATENATE(BD_COMERCIAL!$K872," ",BD_COMERCIAL!$L872),'Curva Forward'!$B$5:$B$13,0),MATCH(FY$4,'Curva Forward'!$C$4:$AN$4,0))),DA872)</f>
        <v>0</v>
      </c>
      <c r="FZ872" s="200">
        <f>AN872*AN$2*IF($FC872="V",1,-1)*IF($Q872="Fixo",(DB872-INDEX('Curva Forward'!$C$5:$AN$13,MATCH(CONCATENATE(BD_COMERCIAL!$K872," ",BD_COMERCIAL!$L872),'Curva Forward'!$B$5:$B$13,0),MATCH(FZ$4,'Curva Forward'!$C$4:$AN$4,0))),DB872)</f>
        <v>0</v>
      </c>
      <c r="GA872" s="200">
        <f>AO872*AO$2*IF($FC872="V",1,-1)*IF($Q872="Fixo",(DC872-INDEX('Curva Forward'!$C$5:$AN$13,MATCH(CONCATENATE(BD_COMERCIAL!$K872," ",BD_COMERCIAL!$L872),'Curva Forward'!$B$5:$B$13,0),MATCH(GA$4,'Curva Forward'!$C$4:$AN$4,0))),DC872)</f>
        <v>0</v>
      </c>
      <c r="GB872" s="200">
        <f>AP872*AP$2*IF($FC872="V",1,-1)*IF($Q872="Fixo",(DD872-INDEX('Curva Forward'!$C$5:$AN$13,MATCH(CONCATENATE(BD_COMERCIAL!$K872," ",BD_COMERCIAL!$L872),'Curva Forward'!$B$5:$B$13,0),MATCH(GB$4,'Curva Forward'!$C$4:$AN$4,0))),DD872)</f>
        <v>0</v>
      </c>
      <c r="GC872" s="200">
        <f>AQ872*AQ$2*IF($FC872="V",1,-1)*IF($Q872="Fixo",(DE872-INDEX('Curva Forward'!$C$5:$AN$13,MATCH(CONCATENATE(BD_COMERCIAL!$K872," ",BD_COMERCIAL!$L872),'Curva Forward'!$B$5:$B$13,0),MATCH(GC$4,'Curva Forward'!$C$4:$AN$4,0))),DE872)</f>
        <v>0</v>
      </c>
      <c r="GD872" s="200">
        <f>AR872*AR$2*IF($FC872="V",1,-1)*IF($Q872="Fixo",(DF872-INDEX('Curva Forward'!$C$5:$AN$13,MATCH(CONCATENATE(BD_COMERCIAL!$K872," ",BD_COMERCIAL!$L872),'Curva Forward'!$B$5:$B$13,0),MATCH(GD$4,'Curva Forward'!$C$4:$AN$4,0))),DF872)</f>
        <v>0</v>
      </c>
      <c r="GE872" s="200">
        <f>AS872*AS$2*IF($FC872="V",1,-1)*IF($Q872="Fixo",(DG872-INDEX('Curva Forward'!$C$5:$AN$13,MATCH(CONCATENATE(BD_COMERCIAL!$K872," ",BD_COMERCIAL!$L872),'Curva Forward'!$B$5:$B$13,0),MATCH(GE$4,'Curva Forward'!$C$4:$AN$4,0))),DG872)</f>
        <v>0</v>
      </c>
      <c r="GF872" s="200">
        <f>AT872*AT$2*IF($FC872="V",1,-1)*IF($Q872="Fixo",(DH872-INDEX('Curva Forward'!$C$5:$AN$13,MATCH(CONCATENATE(BD_COMERCIAL!$K872," ",BD_COMERCIAL!$L872),'Curva Forward'!$B$5:$B$13,0),MATCH(GF$4,'Curva Forward'!$C$4:$AN$4,0))),DH872)</f>
        <v>0</v>
      </c>
      <c r="GG872" s="200">
        <f>AU872*AU$2*IF($FC872="V",1,-1)*IF($Q872="Fixo",(DI872-INDEX('Curva Forward'!$C$5:$AN$13,MATCH(CONCATENATE(BD_COMERCIAL!$K872," ",BD_COMERCIAL!$L872),'Curva Forward'!$B$5:$B$13,0),MATCH(GG$4,'Curva Forward'!$C$4:$AN$4,0))),DI872)</f>
        <v>0</v>
      </c>
      <c r="GH872" s="200">
        <f>AV872*AV$2*IF($FC872="V",1,-1)*IF($Q872="Fixo",(DJ872-INDEX('Curva Forward'!$C$5:$AN$13,MATCH(CONCATENATE(BD_COMERCIAL!$K872," ",BD_COMERCIAL!$L872),'Curva Forward'!$B$5:$B$13,0),MATCH(GH$4,'Curva Forward'!$C$4:$AN$4,0))),DJ872)</f>
        <v>0</v>
      </c>
      <c r="GI872" s="200">
        <f>AW872*AW$2*IF($FC872="V",1,-1)*IF($Q872="Fixo",(DK872-INDEX('Curva Forward'!$C$5:$AN$13,MATCH(CONCATENATE(BD_COMERCIAL!$K872," ",BD_COMERCIAL!$L872),'Curva Forward'!$B$5:$B$13,0),MATCH(GI$4,'Curva Forward'!$C$4:$AN$4,0))),DK872)</f>
        <v>0</v>
      </c>
      <c r="GJ872" s="200">
        <f>AX872*AX$2*IF($FC872="V",1,-1)*IF($Q872="Fixo",(DL872-INDEX('Curva Forward'!$C$5:$AN$13,MATCH(CONCATENATE(BD_COMERCIAL!$K872," ",BD_COMERCIAL!$L872),'Curva Forward'!$B$5:$B$13,0),MATCH(GJ$4,'Curva Forward'!$C$4:$AN$4,0))),DL872)</f>
        <v>0</v>
      </c>
      <c r="GK872" s="200">
        <f>AY872*AY$2*IF($FC872="V",1,-1)*IF($Q872="Fixo",(DM872-INDEX('Curva Forward'!$C$5:$AN$13,MATCH(CONCATENATE(BD_COMERCIAL!$K872," ",BD_COMERCIAL!$L872),'Curva Forward'!$B$5:$B$13,0),MATCH(GK$4,'Curva Forward'!$C$4:$AN$4,0))),DM872)</f>
        <v>0</v>
      </c>
      <c r="GL872" s="200">
        <f>IF(EZ872="",0,CL872*CL$2*IF($FC872="V",1,-1)*IF($Q872="Fixo",(EZ872-INDEX('Curva Forward'!$C$5:$AN$13,MATCH(CONCATENATE(BD_COMERCIAL!$K872," ",BD_COMERCIAL!$L872),'Curva Forward'!$B$5:$B$13,0),MATCH(GL$4,'Curva Forward'!$C$4:$AN$4,0))),EZ872))</f>
        <v>0</v>
      </c>
      <c r="GM872" s="200">
        <f>IF(FA872="",0,CM872*CM$2*IF($FC872="V",1,-1)*IF($Q872="Fixo",(FA872-INDEX('Curva Forward'!$C$5:$AN$13,MATCH(CONCATENATE(BD_COMERCIAL!$K872," ",BD_COMERCIAL!$L872),'Curva Forward'!$B$5:$B$13,0),MATCH(GM$4,'Curva Forward'!$C$4:$AN$4,0))),FA872))</f>
        <v>0</v>
      </c>
      <c r="GN872" s="200">
        <f>IF(FB872="",0,CN872*CN$2*IF($FC872="V",1,-1)*IF($Q872="Fixo",(FB872-INDEX('Curva Forward'!$C$5:$AN$13,MATCH(CONCATENATE(BD_COMERCIAL!$K872," ",BD_COMERCIAL!$L872),'Curva Forward'!$B$5:$B$13,0),MATCH(GN$4,'Curva Forward'!$C$4:$AN$4,0))),FB872))</f>
        <v>0</v>
      </c>
      <c r="GO872" s="201">
        <f t="shared" ca="1" si="270"/>
        <v>0</v>
      </c>
      <c r="GP872" s="201">
        <f t="shared" ca="1" si="271"/>
        <v>0</v>
      </c>
    </row>
    <row r="873" spans="1:198" ht="15" customHeight="1" x14ac:dyDescent="0.25">
      <c r="A873" s="6"/>
      <c r="B873" s="7"/>
      <c r="C873" s="8"/>
      <c r="D873" s="9"/>
      <c r="E873" s="9"/>
      <c r="F873" s="113"/>
      <c r="G873" s="10"/>
      <c r="H873" s="113"/>
      <c r="I873" s="9"/>
      <c r="J873" s="166"/>
      <c r="K873" s="10"/>
      <c r="L873" s="84"/>
      <c r="M873" s="11"/>
      <c r="N873" s="12"/>
      <c r="O873" s="10"/>
      <c r="P873" s="84"/>
      <c r="Q873" s="84"/>
      <c r="R873" s="10"/>
      <c r="S873" s="14"/>
      <c r="T873" s="11"/>
      <c r="U873" s="12"/>
      <c r="V873" s="257" t="str">
        <f ca="1">IF(U873="","",
IF(U873="NA","",
IFERROR(VLOOKUP(EOMONTH(M873,-2)+1,IPCA!$A:$B,2,0),
VLOOKUP(EOMONTH(TODAY(),-2)+1,IPCA!$A:$B,2,0))/
VLOOKUP(EOMONTH(U873,-2)+1,IPCA!$A:$B,2,0)*
P873))</f>
        <v/>
      </c>
      <c r="W873" s="84"/>
      <c r="X873" s="13"/>
      <c r="Y873" s="166"/>
      <c r="AA873" s="108"/>
      <c r="AB873" s="15"/>
      <c r="AM873" s="6"/>
      <c r="AN873" s="15"/>
      <c r="AY873" s="6"/>
      <c r="AZ873" s="15"/>
      <c r="BK873" s="6"/>
      <c r="BL873" s="15"/>
      <c r="BW873" s="6"/>
      <c r="BX873" s="15"/>
      <c r="CI873" s="6"/>
      <c r="CJ873" s="16" t="str">
        <f t="shared" si="260"/>
        <v/>
      </c>
      <c r="CK873" s="16" t="str">
        <f t="shared" si="261"/>
        <v/>
      </c>
      <c r="CL873" s="16" t="str">
        <f t="shared" si="262"/>
        <v/>
      </c>
      <c r="CM873" s="16" t="str">
        <f t="shared" si="263"/>
        <v/>
      </c>
      <c r="CN873" s="16" t="str">
        <f t="shared" si="264"/>
        <v/>
      </c>
      <c r="CO873" s="18"/>
      <c r="CP873" s="15"/>
      <c r="DA873" s="6"/>
      <c r="DB873" s="15"/>
      <c r="DM873" s="6"/>
      <c r="DN873" s="15"/>
      <c r="DY873" s="6"/>
      <c r="DZ873" s="15"/>
      <c r="EK873" s="6"/>
      <c r="EL873" s="15"/>
      <c r="EW873" s="6"/>
      <c r="EX873" s="16" t="str">
        <f t="shared" si="272"/>
        <v/>
      </c>
      <c r="EY873" s="16" t="str">
        <f t="shared" si="273"/>
        <v/>
      </c>
      <c r="EZ873" s="16" t="str">
        <f t="shared" si="274"/>
        <v/>
      </c>
      <c r="FA873" s="16" t="str">
        <f t="shared" si="275"/>
        <v/>
      </c>
      <c r="FB873" s="160" t="str">
        <f t="shared" si="276"/>
        <v/>
      </c>
      <c r="FD873" s="20"/>
      <c r="FE873"/>
      <c r="FH873" s="284">
        <f t="shared" ca="1" si="265"/>
        <v>0</v>
      </c>
      <c r="FI873" s="208">
        <f t="shared" si="266"/>
        <v>0</v>
      </c>
      <c r="FK873">
        <f t="shared" si="267"/>
        <v>0</v>
      </c>
      <c r="FL873" s="201">
        <f t="shared" ca="1" si="268"/>
        <v>0</v>
      </c>
      <c r="FM873" s="201">
        <f t="shared" ca="1" si="269"/>
        <v>0</v>
      </c>
      <c r="FN873" s="200">
        <f>AB873*AB$2*IF($FC873="V",1,-1)*IF($Q873="Fixo",(CP873-INDEX('Curva Forward'!$C$5:$AN$13,MATCH(CONCATENATE(BD_COMERCIAL!$K873," ",BD_COMERCIAL!$L873),'Curva Forward'!$B$5:$B$13,0),MATCH(FN$4,'Curva Forward'!$C$4:$AN$4,0))),CP873)</f>
        <v>0</v>
      </c>
      <c r="FO873" s="200">
        <f>AC873*AC$2*IF($FC873="V",1,-1)*IF($Q873="Fixo",(CQ873-INDEX('Curva Forward'!$C$5:$AN$13,MATCH(CONCATENATE(BD_COMERCIAL!$K873," ",BD_COMERCIAL!$L873),'Curva Forward'!$B$5:$B$13,0),MATCH(FO$4,'Curva Forward'!$C$4:$AN$4,0))),CQ873)</f>
        <v>0</v>
      </c>
      <c r="FP873" s="200">
        <f>AD873*AD$2*IF($FC873="V",1,-1)*IF($Q873="Fixo",(CR873-INDEX('Curva Forward'!$C$5:$AN$13,MATCH(CONCATENATE(BD_COMERCIAL!$K873," ",BD_COMERCIAL!$L873),'Curva Forward'!$B$5:$B$13,0),MATCH(FP$4,'Curva Forward'!$C$4:$AN$4,0))),CR873)</f>
        <v>0</v>
      </c>
      <c r="FQ873" s="200">
        <f>AE873*AE$2*IF($FC873="V",1,-1)*IF($Q873="Fixo",(CS873-INDEX('Curva Forward'!$C$5:$AN$13,MATCH(CONCATENATE(BD_COMERCIAL!$K873," ",BD_COMERCIAL!$L873),'Curva Forward'!$B$5:$B$13,0),MATCH(FQ$4,'Curva Forward'!$C$4:$AN$4,0))),CS873)</f>
        <v>0</v>
      </c>
      <c r="FR873" s="200">
        <f>AF873*AF$2*IF($FC873="V",1,-1)*IF($Q873="Fixo",(CT873-INDEX('Curva Forward'!$C$5:$AN$13,MATCH(CONCATENATE(BD_COMERCIAL!$K873," ",BD_COMERCIAL!$L873),'Curva Forward'!$B$5:$B$13,0),MATCH(FR$4,'Curva Forward'!$C$4:$AN$4,0))),CT873)</f>
        <v>0</v>
      </c>
      <c r="FS873" s="200">
        <f>AG873*AG$2*IF($FC873="V",1,-1)*IF($Q873="Fixo",(CU873-INDEX('Curva Forward'!$C$5:$AN$13,MATCH(CONCATENATE(BD_COMERCIAL!$K873," ",BD_COMERCIAL!$L873),'Curva Forward'!$B$5:$B$13,0),MATCH(FS$4,'Curva Forward'!$C$4:$AN$4,0))),CU873)</f>
        <v>0</v>
      </c>
      <c r="FT873" s="200">
        <f>AH873*AH$2*IF($FC873="V",1,-1)*IF($Q873="Fixo",(CV873-INDEX('Curva Forward'!$C$5:$AN$13,MATCH(CONCATENATE(BD_COMERCIAL!$K873," ",BD_COMERCIAL!$L873),'Curva Forward'!$B$5:$B$13,0),MATCH(FT$4,'Curva Forward'!$C$4:$AN$4,0))),CV873)</f>
        <v>0</v>
      </c>
      <c r="FU873" s="200">
        <f>AI873*AI$2*IF($FC873="V",1,-1)*IF($Q873="Fixo",(CW873-INDEX('Curva Forward'!$C$5:$AN$13,MATCH(CONCATENATE(BD_COMERCIAL!$K873," ",BD_COMERCIAL!$L873),'Curva Forward'!$B$5:$B$13,0),MATCH(FU$4,'Curva Forward'!$C$4:$AN$4,0))),CW873)</f>
        <v>0</v>
      </c>
      <c r="FV873" s="200">
        <f>AJ873*AJ$2*IF($FC873="V",1,-1)*IF($Q873="Fixo",(CX873-INDEX('Curva Forward'!$C$5:$AN$13,MATCH(CONCATENATE(BD_COMERCIAL!$K873," ",BD_COMERCIAL!$L873),'Curva Forward'!$B$5:$B$13,0),MATCH(FV$4,'Curva Forward'!$C$4:$AN$4,0))),CX873)</f>
        <v>0</v>
      </c>
      <c r="FW873" s="200">
        <f>AK873*AK$2*IF($FC873="V",1,-1)*IF($Q873="Fixo",(CY873-INDEX('Curva Forward'!$C$5:$AN$13,MATCH(CONCATENATE(BD_COMERCIAL!$K873," ",BD_COMERCIAL!$L873),'Curva Forward'!$B$5:$B$13,0),MATCH(FW$4,'Curva Forward'!$C$4:$AN$4,0))),CY873)</f>
        <v>0</v>
      </c>
      <c r="FX873" s="200">
        <f>AL873*AL$2*IF($FC873="V",1,-1)*IF($Q873="Fixo",(CZ873-INDEX('Curva Forward'!$C$5:$AN$13,MATCH(CONCATENATE(BD_COMERCIAL!$K873," ",BD_COMERCIAL!$L873),'Curva Forward'!$B$5:$B$13,0),MATCH(FX$4,'Curva Forward'!$C$4:$AN$4,0))),CZ873)</f>
        <v>0</v>
      </c>
      <c r="FY873" s="200">
        <f>AM873*AM$2*IF($FC873="V",1,-1)*IF($Q873="Fixo",(DA873-INDEX('Curva Forward'!$C$5:$AN$13,MATCH(CONCATENATE(BD_COMERCIAL!$K873," ",BD_COMERCIAL!$L873),'Curva Forward'!$B$5:$B$13,0),MATCH(FY$4,'Curva Forward'!$C$4:$AN$4,0))),DA873)</f>
        <v>0</v>
      </c>
      <c r="FZ873" s="200">
        <f>AN873*AN$2*IF($FC873="V",1,-1)*IF($Q873="Fixo",(DB873-INDEX('Curva Forward'!$C$5:$AN$13,MATCH(CONCATENATE(BD_COMERCIAL!$K873," ",BD_COMERCIAL!$L873),'Curva Forward'!$B$5:$B$13,0),MATCH(FZ$4,'Curva Forward'!$C$4:$AN$4,0))),DB873)</f>
        <v>0</v>
      </c>
      <c r="GA873" s="200">
        <f>AO873*AO$2*IF($FC873="V",1,-1)*IF($Q873="Fixo",(DC873-INDEX('Curva Forward'!$C$5:$AN$13,MATCH(CONCATENATE(BD_COMERCIAL!$K873," ",BD_COMERCIAL!$L873),'Curva Forward'!$B$5:$B$13,0),MATCH(GA$4,'Curva Forward'!$C$4:$AN$4,0))),DC873)</f>
        <v>0</v>
      </c>
      <c r="GB873" s="200">
        <f>AP873*AP$2*IF($FC873="V",1,-1)*IF($Q873="Fixo",(DD873-INDEX('Curva Forward'!$C$5:$AN$13,MATCH(CONCATENATE(BD_COMERCIAL!$K873," ",BD_COMERCIAL!$L873),'Curva Forward'!$B$5:$B$13,0),MATCH(GB$4,'Curva Forward'!$C$4:$AN$4,0))),DD873)</f>
        <v>0</v>
      </c>
      <c r="GC873" s="200">
        <f>AQ873*AQ$2*IF($FC873="V",1,-1)*IF($Q873="Fixo",(DE873-INDEX('Curva Forward'!$C$5:$AN$13,MATCH(CONCATENATE(BD_COMERCIAL!$K873," ",BD_COMERCIAL!$L873),'Curva Forward'!$B$5:$B$13,0),MATCH(GC$4,'Curva Forward'!$C$4:$AN$4,0))),DE873)</f>
        <v>0</v>
      </c>
      <c r="GD873" s="200">
        <f>AR873*AR$2*IF($FC873="V",1,-1)*IF($Q873="Fixo",(DF873-INDEX('Curva Forward'!$C$5:$AN$13,MATCH(CONCATENATE(BD_COMERCIAL!$K873," ",BD_COMERCIAL!$L873),'Curva Forward'!$B$5:$B$13,0),MATCH(GD$4,'Curva Forward'!$C$4:$AN$4,0))),DF873)</f>
        <v>0</v>
      </c>
      <c r="GE873" s="200">
        <f>AS873*AS$2*IF($FC873="V",1,-1)*IF($Q873="Fixo",(DG873-INDEX('Curva Forward'!$C$5:$AN$13,MATCH(CONCATENATE(BD_COMERCIAL!$K873," ",BD_COMERCIAL!$L873),'Curva Forward'!$B$5:$B$13,0),MATCH(GE$4,'Curva Forward'!$C$4:$AN$4,0))),DG873)</f>
        <v>0</v>
      </c>
      <c r="GF873" s="200">
        <f>AT873*AT$2*IF($FC873="V",1,-1)*IF($Q873="Fixo",(DH873-INDEX('Curva Forward'!$C$5:$AN$13,MATCH(CONCATENATE(BD_COMERCIAL!$K873," ",BD_COMERCIAL!$L873),'Curva Forward'!$B$5:$B$13,0),MATCH(GF$4,'Curva Forward'!$C$4:$AN$4,0))),DH873)</f>
        <v>0</v>
      </c>
      <c r="GG873" s="200">
        <f>AU873*AU$2*IF($FC873="V",1,-1)*IF($Q873="Fixo",(DI873-INDEX('Curva Forward'!$C$5:$AN$13,MATCH(CONCATENATE(BD_COMERCIAL!$K873," ",BD_COMERCIAL!$L873),'Curva Forward'!$B$5:$B$13,0),MATCH(GG$4,'Curva Forward'!$C$4:$AN$4,0))),DI873)</f>
        <v>0</v>
      </c>
      <c r="GH873" s="200">
        <f>AV873*AV$2*IF($FC873="V",1,-1)*IF($Q873="Fixo",(DJ873-INDEX('Curva Forward'!$C$5:$AN$13,MATCH(CONCATENATE(BD_COMERCIAL!$K873," ",BD_COMERCIAL!$L873),'Curva Forward'!$B$5:$B$13,0),MATCH(GH$4,'Curva Forward'!$C$4:$AN$4,0))),DJ873)</f>
        <v>0</v>
      </c>
      <c r="GI873" s="200">
        <f>AW873*AW$2*IF($FC873="V",1,-1)*IF($Q873="Fixo",(DK873-INDEX('Curva Forward'!$C$5:$AN$13,MATCH(CONCATENATE(BD_COMERCIAL!$K873," ",BD_COMERCIAL!$L873),'Curva Forward'!$B$5:$B$13,0),MATCH(GI$4,'Curva Forward'!$C$4:$AN$4,0))),DK873)</f>
        <v>0</v>
      </c>
      <c r="GJ873" s="200">
        <f>AX873*AX$2*IF($FC873="V",1,-1)*IF($Q873="Fixo",(DL873-INDEX('Curva Forward'!$C$5:$AN$13,MATCH(CONCATENATE(BD_COMERCIAL!$K873," ",BD_COMERCIAL!$L873),'Curva Forward'!$B$5:$B$13,0),MATCH(GJ$4,'Curva Forward'!$C$4:$AN$4,0))),DL873)</f>
        <v>0</v>
      </c>
      <c r="GK873" s="200">
        <f>AY873*AY$2*IF($FC873="V",1,-1)*IF($Q873="Fixo",(DM873-INDEX('Curva Forward'!$C$5:$AN$13,MATCH(CONCATENATE(BD_COMERCIAL!$K873," ",BD_COMERCIAL!$L873),'Curva Forward'!$B$5:$B$13,0),MATCH(GK$4,'Curva Forward'!$C$4:$AN$4,0))),DM873)</f>
        <v>0</v>
      </c>
      <c r="GL873" s="200">
        <f>IF(EZ873="",0,CL873*CL$2*IF($FC873="V",1,-1)*IF($Q873="Fixo",(EZ873-INDEX('Curva Forward'!$C$5:$AN$13,MATCH(CONCATENATE(BD_COMERCIAL!$K873," ",BD_COMERCIAL!$L873),'Curva Forward'!$B$5:$B$13,0),MATCH(GL$4,'Curva Forward'!$C$4:$AN$4,0))),EZ873))</f>
        <v>0</v>
      </c>
      <c r="GM873" s="200">
        <f>IF(FA873="",0,CM873*CM$2*IF($FC873="V",1,-1)*IF($Q873="Fixo",(FA873-INDEX('Curva Forward'!$C$5:$AN$13,MATCH(CONCATENATE(BD_COMERCIAL!$K873," ",BD_COMERCIAL!$L873),'Curva Forward'!$B$5:$B$13,0),MATCH(GM$4,'Curva Forward'!$C$4:$AN$4,0))),FA873))</f>
        <v>0</v>
      </c>
      <c r="GN873" s="200">
        <f>IF(FB873="",0,CN873*CN$2*IF($FC873="V",1,-1)*IF($Q873="Fixo",(FB873-INDEX('Curva Forward'!$C$5:$AN$13,MATCH(CONCATENATE(BD_COMERCIAL!$K873," ",BD_COMERCIAL!$L873),'Curva Forward'!$B$5:$B$13,0),MATCH(GN$4,'Curva Forward'!$C$4:$AN$4,0))),FB873))</f>
        <v>0</v>
      </c>
      <c r="GO873" s="201">
        <f t="shared" ca="1" si="270"/>
        <v>0</v>
      </c>
      <c r="GP873" s="201">
        <f t="shared" ca="1" si="271"/>
        <v>0</v>
      </c>
    </row>
    <row r="874" spans="1:198" ht="15" customHeight="1" x14ac:dyDescent="0.25">
      <c r="A874" s="6"/>
      <c r="B874" s="7"/>
      <c r="C874" s="8"/>
      <c r="D874" s="9"/>
      <c r="E874" s="9"/>
      <c r="F874" s="113"/>
      <c r="G874" s="10"/>
      <c r="H874" s="113"/>
      <c r="I874" s="9"/>
      <c r="J874" s="166"/>
      <c r="K874" s="10"/>
      <c r="L874" s="84"/>
      <c r="M874" s="11"/>
      <c r="N874" s="12"/>
      <c r="O874" s="10"/>
      <c r="P874" s="84"/>
      <c r="Q874" s="84"/>
      <c r="R874" s="10"/>
      <c r="S874" s="14"/>
      <c r="T874" s="11"/>
      <c r="U874" s="12"/>
      <c r="V874" s="257" t="str">
        <f ca="1">IF(U874="","",
IF(U874="NA","",
IFERROR(VLOOKUP(EOMONTH(M874,-2)+1,IPCA!$A:$B,2,0),
VLOOKUP(EOMONTH(TODAY(),-2)+1,IPCA!$A:$B,2,0))/
VLOOKUP(EOMONTH(U874,-2)+1,IPCA!$A:$B,2,0)*
P874))</f>
        <v/>
      </c>
      <c r="W874" s="84"/>
      <c r="X874" s="13"/>
      <c r="Y874" s="166"/>
      <c r="AA874" s="108"/>
      <c r="AB874" s="15"/>
      <c r="AM874" s="6"/>
      <c r="AN874" s="15"/>
      <c r="AY874" s="6"/>
      <c r="AZ874" s="15"/>
      <c r="BK874" s="6"/>
      <c r="BL874" s="15"/>
      <c r="BW874" s="6"/>
      <c r="BX874" s="15"/>
      <c r="CI874" s="6"/>
      <c r="CJ874" s="16" t="str">
        <f t="shared" si="260"/>
        <v/>
      </c>
      <c r="CK874" s="16" t="str">
        <f t="shared" si="261"/>
        <v/>
      </c>
      <c r="CL874" s="16" t="str">
        <f t="shared" si="262"/>
        <v/>
      </c>
      <c r="CM874" s="16" t="str">
        <f t="shared" si="263"/>
        <v/>
      </c>
      <c r="CN874" s="16" t="str">
        <f t="shared" si="264"/>
        <v/>
      </c>
      <c r="CO874" s="18"/>
      <c r="CP874" s="15"/>
      <c r="DA874" s="6"/>
      <c r="DB874" s="15"/>
      <c r="DM874" s="6"/>
      <c r="DN874" s="15"/>
      <c r="DY874" s="6"/>
      <c r="DZ874" s="15"/>
      <c r="EK874" s="6"/>
      <c r="EL874" s="15"/>
      <c r="EW874" s="6"/>
      <c r="EX874" s="16" t="str">
        <f t="shared" si="272"/>
        <v/>
      </c>
      <c r="EY874" s="16" t="str">
        <f t="shared" si="273"/>
        <v/>
      </c>
      <c r="EZ874" s="16" t="str">
        <f t="shared" si="274"/>
        <v/>
      </c>
      <c r="FA874" s="16" t="str">
        <f t="shared" si="275"/>
        <v/>
      </c>
      <c r="FB874" s="160" t="str">
        <f t="shared" si="276"/>
        <v/>
      </c>
      <c r="FD874" s="20"/>
      <c r="FE874"/>
      <c r="FH874" s="284">
        <f t="shared" ca="1" si="265"/>
        <v>0</v>
      </c>
      <c r="FI874" s="208">
        <f t="shared" si="266"/>
        <v>0</v>
      </c>
      <c r="FK874">
        <f t="shared" si="267"/>
        <v>0</v>
      </c>
      <c r="FL874" s="201">
        <f t="shared" ca="1" si="268"/>
        <v>0</v>
      </c>
      <c r="FM874" s="201">
        <f t="shared" ca="1" si="269"/>
        <v>0</v>
      </c>
      <c r="FN874" s="200">
        <f>AB874*AB$2*IF($FC874="V",1,-1)*IF($Q874="Fixo",(CP874-INDEX('Curva Forward'!$C$5:$AN$13,MATCH(CONCATENATE(BD_COMERCIAL!$K874," ",BD_COMERCIAL!$L874),'Curva Forward'!$B$5:$B$13,0),MATCH(FN$4,'Curva Forward'!$C$4:$AN$4,0))),CP874)</f>
        <v>0</v>
      </c>
      <c r="FO874" s="200">
        <f>AC874*AC$2*IF($FC874="V",1,-1)*IF($Q874="Fixo",(CQ874-INDEX('Curva Forward'!$C$5:$AN$13,MATCH(CONCATENATE(BD_COMERCIAL!$K874," ",BD_COMERCIAL!$L874),'Curva Forward'!$B$5:$B$13,0),MATCH(FO$4,'Curva Forward'!$C$4:$AN$4,0))),CQ874)</f>
        <v>0</v>
      </c>
      <c r="FP874" s="200">
        <f>AD874*AD$2*IF($FC874="V",1,-1)*IF($Q874="Fixo",(CR874-INDEX('Curva Forward'!$C$5:$AN$13,MATCH(CONCATENATE(BD_COMERCIAL!$K874," ",BD_COMERCIAL!$L874),'Curva Forward'!$B$5:$B$13,0),MATCH(FP$4,'Curva Forward'!$C$4:$AN$4,0))),CR874)</f>
        <v>0</v>
      </c>
      <c r="FQ874" s="200">
        <f>AE874*AE$2*IF($FC874="V",1,-1)*IF($Q874="Fixo",(CS874-INDEX('Curva Forward'!$C$5:$AN$13,MATCH(CONCATENATE(BD_COMERCIAL!$K874," ",BD_COMERCIAL!$L874),'Curva Forward'!$B$5:$B$13,0),MATCH(FQ$4,'Curva Forward'!$C$4:$AN$4,0))),CS874)</f>
        <v>0</v>
      </c>
      <c r="FR874" s="200">
        <f>AF874*AF$2*IF($FC874="V",1,-1)*IF($Q874="Fixo",(CT874-INDEX('Curva Forward'!$C$5:$AN$13,MATCH(CONCATENATE(BD_COMERCIAL!$K874," ",BD_COMERCIAL!$L874),'Curva Forward'!$B$5:$B$13,0),MATCH(FR$4,'Curva Forward'!$C$4:$AN$4,0))),CT874)</f>
        <v>0</v>
      </c>
      <c r="FS874" s="200">
        <f>AG874*AG$2*IF($FC874="V",1,-1)*IF($Q874="Fixo",(CU874-INDEX('Curva Forward'!$C$5:$AN$13,MATCH(CONCATENATE(BD_COMERCIAL!$K874," ",BD_COMERCIAL!$L874),'Curva Forward'!$B$5:$B$13,0),MATCH(FS$4,'Curva Forward'!$C$4:$AN$4,0))),CU874)</f>
        <v>0</v>
      </c>
      <c r="FT874" s="200">
        <f>AH874*AH$2*IF($FC874="V",1,-1)*IF($Q874="Fixo",(CV874-INDEX('Curva Forward'!$C$5:$AN$13,MATCH(CONCATENATE(BD_COMERCIAL!$K874," ",BD_COMERCIAL!$L874),'Curva Forward'!$B$5:$B$13,0),MATCH(FT$4,'Curva Forward'!$C$4:$AN$4,0))),CV874)</f>
        <v>0</v>
      </c>
      <c r="FU874" s="200">
        <f>AI874*AI$2*IF($FC874="V",1,-1)*IF($Q874="Fixo",(CW874-INDEX('Curva Forward'!$C$5:$AN$13,MATCH(CONCATENATE(BD_COMERCIAL!$K874," ",BD_COMERCIAL!$L874),'Curva Forward'!$B$5:$B$13,0),MATCH(FU$4,'Curva Forward'!$C$4:$AN$4,0))),CW874)</f>
        <v>0</v>
      </c>
      <c r="FV874" s="200">
        <f>AJ874*AJ$2*IF($FC874="V",1,-1)*IF($Q874="Fixo",(CX874-INDEX('Curva Forward'!$C$5:$AN$13,MATCH(CONCATENATE(BD_COMERCIAL!$K874," ",BD_COMERCIAL!$L874),'Curva Forward'!$B$5:$B$13,0),MATCH(FV$4,'Curva Forward'!$C$4:$AN$4,0))),CX874)</f>
        <v>0</v>
      </c>
      <c r="FW874" s="200">
        <f>AK874*AK$2*IF($FC874="V",1,-1)*IF($Q874="Fixo",(CY874-INDEX('Curva Forward'!$C$5:$AN$13,MATCH(CONCATENATE(BD_COMERCIAL!$K874," ",BD_COMERCIAL!$L874),'Curva Forward'!$B$5:$B$13,0),MATCH(FW$4,'Curva Forward'!$C$4:$AN$4,0))),CY874)</f>
        <v>0</v>
      </c>
      <c r="FX874" s="200">
        <f>AL874*AL$2*IF($FC874="V",1,-1)*IF($Q874="Fixo",(CZ874-INDEX('Curva Forward'!$C$5:$AN$13,MATCH(CONCATENATE(BD_COMERCIAL!$K874," ",BD_COMERCIAL!$L874),'Curva Forward'!$B$5:$B$13,0),MATCH(FX$4,'Curva Forward'!$C$4:$AN$4,0))),CZ874)</f>
        <v>0</v>
      </c>
      <c r="FY874" s="200">
        <f>AM874*AM$2*IF($FC874="V",1,-1)*IF($Q874="Fixo",(DA874-INDEX('Curva Forward'!$C$5:$AN$13,MATCH(CONCATENATE(BD_COMERCIAL!$K874," ",BD_COMERCIAL!$L874),'Curva Forward'!$B$5:$B$13,0),MATCH(FY$4,'Curva Forward'!$C$4:$AN$4,0))),DA874)</f>
        <v>0</v>
      </c>
      <c r="FZ874" s="200">
        <f>AN874*AN$2*IF($FC874="V",1,-1)*IF($Q874="Fixo",(DB874-INDEX('Curva Forward'!$C$5:$AN$13,MATCH(CONCATENATE(BD_COMERCIAL!$K874," ",BD_COMERCIAL!$L874),'Curva Forward'!$B$5:$B$13,0),MATCH(FZ$4,'Curva Forward'!$C$4:$AN$4,0))),DB874)</f>
        <v>0</v>
      </c>
      <c r="GA874" s="200">
        <f>AO874*AO$2*IF($FC874="V",1,-1)*IF($Q874="Fixo",(DC874-INDEX('Curva Forward'!$C$5:$AN$13,MATCH(CONCATENATE(BD_COMERCIAL!$K874," ",BD_COMERCIAL!$L874),'Curva Forward'!$B$5:$B$13,0),MATCH(GA$4,'Curva Forward'!$C$4:$AN$4,0))),DC874)</f>
        <v>0</v>
      </c>
      <c r="GB874" s="200">
        <f>AP874*AP$2*IF($FC874="V",1,-1)*IF($Q874="Fixo",(DD874-INDEX('Curva Forward'!$C$5:$AN$13,MATCH(CONCATENATE(BD_COMERCIAL!$K874," ",BD_COMERCIAL!$L874),'Curva Forward'!$B$5:$B$13,0),MATCH(GB$4,'Curva Forward'!$C$4:$AN$4,0))),DD874)</f>
        <v>0</v>
      </c>
      <c r="GC874" s="200">
        <f>AQ874*AQ$2*IF($FC874="V",1,-1)*IF($Q874="Fixo",(DE874-INDEX('Curva Forward'!$C$5:$AN$13,MATCH(CONCATENATE(BD_COMERCIAL!$K874," ",BD_COMERCIAL!$L874),'Curva Forward'!$B$5:$B$13,0),MATCH(GC$4,'Curva Forward'!$C$4:$AN$4,0))),DE874)</f>
        <v>0</v>
      </c>
      <c r="GD874" s="200">
        <f>AR874*AR$2*IF($FC874="V",1,-1)*IF($Q874="Fixo",(DF874-INDEX('Curva Forward'!$C$5:$AN$13,MATCH(CONCATENATE(BD_COMERCIAL!$K874," ",BD_COMERCIAL!$L874),'Curva Forward'!$B$5:$B$13,0),MATCH(GD$4,'Curva Forward'!$C$4:$AN$4,0))),DF874)</f>
        <v>0</v>
      </c>
      <c r="GE874" s="200">
        <f>AS874*AS$2*IF($FC874="V",1,-1)*IF($Q874="Fixo",(DG874-INDEX('Curva Forward'!$C$5:$AN$13,MATCH(CONCATENATE(BD_COMERCIAL!$K874," ",BD_COMERCIAL!$L874),'Curva Forward'!$B$5:$B$13,0),MATCH(GE$4,'Curva Forward'!$C$4:$AN$4,0))),DG874)</f>
        <v>0</v>
      </c>
      <c r="GF874" s="200">
        <f>AT874*AT$2*IF($FC874="V",1,-1)*IF($Q874="Fixo",(DH874-INDEX('Curva Forward'!$C$5:$AN$13,MATCH(CONCATENATE(BD_COMERCIAL!$K874," ",BD_COMERCIAL!$L874),'Curva Forward'!$B$5:$B$13,0),MATCH(GF$4,'Curva Forward'!$C$4:$AN$4,0))),DH874)</f>
        <v>0</v>
      </c>
      <c r="GG874" s="200">
        <f>AU874*AU$2*IF($FC874="V",1,-1)*IF($Q874="Fixo",(DI874-INDEX('Curva Forward'!$C$5:$AN$13,MATCH(CONCATENATE(BD_COMERCIAL!$K874," ",BD_COMERCIAL!$L874),'Curva Forward'!$B$5:$B$13,0),MATCH(GG$4,'Curva Forward'!$C$4:$AN$4,0))),DI874)</f>
        <v>0</v>
      </c>
      <c r="GH874" s="200">
        <f>AV874*AV$2*IF($FC874="V",1,-1)*IF($Q874="Fixo",(DJ874-INDEX('Curva Forward'!$C$5:$AN$13,MATCH(CONCATENATE(BD_COMERCIAL!$K874," ",BD_COMERCIAL!$L874),'Curva Forward'!$B$5:$B$13,0),MATCH(GH$4,'Curva Forward'!$C$4:$AN$4,0))),DJ874)</f>
        <v>0</v>
      </c>
      <c r="GI874" s="200">
        <f>AW874*AW$2*IF($FC874="V",1,-1)*IF($Q874="Fixo",(DK874-INDEX('Curva Forward'!$C$5:$AN$13,MATCH(CONCATENATE(BD_COMERCIAL!$K874," ",BD_COMERCIAL!$L874),'Curva Forward'!$B$5:$B$13,0),MATCH(GI$4,'Curva Forward'!$C$4:$AN$4,0))),DK874)</f>
        <v>0</v>
      </c>
      <c r="GJ874" s="200">
        <f>AX874*AX$2*IF($FC874="V",1,-1)*IF($Q874="Fixo",(DL874-INDEX('Curva Forward'!$C$5:$AN$13,MATCH(CONCATENATE(BD_COMERCIAL!$K874," ",BD_COMERCIAL!$L874),'Curva Forward'!$B$5:$B$13,0),MATCH(GJ$4,'Curva Forward'!$C$4:$AN$4,0))),DL874)</f>
        <v>0</v>
      </c>
      <c r="GK874" s="200">
        <f>AY874*AY$2*IF($FC874="V",1,-1)*IF($Q874="Fixo",(DM874-INDEX('Curva Forward'!$C$5:$AN$13,MATCH(CONCATENATE(BD_COMERCIAL!$K874," ",BD_COMERCIAL!$L874),'Curva Forward'!$B$5:$B$13,0),MATCH(GK$4,'Curva Forward'!$C$4:$AN$4,0))),DM874)</f>
        <v>0</v>
      </c>
      <c r="GL874" s="200">
        <f>IF(EZ874="",0,CL874*CL$2*IF($FC874="V",1,-1)*IF($Q874="Fixo",(EZ874-INDEX('Curva Forward'!$C$5:$AN$13,MATCH(CONCATENATE(BD_COMERCIAL!$K874," ",BD_COMERCIAL!$L874),'Curva Forward'!$B$5:$B$13,0),MATCH(GL$4,'Curva Forward'!$C$4:$AN$4,0))),EZ874))</f>
        <v>0</v>
      </c>
      <c r="GM874" s="200">
        <f>IF(FA874="",0,CM874*CM$2*IF($FC874="V",1,-1)*IF($Q874="Fixo",(FA874-INDEX('Curva Forward'!$C$5:$AN$13,MATCH(CONCATENATE(BD_COMERCIAL!$K874," ",BD_COMERCIAL!$L874),'Curva Forward'!$B$5:$B$13,0),MATCH(GM$4,'Curva Forward'!$C$4:$AN$4,0))),FA874))</f>
        <v>0</v>
      </c>
      <c r="GN874" s="200">
        <f>IF(FB874="",0,CN874*CN$2*IF($FC874="V",1,-1)*IF($Q874="Fixo",(FB874-INDEX('Curva Forward'!$C$5:$AN$13,MATCH(CONCATENATE(BD_COMERCIAL!$K874," ",BD_COMERCIAL!$L874),'Curva Forward'!$B$5:$B$13,0),MATCH(GN$4,'Curva Forward'!$C$4:$AN$4,0))),FB874))</f>
        <v>0</v>
      </c>
      <c r="GO874" s="201">
        <f t="shared" ca="1" si="270"/>
        <v>0</v>
      </c>
      <c r="GP874" s="201">
        <f t="shared" ca="1" si="271"/>
        <v>0</v>
      </c>
    </row>
    <row r="875" spans="1:198" ht="15" customHeight="1" x14ac:dyDescent="0.25">
      <c r="A875" s="6"/>
      <c r="B875" s="7"/>
      <c r="C875" s="8"/>
      <c r="D875" s="9"/>
      <c r="E875" s="9"/>
      <c r="F875" s="113"/>
      <c r="G875" s="10"/>
      <c r="H875" s="113"/>
      <c r="I875" s="9"/>
      <c r="J875" s="166"/>
      <c r="K875" s="10"/>
      <c r="L875" s="84"/>
      <c r="M875" s="11"/>
      <c r="N875" s="12"/>
      <c r="O875" s="10"/>
      <c r="P875" s="84"/>
      <c r="Q875" s="84"/>
      <c r="R875" s="10"/>
      <c r="S875" s="14"/>
      <c r="T875" s="11"/>
      <c r="U875" s="12"/>
      <c r="V875" s="257" t="str">
        <f ca="1">IF(U875="","",
IF(U875="NA","",
IFERROR(VLOOKUP(EOMONTH(M875,-2)+1,IPCA!$A:$B,2,0),
VLOOKUP(EOMONTH(TODAY(),-2)+1,IPCA!$A:$B,2,0))/
VLOOKUP(EOMONTH(U875,-2)+1,IPCA!$A:$B,2,0)*
P875))</f>
        <v/>
      </c>
      <c r="W875" s="84"/>
      <c r="X875" s="13"/>
      <c r="Y875" s="166"/>
      <c r="AA875" s="108"/>
      <c r="AB875" s="15"/>
      <c r="AM875" s="6"/>
      <c r="AN875" s="15"/>
      <c r="AY875" s="6"/>
      <c r="AZ875" s="15"/>
      <c r="BK875" s="6"/>
      <c r="BL875" s="15"/>
      <c r="BW875" s="6"/>
      <c r="BX875" s="15"/>
      <c r="CI875" s="6"/>
      <c r="CJ875" s="16" t="str">
        <f t="shared" si="260"/>
        <v/>
      </c>
      <c r="CK875" s="16" t="str">
        <f t="shared" si="261"/>
        <v/>
      </c>
      <c r="CL875" s="16" t="str">
        <f t="shared" si="262"/>
        <v/>
      </c>
      <c r="CM875" s="16" t="str">
        <f t="shared" si="263"/>
        <v/>
      </c>
      <c r="CN875" s="16" t="str">
        <f t="shared" si="264"/>
        <v/>
      </c>
      <c r="CO875" s="18"/>
      <c r="CP875" s="15"/>
      <c r="DA875" s="6"/>
      <c r="DB875" s="15"/>
      <c r="DM875" s="6"/>
      <c r="DN875" s="15"/>
      <c r="DY875" s="6"/>
      <c r="DZ875" s="15"/>
      <c r="EK875" s="6"/>
      <c r="EL875" s="15"/>
      <c r="EW875" s="6"/>
      <c r="EX875" s="16" t="str">
        <f t="shared" si="272"/>
        <v/>
      </c>
      <c r="EY875" s="16" t="str">
        <f t="shared" si="273"/>
        <v/>
      </c>
      <c r="EZ875" s="16" t="str">
        <f t="shared" si="274"/>
        <v/>
      </c>
      <c r="FA875" s="16" t="str">
        <f t="shared" si="275"/>
        <v/>
      </c>
      <c r="FB875" s="160" t="str">
        <f t="shared" si="276"/>
        <v/>
      </c>
      <c r="FD875" s="20"/>
      <c r="FE875"/>
      <c r="FH875" s="284">
        <f t="shared" ca="1" si="265"/>
        <v>0</v>
      </c>
      <c r="FI875" s="208">
        <f t="shared" si="266"/>
        <v>0</v>
      </c>
      <c r="FK875">
        <f t="shared" si="267"/>
        <v>0</v>
      </c>
      <c r="FL875" s="201">
        <f t="shared" ca="1" si="268"/>
        <v>0</v>
      </c>
      <c r="FM875" s="201">
        <f t="shared" ca="1" si="269"/>
        <v>0</v>
      </c>
      <c r="FN875" s="200">
        <f>AB875*AB$2*IF($FC875="V",1,-1)*IF($Q875="Fixo",(CP875-INDEX('Curva Forward'!$C$5:$AN$13,MATCH(CONCATENATE(BD_COMERCIAL!$K875," ",BD_COMERCIAL!$L875),'Curva Forward'!$B$5:$B$13,0),MATCH(FN$4,'Curva Forward'!$C$4:$AN$4,0))),CP875)</f>
        <v>0</v>
      </c>
      <c r="FO875" s="200">
        <f>AC875*AC$2*IF($FC875="V",1,-1)*IF($Q875="Fixo",(CQ875-INDEX('Curva Forward'!$C$5:$AN$13,MATCH(CONCATENATE(BD_COMERCIAL!$K875," ",BD_COMERCIAL!$L875),'Curva Forward'!$B$5:$B$13,0),MATCH(FO$4,'Curva Forward'!$C$4:$AN$4,0))),CQ875)</f>
        <v>0</v>
      </c>
      <c r="FP875" s="200">
        <f>AD875*AD$2*IF($FC875="V",1,-1)*IF($Q875="Fixo",(CR875-INDEX('Curva Forward'!$C$5:$AN$13,MATCH(CONCATENATE(BD_COMERCIAL!$K875," ",BD_COMERCIAL!$L875),'Curva Forward'!$B$5:$B$13,0),MATCH(FP$4,'Curva Forward'!$C$4:$AN$4,0))),CR875)</f>
        <v>0</v>
      </c>
      <c r="FQ875" s="200">
        <f>AE875*AE$2*IF($FC875="V",1,-1)*IF($Q875="Fixo",(CS875-INDEX('Curva Forward'!$C$5:$AN$13,MATCH(CONCATENATE(BD_COMERCIAL!$K875," ",BD_COMERCIAL!$L875),'Curva Forward'!$B$5:$B$13,0),MATCH(FQ$4,'Curva Forward'!$C$4:$AN$4,0))),CS875)</f>
        <v>0</v>
      </c>
      <c r="FR875" s="200">
        <f>AF875*AF$2*IF($FC875="V",1,-1)*IF($Q875="Fixo",(CT875-INDEX('Curva Forward'!$C$5:$AN$13,MATCH(CONCATENATE(BD_COMERCIAL!$K875," ",BD_COMERCIAL!$L875),'Curva Forward'!$B$5:$B$13,0),MATCH(FR$4,'Curva Forward'!$C$4:$AN$4,0))),CT875)</f>
        <v>0</v>
      </c>
      <c r="FS875" s="200">
        <f>AG875*AG$2*IF($FC875="V",1,-1)*IF($Q875="Fixo",(CU875-INDEX('Curva Forward'!$C$5:$AN$13,MATCH(CONCATENATE(BD_COMERCIAL!$K875," ",BD_COMERCIAL!$L875),'Curva Forward'!$B$5:$B$13,0),MATCH(FS$4,'Curva Forward'!$C$4:$AN$4,0))),CU875)</f>
        <v>0</v>
      </c>
      <c r="FT875" s="200">
        <f>AH875*AH$2*IF($FC875="V",1,-1)*IF($Q875="Fixo",(CV875-INDEX('Curva Forward'!$C$5:$AN$13,MATCH(CONCATENATE(BD_COMERCIAL!$K875," ",BD_COMERCIAL!$L875),'Curva Forward'!$B$5:$B$13,0),MATCH(FT$4,'Curva Forward'!$C$4:$AN$4,0))),CV875)</f>
        <v>0</v>
      </c>
      <c r="FU875" s="200">
        <f>AI875*AI$2*IF($FC875="V",1,-1)*IF($Q875="Fixo",(CW875-INDEX('Curva Forward'!$C$5:$AN$13,MATCH(CONCATENATE(BD_COMERCIAL!$K875," ",BD_COMERCIAL!$L875),'Curva Forward'!$B$5:$B$13,0),MATCH(FU$4,'Curva Forward'!$C$4:$AN$4,0))),CW875)</f>
        <v>0</v>
      </c>
      <c r="FV875" s="200">
        <f>AJ875*AJ$2*IF($FC875="V",1,-1)*IF($Q875="Fixo",(CX875-INDEX('Curva Forward'!$C$5:$AN$13,MATCH(CONCATENATE(BD_COMERCIAL!$K875," ",BD_COMERCIAL!$L875),'Curva Forward'!$B$5:$B$13,0),MATCH(FV$4,'Curva Forward'!$C$4:$AN$4,0))),CX875)</f>
        <v>0</v>
      </c>
      <c r="FW875" s="200">
        <f>AK875*AK$2*IF($FC875="V",1,-1)*IF($Q875="Fixo",(CY875-INDEX('Curva Forward'!$C$5:$AN$13,MATCH(CONCATENATE(BD_COMERCIAL!$K875," ",BD_COMERCIAL!$L875),'Curva Forward'!$B$5:$B$13,0),MATCH(FW$4,'Curva Forward'!$C$4:$AN$4,0))),CY875)</f>
        <v>0</v>
      </c>
      <c r="FX875" s="200">
        <f>AL875*AL$2*IF($FC875="V",1,-1)*IF($Q875="Fixo",(CZ875-INDEX('Curva Forward'!$C$5:$AN$13,MATCH(CONCATENATE(BD_COMERCIAL!$K875," ",BD_COMERCIAL!$L875),'Curva Forward'!$B$5:$B$13,0),MATCH(FX$4,'Curva Forward'!$C$4:$AN$4,0))),CZ875)</f>
        <v>0</v>
      </c>
      <c r="FY875" s="200">
        <f>AM875*AM$2*IF($FC875="V",1,-1)*IF($Q875="Fixo",(DA875-INDEX('Curva Forward'!$C$5:$AN$13,MATCH(CONCATENATE(BD_COMERCIAL!$K875," ",BD_COMERCIAL!$L875),'Curva Forward'!$B$5:$B$13,0),MATCH(FY$4,'Curva Forward'!$C$4:$AN$4,0))),DA875)</f>
        <v>0</v>
      </c>
      <c r="FZ875" s="200">
        <f>AN875*AN$2*IF($FC875="V",1,-1)*IF($Q875="Fixo",(DB875-INDEX('Curva Forward'!$C$5:$AN$13,MATCH(CONCATENATE(BD_COMERCIAL!$K875," ",BD_COMERCIAL!$L875),'Curva Forward'!$B$5:$B$13,0),MATCH(FZ$4,'Curva Forward'!$C$4:$AN$4,0))),DB875)</f>
        <v>0</v>
      </c>
      <c r="GA875" s="200">
        <f>AO875*AO$2*IF($FC875="V",1,-1)*IF($Q875="Fixo",(DC875-INDEX('Curva Forward'!$C$5:$AN$13,MATCH(CONCATENATE(BD_COMERCIAL!$K875," ",BD_COMERCIAL!$L875),'Curva Forward'!$B$5:$B$13,0),MATCH(GA$4,'Curva Forward'!$C$4:$AN$4,0))),DC875)</f>
        <v>0</v>
      </c>
      <c r="GB875" s="200">
        <f>AP875*AP$2*IF($FC875="V",1,-1)*IF($Q875="Fixo",(DD875-INDEX('Curva Forward'!$C$5:$AN$13,MATCH(CONCATENATE(BD_COMERCIAL!$K875," ",BD_COMERCIAL!$L875),'Curva Forward'!$B$5:$B$13,0),MATCH(GB$4,'Curva Forward'!$C$4:$AN$4,0))),DD875)</f>
        <v>0</v>
      </c>
      <c r="GC875" s="200">
        <f>AQ875*AQ$2*IF($FC875="V",1,-1)*IF($Q875="Fixo",(DE875-INDEX('Curva Forward'!$C$5:$AN$13,MATCH(CONCATENATE(BD_COMERCIAL!$K875," ",BD_COMERCIAL!$L875),'Curva Forward'!$B$5:$B$13,0),MATCH(GC$4,'Curva Forward'!$C$4:$AN$4,0))),DE875)</f>
        <v>0</v>
      </c>
      <c r="GD875" s="200">
        <f>AR875*AR$2*IF($FC875="V",1,-1)*IF($Q875="Fixo",(DF875-INDEX('Curva Forward'!$C$5:$AN$13,MATCH(CONCATENATE(BD_COMERCIAL!$K875," ",BD_COMERCIAL!$L875),'Curva Forward'!$B$5:$B$13,0),MATCH(GD$4,'Curva Forward'!$C$4:$AN$4,0))),DF875)</f>
        <v>0</v>
      </c>
      <c r="GE875" s="200">
        <f>AS875*AS$2*IF($FC875="V",1,-1)*IF($Q875="Fixo",(DG875-INDEX('Curva Forward'!$C$5:$AN$13,MATCH(CONCATENATE(BD_COMERCIAL!$K875," ",BD_COMERCIAL!$L875),'Curva Forward'!$B$5:$B$13,0),MATCH(GE$4,'Curva Forward'!$C$4:$AN$4,0))),DG875)</f>
        <v>0</v>
      </c>
      <c r="GF875" s="200">
        <f>AT875*AT$2*IF($FC875="V",1,-1)*IF($Q875="Fixo",(DH875-INDEX('Curva Forward'!$C$5:$AN$13,MATCH(CONCATENATE(BD_COMERCIAL!$K875," ",BD_COMERCIAL!$L875),'Curva Forward'!$B$5:$B$13,0),MATCH(GF$4,'Curva Forward'!$C$4:$AN$4,0))),DH875)</f>
        <v>0</v>
      </c>
      <c r="GG875" s="200">
        <f>AU875*AU$2*IF($FC875="V",1,-1)*IF($Q875="Fixo",(DI875-INDEX('Curva Forward'!$C$5:$AN$13,MATCH(CONCATENATE(BD_COMERCIAL!$K875," ",BD_COMERCIAL!$L875),'Curva Forward'!$B$5:$B$13,0),MATCH(GG$4,'Curva Forward'!$C$4:$AN$4,0))),DI875)</f>
        <v>0</v>
      </c>
      <c r="GH875" s="200">
        <f>AV875*AV$2*IF($FC875="V",1,-1)*IF($Q875="Fixo",(DJ875-INDEX('Curva Forward'!$C$5:$AN$13,MATCH(CONCATENATE(BD_COMERCIAL!$K875," ",BD_COMERCIAL!$L875),'Curva Forward'!$B$5:$B$13,0),MATCH(GH$4,'Curva Forward'!$C$4:$AN$4,0))),DJ875)</f>
        <v>0</v>
      </c>
      <c r="GI875" s="200">
        <f>AW875*AW$2*IF($FC875="V",1,-1)*IF($Q875="Fixo",(DK875-INDEX('Curva Forward'!$C$5:$AN$13,MATCH(CONCATENATE(BD_COMERCIAL!$K875," ",BD_COMERCIAL!$L875),'Curva Forward'!$B$5:$B$13,0),MATCH(GI$4,'Curva Forward'!$C$4:$AN$4,0))),DK875)</f>
        <v>0</v>
      </c>
      <c r="GJ875" s="200">
        <f>AX875*AX$2*IF($FC875="V",1,-1)*IF($Q875="Fixo",(DL875-INDEX('Curva Forward'!$C$5:$AN$13,MATCH(CONCATENATE(BD_COMERCIAL!$K875," ",BD_COMERCIAL!$L875),'Curva Forward'!$B$5:$B$13,0),MATCH(GJ$4,'Curva Forward'!$C$4:$AN$4,0))),DL875)</f>
        <v>0</v>
      </c>
      <c r="GK875" s="200">
        <f>AY875*AY$2*IF($FC875="V",1,-1)*IF($Q875="Fixo",(DM875-INDEX('Curva Forward'!$C$5:$AN$13,MATCH(CONCATENATE(BD_COMERCIAL!$K875," ",BD_COMERCIAL!$L875),'Curva Forward'!$B$5:$B$13,0),MATCH(GK$4,'Curva Forward'!$C$4:$AN$4,0))),DM875)</f>
        <v>0</v>
      </c>
      <c r="GL875" s="200">
        <f>IF(EZ875="",0,CL875*CL$2*IF($FC875="V",1,-1)*IF($Q875="Fixo",(EZ875-INDEX('Curva Forward'!$C$5:$AN$13,MATCH(CONCATENATE(BD_COMERCIAL!$K875," ",BD_COMERCIAL!$L875),'Curva Forward'!$B$5:$B$13,0),MATCH(GL$4,'Curva Forward'!$C$4:$AN$4,0))),EZ875))</f>
        <v>0</v>
      </c>
      <c r="GM875" s="200">
        <f>IF(FA875="",0,CM875*CM$2*IF($FC875="V",1,-1)*IF($Q875="Fixo",(FA875-INDEX('Curva Forward'!$C$5:$AN$13,MATCH(CONCATENATE(BD_COMERCIAL!$K875," ",BD_COMERCIAL!$L875),'Curva Forward'!$B$5:$B$13,0),MATCH(GM$4,'Curva Forward'!$C$4:$AN$4,0))),FA875))</f>
        <v>0</v>
      </c>
      <c r="GN875" s="200">
        <f>IF(FB875="",0,CN875*CN$2*IF($FC875="V",1,-1)*IF($Q875="Fixo",(FB875-INDEX('Curva Forward'!$C$5:$AN$13,MATCH(CONCATENATE(BD_COMERCIAL!$K875," ",BD_COMERCIAL!$L875),'Curva Forward'!$B$5:$B$13,0),MATCH(GN$4,'Curva Forward'!$C$4:$AN$4,0))),FB875))</f>
        <v>0</v>
      </c>
      <c r="GO875" s="201">
        <f t="shared" ca="1" si="270"/>
        <v>0</v>
      </c>
      <c r="GP875" s="201">
        <f t="shared" ca="1" si="271"/>
        <v>0</v>
      </c>
    </row>
    <row r="876" spans="1:198" ht="15" customHeight="1" x14ac:dyDescent="0.25">
      <c r="A876" s="6"/>
      <c r="B876" s="7"/>
      <c r="C876" s="8"/>
      <c r="D876" s="9"/>
      <c r="E876" s="9"/>
      <c r="F876" s="113"/>
      <c r="G876" s="10"/>
      <c r="H876" s="113"/>
      <c r="I876" s="9"/>
      <c r="J876" s="166"/>
      <c r="K876" s="10"/>
      <c r="L876" s="84"/>
      <c r="M876" s="11"/>
      <c r="N876" s="12"/>
      <c r="O876" s="10"/>
      <c r="P876" s="84"/>
      <c r="Q876" s="84"/>
      <c r="R876" s="10"/>
      <c r="S876" s="14"/>
      <c r="T876" s="11"/>
      <c r="U876" s="12"/>
      <c r="V876" s="257" t="str">
        <f ca="1">IF(U876="","",
IF(U876="NA","",
IFERROR(VLOOKUP(EOMONTH(M876,-2)+1,IPCA!$A:$B,2,0),
VLOOKUP(EOMONTH(TODAY(),-2)+1,IPCA!$A:$B,2,0))/
VLOOKUP(EOMONTH(U876,-2)+1,IPCA!$A:$B,2,0)*
P876))</f>
        <v/>
      </c>
      <c r="W876" s="84"/>
      <c r="X876" s="13"/>
      <c r="Y876" s="166"/>
      <c r="AA876" s="108"/>
      <c r="AB876" s="15"/>
      <c r="AM876" s="6"/>
      <c r="AN876" s="15"/>
      <c r="AY876" s="6"/>
      <c r="AZ876" s="15"/>
      <c r="BK876" s="6"/>
      <c r="BL876" s="15"/>
      <c r="BW876" s="6"/>
      <c r="BX876" s="15"/>
      <c r="CI876" s="6"/>
      <c r="CJ876" s="16" t="str">
        <f t="shared" si="260"/>
        <v/>
      </c>
      <c r="CK876" s="16" t="str">
        <f t="shared" si="261"/>
        <v/>
      </c>
      <c r="CL876" s="16" t="str">
        <f t="shared" si="262"/>
        <v/>
      </c>
      <c r="CM876" s="16" t="str">
        <f t="shared" si="263"/>
        <v/>
      </c>
      <c r="CN876" s="16" t="str">
        <f t="shared" si="264"/>
        <v/>
      </c>
      <c r="CO876" s="18"/>
      <c r="CP876" s="15"/>
      <c r="DA876" s="6"/>
      <c r="DB876" s="15"/>
      <c r="DM876" s="6"/>
      <c r="DN876" s="15"/>
      <c r="DY876" s="6"/>
      <c r="DZ876" s="15"/>
      <c r="EK876" s="6"/>
      <c r="EL876" s="15"/>
      <c r="EW876" s="6"/>
      <c r="EX876" s="16" t="str">
        <f t="shared" si="272"/>
        <v/>
      </c>
      <c r="EY876" s="16" t="str">
        <f t="shared" si="273"/>
        <v/>
      </c>
      <c r="EZ876" s="16" t="str">
        <f t="shared" si="274"/>
        <v/>
      </c>
      <c r="FA876" s="16" t="str">
        <f t="shared" si="275"/>
        <v/>
      </c>
      <c r="FB876" s="160" t="str">
        <f t="shared" si="276"/>
        <v/>
      </c>
      <c r="FD876" s="20"/>
      <c r="FE876"/>
      <c r="FH876" s="284">
        <f t="shared" ca="1" si="265"/>
        <v>0</v>
      </c>
      <c r="FI876" s="208">
        <f t="shared" si="266"/>
        <v>0</v>
      </c>
      <c r="FK876">
        <f t="shared" si="267"/>
        <v>0</v>
      </c>
      <c r="FL876" s="201">
        <f t="shared" ca="1" si="268"/>
        <v>0</v>
      </c>
      <c r="FM876" s="201">
        <f t="shared" ca="1" si="269"/>
        <v>0</v>
      </c>
      <c r="FN876" s="200">
        <f>AB876*AB$2*IF($FC876="V",1,-1)*IF($Q876="Fixo",(CP876-INDEX('Curva Forward'!$C$5:$AN$13,MATCH(CONCATENATE(BD_COMERCIAL!$K876," ",BD_COMERCIAL!$L876),'Curva Forward'!$B$5:$B$13,0),MATCH(FN$4,'Curva Forward'!$C$4:$AN$4,0))),CP876)</f>
        <v>0</v>
      </c>
      <c r="FO876" s="200">
        <f>AC876*AC$2*IF($FC876="V",1,-1)*IF($Q876="Fixo",(CQ876-INDEX('Curva Forward'!$C$5:$AN$13,MATCH(CONCATENATE(BD_COMERCIAL!$K876," ",BD_COMERCIAL!$L876),'Curva Forward'!$B$5:$B$13,0),MATCH(FO$4,'Curva Forward'!$C$4:$AN$4,0))),CQ876)</f>
        <v>0</v>
      </c>
      <c r="FP876" s="200">
        <f>AD876*AD$2*IF($FC876="V",1,-1)*IF($Q876="Fixo",(CR876-INDEX('Curva Forward'!$C$5:$AN$13,MATCH(CONCATENATE(BD_COMERCIAL!$K876," ",BD_COMERCIAL!$L876),'Curva Forward'!$B$5:$B$13,0),MATCH(FP$4,'Curva Forward'!$C$4:$AN$4,0))),CR876)</f>
        <v>0</v>
      </c>
      <c r="FQ876" s="200">
        <f>AE876*AE$2*IF($FC876="V",1,-1)*IF($Q876="Fixo",(CS876-INDEX('Curva Forward'!$C$5:$AN$13,MATCH(CONCATENATE(BD_COMERCIAL!$K876," ",BD_COMERCIAL!$L876),'Curva Forward'!$B$5:$B$13,0),MATCH(FQ$4,'Curva Forward'!$C$4:$AN$4,0))),CS876)</f>
        <v>0</v>
      </c>
      <c r="FR876" s="200">
        <f>AF876*AF$2*IF($FC876="V",1,-1)*IF($Q876="Fixo",(CT876-INDEX('Curva Forward'!$C$5:$AN$13,MATCH(CONCATENATE(BD_COMERCIAL!$K876," ",BD_COMERCIAL!$L876),'Curva Forward'!$B$5:$B$13,0),MATCH(FR$4,'Curva Forward'!$C$4:$AN$4,0))),CT876)</f>
        <v>0</v>
      </c>
      <c r="FS876" s="200">
        <f>AG876*AG$2*IF($FC876="V",1,-1)*IF($Q876="Fixo",(CU876-INDEX('Curva Forward'!$C$5:$AN$13,MATCH(CONCATENATE(BD_COMERCIAL!$K876," ",BD_COMERCIAL!$L876),'Curva Forward'!$B$5:$B$13,0),MATCH(FS$4,'Curva Forward'!$C$4:$AN$4,0))),CU876)</f>
        <v>0</v>
      </c>
      <c r="FT876" s="200">
        <f>AH876*AH$2*IF($FC876="V",1,-1)*IF($Q876="Fixo",(CV876-INDEX('Curva Forward'!$C$5:$AN$13,MATCH(CONCATENATE(BD_COMERCIAL!$K876," ",BD_COMERCIAL!$L876),'Curva Forward'!$B$5:$B$13,0),MATCH(FT$4,'Curva Forward'!$C$4:$AN$4,0))),CV876)</f>
        <v>0</v>
      </c>
      <c r="FU876" s="200">
        <f>AI876*AI$2*IF($FC876="V",1,-1)*IF($Q876="Fixo",(CW876-INDEX('Curva Forward'!$C$5:$AN$13,MATCH(CONCATENATE(BD_COMERCIAL!$K876," ",BD_COMERCIAL!$L876),'Curva Forward'!$B$5:$B$13,0),MATCH(FU$4,'Curva Forward'!$C$4:$AN$4,0))),CW876)</f>
        <v>0</v>
      </c>
      <c r="FV876" s="200">
        <f>AJ876*AJ$2*IF($FC876="V",1,-1)*IF($Q876="Fixo",(CX876-INDEX('Curva Forward'!$C$5:$AN$13,MATCH(CONCATENATE(BD_COMERCIAL!$K876," ",BD_COMERCIAL!$L876),'Curva Forward'!$B$5:$B$13,0),MATCH(FV$4,'Curva Forward'!$C$4:$AN$4,0))),CX876)</f>
        <v>0</v>
      </c>
      <c r="FW876" s="200">
        <f>AK876*AK$2*IF($FC876="V",1,-1)*IF($Q876="Fixo",(CY876-INDEX('Curva Forward'!$C$5:$AN$13,MATCH(CONCATENATE(BD_COMERCIAL!$K876," ",BD_COMERCIAL!$L876),'Curva Forward'!$B$5:$B$13,0),MATCH(FW$4,'Curva Forward'!$C$4:$AN$4,0))),CY876)</f>
        <v>0</v>
      </c>
      <c r="FX876" s="200">
        <f>AL876*AL$2*IF($FC876="V",1,-1)*IF($Q876="Fixo",(CZ876-INDEX('Curva Forward'!$C$5:$AN$13,MATCH(CONCATENATE(BD_COMERCIAL!$K876," ",BD_COMERCIAL!$L876),'Curva Forward'!$B$5:$B$13,0),MATCH(FX$4,'Curva Forward'!$C$4:$AN$4,0))),CZ876)</f>
        <v>0</v>
      </c>
      <c r="FY876" s="200">
        <f>AM876*AM$2*IF($FC876="V",1,-1)*IF($Q876="Fixo",(DA876-INDEX('Curva Forward'!$C$5:$AN$13,MATCH(CONCATENATE(BD_COMERCIAL!$K876," ",BD_COMERCIAL!$L876),'Curva Forward'!$B$5:$B$13,0),MATCH(FY$4,'Curva Forward'!$C$4:$AN$4,0))),DA876)</f>
        <v>0</v>
      </c>
      <c r="FZ876" s="200">
        <f>AN876*AN$2*IF($FC876="V",1,-1)*IF($Q876="Fixo",(DB876-INDEX('Curva Forward'!$C$5:$AN$13,MATCH(CONCATENATE(BD_COMERCIAL!$K876," ",BD_COMERCIAL!$L876),'Curva Forward'!$B$5:$B$13,0),MATCH(FZ$4,'Curva Forward'!$C$4:$AN$4,0))),DB876)</f>
        <v>0</v>
      </c>
      <c r="GA876" s="200">
        <f>AO876*AO$2*IF($FC876="V",1,-1)*IF($Q876="Fixo",(DC876-INDEX('Curva Forward'!$C$5:$AN$13,MATCH(CONCATENATE(BD_COMERCIAL!$K876," ",BD_COMERCIAL!$L876),'Curva Forward'!$B$5:$B$13,0),MATCH(GA$4,'Curva Forward'!$C$4:$AN$4,0))),DC876)</f>
        <v>0</v>
      </c>
      <c r="GB876" s="200">
        <f>AP876*AP$2*IF($FC876="V",1,-1)*IF($Q876="Fixo",(DD876-INDEX('Curva Forward'!$C$5:$AN$13,MATCH(CONCATENATE(BD_COMERCIAL!$K876," ",BD_COMERCIAL!$L876),'Curva Forward'!$B$5:$B$13,0),MATCH(GB$4,'Curva Forward'!$C$4:$AN$4,0))),DD876)</f>
        <v>0</v>
      </c>
      <c r="GC876" s="200">
        <f>AQ876*AQ$2*IF($FC876="V",1,-1)*IF($Q876="Fixo",(DE876-INDEX('Curva Forward'!$C$5:$AN$13,MATCH(CONCATENATE(BD_COMERCIAL!$K876," ",BD_COMERCIAL!$L876),'Curva Forward'!$B$5:$B$13,0),MATCH(GC$4,'Curva Forward'!$C$4:$AN$4,0))),DE876)</f>
        <v>0</v>
      </c>
      <c r="GD876" s="200">
        <f>AR876*AR$2*IF($FC876="V",1,-1)*IF($Q876="Fixo",(DF876-INDEX('Curva Forward'!$C$5:$AN$13,MATCH(CONCATENATE(BD_COMERCIAL!$K876," ",BD_COMERCIAL!$L876),'Curva Forward'!$B$5:$B$13,0),MATCH(GD$4,'Curva Forward'!$C$4:$AN$4,0))),DF876)</f>
        <v>0</v>
      </c>
      <c r="GE876" s="200">
        <f>AS876*AS$2*IF($FC876="V",1,-1)*IF($Q876="Fixo",(DG876-INDEX('Curva Forward'!$C$5:$AN$13,MATCH(CONCATENATE(BD_COMERCIAL!$K876," ",BD_COMERCIAL!$L876),'Curva Forward'!$B$5:$B$13,0),MATCH(GE$4,'Curva Forward'!$C$4:$AN$4,0))),DG876)</f>
        <v>0</v>
      </c>
      <c r="GF876" s="200">
        <f>AT876*AT$2*IF($FC876="V",1,-1)*IF($Q876="Fixo",(DH876-INDEX('Curva Forward'!$C$5:$AN$13,MATCH(CONCATENATE(BD_COMERCIAL!$K876," ",BD_COMERCIAL!$L876),'Curva Forward'!$B$5:$B$13,0),MATCH(GF$4,'Curva Forward'!$C$4:$AN$4,0))),DH876)</f>
        <v>0</v>
      </c>
      <c r="GG876" s="200">
        <f>AU876*AU$2*IF($FC876="V",1,-1)*IF($Q876="Fixo",(DI876-INDEX('Curva Forward'!$C$5:$AN$13,MATCH(CONCATENATE(BD_COMERCIAL!$K876," ",BD_COMERCIAL!$L876),'Curva Forward'!$B$5:$B$13,0),MATCH(GG$4,'Curva Forward'!$C$4:$AN$4,0))),DI876)</f>
        <v>0</v>
      </c>
      <c r="GH876" s="200">
        <f>AV876*AV$2*IF($FC876="V",1,-1)*IF($Q876="Fixo",(DJ876-INDEX('Curva Forward'!$C$5:$AN$13,MATCH(CONCATENATE(BD_COMERCIAL!$K876," ",BD_COMERCIAL!$L876),'Curva Forward'!$B$5:$B$13,0),MATCH(GH$4,'Curva Forward'!$C$4:$AN$4,0))),DJ876)</f>
        <v>0</v>
      </c>
      <c r="GI876" s="200">
        <f>AW876*AW$2*IF($FC876="V",1,-1)*IF($Q876="Fixo",(DK876-INDEX('Curva Forward'!$C$5:$AN$13,MATCH(CONCATENATE(BD_COMERCIAL!$K876," ",BD_COMERCIAL!$L876),'Curva Forward'!$B$5:$B$13,0),MATCH(GI$4,'Curva Forward'!$C$4:$AN$4,0))),DK876)</f>
        <v>0</v>
      </c>
      <c r="GJ876" s="200">
        <f>AX876*AX$2*IF($FC876="V",1,-1)*IF($Q876="Fixo",(DL876-INDEX('Curva Forward'!$C$5:$AN$13,MATCH(CONCATENATE(BD_COMERCIAL!$K876," ",BD_COMERCIAL!$L876),'Curva Forward'!$B$5:$B$13,0),MATCH(GJ$4,'Curva Forward'!$C$4:$AN$4,0))),DL876)</f>
        <v>0</v>
      </c>
      <c r="GK876" s="200">
        <f>AY876*AY$2*IF($FC876="V",1,-1)*IF($Q876="Fixo",(DM876-INDEX('Curva Forward'!$C$5:$AN$13,MATCH(CONCATENATE(BD_COMERCIAL!$K876," ",BD_COMERCIAL!$L876),'Curva Forward'!$B$5:$B$13,0),MATCH(GK$4,'Curva Forward'!$C$4:$AN$4,0))),DM876)</f>
        <v>0</v>
      </c>
      <c r="GL876" s="200">
        <f>IF(EZ876="",0,CL876*CL$2*IF($FC876="V",1,-1)*IF($Q876="Fixo",(EZ876-INDEX('Curva Forward'!$C$5:$AN$13,MATCH(CONCATENATE(BD_COMERCIAL!$K876," ",BD_COMERCIAL!$L876),'Curva Forward'!$B$5:$B$13,0),MATCH(GL$4,'Curva Forward'!$C$4:$AN$4,0))),EZ876))</f>
        <v>0</v>
      </c>
      <c r="GM876" s="200">
        <f>IF(FA876="",0,CM876*CM$2*IF($FC876="V",1,-1)*IF($Q876="Fixo",(FA876-INDEX('Curva Forward'!$C$5:$AN$13,MATCH(CONCATENATE(BD_COMERCIAL!$K876," ",BD_COMERCIAL!$L876),'Curva Forward'!$B$5:$B$13,0),MATCH(GM$4,'Curva Forward'!$C$4:$AN$4,0))),FA876))</f>
        <v>0</v>
      </c>
      <c r="GN876" s="200">
        <f>IF(FB876="",0,CN876*CN$2*IF($FC876="V",1,-1)*IF($Q876="Fixo",(FB876-INDEX('Curva Forward'!$C$5:$AN$13,MATCH(CONCATENATE(BD_COMERCIAL!$K876," ",BD_COMERCIAL!$L876),'Curva Forward'!$B$5:$B$13,0),MATCH(GN$4,'Curva Forward'!$C$4:$AN$4,0))),FB876))</f>
        <v>0</v>
      </c>
      <c r="GO876" s="201">
        <f t="shared" ca="1" si="270"/>
        <v>0</v>
      </c>
      <c r="GP876" s="201">
        <f t="shared" ca="1" si="271"/>
        <v>0</v>
      </c>
    </row>
    <row r="877" spans="1:198" ht="15" customHeight="1" x14ac:dyDescent="0.25">
      <c r="A877" s="6"/>
      <c r="B877" s="7"/>
      <c r="C877" s="8"/>
      <c r="D877" s="9"/>
      <c r="E877" s="9"/>
      <c r="F877" s="113"/>
      <c r="G877" s="10"/>
      <c r="H877" s="113"/>
      <c r="I877" s="9"/>
      <c r="J877" s="166"/>
      <c r="K877" s="10"/>
      <c r="L877" s="84"/>
      <c r="M877" s="11"/>
      <c r="N877" s="12"/>
      <c r="O877" s="10"/>
      <c r="P877" s="84"/>
      <c r="Q877" s="84"/>
      <c r="R877" s="10"/>
      <c r="S877" s="14"/>
      <c r="T877" s="11"/>
      <c r="U877" s="12"/>
      <c r="V877" s="257" t="str">
        <f ca="1">IF(U877="","",
IF(U877="NA","",
IFERROR(VLOOKUP(EOMONTH(M877,-2)+1,IPCA!$A:$B,2,0),
VLOOKUP(EOMONTH(TODAY(),-2)+1,IPCA!$A:$B,2,0))/
VLOOKUP(EOMONTH(U877,-2)+1,IPCA!$A:$B,2,0)*
P877))</f>
        <v/>
      </c>
      <c r="W877" s="84"/>
      <c r="X877" s="13"/>
      <c r="Y877" s="166"/>
      <c r="AA877" s="108"/>
      <c r="AB877" s="15"/>
      <c r="AM877" s="6"/>
      <c r="AN877" s="15"/>
      <c r="AY877" s="6"/>
      <c r="AZ877" s="15"/>
      <c r="BK877" s="6"/>
      <c r="BL877" s="15"/>
      <c r="BW877" s="6"/>
      <c r="BX877" s="15"/>
      <c r="CI877" s="6"/>
      <c r="CJ877" s="16" t="str">
        <f t="shared" si="260"/>
        <v/>
      </c>
      <c r="CK877" s="16" t="str">
        <f t="shared" si="261"/>
        <v/>
      </c>
      <c r="CL877" s="16" t="str">
        <f t="shared" si="262"/>
        <v/>
      </c>
      <c r="CM877" s="16" t="str">
        <f t="shared" si="263"/>
        <v/>
      </c>
      <c r="CN877" s="16" t="str">
        <f t="shared" si="264"/>
        <v/>
      </c>
      <c r="CO877" s="18"/>
      <c r="CP877" s="15"/>
      <c r="DA877" s="6"/>
      <c r="DB877" s="15"/>
      <c r="DM877" s="6"/>
      <c r="DN877" s="15"/>
      <c r="DY877" s="6"/>
      <c r="DZ877" s="15"/>
      <c r="EK877" s="6"/>
      <c r="EL877" s="15"/>
      <c r="EW877" s="6"/>
      <c r="EX877" s="16" t="str">
        <f t="shared" si="272"/>
        <v/>
      </c>
      <c r="EY877" s="16" t="str">
        <f t="shared" si="273"/>
        <v/>
      </c>
      <c r="EZ877" s="16" t="str">
        <f t="shared" si="274"/>
        <v/>
      </c>
      <c r="FA877" s="16" t="str">
        <f t="shared" si="275"/>
        <v/>
      </c>
      <c r="FB877" s="160" t="str">
        <f t="shared" si="276"/>
        <v/>
      </c>
      <c r="FD877" s="20"/>
      <c r="FE877"/>
      <c r="FH877" s="284">
        <f t="shared" ca="1" si="265"/>
        <v>0</v>
      </c>
      <c r="FI877" s="208">
        <f t="shared" si="266"/>
        <v>0</v>
      </c>
      <c r="FK877">
        <f t="shared" si="267"/>
        <v>0</v>
      </c>
      <c r="FL877" s="201">
        <f t="shared" ca="1" si="268"/>
        <v>0</v>
      </c>
      <c r="FM877" s="201">
        <f t="shared" ca="1" si="269"/>
        <v>0</v>
      </c>
      <c r="FN877" s="200">
        <f>AB877*AB$2*IF($FC877="V",1,-1)*IF($Q877="Fixo",(CP877-INDEX('Curva Forward'!$C$5:$AN$13,MATCH(CONCATENATE(BD_COMERCIAL!$K877," ",BD_COMERCIAL!$L877),'Curva Forward'!$B$5:$B$13,0),MATCH(FN$4,'Curva Forward'!$C$4:$AN$4,0))),CP877)</f>
        <v>0</v>
      </c>
      <c r="FO877" s="200">
        <f>AC877*AC$2*IF($FC877="V",1,-1)*IF($Q877="Fixo",(CQ877-INDEX('Curva Forward'!$C$5:$AN$13,MATCH(CONCATENATE(BD_COMERCIAL!$K877," ",BD_COMERCIAL!$L877),'Curva Forward'!$B$5:$B$13,0),MATCH(FO$4,'Curva Forward'!$C$4:$AN$4,0))),CQ877)</f>
        <v>0</v>
      </c>
      <c r="FP877" s="200">
        <f>AD877*AD$2*IF($FC877="V",1,-1)*IF($Q877="Fixo",(CR877-INDEX('Curva Forward'!$C$5:$AN$13,MATCH(CONCATENATE(BD_COMERCIAL!$K877," ",BD_COMERCIAL!$L877),'Curva Forward'!$B$5:$B$13,0),MATCH(FP$4,'Curva Forward'!$C$4:$AN$4,0))),CR877)</f>
        <v>0</v>
      </c>
      <c r="FQ877" s="200">
        <f>AE877*AE$2*IF($FC877="V",1,-1)*IF($Q877="Fixo",(CS877-INDEX('Curva Forward'!$C$5:$AN$13,MATCH(CONCATENATE(BD_COMERCIAL!$K877," ",BD_COMERCIAL!$L877),'Curva Forward'!$B$5:$B$13,0),MATCH(FQ$4,'Curva Forward'!$C$4:$AN$4,0))),CS877)</f>
        <v>0</v>
      </c>
      <c r="FR877" s="200">
        <f>AF877*AF$2*IF($FC877="V",1,-1)*IF($Q877="Fixo",(CT877-INDEX('Curva Forward'!$C$5:$AN$13,MATCH(CONCATENATE(BD_COMERCIAL!$K877," ",BD_COMERCIAL!$L877),'Curva Forward'!$B$5:$B$13,0),MATCH(FR$4,'Curva Forward'!$C$4:$AN$4,0))),CT877)</f>
        <v>0</v>
      </c>
      <c r="FS877" s="200">
        <f>AG877*AG$2*IF($FC877="V",1,-1)*IF($Q877="Fixo",(CU877-INDEX('Curva Forward'!$C$5:$AN$13,MATCH(CONCATENATE(BD_COMERCIAL!$K877," ",BD_COMERCIAL!$L877),'Curva Forward'!$B$5:$B$13,0),MATCH(FS$4,'Curva Forward'!$C$4:$AN$4,0))),CU877)</f>
        <v>0</v>
      </c>
      <c r="FT877" s="200">
        <f>AH877*AH$2*IF($FC877="V",1,-1)*IF($Q877="Fixo",(CV877-INDEX('Curva Forward'!$C$5:$AN$13,MATCH(CONCATENATE(BD_COMERCIAL!$K877," ",BD_COMERCIAL!$L877),'Curva Forward'!$B$5:$B$13,0),MATCH(FT$4,'Curva Forward'!$C$4:$AN$4,0))),CV877)</f>
        <v>0</v>
      </c>
      <c r="FU877" s="200">
        <f>AI877*AI$2*IF($FC877="V",1,-1)*IF($Q877="Fixo",(CW877-INDEX('Curva Forward'!$C$5:$AN$13,MATCH(CONCATENATE(BD_COMERCIAL!$K877," ",BD_COMERCIAL!$L877),'Curva Forward'!$B$5:$B$13,0),MATCH(FU$4,'Curva Forward'!$C$4:$AN$4,0))),CW877)</f>
        <v>0</v>
      </c>
      <c r="FV877" s="200">
        <f>AJ877*AJ$2*IF($FC877="V",1,-1)*IF($Q877="Fixo",(CX877-INDEX('Curva Forward'!$C$5:$AN$13,MATCH(CONCATENATE(BD_COMERCIAL!$K877," ",BD_COMERCIAL!$L877),'Curva Forward'!$B$5:$B$13,0),MATCH(FV$4,'Curva Forward'!$C$4:$AN$4,0))),CX877)</f>
        <v>0</v>
      </c>
      <c r="FW877" s="200">
        <f>AK877*AK$2*IF($FC877="V",1,-1)*IF($Q877="Fixo",(CY877-INDEX('Curva Forward'!$C$5:$AN$13,MATCH(CONCATENATE(BD_COMERCIAL!$K877," ",BD_COMERCIAL!$L877),'Curva Forward'!$B$5:$B$13,0),MATCH(FW$4,'Curva Forward'!$C$4:$AN$4,0))),CY877)</f>
        <v>0</v>
      </c>
      <c r="FX877" s="200">
        <f>AL877*AL$2*IF($FC877="V",1,-1)*IF($Q877="Fixo",(CZ877-INDEX('Curva Forward'!$C$5:$AN$13,MATCH(CONCATENATE(BD_COMERCIAL!$K877," ",BD_COMERCIAL!$L877),'Curva Forward'!$B$5:$B$13,0),MATCH(FX$4,'Curva Forward'!$C$4:$AN$4,0))),CZ877)</f>
        <v>0</v>
      </c>
      <c r="FY877" s="200">
        <f>AM877*AM$2*IF($FC877="V",1,-1)*IF($Q877="Fixo",(DA877-INDEX('Curva Forward'!$C$5:$AN$13,MATCH(CONCATENATE(BD_COMERCIAL!$K877," ",BD_COMERCIAL!$L877),'Curva Forward'!$B$5:$B$13,0),MATCH(FY$4,'Curva Forward'!$C$4:$AN$4,0))),DA877)</f>
        <v>0</v>
      </c>
      <c r="FZ877" s="200">
        <f>AN877*AN$2*IF($FC877="V",1,-1)*IF($Q877="Fixo",(DB877-INDEX('Curva Forward'!$C$5:$AN$13,MATCH(CONCATENATE(BD_COMERCIAL!$K877," ",BD_COMERCIAL!$L877),'Curva Forward'!$B$5:$B$13,0),MATCH(FZ$4,'Curva Forward'!$C$4:$AN$4,0))),DB877)</f>
        <v>0</v>
      </c>
      <c r="GA877" s="200">
        <f>AO877*AO$2*IF($FC877="V",1,-1)*IF($Q877="Fixo",(DC877-INDEX('Curva Forward'!$C$5:$AN$13,MATCH(CONCATENATE(BD_COMERCIAL!$K877," ",BD_COMERCIAL!$L877),'Curva Forward'!$B$5:$B$13,0),MATCH(GA$4,'Curva Forward'!$C$4:$AN$4,0))),DC877)</f>
        <v>0</v>
      </c>
      <c r="GB877" s="200">
        <f>AP877*AP$2*IF($FC877="V",1,-1)*IF($Q877="Fixo",(DD877-INDEX('Curva Forward'!$C$5:$AN$13,MATCH(CONCATENATE(BD_COMERCIAL!$K877," ",BD_COMERCIAL!$L877),'Curva Forward'!$B$5:$B$13,0),MATCH(GB$4,'Curva Forward'!$C$4:$AN$4,0))),DD877)</f>
        <v>0</v>
      </c>
      <c r="GC877" s="200">
        <f>AQ877*AQ$2*IF($FC877="V",1,-1)*IF($Q877="Fixo",(DE877-INDEX('Curva Forward'!$C$5:$AN$13,MATCH(CONCATENATE(BD_COMERCIAL!$K877," ",BD_COMERCIAL!$L877),'Curva Forward'!$B$5:$B$13,0),MATCH(GC$4,'Curva Forward'!$C$4:$AN$4,0))),DE877)</f>
        <v>0</v>
      </c>
      <c r="GD877" s="200">
        <f>AR877*AR$2*IF($FC877="V",1,-1)*IF($Q877="Fixo",(DF877-INDEX('Curva Forward'!$C$5:$AN$13,MATCH(CONCATENATE(BD_COMERCIAL!$K877," ",BD_COMERCIAL!$L877),'Curva Forward'!$B$5:$B$13,0),MATCH(GD$4,'Curva Forward'!$C$4:$AN$4,0))),DF877)</f>
        <v>0</v>
      </c>
      <c r="GE877" s="200">
        <f>AS877*AS$2*IF($FC877="V",1,-1)*IF($Q877="Fixo",(DG877-INDEX('Curva Forward'!$C$5:$AN$13,MATCH(CONCATENATE(BD_COMERCIAL!$K877," ",BD_COMERCIAL!$L877),'Curva Forward'!$B$5:$B$13,0),MATCH(GE$4,'Curva Forward'!$C$4:$AN$4,0))),DG877)</f>
        <v>0</v>
      </c>
      <c r="GF877" s="200">
        <f>AT877*AT$2*IF($FC877="V",1,-1)*IF($Q877="Fixo",(DH877-INDEX('Curva Forward'!$C$5:$AN$13,MATCH(CONCATENATE(BD_COMERCIAL!$K877," ",BD_COMERCIAL!$L877),'Curva Forward'!$B$5:$B$13,0),MATCH(GF$4,'Curva Forward'!$C$4:$AN$4,0))),DH877)</f>
        <v>0</v>
      </c>
      <c r="GG877" s="200">
        <f>AU877*AU$2*IF($FC877="V",1,-1)*IF($Q877="Fixo",(DI877-INDEX('Curva Forward'!$C$5:$AN$13,MATCH(CONCATENATE(BD_COMERCIAL!$K877," ",BD_COMERCIAL!$L877),'Curva Forward'!$B$5:$B$13,0),MATCH(GG$4,'Curva Forward'!$C$4:$AN$4,0))),DI877)</f>
        <v>0</v>
      </c>
      <c r="GH877" s="200">
        <f>AV877*AV$2*IF($FC877="V",1,-1)*IF($Q877="Fixo",(DJ877-INDEX('Curva Forward'!$C$5:$AN$13,MATCH(CONCATENATE(BD_COMERCIAL!$K877," ",BD_COMERCIAL!$L877),'Curva Forward'!$B$5:$B$13,0),MATCH(GH$4,'Curva Forward'!$C$4:$AN$4,0))),DJ877)</f>
        <v>0</v>
      </c>
      <c r="GI877" s="200">
        <f>AW877*AW$2*IF($FC877="V",1,-1)*IF($Q877="Fixo",(DK877-INDEX('Curva Forward'!$C$5:$AN$13,MATCH(CONCATENATE(BD_COMERCIAL!$K877," ",BD_COMERCIAL!$L877),'Curva Forward'!$B$5:$B$13,0),MATCH(GI$4,'Curva Forward'!$C$4:$AN$4,0))),DK877)</f>
        <v>0</v>
      </c>
      <c r="GJ877" s="200">
        <f>AX877*AX$2*IF($FC877="V",1,-1)*IF($Q877="Fixo",(DL877-INDEX('Curva Forward'!$C$5:$AN$13,MATCH(CONCATENATE(BD_COMERCIAL!$K877," ",BD_COMERCIAL!$L877),'Curva Forward'!$B$5:$B$13,0),MATCH(GJ$4,'Curva Forward'!$C$4:$AN$4,0))),DL877)</f>
        <v>0</v>
      </c>
      <c r="GK877" s="200">
        <f>AY877*AY$2*IF($FC877="V",1,-1)*IF($Q877="Fixo",(DM877-INDEX('Curva Forward'!$C$5:$AN$13,MATCH(CONCATENATE(BD_COMERCIAL!$K877," ",BD_COMERCIAL!$L877),'Curva Forward'!$B$5:$B$13,0),MATCH(GK$4,'Curva Forward'!$C$4:$AN$4,0))),DM877)</f>
        <v>0</v>
      </c>
      <c r="GL877" s="200">
        <f>IF(EZ877="",0,CL877*CL$2*IF($FC877="V",1,-1)*IF($Q877="Fixo",(EZ877-INDEX('Curva Forward'!$C$5:$AN$13,MATCH(CONCATENATE(BD_COMERCIAL!$K877," ",BD_COMERCIAL!$L877),'Curva Forward'!$B$5:$B$13,0),MATCH(GL$4,'Curva Forward'!$C$4:$AN$4,0))),EZ877))</f>
        <v>0</v>
      </c>
      <c r="GM877" s="200">
        <f>IF(FA877="",0,CM877*CM$2*IF($FC877="V",1,-1)*IF($Q877="Fixo",(FA877-INDEX('Curva Forward'!$C$5:$AN$13,MATCH(CONCATENATE(BD_COMERCIAL!$K877," ",BD_COMERCIAL!$L877),'Curva Forward'!$B$5:$B$13,0),MATCH(GM$4,'Curva Forward'!$C$4:$AN$4,0))),FA877))</f>
        <v>0</v>
      </c>
      <c r="GN877" s="200">
        <f>IF(FB877="",0,CN877*CN$2*IF($FC877="V",1,-1)*IF($Q877="Fixo",(FB877-INDEX('Curva Forward'!$C$5:$AN$13,MATCH(CONCATENATE(BD_COMERCIAL!$K877," ",BD_COMERCIAL!$L877),'Curva Forward'!$B$5:$B$13,0),MATCH(GN$4,'Curva Forward'!$C$4:$AN$4,0))),FB877))</f>
        <v>0</v>
      </c>
      <c r="GO877" s="201">
        <f t="shared" ca="1" si="270"/>
        <v>0</v>
      </c>
      <c r="GP877" s="201">
        <f t="shared" ca="1" si="271"/>
        <v>0</v>
      </c>
    </row>
    <row r="878" spans="1:198" ht="15" customHeight="1" x14ac:dyDescent="0.25">
      <c r="A878" s="6"/>
      <c r="B878" s="7"/>
      <c r="C878" s="8"/>
      <c r="D878" s="9"/>
      <c r="E878" s="9"/>
      <c r="F878" s="113"/>
      <c r="G878" s="10"/>
      <c r="H878" s="113"/>
      <c r="I878" s="9"/>
      <c r="J878" s="166"/>
      <c r="K878" s="10"/>
      <c r="L878" s="84"/>
      <c r="M878" s="11"/>
      <c r="N878" s="12"/>
      <c r="O878" s="10"/>
      <c r="P878" s="84"/>
      <c r="Q878" s="84"/>
      <c r="R878" s="10"/>
      <c r="S878" s="14"/>
      <c r="T878" s="11"/>
      <c r="U878" s="12"/>
      <c r="V878" s="257" t="str">
        <f ca="1">IF(U878="","",
IF(U878="NA","",
IFERROR(VLOOKUP(EOMONTH(M878,-2)+1,IPCA!$A:$B,2,0),
VLOOKUP(EOMONTH(TODAY(),-2)+1,IPCA!$A:$B,2,0))/
VLOOKUP(EOMONTH(U878,-2)+1,IPCA!$A:$B,2,0)*
P878))</f>
        <v/>
      </c>
      <c r="W878" s="84"/>
      <c r="X878" s="13"/>
      <c r="Y878" s="166"/>
      <c r="AA878" s="108"/>
      <c r="AB878" s="15"/>
      <c r="AM878" s="6"/>
      <c r="AN878" s="15"/>
      <c r="AY878" s="6"/>
      <c r="AZ878" s="15"/>
      <c r="BK878" s="6"/>
      <c r="BL878" s="15"/>
      <c r="BW878" s="6"/>
      <c r="BX878" s="15"/>
      <c r="CI878" s="6"/>
      <c r="CJ878" s="16" t="str">
        <f t="shared" si="260"/>
        <v/>
      </c>
      <c r="CK878" s="16" t="str">
        <f t="shared" si="261"/>
        <v/>
      </c>
      <c r="CL878" s="16" t="str">
        <f t="shared" si="262"/>
        <v/>
      </c>
      <c r="CM878" s="16" t="str">
        <f t="shared" si="263"/>
        <v/>
      </c>
      <c r="CN878" s="16" t="str">
        <f t="shared" si="264"/>
        <v/>
      </c>
      <c r="CO878" s="18"/>
      <c r="CP878" s="15"/>
      <c r="DA878" s="6"/>
      <c r="DB878" s="15"/>
      <c r="DM878" s="6"/>
      <c r="DN878" s="15"/>
      <c r="DY878" s="6"/>
      <c r="DZ878" s="15"/>
      <c r="EK878" s="6"/>
      <c r="EL878" s="15"/>
      <c r="EW878" s="6"/>
      <c r="EX878" s="16" t="str">
        <f t="shared" si="272"/>
        <v/>
      </c>
      <c r="EY878" s="16" t="str">
        <f t="shared" si="273"/>
        <v/>
      </c>
      <c r="EZ878" s="16" t="str">
        <f t="shared" si="274"/>
        <v/>
      </c>
      <c r="FA878" s="16" t="str">
        <f t="shared" si="275"/>
        <v/>
      </c>
      <c r="FB878" s="160" t="str">
        <f t="shared" si="276"/>
        <v/>
      </c>
      <c r="FD878" s="20"/>
      <c r="FE878"/>
      <c r="FH878" s="284">
        <f t="shared" ca="1" si="265"/>
        <v>0</v>
      </c>
      <c r="FI878" s="208">
        <f t="shared" si="266"/>
        <v>0</v>
      </c>
      <c r="FK878">
        <f t="shared" si="267"/>
        <v>0</v>
      </c>
      <c r="FL878" s="201">
        <f t="shared" ca="1" si="268"/>
        <v>0</v>
      </c>
      <c r="FM878" s="201">
        <f t="shared" ca="1" si="269"/>
        <v>0</v>
      </c>
      <c r="FN878" s="200">
        <f>AB878*AB$2*IF($FC878="V",1,-1)*IF($Q878="Fixo",(CP878-INDEX('Curva Forward'!$C$5:$AN$13,MATCH(CONCATENATE(BD_COMERCIAL!$K878," ",BD_COMERCIAL!$L878),'Curva Forward'!$B$5:$B$13,0),MATCH(FN$4,'Curva Forward'!$C$4:$AN$4,0))),CP878)</f>
        <v>0</v>
      </c>
      <c r="FO878" s="200">
        <f>AC878*AC$2*IF($FC878="V",1,-1)*IF($Q878="Fixo",(CQ878-INDEX('Curva Forward'!$C$5:$AN$13,MATCH(CONCATENATE(BD_COMERCIAL!$K878," ",BD_COMERCIAL!$L878),'Curva Forward'!$B$5:$B$13,0),MATCH(FO$4,'Curva Forward'!$C$4:$AN$4,0))),CQ878)</f>
        <v>0</v>
      </c>
      <c r="FP878" s="200">
        <f>AD878*AD$2*IF($FC878="V",1,-1)*IF($Q878="Fixo",(CR878-INDEX('Curva Forward'!$C$5:$AN$13,MATCH(CONCATENATE(BD_COMERCIAL!$K878," ",BD_COMERCIAL!$L878),'Curva Forward'!$B$5:$B$13,0),MATCH(FP$4,'Curva Forward'!$C$4:$AN$4,0))),CR878)</f>
        <v>0</v>
      </c>
      <c r="FQ878" s="200">
        <f>AE878*AE$2*IF($FC878="V",1,-1)*IF($Q878="Fixo",(CS878-INDEX('Curva Forward'!$C$5:$AN$13,MATCH(CONCATENATE(BD_COMERCIAL!$K878," ",BD_COMERCIAL!$L878),'Curva Forward'!$B$5:$B$13,0),MATCH(FQ$4,'Curva Forward'!$C$4:$AN$4,0))),CS878)</f>
        <v>0</v>
      </c>
      <c r="FR878" s="200">
        <f>AF878*AF$2*IF($FC878="V",1,-1)*IF($Q878="Fixo",(CT878-INDEX('Curva Forward'!$C$5:$AN$13,MATCH(CONCATENATE(BD_COMERCIAL!$K878," ",BD_COMERCIAL!$L878),'Curva Forward'!$B$5:$B$13,0),MATCH(FR$4,'Curva Forward'!$C$4:$AN$4,0))),CT878)</f>
        <v>0</v>
      </c>
      <c r="FS878" s="200">
        <f>AG878*AG$2*IF($FC878="V",1,-1)*IF($Q878="Fixo",(CU878-INDEX('Curva Forward'!$C$5:$AN$13,MATCH(CONCATENATE(BD_COMERCIAL!$K878," ",BD_COMERCIAL!$L878),'Curva Forward'!$B$5:$B$13,0),MATCH(FS$4,'Curva Forward'!$C$4:$AN$4,0))),CU878)</f>
        <v>0</v>
      </c>
      <c r="FT878" s="200">
        <f>AH878*AH$2*IF($FC878="V",1,-1)*IF($Q878="Fixo",(CV878-INDEX('Curva Forward'!$C$5:$AN$13,MATCH(CONCATENATE(BD_COMERCIAL!$K878," ",BD_COMERCIAL!$L878),'Curva Forward'!$B$5:$B$13,0),MATCH(FT$4,'Curva Forward'!$C$4:$AN$4,0))),CV878)</f>
        <v>0</v>
      </c>
      <c r="FU878" s="200">
        <f>AI878*AI$2*IF($FC878="V",1,-1)*IF($Q878="Fixo",(CW878-INDEX('Curva Forward'!$C$5:$AN$13,MATCH(CONCATENATE(BD_COMERCIAL!$K878," ",BD_COMERCIAL!$L878),'Curva Forward'!$B$5:$B$13,0),MATCH(FU$4,'Curva Forward'!$C$4:$AN$4,0))),CW878)</f>
        <v>0</v>
      </c>
      <c r="FV878" s="200">
        <f>AJ878*AJ$2*IF($FC878="V",1,-1)*IF($Q878="Fixo",(CX878-INDEX('Curva Forward'!$C$5:$AN$13,MATCH(CONCATENATE(BD_COMERCIAL!$K878," ",BD_COMERCIAL!$L878),'Curva Forward'!$B$5:$B$13,0),MATCH(FV$4,'Curva Forward'!$C$4:$AN$4,0))),CX878)</f>
        <v>0</v>
      </c>
      <c r="FW878" s="200">
        <f>AK878*AK$2*IF($FC878="V",1,-1)*IF($Q878="Fixo",(CY878-INDEX('Curva Forward'!$C$5:$AN$13,MATCH(CONCATENATE(BD_COMERCIAL!$K878," ",BD_COMERCIAL!$L878),'Curva Forward'!$B$5:$B$13,0),MATCH(FW$4,'Curva Forward'!$C$4:$AN$4,0))),CY878)</f>
        <v>0</v>
      </c>
      <c r="FX878" s="200">
        <f>AL878*AL$2*IF($FC878="V",1,-1)*IF($Q878="Fixo",(CZ878-INDEX('Curva Forward'!$C$5:$AN$13,MATCH(CONCATENATE(BD_COMERCIAL!$K878," ",BD_COMERCIAL!$L878),'Curva Forward'!$B$5:$B$13,0),MATCH(FX$4,'Curva Forward'!$C$4:$AN$4,0))),CZ878)</f>
        <v>0</v>
      </c>
      <c r="FY878" s="200">
        <f>AM878*AM$2*IF($FC878="V",1,-1)*IF($Q878="Fixo",(DA878-INDEX('Curva Forward'!$C$5:$AN$13,MATCH(CONCATENATE(BD_COMERCIAL!$K878," ",BD_COMERCIAL!$L878),'Curva Forward'!$B$5:$B$13,0),MATCH(FY$4,'Curva Forward'!$C$4:$AN$4,0))),DA878)</f>
        <v>0</v>
      </c>
      <c r="FZ878" s="200">
        <f>AN878*AN$2*IF($FC878="V",1,-1)*IF($Q878="Fixo",(DB878-INDEX('Curva Forward'!$C$5:$AN$13,MATCH(CONCATENATE(BD_COMERCIAL!$K878," ",BD_COMERCIAL!$L878),'Curva Forward'!$B$5:$B$13,0),MATCH(FZ$4,'Curva Forward'!$C$4:$AN$4,0))),DB878)</f>
        <v>0</v>
      </c>
      <c r="GA878" s="200">
        <f>AO878*AO$2*IF($FC878="V",1,-1)*IF($Q878="Fixo",(DC878-INDEX('Curva Forward'!$C$5:$AN$13,MATCH(CONCATENATE(BD_COMERCIAL!$K878," ",BD_COMERCIAL!$L878),'Curva Forward'!$B$5:$B$13,0),MATCH(GA$4,'Curva Forward'!$C$4:$AN$4,0))),DC878)</f>
        <v>0</v>
      </c>
      <c r="GB878" s="200">
        <f>AP878*AP$2*IF($FC878="V",1,-1)*IF($Q878="Fixo",(DD878-INDEX('Curva Forward'!$C$5:$AN$13,MATCH(CONCATENATE(BD_COMERCIAL!$K878," ",BD_COMERCIAL!$L878),'Curva Forward'!$B$5:$B$13,0),MATCH(GB$4,'Curva Forward'!$C$4:$AN$4,0))),DD878)</f>
        <v>0</v>
      </c>
      <c r="GC878" s="200">
        <f>AQ878*AQ$2*IF($FC878="V",1,-1)*IF($Q878="Fixo",(DE878-INDEX('Curva Forward'!$C$5:$AN$13,MATCH(CONCATENATE(BD_COMERCIAL!$K878," ",BD_COMERCIAL!$L878),'Curva Forward'!$B$5:$B$13,0),MATCH(GC$4,'Curva Forward'!$C$4:$AN$4,0))),DE878)</f>
        <v>0</v>
      </c>
      <c r="GD878" s="200">
        <f>AR878*AR$2*IF($FC878="V",1,-1)*IF($Q878="Fixo",(DF878-INDEX('Curva Forward'!$C$5:$AN$13,MATCH(CONCATENATE(BD_COMERCIAL!$K878," ",BD_COMERCIAL!$L878),'Curva Forward'!$B$5:$B$13,0),MATCH(GD$4,'Curva Forward'!$C$4:$AN$4,0))),DF878)</f>
        <v>0</v>
      </c>
      <c r="GE878" s="200">
        <f>AS878*AS$2*IF($FC878="V",1,-1)*IF($Q878="Fixo",(DG878-INDEX('Curva Forward'!$C$5:$AN$13,MATCH(CONCATENATE(BD_COMERCIAL!$K878," ",BD_COMERCIAL!$L878),'Curva Forward'!$B$5:$B$13,0),MATCH(GE$4,'Curva Forward'!$C$4:$AN$4,0))),DG878)</f>
        <v>0</v>
      </c>
      <c r="GF878" s="200">
        <f>AT878*AT$2*IF($FC878="V",1,-1)*IF($Q878="Fixo",(DH878-INDEX('Curva Forward'!$C$5:$AN$13,MATCH(CONCATENATE(BD_COMERCIAL!$K878," ",BD_COMERCIAL!$L878),'Curva Forward'!$B$5:$B$13,0),MATCH(GF$4,'Curva Forward'!$C$4:$AN$4,0))),DH878)</f>
        <v>0</v>
      </c>
      <c r="GG878" s="200">
        <f>AU878*AU$2*IF($FC878="V",1,-1)*IF($Q878="Fixo",(DI878-INDEX('Curva Forward'!$C$5:$AN$13,MATCH(CONCATENATE(BD_COMERCIAL!$K878," ",BD_COMERCIAL!$L878),'Curva Forward'!$B$5:$B$13,0),MATCH(GG$4,'Curva Forward'!$C$4:$AN$4,0))),DI878)</f>
        <v>0</v>
      </c>
      <c r="GH878" s="200">
        <f>AV878*AV$2*IF($FC878="V",1,-1)*IF($Q878="Fixo",(DJ878-INDEX('Curva Forward'!$C$5:$AN$13,MATCH(CONCATENATE(BD_COMERCIAL!$K878," ",BD_COMERCIAL!$L878),'Curva Forward'!$B$5:$B$13,0),MATCH(GH$4,'Curva Forward'!$C$4:$AN$4,0))),DJ878)</f>
        <v>0</v>
      </c>
      <c r="GI878" s="200">
        <f>AW878*AW$2*IF($FC878="V",1,-1)*IF($Q878="Fixo",(DK878-INDEX('Curva Forward'!$C$5:$AN$13,MATCH(CONCATENATE(BD_COMERCIAL!$K878," ",BD_COMERCIAL!$L878),'Curva Forward'!$B$5:$B$13,0),MATCH(GI$4,'Curva Forward'!$C$4:$AN$4,0))),DK878)</f>
        <v>0</v>
      </c>
      <c r="GJ878" s="200">
        <f>AX878*AX$2*IF($FC878="V",1,-1)*IF($Q878="Fixo",(DL878-INDEX('Curva Forward'!$C$5:$AN$13,MATCH(CONCATENATE(BD_COMERCIAL!$K878," ",BD_COMERCIAL!$L878),'Curva Forward'!$B$5:$B$13,0),MATCH(GJ$4,'Curva Forward'!$C$4:$AN$4,0))),DL878)</f>
        <v>0</v>
      </c>
      <c r="GK878" s="200">
        <f>AY878*AY$2*IF($FC878="V",1,-1)*IF($Q878="Fixo",(DM878-INDEX('Curva Forward'!$C$5:$AN$13,MATCH(CONCATENATE(BD_COMERCIAL!$K878," ",BD_COMERCIAL!$L878),'Curva Forward'!$B$5:$B$13,0),MATCH(GK$4,'Curva Forward'!$C$4:$AN$4,0))),DM878)</f>
        <v>0</v>
      </c>
      <c r="GL878" s="200">
        <f>IF(EZ878="",0,CL878*CL$2*IF($FC878="V",1,-1)*IF($Q878="Fixo",(EZ878-INDEX('Curva Forward'!$C$5:$AN$13,MATCH(CONCATENATE(BD_COMERCIAL!$K878," ",BD_COMERCIAL!$L878),'Curva Forward'!$B$5:$B$13,0),MATCH(GL$4,'Curva Forward'!$C$4:$AN$4,0))),EZ878))</f>
        <v>0</v>
      </c>
      <c r="GM878" s="200">
        <f>IF(FA878="",0,CM878*CM$2*IF($FC878="V",1,-1)*IF($Q878="Fixo",(FA878-INDEX('Curva Forward'!$C$5:$AN$13,MATCH(CONCATENATE(BD_COMERCIAL!$K878," ",BD_COMERCIAL!$L878),'Curva Forward'!$B$5:$B$13,0),MATCH(GM$4,'Curva Forward'!$C$4:$AN$4,0))),FA878))</f>
        <v>0</v>
      </c>
      <c r="GN878" s="200">
        <f>IF(FB878="",0,CN878*CN$2*IF($FC878="V",1,-1)*IF($Q878="Fixo",(FB878-INDEX('Curva Forward'!$C$5:$AN$13,MATCH(CONCATENATE(BD_COMERCIAL!$K878," ",BD_COMERCIAL!$L878),'Curva Forward'!$B$5:$B$13,0),MATCH(GN$4,'Curva Forward'!$C$4:$AN$4,0))),FB878))</f>
        <v>0</v>
      </c>
      <c r="GO878" s="201">
        <f t="shared" ca="1" si="270"/>
        <v>0</v>
      </c>
      <c r="GP878" s="201">
        <f t="shared" ca="1" si="271"/>
        <v>0</v>
      </c>
    </row>
    <row r="879" spans="1:198" ht="15" customHeight="1" x14ac:dyDescent="0.25">
      <c r="A879" s="6"/>
      <c r="B879" s="7"/>
      <c r="C879" s="8"/>
      <c r="D879" s="9"/>
      <c r="E879" s="9"/>
      <c r="F879" s="113"/>
      <c r="G879" s="10"/>
      <c r="H879" s="113"/>
      <c r="I879" s="9"/>
      <c r="J879" s="166"/>
      <c r="K879" s="10"/>
      <c r="L879" s="84"/>
      <c r="M879" s="11"/>
      <c r="N879" s="12"/>
      <c r="O879" s="10"/>
      <c r="P879" s="84"/>
      <c r="Q879" s="84"/>
      <c r="R879" s="10"/>
      <c r="S879" s="14"/>
      <c r="T879" s="11"/>
      <c r="U879" s="12"/>
      <c r="V879" s="257" t="str">
        <f ca="1">IF(U879="","",
IF(U879="NA","",
IFERROR(VLOOKUP(EOMONTH(M879,-2)+1,IPCA!$A:$B,2,0),
VLOOKUP(EOMONTH(TODAY(),-2)+1,IPCA!$A:$B,2,0))/
VLOOKUP(EOMONTH(U879,-2)+1,IPCA!$A:$B,2,0)*
P879))</f>
        <v/>
      </c>
      <c r="W879" s="84"/>
      <c r="X879" s="13"/>
      <c r="Y879" s="166"/>
      <c r="AA879" s="108"/>
      <c r="AB879" s="15"/>
      <c r="AM879" s="6"/>
      <c r="AN879" s="15"/>
      <c r="AY879" s="6"/>
      <c r="AZ879" s="15"/>
      <c r="BK879" s="6"/>
      <c r="BL879" s="15"/>
      <c r="BW879" s="6"/>
      <c r="BX879" s="15"/>
      <c r="CI879" s="6"/>
      <c r="CJ879" s="16" t="str">
        <f t="shared" si="260"/>
        <v/>
      </c>
      <c r="CK879" s="16" t="str">
        <f t="shared" si="261"/>
        <v/>
      </c>
      <c r="CL879" s="16" t="str">
        <f t="shared" si="262"/>
        <v/>
      </c>
      <c r="CM879" s="16" t="str">
        <f t="shared" si="263"/>
        <v/>
      </c>
      <c r="CN879" s="16" t="str">
        <f t="shared" si="264"/>
        <v/>
      </c>
      <c r="CO879" s="18"/>
      <c r="CP879" s="15"/>
      <c r="DA879" s="6"/>
      <c r="DB879" s="15"/>
      <c r="DM879" s="6"/>
      <c r="DN879" s="15"/>
      <c r="DY879" s="6"/>
      <c r="DZ879" s="15"/>
      <c r="EK879" s="6"/>
      <c r="EL879" s="15"/>
      <c r="EW879" s="6"/>
      <c r="EX879" s="16" t="str">
        <f t="shared" si="272"/>
        <v/>
      </c>
      <c r="EY879" s="16" t="str">
        <f t="shared" si="273"/>
        <v/>
      </c>
      <c r="EZ879" s="16" t="str">
        <f t="shared" si="274"/>
        <v/>
      </c>
      <c r="FA879" s="16" t="str">
        <f t="shared" si="275"/>
        <v/>
      </c>
      <c r="FB879" s="160" t="str">
        <f t="shared" si="276"/>
        <v/>
      </c>
      <c r="FD879" s="20"/>
      <c r="FE879"/>
      <c r="FH879" s="284">
        <f t="shared" ca="1" si="265"/>
        <v>0</v>
      </c>
      <c r="FI879" s="208">
        <f t="shared" si="266"/>
        <v>0</v>
      </c>
      <c r="FK879">
        <f t="shared" si="267"/>
        <v>0</v>
      </c>
      <c r="FL879" s="201">
        <f t="shared" ca="1" si="268"/>
        <v>0</v>
      </c>
      <c r="FM879" s="201">
        <f t="shared" ca="1" si="269"/>
        <v>0</v>
      </c>
      <c r="FN879" s="200">
        <f>AB879*AB$2*IF($FC879="V",1,-1)*IF($Q879="Fixo",(CP879-INDEX('Curva Forward'!$C$5:$AN$13,MATCH(CONCATENATE(BD_COMERCIAL!$K879," ",BD_COMERCIAL!$L879),'Curva Forward'!$B$5:$B$13,0),MATCH(FN$4,'Curva Forward'!$C$4:$AN$4,0))),CP879)</f>
        <v>0</v>
      </c>
      <c r="FO879" s="200">
        <f>AC879*AC$2*IF($FC879="V",1,-1)*IF($Q879="Fixo",(CQ879-INDEX('Curva Forward'!$C$5:$AN$13,MATCH(CONCATENATE(BD_COMERCIAL!$K879," ",BD_COMERCIAL!$L879),'Curva Forward'!$B$5:$B$13,0),MATCH(FO$4,'Curva Forward'!$C$4:$AN$4,0))),CQ879)</f>
        <v>0</v>
      </c>
      <c r="FP879" s="200">
        <f>AD879*AD$2*IF($FC879="V",1,-1)*IF($Q879="Fixo",(CR879-INDEX('Curva Forward'!$C$5:$AN$13,MATCH(CONCATENATE(BD_COMERCIAL!$K879," ",BD_COMERCIAL!$L879),'Curva Forward'!$B$5:$B$13,0),MATCH(FP$4,'Curva Forward'!$C$4:$AN$4,0))),CR879)</f>
        <v>0</v>
      </c>
      <c r="FQ879" s="200">
        <f>AE879*AE$2*IF($FC879="V",1,-1)*IF($Q879="Fixo",(CS879-INDEX('Curva Forward'!$C$5:$AN$13,MATCH(CONCATENATE(BD_COMERCIAL!$K879," ",BD_COMERCIAL!$L879),'Curva Forward'!$B$5:$B$13,0),MATCH(FQ$4,'Curva Forward'!$C$4:$AN$4,0))),CS879)</f>
        <v>0</v>
      </c>
      <c r="FR879" s="200">
        <f>AF879*AF$2*IF($FC879="V",1,-1)*IF($Q879="Fixo",(CT879-INDEX('Curva Forward'!$C$5:$AN$13,MATCH(CONCATENATE(BD_COMERCIAL!$K879," ",BD_COMERCIAL!$L879),'Curva Forward'!$B$5:$B$13,0),MATCH(FR$4,'Curva Forward'!$C$4:$AN$4,0))),CT879)</f>
        <v>0</v>
      </c>
      <c r="FS879" s="200">
        <f>AG879*AG$2*IF($FC879="V",1,-1)*IF($Q879="Fixo",(CU879-INDEX('Curva Forward'!$C$5:$AN$13,MATCH(CONCATENATE(BD_COMERCIAL!$K879," ",BD_COMERCIAL!$L879),'Curva Forward'!$B$5:$B$13,0),MATCH(FS$4,'Curva Forward'!$C$4:$AN$4,0))),CU879)</f>
        <v>0</v>
      </c>
      <c r="FT879" s="200">
        <f>AH879*AH$2*IF($FC879="V",1,-1)*IF($Q879="Fixo",(CV879-INDEX('Curva Forward'!$C$5:$AN$13,MATCH(CONCATENATE(BD_COMERCIAL!$K879," ",BD_COMERCIAL!$L879),'Curva Forward'!$B$5:$B$13,0),MATCH(FT$4,'Curva Forward'!$C$4:$AN$4,0))),CV879)</f>
        <v>0</v>
      </c>
      <c r="FU879" s="200">
        <f>AI879*AI$2*IF($FC879="V",1,-1)*IF($Q879="Fixo",(CW879-INDEX('Curva Forward'!$C$5:$AN$13,MATCH(CONCATENATE(BD_COMERCIAL!$K879," ",BD_COMERCIAL!$L879),'Curva Forward'!$B$5:$B$13,0),MATCH(FU$4,'Curva Forward'!$C$4:$AN$4,0))),CW879)</f>
        <v>0</v>
      </c>
      <c r="FV879" s="200">
        <f>AJ879*AJ$2*IF($FC879="V",1,-1)*IF($Q879="Fixo",(CX879-INDEX('Curva Forward'!$C$5:$AN$13,MATCH(CONCATENATE(BD_COMERCIAL!$K879," ",BD_COMERCIAL!$L879),'Curva Forward'!$B$5:$B$13,0),MATCH(FV$4,'Curva Forward'!$C$4:$AN$4,0))),CX879)</f>
        <v>0</v>
      </c>
      <c r="FW879" s="200">
        <f>AK879*AK$2*IF($FC879="V",1,-1)*IF($Q879="Fixo",(CY879-INDEX('Curva Forward'!$C$5:$AN$13,MATCH(CONCATENATE(BD_COMERCIAL!$K879," ",BD_COMERCIAL!$L879),'Curva Forward'!$B$5:$B$13,0),MATCH(FW$4,'Curva Forward'!$C$4:$AN$4,0))),CY879)</f>
        <v>0</v>
      </c>
      <c r="FX879" s="200">
        <f>AL879*AL$2*IF($FC879="V",1,-1)*IF($Q879="Fixo",(CZ879-INDEX('Curva Forward'!$C$5:$AN$13,MATCH(CONCATENATE(BD_COMERCIAL!$K879," ",BD_COMERCIAL!$L879),'Curva Forward'!$B$5:$B$13,0),MATCH(FX$4,'Curva Forward'!$C$4:$AN$4,0))),CZ879)</f>
        <v>0</v>
      </c>
      <c r="FY879" s="200">
        <f>AM879*AM$2*IF($FC879="V",1,-1)*IF($Q879="Fixo",(DA879-INDEX('Curva Forward'!$C$5:$AN$13,MATCH(CONCATENATE(BD_COMERCIAL!$K879," ",BD_COMERCIAL!$L879),'Curva Forward'!$B$5:$B$13,0),MATCH(FY$4,'Curva Forward'!$C$4:$AN$4,0))),DA879)</f>
        <v>0</v>
      </c>
      <c r="FZ879" s="200">
        <f>AN879*AN$2*IF($FC879="V",1,-1)*IF($Q879="Fixo",(DB879-INDEX('Curva Forward'!$C$5:$AN$13,MATCH(CONCATENATE(BD_COMERCIAL!$K879," ",BD_COMERCIAL!$L879),'Curva Forward'!$B$5:$B$13,0),MATCH(FZ$4,'Curva Forward'!$C$4:$AN$4,0))),DB879)</f>
        <v>0</v>
      </c>
      <c r="GA879" s="200">
        <f>AO879*AO$2*IF($FC879="V",1,-1)*IF($Q879="Fixo",(DC879-INDEX('Curva Forward'!$C$5:$AN$13,MATCH(CONCATENATE(BD_COMERCIAL!$K879," ",BD_COMERCIAL!$L879),'Curva Forward'!$B$5:$B$13,0),MATCH(GA$4,'Curva Forward'!$C$4:$AN$4,0))),DC879)</f>
        <v>0</v>
      </c>
      <c r="GB879" s="200">
        <f>AP879*AP$2*IF($FC879="V",1,-1)*IF($Q879="Fixo",(DD879-INDEX('Curva Forward'!$C$5:$AN$13,MATCH(CONCATENATE(BD_COMERCIAL!$K879," ",BD_COMERCIAL!$L879),'Curva Forward'!$B$5:$B$13,0),MATCH(GB$4,'Curva Forward'!$C$4:$AN$4,0))),DD879)</f>
        <v>0</v>
      </c>
      <c r="GC879" s="200">
        <f>AQ879*AQ$2*IF($FC879="V",1,-1)*IF($Q879="Fixo",(DE879-INDEX('Curva Forward'!$C$5:$AN$13,MATCH(CONCATENATE(BD_COMERCIAL!$K879," ",BD_COMERCIAL!$L879),'Curva Forward'!$B$5:$B$13,0),MATCH(GC$4,'Curva Forward'!$C$4:$AN$4,0))),DE879)</f>
        <v>0</v>
      </c>
      <c r="GD879" s="200">
        <f>AR879*AR$2*IF($FC879="V",1,-1)*IF($Q879="Fixo",(DF879-INDEX('Curva Forward'!$C$5:$AN$13,MATCH(CONCATENATE(BD_COMERCIAL!$K879," ",BD_COMERCIAL!$L879),'Curva Forward'!$B$5:$B$13,0),MATCH(GD$4,'Curva Forward'!$C$4:$AN$4,0))),DF879)</f>
        <v>0</v>
      </c>
      <c r="GE879" s="200">
        <f>AS879*AS$2*IF($FC879="V",1,-1)*IF($Q879="Fixo",(DG879-INDEX('Curva Forward'!$C$5:$AN$13,MATCH(CONCATENATE(BD_COMERCIAL!$K879," ",BD_COMERCIAL!$L879),'Curva Forward'!$B$5:$B$13,0),MATCH(GE$4,'Curva Forward'!$C$4:$AN$4,0))),DG879)</f>
        <v>0</v>
      </c>
      <c r="GF879" s="200">
        <f>AT879*AT$2*IF($FC879="V",1,-1)*IF($Q879="Fixo",(DH879-INDEX('Curva Forward'!$C$5:$AN$13,MATCH(CONCATENATE(BD_COMERCIAL!$K879," ",BD_COMERCIAL!$L879),'Curva Forward'!$B$5:$B$13,0),MATCH(GF$4,'Curva Forward'!$C$4:$AN$4,0))),DH879)</f>
        <v>0</v>
      </c>
      <c r="GG879" s="200">
        <f>AU879*AU$2*IF($FC879="V",1,-1)*IF($Q879="Fixo",(DI879-INDEX('Curva Forward'!$C$5:$AN$13,MATCH(CONCATENATE(BD_COMERCIAL!$K879," ",BD_COMERCIAL!$L879),'Curva Forward'!$B$5:$B$13,0),MATCH(GG$4,'Curva Forward'!$C$4:$AN$4,0))),DI879)</f>
        <v>0</v>
      </c>
      <c r="GH879" s="200">
        <f>AV879*AV$2*IF($FC879="V",1,-1)*IF($Q879="Fixo",(DJ879-INDEX('Curva Forward'!$C$5:$AN$13,MATCH(CONCATENATE(BD_COMERCIAL!$K879," ",BD_COMERCIAL!$L879),'Curva Forward'!$B$5:$B$13,0),MATCH(GH$4,'Curva Forward'!$C$4:$AN$4,0))),DJ879)</f>
        <v>0</v>
      </c>
      <c r="GI879" s="200">
        <f>AW879*AW$2*IF($FC879="V",1,-1)*IF($Q879="Fixo",(DK879-INDEX('Curva Forward'!$C$5:$AN$13,MATCH(CONCATENATE(BD_COMERCIAL!$K879," ",BD_COMERCIAL!$L879),'Curva Forward'!$B$5:$B$13,0),MATCH(GI$4,'Curva Forward'!$C$4:$AN$4,0))),DK879)</f>
        <v>0</v>
      </c>
      <c r="GJ879" s="200">
        <f>AX879*AX$2*IF($FC879="V",1,-1)*IF($Q879="Fixo",(DL879-INDEX('Curva Forward'!$C$5:$AN$13,MATCH(CONCATENATE(BD_COMERCIAL!$K879," ",BD_COMERCIAL!$L879),'Curva Forward'!$B$5:$B$13,0),MATCH(GJ$4,'Curva Forward'!$C$4:$AN$4,0))),DL879)</f>
        <v>0</v>
      </c>
      <c r="GK879" s="200">
        <f>AY879*AY$2*IF($FC879="V",1,-1)*IF($Q879="Fixo",(DM879-INDEX('Curva Forward'!$C$5:$AN$13,MATCH(CONCATENATE(BD_COMERCIAL!$K879," ",BD_COMERCIAL!$L879),'Curva Forward'!$B$5:$B$13,0),MATCH(GK$4,'Curva Forward'!$C$4:$AN$4,0))),DM879)</f>
        <v>0</v>
      </c>
      <c r="GL879" s="200">
        <f>IF(EZ879="",0,CL879*CL$2*IF($FC879="V",1,-1)*IF($Q879="Fixo",(EZ879-INDEX('Curva Forward'!$C$5:$AN$13,MATCH(CONCATENATE(BD_COMERCIAL!$K879," ",BD_COMERCIAL!$L879),'Curva Forward'!$B$5:$B$13,0),MATCH(GL$4,'Curva Forward'!$C$4:$AN$4,0))),EZ879))</f>
        <v>0</v>
      </c>
      <c r="GM879" s="200">
        <f>IF(FA879="",0,CM879*CM$2*IF($FC879="V",1,-1)*IF($Q879="Fixo",(FA879-INDEX('Curva Forward'!$C$5:$AN$13,MATCH(CONCATENATE(BD_COMERCIAL!$K879," ",BD_COMERCIAL!$L879),'Curva Forward'!$B$5:$B$13,0),MATCH(GM$4,'Curva Forward'!$C$4:$AN$4,0))),FA879))</f>
        <v>0</v>
      </c>
      <c r="GN879" s="200">
        <f>IF(FB879="",0,CN879*CN$2*IF($FC879="V",1,-1)*IF($Q879="Fixo",(FB879-INDEX('Curva Forward'!$C$5:$AN$13,MATCH(CONCATENATE(BD_COMERCIAL!$K879," ",BD_COMERCIAL!$L879),'Curva Forward'!$B$5:$B$13,0),MATCH(GN$4,'Curva Forward'!$C$4:$AN$4,0))),FB879))</f>
        <v>0</v>
      </c>
      <c r="GO879" s="201">
        <f t="shared" ca="1" si="270"/>
        <v>0</v>
      </c>
      <c r="GP879" s="201">
        <f t="shared" ca="1" si="271"/>
        <v>0</v>
      </c>
    </row>
    <row r="880" spans="1:198" ht="15" customHeight="1" x14ac:dyDescent="0.25">
      <c r="A880" s="6"/>
      <c r="B880" s="7"/>
      <c r="C880" s="8"/>
      <c r="D880" s="9"/>
      <c r="E880" s="9"/>
      <c r="F880" s="113"/>
      <c r="G880" s="10"/>
      <c r="H880" s="113"/>
      <c r="I880" s="9"/>
      <c r="J880" s="166"/>
      <c r="K880" s="10"/>
      <c r="L880" s="84"/>
      <c r="M880" s="11"/>
      <c r="N880" s="12"/>
      <c r="O880" s="10"/>
      <c r="P880" s="84"/>
      <c r="Q880" s="84"/>
      <c r="R880" s="10"/>
      <c r="S880" s="14"/>
      <c r="T880" s="11"/>
      <c r="U880" s="12"/>
      <c r="V880" s="257" t="str">
        <f ca="1">IF(U880="","",
IF(U880="NA","",
IFERROR(VLOOKUP(EOMONTH(M880,-2)+1,IPCA!$A:$B,2,0),
VLOOKUP(EOMONTH(TODAY(),-2)+1,IPCA!$A:$B,2,0))/
VLOOKUP(EOMONTH(U880,-2)+1,IPCA!$A:$B,2,0)*
P880))</f>
        <v/>
      </c>
      <c r="W880" s="84"/>
      <c r="X880" s="13"/>
      <c r="Y880" s="166"/>
      <c r="AA880" s="108"/>
      <c r="AB880" s="15"/>
      <c r="AM880" s="6"/>
      <c r="AN880" s="15"/>
      <c r="AY880" s="6"/>
      <c r="AZ880" s="15"/>
      <c r="BK880" s="6"/>
      <c r="BL880" s="15"/>
      <c r="BW880" s="6"/>
      <c r="BX880" s="15"/>
      <c r="CI880" s="6"/>
      <c r="CJ880" s="16" t="str">
        <f t="shared" si="260"/>
        <v/>
      </c>
      <c r="CK880" s="16" t="str">
        <f t="shared" si="261"/>
        <v/>
      </c>
      <c r="CL880" s="16" t="str">
        <f t="shared" si="262"/>
        <v/>
      </c>
      <c r="CM880" s="16" t="str">
        <f t="shared" si="263"/>
        <v/>
      </c>
      <c r="CN880" s="16" t="str">
        <f t="shared" si="264"/>
        <v/>
      </c>
      <c r="CO880" s="18"/>
      <c r="CP880" s="15"/>
      <c r="DA880" s="6"/>
      <c r="DB880" s="15"/>
      <c r="DM880" s="6"/>
      <c r="DN880" s="15"/>
      <c r="DY880" s="6"/>
      <c r="DZ880" s="15"/>
      <c r="EK880" s="6"/>
      <c r="EL880" s="15"/>
      <c r="EW880" s="6"/>
      <c r="EX880" s="16" t="str">
        <f t="shared" si="272"/>
        <v/>
      </c>
      <c r="EY880" s="16" t="str">
        <f t="shared" si="273"/>
        <v/>
      </c>
      <c r="EZ880" s="16" t="str">
        <f t="shared" si="274"/>
        <v/>
      </c>
      <c r="FA880" s="16" t="str">
        <f t="shared" si="275"/>
        <v/>
      </c>
      <c r="FB880" s="160" t="str">
        <f t="shared" si="276"/>
        <v/>
      </c>
      <c r="FD880" s="20"/>
      <c r="FE880"/>
      <c r="FH880" s="284">
        <f t="shared" ca="1" si="265"/>
        <v>0</v>
      </c>
      <c r="FI880" s="208">
        <f t="shared" si="266"/>
        <v>0</v>
      </c>
      <c r="FK880">
        <f t="shared" si="267"/>
        <v>0</v>
      </c>
      <c r="FL880" s="201">
        <f t="shared" ca="1" si="268"/>
        <v>0</v>
      </c>
      <c r="FM880" s="201">
        <f t="shared" ca="1" si="269"/>
        <v>0</v>
      </c>
      <c r="FN880" s="200">
        <f>AB880*AB$2*IF($FC880="V",1,-1)*IF($Q880="Fixo",(CP880-INDEX('Curva Forward'!$C$5:$AN$13,MATCH(CONCATENATE(BD_COMERCIAL!$K880," ",BD_COMERCIAL!$L880),'Curva Forward'!$B$5:$B$13,0),MATCH(FN$4,'Curva Forward'!$C$4:$AN$4,0))),CP880)</f>
        <v>0</v>
      </c>
      <c r="FO880" s="200">
        <f>AC880*AC$2*IF($FC880="V",1,-1)*IF($Q880="Fixo",(CQ880-INDEX('Curva Forward'!$C$5:$AN$13,MATCH(CONCATENATE(BD_COMERCIAL!$K880," ",BD_COMERCIAL!$L880),'Curva Forward'!$B$5:$B$13,0),MATCH(FO$4,'Curva Forward'!$C$4:$AN$4,0))),CQ880)</f>
        <v>0</v>
      </c>
      <c r="FP880" s="200">
        <f>AD880*AD$2*IF($FC880="V",1,-1)*IF($Q880="Fixo",(CR880-INDEX('Curva Forward'!$C$5:$AN$13,MATCH(CONCATENATE(BD_COMERCIAL!$K880," ",BD_COMERCIAL!$L880),'Curva Forward'!$B$5:$B$13,0),MATCH(FP$4,'Curva Forward'!$C$4:$AN$4,0))),CR880)</f>
        <v>0</v>
      </c>
      <c r="FQ880" s="200">
        <f>AE880*AE$2*IF($FC880="V",1,-1)*IF($Q880="Fixo",(CS880-INDEX('Curva Forward'!$C$5:$AN$13,MATCH(CONCATENATE(BD_COMERCIAL!$K880," ",BD_COMERCIAL!$L880),'Curva Forward'!$B$5:$B$13,0),MATCH(FQ$4,'Curva Forward'!$C$4:$AN$4,0))),CS880)</f>
        <v>0</v>
      </c>
      <c r="FR880" s="200">
        <f>AF880*AF$2*IF($FC880="V",1,-1)*IF($Q880="Fixo",(CT880-INDEX('Curva Forward'!$C$5:$AN$13,MATCH(CONCATENATE(BD_COMERCIAL!$K880," ",BD_COMERCIAL!$L880),'Curva Forward'!$B$5:$B$13,0),MATCH(FR$4,'Curva Forward'!$C$4:$AN$4,0))),CT880)</f>
        <v>0</v>
      </c>
      <c r="FS880" s="200">
        <f>AG880*AG$2*IF($FC880="V",1,-1)*IF($Q880="Fixo",(CU880-INDEX('Curva Forward'!$C$5:$AN$13,MATCH(CONCATENATE(BD_COMERCIAL!$K880," ",BD_COMERCIAL!$L880),'Curva Forward'!$B$5:$B$13,0),MATCH(FS$4,'Curva Forward'!$C$4:$AN$4,0))),CU880)</f>
        <v>0</v>
      </c>
      <c r="FT880" s="200">
        <f>AH880*AH$2*IF($FC880="V",1,-1)*IF($Q880="Fixo",(CV880-INDEX('Curva Forward'!$C$5:$AN$13,MATCH(CONCATENATE(BD_COMERCIAL!$K880," ",BD_COMERCIAL!$L880),'Curva Forward'!$B$5:$B$13,0),MATCH(FT$4,'Curva Forward'!$C$4:$AN$4,0))),CV880)</f>
        <v>0</v>
      </c>
      <c r="FU880" s="200">
        <f>AI880*AI$2*IF($FC880="V",1,-1)*IF($Q880="Fixo",(CW880-INDEX('Curva Forward'!$C$5:$AN$13,MATCH(CONCATENATE(BD_COMERCIAL!$K880," ",BD_COMERCIAL!$L880),'Curva Forward'!$B$5:$B$13,0),MATCH(FU$4,'Curva Forward'!$C$4:$AN$4,0))),CW880)</f>
        <v>0</v>
      </c>
      <c r="FV880" s="200">
        <f>AJ880*AJ$2*IF($FC880="V",1,-1)*IF($Q880="Fixo",(CX880-INDEX('Curva Forward'!$C$5:$AN$13,MATCH(CONCATENATE(BD_COMERCIAL!$K880," ",BD_COMERCIAL!$L880),'Curva Forward'!$B$5:$B$13,0),MATCH(FV$4,'Curva Forward'!$C$4:$AN$4,0))),CX880)</f>
        <v>0</v>
      </c>
      <c r="FW880" s="200">
        <f>AK880*AK$2*IF($FC880="V",1,-1)*IF($Q880="Fixo",(CY880-INDEX('Curva Forward'!$C$5:$AN$13,MATCH(CONCATENATE(BD_COMERCIAL!$K880," ",BD_COMERCIAL!$L880),'Curva Forward'!$B$5:$B$13,0),MATCH(FW$4,'Curva Forward'!$C$4:$AN$4,0))),CY880)</f>
        <v>0</v>
      </c>
      <c r="FX880" s="200">
        <f>AL880*AL$2*IF($FC880="V",1,-1)*IF($Q880="Fixo",(CZ880-INDEX('Curva Forward'!$C$5:$AN$13,MATCH(CONCATENATE(BD_COMERCIAL!$K880," ",BD_COMERCIAL!$L880),'Curva Forward'!$B$5:$B$13,0),MATCH(FX$4,'Curva Forward'!$C$4:$AN$4,0))),CZ880)</f>
        <v>0</v>
      </c>
      <c r="FY880" s="200">
        <f>AM880*AM$2*IF($FC880="V",1,-1)*IF($Q880="Fixo",(DA880-INDEX('Curva Forward'!$C$5:$AN$13,MATCH(CONCATENATE(BD_COMERCIAL!$K880," ",BD_COMERCIAL!$L880),'Curva Forward'!$B$5:$B$13,0),MATCH(FY$4,'Curva Forward'!$C$4:$AN$4,0))),DA880)</f>
        <v>0</v>
      </c>
      <c r="FZ880" s="200">
        <f>AN880*AN$2*IF($FC880="V",1,-1)*IF($Q880="Fixo",(DB880-INDEX('Curva Forward'!$C$5:$AN$13,MATCH(CONCATENATE(BD_COMERCIAL!$K880," ",BD_COMERCIAL!$L880),'Curva Forward'!$B$5:$B$13,0),MATCH(FZ$4,'Curva Forward'!$C$4:$AN$4,0))),DB880)</f>
        <v>0</v>
      </c>
      <c r="GA880" s="200">
        <f>AO880*AO$2*IF($FC880="V",1,-1)*IF($Q880="Fixo",(DC880-INDEX('Curva Forward'!$C$5:$AN$13,MATCH(CONCATENATE(BD_COMERCIAL!$K880," ",BD_COMERCIAL!$L880),'Curva Forward'!$B$5:$B$13,0),MATCH(GA$4,'Curva Forward'!$C$4:$AN$4,0))),DC880)</f>
        <v>0</v>
      </c>
      <c r="GB880" s="200">
        <f>AP880*AP$2*IF($FC880="V",1,-1)*IF($Q880="Fixo",(DD880-INDEX('Curva Forward'!$C$5:$AN$13,MATCH(CONCATENATE(BD_COMERCIAL!$K880," ",BD_COMERCIAL!$L880),'Curva Forward'!$B$5:$B$13,0),MATCH(GB$4,'Curva Forward'!$C$4:$AN$4,0))),DD880)</f>
        <v>0</v>
      </c>
      <c r="GC880" s="200">
        <f>AQ880*AQ$2*IF($FC880="V",1,-1)*IF($Q880="Fixo",(DE880-INDEX('Curva Forward'!$C$5:$AN$13,MATCH(CONCATENATE(BD_COMERCIAL!$K880," ",BD_COMERCIAL!$L880),'Curva Forward'!$B$5:$B$13,0),MATCH(GC$4,'Curva Forward'!$C$4:$AN$4,0))),DE880)</f>
        <v>0</v>
      </c>
      <c r="GD880" s="200">
        <f>AR880*AR$2*IF($FC880="V",1,-1)*IF($Q880="Fixo",(DF880-INDEX('Curva Forward'!$C$5:$AN$13,MATCH(CONCATENATE(BD_COMERCIAL!$K880," ",BD_COMERCIAL!$L880),'Curva Forward'!$B$5:$B$13,0),MATCH(GD$4,'Curva Forward'!$C$4:$AN$4,0))),DF880)</f>
        <v>0</v>
      </c>
      <c r="GE880" s="200">
        <f>AS880*AS$2*IF($FC880="V",1,-1)*IF($Q880="Fixo",(DG880-INDEX('Curva Forward'!$C$5:$AN$13,MATCH(CONCATENATE(BD_COMERCIAL!$K880," ",BD_COMERCIAL!$L880),'Curva Forward'!$B$5:$B$13,0),MATCH(GE$4,'Curva Forward'!$C$4:$AN$4,0))),DG880)</f>
        <v>0</v>
      </c>
      <c r="GF880" s="200">
        <f>AT880*AT$2*IF($FC880="V",1,-1)*IF($Q880="Fixo",(DH880-INDEX('Curva Forward'!$C$5:$AN$13,MATCH(CONCATENATE(BD_COMERCIAL!$K880," ",BD_COMERCIAL!$L880),'Curva Forward'!$B$5:$B$13,0),MATCH(GF$4,'Curva Forward'!$C$4:$AN$4,0))),DH880)</f>
        <v>0</v>
      </c>
      <c r="GG880" s="200">
        <f>AU880*AU$2*IF($FC880="V",1,-1)*IF($Q880="Fixo",(DI880-INDEX('Curva Forward'!$C$5:$AN$13,MATCH(CONCATENATE(BD_COMERCIAL!$K880," ",BD_COMERCIAL!$L880),'Curva Forward'!$B$5:$B$13,0),MATCH(GG$4,'Curva Forward'!$C$4:$AN$4,0))),DI880)</f>
        <v>0</v>
      </c>
      <c r="GH880" s="200">
        <f>AV880*AV$2*IF($FC880="V",1,-1)*IF($Q880="Fixo",(DJ880-INDEX('Curva Forward'!$C$5:$AN$13,MATCH(CONCATENATE(BD_COMERCIAL!$K880," ",BD_COMERCIAL!$L880),'Curva Forward'!$B$5:$B$13,0),MATCH(GH$4,'Curva Forward'!$C$4:$AN$4,0))),DJ880)</f>
        <v>0</v>
      </c>
      <c r="GI880" s="200">
        <f>AW880*AW$2*IF($FC880="V",1,-1)*IF($Q880="Fixo",(DK880-INDEX('Curva Forward'!$C$5:$AN$13,MATCH(CONCATENATE(BD_COMERCIAL!$K880," ",BD_COMERCIAL!$L880),'Curva Forward'!$B$5:$B$13,0),MATCH(GI$4,'Curva Forward'!$C$4:$AN$4,0))),DK880)</f>
        <v>0</v>
      </c>
      <c r="GJ880" s="200">
        <f>AX880*AX$2*IF($FC880="V",1,-1)*IF($Q880="Fixo",(DL880-INDEX('Curva Forward'!$C$5:$AN$13,MATCH(CONCATENATE(BD_COMERCIAL!$K880," ",BD_COMERCIAL!$L880),'Curva Forward'!$B$5:$B$13,0),MATCH(GJ$4,'Curva Forward'!$C$4:$AN$4,0))),DL880)</f>
        <v>0</v>
      </c>
      <c r="GK880" s="200">
        <f>AY880*AY$2*IF($FC880="V",1,-1)*IF($Q880="Fixo",(DM880-INDEX('Curva Forward'!$C$5:$AN$13,MATCH(CONCATENATE(BD_COMERCIAL!$K880," ",BD_COMERCIAL!$L880),'Curva Forward'!$B$5:$B$13,0),MATCH(GK$4,'Curva Forward'!$C$4:$AN$4,0))),DM880)</f>
        <v>0</v>
      </c>
      <c r="GL880" s="200">
        <f>IF(EZ880="",0,CL880*CL$2*IF($FC880="V",1,-1)*IF($Q880="Fixo",(EZ880-INDEX('Curva Forward'!$C$5:$AN$13,MATCH(CONCATENATE(BD_COMERCIAL!$K880," ",BD_COMERCIAL!$L880),'Curva Forward'!$B$5:$B$13,0),MATCH(GL$4,'Curva Forward'!$C$4:$AN$4,0))),EZ880))</f>
        <v>0</v>
      </c>
      <c r="GM880" s="200">
        <f>IF(FA880="",0,CM880*CM$2*IF($FC880="V",1,-1)*IF($Q880="Fixo",(FA880-INDEX('Curva Forward'!$C$5:$AN$13,MATCH(CONCATENATE(BD_COMERCIAL!$K880," ",BD_COMERCIAL!$L880),'Curva Forward'!$B$5:$B$13,0),MATCH(GM$4,'Curva Forward'!$C$4:$AN$4,0))),FA880))</f>
        <v>0</v>
      </c>
      <c r="GN880" s="200">
        <f>IF(FB880="",0,CN880*CN$2*IF($FC880="V",1,-1)*IF($Q880="Fixo",(FB880-INDEX('Curva Forward'!$C$5:$AN$13,MATCH(CONCATENATE(BD_COMERCIAL!$K880," ",BD_COMERCIAL!$L880),'Curva Forward'!$B$5:$B$13,0),MATCH(GN$4,'Curva Forward'!$C$4:$AN$4,0))),FB880))</f>
        <v>0</v>
      </c>
      <c r="GO880" s="201">
        <f t="shared" ca="1" si="270"/>
        <v>0</v>
      </c>
      <c r="GP880" s="201">
        <f t="shared" ca="1" si="271"/>
        <v>0</v>
      </c>
    </row>
    <row r="881" spans="1:198" ht="15" customHeight="1" x14ac:dyDescent="0.25">
      <c r="A881" s="6"/>
      <c r="B881" s="7"/>
      <c r="C881" s="8"/>
      <c r="D881" s="9"/>
      <c r="E881" s="9"/>
      <c r="F881" s="113"/>
      <c r="G881" s="10"/>
      <c r="H881" s="113"/>
      <c r="I881" s="9"/>
      <c r="J881" s="166"/>
      <c r="K881" s="10"/>
      <c r="L881" s="84"/>
      <c r="M881" s="11"/>
      <c r="N881" s="12"/>
      <c r="O881" s="10"/>
      <c r="P881" s="84"/>
      <c r="Q881" s="84"/>
      <c r="R881" s="10"/>
      <c r="S881" s="14"/>
      <c r="T881" s="11"/>
      <c r="U881" s="12"/>
      <c r="V881" s="257" t="str">
        <f ca="1">IF(U881="","",
IF(U881="NA","",
IFERROR(VLOOKUP(EOMONTH(M881,-2)+1,IPCA!$A:$B,2,0),
VLOOKUP(EOMONTH(TODAY(),-2)+1,IPCA!$A:$B,2,0))/
VLOOKUP(EOMONTH(U881,-2)+1,IPCA!$A:$B,2,0)*
P881))</f>
        <v/>
      </c>
      <c r="W881" s="84"/>
      <c r="X881" s="13"/>
      <c r="Y881" s="166"/>
      <c r="AA881" s="108"/>
      <c r="AB881" s="15"/>
      <c r="AM881" s="6"/>
      <c r="AN881" s="15"/>
      <c r="AY881" s="6"/>
      <c r="AZ881" s="15"/>
      <c r="BK881" s="6"/>
      <c r="BL881" s="15"/>
      <c r="BW881" s="6"/>
      <c r="BX881" s="15"/>
      <c r="CI881" s="6"/>
      <c r="CJ881" s="16" t="str">
        <f t="shared" si="260"/>
        <v/>
      </c>
      <c r="CK881" s="16" t="str">
        <f t="shared" si="261"/>
        <v/>
      </c>
      <c r="CL881" s="16" t="str">
        <f t="shared" si="262"/>
        <v/>
      </c>
      <c r="CM881" s="16" t="str">
        <f t="shared" si="263"/>
        <v/>
      </c>
      <c r="CN881" s="16" t="str">
        <f t="shared" si="264"/>
        <v/>
      </c>
      <c r="CO881" s="18"/>
      <c r="CP881" s="15"/>
      <c r="DA881" s="6"/>
      <c r="DB881" s="15"/>
      <c r="DM881" s="6"/>
      <c r="DN881" s="15"/>
      <c r="DY881" s="6"/>
      <c r="DZ881" s="15"/>
      <c r="EK881" s="6"/>
      <c r="EL881" s="15"/>
      <c r="EW881" s="6"/>
      <c r="EX881" s="16" t="str">
        <f t="shared" si="272"/>
        <v/>
      </c>
      <c r="EY881" s="16" t="str">
        <f t="shared" si="273"/>
        <v/>
      </c>
      <c r="EZ881" s="16" t="str">
        <f t="shared" si="274"/>
        <v/>
      </c>
      <c r="FA881" s="16" t="str">
        <f t="shared" si="275"/>
        <v/>
      </c>
      <c r="FB881" s="160" t="str">
        <f t="shared" si="276"/>
        <v/>
      </c>
      <c r="FD881" s="20"/>
      <c r="FE881"/>
      <c r="FH881" s="284">
        <f t="shared" ca="1" si="265"/>
        <v>0</v>
      </c>
      <c r="FI881" s="208">
        <f t="shared" si="266"/>
        <v>0</v>
      </c>
      <c r="FK881">
        <f t="shared" si="267"/>
        <v>0</v>
      </c>
      <c r="FL881" s="201">
        <f t="shared" ca="1" si="268"/>
        <v>0</v>
      </c>
      <c r="FM881" s="201">
        <f t="shared" ca="1" si="269"/>
        <v>0</v>
      </c>
      <c r="FN881" s="200">
        <f>AB881*AB$2*IF($FC881="V",1,-1)*IF($Q881="Fixo",(CP881-INDEX('Curva Forward'!$C$5:$AN$13,MATCH(CONCATENATE(BD_COMERCIAL!$K881," ",BD_COMERCIAL!$L881),'Curva Forward'!$B$5:$B$13,0),MATCH(FN$4,'Curva Forward'!$C$4:$AN$4,0))),CP881)</f>
        <v>0</v>
      </c>
      <c r="FO881" s="200">
        <f>AC881*AC$2*IF($FC881="V",1,-1)*IF($Q881="Fixo",(CQ881-INDEX('Curva Forward'!$C$5:$AN$13,MATCH(CONCATENATE(BD_COMERCIAL!$K881," ",BD_COMERCIAL!$L881),'Curva Forward'!$B$5:$B$13,0),MATCH(FO$4,'Curva Forward'!$C$4:$AN$4,0))),CQ881)</f>
        <v>0</v>
      </c>
      <c r="FP881" s="200">
        <f>AD881*AD$2*IF($FC881="V",1,-1)*IF($Q881="Fixo",(CR881-INDEX('Curva Forward'!$C$5:$AN$13,MATCH(CONCATENATE(BD_COMERCIAL!$K881," ",BD_COMERCIAL!$L881),'Curva Forward'!$B$5:$B$13,0),MATCH(FP$4,'Curva Forward'!$C$4:$AN$4,0))),CR881)</f>
        <v>0</v>
      </c>
      <c r="FQ881" s="200">
        <f>AE881*AE$2*IF($FC881="V",1,-1)*IF($Q881="Fixo",(CS881-INDEX('Curva Forward'!$C$5:$AN$13,MATCH(CONCATENATE(BD_COMERCIAL!$K881," ",BD_COMERCIAL!$L881),'Curva Forward'!$B$5:$B$13,0),MATCH(FQ$4,'Curva Forward'!$C$4:$AN$4,0))),CS881)</f>
        <v>0</v>
      </c>
      <c r="FR881" s="200">
        <f>AF881*AF$2*IF($FC881="V",1,-1)*IF($Q881="Fixo",(CT881-INDEX('Curva Forward'!$C$5:$AN$13,MATCH(CONCATENATE(BD_COMERCIAL!$K881," ",BD_COMERCIAL!$L881),'Curva Forward'!$B$5:$B$13,0),MATCH(FR$4,'Curva Forward'!$C$4:$AN$4,0))),CT881)</f>
        <v>0</v>
      </c>
      <c r="FS881" s="200">
        <f>AG881*AG$2*IF($FC881="V",1,-1)*IF($Q881="Fixo",(CU881-INDEX('Curva Forward'!$C$5:$AN$13,MATCH(CONCATENATE(BD_COMERCIAL!$K881," ",BD_COMERCIAL!$L881),'Curva Forward'!$B$5:$B$13,0),MATCH(FS$4,'Curva Forward'!$C$4:$AN$4,0))),CU881)</f>
        <v>0</v>
      </c>
      <c r="FT881" s="200">
        <f>AH881*AH$2*IF($FC881="V",1,-1)*IF($Q881="Fixo",(CV881-INDEX('Curva Forward'!$C$5:$AN$13,MATCH(CONCATENATE(BD_COMERCIAL!$K881," ",BD_COMERCIAL!$L881),'Curva Forward'!$B$5:$B$13,0),MATCH(FT$4,'Curva Forward'!$C$4:$AN$4,0))),CV881)</f>
        <v>0</v>
      </c>
      <c r="FU881" s="200">
        <f>AI881*AI$2*IF($FC881="V",1,-1)*IF($Q881="Fixo",(CW881-INDEX('Curva Forward'!$C$5:$AN$13,MATCH(CONCATENATE(BD_COMERCIAL!$K881," ",BD_COMERCIAL!$L881),'Curva Forward'!$B$5:$B$13,0),MATCH(FU$4,'Curva Forward'!$C$4:$AN$4,0))),CW881)</f>
        <v>0</v>
      </c>
      <c r="FV881" s="200">
        <f>AJ881*AJ$2*IF($FC881="V",1,-1)*IF($Q881="Fixo",(CX881-INDEX('Curva Forward'!$C$5:$AN$13,MATCH(CONCATENATE(BD_COMERCIAL!$K881," ",BD_COMERCIAL!$L881),'Curva Forward'!$B$5:$B$13,0),MATCH(FV$4,'Curva Forward'!$C$4:$AN$4,0))),CX881)</f>
        <v>0</v>
      </c>
      <c r="FW881" s="200">
        <f>AK881*AK$2*IF($FC881="V",1,-1)*IF($Q881="Fixo",(CY881-INDEX('Curva Forward'!$C$5:$AN$13,MATCH(CONCATENATE(BD_COMERCIAL!$K881," ",BD_COMERCIAL!$L881),'Curva Forward'!$B$5:$B$13,0),MATCH(FW$4,'Curva Forward'!$C$4:$AN$4,0))),CY881)</f>
        <v>0</v>
      </c>
      <c r="FX881" s="200">
        <f>AL881*AL$2*IF($FC881="V",1,-1)*IF($Q881="Fixo",(CZ881-INDEX('Curva Forward'!$C$5:$AN$13,MATCH(CONCATENATE(BD_COMERCIAL!$K881," ",BD_COMERCIAL!$L881),'Curva Forward'!$B$5:$B$13,0),MATCH(FX$4,'Curva Forward'!$C$4:$AN$4,0))),CZ881)</f>
        <v>0</v>
      </c>
      <c r="FY881" s="200">
        <f>AM881*AM$2*IF($FC881="V",1,-1)*IF($Q881="Fixo",(DA881-INDEX('Curva Forward'!$C$5:$AN$13,MATCH(CONCATENATE(BD_COMERCIAL!$K881," ",BD_COMERCIAL!$L881),'Curva Forward'!$B$5:$B$13,0),MATCH(FY$4,'Curva Forward'!$C$4:$AN$4,0))),DA881)</f>
        <v>0</v>
      </c>
      <c r="FZ881" s="200">
        <f>AN881*AN$2*IF($FC881="V",1,-1)*IF($Q881="Fixo",(DB881-INDEX('Curva Forward'!$C$5:$AN$13,MATCH(CONCATENATE(BD_COMERCIAL!$K881," ",BD_COMERCIAL!$L881),'Curva Forward'!$B$5:$B$13,0),MATCH(FZ$4,'Curva Forward'!$C$4:$AN$4,0))),DB881)</f>
        <v>0</v>
      </c>
      <c r="GA881" s="200">
        <f>AO881*AO$2*IF($FC881="V",1,-1)*IF($Q881="Fixo",(DC881-INDEX('Curva Forward'!$C$5:$AN$13,MATCH(CONCATENATE(BD_COMERCIAL!$K881," ",BD_COMERCIAL!$L881),'Curva Forward'!$B$5:$B$13,0),MATCH(GA$4,'Curva Forward'!$C$4:$AN$4,0))),DC881)</f>
        <v>0</v>
      </c>
      <c r="GB881" s="200">
        <f>AP881*AP$2*IF($FC881="V",1,-1)*IF($Q881="Fixo",(DD881-INDEX('Curva Forward'!$C$5:$AN$13,MATCH(CONCATENATE(BD_COMERCIAL!$K881," ",BD_COMERCIAL!$L881),'Curva Forward'!$B$5:$B$13,0),MATCH(GB$4,'Curva Forward'!$C$4:$AN$4,0))),DD881)</f>
        <v>0</v>
      </c>
      <c r="GC881" s="200">
        <f>AQ881*AQ$2*IF($FC881="V",1,-1)*IF($Q881="Fixo",(DE881-INDEX('Curva Forward'!$C$5:$AN$13,MATCH(CONCATENATE(BD_COMERCIAL!$K881," ",BD_COMERCIAL!$L881),'Curva Forward'!$B$5:$B$13,0),MATCH(GC$4,'Curva Forward'!$C$4:$AN$4,0))),DE881)</f>
        <v>0</v>
      </c>
      <c r="GD881" s="200">
        <f>AR881*AR$2*IF($FC881="V",1,-1)*IF($Q881="Fixo",(DF881-INDEX('Curva Forward'!$C$5:$AN$13,MATCH(CONCATENATE(BD_COMERCIAL!$K881," ",BD_COMERCIAL!$L881),'Curva Forward'!$B$5:$B$13,0),MATCH(GD$4,'Curva Forward'!$C$4:$AN$4,0))),DF881)</f>
        <v>0</v>
      </c>
      <c r="GE881" s="200">
        <f>AS881*AS$2*IF($FC881="V",1,-1)*IF($Q881="Fixo",(DG881-INDEX('Curva Forward'!$C$5:$AN$13,MATCH(CONCATENATE(BD_COMERCIAL!$K881," ",BD_COMERCIAL!$L881),'Curva Forward'!$B$5:$B$13,0),MATCH(GE$4,'Curva Forward'!$C$4:$AN$4,0))),DG881)</f>
        <v>0</v>
      </c>
      <c r="GF881" s="200">
        <f>AT881*AT$2*IF($FC881="V",1,-1)*IF($Q881="Fixo",(DH881-INDEX('Curva Forward'!$C$5:$AN$13,MATCH(CONCATENATE(BD_COMERCIAL!$K881," ",BD_COMERCIAL!$L881),'Curva Forward'!$B$5:$B$13,0),MATCH(GF$4,'Curva Forward'!$C$4:$AN$4,0))),DH881)</f>
        <v>0</v>
      </c>
      <c r="GG881" s="200">
        <f>AU881*AU$2*IF($FC881="V",1,-1)*IF($Q881="Fixo",(DI881-INDEX('Curva Forward'!$C$5:$AN$13,MATCH(CONCATENATE(BD_COMERCIAL!$K881," ",BD_COMERCIAL!$L881),'Curva Forward'!$B$5:$B$13,0),MATCH(GG$4,'Curva Forward'!$C$4:$AN$4,0))),DI881)</f>
        <v>0</v>
      </c>
      <c r="GH881" s="200">
        <f>AV881*AV$2*IF($FC881="V",1,-1)*IF($Q881="Fixo",(DJ881-INDEX('Curva Forward'!$C$5:$AN$13,MATCH(CONCATENATE(BD_COMERCIAL!$K881," ",BD_COMERCIAL!$L881),'Curva Forward'!$B$5:$B$13,0),MATCH(GH$4,'Curva Forward'!$C$4:$AN$4,0))),DJ881)</f>
        <v>0</v>
      </c>
      <c r="GI881" s="200">
        <f>AW881*AW$2*IF($FC881="V",1,-1)*IF($Q881="Fixo",(DK881-INDEX('Curva Forward'!$C$5:$AN$13,MATCH(CONCATENATE(BD_COMERCIAL!$K881," ",BD_COMERCIAL!$L881),'Curva Forward'!$B$5:$B$13,0),MATCH(GI$4,'Curva Forward'!$C$4:$AN$4,0))),DK881)</f>
        <v>0</v>
      </c>
      <c r="GJ881" s="200">
        <f>AX881*AX$2*IF($FC881="V",1,-1)*IF($Q881="Fixo",(DL881-INDEX('Curva Forward'!$C$5:$AN$13,MATCH(CONCATENATE(BD_COMERCIAL!$K881," ",BD_COMERCIAL!$L881),'Curva Forward'!$B$5:$B$13,0),MATCH(GJ$4,'Curva Forward'!$C$4:$AN$4,0))),DL881)</f>
        <v>0</v>
      </c>
      <c r="GK881" s="200">
        <f>AY881*AY$2*IF($FC881="V",1,-1)*IF($Q881="Fixo",(DM881-INDEX('Curva Forward'!$C$5:$AN$13,MATCH(CONCATENATE(BD_COMERCIAL!$K881," ",BD_COMERCIAL!$L881),'Curva Forward'!$B$5:$B$13,0),MATCH(GK$4,'Curva Forward'!$C$4:$AN$4,0))),DM881)</f>
        <v>0</v>
      </c>
      <c r="GL881" s="200">
        <f>IF(EZ881="",0,CL881*CL$2*IF($FC881="V",1,-1)*IF($Q881="Fixo",(EZ881-INDEX('Curva Forward'!$C$5:$AN$13,MATCH(CONCATENATE(BD_COMERCIAL!$K881," ",BD_COMERCIAL!$L881),'Curva Forward'!$B$5:$B$13,0),MATCH(GL$4,'Curva Forward'!$C$4:$AN$4,0))),EZ881))</f>
        <v>0</v>
      </c>
      <c r="GM881" s="200">
        <f>IF(FA881="",0,CM881*CM$2*IF($FC881="V",1,-1)*IF($Q881="Fixo",(FA881-INDEX('Curva Forward'!$C$5:$AN$13,MATCH(CONCATENATE(BD_COMERCIAL!$K881," ",BD_COMERCIAL!$L881),'Curva Forward'!$B$5:$B$13,0),MATCH(GM$4,'Curva Forward'!$C$4:$AN$4,0))),FA881))</f>
        <v>0</v>
      </c>
      <c r="GN881" s="200">
        <f>IF(FB881="",0,CN881*CN$2*IF($FC881="V",1,-1)*IF($Q881="Fixo",(FB881-INDEX('Curva Forward'!$C$5:$AN$13,MATCH(CONCATENATE(BD_COMERCIAL!$K881," ",BD_COMERCIAL!$L881),'Curva Forward'!$B$5:$B$13,0),MATCH(GN$4,'Curva Forward'!$C$4:$AN$4,0))),FB881))</f>
        <v>0</v>
      </c>
      <c r="GO881" s="201">
        <f t="shared" ca="1" si="270"/>
        <v>0</v>
      </c>
      <c r="GP881" s="201">
        <f t="shared" ca="1" si="271"/>
        <v>0</v>
      </c>
    </row>
    <row r="882" spans="1:198" ht="15" customHeight="1" x14ac:dyDescent="0.25">
      <c r="A882" s="6"/>
      <c r="B882" s="7"/>
      <c r="C882" s="8"/>
      <c r="D882" s="9"/>
      <c r="E882" s="9"/>
      <c r="F882" s="113"/>
      <c r="G882" s="10"/>
      <c r="H882" s="113"/>
      <c r="I882" s="9"/>
      <c r="J882" s="166"/>
      <c r="K882" s="10"/>
      <c r="L882" s="84"/>
      <c r="M882" s="11"/>
      <c r="N882" s="12"/>
      <c r="O882" s="10"/>
      <c r="P882" s="84"/>
      <c r="Q882" s="84"/>
      <c r="R882" s="10"/>
      <c r="S882" s="14"/>
      <c r="T882" s="11"/>
      <c r="U882" s="12"/>
      <c r="V882" s="257" t="str">
        <f ca="1">IF(U882="","",
IF(U882="NA","",
IFERROR(VLOOKUP(EOMONTH(M882,-2)+1,IPCA!$A:$B,2,0),
VLOOKUP(EOMONTH(TODAY(),-2)+1,IPCA!$A:$B,2,0))/
VLOOKUP(EOMONTH(U882,-2)+1,IPCA!$A:$B,2,0)*
P882))</f>
        <v/>
      </c>
      <c r="W882" s="84"/>
      <c r="X882" s="13"/>
      <c r="Y882" s="166"/>
      <c r="AA882" s="108"/>
      <c r="AB882" s="15"/>
      <c r="AM882" s="6"/>
      <c r="AN882" s="15"/>
      <c r="AY882" s="6"/>
      <c r="AZ882" s="15"/>
      <c r="BK882" s="6"/>
      <c r="BL882" s="15"/>
      <c r="BW882" s="6"/>
      <c r="BX882" s="15"/>
      <c r="CI882" s="6"/>
      <c r="CJ882" s="16" t="str">
        <f t="shared" si="260"/>
        <v/>
      </c>
      <c r="CK882" s="16" t="str">
        <f t="shared" si="261"/>
        <v/>
      </c>
      <c r="CL882" s="16" t="str">
        <f t="shared" si="262"/>
        <v/>
      </c>
      <c r="CM882" s="16" t="str">
        <f t="shared" si="263"/>
        <v/>
      </c>
      <c r="CN882" s="16" t="str">
        <f t="shared" si="264"/>
        <v/>
      </c>
      <c r="CO882" s="18"/>
      <c r="CP882" s="15"/>
      <c r="DA882" s="6"/>
      <c r="DB882" s="15"/>
      <c r="DM882" s="6"/>
      <c r="DN882" s="15"/>
      <c r="DY882" s="6"/>
      <c r="DZ882" s="15"/>
      <c r="EK882" s="6"/>
      <c r="EL882" s="15"/>
      <c r="EW882" s="6"/>
      <c r="EX882" s="16" t="str">
        <f t="shared" si="272"/>
        <v/>
      </c>
      <c r="EY882" s="16" t="str">
        <f t="shared" si="273"/>
        <v/>
      </c>
      <c r="EZ882" s="16" t="str">
        <f t="shared" si="274"/>
        <v/>
      </c>
      <c r="FA882" s="16" t="str">
        <f t="shared" si="275"/>
        <v/>
      </c>
      <c r="FB882" s="160" t="str">
        <f t="shared" si="276"/>
        <v/>
      </c>
      <c r="FD882" s="20"/>
      <c r="FE882"/>
      <c r="FH882" s="284">
        <f t="shared" ca="1" si="265"/>
        <v>0</v>
      </c>
      <c r="FI882" s="208">
        <f t="shared" si="266"/>
        <v>0</v>
      </c>
      <c r="FK882">
        <f t="shared" si="267"/>
        <v>0</v>
      </c>
      <c r="FL882" s="201">
        <f t="shared" ca="1" si="268"/>
        <v>0</v>
      </c>
      <c r="FM882" s="201">
        <f t="shared" ca="1" si="269"/>
        <v>0</v>
      </c>
      <c r="FN882" s="200">
        <f>AB882*AB$2*IF($FC882="V",1,-1)*IF($Q882="Fixo",(CP882-INDEX('Curva Forward'!$C$5:$AN$13,MATCH(CONCATENATE(BD_COMERCIAL!$K882," ",BD_COMERCIAL!$L882),'Curva Forward'!$B$5:$B$13,0),MATCH(FN$4,'Curva Forward'!$C$4:$AN$4,0))),CP882)</f>
        <v>0</v>
      </c>
      <c r="FO882" s="200">
        <f>AC882*AC$2*IF($FC882="V",1,-1)*IF($Q882="Fixo",(CQ882-INDEX('Curva Forward'!$C$5:$AN$13,MATCH(CONCATENATE(BD_COMERCIAL!$K882," ",BD_COMERCIAL!$L882),'Curva Forward'!$B$5:$B$13,0),MATCH(FO$4,'Curva Forward'!$C$4:$AN$4,0))),CQ882)</f>
        <v>0</v>
      </c>
      <c r="FP882" s="200">
        <f>AD882*AD$2*IF($FC882="V",1,-1)*IF($Q882="Fixo",(CR882-INDEX('Curva Forward'!$C$5:$AN$13,MATCH(CONCATENATE(BD_COMERCIAL!$K882," ",BD_COMERCIAL!$L882),'Curva Forward'!$B$5:$B$13,0),MATCH(FP$4,'Curva Forward'!$C$4:$AN$4,0))),CR882)</f>
        <v>0</v>
      </c>
      <c r="FQ882" s="200">
        <f>AE882*AE$2*IF($FC882="V",1,-1)*IF($Q882="Fixo",(CS882-INDEX('Curva Forward'!$C$5:$AN$13,MATCH(CONCATENATE(BD_COMERCIAL!$K882," ",BD_COMERCIAL!$L882),'Curva Forward'!$B$5:$B$13,0),MATCH(FQ$4,'Curva Forward'!$C$4:$AN$4,0))),CS882)</f>
        <v>0</v>
      </c>
      <c r="FR882" s="200">
        <f>AF882*AF$2*IF($FC882="V",1,-1)*IF($Q882="Fixo",(CT882-INDEX('Curva Forward'!$C$5:$AN$13,MATCH(CONCATENATE(BD_COMERCIAL!$K882," ",BD_COMERCIAL!$L882),'Curva Forward'!$B$5:$B$13,0),MATCH(FR$4,'Curva Forward'!$C$4:$AN$4,0))),CT882)</f>
        <v>0</v>
      </c>
      <c r="FS882" s="200">
        <f>AG882*AG$2*IF($FC882="V",1,-1)*IF($Q882="Fixo",(CU882-INDEX('Curva Forward'!$C$5:$AN$13,MATCH(CONCATENATE(BD_COMERCIAL!$K882," ",BD_COMERCIAL!$L882),'Curva Forward'!$B$5:$B$13,0),MATCH(FS$4,'Curva Forward'!$C$4:$AN$4,0))),CU882)</f>
        <v>0</v>
      </c>
      <c r="FT882" s="200">
        <f>AH882*AH$2*IF($FC882="V",1,-1)*IF($Q882="Fixo",(CV882-INDEX('Curva Forward'!$C$5:$AN$13,MATCH(CONCATENATE(BD_COMERCIAL!$K882," ",BD_COMERCIAL!$L882),'Curva Forward'!$B$5:$B$13,0),MATCH(FT$4,'Curva Forward'!$C$4:$AN$4,0))),CV882)</f>
        <v>0</v>
      </c>
      <c r="FU882" s="200">
        <f>AI882*AI$2*IF($FC882="V",1,-1)*IF($Q882="Fixo",(CW882-INDEX('Curva Forward'!$C$5:$AN$13,MATCH(CONCATENATE(BD_COMERCIAL!$K882," ",BD_COMERCIAL!$L882),'Curva Forward'!$B$5:$B$13,0),MATCH(FU$4,'Curva Forward'!$C$4:$AN$4,0))),CW882)</f>
        <v>0</v>
      </c>
      <c r="FV882" s="200">
        <f>AJ882*AJ$2*IF($FC882="V",1,-1)*IF($Q882="Fixo",(CX882-INDEX('Curva Forward'!$C$5:$AN$13,MATCH(CONCATENATE(BD_COMERCIAL!$K882," ",BD_COMERCIAL!$L882),'Curva Forward'!$B$5:$B$13,0),MATCH(FV$4,'Curva Forward'!$C$4:$AN$4,0))),CX882)</f>
        <v>0</v>
      </c>
      <c r="FW882" s="200">
        <f>AK882*AK$2*IF($FC882="V",1,-1)*IF($Q882="Fixo",(CY882-INDEX('Curva Forward'!$C$5:$AN$13,MATCH(CONCATENATE(BD_COMERCIAL!$K882," ",BD_COMERCIAL!$L882),'Curva Forward'!$B$5:$B$13,0),MATCH(FW$4,'Curva Forward'!$C$4:$AN$4,0))),CY882)</f>
        <v>0</v>
      </c>
      <c r="FX882" s="200">
        <f>AL882*AL$2*IF($FC882="V",1,-1)*IF($Q882="Fixo",(CZ882-INDEX('Curva Forward'!$C$5:$AN$13,MATCH(CONCATENATE(BD_COMERCIAL!$K882," ",BD_COMERCIAL!$L882),'Curva Forward'!$B$5:$B$13,0),MATCH(FX$4,'Curva Forward'!$C$4:$AN$4,0))),CZ882)</f>
        <v>0</v>
      </c>
      <c r="FY882" s="200">
        <f>AM882*AM$2*IF($FC882="V",1,-1)*IF($Q882="Fixo",(DA882-INDEX('Curva Forward'!$C$5:$AN$13,MATCH(CONCATENATE(BD_COMERCIAL!$K882," ",BD_COMERCIAL!$L882),'Curva Forward'!$B$5:$B$13,0),MATCH(FY$4,'Curva Forward'!$C$4:$AN$4,0))),DA882)</f>
        <v>0</v>
      </c>
      <c r="FZ882" s="200">
        <f>AN882*AN$2*IF($FC882="V",1,-1)*IF($Q882="Fixo",(DB882-INDEX('Curva Forward'!$C$5:$AN$13,MATCH(CONCATENATE(BD_COMERCIAL!$K882," ",BD_COMERCIAL!$L882),'Curva Forward'!$B$5:$B$13,0),MATCH(FZ$4,'Curva Forward'!$C$4:$AN$4,0))),DB882)</f>
        <v>0</v>
      </c>
      <c r="GA882" s="200">
        <f>AO882*AO$2*IF($FC882="V",1,-1)*IF($Q882="Fixo",(DC882-INDEX('Curva Forward'!$C$5:$AN$13,MATCH(CONCATENATE(BD_COMERCIAL!$K882," ",BD_COMERCIAL!$L882),'Curva Forward'!$B$5:$B$13,0),MATCH(GA$4,'Curva Forward'!$C$4:$AN$4,0))),DC882)</f>
        <v>0</v>
      </c>
      <c r="GB882" s="200">
        <f>AP882*AP$2*IF($FC882="V",1,-1)*IF($Q882="Fixo",(DD882-INDEX('Curva Forward'!$C$5:$AN$13,MATCH(CONCATENATE(BD_COMERCIAL!$K882," ",BD_COMERCIAL!$L882),'Curva Forward'!$B$5:$B$13,0),MATCH(GB$4,'Curva Forward'!$C$4:$AN$4,0))),DD882)</f>
        <v>0</v>
      </c>
      <c r="GC882" s="200">
        <f>AQ882*AQ$2*IF($FC882="V",1,-1)*IF($Q882="Fixo",(DE882-INDEX('Curva Forward'!$C$5:$AN$13,MATCH(CONCATENATE(BD_COMERCIAL!$K882," ",BD_COMERCIAL!$L882),'Curva Forward'!$B$5:$B$13,0),MATCH(GC$4,'Curva Forward'!$C$4:$AN$4,0))),DE882)</f>
        <v>0</v>
      </c>
      <c r="GD882" s="200">
        <f>AR882*AR$2*IF($FC882="V",1,-1)*IF($Q882="Fixo",(DF882-INDEX('Curva Forward'!$C$5:$AN$13,MATCH(CONCATENATE(BD_COMERCIAL!$K882," ",BD_COMERCIAL!$L882),'Curva Forward'!$B$5:$B$13,0),MATCH(GD$4,'Curva Forward'!$C$4:$AN$4,0))),DF882)</f>
        <v>0</v>
      </c>
      <c r="GE882" s="200">
        <f>AS882*AS$2*IF($FC882="V",1,-1)*IF($Q882="Fixo",(DG882-INDEX('Curva Forward'!$C$5:$AN$13,MATCH(CONCATENATE(BD_COMERCIAL!$K882," ",BD_COMERCIAL!$L882),'Curva Forward'!$B$5:$B$13,0),MATCH(GE$4,'Curva Forward'!$C$4:$AN$4,0))),DG882)</f>
        <v>0</v>
      </c>
      <c r="GF882" s="200">
        <f>AT882*AT$2*IF($FC882="V",1,-1)*IF($Q882="Fixo",(DH882-INDEX('Curva Forward'!$C$5:$AN$13,MATCH(CONCATENATE(BD_COMERCIAL!$K882," ",BD_COMERCIAL!$L882),'Curva Forward'!$B$5:$B$13,0),MATCH(GF$4,'Curva Forward'!$C$4:$AN$4,0))),DH882)</f>
        <v>0</v>
      </c>
      <c r="GG882" s="200">
        <f>AU882*AU$2*IF($FC882="V",1,-1)*IF($Q882="Fixo",(DI882-INDEX('Curva Forward'!$C$5:$AN$13,MATCH(CONCATENATE(BD_COMERCIAL!$K882," ",BD_COMERCIAL!$L882),'Curva Forward'!$B$5:$B$13,0),MATCH(GG$4,'Curva Forward'!$C$4:$AN$4,0))),DI882)</f>
        <v>0</v>
      </c>
      <c r="GH882" s="200">
        <f>AV882*AV$2*IF($FC882="V",1,-1)*IF($Q882="Fixo",(DJ882-INDEX('Curva Forward'!$C$5:$AN$13,MATCH(CONCATENATE(BD_COMERCIAL!$K882," ",BD_COMERCIAL!$L882),'Curva Forward'!$B$5:$B$13,0),MATCH(GH$4,'Curva Forward'!$C$4:$AN$4,0))),DJ882)</f>
        <v>0</v>
      </c>
      <c r="GI882" s="200">
        <f>AW882*AW$2*IF($FC882="V",1,-1)*IF($Q882="Fixo",(DK882-INDEX('Curva Forward'!$C$5:$AN$13,MATCH(CONCATENATE(BD_COMERCIAL!$K882," ",BD_COMERCIAL!$L882),'Curva Forward'!$B$5:$B$13,0),MATCH(GI$4,'Curva Forward'!$C$4:$AN$4,0))),DK882)</f>
        <v>0</v>
      </c>
      <c r="GJ882" s="200">
        <f>AX882*AX$2*IF($FC882="V",1,-1)*IF($Q882="Fixo",(DL882-INDEX('Curva Forward'!$C$5:$AN$13,MATCH(CONCATENATE(BD_COMERCIAL!$K882," ",BD_COMERCIAL!$L882),'Curva Forward'!$B$5:$B$13,0),MATCH(GJ$4,'Curva Forward'!$C$4:$AN$4,0))),DL882)</f>
        <v>0</v>
      </c>
      <c r="GK882" s="200">
        <f>AY882*AY$2*IF($FC882="V",1,-1)*IF($Q882="Fixo",(DM882-INDEX('Curva Forward'!$C$5:$AN$13,MATCH(CONCATENATE(BD_COMERCIAL!$K882," ",BD_COMERCIAL!$L882),'Curva Forward'!$B$5:$B$13,0),MATCH(GK$4,'Curva Forward'!$C$4:$AN$4,0))),DM882)</f>
        <v>0</v>
      </c>
      <c r="GL882" s="200">
        <f>IF(EZ882="",0,CL882*CL$2*IF($FC882="V",1,-1)*IF($Q882="Fixo",(EZ882-INDEX('Curva Forward'!$C$5:$AN$13,MATCH(CONCATENATE(BD_COMERCIAL!$K882," ",BD_COMERCIAL!$L882),'Curva Forward'!$B$5:$B$13,0),MATCH(GL$4,'Curva Forward'!$C$4:$AN$4,0))),EZ882))</f>
        <v>0</v>
      </c>
      <c r="GM882" s="200">
        <f>IF(FA882="",0,CM882*CM$2*IF($FC882="V",1,-1)*IF($Q882="Fixo",(FA882-INDEX('Curva Forward'!$C$5:$AN$13,MATCH(CONCATENATE(BD_COMERCIAL!$K882," ",BD_COMERCIAL!$L882),'Curva Forward'!$B$5:$B$13,0),MATCH(GM$4,'Curva Forward'!$C$4:$AN$4,0))),FA882))</f>
        <v>0</v>
      </c>
      <c r="GN882" s="200">
        <f>IF(FB882="",0,CN882*CN$2*IF($FC882="V",1,-1)*IF($Q882="Fixo",(FB882-INDEX('Curva Forward'!$C$5:$AN$13,MATCH(CONCATENATE(BD_COMERCIAL!$K882," ",BD_COMERCIAL!$L882),'Curva Forward'!$B$5:$B$13,0),MATCH(GN$4,'Curva Forward'!$C$4:$AN$4,0))),FB882))</f>
        <v>0</v>
      </c>
      <c r="GO882" s="201">
        <f t="shared" ca="1" si="270"/>
        <v>0</v>
      </c>
      <c r="GP882" s="201">
        <f t="shared" ca="1" si="271"/>
        <v>0</v>
      </c>
    </row>
    <row r="883" spans="1:198" ht="15" customHeight="1" x14ac:dyDescent="0.25">
      <c r="A883" s="6"/>
      <c r="B883" s="7"/>
      <c r="C883" s="8"/>
      <c r="D883" s="9"/>
      <c r="E883" s="9"/>
      <c r="F883" s="113"/>
      <c r="G883" s="10"/>
      <c r="H883" s="113"/>
      <c r="I883" s="9"/>
      <c r="J883" s="166"/>
      <c r="K883" s="10"/>
      <c r="L883" s="84"/>
      <c r="M883" s="11"/>
      <c r="N883" s="12"/>
      <c r="O883" s="10"/>
      <c r="P883" s="84"/>
      <c r="Q883" s="84"/>
      <c r="R883" s="10"/>
      <c r="S883" s="14"/>
      <c r="T883" s="11"/>
      <c r="U883" s="12"/>
      <c r="V883" s="257" t="str">
        <f ca="1">IF(U883="","",
IF(U883="NA","",
IFERROR(VLOOKUP(EOMONTH(M883,-2)+1,IPCA!$A:$B,2,0),
VLOOKUP(EOMONTH(TODAY(),-2)+1,IPCA!$A:$B,2,0))/
VLOOKUP(EOMONTH(U883,-2)+1,IPCA!$A:$B,2,0)*
P883))</f>
        <v/>
      </c>
      <c r="W883" s="84"/>
      <c r="X883" s="13"/>
      <c r="Y883" s="166"/>
      <c r="AA883" s="108"/>
      <c r="AB883" s="15"/>
      <c r="AM883" s="6"/>
      <c r="AN883" s="15"/>
      <c r="AY883" s="6"/>
      <c r="AZ883" s="15"/>
      <c r="BK883" s="6"/>
      <c r="BL883" s="15"/>
      <c r="BW883" s="6"/>
      <c r="BX883" s="15"/>
      <c r="CI883" s="6"/>
      <c r="CJ883" s="16" t="str">
        <f t="shared" si="260"/>
        <v/>
      </c>
      <c r="CK883" s="16" t="str">
        <f t="shared" si="261"/>
        <v/>
      </c>
      <c r="CL883" s="16" t="str">
        <f t="shared" si="262"/>
        <v/>
      </c>
      <c r="CM883" s="16" t="str">
        <f t="shared" si="263"/>
        <v/>
      </c>
      <c r="CN883" s="16" t="str">
        <f t="shared" si="264"/>
        <v/>
      </c>
      <c r="CO883" s="18"/>
      <c r="CP883" s="15"/>
      <c r="DA883" s="6"/>
      <c r="DB883" s="15"/>
      <c r="DM883" s="6"/>
      <c r="DN883" s="15"/>
      <c r="DY883" s="6"/>
      <c r="DZ883" s="15"/>
      <c r="EK883" s="6"/>
      <c r="EL883" s="15"/>
      <c r="EW883" s="6"/>
      <c r="EX883" s="16" t="str">
        <f t="shared" si="272"/>
        <v/>
      </c>
      <c r="EY883" s="16" t="str">
        <f t="shared" si="273"/>
        <v/>
      </c>
      <c r="EZ883" s="16" t="str">
        <f t="shared" si="274"/>
        <v/>
      </c>
      <c r="FA883" s="16" t="str">
        <f t="shared" si="275"/>
        <v/>
      </c>
      <c r="FB883" s="160" t="str">
        <f t="shared" si="276"/>
        <v/>
      </c>
      <c r="FD883" s="20"/>
      <c r="FE883"/>
      <c r="FH883" s="284">
        <f t="shared" ca="1" si="265"/>
        <v>0</v>
      </c>
      <c r="FI883" s="208">
        <f t="shared" si="266"/>
        <v>0</v>
      </c>
      <c r="FK883">
        <f t="shared" si="267"/>
        <v>0</v>
      </c>
      <c r="FL883" s="201">
        <f t="shared" ca="1" si="268"/>
        <v>0</v>
      </c>
      <c r="FM883" s="201">
        <f t="shared" ca="1" si="269"/>
        <v>0</v>
      </c>
      <c r="FN883" s="200">
        <f>AB883*AB$2*IF($FC883="V",1,-1)*IF($Q883="Fixo",(CP883-INDEX('Curva Forward'!$C$5:$AN$13,MATCH(CONCATENATE(BD_COMERCIAL!$K883," ",BD_COMERCIAL!$L883),'Curva Forward'!$B$5:$B$13,0),MATCH(FN$4,'Curva Forward'!$C$4:$AN$4,0))),CP883)</f>
        <v>0</v>
      </c>
      <c r="FO883" s="200">
        <f>AC883*AC$2*IF($FC883="V",1,-1)*IF($Q883="Fixo",(CQ883-INDEX('Curva Forward'!$C$5:$AN$13,MATCH(CONCATENATE(BD_COMERCIAL!$K883," ",BD_COMERCIAL!$L883),'Curva Forward'!$B$5:$B$13,0),MATCH(FO$4,'Curva Forward'!$C$4:$AN$4,0))),CQ883)</f>
        <v>0</v>
      </c>
      <c r="FP883" s="200">
        <f>AD883*AD$2*IF($FC883="V",1,-1)*IF($Q883="Fixo",(CR883-INDEX('Curva Forward'!$C$5:$AN$13,MATCH(CONCATENATE(BD_COMERCIAL!$K883," ",BD_COMERCIAL!$L883),'Curva Forward'!$B$5:$B$13,0),MATCH(FP$4,'Curva Forward'!$C$4:$AN$4,0))),CR883)</f>
        <v>0</v>
      </c>
      <c r="FQ883" s="200">
        <f>AE883*AE$2*IF($FC883="V",1,-1)*IF($Q883="Fixo",(CS883-INDEX('Curva Forward'!$C$5:$AN$13,MATCH(CONCATENATE(BD_COMERCIAL!$K883," ",BD_COMERCIAL!$L883),'Curva Forward'!$B$5:$B$13,0),MATCH(FQ$4,'Curva Forward'!$C$4:$AN$4,0))),CS883)</f>
        <v>0</v>
      </c>
      <c r="FR883" s="200">
        <f>AF883*AF$2*IF($FC883="V",1,-1)*IF($Q883="Fixo",(CT883-INDEX('Curva Forward'!$C$5:$AN$13,MATCH(CONCATENATE(BD_COMERCIAL!$K883," ",BD_COMERCIAL!$L883),'Curva Forward'!$B$5:$B$13,0),MATCH(FR$4,'Curva Forward'!$C$4:$AN$4,0))),CT883)</f>
        <v>0</v>
      </c>
      <c r="FS883" s="200">
        <f>AG883*AG$2*IF($FC883="V",1,-1)*IF($Q883="Fixo",(CU883-INDEX('Curva Forward'!$C$5:$AN$13,MATCH(CONCATENATE(BD_COMERCIAL!$K883," ",BD_COMERCIAL!$L883),'Curva Forward'!$B$5:$B$13,0),MATCH(FS$4,'Curva Forward'!$C$4:$AN$4,0))),CU883)</f>
        <v>0</v>
      </c>
      <c r="FT883" s="200">
        <f>AH883*AH$2*IF($FC883="V",1,-1)*IF($Q883="Fixo",(CV883-INDEX('Curva Forward'!$C$5:$AN$13,MATCH(CONCATENATE(BD_COMERCIAL!$K883," ",BD_COMERCIAL!$L883),'Curva Forward'!$B$5:$B$13,0),MATCH(FT$4,'Curva Forward'!$C$4:$AN$4,0))),CV883)</f>
        <v>0</v>
      </c>
      <c r="FU883" s="200">
        <f>AI883*AI$2*IF($FC883="V",1,-1)*IF($Q883="Fixo",(CW883-INDEX('Curva Forward'!$C$5:$AN$13,MATCH(CONCATENATE(BD_COMERCIAL!$K883," ",BD_COMERCIAL!$L883),'Curva Forward'!$B$5:$B$13,0),MATCH(FU$4,'Curva Forward'!$C$4:$AN$4,0))),CW883)</f>
        <v>0</v>
      </c>
      <c r="FV883" s="200">
        <f>AJ883*AJ$2*IF($FC883="V",1,-1)*IF($Q883="Fixo",(CX883-INDEX('Curva Forward'!$C$5:$AN$13,MATCH(CONCATENATE(BD_COMERCIAL!$K883," ",BD_COMERCIAL!$L883),'Curva Forward'!$B$5:$B$13,0),MATCH(FV$4,'Curva Forward'!$C$4:$AN$4,0))),CX883)</f>
        <v>0</v>
      </c>
      <c r="FW883" s="200">
        <f>AK883*AK$2*IF($FC883="V",1,-1)*IF($Q883="Fixo",(CY883-INDEX('Curva Forward'!$C$5:$AN$13,MATCH(CONCATENATE(BD_COMERCIAL!$K883," ",BD_COMERCIAL!$L883),'Curva Forward'!$B$5:$B$13,0),MATCH(FW$4,'Curva Forward'!$C$4:$AN$4,0))),CY883)</f>
        <v>0</v>
      </c>
      <c r="FX883" s="200">
        <f>AL883*AL$2*IF($FC883="V",1,-1)*IF($Q883="Fixo",(CZ883-INDEX('Curva Forward'!$C$5:$AN$13,MATCH(CONCATENATE(BD_COMERCIAL!$K883," ",BD_COMERCIAL!$L883),'Curva Forward'!$B$5:$B$13,0),MATCH(FX$4,'Curva Forward'!$C$4:$AN$4,0))),CZ883)</f>
        <v>0</v>
      </c>
      <c r="FY883" s="200">
        <f>AM883*AM$2*IF($FC883="V",1,-1)*IF($Q883="Fixo",(DA883-INDEX('Curva Forward'!$C$5:$AN$13,MATCH(CONCATENATE(BD_COMERCIAL!$K883," ",BD_COMERCIAL!$L883),'Curva Forward'!$B$5:$B$13,0),MATCH(FY$4,'Curva Forward'!$C$4:$AN$4,0))),DA883)</f>
        <v>0</v>
      </c>
      <c r="FZ883" s="200">
        <f>AN883*AN$2*IF($FC883="V",1,-1)*IF($Q883="Fixo",(DB883-INDEX('Curva Forward'!$C$5:$AN$13,MATCH(CONCATENATE(BD_COMERCIAL!$K883," ",BD_COMERCIAL!$L883),'Curva Forward'!$B$5:$B$13,0),MATCH(FZ$4,'Curva Forward'!$C$4:$AN$4,0))),DB883)</f>
        <v>0</v>
      </c>
      <c r="GA883" s="200">
        <f>AO883*AO$2*IF($FC883="V",1,-1)*IF($Q883="Fixo",(DC883-INDEX('Curva Forward'!$C$5:$AN$13,MATCH(CONCATENATE(BD_COMERCIAL!$K883," ",BD_COMERCIAL!$L883),'Curva Forward'!$B$5:$B$13,0),MATCH(GA$4,'Curva Forward'!$C$4:$AN$4,0))),DC883)</f>
        <v>0</v>
      </c>
      <c r="GB883" s="200">
        <f>AP883*AP$2*IF($FC883="V",1,-1)*IF($Q883="Fixo",(DD883-INDEX('Curva Forward'!$C$5:$AN$13,MATCH(CONCATENATE(BD_COMERCIAL!$K883," ",BD_COMERCIAL!$L883),'Curva Forward'!$B$5:$B$13,0),MATCH(GB$4,'Curva Forward'!$C$4:$AN$4,0))),DD883)</f>
        <v>0</v>
      </c>
      <c r="GC883" s="200">
        <f>AQ883*AQ$2*IF($FC883="V",1,-1)*IF($Q883="Fixo",(DE883-INDEX('Curva Forward'!$C$5:$AN$13,MATCH(CONCATENATE(BD_COMERCIAL!$K883," ",BD_COMERCIAL!$L883),'Curva Forward'!$B$5:$B$13,0),MATCH(GC$4,'Curva Forward'!$C$4:$AN$4,0))),DE883)</f>
        <v>0</v>
      </c>
      <c r="GD883" s="200">
        <f>AR883*AR$2*IF($FC883="V",1,-1)*IF($Q883="Fixo",(DF883-INDEX('Curva Forward'!$C$5:$AN$13,MATCH(CONCATENATE(BD_COMERCIAL!$K883," ",BD_COMERCIAL!$L883),'Curva Forward'!$B$5:$B$13,0),MATCH(GD$4,'Curva Forward'!$C$4:$AN$4,0))),DF883)</f>
        <v>0</v>
      </c>
      <c r="GE883" s="200">
        <f>AS883*AS$2*IF($FC883="V",1,-1)*IF($Q883="Fixo",(DG883-INDEX('Curva Forward'!$C$5:$AN$13,MATCH(CONCATENATE(BD_COMERCIAL!$K883," ",BD_COMERCIAL!$L883),'Curva Forward'!$B$5:$B$13,0),MATCH(GE$4,'Curva Forward'!$C$4:$AN$4,0))),DG883)</f>
        <v>0</v>
      </c>
      <c r="GF883" s="200">
        <f>AT883*AT$2*IF($FC883="V",1,-1)*IF($Q883="Fixo",(DH883-INDEX('Curva Forward'!$C$5:$AN$13,MATCH(CONCATENATE(BD_COMERCIAL!$K883," ",BD_COMERCIAL!$L883),'Curva Forward'!$B$5:$B$13,0),MATCH(GF$4,'Curva Forward'!$C$4:$AN$4,0))),DH883)</f>
        <v>0</v>
      </c>
      <c r="GG883" s="200">
        <f>AU883*AU$2*IF($FC883="V",1,-1)*IF($Q883="Fixo",(DI883-INDEX('Curva Forward'!$C$5:$AN$13,MATCH(CONCATENATE(BD_COMERCIAL!$K883," ",BD_COMERCIAL!$L883),'Curva Forward'!$B$5:$B$13,0),MATCH(GG$4,'Curva Forward'!$C$4:$AN$4,0))),DI883)</f>
        <v>0</v>
      </c>
      <c r="GH883" s="200">
        <f>AV883*AV$2*IF($FC883="V",1,-1)*IF($Q883="Fixo",(DJ883-INDEX('Curva Forward'!$C$5:$AN$13,MATCH(CONCATENATE(BD_COMERCIAL!$K883," ",BD_COMERCIAL!$L883),'Curva Forward'!$B$5:$B$13,0),MATCH(GH$4,'Curva Forward'!$C$4:$AN$4,0))),DJ883)</f>
        <v>0</v>
      </c>
      <c r="GI883" s="200">
        <f>AW883*AW$2*IF($FC883="V",1,-1)*IF($Q883="Fixo",(DK883-INDEX('Curva Forward'!$C$5:$AN$13,MATCH(CONCATENATE(BD_COMERCIAL!$K883," ",BD_COMERCIAL!$L883),'Curva Forward'!$B$5:$B$13,0),MATCH(GI$4,'Curva Forward'!$C$4:$AN$4,0))),DK883)</f>
        <v>0</v>
      </c>
      <c r="GJ883" s="200">
        <f>AX883*AX$2*IF($FC883="V",1,-1)*IF($Q883="Fixo",(DL883-INDEX('Curva Forward'!$C$5:$AN$13,MATCH(CONCATENATE(BD_COMERCIAL!$K883," ",BD_COMERCIAL!$L883),'Curva Forward'!$B$5:$B$13,0),MATCH(GJ$4,'Curva Forward'!$C$4:$AN$4,0))),DL883)</f>
        <v>0</v>
      </c>
      <c r="GK883" s="200">
        <f>AY883*AY$2*IF($FC883="V",1,-1)*IF($Q883="Fixo",(DM883-INDEX('Curva Forward'!$C$5:$AN$13,MATCH(CONCATENATE(BD_COMERCIAL!$K883," ",BD_COMERCIAL!$L883),'Curva Forward'!$B$5:$B$13,0),MATCH(GK$4,'Curva Forward'!$C$4:$AN$4,0))),DM883)</f>
        <v>0</v>
      </c>
      <c r="GL883" s="200">
        <f>IF(EZ883="",0,CL883*CL$2*IF($FC883="V",1,-1)*IF($Q883="Fixo",(EZ883-INDEX('Curva Forward'!$C$5:$AN$13,MATCH(CONCATENATE(BD_COMERCIAL!$K883," ",BD_COMERCIAL!$L883),'Curva Forward'!$B$5:$B$13,0),MATCH(GL$4,'Curva Forward'!$C$4:$AN$4,0))),EZ883))</f>
        <v>0</v>
      </c>
      <c r="GM883" s="200">
        <f>IF(FA883="",0,CM883*CM$2*IF($FC883="V",1,-1)*IF($Q883="Fixo",(FA883-INDEX('Curva Forward'!$C$5:$AN$13,MATCH(CONCATENATE(BD_COMERCIAL!$K883," ",BD_COMERCIAL!$L883),'Curva Forward'!$B$5:$B$13,0),MATCH(GM$4,'Curva Forward'!$C$4:$AN$4,0))),FA883))</f>
        <v>0</v>
      </c>
      <c r="GN883" s="200">
        <f>IF(FB883="",0,CN883*CN$2*IF($FC883="V",1,-1)*IF($Q883="Fixo",(FB883-INDEX('Curva Forward'!$C$5:$AN$13,MATCH(CONCATENATE(BD_COMERCIAL!$K883," ",BD_COMERCIAL!$L883),'Curva Forward'!$B$5:$B$13,0),MATCH(GN$4,'Curva Forward'!$C$4:$AN$4,0))),FB883))</f>
        <v>0</v>
      </c>
      <c r="GO883" s="201">
        <f t="shared" ca="1" si="270"/>
        <v>0</v>
      </c>
      <c r="GP883" s="201">
        <f t="shared" ca="1" si="271"/>
        <v>0</v>
      </c>
    </row>
    <row r="884" spans="1:198" ht="15" customHeight="1" x14ac:dyDescent="0.25">
      <c r="A884" s="6"/>
      <c r="B884" s="7"/>
      <c r="C884" s="8"/>
      <c r="D884" s="9"/>
      <c r="E884" s="9"/>
      <c r="F884" s="113"/>
      <c r="G884" s="10"/>
      <c r="H884" s="113"/>
      <c r="I884" s="9"/>
      <c r="J884" s="166"/>
      <c r="K884" s="10"/>
      <c r="L884" s="84"/>
      <c r="M884" s="11"/>
      <c r="N884" s="12"/>
      <c r="O884" s="10"/>
      <c r="P884" s="84"/>
      <c r="Q884" s="84"/>
      <c r="R884" s="10"/>
      <c r="S884" s="14"/>
      <c r="T884" s="11"/>
      <c r="U884" s="12"/>
      <c r="V884" s="257" t="str">
        <f ca="1">IF(U884="","",
IF(U884="NA","",
IFERROR(VLOOKUP(EOMONTH(M884,-2)+1,IPCA!$A:$B,2,0),
VLOOKUP(EOMONTH(TODAY(),-2)+1,IPCA!$A:$B,2,0))/
VLOOKUP(EOMONTH(U884,-2)+1,IPCA!$A:$B,2,0)*
P884))</f>
        <v/>
      </c>
      <c r="W884" s="84"/>
      <c r="X884" s="13"/>
      <c r="Y884" s="166"/>
      <c r="AA884" s="108"/>
      <c r="AB884" s="15"/>
      <c r="AM884" s="6"/>
      <c r="AN884" s="15"/>
      <c r="AY884" s="6"/>
      <c r="AZ884" s="15"/>
      <c r="BK884" s="6"/>
      <c r="BL884" s="15"/>
      <c r="BW884" s="6"/>
      <c r="BX884" s="15"/>
      <c r="CI884" s="6"/>
      <c r="CJ884" s="16" t="str">
        <f t="shared" si="260"/>
        <v/>
      </c>
      <c r="CK884" s="16" t="str">
        <f t="shared" si="261"/>
        <v/>
      </c>
      <c r="CL884" s="16" t="str">
        <f t="shared" si="262"/>
        <v/>
      </c>
      <c r="CM884" s="16" t="str">
        <f t="shared" si="263"/>
        <v/>
      </c>
      <c r="CN884" s="16" t="str">
        <f t="shared" si="264"/>
        <v/>
      </c>
      <c r="CO884" s="18"/>
      <c r="CP884" s="15"/>
      <c r="DA884" s="6"/>
      <c r="DB884" s="15"/>
      <c r="DM884" s="6"/>
      <c r="DN884" s="15"/>
      <c r="DY884" s="6"/>
      <c r="DZ884" s="15"/>
      <c r="EK884" s="6"/>
      <c r="EL884" s="15"/>
      <c r="EW884" s="6"/>
      <c r="EX884" s="16" t="str">
        <f t="shared" si="272"/>
        <v/>
      </c>
      <c r="EY884" s="16" t="str">
        <f t="shared" si="273"/>
        <v/>
      </c>
      <c r="EZ884" s="16" t="str">
        <f t="shared" si="274"/>
        <v/>
      </c>
      <c r="FA884" s="16" t="str">
        <f t="shared" si="275"/>
        <v/>
      </c>
      <c r="FB884" s="160" t="str">
        <f t="shared" si="276"/>
        <v/>
      </c>
      <c r="FD884" s="20"/>
      <c r="FE884"/>
      <c r="FH884" s="284">
        <f t="shared" ca="1" si="265"/>
        <v>0</v>
      </c>
      <c r="FI884" s="208">
        <f t="shared" si="266"/>
        <v>0</v>
      </c>
      <c r="FK884">
        <f t="shared" si="267"/>
        <v>0</v>
      </c>
      <c r="FL884" s="201">
        <f t="shared" ca="1" si="268"/>
        <v>0</v>
      </c>
      <c r="FM884" s="201">
        <f t="shared" ca="1" si="269"/>
        <v>0</v>
      </c>
      <c r="FN884" s="200">
        <f>AB884*AB$2*IF($FC884="V",1,-1)*IF($Q884="Fixo",(CP884-INDEX('Curva Forward'!$C$5:$AN$13,MATCH(CONCATENATE(BD_COMERCIAL!$K884," ",BD_COMERCIAL!$L884),'Curva Forward'!$B$5:$B$13,0),MATCH(FN$4,'Curva Forward'!$C$4:$AN$4,0))),CP884)</f>
        <v>0</v>
      </c>
      <c r="FO884" s="200">
        <f>AC884*AC$2*IF($FC884="V",1,-1)*IF($Q884="Fixo",(CQ884-INDEX('Curva Forward'!$C$5:$AN$13,MATCH(CONCATENATE(BD_COMERCIAL!$K884," ",BD_COMERCIAL!$L884),'Curva Forward'!$B$5:$B$13,0),MATCH(FO$4,'Curva Forward'!$C$4:$AN$4,0))),CQ884)</f>
        <v>0</v>
      </c>
      <c r="FP884" s="200">
        <f>AD884*AD$2*IF($FC884="V",1,-1)*IF($Q884="Fixo",(CR884-INDEX('Curva Forward'!$C$5:$AN$13,MATCH(CONCATENATE(BD_COMERCIAL!$K884," ",BD_COMERCIAL!$L884),'Curva Forward'!$B$5:$B$13,0),MATCH(FP$4,'Curva Forward'!$C$4:$AN$4,0))),CR884)</f>
        <v>0</v>
      </c>
      <c r="FQ884" s="200">
        <f>AE884*AE$2*IF($FC884="V",1,-1)*IF($Q884="Fixo",(CS884-INDEX('Curva Forward'!$C$5:$AN$13,MATCH(CONCATENATE(BD_COMERCIAL!$K884," ",BD_COMERCIAL!$L884),'Curva Forward'!$B$5:$B$13,0),MATCH(FQ$4,'Curva Forward'!$C$4:$AN$4,0))),CS884)</f>
        <v>0</v>
      </c>
      <c r="FR884" s="200">
        <f>AF884*AF$2*IF($FC884="V",1,-1)*IF($Q884="Fixo",(CT884-INDEX('Curva Forward'!$C$5:$AN$13,MATCH(CONCATENATE(BD_COMERCIAL!$K884," ",BD_COMERCIAL!$L884),'Curva Forward'!$B$5:$B$13,0),MATCH(FR$4,'Curva Forward'!$C$4:$AN$4,0))),CT884)</f>
        <v>0</v>
      </c>
      <c r="FS884" s="200">
        <f>AG884*AG$2*IF($FC884="V",1,-1)*IF($Q884="Fixo",(CU884-INDEX('Curva Forward'!$C$5:$AN$13,MATCH(CONCATENATE(BD_COMERCIAL!$K884," ",BD_COMERCIAL!$L884),'Curva Forward'!$B$5:$B$13,0),MATCH(FS$4,'Curva Forward'!$C$4:$AN$4,0))),CU884)</f>
        <v>0</v>
      </c>
      <c r="FT884" s="200">
        <f>AH884*AH$2*IF($FC884="V",1,-1)*IF($Q884="Fixo",(CV884-INDEX('Curva Forward'!$C$5:$AN$13,MATCH(CONCATENATE(BD_COMERCIAL!$K884," ",BD_COMERCIAL!$L884),'Curva Forward'!$B$5:$B$13,0),MATCH(FT$4,'Curva Forward'!$C$4:$AN$4,0))),CV884)</f>
        <v>0</v>
      </c>
      <c r="FU884" s="200">
        <f>AI884*AI$2*IF($FC884="V",1,-1)*IF($Q884="Fixo",(CW884-INDEX('Curva Forward'!$C$5:$AN$13,MATCH(CONCATENATE(BD_COMERCIAL!$K884," ",BD_COMERCIAL!$L884),'Curva Forward'!$B$5:$B$13,0),MATCH(FU$4,'Curva Forward'!$C$4:$AN$4,0))),CW884)</f>
        <v>0</v>
      </c>
      <c r="FV884" s="200">
        <f>AJ884*AJ$2*IF($FC884="V",1,-1)*IF($Q884="Fixo",(CX884-INDEX('Curva Forward'!$C$5:$AN$13,MATCH(CONCATENATE(BD_COMERCIAL!$K884," ",BD_COMERCIAL!$L884),'Curva Forward'!$B$5:$B$13,0),MATCH(FV$4,'Curva Forward'!$C$4:$AN$4,0))),CX884)</f>
        <v>0</v>
      </c>
      <c r="FW884" s="200">
        <f>AK884*AK$2*IF($FC884="V",1,-1)*IF($Q884="Fixo",(CY884-INDEX('Curva Forward'!$C$5:$AN$13,MATCH(CONCATENATE(BD_COMERCIAL!$K884," ",BD_COMERCIAL!$L884),'Curva Forward'!$B$5:$B$13,0),MATCH(FW$4,'Curva Forward'!$C$4:$AN$4,0))),CY884)</f>
        <v>0</v>
      </c>
      <c r="FX884" s="200">
        <f>AL884*AL$2*IF($FC884="V",1,-1)*IF($Q884="Fixo",(CZ884-INDEX('Curva Forward'!$C$5:$AN$13,MATCH(CONCATENATE(BD_COMERCIAL!$K884," ",BD_COMERCIAL!$L884),'Curva Forward'!$B$5:$B$13,0),MATCH(FX$4,'Curva Forward'!$C$4:$AN$4,0))),CZ884)</f>
        <v>0</v>
      </c>
      <c r="FY884" s="200">
        <f>AM884*AM$2*IF($FC884="V",1,-1)*IF($Q884="Fixo",(DA884-INDEX('Curva Forward'!$C$5:$AN$13,MATCH(CONCATENATE(BD_COMERCIAL!$K884," ",BD_COMERCIAL!$L884),'Curva Forward'!$B$5:$B$13,0),MATCH(FY$4,'Curva Forward'!$C$4:$AN$4,0))),DA884)</f>
        <v>0</v>
      </c>
      <c r="FZ884" s="200">
        <f>AN884*AN$2*IF($FC884="V",1,-1)*IF($Q884="Fixo",(DB884-INDEX('Curva Forward'!$C$5:$AN$13,MATCH(CONCATENATE(BD_COMERCIAL!$K884," ",BD_COMERCIAL!$L884),'Curva Forward'!$B$5:$B$13,0),MATCH(FZ$4,'Curva Forward'!$C$4:$AN$4,0))),DB884)</f>
        <v>0</v>
      </c>
      <c r="GA884" s="200">
        <f>AO884*AO$2*IF($FC884="V",1,-1)*IF($Q884="Fixo",(DC884-INDEX('Curva Forward'!$C$5:$AN$13,MATCH(CONCATENATE(BD_COMERCIAL!$K884," ",BD_COMERCIAL!$L884),'Curva Forward'!$B$5:$B$13,0),MATCH(GA$4,'Curva Forward'!$C$4:$AN$4,0))),DC884)</f>
        <v>0</v>
      </c>
      <c r="GB884" s="200">
        <f>AP884*AP$2*IF($FC884="V",1,-1)*IF($Q884="Fixo",(DD884-INDEX('Curva Forward'!$C$5:$AN$13,MATCH(CONCATENATE(BD_COMERCIAL!$K884," ",BD_COMERCIAL!$L884),'Curva Forward'!$B$5:$B$13,0),MATCH(GB$4,'Curva Forward'!$C$4:$AN$4,0))),DD884)</f>
        <v>0</v>
      </c>
      <c r="GC884" s="200">
        <f>AQ884*AQ$2*IF($FC884="V",1,-1)*IF($Q884="Fixo",(DE884-INDEX('Curva Forward'!$C$5:$AN$13,MATCH(CONCATENATE(BD_COMERCIAL!$K884," ",BD_COMERCIAL!$L884),'Curva Forward'!$B$5:$B$13,0),MATCH(GC$4,'Curva Forward'!$C$4:$AN$4,0))),DE884)</f>
        <v>0</v>
      </c>
      <c r="GD884" s="200">
        <f>AR884*AR$2*IF($FC884="V",1,-1)*IF($Q884="Fixo",(DF884-INDEX('Curva Forward'!$C$5:$AN$13,MATCH(CONCATENATE(BD_COMERCIAL!$K884," ",BD_COMERCIAL!$L884),'Curva Forward'!$B$5:$B$13,0),MATCH(GD$4,'Curva Forward'!$C$4:$AN$4,0))),DF884)</f>
        <v>0</v>
      </c>
      <c r="GE884" s="200">
        <f>AS884*AS$2*IF($FC884="V",1,-1)*IF($Q884="Fixo",(DG884-INDEX('Curva Forward'!$C$5:$AN$13,MATCH(CONCATENATE(BD_COMERCIAL!$K884," ",BD_COMERCIAL!$L884),'Curva Forward'!$B$5:$B$13,0),MATCH(GE$4,'Curva Forward'!$C$4:$AN$4,0))),DG884)</f>
        <v>0</v>
      </c>
      <c r="GF884" s="200">
        <f>AT884*AT$2*IF($FC884="V",1,-1)*IF($Q884="Fixo",(DH884-INDEX('Curva Forward'!$C$5:$AN$13,MATCH(CONCATENATE(BD_COMERCIAL!$K884," ",BD_COMERCIAL!$L884),'Curva Forward'!$B$5:$B$13,0),MATCH(GF$4,'Curva Forward'!$C$4:$AN$4,0))),DH884)</f>
        <v>0</v>
      </c>
      <c r="GG884" s="200">
        <f>AU884*AU$2*IF($FC884="V",1,-1)*IF($Q884="Fixo",(DI884-INDEX('Curva Forward'!$C$5:$AN$13,MATCH(CONCATENATE(BD_COMERCIAL!$K884," ",BD_COMERCIAL!$L884),'Curva Forward'!$B$5:$B$13,0),MATCH(GG$4,'Curva Forward'!$C$4:$AN$4,0))),DI884)</f>
        <v>0</v>
      </c>
      <c r="GH884" s="200">
        <f>AV884*AV$2*IF($FC884="V",1,-1)*IF($Q884="Fixo",(DJ884-INDEX('Curva Forward'!$C$5:$AN$13,MATCH(CONCATENATE(BD_COMERCIAL!$K884," ",BD_COMERCIAL!$L884),'Curva Forward'!$B$5:$B$13,0),MATCH(GH$4,'Curva Forward'!$C$4:$AN$4,0))),DJ884)</f>
        <v>0</v>
      </c>
      <c r="GI884" s="200">
        <f>AW884*AW$2*IF($FC884="V",1,-1)*IF($Q884="Fixo",(DK884-INDEX('Curva Forward'!$C$5:$AN$13,MATCH(CONCATENATE(BD_COMERCIAL!$K884," ",BD_COMERCIAL!$L884),'Curva Forward'!$B$5:$B$13,0),MATCH(GI$4,'Curva Forward'!$C$4:$AN$4,0))),DK884)</f>
        <v>0</v>
      </c>
      <c r="GJ884" s="200">
        <f>AX884*AX$2*IF($FC884="V",1,-1)*IF($Q884="Fixo",(DL884-INDEX('Curva Forward'!$C$5:$AN$13,MATCH(CONCATENATE(BD_COMERCIAL!$K884," ",BD_COMERCIAL!$L884),'Curva Forward'!$B$5:$B$13,0),MATCH(GJ$4,'Curva Forward'!$C$4:$AN$4,0))),DL884)</f>
        <v>0</v>
      </c>
      <c r="GK884" s="200">
        <f>AY884*AY$2*IF($FC884="V",1,-1)*IF($Q884="Fixo",(DM884-INDEX('Curva Forward'!$C$5:$AN$13,MATCH(CONCATENATE(BD_COMERCIAL!$K884," ",BD_COMERCIAL!$L884),'Curva Forward'!$B$5:$B$13,0),MATCH(GK$4,'Curva Forward'!$C$4:$AN$4,0))),DM884)</f>
        <v>0</v>
      </c>
      <c r="GL884" s="200">
        <f>IF(EZ884="",0,CL884*CL$2*IF($FC884="V",1,-1)*IF($Q884="Fixo",(EZ884-INDEX('Curva Forward'!$C$5:$AN$13,MATCH(CONCATENATE(BD_COMERCIAL!$K884," ",BD_COMERCIAL!$L884),'Curva Forward'!$B$5:$B$13,0),MATCH(GL$4,'Curva Forward'!$C$4:$AN$4,0))),EZ884))</f>
        <v>0</v>
      </c>
      <c r="GM884" s="200">
        <f>IF(FA884="",0,CM884*CM$2*IF($FC884="V",1,-1)*IF($Q884="Fixo",(FA884-INDEX('Curva Forward'!$C$5:$AN$13,MATCH(CONCATENATE(BD_COMERCIAL!$K884," ",BD_COMERCIAL!$L884),'Curva Forward'!$B$5:$B$13,0),MATCH(GM$4,'Curva Forward'!$C$4:$AN$4,0))),FA884))</f>
        <v>0</v>
      </c>
      <c r="GN884" s="200">
        <f>IF(FB884="",0,CN884*CN$2*IF($FC884="V",1,-1)*IF($Q884="Fixo",(FB884-INDEX('Curva Forward'!$C$5:$AN$13,MATCH(CONCATENATE(BD_COMERCIAL!$K884," ",BD_COMERCIAL!$L884),'Curva Forward'!$B$5:$B$13,0),MATCH(GN$4,'Curva Forward'!$C$4:$AN$4,0))),FB884))</f>
        <v>0</v>
      </c>
      <c r="GO884" s="201">
        <f t="shared" ca="1" si="270"/>
        <v>0</v>
      </c>
      <c r="GP884" s="201">
        <f t="shared" ca="1" si="271"/>
        <v>0</v>
      </c>
    </row>
    <row r="885" spans="1:198" ht="15" customHeight="1" x14ac:dyDescent="0.25">
      <c r="A885" s="6"/>
      <c r="B885" s="7"/>
      <c r="C885" s="8"/>
      <c r="D885" s="9"/>
      <c r="E885" s="9"/>
      <c r="F885" s="113"/>
      <c r="G885" s="10"/>
      <c r="H885" s="113"/>
      <c r="I885" s="9"/>
      <c r="J885" s="166"/>
      <c r="K885" s="10"/>
      <c r="L885" s="84"/>
      <c r="M885" s="11"/>
      <c r="N885" s="12"/>
      <c r="O885" s="10"/>
      <c r="P885" s="84"/>
      <c r="Q885" s="84"/>
      <c r="R885" s="10"/>
      <c r="S885" s="14"/>
      <c r="T885" s="11"/>
      <c r="U885" s="12"/>
      <c r="V885" s="257" t="str">
        <f ca="1">IF(U885="","",
IF(U885="NA","",
IFERROR(VLOOKUP(EOMONTH(M885,-2)+1,IPCA!$A:$B,2,0),
VLOOKUP(EOMONTH(TODAY(),-2)+1,IPCA!$A:$B,2,0))/
VLOOKUP(EOMONTH(U885,-2)+1,IPCA!$A:$B,2,0)*
P885))</f>
        <v/>
      </c>
      <c r="W885" s="84"/>
      <c r="X885" s="13"/>
      <c r="Y885" s="166"/>
      <c r="AA885" s="108"/>
      <c r="AB885" s="15"/>
      <c r="AM885" s="6"/>
      <c r="AN885" s="15"/>
      <c r="AY885" s="6"/>
      <c r="AZ885" s="15"/>
      <c r="BK885" s="6"/>
      <c r="BL885" s="15"/>
      <c r="BW885" s="6"/>
      <c r="BX885" s="15"/>
      <c r="CI885" s="6"/>
      <c r="CJ885" s="16" t="str">
        <f t="shared" si="260"/>
        <v/>
      </c>
      <c r="CK885" s="16" t="str">
        <f t="shared" si="261"/>
        <v/>
      </c>
      <c r="CL885" s="16" t="str">
        <f t="shared" si="262"/>
        <v/>
      </c>
      <c r="CM885" s="16" t="str">
        <f t="shared" si="263"/>
        <v/>
      </c>
      <c r="CN885" s="16" t="str">
        <f t="shared" si="264"/>
        <v/>
      </c>
      <c r="CO885" s="18"/>
      <c r="CP885" s="15"/>
      <c r="DA885" s="6"/>
      <c r="DB885" s="15"/>
      <c r="DM885" s="6"/>
      <c r="DN885" s="15"/>
      <c r="DY885" s="6"/>
      <c r="DZ885" s="15"/>
      <c r="EK885" s="6"/>
      <c r="EL885" s="15"/>
      <c r="EW885" s="6"/>
      <c r="EX885" s="16" t="str">
        <f t="shared" si="272"/>
        <v/>
      </c>
      <c r="EY885" s="16" t="str">
        <f t="shared" si="273"/>
        <v/>
      </c>
      <c r="EZ885" s="16" t="str">
        <f t="shared" si="274"/>
        <v/>
      </c>
      <c r="FA885" s="16" t="str">
        <f t="shared" si="275"/>
        <v/>
      </c>
      <c r="FB885" s="160" t="str">
        <f t="shared" si="276"/>
        <v/>
      </c>
      <c r="FD885" s="20"/>
      <c r="FE885"/>
      <c r="FH885" s="284">
        <f t="shared" ca="1" si="265"/>
        <v>0</v>
      </c>
      <c r="FI885" s="208">
        <f t="shared" si="266"/>
        <v>0</v>
      </c>
      <c r="FK885">
        <f t="shared" si="267"/>
        <v>0</v>
      </c>
      <c r="FL885" s="201">
        <f t="shared" ca="1" si="268"/>
        <v>0</v>
      </c>
      <c r="FM885" s="201">
        <f t="shared" ca="1" si="269"/>
        <v>0</v>
      </c>
      <c r="FN885" s="200">
        <f>AB885*AB$2*IF($FC885="V",1,-1)*IF($Q885="Fixo",(CP885-INDEX('Curva Forward'!$C$5:$AN$13,MATCH(CONCATENATE(BD_COMERCIAL!$K885," ",BD_COMERCIAL!$L885),'Curva Forward'!$B$5:$B$13,0),MATCH(FN$4,'Curva Forward'!$C$4:$AN$4,0))),CP885)</f>
        <v>0</v>
      </c>
      <c r="FO885" s="200">
        <f>AC885*AC$2*IF($FC885="V",1,-1)*IF($Q885="Fixo",(CQ885-INDEX('Curva Forward'!$C$5:$AN$13,MATCH(CONCATENATE(BD_COMERCIAL!$K885," ",BD_COMERCIAL!$L885),'Curva Forward'!$B$5:$B$13,0),MATCH(FO$4,'Curva Forward'!$C$4:$AN$4,0))),CQ885)</f>
        <v>0</v>
      </c>
      <c r="FP885" s="200">
        <f>AD885*AD$2*IF($FC885="V",1,-1)*IF($Q885="Fixo",(CR885-INDEX('Curva Forward'!$C$5:$AN$13,MATCH(CONCATENATE(BD_COMERCIAL!$K885," ",BD_COMERCIAL!$L885),'Curva Forward'!$B$5:$B$13,0),MATCH(FP$4,'Curva Forward'!$C$4:$AN$4,0))),CR885)</f>
        <v>0</v>
      </c>
      <c r="FQ885" s="200">
        <f>AE885*AE$2*IF($FC885="V",1,-1)*IF($Q885="Fixo",(CS885-INDEX('Curva Forward'!$C$5:$AN$13,MATCH(CONCATENATE(BD_COMERCIAL!$K885," ",BD_COMERCIAL!$L885),'Curva Forward'!$B$5:$B$13,0),MATCH(FQ$4,'Curva Forward'!$C$4:$AN$4,0))),CS885)</f>
        <v>0</v>
      </c>
      <c r="FR885" s="200">
        <f>AF885*AF$2*IF($FC885="V",1,-1)*IF($Q885="Fixo",(CT885-INDEX('Curva Forward'!$C$5:$AN$13,MATCH(CONCATENATE(BD_COMERCIAL!$K885," ",BD_COMERCIAL!$L885),'Curva Forward'!$B$5:$B$13,0),MATCH(FR$4,'Curva Forward'!$C$4:$AN$4,0))),CT885)</f>
        <v>0</v>
      </c>
      <c r="FS885" s="200">
        <f>AG885*AG$2*IF($FC885="V",1,-1)*IF($Q885="Fixo",(CU885-INDEX('Curva Forward'!$C$5:$AN$13,MATCH(CONCATENATE(BD_COMERCIAL!$K885," ",BD_COMERCIAL!$L885),'Curva Forward'!$B$5:$B$13,0),MATCH(FS$4,'Curva Forward'!$C$4:$AN$4,0))),CU885)</f>
        <v>0</v>
      </c>
      <c r="FT885" s="200">
        <f>AH885*AH$2*IF($FC885="V",1,-1)*IF($Q885="Fixo",(CV885-INDEX('Curva Forward'!$C$5:$AN$13,MATCH(CONCATENATE(BD_COMERCIAL!$K885," ",BD_COMERCIAL!$L885),'Curva Forward'!$B$5:$B$13,0),MATCH(FT$4,'Curva Forward'!$C$4:$AN$4,0))),CV885)</f>
        <v>0</v>
      </c>
      <c r="FU885" s="200">
        <f>AI885*AI$2*IF($FC885="V",1,-1)*IF($Q885="Fixo",(CW885-INDEX('Curva Forward'!$C$5:$AN$13,MATCH(CONCATENATE(BD_COMERCIAL!$K885," ",BD_COMERCIAL!$L885),'Curva Forward'!$B$5:$B$13,0),MATCH(FU$4,'Curva Forward'!$C$4:$AN$4,0))),CW885)</f>
        <v>0</v>
      </c>
      <c r="FV885" s="200">
        <f>AJ885*AJ$2*IF($FC885="V",1,-1)*IF($Q885="Fixo",(CX885-INDEX('Curva Forward'!$C$5:$AN$13,MATCH(CONCATENATE(BD_COMERCIAL!$K885," ",BD_COMERCIAL!$L885),'Curva Forward'!$B$5:$B$13,0),MATCH(FV$4,'Curva Forward'!$C$4:$AN$4,0))),CX885)</f>
        <v>0</v>
      </c>
      <c r="FW885" s="200">
        <f>AK885*AK$2*IF($FC885="V",1,-1)*IF($Q885="Fixo",(CY885-INDEX('Curva Forward'!$C$5:$AN$13,MATCH(CONCATENATE(BD_COMERCIAL!$K885," ",BD_COMERCIAL!$L885),'Curva Forward'!$B$5:$B$13,0),MATCH(FW$4,'Curva Forward'!$C$4:$AN$4,0))),CY885)</f>
        <v>0</v>
      </c>
      <c r="FX885" s="200">
        <f>AL885*AL$2*IF($FC885="V",1,-1)*IF($Q885="Fixo",(CZ885-INDEX('Curva Forward'!$C$5:$AN$13,MATCH(CONCATENATE(BD_COMERCIAL!$K885," ",BD_COMERCIAL!$L885),'Curva Forward'!$B$5:$B$13,0),MATCH(FX$4,'Curva Forward'!$C$4:$AN$4,0))),CZ885)</f>
        <v>0</v>
      </c>
      <c r="FY885" s="200">
        <f>AM885*AM$2*IF($FC885="V",1,-1)*IF($Q885="Fixo",(DA885-INDEX('Curva Forward'!$C$5:$AN$13,MATCH(CONCATENATE(BD_COMERCIAL!$K885," ",BD_COMERCIAL!$L885),'Curva Forward'!$B$5:$B$13,0),MATCH(FY$4,'Curva Forward'!$C$4:$AN$4,0))),DA885)</f>
        <v>0</v>
      </c>
      <c r="FZ885" s="200">
        <f>AN885*AN$2*IF($FC885="V",1,-1)*IF($Q885="Fixo",(DB885-INDEX('Curva Forward'!$C$5:$AN$13,MATCH(CONCATENATE(BD_COMERCIAL!$K885," ",BD_COMERCIAL!$L885),'Curva Forward'!$B$5:$B$13,0),MATCH(FZ$4,'Curva Forward'!$C$4:$AN$4,0))),DB885)</f>
        <v>0</v>
      </c>
      <c r="GA885" s="200">
        <f>AO885*AO$2*IF($FC885="V",1,-1)*IF($Q885="Fixo",(DC885-INDEX('Curva Forward'!$C$5:$AN$13,MATCH(CONCATENATE(BD_COMERCIAL!$K885," ",BD_COMERCIAL!$L885),'Curva Forward'!$B$5:$B$13,0),MATCH(GA$4,'Curva Forward'!$C$4:$AN$4,0))),DC885)</f>
        <v>0</v>
      </c>
      <c r="GB885" s="200">
        <f>AP885*AP$2*IF($FC885="V",1,-1)*IF($Q885="Fixo",(DD885-INDEX('Curva Forward'!$C$5:$AN$13,MATCH(CONCATENATE(BD_COMERCIAL!$K885," ",BD_COMERCIAL!$L885),'Curva Forward'!$B$5:$B$13,0),MATCH(GB$4,'Curva Forward'!$C$4:$AN$4,0))),DD885)</f>
        <v>0</v>
      </c>
      <c r="GC885" s="200">
        <f>AQ885*AQ$2*IF($FC885="V",1,-1)*IF($Q885="Fixo",(DE885-INDEX('Curva Forward'!$C$5:$AN$13,MATCH(CONCATENATE(BD_COMERCIAL!$K885," ",BD_COMERCIAL!$L885),'Curva Forward'!$B$5:$B$13,0),MATCH(GC$4,'Curva Forward'!$C$4:$AN$4,0))),DE885)</f>
        <v>0</v>
      </c>
      <c r="GD885" s="200">
        <f>AR885*AR$2*IF($FC885="V",1,-1)*IF($Q885="Fixo",(DF885-INDEX('Curva Forward'!$C$5:$AN$13,MATCH(CONCATENATE(BD_COMERCIAL!$K885," ",BD_COMERCIAL!$L885),'Curva Forward'!$B$5:$B$13,0),MATCH(GD$4,'Curva Forward'!$C$4:$AN$4,0))),DF885)</f>
        <v>0</v>
      </c>
      <c r="GE885" s="200">
        <f>AS885*AS$2*IF($FC885="V",1,-1)*IF($Q885="Fixo",(DG885-INDEX('Curva Forward'!$C$5:$AN$13,MATCH(CONCATENATE(BD_COMERCIAL!$K885," ",BD_COMERCIAL!$L885),'Curva Forward'!$B$5:$B$13,0),MATCH(GE$4,'Curva Forward'!$C$4:$AN$4,0))),DG885)</f>
        <v>0</v>
      </c>
      <c r="GF885" s="200">
        <f>AT885*AT$2*IF($FC885="V",1,-1)*IF($Q885="Fixo",(DH885-INDEX('Curva Forward'!$C$5:$AN$13,MATCH(CONCATENATE(BD_COMERCIAL!$K885," ",BD_COMERCIAL!$L885),'Curva Forward'!$B$5:$B$13,0),MATCH(GF$4,'Curva Forward'!$C$4:$AN$4,0))),DH885)</f>
        <v>0</v>
      </c>
      <c r="GG885" s="200">
        <f>AU885*AU$2*IF($FC885="V",1,-1)*IF($Q885="Fixo",(DI885-INDEX('Curva Forward'!$C$5:$AN$13,MATCH(CONCATENATE(BD_COMERCIAL!$K885," ",BD_COMERCIAL!$L885),'Curva Forward'!$B$5:$B$13,0),MATCH(GG$4,'Curva Forward'!$C$4:$AN$4,0))),DI885)</f>
        <v>0</v>
      </c>
      <c r="GH885" s="200">
        <f>AV885*AV$2*IF($FC885="V",1,-1)*IF($Q885="Fixo",(DJ885-INDEX('Curva Forward'!$C$5:$AN$13,MATCH(CONCATENATE(BD_COMERCIAL!$K885," ",BD_COMERCIAL!$L885),'Curva Forward'!$B$5:$B$13,0),MATCH(GH$4,'Curva Forward'!$C$4:$AN$4,0))),DJ885)</f>
        <v>0</v>
      </c>
      <c r="GI885" s="200">
        <f>AW885*AW$2*IF($FC885="V",1,-1)*IF($Q885="Fixo",(DK885-INDEX('Curva Forward'!$C$5:$AN$13,MATCH(CONCATENATE(BD_COMERCIAL!$K885," ",BD_COMERCIAL!$L885),'Curva Forward'!$B$5:$B$13,0),MATCH(GI$4,'Curva Forward'!$C$4:$AN$4,0))),DK885)</f>
        <v>0</v>
      </c>
      <c r="GJ885" s="200">
        <f>AX885*AX$2*IF($FC885="V",1,-1)*IF($Q885="Fixo",(DL885-INDEX('Curva Forward'!$C$5:$AN$13,MATCH(CONCATENATE(BD_COMERCIAL!$K885," ",BD_COMERCIAL!$L885),'Curva Forward'!$B$5:$B$13,0),MATCH(GJ$4,'Curva Forward'!$C$4:$AN$4,0))),DL885)</f>
        <v>0</v>
      </c>
      <c r="GK885" s="200">
        <f>AY885*AY$2*IF($FC885="V",1,-1)*IF($Q885="Fixo",(DM885-INDEX('Curva Forward'!$C$5:$AN$13,MATCH(CONCATENATE(BD_COMERCIAL!$K885," ",BD_COMERCIAL!$L885),'Curva Forward'!$B$5:$B$13,0),MATCH(GK$4,'Curva Forward'!$C$4:$AN$4,0))),DM885)</f>
        <v>0</v>
      </c>
      <c r="GL885" s="200">
        <f>IF(EZ885="",0,CL885*CL$2*IF($FC885="V",1,-1)*IF($Q885="Fixo",(EZ885-INDEX('Curva Forward'!$C$5:$AN$13,MATCH(CONCATENATE(BD_COMERCIAL!$K885," ",BD_COMERCIAL!$L885),'Curva Forward'!$B$5:$B$13,0),MATCH(GL$4,'Curva Forward'!$C$4:$AN$4,0))),EZ885))</f>
        <v>0</v>
      </c>
      <c r="GM885" s="200">
        <f>IF(FA885="",0,CM885*CM$2*IF($FC885="V",1,-1)*IF($Q885="Fixo",(FA885-INDEX('Curva Forward'!$C$5:$AN$13,MATCH(CONCATENATE(BD_COMERCIAL!$K885," ",BD_COMERCIAL!$L885),'Curva Forward'!$B$5:$B$13,0),MATCH(GM$4,'Curva Forward'!$C$4:$AN$4,0))),FA885))</f>
        <v>0</v>
      </c>
      <c r="GN885" s="200">
        <f>IF(FB885="",0,CN885*CN$2*IF($FC885="V",1,-1)*IF($Q885="Fixo",(FB885-INDEX('Curva Forward'!$C$5:$AN$13,MATCH(CONCATENATE(BD_COMERCIAL!$K885," ",BD_COMERCIAL!$L885),'Curva Forward'!$B$5:$B$13,0),MATCH(GN$4,'Curva Forward'!$C$4:$AN$4,0))),FB885))</f>
        <v>0</v>
      </c>
      <c r="GO885" s="201">
        <f t="shared" ca="1" si="270"/>
        <v>0</v>
      </c>
      <c r="GP885" s="201">
        <f t="shared" ca="1" si="271"/>
        <v>0</v>
      </c>
    </row>
    <row r="886" spans="1:198" ht="15" customHeight="1" x14ac:dyDescent="0.25">
      <c r="A886" s="6"/>
      <c r="B886" s="7"/>
      <c r="C886" s="8"/>
      <c r="D886" s="9"/>
      <c r="E886" s="9"/>
      <c r="F886" s="113"/>
      <c r="G886" s="10"/>
      <c r="H886" s="113"/>
      <c r="I886" s="9"/>
      <c r="J886" s="166"/>
      <c r="K886" s="10"/>
      <c r="L886" s="84"/>
      <c r="M886" s="11"/>
      <c r="N886" s="12"/>
      <c r="O886" s="10"/>
      <c r="P886" s="84"/>
      <c r="Q886" s="84"/>
      <c r="R886" s="10"/>
      <c r="S886" s="14"/>
      <c r="T886" s="11"/>
      <c r="U886" s="12"/>
      <c r="V886" s="257" t="str">
        <f ca="1">IF(U886="","",
IF(U886="NA","",
IFERROR(VLOOKUP(EOMONTH(M886,-2)+1,IPCA!$A:$B,2,0),
VLOOKUP(EOMONTH(TODAY(),-2)+1,IPCA!$A:$B,2,0))/
VLOOKUP(EOMONTH(U886,-2)+1,IPCA!$A:$B,2,0)*
P886))</f>
        <v/>
      </c>
      <c r="W886" s="84"/>
      <c r="X886" s="13"/>
      <c r="Y886" s="166"/>
      <c r="AA886" s="108"/>
      <c r="AB886" s="15"/>
      <c r="AM886" s="6"/>
      <c r="AN886" s="15"/>
      <c r="AY886" s="6"/>
      <c r="AZ886" s="15"/>
      <c r="BK886" s="6"/>
      <c r="BL886" s="15"/>
      <c r="BW886" s="6"/>
      <c r="BX886" s="15"/>
      <c r="CI886" s="6"/>
      <c r="CJ886" s="16" t="str">
        <f t="shared" si="260"/>
        <v/>
      </c>
      <c r="CK886" s="16" t="str">
        <f t="shared" si="261"/>
        <v/>
      </c>
      <c r="CL886" s="16" t="str">
        <f t="shared" si="262"/>
        <v/>
      </c>
      <c r="CM886" s="16" t="str">
        <f t="shared" si="263"/>
        <v/>
      </c>
      <c r="CN886" s="16" t="str">
        <f t="shared" si="264"/>
        <v/>
      </c>
      <c r="CO886" s="18"/>
      <c r="CP886" s="15"/>
      <c r="DA886" s="6"/>
      <c r="DB886" s="15"/>
      <c r="DM886" s="6"/>
      <c r="DN886" s="15"/>
      <c r="DY886" s="6"/>
      <c r="DZ886" s="15"/>
      <c r="EK886" s="6"/>
      <c r="EL886" s="15"/>
      <c r="EW886" s="6"/>
      <c r="EX886" s="16" t="str">
        <f t="shared" si="272"/>
        <v/>
      </c>
      <c r="EY886" s="16" t="str">
        <f t="shared" si="273"/>
        <v/>
      </c>
      <c r="EZ886" s="16" t="str">
        <f t="shared" si="274"/>
        <v/>
      </c>
      <c r="FA886" s="16" t="str">
        <f t="shared" si="275"/>
        <v/>
      </c>
      <c r="FB886" s="160" t="str">
        <f t="shared" si="276"/>
        <v/>
      </c>
      <c r="FD886" s="20"/>
      <c r="FE886"/>
      <c r="FH886" s="284">
        <f t="shared" ca="1" si="265"/>
        <v>0</v>
      </c>
      <c r="FI886" s="208">
        <f t="shared" si="266"/>
        <v>0</v>
      </c>
      <c r="FK886">
        <f t="shared" si="267"/>
        <v>0</v>
      </c>
      <c r="FL886" s="201">
        <f t="shared" ca="1" si="268"/>
        <v>0</v>
      </c>
      <c r="FM886" s="201">
        <f t="shared" ca="1" si="269"/>
        <v>0</v>
      </c>
      <c r="FN886" s="200">
        <f>AB886*AB$2*IF($FC886="V",1,-1)*IF($Q886="Fixo",(CP886-INDEX('Curva Forward'!$C$5:$AN$13,MATCH(CONCATENATE(BD_COMERCIAL!$K886," ",BD_COMERCIAL!$L886),'Curva Forward'!$B$5:$B$13,0),MATCH(FN$4,'Curva Forward'!$C$4:$AN$4,0))),CP886)</f>
        <v>0</v>
      </c>
      <c r="FO886" s="200">
        <f>AC886*AC$2*IF($FC886="V",1,-1)*IF($Q886="Fixo",(CQ886-INDEX('Curva Forward'!$C$5:$AN$13,MATCH(CONCATENATE(BD_COMERCIAL!$K886," ",BD_COMERCIAL!$L886),'Curva Forward'!$B$5:$B$13,0),MATCH(FO$4,'Curva Forward'!$C$4:$AN$4,0))),CQ886)</f>
        <v>0</v>
      </c>
      <c r="FP886" s="200">
        <f>AD886*AD$2*IF($FC886="V",1,-1)*IF($Q886="Fixo",(CR886-INDEX('Curva Forward'!$C$5:$AN$13,MATCH(CONCATENATE(BD_COMERCIAL!$K886," ",BD_COMERCIAL!$L886),'Curva Forward'!$B$5:$B$13,0),MATCH(FP$4,'Curva Forward'!$C$4:$AN$4,0))),CR886)</f>
        <v>0</v>
      </c>
      <c r="FQ886" s="200">
        <f>AE886*AE$2*IF($FC886="V",1,-1)*IF($Q886="Fixo",(CS886-INDEX('Curva Forward'!$C$5:$AN$13,MATCH(CONCATENATE(BD_COMERCIAL!$K886," ",BD_COMERCIAL!$L886),'Curva Forward'!$B$5:$B$13,0),MATCH(FQ$4,'Curva Forward'!$C$4:$AN$4,0))),CS886)</f>
        <v>0</v>
      </c>
      <c r="FR886" s="200">
        <f>AF886*AF$2*IF($FC886="V",1,-1)*IF($Q886="Fixo",(CT886-INDEX('Curva Forward'!$C$5:$AN$13,MATCH(CONCATENATE(BD_COMERCIAL!$K886," ",BD_COMERCIAL!$L886),'Curva Forward'!$B$5:$B$13,0),MATCH(FR$4,'Curva Forward'!$C$4:$AN$4,0))),CT886)</f>
        <v>0</v>
      </c>
      <c r="FS886" s="200">
        <f>AG886*AG$2*IF($FC886="V",1,-1)*IF($Q886="Fixo",(CU886-INDEX('Curva Forward'!$C$5:$AN$13,MATCH(CONCATENATE(BD_COMERCIAL!$K886," ",BD_COMERCIAL!$L886),'Curva Forward'!$B$5:$B$13,0),MATCH(FS$4,'Curva Forward'!$C$4:$AN$4,0))),CU886)</f>
        <v>0</v>
      </c>
      <c r="FT886" s="200">
        <f>AH886*AH$2*IF($FC886="V",1,-1)*IF($Q886="Fixo",(CV886-INDEX('Curva Forward'!$C$5:$AN$13,MATCH(CONCATENATE(BD_COMERCIAL!$K886," ",BD_COMERCIAL!$L886),'Curva Forward'!$B$5:$B$13,0),MATCH(FT$4,'Curva Forward'!$C$4:$AN$4,0))),CV886)</f>
        <v>0</v>
      </c>
      <c r="FU886" s="200">
        <f>AI886*AI$2*IF($FC886="V",1,-1)*IF($Q886="Fixo",(CW886-INDEX('Curva Forward'!$C$5:$AN$13,MATCH(CONCATENATE(BD_COMERCIAL!$K886," ",BD_COMERCIAL!$L886),'Curva Forward'!$B$5:$B$13,0),MATCH(FU$4,'Curva Forward'!$C$4:$AN$4,0))),CW886)</f>
        <v>0</v>
      </c>
      <c r="FV886" s="200">
        <f>AJ886*AJ$2*IF($FC886="V",1,-1)*IF($Q886="Fixo",(CX886-INDEX('Curva Forward'!$C$5:$AN$13,MATCH(CONCATENATE(BD_COMERCIAL!$K886," ",BD_COMERCIAL!$L886),'Curva Forward'!$B$5:$B$13,0),MATCH(FV$4,'Curva Forward'!$C$4:$AN$4,0))),CX886)</f>
        <v>0</v>
      </c>
      <c r="FW886" s="200">
        <f>AK886*AK$2*IF($FC886="V",1,-1)*IF($Q886="Fixo",(CY886-INDEX('Curva Forward'!$C$5:$AN$13,MATCH(CONCATENATE(BD_COMERCIAL!$K886," ",BD_COMERCIAL!$L886),'Curva Forward'!$B$5:$B$13,0),MATCH(FW$4,'Curva Forward'!$C$4:$AN$4,0))),CY886)</f>
        <v>0</v>
      </c>
      <c r="FX886" s="200">
        <f>AL886*AL$2*IF($FC886="V",1,-1)*IF($Q886="Fixo",(CZ886-INDEX('Curva Forward'!$C$5:$AN$13,MATCH(CONCATENATE(BD_COMERCIAL!$K886," ",BD_COMERCIAL!$L886),'Curva Forward'!$B$5:$B$13,0),MATCH(FX$4,'Curva Forward'!$C$4:$AN$4,0))),CZ886)</f>
        <v>0</v>
      </c>
      <c r="FY886" s="200">
        <f>AM886*AM$2*IF($FC886="V",1,-1)*IF($Q886="Fixo",(DA886-INDEX('Curva Forward'!$C$5:$AN$13,MATCH(CONCATENATE(BD_COMERCIAL!$K886," ",BD_COMERCIAL!$L886),'Curva Forward'!$B$5:$B$13,0),MATCH(FY$4,'Curva Forward'!$C$4:$AN$4,0))),DA886)</f>
        <v>0</v>
      </c>
      <c r="FZ886" s="200">
        <f>AN886*AN$2*IF($FC886="V",1,-1)*IF($Q886="Fixo",(DB886-INDEX('Curva Forward'!$C$5:$AN$13,MATCH(CONCATENATE(BD_COMERCIAL!$K886," ",BD_COMERCIAL!$L886),'Curva Forward'!$B$5:$B$13,0),MATCH(FZ$4,'Curva Forward'!$C$4:$AN$4,0))),DB886)</f>
        <v>0</v>
      </c>
      <c r="GA886" s="200">
        <f>AO886*AO$2*IF($FC886="V",1,-1)*IF($Q886="Fixo",(DC886-INDEX('Curva Forward'!$C$5:$AN$13,MATCH(CONCATENATE(BD_COMERCIAL!$K886," ",BD_COMERCIAL!$L886),'Curva Forward'!$B$5:$B$13,0),MATCH(GA$4,'Curva Forward'!$C$4:$AN$4,0))),DC886)</f>
        <v>0</v>
      </c>
      <c r="GB886" s="200">
        <f>AP886*AP$2*IF($FC886="V",1,-1)*IF($Q886="Fixo",(DD886-INDEX('Curva Forward'!$C$5:$AN$13,MATCH(CONCATENATE(BD_COMERCIAL!$K886," ",BD_COMERCIAL!$L886),'Curva Forward'!$B$5:$B$13,0),MATCH(GB$4,'Curva Forward'!$C$4:$AN$4,0))),DD886)</f>
        <v>0</v>
      </c>
      <c r="GC886" s="200">
        <f>AQ886*AQ$2*IF($FC886="V",1,-1)*IF($Q886="Fixo",(DE886-INDEX('Curva Forward'!$C$5:$AN$13,MATCH(CONCATENATE(BD_COMERCIAL!$K886," ",BD_COMERCIAL!$L886),'Curva Forward'!$B$5:$B$13,0),MATCH(GC$4,'Curva Forward'!$C$4:$AN$4,0))),DE886)</f>
        <v>0</v>
      </c>
      <c r="GD886" s="200">
        <f>AR886*AR$2*IF($FC886="V",1,-1)*IF($Q886="Fixo",(DF886-INDEX('Curva Forward'!$C$5:$AN$13,MATCH(CONCATENATE(BD_COMERCIAL!$K886," ",BD_COMERCIAL!$L886),'Curva Forward'!$B$5:$B$13,0),MATCH(GD$4,'Curva Forward'!$C$4:$AN$4,0))),DF886)</f>
        <v>0</v>
      </c>
      <c r="GE886" s="200">
        <f>AS886*AS$2*IF($FC886="V",1,-1)*IF($Q886="Fixo",(DG886-INDEX('Curva Forward'!$C$5:$AN$13,MATCH(CONCATENATE(BD_COMERCIAL!$K886," ",BD_COMERCIAL!$L886),'Curva Forward'!$B$5:$B$13,0),MATCH(GE$4,'Curva Forward'!$C$4:$AN$4,0))),DG886)</f>
        <v>0</v>
      </c>
      <c r="GF886" s="200">
        <f>AT886*AT$2*IF($FC886="V",1,-1)*IF($Q886="Fixo",(DH886-INDEX('Curva Forward'!$C$5:$AN$13,MATCH(CONCATENATE(BD_COMERCIAL!$K886," ",BD_COMERCIAL!$L886),'Curva Forward'!$B$5:$B$13,0),MATCH(GF$4,'Curva Forward'!$C$4:$AN$4,0))),DH886)</f>
        <v>0</v>
      </c>
      <c r="GG886" s="200">
        <f>AU886*AU$2*IF($FC886="V",1,-1)*IF($Q886="Fixo",(DI886-INDEX('Curva Forward'!$C$5:$AN$13,MATCH(CONCATENATE(BD_COMERCIAL!$K886," ",BD_COMERCIAL!$L886),'Curva Forward'!$B$5:$B$13,0),MATCH(GG$4,'Curva Forward'!$C$4:$AN$4,0))),DI886)</f>
        <v>0</v>
      </c>
      <c r="GH886" s="200">
        <f>AV886*AV$2*IF($FC886="V",1,-1)*IF($Q886="Fixo",(DJ886-INDEX('Curva Forward'!$C$5:$AN$13,MATCH(CONCATENATE(BD_COMERCIAL!$K886," ",BD_COMERCIAL!$L886),'Curva Forward'!$B$5:$B$13,0),MATCH(GH$4,'Curva Forward'!$C$4:$AN$4,0))),DJ886)</f>
        <v>0</v>
      </c>
      <c r="GI886" s="200">
        <f>AW886*AW$2*IF($FC886="V",1,-1)*IF($Q886="Fixo",(DK886-INDEX('Curva Forward'!$C$5:$AN$13,MATCH(CONCATENATE(BD_COMERCIAL!$K886," ",BD_COMERCIAL!$L886),'Curva Forward'!$B$5:$B$13,0),MATCH(GI$4,'Curva Forward'!$C$4:$AN$4,0))),DK886)</f>
        <v>0</v>
      </c>
      <c r="GJ886" s="200">
        <f>AX886*AX$2*IF($FC886="V",1,-1)*IF($Q886="Fixo",(DL886-INDEX('Curva Forward'!$C$5:$AN$13,MATCH(CONCATENATE(BD_COMERCIAL!$K886," ",BD_COMERCIAL!$L886),'Curva Forward'!$B$5:$B$13,0),MATCH(GJ$4,'Curva Forward'!$C$4:$AN$4,0))),DL886)</f>
        <v>0</v>
      </c>
      <c r="GK886" s="200">
        <f>AY886*AY$2*IF($FC886="V",1,-1)*IF($Q886="Fixo",(DM886-INDEX('Curva Forward'!$C$5:$AN$13,MATCH(CONCATENATE(BD_COMERCIAL!$K886," ",BD_COMERCIAL!$L886),'Curva Forward'!$B$5:$B$13,0),MATCH(GK$4,'Curva Forward'!$C$4:$AN$4,0))),DM886)</f>
        <v>0</v>
      </c>
      <c r="GL886" s="200">
        <f>IF(EZ886="",0,CL886*CL$2*IF($FC886="V",1,-1)*IF($Q886="Fixo",(EZ886-INDEX('Curva Forward'!$C$5:$AN$13,MATCH(CONCATENATE(BD_COMERCIAL!$K886," ",BD_COMERCIAL!$L886),'Curva Forward'!$B$5:$B$13,0),MATCH(GL$4,'Curva Forward'!$C$4:$AN$4,0))),EZ886))</f>
        <v>0</v>
      </c>
      <c r="GM886" s="200">
        <f>IF(FA886="",0,CM886*CM$2*IF($FC886="V",1,-1)*IF($Q886="Fixo",(FA886-INDEX('Curva Forward'!$C$5:$AN$13,MATCH(CONCATENATE(BD_COMERCIAL!$K886," ",BD_COMERCIAL!$L886),'Curva Forward'!$B$5:$B$13,0),MATCH(GM$4,'Curva Forward'!$C$4:$AN$4,0))),FA886))</f>
        <v>0</v>
      </c>
      <c r="GN886" s="200">
        <f>IF(FB886="",0,CN886*CN$2*IF($FC886="V",1,-1)*IF($Q886="Fixo",(FB886-INDEX('Curva Forward'!$C$5:$AN$13,MATCH(CONCATENATE(BD_COMERCIAL!$K886," ",BD_COMERCIAL!$L886),'Curva Forward'!$B$5:$B$13,0),MATCH(GN$4,'Curva Forward'!$C$4:$AN$4,0))),FB886))</f>
        <v>0</v>
      </c>
      <c r="GO886" s="201">
        <f t="shared" ca="1" si="270"/>
        <v>0</v>
      </c>
      <c r="GP886" s="201">
        <f t="shared" ca="1" si="271"/>
        <v>0</v>
      </c>
    </row>
    <row r="887" spans="1:198" ht="15" customHeight="1" x14ac:dyDescent="0.25">
      <c r="A887" s="6"/>
      <c r="B887" s="7"/>
      <c r="C887" s="8"/>
      <c r="D887" s="9"/>
      <c r="E887" s="9"/>
      <c r="F887" s="113"/>
      <c r="G887" s="10"/>
      <c r="H887" s="113"/>
      <c r="I887" s="9"/>
      <c r="J887" s="166"/>
      <c r="K887" s="10"/>
      <c r="L887" s="84"/>
      <c r="M887" s="11"/>
      <c r="N887" s="12"/>
      <c r="O887" s="10"/>
      <c r="P887" s="84"/>
      <c r="Q887" s="84"/>
      <c r="R887" s="10"/>
      <c r="S887" s="14"/>
      <c r="T887" s="11"/>
      <c r="U887" s="12"/>
      <c r="V887" s="257" t="str">
        <f ca="1">IF(U887="","",
IF(U887="NA","",
IFERROR(VLOOKUP(EOMONTH(M887,-2)+1,IPCA!$A:$B,2,0),
VLOOKUP(EOMONTH(TODAY(),-2)+1,IPCA!$A:$B,2,0))/
VLOOKUP(EOMONTH(U887,-2)+1,IPCA!$A:$B,2,0)*
P887))</f>
        <v/>
      </c>
      <c r="W887" s="84"/>
      <c r="X887" s="13"/>
      <c r="Y887" s="166"/>
      <c r="AA887" s="108"/>
      <c r="AB887" s="15"/>
      <c r="AM887" s="6"/>
      <c r="AN887" s="15"/>
      <c r="AY887" s="6"/>
      <c r="AZ887" s="15"/>
      <c r="BK887" s="6"/>
      <c r="BL887" s="15"/>
      <c r="BW887" s="6"/>
      <c r="BX887" s="15"/>
      <c r="CI887" s="6"/>
      <c r="CJ887" s="16" t="str">
        <f t="shared" si="260"/>
        <v/>
      </c>
      <c r="CK887" s="16" t="str">
        <f t="shared" si="261"/>
        <v/>
      </c>
      <c r="CL887" s="16" t="str">
        <f t="shared" si="262"/>
        <v/>
      </c>
      <c r="CM887" s="16" t="str">
        <f t="shared" si="263"/>
        <v/>
      </c>
      <c r="CN887" s="16" t="str">
        <f t="shared" si="264"/>
        <v/>
      </c>
      <c r="CO887" s="18"/>
      <c r="CP887" s="15"/>
      <c r="DA887" s="6"/>
      <c r="DB887" s="15"/>
      <c r="DM887" s="6"/>
      <c r="DN887" s="15"/>
      <c r="DY887" s="6"/>
      <c r="DZ887" s="15"/>
      <c r="EK887" s="6"/>
      <c r="EL887" s="15"/>
      <c r="EW887" s="6"/>
      <c r="EX887" s="16" t="str">
        <f t="shared" si="272"/>
        <v/>
      </c>
      <c r="EY887" s="16" t="str">
        <f t="shared" si="273"/>
        <v/>
      </c>
      <c r="EZ887" s="16" t="str">
        <f t="shared" si="274"/>
        <v/>
      </c>
      <c r="FA887" s="16" t="str">
        <f t="shared" si="275"/>
        <v/>
      </c>
      <c r="FB887" s="160" t="str">
        <f t="shared" si="276"/>
        <v/>
      </c>
      <c r="FD887" s="20"/>
      <c r="FE887"/>
      <c r="FH887" s="284">
        <f t="shared" ca="1" si="265"/>
        <v>0</v>
      </c>
      <c r="FI887" s="208">
        <f t="shared" si="266"/>
        <v>0</v>
      </c>
      <c r="FK887">
        <f t="shared" si="267"/>
        <v>0</v>
      </c>
      <c r="FL887" s="201">
        <f t="shared" ca="1" si="268"/>
        <v>0</v>
      </c>
      <c r="FM887" s="201">
        <f t="shared" ca="1" si="269"/>
        <v>0</v>
      </c>
      <c r="FN887" s="200">
        <f>AB887*AB$2*IF($FC887="V",1,-1)*IF($Q887="Fixo",(CP887-INDEX('Curva Forward'!$C$5:$AN$13,MATCH(CONCATENATE(BD_COMERCIAL!$K887," ",BD_COMERCIAL!$L887),'Curva Forward'!$B$5:$B$13,0),MATCH(FN$4,'Curva Forward'!$C$4:$AN$4,0))),CP887)</f>
        <v>0</v>
      </c>
      <c r="FO887" s="200">
        <f>AC887*AC$2*IF($FC887="V",1,-1)*IF($Q887="Fixo",(CQ887-INDEX('Curva Forward'!$C$5:$AN$13,MATCH(CONCATENATE(BD_COMERCIAL!$K887," ",BD_COMERCIAL!$L887),'Curva Forward'!$B$5:$B$13,0),MATCH(FO$4,'Curva Forward'!$C$4:$AN$4,0))),CQ887)</f>
        <v>0</v>
      </c>
      <c r="FP887" s="200">
        <f>AD887*AD$2*IF($FC887="V",1,-1)*IF($Q887="Fixo",(CR887-INDEX('Curva Forward'!$C$5:$AN$13,MATCH(CONCATENATE(BD_COMERCIAL!$K887," ",BD_COMERCIAL!$L887),'Curva Forward'!$B$5:$B$13,0),MATCH(FP$4,'Curva Forward'!$C$4:$AN$4,0))),CR887)</f>
        <v>0</v>
      </c>
      <c r="FQ887" s="200">
        <f>AE887*AE$2*IF($FC887="V",1,-1)*IF($Q887="Fixo",(CS887-INDEX('Curva Forward'!$C$5:$AN$13,MATCH(CONCATENATE(BD_COMERCIAL!$K887," ",BD_COMERCIAL!$L887),'Curva Forward'!$B$5:$B$13,0),MATCH(FQ$4,'Curva Forward'!$C$4:$AN$4,0))),CS887)</f>
        <v>0</v>
      </c>
      <c r="FR887" s="200">
        <f>AF887*AF$2*IF($FC887="V",1,-1)*IF($Q887="Fixo",(CT887-INDEX('Curva Forward'!$C$5:$AN$13,MATCH(CONCATENATE(BD_COMERCIAL!$K887," ",BD_COMERCIAL!$L887),'Curva Forward'!$B$5:$B$13,0),MATCH(FR$4,'Curva Forward'!$C$4:$AN$4,0))),CT887)</f>
        <v>0</v>
      </c>
      <c r="FS887" s="200">
        <f>AG887*AG$2*IF($FC887="V",1,-1)*IF($Q887="Fixo",(CU887-INDEX('Curva Forward'!$C$5:$AN$13,MATCH(CONCATENATE(BD_COMERCIAL!$K887," ",BD_COMERCIAL!$L887),'Curva Forward'!$B$5:$B$13,0),MATCH(FS$4,'Curva Forward'!$C$4:$AN$4,0))),CU887)</f>
        <v>0</v>
      </c>
      <c r="FT887" s="200">
        <f>AH887*AH$2*IF($FC887="V",1,-1)*IF($Q887="Fixo",(CV887-INDEX('Curva Forward'!$C$5:$AN$13,MATCH(CONCATENATE(BD_COMERCIAL!$K887," ",BD_COMERCIAL!$L887),'Curva Forward'!$B$5:$B$13,0),MATCH(FT$4,'Curva Forward'!$C$4:$AN$4,0))),CV887)</f>
        <v>0</v>
      </c>
      <c r="FU887" s="200">
        <f>AI887*AI$2*IF($FC887="V",1,-1)*IF($Q887="Fixo",(CW887-INDEX('Curva Forward'!$C$5:$AN$13,MATCH(CONCATENATE(BD_COMERCIAL!$K887," ",BD_COMERCIAL!$L887),'Curva Forward'!$B$5:$B$13,0),MATCH(FU$4,'Curva Forward'!$C$4:$AN$4,0))),CW887)</f>
        <v>0</v>
      </c>
      <c r="FV887" s="200">
        <f>AJ887*AJ$2*IF($FC887="V",1,-1)*IF($Q887="Fixo",(CX887-INDEX('Curva Forward'!$C$5:$AN$13,MATCH(CONCATENATE(BD_COMERCIAL!$K887," ",BD_COMERCIAL!$L887),'Curva Forward'!$B$5:$B$13,0),MATCH(FV$4,'Curva Forward'!$C$4:$AN$4,0))),CX887)</f>
        <v>0</v>
      </c>
      <c r="FW887" s="200">
        <f>AK887*AK$2*IF($FC887="V",1,-1)*IF($Q887="Fixo",(CY887-INDEX('Curva Forward'!$C$5:$AN$13,MATCH(CONCATENATE(BD_COMERCIAL!$K887," ",BD_COMERCIAL!$L887),'Curva Forward'!$B$5:$B$13,0),MATCH(FW$4,'Curva Forward'!$C$4:$AN$4,0))),CY887)</f>
        <v>0</v>
      </c>
      <c r="FX887" s="200">
        <f>AL887*AL$2*IF($FC887="V",1,-1)*IF($Q887="Fixo",(CZ887-INDEX('Curva Forward'!$C$5:$AN$13,MATCH(CONCATENATE(BD_COMERCIAL!$K887," ",BD_COMERCIAL!$L887),'Curva Forward'!$B$5:$B$13,0),MATCH(FX$4,'Curva Forward'!$C$4:$AN$4,0))),CZ887)</f>
        <v>0</v>
      </c>
      <c r="FY887" s="200">
        <f>AM887*AM$2*IF($FC887="V",1,-1)*IF($Q887="Fixo",(DA887-INDEX('Curva Forward'!$C$5:$AN$13,MATCH(CONCATENATE(BD_COMERCIAL!$K887," ",BD_COMERCIAL!$L887),'Curva Forward'!$B$5:$B$13,0),MATCH(FY$4,'Curva Forward'!$C$4:$AN$4,0))),DA887)</f>
        <v>0</v>
      </c>
      <c r="FZ887" s="200">
        <f>AN887*AN$2*IF($FC887="V",1,-1)*IF($Q887="Fixo",(DB887-INDEX('Curva Forward'!$C$5:$AN$13,MATCH(CONCATENATE(BD_COMERCIAL!$K887," ",BD_COMERCIAL!$L887),'Curva Forward'!$B$5:$B$13,0),MATCH(FZ$4,'Curva Forward'!$C$4:$AN$4,0))),DB887)</f>
        <v>0</v>
      </c>
      <c r="GA887" s="200">
        <f>AO887*AO$2*IF($FC887="V",1,-1)*IF($Q887="Fixo",(DC887-INDEX('Curva Forward'!$C$5:$AN$13,MATCH(CONCATENATE(BD_COMERCIAL!$K887," ",BD_COMERCIAL!$L887),'Curva Forward'!$B$5:$B$13,0),MATCH(GA$4,'Curva Forward'!$C$4:$AN$4,0))),DC887)</f>
        <v>0</v>
      </c>
      <c r="GB887" s="200">
        <f>AP887*AP$2*IF($FC887="V",1,-1)*IF($Q887="Fixo",(DD887-INDEX('Curva Forward'!$C$5:$AN$13,MATCH(CONCATENATE(BD_COMERCIAL!$K887," ",BD_COMERCIAL!$L887),'Curva Forward'!$B$5:$B$13,0),MATCH(GB$4,'Curva Forward'!$C$4:$AN$4,0))),DD887)</f>
        <v>0</v>
      </c>
      <c r="GC887" s="200">
        <f>AQ887*AQ$2*IF($FC887="V",1,-1)*IF($Q887="Fixo",(DE887-INDEX('Curva Forward'!$C$5:$AN$13,MATCH(CONCATENATE(BD_COMERCIAL!$K887," ",BD_COMERCIAL!$L887),'Curva Forward'!$B$5:$B$13,0),MATCH(GC$4,'Curva Forward'!$C$4:$AN$4,0))),DE887)</f>
        <v>0</v>
      </c>
      <c r="GD887" s="200">
        <f>AR887*AR$2*IF($FC887="V",1,-1)*IF($Q887="Fixo",(DF887-INDEX('Curva Forward'!$C$5:$AN$13,MATCH(CONCATENATE(BD_COMERCIAL!$K887," ",BD_COMERCIAL!$L887),'Curva Forward'!$B$5:$B$13,0),MATCH(GD$4,'Curva Forward'!$C$4:$AN$4,0))),DF887)</f>
        <v>0</v>
      </c>
      <c r="GE887" s="200">
        <f>AS887*AS$2*IF($FC887="V",1,-1)*IF($Q887="Fixo",(DG887-INDEX('Curva Forward'!$C$5:$AN$13,MATCH(CONCATENATE(BD_COMERCIAL!$K887," ",BD_COMERCIAL!$L887),'Curva Forward'!$B$5:$B$13,0),MATCH(GE$4,'Curva Forward'!$C$4:$AN$4,0))),DG887)</f>
        <v>0</v>
      </c>
      <c r="GF887" s="200">
        <f>AT887*AT$2*IF($FC887="V",1,-1)*IF($Q887="Fixo",(DH887-INDEX('Curva Forward'!$C$5:$AN$13,MATCH(CONCATENATE(BD_COMERCIAL!$K887," ",BD_COMERCIAL!$L887),'Curva Forward'!$B$5:$B$13,0),MATCH(GF$4,'Curva Forward'!$C$4:$AN$4,0))),DH887)</f>
        <v>0</v>
      </c>
      <c r="GG887" s="200">
        <f>AU887*AU$2*IF($FC887="V",1,-1)*IF($Q887="Fixo",(DI887-INDEX('Curva Forward'!$C$5:$AN$13,MATCH(CONCATENATE(BD_COMERCIAL!$K887," ",BD_COMERCIAL!$L887),'Curva Forward'!$B$5:$B$13,0),MATCH(GG$4,'Curva Forward'!$C$4:$AN$4,0))),DI887)</f>
        <v>0</v>
      </c>
      <c r="GH887" s="200">
        <f>AV887*AV$2*IF($FC887="V",1,-1)*IF($Q887="Fixo",(DJ887-INDEX('Curva Forward'!$C$5:$AN$13,MATCH(CONCATENATE(BD_COMERCIAL!$K887," ",BD_COMERCIAL!$L887),'Curva Forward'!$B$5:$B$13,0),MATCH(GH$4,'Curva Forward'!$C$4:$AN$4,0))),DJ887)</f>
        <v>0</v>
      </c>
      <c r="GI887" s="200">
        <f>AW887*AW$2*IF($FC887="V",1,-1)*IF($Q887="Fixo",(DK887-INDEX('Curva Forward'!$C$5:$AN$13,MATCH(CONCATENATE(BD_COMERCIAL!$K887," ",BD_COMERCIAL!$L887),'Curva Forward'!$B$5:$B$13,0),MATCH(GI$4,'Curva Forward'!$C$4:$AN$4,0))),DK887)</f>
        <v>0</v>
      </c>
      <c r="GJ887" s="200">
        <f>AX887*AX$2*IF($FC887="V",1,-1)*IF($Q887="Fixo",(DL887-INDEX('Curva Forward'!$C$5:$AN$13,MATCH(CONCATENATE(BD_COMERCIAL!$K887," ",BD_COMERCIAL!$L887),'Curva Forward'!$B$5:$B$13,0),MATCH(GJ$4,'Curva Forward'!$C$4:$AN$4,0))),DL887)</f>
        <v>0</v>
      </c>
      <c r="GK887" s="200">
        <f>AY887*AY$2*IF($FC887="V",1,-1)*IF($Q887="Fixo",(DM887-INDEX('Curva Forward'!$C$5:$AN$13,MATCH(CONCATENATE(BD_COMERCIAL!$K887," ",BD_COMERCIAL!$L887),'Curva Forward'!$B$5:$B$13,0),MATCH(GK$4,'Curva Forward'!$C$4:$AN$4,0))),DM887)</f>
        <v>0</v>
      </c>
      <c r="GL887" s="200">
        <f>IF(EZ887="",0,CL887*CL$2*IF($FC887="V",1,-1)*IF($Q887="Fixo",(EZ887-INDEX('Curva Forward'!$C$5:$AN$13,MATCH(CONCATENATE(BD_COMERCIAL!$K887," ",BD_COMERCIAL!$L887),'Curva Forward'!$B$5:$B$13,0),MATCH(GL$4,'Curva Forward'!$C$4:$AN$4,0))),EZ887))</f>
        <v>0</v>
      </c>
      <c r="GM887" s="200">
        <f>IF(FA887="",0,CM887*CM$2*IF($FC887="V",1,-1)*IF($Q887="Fixo",(FA887-INDEX('Curva Forward'!$C$5:$AN$13,MATCH(CONCATENATE(BD_COMERCIAL!$K887," ",BD_COMERCIAL!$L887),'Curva Forward'!$B$5:$B$13,0),MATCH(GM$4,'Curva Forward'!$C$4:$AN$4,0))),FA887))</f>
        <v>0</v>
      </c>
      <c r="GN887" s="200">
        <f>IF(FB887="",0,CN887*CN$2*IF($FC887="V",1,-1)*IF($Q887="Fixo",(FB887-INDEX('Curva Forward'!$C$5:$AN$13,MATCH(CONCATENATE(BD_COMERCIAL!$K887," ",BD_COMERCIAL!$L887),'Curva Forward'!$B$5:$B$13,0),MATCH(GN$4,'Curva Forward'!$C$4:$AN$4,0))),FB887))</f>
        <v>0</v>
      </c>
      <c r="GO887" s="201">
        <f t="shared" ca="1" si="270"/>
        <v>0</v>
      </c>
      <c r="GP887" s="201">
        <f t="shared" ca="1" si="271"/>
        <v>0</v>
      </c>
    </row>
    <row r="888" spans="1:198" ht="15" customHeight="1" x14ac:dyDescent="0.25">
      <c r="A888" s="6"/>
      <c r="B888" s="7"/>
      <c r="C888" s="8"/>
      <c r="D888" s="9"/>
      <c r="E888" s="9"/>
      <c r="F888" s="113"/>
      <c r="G888" s="10"/>
      <c r="H888" s="113"/>
      <c r="I888" s="9"/>
      <c r="J888" s="166"/>
      <c r="K888" s="10"/>
      <c r="L888" s="84"/>
      <c r="M888" s="11"/>
      <c r="N888" s="12"/>
      <c r="O888" s="10"/>
      <c r="P888" s="84"/>
      <c r="Q888" s="84"/>
      <c r="R888" s="10"/>
      <c r="S888" s="14"/>
      <c r="T888" s="11"/>
      <c r="U888" s="12"/>
      <c r="V888" s="257" t="str">
        <f ca="1">IF(U888="","",
IF(U888="NA","",
IFERROR(VLOOKUP(EOMONTH(M888,-2)+1,IPCA!$A:$B,2,0),
VLOOKUP(EOMONTH(TODAY(),-2)+1,IPCA!$A:$B,2,0))/
VLOOKUP(EOMONTH(U888,-2)+1,IPCA!$A:$B,2,0)*
P888))</f>
        <v/>
      </c>
      <c r="W888" s="84"/>
      <c r="X888" s="13"/>
      <c r="Y888" s="166"/>
      <c r="AA888" s="108"/>
      <c r="AB888" s="15"/>
      <c r="AM888" s="6"/>
      <c r="AN888" s="15"/>
      <c r="AY888" s="6"/>
      <c r="AZ888" s="15"/>
      <c r="BK888" s="6"/>
      <c r="BL888" s="15"/>
      <c r="BW888" s="6"/>
      <c r="BX888" s="15"/>
      <c r="CI888" s="6"/>
      <c r="CJ888" s="16" t="str">
        <f t="shared" si="260"/>
        <v/>
      </c>
      <c r="CK888" s="16" t="str">
        <f t="shared" si="261"/>
        <v/>
      </c>
      <c r="CL888" s="16" t="str">
        <f t="shared" si="262"/>
        <v/>
      </c>
      <c r="CM888" s="16" t="str">
        <f t="shared" si="263"/>
        <v/>
      </c>
      <c r="CN888" s="16" t="str">
        <f t="shared" si="264"/>
        <v/>
      </c>
      <c r="CO888" s="18"/>
      <c r="CP888" s="15"/>
      <c r="DA888" s="6"/>
      <c r="DB888" s="15"/>
      <c r="DM888" s="6"/>
      <c r="DN888" s="15"/>
      <c r="DY888" s="6"/>
      <c r="DZ888" s="15"/>
      <c r="EK888" s="6"/>
      <c r="EL888" s="15"/>
      <c r="EW888" s="6"/>
      <c r="EX888" s="16" t="str">
        <f t="shared" si="272"/>
        <v/>
      </c>
      <c r="EY888" s="16" t="str">
        <f t="shared" si="273"/>
        <v/>
      </c>
      <c r="EZ888" s="16" t="str">
        <f t="shared" si="274"/>
        <v/>
      </c>
      <c r="FA888" s="16" t="str">
        <f t="shared" si="275"/>
        <v/>
      </c>
      <c r="FB888" s="160" t="str">
        <f t="shared" si="276"/>
        <v/>
      </c>
      <c r="FD888" s="20"/>
      <c r="FE888"/>
      <c r="FH888" s="284">
        <f t="shared" ca="1" si="265"/>
        <v>0</v>
      </c>
      <c r="FI888" s="208">
        <f t="shared" si="266"/>
        <v>0</v>
      </c>
      <c r="FK888">
        <f t="shared" si="267"/>
        <v>0</v>
      </c>
      <c r="FL888" s="201">
        <f t="shared" ca="1" si="268"/>
        <v>0</v>
      </c>
      <c r="FM888" s="201">
        <f t="shared" ca="1" si="269"/>
        <v>0</v>
      </c>
      <c r="FN888" s="200">
        <f>AB888*AB$2*IF($FC888="V",1,-1)*IF($Q888="Fixo",(CP888-INDEX('Curva Forward'!$C$5:$AN$13,MATCH(CONCATENATE(BD_COMERCIAL!$K888," ",BD_COMERCIAL!$L888),'Curva Forward'!$B$5:$B$13,0),MATCH(FN$4,'Curva Forward'!$C$4:$AN$4,0))),CP888)</f>
        <v>0</v>
      </c>
      <c r="FO888" s="200">
        <f>AC888*AC$2*IF($FC888="V",1,-1)*IF($Q888="Fixo",(CQ888-INDEX('Curva Forward'!$C$5:$AN$13,MATCH(CONCATENATE(BD_COMERCIAL!$K888," ",BD_COMERCIAL!$L888),'Curva Forward'!$B$5:$B$13,0),MATCH(FO$4,'Curva Forward'!$C$4:$AN$4,0))),CQ888)</f>
        <v>0</v>
      </c>
      <c r="FP888" s="200">
        <f>AD888*AD$2*IF($FC888="V",1,-1)*IF($Q888="Fixo",(CR888-INDEX('Curva Forward'!$C$5:$AN$13,MATCH(CONCATENATE(BD_COMERCIAL!$K888," ",BD_COMERCIAL!$L888),'Curva Forward'!$B$5:$B$13,0),MATCH(FP$4,'Curva Forward'!$C$4:$AN$4,0))),CR888)</f>
        <v>0</v>
      </c>
      <c r="FQ888" s="200">
        <f>AE888*AE$2*IF($FC888="V",1,-1)*IF($Q888="Fixo",(CS888-INDEX('Curva Forward'!$C$5:$AN$13,MATCH(CONCATENATE(BD_COMERCIAL!$K888," ",BD_COMERCIAL!$L888),'Curva Forward'!$B$5:$B$13,0),MATCH(FQ$4,'Curva Forward'!$C$4:$AN$4,0))),CS888)</f>
        <v>0</v>
      </c>
      <c r="FR888" s="200">
        <f>AF888*AF$2*IF($FC888="V",1,-1)*IF($Q888="Fixo",(CT888-INDEX('Curva Forward'!$C$5:$AN$13,MATCH(CONCATENATE(BD_COMERCIAL!$K888," ",BD_COMERCIAL!$L888),'Curva Forward'!$B$5:$B$13,0),MATCH(FR$4,'Curva Forward'!$C$4:$AN$4,0))),CT888)</f>
        <v>0</v>
      </c>
      <c r="FS888" s="200">
        <f>AG888*AG$2*IF($FC888="V",1,-1)*IF($Q888="Fixo",(CU888-INDEX('Curva Forward'!$C$5:$AN$13,MATCH(CONCATENATE(BD_COMERCIAL!$K888," ",BD_COMERCIAL!$L888),'Curva Forward'!$B$5:$B$13,0),MATCH(FS$4,'Curva Forward'!$C$4:$AN$4,0))),CU888)</f>
        <v>0</v>
      </c>
      <c r="FT888" s="200">
        <f>AH888*AH$2*IF($FC888="V",1,-1)*IF($Q888="Fixo",(CV888-INDEX('Curva Forward'!$C$5:$AN$13,MATCH(CONCATENATE(BD_COMERCIAL!$K888," ",BD_COMERCIAL!$L888),'Curva Forward'!$B$5:$B$13,0),MATCH(FT$4,'Curva Forward'!$C$4:$AN$4,0))),CV888)</f>
        <v>0</v>
      </c>
      <c r="FU888" s="200">
        <f>AI888*AI$2*IF($FC888="V",1,-1)*IF($Q888="Fixo",(CW888-INDEX('Curva Forward'!$C$5:$AN$13,MATCH(CONCATENATE(BD_COMERCIAL!$K888," ",BD_COMERCIAL!$L888),'Curva Forward'!$B$5:$B$13,0),MATCH(FU$4,'Curva Forward'!$C$4:$AN$4,0))),CW888)</f>
        <v>0</v>
      </c>
      <c r="FV888" s="200">
        <f>AJ888*AJ$2*IF($FC888="V",1,-1)*IF($Q888="Fixo",(CX888-INDEX('Curva Forward'!$C$5:$AN$13,MATCH(CONCATENATE(BD_COMERCIAL!$K888," ",BD_COMERCIAL!$L888),'Curva Forward'!$B$5:$B$13,0),MATCH(FV$4,'Curva Forward'!$C$4:$AN$4,0))),CX888)</f>
        <v>0</v>
      </c>
      <c r="FW888" s="200">
        <f>AK888*AK$2*IF($FC888="V",1,-1)*IF($Q888="Fixo",(CY888-INDEX('Curva Forward'!$C$5:$AN$13,MATCH(CONCATENATE(BD_COMERCIAL!$K888," ",BD_COMERCIAL!$L888),'Curva Forward'!$B$5:$B$13,0),MATCH(FW$4,'Curva Forward'!$C$4:$AN$4,0))),CY888)</f>
        <v>0</v>
      </c>
      <c r="FX888" s="200">
        <f>AL888*AL$2*IF($FC888="V",1,-1)*IF($Q888="Fixo",(CZ888-INDEX('Curva Forward'!$C$5:$AN$13,MATCH(CONCATENATE(BD_COMERCIAL!$K888," ",BD_COMERCIAL!$L888),'Curva Forward'!$B$5:$B$13,0),MATCH(FX$4,'Curva Forward'!$C$4:$AN$4,0))),CZ888)</f>
        <v>0</v>
      </c>
      <c r="FY888" s="200">
        <f>AM888*AM$2*IF($FC888="V",1,-1)*IF($Q888="Fixo",(DA888-INDEX('Curva Forward'!$C$5:$AN$13,MATCH(CONCATENATE(BD_COMERCIAL!$K888," ",BD_COMERCIAL!$L888),'Curva Forward'!$B$5:$B$13,0),MATCH(FY$4,'Curva Forward'!$C$4:$AN$4,0))),DA888)</f>
        <v>0</v>
      </c>
      <c r="FZ888" s="200">
        <f>AN888*AN$2*IF($FC888="V",1,-1)*IF($Q888="Fixo",(DB888-INDEX('Curva Forward'!$C$5:$AN$13,MATCH(CONCATENATE(BD_COMERCIAL!$K888," ",BD_COMERCIAL!$L888),'Curva Forward'!$B$5:$B$13,0),MATCH(FZ$4,'Curva Forward'!$C$4:$AN$4,0))),DB888)</f>
        <v>0</v>
      </c>
      <c r="GA888" s="200">
        <f>AO888*AO$2*IF($FC888="V",1,-1)*IF($Q888="Fixo",(DC888-INDEX('Curva Forward'!$C$5:$AN$13,MATCH(CONCATENATE(BD_COMERCIAL!$K888," ",BD_COMERCIAL!$L888),'Curva Forward'!$B$5:$B$13,0),MATCH(GA$4,'Curva Forward'!$C$4:$AN$4,0))),DC888)</f>
        <v>0</v>
      </c>
      <c r="GB888" s="200">
        <f>AP888*AP$2*IF($FC888="V",1,-1)*IF($Q888="Fixo",(DD888-INDEX('Curva Forward'!$C$5:$AN$13,MATCH(CONCATENATE(BD_COMERCIAL!$K888," ",BD_COMERCIAL!$L888),'Curva Forward'!$B$5:$B$13,0),MATCH(GB$4,'Curva Forward'!$C$4:$AN$4,0))),DD888)</f>
        <v>0</v>
      </c>
      <c r="GC888" s="200">
        <f>AQ888*AQ$2*IF($FC888="V",1,-1)*IF($Q888="Fixo",(DE888-INDEX('Curva Forward'!$C$5:$AN$13,MATCH(CONCATENATE(BD_COMERCIAL!$K888," ",BD_COMERCIAL!$L888),'Curva Forward'!$B$5:$B$13,0),MATCH(GC$4,'Curva Forward'!$C$4:$AN$4,0))),DE888)</f>
        <v>0</v>
      </c>
      <c r="GD888" s="200">
        <f>AR888*AR$2*IF($FC888="V",1,-1)*IF($Q888="Fixo",(DF888-INDEX('Curva Forward'!$C$5:$AN$13,MATCH(CONCATENATE(BD_COMERCIAL!$K888," ",BD_COMERCIAL!$L888),'Curva Forward'!$B$5:$B$13,0),MATCH(GD$4,'Curva Forward'!$C$4:$AN$4,0))),DF888)</f>
        <v>0</v>
      </c>
      <c r="GE888" s="200">
        <f>AS888*AS$2*IF($FC888="V",1,-1)*IF($Q888="Fixo",(DG888-INDEX('Curva Forward'!$C$5:$AN$13,MATCH(CONCATENATE(BD_COMERCIAL!$K888," ",BD_COMERCIAL!$L888),'Curva Forward'!$B$5:$B$13,0),MATCH(GE$4,'Curva Forward'!$C$4:$AN$4,0))),DG888)</f>
        <v>0</v>
      </c>
      <c r="GF888" s="200">
        <f>AT888*AT$2*IF($FC888="V",1,-1)*IF($Q888="Fixo",(DH888-INDEX('Curva Forward'!$C$5:$AN$13,MATCH(CONCATENATE(BD_COMERCIAL!$K888," ",BD_COMERCIAL!$L888),'Curva Forward'!$B$5:$B$13,0),MATCH(GF$4,'Curva Forward'!$C$4:$AN$4,0))),DH888)</f>
        <v>0</v>
      </c>
      <c r="GG888" s="200">
        <f>AU888*AU$2*IF($FC888="V",1,-1)*IF($Q888="Fixo",(DI888-INDEX('Curva Forward'!$C$5:$AN$13,MATCH(CONCATENATE(BD_COMERCIAL!$K888," ",BD_COMERCIAL!$L888),'Curva Forward'!$B$5:$B$13,0),MATCH(GG$4,'Curva Forward'!$C$4:$AN$4,0))),DI888)</f>
        <v>0</v>
      </c>
      <c r="GH888" s="200">
        <f>AV888*AV$2*IF($FC888="V",1,-1)*IF($Q888="Fixo",(DJ888-INDEX('Curva Forward'!$C$5:$AN$13,MATCH(CONCATENATE(BD_COMERCIAL!$K888," ",BD_COMERCIAL!$L888),'Curva Forward'!$B$5:$B$13,0),MATCH(GH$4,'Curva Forward'!$C$4:$AN$4,0))),DJ888)</f>
        <v>0</v>
      </c>
      <c r="GI888" s="200">
        <f>AW888*AW$2*IF($FC888="V",1,-1)*IF($Q888="Fixo",(DK888-INDEX('Curva Forward'!$C$5:$AN$13,MATCH(CONCATENATE(BD_COMERCIAL!$K888," ",BD_COMERCIAL!$L888),'Curva Forward'!$B$5:$B$13,0),MATCH(GI$4,'Curva Forward'!$C$4:$AN$4,0))),DK888)</f>
        <v>0</v>
      </c>
      <c r="GJ888" s="200">
        <f>AX888*AX$2*IF($FC888="V",1,-1)*IF($Q888="Fixo",(DL888-INDEX('Curva Forward'!$C$5:$AN$13,MATCH(CONCATENATE(BD_COMERCIAL!$K888," ",BD_COMERCIAL!$L888),'Curva Forward'!$B$5:$B$13,0),MATCH(GJ$4,'Curva Forward'!$C$4:$AN$4,0))),DL888)</f>
        <v>0</v>
      </c>
      <c r="GK888" s="200">
        <f>AY888*AY$2*IF($FC888="V",1,-1)*IF($Q888="Fixo",(DM888-INDEX('Curva Forward'!$C$5:$AN$13,MATCH(CONCATENATE(BD_COMERCIAL!$K888," ",BD_COMERCIAL!$L888),'Curva Forward'!$B$5:$B$13,0),MATCH(GK$4,'Curva Forward'!$C$4:$AN$4,0))),DM888)</f>
        <v>0</v>
      </c>
      <c r="GL888" s="200">
        <f>IF(EZ888="",0,CL888*CL$2*IF($FC888="V",1,-1)*IF($Q888="Fixo",(EZ888-INDEX('Curva Forward'!$C$5:$AN$13,MATCH(CONCATENATE(BD_COMERCIAL!$K888," ",BD_COMERCIAL!$L888),'Curva Forward'!$B$5:$B$13,0),MATCH(GL$4,'Curva Forward'!$C$4:$AN$4,0))),EZ888))</f>
        <v>0</v>
      </c>
      <c r="GM888" s="200">
        <f>IF(FA888="",0,CM888*CM$2*IF($FC888="V",1,-1)*IF($Q888="Fixo",(FA888-INDEX('Curva Forward'!$C$5:$AN$13,MATCH(CONCATENATE(BD_COMERCIAL!$K888," ",BD_COMERCIAL!$L888),'Curva Forward'!$B$5:$B$13,0),MATCH(GM$4,'Curva Forward'!$C$4:$AN$4,0))),FA888))</f>
        <v>0</v>
      </c>
      <c r="GN888" s="200">
        <f>IF(FB888="",0,CN888*CN$2*IF($FC888="V",1,-1)*IF($Q888="Fixo",(FB888-INDEX('Curva Forward'!$C$5:$AN$13,MATCH(CONCATENATE(BD_COMERCIAL!$K888," ",BD_COMERCIAL!$L888),'Curva Forward'!$B$5:$B$13,0),MATCH(GN$4,'Curva Forward'!$C$4:$AN$4,0))),FB888))</f>
        <v>0</v>
      </c>
      <c r="GO888" s="201">
        <f t="shared" ca="1" si="270"/>
        <v>0</v>
      </c>
      <c r="GP888" s="201">
        <f t="shared" ca="1" si="271"/>
        <v>0</v>
      </c>
    </row>
    <row r="889" spans="1:198" ht="15" customHeight="1" x14ac:dyDescent="0.25">
      <c r="A889" s="6"/>
      <c r="B889" s="7"/>
      <c r="C889" s="8"/>
      <c r="D889" s="9"/>
      <c r="E889" s="9"/>
      <c r="F889" s="113"/>
      <c r="G889" s="10"/>
      <c r="H889" s="113"/>
      <c r="I889" s="9"/>
      <c r="J889" s="166"/>
      <c r="K889" s="10"/>
      <c r="L889" s="84"/>
      <c r="M889" s="11"/>
      <c r="N889" s="12"/>
      <c r="O889" s="10"/>
      <c r="P889" s="84"/>
      <c r="Q889" s="84"/>
      <c r="R889" s="10"/>
      <c r="S889" s="14"/>
      <c r="T889" s="11"/>
      <c r="U889" s="12"/>
      <c r="V889" s="257" t="str">
        <f ca="1">IF(U889="","",
IF(U889="NA","",
IFERROR(VLOOKUP(EOMONTH(M889,-2)+1,IPCA!$A:$B,2,0),
VLOOKUP(EOMONTH(TODAY(),-2)+1,IPCA!$A:$B,2,0))/
VLOOKUP(EOMONTH(U889,-2)+1,IPCA!$A:$B,2,0)*
P889))</f>
        <v/>
      </c>
      <c r="W889" s="84"/>
      <c r="X889" s="13"/>
      <c r="Y889" s="166"/>
      <c r="AA889" s="108"/>
      <c r="AB889" s="15"/>
      <c r="AM889" s="6"/>
      <c r="AN889" s="15"/>
      <c r="AY889" s="6"/>
      <c r="AZ889" s="15"/>
      <c r="BK889" s="6"/>
      <c r="BL889" s="15"/>
      <c r="BW889" s="6"/>
      <c r="BX889" s="15"/>
      <c r="CI889" s="6"/>
      <c r="CJ889" s="16" t="str">
        <f t="shared" si="260"/>
        <v/>
      </c>
      <c r="CK889" s="16" t="str">
        <f t="shared" si="261"/>
        <v/>
      </c>
      <c r="CL889" s="16" t="str">
        <f t="shared" si="262"/>
        <v/>
      </c>
      <c r="CM889" s="16" t="str">
        <f t="shared" si="263"/>
        <v/>
      </c>
      <c r="CN889" s="16" t="str">
        <f t="shared" si="264"/>
        <v/>
      </c>
      <c r="CO889" s="18"/>
      <c r="CP889" s="15"/>
      <c r="DA889" s="6"/>
      <c r="DB889" s="15"/>
      <c r="DM889" s="6"/>
      <c r="DN889" s="15"/>
      <c r="DY889" s="6"/>
      <c r="DZ889" s="15"/>
      <c r="EK889" s="6"/>
      <c r="EL889" s="15"/>
      <c r="EW889" s="6"/>
      <c r="EX889" s="16" t="str">
        <f t="shared" si="272"/>
        <v/>
      </c>
      <c r="EY889" s="16" t="str">
        <f t="shared" si="273"/>
        <v/>
      </c>
      <c r="EZ889" s="16" t="str">
        <f t="shared" si="274"/>
        <v/>
      </c>
      <c r="FA889" s="16" t="str">
        <f t="shared" si="275"/>
        <v/>
      </c>
      <c r="FB889" s="160" t="str">
        <f t="shared" si="276"/>
        <v/>
      </c>
      <c r="FD889" s="20"/>
      <c r="FE889"/>
      <c r="FH889" s="284">
        <f t="shared" ca="1" si="265"/>
        <v>0</v>
      </c>
      <c r="FI889" s="208">
        <f t="shared" si="266"/>
        <v>0</v>
      </c>
      <c r="FK889">
        <f t="shared" si="267"/>
        <v>0</v>
      </c>
      <c r="FL889" s="201">
        <f t="shared" ca="1" si="268"/>
        <v>0</v>
      </c>
      <c r="FM889" s="201">
        <f t="shared" ca="1" si="269"/>
        <v>0</v>
      </c>
      <c r="FN889" s="200">
        <f>AB889*AB$2*IF($FC889="V",1,-1)*IF($Q889="Fixo",(CP889-INDEX('Curva Forward'!$C$5:$AN$13,MATCH(CONCATENATE(BD_COMERCIAL!$K889," ",BD_COMERCIAL!$L889),'Curva Forward'!$B$5:$B$13,0),MATCH(FN$4,'Curva Forward'!$C$4:$AN$4,0))),CP889)</f>
        <v>0</v>
      </c>
      <c r="FO889" s="200">
        <f>AC889*AC$2*IF($FC889="V",1,-1)*IF($Q889="Fixo",(CQ889-INDEX('Curva Forward'!$C$5:$AN$13,MATCH(CONCATENATE(BD_COMERCIAL!$K889," ",BD_COMERCIAL!$L889),'Curva Forward'!$B$5:$B$13,0),MATCH(FO$4,'Curva Forward'!$C$4:$AN$4,0))),CQ889)</f>
        <v>0</v>
      </c>
      <c r="FP889" s="200">
        <f>AD889*AD$2*IF($FC889="V",1,-1)*IF($Q889="Fixo",(CR889-INDEX('Curva Forward'!$C$5:$AN$13,MATCH(CONCATENATE(BD_COMERCIAL!$K889," ",BD_COMERCIAL!$L889),'Curva Forward'!$B$5:$B$13,0),MATCH(FP$4,'Curva Forward'!$C$4:$AN$4,0))),CR889)</f>
        <v>0</v>
      </c>
      <c r="FQ889" s="200">
        <f>AE889*AE$2*IF($FC889="V",1,-1)*IF($Q889="Fixo",(CS889-INDEX('Curva Forward'!$C$5:$AN$13,MATCH(CONCATENATE(BD_COMERCIAL!$K889," ",BD_COMERCIAL!$L889),'Curva Forward'!$B$5:$B$13,0),MATCH(FQ$4,'Curva Forward'!$C$4:$AN$4,0))),CS889)</f>
        <v>0</v>
      </c>
      <c r="FR889" s="200">
        <f>AF889*AF$2*IF($FC889="V",1,-1)*IF($Q889="Fixo",(CT889-INDEX('Curva Forward'!$C$5:$AN$13,MATCH(CONCATENATE(BD_COMERCIAL!$K889," ",BD_COMERCIAL!$L889),'Curva Forward'!$B$5:$B$13,0),MATCH(FR$4,'Curva Forward'!$C$4:$AN$4,0))),CT889)</f>
        <v>0</v>
      </c>
      <c r="FS889" s="200">
        <f>AG889*AG$2*IF($FC889="V",1,-1)*IF($Q889="Fixo",(CU889-INDEX('Curva Forward'!$C$5:$AN$13,MATCH(CONCATENATE(BD_COMERCIAL!$K889," ",BD_COMERCIAL!$L889),'Curva Forward'!$B$5:$B$13,0),MATCH(FS$4,'Curva Forward'!$C$4:$AN$4,0))),CU889)</f>
        <v>0</v>
      </c>
      <c r="FT889" s="200">
        <f>AH889*AH$2*IF($FC889="V",1,-1)*IF($Q889="Fixo",(CV889-INDEX('Curva Forward'!$C$5:$AN$13,MATCH(CONCATENATE(BD_COMERCIAL!$K889," ",BD_COMERCIAL!$L889),'Curva Forward'!$B$5:$B$13,0),MATCH(FT$4,'Curva Forward'!$C$4:$AN$4,0))),CV889)</f>
        <v>0</v>
      </c>
      <c r="FU889" s="200">
        <f>AI889*AI$2*IF($FC889="V",1,-1)*IF($Q889="Fixo",(CW889-INDEX('Curva Forward'!$C$5:$AN$13,MATCH(CONCATENATE(BD_COMERCIAL!$K889," ",BD_COMERCIAL!$L889),'Curva Forward'!$B$5:$B$13,0),MATCH(FU$4,'Curva Forward'!$C$4:$AN$4,0))),CW889)</f>
        <v>0</v>
      </c>
      <c r="FV889" s="200">
        <f>AJ889*AJ$2*IF($FC889="V",1,-1)*IF($Q889="Fixo",(CX889-INDEX('Curva Forward'!$C$5:$AN$13,MATCH(CONCATENATE(BD_COMERCIAL!$K889," ",BD_COMERCIAL!$L889),'Curva Forward'!$B$5:$B$13,0),MATCH(FV$4,'Curva Forward'!$C$4:$AN$4,0))),CX889)</f>
        <v>0</v>
      </c>
      <c r="FW889" s="200">
        <f>AK889*AK$2*IF($FC889="V",1,-1)*IF($Q889="Fixo",(CY889-INDEX('Curva Forward'!$C$5:$AN$13,MATCH(CONCATENATE(BD_COMERCIAL!$K889," ",BD_COMERCIAL!$L889),'Curva Forward'!$B$5:$B$13,0),MATCH(FW$4,'Curva Forward'!$C$4:$AN$4,0))),CY889)</f>
        <v>0</v>
      </c>
      <c r="FX889" s="200">
        <f>AL889*AL$2*IF($FC889="V",1,-1)*IF($Q889="Fixo",(CZ889-INDEX('Curva Forward'!$C$5:$AN$13,MATCH(CONCATENATE(BD_COMERCIAL!$K889," ",BD_COMERCIAL!$L889),'Curva Forward'!$B$5:$B$13,0),MATCH(FX$4,'Curva Forward'!$C$4:$AN$4,0))),CZ889)</f>
        <v>0</v>
      </c>
      <c r="FY889" s="200">
        <f>AM889*AM$2*IF($FC889="V",1,-1)*IF($Q889="Fixo",(DA889-INDEX('Curva Forward'!$C$5:$AN$13,MATCH(CONCATENATE(BD_COMERCIAL!$K889," ",BD_COMERCIAL!$L889),'Curva Forward'!$B$5:$B$13,0),MATCH(FY$4,'Curva Forward'!$C$4:$AN$4,0))),DA889)</f>
        <v>0</v>
      </c>
      <c r="FZ889" s="200">
        <f>AN889*AN$2*IF($FC889="V",1,-1)*IF($Q889="Fixo",(DB889-INDEX('Curva Forward'!$C$5:$AN$13,MATCH(CONCATENATE(BD_COMERCIAL!$K889," ",BD_COMERCIAL!$L889),'Curva Forward'!$B$5:$B$13,0),MATCH(FZ$4,'Curva Forward'!$C$4:$AN$4,0))),DB889)</f>
        <v>0</v>
      </c>
      <c r="GA889" s="200">
        <f>AO889*AO$2*IF($FC889="V",1,-1)*IF($Q889="Fixo",(DC889-INDEX('Curva Forward'!$C$5:$AN$13,MATCH(CONCATENATE(BD_COMERCIAL!$K889," ",BD_COMERCIAL!$L889),'Curva Forward'!$B$5:$B$13,0),MATCH(GA$4,'Curva Forward'!$C$4:$AN$4,0))),DC889)</f>
        <v>0</v>
      </c>
      <c r="GB889" s="200">
        <f>AP889*AP$2*IF($FC889="V",1,-1)*IF($Q889="Fixo",(DD889-INDEX('Curva Forward'!$C$5:$AN$13,MATCH(CONCATENATE(BD_COMERCIAL!$K889," ",BD_COMERCIAL!$L889),'Curva Forward'!$B$5:$B$13,0),MATCH(GB$4,'Curva Forward'!$C$4:$AN$4,0))),DD889)</f>
        <v>0</v>
      </c>
      <c r="GC889" s="200">
        <f>AQ889*AQ$2*IF($FC889="V",1,-1)*IF($Q889="Fixo",(DE889-INDEX('Curva Forward'!$C$5:$AN$13,MATCH(CONCATENATE(BD_COMERCIAL!$K889," ",BD_COMERCIAL!$L889),'Curva Forward'!$B$5:$B$13,0),MATCH(GC$4,'Curva Forward'!$C$4:$AN$4,0))),DE889)</f>
        <v>0</v>
      </c>
      <c r="GD889" s="200">
        <f>AR889*AR$2*IF($FC889="V",1,-1)*IF($Q889="Fixo",(DF889-INDEX('Curva Forward'!$C$5:$AN$13,MATCH(CONCATENATE(BD_COMERCIAL!$K889," ",BD_COMERCIAL!$L889),'Curva Forward'!$B$5:$B$13,0),MATCH(GD$4,'Curva Forward'!$C$4:$AN$4,0))),DF889)</f>
        <v>0</v>
      </c>
      <c r="GE889" s="200">
        <f>AS889*AS$2*IF($FC889="V",1,-1)*IF($Q889="Fixo",(DG889-INDEX('Curva Forward'!$C$5:$AN$13,MATCH(CONCATENATE(BD_COMERCIAL!$K889," ",BD_COMERCIAL!$L889),'Curva Forward'!$B$5:$B$13,0),MATCH(GE$4,'Curva Forward'!$C$4:$AN$4,0))),DG889)</f>
        <v>0</v>
      </c>
      <c r="GF889" s="200">
        <f>AT889*AT$2*IF($FC889="V",1,-1)*IF($Q889="Fixo",(DH889-INDEX('Curva Forward'!$C$5:$AN$13,MATCH(CONCATENATE(BD_COMERCIAL!$K889," ",BD_COMERCIAL!$L889),'Curva Forward'!$B$5:$B$13,0),MATCH(GF$4,'Curva Forward'!$C$4:$AN$4,0))),DH889)</f>
        <v>0</v>
      </c>
      <c r="GG889" s="200">
        <f>AU889*AU$2*IF($FC889="V",1,-1)*IF($Q889="Fixo",(DI889-INDEX('Curva Forward'!$C$5:$AN$13,MATCH(CONCATENATE(BD_COMERCIAL!$K889," ",BD_COMERCIAL!$L889),'Curva Forward'!$B$5:$B$13,0),MATCH(GG$4,'Curva Forward'!$C$4:$AN$4,0))),DI889)</f>
        <v>0</v>
      </c>
      <c r="GH889" s="200">
        <f>AV889*AV$2*IF($FC889="V",1,-1)*IF($Q889="Fixo",(DJ889-INDEX('Curva Forward'!$C$5:$AN$13,MATCH(CONCATENATE(BD_COMERCIAL!$K889," ",BD_COMERCIAL!$L889),'Curva Forward'!$B$5:$B$13,0),MATCH(GH$4,'Curva Forward'!$C$4:$AN$4,0))),DJ889)</f>
        <v>0</v>
      </c>
      <c r="GI889" s="200">
        <f>AW889*AW$2*IF($FC889="V",1,-1)*IF($Q889="Fixo",(DK889-INDEX('Curva Forward'!$C$5:$AN$13,MATCH(CONCATENATE(BD_COMERCIAL!$K889," ",BD_COMERCIAL!$L889),'Curva Forward'!$B$5:$B$13,0),MATCH(GI$4,'Curva Forward'!$C$4:$AN$4,0))),DK889)</f>
        <v>0</v>
      </c>
      <c r="GJ889" s="200">
        <f>AX889*AX$2*IF($FC889="V",1,-1)*IF($Q889="Fixo",(DL889-INDEX('Curva Forward'!$C$5:$AN$13,MATCH(CONCATENATE(BD_COMERCIAL!$K889," ",BD_COMERCIAL!$L889),'Curva Forward'!$B$5:$B$13,0),MATCH(GJ$4,'Curva Forward'!$C$4:$AN$4,0))),DL889)</f>
        <v>0</v>
      </c>
      <c r="GK889" s="200">
        <f>AY889*AY$2*IF($FC889="V",1,-1)*IF($Q889="Fixo",(DM889-INDEX('Curva Forward'!$C$5:$AN$13,MATCH(CONCATENATE(BD_COMERCIAL!$K889," ",BD_COMERCIAL!$L889),'Curva Forward'!$B$5:$B$13,0),MATCH(GK$4,'Curva Forward'!$C$4:$AN$4,0))),DM889)</f>
        <v>0</v>
      </c>
      <c r="GL889" s="200">
        <f>IF(EZ889="",0,CL889*CL$2*IF($FC889="V",1,-1)*IF($Q889="Fixo",(EZ889-INDEX('Curva Forward'!$C$5:$AN$13,MATCH(CONCATENATE(BD_COMERCIAL!$K889," ",BD_COMERCIAL!$L889),'Curva Forward'!$B$5:$B$13,0),MATCH(GL$4,'Curva Forward'!$C$4:$AN$4,0))),EZ889))</f>
        <v>0</v>
      </c>
      <c r="GM889" s="200">
        <f>IF(FA889="",0,CM889*CM$2*IF($FC889="V",1,-1)*IF($Q889="Fixo",(FA889-INDEX('Curva Forward'!$C$5:$AN$13,MATCH(CONCATENATE(BD_COMERCIAL!$K889," ",BD_COMERCIAL!$L889),'Curva Forward'!$B$5:$B$13,0),MATCH(GM$4,'Curva Forward'!$C$4:$AN$4,0))),FA889))</f>
        <v>0</v>
      </c>
      <c r="GN889" s="200">
        <f>IF(FB889="",0,CN889*CN$2*IF($FC889="V",1,-1)*IF($Q889="Fixo",(FB889-INDEX('Curva Forward'!$C$5:$AN$13,MATCH(CONCATENATE(BD_COMERCIAL!$K889," ",BD_COMERCIAL!$L889),'Curva Forward'!$B$5:$B$13,0),MATCH(GN$4,'Curva Forward'!$C$4:$AN$4,0))),FB889))</f>
        <v>0</v>
      </c>
      <c r="GO889" s="201">
        <f t="shared" ca="1" si="270"/>
        <v>0</v>
      </c>
      <c r="GP889" s="201">
        <f t="shared" ca="1" si="271"/>
        <v>0</v>
      </c>
    </row>
    <row r="890" spans="1:198" ht="15" customHeight="1" x14ac:dyDescent="0.25">
      <c r="A890" s="6"/>
      <c r="B890" s="7"/>
      <c r="C890" s="8"/>
      <c r="D890" s="9"/>
      <c r="E890" s="9"/>
      <c r="F890" s="113"/>
      <c r="G890" s="10"/>
      <c r="H890" s="113"/>
      <c r="I890" s="9"/>
      <c r="J890" s="166"/>
      <c r="K890" s="10"/>
      <c r="L890" s="84"/>
      <c r="M890" s="11"/>
      <c r="N890" s="12"/>
      <c r="O890" s="10"/>
      <c r="P890" s="84"/>
      <c r="Q890" s="84"/>
      <c r="R890" s="10"/>
      <c r="S890" s="14"/>
      <c r="T890" s="11"/>
      <c r="U890" s="12"/>
      <c r="V890" s="257" t="str">
        <f ca="1">IF(U890="","",
IF(U890="NA","",
IFERROR(VLOOKUP(EOMONTH(M890,-2)+1,IPCA!$A:$B,2,0),
VLOOKUP(EOMONTH(TODAY(),-2)+1,IPCA!$A:$B,2,0))/
VLOOKUP(EOMONTH(U890,-2)+1,IPCA!$A:$B,2,0)*
P890))</f>
        <v/>
      </c>
      <c r="W890" s="84"/>
      <c r="X890" s="13"/>
      <c r="Y890" s="166"/>
      <c r="AA890" s="108"/>
      <c r="AB890" s="15"/>
      <c r="AM890" s="6"/>
      <c r="AN890" s="15"/>
      <c r="AY890" s="6"/>
      <c r="AZ890" s="15"/>
      <c r="BK890" s="6"/>
      <c r="BL890" s="15"/>
      <c r="BW890" s="6"/>
      <c r="BX890" s="15"/>
      <c r="CI890" s="6"/>
      <c r="CJ890" s="16" t="str">
        <f t="shared" si="260"/>
        <v/>
      </c>
      <c r="CK890" s="16" t="str">
        <f t="shared" si="261"/>
        <v/>
      </c>
      <c r="CL890" s="16" t="str">
        <f t="shared" si="262"/>
        <v/>
      </c>
      <c r="CM890" s="16" t="str">
        <f t="shared" si="263"/>
        <v/>
      </c>
      <c r="CN890" s="16" t="str">
        <f t="shared" si="264"/>
        <v/>
      </c>
      <c r="CO890" s="18"/>
      <c r="CP890" s="15"/>
      <c r="DA890" s="6"/>
      <c r="DB890" s="15"/>
      <c r="DM890" s="6"/>
      <c r="DN890" s="15"/>
      <c r="DY890" s="6"/>
      <c r="DZ890" s="15"/>
      <c r="EK890" s="6"/>
      <c r="EL890" s="15"/>
      <c r="EW890" s="6"/>
      <c r="EX890" s="16" t="str">
        <f t="shared" si="272"/>
        <v/>
      </c>
      <c r="EY890" s="16" t="str">
        <f t="shared" si="273"/>
        <v/>
      </c>
      <c r="EZ890" s="16" t="str">
        <f t="shared" si="274"/>
        <v/>
      </c>
      <c r="FA890" s="16" t="str">
        <f t="shared" si="275"/>
        <v/>
      </c>
      <c r="FB890" s="160" t="str">
        <f t="shared" si="276"/>
        <v/>
      </c>
      <c r="FD890" s="20"/>
      <c r="FE890"/>
      <c r="FH890" s="284">
        <f t="shared" ca="1" si="265"/>
        <v>0</v>
      </c>
      <c r="FI890" s="208">
        <f t="shared" si="266"/>
        <v>0</v>
      </c>
      <c r="FK890">
        <f t="shared" si="267"/>
        <v>0</v>
      </c>
      <c r="FL890" s="201">
        <f t="shared" ca="1" si="268"/>
        <v>0</v>
      </c>
      <c r="FM890" s="201">
        <f t="shared" ca="1" si="269"/>
        <v>0</v>
      </c>
      <c r="FN890" s="200">
        <f>AB890*AB$2*IF($FC890="V",1,-1)*IF($Q890="Fixo",(CP890-INDEX('Curva Forward'!$C$5:$AN$13,MATCH(CONCATENATE(BD_COMERCIAL!$K890," ",BD_COMERCIAL!$L890),'Curva Forward'!$B$5:$B$13,0),MATCH(FN$4,'Curva Forward'!$C$4:$AN$4,0))),CP890)</f>
        <v>0</v>
      </c>
      <c r="FO890" s="200">
        <f>AC890*AC$2*IF($FC890="V",1,-1)*IF($Q890="Fixo",(CQ890-INDEX('Curva Forward'!$C$5:$AN$13,MATCH(CONCATENATE(BD_COMERCIAL!$K890," ",BD_COMERCIAL!$L890),'Curva Forward'!$B$5:$B$13,0),MATCH(FO$4,'Curva Forward'!$C$4:$AN$4,0))),CQ890)</f>
        <v>0</v>
      </c>
      <c r="FP890" s="200">
        <f>AD890*AD$2*IF($FC890="V",1,-1)*IF($Q890="Fixo",(CR890-INDEX('Curva Forward'!$C$5:$AN$13,MATCH(CONCATENATE(BD_COMERCIAL!$K890," ",BD_COMERCIAL!$L890),'Curva Forward'!$B$5:$B$13,0),MATCH(FP$4,'Curva Forward'!$C$4:$AN$4,0))),CR890)</f>
        <v>0</v>
      </c>
      <c r="FQ890" s="200">
        <f>AE890*AE$2*IF($FC890="V",1,-1)*IF($Q890="Fixo",(CS890-INDEX('Curva Forward'!$C$5:$AN$13,MATCH(CONCATENATE(BD_COMERCIAL!$K890," ",BD_COMERCIAL!$L890),'Curva Forward'!$B$5:$B$13,0),MATCH(FQ$4,'Curva Forward'!$C$4:$AN$4,0))),CS890)</f>
        <v>0</v>
      </c>
      <c r="FR890" s="200">
        <f>AF890*AF$2*IF($FC890="V",1,-1)*IF($Q890="Fixo",(CT890-INDEX('Curva Forward'!$C$5:$AN$13,MATCH(CONCATENATE(BD_COMERCIAL!$K890," ",BD_COMERCIAL!$L890),'Curva Forward'!$B$5:$B$13,0),MATCH(FR$4,'Curva Forward'!$C$4:$AN$4,0))),CT890)</f>
        <v>0</v>
      </c>
      <c r="FS890" s="200">
        <f>AG890*AG$2*IF($FC890="V",1,-1)*IF($Q890="Fixo",(CU890-INDEX('Curva Forward'!$C$5:$AN$13,MATCH(CONCATENATE(BD_COMERCIAL!$K890," ",BD_COMERCIAL!$L890),'Curva Forward'!$B$5:$B$13,0),MATCH(FS$4,'Curva Forward'!$C$4:$AN$4,0))),CU890)</f>
        <v>0</v>
      </c>
      <c r="FT890" s="200">
        <f>AH890*AH$2*IF($FC890="V",1,-1)*IF($Q890="Fixo",(CV890-INDEX('Curva Forward'!$C$5:$AN$13,MATCH(CONCATENATE(BD_COMERCIAL!$K890," ",BD_COMERCIAL!$L890),'Curva Forward'!$B$5:$B$13,0),MATCH(FT$4,'Curva Forward'!$C$4:$AN$4,0))),CV890)</f>
        <v>0</v>
      </c>
      <c r="FU890" s="200">
        <f>AI890*AI$2*IF($FC890="V",1,-1)*IF($Q890="Fixo",(CW890-INDEX('Curva Forward'!$C$5:$AN$13,MATCH(CONCATENATE(BD_COMERCIAL!$K890," ",BD_COMERCIAL!$L890),'Curva Forward'!$B$5:$B$13,0),MATCH(FU$4,'Curva Forward'!$C$4:$AN$4,0))),CW890)</f>
        <v>0</v>
      </c>
      <c r="FV890" s="200">
        <f>AJ890*AJ$2*IF($FC890="V",1,-1)*IF($Q890="Fixo",(CX890-INDEX('Curva Forward'!$C$5:$AN$13,MATCH(CONCATENATE(BD_COMERCIAL!$K890," ",BD_COMERCIAL!$L890),'Curva Forward'!$B$5:$B$13,0),MATCH(FV$4,'Curva Forward'!$C$4:$AN$4,0))),CX890)</f>
        <v>0</v>
      </c>
      <c r="FW890" s="200">
        <f>AK890*AK$2*IF($FC890="V",1,-1)*IF($Q890="Fixo",(CY890-INDEX('Curva Forward'!$C$5:$AN$13,MATCH(CONCATENATE(BD_COMERCIAL!$K890," ",BD_COMERCIAL!$L890),'Curva Forward'!$B$5:$B$13,0),MATCH(FW$4,'Curva Forward'!$C$4:$AN$4,0))),CY890)</f>
        <v>0</v>
      </c>
      <c r="FX890" s="200">
        <f>AL890*AL$2*IF($FC890="V",1,-1)*IF($Q890="Fixo",(CZ890-INDEX('Curva Forward'!$C$5:$AN$13,MATCH(CONCATENATE(BD_COMERCIAL!$K890," ",BD_COMERCIAL!$L890),'Curva Forward'!$B$5:$B$13,0),MATCH(FX$4,'Curva Forward'!$C$4:$AN$4,0))),CZ890)</f>
        <v>0</v>
      </c>
      <c r="FY890" s="200">
        <f>AM890*AM$2*IF($FC890="V",1,-1)*IF($Q890="Fixo",(DA890-INDEX('Curva Forward'!$C$5:$AN$13,MATCH(CONCATENATE(BD_COMERCIAL!$K890," ",BD_COMERCIAL!$L890),'Curva Forward'!$B$5:$B$13,0),MATCH(FY$4,'Curva Forward'!$C$4:$AN$4,0))),DA890)</f>
        <v>0</v>
      </c>
      <c r="FZ890" s="200">
        <f>AN890*AN$2*IF($FC890="V",1,-1)*IF($Q890="Fixo",(DB890-INDEX('Curva Forward'!$C$5:$AN$13,MATCH(CONCATENATE(BD_COMERCIAL!$K890," ",BD_COMERCIAL!$L890),'Curva Forward'!$B$5:$B$13,0),MATCH(FZ$4,'Curva Forward'!$C$4:$AN$4,0))),DB890)</f>
        <v>0</v>
      </c>
      <c r="GA890" s="200">
        <f>AO890*AO$2*IF($FC890="V",1,-1)*IF($Q890="Fixo",(DC890-INDEX('Curva Forward'!$C$5:$AN$13,MATCH(CONCATENATE(BD_COMERCIAL!$K890," ",BD_COMERCIAL!$L890),'Curva Forward'!$B$5:$B$13,0),MATCH(GA$4,'Curva Forward'!$C$4:$AN$4,0))),DC890)</f>
        <v>0</v>
      </c>
      <c r="GB890" s="200">
        <f>AP890*AP$2*IF($FC890="V",1,-1)*IF($Q890="Fixo",(DD890-INDEX('Curva Forward'!$C$5:$AN$13,MATCH(CONCATENATE(BD_COMERCIAL!$K890," ",BD_COMERCIAL!$L890),'Curva Forward'!$B$5:$B$13,0),MATCH(GB$4,'Curva Forward'!$C$4:$AN$4,0))),DD890)</f>
        <v>0</v>
      </c>
      <c r="GC890" s="200">
        <f>AQ890*AQ$2*IF($FC890="V",1,-1)*IF($Q890="Fixo",(DE890-INDEX('Curva Forward'!$C$5:$AN$13,MATCH(CONCATENATE(BD_COMERCIAL!$K890," ",BD_COMERCIAL!$L890),'Curva Forward'!$B$5:$B$13,0),MATCH(GC$4,'Curva Forward'!$C$4:$AN$4,0))),DE890)</f>
        <v>0</v>
      </c>
      <c r="GD890" s="200">
        <f>AR890*AR$2*IF($FC890="V",1,-1)*IF($Q890="Fixo",(DF890-INDEX('Curva Forward'!$C$5:$AN$13,MATCH(CONCATENATE(BD_COMERCIAL!$K890," ",BD_COMERCIAL!$L890),'Curva Forward'!$B$5:$B$13,0),MATCH(GD$4,'Curva Forward'!$C$4:$AN$4,0))),DF890)</f>
        <v>0</v>
      </c>
      <c r="GE890" s="200">
        <f>AS890*AS$2*IF($FC890="V",1,-1)*IF($Q890="Fixo",(DG890-INDEX('Curva Forward'!$C$5:$AN$13,MATCH(CONCATENATE(BD_COMERCIAL!$K890," ",BD_COMERCIAL!$L890),'Curva Forward'!$B$5:$B$13,0),MATCH(GE$4,'Curva Forward'!$C$4:$AN$4,0))),DG890)</f>
        <v>0</v>
      </c>
      <c r="GF890" s="200">
        <f>AT890*AT$2*IF($FC890="V",1,-1)*IF($Q890="Fixo",(DH890-INDEX('Curva Forward'!$C$5:$AN$13,MATCH(CONCATENATE(BD_COMERCIAL!$K890," ",BD_COMERCIAL!$L890),'Curva Forward'!$B$5:$B$13,0),MATCH(GF$4,'Curva Forward'!$C$4:$AN$4,0))),DH890)</f>
        <v>0</v>
      </c>
      <c r="GG890" s="200">
        <f>AU890*AU$2*IF($FC890="V",1,-1)*IF($Q890="Fixo",(DI890-INDEX('Curva Forward'!$C$5:$AN$13,MATCH(CONCATENATE(BD_COMERCIAL!$K890," ",BD_COMERCIAL!$L890),'Curva Forward'!$B$5:$B$13,0),MATCH(GG$4,'Curva Forward'!$C$4:$AN$4,0))),DI890)</f>
        <v>0</v>
      </c>
      <c r="GH890" s="200">
        <f>AV890*AV$2*IF($FC890="V",1,-1)*IF($Q890="Fixo",(DJ890-INDEX('Curva Forward'!$C$5:$AN$13,MATCH(CONCATENATE(BD_COMERCIAL!$K890," ",BD_COMERCIAL!$L890),'Curva Forward'!$B$5:$B$13,0),MATCH(GH$4,'Curva Forward'!$C$4:$AN$4,0))),DJ890)</f>
        <v>0</v>
      </c>
      <c r="GI890" s="200">
        <f>AW890*AW$2*IF($FC890="V",1,-1)*IF($Q890="Fixo",(DK890-INDEX('Curva Forward'!$C$5:$AN$13,MATCH(CONCATENATE(BD_COMERCIAL!$K890," ",BD_COMERCIAL!$L890),'Curva Forward'!$B$5:$B$13,0),MATCH(GI$4,'Curva Forward'!$C$4:$AN$4,0))),DK890)</f>
        <v>0</v>
      </c>
      <c r="GJ890" s="200">
        <f>AX890*AX$2*IF($FC890="V",1,-1)*IF($Q890="Fixo",(DL890-INDEX('Curva Forward'!$C$5:$AN$13,MATCH(CONCATENATE(BD_COMERCIAL!$K890," ",BD_COMERCIAL!$L890),'Curva Forward'!$B$5:$B$13,0),MATCH(GJ$4,'Curva Forward'!$C$4:$AN$4,0))),DL890)</f>
        <v>0</v>
      </c>
      <c r="GK890" s="200">
        <f>AY890*AY$2*IF($FC890="V",1,-1)*IF($Q890="Fixo",(DM890-INDEX('Curva Forward'!$C$5:$AN$13,MATCH(CONCATENATE(BD_COMERCIAL!$K890," ",BD_COMERCIAL!$L890),'Curva Forward'!$B$5:$B$13,0),MATCH(GK$4,'Curva Forward'!$C$4:$AN$4,0))),DM890)</f>
        <v>0</v>
      </c>
      <c r="GL890" s="200">
        <f>IF(EZ890="",0,CL890*CL$2*IF($FC890="V",1,-1)*IF($Q890="Fixo",(EZ890-INDEX('Curva Forward'!$C$5:$AN$13,MATCH(CONCATENATE(BD_COMERCIAL!$K890," ",BD_COMERCIAL!$L890),'Curva Forward'!$B$5:$B$13,0),MATCH(GL$4,'Curva Forward'!$C$4:$AN$4,0))),EZ890))</f>
        <v>0</v>
      </c>
      <c r="GM890" s="200">
        <f>IF(FA890="",0,CM890*CM$2*IF($FC890="V",1,-1)*IF($Q890="Fixo",(FA890-INDEX('Curva Forward'!$C$5:$AN$13,MATCH(CONCATENATE(BD_COMERCIAL!$K890," ",BD_COMERCIAL!$L890),'Curva Forward'!$B$5:$B$13,0),MATCH(GM$4,'Curva Forward'!$C$4:$AN$4,0))),FA890))</f>
        <v>0</v>
      </c>
      <c r="GN890" s="200">
        <f>IF(FB890="",0,CN890*CN$2*IF($FC890="V",1,-1)*IF($Q890="Fixo",(FB890-INDEX('Curva Forward'!$C$5:$AN$13,MATCH(CONCATENATE(BD_COMERCIAL!$K890," ",BD_COMERCIAL!$L890),'Curva Forward'!$B$5:$B$13,0),MATCH(GN$4,'Curva Forward'!$C$4:$AN$4,0))),FB890))</f>
        <v>0</v>
      </c>
      <c r="GO890" s="201">
        <f t="shared" ca="1" si="270"/>
        <v>0</v>
      </c>
      <c r="GP890" s="201">
        <f t="shared" ca="1" si="271"/>
        <v>0</v>
      </c>
    </row>
    <row r="891" spans="1:198" ht="15" customHeight="1" x14ac:dyDescent="0.25">
      <c r="A891" s="6"/>
      <c r="B891" s="7"/>
      <c r="C891" s="8"/>
      <c r="D891" s="9"/>
      <c r="E891" s="9"/>
      <c r="F891" s="113"/>
      <c r="G891" s="10"/>
      <c r="H891" s="113"/>
      <c r="I891" s="9"/>
      <c r="J891" s="166"/>
      <c r="K891" s="10"/>
      <c r="L891" s="84"/>
      <c r="M891" s="11"/>
      <c r="N891" s="12"/>
      <c r="O891" s="10"/>
      <c r="P891" s="84"/>
      <c r="Q891" s="84"/>
      <c r="R891" s="10"/>
      <c r="S891" s="14"/>
      <c r="T891" s="11"/>
      <c r="U891" s="12"/>
      <c r="V891" s="257" t="str">
        <f ca="1">IF(U891="","",
IF(U891="NA","",
IFERROR(VLOOKUP(EOMONTH(M891,-2)+1,IPCA!$A:$B,2,0),
VLOOKUP(EOMONTH(TODAY(),-2)+1,IPCA!$A:$B,2,0))/
VLOOKUP(EOMONTH(U891,-2)+1,IPCA!$A:$B,2,0)*
P891))</f>
        <v/>
      </c>
      <c r="W891" s="84"/>
      <c r="X891" s="13"/>
      <c r="Y891" s="166"/>
      <c r="AA891" s="108"/>
      <c r="AB891" s="15"/>
      <c r="AM891" s="6"/>
      <c r="AN891" s="15"/>
      <c r="AY891" s="6"/>
      <c r="AZ891" s="15"/>
      <c r="BK891" s="6"/>
      <c r="BL891" s="15"/>
      <c r="BW891" s="6"/>
      <c r="BX891" s="15"/>
      <c r="CI891" s="6"/>
      <c r="CJ891" s="16" t="str">
        <f t="shared" si="260"/>
        <v/>
      </c>
      <c r="CK891" s="16" t="str">
        <f t="shared" si="261"/>
        <v/>
      </c>
      <c r="CL891" s="16" t="str">
        <f t="shared" si="262"/>
        <v/>
      </c>
      <c r="CM891" s="16" t="str">
        <f t="shared" si="263"/>
        <v/>
      </c>
      <c r="CN891" s="16" t="str">
        <f t="shared" si="264"/>
        <v/>
      </c>
      <c r="CO891" s="18"/>
      <c r="CP891" s="15"/>
      <c r="DA891" s="6"/>
      <c r="DB891" s="15"/>
      <c r="DM891" s="6"/>
      <c r="DN891" s="15"/>
      <c r="DY891" s="6"/>
      <c r="DZ891" s="15"/>
      <c r="EK891" s="6"/>
      <c r="EL891" s="15"/>
      <c r="EW891" s="6"/>
      <c r="EX891" s="16" t="str">
        <f t="shared" si="272"/>
        <v/>
      </c>
      <c r="EY891" s="16" t="str">
        <f t="shared" si="273"/>
        <v/>
      </c>
      <c r="EZ891" s="16" t="str">
        <f t="shared" si="274"/>
        <v/>
      </c>
      <c r="FA891" s="16" t="str">
        <f t="shared" si="275"/>
        <v/>
      </c>
      <c r="FB891" s="160" t="str">
        <f t="shared" si="276"/>
        <v/>
      </c>
      <c r="FD891" s="20"/>
      <c r="FE891"/>
      <c r="FH891" s="284">
        <f t="shared" ca="1" si="265"/>
        <v>0</v>
      </c>
      <c r="FI891" s="208">
        <f t="shared" si="266"/>
        <v>0</v>
      </c>
      <c r="FK891">
        <f t="shared" si="267"/>
        <v>0</v>
      </c>
      <c r="FL891" s="201">
        <f t="shared" ca="1" si="268"/>
        <v>0</v>
      </c>
      <c r="FM891" s="201">
        <f t="shared" ca="1" si="269"/>
        <v>0</v>
      </c>
      <c r="FN891" s="200">
        <f>AB891*AB$2*IF($FC891="V",1,-1)*IF($Q891="Fixo",(CP891-INDEX('Curva Forward'!$C$5:$AN$13,MATCH(CONCATENATE(BD_COMERCIAL!$K891," ",BD_COMERCIAL!$L891),'Curva Forward'!$B$5:$B$13,0),MATCH(FN$4,'Curva Forward'!$C$4:$AN$4,0))),CP891)</f>
        <v>0</v>
      </c>
      <c r="FO891" s="200">
        <f>AC891*AC$2*IF($FC891="V",1,-1)*IF($Q891="Fixo",(CQ891-INDEX('Curva Forward'!$C$5:$AN$13,MATCH(CONCATENATE(BD_COMERCIAL!$K891," ",BD_COMERCIAL!$L891),'Curva Forward'!$B$5:$B$13,0),MATCH(FO$4,'Curva Forward'!$C$4:$AN$4,0))),CQ891)</f>
        <v>0</v>
      </c>
      <c r="FP891" s="200">
        <f>AD891*AD$2*IF($FC891="V",1,-1)*IF($Q891="Fixo",(CR891-INDEX('Curva Forward'!$C$5:$AN$13,MATCH(CONCATENATE(BD_COMERCIAL!$K891," ",BD_COMERCIAL!$L891),'Curva Forward'!$B$5:$B$13,0),MATCH(FP$4,'Curva Forward'!$C$4:$AN$4,0))),CR891)</f>
        <v>0</v>
      </c>
      <c r="FQ891" s="200">
        <f>AE891*AE$2*IF($FC891="V",1,-1)*IF($Q891="Fixo",(CS891-INDEX('Curva Forward'!$C$5:$AN$13,MATCH(CONCATENATE(BD_COMERCIAL!$K891," ",BD_COMERCIAL!$L891),'Curva Forward'!$B$5:$B$13,0),MATCH(FQ$4,'Curva Forward'!$C$4:$AN$4,0))),CS891)</f>
        <v>0</v>
      </c>
      <c r="FR891" s="200">
        <f>AF891*AF$2*IF($FC891="V",1,-1)*IF($Q891="Fixo",(CT891-INDEX('Curva Forward'!$C$5:$AN$13,MATCH(CONCATENATE(BD_COMERCIAL!$K891," ",BD_COMERCIAL!$L891),'Curva Forward'!$B$5:$B$13,0),MATCH(FR$4,'Curva Forward'!$C$4:$AN$4,0))),CT891)</f>
        <v>0</v>
      </c>
      <c r="FS891" s="200">
        <f>AG891*AG$2*IF($FC891="V",1,-1)*IF($Q891="Fixo",(CU891-INDEX('Curva Forward'!$C$5:$AN$13,MATCH(CONCATENATE(BD_COMERCIAL!$K891," ",BD_COMERCIAL!$L891),'Curva Forward'!$B$5:$B$13,0),MATCH(FS$4,'Curva Forward'!$C$4:$AN$4,0))),CU891)</f>
        <v>0</v>
      </c>
      <c r="FT891" s="200">
        <f>AH891*AH$2*IF($FC891="V",1,-1)*IF($Q891="Fixo",(CV891-INDEX('Curva Forward'!$C$5:$AN$13,MATCH(CONCATENATE(BD_COMERCIAL!$K891," ",BD_COMERCIAL!$L891),'Curva Forward'!$B$5:$B$13,0),MATCH(FT$4,'Curva Forward'!$C$4:$AN$4,0))),CV891)</f>
        <v>0</v>
      </c>
      <c r="FU891" s="200">
        <f>AI891*AI$2*IF($FC891="V",1,-1)*IF($Q891="Fixo",(CW891-INDEX('Curva Forward'!$C$5:$AN$13,MATCH(CONCATENATE(BD_COMERCIAL!$K891," ",BD_COMERCIAL!$L891),'Curva Forward'!$B$5:$B$13,0),MATCH(FU$4,'Curva Forward'!$C$4:$AN$4,0))),CW891)</f>
        <v>0</v>
      </c>
      <c r="FV891" s="200">
        <f>AJ891*AJ$2*IF($FC891="V",1,-1)*IF($Q891="Fixo",(CX891-INDEX('Curva Forward'!$C$5:$AN$13,MATCH(CONCATENATE(BD_COMERCIAL!$K891," ",BD_COMERCIAL!$L891),'Curva Forward'!$B$5:$B$13,0),MATCH(FV$4,'Curva Forward'!$C$4:$AN$4,0))),CX891)</f>
        <v>0</v>
      </c>
      <c r="FW891" s="200">
        <f>AK891*AK$2*IF($FC891="V",1,-1)*IF($Q891="Fixo",(CY891-INDEX('Curva Forward'!$C$5:$AN$13,MATCH(CONCATENATE(BD_COMERCIAL!$K891," ",BD_COMERCIAL!$L891),'Curva Forward'!$B$5:$B$13,0),MATCH(FW$4,'Curva Forward'!$C$4:$AN$4,0))),CY891)</f>
        <v>0</v>
      </c>
      <c r="FX891" s="200">
        <f>AL891*AL$2*IF($FC891="V",1,-1)*IF($Q891="Fixo",(CZ891-INDEX('Curva Forward'!$C$5:$AN$13,MATCH(CONCATENATE(BD_COMERCIAL!$K891," ",BD_COMERCIAL!$L891),'Curva Forward'!$B$5:$B$13,0),MATCH(FX$4,'Curva Forward'!$C$4:$AN$4,0))),CZ891)</f>
        <v>0</v>
      </c>
      <c r="FY891" s="200">
        <f>AM891*AM$2*IF($FC891="V",1,-1)*IF($Q891="Fixo",(DA891-INDEX('Curva Forward'!$C$5:$AN$13,MATCH(CONCATENATE(BD_COMERCIAL!$K891," ",BD_COMERCIAL!$L891),'Curva Forward'!$B$5:$B$13,0),MATCH(FY$4,'Curva Forward'!$C$4:$AN$4,0))),DA891)</f>
        <v>0</v>
      </c>
      <c r="FZ891" s="200">
        <f>AN891*AN$2*IF($FC891="V",1,-1)*IF($Q891="Fixo",(DB891-INDEX('Curva Forward'!$C$5:$AN$13,MATCH(CONCATENATE(BD_COMERCIAL!$K891," ",BD_COMERCIAL!$L891),'Curva Forward'!$B$5:$B$13,0),MATCH(FZ$4,'Curva Forward'!$C$4:$AN$4,0))),DB891)</f>
        <v>0</v>
      </c>
      <c r="GA891" s="200">
        <f>AO891*AO$2*IF($FC891="V",1,-1)*IF($Q891="Fixo",(DC891-INDEX('Curva Forward'!$C$5:$AN$13,MATCH(CONCATENATE(BD_COMERCIAL!$K891," ",BD_COMERCIAL!$L891),'Curva Forward'!$B$5:$B$13,0),MATCH(GA$4,'Curva Forward'!$C$4:$AN$4,0))),DC891)</f>
        <v>0</v>
      </c>
      <c r="GB891" s="200">
        <f>AP891*AP$2*IF($FC891="V",1,-1)*IF($Q891="Fixo",(DD891-INDEX('Curva Forward'!$C$5:$AN$13,MATCH(CONCATENATE(BD_COMERCIAL!$K891," ",BD_COMERCIAL!$L891),'Curva Forward'!$B$5:$B$13,0),MATCH(GB$4,'Curva Forward'!$C$4:$AN$4,0))),DD891)</f>
        <v>0</v>
      </c>
      <c r="GC891" s="200">
        <f>AQ891*AQ$2*IF($FC891="V",1,-1)*IF($Q891="Fixo",(DE891-INDEX('Curva Forward'!$C$5:$AN$13,MATCH(CONCATENATE(BD_COMERCIAL!$K891," ",BD_COMERCIAL!$L891),'Curva Forward'!$B$5:$B$13,0),MATCH(GC$4,'Curva Forward'!$C$4:$AN$4,0))),DE891)</f>
        <v>0</v>
      </c>
      <c r="GD891" s="200">
        <f>AR891*AR$2*IF($FC891="V",1,-1)*IF($Q891="Fixo",(DF891-INDEX('Curva Forward'!$C$5:$AN$13,MATCH(CONCATENATE(BD_COMERCIAL!$K891," ",BD_COMERCIAL!$L891),'Curva Forward'!$B$5:$B$13,0),MATCH(GD$4,'Curva Forward'!$C$4:$AN$4,0))),DF891)</f>
        <v>0</v>
      </c>
      <c r="GE891" s="200">
        <f>AS891*AS$2*IF($FC891="V",1,-1)*IF($Q891="Fixo",(DG891-INDEX('Curva Forward'!$C$5:$AN$13,MATCH(CONCATENATE(BD_COMERCIAL!$K891," ",BD_COMERCIAL!$L891),'Curva Forward'!$B$5:$B$13,0),MATCH(GE$4,'Curva Forward'!$C$4:$AN$4,0))),DG891)</f>
        <v>0</v>
      </c>
      <c r="GF891" s="200">
        <f>AT891*AT$2*IF($FC891="V",1,-1)*IF($Q891="Fixo",(DH891-INDEX('Curva Forward'!$C$5:$AN$13,MATCH(CONCATENATE(BD_COMERCIAL!$K891," ",BD_COMERCIAL!$L891),'Curva Forward'!$B$5:$B$13,0),MATCH(GF$4,'Curva Forward'!$C$4:$AN$4,0))),DH891)</f>
        <v>0</v>
      </c>
      <c r="GG891" s="200">
        <f>AU891*AU$2*IF($FC891="V",1,-1)*IF($Q891="Fixo",(DI891-INDEX('Curva Forward'!$C$5:$AN$13,MATCH(CONCATENATE(BD_COMERCIAL!$K891," ",BD_COMERCIAL!$L891),'Curva Forward'!$B$5:$B$13,0),MATCH(GG$4,'Curva Forward'!$C$4:$AN$4,0))),DI891)</f>
        <v>0</v>
      </c>
      <c r="GH891" s="200">
        <f>AV891*AV$2*IF($FC891="V",1,-1)*IF($Q891="Fixo",(DJ891-INDEX('Curva Forward'!$C$5:$AN$13,MATCH(CONCATENATE(BD_COMERCIAL!$K891," ",BD_COMERCIAL!$L891),'Curva Forward'!$B$5:$B$13,0),MATCH(GH$4,'Curva Forward'!$C$4:$AN$4,0))),DJ891)</f>
        <v>0</v>
      </c>
      <c r="GI891" s="200">
        <f>AW891*AW$2*IF($FC891="V",1,-1)*IF($Q891="Fixo",(DK891-INDEX('Curva Forward'!$C$5:$AN$13,MATCH(CONCATENATE(BD_COMERCIAL!$K891," ",BD_COMERCIAL!$L891),'Curva Forward'!$B$5:$B$13,0),MATCH(GI$4,'Curva Forward'!$C$4:$AN$4,0))),DK891)</f>
        <v>0</v>
      </c>
      <c r="GJ891" s="200">
        <f>AX891*AX$2*IF($FC891="V",1,-1)*IF($Q891="Fixo",(DL891-INDEX('Curva Forward'!$C$5:$AN$13,MATCH(CONCATENATE(BD_COMERCIAL!$K891," ",BD_COMERCIAL!$L891),'Curva Forward'!$B$5:$B$13,0),MATCH(GJ$4,'Curva Forward'!$C$4:$AN$4,0))),DL891)</f>
        <v>0</v>
      </c>
      <c r="GK891" s="200">
        <f>AY891*AY$2*IF($FC891="V",1,-1)*IF($Q891="Fixo",(DM891-INDEX('Curva Forward'!$C$5:$AN$13,MATCH(CONCATENATE(BD_COMERCIAL!$K891," ",BD_COMERCIAL!$L891),'Curva Forward'!$B$5:$B$13,0),MATCH(GK$4,'Curva Forward'!$C$4:$AN$4,0))),DM891)</f>
        <v>0</v>
      </c>
      <c r="GL891" s="200">
        <f>IF(EZ891="",0,CL891*CL$2*IF($FC891="V",1,-1)*IF($Q891="Fixo",(EZ891-INDEX('Curva Forward'!$C$5:$AN$13,MATCH(CONCATENATE(BD_COMERCIAL!$K891," ",BD_COMERCIAL!$L891),'Curva Forward'!$B$5:$B$13,0),MATCH(GL$4,'Curva Forward'!$C$4:$AN$4,0))),EZ891))</f>
        <v>0</v>
      </c>
      <c r="GM891" s="200">
        <f>IF(FA891="",0,CM891*CM$2*IF($FC891="V",1,-1)*IF($Q891="Fixo",(FA891-INDEX('Curva Forward'!$C$5:$AN$13,MATCH(CONCATENATE(BD_COMERCIAL!$K891," ",BD_COMERCIAL!$L891),'Curva Forward'!$B$5:$B$13,0),MATCH(GM$4,'Curva Forward'!$C$4:$AN$4,0))),FA891))</f>
        <v>0</v>
      </c>
      <c r="GN891" s="200">
        <f>IF(FB891="",0,CN891*CN$2*IF($FC891="V",1,-1)*IF($Q891="Fixo",(FB891-INDEX('Curva Forward'!$C$5:$AN$13,MATCH(CONCATENATE(BD_COMERCIAL!$K891," ",BD_COMERCIAL!$L891),'Curva Forward'!$B$5:$B$13,0),MATCH(GN$4,'Curva Forward'!$C$4:$AN$4,0))),FB891))</f>
        <v>0</v>
      </c>
      <c r="GO891" s="201">
        <f t="shared" ca="1" si="270"/>
        <v>0</v>
      </c>
      <c r="GP891" s="201">
        <f t="shared" ca="1" si="271"/>
        <v>0</v>
      </c>
    </row>
    <row r="892" spans="1:198" ht="15" customHeight="1" x14ac:dyDescent="0.25">
      <c r="A892" s="6"/>
      <c r="B892" s="7"/>
      <c r="C892" s="8"/>
      <c r="D892" s="9"/>
      <c r="E892" s="9"/>
      <c r="F892" s="113"/>
      <c r="G892" s="10"/>
      <c r="H892" s="113"/>
      <c r="I892" s="9"/>
      <c r="J892" s="166"/>
      <c r="K892" s="10"/>
      <c r="L892" s="84"/>
      <c r="M892" s="11"/>
      <c r="N892" s="12"/>
      <c r="O892" s="10"/>
      <c r="P892" s="84"/>
      <c r="Q892" s="84"/>
      <c r="R892" s="10"/>
      <c r="S892" s="14"/>
      <c r="T892" s="11"/>
      <c r="U892" s="12"/>
      <c r="V892" s="257" t="str">
        <f ca="1">IF(U892="","",
IF(U892="NA","",
IFERROR(VLOOKUP(EOMONTH(M892,-2)+1,IPCA!$A:$B,2,0),
VLOOKUP(EOMONTH(TODAY(),-2)+1,IPCA!$A:$B,2,0))/
VLOOKUP(EOMONTH(U892,-2)+1,IPCA!$A:$B,2,0)*
P892))</f>
        <v/>
      </c>
      <c r="W892" s="84"/>
      <c r="X892" s="13"/>
      <c r="Y892" s="166"/>
      <c r="AA892" s="108"/>
      <c r="AB892" s="15"/>
      <c r="AM892" s="6"/>
      <c r="AN892" s="15"/>
      <c r="AY892" s="6"/>
      <c r="AZ892" s="15"/>
      <c r="BK892" s="6"/>
      <c r="BL892" s="15"/>
      <c r="BW892" s="6"/>
      <c r="BX892" s="15"/>
      <c r="CI892" s="6"/>
      <c r="CJ892" s="16" t="str">
        <f t="shared" si="260"/>
        <v/>
      </c>
      <c r="CK892" s="16" t="str">
        <f t="shared" si="261"/>
        <v/>
      </c>
      <c r="CL892" s="16" t="str">
        <f t="shared" si="262"/>
        <v/>
      </c>
      <c r="CM892" s="16" t="str">
        <f t="shared" si="263"/>
        <v/>
      </c>
      <c r="CN892" s="16" t="str">
        <f t="shared" si="264"/>
        <v/>
      </c>
      <c r="CO892" s="18"/>
      <c r="CP892" s="15"/>
      <c r="DA892" s="6"/>
      <c r="DB892" s="15"/>
      <c r="DM892" s="6"/>
      <c r="DN892" s="15"/>
      <c r="DY892" s="6"/>
      <c r="DZ892" s="15"/>
      <c r="EK892" s="6"/>
      <c r="EL892" s="15"/>
      <c r="EW892" s="6"/>
      <c r="EX892" s="16" t="str">
        <f t="shared" si="272"/>
        <v/>
      </c>
      <c r="EY892" s="16" t="str">
        <f t="shared" si="273"/>
        <v/>
      </c>
      <c r="EZ892" s="16" t="str">
        <f t="shared" si="274"/>
        <v/>
      </c>
      <c r="FA892" s="16" t="str">
        <f t="shared" si="275"/>
        <v/>
      </c>
      <c r="FB892" s="160" t="str">
        <f t="shared" si="276"/>
        <v/>
      </c>
      <c r="FD892" s="20"/>
      <c r="FE892"/>
      <c r="FH892" s="284">
        <f t="shared" ca="1" si="265"/>
        <v>0</v>
      </c>
      <c r="FI892" s="208">
        <f t="shared" si="266"/>
        <v>0</v>
      </c>
      <c r="FK892">
        <f t="shared" si="267"/>
        <v>0</v>
      </c>
      <c r="FL892" s="201">
        <f t="shared" ca="1" si="268"/>
        <v>0</v>
      </c>
      <c r="FM892" s="201">
        <f t="shared" ca="1" si="269"/>
        <v>0</v>
      </c>
      <c r="FN892" s="200">
        <f>AB892*AB$2*IF($FC892="V",1,-1)*IF($Q892="Fixo",(CP892-INDEX('Curva Forward'!$C$5:$AN$13,MATCH(CONCATENATE(BD_COMERCIAL!$K892," ",BD_COMERCIAL!$L892),'Curva Forward'!$B$5:$B$13,0),MATCH(FN$4,'Curva Forward'!$C$4:$AN$4,0))),CP892)</f>
        <v>0</v>
      </c>
      <c r="FO892" s="200">
        <f>AC892*AC$2*IF($FC892="V",1,-1)*IF($Q892="Fixo",(CQ892-INDEX('Curva Forward'!$C$5:$AN$13,MATCH(CONCATENATE(BD_COMERCIAL!$K892," ",BD_COMERCIAL!$L892),'Curva Forward'!$B$5:$B$13,0),MATCH(FO$4,'Curva Forward'!$C$4:$AN$4,0))),CQ892)</f>
        <v>0</v>
      </c>
      <c r="FP892" s="200">
        <f>AD892*AD$2*IF($FC892="V",1,-1)*IF($Q892="Fixo",(CR892-INDEX('Curva Forward'!$C$5:$AN$13,MATCH(CONCATENATE(BD_COMERCIAL!$K892," ",BD_COMERCIAL!$L892),'Curva Forward'!$B$5:$B$13,0),MATCH(FP$4,'Curva Forward'!$C$4:$AN$4,0))),CR892)</f>
        <v>0</v>
      </c>
      <c r="FQ892" s="200">
        <f>AE892*AE$2*IF($FC892="V",1,-1)*IF($Q892="Fixo",(CS892-INDEX('Curva Forward'!$C$5:$AN$13,MATCH(CONCATENATE(BD_COMERCIAL!$K892," ",BD_COMERCIAL!$L892),'Curva Forward'!$B$5:$B$13,0),MATCH(FQ$4,'Curva Forward'!$C$4:$AN$4,0))),CS892)</f>
        <v>0</v>
      </c>
      <c r="FR892" s="200">
        <f>AF892*AF$2*IF($FC892="V",1,-1)*IF($Q892="Fixo",(CT892-INDEX('Curva Forward'!$C$5:$AN$13,MATCH(CONCATENATE(BD_COMERCIAL!$K892," ",BD_COMERCIAL!$L892),'Curva Forward'!$B$5:$B$13,0),MATCH(FR$4,'Curva Forward'!$C$4:$AN$4,0))),CT892)</f>
        <v>0</v>
      </c>
      <c r="FS892" s="200">
        <f>AG892*AG$2*IF($FC892="V",1,-1)*IF($Q892="Fixo",(CU892-INDEX('Curva Forward'!$C$5:$AN$13,MATCH(CONCATENATE(BD_COMERCIAL!$K892," ",BD_COMERCIAL!$L892),'Curva Forward'!$B$5:$B$13,0),MATCH(FS$4,'Curva Forward'!$C$4:$AN$4,0))),CU892)</f>
        <v>0</v>
      </c>
      <c r="FT892" s="200">
        <f>AH892*AH$2*IF($FC892="V",1,-1)*IF($Q892="Fixo",(CV892-INDEX('Curva Forward'!$C$5:$AN$13,MATCH(CONCATENATE(BD_COMERCIAL!$K892," ",BD_COMERCIAL!$L892),'Curva Forward'!$B$5:$B$13,0),MATCH(FT$4,'Curva Forward'!$C$4:$AN$4,0))),CV892)</f>
        <v>0</v>
      </c>
      <c r="FU892" s="200">
        <f>AI892*AI$2*IF($FC892="V",1,-1)*IF($Q892="Fixo",(CW892-INDEX('Curva Forward'!$C$5:$AN$13,MATCH(CONCATENATE(BD_COMERCIAL!$K892," ",BD_COMERCIAL!$L892),'Curva Forward'!$B$5:$B$13,0),MATCH(FU$4,'Curva Forward'!$C$4:$AN$4,0))),CW892)</f>
        <v>0</v>
      </c>
      <c r="FV892" s="200">
        <f>AJ892*AJ$2*IF($FC892="V",1,-1)*IF($Q892="Fixo",(CX892-INDEX('Curva Forward'!$C$5:$AN$13,MATCH(CONCATENATE(BD_COMERCIAL!$K892," ",BD_COMERCIAL!$L892),'Curva Forward'!$B$5:$B$13,0),MATCH(FV$4,'Curva Forward'!$C$4:$AN$4,0))),CX892)</f>
        <v>0</v>
      </c>
      <c r="FW892" s="200">
        <f>AK892*AK$2*IF($FC892="V",1,-1)*IF($Q892="Fixo",(CY892-INDEX('Curva Forward'!$C$5:$AN$13,MATCH(CONCATENATE(BD_COMERCIAL!$K892," ",BD_COMERCIAL!$L892),'Curva Forward'!$B$5:$B$13,0),MATCH(FW$4,'Curva Forward'!$C$4:$AN$4,0))),CY892)</f>
        <v>0</v>
      </c>
      <c r="FX892" s="200">
        <f>AL892*AL$2*IF($FC892="V",1,-1)*IF($Q892="Fixo",(CZ892-INDEX('Curva Forward'!$C$5:$AN$13,MATCH(CONCATENATE(BD_COMERCIAL!$K892," ",BD_COMERCIAL!$L892),'Curva Forward'!$B$5:$B$13,0),MATCH(FX$4,'Curva Forward'!$C$4:$AN$4,0))),CZ892)</f>
        <v>0</v>
      </c>
      <c r="FY892" s="200">
        <f>AM892*AM$2*IF($FC892="V",1,-1)*IF($Q892="Fixo",(DA892-INDEX('Curva Forward'!$C$5:$AN$13,MATCH(CONCATENATE(BD_COMERCIAL!$K892," ",BD_COMERCIAL!$L892),'Curva Forward'!$B$5:$B$13,0),MATCH(FY$4,'Curva Forward'!$C$4:$AN$4,0))),DA892)</f>
        <v>0</v>
      </c>
      <c r="FZ892" s="200">
        <f>AN892*AN$2*IF($FC892="V",1,-1)*IF($Q892="Fixo",(DB892-INDEX('Curva Forward'!$C$5:$AN$13,MATCH(CONCATENATE(BD_COMERCIAL!$K892," ",BD_COMERCIAL!$L892),'Curva Forward'!$B$5:$B$13,0),MATCH(FZ$4,'Curva Forward'!$C$4:$AN$4,0))),DB892)</f>
        <v>0</v>
      </c>
      <c r="GA892" s="200">
        <f>AO892*AO$2*IF($FC892="V",1,-1)*IF($Q892="Fixo",(DC892-INDEX('Curva Forward'!$C$5:$AN$13,MATCH(CONCATENATE(BD_COMERCIAL!$K892," ",BD_COMERCIAL!$L892),'Curva Forward'!$B$5:$B$13,0),MATCH(GA$4,'Curva Forward'!$C$4:$AN$4,0))),DC892)</f>
        <v>0</v>
      </c>
      <c r="GB892" s="200">
        <f>AP892*AP$2*IF($FC892="V",1,-1)*IF($Q892="Fixo",(DD892-INDEX('Curva Forward'!$C$5:$AN$13,MATCH(CONCATENATE(BD_COMERCIAL!$K892," ",BD_COMERCIAL!$L892),'Curva Forward'!$B$5:$B$13,0),MATCH(GB$4,'Curva Forward'!$C$4:$AN$4,0))),DD892)</f>
        <v>0</v>
      </c>
      <c r="GC892" s="200">
        <f>AQ892*AQ$2*IF($FC892="V",1,-1)*IF($Q892="Fixo",(DE892-INDEX('Curva Forward'!$C$5:$AN$13,MATCH(CONCATENATE(BD_COMERCIAL!$K892," ",BD_COMERCIAL!$L892),'Curva Forward'!$B$5:$B$13,0),MATCH(GC$4,'Curva Forward'!$C$4:$AN$4,0))),DE892)</f>
        <v>0</v>
      </c>
      <c r="GD892" s="200">
        <f>AR892*AR$2*IF($FC892="V",1,-1)*IF($Q892="Fixo",(DF892-INDEX('Curva Forward'!$C$5:$AN$13,MATCH(CONCATENATE(BD_COMERCIAL!$K892," ",BD_COMERCIAL!$L892),'Curva Forward'!$B$5:$B$13,0),MATCH(GD$4,'Curva Forward'!$C$4:$AN$4,0))),DF892)</f>
        <v>0</v>
      </c>
      <c r="GE892" s="200">
        <f>AS892*AS$2*IF($FC892="V",1,-1)*IF($Q892="Fixo",(DG892-INDEX('Curva Forward'!$C$5:$AN$13,MATCH(CONCATENATE(BD_COMERCIAL!$K892," ",BD_COMERCIAL!$L892),'Curva Forward'!$B$5:$B$13,0),MATCH(GE$4,'Curva Forward'!$C$4:$AN$4,0))),DG892)</f>
        <v>0</v>
      </c>
      <c r="GF892" s="200">
        <f>AT892*AT$2*IF($FC892="V",1,-1)*IF($Q892="Fixo",(DH892-INDEX('Curva Forward'!$C$5:$AN$13,MATCH(CONCATENATE(BD_COMERCIAL!$K892," ",BD_COMERCIAL!$L892),'Curva Forward'!$B$5:$B$13,0),MATCH(GF$4,'Curva Forward'!$C$4:$AN$4,0))),DH892)</f>
        <v>0</v>
      </c>
      <c r="GG892" s="200">
        <f>AU892*AU$2*IF($FC892="V",1,-1)*IF($Q892="Fixo",(DI892-INDEX('Curva Forward'!$C$5:$AN$13,MATCH(CONCATENATE(BD_COMERCIAL!$K892," ",BD_COMERCIAL!$L892),'Curva Forward'!$B$5:$B$13,0),MATCH(GG$4,'Curva Forward'!$C$4:$AN$4,0))),DI892)</f>
        <v>0</v>
      </c>
      <c r="GH892" s="200">
        <f>AV892*AV$2*IF($FC892="V",1,-1)*IF($Q892="Fixo",(DJ892-INDEX('Curva Forward'!$C$5:$AN$13,MATCH(CONCATENATE(BD_COMERCIAL!$K892," ",BD_COMERCIAL!$L892),'Curva Forward'!$B$5:$B$13,0),MATCH(GH$4,'Curva Forward'!$C$4:$AN$4,0))),DJ892)</f>
        <v>0</v>
      </c>
      <c r="GI892" s="200">
        <f>AW892*AW$2*IF($FC892="V",1,-1)*IF($Q892="Fixo",(DK892-INDEX('Curva Forward'!$C$5:$AN$13,MATCH(CONCATENATE(BD_COMERCIAL!$K892," ",BD_COMERCIAL!$L892),'Curva Forward'!$B$5:$B$13,0),MATCH(GI$4,'Curva Forward'!$C$4:$AN$4,0))),DK892)</f>
        <v>0</v>
      </c>
      <c r="GJ892" s="200">
        <f>AX892*AX$2*IF($FC892="V",1,-1)*IF($Q892="Fixo",(DL892-INDEX('Curva Forward'!$C$5:$AN$13,MATCH(CONCATENATE(BD_COMERCIAL!$K892," ",BD_COMERCIAL!$L892),'Curva Forward'!$B$5:$B$13,0),MATCH(GJ$4,'Curva Forward'!$C$4:$AN$4,0))),DL892)</f>
        <v>0</v>
      </c>
      <c r="GK892" s="200">
        <f>AY892*AY$2*IF($FC892="V",1,-1)*IF($Q892="Fixo",(DM892-INDEX('Curva Forward'!$C$5:$AN$13,MATCH(CONCATENATE(BD_COMERCIAL!$K892," ",BD_COMERCIAL!$L892),'Curva Forward'!$B$5:$B$13,0),MATCH(GK$4,'Curva Forward'!$C$4:$AN$4,0))),DM892)</f>
        <v>0</v>
      </c>
      <c r="GL892" s="200">
        <f>IF(EZ892="",0,CL892*CL$2*IF($FC892="V",1,-1)*IF($Q892="Fixo",(EZ892-INDEX('Curva Forward'!$C$5:$AN$13,MATCH(CONCATENATE(BD_COMERCIAL!$K892," ",BD_COMERCIAL!$L892),'Curva Forward'!$B$5:$B$13,0),MATCH(GL$4,'Curva Forward'!$C$4:$AN$4,0))),EZ892))</f>
        <v>0</v>
      </c>
      <c r="GM892" s="200">
        <f>IF(FA892="",0,CM892*CM$2*IF($FC892="V",1,-1)*IF($Q892="Fixo",(FA892-INDEX('Curva Forward'!$C$5:$AN$13,MATCH(CONCATENATE(BD_COMERCIAL!$K892," ",BD_COMERCIAL!$L892),'Curva Forward'!$B$5:$B$13,0),MATCH(GM$4,'Curva Forward'!$C$4:$AN$4,0))),FA892))</f>
        <v>0</v>
      </c>
      <c r="GN892" s="200">
        <f>IF(FB892="",0,CN892*CN$2*IF($FC892="V",1,-1)*IF($Q892="Fixo",(FB892-INDEX('Curva Forward'!$C$5:$AN$13,MATCH(CONCATENATE(BD_COMERCIAL!$K892," ",BD_COMERCIAL!$L892),'Curva Forward'!$B$5:$B$13,0),MATCH(GN$4,'Curva Forward'!$C$4:$AN$4,0))),FB892))</f>
        <v>0</v>
      </c>
      <c r="GO892" s="201">
        <f t="shared" ca="1" si="270"/>
        <v>0</v>
      </c>
      <c r="GP892" s="201">
        <f t="shared" ca="1" si="271"/>
        <v>0</v>
      </c>
    </row>
    <row r="893" spans="1:198" ht="15" customHeight="1" x14ac:dyDescent="0.25">
      <c r="A893" s="6"/>
      <c r="B893" s="7"/>
      <c r="C893" s="8"/>
      <c r="D893" s="9"/>
      <c r="E893" s="9"/>
      <c r="F893" s="113"/>
      <c r="G893" s="10"/>
      <c r="H893" s="113"/>
      <c r="I893" s="9"/>
      <c r="J893" s="166"/>
      <c r="K893" s="10"/>
      <c r="L893" s="84"/>
      <c r="M893" s="11"/>
      <c r="N893" s="12"/>
      <c r="O893" s="10"/>
      <c r="P893" s="84"/>
      <c r="Q893" s="84"/>
      <c r="R893" s="10"/>
      <c r="S893" s="14"/>
      <c r="T893" s="11"/>
      <c r="U893" s="12"/>
      <c r="V893" s="257" t="str">
        <f ca="1">IF(U893="","",
IF(U893="NA","",
IFERROR(VLOOKUP(EOMONTH(M893,-2)+1,IPCA!$A:$B,2,0),
VLOOKUP(EOMONTH(TODAY(),-2)+1,IPCA!$A:$B,2,0))/
VLOOKUP(EOMONTH(U893,-2)+1,IPCA!$A:$B,2,0)*
P893))</f>
        <v/>
      </c>
      <c r="W893" s="84"/>
      <c r="X893" s="13"/>
      <c r="Y893" s="166"/>
      <c r="AA893" s="108"/>
      <c r="AB893" s="15"/>
      <c r="AM893" s="6"/>
      <c r="AN893" s="15"/>
      <c r="AY893" s="6"/>
      <c r="AZ893" s="15"/>
      <c r="BK893" s="6"/>
      <c r="BL893" s="15"/>
      <c r="BW893" s="6"/>
      <c r="BX893" s="15"/>
      <c r="CI893" s="6"/>
      <c r="CJ893" s="16" t="str">
        <f t="shared" si="260"/>
        <v/>
      </c>
      <c r="CK893" s="16" t="str">
        <f t="shared" si="261"/>
        <v/>
      </c>
      <c r="CL893" s="16" t="str">
        <f t="shared" si="262"/>
        <v/>
      </c>
      <c r="CM893" s="16" t="str">
        <f t="shared" si="263"/>
        <v/>
      </c>
      <c r="CN893" s="16" t="str">
        <f t="shared" si="264"/>
        <v/>
      </c>
      <c r="CO893" s="18"/>
      <c r="CP893" s="15"/>
      <c r="DA893" s="6"/>
      <c r="DB893" s="15"/>
      <c r="DM893" s="6"/>
      <c r="DN893" s="15"/>
      <c r="DY893" s="6"/>
      <c r="DZ893" s="15"/>
      <c r="EK893" s="6"/>
      <c r="EL893" s="15"/>
      <c r="EW893" s="6"/>
      <c r="EX893" s="16" t="str">
        <f t="shared" si="272"/>
        <v/>
      </c>
      <c r="EY893" s="16" t="str">
        <f t="shared" si="273"/>
        <v/>
      </c>
      <c r="EZ893" s="16" t="str">
        <f t="shared" si="274"/>
        <v/>
      </c>
      <c r="FA893" s="16" t="str">
        <f t="shared" si="275"/>
        <v/>
      </c>
      <c r="FB893" s="160" t="str">
        <f t="shared" si="276"/>
        <v/>
      </c>
      <c r="FD893" s="20"/>
      <c r="FE893"/>
      <c r="FH893" s="284">
        <f t="shared" ca="1" si="265"/>
        <v>0</v>
      </c>
      <c r="FI893" s="208">
        <f t="shared" si="266"/>
        <v>0</v>
      </c>
      <c r="FK893">
        <f t="shared" si="267"/>
        <v>0</v>
      </c>
      <c r="FL893" s="201">
        <f t="shared" ca="1" si="268"/>
        <v>0</v>
      </c>
      <c r="FM893" s="201">
        <f t="shared" ca="1" si="269"/>
        <v>0</v>
      </c>
      <c r="FN893" s="200">
        <f>AB893*AB$2*IF($FC893="V",1,-1)*IF($Q893="Fixo",(CP893-INDEX('Curva Forward'!$C$5:$AN$13,MATCH(CONCATENATE(BD_COMERCIAL!$K893," ",BD_COMERCIAL!$L893),'Curva Forward'!$B$5:$B$13,0),MATCH(FN$4,'Curva Forward'!$C$4:$AN$4,0))),CP893)</f>
        <v>0</v>
      </c>
      <c r="FO893" s="200">
        <f>AC893*AC$2*IF($FC893="V",1,-1)*IF($Q893="Fixo",(CQ893-INDEX('Curva Forward'!$C$5:$AN$13,MATCH(CONCATENATE(BD_COMERCIAL!$K893," ",BD_COMERCIAL!$L893),'Curva Forward'!$B$5:$B$13,0),MATCH(FO$4,'Curva Forward'!$C$4:$AN$4,0))),CQ893)</f>
        <v>0</v>
      </c>
      <c r="FP893" s="200">
        <f>AD893*AD$2*IF($FC893="V",1,-1)*IF($Q893="Fixo",(CR893-INDEX('Curva Forward'!$C$5:$AN$13,MATCH(CONCATENATE(BD_COMERCIAL!$K893," ",BD_COMERCIAL!$L893),'Curva Forward'!$B$5:$B$13,0),MATCH(FP$4,'Curva Forward'!$C$4:$AN$4,0))),CR893)</f>
        <v>0</v>
      </c>
      <c r="FQ893" s="200">
        <f>AE893*AE$2*IF($FC893="V",1,-1)*IF($Q893="Fixo",(CS893-INDEX('Curva Forward'!$C$5:$AN$13,MATCH(CONCATENATE(BD_COMERCIAL!$K893," ",BD_COMERCIAL!$L893),'Curva Forward'!$B$5:$B$13,0),MATCH(FQ$4,'Curva Forward'!$C$4:$AN$4,0))),CS893)</f>
        <v>0</v>
      </c>
      <c r="FR893" s="200">
        <f>AF893*AF$2*IF($FC893="V",1,-1)*IF($Q893="Fixo",(CT893-INDEX('Curva Forward'!$C$5:$AN$13,MATCH(CONCATENATE(BD_COMERCIAL!$K893," ",BD_COMERCIAL!$L893),'Curva Forward'!$B$5:$B$13,0),MATCH(FR$4,'Curva Forward'!$C$4:$AN$4,0))),CT893)</f>
        <v>0</v>
      </c>
      <c r="FS893" s="200">
        <f>AG893*AG$2*IF($FC893="V",1,-1)*IF($Q893="Fixo",(CU893-INDEX('Curva Forward'!$C$5:$AN$13,MATCH(CONCATENATE(BD_COMERCIAL!$K893," ",BD_COMERCIAL!$L893),'Curva Forward'!$B$5:$B$13,0),MATCH(FS$4,'Curva Forward'!$C$4:$AN$4,0))),CU893)</f>
        <v>0</v>
      </c>
      <c r="FT893" s="200">
        <f>AH893*AH$2*IF($FC893="V",1,-1)*IF($Q893="Fixo",(CV893-INDEX('Curva Forward'!$C$5:$AN$13,MATCH(CONCATENATE(BD_COMERCIAL!$K893," ",BD_COMERCIAL!$L893),'Curva Forward'!$B$5:$B$13,0),MATCH(FT$4,'Curva Forward'!$C$4:$AN$4,0))),CV893)</f>
        <v>0</v>
      </c>
      <c r="FU893" s="200">
        <f>AI893*AI$2*IF($FC893="V",1,-1)*IF($Q893="Fixo",(CW893-INDEX('Curva Forward'!$C$5:$AN$13,MATCH(CONCATENATE(BD_COMERCIAL!$K893," ",BD_COMERCIAL!$L893),'Curva Forward'!$B$5:$B$13,0),MATCH(FU$4,'Curva Forward'!$C$4:$AN$4,0))),CW893)</f>
        <v>0</v>
      </c>
      <c r="FV893" s="200">
        <f>AJ893*AJ$2*IF($FC893="V",1,-1)*IF($Q893="Fixo",(CX893-INDEX('Curva Forward'!$C$5:$AN$13,MATCH(CONCATENATE(BD_COMERCIAL!$K893," ",BD_COMERCIAL!$L893),'Curva Forward'!$B$5:$B$13,0),MATCH(FV$4,'Curva Forward'!$C$4:$AN$4,0))),CX893)</f>
        <v>0</v>
      </c>
      <c r="FW893" s="200">
        <f>AK893*AK$2*IF($FC893="V",1,-1)*IF($Q893="Fixo",(CY893-INDEX('Curva Forward'!$C$5:$AN$13,MATCH(CONCATENATE(BD_COMERCIAL!$K893," ",BD_COMERCIAL!$L893),'Curva Forward'!$B$5:$B$13,0),MATCH(FW$4,'Curva Forward'!$C$4:$AN$4,0))),CY893)</f>
        <v>0</v>
      </c>
      <c r="FX893" s="200">
        <f>AL893*AL$2*IF($FC893="V",1,-1)*IF($Q893="Fixo",(CZ893-INDEX('Curva Forward'!$C$5:$AN$13,MATCH(CONCATENATE(BD_COMERCIAL!$K893," ",BD_COMERCIAL!$L893),'Curva Forward'!$B$5:$B$13,0),MATCH(FX$4,'Curva Forward'!$C$4:$AN$4,0))),CZ893)</f>
        <v>0</v>
      </c>
      <c r="FY893" s="200">
        <f>AM893*AM$2*IF($FC893="V",1,-1)*IF($Q893="Fixo",(DA893-INDEX('Curva Forward'!$C$5:$AN$13,MATCH(CONCATENATE(BD_COMERCIAL!$K893," ",BD_COMERCIAL!$L893),'Curva Forward'!$B$5:$B$13,0),MATCH(FY$4,'Curva Forward'!$C$4:$AN$4,0))),DA893)</f>
        <v>0</v>
      </c>
      <c r="FZ893" s="200">
        <f>AN893*AN$2*IF($FC893="V",1,-1)*IF($Q893="Fixo",(DB893-INDEX('Curva Forward'!$C$5:$AN$13,MATCH(CONCATENATE(BD_COMERCIAL!$K893," ",BD_COMERCIAL!$L893),'Curva Forward'!$B$5:$B$13,0),MATCH(FZ$4,'Curva Forward'!$C$4:$AN$4,0))),DB893)</f>
        <v>0</v>
      </c>
      <c r="GA893" s="200">
        <f>AO893*AO$2*IF($FC893="V",1,-1)*IF($Q893="Fixo",(DC893-INDEX('Curva Forward'!$C$5:$AN$13,MATCH(CONCATENATE(BD_COMERCIAL!$K893," ",BD_COMERCIAL!$L893),'Curva Forward'!$B$5:$B$13,0),MATCH(GA$4,'Curva Forward'!$C$4:$AN$4,0))),DC893)</f>
        <v>0</v>
      </c>
      <c r="GB893" s="200">
        <f>AP893*AP$2*IF($FC893="V",1,-1)*IF($Q893="Fixo",(DD893-INDEX('Curva Forward'!$C$5:$AN$13,MATCH(CONCATENATE(BD_COMERCIAL!$K893," ",BD_COMERCIAL!$L893),'Curva Forward'!$B$5:$B$13,0),MATCH(GB$4,'Curva Forward'!$C$4:$AN$4,0))),DD893)</f>
        <v>0</v>
      </c>
      <c r="GC893" s="200">
        <f>AQ893*AQ$2*IF($FC893="V",1,-1)*IF($Q893="Fixo",(DE893-INDEX('Curva Forward'!$C$5:$AN$13,MATCH(CONCATENATE(BD_COMERCIAL!$K893," ",BD_COMERCIAL!$L893),'Curva Forward'!$B$5:$B$13,0),MATCH(GC$4,'Curva Forward'!$C$4:$AN$4,0))),DE893)</f>
        <v>0</v>
      </c>
      <c r="GD893" s="200">
        <f>AR893*AR$2*IF($FC893="V",1,-1)*IF($Q893="Fixo",(DF893-INDEX('Curva Forward'!$C$5:$AN$13,MATCH(CONCATENATE(BD_COMERCIAL!$K893," ",BD_COMERCIAL!$L893),'Curva Forward'!$B$5:$B$13,0),MATCH(GD$4,'Curva Forward'!$C$4:$AN$4,0))),DF893)</f>
        <v>0</v>
      </c>
      <c r="GE893" s="200">
        <f>AS893*AS$2*IF($FC893="V",1,-1)*IF($Q893="Fixo",(DG893-INDEX('Curva Forward'!$C$5:$AN$13,MATCH(CONCATENATE(BD_COMERCIAL!$K893," ",BD_COMERCIAL!$L893),'Curva Forward'!$B$5:$B$13,0),MATCH(GE$4,'Curva Forward'!$C$4:$AN$4,0))),DG893)</f>
        <v>0</v>
      </c>
      <c r="GF893" s="200">
        <f>AT893*AT$2*IF($FC893="V",1,-1)*IF($Q893="Fixo",(DH893-INDEX('Curva Forward'!$C$5:$AN$13,MATCH(CONCATENATE(BD_COMERCIAL!$K893," ",BD_COMERCIAL!$L893),'Curva Forward'!$B$5:$B$13,0),MATCH(GF$4,'Curva Forward'!$C$4:$AN$4,0))),DH893)</f>
        <v>0</v>
      </c>
      <c r="GG893" s="200">
        <f>AU893*AU$2*IF($FC893="V",1,-1)*IF($Q893="Fixo",(DI893-INDEX('Curva Forward'!$C$5:$AN$13,MATCH(CONCATENATE(BD_COMERCIAL!$K893," ",BD_COMERCIAL!$L893),'Curva Forward'!$B$5:$B$13,0),MATCH(GG$4,'Curva Forward'!$C$4:$AN$4,0))),DI893)</f>
        <v>0</v>
      </c>
      <c r="GH893" s="200">
        <f>AV893*AV$2*IF($FC893="V",1,-1)*IF($Q893="Fixo",(DJ893-INDEX('Curva Forward'!$C$5:$AN$13,MATCH(CONCATENATE(BD_COMERCIAL!$K893," ",BD_COMERCIAL!$L893),'Curva Forward'!$B$5:$B$13,0),MATCH(GH$4,'Curva Forward'!$C$4:$AN$4,0))),DJ893)</f>
        <v>0</v>
      </c>
      <c r="GI893" s="200">
        <f>AW893*AW$2*IF($FC893="V",1,-1)*IF($Q893="Fixo",(DK893-INDEX('Curva Forward'!$C$5:$AN$13,MATCH(CONCATENATE(BD_COMERCIAL!$K893," ",BD_COMERCIAL!$L893),'Curva Forward'!$B$5:$B$13,0),MATCH(GI$4,'Curva Forward'!$C$4:$AN$4,0))),DK893)</f>
        <v>0</v>
      </c>
      <c r="GJ893" s="200">
        <f>AX893*AX$2*IF($FC893="V",1,-1)*IF($Q893="Fixo",(DL893-INDEX('Curva Forward'!$C$5:$AN$13,MATCH(CONCATENATE(BD_COMERCIAL!$K893," ",BD_COMERCIAL!$L893),'Curva Forward'!$B$5:$B$13,0),MATCH(GJ$4,'Curva Forward'!$C$4:$AN$4,0))),DL893)</f>
        <v>0</v>
      </c>
      <c r="GK893" s="200">
        <f>AY893*AY$2*IF($FC893="V",1,-1)*IF($Q893="Fixo",(DM893-INDEX('Curva Forward'!$C$5:$AN$13,MATCH(CONCATENATE(BD_COMERCIAL!$K893," ",BD_COMERCIAL!$L893),'Curva Forward'!$B$5:$B$13,0),MATCH(GK$4,'Curva Forward'!$C$4:$AN$4,0))),DM893)</f>
        <v>0</v>
      </c>
      <c r="GL893" s="200">
        <f>IF(EZ893="",0,CL893*CL$2*IF($FC893="V",1,-1)*IF($Q893="Fixo",(EZ893-INDEX('Curva Forward'!$C$5:$AN$13,MATCH(CONCATENATE(BD_COMERCIAL!$K893," ",BD_COMERCIAL!$L893),'Curva Forward'!$B$5:$B$13,0),MATCH(GL$4,'Curva Forward'!$C$4:$AN$4,0))),EZ893))</f>
        <v>0</v>
      </c>
      <c r="GM893" s="200">
        <f>IF(FA893="",0,CM893*CM$2*IF($FC893="V",1,-1)*IF($Q893="Fixo",(FA893-INDEX('Curva Forward'!$C$5:$AN$13,MATCH(CONCATENATE(BD_COMERCIAL!$K893," ",BD_COMERCIAL!$L893),'Curva Forward'!$B$5:$B$13,0),MATCH(GM$4,'Curva Forward'!$C$4:$AN$4,0))),FA893))</f>
        <v>0</v>
      </c>
      <c r="GN893" s="200">
        <f>IF(FB893="",0,CN893*CN$2*IF($FC893="V",1,-1)*IF($Q893="Fixo",(FB893-INDEX('Curva Forward'!$C$5:$AN$13,MATCH(CONCATENATE(BD_COMERCIAL!$K893," ",BD_COMERCIAL!$L893),'Curva Forward'!$B$5:$B$13,0),MATCH(GN$4,'Curva Forward'!$C$4:$AN$4,0))),FB893))</f>
        <v>0</v>
      </c>
      <c r="GO893" s="201">
        <f t="shared" ca="1" si="270"/>
        <v>0</v>
      </c>
      <c r="GP893" s="201">
        <f t="shared" ca="1" si="271"/>
        <v>0</v>
      </c>
    </row>
    <row r="894" spans="1:198" ht="15" customHeight="1" x14ac:dyDescent="0.25">
      <c r="A894" s="6"/>
      <c r="B894" s="7"/>
      <c r="C894" s="8"/>
      <c r="D894" s="9"/>
      <c r="E894" s="9"/>
      <c r="F894" s="113"/>
      <c r="G894" s="10"/>
      <c r="H894" s="113"/>
      <c r="I894" s="9"/>
      <c r="J894" s="166"/>
      <c r="K894" s="10"/>
      <c r="L894" s="84"/>
      <c r="M894" s="11"/>
      <c r="N894" s="12"/>
      <c r="O894" s="10"/>
      <c r="P894" s="84"/>
      <c r="Q894" s="84"/>
      <c r="R894" s="10"/>
      <c r="S894" s="14"/>
      <c r="T894" s="11"/>
      <c r="U894" s="12"/>
      <c r="V894" s="257" t="str">
        <f ca="1">IF(U894="","",
IF(U894="NA","",
IFERROR(VLOOKUP(EOMONTH(M894,-2)+1,IPCA!$A:$B,2,0),
VLOOKUP(EOMONTH(TODAY(),-2)+1,IPCA!$A:$B,2,0))/
VLOOKUP(EOMONTH(U894,-2)+1,IPCA!$A:$B,2,0)*
P894))</f>
        <v/>
      </c>
      <c r="W894" s="84"/>
      <c r="X894" s="13"/>
      <c r="Y894" s="166"/>
      <c r="AA894" s="108"/>
      <c r="AB894" s="15"/>
      <c r="AM894" s="6"/>
      <c r="AN894" s="15"/>
      <c r="AY894" s="6"/>
      <c r="AZ894" s="15"/>
      <c r="BK894" s="6"/>
      <c r="BL894" s="15"/>
      <c r="BW894" s="6"/>
      <c r="BX894" s="15"/>
      <c r="CI894" s="6"/>
      <c r="CJ894" s="16" t="str">
        <f t="shared" si="260"/>
        <v/>
      </c>
      <c r="CK894" s="16" t="str">
        <f t="shared" si="261"/>
        <v/>
      </c>
      <c r="CL894" s="16" t="str">
        <f t="shared" si="262"/>
        <v/>
      </c>
      <c r="CM894" s="16" t="str">
        <f t="shared" si="263"/>
        <v/>
      </c>
      <c r="CN894" s="16" t="str">
        <f t="shared" si="264"/>
        <v/>
      </c>
      <c r="CO894" s="18"/>
      <c r="CP894" s="15"/>
      <c r="DA894" s="6"/>
      <c r="DB894" s="15"/>
      <c r="DM894" s="6"/>
      <c r="DN894" s="15"/>
      <c r="DY894" s="6"/>
      <c r="DZ894" s="15"/>
      <c r="EK894" s="6"/>
      <c r="EL894" s="15"/>
      <c r="EW894" s="6"/>
      <c r="EX894" s="16" t="str">
        <f t="shared" si="272"/>
        <v/>
      </c>
      <c r="EY894" s="16" t="str">
        <f t="shared" si="273"/>
        <v/>
      </c>
      <c r="EZ894" s="16" t="str">
        <f t="shared" si="274"/>
        <v/>
      </c>
      <c r="FA894" s="16" t="str">
        <f t="shared" si="275"/>
        <v/>
      </c>
      <c r="FB894" s="160" t="str">
        <f t="shared" si="276"/>
        <v/>
      </c>
      <c r="FD894" s="20"/>
      <c r="FE894"/>
      <c r="FH894" s="284">
        <f t="shared" ca="1" si="265"/>
        <v>0</v>
      </c>
      <c r="FI894" s="208">
        <f t="shared" si="266"/>
        <v>0</v>
      </c>
      <c r="FK894">
        <f t="shared" si="267"/>
        <v>0</v>
      </c>
      <c r="FL894" s="201">
        <f t="shared" ca="1" si="268"/>
        <v>0</v>
      </c>
      <c r="FM894" s="201">
        <f t="shared" ca="1" si="269"/>
        <v>0</v>
      </c>
      <c r="FN894" s="200">
        <f>AB894*AB$2*IF($FC894="V",1,-1)*IF($Q894="Fixo",(CP894-INDEX('Curva Forward'!$C$5:$AN$13,MATCH(CONCATENATE(BD_COMERCIAL!$K894," ",BD_COMERCIAL!$L894),'Curva Forward'!$B$5:$B$13,0),MATCH(FN$4,'Curva Forward'!$C$4:$AN$4,0))),CP894)</f>
        <v>0</v>
      </c>
      <c r="FO894" s="200">
        <f>AC894*AC$2*IF($FC894="V",1,-1)*IF($Q894="Fixo",(CQ894-INDEX('Curva Forward'!$C$5:$AN$13,MATCH(CONCATENATE(BD_COMERCIAL!$K894," ",BD_COMERCIAL!$L894),'Curva Forward'!$B$5:$B$13,0),MATCH(FO$4,'Curva Forward'!$C$4:$AN$4,0))),CQ894)</f>
        <v>0</v>
      </c>
      <c r="FP894" s="200">
        <f>AD894*AD$2*IF($FC894="V",1,-1)*IF($Q894="Fixo",(CR894-INDEX('Curva Forward'!$C$5:$AN$13,MATCH(CONCATENATE(BD_COMERCIAL!$K894," ",BD_COMERCIAL!$L894),'Curva Forward'!$B$5:$B$13,0),MATCH(FP$4,'Curva Forward'!$C$4:$AN$4,0))),CR894)</f>
        <v>0</v>
      </c>
      <c r="FQ894" s="200">
        <f>AE894*AE$2*IF($FC894="V",1,-1)*IF($Q894="Fixo",(CS894-INDEX('Curva Forward'!$C$5:$AN$13,MATCH(CONCATENATE(BD_COMERCIAL!$K894," ",BD_COMERCIAL!$L894),'Curva Forward'!$B$5:$B$13,0),MATCH(FQ$4,'Curva Forward'!$C$4:$AN$4,0))),CS894)</f>
        <v>0</v>
      </c>
      <c r="FR894" s="200">
        <f>AF894*AF$2*IF($FC894="V",1,-1)*IF($Q894="Fixo",(CT894-INDEX('Curva Forward'!$C$5:$AN$13,MATCH(CONCATENATE(BD_COMERCIAL!$K894," ",BD_COMERCIAL!$L894),'Curva Forward'!$B$5:$B$13,0),MATCH(FR$4,'Curva Forward'!$C$4:$AN$4,0))),CT894)</f>
        <v>0</v>
      </c>
      <c r="FS894" s="200">
        <f>AG894*AG$2*IF($FC894="V",1,-1)*IF($Q894="Fixo",(CU894-INDEX('Curva Forward'!$C$5:$AN$13,MATCH(CONCATENATE(BD_COMERCIAL!$K894," ",BD_COMERCIAL!$L894),'Curva Forward'!$B$5:$B$13,0),MATCH(FS$4,'Curva Forward'!$C$4:$AN$4,0))),CU894)</f>
        <v>0</v>
      </c>
      <c r="FT894" s="200">
        <f>AH894*AH$2*IF($FC894="V",1,-1)*IF($Q894="Fixo",(CV894-INDEX('Curva Forward'!$C$5:$AN$13,MATCH(CONCATENATE(BD_COMERCIAL!$K894," ",BD_COMERCIAL!$L894),'Curva Forward'!$B$5:$B$13,0),MATCH(FT$4,'Curva Forward'!$C$4:$AN$4,0))),CV894)</f>
        <v>0</v>
      </c>
      <c r="FU894" s="200">
        <f>AI894*AI$2*IF($FC894="V",1,-1)*IF($Q894="Fixo",(CW894-INDEX('Curva Forward'!$C$5:$AN$13,MATCH(CONCATENATE(BD_COMERCIAL!$K894," ",BD_COMERCIAL!$L894),'Curva Forward'!$B$5:$B$13,0),MATCH(FU$4,'Curva Forward'!$C$4:$AN$4,0))),CW894)</f>
        <v>0</v>
      </c>
      <c r="FV894" s="200">
        <f>AJ894*AJ$2*IF($FC894="V",1,-1)*IF($Q894="Fixo",(CX894-INDEX('Curva Forward'!$C$5:$AN$13,MATCH(CONCATENATE(BD_COMERCIAL!$K894," ",BD_COMERCIAL!$L894),'Curva Forward'!$B$5:$B$13,0),MATCH(FV$4,'Curva Forward'!$C$4:$AN$4,0))),CX894)</f>
        <v>0</v>
      </c>
      <c r="FW894" s="200">
        <f>AK894*AK$2*IF($FC894="V",1,-1)*IF($Q894="Fixo",(CY894-INDEX('Curva Forward'!$C$5:$AN$13,MATCH(CONCATENATE(BD_COMERCIAL!$K894," ",BD_COMERCIAL!$L894),'Curva Forward'!$B$5:$B$13,0),MATCH(FW$4,'Curva Forward'!$C$4:$AN$4,0))),CY894)</f>
        <v>0</v>
      </c>
      <c r="FX894" s="200">
        <f>AL894*AL$2*IF($FC894="V",1,-1)*IF($Q894="Fixo",(CZ894-INDEX('Curva Forward'!$C$5:$AN$13,MATCH(CONCATENATE(BD_COMERCIAL!$K894," ",BD_COMERCIAL!$L894),'Curva Forward'!$B$5:$B$13,0),MATCH(FX$4,'Curva Forward'!$C$4:$AN$4,0))),CZ894)</f>
        <v>0</v>
      </c>
      <c r="FY894" s="200">
        <f>AM894*AM$2*IF($FC894="V",1,-1)*IF($Q894="Fixo",(DA894-INDEX('Curva Forward'!$C$5:$AN$13,MATCH(CONCATENATE(BD_COMERCIAL!$K894," ",BD_COMERCIAL!$L894),'Curva Forward'!$B$5:$B$13,0),MATCH(FY$4,'Curva Forward'!$C$4:$AN$4,0))),DA894)</f>
        <v>0</v>
      </c>
      <c r="FZ894" s="200">
        <f>AN894*AN$2*IF($FC894="V",1,-1)*IF($Q894="Fixo",(DB894-INDEX('Curva Forward'!$C$5:$AN$13,MATCH(CONCATENATE(BD_COMERCIAL!$K894," ",BD_COMERCIAL!$L894),'Curva Forward'!$B$5:$B$13,0),MATCH(FZ$4,'Curva Forward'!$C$4:$AN$4,0))),DB894)</f>
        <v>0</v>
      </c>
      <c r="GA894" s="200">
        <f>AO894*AO$2*IF($FC894="V",1,-1)*IF($Q894="Fixo",(DC894-INDEX('Curva Forward'!$C$5:$AN$13,MATCH(CONCATENATE(BD_COMERCIAL!$K894," ",BD_COMERCIAL!$L894),'Curva Forward'!$B$5:$B$13,0),MATCH(GA$4,'Curva Forward'!$C$4:$AN$4,0))),DC894)</f>
        <v>0</v>
      </c>
      <c r="GB894" s="200">
        <f>AP894*AP$2*IF($FC894="V",1,-1)*IF($Q894="Fixo",(DD894-INDEX('Curva Forward'!$C$5:$AN$13,MATCH(CONCATENATE(BD_COMERCIAL!$K894," ",BD_COMERCIAL!$L894),'Curva Forward'!$B$5:$B$13,0),MATCH(GB$4,'Curva Forward'!$C$4:$AN$4,0))),DD894)</f>
        <v>0</v>
      </c>
      <c r="GC894" s="200">
        <f>AQ894*AQ$2*IF($FC894="V",1,-1)*IF($Q894="Fixo",(DE894-INDEX('Curva Forward'!$C$5:$AN$13,MATCH(CONCATENATE(BD_COMERCIAL!$K894," ",BD_COMERCIAL!$L894),'Curva Forward'!$B$5:$B$13,0),MATCH(GC$4,'Curva Forward'!$C$4:$AN$4,0))),DE894)</f>
        <v>0</v>
      </c>
      <c r="GD894" s="200">
        <f>AR894*AR$2*IF($FC894="V",1,-1)*IF($Q894="Fixo",(DF894-INDEX('Curva Forward'!$C$5:$AN$13,MATCH(CONCATENATE(BD_COMERCIAL!$K894," ",BD_COMERCIAL!$L894),'Curva Forward'!$B$5:$B$13,0),MATCH(GD$4,'Curva Forward'!$C$4:$AN$4,0))),DF894)</f>
        <v>0</v>
      </c>
      <c r="GE894" s="200">
        <f>AS894*AS$2*IF($FC894="V",1,-1)*IF($Q894="Fixo",(DG894-INDEX('Curva Forward'!$C$5:$AN$13,MATCH(CONCATENATE(BD_COMERCIAL!$K894," ",BD_COMERCIAL!$L894),'Curva Forward'!$B$5:$B$13,0),MATCH(GE$4,'Curva Forward'!$C$4:$AN$4,0))),DG894)</f>
        <v>0</v>
      </c>
      <c r="GF894" s="200">
        <f>AT894*AT$2*IF($FC894="V",1,-1)*IF($Q894="Fixo",(DH894-INDEX('Curva Forward'!$C$5:$AN$13,MATCH(CONCATENATE(BD_COMERCIAL!$K894," ",BD_COMERCIAL!$L894),'Curva Forward'!$B$5:$B$13,0),MATCH(GF$4,'Curva Forward'!$C$4:$AN$4,0))),DH894)</f>
        <v>0</v>
      </c>
      <c r="GG894" s="200">
        <f>AU894*AU$2*IF($FC894="V",1,-1)*IF($Q894="Fixo",(DI894-INDEX('Curva Forward'!$C$5:$AN$13,MATCH(CONCATENATE(BD_COMERCIAL!$K894," ",BD_COMERCIAL!$L894),'Curva Forward'!$B$5:$B$13,0),MATCH(GG$4,'Curva Forward'!$C$4:$AN$4,0))),DI894)</f>
        <v>0</v>
      </c>
      <c r="GH894" s="200">
        <f>AV894*AV$2*IF($FC894="V",1,-1)*IF($Q894="Fixo",(DJ894-INDEX('Curva Forward'!$C$5:$AN$13,MATCH(CONCATENATE(BD_COMERCIAL!$K894," ",BD_COMERCIAL!$L894),'Curva Forward'!$B$5:$B$13,0),MATCH(GH$4,'Curva Forward'!$C$4:$AN$4,0))),DJ894)</f>
        <v>0</v>
      </c>
      <c r="GI894" s="200">
        <f>AW894*AW$2*IF($FC894="V",1,-1)*IF($Q894="Fixo",(DK894-INDEX('Curva Forward'!$C$5:$AN$13,MATCH(CONCATENATE(BD_COMERCIAL!$K894," ",BD_COMERCIAL!$L894),'Curva Forward'!$B$5:$B$13,0),MATCH(GI$4,'Curva Forward'!$C$4:$AN$4,0))),DK894)</f>
        <v>0</v>
      </c>
      <c r="GJ894" s="200">
        <f>AX894*AX$2*IF($FC894="V",1,-1)*IF($Q894="Fixo",(DL894-INDEX('Curva Forward'!$C$5:$AN$13,MATCH(CONCATENATE(BD_COMERCIAL!$K894," ",BD_COMERCIAL!$L894),'Curva Forward'!$B$5:$B$13,0),MATCH(GJ$4,'Curva Forward'!$C$4:$AN$4,0))),DL894)</f>
        <v>0</v>
      </c>
      <c r="GK894" s="200">
        <f>AY894*AY$2*IF($FC894="V",1,-1)*IF($Q894="Fixo",(DM894-INDEX('Curva Forward'!$C$5:$AN$13,MATCH(CONCATENATE(BD_COMERCIAL!$K894," ",BD_COMERCIAL!$L894),'Curva Forward'!$B$5:$B$13,0),MATCH(GK$4,'Curva Forward'!$C$4:$AN$4,0))),DM894)</f>
        <v>0</v>
      </c>
      <c r="GL894" s="200">
        <f>IF(EZ894="",0,CL894*CL$2*IF($FC894="V",1,-1)*IF($Q894="Fixo",(EZ894-INDEX('Curva Forward'!$C$5:$AN$13,MATCH(CONCATENATE(BD_COMERCIAL!$K894," ",BD_COMERCIAL!$L894),'Curva Forward'!$B$5:$B$13,0),MATCH(GL$4,'Curva Forward'!$C$4:$AN$4,0))),EZ894))</f>
        <v>0</v>
      </c>
      <c r="GM894" s="200">
        <f>IF(FA894="",0,CM894*CM$2*IF($FC894="V",1,-1)*IF($Q894="Fixo",(FA894-INDEX('Curva Forward'!$C$5:$AN$13,MATCH(CONCATENATE(BD_COMERCIAL!$K894," ",BD_COMERCIAL!$L894),'Curva Forward'!$B$5:$B$13,0),MATCH(GM$4,'Curva Forward'!$C$4:$AN$4,0))),FA894))</f>
        <v>0</v>
      </c>
      <c r="GN894" s="200">
        <f>IF(FB894="",0,CN894*CN$2*IF($FC894="V",1,-1)*IF($Q894="Fixo",(FB894-INDEX('Curva Forward'!$C$5:$AN$13,MATCH(CONCATENATE(BD_COMERCIAL!$K894," ",BD_COMERCIAL!$L894),'Curva Forward'!$B$5:$B$13,0),MATCH(GN$4,'Curva Forward'!$C$4:$AN$4,0))),FB894))</f>
        <v>0</v>
      </c>
      <c r="GO894" s="201">
        <f t="shared" ca="1" si="270"/>
        <v>0</v>
      </c>
      <c r="GP894" s="201">
        <f t="shared" ca="1" si="271"/>
        <v>0</v>
      </c>
    </row>
    <row r="895" spans="1:198" ht="15" customHeight="1" x14ac:dyDescent="0.25">
      <c r="A895" s="6"/>
      <c r="B895" s="7"/>
      <c r="C895" s="8"/>
      <c r="D895" s="9"/>
      <c r="E895" s="9"/>
      <c r="F895" s="113"/>
      <c r="G895" s="10"/>
      <c r="H895" s="113"/>
      <c r="I895" s="9"/>
      <c r="J895" s="166"/>
      <c r="K895" s="10"/>
      <c r="L895" s="84"/>
      <c r="M895" s="11"/>
      <c r="N895" s="12"/>
      <c r="O895" s="10"/>
      <c r="P895" s="84"/>
      <c r="Q895" s="84"/>
      <c r="R895" s="10"/>
      <c r="S895" s="14"/>
      <c r="T895" s="11"/>
      <c r="U895" s="12"/>
      <c r="V895" s="257" t="str">
        <f ca="1">IF(U895="","",
IF(U895="NA","",
IFERROR(VLOOKUP(EOMONTH(M895,-2)+1,IPCA!$A:$B,2,0),
VLOOKUP(EOMONTH(TODAY(),-2)+1,IPCA!$A:$B,2,0))/
VLOOKUP(EOMONTH(U895,-2)+1,IPCA!$A:$B,2,0)*
P895))</f>
        <v/>
      </c>
      <c r="W895" s="84"/>
      <c r="X895" s="13"/>
      <c r="Y895" s="166"/>
      <c r="AA895" s="108"/>
      <c r="AB895" s="15"/>
      <c r="AM895" s="6"/>
      <c r="AN895" s="15"/>
      <c r="AY895" s="6"/>
      <c r="AZ895" s="15"/>
      <c r="BK895" s="6"/>
      <c r="BL895" s="15"/>
      <c r="BW895" s="6"/>
      <c r="BX895" s="15"/>
      <c r="CI895" s="6"/>
      <c r="CJ895" s="16" t="str">
        <f t="shared" si="260"/>
        <v/>
      </c>
      <c r="CK895" s="16" t="str">
        <f t="shared" si="261"/>
        <v/>
      </c>
      <c r="CL895" s="16" t="str">
        <f t="shared" si="262"/>
        <v/>
      </c>
      <c r="CM895" s="16" t="str">
        <f t="shared" si="263"/>
        <v/>
      </c>
      <c r="CN895" s="16" t="str">
        <f t="shared" si="264"/>
        <v/>
      </c>
      <c r="CO895" s="18"/>
      <c r="CP895" s="15"/>
      <c r="DA895" s="6"/>
      <c r="DB895" s="15"/>
      <c r="DM895" s="6"/>
      <c r="DN895" s="15"/>
      <c r="DY895" s="6"/>
      <c r="DZ895" s="15"/>
      <c r="EK895" s="6"/>
      <c r="EL895" s="15"/>
      <c r="EW895" s="6"/>
      <c r="EX895" s="16" t="str">
        <f t="shared" si="272"/>
        <v/>
      </c>
      <c r="EY895" s="16" t="str">
        <f t="shared" si="273"/>
        <v/>
      </c>
      <c r="EZ895" s="16" t="str">
        <f t="shared" si="274"/>
        <v/>
      </c>
      <c r="FA895" s="16" t="str">
        <f t="shared" si="275"/>
        <v/>
      </c>
      <c r="FB895" s="160" t="str">
        <f t="shared" si="276"/>
        <v/>
      </c>
      <c r="FD895" s="20"/>
      <c r="FE895"/>
      <c r="FH895" s="284">
        <f t="shared" ca="1" si="265"/>
        <v>0</v>
      </c>
      <c r="FI895" s="208">
        <f t="shared" si="266"/>
        <v>0</v>
      </c>
      <c r="FK895">
        <f t="shared" si="267"/>
        <v>0</v>
      </c>
      <c r="FL895" s="201">
        <f t="shared" ca="1" si="268"/>
        <v>0</v>
      </c>
      <c r="FM895" s="201">
        <f t="shared" ca="1" si="269"/>
        <v>0</v>
      </c>
      <c r="FN895" s="200">
        <f>AB895*AB$2*IF($FC895="V",1,-1)*IF($Q895="Fixo",(CP895-INDEX('Curva Forward'!$C$5:$AN$13,MATCH(CONCATENATE(BD_COMERCIAL!$K895," ",BD_COMERCIAL!$L895),'Curva Forward'!$B$5:$B$13,0),MATCH(FN$4,'Curva Forward'!$C$4:$AN$4,0))),CP895)</f>
        <v>0</v>
      </c>
      <c r="FO895" s="200">
        <f>AC895*AC$2*IF($FC895="V",1,-1)*IF($Q895="Fixo",(CQ895-INDEX('Curva Forward'!$C$5:$AN$13,MATCH(CONCATENATE(BD_COMERCIAL!$K895," ",BD_COMERCIAL!$L895),'Curva Forward'!$B$5:$B$13,0),MATCH(FO$4,'Curva Forward'!$C$4:$AN$4,0))),CQ895)</f>
        <v>0</v>
      </c>
      <c r="FP895" s="200">
        <f>AD895*AD$2*IF($FC895="V",1,-1)*IF($Q895="Fixo",(CR895-INDEX('Curva Forward'!$C$5:$AN$13,MATCH(CONCATENATE(BD_COMERCIAL!$K895," ",BD_COMERCIAL!$L895),'Curva Forward'!$B$5:$B$13,0),MATCH(FP$4,'Curva Forward'!$C$4:$AN$4,0))),CR895)</f>
        <v>0</v>
      </c>
      <c r="FQ895" s="200">
        <f>AE895*AE$2*IF($FC895="V",1,-1)*IF($Q895="Fixo",(CS895-INDEX('Curva Forward'!$C$5:$AN$13,MATCH(CONCATENATE(BD_COMERCIAL!$K895," ",BD_COMERCIAL!$L895),'Curva Forward'!$B$5:$B$13,0),MATCH(FQ$4,'Curva Forward'!$C$4:$AN$4,0))),CS895)</f>
        <v>0</v>
      </c>
      <c r="FR895" s="200">
        <f>AF895*AF$2*IF($FC895="V",1,-1)*IF($Q895="Fixo",(CT895-INDEX('Curva Forward'!$C$5:$AN$13,MATCH(CONCATENATE(BD_COMERCIAL!$K895," ",BD_COMERCIAL!$L895),'Curva Forward'!$B$5:$B$13,0),MATCH(FR$4,'Curva Forward'!$C$4:$AN$4,0))),CT895)</f>
        <v>0</v>
      </c>
      <c r="FS895" s="200">
        <f>AG895*AG$2*IF($FC895="V",1,-1)*IF($Q895="Fixo",(CU895-INDEX('Curva Forward'!$C$5:$AN$13,MATCH(CONCATENATE(BD_COMERCIAL!$K895," ",BD_COMERCIAL!$L895),'Curva Forward'!$B$5:$B$13,0),MATCH(FS$4,'Curva Forward'!$C$4:$AN$4,0))),CU895)</f>
        <v>0</v>
      </c>
      <c r="FT895" s="200">
        <f>AH895*AH$2*IF($FC895="V",1,-1)*IF($Q895="Fixo",(CV895-INDEX('Curva Forward'!$C$5:$AN$13,MATCH(CONCATENATE(BD_COMERCIAL!$K895," ",BD_COMERCIAL!$L895),'Curva Forward'!$B$5:$B$13,0),MATCH(FT$4,'Curva Forward'!$C$4:$AN$4,0))),CV895)</f>
        <v>0</v>
      </c>
      <c r="FU895" s="200">
        <f>AI895*AI$2*IF($FC895="V",1,-1)*IF($Q895="Fixo",(CW895-INDEX('Curva Forward'!$C$5:$AN$13,MATCH(CONCATENATE(BD_COMERCIAL!$K895," ",BD_COMERCIAL!$L895),'Curva Forward'!$B$5:$B$13,0),MATCH(FU$4,'Curva Forward'!$C$4:$AN$4,0))),CW895)</f>
        <v>0</v>
      </c>
      <c r="FV895" s="200">
        <f>AJ895*AJ$2*IF($FC895="V",1,-1)*IF($Q895="Fixo",(CX895-INDEX('Curva Forward'!$C$5:$AN$13,MATCH(CONCATENATE(BD_COMERCIAL!$K895," ",BD_COMERCIAL!$L895),'Curva Forward'!$B$5:$B$13,0),MATCH(FV$4,'Curva Forward'!$C$4:$AN$4,0))),CX895)</f>
        <v>0</v>
      </c>
      <c r="FW895" s="200">
        <f>AK895*AK$2*IF($FC895="V",1,-1)*IF($Q895="Fixo",(CY895-INDEX('Curva Forward'!$C$5:$AN$13,MATCH(CONCATENATE(BD_COMERCIAL!$K895," ",BD_COMERCIAL!$L895),'Curva Forward'!$B$5:$B$13,0),MATCH(FW$4,'Curva Forward'!$C$4:$AN$4,0))),CY895)</f>
        <v>0</v>
      </c>
      <c r="FX895" s="200">
        <f>AL895*AL$2*IF($FC895="V",1,-1)*IF($Q895="Fixo",(CZ895-INDEX('Curva Forward'!$C$5:$AN$13,MATCH(CONCATENATE(BD_COMERCIAL!$K895," ",BD_COMERCIAL!$L895),'Curva Forward'!$B$5:$B$13,0),MATCH(FX$4,'Curva Forward'!$C$4:$AN$4,0))),CZ895)</f>
        <v>0</v>
      </c>
      <c r="FY895" s="200">
        <f>AM895*AM$2*IF($FC895="V",1,-1)*IF($Q895="Fixo",(DA895-INDEX('Curva Forward'!$C$5:$AN$13,MATCH(CONCATENATE(BD_COMERCIAL!$K895," ",BD_COMERCIAL!$L895),'Curva Forward'!$B$5:$B$13,0),MATCH(FY$4,'Curva Forward'!$C$4:$AN$4,0))),DA895)</f>
        <v>0</v>
      </c>
      <c r="FZ895" s="200">
        <f>AN895*AN$2*IF($FC895="V",1,-1)*IF($Q895="Fixo",(DB895-INDEX('Curva Forward'!$C$5:$AN$13,MATCH(CONCATENATE(BD_COMERCIAL!$K895," ",BD_COMERCIAL!$L895),'Curva Forward'!$B$5:$B$13,0),MATCH(FZ$4,'Curva Forward'!$C$4:$AN$4,0))),DB895)</f>
        <v>0</v>
      </c>
      <c r="GA895" s="200">
        <f>AO895*AO$2*IF($FC895="V",1,-1)*IF($Q895="Fixo",(DC895-INDEX('Curva Forward'!$C$5:$AN$13,MATCH(CONCATENATE(BD_COMERCIAL!$K895," ",BD_COMERCIAL!$L895),'Curva Forward'!$B$5:$B$13,0),MATCH(GA$4,'Curva Forward'!$C$4:$AN$4,0))),DC895)</f>
        <v>0</v>
      </c>
      <c r="GB895" s="200">
        <f>AP895*AP$2*IF($FC895="V",1,-1)*IF($Q895="Fixo",(DD895-INDEX('Curva Forward'!$C$5:$AN$13,MATCH(CONCATENATE(BD_COMERCIAL!$K895," ",BD_COMERCIAL!$L895),'Curva Forward'!$B$5:$B$13,0),MATCH(GB$4,'Curva Forward'!$C$4:$AN$4,0))),DD895)</f>
        <v>0</v>
      </c>
      <c r="GC895" s="200">
        <f>AQ895*AQ$2*IF($FC895="V",1,-1)*IF($Q895="Fixo",(DE895-INDEX('Curva Forward'!$C$5:$AN$13,MATCH(CONCATENATE(BD_COMERCIAL!$K895," ",BD_COMERCIAL!$L895),'Curva Forward'!$B$5:$B$13,0),MATCH(GC$4,'Curva Forward'!$C$4:$AN$4,0))),DE895)</f>
        <v>0</v>
      </c>
      <c r="GD895" s="200">
        <f>AR895*AR$2*IF($FC895="V",1,-1)*IF($Q895="Fixo",(DF895-INDEX('Curva Forward'!$C$5:$AN$13,MATCH(CONCATENATE(BD_COMERCIAL!$K895," ",BD_COMERCIAL!$L895),'Curva Forward'!$B$5:$B$13,0),MATCH(GD$4,'Curva Forward'!$C$4:$AN$4,0))),DF895)</f>
        <v>0</v>
      </c>
      <c r="GE895" s="200">
        <f>AS895*AS$2*IF($FC895="V",1,-1)*IF($Q895="Fixo",(DG895-INDEX('Curva Forward'!$C$5:$AN$13,MATCH(CONCATENATE(BD_COMERCIAL!$K895," ",BD_COMERCIAL!$L895),'Curva Forward'!$B$5:$B$13,0),MATCH(GE$4,'Curva Forward'!$C$4:$AN$4,0))),DG895)</f>
        <v>0</v>
      </c>
      <c r="GF895" s="200">
        <f>AT895*AT$2*IF($FC895="V",1,-1)*IF($Q895="Fixo",(DH895-INDEX('Curva Forward'!$C$5:$AN$13,MATCH(CONCATENATE(BD_COMERCIAL!$K895," ",BD_COMERCIAL!$L895),'Curva Forward'!$B$5:$B$13,0),MATCH(GF$4,'Curva Forward'!$C$4:$AN$4,0))),DH895)</f>
        <v>0</v>
      </c>
      <c r="GG895" s="200">
        <f>AU895*AU$2*IF($FC895="V",1,-1)*IF($Q895="Fixo",(DI895-INDEX('Curva Forward'!$C$5:$AN$13,MATCH(CONCATENATE(BD_COMERCIAL!$K895," ",BD_COMERCIAL!$L895),'Curva Forward'!$B$5:$B$13,0),MATCH(GG$4,'Curva Forward'!$C$4:$AN$4,0))),DI895)</f>
        <v>0</v>
      </c>
      <c r="GH895" s="200">
        <f>AV895*AV$2*IF($FC895="V",1,-1)*IF($Q895="Fixo",(DJ895-INDEX('Curva Forward'!$C$5:$AN$13,MATCH(CONCATENATE(BD_COMERCIAL!$K895," ",BD_COMERCIAL!$L895),'Curva Forward'!$B$5:$B$13,0),MATCH(GH$4,'Curva Forward'!$C$4:$AN$4,0))),DJ895)</f>
        <v>0</v>
      </c>
      <c r="GI895" s="200">
        <f>AW895*AW$2*IF($FC895="V",1,-1)*IF($Q895="Fixo",(DK895-INDEX('Curva Forward'!$C$5:$AN$13,MATCH(CONCATENATE(BD_COMERCIAL!$K895," ",BD_COMERCIAL!$L895),'Curva Forward'!$B$5:$B$13,0),MATCH(GI$4,'Curva Forward'!$C$4:$AN$4,0))),DK895)</f>
        <v>0</v>
      </c>
      <c r="GJ895" s="200">
        <f>AX895*AX$2*IF($FC895="V",1,-1)*IF($Q895="Fixo",(DL895-INDEX('Curva Forward'!$C$5:$AN$13,MATCH(CONCATENATE(BD_COMERCIAL!$K895," ",BD_COMERCIAL!$L895),'Curva Forward'!$B$5:$B$13,0),MATCH(GJ$4,'Curva Forward'!$C$4:$AN$4,0))),DL895)</f>
        <v>0</v>
      </c>
      <c r="GK895" s="200">
        <f>AY895*AY$2*IF($FC895="V",1,-1)*IF($Q895="Fixo",(DM895-INDEX('Curva Forward'!$C$5:$AN$13,MATCH(CONCATENATE(BD_COMERCIAL!$K895," ",BD_COMERCIAL!$L895),'Curva Forward'!$B$5:$B$13,0),MATCH(GK$4,'Curva Forward'!$C$4:$AN$4,0))),DM895)</f>
        <v>0</v>
      </c>
      <c r="GL895" s="200">
        <f>IF(EZ895="",0,CL895*CL$2*IF($FC895="V",1,-1)*IF($Q895="Fixo",(EZ895-INDEX('Curva Forward'!$C$5:$AN$13,MATCH(CONCATENATE(BD_COMERCIAL!$K895," ",BD_COMERCIAL!$L895),'Curva Forward'!$B$5:$B$13,0),MATCH(GL$4,'Curva Forward'!$C$4:$AN$4,0))),EZ895))</f>
        <v>0</v>
      </c>
      <c r="GM895" s="200">
        <f>IF(FA895="",0,CM895*CM$2*IF($FC895="V",1,-1)*IF($Q895="Fixo",(FA895-INDEX('Curva Forward'!$C$5:$AN$13,MATCH(CONCATENATE(BD_COMERCIAL!$K895," ",BD_COMERCIAL!$L895),'Curva Forward'!$B$5:$B$13,0),MATCH(GM$4,'Curva Forward'!$C$4:$AN$4,0))),FA895))</f>
        <v>0</v>
      </c>
      <c r="GN895" s="200">
        <f>IF(FB895="",0,CN895*CN$2*IF($FC895="V",1,-1)*IF($Q895="Fixo",(FB895-INDEX('Curva Forward'!$C$5:$AN$13,MATCH(CONCATENATE(BD_COMERCIAL!$K895," ",BD_COMERCIAL!$L895),'Curva Forward'!$B$5:$B$13,0),MATCH(GN$4,'Curva Forward'!$C$4:$AN$4,0))),FB895))</f>
        <v>0</v>
      </c>
      <c r="GO895" s="201">
        <f t="shared" ca="1" si="270"/>
        <v>0</v>
      </c>
      <c r="GP895" s="201">
        <f t="shared" ca="1" si="271"/>
        <v>0</v>
      </c>
    </row>
    <row r="896" spans="1:198" ht="15" customHeight="1" x14ac:dyDescent="0.25">
      <c r="A896" s="6"/>
      <c r="B896" s="7"/>
      <c r="C896" s="8"/>
      <c r="D896" s="9"/>
      <c r="E896" s="9"/>
      <c r="F896" s="113"/>
      <c r="G896" s="10"/>
      <c r="H896" s="113"/>
      <c r="I896" s="9"/>
      <c r="J896" s="166"/>
      <c r="K896" s="10"/>
      <c r="L896" s="84"/>
      <c r="M896" s="11"/>
      <c r="N896" s="12"/>
      <c r="O896" s="10"/>
      <c r="P896" s="84"/>
      <c r="Q896" s="84"/>
      <c r="R896" s="10"/>
      <c r="S896" s="14"/>
      <c r="T896" s="11"/>
      <c r="U896" s="12"/>
      <c r="V896" s="257" t="str">
        <f ca="1">IF(U896="","",
IF(U896="NA","",
IFERROR(VLOOKUP(EOMONTH(M896,-2)+1,IPCA!$A:$B,2,0),
VLOOKUP(EOMONTH(TODAY(),-2)+1,IPCA!$A:$B,2,0))/
VLOOKUP(EOMONTH(U896,-2)+1,IPCA!$A:$B,2,0)*
P896))</f>
        <v/>
      </c>
      <c r="W896" s="84"/>
      <c r="X896" s="13"/>
      <c r="Y896" s="166"/>
      <c r="AA896" s="108"/>
      <c r="AB896" s="15"/>
      <c r="AM896" s="6"/>
      <c r="AN896" s="15"/>
      <c r="AY896" s="6"/>
      <c r="AZ896" s="15"/>
      <c r="BK896" s="6"/>
      <c r="BL896" s="15"/>
      <c r="BW896" s="6"/>
      <c r="BX896" s="15"/>
      <c r="CI896" s="6"/>
      <c r="CJ896" s="16" t="str">
        <f t="shared" ref="CJ896:CJ959" si="277">IF(SUM(AB896:AM896)=0,"",SUMPRODUCT(AB896:AM896,$AB$2:$AM$2)/SUM($AB$2:$AM$2))</f>
        <v/>
      </c>
      <c r="CK896" s="16" t="str">
        <f t="shared" ref="CK896:CK959" si="278">IF(SUM(AN896:AY896)=0,"",SUMPRODUCT(AN896:AY896,$AN$2:$AY$2)/SUM($AN$2:$AY$2))</f>
        <v/>
      </c>
      <c r="CL896" s="16" t="str">
        <f t="shared" ref="CL896:CL959" si="279">IF(SUM(AZ896:BK896)=0,"",SUMPRODUCT(AZ896:BK896,$AZ$2:$BK$2)/SUM($AZ$2:$BK$2))</f>
        <v/>
      </c>
      <c r="CM896" s="16" t="str">
        <f t="shared" ref="CM896:CM959" si="280">IF(SUM(BL896:BW896)=0,"",SUMPRODUCT(BL896:BW896,$BL$2:$BW$2)/SUM($BL$2:$BW$2))</f>
        <v/>
      </c>
      <c r="CN896" s="16" t="str">
        <f t="shared" ref="CN896:CN959" si="281">IF(SUM(BX896:CI896)=0,"",SUMPRODUCT(BX896:CI896,$BX$2:$CI$2)/SUM($BX$2:$CI$2))</f>
        <v/>
      </c>
      <c r="CO896" s="18"/>
      <c r="CP896" s="15"/>
      <c r="DA896" s="6"/>
      <c r="DB896" s="15"/>
      <c r="DM896" s="6"/>
      <c r="DN896" s="15"/>
      <c r="DY896" s="6"/>
      <c r="DZ896" s="15"/>
      <c r="EK896" s="6"/>
      <c r="EL896" s="15"/>
      <c r="EW896" s="6"/>
      <c r="EX896" s="16" t="str">
        <f t="shared" si="272"/>
        <v/>
      </c>
      <c r="EY896" s="16" t="str">
        <f t="shared" si="273"/>
        <v/>
      </c>
      <c r="EZ896" s="16" t="str">
        <f t="shared" si="274"/>
        <v/>
      </c>
      <c r="FA896" s="16" t="str">
        <f t="shared" si="275"/>
        <v/>
      </c>
      <c r="FB896" s="160" t="str">
        <f t="shared" si="276"/>
        <v/>
      </c>
      <c r="FD896" s="20"/>
      <c r="FE896"/>
      <c r="FH896" s="284">
        <f t="shared" ref="FH896:FH959" ca="1" si="282">IF(V896="",0,V896-P896)</f>
        <v>0</v>
      </c>
      <c r="FI896" s="208">
        <f t="shared" ref="FI896:FI959" si="283">(N896-M896)/30</f>
        <v>0</v>
      </c>
      <c r="FK896">
        <f t="shared" ref="FK896:FK959" si="284">IF($FC896="V",G896,E896)</f>
        <v>0</v>
      </c>
      <c r="FL896" s="201">
        <f t="shared" ref="FL896:FL959" ca="1" si="285">SUMIF($FN$4:$GK$4,"&lt;"&amp;EOMONTH(TODAY(),-1),FN896:GK896)</f>
        <v>0</v>
      </c>
      <c r="FM896" s="201">
        <f t="shared" ref="FM896:FM959" ca="1" si="286">SUM(FN896:GN896)-FL896</f>
        <v>0</v>
      </c>
      <c r="FN896" s="200">
        <f>AB896*AB$2*IF($FC896="V",1,-1)*IF($Q896="Fixo",(CP896-INDEX('Curva Forward'!$C$5:$AN$13,MATCH(CONCATENATE(BD_COMERCIAL!$K896," ",BD_COMERCIAL!$L896),'Curva Forward'!$B$5:$B$13,0),MATCH(FN$4,'Curva Forward'!$C$4:$AN$4,0))),CP896)</f>
        <v>0</v>
      </c>
      <c r="FO896" s="200">
        <f>AC896*AC$2*IF($FC896="V",1,-1)*IF($Q896="Fixo",(CQ896-INDEX('Curva Forward'!$C$5:$AN$13,MATCH(CONCATENATE(BD_COMERCIAL!$K896," ",BD_COMERCIAL!$L896),'Curva Forward'!$B$5:$B$13,0),MATCH(FO$4,'Curva Forward'!$C$4:$AN$4,0))),CQ896)</f>
        <v>0</v>
      </c>
      <c r="FP896" s="200">
        <f>AD896*AD$2*IF($FC896="V",1,-1)*IF($Q896="Fixo",(CR896-INDEX('Curva Forward'!$C$5:$AN$13,MATCH(CONCATENATE(BD_COMERCIAL!$K896," ",BD_COMERCIAL!$L896),'Curva Forward'!$B$5:$B$13,0),MATCH(FP$4,'Curva Forward'!$C$4:$AN$4,0))),CR896)</f>
        <v>0</v>
      </c>
      <c r="FQ896" s="200">
        <f>AE896*AE$2*IF($FC896="V",1,-1)*IF($Q896="Fixo",(CS896-INDEX('Curva Forward'!$C$5:$AN$13,MATCH(CONCATENATE(BD_COMERCIAL!$K896," ",BD_COMERCIAL!$L896),'Curva Forward'!$B$5:$B$13,0),MATCH(FQ$4,'Curva Forward'!$C$4:$AN$4,0))),CS896)</f>
        <v>0</v>
      </c>
      <c r="FR896" s="200">
        <f>AF896*AF$2*IF($FC896="V",1,-1)*IF($Q896="Fixo",(CT896-INDEX('Curva Forward'!$C$5:$AN$13,MATCH(CONCATENATE(BD_COMERCIAL!$K896," ",BD_COMERCIAL!$L896),'Curva Forward'!$B$5:$B$13,0),MATCH(FR$4,'Curva Forward'!$C$4:$AN$4,0))),CT896)</f>
        <v>0</v>
      </c>
      <c r="FS896" s="200">
        <f>AG896*AG$2*IF($FC896="V",1,-1)*IF($Q896="Fixo",(CU896-INDEX('Curva Forward'!$C$5:$AN$13,MATCH(CONCATENATE(BD_COMERCIAL!$K896," ",BD_COMERCIAL!$L896),'Curva Forward'!$B$5:$B$13,0),MATCH(FS$4,'Curva Forward'!$C$4:$AN$4,0))),CU896)</f>
        <v>0</v>
      </c>
      <c r="FT896" s="200">
        <f>AH896*AH$2*IF($FC896="V",1,-1)*IF($Q896="Fixo",(CV896-INDEX('Curva Forward'!$C$5:$AN$13,MATCH(CONCATENATE(BD_COMERCIAL!$K896," ",BD_COMERCIAL!$L896),'Curva Forward'!$B$5:$B$13,0),MATCH(FT$4,'Curva Forward'!$C$4:$AN$4,0))),CV896)</f>
        <v>0</v>
      </c>
      <c r="FU896" s="200">
        <f>AI896*AI$2*IF($FC896="V",1,-1)*IF($Q896="Fixo",(CW896-INDEX('Curva Forward'!$C$5:$AN$13,MATCH(CONCATENATE(BD_COMERCIAL!$K896," ",BD_COMERCIAL!$L896),'Curva Forward'!$B$5:$B$13,0),MATCH(FU$4,'Curva Forward'!$C$4:$AN$4,0))),CW896)</f>
        <v>0</v>
      </c>
      <c r="FV896" s="200">
        <f>AJ896*AJ$2*IF($FC896="V",1,-1)*IF($Q896="Fixo",(CX896-INDEX('Curva Forward'!$C$5:$AN$13,MATCH(CONCATENATE(BD_COMERCIAL!$K896," ",BD_COMERCIAL!$L896),'Curva Forward'!$B$5:$B$13,0),MATCH(FV$4,'Curva Forward'!$C$4:$AN$4,0))),CX896)</f>
        <v>0</v>
      </c>
      <c r="FW896" s="200">
        <f>AK896*AK$2*IF($FC896="V",1,-1)*IF($Q896="Fixo",(CY896-INDEX('Curva Forward'!$C$5:$AN$13,MATCH(CONCATENATE(BD_COMERCIAL!$K896," ",BD_COMERCIAL!$L896),'Curva Forward'!$B$5:$B$13,0),MATCH(FW$4,'Curva Forward'!$C$4:$AN$4,0))),CY896)</f>
        <v>0</v>
      </c>
      <c r="FX896" s="200">
        <f>AL896*AL$2*IF($FC896="V",1,-1)*IF($Q896="Fixo",(CZ896-INDEX('Curva Forward'!$C$5:$AN$13,MATCH(CONCATENATE(BD_COMERCIAL!$K896," ",BD_COMERCIAL!$L896),'Curva Forward'!$B$5:$B$13,0),MATCH(FX$4,'Curva Forward'!$C$4:$AN$4,0))),CZ896)</f>
        <v>0</v>
      </c>
      <c r="FY896" s="200">
        <f>AM896*AM$2*IF($FC896="V",1,-1)*IF($Q896="Fixo",(DA896-INDEX('Curva Forward'!$C$5:$AN$13,MATCH(CONCATENATE(BD_COMERCIAL!$K896," ",BD_COMERCIAL!$L896),'Curva Forward'!$B$5:$B$13,0),MATCH(FY$4,'Curva Forward'!$C$4:$AN$4,0))),DA896)</f>
        <v>0</v>
      </c>
      <c r="FZ896" s="200">
        <f>AN896*AN$2*IF($FC896="V",1,-1)*IF($Q896="Fixo",(DB896-INDEX('Curva Forward'!$C$5:$AN$13,MATCH(CONCATENATE(BD_COMERCIAL!$K896," ",BD_COMERCIAL!$L896),'Curva Forward'!$B$5:$B$13,0),MATCH(FZ$4,'Curva Forward'!$C$4:$AN$4,0))),DB896)</f>
        <v>0</v>
      </c>
      <c r="GA896" s="200">
        <f>AO896*AO$2*IF($FC896="V",1,-1)*IF($Q896="Fixo",(DC896-INDEX('Curva Forward'!$C$5:$AN$13,MATCH(CONCATENATE(BD_COMERCIAL!$K896," ",BD_COMERCIAL!$L896),'Curva Forward'!$B$5:$B$13,0),MATCH(GA$4,'Curva Forward'!$C$4:$AN$4,0))),DC896)</f>
        <v>0</v>
      </c>
      <c r="GB896" s="200">
        <f>AP896*AP$2*IF($FC896="V",1,-1)*IF($Q896="Fixo",(DD896-INDEX('Curva Forward'!$C$5:$AN$13,MATCH(CONCATENATE(BD_COMERCIAL!$K896," ",BD_COMERCIAL!$L896),'Curva Forward'!$B$5:$B$13,0),MATCH(GB$4,'Curva Forward'!$C$4:$AN$4,0))),DD896)</f>
        <v>0</v>
      </c>
      <c r="GC896" s="200">
        <f>AQ896*AQ$2*IF($FC896="V",1,-1)*IF($Q896="Fixo",(DE896-INDEX('Curva Forward'!$C$5:$AN$13,MATCH(CONCATENATE(BD_COMERCIAL!$K896," ",BD_COMERCIAL!$L896),'Curva Forward'!$B$5:$B$13,0),MATCH(GC$4,'Curva Forward'!$C$4:$AN$4,0))),DE896)</f>
        <v>0</v>
      </c>
      <c r="GD896" s="200">
        <f>AR896*AR$2*IF($FC896="V",1,-1)*IF($Q896="Fixo",(DF896-INDEX('Curva Forward'!$C$5:$AN$13,MATCH(CONCATENATE(BD_COMERCIAL!$K896," ",BD_COMERCIAL!$L896),'Curva Forward'!$B$5:$B$13,0),MATCH(GD$4,'Curva Forward'!$C$4:$AN$4,0))),DF896)</f>
        <v>0</v>
      </c>
      <c r="GE896" s="200">
        <f>AS896*AS$2*IF($FC896="V",1,-1)*IF($Q896="Fixo",(DG896-INDEX('Curva Forward'!$C$5:$AN$13,MATCH(CONCATENATE(BD_COMERCIAL!$K896," ",BD_COMERCIAL!$L896),'Curva Forward'!$B$5:$B$13,0),MATCH(GE$4,'Curva Forward'!$C$4:$AN$4,0))),DG896)</f>
        <v>0</v>
      </c>
      <c r="GF896" s="200">
        <f>AT896*AT$2*IF($FC896="V",1,-1)*IF($Q896="Fixo",(DH896-INDEX('Curva Forward'!$C$5:$AN$13,MATCH(CONCATENATE(BD_COMERCIAL!$K896," ",BD_COMERCIAL!$L896),'Curva Forward'!$B$5:$B$13,0),MATCH(GF$4,'Curva Forward'!$C$4:$AN$4,0))),DH896)</f>
        <v>0</v>
      </c>
      <c r="GG896" s="200">
        <f>AU896*AU$2*IF($FC896="V",1,-1)*IF($Q896="Fixo",(DI896-INDEX('Curva Forward'!$C$5:$AN$13,MATCH(CONCATENATE(BD_COMERCIAL!$K896," ",BD_COMERCIAL!$L896),'Curva Forward'!$B$5:$B$13,0),MATCH(GG$4,'Curva Forward'!$C$4:$AN$4,0))),DI896)</f>
        <v>0</v>
      </c>
      <c r="GH896" s="200">
        <f>AV896*AV$2*IF($FC896="V",1,-1)*IF($Q896="Fixo",(DJ896-INDEX('Curva Forward'!$C$5:$AN$13,MATCH(CONCATENATE(BD_COMERCIAL!$K896," ",BD_COMERCIAL!$L896),'Curva Forward'!$B$5:$B$13,0),MATCH(GH$4,'Curva Forward'!$C$4:$AN$4,0))),DJ896)</f>
        <v>0</v>
      </c>
      <c r="GI896" s="200">
        <f>AW896*AW$2*IF($FC896="V",1,-1)*IF($Q896="Fixo",(DK896-INDEX('Curva Forward'!$C$5:$AN$13,MATCH(CONCATENATE(BD_COMERCIAL!$K896," ",BD_COMERCIAL!$L896),'Curva Forward'!$B$5:$B$13,0),MATCH(GI$4,'Curva Forward'!$C$4:$AN$4,0))),DK896)</f>
        <v>0</v>
      </c>
      <c r="GJ896" s="200">
        <f>AX896*AX$2*IF($FC896="V",1,-1)*IF($Q896="Fixo",(DL896-INDEX('Curva Forward'!$C$5:$AN$13,MATCH(CONCATENATE(BD_COMERCIAL!$K896," ",BD_COMERCIAL!$L896),'Curva Forward'!$B$5:$B$13,0),MATCH(GJ$4,'Curva Forward'!$C$4:$AN$4,0))),DL896)</f>
        <v>0</v>
      </c>
      <c r="GK896" s="200">
        <f>AY896*AY$2*IF($FC896="V",1,-1)*IF($Q896="Fixo",(DM896-INDEX('Curva Forward'!$C$5:$AN$13,MATCH(CONCATENATE(BD_COMERCIAL!$K896," ",BD_COMERCIAL!$L896),'Curva Forward'!$B$5:$B$13,0),MATCH(GK$4,'Curva Forward'!$C$4:$AN$4,0))),DM896)</f>
        <v>0</v>
      </c>
      <c r="GL896" s="200">
        <f>IF(EZ896="",0,CL896*CL$2*IF($FC896="V",1,-1)*IF($Q896="Fixo",(EZ896-INDEX('Curva Forward'!$C$5:$AN$13,MATCH(CONCATENATE(BD_COMERCIAL!$K896," ",BD_COMERCIAL!$L896),'Curva Forward'!$B$5:$B$13,0),MATCH(GL$4,'Curva Forward'!$C$4:$AN$4,0))),EZ896))</f>
        <v>0</v>
      </c>
      <c r="GM896" s="200">
        <f>IF(FA896="",0,CM896*CM$2*IF($FC896="V",1,-1)*IF($Q896="Fixo",(FA896-INDEX('Curva Forward'!$C$5:$AN$13,MATCH(CONCATENATE(BD_COMERCIAL!$K896," ",BD_COMERCIAL!$L896),'Curva Forward'!$B$5:$B$13,0),MATCH(GM$4,'Curva Forward'!$C$4:$AN$4,0))),FA896))</f>
        <v>0</v>
      </c>
      <c r="GN896" s="200">
        <f>IF(FB896="",0,CN896*CN$2*IF($FC896="V",1,-1)*IF($Q896="Fixo",(FB896-INDEX('Curva Forward'!$C$5:$AN$13,MATCH(CONCATENATE(BD_COMERCIAL!$K896," ",BD_COMERCIAL!$L896),'Curva Forward'!$B$5:$B$13,0),MATCH(GN$4,'Curva Forward'!$C$4:$AN$4,0))),FB896))</f>
        <v>0</v>
      </c>
      <c r="GO896" s="201">
        <f t="shared" ref="GO896:GO959" ca="1" si="287">IF(FM896&gt;0,FM896,0)</f>
        <v>0</v>
      </c>
      <c r="GP896" s="201">
        <f t="shared" ref="GP896:GP959" ca="1" si="288">IF(FM896&lt;0,FM896,0)</f>
        <v>0</v>
      </c>
    </row>
    <row r="897" spans="1:198" ht="15" customHeight="1" x14ac:dyDescent="0.25">
      <c r="A897" s="6"/>
      <c r="B897" s="7"/>
      <c r="C897" s="8"/>
      <c r="D897" s="9"/>
      <c r="E897" s="9"/>
      <c r="F897" s="113"/>
      <c r="G897" s="10"/>
      <c r="H897" s="113"/>
      <c r="I897" s="9"/>
      <c r="J897" s="166"/>
      <c r="K897" s="10"/>
      <c r="L897" s="84"/>
      <c r="M897" s="11"/>
      <c r="N897" s="12"/>
      <c r="O897" s="10"/>
      <c r="P897" s="84"/>
      <c r="Q897" s="84"/>
      <c r="R897" s="10"/>
      <c r="S897" s="14"/>
      <c r="T897" s="11"/>
      <c r="U897" s="12"/>
      <c r="V897" s="257" t="str">
        <f ca="1">IF(U897="","",
IF(U897="NA","",
IFERROR(VLOOKUP(EOMONTH(M897,-2)+1,IPCA!$A:$B,2,0),
VLOOKUP(EOMONTH(TODAY(),-2)+1,IPCA!$A:$B,2,0))/
VLOOKUP(EOMONTH(U897,-2)+1,IPCA!$A:$B,2,0)*
P897))</f>
        <v/>
      </c>
      <c r="W897" s="84"/>
      <c r="X897" s="13"/>
      <c r="Y897" s="166"/>
      <c r="AA897" s="108"/>
      <c r="AB897" s="15"/>
      <c r="AM897" s="6"/>
      <c r="AN897" s="15"/>
      <c r="AY897" s="6"/>
      <c r="AZ897" s="15"/>
      <c r="BK897" s="6"/>
      <c r="BL897" s="15"/>
      <c r="BW897" s="6"/>
      <c r="BX897" s="15"/>
      <c r="CI897" s="6"/>
      <c r="CJ897" s="16" t="str">
        <f t="shared" si="277"/>
        <v/>
      </c>
      <c r="CK897" s="16" t="str">
        <f t="shared" si="278"/>
        <v/>
      </c>
      <c r="CL897" s="16" t="str">
        <f t="shared" si="279"/>
        <v/>
      </c>
      <c r="CM897" s="16" t="str">
        <f t="shared" si="280"/>
        <v/>
      </c>
      <c r="CN897" s="16" t="str">
        <f t="shared" si="281"/>
        <v/>
      </c>
      <c r="CO897" s="18"/>
      <c r="CP897" s="15"/>
      <c r="DA897" s="6"/>
      <c r="DB897" s="15"/>
      <c r="DM897" s="6"/>
      <c r="DN897" s="15"/>
      <c r="DY897" s="6"/>
      <c r="DZ897" s="15"/>
      <c r="EK897" s="6"/>
      <c r="EL897" s="15"/>
      <c r="EW897" s="6"/>
      <c r="EX897" s="16" t="str">
        <f t="shared" si="272"/>
        <v/>
      </c>
      <c r="EY897" s="16" t="str">
        <f t="shared" si="273"/>
        <v/>
      </c>
      <c r="EZ897" s="16" t="str">
        <f t="shared" si="274"/>
        <v/>
      </c>
      <c r="FA897" s="16" t="str">
        <f t="shared" si="275"/>
        <v/>
      </c>
      <c r="FB897" s="160" t="str">
        <f t="shared" si="276"/>
        <v/>
      </c>
      <c r="FD897" s="20"/>
      <c r="FE897"/>
      <c r="FH897" s="284">
        <f t="shared" ca="1" si="282"/>
        <v>0</v>
      </c>
      <c r="FI897" s="208">
        <f t="shared" si="283"/>
        <v>0</v>
      </c>
      <c r="FK897">
        <f t="shared" si="284"/>
        <v>0</v>
      </c>
      <c r="FL897" s="201">
        <f t="shared" ca="1" si="285"/>
        <v>0</v>
      </c>
      <c r="FM897" s="201">
        <f t="shared" ca="1" si="286"/>
        <v>0</v>
      </c>
      <c r="FN897" s="200">
        <f>AB897*AB$2*IF($FC897="V",1,-1)*IF($Q897="Fixo",(CP897-INDEX('Curva Forward'!$C$5:$AN$13,MATCH(CONCATENATE(BD_COMERCIAL!$K897," ",BD_COMERCIAL!$L897),'Curva Forward'!$B$5:$B$13,0),MATCH(FN$4,'Curva Forward'!$C$4:$AN$4,0))),CP897)</f>
        <v>0</v>
      </c>
      <c r="FO897" s="200">
        <f>AC897*AC$2*IF($FC897="V",1,-1)*IF($Q897="Fixo",(CQ897-INDEX('Curva Forward'!$C$5:$AN$13,MATCH(CONCATENATE(BD_COMERCIAL!$K897," ",BD_COMERCIAL!$L897),'Curva Forward'!$B$5:$B$13,0),MATCH(FO$4,'Curva Forward'!$C$4:$AN$4,0))),CQ897)</f>
        <v>0</v>
      </c>
      <c r="FP897" s="200">
        <f>AD897*AD$2*IF($FC897="V",1,-1)*IF($Q897="Fixo",(CR897-INDEX('Curva Forward'!$C$5:$AN$13,MATCH(CONCATENATE(BD_COMERCIAL!$K897," ",BD_COMERCIAL!$L897),'Curva Forward'!$B$5:$B$13,0),MATCH(FP$4,'Curva Forward'!$C$4:$AN$4,0))),CR897)</f>
        <v>0</v>
      </c>
      <c r="FQ897" s="200">
        <f>AE897*AE$2*IF($FC897="V",1,-1)*IF($Q897="Fixo",(CS897-INDEX('Curva Forward'!$C$5:$AN$13,MATCH(CONCATENATE(BD_COMERCIAL!$K897," ",BD_COMERCIAL!$L897),'Curva Forward'!$B$5:$B$13,0),MATCH(FQ$4,'Curva Forward'!$C$4:$AN$4,0))),CS897)</f>
        <v>0</v>
      </c>
      <c r="FR897" s="200">
        <f>AF897*AF$2*IF($FC897="V",1,-1)*IF($Q897="Fixo",(CT897-INDEX('Curva Forward'!$C$5:$AN$13,MATCH(CONCATENATE(BD_COMERCIAL!$K897," ",BD_COMERCIAL!$L897),'Curva Forward'!$B$5:$B$13,0),MATCH(FR$4,'Curva Forward'!$C$4:$AN$4,0))),CT897)</f>
        <v>0</v>
      </c>
      <c r="FS897" s="200">
        <f>AG897*AG$2*IF($FC897="V",1,-1)*IF($Q897="Fixo",(CU897-INDEX('Curva Forward'!$C$5:$AN$13,MATCH(CONCATENATE(BD_COMERCIAL!$K897," ",BD_COMERCIAL!$L897),'Curva Forward'!$B$5:$B$13,0),MATCH(FS$4,'Curva Forward'!$C$4:$AN$4,0))),CU897)</f>
        <v>0</v>
      </c>
      <c r="FT897" s="200">
        <f>AH897*AH$2*IF($FC897="V",1,-1)*IF($Q897="Fixo",(CV897-INDEX('Curva Forward'!$C$5:$AN$13,MATCH(CONCATENATE(BD_COMERCIAL!$K897," ",BD_COMERCIAL!$L897),'Curva Forward'!$B$5:$B$13,0),MATCH(FT$4,'Curva Forward'!$C$4:$AN$4,0))),CV897)</f>
        <v>0</v>
      </c>
      <c r="FU897" s="200">
        <f>AI897*AI$2*IF($FC897="V",1,-1)*IF($Q897="Fixo",(CW897-INDEX('Curva Forward'!$C$5:$AN$13,MATCH(CONCATENATE(BD_COMERCIAL!$K897," ",BD_COMERCIAL!$L897),'Curva Forward'!$B$5:$B$13,0),MATCH(FU$4,'Curva Forward'!$C$4:$AN$4,0))),CW897)</f>
        <v>0</v>
      </c>
      <c r="FV897" s="200">
        <f>AJ897*AJ$2*IF($FC897="V",1,-1)*IF($Q897="Fixo",(CX897-INDEX('Curva Forward'!$C$5:$AN$13,MATCH(CONCATENATE(BD_COMERCIAL!$K897," ",BD_COMERCIAL!$L897),'Curva Forward'!$B$5:$B$13,0),MATCH(FV$4,'Curva Forward'!$C$4:$AN$4,0))),CX897)</f>
        <v>0</v>
      </c>
      <c r="FW897" s="200">
        <f>AK897*AK$2*IF($FC897="V",1,-1)*IF($Q897="Fixo",(CY897-INDEX('Curva Forward'!$C$5:$AN$13,MATCH(CONCATENATE(BD_COMERCIAL!$K897," ",BD_COMERCIAL!$L897),'Curva Forward'!$B$5:$B$13,0),MATCH(FW$4,'Curva Forward'!$C$4:$AN$4,0))),CY897)</f>
        <v>0</v>
      </c>
      <c r="FX897" s="200">
        <f>AL897*AL$2*IF($FC897="V",1,-1)*IF($Q897="Fixo",(CZ897-INDEX('Curva Forward'!$C$5:$AN$13,MATCH(CONCATENATE(BD_COMERCIAL!$K897," ",BD_COMERCIAL!$L897),'Curva Forward'!$B$5:$B$13,0),MATCH(FX$4,'Curva Forward'!$C$4:$AN$4,0))),CZ897)</f>
        <v>0</v>
      </c>
      <c r="FY897" s="200">
        <f>AM897*AM$2*IF($FC897="V",1,-1)*IF($Q897="Fixo",(DA897-INDEX('Curva Forward'!$C$5:$AN$13,MATCH(CONCATENATE(BD_COMERCIAL!$K897," ",BD_COMERCIAL!$L897),'Curva Forward'!$B$5:$B$13,0),MATCH(FY$4,'Curva Forward'!$C$4:$AN$4,0))),DA897)</f>
        <v>0</v>
      </c>
      <c r="FZ897" s="200">
        <f>AN897*AN$2*IF($FC897="V",1,-1)*IF($Q897="Fixo",(DB897-INDEX('Curva Forward'!$C$5:$AN$13,MATCH(CONCATENATE(BD_COMERCIAL!$K897," ",BD_COMERCIAL!$L897),'Curva Forward'!$B$5:$B$13,0),MATCH(FZ$4,'Curva Forward'!$C$4:$AN$4,0))),DB897)</f>
        <v>0</v>
      </c>
      <c r="GA897" s="200">
        <f>AO897*AO$2*IF($FC897="V",1,-1)*IF($Q897="Fixo",(DC897-INDEX('Curva Forward'!$C$5:$AN$13,MATCH(CONCATENATE(BD_COMERCIAL!$K897," ",BD_COMERCIAL!$L897),'Curva Forward'!$B$5:$B$13,0),MATCH(GA$4,'Curva Forward'!$C$4:$AN$4,0))),DC897)</f>
        <v>0</v>
      </c>
      <c r="GB897" s="200">
        <f>AP897*AP$2*IF($FC897="V",1,-1)*IF($Q897="Fixo",(DD897-INDEX('Curva Forward'!$C$5:$AN$13,MATCH(CONCATENATE(BD_COMERCIAL!$K897," ",BD_COMERCIAL!$L897),'Curva Forward'!$B$5:$B$13,0),MATCH(GB$4,'Curva Forward'!$C$4:$AN$4,0))),DD897)</f>
        <v>0</v>
      </c>
      <c r="GC897" s="200">
        <f>AQ897*AQ$2*IF($FC897="V",1,-1)*IF($Q897="Fixo",(DE897-INDEX('Curva Forward'!$C$5:$AN$13,MATCH(CONCATENATE(BD_COMERCIAL!$K897," ",BD_COMERCIAL!$L897),'Curva Forward'!$B$5:$B$13,0),MATCH(GC$4,'Curva Forward'!$C$4:$AN$4,0))),DE897)</f>
        <v>0</v>
      </c>
      <c r="GD897" s="200">
        <f>AR897*AR$2*IF($FC897="V",1,-1)*IF($Q897="Fixo",(DF897-INDEX('Curva Forward'!$C$5:$AN$13,MATCH(CONCATENATE(BD_COMERCIAL!$K897," ",BD_COMERCIAL!$L897),'Curva Forward'!$B$5:$B$13,0),MATCH(GD$4,'Curva Forward'!$C$4:$AN$4,0))),DF897)</f>
        <v>0</v>
      </c>
      <c r="GE897" s="200">
        <f>AS897*AS$2*IF($FC897="V",1,-1)*IF($Q897="Fixo",(DG897-INDEX('Curva Forward'!$C$5:$AN$13,MATCH(CONCATENATE(BD_COMERCIAL!$K897," ",BD_COMERCIAL!$L897),'Curva Forward'!$B$5:$B$13,0),MATCH(GE$4,'Curva Forward'!$C$4:$AN$4,0))),DG897)</f>
        <v>0</v>
      </c>
      <c r="GF897" s="200">
        <f>AT897*AT$2*IF($FC897="V",1,-1)*IF($Q897="Fixo",(DH897-INDEX('Curva Forward'!$C$5:$AN$13,MATCH(CONCATENATE(BD_COMERCIAL!$K897," ",BD_COMERCIAL!$L897),'Curva Forward'!$B$5:$B$13,0),MATCH(GF$4,'Curva Forward'!$C$4:$AN$4,0))),DH897)</f>
        <v>0</v>
      </c>
      <c r="GG897" s="200">
        <f>AU897*AU$2*IF($FC897="V",1,-1)*IF($Q897="Fixo",(DI897-INDEX('Curva Forward'!$C$5:$AN$13,MATCH(CONCATENATE(BD_COMERCIAL!$K897," ",BD_COMERCIAL!$L897),'Curva Forward'!$B$5:$B$13,0),MATCH(GG$4,'Curva Forward'!$C$4:$AN$4,0))),DI897)</f>
        <v>0</v>
      </c>
      <c r="GH897" s="200">
        <f>AV897*AV$2*IF($FC897="V",1,-1)*IF($Q897="Fixo",(DJ897-INDEX('Curva Forward'!$C$5:$AN$13,MATCH(CONCATENATE(BD_COMERCIAL!$K897," ",BD_COMERCIAL!$L897),'Curva Forward'!$B$5:$B$13,0),MATCH(GH$4,'Curva Forward'!$C$4:$AN$4,0))),DJ897)</f>
        <v>0</v>
      </c>
      <c r="GI897" s="200">
        <f>AW897*AW$2*IF($FC897="V",1,-1)*IF($Q897="Fixo",(DK897-INDEX('Curva Forward'!$C$5:$AN$13,MATCH(CONCATENATE(BD_COMERCIAL!$K897," ",BD_COMERCIAL!$L897),'Curva Forward'!$B$5:$B$13,0),MATCH(GI$4,'Curva Forward'!$C$4:$AN$4,0))),DK897)</f>
        <v>0</v>
      </c>
      <c r="GJ897" s="200">
        <f>AX897*AX$2*IF($FC897="V",1,-1)*IF($Q897="Fixo",(DL897-INDEX('Curva Forward'!$C$5:$AN$13,MATCH(CONCATENATE(BD_COMERCIAL!$K897," ",BD_COMERCIAL!$L897),'Curva Forward'!$B$5:$B$13,0),MATCH(GJ$4,'Curva Forward'!$C$4:$AN$4,0))),DL897)</f>
        <v>0</v>
      </c>
      <c r="GK897" s="200">
        <f>AY897*AY$2*IF($FC897="V",1,-1)*IF($Q897="Fixo",(DM897-INDEX('Curva Forward'!$C$5:$AN$13,MATCH(CONCATENATE(BD_COMERCIAL!$K897," ",BD_COMERCIAL!$L897),'Curva Forward'!$B$5:$B$13,0),MATCH(GK$4,'Curva Forward'!$C$4:$AN$4,0))),DM897)</f>
        <v>0</v>
      </c>
      <c r="GL897" s="200">
        <f>IF(EZ897="",0,CL897*CL$2*IF($FC897="V",1,-1)*IF($Q897="Fixo",(EZ897-INDEX('Curva Forward'!$C$5:$AN$13,MATCH(CONCATENATE(BD_COMERCIAL!$K897," ",BD_COMERCIAL!$L897),'Curva Forward'!$B$5:$B$13,0),MATCH(GL$4,'Curva Forward'!$C$4:$AN$4,0))),EZ897))</f>
        <v>0</v>
      </c>
      <c r="GM897" s="200">
        <f>IF(FA897="",0,CM897*CM$2*IF($FC897="V",1,-1)*IF($Q897="Fixo",(FA897-INDEX('Curva Forward'!$C$5:$AN$13,MATCH(CONCATENATE(BD_COMERCIAL!$K897," ",BD_COMERCIAL!$L897),'Curva Forward'!$B$5:$B$13,0),MATCH(GM$4,'Curva Forward'!$C$4:$AN$4,0))),FA897))</f>
        <v>0</v>
      </c>
      <c r="GN897" s="200">
        <f>IF(FB897="",0,CN897*CN$2*IF($FC897="V",1,-1)*IF($Q897="Fixo",(FB897-INDEX('Curva Forward'!$C$5:$AN$13,MATCH(CONCATENATE(BD_COMERCIAL!$K897," ",BD_COMERCIAL!$L897),'Curva Forward'!$B$5:$B$13,0),MATCH(GN$4,'Curva Forward'!$C$4:$AN$4,0))),FB897))</f>
        <v>0</v>
      </c>
      <c r="GO897" s="201">
        <f t="shared" ca="1" si="287"/>
        <v>0</v>
      </c>
      <c r="GP897" s="201">
        <f t="shared" ca="1" si="288"/>
        <v>0</v>
      </c>
    </row>
    <row r="898" spans="1:198" ht="15" customHeight="1" x14ac:dyDescent="0.25">
      <c r="A898" s="6"/>
      <c r="B898" s="7"/>
      <c r="C898" s="8"/>
      <c r="D898" s="9"/>
      <c r="E898" s="9"/>
      <c r="F898" s="113"/>
      <c r="G898" s="10"/>
      <c r="H898" s="113"/>
      <c r="I898" s="9"/>
      <c r="J898" s="166"/>
      <c r="K898" s="10"/>
      <c r="L898" s="84"/>
      <c r="M898" s="11"/>
      <c r="N898" s="12"/>
      <c r="O898" s="10"/>
      <c r="P898" s="84"/>
      <c r="Q898" s="84"/>
      <c r="R898" s="10"/>
      <c r="S898" s="14"/>
      <c r="T898" s="11"/>
      <c r="U898" s="12"/>
      <c r="V898" s="257" t="str">
        <f ca="1">IF(U898="","",
IF(U898="NA","",
IFERROR(VLOOKUP(EOMONTH(M898,-2)+1,IPCA!$A:$B,2,0),
VLOOKUP(EOMONTH(TODAY(),-2)+1,IPCA!$A:$B,2,0))/
VLOOKUP(EOMONTH(U898,-2)+1,IPCA!$A:$B,2,0)*
P898))</f>
        <v/>
      </c>
      <c r="W898" s="84"/>
      <c r="X898" s="13"/>
      <c r="Y898" s="166"/>
      <c r="AA898" s="108"/>
      <c r="AB898" s="15"/>
      <c r="AM898" s="6"/>
      <c r="AN898" s="15"/>
      <c r="AY898" s="6"/>
      <c r="AZ898" s="15"/>
      <c r="BK898" s="6"/>
      <c r="BL898" s="15"/>
      <c r="BW898" s="6"/>
      <c r="BX898" s="15"/>
      <c r="CI898" s="6"/>
      <c r="CJ898" s="16" t="str">
        <f t="shared" si="277"/>
        <v/>
      </c>
      <c r="CK898" s="16" t="str">
        <f t="shared" si="278"/>
        <v/>
      </c>
      <c r="CL898" s="16" t="str">
        <f t="shared" si="279"/>
        <v/>
      </c>
      <c r="CM898" s="16" t="str">
        <f t="shared" si="280"/>
        <v/>
      </c>
      <c r="CN898" s="16" t="str">
        <f t="shared" si="281"/>
        <v/>
      </c>
      <c r="CO898" s="18"/>
      <c r="CP898" s="15"/>
      <c r="DA898" s="6"/>
      <c r="DB898" s="15"/>
      <c r="DM898" s="6"/>
      <c r="DN898" s="15"/>
      <c r="DY898" s="6"/>
      <c r="DZ898" s="15"/>
      <c r="EK898" s="6"/>
      <c r="EL898" s="15"/>
      <c r="EW898" s="6"/>
      <c r="EX898" s="16" t="str">
        <f t="shared" si="272"/>
        <v/>
      </c>
      <c r="EY898" s="16" t="str">
        <f t="shared" si="273"/>
        <v/>
      </c>
      <c r="EZ898" s="16" t="str">
        <f t="shared" si="274"/>
        <v/>
      </c>
      <c r="FA898" s="16" t="str">
        <f t="shared" si="275"/>
        <v/>
      </c>
      <c r="FB898" s="160" t="str">
        <f t="shared" si="276"/>
        <v/>
      </c>
      <c r="FD898" s="20"/>
      <c r="FE898"/>
      <c r="FH898" s="284">
        <f t="shared" ca="1" si="282"/>
        <v>0</v>
      </c>
      <c r="FI898" s="208">
        <f t="shared" si="283"/>
        <v>0</v>
      </c>
      <c r="FK898">
        <f t="shared" si="284"/>
        <v>0</v>
      </c>
      <c r="FL898" s="201">
        <f t="shared" ca="1" si="285"/>
        <v>0</v>
      </c>
      <c r="FM898" s="201">
        <f t="shared" ca="1" si="286"/>
        <v>0</v>
      </c>
      <c r="FN898" s="200">
        <f>AB898*AB$2*IF($FC898="V",1,-1)*IF($Q898="Fixo",(CP898-INDEX('Curva Forward'!$C$5:$AN$13,MATCH(CONCATENATE(BD_COMERCIAL!$K898," ",BD_COMERCIAL!$L898),'Curva Forward'!$B$5:$B$13,0),MATCH(FN$4,'Curva Forward'!$C$4:$AN$4,0))),CP898)</f>
        <v>0</v>
      </c>
      <c r="FO898" s="200">
        <f>AC898*AC$2*IF($FC898="V",1,-1)*IF($Q898="Fixo",(CQ898-INDEX('Curva Forward'!$C$5:$AN$13,MATCH(CONCATENATE(BD_COMERCIAL!$K898," ",BD_COMERCIAL!$L898),'Curva Forward'!$B$5:$B$13,0),MATCH(FO$4,'Curva Forward'!$C$4:$AN$4,0))),CQ898)</f>
        <v>0</v>
      </c>
      <c r="FP898" s="200">
        <f>AD898*AD$2*IF($FC898="V",1,-1)*IF($Q898="Fixo",(CR898-INDEX('Curva Forward'!$C$5:$AN$13,MATCH(CONCATENATE(BD_COMERCIAL!$K898," ",BD_COMERCIAL!$L898),'Curva Forward'!$B$5:$B$13,0),MATCH(FP$4,'Curva Forward'!$C$4:$AN$4,0))),CR898)</f>
        <v>0</v>
      </c>
      <c r="FQ898" s="200">
        <f>AE898*AE$2*IF($FC898="V",1,-1)*IF($Q898="Fixo",(CS898-INDEX('Curva Forward'!$C$5:$AN$13,MATCH(CONCATENATE(BD_COMERCIAL!$K898," ",BD_COMERCIAL!$L898),'Curva Forward'!$B$5:$B$13,0),MATCH(FQ$4,'Curva Forward'!$C$4:$AN$4,0))),CS898)</f>
        <v>0</v>
      </c>
      <c r="FR898" s="200">
        <f>AF898*AF$2*IF($FC898="V",1,-1)*IF($Q898="Fixo",(CT898-INDEX('Curva Forward'!$C$5:$AN$13,MATCH(CONCATENATE(BD_COMERCIAL!$K898," ",BD_COMERCIAL!$L898),'Curva Forward'!$B$5:$B$13,0),MATCH(FR$4,'Curva Forward'!$C$4:$AN$4,0))),CT898)</f>
        <v>0</v>
      </c>
      <c r="FS898" s="200">
        <f>AG898*AG$2*IF($FC898="V",1,-1)*IF($Q898="Fixo",(CU898-INDEX('Curva Forward'!$C$5:$AN$13,MATCH(CONCATENATE(BD_COMERCIAL!$K898," ",BD_COMERCIAL!$L898),'Curva Forward'!$B$5:$B$13,0),MATCH(FS$4,'Curva Forward'!$C$4:$AN$4,0))),CU898)</f>
        <v>0</v>
      </c>
      <c r="FT898" s="200">
        <f>AH898*AH$2*IF($FC898="V",1,-1)*IF($Q898="Fixo",(CV898-INDEX('Curva Forward'!$C$5:$AN$13,MATCH(CONCATENATE(BD_COMERCIAL!$K898," ",BD_COMERCIAL!$L898),'Curva Forward'!$B$5:$B$13,0),MATCH(FT$4,'Curva Forward'!$C$4:$AN$4,0))),CV898)</f>
        <v>0</v>
      </c>
      <c r="FU898" s="200">
        <f>AI898*AI$2*IF($FC898="V",1,-1)*IF($Q898="Fixo",(CW898-INDEX('Curva Forward'!$C$5:$AN$13,MATCH(CONCATENATE(BD_COMERCIAL!$K898," ",BD_COMERCIAL!$L898),'Curva Forward'!$B$5:$B$13,0),MATCH(FU$4,'Curva Forward'!$C$4:$AN$4,0))),CW898)</f>
        <v>0</v>
      </c>
      <c r="FV898" s="200">
        <f>AJ898*AJ$2*IF($FC898="V",1,-1)*IF($Q898="Fixo",(CX898-INDEX('Curva Forward'!$C$5:$AN$13,MATCH(CONCATENATE(BD_COMERCIAL!$K898," ",BD_COMERCIAL!$L898),'Curva Forward'!$B$5:$B$13,0),MATCH(FV$4,'Curva Forward'!$C$4:$AN$4,0))),CX898)</f>
        <v>0</v>
      </c>
      <c r="FW898" s="200">
        <f>AK898*AK$2*IF($FC898="V",1,-1)*IF($Q898="Fixo",(CY898-INDEX('Curva Forward'!$C$5:$AN$13,MATCH(CONCATENATE(BD_COMERCIAL!$K898," ",BD_COMERCIAL!$L898),'Curva Forward'!$B$5:$B$13,0),MATCH(FW$4,'Curva Forward'!$C$4:$AN$4,0))),CY898)</f>
        <v>0</v>
      </c>
      <c r="FX898" s="200">
        <f>AL898*AL$2*IF($FC898="V",1,-1)*IF($Q898="Fixo",(CZ898-INDEX('Curva Forward'!$C$5:$AN$13,MATCH(CONCATENATE(BD_COMERCIAL!$K898," ",BD_COMERCIAL!$L898),'Curva Forward'!$B$5:$B$13,0),MATCH(FX$4,'Curva Forward'!$C$4:$AN$4,0))),CZ898)</f>
        <v>0</v>
      </c>
      <c r="FY898" s="200">
        <f>AM898*AM$2*IF($FC898="V",1,-1)*IF($Q898="Fixo",(DA898-INDEX('Curva Forward'!$C$5:$AN$13,MATCH(CONCATENATE(BD_COMERCIAL!$K898," ",BD_COMERCIAL!$L898),'Curva Forward'!$B$5:$B$13,0),MATCH(FY$4,'Curva Forward'!$C$4:$AN$4,0))),DA898)</f>
        <v>0</v>
      </c>
      <c r="FZ898" s="200">
        <f>AN898*AN$2*IF($FC898="V",1,-1)*IF($Q898="Fixo",(DB898-INDEX('Curva Forward'!$C$5:$AN$13,MATCH(CONCATENATE(BD_COMERCIAL!$K898," ",BD_COMERCIAL!$L898),'Curva Forward'!$B$5:$B$13,0),MATCH(FZ$4,'Curva Forward'!$C$4:$AN$4,0))),DB898)</f>
        <v>0</v>
      </c>
      <c r="GA898" s="200">
        <f>AO898*AO$2*IF($FC898="V",1,-1)*IF($Q898="Fixo",(DC898-INDEX('Curva Forward'!$C$5:$AN$13,MATCH(CONCATENATE(BD_COMERCIAL!$K898," ",BD_COMERCIAL!$L898),'Curva Forward'!$B$5:$B$13,0),MATCH(GA$4,'Curva Forward'!$C$4:$AN$4,0))),DC898)</f>
        <v>0</v>
      </c>
      <c r="GB898" s="200">
        <f>AP898*AP$2*IF($FC898="V",1,-1)*IF($Q898="Fixo",(DD898-INDEX('Curva Forward'!$C$5:$AN$13,MATCH(CONCATENATE(BD_COMERCIAL!$K898," ",BD_COMERCIAL!$L898),'Curva Forward'!$B$5:$B$13,0),MATCH(GB$4,'Curva Forward'!$C$4:$AN$4,0))),DD898)</f>
        <v>0</v>
      </c>
      <c r="GC898" s="200">
        <f>AQ898*AQ$2*IF($FC898="V",1,-1)*IF($Q898="Fixo",(DE898-INDEX('Curva Forward'!$C$5:$AN$13,MATCH(CONCATENATE(BD_COMERCIAL!$K898," ",BD_COMERCIAL!$L898),'Curva Forward'!$B$5:$B$13,0),MATCH(GC$4,'Curva Forward'!$C$4:$AN$4,0))),DE898)</f>
        <v>0</v>
      </c>
      <c r="GD898" s="200">
        <f>AR898*AR$2*IF($FC898="V",1,-1)*IF($Q898="Fixo",(DF898-INDEX('Curva Forward'!$C$5:$AN$13,MATCH(CONCATENATE(BD_COMERCIAL!$K898," ",BD_COMERCIAL!$L898),'Curva Forward'!$B$5:$B$13,0),MATCH(GD$4,'Curva Forward'!$C$4:$AN$4,0))),DF898)</f>
        <v>0</v>
      </c>
      <c r="GE898" s="200">
        <f>AS898*AS$2*IF($FC898="V",1,-1)*IF($Q898="Fixo",(DG898-INDEX('Curva Forward'!$C$5:$AN$13,MATCH(CONCATENATE(BD_COMERCIAL!$K898," ",BD_COMERCIAL!$L898),'Curva Forward'!$B$5:$B$13,0),MATCH(GE$4,'Curva Forward'!$C$4:$AN$4,0))),DG898)</f>
        <v>0</v>
      </c>
      <c r="GF898" s="200">
        <f>AT898*AT$2*IF($FC898="V",1,-1)*IF($Q898="Fixo",(DH898-INDEX('Curva Forward'!$C$5:$AN$13,MATCH(CONCATENATE(BD_COMERCIAL!$K898," ",BD_COMERCIAL!$L898),'Curva Forward'!$B$5:$B$13,0),MATCH(GF$4,'Curva Forward'!$C$4:$AN$4,0))),DH898)</f>
        <v>0</v>
      </c>
      <c r="GG898" s="200">
        <f>AU898*AU$2*IF($FC898="V",1,-1)*IF($Q898="Fixo",(DI898-INDEX('Curva Forward'!$C$5:$AN$13,MATCH(CONCATENATE(BD_COMERCIAL!$K898," ",BD_COMERCIAL!$L898),'Curva Forward'!$B$5:$B$13,0),MATCH(GG$4,'Curva Forward'!$C$4:$AN$4,0))),DI898)</f>
        <v>0</v>
      </c>
      <c r="GH898" s="200">
        <f>AV898*AV$2*IF($FC898="V",1,-1)*IF($Q898="Fixo",(DJ898-INDEX('Curva Forward'!$C$5:$AN$13,MATCH(CONCATENATE(BD_COMERCIAL!$K898," ",BD_COMERCIAL!$L898),'Curva Forward'!$B$5:$B$13,0),MATCH(GH$4,'Curva Forward'!$C$4:$AN$4,0))),DJ898)</f>
        <v>0</v>
      </c>
      <c r="GI898" s="200">
        <f>AW898*AW$2*IF($FC898="V",1,-1)*IF($Q898="Fixo",(DK898-INDEX('Curva Forward'!$C$5:$AN$13,MATCH(CONCATENATE(BD_COMERCIAL!$K898," ",BD_COMERCIAL!$L898),'Curva Forward'!$B$5:$B$13,0),MATCH(GI$4,'Curva Forward'!$C$4:$AN$4,0))),DK898)</f>
        <v>0</v>
      </c>
      <c r="GJ898" s="200">
        <f>AX898*AX$2*IF($FC898="V",1,-1)*IF($Q898="Fixo",(DL898-INDEX('Curva Forward'!$C$5:$AN$13,MATCH(CONCATENATE(BD_COMERCIAL!$K898," ",BD_COMERCIAL!$L898),'Curva Forward'!$B$5:$B$13,0),MATCH(GJ$4,'Curva Forward'!$C$4:$AN$4,0))),DL898)</f>
        <v>0</v>
      </c>
      <c r="GK898" s="200">
        <f>AY898*AY$2*IF($FC898="V",1,-1)*IF($Q898="Fixo",(DM898-INDEX('Curva Forward'!$C$5:$AN$13,MATCH(CONCATENATE(BD_COMERCIAL!$K898," ",BD_COMERCIAL!$L898),'Curva Forward'!$B$5:$B$13,0),MATCH(GK$4,'Curva Forward'!$C$4:$AN$4,0))),DM898)</f>
        <v>0</v>
      </c>
      <c r="GL898" s="200">
        <f>IF(EZ898="",0,CL898*CL$2*IF($FC898="V",1,-1)*IF($Q898="Fixo",(EZ898-INDEX('Curva Forward'!$C$5:$AN$13,MATCH(CONCATENATE(BD_COMERCIAL!$K898," ",BD_COMERCIAL!$L898),'Curva Forward'!$B$5:$B$13,0),MATCH(GL$4,'Curva Forward'!$C$4:$AN$4,0))),EZ898))</f>
        <v>0</v>
      </c>
      <c r="GM898" s="200">
        <f>IF(FA898="",0,CM898*CM$2*IF($FC898="V",1,-1)*IF($Q898="Fixo",(FA898-INDEX('Curva Forward'!$C$5:$AN$13,MATCH(CONCATENATE(BD_COMERCIAL!$K898," ",BD_COMERCIAL!$L898),'Curva Forward'!$B$5:$B$13,0),MATCH(GM$4,'Curva Forward'!$C$4:$AN$4,0))),FA898))</f>
        <v>0</v>
      </c>
      <c r="GN898" s="200">
        <f>IF(FB898="",0,CN898*CN$2*IF($FC898="V",1,-1)*IF($Q898="Fixo",(FB898-INDEX('Curva Forward'!$C$5:$AN$13,MATCH(CONCATENATE(BD_COMERCIAL!$K898," ",BD_COMERCIAL!$L898),'Curva Forward'!$B$5:$B$13,0),MATCH(GN$4,'Curva Forward'!$C$4:$AN$4,0))),FB898))</f>
        <v>0</v>
      </c>
      <c r="GO898" s="201">
        <f t="shared" ca="1" si="287"/>
        <v>0</v>
      </c>
      <c r="GP898" s="201">
        <f t="shared" ca="1" si="288"/>
        <v>0</v>
      </c>
    </row>
    <row r="899" spans="1:198" ht="15" customHeight="1" x14ac:dyDescent="0.25">
      <c r="A899" s="6"/>
      <c r="B899" s="7"/>
      <c r="C899" s="8"/>
      <c r="D899" s="9"/>
      <c r="E899" s="9"/>
      <c r="F899" s="113"/>
      <c r="G899" s="10"/>
      <c r="H899" s="113"/>
      <c r="I899" s="9"/>
      <c r="J899" s="166"/>
      <c r="K899" s="10"/>
      <c r="L899" s="84"/>
      <c r="M899" s="11"/>
      <c r="N899" s="12"/>
      <c r="O899" s="10"/>
      <c r="P899" s="84"/>
      <c r="Q899" s="84"/>
      <c r="R899" s="10"/>
      <c r="S899" s="14"/>
      <c r="T899" s="11"/>
      <c r="U899" s="12"/>
      <c r="V899" s="257" t="str">
        <f ca="1">IF(U899="","",
IF(U899="NA","",
IFERROR(VLOOKUP(EOMONTH(M899,-2)+1,IPCA!$A:$B,2,0),
VLOOKUP(EOMONTH(TODAY(),-2)+1,IPCA!$A:$B,2,0))/
VLOOKUP(EOMONTH(U899,-2)+1,IPCA!$A:$B,2,0)*
P899))</f>
        <v/>
      </c>
      <c r="W899" s="84"/>
      <c r="X899" s="13"/>
      <c r="Y899" s="166"/>
      <c r="AA899" s="108"/>
      <c r="AB899" s="15"/>
      <c r="AM899" s="6"/>
      <c r="AN899" s="15"/>
      <c r="AY899" s="6"/>
      <c r="AZ899" s="15"/>
      <c r="BK899" s="6"/>
      <c r="BL899" s="15"/>
      <c r="BW899" s="6"/>
      <c r="BX899" s="15"/>
      <c r="CI899" s="6"/>
      <c r="CJ899" s="16" t="str">
        <f t="shared" si="277"/>
        <v/>
      </c>
      <c r="CK899" s="16" t="str">
        <f t="shared" si="278"/>
        <v/>
      </c>
      <c r="CL899" s="16" t="str">
        <f t="shared" si="279"/>
        <v/>
      </c>
      <c r="CM899" s="16" t="str">
        <f t="shared" si="280"/>
        <v/>
      </c>
      <c r="CN899" s="16" t="str">
        <f t="shared" si="281"/>
        <v/>
      </c>
      <c r="CO899" s="18"/>
      <c r="CP899" s="15"/>
      <c r="DA899" s="6"/>
      <c r="DB899" s="15"/>
      <c r="DM899" s="6"/>
      <c r="DN899" s="15"/>
      <c r="DY899" s="6"/>
      <c r="DZ899" s="15"/>
      <c r="EK899" s="6"/>
      <c r="EL899" s="15"/>
      <c r="EW899" s="6"/>
      <c r="EX899" s="16" t="str">
        <f t="shared" si="272"/>
        <v/>
      </c>
      <c r="EY899" s="16" t="str">
        <f t="shared" si="273"/>
        <v/>
      </c>
      <c r="EZ899" s="16" t="str">
        <f t="shared" si="274"/>
        <v/>
      </c>
      <c r="FA899" s="16" t="str">
        <f t="shared" si="275"/>
        <v/>
      </c>
      <c r="FB899" s="160" t="str">
        <f t="shared" si="276"/>
        <v/>
      </c>
      <c r="FD899" s="20"/>
      <c r="FE899"/>
      <c r="FH899" s="284">
        <f t="shared" ca="1" si="282"/>
        <v>0</v>
      </c>
      <c r="FI899" s="208">
        <f t="shared" si="283"/>
        <v>0</v>
      </c>
      <c r="FK899">
        <f t="shared" si="284"/>
        <v>0</v>
      </c>
      <c r="FL899" s="201">
        <f t="shared" ca="1" si="285"/>
        <v>0</v>
      </c>
      <c r="FM899" s="201">
        <f t="shared" ca="1" si="286"/>
        <v>0</v>
      </c>
      <c r="FN899" s="200">
        <f>AB899*AB$2*IF($FC899="V",1,-1)*IF($Q899="Fixo",(CP899-INDEX('Curva Forward'!$C$5:$AN$13,MATCH(CONCATENATE(BD_COMERCIAL!$K899," ",BD_COMERCIAL!$L899),'Curva Forward'!$B$5:$B$13,0),MATCH(FN$4,'Curva Forward'!$C$4:$AN$4,0))),CP899)</f>
        <v>0</v>
      </c>
      <c r="FO899" s="200">
        <f>AC899*AC$2*IF($FC899="V",1,-1)*IF($Q899="Fixo",(CQ899-INDEX('Curva Forward'!$C$5:$AN$13,MATCH(CONCATENATE(BD_COMERCIAL!$K899," ",BD_COMERCIAL!$L899),'Curva Forward'!$B$5:$B$13,0),MATCH(FO$4,'Curva Forward'!$C$4:$AN$4,0))),CQ899)</f>
        <v>0</v>
      </c>
      <c r="FP899" s="200">
        <f>AD899*AD$2*IF($FC899="V",1,-1)*IF($Q899="Fixo",(CR899-INDEX('Curva Forward'!$C$5:$AN$13,MATCH(CONCATENATE(BD_COMERCIAL!$K899," ",BD_COMERCIAL!$L899),'Curva Forward'!$B$5:$B$13,0),MATCH(FP$4,'Curva Forward'!$C$4:$AN$4,0))),CR899)</f>
        <v>0</v>
      </c>
      <c r="FQ899" s="200">
        <f>AE899*AE$2*IF($FC899="V",1,-1)*IF($Q899="Fixo",(CS899-INDEX('Curva Forward'!$C$5:$AN$13,MATCH(CONCATENATE(BD_COMERCIAL!$K899," ",BD_COMERCIAL!$L899),'Curva Forward'!$B$5:$B$13,0),MATCH(FQ$4,'Curva Forward'!$C$4:$AN$4,0))),CS899)</f>
        <v>0</v>
      </c>
      <c r="FR899" s="200">
        <f>AF899*AF$2*IF($FC899="V",1,-1)*IF($Q899="Fixo",(CT899-INDEX('Curva Forward'!$C$5:$AN$13,MATCH(CONCATENATE(BD_COMERCIAL!$K899," ",BD_COMERCIAL!$L899),'Curva Forward'!$B$5:$B$13,0),MATCH(FR$4,'Curva Forward'!$C$4:$AN$4,0))),CT899)</f>
        <v>0</v>
      </c>
      <c r="FS899" s="200">
        <f>AG899*AG$2*IF($FC899="V",1,-1)*IF($Q899="Fixo",(CU899-INDEX('Curva Forward'!$C$5:$AN$13,MATCH(CONCATENATE(BD_COMERCIAL!$K899," ",BD_COMERCIAL!$L899),'Curva Forward'!$B$5:$B$13,0),MATCH(FS$4,'Curva Forward'!$C$4:$AN$4,0))),CU899)</f>
        <v>0</v>
      </c>
      <c r="FT899" s="200">
        <f>AH899*AH$2*IF($FC899="V",1,-1)*IF($Q899="Fixo",(CV899-INDEX('Curva Forward'!$C$5:$AN$13,MATCH(CONCATENATE(BD_COMERCIAL!$K899," ",BD_COMERCIAL!$L899),'Curva Forward'!$B$5:$B$13,0),MATCH(FT$4,'Curva Forward'!$C$4:$AN$4,0))),CV899)</f>
        <v>0</v>
      </c>
      <c r="FU899" s="200">
        <f>AI899*AI$2*IF($FC899="V",1,-1)*IF($Q899="Fixo",(CW899-INDEX('Curva Forward'!$C$5:$AN$13,MATCH(CONCATENATE(BD_COMERCIAL!$K899," ",BD_COMERCIAL!$L899),'Curva Forward'!$B$5:$B$13,0),MATCH(FU$4,'Curva Forward'!$C$4:$AN$4,0))),CW899)</f>
        <v>0</v>
      </c>
      <c r="FV899" s="200">
        <f>AJ899*AJ$2*IF($FC899="V",1,-1)*IF($Q899="Fixo",(CX899-INDEX('Curva Forward'!$C$5:$AN$13,MATCH(CONCATENATE(BD_COMERCIAL!$K899," ",BD_COMERCIAL!$L899),'Curva Forward'!$B$5:$B$13,0),MATCH(FV$4,'Curva Forward'!$C$4:$AN$4,0))),CX899)</f>
        <v>0</v>
      </c>
      <c r="FW899" s="200">
        <f>AK899*AK$2*IF($FC899="V",1,-1)*IF($Q899="Fixo",(CY899-INDEX('Curva Forward'!$C$5:$AN$13,MATCH(CONCATENATE(BD_COMERCIAL!$K899," ",BD_COMERCIAL!$L899),'Curva Forward'!$B$5:$B$13,0),MATCH(FW$4,'Curva Forward'!$C$4:$AN$4,0))),CY899)</f>
        <v>0</v>
      </c>
      <c r="FX899" s="200">
        <f>AL899*AL$2*IF($FC899="V",1,-1)*IF($Q899="Fixo",(CZ899-INDEX('Curva Forward'!$C$5:$AN$13,MATCH(CONCATENATE(BD_COMERCIAL!$K899," ",BD_COMERCIAL!$L899),'Curva Forward'!$B$5:$B$13,0),MATCH(FX$4,'Curva Forward'!$C$4:$AN$4,0))),CZ899)</f>
        <v>0</v>
      </c>
      <c r="FY899" s="200">
        <f>AM899*AM$2*IF($FC899="V",1,-1)*IF($Q899="Fixo",(DA899-INDEX('Curva Forward'!$C$5:$AN$13,MATCH(CONCATENATE(BD_COMERCIAL!$K899," ",BD_COMERCIAL!$L899),'Curva Forward'!$B$5:$B$13,0),MATCH(FY$4,'Curva Forward'!$C$4:$AN$4,0))),DA899)</f>
        <v>0</v>
      </c>
      <c r="FZ899" s="200">
        <f>AN899*AN$2*IF($FC899="V",1,-1)*IF($Q899="Fixo",(DB899-INDEX('Curva Forward'!$C$5:$AN$13,MATCH(CONCATENATE(BD_COMERCIAL!$K899," ",BD_COMERCIAL!$L899),'Curva Forward'!$B$5:$B$13,0),MATCH(FZ$4,'Curva Forward'!$C$4:$AN$4,0))),DB899)</f>
        <v>0</v>
      </c>
      <c r="GA899" s="200">
        <f>AO899*AO$2*IF($FC899="V",1,-1)*IF($Q899="Fixo",(DC899-INDEX('Curva Forward'!$C$5:$AN$13,MATCH(CONCATENATE(BD_COMERCIAL!$K899," ",BD_COMERCIAL!$L899),'Curva Forward'!$B$5:$B$13,0),MATCH(GA$4,'Curva Forward'!$C$4:$AN$4,0))),DC899)</f>
        <v>0</v>
      </c>
      <c r="GB899" s="200">
        <f>AP899*AP$2*IF($FC899="V",1,-1)*IF($Q899="Fixo",(DD899-INDEX('Curva Forward'!$C$5:$AN$13,MATCH(CONCATENATE(BD_COMERCIAL!$K899," ",BD_COMERCIAL!$L899),'Curva Forward'!$B$5:$B$13,0),MATCH(GB$4,'Curva Forward'!$C$4:$AN$4,0))),DD899)</f>
        <v>0</v>
      </c>
      <c r="GC899" s="200">
        <f>AQ899*AQ$2*IF($FC899="V",1,-1)*IF($Q899="Fixo",(DE899-INDEX('Curva Forward'!$C$5:$AN$13,MATCH(CONCATENATE(BD_COMERCIAL!$K899," ",BD_COMERCIAL!$L899),'Curva Forward'!$B$5:$B$13,0),MATCH(GC$4,'Curva Forward'!$C$4:$AN$4,0))),DE899)</f>
        <v>0</v>
      </c>
      <c r="GD899" s="200">
        <f>AR899*AR$2*IF($FC899="V",1,-1)*IF($Q899="Fixo",(DF899-INDEX('Curva Forward'!$C$5:$AN$13,MATCH(CONCATENATE(BD_COMERCIAL!$K899," ",BD_COMERCIAL!$L899),'Curva Forward'!$B$5:$B$13,0),MATCH(GD$4,'Curva Forward'!$C$4:$AN$4,0))),DF899)</f>
        <v>0</v>
      </c>
      <c r="GE899" s="200">
        <f>AS899*AS$2*IF($FC899="V",1,-1)*IF($Q899="Fixo",(DG899-INDEX('Curva Forward'!$C$5:$AN$13,MATCH(CONCATENATE(BD_COMERCIAL!$K899," ",BD_COMERCIAL!$L899),'Curva Forward'!$B$5:$B$13,0),MATCH(GE$4,'Curva Forward'!$C$4:$AN$4,0))),DG899)</f>
        <v>0</v>
      </c>
      <c r="GF899" s="200">
        <f>AT899*AT$2*IF($FC899="V",1,-1)*IF($Q899="Fixo",(DH899-INDEX('Curva Forward'!$C$5:$AN$13,MATCH(CONCATENATE(BD_COMERCIAL!$K899," ",BD_COMERCIAL!$L899),'Curva Forward'!$B$5:$B$13,0),MATCH(GF$4,'Curva Forward'!$C$4:$AN$4,0))),DH899)</f>
        <v>0</v>
      </c>
      <c r="GG899" s="200">
        <f>AU899*AU$2*IF($FC899="V",1,-1)*IF($Q899="Fixo",(DI899-INDEX('Curva Forward'!$C$5:$AN$13,MATCH(CONCATENATE(BD_COMERCIAL!$K899," ",BD_COMERCIAL!$L899),'Curva Forward'!$B$5:$B$13,0),MATCH(GG$4,'Curva Forward'!$C$4:$AN$4,0))),DI899)</f>
        <v>0</v>
      </c>
      <c r="GH899" s="200">
        <f>AV899*AV$2*IF($FC899="V",1,-1)*IF($Q899="Fixo",(DJ899-INDEX('Curva Forward'!$C$5:$AN$13,MATCH(CONCATENATE(BD_COMERCIAL!$K899," ",BD_COMERCIAL!$L899),'Curva Forward'!$B$5:$B$13,0),MATCH(GH$4,'Curva Forward'!$C$4:$AN$4,0))),DJ899)</f>
        <v>0</v>
      </c>
      <c r="GI899" s="200">
        <f>AW899*AW$2*IF($FC899="V",1,-1)*IF($Q899="Fixo",(DK899-INDEX('Curva Forward'!$C$5:$AN$13,MATCH(CONCATENATE(BD_COMERCIAL!$K899," ",BD_COMERCIAL!$L899),'Curva Forward'!$B$5:$B$13,0),MATCH(GI$4,'Curva Forward'!$C$4:$AN$4,0))),DK899)</f>
        <v>0</v>
      </c>
      <c r="GJ899" s="200">
        <f>AX899*AX$2*IF($FC899="V",1,-1)*IF($Q899="Fixo",(DL899-INDEX('Curva Forward'!$C$5:$AN$13,MATCH(CONCATENATE(BD_COMERCIAL!$K899," ",BD_COMERCIAL!$L899),'Curva Forward'!$B$5:$B$13,0),MATCH(GJ$4,'Curva Forward'!$C$4:$AN$4,0))),DL899)</f>
        <v>0</v>
      </c>
      <c r="GK899" s="200">
        <f>AY899*AY$2*IF($FC899="V",1,-1)*IF($Q899="Fixo",(DM899-INDEX('Curva Forward'!$C$5:$AN$13,MATCH(CONCATENATE(BD_COMERCIAL!$K899," ",BD_COMERCIAL!$L899),'Curva Forward'!$B$5:$B$13,0),MATCH(GK$4,'Curva Forward'!$C$4:$AN$4,0))),DM899)</f>
        <v>0</v>
      </c>
      <c r="GL899" s="200">
        <f>IF(EZ899="",0,CL899*CL$2*IF($FC899="V",1,-1)*IF($Q899="Fixo",(EZ899-INDEX('Curva Forward'!$C$5:$AN$13,MATCH(CONCATENATE(BD_COMERCIAL!$K899," ",BD_COMERCIAL!$L899),'Curva Forward'!$B$5:$B$13,0),MATCH(GL$4,'Curva Forward'!$C$4:$AN$4,0))),EZ899))</f>
        <v>0</v>
      </c>
      <c r="GM899" s="200">
        <f>IF(FA899="",0,CM899*CM$2*IF($FC899="V",1,-1)*IF($Q899="Fixo",(FA899-INDEX('Curva Forward'!$C$5:$AN$13,MATCH(CONCATENATE(BD_COMERCIAL!$K899," ",BD_COMERCIAL!$L899),'Curva Forward'!$B$5:$B$13,0),MATCH(GM$4,'Curva Forward'!$C$4:$AN$4,0))),FA899))</f>
        <v>0</v>
      </c>
      <c r="GN899" s="200">
        <f>IF(FB899="",0,CN899*CN$2*IF($FC899="V",1,-1)*IF($Q899="Fixo",(FB899-INDEX('Curva Forward'!$C$5:$AN$13,MATCH(CONCATENATE(BD_COMERCIAL!$K899," ",BD_COMERCIAL!$L899),'Curva Forward'!$B$5:$B$13,0),MATCH(GN$4,'Curva Forward'!$C$4:$AN$4,0))),FB899))</f>
        <v>0</v>
      </c>
      <c r="GO899" s="201">
        <f t="shared" ca="1" si="287"/>
        <v>0</v>
      </c>
      <c r="GP899" s="201">
        <f t="shared" ca="1" si="288"/>
        <v>0</v>
      </c>
    </row>
    <row r="900" spans="1:198" ht="15" customHeight="1" x14ac:dyDescent="0.25">
      <c r="A900" s="6"/>
      <c r="B900" s="7"/>
      <c r="C900" s="8"/>
      <c r="D900" s="9"/>
      <c r="E900" s="9"/>
      <c r="F900" s="113"/>
      <c r="G900" s="10"/>
      <c r="H900" s="113"/>
      <c r="I900" s="9"/>
      <c r="J900" s="166"/>
      <c r="K900" s="10"/>
      <c r="L900" s="84"/>
      <c r="M900" s="11"/>
      <c r="N900" s="12"/>
      <c r="O900" s="10"/>
      <c r="P900" s="84"/>
      <c r="Q900" s="84"/>
      <c r="R900" s="10"/>
      <c r="S900" s="14"/>
      <c r="T900" s="11"/>
      <c r="U900" s="12"/>
      <c r="V900" s="257" t="str">
        <f ca="1">IF(U900="","",
IF(U900="NA","",
IFERROR(VLOOKUP(EOMONTH(M900,-2)+1,IPCA!$A:$B,2,0),
VLOOKUP(EOMONTH(TODAY(),-2)+1,IPCA!$A:$B,2,0))/
VLOOKUP(EOMONTH(U900,-2)+1,IPCA!$A:$B,2,0)*
P900))</f>
        <v/>
      </c>
      <c r="W900" s="84"/>
      <c r="X900" s="13"/>
      <c r="Y900" s="166"/>
      <c r="AA900" s="108"/>
      <c r="AB900" s="15"/>
      <c r="AM900" s="6"/>
      <c r="AN900" s="15"/>
      <c r="AY900" s="6"/>
      <c r="AZ900" s="15"/>
      <c r="BK900" s="6"/>
      <c r="BL900" s="15"/>
      <c r="BW900" s="6"/>
      <c r="BX900" s="15"/>
      <c r="CI900" s="6"/>
      <c r="CJ900" s="16" t="str">
        <f t="shared" si="277"/>
        <v/>
      </c>
      <c r="CK900" s="16" t="str">
        <f t="shared" si="278"/>
        <v/>
      </c>
      <c r="CL900" s="16" t="str">
        <f t="shared" si="279"/>
        <v/>
      </c>
      <c r="CM900" s="16" t="str">
        <f t="shared" si="280"/>
        <v/>
      </c>
      <c r="CN900" s="16" t="str">
        <f t="shared" si="281"/>
        <v/>
      </c>
      <c r="CO900" s="18"/>
      <c r="CP900" s="15"/>
      <c r="DA900" s="6"/>
      <c r="DB900" s="15"/>
      <c r="DM900" s="6"/>
      <c r="DN900" s="15"/>
      <c r="DY900" s="6"/>
      <c r="DZ900" s="15"/>
      <c r="EK900" s="6"/>
      <c r="EL900" s="15"/>
      <c r="EW900" s="6"/>
      <c r="EX900" s="16" t="str">
        <f t="shared" si="272"/>
        <v/>
      </c>
      <c r="EY900" s="16" t="str">
        <f t="shared" si="273"/>
        <v/>
      </c>
      <c r="EZ900" s="16" t="str">
        <f t="shared" si="274"/>
        <v/>
      </c>
      <c r="FA900" s="16" t="str">
        <f t="shared" si="275"/>
        <v/>
      </c>
      <c r="FB900" s="160" t="str">
        <f t="shared" si="276"/>
        <v/>
      </c>
      <c r="FD900" s="20"/>
      <c r="FE900"/>
      <c r="FH900" s="284">
        <f t="shared" ca="1" si="282"/>
        <v>0</v>
      </c>
      <c r="FI900" s="208">
        <f t="shared" si="283"/>
        <v>0</v>
      </c>
      <c r="FK900">
        <f t="shared" si="284"/>
        <v>0</v>
      </c>
      <c r="FL900" s="201">
        <f t="shared" ca="1" si="285"/>
        <v>0</v>
      </c>
      <c r="FM900" s="201">
        <f t="shared" ca="1" si="286"/>
        <v>0</v>
      </c>
      <c r="FN900" s="200">
        <f>AB900*AB$2*IF($FC900="V",1,-1)*IF($Q900="Fixo",(CP900-INDEX('Curva Forward'!$C$5:$AN$13,MATCH(CONCATENATE(BD_COMERCIAL!$K900," ",BD_COMERCIAL!$L900),'Curva Forward'!$B$5:$B$13,0),MATCH(FN$4,'Curva Forward'!$C$4:$AN$4,0))),CP900)</f>
        <v>0</v>
      </c>
      <c r="FO900" s="200">
        <f>AC900*AC$2*IF($FC900="V",1,-1)*IF($Q900="Fixo",(CQ900-INDEX('Curva Forward'!$C$5:$AN$13,MATCH(CONCATENATE(BD_COMERCIAL!$K900," ",BD_COMERCIAL!$L900),'Curva Forward'!$B$5:$B$13,0),MATCH(FO$4,'Curva Forward'!$C$4:$AN$4,0))),CQ900)</f>
        <v>0</v>
      </c>
      <c r="FP900" s="200">
        <f>AD900*AD$2*IF($FC900="V",1,-1)*IF($Q900="Fixo",(CR900-INDEX('Curva Forward'!$C$5:$AN$13,MATCH(CONCATENATE(BD_COMERCIAL!$K900," ",BD_COMERCIAL!$L900),'Curva Forward'!$B$5:$B$13,0),MATCH(FP$4,'Curva Forward'!$C$4:$AN$4,0))),CR900)</f>
        <v>0</v>
      </c>
      <c r="FQ900" s="200">
        <f>AE900*AE$2*IF($FC900="V",1,-1)*IF($Q900="Fixo",(CS900-INDEX('Curva Forward'!$C$5:$AN$13,MATCH(CONCATENATE(BD_COMERCIAL!$K900," ",BD_COMERCIAL!$L900),'Curva Forward'!$B$5:$B$13,0),MATCH(FQ$4,'Curva Forward'!$C$4:$AN$4,0))),CS900)</f>
        <v>0</v>
      </c>
      <c r="FR900" s="200">
        <f>AF900*AF$2*IF($FC900="V",1,-1)*IF($Q900="Fixo",(CT900-INDEX('Curva Forward'!$C$5:$AN$13,MATCH(CONCATENATE(BD_COMERCIAL!$K900," ",BD_COMERCIAL!$L900),'Curva Forward'!$B$5:$B$13,0),MATCH(FR$4,'Curva Forward'!$C$4:$AN$4,0))),CT900)</f>
        <v>0</v>
      </c>
      <c r="FS900" s="200">
        <f>AG900*AG$2*IF($FC900="V",1,-1)*IF($Q900="Fixo",(CU900-INDEX('Curva Forward'!$C$5:$AN$13,MATCH(CONCATENATE(BD_COMERCIAL!$K900," ",BD_COMERCIAL!$L900),'Curva Forward'!$B$5:$B$13,0),MATCH(FS$4,'Curva Forward'!$C$4:$AN$4,0))),CU900)</f>
        <v>0</v>
      </c>
      <c r="FT900" s="200">
        <f>AH900*AH$2*IF($FC900="V",1,-1)*IF($Q900="Fixo",(CV900-INDEX('Curva Forward'!$C$5:$AN$13,MATCH(CONCATENATE(BD_COMERCIAL!$K900," ",BD_COMERCIAL!$L900),'Curva Forward'!$B$5:$B$13,0),MATCH(FT$4,'Curva Forward'!$C$4:$AN$4,0))),CV900)</f>
        <v>0</v>
      </c>
      <c r="FU900" s="200">
        <f>AI900*AI$2*IF($FC900="V",1,-1)*IF($Q900="Fixo",(CW900-INDEX('Curva Forward'!$C$5:$AN$13,MATCH(CONCATENATE(BD_COMERCIAL!$K900," ",BD_COMERCIAL!$L900),'Curva Forward'!$B$5:$B$13,0),MATCH(FU$4,'Curva Forward'!$C$4:$AN$4,0))),CW900)</f>
        <v>0</v>
      </c>
      <c r="FV900" s="200">
        <f>AJ900*AJ$2*IF($FC900="V",1,-1)*IF($Q900="Fixo",(CX900-INDEX('Curva Forward'!$C$5:$AN$13,MATCH(CONCATENATE(BD_COMERCIAL!$K900," ",BD_COMERCIAL!$L900),'Curva Forward'!$B$5:$B$13,0),MATCH(FV$4,'Curva Forward'!$C$4:$AN$4,0))),CX900)</f>
        <v>0</v>
      </c>
      <c r="FW900" s="200">
        <f>AK900*AK$2*IF($FC900="V",1,-1)*IF($Q900="Fixo",(CY900-INDEX('Curva Forward'!$C$5:$AN$13,MATCH(CONCATENATE(BD_COMERCIAL!$K900," ",BD_COMERCIAL!$L900),'Curva Forward'!$B$5:$B$13,0),MATCH(FW$4,'Curva Forward'!$C$4:$AN$4,0))),CY900)</f>
        <v>0</v>
      </c>
      <c r="FX900" s="200">
        <f>AL900*AL$2*IF($FC900="V",1,-1)*IF($Q900="Fixo",(CZ900-INDEX('Curva Forward'!$C$5:$AN$13,MATCH(CONCATENATE(BD_COMERCIAL!$K900," ",BD_COMERCIAL!$L900),'Curva Forward'!$B$5:$B$13,0),MATCH(FX$4,'Curva Forward'!$C$4:$AN$4,0))),CZ900)</f>
        <v>0</v>
      </c>
      <c r="FY900" s="200">
        <f>AM900*AM$2*IF($FC900="V",1,-1)*IF($Q900="Fixo",(DA900-INDEX('Curva Forward'!$C$5:$AN$13,MATCH(CONCATENATE(BD_COMERCIAL!$K900," ",BD_COMERCIAL!$L900),'Curva Forward'!$B$5:$B$13,0),MATCH(FY$4,'Curva Forward'!$C$4:$AN$4,0))),DA900)</f>
        <v>0</v>
      </c>
      <c r="FZ900" s="200">
        <f>AN900*AN$2*IF($FC900="V",1,-1)*IF($Q900="Fixo",(DB900-INDEX('Curva Forward'!$C$5:$AN$13,MATCH(CONCATENATE(BD_COMERCIAL!$K900," ",BD_COMERCIAL!$L900),'Curva Forward'!$B$5:$B$13,0),MATCH(FZ$4,'Curva Forward'!$C$4:$AN$4,0))),DB900)</f>
        <v>0</v>
      </c>
      <c r="GA900" s="200">
        <f>AO900*AO$2*IF($FC900="V",1,-1)*IF($Q900="Fixo",(DC900-INDEX('Curva Forward'!$C$5:$AN$13,MATCH(CONCATENATE(BD_COMERCIAL!$K900," ",BD_COMERCIAL!$L900),'Curva Forward'!$B$5:$B$13,0),MATCH(GA$4,'Curva Forward'!$C$4:$AN$4,0))),DC900)</f>
        <v>0</v>
      </c>
      <c r="GB900" s="200">
        <f>AP900*AP$2*IF($FC900="V",1,-1)*IF($Q900="Fixo",(DD900-INDEX('Curva Forward'!$C$5:$AN$13,MATCH(CONCATENATE(BD_COMERCIAL!$K900," ",BD_COMERCIAL!$L900),'Curva Forward'!$B$5:$B$13,0),MATCH(GB$4,'Curva Forward'!$C$4:$AN$4,0))),DD900)</f>
        <v>0</v>
      </c>
      <c r="GC900" s="200">
        <f>AQ900*AQ$2*IF($FC900="V",1,-1)*IF($Q900="Fixo",(DE900-INDEX('Curva Forward'!$C$5:$AN$13,MATCH(CONCATENATE(BD_COMERCIAL!$K900," ",BD_COMERCIAL!$L900),'Curva Forward'!$B$5:$B$13,0),MATCH(GC$4,'Curva Forward'!$C$4:$AN$4,0))),DE900)</f>
        <v>0</v>
      </c>
      <c r="GD900" s="200">
        <f>AR900*AR$2*IF($FC900="V",1,-1)*IF($Q900="Fixo",(DF900-INDEX('Curva Forward'!$C$5:$AN$13,MATCH(CONCATENATE(BD_COMERCIAL!$K900," ",BD_COMERCIAL!$L900),'Curva Forward'!$B$5:$B$13,0),MATCH(GD$4,'Curva Forward'!$C$4:$AN$4,0))),DF900)</f>
        <v>0</v>
      </c>
      <c r="GE900" s="200">
        <f>AS900*AS$2*IF($FC900="V",1,-1)*IF($Q900="Fixo",(DG900-INDEX('Curva Forward'!$C$5:$AN$13,MATCH(CONCATENATE(BD_COMERCIAL!$K900," ",BD_COMERCIAL!$L900),'Curva Forward'!$B$5:$B$13,0),MATCH(GE$4,'Curva Forward'!$C$4:$AN$4,0))),DG900)</f>
        <v>0</v>
      </c>
      <c r="GF900" s="200">
        <f>AT900*AT$2*IF($FC900="V",1,-1)*IF($Q900="Fixo",(DH900-INDEX('Curva Forward'!$C$5:$AN$13,MATCH(CONCATENATE(BD_COMERCIAL!$K900," ",BD_COMERCIAL!$L900),'Curva Forward'!$B$5:$B$13,0),MATCH(GF$4,'Curva Forward'!$C$4:$AN$4,0))),DH900)</f>
        <v>0</v>
      </c>
      <c r="GG900" s="200">
        <f>AU900*AU$2*IF($FC900="V",1,-1)*IF($Q900="Fixo",(DI900-INDEX('Curva Forward'!$C$5:$AN$13,MATCH(CONCATENATE(BD_COMERCIAL!$K900," ",BD_COMERCIAL!$L900),'Curva Forward'!$B$5:$B$13,0),MATCH(GG$4,'Curva Forward'!$C$4:$AN$4,0))),DI900)</f>
        <v>0</v>
      </c>
      <c r="GH900" s="200">
        <f>AV900*AV$2*IF($FC900="V",1,-1)*IF($Q900="Fixo",(DJ900-INDEX('Curva Forward'!$C$5:$AN$13,MATCH(CONCATENATE(BD_COMERCIAL!$K900," ",BD_COMERCIAL!$L900),'Curva Forward'!$B$5:$B$13,0),MATCH(GH$4,'Curva Forward'!$C$4:$AN$4,0))),DJ900)</f>
        <v>0</v>
      </c>
      <c r="GI900" s="200">
        <f>AW900*AW$2*IF($FC900="V",1,-1)*IF($Q900="Fixo",(DK900-INDEX('Curva Forward'!$C$5:$AN$13,MATCH(CONCATENATE(BD_COMERCIAL!$K900," ",BD_COMERCIAL!$L900),'Curva Forward'!$B$5:$B$13,0),MATCH(GI$4,'Curva Forward'!$C$4:$AN$4,0))),DK900)</f>
        <v>0</v>
      </c>
      <c r="GJ900" s="200">
        <f>AX900*AX$2*IF($FC900="V",1,-1)*IF($Q900="Fixo",(DL900-INDEX('Curva Forward'!$C$5:$AN$13,MATCH(CONCATENATE(BD_COMERCIAL!$K900," ",BD_COMERCIAL!$L900),'Curva Forward'!$B$5:$B$13,0),MATCH(GJ$4,'Curva Forward'!$C$4:$AN$4,0))),DL900)</f>
        <v>0</v>
      </c>
      <c r="GK900" s="200">
        <f>AY900*AY$2*IF($FC900="V",1,-1)*IF($Q900="Fixo",(DM900-INDEX('Curva Forward'!$C$5:$AN$13,MATCH(CONCATENATE(BD_COMERCIAL!$K900," ",BD_COMERCIAL!$L900),'Curva Forward'!$B$5:$B$13,0),MATCH(GK$4,'Curva Forward'!$C$4:$AN$4,0))),DM900)</f>
        <v>0</v>
      </c>
      <c r="GL900" s="200">
        <f>IF(EZ900="",0,CL900*CL$2*IF($FC900="V",1,-1)*IF($Q900="Fixo",(EZ900-INDEX('Curva Forward'!$C$5:$AN$13,MATCH(CONCATENATE(BD_COMERCIAL!$K900," ",BD_COMERCIAL!$L900),'Curva Forward'!$B$5:$B$13,0),MATCH(GL$4,'Curva Forward'!$C$4:$AN$4,0))),EZ900))</f>
        <v>0</v>
      </c>
      <c r="GM900" s="200">
        <f>IF(FA900="",0,CM900*CM$2*IF($FC900="V",1,-1)*IF($Q900="Fixo",(FA900-INDEX('Curva Forward'!$C$5:$AN$13,MATCH(CONCATENATE(BD_COMERCIAL!$K900," ",BD_COMERCIAL!$L900),'Curva Forward'!$B$5:$B$13,0),MATCH(GM$4,'Curva Forward'!$C$4:$AN$4,0))),FA900))</f>
        <v>0</v>
      </c>
      <c r="GN900" s="200">
        <f>IF(FB900="",0,CN900*CN$2*IF($FC900="V",1,-1)*IF($Q900="Fixo",(FB900-INDEX('Curva Forward'!$C$5:$AN$13,MATCH(CONCATENATE(BD_COMERCIAL!$K900," ",BD_COMERCIAL!$L900),'Curva Forward'!$B$5:$B$13,0),MATCH(GN$4,'Curva Forward'!$C$4:$AN$4,0))),FB900))</f>
        <v>0</v>
      </c>
      <c r="GO900" s="201">
        <f t="shared" ca="1" si="287"/>
        <v>0</v>
      </c>
      <c r="GP900" s="201">
        <f t="shared" ca="1" si="288"/>
        <v>0</v>
      </c>
    </row>
    <row r="901" spans="1:198" ht="15" customHeight="1" x14ac:dyDescent="0.25">
      <c r="A901" s="6"/>
      <c r="B901" s="7"/>
      <c r="C901" s="8"/>
      <c r="D901" s="9"/>
      <c r="E901" s="9"/>
      <c r="F901" s="113"/>
      <c r="G901" s="10"/>
      <c r="H901" s="113"/>
      <c r="I901" s="9"/>
      <c r="J901" s="166"/>
      <c r="K901" s="10"/>
      <c r="L901" s="84"/>
      <c r="M901" s="11"/>
      <c r="N901" s="12"/>
      <c r="O901" s="10"/>
      <c r="P901" s="84"/>
      <c r="Q901" s="84"/>
      <c r="R901" s="10"/>
      <c r="S901" s="14"/>
      <c r="T901" s="11"/>
      <c r="U901" s="12"/>
      <c r="V901" s="257" t="str">
        <f ca="1">IF(U901="","",
IF(U901="NA","",
IFERROR(VLOOKUP(EOMONTH(M901,-2)+1,IPCA!$A:$B,2,0),
VLOOKUP(EOMONTH(TODAY(),-2)+1,IPCA!$A:$B,2,0))/
VLOOKUP(EOMONTH(U901,-2)+1,IPCA!$A:$B,2,0)*
P901))</f>
        <v/>
      </c>
      <c r="W901" s="84"/>
      <c r="X901" s="13"/>
      <c r="Y901" s="166"/>
      <c r="AA901" s="108"/>
      <c r="AB901" s="15"/>
      <c r="AM901" s="6"/>
      <c r="AN901" s="15"/>
      <c r="AY901" s="6"/>
      <c r="AZ901" s="15"/>
      <c r="BK901" s="6"/>
      <c r="BL901" s="15"/>
      <c r="BW901" s="6"/>
      <c r="BX901" s="15"/>
      <c r="CI901" s="6"/>
      <c r="CJ901" s="16" t="str">
        <f t="shared" si="277"/>
        <v/>
      </c>
      <c r="CK901" s="16" t="str">
        <f t="shared" si="278"/>
        <v/>
      </c>
      <c r="CL901" s="16" t="str">
        <f t="shared" si="279"/>
        <v/>
      </c>
      <c r="CM901" s="16" t="str">
        <f t="shared" si="280"/>
        <v/>
      </c>
      <c r="CN901" s="16" t="str">
        <f t="shared" si="281"/>
        <v/>
      </c>
      <c r="CO901" s="18"/>
      <c r="CP901" s="15"/>
      <c r="DA901" s="6"/>
      <c r="DB901" s="15"/>
      <c r="DM901" s="6"/>
      <c r="DN901" s="15"/>
      <c r="DY901" s="6"/>
      <c r="DZ901" s="15"/>
      <c r="EK901" s="6"/>
      <c r="EL901" s="15"/>
      <c r="EW901" s="6"/>
      <c r="EX901" s="16" t="str">
        <f t="shared" si="272"/>
        <v/>
      </c>
      <c r="EY901" s="16" t="str">
        <f t="shared" si="273"/>
        <v/>
      </c>
      <c r="EZ901" s="16" t="str">
        <f t="shared" si="274"/>
        <v/>
      </c>
      <c r="FA901" s="16" t="str">
        <f t="shared" si="275"/>
        <v/>
      </c>
      <c r="FB901" s="160" t="str">
        <f t="shared" si="276"/>
        <v/>
      </c>
      <c r="FD901" s="20"/>
      <c r="FE901"/>
      <c r="FH901" s="284">
        <f t="shared" ca="1" si="282"/>
        <v>0</v>
      </c>
      <c r="FI901" s="208">
        <f t="shared" si="283"/>
        <v>0</v>
      </c>
      <c r="FK901">
        <f t="shared" si="284"/>
        <v>0</v>
      </c>
      <c r="FL901" s="201">
        <f t="shared" ca="1" si="285"/>
        <v>0</v>
      </c>
      <c r="FM901" s="201">
        <f t="shared" ca="1" si="286"/>
        <v>0</v>
      </c>
      <c r="FN901" s="200">
        <f>AB901*AB$2*IF($FC901="V",1,-1)*IF($Q901="Fixo",(CP901-INDEX('Curva Forward'!$C$5:$AN$13,MATCH(CONCATENATE(BD_COMERCIAL!$K901," ",BD_COMERCIAL!$L901),'Curva Forward'!$B$5:$B$13,0),MATCH(FN$4,'Curva Forward'!$C$4:$AN$4,0))),CP901)</f>
        <v>0</v>
      </c>
      <c r="FO901" s="200">
        <f>AC901*AC$2*IF($FC901="V",1,-1)*IF($Q901="Fixo",(CQ901-INDEX('Curva Forward'!$C$5:$AN$13,MATCH(CONCATENATE(BD_COMERCIAL!$K901," ",BD_COMERCIAL!$L901),'Curva Forward'!$B$5:$B$13,0),MATCH(FO$4,'Curva Forward'!$C$4:$AN$4,0))),CQ901)</f>
        <v>0</v>
      </c>
      <c r="FP901" s="200">
        <f>AD901*AD$2*IF($FC901="V",1,-1)*IF($Q901="Fixo",(CR901-INDEX('Curva Forward'!$C$5:$AN$13,MATCH(CONCATENATE(BD_COMERCIAL!$K901," ",BD_COMERCIAL!$L901),'Curva Forward'!$B$5:$B$13,0),MATCH(FP$4,'Curva Forward'!$C$4:$AN$4,0))),CR901)</f>
        <v>0</v>
      </c>
      <c r="FQ901" s="200">
        <f>AE901*AE$2*IF($FC901="V",1,-1)*IF($Q901="Fixo",(CS901-INDEX('Curva Forward'!$C$5:$AN$13,MATCH(CONCATENATE(BD_COMERCIAL!$K901," ",BD_COMERCIAL!$L901),'Curva Forward'!$B$5:$B$13,0),MATCH(FQ$4,'Curva Forward'!$C$4:$AN$4,0))),CS901)</f>
        <v>0</v>
      </c>
      <c r="FR901" s="200">
        <f>AF901*AF$2*IF($FC901="V",1,-1)*IF($Q901="Fixo",(CT901-INDEX('Curva Forward'!$C$5:$AN$13,MATCH(CONCATENATE(BD_COMERCIAL!$K901," ",BD_COMERCIAL!$L901),'Curva Forward'!$B$5:$B$13,0),MATCH(FR$4,'Curva Forward'!$C$4:$AN$4,0))),CT901)</f>
        <v>0</v>
      </c>
      <c r="FS901" s="200">
        <f>AG901*AG$2*IF($FC901="V",1,-1)*IF($Q901="Fixo",(CU901-INDEX('Curva Forward'!$C$5:$AN$13,MATCH(CONCATENATE(BD_COMERCIAL!$K901," ",BD_COMERCIAL!$L901),'Curva Forward'!$B$5:$B$13,0),MATCH(FS$4,'Curva Forward'!$C$4:$AN$4,0))),CU901)</f>
        <v>0</v>
      </c>
      <c r="FT901" s="200">
        <f>AH901*AH$2*IF($FC901="V",1,-1)*IF($Q901="Fixo",(CV901-INDEX('Curva Forward'!$C$5:$AN$13,MATCH(CONCATENATE(BD_COMERCIAL!$K901," ",BD_COMERCIAL!$L901),'Curva Forward'!$B$5:$B$13,0),MATCH(FT$4,'Curva Forward'!$C$4:$AN$4,0))),CV901)</f>
        <v>0</v>
      </c>
      <c r="FU901" s="200">
        <f>AI901*AI$2*IF($FC901="V",1,-1)*IF($Q901="Fixo",(CW901-INDEX('Curva Forward'!$C$5:$AN$13,MATCH(CONCATENATE(BD_COMERCIAL!$K901," ",BD_COMERCIAL!$L901),'Curva Forward'!$B$5:$B$13,0),MATCH(FU$4,'Curva Forward'!$C$4:$AN$4,0))),CW901)</f>
        <v>0</v>
      </c>
      <c r="FV901" s="200">
        <f>AJ901*AJ$2*IF($FC901="V",1,-1)*IF($Q901="Fixo",(CX901-INDEX('Curva Forward'!$C$5:$AN$13,MATCH(CONCATENATE(BD_COMERCIAL!$K901," ",BD_COMERCIAL!$L901),'Curva Forward'!$B$5:$B$13,0),MATCH(FV$4,'Curva Forward'!$C$4:$AN$4,0))),CX901)</f>
        <v>0</v>
      </c>
      <c r="FW901" s="200">
        <f>AK901*AK$2*IF($FC901="V",1,-1)*IF($Q901="Fixo",(CY901-INDEX('Curva Forward'!$C$5:$AN$13,MATCH(CONCATENATE(BD_COMERCIAL!$K901," ",BD_COMERCIAL!$L901),'Curva Forward'!$B$5:$B$13,0),MATCH(FW$4,'Curva Forward'!$C$4:$AN$4,0))),CY901)</f>
        <v>0</v>
      </c>
      <c r="FX901" s="200">
        <f>AL901*AL$2*IF($FC901="V",1,-1)*IF($Q901="Fixo",(CZ901-INDEX('Curva Forward'!$C$5:$AN$13,MATCH(CONCATENATE(BD_COMERCIAL!$K901," ",BD_COMERCIAL!$L901),'Curva Forward'!$B$5:$B$13,0),MATCH(FX$4,'Curva Forward'!$C$4:$AN$4,0))),CZ901)</f>
        <v>0</v>
      </c>
      <c r="FY901" s="200">
        <f>AM901*AM$2*IF($FC901="V",1,-1)*IF($Q901="Fixo",(DA901-INDEX('Curva Forward'!$C$5:$AN$13,MATCH(CONCATENATE(BD_COMERCIAL!$K901," ",BD_COMERCIAL!$L901),'Curva Forward'!$B$5:$B$13,0),MATCH(FY$4,'Curva Forward'!$C$4:$AN$4,0))),DA901)</f>
        <v>0</v>
      </c>
      <c r="FZ901" s="200">
        <f>AN901*AN$2*IF($FC901="V",1,-1)*IF($Q901="Fixo",(DB901-INDEX('Curva Forward'!$C$5:$AN$13,MATCH(CONCATENATE(BD_COMERCIAL!$K901," ",BD_COMERCIAL!$L901),'Curva Forward'!$B$5:$B$13,0),MATCH(FZ$4,'Curva Forward'!$C$4:$AN$4,0))),DB901)</f>
        <v>0</v>
      </c>
      <c r="GA901" s="200">
        <f>AO901*AO$2*IF($FC901="V",1,-1)*IF($Q901="Fixo",(DC901-INDEX('Curva Forward'!$C$5:$AN$13,MATCH(CONCATENATE(BD_COMERCIAL!$K901," ",BD_COMERCIAL!$L901),'Curva Forward'!$B$5:$B$13,0),MATCH(GA$4,'Curva Forward'!$C$4:$AN$4,0))),DC901)</f>
        <v>0</v>
      </c>
      <c r="GB901" s="200">
        <f>AP901*AP$2*IF($FC901="V",1,-1)*IF($Q901="Fixo",(DD901-INDEX('Curva Forward'!$C$5:$AN$13,MATCH(CONCATENATE(BD_COMERCIAL!$K901," ",BD_COMERCIAL!$L901),'Curva Forward'!$B$5:$B$13,0),MATCH(GB$4,'Curva Forward'!$C$4:$AN$4,0))),DD901)</f>
        <v>0</v>
      </c>
      <c r="GC901" s="200">
        <f>AQ901*AQ$2*IF($FC901="V",1,-1)*IF($Q901="Fixo",(DE901-INDEX('Curva Forward'!$C$5:$AN$13,MATCH(CONCATENATE(BD_COMERCIAL!$K901," ",BD_COMERCIAL!$L901),'Curva Forward'!$B$5:$B$13,0),MATCH(GC$4,'Curva Forward'!$C$4:$AN$4,0))),DE901)</f>
        <v>0</v>
      </c>
      <c r="GD901" s="200">
        <f>AR901*AR$2*IF($FC901="V",1,-1)*IF($Q901="Fixo",(DF901-INDEX('Curva Forward'!$C$5:$AN$13,MATCH(CONCATENATE(BD_COMERCIAL!$K901," ",BD_COMERCIAL!$L901),'Curva Forward'!$B$5:$B$13,0),MATCH(GD$4,'Curva Forward'!$C$4:$AN$4,0))),DF901)</f>
        <v>0</v>
      </c>
      <c r="GE901" s="200">
        <f>AS901*AS$2*IF($FC901="V",1,-1)*IF($Q901="Fixo",(DG901-INDEX('Curva Forward'!$C$5:$AN$13,MATCH(CONCATENATE(BD_COMERCIAL!$K901," ",BD_COMERCIAL!$L901),'Curva Forward'!$B$5:$B$13,0),MATCH(GE$4,'Curva Forward'!$C$4:$AN$4,0))),DG901)</f>
        <v>0</v>
      </c>
      <c r="GF901" s="200">
        <f>AT901*AT$2*IF($FC901="V",1,-1)*IF($Q901="Fixo",(DH901-INDEX('Curva Forward'!$C$5:$AN$13,MATCH(CONCATENATE(BD_COMERCIAL!$K901," ",BD_COMERCIAL!$L901),'Curva Forward'!$B$5:$B$13,0),MATCH(GF$4,'Curva Forward'!$C$4:$AN$4,0))),DH901)</f>
        <v>0</v>
      </c>
      <c r="GG901" s="200">
        <f>AU901*AU$2*IF($FC901="V",1,-1)*IF($Q901="Fixo",(DI901-INDEX('Curva Forward'!$C$5:$AN$13,MATCH(CONCATENATE(BD_COMERCIAL!$K901," ",BD_COMERCIAL!$L901),'Curva Forward'!$B$5:$B$13,0),MATCH(GG$4,'Curva Forward'!$C$4:$AN$4,0))),DI901)</f>
        <v>0</v>
      </c>
      <c r="GH901" s="200">
        <f>AV901*AV$2*IF($FC901="V",1,-1)*IF($Q901="Fixo",(DJ901-INDEX('Curva Forward'!$C$5:$AN$13,MATCH(CONCATENATE(BD_COMERCIAL!$K901," ",BD_COMERCIAL!$L901),'Curva Forward'!$B$5:$B$13,0),MATCH(GH$4,'Curva Forward'!$C$4:$AN$4,0))),DJ901)</f>
        <v>0</v>
      </c>
      <c r="GI901" s="200">
        <f>AW901*AW$2*IF($FC901="V",1,-1)*IF($Q901="Fixo",(DK901-INDEX('Curva Forward'!$C$5:$AN$13,MATCH(CONCATENATE(BD_COMERCIAL!$K901," ",BD_COMERCIAL!$L901),'Curva Forward'!$B$5:$B$13,0),MATCH(GI$4,'Curva Forward'!$C$4:$AN$4,0))),DK901)</f>
        <v>0</v>
      </c>
      <c r="GJ901" s="200">
        <f>AX901*AX$2*IF($FC901="V",1,-1)*IF($Q901="Fixo",(DL901-INDEX('Curva Forward'!$C$5:$AN$13,MATCH(CONCATENATE(BD_COMERCIAL!$K901," ",BD_COMERCIAL!$L901),'Curva Forward'!$B$5:$B$13,0),MATCH(GJ$4,'Curva Forward'!$C$4:$AN$4,0))),DL901)</f>
        <v>0</v>
      </c>
      <c r="GK901" s="200">
        <f>AY901*AY$2*IF($FC901="V",1,-1)*IF($Q901="Fixo",(DM901-INDEX('Curva Forward'!$C$5:$AN$13,MATCH(CONCATENATE(BD_COMERCIAL!$K901," ",BD_COMERCIAL!$L901),'Curva Forward'!$B$5:$B$13,0),MATCH(GK$4,'Curva Forward'!$C$4:$AN$4,0))),DM901)</f>
        <v>0</v>
      </c>
      <c r="GL901" s="200">
        <f>IF(EZ901="",0,CL901*CL$2*IF($FC901="V",1,-1)*IF($Q901="Fixo",(EZ901-INDEX('Curva Forward'!$C$5:$AN$13,MATCH(CONCATENATE(BD_COMERCIAL!$K901," ",BD_COMERCIAL!$L901),'Curva Forward'!$B$5:$B$13,0),MATCH(GL$4,'Curva Forward'!$C$4:$AN$4,0))),EZ901))</f>
        <v>0</v>
      </c>
      <c r="GM901" s="200">
        <f>IF(FA901="",0,CM901*CM$2*IF($FC901="V",1,-1)*IF($Q901="Fixo",(FA901-INDEX('Curva Forward'!$C$5:$AN$13,MATCH(CONCATENATE(BD_COMERCIAL!$K901," ",BD_COMERCIAL!$L901),'Curva Forward'!$B$5:$B$13,0),MATCH(GM$4,'Curva Forward'!$C$4:$AN$4,0))),FA901))</f>
        <v>0</v>
      </c>
      <c r="GN901" s="200">
        <f>IF(FB901="",0,CN901*CN$2*IF($FC901="V",1,-1)*IF($Q901="Fixo",(FB901-INDEX('Curva Forward'!$C$5:$AN$13,MATCH(CONCATENATE(BD_COMERCIAL!$K901," ",BD_COMERCIAL!$L901),'Curva Forward'!$B$5:$B$13,0),MATCH(GN$4,'Curva Forward'!$C$4:$AN$4,0))),FB901))</f>
        <v>0</v>
      </c>
      <c r="GO901" s="201">
        <f t="shared" ca="1" si="287"/>
        <v>0</v>
      </c>
      <c r="GP901" s="201">
        <f t="shared" ca="1" si="288"/>
        <v>0</v>
      </c>
    </row>
    <row r="902" spans="1:198" ht="15" customHeight="1" x14ac:dyDescent="0.25">
      <c r="A902" s="6"/>
      <c r="B902" s="7"/>
      <c r="C902" s="8"/>
      <c r="D902" s="9"/>
      <c r="E902" s="9"/>
      <c r="F902" s="113"/>
      <c r="G902" s="10"/>
      <c r="H902" s="113"/>
      <c r="I902" s="9"/>
      <c r="J902" s="166"/>
      <c r="K902" s="10"/>
      <c r="L902" s="84"/>
      <c r="M902" s="11"/>
      <c r="N902" s="12"/>
      <c r="O902" s="10"/>
      <c r="P902" s="84"/>
      <c r="Q902" s="84"/>
      <c r="R902" s="10"/>
      <c r="S902" s="14"/>
      <c r="T902" s="11"/>
      <c r="U902" s="12"/>
      <c r="V902" s="257" t="str">
        <f ca="1">IF(U902="","",
IF(U902="NA","",
IFERROR(VLOOKUP(EOMONTH(M902,-2)+1,IPCA!$A:$B,2,0),
VLOOKUP(EOMONTH(TODAY(),-2)+1,IPCA!$A:$B,2,0))/
VLOOKUP(EOMONTH(U902,-2)+1,IPCA!$A:$B,2,0)*
P902))</f>
        <v/>
      </c>
      <c r="W902" s="84"/>
      <c r="X902" s="13"/>
      <c r="Y902" s="166"/>
      <c r="AA902" s="108"/>
      <c r="AB902" s="15"/>
      <c r="AM902" s="6"/>
      <c r="AN902" s="15"/>
      <c r="AY902" s="6"/>
      <c r="AZ902" s="15"/>
      <c r="BK902" s="6"/>
      <c r="BL902" s="15"/>
      <c r="BW902" s="6"/>
      <c r="BX902" s="15"/>
      <c r="CI902" s="6"/>
      <c r="CJ902" s="16" t="str">
        <f t="shared" si="277"/>
        <v/>
      </c>
      <c r="CK902" s="16" t="str">
        <f t="shared" si="278"/>
        <v/>
      </c>
      <c r="CL902" s="16" t="str">
        <f t="shared" si="279"/>
        <v/>
      </c>
      <c r="CM902" s="16" t="str">
        <f t="shared" si="280"/>
        <v/>
      </c>
      <c r="CN902" s="16" t="str">
        <f t="shared" si="281"/>
        <v/>
      </c>
      <c r="CO902" s="18"/>
      <c r="CP902" s="15"/>
      <c r="DA902" s="6"/>
      <c r="DB902" s="15"/>
      <c r="DM902" s="6"/>
      <c r="DN902" s="15"/>
      <c r="DY902" s="6"/>
      <c r="DZ902" s="15"/>
      <c r="EK902" s="6"/>
      <c r="EL902" s="15"/>
      <c r="EW902" s="6"/>
      <c r="EX902" s="16" t="str">
        <f t="shared" si="272"/>
        <v/>
      </c>
      <c r="EY902" s="16" t="str">
        <f t="shared" si="273"/>
        <v/>
      </c>
      <c r="EZ902" s="16" t="str">
        <f t="shared" si="274"/>
        <v/>
      </c>
      <c r="FA902" s="16" t="str">
        <f t="shared" si="275"/>
        <v/>
      </c>
      <c r="FB902" s="160" t="str">
        <f t="shared" si="276"/>
        <v/>
      </c>
      <c r="FD902" s="20"/>
      <c r="FE902"/>
      <c r="FH902" s="284">
        <f t="shared" ca="1" si="282"/>
        <v>0</v>
      </c>
      <c r="FI902" s="208">
        <f t="shared" si="283"/>
        <v>0</v>
      </c>
      <c r="FK902">
        <f t="shared" si="284"/>
        <v>0</v>
      </c>
      <c r="FL902" s="201">
        <f t="shared" ca="1" si="285"/>
        <v>0</v>
      </c>
      <c r="FM902" s="201">
        <f t="shared" ca="1" si="286"/>
        <v>0</v>
      </c>
      <c r="FN902" s="200">
        <f>AB902*AB$2*IF($FC902="V",1,-1)*IF($Q902="Fixo",(CP902-INDEX('Curva Forward'!$C$5:$AN$13,MATCH(CONCATENATE(BD_COMERCIAL!$K902," ",BD_COMERCIAL!$L902),'Curva Forward'!$B$5:$B$13,0),MATCH(FN$4,'Curva Forward'!$C$4:$AN$4,0))),CP902)</f>
        <v>0</v>
      </c>
      <c r="FO902" s="200">
        <f>AC902*AC$2*IF($FC902="V",1,-1)*IF($Q902="Fixo",(CQ902-INDEX('Curva Forward'!$C$5:$AN$13,MATCH(CONCATENATE(BD_COMERCIAL!$K902," ",BD_COMERCIAL!$L902),'Curva Forward'!$B$5:$B$13,0),MATCH(FO$4,'Curva Forward'!$C$4:$AN$4,0))),CQ902)</f>
        <v>0</v>
      </c>
      <c r="FP902" s="200">
        <f>AD902*AD$2*IF($FC902="V",1,-1)*IF($Q902="Fixo",(CR902-INDEX('Curva Forward'!$C$5:$AN$13,MATCH(CONCATENATE(BD_COMERCIAL!$K902," ",BD_COMERCIAL!$L902),'Curva Forward'!$B$5:$B$13,0),MATCH(FP$4,'Curva Forward'!$C$4:$AN$4,0))),CR902)</f>
        <v>0</v>
      </c>
      <c r="FQ902" s="200">
        <f>AE902*AE$2*IF($FC902="V",1,-1)*IF($Q902="Fixo",(CS902-INDEX('Curva Forward'!$C$5:$AN$13,MATCH(CONCATENATE(BD_COMERCIAL!$K902," ",BD_COMERCIAL!$L902),'Curva Forward'!$B$5:$B$13,0),MATCH(FQ$4,'Curva Forward'!$C$4:$AN$4,0))),CS902)</f>
        <v>0</v>
      </c>
      <c r="FR902" s="200">
        <f>AF902*AF$2*IF($FC902="V",1,-1)*IF($Q902="Fixo",(CT902-INDEX('Curva Forward'!$C$5:$AN$13,MATCH(CONCATENATE(BD_COMERCIAL!$K902," ",BD_COMERCIAL!$L902),'Curva Forward'!$B$5:$B$13,0),MATCH(FR$4,'Curva Forward'!$C$4:$AN$4,0))),CT902)</f>
        <v>0</v>
      </c>
      <c r="FS902" s="200">
        <f>AG902*AG$2*IF($FC902="V",1,-1)*IF($Q902="Fixo",(CU902-INDEX('Curva Forward'!$C$5:$AN$13,MATCH(CONCATENATE(BD_COMERCIAL!$K902," ",BD_COMERCIAL!$L902),'Curva Forward'!$B$5:$B$13,0),MATCH(FS$4,'Curva Forward'!$C$4:$AN$4,0))),CU902)</f>
        <v>0</v>
      </c>
      <c r="FT902" s="200">
        <f>AH902*AH$2*IF($FC902="V",1,-1)*IF($Q902="Fixo",(CV902-INDEX('Curva Forward'!$C$5:$AN$13,MATCH(CONCATENATE(BD_COMERCIAL!$K902," ",BD_COMERCIAL!$L902),'Curva Forward'!$B$5:$B$13,0),MATCH(FT$4,'Curva Forward'!$C$4:$AN$4,0))),CV902)</f>
        <v>0</v>
      </c>
      <c r="FU902" s="200">
        <f>AI902*AI$2*IF($FC902="V",1,-1)*IF($Q902="Fixo",(CW902-INDEX('Curva Forward'!$C$5:$AN$13,MATCH(CONCATENATE(BD_COMERCIAL!$K902," ",BD_COMERCIAL!$L902),'Curva Forward'!$B$5:$B$13,0),MATCH(FU$4,'Curva Forward'!$C$4:$AN$4,0))),CW902)</f>
        <v>0</v>
      </c>
      <c r="FV902" s="200">
        <f>AJ902*AJ$2*IF($FC902="V",1,-1)*IF($Q902="Fixo",(CX902-INDEX('Curva Forward'!$C$5:$AN$13,MATCH(CONCATENATE(BD_COMERCIAL!$K902," ",BD_COMERCIAL!$L902),'Curva Forward'!$B$5:$B$13,0),MATCH(FV$4,'Curva Forward'!$C$4:$AN$4,0))),CX902)</f>
        <v>0</v>
      </c>
      <c r="FW902" s="200">
        <f>AK902*AK$2*IF($FC902="V",1,-1)*IF($Q902="Fixo",(CY902-INDEX('Curva Forward'!$C$5:$AN$13,MATCH(CONCATENATE(BD_COMERCIAL!$K902," ",BD_COMERCIAL!$L902),'Curva Forward'!$B$5:$B$13,0),MATCH(FW$4,'Curva Forward'!$C$4:$AN$4,0))),CY902)</f>
        <v>0</v>
      </c>
      <c r="FX902" s="200">
        <f>AL902*AL$2*IF($FC902="V",1,-1)*IF($Q902="Fixo",(CZ902-INDEX('Curva Forward'!$C$5:$AN$13,MATCH(CONCATENATE(BD_COMERCIAL!$K902," ",BD_COMERCIAL!$L902),'Curva Forward'!$B$5:$B$13,0),MATCH(FX$4,'Curva Forward'!$C$4:$AN$4,0))),CZ902)</f>
        <v>0</v>
      </c>
      <c r="FY902" s="200">
        <f>AM902*AM$2*IF($FC902="V",1,-1)*IF($Q902="Fixo",(DA902-INDEX('Curva Forward'!$C$5:$AN$13,MATCH(CONCATENATE(BD_COMERCIAL!$K902," ",BD_COMERCIAL!$L902),'Curva Forward'!$B$5:$B$13,0),MATCH(FY$4,'Curva Forward'!$C$4:$AN$4,0))),DA902)</f>
        <v>0</v>
      </c>
      <c r="FZ902" s="200">
        <f>AN902*AN$2*IF($FC902="V",1,-1)*IF($Q902="Fixo",(DB902-INDEX('Curva Forward'!$C$5:$AN$13,MATCH(CONCATENATE(BD_COMERCIAL!$K902," ",BD_COMERCIAL!$L902),'Curva Forward'!$B$5:$B$13,0),MATCH(FZ$4,'Curva Forward'!$C$4:$AN$4,0))),DB902)</f>
        <v>0</v>
      </c>
      <c r="GA902" s="200">
        <f>AO902*AO$2*IF($FC902="V",1,-1)*IF($Q902="Fixo",(DC902-INDEX('Curva Forward'!$C$5:$AN$13,MATCH(CONCATENATE(BD_COMERCIAL!$K902," ",BD_COMERCIAL!$L902),'Curva Forward'!$B$5:$B$13,0),MATCH(GA$4,'Curva Forward'!$C$4:$AN$4,0))),DC902)</f>
        <v>0</v>
      </c>
      <c r="GB902" s="200">
        <f>AP902*AP$2*IF($FC902="V",1,-1)*IF($Q902="Fixo",(DD902-INDEX('Curva Forward'!$C$5:$AN$13,MATCH(CONCATENATE(BD_COMERCIAL!$K902," ",BD_COMERCIAL!$L902),'Curva Forward'!$B$5:$B$13,0),MATCH(GB$4,'Curva Forward'!$C$4:$AN$4,0))),DD902)</f>
        <v>0</v>
      </c>
      <c r="GC902" s="200">
        <f>AQ902*AQ$2*IF($FC902="V",1,-1)*IF($Q902="Fixo",(DE902-INDEX('Curva Forward'!$C$5:$AN$13,MATCH(CONCATENATE(BD_COMERCIAL!$K902," ",BD_COMERCIAL!$L902),'Curva Forward'!$B$5:$B$13,0),MATCH(GC$4,'Curva Forward'!$C$4:$AN$4,0))),DE902)</f>
        <v>0</v>
      </c>
      <c r="GD902" s="200">
        <f>AR902*AR$2*IF($FC902="V",1,-1)*IF($Q902="Fixo",(DF902-INDEX('Curva Forward'!$C$5:$AN$13,MATCH(CONCATENATE(BD_COMERCIAL!$K902," ",BD_COMERCIAL!$L902),'Curva Forward'!$B$5:$B$13,0),MATCH(GD$4,'Curva Forward'!$C$4:$AN$4,0))),DF902)</f>
        <v>0</v>
      </c>
      <c r="GE902" s="200">
        <f>AS902*AS$2*IF($FC902="V",1,-1)*IF($Q902="Fixo",(DG902-INDEX('Curva Forward'!$C$5:$AN$13,MATCH(CONCATENATE(BD_COMERCIAL!$K902," ",BD_COMERCIAL!$L902),'Curva Forward'!$B$5:$B$13,0),MATCH(GE$4,'Curva Forward'!$C$4:$AN$4,0))),DG902)</f>
        <v>0</v>
      </c>
      <c r="GF902" s="200">
        <f>AT902*AT$2*IF($FC902="V",1,-1)*IF($Q902="Fixo",(DH902-INDEX('Curva Forward'!$C$5:$AN$13,MATCH(CONCATENATE(BD_COMERCIAL!$K902," ",BD_COMERCIAL!$L902),'Curva Forward'!$B$5:$B$13,0),MATCH(GF$4,'Curva Forward'!$C$4:$AN$4,0))),DH902)</f>
        <v>0</v>
      </c>
      <c r="GG902" s="200">
        <f>AU902*AU$2*IF($FC902="V",1,-1)*IF($Q902="Fixo",(DI902-INDEX('Curva Forward'!$C$5:$AN$13,MATCH(CONCATENATE(BD_COMERCIAL!$K902," ",BD_COMERCIAL!$L902),'Curva Forward'!$B$5:$B$13,0),MATCH(GG$4,'Curva Forward'!$C$4:$AN$4,0))),DI902)</f>
        <v>0</v>
      </c>
      <c r="GH902" s="200">
        <f>AV902*AV$2*IF($FC902="V",1,-1)*IF($Q902="Fixo",(DJ902-INDEX('Curva Forward'!$C$5:$AN$13,MATCH(CONCATENATE(BD_COMERCIAL!$K902," ",BD_COMERCIAL!$L902),'Curva Forward'!$B$5:$B$13,0),MATCH(GH$4,'Curva Forward'!$C$4:$AN$4,0))),DJ902)</f>
        <v>0</v>
      </c>
      <c r="GI902" s="200">
        <f>AW902*AW$2*IF($FC902="V",1,-1)*IF($Q902="Fixo",(DK902-INDEX('Curva Forward'!$C$5:$AN$13,MATCH(CONCATENATE(BD_COMERCIAL!$K902," ",BD_COMERCIAL!$L902),'Curva Forward'!$B$5:$B$13,0),MATCH(GI$4,'Curva Forward'!$C$4:$AN$4,0))),DK902)</f>
        <v>0</v>
      </c>
      <c r="GJ902" s="200">
        <f>AX902*AX$2*IF($FC902="V",1,-1)*IF($Q902="Fixo",(DL902-INDEX('Curva Forward'!$C$5:$AN$13,MATCH(CONCATENATE(BD_COMERCIAL!$K902," ",BD_COMERCIAL!$L902),'Curva Forward'!$B$5:$B$13,0),MATCH(GJ$4,'Curva Forward'!$C$4:$AN$4,0))),DL902)</f>
        <v>0</v>
      </c>
      <c r="GK902" s="200">
        <f>AY902*AY$2*IF($FC902="V",1,-1)*IF($Q902="Fixo",(DM902-INDEX('Curva Forward'!$C$5:$AN$13,MATCH(CONCATENATE(BD_COMERCIAL!$K902," ",BD_COMERCIAL!$L902),'Curva Forward'!$B$5:$B$13,0),MATCH(GK$4,'Curva Forward'!$C$4:$AN$4,0))),DM902)</f>
        <v>0</v>
      </c>
      <c r="GL902" s="200">
        <f>IF(EZ902="",0,CL902*CL$2*IF($FC902="V",1,-1)*IF($Q902="Fixo",(EZ902-INDEX('Curva Forward'!$C$5:$AN$13,MATCH(CONCATENATE(BD_COMERCIAL!$K902," ",BD_COMERCIAL!$L902),'Curva Forward'!$B$5:$B$13,0),MATCH(GL$4,'Curva Forward'!$C$4:$AN$4,0))),EZ902))</f>
        <v>0</v>
      </c>
      <c r="GM902" s="200">
        <f>IF(FA902="",0,CM902*CM$2*IF($FC902="V",1,-1)*IF($Q902="Fixo",(FA902-INDEX('Curva Forward'!$C$5:$AN$13,MATCH(CONCATENATE(BD_COMERCIAL!$K902," ",BD_COMERCIAL!$L902),'Curva Forward'!$B$5:$B$13,0),MATCH(GM$4,'Curva Forward'!$C$4:$AN$4,0))),FA902))</f>
        <v>0</v>
      </c>
      <c r="GN902" s="200">
        <f>IF(FB902="",0,CN902*CN$2*IF($FC902="V",1,-1)*IF($Q902="Fixo",(FB902-INDEX('Curva Forward'!$C$5:$AN$13,MATCH(CONCATENATE(BD_COMERCIAL!$K902," ",BD_COMERCIAL!$L902),'Curva Forward'!$B$5:$B$13,0),MATCH(GN$4,'Curva Forward'!$C$4:$AN$4,0))),FB902))</f>
        <v>0</v>
      </c>
      <c r="GO902" s="201">
        <f t="shared" ca="1" si="287"/>
        <v>0</v>
      </c>
      <c r="GP902" s="201">
        <f t="shared" ca="1" si="288"/>
        <v>0</v>
      </c>
    </row>
    <row r="903" spans="1:198" ht="15" customHeight="1" x14ac:dyDescent="0.25">
      <c r="A903" s="6"/>
      <c r="B903" s="7"/>
      <c r="C903" s="8"/>
      <c r="D903" s="9"/>
      <c r="E903" s="9"/>
      <c r="F903" s="113"/>
      <c r="G903" s="10"/>
      <c r="H903" s="113"/>
      <c r="I903" s="9"/>
      <c r="J903" s="166"/>
      <c r="K903" s="10"/>
      <c r="L903" s="84"/>
      <c r="M903" s="11"/>
      <c r="N903" s="12"/>
      <c r="O903" s="10"/>
      <c r="P903" s="84"/>
      <c r="Q903" s="84"/>
      <c r="R903" s="10"/>
      <c r="S903" s="14"/>
      <c r="T903" s="11"/>
      <c r="U903" s="12"/>
      <c r="V903" s="257" t="str">
        <f ca="1">IF(U903="","",
IF(U903="NA","",
IFERROR(VLOOKUP(EOMONTH(M903,-2)+1,IPCA!$A:$B,2,0),
VLOOKUP(EOMONTH(TODAY(),-2)+1,IPCA!$A:$B,2,0))/
VLOOKUP(EOMONTH(U903,-2)+1,IPCA!$A:$B,2,0)*
P903))</f>
        <v/>
      </c>
      <c r="W903" s="84"/>
      <c r="X903" s="13"/>
      <c r="Y903" s="166"/>
      <c r="AA903" s="108"/>
      <c r="AB903" s="15"/>
      <c r="AM903" s="6"/>
      <c r="AN903" s="15"/>
      <c r="AY903" s="6"/>
      <c r="AZ903" s="15"/>
      <c r="BK903" s="6"/>
      <c r="BL903" s="15"/>
      <c r="BW903" s="6"/>
      <c r="BX903" s="15"/>
      <c r="CI903" s="6"/>
      <c r="CJ903" s="16" t="str">
        <f t="shared" si="277"/>
        <v/>
      </c>
      <c r="CK903" s="16" t="str">
        <f t="shared" si="278"/>
        <v/>
      </c>
      <c r="CL903" s="16" t="str">
        <f t="shared" si="279"/>
        <v/>
      </c>
      <c r="CM903" s="16" t="str">
        <f t="shared" si="280"/>
        <v/>
      </c>
      <c r="CN903" s="16" t="str">
        <f t="shared" si="281"/>
        <v/>
      </c>
      <c r="CO903" s="18"/>
      <c r="CP903" s="15"/>
      <c r="DA903" s="6"/>
      <c r="DB903" s="15"/>
      <c r="DM903" s="6"/>
      <c r="DN903" s="15"/>
      <c r="DY903" s="6"/>
      <c r="DZ903" s="15"/>
      <c r="EK903" s="6"/>
      <c r="EL903" s="15"/>
      <c r="EW903" s="6"/>
      <c r="EX903" s="16" t="str">
        <f t="shared" si="272"/>
        <v/>
      </c>
      <c r="EY903" s="16" t="str">
        <f t="shared" si="273"/>
        <v/>
      </c>
      <c r="EZ903" s="16" t="str">
        <f t="shared" si="274"/>
        <v/>
      </c>
      <c r="FA903" s="16" t="str">
        <f t="shared" si="275"/>
        <v/>
      </c>
      <c r="FB903" s="160" t="str">
        <f t="shared" si="276"/>
        <v/>
      </c>
      <c r="FD903" s="20"/>
      <c r="FE903"/>
      <c r="FH903" s="284">
        <f t="shared" ca="1" si="282"/>
        <v>0</v>
      </c>
      <c r="FI903" s="208">
        <f t="shared" si="283"/>
        <v>0</v>
      </c>
      <c r="FK903">
        <f t="shared" si="284"/>
        <v>0</v>
      </c>
      <c r="FL903" s="201">
        <f t="shared" ca="1" si="285"/>
        <v>0</v>
      </c>
      <c r="FM903" s="201">
        <f t="shared" ca="1" si="286"/>
        <v>0</v>
      </c>
      <c r="FN903" s="200">
        <f>AB903*AB$2*IF($FC903="V",1,-1)*IF($Q903="Fixo",(CP903-INDEX('Curva Forward'!$C$5:$AN$13,MATCH(CONCATENATE(BD_COMERCIAL!$K903," ",BD_COMERCIAL!$L903),'Curva Forward'!$B$5:$B$13,0),MATCH(FN$4,'Curva Forward'!$C$4:$AN$4,0))),CP903)</f>
        <v>0</v>
      </c>
      <c r="FO903" s="200">
        <f>AC903*AC$2*IF($FC903="V",1,-1)*IF($Q903="Fixo",(CQ903-INDEX('Curva Forward'!$C$5:$AN$13,MATCH(CONCATENATE(BD_COMERCIAL!$K903," ",BD_COMERCIAL!$L903),'Curva Forward'!$B$5:$B$13,0),MATCH(FO$4,'Curva Forward'!$C$4:$AN$4,0))),CQ903)</f>
        <v>0</v>
      </c>
      <c r="FP903" s="200">
        <f>AD903*AD$2*IF($FC903="V",1,-1)*IF($Q903="Fixo",(CR903-INDEX('Curva Forward'!$C$5:$AN$13,MATCH(CONCATENATE(BD_COMERCIAL!$K903," ",BD_COMERCIAL!$L903),'Curva Forward'!$B$5:$B$13,0),MATCH(FP$4,'Curva Forward'!$C$4:$AN$4,0))),CR903)</f>
        <v>0</v>
      </c>
      <c r="FQ903" s="200">
        <f>AE903*AE$2*IF($FC903="V",1,-1)*IF($Q903="Fixo",(CS903-INDEX('Curva Forward'!$C$5:$AN$13,MATCH(CONCATENATE(BD_COMERCIAL!$K903," ",BD_COMERCIAL!$L903),'Curva Forward'!$B$5:$B$13,0),MATCH(FQ$4,'Curva Forward'!$C$4:$AN$4,0))),CS903)</f>
        <v>0</v>
      </c>
      <c r="FR903" s="200">
        <f>AF903*AF$2*IF($FC903="V",1,-1)*IF($Q903="Fixo",(CT903-INDEX('Curva Forward'!$C$5:$AN$13,MATCH(CONCATENATE(BD_COMERCIAL!$K903," ",BD_COMERCIAL!$L903),'Curva Forward'!$B$5:$B$13,0),MATCH(FR$4,'Curva Forward'!$C$4:$AN$4,0))),CT903)</f>
        <v>0</v>
      </c>
      <c r="FS903" s="200">
        <f>AG903*AG$2*IF($FC903="V",1,-1)*IF($Q903="Fixo",(CU903-INDEX('Curva Forward'!$C$5:$AN$13,MATCH(CONCATENATE(BD_COMERCIAL!$K903," ",BD_COMERCIAL!$L903),'Curva Forward'!$B$5:$B$13,0),MATCH(FS$4,'Curva Forward'!$C$4:$AN$4,0))),CU903)</f>
        <v>0</v>
      </c>
      <c r="FT903" s="200">
        <f>AH903*AH$2*IF($FC903="V",1,-1)*IF($Q903="Fixo",(CV903-INDEX('Curva Forward'!$C$5:$AN$13,MATCH(CONCATENATE(BD_COMERCIAL!$K903," ",BD_COMERCIAL!$L903),'Curva Forward'!$B$5:$B$13,0),MATCH(FT$4,'Curva Forward'!$C$4:$AN$4,0))),CV903)</f>
        <v>0</v>
      </c>
      <c r="FU903" s="200">
        <f>AI903*AI$2*IF($FC903="V",1,-1)*IF($Q903="Fixo",(CW903-INDEX('Curva Forward'!$C$5:$AN$13,MATCH(CONCATENATE(BD_COMERCIAL!$K903," ",BD_COMERCIAL!$L903),'Curva Forward'!$B$5:$B$13,0),MATCH(FU$4,'Curva Forward'!$C$4:$AN$4,0))),CW903)</f>
        <v>0</v>
      </c>
      <c r="FV903" s="200">
        <f>AJ903*AJ$2*IF($FC903="V",1,-1)*IF($Q903="Fixo",(CX903-INDEX('Curva Forward'!$C$5:$AN$13,MATCH(CONCATENATE(BD_COMERCIAL!$K903," ",BD_COMERCIAL!$L903),'Curva Forward'!$B$5:$B$13,0),MATCH(FV$4,'Curva Forward'!$C$4:$AN$4,0))),CX903)</f>
        <v>0</v>
      </c>
      <c r="FW903" s="200">
        <f>AK903*AK$2*IF($FC903="V",1,-1)*IF($Q903="Fixo",(CY903-INDEX('Curva Forward'!$C$5:$AN$13,MATCH(CONCATENATE(BD_COMERCIAL!$K903," ",BD_COMERCIAL!$L903),'Curva Forward'!$B$5:$B$13,0),MATCH(FW$4,'Curva Forward'!$C$4:$AN$4,0))),CY903)</f>
        <v>0</v>
      </c>
      <c r="FX903" s="200">
        <f>AL903*AL$2*IF($FC903="V",1,-1)*IF($Q903="Fixo",(CZ903-INDEX('Curva Forward'!$C$5:$AN$13,MATCH(CONCATENATE(BD_COMERCIAL!$K903," ",BD_COMERCIAL!$L903),'Curva Forward'!$B$5:$B$13,0),MATCH(FX$4,'Curva Forward'!$C$4:$AN$4,0))),CZ903)</f>
        <v>0</v>
      </c>
      <c r="FY903" s="200">
        <f>AM903*AM$2*IF($FC903="V",1,-1)*IF($Q903="Fixo",(DA903-INDEX('Curva Forward'!$C$5:$AN$13,MATCH(CONCATENATE(BD_COMERCIAL!$K903," ",BD_COMERCIAL!$L903),'Curva Forward'!$B$5:$B$13,0),MATCH(FY$4,'Curva Forward'!$C$4:$AN$4,0))),DA903)</f>
        <v>0</v>
      </c>
      <c r="FZ903" s="200">
        <f>AN903*AN$2*IF($FC903="V",1,-1)*IF($Q903="Fixo",(DB903-INDEX('Curva Forward'!$C$5:$AN$13,MATCH(CONCATENATE(BD_COMERCIAL!$K903," ",BD_COMERCIAL!$L903),'Curva Forward'!$B$5:$B$13,0),MATCH(FZ$4,'Curva Forward'!$C$4:$AN$4,0))),DB903)</f>
        <v>0</v>
      </c>
      <c r="GA903" s="200">
        <f>AO903*AO$2*IF($FC903="V",1,-1)*IF($Q903="Fixo",(DC903-INDEX('Curva Forward'!$C$5:$AN$13,MATCH(CONCATENATE(BD_COMERCIAL!$K903," ",BD_COMERCIAL!$L903),'Curva Forward'!$B$5:$B$13,0),MATCH(GA$4,'Curva Forward'!$C$4:$AN$4,0))),DC903)</f>
        <v>0</v>
      </c>
      <c r="GB903" s="200">
        <f>AP903*AP$2*IF($FC903="V",1,-1)*IF($Q903="Fixo",(DD903-INDEX('Curva Forward'!$C$5:$AN$13,MATCH(CONCATENATE(BD_COMERCIAL!$K903," ",BD_COMERCIAL!$L903),'Curva Forward'!$B$5:$B$13,0),MATCH(GB$4,'Curva Forward'!$C$4:$AN$4,0))),DD903)</f>
        <v>0</v>
      </c>
      <c r="GC903" s="200">
        <f>AQ903*AQ$2*IF($FC903="V",1,-1)*IF($Q903="Fixo",(DE903-INDEX('Curva Forward'!$C$5:$AN$13,MATCH(CONCATENATE(BD_COMERCIAL!$K903," ",BD_COMERCIAL!$L903),'Curva Forward'!$B$5:$B$13,0),MATCH(GC$4,'Curva Forward'!$C$4:$AN$4,0))),DE903)</f>
        <v>0</v>
      </c>
      <c r="GD903" s="200">
        <f>AR903*AR$2*IF($FC903="V",1,-1)*IF($Q903="Fixo",(DF903-INDEX('Curva Forward'!$C$5:$AN$13,MATCH(CONCATENATE(BD_COMERCIAL!$K903," ",BD_COMERCIAL!$L903),'Curva Forward'!$B$5:$B$13,0),MATCH(GD$4,'Curva Forward'!$C$4:$AN$4,0))),DF903)</f>
        <v>0</v>
      </c>
      <c r="GE903" s="200">
        <f>AS903*AS$2*IF($FC903="V",1,-1)*IF($Q903="Fixo",(DG903-INDEX('Curva Forward'!$C$5:$AN$13,MATCH(CONCATENATE(BD_COMERCIAL!$K903," ",BD_COMERCIAL!$L903),'Curva Forward'!$B$5:$B$13,0),MATCH(GE$4,'Curva Forward'!$C$4:$AN$4,0))),DG903)</f>
        <v>0</v>
      </c>
      <c r="GF903" s="200">
        <f>AT903*AT$2*IF($FC903="V",1,-1)*IF($Q903="Fixo",(DH903-INDEX('Curva Forward'!$C$5:$AN$13,MATCH(CONCATENATE(BD_COMERCIAL!$K903," ",BD_COMERCIAL!$L903),'Curva Forward'!$B$5:$B$13,0),MATCH(GF$4,'Curva Forward'!$C$4:$AN$4,0))),DH903)</f>
        <v>0</v>
      </c>
      <c r="GG903" s="200">
        <f>AU903*AU$2*IF($FC903="V",1,-1)*IF($Q903="Fixo",(DI903-INDEX('Curva Forward'!$C$5:$AN$13,MATCH(CONCATENATE(BD_COMERCIAL!$K903," ",BD_COMERCIAL!$L903),'Curva Forward'!$B$5:$B$13,0),MATCH(GG$4,'Curva Forward'!$C$4:$AN$4,0))),DI903)</f>
        <v>0</v>
      </c>
      <c r="GH903" s="200">
        <f>AV903*AV$2*IF($FC903="V",1,-1)*IF($Q903="Fixo",(DJ903-INDEX('Curva Forward'!$C$5:$AN$13,MATCH(CONCATENATE(BD_COMERCIAL!$K903," ",BD_COMERCIAL!$L903),'Curva Forward'!$B$5:$B$13,0),MATCH(GH$4,'Curva Forward'!$C$4:$AN$4,0))),DJ903)</f>
        <v>0</v>
      </c>
      <c r="GI903" s="200">
        <f>AW903*AW$2*IF($FC903="V",1,-1)*IF($Q903="Fixo",(DK903-INDEX('Curva Forward'!$C$5:$AN$13,MATCH(CONCATENATE(BD_COMERCIAL!$K903," ",BD_COMERCIAL!$L903),'Curva Forward'!$B$5:$B$13,0),MATCH(GI$4,'Curva Forward'!$C$4:$AN$4,0))),DK903)</f>
        <v>0</v>
      </c>
      <c r="GJ903" s="200">
        <f>AX903*AX$2*IF($FC903="V",1,-1)*IF($Q903="Fixo",(DL903-INDEX('Curva Forward'!$C$5:$AN$13,MATCH(CONCATENATE(BD_COMERCIAL!$K903," ",BD_COMERCIAL!$L903),'Curva Forward'!$B$5:$B$13,0),MATCH(GJ$4,'Curva Forward'!$C$4:$AN$4,0))),DL903)</f>
        <v>0</v>
      </c>
      <c r="GK903" s="200">
        <f>AY903*AY$2*IF($FC903="V",1,-1)*IF($Q903="Fixo",(DM903-INDEX('Curva Forward'!$C$5:$AN$13,MATCH(CONCATENATE(BD_COMERCIAL!$K903," ",BD_COMERCIAL!$L903),'Curva Forward'!$B$5:$B$13,0),MATCH(GK$4,'Curva Forward'!$C$4:$AN$4,0))),DM903)</f>
        <v>0</v>
      </c>
      <c r="GL903" s="200">
        <f>IF(EZ903="",0,CL903*CL$2*IF($FC903="V",1,-1)*IF($Q903="Fixo",(EZ903-INDEX('Curva Forward'!$C$5:$AN$13,MATCH(CONCATENATE(BD_COMERCIAL!$K903," ",BD_COMERCIAL!$L903),'Curva Forward'!$B$5:$B$13,0),MATCH(GL$4,'Curva Forward'!$C$4:$AN$4,0))),EZ903))</f>
        <v>0</v>
      </c>
      <c r="GM903" s="200">
        <f>IF(FA903="",0,CM903*CM$2*IF($FC903="V",1,-1)*IF($Q903="Fixo",(FA903-INDEX('Curva Forward'!$C$5:$AN$13,MATCH(CONCATENATE(BD_COMERCIAL!$K903," ",BD_COMERCIAL!$L903),'Curva Forward'!$B$5:$B$13,0),MATCH(GM$4,'Curva Forward'!$C$4:$AN$4,0))),FA903))</f>
        <v>0</v>
      </c>
      <c r="GN903" s="200">
        <f>IF(FB903="",0,CN903*CN$2*IF($FC903="V",1,-1)*IF($Q903="Fixo",(FB903-INDEX('Curva Forward'!$C$5:$AN$13,MATCH(CONCATENATE(BD_COMERCIAL!$K903," ",BD_COMERCIAL!$L903),'Curva Forward'!$B$5:$B$13,0),MATCH(GN$4,'Curva Forward'!$C$4:$AN$4,0))),FB903))</f>
        <v>0</v>
      </c>
      <c r="GO903" s="201">
        <f t="shared" ca="1" si="287"/>
        <v>0</v>
      </c>
      <c r="GP903" s="201">
        <f t="shared" ca="1" si="288"/>
        <v>0</v>
      </c>
    </row>
    <row r="904" spans="1:198" ht="15" customHeight="1" x14ac:dyDescent="0.25">
      <c r="A904" s="6"/>
      <c r="B904" s="7"/>
      <c r="C904" s="8"/>
      <c r="D904" s="9"/>
      <c r="E904" s="9"/>
      <c r="F904" s="113"/>
      <c r="G904" s="10"/>
      <c r="H904" s="113"/>
      <c r="I904" s="9"/>
      <c r="J904" s="166"/>
      <c r="K904" s="10"/>
      <c r="L904" s="84"/>
      <c r="M904" s="11"/>
      <c r="N904" s="12"/>
      <c r="O904" s="10"/>
      <c r="P904" s="84"/>
      <c r="Q904" s="84"/>
      <c r="R904" s="10"/>
      <c r="S904" s="14"/>
      <c r="T904" s="11"/>
      <c r="U904" s="12"/>
      <c r="V904" s="257" t="str">
        <f ca="1">IF(U904="","",
IF(U904="NA","",
IFERROR(VLOOKUP(EOMONTH(M904,-2)+1,IPCA!$A:$B,2,0),
VLOOKUP(EOMONTH(TODAY(),-2)+1,IPCA!$A:$B,2,0))/
VLOOKUP(EOMONTH(U904,-2)+1,IPCA!$A:$B,2,0)*
P904))</f>
        <v/>
      </c>
      <c r="W904" s="84"/>
      <c r="X904" s="13"/>
      <c r="Y904" s="166"/>
      <c r="AA904" s="108"/>
      <c r="AB904" s="15"/>
      <c r="AM904" s="6"/>
      <c r="AN904" s="15"/>
      <c r="AY904" s="6"/>
      <c r="AZ904" s="15"/>
      <c r="BK904" s="6"/>
      <c r="BL904" s="15"/>
      <c r="BW904" s="6"/>
      <c r="BX904" s="15"/>
      <c r="CI904" s="6"/>
      <c r="CJ904" s="16" t="str">
        <f t="shared" si="277"/>
        <v/>
      </c>
      <c r="CK904" s="16" t="str">
        <f t="shared" si="278"/>
        <v/>
      </c>
      <c r="CL904" s="16" t="str">
        <f t="shared" si="279"/>
        <v/>
      </c>
      <c r="CM904" s="16" t="str">
        <f t="shared" si="280"/>
        <v/>
      </c>
      <c r="CN904" s="16" t="str">
        <f t="shared" si="281"/>
        <v/>
      </c>
      <c r="CO904" s="18"/>
      <c r="CP904" s="15"/>
      <c r="DA904" s="6"/>
      <c r="DB904" s="15"/>
      <c r="DM904" s="6"/>
      <c r="DN904" s="15"/>
      <c r="DY904" s="6"/>
      <c r="DZ904" s="15"/>
      <c r="EK904" s="6"/>
      <c r="EL904" s="15"/>
      <c r="EW904" s="6"/>
      <c r="EX904" s="16" t="str">
        <f t="shared" si="272"/>
        <v/>
      </c>
      <c r="EY904" s="16" t="str">
        <f t="shared" si="273"/>
        <v/>
      </c>
      <c r="EZ904" s="16" t="str">
        <f t="shared" si="274"/>
        <v/>
      </c>
      <c r="FA904" s="16" t="str">
        <f t="shared" si="275"/>
        <v/>
      </c>
      <c r="FB904" s="160" t="str">
        <f t="shared" si="276"/>
        <v/>
      </c>
      <c r="FD904" s="20"/>
      <c r="FE904"/>
      <c r="FH904" s="284">
        <f t="shared" ca="1" si="282"/>
        <v>0</v>
      </c>
      <c r="FI904" s="208">
        <f t="shared" si="283"/>
        <v>0</v>
      </c>
      <c r="FK904">
        <f t="shared" si="284"/>
        <v>0</v>
      </c>
      <c r="FL904" s="201">
        <f t="shared" ca="1" si="285"/>
        <v>0</v>
      </c>
      <c r="FM904" s="201">
        <f t="shared" ca="1" si="286"/>
        <v>0</v>
      </c>
      <c r="FN904" s="200">
        <f>AB904*AB$2*IF($FC904="V",1,-1)*IF($Q904="Fixo",(CP904-INDEX('Curva Forward'!$C$5:$AN$13,MATCH(CONCATENATE(BD_COMERCIAL!$K904," ",BD_COMERCIAL!$L904),'Curva Forward'!$B$5:$B$13,0),MATCH(FN$4,'Curva Forward'!$C$4:$AN$4,0))),CP904)</f>
        <v>0</v>
      </c>
      <c r="FO904" s="200">
        <f>AC904*AC$2*IF($FC904="V",1,-1)*IF($Q904="Fixo",(CQ904-INDEX('Curva Forward'!$C$5:$AN$13,MATCH(CONCATENATE(BD_COMERCIAL!$K904," ",BD_COMERCIAL!$L904),'Curva Forward'!$B$5:$B$13,0),MATCH(FO$4,'Curva Forward'!$C$4:$AN$4,0))),CQ904)</f>
        <v>0</v>
      </c>
      <c r="FP904" s="200">
        <f>AD904*AD$2*IF($FC904="V",1,-1)*IF($Q904="Fixo",(CR904-INDEX('Curva Forward'!$C$5:$AN$13,MATCH(CONCATENATE(BD_COMERCIAL!$K904," ",BD_COMERCIAL!$L904),'Curva Forward'!$B$5:$B$13,0),MATCH(FP$4,'Curva Forward'!$C$4:$AN$4,0))),CR904)</f>
        <v>0</v>
      </c>
      <c r="FQ904" s="200">
        <f>AE904*AE$2*IF($FC904="V",1,-1)*IF($Q904="Fixo",(CS904-INDEX('Curva Forward'!$C$5:$AN$13,MATCH(CONCATENATE(BD_COMERCIAL!$K904," ",BD_COMERCIAL!$L904),'Curva Forward'!$B$5:$B$13,0),MATCH(FQ$4,'Curva Forward'!$C$4:$AN$4,0))),CS904)</f>
        <v>0</v>
      </c>
      <c r="FR904" s="200">
        <f>AF904*AF$2*IF($FC904="V",1,-1)*IF($Q904="Fixo",(CT904-INDEX('Curva Forward'!$C$5:$AN$13,MATCH(CONCATENATE(BD_COMERCIAL!$K904," ",BD_COMERCIAL!$L904),'Curva Forward'!$B$5:$B$13,0),MATCH(FR$4,'Curva Forward'!$C$4:$AN$4,0))),CT904)</f>
        <v>0</v>
      </c>
      <c r="FS904" s="200">
        <f>AG904*AG$2*IF($FC904="V",1,-1)*IF($Q904="Fixo",(CU904-INDEX('Curva Forward'!$C$5:$AN$13,MATCH(CONCATENATE(BD_COMERCIAL!$K904," ",BD_COMERCIAL!$L904),'Curva Forward'!$B$5:$B$13,0),MATCH(FS$4,'Curva Forward'!$C$4:$AN$4,0))),CU904)</f>
        <v>0</v>
      </c>
      <c r="FT904" s="200">
        <f>AH904*AH$2*IF($FC904="V",1,-1)*IF($Q904="Fixo",(CV904-INDEX('Curva Forward'!$C$5:$AN$13,MATCH(CONCATENATE(BD_COMERCIAL!$K904," ",BD_COMERCIAL!$L904),'Curva Forward'!$B$5:$B$13,0),MATCH(FT$4,'Curva Forward'!$C$4:$AN$4,0))),CV904)</f>
        <v>0</v>
      </c>
      <c r="FU904" s="200">
        <f>AI904*AI$2*IF($FC904="V",1,-1)*IF($Q904="Fixo",(CW904-INDEX('Curva Forward'!$C$5:$AN$13,MATCH(CONCATENATE(BD_COMERCIAL!$K904," ",BD_COMERCIAL!$L904),'Curva Forward'!$B$5:$B$13,0),MATCH(FU$4,'Curva Forward'!$C$4:$AN$4,0))),CW904)</f>
        <v>0</v>
      </c>
      <c r="FV904" s="200">
        <f>AJ904*AJ$2*IF($FC904="V",1,-1)*IF($Q904="Fixo",(CX904-INDEX('Curva Forward'!$C$5:$AN$13,MATCH(CONCATENATE(BD_COMERCIAL!$K904," ",BD_COMERCIAL!$L904),'Curva Forward'!$B$5:$B$13,0),MATCH(FV$4,'Curva Forward'!$C$4:$AN$4,0))),CX904)</f>
        <v>0</v>
      </c>
      <c r="FW904" s="200">
        <f>AK904*AK$2*IF($FC904="V",1,-1)*IF($Q904="Fixo",(CY904-INDEX('Curva Forward'!$C$5:$AN$13,MATCH(CONCATENATE(BD_COMERCIAL!$K904," ",BD_COMERCIAL!$L904),'Curva Forward'!$B$5:$B$13,0),MATCH(FW$4,'Curva Forward'!$C$4:$AN$4,0))),CY904)</f>
        <v>0</v>
      </c>
      <c r="FX904" s="200">
        <f>AL904*AL$2*IF($FC904="V",1,-1)*IF($Q904="Fixo",(CZ904-INDEX('Curva Forward'!$C$5:$AN$13,MATCH(CONCATENATE(BD_COMERCIAL!$K904," ",BD_COMERCIAL!$L904),'Curva Forward'!$B$5:$B$13,0),MATCH(FX$4,'Curva Forward'!$C$4:$AN$4,0))),CZ904)</f>
        <v>0</v>
      </c>
      <c r="FY904" s="200">
        <f>AM904*AM$2*IF($FC904="V",1,-1)*IF($Q904="Fixo",(DA904-INDEX('Curva Forward'!$C$5:$AN$13,MATCH(CONCATENATE(BD_COMERCIAL!$K904," ",BD_COMERCIAL!$L904),'Curva Forward'!$B$5:$B$13,0),MATCH(FY$4,'Curva Forward'!$C$4:$AN$4,0))),DA904)</f>
        <v>0</v>
      </c>
      <c r="FZ904" s="200">
        <f>AN904*AN$2*IF($FC904="V",1,-1)*IF($Q904="Fixo",(DB904-INDEX('Curva Forward'!$C$5:$AN$13,MATCH(CONCATENATE(BD_COMERCIAL!$K904," ",BD_COMERCIAL!$L904),'Curva Forward'!$B$5:$B$13,0),MATCH(FZ$4,'Curva Forward'!$C$4:$AN$4,0))),DB904)</f>
        <v>0</v>
      </c>
      <c r="GA904" s="200">
        <f>AO904*AO$2*IF($FC904="V",1,-1)*IF($Q904="Fixo",(DC904-INDEX('Curva Forward'!$C$5:$AN$13,MATCH(CONCATENATE(BD_COMERCIAL!$K904," ",BD_COMERCIAL!$L904),'Curva Forward'!$B$5:$B$13,0),MATCH(GA$4,'Curva Forward'!$C$4:$AN$4,0))),DC904)</f>
        <v>0</v>
      </c>
      <c r="GB904" s="200">
        <f>AP904*AP$2*IF($FC904="V",1,-1)*IF($Q904="Fixo",(DD904-INDEX('Curva Forward'!$C$5:$AN$13,MATCH(CONCATENATE(BD_COMERCIAL!$K904," ",BD_COMERCIAL!$L904),'Curva Forward'!$B$5:$B$13,0),MATCH(GB$4,'Curva Forward'!$C$4:$AN$4,0))),DD904)</f>
        <v>0</v>
      </c>
      <c r="GC904" s="200">
        <f>AQ904*AQ$2*IF($FC904="V",1,-1)*IF($Q904="Fixo",(DE904-INDEX('Curva Forward'!$C$5:$AN$13,MATCH(CONCATENATE(BD_COMERCIAL!$K904," ",BD_COMERCIAL!$L904),'Curva Forward'!$B$5:$B$13,0),MATCH(GC$4,'Curva Forward'!$C$4:$AN$4,0))),DE904)</f>
        <v>0</v>
      </c>
      <c r="GD904" s="200">
        <f>AR904*AR$2*IF($FC904="V",1,-1)*IF($Q904="Fixo",(DF904-INDEX('Curva Forward'!$C$5:$AN$13,MATCH(CONCATENATE(BD_COMERCIAL!$K904," ",BD_COMERCIAL!$L904),'Curva Forward'!$B$5:$B$13,0),MATCH(GD$4,'Curva Forward'!$C$4:$AN$4,0))),DF904)</f>
        <v>0</v>
      </c>
      <c r="GE904" s="200">
        <f>AS904*AS$2*IF($FC904="V",1,-1)*IF($Q904="Fixo",(DG904-INDEX('Curva Forward'!$C$5:$AN$13,MATCH(CONCATENATE(BD_COMERCIAL!$K904," ",BD_COMERCIAL!$L904),'Curva Forward'!$B$5:$B$13,0),MATCH(GE$4,'Curva Forward'!$C$4:$AN$4,0))),DG904)</f>
        <v>0</v>
      </c>
      <c r="GF904" s="200">
        <f>AT904*AT$2*IF($FC904="V",1,-1)*IF($Q904="Fixo",(DH904-INDEX('Curva Forward'!$C$5:$AN$13,MATCH(CONCATENATE(BD_COMERCIAL!$K904," ",BD_COMERCIAL!$L904),'Curva Forward'!$B$5:$B$13,0),MATCH(GF$4,'Curva Forward'!$C$4:$AN$4,0))),DH904)</f>
        <v>0</v>
      </c>
      <c r="GG904" s="200">
        <f>AU904*AU$2*IF($FC904="V",1,-1)*IF($Q904="Fixo",(DI904-INDEX('Curva Forward'!$C$5:$AN$13,MATCH(CONCATENATE(BD_COMERCIAL!$K904," ",BD_COMERCIAL!$L904),'Curva Forward'!$B$5:$B$13,0),MATCH(GG$4,'Curva Forward'!$C$4:$AN$4,0))),DI904)</f>
        <v>0</v>
      </c>
      <c r="GH904" s="200">
        <f>AV904*AV$2*IF($FC904="V",1,-1)*IF($Q904="Fixo",(DJ904-INDEX('Curva Forward'!$C$5:$AN$13,MATCH(CONCATENATE(BD_COMERCIAL!$K904," ",BD_COMERCIAL!$L904),'Curva Forward'!$B$5:$B$13,0),MATCH(GH$4,'Curva Forward'!$C$4:$AN$4,0))),DJ904)</f>
        <v>0</v>
      </c>
      <c r="GI904" s="200">
        <f>AW904*AW$2*IF($FC904="V",1,-1)*IF($Q904="Fixo",(DK904-INDEX('Curva Forward'!$C$5:$AN$13,MATCH(CONCATENATE(BD_COMERCIAL!$K904," ",BD_COMERCIAL!$L904),'Curva Forward'!$B$5:$B$13,0),MATCH(GI$4,'Curva Forward'!$C$4:$AN$4,0))),DK904)</f>
        <v>0</v>
      </c>
      <c r="GJ904" s="200">
        <f>AX904*AX$2*IF($FC904="V",1,-1)*IF($Q904="Fixo",(DL904-INDEX('Curva Forward'!$C$5:$AN$13,MATCH(CONCATENATE(BD_COMERCIAL!$K904," ",BD_COMERCIAL!$L904),'Curva Forward'!$B$5:$B$13,0),MATCH(GJ$4,'Curva Forward'!$C$4:$AN$4,0))),DL904)</f>
        <v>0</v>
      </c>
      <c r="GK904" s="200">
        <f>AY904*AY$2*IF($FC904="V",1,-1)*IF($Q904="Fixo",(DM904-INDEX('Curva Forward'!$C$5:$AN$13,MATCH(CONCATENATE(BD_COMERCIAL!$K904," ",BD_COMERCIAL!$L904),'Curva Forward'!$B$5:$B$13,0),MATCH(GK$4,'Curva Forward'!$C$4:$AN$4,0))),DM904)</f>
        <v>0</v>
      </c>
      <c r="GL904" s="200">
        <f>IF(EZ904="",0,CL904*CL$2*IF($FC904="V",1,-1)*IF($Q904="Fixo",(EZ904-INDEX('Curva Forward'!$C$5:$AN$13,MATCH(CONCATENATE(BD_COMERCIAL!$K904," ",BD_COMERCIAL!$L904),'Curva Forward'!$B$5:$B$13,0),MATCH(GL$4,'Curva Forward'!$C$4:$AN$4,0))),EZ904))</f>
        <v>0</v>
      </c>
      <c r="GM904" s="200">
        <f>IF(FA904="",0,CM904*CM$2*IF($FC904="V",1,-1)*IF($Q904="Fixo",(FA904-INDEX('Curva Forward'!$C$5:$AN$13,MATCH(CONCATENATE(BD_COMERCIAL!$K904," ",BD_COMERCIAL!$L904),'Curva Forward'!$B$5:$B$13,0),MATCH(GM$4,'Curva Forward'!$C$4:$AN$4,0))),FA904))</f>
        <v>0</v>
      </c>
      <c r="GN904" s="200">
        <f>IF(FB904="",0,CN904*CN$2*IF($FC904="V",1,-1)*IF($Q904="Fixo",(FB904-INDEX('Curva Forward'!$C$5:$AN$13,MATCH(CONCATENATE(BD_COMERCIAL!$K904," ",BD_COMERCIAL!$L904),'Curva Forward'!$B$5:$B$13,0),MATCH(GN$4,'Curva Forward'!$C$4:$AN$4,0))),FB904))</f>
        <v>0</v>
      </c>
      <c r="GO904" s="201">
        <f t="shared" ca="1" si="287"/>
        <v>0</v>
      </c>
      <c r="GP904" s="201">
        <f t="shared" ca="1" si="288"/>
        <v>0</v>
      </c>
    </row>
    <row r="905" spans="1:198" ht="15" customHeight="1" x14ac:dyDescent="0.25">
      <c r="A905" s="6"/>
      <c r="B905" s="7"/>
      <c r="C905" s="8"/>
      <c r="D905" s="9"/>
      <c r="E905" s="9"/>
      <c r="F905" s="113"/>
      <c r="G905" s="10"/>
      <c r="H905" s="113"/>
      <c r="I905" s="9"/>
      <c r="J905" s="166"/>
      <c r="K905" s="10"/>
      <c r="L905" s="84"/>
      <c r="M905" s="11"/>
      <c r="N905" s="12"/>
      <c r="O905" s="10"/>
      <c r="P905" s="84"/>
      <c r="Q905" s="84"/>
      <c r="R905" s="10"/>
      <c r="S905" s="14"/>
      <c r="T905" s="11"/>
      <c r="U905" s="12"/>
      <c r="V905" s="257" t="str">
        <f ca="1">IF(U905="","",
IF(U905="NA","",
IFERROR(VLOOKUP(EOMONTH(M905,-2)+1,IPCA!$A:$B,2,0),
VLOOKUP(EOMONTH(TODAY(),-2)+1,IPCA!$A:$B,2,0))/
VLOOKUP(EOMONTH(U905,-2)+1,IPCA!$A:$B,2,0)*
P905))</f>
        <v/>
      </c>
      <c r="W905" s="84"/>
      <c r="X905" s="13"/>
      <c r="Y905" s="166"/>
      <c r="AA905" s="108"/>
      <c r="AB905" s="15"/>
      <c r="AM905" s="6"/>
      <c r="AN905" s="15"/>
      <c r="AY905" s="6"/>
      <c r="AZ905" s="15"/>
      <c r="BK905" s="6"/>
      <c r="BL905" s="15"/>
      <c r="BW905" s="6"/>
      <c r="BX905" s="15"/>
      <c r="CI905" s="6"/>
      <c r="CJ905" s="16" t="str">
        <f t="shared" si="277"/>
        <v/>
      </c>
      <c r="CK905" s="16" t="str">
        <f t="shared" si="278"/>
        <v/>
      </c>
      <c r="CL905" s="16" t="str">
        <f t="shared" si="279"/>
        <v/>
      </c>
      <c r="CM905" s="16" t="str">
        <f t="shared" si="280"/>
        <v/>
      </c>
      <c r="CN905" s="16" t="str">
        <f t="shared" si="281"/>
        <v/>
      </c>
      <c r="CO905" s="18"/>
      <c r="CP905" s="15"/>
      <c r="DA905" s="6"/>
      <c r="DB905" s="15"/>
      <c r="DM905" s="6"/>
      <c r="DN905" s="15"/>
      <c r="DY905" s="6"/>
      <c r="DZ905" s="15"/>
      <c r="EK905" s="6"/>
      <c r="EL905" s="15"/>
      <c r="EW905" s="6"/>
      <c r="EX905" s="16" t="str">
        <f t="shared" si="272"/>
        <v/>
      </c>
      <c r="EY905" s="16" t="str">
        <f t="shared" si="273"/>
        <v/>
      </c>
      <c r="EZ905" s="16" t="str">
        <f t="shared" si="274"/>
        <v/>
      </c>
      <c r="FA905" s="16" t="str">
        <f t="shared" si="275"/>
        <v/>
      </c>
      <c r="FB905" s="160" t="str">
        <f t="shared" si="276"/>
        <v/>
      </c>
      <c r="FD905" s="20"/>
      <c r="FE905"/>
      <c r="FH905" s="284">
        <f t="shared" ca="1" si="282"/>
        <v>0</v>
      </c>
      <c r="FI905" s="208">
        <f t="shared" si="283"/>
        <v>0</v>
      </c>
      <c r="FK905">
        <f t="shared" si="284"/>
        <v>0</v>
      </c>
      <c r="FL905" s="201">
        <f t="shared" ca="1" si="285"/>
        <v>0</v>
      </c>
      <c r="FM905" s="201">
        <f t="shared" ca="1" si="286"/>
        <v>0</v>
      </c>
      <c r="FN905" s="200">
        <f>AB905*AB$2*IF($FC905="V",1,-1)*IF($Q905="Fixo",(CP905-INDEX('Curva Forward'!$C$5:$AN$13,MATCH(CONCATENATE(BD_COMERCIAL!$K905," ",BD_COMERCIAL!$L905),'Curva Forward'!$B$5:$B$13,0),MATCH(FN$4,'Curva Forward'!$C$4:$AN$4,0))),CP905)</f>
        <v>0</v>
      </c>
      <c r="FO905" s="200">
        <f>AC905*AC$2*IF($FC905="V",1,-1)*IF($Q905="Fixo",(CQ905-INDEX('Curva Forward'!$C$5:$AN$13,MATCH(CONCATENATE(BD_COMERCIAL!$K905," ",BD_COMERCIAL!$L905),'Curva Forward'!$B$5:$B$13,0),MATCH(FO$4,'Curva Forward'!$C$4:$AN$4,0))),CQ905)</f>
        <v>0</v>
      </c>
      <c r="FP905" s="200">
        <f>AD905*AD$2*IF($FC905="V",1,-1)*IF($Q905="Fixo",(CR905-INDEX('Curva Forward'!$C$5:$AN$13,MATCH(CONCATENATE(BD_COMERCIAL!$K905," ",BD_COMERCIAL!$L905),'Curva Forward'!$B$5:$B$13,0),MATCH(FP$4,'Curva Forward'!$C$4:$AN$4,0))),CR905)</f>
        <v>0</v>
      </c>
      <c r="FQ905" s="200">
        <f>AE905*AE$2*IF($FC905="V",1,-1)*IF($Q905="Fixo",(CS905-INDEX('Curva Forward'!$C$5:$AN$13,MATCH(CONCATENATE(BD_COMERCIAL!$K905," ",BD_COMERCIAL!$L905),'Curva Forward'!$B$5:$B$13,0),MATCH(FQ$4,'Curva Forward'!$C$4:$AN$4,0))),CS905)</f>
        <v>0</v>
      </c>
      <c r="FR905" s="200">
        <f>AF905*AF$2*IF($FC905="V",1,-1)*IF($Q905="Fixo",(CT905-INDEX('Curva Forward'!$C$5:$AN$13,MATCH(CONCATENATE(BD_COMERCIAL!$K905," ",BD_COMERCIAL!$L905),'Curva Forward'!$B$5:$B$13,0),MATCH(FR$4,'Curva Forward'!$C$4:$AN$4,0))),CT905)</f>
        <v>0</v>
      </c>
      <c r="FS905" s="200">
        <f>AG905*AG$2*IF($FC905="V",1,-1)*IF($Q905="Fixo",(CU905-INDEX('Curva Forward'!$C$5:$AN$13,MATCH(CONCATENATE(BD_COMERCIAL!$K905," ",BD_COMERCIAL!$L905),'Curva Forward'!$B$5:$B$13,0),MATCH(FS$4,'Curva Forward'!$C$4:$AN$4,0))),CU905)</f>
        <v>0</v>
      </c>
      <c r="FT905" s="200">
        <f>AH905*AH$2*IF($FC905="V",1,-1)*IF($Q905="Fixo",(CV905-INDEX('Curva Forward'!$C$5:$AN$13,MATCH(CONCATENATE(BD_COMERCIAL!$K905," ",BD_COMERCIAL!$L905),'Curva Forward'!$B$5:$B$13,0),MATCH(FT$4,'Curva Forward'!$C$4:$AN$4,0))),CV905)</f>
        <v>0</v>
      </c>
      <c r="FU905" s="200">
        <f>AI905*AI$2*IF($FC905="V",1,-1)*IF($Q905="Fixo",(CW905-INDEX('Curva Forward'!$C$5:$AN$13,MATCH(CONCATENATE(BD_COMERCIAL!$K905," ",BD_COMERCIAL!$L905),'Curva Forward'!$B$5:$B$13,0),MATCH(FU$4,'Curva Forward'!$C$4:$AN$4,0))),CW905)</f>
        <v>0</v>
      </c>
      <c r="FV905" s="200">
        <f>AJ905*AJ$2*IF($FC905="V",1,-1)*IF($Q905="Fixo",(CX905-INDEX('Curva Forward'!$C$5:$AN$13,MATCH(CONCATENATE(BD_COMERCIAL!$K905," ",BD_COMERCIAL!$L905),'Curva Forward'!$B$5:$B$13,0),MATCH(FV$4,'Curva Forward'!$C$4:$AN$4,0))),CX905)</f>
        <v>0</v>
      </c>
      <c r="FW905" s="200">
        <f>AK905*AK$2*IF($FC905="V",1,-1)*IF($Q905="Fixo",(CY905-INDEX('Curva Forward'!$C$5:$AN$13,MATCH(CONCATENATE(BD_COMERCIAL!$K905," ",BD_COMERCIAL!$L905),'Curva Forward'!$B$5:$B$13,0),MATCH(FW$4,'Curva Forward'!$C$4:$AN$4,0))),CY905)</f>
        <v>0</v>
      </c>
      <c r="FX905" s="200">
        <f>AL905*AL$2*IF($FC905="V",1,-1)*IF($Q905="Fixo",(CZ905-INDEX('Curva Forward'!$C$5:$AN$13,MATCH(CONCATENATE(BD_COMERCIAL!$K905," ",BD_COMERCIAL!$L905),'Curva Forward'!$B$5:$B$13,0),MATCH(FX$4,'Curva Forward'!$C$4:$AN$4,0))),CZ905)</f>
        <v>0</v>
      </c>
      <c r="FY905" s="200">
        <f>AM905*AM$2*IF($FC905="V",1,-1)*IF($Q905="Fixo",(DA905-INDEX('Curva Forward'!$C$5:$AN$13,MATCH(CONCATENATE(BD_COMERCIAL!$K905," ",BD_COMERCIAL!$L905),'Curva Forward'!$B$5:$B$13,0),MATCH(FY$4,'Curva Forward'!$C$4:$AN$4,0))),DA905)</f>
        <v>0</v>
      </c>
      <c r="FZ905" s="200">
        <f>AN905*AN$2*IF($FC905="V",1,-1)*IF($Q905="Fixo",(DB905-INDEX('Curva Forward'!$C$5:$AN$13,MATCH(CONCATENATE(BD_COMERCIAL!$K905," ",BD_COMERCIAL!$L905),'Curva Forward'!$B$5:$B$13,0),MATCH(FZ$4,'Curva Forward'!$C$4:$AN$4,0))),DB905)</f>
        <v>0</v>
      </c>
      <c r="GA905" s="200">
        <f>AO905*AO$2*IF($FC905="V",1,-1)*IF($Q905="Fixo",(DC905-INDEX('Curva Forward'!$C$5:$AN$13,MATCH(CONCATENATE(BD_COMERCIAL!$K905," ",BD_COMERCIAL!$L905),'Curva Forward'!$B$5:$B$13,0),MATCH(GA$4,'Curva Forward'!$C$4:$AN$4,0))),DC905)</f>
        <v>0</v>
      </c>
      <c r="GB905" s="200">
        <f>AP905*AP$2*IF($FC905="V",1,-1)*IF($Q905="Fixo",(DD905-INDEX('Curva Forward'!$C$5:$AN$13,MATCH(CONCATENATE(BD_COMERCIAL!$K905," ",BD_COMERCIAL!$L905),'Curva Forward'!$B$5:$B$13,0),MATCH(GB$4,'Curva Forward'!$C$4:$AN$4,0))),DD905)</f>
        <v>0</v>
      </c>
      <c r="GC905" s="200">
        <f>AQ905*AQ$2*IF($FC905="V",1,-1)*IF($Q905="Fixo",(DE905-INDEX('Curva Forward'!$C$5:$AN$13,MATCH(CONCATENATE(BD_COMERCIAL!$K905," ",BD_COMERCIAL!$L905),'Curva Forward'!$B$5:$B$13,0),MATCH(GC$4,'Curva Forward'!$C$4:$AN$4,0))),DE905)</f>
        <v>0</v>
      </c>
      <c r="GD905" s="200">
        <f>AR905*AR$2*IF($FC905="V",1,-1)*IF($Q905="Fixo",(DF905-INDEX('Curva Forward'!$C$5:$AN$13,MATCH(CONCATENATE(BD_COMERCIAL!$K905," ",BD_COMERCIAL!$L905),'Curva Forward'!$B$5:$B$13,0),MATCH(GD$4,'Curva Forward'!$C$4:$AN$4,0))),DF905)</f>
        <v>0</v>
      </c>
      <c r="GE905" s="200">
        <f>AS905*AS$2*IF($FC905="V",1,-1)*IF($Q905="Fixo",(DG905-INDEX('Curva Forward'!$C$5:$AN$13,MATCH(CONCATENATE(BD_COMERCIAL!$K905," ",BD_COMERCIAL!$L905),'Curva Forward'!$B$5:$B$13,0),MATCH(GE$4,'Curva Forward'!$C$4:$AN$4,0))),DG905)</f>
        <v>0</v>
      </c>
      <c r="GF905" s="200">
        <f>AT905*AT$2*IF($FC905="V",1,-1)*IF($Q905="Fixo",(DH905-INDEX('Curva Forward'!$C$5:$AN$13,MATCH(CONCATENATE(BD_COMERCIAL!$K905," ",BD_COMERCIAL!$L905),'Curva Forward'!$B$5:$B$13,0),MATCH(GF$4,'Curva Forward'!$C$4:$AN$4,0))),DH905)</f>
        <v>0</v>
      </c>
      <c r="GG905" s="200">
        <f>AU905*AU$2*IF($FC905="V",1,-1)*IF($Q905="Fixo",(DI905-INDEX('Curva Forward'!$C$5:$AN$13,MATCH(CONCATENATE(BD_COMERCIAL!$K905," ",BD_COMERCIAL!$L905),'Curva Forward'!$B$5:$B$13,0),MATCH(GG$4,'Curva Forward'!$C$4:$AN$4,0))),DI905)</f>
        <v>0</v>
      </c>
      <c r="GH905" s="200">
        <f>AV905*AV$2*IF($FC905="V",1,-1)*IF($Q905="Fixo",(DJ905-INDEX('Curva Forward'!$C$5:$AN$13,MATCH(CONCATENATE(BD_COMERCIAL!$K905," ",BD_COMERCIAL!$L905),'Curva Forward'!$B$5:$B$13,0),MATCH(GH$4,'Curva Forward'!$C$4:$AN$4,0))),DJ905)</f>
        <v>0</v>
      </c>
      <c r="GI905" s="200">
        <f>AW905*AW$2*IF($FC905="V",1,-1)*IF($Q905="Fixo",(DK905-INDEX('Curva Forward'!$C$5:$AN$13,MATCH(CONCATENATE(BD_COMERCIAL!$K905," ",BD_COMERCIAL!$L905),'Curva Forward'!$B$5:$B$13,0),MATCH(GI$4,'Curva Forward'!$C$4:$AN$4,0))),DK905)</f>
        <v>0</v>
      </c>
      <c r="GJ905" s="200">
        <f>AX905*AX$2*IF($FC905="V",1,-1)*IF($Q905="Fixo",(DL905-INDEX('Curva Forward'!$C$5:$AN$13,MATCH(CONCATENATE(BD_COMERCIAL!$K905," ",BD_COMERCIAL!$L905),'Curva Forward'!$B$5:$B$13,0),MATCH(GJ$4,'Curva Forward'!$C$4:$AN$4,0))),DL905)</f>
        <v>0</v>
      </c>
      <c r="GK905" s="200">
        <f>AY905*AY$2*IF($FC905="V",1,-1)*IF($Q905="Fixo",(DM905-INDEX('Curva Forward'!$C$5:$AN$13,MATCH(CONCATENATE(BD_COMERCIAL!$K905," ",BD_COMERCIAL!$L905),'Curva Forward'!$B$5:$B$13,0),MATCH(GK$4,'Curva Forward'!$C$4:$AN$4,0))),DM905)</f>
        <v>0</v>
      </c>
      <c r="GL905" s="200">
        <f>IF(EZ905="",0,CL905*CL$2*IF($FC905="V",1,-1)*IF($Q905="Fixo",(EZ905-INDEX('Curva Forward'!$C$5:$AN$13,MATCH(CONCATENATE(BD_COMERCIAL!$K905," ",BD_COMERCIAL!$L905),'Curva Forward'!$B$5:$B$13,0),MATCH(GL$4,'Curva Forward'!$C$4:$AN$4,0))),EZ905))</f>
        <v>0</v>
      </c>
      <c r="GM905" s="200">
        <f>IF(FA905="",0,CM905*CM$2*IF($FC905="V",1,-1)*IF($Q905="Fixo",(FA905-INDEX('Curva Forward'!$C$5:$AN$13,MATCH(CONCATENATE(BD_COMERCIAL!$K905," ",BD_COMERCIAL!$L905),'Curva Forward'!$B$5:$B$13,0),MATCH(GM$4,'Curva Forward'!$C$4:$AN$4,0))),FA905))</f>
        <v>0</v>
      </c>
      <c r="GN905" s="200">
        <f>IF(FB905="",0,CN905*CN$2*IF($FC905="V",1,-1)*IF($Q905="Fixo",(FB905-INDEX('Curva Forward'!$C$5:$AN$13,MATCH(CONCATENATE(BD_COMERCIAL!$K905," ",BD_COMERCIAL!$L905),'Curva Forward'!$B$5:$B$13,0),MATCH(GN$4,'Curva Forward'!$C$4:$AN$4,0))),FB905))</f>
        <v>0</v>
      </c>
      <c r="GO905" s="201">
        <f t="shared" ca="1" si="287"/>
        <v>0</v>
      </c>
      <c r="GP905" s="201">
        <f t="shared" ca="1" si="288"/>
        <v>0</v>
      </c>
    </row>
    <row r="906" spans="1:198" ht="15" customHeight="1" x14ac:dyDescent="0.25">
      <c r="A906" s="6"/>
      <c r="B906" s="7"/>
      <c r="C906" s="8"/>
      <c r="D906" s="9"/>
      <c r="E906" s="9"/>
      <c r="F906" s="113"/>
      <c r="G906" s="10"/>
      <c r="H906" s="113"/>
      <c r="I906" s="9"/>
      <c r="J906" s="166"/>
      <c r="K906" s="10"/>
      <c r="L906" s="84"/>
      <c r="M906" s="11"/>
      <c r="N906" s="12"/>
      <c r="O906" s="10"/>
      <c r="P906" s="84"/>
      <c r="Q906" s="84"/>
      <c r="R906" s="10"/>
      <c r="S906" s="14"/>
      <c r="T906" s="11"/>
      <c r="U906" s="12"/>
      <c r="V906" s="257" t="str">
        <f ca="1">IF(U906="","",
IF(U906="NA","",
IFERROR(VLOOKUP(EOMONTH(M906,-2)+1,IPCA!$A:$B,2,0),
VLOOKUP(EOMONTH(TODAY(),-2)+1,IPCA!$A:$B,2,0))/
VLOOKUP(EOMONTH(U906,-2)+1,IPCA!$A:$B,2,0)*
P906))</f>
        <v/>
      </c>
      <c r="W906" s="84"/>
      <c r="X906" s="13"/>
      <c r="Y906" s="166"/>
      <c r="AA906" s="108"/>
      <c r="AB906" s="15"/>
      <c r="AM906" s="6"/>
      <c r="AN906" s="15"/>
      <c r="AY906" s="6"/>
      <c r="AZ906" s="15"/>
      <c r="BK906" s="6"/>
      <c r="BL906" s="15"/>
      <c r="BW906" s="6"/>
      <c r="BX906" s="15"/>
      <c r="CI906" s="6"/>
      <c r="CJ906" s="16" t="str">
        <f t="shared" si="277"/>
        <v/>
      </c>
      <c r="CK906" s="16" t="str">
        <f t="shared" si="278"/>
        <v/>
      </c>
      <c r="CL906" s="16" t="str">
        <f t="shared" si="279"/>
        <v/>
      </c>
      <c r="CM906" s="16" t="str">
        <f t="shared" si="280"/>
        <v/>
      </c>
      <c r="CN906" s="16" t="str">
        <f t="shared" si="281"/>
        <v/>
      </c>
      <c r="CO906" s="18"/>
      <c r="CP906" s="15"/>
      <c r="DA906" s="6"/>
      <c r="DB906" s="15"/>
      <c r="DM906" s="6"/>
      <c r="DN906" s="15"/>
      <c r="DY906" s="6"/>
      <c r="DZ906" s="15"/>
      <c r="EK906" s="6"/>
      <c r="EL906" s="15"/>
      <c r="EW906" s="6"/>
      <c r="EX906" s="16" t="str">
        <f t="shared" si="272"/>
        <v/>
      </c>
      <c r="EY906" s="16" t="str">
        <f t="shared" si="273"/>
        <v/>
      </c>
      <c r="EZ906" s="16" t="str">
        <f t="shared" si="274"/>
        <v/>
      </c>
      <c r="FA906" s="16" t="str">
        <f t="shared" si="275"/>
        <v/>
      </c>
      <c r="FB906" s="160" t="str">
        <f t="shared" si="276"/>
        <v/>
      </c>
      <c r="FD906" s="20"/>
      <c r="FE906"/>
      <c r="FH906" s="284">
        <f t="shared" ca="1" si="282"/>
        <v>0</v>
      </c>
      <c r="FI906" s="208">
        <f t="shared" si="283"/>
        <v>0</v>
      </c>
      <c r="FK906">
        <f t="shared" si="284"/>
        <v>0</v>
      </c>
      <c r="FL906" s="201">
        <f t="shared" ca="1" si="285"/>
        <v>0</v>
      </c>
      <c r="FM906" s="201">
        <f t="shared" ca="1" si="286"/>
        <v>0</v>
      </c>
      <c r="FN906" s="200">
        <f>AB906*AB$2*IF($FC906="V",1,-1)*IF($Q906="Fixo",(CP906-INDEX('Curva Forward'!$C$5:$AN$13,MATCH(CONCATENATE(BD_COMERCIAL!$K906," ",BD_COMERCIAL!$L906),'Curva Forward'!$B$5:$B$13,0),MATCH(FN$4,'Curva Forward'!$C$4:$AN$4,0))),CP906)</f>
        <v>0</v>
      </c>
      <c r="FO906" s="200">
        <f>AC906*AC$2*IF($FC906="V",1,-1)*IF($Q906="Fixo",(CQ906-INDEX('Curva Forward'!$C$5:$AN$13,MATCH(CONCATENATE(BD_COMERCIAL!$K906," ",BD_COMERCIAL!$L906),'Curva Forward'!$B$5:$B$13,0),MATCH(FO$4,'Curva Forward'!$C$4:$AN$4,0))),CQ906)</f>
        <v>0</v>
      </c>
      <c r="FP906" s="200">
        <f>AD906*AD$2*IF($FC906="V",1,-1)*IF($Q906="Fixo",(CR906-INDEX('Curva Forward'!$C$5:$AN$13,MATCH(CONCATENATE(BD_COMERCIAL!$K906," ",BD_COMERCIAL!$L906),'Curva Forward'!$B$5:$B$13,0),MATCH(FP$4,'Curva Forward'!$C$4:$AN$4,0))),CR906)</f>
        <v>0</v>
      </c>
      <c r="FQ906" s="200">
        <f>AE906*AE$2*IF($FC906="V",1,-1)*IF($Q906="Fixo",(CS906-INDEX('Curva Forward'!$C$5:$AN$13,MATCH(CONCATENATE(BD_COMERCIAL!$K906," ",BD_COMERCIAL!$L906),'Curva Forward'!$B$5:$B$13,0),MATCH(FQ$4,'Curva Forward'!$C$4:$AN$4,0))),CS906)</f>
        <v>0</v>
      </c>
      <c r="FR906" s="200">
        <f>AF906*AF$2*IF($FC906="V",1,-1)*IF($Q906="Fixo",(CT906-INDEX('Curva Forward'!$C$5:$AN$13,MATCH(CONCATENATE(BD_COMERCIAL!$K906," ",BD_COMERCIAL!$L906),'Curva Forward'!$B$5:$B$13,0),MATCH(FR$4,'Curva Forward'!$C$4:$AN$4,0))),CT906)</f>
        <v>0</v>
      </c>
      <c r="FS906" s="200">
        <f>AG906*AG$2*IF($FC906="V",1,-1)*IF($Q906="Fixo",(CU906-INDEX('Curva Forward'!$C$5:$AN$13,MATCH(CONCATENATE(BD_COMERCIAL!$K906," ",BD_COMERCIAL!$L906),'Curva Forward'!$B$5:$B$13,0),MATCH(FS$4,'Curva Forward'!$C$4:$AN$4,0))),CU906)</f>
        <v>0</v>
      </c>
      <c r="FT906" s="200">
        <f>AH906*AH$2*IF($FC906="V",1,-1)*IF($Q906="Fixo",(CV906-INDEX('Curva Forward'!$C$5:$AN$13,MATCH(CONCATENATE(BD_COMERCIAL!$K906," ",BD_COMERCIAL!$L906),'Curva Forward'!$B$5:$B$13,0),MATCH(FT$4,'Curva Forward'!$C$4:$AN$4,0))),CV906)</f>
        <v>0</v>
      </c>
      <c r="FU906" s="200">
        <f>AI906*AI$2*IF($FC906="V",1,-1)*IF($Q906="Fixo",(CW906-INDEX('Curva Forward'!$C$5:$AN$13,MATCH(CONCATENATE(BD_COMERCIAL!$K906," ",BD_COMERCIAL!$L906),'Curva Forward'!$B$5:$B$13,0),MATCH(FU$4,'Curva Forward'!$C$4:$AN$4,0))),CW906)</f>
        <v>0</v>
      </c>
      <c r="FV906" s="200">
        <f>AJ906*AJ$2*IF($FC906="V",1,-1)*IF($Q906="Fixo",(CX906-INDEX('Curva Forward'!$C$5:$AN$13,MATCH(CONCATENATE(BD_COMERCIAL!$K906," ",BD_COMERCIAL!$L906),'Curva Forward'!$B$5:$B$13,0),MATCH(FV$4,'Curva Forward'!$C$4:$AN$4,0))),CX906)</f>
        <v>0</v>
      </c>
      <c r="FW906" s="200">
        <f>AK906*AK$2*IF($FC906="V",1,-1)*IF($Q906="Fixo",(CY906-INDEX('Curva Forward'!$C$5:$AN$13,MATCH(CONCATENATE(BD_COMERCIAL!$K906," ",BD_COMERCIAL!$L906),'Curva Forward'!$B$5:$B$13,0),MATCH(FW$4,'Curva Forward'!$C$4:$AN$4,0))),CY906)</f>
        <v>0</v>
      </c>
      <c r="FX906" s="200">
        <f>AL906*AL$2*IF($FC906="V",1,-1)*IF($Q906="Fixo",(CZ906-INDEX('Curva Forward'!$C$5:$AN$13,MATCH(CONCATENATE(BD_COMERCIAL!$K906," ",BD_COMERCIAL!$L906),'Curva Forward'!$B$5:$B$13,0),MATCH(FX$4,'Curva Forward'!$C$4:$AN$4,0))),CZ906)</f>
        <v>0</v>
      </c>
      <c r="FY906" s="200">
        <f>AM906*AM$2*IF($FC906="V",1,-1)*IF($Q906="Fixo",(DA906-INDEX('Curva Forward'!$C$5:$AN$13,MATCH(CONCATENATE(BD_COMERCIAL!$K906," ",BD_COMERCIAL!$L906),'Curva Forward'!$B$5:$B$13,0),MATCH(FY$4,'Curva Forward'!$C$4:$AN$4,0))),DA906)</f>
        <v>0</v>
      </c>
      <c r="FZ906" s="200">
        <f>AN906*AN$2*IF($FC906="V",1,-1)*IF($Q906="Fixo",(DB906-INDEX('Curva Forward'!$C$5:$AN$13,MATCH(CONCATENATE(BD_COMERCIAL!$K906," ",BD_COMERCIAL!$L906),'Curva Forward'!$B$5:$B$13,0),MATCH(FZ$4,'Curva Forward'!$C$4:$AN$4,0))),DB906)</f>
        <v>0</v>
      </c>
      <c r="GA906" s="200">
        <f>AO906*AO$2*IF($FC906="V",1,-1)*IF($Q906="Fixo",(DC906-INDEX('Curva Forward'!$C$5:$AN$13,MATCH(CONCATENATE(BD_COMERCIAL!$K906," ",BD_COMERCIAL!$L906),'Curva Forward'!$B$5:$B$13,0),MATCH(GA$4,'Curva Forward'!$C$4:$AN$4,0))),DC906)</f>
        <v>0</v>
      </c>
      <c r="GB906" s="200">
        <f>AP906*AP$2*IF($FC906="V",1,-1)*IF($Q906="Fixo",(DD906-INDEX('Curva Forward'!$C$5:$AN$13,MATCH(CONCATENATE(BD_COMERCIAL!$K906," ",BD_COMERCIAL!$L906),'Curva Forward'!$B$5:$B$13,0),MATCH(GB$4,'Curva Forward'!$C$4:$AN$4,0))),DD906)</f>
        <v>0</v>
      </c>
      <c r="GC906" s="200">
        <f>AQ906*AQ$2*IF($FC906="V",1,-1)*IF($Q906="Fixo",(DE906-INDEX('Curva Forward'!$C$5:$AN$13,MATCH(CONCATENATE(BD_COMERCIAL!$K906," ",BD_COMERCIAL!$L906),'Curva Forward'!$B$5:$B$13,0),MATCH(GC$4,'Curva Forward'!$C$4:$AN$4,0))),DE906)</f>
        <v>0</v>
      </c>
      <c r="GD906" s="200">
        <f>AR906*AR$2*IF($FC906="V",1,-1)*IF($Q906="Fixo",(DF906-INDEX('Curva Forward'!$C$5:$AN$13,MATCH(CONCATENATE(BD_COMERCIAL!$K906," ",BD_COMERCIAL!$L906),'Curva Forward'!$B$5:$B$13,0),MATCH(GD$4,'Curva Forward'!$C$4:$AN$4,0))),DF906)</f>
        <v>0</v>
      </c>
      <c r="GE906" s="200">
        <f>AS906*AS$2*IF($FC906="V",1,-1)*IF($Q906="Fixo",(DG906-INDEX('Curva Forward'!$C$5:$AN$13,MATCH(CONCATENATE(BD_COMERCIAL!$K906," ",BD_COMERCIAL!$L906),'Curva Forward'!$B$5:$B$13,0),MATCH(GE$4,'Curva Forward'!$C$4:$AN$4,0))),DG906)</f>
        <v>0</v>
      </c>
      <c r="GF906" s="200">
        <f>AT906*AT$2*IF($FC906="V",1,-1)*IF($Q906="Fixo",(DH906-INDEX('Curva Forward'!$C$5:$AN$13,MATCH(CONCATENATE(BD_COMERCIAL!$K906," ",BD_COMERCIAL!$L906),'Curva Forward'!$B$5:$B$13,0),MATCH(GF$4,'Curva Forward'!$C$4:$AN$4,0))),DH906)</f>
        <v>0</v>
      </c>
      <c r="GG906" s="200">
        <f>AU906*AU$2*IF($FC906="V",1,-1)*IF($Q906="Fixo",(DI906-INDEX('Curva Forward'!$C$5:$AN$13,MATCH(CONCATENATE(BD_COMERCIAL!$K906," ",BD_COMERCIAL!$L906),'Curva Forward'!$B$5:$B$13,0),MATCH(GG$4,'Curva Forward'!$C$4:$AN$4,0))),DI906)</f>
        <v>0</v>
      </c>
      <c r="GH906" s="200">
        <f>AV906*AV$2*IF($FC906="V",1,-1)*IF($Q906="Fixo",(DJ906-INDEX('Curva Forward'!$C$5:$AN$13,MATCH(CONCATENATE(BD_COMERCIAL!$K906," ",BD_COMERCIAL!$L906),'Curva Forward'!$B$5:$B$13,0),MATCH(GH$4,'Curva Forward'!$C$4:$AN$4,0))),DJ906)</f>
        <v>0</v>
      </c>
      <c r="GI906" s="200">
        <f>AW906*AW$2*IF($FC906="V",1,-1)*IF($Q906="Fixo",(DK906-INDEX('Curva Forward'!$C$5:$AN$13,MATCH(CONCATENATE(BD_COMERCIAL!$K906," ",BD_COMERCIAL!$L906),'Curva Forward'!$B$5:$B$13,0),MATCH(GI$4,'Curva Forward'!$C$4:$AN$4,0))),DK906)</f>
        <v>0</v>
      </c>
      <c r="GJ906" s="200">
        <f>AX906*AX$2*IF($FC906="V",1,-1)*IF($Q906="Fixo",(DL906-INDEX('Curva Forward'!$C$5:$AN$13,MATCH(CONCATENATE(BD_COMERCIAL!$K906," ",BD_COMERCIAL!$L906),'Curva Forward'!$B$5:$B$13,0),MATCH(GJ$4,'Curva Forward'!$C$4:$AN$4,0))),DL906)</f>
        <v>0</v>
      </c>
      <c r="GK906" s="200">
        <f>AY906*AY$2*IF($FC906="V",1,-1)*IF($Q906="Fixo",(DM906-INDEX('Curva Forward'!$C$5:$AN$13,MATCH(CONCATENATE(BD_COMERCIAL!$K906," ",BD_COMERCIAL!$L906),'Curva Forward'!$B$5:$B$13,0),MATCH(GK$4,'Curva Forward'!$C$4:$AN$4,0))),DM906)</f>
        <v>0</v>
      </c>
      <c r="GL906" s="200">
        <f>IF(EZ906="",0,CL906*CL$2*IF($FC906="V",1,-1)*IF($Q906="Fixo",(EZ906-INDEX('Curva Forward'!$C$5:$AN$13,MATCH(CONCATENATE(BD_COMERCIAL!$K906," ",BD_COMERCIAL!$L906),'Curva Forward'!$B$5:$B$13,0),MATCH(GL$4,'Curva Forward'!$C$4:$AN$4,0))),EZ906))</f>
        <v>0</v>
      </c>
      <c r="GM906" s="200">
        <f>IF(FA906="",0,CM906*CM$2*IF($FC906="V",1,-1)*IF($Q906="Fixo",(FA906-INDEX('Curva Forward'!$C$5:$AN$13,MATCH(CONCATENATE(BD_COMERCIAL!$K906," ",BD_COMERCIAL!$L906),'Curva Forward'!$B$5:$B$13,0),MATCH(GM$4,'Curva Forward'!$C$4:$AN$4,0))),FA906))</f>
        <v>0</v>
      </c>
      <c r="GN906" s="200">
        <f>IF(FB906="",0,CN906*CN$2*IF($FC906="V",1,-1)*IF($Q906="Fixo",(FB906-INDEX('Curva Forward'!$C$5:$AN$13,MATCH(CONCATENATE(BD_COMERCIAL!$K906," ",BD_COMERCIAL!$L906),'Curva Forward'!$B$5:$B$13,0),MATCH(GN$4,'Curva Forward'!$C$4:$AN$4,0))),FB906))</f>
        <v>0</v>
      </c>
      <c r="GO906" s="201">
        <f t="shared" ca="1" si="287"/>
        <v>0</v>
      </c>
      <c r="GP906" s="201">
        <f t="shared" ca="1" si="288"/>
        <v>0</v>
      </c>
    </row>
    <row r="907" spans="1:198" ht="15" customHeight="1" x14ac:dyDescent="0.25">
      <c r="A907" s="6"/>
      <c r="B907" s="7"/>
      <c r="C907" s="8"/>
      <c r="D907" s="9"/>
      <c r="E907" s="9"/>
      <c r="F907" s="113"/>
      <c r="G907" s="10"/>
      <c r="H907" s="113"/>
      <c r="I907" s="9"/>
      <c r="J907" s="166"/>
      <c r="K907" s="10"/>
      <c r="L907" s="84"/>
      <c r="M907" s="11"/>
      <c r="N907" s="12"/>
      <c r="O907" s="10"/>
      <c r="P907" s="84"/>
      <c r="Q907" s="84"/>
      <c r="R907" s="10"/>
      <c r="S907" s="14"/>
      <c r="T907" s="11"/>
      <c r="U907" s="12"/>
      <c r="V907" s="257" t="str">
        <f ca="1">IF(U907="","",
IF(U907="NA","",
IFERROR(VLOOKUP(EOMONTH(M907,-2)+1,IPCA!$A:$B,2,0),
VLOOKUP(EOMONTH(TODAY(),-2)+1,IPCA!$A:$B,2,0))/
VLOOKUP(EOMONTH(U907,-2)+1,IPCA!$A:$B,2,0)*
P907))</f>
        <v/>
      </c>
      <c r="W907" s="84"/>
      <c r="X907" s="13"/>
      <c r="Y907" s="166"/>
      <c r="AA907" s="108"/>
      <c r="AB907" s="15"/>
      <c r="AM907" s="6"/>
      <c r="AN907" s="15"/>
      <c r="AY907" s="6"/>
      <c r="AZ907" s="15"/>
      <c r="BK907" s="6"/>
      <c r="BL907" s="15"/>
      <c r="BW907" s="6"/>
      <c r="BX907" s="15"/>
      <c r="CI907" s="6"/>
      <c r="CJ907" s="16" t="str">
        <f t="shared" si="277"/>
        <v/>
      </c>
      <c r="CK907" s="16" t="str">
        <f t="shared" si="278"/>
        <v/>
      </c>
      <c r="CL907" s="16" t="str">
        <f t="shared" si="279"/>
        <v/>
      </c>
      <c r="CM907" s="16" t="str">
        <f t="shared" si="280"/>
        <v/>
      </c>
      <c r="CN907" s="16" t="str">
        <f t="shared" si="281"/>
        <v/>
      </c>
      <c r="CO907" s="18"/>
      <c r="CP907" s="15"/>
      <c r="DA907" s="6"/>
      <c r="DB907" s="15"/>
      <c r="DM907" s="6"/>
      <c r="DN907" s="15"/>
      <c r="DY907" s="6"/>
      <c r="DZ907" s="15"/>
      <c r="EK907" s="6"/>
      <c r="EL907" s="15"/>
      <c r="EW907" s="6"/>
      <c r="EX907" s="16" t="str">
        <f t="shared" si="272"/>
        <v/>
      </c>
      <c r="EY907" s="16" t="str">
        <f t="shared" si="273"/>
        <v/>
      </c>
      <c r="EZ907" s="16" t="str">
        <f t="shared" si="274"/>
        <v/>
      </c>
      <c r="FA907" s="16" t="str">
        <f t="shared" si="275"/>
        <v/>
      </c>
      <c r="FB907" s="160" t="str">
        <f t="shared" si="276"/>
        <v/>
      </c>
      <c r="FD907" s="20"/>
      <c r="FE907"/>
      <c r="FH907" s="284">
        <f t="shared" ca="1" si="282"/>
        <v>0</v>
      </c>
      <c r="FI907" s="208">
        <f t="shared" si="283"/>
        <v>0</v>
      </c>
      <c r="FK907">
        <f t="shared" si="284"/>
        <v>0</v>
      </c>
      <c r="FL907" s="201">
        <f t="shared" ca="1" si="285"/>
        <v>0</v>
      </c>
      <c r="FM907" s="201">
        <f t="shared" ca="1" si="286"/>
        <v>0</v>
      </c>
      <c r="FN907" s="200">
        <f>AB907*AB$2*IF($FC907="V",1,-1)*IF($Q907="Fixo",(CP907-INDEX('Curva Forward'!$C$5:$AN$13,MATCH(CONCATENATE(BD_COMERCIAL!$K907," ",BD_COMERCIAL!$L907),'Curva Forward'!$B$5:$B$13,0),MATCH(FN$4,'Curva Forward'!$C$4:$AN$4,0))),CP907)</f>
        <v>0</v>
      </c>
      <c r="FO907" s="200">
        <f>AC907*AC$2*IF($FC907="V",1,-1)*IF($Q907="Fixo",(CQ907-INDEX('Curva Forward'!$C$5:$AN$13,MATCH(CONCATENATE(BD_COMERCIAL!$K907," ",BD_COMERCIAL!$L907),'Curva Forward'!$B$5:$B$13,0),MATCH(FO$4,'Curva Forward'!$C$4:$AN$4,0))),CQ907)</f>
        <v>0</v>
      </c>
      <c r="FP907" s="200">
        <f>AD907*AD$2*IF($FC907="V",1,-1)*IF($Q907="Fixo",(CR907-INDEX('Curva Forward'!$C$5:$AN$13,MATCH(CONCATENATE(BD_COMERCIAL!$K907," ",BD_COMERCIAL!$L907),'Curva Forward'!$B$5:$B$13,0),MATCH(FP$4,'Curva Forward'!$C$4:$AN$4,0))),CR907)</f>
        <v>0</v>
      </c>
      <c r="FQ907" s="200">
        <f>AE907*AE$2*IF($FC907="V",1,-1)*IF($Q907="Fixo",(CS907-INDEX('Curva Forward'!$C$5:$AN$13,MATCH(CONCATENATE(BD_COMERCIAL!$K907," ",BD_COMERCIAL!$L907),'Curva Forward'!$B$5:$B$13,0),MATCH(FQ$4,'Curva Forward'!$C$4:$AN$4,0))),CS907)</f>
        <v>0</v>
      </c>
      <c r="FR907" s="200">
        <f>AF907*AF$2*IF($FC907="V",1,-1)*IF($Q907="Fixo",(CT907-INDEX('Curva Forward'!$C$5:$AN$13,MATCH(CONCATENATE(BD_COMERCIAL!$K907," ",BD_COMERCIAL!$L907),'Curva Forward'!$B$5:$B$13,0),MATCH(FR$4,'Curva Forward'!$C$4:$AN$4,0))),CT907)</f>
        <v>0</v>
      </c>
      <c r="FS907" s="200">
        <f>AG907*AG$2*IF($FC907="V",1,-1)*IF($Q907="Fixo",(CU907-INDEX('Curva Forward'!$C$5:$AN$13,MATCH(CONCATENATE(BD_COMERCIAL!$K907," ",BD_COMERCIAL!$L907),'Curva Forward'!$B$5:$B$13,0),MATCH(FS$4,'Curva Forward'!$C$4:$AN$4,0))),CU907)</f>
        <v>0</v>
      </c>
      <c r="FT907" s="200">
        <f>AH907*AH$2*IF($FC907="V",1,-1)*IF($Q907="Fixo",(CV907-INDEX('Curva Forward'!$C$5:$AN$13,MATCH(CONCATENATE(BD_COMERCIAL!$K907," ",BD_COMERCIAL!$L907),'Curva Forward'!$B$5:$B$13,0),MATCH(FT$4,'Curva Forward'!$C$4:$AN$4,0))),CV907)</f>
        <v>0</v>
      </c>
      <c r="FU907" s="200">
        <f>AI907*AI$2*IF($FC907="V",1,-1)*IF($Q907="Fixo",(CW907-INDEX('Curva Forward'!$C$5:$AN$13,MATCH(CONCATENATE(BD_COMERCIAL!$K907," ",BD_COMERCIAL!$L907),'Curva Forward'!$B$5:$B$13,0),MATCH(FU$4,'Curva Forward'!$C$4:$AN$4,0))),CW907)</f>
        <v>0</v>
      </c>
      <c r="FV907" s="200">
        <f>AJ907*AJ$2*IF($FC907="V",1,-1)*IF($Q907="Fixo",(CX907-INDEX('Curva Forward'!$C$5:$AN$13,MATCH(CONCATENATE(BD_COMERCIAL!$K907," ",BD_COMERCIAL!$L907),'Curva Forward'!$B$5:$B$13,0),MATCH(FV$4,'Curva Forward'!$C$4:$AN$4,0))),CX907)</f>
        <v>0</v>
      </c>
      <c r="FW907" s="200">
        <f>AK907*AK$2*IF($FC907="V",1,-1)*IF($Q907="Fixo",(CY907-INDEX('Curva Forward'!$C$5:$AN$13,MATCH(CONCATENATE(BD_COMERCIAL!$K907," ",BD_COMERCIAL!$L907),'Curva Forward'!$B$5:$B$13,0),MATCH(FW$4,'Curva Forward'!$C$4:$AN$4,0))),CY907)</f>
        <v>0</v>
      </c>
      <c r="FX907" s="200">
        <f>AL907*AL$2*IF($FC907="V",1,-1)*IF($Q907="Fixo",(CZ907-INDEX('Curva Forward'!$C$5:$AN$13,MATCH(CONCATENATE(BD_COMERCIAL!$K907," ",BD_COMERCIAL!$L907),'Curva Forward'!$B$5:$B$13,0),MATCH(FX$4,'Curva Forward'!$C$4:$AN$4,0))),CZ907)</f>
        <v>0</v>
      </c>
      <c r="FY907" s="200">
        <f>AM907*AM$2*IF($FC907="V",1,-1)*IF($Q907="Fixo",(DA907-INDEX('Curva Forward'!$C$5:$AN$13,MATCH(CONCATENATE(BD_COMERCIAL!$K907," ",BD_COMERCIAL!$L907),'Curva Forward'!$B$5:$B$13,0),MATCH(FY$4,'Curva Forward'!$C$4:$AN$4,0))),DA907)</f>
        <v>0</v>
      </c>
      <c r="FZ907" s="200">
        <f>AN907*AN$2*IF($FC907="V",1,-1)*IF($Q907="Fixo",(DB907-INDEX('Curva Forward'!$C$5:$AN$13,MATCH(CONCATENATE(BD_COMERCIAL!$K907," ",BD_COMERCIAL!$L907),'Curva Forward'!$B$5:$B$13,0),MATCH(FZ$4,'Curva Forward'!$C$4:$AN$4,0))),DB907)</f>
        <v>0</v>
      </c>
      <c r="GA907" s="200">
        <f>AO907*AO$2*IF($FC907="V",1,-1)*IF($Q907="Fixo",(DC907-INDEX('Curva Forward'!$C$5:$AN$13,MATCH(CONCATENATE(BD_COMERCIAL!$K907," ",BD_COMERCIAL!$L907),'Curva Forward'!$B$5:$B$13,0),MATCH(GA$4,'Curva Forward'!$C$4:$AN$4,0))),DC907)</f>
        <v>0</v>
      </c>
      <c r="GB907" s="200">
        <f>AP907*AP$2*IF($FC907="V",1,-1)*IF($Q907="Fixo",(DD907-INDEX('Curva Forward'!$C$5:$AN$13,MATCH(CONCATENATE(BD_COMERCIAL!$K907," ",BD_COMERCIAL!$L907),'Curva Forward'!$B$5:$B$13,0),MATCH(GB$4,'Curva Forward'!$C$4:$AN$4,0))),DD907)</f>
        <v>0</v>
      </c>
      <c r="GC907" s="200">
        <f>AQ907*AQ$2*IF($FC907="V",1,-1)*IF($Q907="Fixo",(DE907-INDEX('Curva Forward'!$C$5:$AN$13,MATCH(CONCATENATE(BD_COMERCIAL!$K907," ",BD_COMERCIAL!$L907),'Curva Forward'!$B$5:$B$13,0),MATCH(GC$4,'Curva Forward'!$C$4:$AN$4,0))),DE907)</f>
        <v>0</v>
      </c>
      <c r="GD907" s="200">
        <f>AR907*AR$2*IF($FC907="V",1,-1)*IF($Q907="Fixo",(DF907-INDEX('Curva Forward'!$C$5:$AN$13,MATCH(CONCATENATE(BD_COMERCIAL!$K907," ",BD_COMERCIAL!$L907),'Curva Forward'!$B$5:$B$13,0),MATCH(GD$4,'Curva Forward'!$C$4:$AN$4,0))),DF907)</f>
        <v>0</v>
      </c>
      <c r="GE907" s="200">
        <f>AS907*AS$2*IF($FC907="V",1,-1)*IF($Q907="Fixo",(DG907-INDEX('Curva Forward'!$C$5:$AN$13,MATCH(CONCATENATE(BD_COMERCIAL!$K907," ",BD_COMERCIAL!$L907),'Curva Forward'!$B$5:$B$13,0),MATCH(GE$4,'Curva Forward'!$C$4:$AN$4,0))),DG907)</f>
        <v>0</v>
      </c>
      <c r="GF907" s="200">
        <f>AT907*AT$2*IF($FC907="V",1,-1)*IF($Q907="Fixo",(DH907-INDEX('Curva Forward'!$C$5:$AN$13,MATCH(CONCATENATE(BD_COMERCIAL!$K907," ",BD_COMERCIAL!$L907),'Curva Forward'!$B$5:$B$13,0),MATCH(GF$4,'Curva Forward'!$C$4:$AN$4,0))),DH907)</f>
        <v>0</v>
      </c>
      <c r="GG907" s="200">
        <f>AU907*AU$2*IF($FC907="V",1,-1)*IF($Q907="Fixo",(DI907-INDEX('Curva Forward'!$C$5:$AN$13,MATCH(CONCATENATE(BD_COMERCIAL!$K907," ",BD_COMERCIAL!$L907),'Curva Forward'!$B$5:$B$13,0),MATCH(GG$4,'Curva Forward'!$C$4:$AN$4,0))),DI907)</f>
        <v>0</v>
      </c>
      <c r="GH907" s="200">
        <f>AV907*AV$2*IF($FC907="V",1,-1)*IF($Q907="Fixo",(DJ907-INDEX('Curva Forward'!$C$5:$AN$13,MATCH(CONCATENATE(BD_COMERCIAL!$K907," ",BD_COMERCIAL!$L907),'Curva Forward'!$B$5:$B$13,0),MATCH(GH$4,'Curva Forward'!$C$4:$AN$4,0))),DJ907)</f>
        <v>0</v>
      </c>
      <c r="GI907" s="200">
        <f>AW907*AW$2*IF($FC907="V",1,-1)*IF($Q907="Fixo",(DK907-INDEX('Curva Forward'!$C$5:$AN$13,MATCH(CONCATENATE(BD_COMERCIAL!$K907," ",BD_COMERCIAL!$L907),'Curva Forward'!$B$5:$B$13,0),MATCH(GI$4,'Curva Forward'!$C$4:$AN$4,0))),DK907)</f>
        <v>0</v>
      </c>
      <c r="GJ907" s="200">
        <f>AX907*AX$2*IF($FC907="V",1,-1)*IF($Q907="Fixo",(DL907-INDEX('Curva Forward'!$C$5:$AN$13,MATCH(CONCATENATE(BD_COMERCIAL!$K907," ",BD_COMERCIAL!$L907),'Curva Forward'!$B$5:$B$13,0),MATCH(GJ$4,'Curva Forward'!$C$4:$AN$4,0))),DL907)</f>
        <v>0</v>
      </c>
      <c r="GK907" s="200">
        <f>AY907*AY$2*IF($FC907="V",1,-1)*IF($Q907="Fixo",(DM907-INDEX('Curva Forward'!$C$5:$AN$13,MATCH(CONCATENATE(BD_COMERCIAL!$K907," ",BD_COMERCIAL!$L907),'Curva Forward'!$B$5:$B$13,0),MATCH(GK$4,'Curva Forward'!$C$4:$AN$4,0))),DM907)</f>
        <v>0</v>
      </c>
      <c r="GL907" s="200">
        <f>IF(EZ907="",0,CL907*CL$2*IF($FC907="V",1,-1)*IF($Q907="Fixo",(EZ907-INDEX('Curva Forward'!$C$5:$AN$13,MATCH(CONCATENATE(BD_COMERCIAL!$K907," ",BD_COMERCIAL!$L907),'Curva Forward'!$B$5:$B$13,0),MATCH(GL$4,'Curva Forward'!$C$4:$AN$4,0))),EZ907))</f>
        <v>0</v>
      </c>
      <c r="GM907" s="200">
        <f>IF(FA907="",0,CM907*CM$2*IF($FC907="V",1,-1)*IF($Q907="Fixo",(FA907-INDEX('Curva Forward'!$C$5:$AN$13,MATCH(CONCATENATE(BD_COMERCIAL!$K907," ",BD_COMERCIAL!$L907),'Curva Forward'!$B$5:$B$13,0),MATCH(GM$4,'Curva Forward'!$C$4:$AN$4,0))),FA907))</f>
        <v>0</v>
      </c>
      <c r="GN907" s="200">
        <f>IF(FB907="",0,CN907*CN$2*IF($FC907="V",1,-1)*IF($Q907="Fixo",(FB907-INDEX('Curva Forward'!$C$5:$AN$13,MATCH(CONCATENATE(BD_COMERCIAL!$K907," ",BD_COMERCIAL!$L907),'Curva Forward'!$B$5:$B$13,0),MATCH(GN$4,'Curva Forward'!$C$4:$AN$4,0))),FB907))</f>
        <v>0</v>
      </c>
      <c r="GO907" s="201">
        <f t="shared" ca="1" si="287"/>
        <v>0</v>
      </c>
      <c r="GP907" s="201">
        <f t="shared" ca="1" si="288"/>
        <v>0</v>
      </c>
    </row>
    <row r="908" spans="1:198" ht="15" customHeight="1" x14ac:dyDescent="0.25">
      <c r="A908" s="6"/>
      <c r="B908" s="7"/>
      <c r="C908" s="8"/>
      <c r="D908" s="9"/>
      <c r="E908" s="9"/>
      <c r="F908" s="113"/>
      <c r="G908" s="10"/>
      <c r="H908" s="113"/>
      <c r="I908" s="9"/>
      <c r="J908" s="166"/>
      <c r="K908" s="10"/>
      <c r="L908" s="84"/>
      <c r="M908" s="11"/>
      <c r="N908" s="12"/>
      <c r="O908" s="10"/>
      <c r="P908" s="84"/>
      <c r="Q908" s="84"/>
      <c r="R908" s="10"/>
      <c r="S908" s="14"/>
      <c r="T908" s="11"/>
      <c r="U908" s="12"/>
      <c r="V908" s="257" t="str">
        <f ca="1">IF(U908="","",
IF(U908="NA","",
IFERROR(VLOOKUP(EOMONTH(M908,-2)+1,IPCA!$A:$B,2,0),
VLOOKUP(EOMONTH(TODAY(),-2)+1,IPCA!$A:$B,2,0))/
VLOOKUP(EOMONTH(U908,-2)+1,IPCA!$A:$B,2,0)*
P908))</f>
        <v/>
      </c>
      <c r="W908" s="84"/>
      <c r="X908" s="13"/>
      <c r="Y908" s="166"/>
      <c r="AA908" s="108"/>
      <c r="AB908" s="15"/>
      <c r="AM908" s="6"/>
      <c r="AN908" s="15"/>
      <c r="AY908" s="6"/>
      <c r="AZ908" s="15"/>
      <c r="BK908" s="6"/>
      <c r="BL908" s="15"/>
      <c r="BW908" s="6"/>
      <c r="BX908" s="15"/>
      <c r="CI908" s="6"/>
      <c r="CJ908" s="16" t="str">
        <f t="shared" si="277"/>
        <v/>
      </c>
      <c r="CK908" s="16" t="str">
        <f t="shared" si="278"/>
        <v/>
      </c>
      <c r="CL908" s="16" t="str">
        <f t="shared" si="279"/>
        <v/>
      </c>
      <c r="CM908" s="16" t="str">
        <f t="shared" si="280"/>
        <v/>
      </c>
      <c r="CN908" s="16" t="str">
        <f t="shared" si="281"/>
        <v/>
      </c>
      <c r="CO908" s="18"/>
      <c r="CP908" s="15"/>
      <c r="DA908" s="6"/>
      <c r="DB908" s="15"/>
      <c r="DM908" s="6"/>
      <c r="DN908" s="15"/>
      <c r="DY908" s="6"/>
      <c r="DZ908" s="15"/>
      <c r="EK908" s="6"/>
      <c r="EL908" s="15"/>
      <c r="EW908" s="6"/>
      <c r="EX908" s="16" t="str">
        <f t="shared" si="272"/>
        <v/>
      </c>
      <c r="EY908" s="16" t="str">
        <f t="shared" si="273"/>
        <v/>
      </c>
      <c r="EZ908" s="16" t="str">
        <f t="shared" si="274"/>
        <v/>
      </c>
      <c r="FA908" s="16" t="str">
        <f t="shared" si="275"/>
        <v/>
      </c>
      <c r="FB908" s="160" t="str">
        <f t="shared" si="276"/>
        <v/>
      </c>
      <c r="FD908" s="20"/>
      <c r="FE908"/>
      <c r="FH908" s="284">
        <f t="shared" ca="1" si="282"/>
        <v>0</v>
      </c>
      <c r="FI908" s="208">
        <f t="shared" si="283"/>
        <v>0</v>
      </c>
      <c r="FK908">
        <f t="shared" si="284"/>
        <v>0</v>
      </c>
      <c r="FL908" s="201">
        <f t="shared" ca="1" si="285"/>
        <v>0</v>
      </c>
      <c r="FM908" s="201">
        <f t="shared" ca="1" si="286"/>
        <v>0</v>
      </c>
      <c r="FN908" s="200">
        <f>AB908*AB$2*IF($FC908="V",1,-1)*IF($Q908="Fixo",(CP908-INDEX('Curva Forward'!$C$5:$AN$13,MATCH(CONCATENATE(BD_COMERCIAL!$K908," ",BD_COMERCIAL!$L908),'Curva Forward'!$B$5:$B$13,0),MATCH(FN$4,'Curva Forward'!$C$4:$AN$4,0))),CP908)</f>
        <v>0</v>
      </c>
      <c r="FO908" s="200">
        <f>AC908*AC$2*IF($FC908="V",1,-1)*IF($Q908="Fixo",(CQ908-INDEX('Curva Forward'!$C$5:$AN$13,MATCH(CONCATENATE(BD_COMERCIAL!$K908," ",BD_COMERCIAL!$L908),'Curva Forward'!$B$5:$B$13,0),MATCH(FO$4,'Curva Forward'!$C$4:$AN$4,0))),CQ908)</f>
        <v>0</v>
      </c>
      <c r="FP908" s="200">
        <f>AD908*AD$2*IF($FC908="V",1,-1)*IF($Q908="Fixo",(CR908-INDEX('Curva Forward'!$C$5:$AN$13,MATCH(CONCATENATE(BD_COMERCIAL!$K908," ",BD_COMERCIAL!$L908),'Curva Forward'!$B$5:$B$13,0),MATCH(FP$4,'Curva Forward'!$C$4:$AN$4,0))),CR908)</f>
        <v>0</v>
      </c>
      <c r="FQ908" s="200">
        <f>AE908*AE$2*IF($FC908="V",1,-1)*IF($Q908="Fixo",(CS908-INDEX('Curva Forward'!$C$5:$AN$13,MATCH(CONCATENATE(BD_COMERCIAL!$K908," ",BD_COMERCIAL!$L908),'Curva Forward'!$B$5:$B$13,0),MATCH(FQ$4,'Curva Forward'!$C$4:$AN$4,0))),CS908)</f>
        <v>0</v>
      </c>
      <c r="FR908" s="200">
        <f>AF908*AF$2*IF($FC908="V",1,-1)*IF($Q908="Fixo",(CT908-INDEX('Curva Forward'!$C$5:$AN$13,MATCH(CONCATENATE(BD_COMERCIAL!$K908," ",BD_COMERCIAL!$L908),'Curva Forward'!$B$5:$B$13,0),MATCH(FR$4,'Curva Forward'!$C$4:$AN$4,0))),CT908)</f>
        <v>0</v>
      </c>
      <c r="FS908" s="200">
        <f>AG908*AG$2*IF($FC908="V",1,-1)*IF($Q908="Fixo",(CU908-INDEX('Curva Forward'!$C$5:$AN$13,MATCH(CONCATENATE(BD_COMERCIAL!$K908," ",BD_COMERCIAL!$L908),'Curva Forward'!$B$5:$B$13,0),MATCH(FS$4,'Curva Forward'!$C$4:$AN$4,0))),CU908)</f>
        <v>0</v>
      </c>
      <c r="FT908" s="200">
        <f>AH908*AH$2*IF($FC908="V",1,-1)*IF($Q908="Fixo",(CV908-INDEX('Curva Forward'!$C$5:$AN$13,MATCH(CONCATENATE(BD_COMERCIAL!$K908," ",BD_COMERCIAL!$L908),'Curva Forward'!$B$5:$B$13,0),MATCH(FT$4,'Curva Forward'!$C$4:$AN$4,0))),CV908)</f>
        <v>0</v>
      </c>
      <c r="FU908" s="200">
        <f>AI908*AI$2*IF($FC908="V",1,-1)*IF($Q908="Fixo",(CW908-INDEX('Curva Forward'!$C$5:$AN$13,MATCH(CONCATENATE(BD_COMERCIAL!$K908," ",BD_COMERCIAL!$L908),'Curva Forward'!$B$5:$B$13,0),MATCH(FU$4,'Curva Forward'!$C$4:$AN$4,0))),CW908)</f>
        <v>0</v>
      </c>
      <c r="FV908" s="200">
        <f>AJ908*AJ$2*IF($FC908="V",1,-1)*IF($Q908="Fixo",(CX908-INDEX('Curva Forward'!$C$5:$AN$13,MATCH(CONCATENATE(BD_COMERCIAL!$K908," ",BD_COMERCIAL!$L908),'Curva Forward'!$B$5:$B$13,0),MATCH(FV$4,'Curva Forward'!$C$4:$AN$4,0))),CX908)</f>
        <v>0</v>
      </c>
      <c r="FW908" s="200">
        <f>AK908*AK$2*IF($FC908="V",1,-1)*IF($Q908="Fixo",(CY908-INDEX('Curva Forward'!$C$5:$AN$13,MATCH(CONCATENATE(BD_COMERCIAL!$K908," ",BD_COMERCIAL!$L908),'Curva Forward'!$B$5:$B$13,0),MATCH(FW$4,'Curva Forward'!$C$4:$AN$4,0))),CY908)</f>
        <v>0</v>
      </c>
      <c r="FX908" s="200">
        <f>AL908*AL$2*IF($FC908="V",1,-1)*IF($Q908="Fixo",(CZ908-INDEX('Curva Forward'!$C$5:$AN$13,MATCH(CONCATENATE(BD_COMERCIAL!$K908," ",BD_COMERCIAL!$L908),'Curva Forward'!$B$5:$B$13,0),MATCH(FX$4,'Curva Forward'!$C$4:$AN$4,0))),CZ908)</f>
        <v>0</v>
      </c>
      <c r="FY908" s="200">
        <f>AM908*AM$2*IF($FC908="V",1,-1)*IF($Q908="Fixo",(DA908-INDEX('Curva Forward'!$C$5:$AN$13,MATCH(CONCATENATE(BD_COMERCIAL!$K908," ",BD_COMERCIAL!$L908),'Curva Forward'!$B$5:$B$13,0),MATCH(FY$4,'Curva Forward'!$C$4:$AN$4,0))),DA908)</f>
        <v>0</v>
      </c>
      <c r="FZ908" s="200">
        <f>AN908*AN$2*IF($FC908="V",1,-1)*IF($Q908="Fixo",(DB908-INDEX('Curva Forward'!$C$5:$AN$13,MATCH(CONCATENATE(BD_COMERCIAL!$K908," ",BD_COMERCIAL!$L908),'Curva Forward'!$B$5:$B$13,0),MATCH(FZ$4,'Curva Forward'!$C$4:$AN$4,0))),DB908)</f>
        <v>0</v>
      </c>
      <c r="GA908" s="200">
        <f>AO908*AO$2*IF($FC908="V",1,-1)*IF($Q908="Fixo",(DC908-INDEX('Curva Forward'!$C$5:$AN$13,MATCH(CONCATENATE(BD_COMERCIAL!$K908," ",BD_COMERCIAL!$L908),'Curva Forward'!$B$5:$B$13,0),MATCH(GA$4,'Curva Forward'!$C$4:$AN$4,0))),DC908)</f>
        <v>0</v>
      </c>
      <c r="GB908" s="200">
        <f>AP908*AP$2*IF($FC908="V",1,-1)*IF($Q908="Fixo",(DD908-INDEX('Curva Forward'!$C$5:$AN$13,MATCH(CONCATENATE(BD_COMERCIAL!$K908," ",BD_COMERCIAL!$L908),'Curva Forward'!$B$5:$B$13,0),MATCH(GB$4,'Curva Forward'!$C$4:$AN$4,0))),DD908)</f>
        <v>0</v>
      </c>
      <c r="GC908" s="200">
        <f>AQ908*AQ$2*IF($FC908="V",1,-1)*IF($Q908="Fixo",(DE908-INDEX('Curva Forward'!$C$5:$AN$13,MATCH(CONCATENATE(BD_COMERCIAL!$K908," ",BD_COMERCIAL!$L908),'Curva Forward'!$B$5:$B$13,0),MATCH(GC$4,'Curva Forward'!$C$4:$AN$4,0))),DE908)</f>
        <v>0</v>
      </c>
      <c r="GD908" s="200">
        <f>AR908*AR$2*IF($FC908="V",1,-1)*IF($Q908="Fixo",(DF908-INDEX('Curva Forward'!$C$5:$AN$13,MATCH(CONCATENATE(BD_COMERCIAL!$K908," ",BD_COMERCIAL!$L908),'Curva Forward'!$B$5:$B$13,0),MATCH(GD$4,'Curva Forward'!$C$4:$AN$4,0))),DF908)</f>
        <v>0</v>
      </c>
      <c r="GE908" s="200">
        <f>AS908*AS$2*IF($FC908="V",1,-1)*IF($Q908="Fixo",(DG908-INDEX('Curva Forward'!$C$5:$AN$13,MATCH(CONCATENATE(BD_COMERCIAL!$K908," ",BD_COMERCIAL!$L908),'Curva Forward'!$B$5:$B$13,0),MATCH(GE$4,'Curva Forward'!$C$4:$AN$4,0))),DG908)</f>
        <v>0</v>
      </c>
      <c r="GF908" s="200">
        <f>AT908*AT$2*IF($FC908="V",1,-1)*IF($Q908="Fixo",(DH908-INDEX('Curva Forward'!$C$5:$AN$13,MATCH(CONCATENATE(BD_COMERCIAL!$K908," ",BD_COMERCIAL!$L908),'Curva Forward'!$B$5:$B$13,0),MATCH(GF$4,'Curva Forward'!$C$4:$AN$4,0))),DH908)</f>
        <v>0</v>
      </c>
      <c r="GG908" s="200">
        <f>AU908*AU$2*IF($FC908="V",1,-1)*IF($Q908="Fixo",(DI908-INDEX('Curva Forward'!$C$5:$AN$13,MATCH(CONCATENATE(BD_COMERCIAL!$K908," ",BD_COMERCIAL!$L908),'Curva Forward'!$B$5:$B$13,0),MATCH(GG$4,'Curva Forward'!$C$4:$AN$4,0))),DI908)</f>
        <v>0</v>
      </c>
      <c r="GH908" s="200">
        <f>AV908*AV$2*IF($FC908="V",1,-1)*IF($Q908="Fixo",(DJ908-INDEX('Curva Forward'!$C$5:$AN$13,MATCH(CONCATENATE(BD_COMERCIAL!$K908," ",BD_COMERCIAL!$L908),'Curva Forward'!$B$5:$B$13,0),MATCH(GH$4,'Curva Forward'!$C$4:$AN$4,0))),DJ908)</f>
        <v>0</v>
      </c>
      <c r="GI908" s="200">
        <f>AW908*AW$2*IF($FC908="V",1,-1)*IF($Q908="Fixo",(DK908-INDEX('Curva Forward'!$C$5:$AN$13,MATCH(CONCATENATE(BD_COMERCIAL!$K908," ",BD_COMERCIAL!$L908),'Curva Forward'!$B$5:$B$13,0),MATCH(GI$4,'Curva Forward'!$C$4:$AN$4,0))),DK908)</f>
        <v>0</v>
      </c>
      <c r="GJ908" s="200">
        <f>AX908*AX$2*IF($FC908="V",1,-1)*IF($Q908="Fixo",(DL908-INDEX('Curva Forward'!$C$5:$AN$13,MATCH(CONCATENATE(BD_COMERCIAL!$K908," ",BD_COMERCIAL!$L908),'Curva Forward'!$B$5:$B$13,0),MATCH(GJ$4,'Curva Forward'!$C$4:$AN$4,0))),DL908)</f>
        <v>0</v>
      </c>
      <c r="GK908" s="200">
        <f>AY908*AY$2*IF($FC908="V",1,-1)*IF($Q908="Fixo",(DM908-INDEX('Curva Forward'!$C$5:$AN$13,MATCH(CONCATENATE(BD_COMERCIAL!$K908," ",BD_COMERCIAL!$L908),'Curva Forward'!$B$5:$B$13,0),MATCH(GK$4,'Curva Forward'!$C$4:$AN$4,0))),DM908)</f>
        <v>0</v>
      </c>
      <c r="GL908" s="200">
        <f>IF(EZ908="",0,CL908*CL$2*IF($FC908="V",1,-1)*IF($Q908="Fixo",(EZ908-INDEX('Curva Forward'!$C$5:$AN$13,MATCH(CONCATENATE(BD_COMERCIAL!$K908," ",BD_COMERCIAL!$L908),'Curva Forward'!$B$5:$B$13,0),MATCH(GL$4,'Curva Forward'!$C$4:$AN$4,0))),EZ908))</f>
        <v>0</v>
      </c>
      <c r="GM908" s="200">
        <f>IF(FA908="",0,CM908*CM$2*IF($FC908="V",1,-1)*IF($Q908="Fixo",(FA908-INDEX('Curva Forward'!$C$5:$AN$13,MATCH(CONCATENATE(BD_COMERCIAL!$K908," ",BD_COMERCIAL!$L908),'Curva Forward'!$B$5:$B$13,0),MATCH(GM$4,'Curva Forward'!$C$4:$AN$4,0))),FA908))</f>
        <v>0</v>
      </c>
      <c r="GN908" s="200">
        <f>IF(FB908="",0,CN908*CN$2*IF($FC908="V",1,-1)*IF($Q908="Fixo",(FB908-INDEX('Curva Forward'!$C$5:$AN$13,MATCH(CONCATENATE(BD_COMERCIAL!$K908," ",BD_COMERCIAL!$L908),'Curva Forward'!$B$5:$B$13,0),MATCH(GN$4,'Curva Forward'!$C$4:$AN$4,0))),FB908))</f>
        <v>0</v>
      </c>
      <c r="GO908" s="201">
        <f t="shared" ca="1" si="287"/>
        <v>0</v>
      </c>
      <c r="GP908" s="201">
        <f t="shared" ca="1" si="288"/>
        <v>0</v>
      </c>
    </row>
    <row r="909" spans="1:198" ht="15" customHeight="1" x14ac:dyDescent="0.25">
      <c r="A909" s="6"/>
      <c r="B909" s="7"/>
      <c r="C909" s="8"/>
      <c r="D909" s="9"/>
      <c r="E909" s="9"/>
      <c r="F909" s="113"/>
      <c r="G909" s="10"/>
      <c r="H909" s="113"/>
      <c r="I909" s="9"/>
      <c r="J909" s="166"/>
      <c r="K909" s="10"/>
      <c r="L909" s="84"/>
      <c r="M909" s="11"/>
      <c r="N909" s="12"/>
      <c r="O909" s="10"/>
      <c r="P909" s="84"/>
      <c r="Q909" s="84"/>
      <c r="R909" s="10"/>
      <c r="S909" s="14"/>
      <c r="T909" s="11"/>
      <c r="U909" s="12"/>
      <c r="V909" s="257" t="str">
        <f ca="1">IF(U909="","",
IF(U909="NA","",
IFERROR(VLOOKUP(EOMONTH(M909,-2)+1,IPCA!$A:$B,2,0),
VLOOKUP(EOMONTH(TODAY(),-2)+1,IPCA!$A:$B,2,0))/
VLOOKUP(EOMONTH(U909,-2)+1,IPCA!$A:$B,2,0)*
P909))</f>
        <v/>
      </c>
      <c r="W909" s="84"/>
      <c r="X909" s="13"/>
      <c r="Y909" s="166"/>
      <c r="AA909" s="108"/>
      <c r="AB909" s="15"/>
      <c r="AM909" s="6"/>
      <c r="AN909" s="15"/>
      <c r="AY909" s="6"/>
      <c r="AZ909" s="15"/>
      <c r="BK909" s="6"/>
      <c r="BL909" s="15"/>
      <c r="BW909" s="6"/>
      <c r="BX909" s="15"/>
      <c r="CI909" s="6"/>
      <c r="CJ909" s="16" t="str">
        <f t="shared" si="277"/>
        <v/>
      </c>
      <c r="CK909" s="16" t="str">
        <f t="shared" si="278"/>
        <v/>
      </c>
      <c r="CL909" s="16" t="str">
        <f t="shared" si="279"/>
        <v/>
      </c>
      <c r="CM909" s="16" t="str">
        <f t="shared" si="280"/>
        <v/>
      </c>
      <c r="CN909" s="16" t="str">
        <f t="shared" si="281"/>
        <v/>
      </c>
      <c r="CO909" s="18"/>
      <c r="CP909" s="15"/>
      <c r="DA909" s="6"/>
      <c r="DB909" s="15"/>
      <c r="DM909" s="6"/>
      <c r="DN909" s="15"/>
      <c r="DY909" s="6"/>
      <c r="DZ909" s="15"/>
      <c r="EK909" s="6"/>
      <c r="EL909" s="15"/>
      <c r="EW909" s="6"/>
      <c r="EX909" s="16" t="str">
        <f t="shared" si="272"/>
        <v/>
      </c>
      <c r="EY909" s="16" t="str">
        <f t="shared" si="273"/>
        <v/>
      </c>
      <c r="EZ909" s="16" t="str">
        <f t="shared" si="274"/>
        <v/>
      </c>
      <c r="FA909" s="16" t="str">
        <f t="shared" si="275"/>
        <v/>
      </c>
      <c r="FB909" s="160" t="str">
        <f t="shared" si="276"/>
        <v/>
      </c>
      <c r="FD909" s="20"/>
      <c r="FE909"/>
      <c r="FH909" s="284">
        <f t="shared" ca="1" si="282"/>
        <v>0</v>
      </c>
      <c r="FI909" s="208">
        <f t="shared" si="283"/>
        <v>0</v>
      </c>
      <c r="FK909">
        <f t="shared" si="284"/>
        <v>0</v>
      </c>
      <c r="FL909" s="201">
        <f t="shared" ca="1" si="285"/>
        <v>0</v>
      </c>
      <c r="FM909" s="201">
        <f t="shared" ca="1" si="286"/>
        <v>0</v>
      </c>
      <c r="FN909" s="200">
        <f>AB909*AB$2*IF($FC909="V",1,-1)*IF($Q909="Fixo",(CP909-INDEX('Curva Forward'!$C$5:$AN$13,MATCH(CONCATENATE(BD_COMERCIAL!$K909," ",BD_COMERCIAL!$L909),'Curva Forward'!$B$5:$B$13,0),MATCH(FN$4,'Curva Forward'!$C$4:$AN$4,0))),CP909)</f>
        <v>0</v>
      </c>
      <c r="FO909" s="200">
        <f>AC909*AC$2*IF($FC909="V",1,-1)*IF($Q909="Fixo",(CQ909-INDEX('Curva Forward'!$C$5:$AN$13,MATCH(CONCATENATE(BD_COMERCIAL!$K909," ",BD_COMERCIAL!$L909),'Curva Forward'!$B$5:$B$13,0),MATCH(FO$4,'Curva Forward'!$C$4:$AN$4,0))),CQ909)</f>
        <v>0</v>
      </c>
      <c r="FP909" s="200">
        <f>AD909*AD$2*IF($FC909="V",1,-1)*IF($Q909="Fixo",(CR909-INDEX('Curva Forward'!$C$5:$AN$13,MATCH(CONCATENATE(BD_COMERCIAL!$K909," ",BD_COMERCIAL!$L909),'Curva Forward'!$B$5:$B$13,0),MATCH(FP$4,'Curva Forward'!$C$4:$AN$4,0))),CR909)</f>
        <v>0</v>
      </c>
      <c r="FQ909" s="200">
        <f>AE909*AE$2*IF($FC909="V",1,-1)*IF($Q909="Fixo",(CS909-INDEX('Curva Forward'!$C$5:$AN$13,MATCH(CONCATENATE(BD_COMERCIAL!$K909," ",BD_COMERCIAL!$L909),'Curva Forward'!$B$5:$B$13,0),MATCH(FQ$4,'Curva Forward'!$C$4:$AN$4,0))),CS909)</f>
        <v>0</v>
      </c>
      <c r="FR909" s="200">
        <f>AF909*AF$2*IF($FC909="V",1,-1)*IF($Q909="Fixo",(CT909-INDEX('Curva Forward'!$C$5:$AN$13,MATCH(CONCATENATE(BD_COMERCIAL!$K909," ",BD_COMERCIAL!$L909),'Curva Forward'!$B$5:$B$13,0),MATCH(FR$4,'Curva Forward'!$C$4:$AN$4,0))),CT909)</f>
        <v>0</v>
      </c>
      <c r="FS909" s="200">
        <f>AG909*AG$2*IF($FC909="V",1,-1)*IF($Q909="Fixo",(CU909-INDEX('Curva Forward'!$C$5:$AN$13,MATCH(CONCATENATE(BD_COMERCIAL!$K909," ",BD_COMERCIAL!$L909),'Curva Forward'!$B$5:$B$13,0),MATCH(FS$4,'Curva Forward'!$C$4:$AN$4,0))),CU909)</f>
        <v>0</v>
      </c>
      <c r="FT909" s="200">
        <f>AH909*AH$2*IF($FC909="V",1,-1)*IF($Q909="Fixo",(CV909-INDEX('Curva Forward'!$C$5:$AN$13,MATCH(CONCATENATE(BD_COMERCIAL!$K909," ",BD_COMERCIAL!$L909),'Curva Forward'!$B$5:$B$13,0),MATCH(FT$4,'Curva Forward'!$C$4:$AN$4,0))),CV909)</f>
        <v>0</v>
      </c>
      <c r="FU909" s="200">
        <f>AI909*AI$2*IF($FC909="V",1,-1)*IF($Q909="Fixo",(CW909-INDEX('Curva Forward'!$C$5:$AN$13,MATCH(CONCATENATE(BD_COMERCIAL!$K909," ",BD_COMERCIAL!$L909),'Curva Forward'!$B$5:$B$13,0),MATCH(FU$4,'Curva Forward'!$C$4:$AN$4,0))),CW909)</f>
        <v>0</v>
      </c>
      <c r="FV909" s="200">
        <f>AJ909*AJ$2*IF($FC909="V",1,-1)*IF($Q909="Fixo",(CX909-INDEX('Curva Forward'!$C$5:$AN$13,MATCH(CONCATENATE(BD_COMERCIAL!$K909," ",BD_COMERCIAL!$L909),'Curva Forward'!$B$5:$B$13,0),MATCH(FV$4,'Curva Forward'!$C$4:$AN$4,0))),CX909)</f>
        <v>0</v>
      </c>
      <c r="FW909" s="200">
        <f>AK909*AK$2*IF($FC909="V",1,-1)*IF($Q909="Fixo",(CY909-INDEX('Curva Forward'!$C$5:$AN$13,MATCH(CONCATENATE(BD_COMERCIAL!$K909," ",BD_COMERCIAL!$L909),'Curva Forward'!$B$5:$B$13,0),MATCH(FW$4,'Curva Forward'!$C$4:$AN$4,0))),CY909)</f>
        <v>0</v>
      </c>
      <c r="FX909" s="200">
        <f>AL909*AL$2*IF($FC909="V",1,-1)*IF($Q909="Fixo",(CZ909-INDEX('Curva Forward'!$C$5:$AN$13,MATCH(CONCATENATE(BD_COMERCIAL!$K909," ",BD_COMERCIAL!$L909),'Curva Forward'!$B$5:$B$13,0),MATCH(FX$4,'Curva Forward'!$C$4:$AN$4,0))),CZ909)</f>
        <v>0</v>
      </c>
      <c r="FY909" s="200">
        <f>AM909*AM$2*IF($FC909="V",1,-1)*IF($Q909="Fixo",(DA909-INDEX('Curva Forward'!$C$5:$AN$13,MATCH(CONCATENATE(BD_COMERCIAL!$K909," ",BD_COMERCIAL!$L909),'Curva Forward'!$B$5:$B$13,0),MATCH(FY$4,'Curva Forward'!$C$4:$AN$4,0))),DA909)</f>
        <v>0</v>
      </c>
      <c r="FZ909" s="200">
        <f>AN909*AN$2*IF($FC909="V",1,-1)*IF($Q909="Fixo",(DB909-INDEX('Curva Forward'!$C$5:$AN$13,MATCH(CONCATENATE(BD_COMERCIAL!$K909," ",BD_COMERCIAL!$L909),'Curva Forward'!$B$5:$B$13,0),MATCH(FZ$4,'Curva Forward'!$C$4:$AN$4,0))),DB909)</f>
        <v>0</v>
      </c>
      <c r="GA909" s="200">
        <f>AO909*AO$2*IF($FC909="V",1,-1)*IF($Q909="Fixo",(DC909-INDEX('Curva Forward'!$C$5:$AN$13,MATCH(CONCATENATE(BD_COMERCIAL!$K909," ",BD_COMERCIAL!$L909),'Curva Forward'!$B$5:$B$13,0),MATCH(GA$4,'Curva Forward'!$C$4:$AN$4,0))),DC909)</f>
        <v>0</v>
      </c>
      <c r="GB909" s="200">
        <f>AP909*AP$2*IF($FC909="V",1,-1)*IF($Q909="Fixo",(DD909-INDEX('Curva Forward'!$C$5:$AN$13,MATCH(CONCATENATE(BD_COMERCIAL!$K909," ",BD_COMERCIAL!$L909),'Curva Forward'!$B$5:$B$13,0),MATCH(GB$4,'Curva Forward'!$C$4:$AN$4,0))),DD909)</f>
        <v>0</v>
      </c>
      <c r="GC909" s="200">
        <f>AQ909*AQ$2*IF($FC909="V",1,-1)*IF($Q909="Fixo",(DE909-INDEX('Curva Forward'!$C$5:$AN$13,MATCH(CONCATENATE(BD_COMERCIAL!$K909," ",BD_COMERCIAL!$L909),'Curva Forward'!$B$5:$B$13,0),MATCH(GC$4,'Curva Forward'!$C$4:$AN$4,0))),DE909)</f>
        <v>0</v>
      </c>
      <c r="GD909" s="200">
        <f>AR909*AR$2*IF($FC909="V",1,-1)*IF($Q909="Fixo",(DF909-INDEX('Curva Forward'!$C$5:$AN$13,MATCH(CONCATENATE(BD_COMERCIAL!$K909," ",BD_COMERCIAL!$L909),'Curva Forward'!$B$5:$B$13,0),MATCH(GD$4,'Curva Forward'!$C$4:$AN$4,0))),DF909)</f>
        <v>0</v>
      </c>
      <c r="GE909" s="200">
        <f>AS909*AS$2*IF($FC909="V",1,-1)*IF($Q909="Fixo",(DG909-INDEX('Curva Forward'!$C$5:$AN$13,MATCH(CONCATENATE(BD_COMERCIAL!$K909," ",BD_COMERCIAL!$L909),'Curva Forward'!$B$5:$B$13,0),MATCH(GE$4,'Curva Forward'!$C$4:$AN$4,0))),DG909)</f>
        <v>0</v>
      </c>
      <c r="GF909" s="200">
        <f>AT909*AT$2*IF($FC909="V",1,-1)*IF($Q909="Fixo",(DH909-INDEX('Curva Forward'!$C$5:$AN$13,MATCH(CONCATENATE(BD_COMERCIAL!$K909," ",BD_COMERCIAL!$L909),'Curva Forward'!$B$5:$B$13,0),MATCH(GF$4,'Curva Forward'!$C$4:$AN$4,0))),DH909)</f>
        <v>0</v>
      </c>
      <c r="GG909" s="200">
        <f>AU909*AU$2*IF($FC909="V",1,-1)*IF($Q909="Fixo",(DI909-INDEX('Curva Forward'!$C$5:$AN$13,MATCH(CONCATENATE(BD_COMERCIAL!$K909," ",BD_COMERCIAL!$L909),'Curva Forward'!$B$5:$B$13,0),MATCH(GG$4,'Curva Forward'!$C$4:$AN$4,0))),DI909)</f>
        <v>0</v>
      </c>
      <c r="GH909" s="200">
        <f>AV909*AV$2*IF($FC909="V",1,-1)*IF($Q909="Fixo",(DJ909-INDEX('Curva Forward'!$C$5:$AN$13,MATCH(CONCATENATE(BD_COMERCIAL!$K909," ",BD_COMERCIAL!$L909),'Curva Forward'!$B$5:$B$13,0),MATCH(GH$4,'Curva Forward'!$C$4:$AN$4,0))),DJ909)</f>
        <v>0</v>
      </c>
      <c r="GI909" s="200">
        <f>AW909*AW$2*IF($FC909="V",1,-1)*IF($Q909="Fixo",(DK909-INDEX('Curva Forward'!$C$5:$AN$13,MATCH(CONCATENATE(BD_COMERCIAL!$K909," ",BD_COMERCIAL!$L909),'Curva Forward'!$B$5:$B$13,0),MATCH(GI$4,'Curva Forward'!$C$4:$AN$4,0))),DK909)</f>
        <v>0</v>
      </c>
      <c r="GJ909" s="200">
        <f>AX909*AX$2*IF($FC909="V",1,-1)*IF($Q909="Fixo",(DL909-INDEX('Curva Forward'!$C$5:$AN$13,MATCH(CONCATENATE(BD_COMERCIAL!$K909," ",BD_COMERCIAL!$L909),'Curva Forward'!$B$5:$B$13,0),MATCH(GJ$4,'Curva Forward'!$C$4:$AN$4,0))),DL909)</f>
        <v>0</v>
      </c>
      <c r="GK909" s="200">
        <f>AY909*AY$2*IF($FC909="V",1,-1)*IF($Q909="Fixo",(DM909-INDEX('Curva Forward'!$C$5:$AN$13,MATCH(CONCATENATE(BD_COMERCIAL!$K909," ",BD_COMERCIAL!$L909),'Curva Forward'!$B$5:$B$13,0),MATCH(GK$4,'Curva Forward'!$C$4:$AN$4,0))),DM909)</f>
        <v>0</v>
      </c>
      <c r="GL909" s="200">
        <f>IF(EZ909="",0,CL909*CL$2*IF($FC909="V",1,-1)*IF($Q909="Fixo",(EZ909-INDEX('Curva Forward'!$C$5:$AN$13,MATCH(CONCATENATE(BD_COMERCIAL!$K909," ",BD_COMERCIAL!$L909),'Curva Forward'!$B$5:$B$13,0),MATCH(GL$4,'Curva Forward'!$C$4:$AN$4,0))),EZ909))</f>
        <v>0</v>
      </c>
      <c r="GM909" s="200">
        <f>IF(FA909="",0,CM909*CM$2*IF($FC909="V",1,-1)*IF($Q909="Fixo",(FA909-INDEX('Curva Forward'!$C$5:$AN$13,MATCH(CONCATENATE(BD_COMERCIAL!$K909," ",BD_COMERCIAL!$L909),'Curva Forward'!$B$5:$B$13,0),MATCH(GM$4,'Curva Forward'!$C$4:$AN$4,0))),FA909))</f>
        <v>0</v>
      </c>
      <c r="GN909" s="200">
        <f>IF(FB909="",0,CN909*CN$2*IF($FC909="V",1,-1)*IF($Q909="Fixo",(FB909-INDEX('Curva Forward'!$C$5:$AN$13,MATCH(CONCATENATE(BD_COMERCIAL!$K909," ",BD_COMERCIAL!$L909),'Curva Forward'!$B$5:$B$13,0),MATCH(GN$4,'Curva Forward'!$C$4:$AN$4,0))),FB909))</f>
        <v>0</v>
      </c>
      <c r="GO909" s="201">
        <f t="shared" ca="1" si="287"/>
        <v>0</v>
      </c>
      <c r="GP909" s="201">
        <f t="shared" ca="1" si="288"/>
        <v>0</v>
      </c>
    </row>
    <row r="910" spans="1:198" ht="15" customHeight="1" x14ac:dyDescent="0.25">
      <c r="A910" s="6"/>
      <c r="B910" s="7"/>
      <c r="C910" s="8"/>
      <c r="D910" s="9"/>
      <c r="E910" s="9"/>
      <c r="F910" s="113"/>
      <c r="G910" s="10"/>
      <c r="H910" s="113"/>
      <c r="I910" s="9"/>
      <c r="J910" s="166"/>
      <c r="K910" s="10"/>
      <c r="L910" s="84"/>
      <c r="M910" s="11"/>
      <c r="N910" s="12"/>
      <c r="O910" s="10"/>
      <c r="P910" s="84"/>
      <c r="Q910" s="84"/>
      <c r="R910" s="10"/>
      <c r="S910" s="14"/>
      <c r="T910" s="11"/>
      <c r="U910" s="12"/>
      <c r="V910" s="257" t="str">
        <f ca="1">IF(U910="","",
IF(U910="NA","",
IFERROR(VLOOKUP(EOMONTH(M910,-2)+1,IPCA!$A:$B,2,0),
VLOOKUP(EOMONTH(TODAY(),-2)+1,IPCA!$A:$B,2,0))/
VLOOKUP(EOMONTH(U910,-2)+1,IPCA!$A:$B,2,0)*
P910))</f>
        <v/>
      </c>
      <c r="W910" s="84"/>
      <c r="X910" s="13"/>
      <c r="Y910" s="166"/>
      <c r="AA910" s="108"/>
      <c r="AB910" s="15"/>
      <c r="AM910" s="6"/>
      <c r="AN910" s="15"/>
      <c r="AY910" s="6"/>
      <c r="AZ910" s="15"/>
      <c r="BK910" s="6"/>
      <c r="BL910" s="15"/>
      <c r="BW910" s="6"/>
      <c r="BX910" s="15"/>
      <c r="CI910" s="6"/>
      <c r="CJ910" s="16" t="str">
        <f t="shared" si="277"/>
        <v/>
      </c>
      <c r="CK910" s="16" t="str">
        <f t="shared" si="278"/>
        <v/>
      </c>
      <c r="CL910" s="16" t="str">
        <f t="shared" si="279"/>
        <v/>
      </c>
      <c r="CM910" s="16" t="str">
        <f t="shared" si="280"/>
        <v/>
      </c>
      <c r="CN910" s="16" t="str">
        <f t="shared" si="281"/>
        <v/>
      </c>
      <c r="CO910" s="18"/>
      <c r="CP910" s="15"/>
      <c r="DA910" s="6"/>
      <c r="DB910" s="15"/>
      <c r="DM910" s="6"/>
      <c r="DN910" s="15"/>
      <c r="DY910" s="6"/>
      <c r="DZ910" s="15"/>
      <c r="EK910" s="6"/>
      <c r="EL910" s="15"/>
      <c r="EW910" s="6"/>
      <c r="EX910" s="16" t="str">
        <f t="shared" si="272"/>
        <v/>
      </c>
      <c r="EY910" s="16" t="str">
        <f t="shared" si="273"/>
        <v/>
      </c>
      <c r="EZ910" s="16" t="str">
        <f t="shared" si="274"/>
        <v/>
      </c>
      <c r="FA910" s="16" t="str">
        <f t="shared" si="275"/>
        <v/>
      </c>
      <c r="FB910" s="160" t="str">
        <f t="shared" si="276"/>
        <v/>
      </c>
      <c r="FD910" s="20"/>
      <c r="FE910"/>
      <c r="FH910" s="284">
        <f t="shared" ca="1" si="282"/>
        <v>0</v>
      </c>
      <c r="FI910" s="208">
        <f t="shared" si="283"/>
        <v>0</v>
      </c>
      <c r="FK910">
        <f t="shared" si="284"/>
        <v>0</v>
      </c>
      <c r="FL910" s="201">
        <f t="shared" ca="1" si="285"/>
        <v>0</v>
      </c>
      <c r="FM910" s="201">
        <f t="shared" ca="1" si="286"/>
        <v>0</v>
      </c>
      <c r="FN910" s="200">
        <f>AB910*AB$2*IF($FC910="V",1,-1)*IF($Q910="Fixo",(CP910-INDEX('Curva Forward'!$C$5:$AN$13,MATCH(CONCATENATE(BD_COMERCIAL!$K910," ",BD_COMERCIAL!$L910),'Curva Forward'!$B$5:$B$13,0),MATCH(FN$4,'Curva Forward'!$C$4:$AN$4,0))),CP910)</f>
        <v>0</v>
      </c>
      <c r="FO910" s="200">
        <f>AC910*AC$2*IF($FC910="V",1,-1)*IF($Q910="Fixo",(CQ910-INDEX('Curva Forward'!$C$5:$AN$13,MATCH(CONCATENATE(BD_COMERCIAL!$K910," ",BD_COMERCIAL!$L910),'Curva Forward'!$B$5:$B$13,0),MATCH(FO$4,'Curva Forward'!$C$4:$AN$4,0))),CQ910)</f>
        <v>0</v>
      </c>
      <c r="FP910" s="200">
        <f>AD910*AD$2*IF($FC910="V",1,-1)*IF($Q910="Fixo",(CR910-INDEX('Curva Forward'!$C$5:$AN$13,MATCH(CONCATENATE(BD_COMERCIAL!$K910," ",BD_COMERCIAL!$L910),'Curva Forward'!$B$5:$B$13,0),MATCH(FP$4,'Curva Forward'!$C$4:$AN$4,0))),CR910)</f>
        <v>0</v>
      </c>
      <c r="FQ910" s="200">
        <f>AE910*AE$2*IF($FC910="V",1,-1)*IF($Q910="Fixo",(CS910-INDEX('Curva Forward'!$C$5:$AN$13,MATCH(CONCATENATE(BD_COMERCIAL!$K910," ",BD_COMERCIAL!$L910),'Curva Forward'!$B$5:$B$13,0),MATCH(FQ$4,'Curva Forward'!$C$4:$AN$4,0))),CS910)</f>
        <v>0</v>
      </c>
      <c r="FR910" s="200">
        <f>AF910*AF$2*IF($FC910="V",1,-1)*IF($Q910="Fixo",(CT910-INDEX('Curva Forward'!$C$5:$AN$13,MATCH(CONCATENATE(BD_COMERCIAL!$K910," ",BD_COMERCIAL!$L910),'Curva Forward'!$B$5:$B$13,0),MATCH(FR$4,'Curva Forward'!$C$4:$AN$4,0))),CT910)</f>
        <v>0</v>
      </c>
      <c r="FS910" s="200">
        <f>AG910*AG$2*IF($FC910="V",1,-1)*IF($Q910="Fixo",(CU910-INDEX('Curva Forward'!$C$5:$AN$13,MATCH(CONCATENATE(BD_COMERCIAL!$K910," ",BD_COMERCIAL!$L910),'Curva Forward'!$B$5:$B$13,0),MATCH(FS$4,'Curva Forward'!$C$4:$AN$4,0))),CU910)</f>
        <v>0</v>
      </c>
      <c r="FT910" s="200">
        <f>AH910*AH$2*IF($FC910="V",1,-1)*IF($Q910="Fixo",(CV910-INDEX('Curva Forward'!$C$5:$AN$13,MATCH(CONCATENATE(BD_COMERCIAL!$K910," ",BD_COMERCIAL!$L910),'Curva Forward'!$B$5:$B$13,0),MATCH(FT$4,'Curva Forward'!$C$4:$AN$4,0))),CV910)</f>
        <v>0</v>
      </c>
      <c r="FU910" s="200">
        <f>AI910*AI$2*IF($FC910="V",1,-1)*IF($Q910="Fixo",(CW910-INDEX('Curva Forward'!$C$5:$AN$13,MATCH(CONCATENATE(BD_COMERCIAL!$K910," ",BD_COMERCIAL!$L910),'Curva Forward'!$B$5:$B$13,0),MATCH(FU$4,'Curva Forward'!$C$4:$AN$4,0))),CW910)</f>
        <v>0</v>
      </c>
      <c r="FV910" s="200">
        <f>AJ910*AJ$2*IF($FC910="V",1,-1)*IF($Q910="Fixo",(CX910-INDEX('Curva Forward'!$C$5:$AN$13,MATCH(CONCATENATE(BD_COMERCIAL!$K910," ",BD_COMERCIAL!$L910),'Curva Forward'!$B$5:$B$13,0),MATCH(FV$4,'Curva Forward'!$C$4:$AN$4,0))),CX910)</f>
        <v>0</v>
      </c>
      <c r="FW910" s="200">
        <f>AK910*AK$2*IF($FC910="V",1,-1)*IF($Q910="Fixo",(CY910-INDEX('Curva Forward'!$C$5:$AN$13,MATCH(CONCATENATE(BD_COMERCIAL!$K910," ",BD_COMERCIAL!$L910),'Curva Forward'!$B$5:$B$13,0),MATCH(FW$4,'Curva Forward'!$C$4:$AN$4,0))),CY910)</f>
        <v>0</v>
      </c>
      <c r="FX910" s="200">
        <f>AL910*AL$2*IF($FC910="V",1,-1)*IF($Q910="Fixo",(CZ910-INDEX('Curva Forward'!$C$5:$AN$13,MATCH(CONCATENATE(BD_COMERCIAL!$K910," ",BD_COMERCIAL!$L910),'Curva Forward'!$B$5:$B$13,0),MATCH(FX$4,'Curva Forward'!$C$4:$AN$4,0))),CZ910)</f>
        <v>0</v>
      </c>
      <c r="FY910" s="200">
        <f>AM910*AM$2*IF($FC910="V",1,-1)*IF($Q910="Fixo",(DA910-INDEX('Curva Forward'!$C$5:$AN$13,MATCH(CONCATENATE(BD_COMERCIAL!$K910," ",BD_COMERCIAL!$L910),'Curva Forward'!$B$5:$B$13,0),MATCH(FY$4,'Curva Forward'!$C$4:$AN$4,0))),DA910)</f>
        <v>0</v>
      </c>
      <c r="FZ910" s="200">
        <f>AN910*AN$2*IF($FC910="V",1,-1)*IF($Q910="Fixo",(DB910-INDEX('Curva Forward'!$C$5:$AN$13,MATCH(CONCATENATE(BD_COMERCIAL!$K910," ",BD_COMERCIAL!$L910),'Curva Forward'!$B$5:$B$13,0),MATCH(FZ$4,'Curva Forward'!$C$4:$AN$4,0))),DB910)</f>
        <v>0</v>
      </c>
      <c r="GA910" s="200">
        <f>AO910*AO$2*IF($FC910="V",1,-1)*IF($Q910="Fixo",(DC910-INDEX('Curva Forward'!$C$5:$AN$13,MATCH(CONCATENATE(BD_COMERCIAL!$K910," ",BD_COMERCIAL!$L910),'Curva Forward'!$B$5:$B$13,0),MATCH(GA$4,'Curva Forward'!$C$4:$AN$4,0))),DC910)</f>
        <v>0</v>
      </c>
      <c r="GB910" s="200">
        <f>AP910*AP$2*IF($FC910="V",1,-1)*IF($Q910="Fixo",(DD910-INDEX('Curva Forward'!$C$5:$AN$13,MATCH(CONCATENATE(BD_COMERCIAL!$K910," ",BD_COMERCIAL!$L910),'Curva Forward'!$B$5:$B$13,0),MATCH(GB$4,'Curva Forward'!$C$4:$AN$4,0))),DD910)</f>
        <v>0</v>
      </c>
      <c r="GC910" s="200">
        <f>AQ910*AQ$2*IF($FC910="V",1,-1)*IF($Q910="Fixo",(DE910-INDEX('Curva Forward'!$C$5:$AN$13,MATCH(CONCATENATE(BD_COMERCIAL!$K910," ",BD_COMERCIAL!$L910),'Curva Forward'!$B$5:$B$13,0),MATCH(GC$4,'Curva Forward'!$C$4:$AN$4,0))),DE910)</f>
        <v>0</v>
      </c>
      <c r="GD910" s="200">
        <f>AR910*AR$2*IF($FC910="V",1,-1)*IF($Q910="Fixo",(DF910-INDEX('Curva Forward'!$C$5:$AN$13,MATCH(CONCATENATE(BD_COMERCIAL!$K910," ",BD_COMERCIAL!$L910),'Curva Forward'!$B$5:$B$13,0),MATCH(GD$4,'Curva Forward'!$C$4:$AN$4,0))),DF910)</f>
        <v>0</v>
      </c>
      <c r="GE910" s="200">
        <f>AS910*AS$2*IF($FC910="V",1,-1)*IF($Q910="Fixo",(DG910-INDEX('Curva Forward'!$C$5:$AN$13,MATCH(CONCATENATE(BD_COMERCIAL!$K910," ",BD_COMERCIAL!$L910),'Curva Forward'!$B$5:$B$13,0),MATCH(GE$4,'Curva Forward'!$C$4:$AN$4,0))),DG910)</f>
        <v>0</v>
      </c>
      <c r="GF910" s="200">
        <f>AT910*AT$2*IF($FC910="V",1,-1)*IF($Q910="Fixo",(DH910-INDEX('Curva Forward'!$C$5:$AN$13,MATCH(CONCATENATE(BD_COMERCIAL!$K910," ",BD_COMERCIAL!$L910),'Curva Forward'!$B$5:$B$13,0),MATCH(GF$4,'Curva Forward'!$C$4:$AN$4,0))),DH910)</f>
        <v>0</v>
      </c>
      <c r="GG910" s="200">
        <f>AU910*AU$2*IF($FC910="V",1,-1)*IF($Q910="Fixo",(DI910-INDEX('Curva Forward'!$C$5:$AN$13,MATCH(CONCATENATE(BD_COMERCIAL!$K910," ",BD_COMERCIAL!$L910),'Curva Forward'!$B$5:$B$13,0),MATCH(GG$4,'Curva Forward'!$C$4:$AN$4,0))),DI910)</f>
        <v>0</v>
      </c>
      <c r="GH910" s="200">
        <f>AV910*AV$2*IF($FC910="V",1,-1)*IF($Q910="Fixo",(DJ910-INDEX('Curva Forward'!$C$5:$AN$13,MATCH(CONCATENATE(BD_COMERCIAL!$K910," ",BD_COMERCIAL!$L910),'Curva Forward'!$B$5:$B$13,0),MATCH(GH$4,'Curva Forward'!$C$4:$AN$4,0))),DJ910)</f>
        <v>0</v>
      </c>
      <c r="GI910" s="200">
        <f>AW910*AW$2*IF($FC910="V",1,-1)*IF($Q910="Fixo",(DK910-INDEX('Curva Forward'!$C$5:$AN$13,MATCH(CONCATENATE(BD_COMERCIAL!$K910," ",BD_COMERCIAL!$L910),'Curva Forward'!$B$5:$B$13,0),MATCH(GI$4,'Curva Forward'!$C$4:$AN$4,0))),DK910)</f>
        <v>0</v>
      </c>
      <c r="GJ910" s="200">
        <f>AX910*AX$2*IF($FC910="V",1,-1)*IF($Q910="Fixo",(DL910-INDEX('Curva Forward'!$C$5:$AN$13,MATCH(CONCATENATE(BD_COMERCIAL!$K910," ",BD_COMERCIAL!$L910),'Curva Forward'!$B$5:$B$13,0),MATCH(GJ$4,'Curva Forward'!$C$4:$AN$4,0))),DL910)</f>
        <v>0</v>
      </c>
      <c r="GK910" s="200">
        <f>AY910*AY$2*IF($FC910="V",1,-1)*IF($Q910="Fixo",(DM910-INDEX('Curva Forward'!$C$5:$AN$13,MATCH(CONCATENATE(BD_COMERCIAL!$K910," ",BD_COMERCIAL!$L910),'Curva Forward'!$B$5:$B$13,0),MATCH(GK$4,'Curva Forward'!$C$4:$AN$4,0))),DM910)</f>
        <v>0</v>
      </c>
      <c r="GL910" s="200">
        <f>IF(EZ910="",0,CL910*CL$2*IF($FC910="V",1,-1)*IF($Q910="Fixo",(EZ910-INDEX('Curva Forward'!$C$5:$AN$13,MATCH(CONCATENATE(BD_COMERCIAL!$K910," ",BD_COMERCIAL!$L910),'Curva Forward'!$B$5:$B$13,0),MATCH(GL$4,'Curva Forward'!$C$4:$AN$4,0))),EZ910))</f>
        <v>0</v>
      </c>
      <c r="GM910" s="200">
        <f>IF(FA910="",0,CM910*CM$2*IF($FC910="V",1,-1)*IF($Q910="Fixo",(FA910-INDEX('Curva Forward'!$C$5:$AN$13,MATCH(CONCATENATE(BD_COMERCIAL!$K910," ",BD_COMERCIAL!$L910),'Curva Forward'!$B$5:$B$13,0),MATCH(GM$4,'Curva Forward'!$C$4:$AN$4,0))),FA910))</f>
        <v>0</v>
      </c>
      <c r="GN910" s="200">
        <f>IF(FB910="",0,CN910*CN$2*IF($FC910="V",1,-1)*IF($Q910="Fixo",(FB910-INDEX('Curva Forward'!$C$5:$AN$13,MATCH(CONCATENATE(BD_COMERCIAL!$K910," ",BD_COMERCIAL!$L910),'Curva Forward'!$B$5:$B$13,0),MATCH(GN$4,'Curva Forward'!$C$4:$AN$4,0))),FB910))</f>
        <v>0</v>
      </c>
      <c r="GO910" s="201">
        <f t="shared" ca="1" si="287"/>
        <v>0</v>
      </c>
      <c r="GP910" s="201">
        <f t="shared" ca="1" si="288"/>
        <v>0</v>
      </c>
    </row>
    <row r="911" spans="1:198" ht="15" customHeight="1" x14ac:dyDescent="0.25">
      <c r="A911" s="6"/>
      <c r="B911" s="7"/>
      <c r="C911" s="8"/>
      <c r="D911" s="9"/>
      <c r="E911" s="9"/>
      <c r="F911" s="113"/>
      <c r="G911" s="10"/>
      <c r="H911" s="113"/>
      <c r="I911" s="9"/>
      <c r="J911" s="166"/>
      <c r="K911" s="10"/>
      <c r="L911" s="84"/>
      <c r="M911" s="11"/>
      <c r="N911" s="12"/>
      <c r="O911" s="10"/>
      <c r="P911" s="84"/>
      <c r="Q911" s="84"/>
      <c r="R911" s="10"/>
      <c r="S911" s="14"/>
      <c r="T911" s="11"/>
      <c r="U911" s="12"/>
      <c r="V911" s="257" t="str">
        <f ca="1">IF(U911="","",
IF(U911="NA","",
IFERROR(VLOOKUP(EOMONTH(M911,-2)+1,IPCA!$A:$B,2,0),
VLOOKUP(EOMONTH(TODAY(),-2)+1,IPCA!$A:$B,2,0))/
VLOOKUP(EOMONTH(U911,-2)+1,IPCA!$A:$B,2,0)*
P911))</f>
        <v/>
      </c>
      <c r="W911" s="84"/>
      <c r="X911" s="13"/>
      <c r="Y911" s="166"/>
      <c r="AA911" s="108"/>
      <c r="AB911" s="15"/>
      <c r="AM911" s="6"/>
      <c r="AN911" s="15"/>
      <c r="AY911" s="6"/>
      <c r="AZ911" s="15"/>
      <c r="BK911" s="6"/>
      <c r="BL911" s="15"/>
      <c r="BW911" s="6"/>
      <c r="BX911" s="15"/>
      <c r="CI911" s="6"/>
      <c r="CJ911" s="16" t="str">
        <f t="shared" si="277"/>
        <v/>
      </c>
      <c r="CK911" s="16" t="str">
        <f t="shared" si="278"/>
        <v/>
      </c>
      <c r="CL911" s="16" t="str">
        <f t="shared" si="279"/>
        <v/>
      </c>
      <c r="CM911" s="16" t="str">
        <f t="shared" si="280"/>
        <v/>
      </c>
      <c r="CN911" s="16" t="str">
        <f t="shared" si="281"/>
        <v/>
      </c>
      <c r="CO911" s="18"/>
      <c r="CP911" s="15"/>
      <c r="DA911" s="6"/>
      <c r="DB911" s="15"/>
      <c r="DM911" s="6"/>
      <c r="DN911" s="15"/>
      <c r="DY911" s="6"/>
      <c r="DZ911" s="15"/>
      <c r="EK911" s="6"/>
      <c r="EL911" s="15"/>
      <c r="EW911" s="6"/>
      <c r="EX911" s="16" t="str">
        <f t="shared" si="272"/>
        <v/>
      </c>
      <c r="EY911" s="16" t="str">
        <f t="shared" si="273"/>
        <v/>
      </c>
      <c r="EZ911" s="16" t="str">
        <f t="shared" si="274"/>
        <v/>
      </c>
      <c r="FA911" s="16" t="str">
        <f t="shared" si="275"/>
        <v/>
      </c>
      <c r="FB911" s="160" t="str">
        <f t="shared" si="276"/>
        <v/>
      </c>
      <c r="FD911" s="20"/>
      <c r="FE911"/>
      <c r="FH911" s="284">
        <f t="shared" ca="1" si="282"/>
        <v>0</v>
      </c>
      <c r="FI911" s="208">
        <f t="shared" si="283"/>
        <v>0</v>
      </c>
      <c r="FK911">
        <f t="shared" si="284"/>
        <v>0</v>
      </c>
      <c r="FL911" s="201">
        <f t="shared" ca="1" si="285"/>
        <v>0</v>
      </c>
      <c r="FM911" s="201">
        <f t="shared" ca="1" si="286"/>
        <v>0</v>
      </c>
      <c r="FN911" s="200">
        <f>AB911*AB$2*IF($FC911="V",1,-1)*IF($Q911="Fixo",(CP911-INDEX('Curva Forward'!$C$5:$AN$13,MATCH(CONCATENATE(BD_COMERCIAL!$K911," ",BD_COMERCIAL!$L911),'Curva Forward'!$B$5:$B$13,0),MATCH(FN$4,'Curva Forward'!$C$4:$AN$4,0))),CP911)</f>
        <v>0</v>
      </c>
      <c r="FO911" s="200">
        <f>AC911*AC$2*IF($FC911="V",1,-1)*IF($Q911="Fixo",(CQ911-INDEX('Curva Forward'!$C$5:$AN$13,MATCH(CONCATENATE(BD_COMERCIAL!$K911," ",BD_COMERCIAL!$L911),'Curva Forward'!$B$5:$B$13,0),MATCH(FO$4,'Curva Forward'!$C$4:$AN$4,0))),CQ911)</f>
        <v>0</v>
      </c>
      <c r="FP911" s="200">
        <f>AD911*AD$2*IF($FC911="V",1,-1)*IF($Q911="Fixo",(CR911-INDEX('Curva Forward'!$C$5:$AN$13,MATCH(CONCATENATE(BD_COMERCIAL!$K911," ",BD_COMERCIAL!$L911),'Curva Forward'!$B$5:$B$13,0),MATCH(FP$4,'Curva Forward'!$C$4:$AN$4,0))),CR911)</f>
        <v>0</v>
      </c>
      <c r="FQ911" s="200">
        <f>AE911*AE$2*IF($FC911="V",1,-1)*IF($Q911="Fixo",(CS911-INDEX('Curva Forward'!$C$5:$AN$13,MATCH(CONCATENATE(BD_COMERCIAL!$K911," ",BD_COMERCIAL!$L911),'Curva Forward'!$B$5:$B$13,0),MATCH(FQ$4,'Curva Forward'!$C$4:$AN$4,0))),CS911)</f>
        <v>0</v>
      </c>
      <c r="FR911" s="200">
        <f>AF911*AF$2*IF($FC911="V",1,-1)*IF($Q911="Fixo",(CT911-INDEX('Curva Forward'!$C$5:$AN$13,MATCH(CONCATENATE(BD_COMERCIAL!$K911," ",BD_COMERCIAL!$L911),'Curva Forward'!$B$5:$B$13,0),MATCH(FR$4,'Curva Forward'!$C$4:$AN$4,0))),CT911)</f>
        <v>0</v>
      </c>
      <c r="FS911" s="200">
        <f>AG911*AG$2*IF($FC911="V",1,-1)*IF($Q911="Fixo",(CU911-INDEX('Curva Forward'!$C$5:$AN$13,MATCH(CONCATENATE(BD_COMERCIAL!$K911," ",BD_COMERCIAL!$L911),'Curva Forward'!$B$5:$B$13,0),MATCH(FS$4,'Curva Forward'!$C$4:$AN$4,0))),CU911)</f>
        <v>0</v>
      </c>
      <c r="FT911" s="200">
        <f>AH911*AH$2*IF($FC911="V",1,-1)*IF($Q911="Fixo",(CV911-INDEX('Curva Forward'!$C$5:$AN$13,MATCH(CONCATENATE(BD_COMERCIAL!$K911," ",BD_COMERCIAL!$L911),'Curva Forward'!$B$5:$B$13,0),MATCH(FT$4,'Curva Forward'!$C$4:$AN$4,0))),CV911)</f>
        <v>0</v>
      </c>
      <c r="FU911" s="200">
        <f>AI911*AI$2*IF($FC911="V",1,-1)*IF($Q911="Fixo",(CW911-INDEX('Curva Forward'!$C$5:$AN$13,MATCH(CONCATENATE(BD_COMERCIAL!$K911," ",BD_COMERCIAL!$L911),'Curva Forward'!$B$5:$B$13,0),MATCH(FU$4,'Curva Forward'!$C$4:$AN$4,0))),CW911)</f>
        <v>0</v>
      </c>
      <c r="FV911" s="200">
        <f>AJ911*AJ$2*IF($FC911="V",1,-1)*IF($Q911="Fixo",(CX911-INDEX('Curva Forward'!$C$5:$AN$13,MATCH(CONCATENATE(BD_COMERCIAL!$K911," ",BD_COMERCIAL!$L911),'Curva Forward'!$B$5:$B$13,0),MATCH(FV$4,'Curva Forward'!$C$4:$AN$4,0))),CX911)</f>
        <v>0</v>
      </c>
      <c r="FW911" s="200">
        <f>AK911*AK$2*IF($FC911="V",1,-1)*IF($Q911="Fixo",(CY911-INDEX('Curva Forward'!$C$5:$AN$13,MATCH(CONCATENATE(BD_COMERCIAL!$K911," ",BD_COMERCIAL!$L911),'Curva Forward'!$B$5:$B$13,0),MATCH(FW$4,'Curva Forward'!$C$4:$AN$4,0))),CY911)</f>
        <v>0</v>
      </c>
      <c r="FX911" s="200">
        <f>AL911*AL$2*IF($FC911="V",1,-1)*IF($Q911="Fixo",(CZ911-INDEX('Curva Forward'!$C$5:$AN$13,MATCH(CONCATENATE(BD_COMERCIAL!$K911," ",BD_COMERCIAL!$L911),'Curva Forward'!$B$5:$B$13,0),MATCH(FX$4,'Curva Forward'!$C$4:$AN$4,0))),CZ911)</f>
        <v>0</v>
      </c>
      <c r="FY911" s="200">
        <f>AM911*AM$2*IF($FC911="V",1,-1)*IF($Q911="Fixo",(DA911-INDEX('Curva Forward'!$C$5:$AN$13,MATCH(CONCATENATE(BD_COMERCIAL!$K911," ",BD_COMERCIAL!$L911),'Curva Forward'!$B$5:$B$13,0),MATCH(FY$4,'Curva Forward'!$C$4:$AN$4,0))),DA911)</f>
        <v>0</v>
      </c>
      <c r="FZ911" s="200">
        <f>AN911*AN$2*IF($FC911="V",1,-1)*IF($Q911="Fixo",(DB911-INDEX('Curva Forward'!$C$5:$AN$13,MATCH(CONCATENATE(BD_COMERCIAL!$K911," ",BD_COMERCIAL!$L911),'Curva Forward'!$B$5:$B$13,0),MATCH(FZ$4,'Curva Forward'!$C$4:$AN$4,0))),DB911)</f>
        <v>0</v>
      </c>
      <c r="GA911" s="200">
        <f>AO911*AO$2*IF($FC911="V",1,-1)*IF($Q911="Fixo",(DC911-INDEX('Curva Forward'!$C$5:$AN$13,MATCH(CONCATENATE(BD_COMERCIAL!$K911," ",BD_COMERCIAL!$L911),'Curva Forward'!$B$5:$B$13,0),MATCH(GA$4,'Curva Forward'!$C$4:$AN$4,0))),DC911)</f>
        <v>0</v>
      </c>
      <c r="GB911" s="200">
        <f>AP911*AP$2*IF($FC911="V",1,-1)*IF($Q911="Fixo",(DD911-INDEX('Curva Forward'!$C$5:$AN$13,MATCH(CONCATENATE(BD_COMERCIAL!$K911," ",BD_COMERCIAL!$L911),'Curva Forward'!$B$5:$B$13,0),MATCH(GB$4,'Curva Forward'!$C$4:$AN$4,0))),DD911)</f>
        <v>0</v>
      </c>
      <c r="GC911" s="200">
        <f>AQ911*AQ$2*IF($FC911="V",1,-1)*IF($Q911="Fixo",(DE911-INDEX('Curva Forward'!$C$5:$AN$13,MATCH(CONCATENATE(BD_COMERCIAL!$K911," ",BD_COMERCIAL!$L911),'Curva Forward'!$B$5:$B$13,0),MATCH(GC$4,'Curva Forward'!$C$4:$AN$4,0))),DE911)</f>
        <v>0</v>
      </c>
      <c r="GD911" s="200">
        <f>AR911*AR$2*IF($FC911="V",1,-1)*IF($Q911="Fixo",(DF911-INDEX('Curva Forward'!$C$5:$AN$13,MATCH(CONCATENATE(BD_COMERCIAL!$K911," ",BD_COMERCIAL!$L911),'Curva Forward'!$B$5:$B$13,0),MATCH(GD$4,'Curva Forward'!$C$4:$AN$4,0))),DF911)</f>
        <v>0</v>
      </c>
      <c r="GE911" s="200">
        <f>AS911*AS$2*IF($FC911="V",1,-1)*IF($Q911="Fixo",(DG911-INDEX('Curva Forward'!$C$5:$AN$13,MATCH(CONCATENATE(BD_COMERCIAL!$K911," ",BD_COMERCIAL!$L911),'Curva Forward'!$B$5:$B$13,0),MATCH(GE$4,'Curva Forward'!$C$4:$AN$4,0))),DG911)</f>
        <v>0</v>
      </c>
      <c r="GF911" s="200">
        <f>AT911*AT$2*IF($FC911="V",1,-1)*IF($Q911="Fixo",(DH911-INDEX('Curva Forward'!$C$5:$AN$13,MATCH(CONCATENATE(BD_COMERCIAL!$K911," ",BD_COMERCIAL!$L911),'Curva Forward'!$B$5:$B$13,0),MATCH(GF$4,'Curva Forward'!$C$4:$AN$4,0))),DH911)</f>
        <v>0</v>
      </c>
      <c r="GG911" s="200">
        <f>AU911*AU$2*IF($FC911="V",1,-1)*IF($Q911="Fixo",(DI911-INDEX('Curva Forward'!$C$5:$AN$13,MATCH(CONCATENATE(BD_COMERCIAL!$K911," ",BD_COMERCIAL!$L911),'Curva Forward'!$B$5:$B$13,0),MATCH(GG$4,'Curva Forward'!$C$4:$AN$4,0))),DI911)</f>
        <v>0</v>
      </c>
      <c r="GH911" s="200">
        <f>AV911*AV$2*IF($FC911="V",1,-1)*IF($Q911="Fixo",(DJ911-INDEX('Curva Forward'!$C$5:$AN$13,MATCH(CONCATENATE(BD_COMERCIAL!$K911," ",BD_COMERCIAL!$L911),'Curva Forward'!$B$5:$B$13,0),MATCH(GH$4,'Curva Forward'!$C$4:$AN$4,0))),DJ911)</f>
        <v>0</v>
      </c>
      <c r="GI911" s="200">
        <f>AW911*AW$2*IF($FC911="V",1,-1)*IF($Q911="Fixo",(DK911-INDEX('Curva Forward'!$C$5:$AN$13,MATCH(CONCATENATE(BD_COMERCIAL!$K911," ",BD_COMERCIAL!$L911),'Curva Forward'!$B$5:$B$13,0),MATCH(GI$4,'Curva Forward'!$C$4:$AN$4,0))),DK911)</f>
        <v>0</v>
      </c>
      <c r="GJ911" s="200">
        <f>AX911*AX$2*IF($FC911="V",1,-1)*IF($Q911="Fixo",(DL911-INDEX('Curva Forward'!$C$5:$AN$13,MATCH(CONCATENATE(BD_COMERCIAL!$K911," ",BD_COMERCIAL!$L911),'Curva Forward'!$B$5:$B$13,0),MATCH(GJ$4,'Curva Forward'!$C$4:$AN$4,0))),DL911)</f>
        <v>0</v>
      </c>
      <c r="GK911" s="200">
        <f>AY911*AY$2*IF($FC911="V",1,-1)*IF($Q911="Fixo",(DM911-INDEX('Curva Forward'!$C$5:$AN$13,MATCH(CONCATENATE(BD_COMERCIAL!$K911," ",BD_COMERCIAL!$L911),'Curva Forward'!$B$5:$B$13,0),MATCH(GK$4,'Curva Forward'!$C$4:$AN$4,0))),DM911)</f>
        <v>0</v>
      </c>
      <c r="GL911" s="200">
        <f>IF(EZ911="",0,CL911*CL$2*IF($FC911="V",1,-1)*IF($Q911="Fixo",(EZ911-INDEX('Curva Forward'!$C$5:$AN$13,MATCH(CONCATENATE(BD_COMERCIAL!$K911," ",BD_COMERCIAL!$L911),'Curva Forward'!$B$5:$B$13,0),MATCH(GL$4,'Curva Forward'!$C$4:$AN$4,0))),EZ911))</f>
        <v>0</v>
      </c>
      <c r="GM911" s="200">
        <f>IF(FA911="",0,CM911*CM$2*IF($FC911="V",1,-1)*IF($Q911="Fixo",(FA911-INDEX('Curva Forward'!$C$5:$AN$13,MATCH(CONCATENATE(BD_COMERCIAL!$K911," ",BD_COMERCIAL!$L911),'Curva Forward'!$B$5:$B$13,0),MATCH(GM$4,'Curva Forward'!$C$4:$AN$4,0))),FA911))</f>
        <v>0</v>
      </c>
      <c r="GN911" s="200">
        <f>IF(FB911="",0,CN911*CN$2*IF($FC911="V",1,-1)*IF($Q911="Fixo",(FB911-INDEX('Curva Forward'!$C$5:$AN$13,MATCH(CONCATENATE(BD_COMERCIAL!$K911," ",BD_COMERCIAL!$L911),'Curva Forward'!$B$5:$B$13,0),MATCH(GN$4,'Curva Forward'!$C$4:$AN$4,0))),FB911))</f>
        <v>0</v>
      </c>
      <c r="GO911" s="201">
        <f t="shared" ca="1" si="287"/>
        <v>0</v>
      </c>
      <c r="GP911" s="201">
        <f t="shared" ca="1" si="288"/>
        <v>0</v>
      </c>
    </row>
    <row r="912" spans="1:198" ht="15" customHeight="1" x14ac:dyDescent="0.25">
      <c r="A912" s="6"/>
      <c r="B912" s="7"/>
      <c r="C912" s="8"/>
      <c r="D912" s="9"/>
      <c r="E912" s="9"/>
      <c r="F912" s="113"/>
      <c r="G912" s="10"/>
      <c r="H912" s="113"/>
      <c r="I912" s="9"/>
      <c r="J912" s="166"/>
      <c r="K912" s="10"/>
      <c r="L912" s="84"/>
      <c r="M912" s="11"/>
      <c r="N912" s="12"/>
      <c r="O912" s="10"/>
      <c r="P912" s="84"/>
      <c r="Q912" s="84"/>
      <c r="R912" s="10"/>
      <c r="S912" s="14"/>
      <c r="T912" s="11"/>
      <c r="U912" s="12"/>
      <c r="V912" s="257" t="str">
        <f ca="1">IF(U912="","",
IF(U912="NA","",
IFERROR(VLOOKUP(EOMONTH(M912,-2)+1,IPCA!$A:$B,2,0),
VLOOKUP(EOMONTH(TODAY(),-2)+1,IPCA!$A:$B,2,0))/
VLOOKUP(EOMONTH(U912,-2)+1,IPCA!$A:$B,2,0)*
P912))</f>
        <v/>
      </c>
      <c r="W912" s="84"/>
      <c r="X912" s="13"/>
      <c r="Y912" s="166"/>
      <c r="AA912" s="108"/>
      <c r="AB912" s="15"/>
      <c r="AM912" s="6"/>
      <c r="AN912" s="15"/>
      <c r="AY912" s="6"/>
      <c r="AZ912" s="15"/>
      <c r="BK912" s="6"/>
      <c r="BL912" s="15"/>
      <c r="BW912" s="6"/>
      <c r="BX912" s="15"/>
      <c r="CI912" s="6"/>
      <c r="CJ912" s="16" t="str">
        <f t="shared" si="277"/>
        <v/>
      </c>
      <c r="CK912" s="16" t="str">
        <f t="shared" si="278"/>
        <v/>
      </c>
      <c r="CL912" s="16" t="str">
        <f t="shared" si="279"/>
        <v/>
      </c>
      <c r="CM912" s="16" t="str">
        <f t="shared" si="280"/>
        <v/>
      </c>
      <c r="CN912" s="16" t="str">
        <f t="shared" si="281"/>
        <v/>
      </c>
      <c r="CO912" s="18"/>
      <c r="CP912" s="15"/>
      <c r="DA912" s="6"/>
      <c r="DB912" s="15"/>
      <c r="DM912" s="6"/>
      <c r="DN912" s="15"/>
      <c r="DY912" s="6"/>
      <c r="DZ912" s="15"/>
      <c r="EK912" s="6"/>
      <c r="EL912" s="15"/>
      <c r="EW912" s="6"/>
      <c r="EX912" s="16" t="str">
        <f t="shared" si="272"/>
        <v/>
      </c>
      <c r="EY912" s="16" t="str">
        <f t="shared" si="273"/>
        <v/>
      </c>
      <c r="EZ912" s="16" t="str">
        <f t="shared" si="274"/>
        <v/>
      </c>
      <c r="FA912" s="16" t="str">
        <f t="shared" si="275"/>
        <v/>
      </c>
      <c r="FB912" s="160" t="str">
        <f t="shared" si="276"/>
        <v/>
      </c>
      <c r="FD912" s="20"/>
      <c r="FE912"/>
      <c r="FH912" s="284">
        <f t="shared" ca="1" si="282"/>
        <v>0</v>
      </c>
      <c r="FI912" s="208">
        <f t="shared" si="283"/>
        <v>0</v>
      </c>
      <c r="FK912">
        <f t="shared" si="284"/>
        <v>0</v>
      </c>
      <c r="FL912" s="201">
        <f t="shared" ca="1" si="285"/>
        <v>0</v>
      </c>
      <c r="FM912" s="201">
        <f t="shared" ca="1" si="286"/>
        <v>0</v>
      </c>
      <c r="FN912" s="200">
        <f>AB912*AB$2*IF($FC912="V",1,-1)*IF($Q912="Fixo",(CP912-INDEX('Curva Forward'!$C$5:$AN$13,MATCH(CONCATENATE(BD_COMERCIAL!$K912," ",BD_COMERCIAL!$L912),'Curva Forward'!$B$5:$B$13,0),MATCH(FN$4,'Curva Forward'!$C$4:$AN$4,0))),CP912)</f>
        <v>0</v>
      </c>
      <c r="FO912" s="200">
        <f>AC912*AC$2*IF($FC912="V",1,-1)*IF($Q912="Fixo",(CQ912-INDEX('Curva Forward'!$C$5:$AN$13,MATCH(CONCATENATE(BD_COMERCIAL!$K912," ",BD_COMERCIAL!$L912),'Curva Forward'!$B$5:$B$13,0),MATCH(FO$4,'Curva Forward'!$C$4:$AN$4,0))),CQ912)</f>
        <v>0</v>
      </c>
      <c r="FP912" s="200">
        <f>AD912*AD$2*IF($FC912="V",1,-1)*IF($Q912="Fixo",(CR912-INDEX('Curva Forward'!$C$5:$AN$13,MATCH(CONCATENATE(BD_COMERCIAL!$K912," ",BD_COMERCIAL!$L912),'Curva Forward'!$B$5:$B$13,0),MATCH(FP$4,'Curva Forward'!$C$4:$AN$4,0))),CR912)</f>
        <v>0</v>
      </c>
      <c r="FQ912" s="200">
        <f>AE912*AE$2*IF($FC912="V",1,-1)*IF($Q912="Fixo",(CS912-INDEX('Curva Forward'!$C$5:$AN$13,MATCH(CONCATENATE(BD_COMERCIAL!$K912," ",BD_COMERCIAL!$L912),'Curva Forward'!$B$5:$B$13,0),MATCH(FQ$4,'Curva Forward'!$C$4:$AN$4,0))),CS912)</f>
        <v>0</v>
      </c>
      <c r="FR912" s="200">
        <f>AF912*AF$2*IF($FC912="V",1,-1)*IF($Q912="Fixo",(CT912-INDEX('Curva Forward'!$C$5:$AN$13,MATCH(CONCATENATE(BD_COMERCIAL!$K912," ",BD_COMERCIAL!$L912),'Curva Forward'!$B$5:$B$13,0),MATCH(FR$4,'Curva Forward'!$C$4:$AN$4,0))),CT912)</f>
        <v>0</v>
      </c>
      <c r="FS912" s="200">
        <f>AG912*AG$2*IF($FC912="V",1,-1)*IF($Q912="Fixo",(CU912-INDEX('Curva Forward'!$C$5:$AN$13,MATCH(CONCATENATE(BD_COMERCIAL!$K912," ",BD_COMERCIAL!$L912),'Curva Forward'!$B$5:$B$13,0),MATCH(FS$4,'Curva Forward'!$C$4:$AN$4,0))),CU912)</f>
        <v>0</v>
      </c>
      <c r="FT912" s="200">
        <f>AH912*AH$2*IF($FC912="V",1,-1)*IF($Q912="Fixo",(CV912-INDEX('Curva Forward'!$C$5:$AN$13,MATCH(CONCATENATE(BD_COMERCIAL!$K912," ",BD_COMERCIAL!$L912),'Curva Forward'!$B$5:$B$13,0),MATCH(FT$4,'Curva Forward'!$C$4:$AN$4,0))),CV912)</f>
        <v>0</v>
      </c>
      <c r="FU912" s="200">
        <f>AI912*AI$2*IF($FC912="V",1,-1)*IF($Q912="Fixo",(CW912-INDEX('Curva Forward'!$C$5:$AN$13,MATCH(CONCATENATE(BD_COMERCIAL!$K912," ",BD_COMERCIAL!$L912),'Curva Forward'!$B$5:$B$13,0),MATCH(FU$4,'Curva Forward'!$C$4:$AN$4,0))),CW912)</f>
        <v>0</v>
      </c>
      <c r="FV912" s="200">
        <f>AJ912*AJ$2*IF($FC912="V",1,-1)*IF($Q912="Fixo",(CX912-INDEX('Curva Forward'!$C$5:$AN$13,MATCH(CONCATENATE(BD_COMERCIAL!$K912," ",BD_COMERCIAL!$L912),'Curva Forward'!$B$5:$B$13,0),MATCH(FV$4,'Curva Forward'!$C$4:$AN$4,0))),CX912)</f>
        <v>0</v>
      </c>
      <c r="FW912" s="200">
        <f>AK912*AK$2*IF($FC912="V",1,-1)*IF($Q912="Fixo",(CY912-INDEX('Curva Forward'!$C$5:$AN$13,MATCH(CONCATENATE(BD_COMERCIAL!$K912," ",BD_COMERCIAL!$L912),'Curva Forward'!$B$5:$B$13,0),MATCH(FW$4,'Curva Forward'!$C$4:$AN$4,0))),CY912)</f>
        <v>0</v>
      </c>
      <c r="FX912" s="200">
        <f>AL912*AL$2*IF($FC912="V",1,-1)*IF($Q912="Fixo",(CZ912-INDEX('Curva Forward'!$C$5:$AN$13,MATCH(CONCATENATE(BD_COMERCIAL!$K912," ",BD_COMERCIAL!$L912),'Curva Forward'!$B$5:$B$13,0),MATCH(FX$4,'Curva Forward'!$C$4:$AN$4,0))),CZ912)</f>
        <v>0</v>
      </c>
      <c r="FY912" s="200">
        <f>AM912*AM$2*IF($FC912="V",1,-1)*IF($Q912="Fixo",(DA912-INDEX('Curva Forward'!$C$5:$AN$13,MATCH(CONCATENATE(BD_COMERCIAL!$K912," ",BD_COMERCIAL!$L912),'Curva Forward'!$B$5:$B$13,0),MATCH(FY$4,'Curva Forward'!$C$4:$AN$4,0))),DA912)</f>
        <v>0</v>
      </c>
      <c r="FZ912" s="200">
        <f>AN912*AN$2*IF($FC912="V",1,-1)*IF($Q912="Fixo",(DB912-INDEX('Curva Forward'!$C$5:$AN$13,MATCH(CONCATENATE(BD_COMERCIAL!$K912," ",BD_COMERCIAL!$L912),'Curva Forward'!$B$5:$B$13,0),MATCH(FZ$4,'Curva Forward'!$C$4:$AN$4,0))),DB912)</f>
        <v>0</v>
      </c>
      <c r="GA912" s="200">
        <f>AO912*AO$2*IF($FC912="V",1,-1)*IF($Q912="Fixo",(DC912-INDEX('Curva Forward'!$C$5:$AN$13,MATCH(CONCATENATE(BD_COMERCIAL!$K912," ",BD_COMERCIAL!$L912),'Curva Forward'!$B$5:$B$13,0),MATCH(GA$4,'Curva Forward'!$C$4:$AN$4,0))),DC912)</f>
        <v>0</v>
      </c>
      <c r="GB912" s="200">
        <f>AP912*AP$2*IF($FC912="V",1,-1)*IF($Q912="Fixo",(DD912-INDEX('Curva Forward'!$C$5:$AN$13,MATCH(CONCATENATE(BD_COMERCIAL!$K912," ",BD_COMERCIAL!$L912),'Curva Forward'!$B$5:$B$13,0),MATCH(GB$4,'Curva Forward'!$C$4:$AN$4,0))),DD912)</f>
        <v>0</v>
      </c>
      <c r="GC912" s="200">
        <f>AQ912*AQ$2*IF($FC912="V",1,-1)*IF($Q912="Fixo",(DE912-INDEX('Curva Forward'!$C$5:$AN$13,MATCH(CONCATENATE(BD_COMERCIAL!$K912," ",BD_COMERCIAL!$L912),'Curva Forward'!$B$5:$B$13,0),MATCH(GC$4,'Curva Forward'!$C$4:$AN$4,0))),DE912)</f>
        <v>0</v>
      </c>
      <c r="GD912" s="200">
        <f>AR912*AR$2*IF($FC912="V",1,-1)*IF($Q912="Fixo",(DF912-INDEX('Curva Forward'!$C$5:$AN$13,MATCH(CONCATENATE(BD_COMERCIAL!$K912," ",BD_COMERCIAL!$L912),'Curva Forward'!$B$5:$B$13,0),MATCH(GD$4,'Curva Forward'!$C$4:$AN$4,0))),DF912)</f>
        <v>0</v>
      </c>
      <c r="GE912" s="200">
        <f>AS912*AS$2*IF($FC912="V",1,-1)*IF($Q912="Fixo",(DG912-INDEX('Curva Forward'!$C$5:$AN$13,MATCH(CONCATENATE(BD_COMERCIAL!$K912," ",BD_COMERCIAL!$L912),'Curva Forward'!$B$5:$B$13,0),MATCH(GE$4,'Curva Forward'!$C$4:$AN$4,0))),DG912)</f>
        <v>0</v>
      </c>
      <c r="GF912" s="200">
        <f>AT912*AT$2*IF($FC912="V",1,-1)*IF($Q912="Fixo",(DH912-INDEX('Curva Forward'!$C$5:$AN$13,MATCH(CONCATENATE(BD_COMERCIAL!$K912," ",BD_COMERCIAL!$L912),'Curva Forward'!$B$5:$B$13,0),MATCH(GF$4,'Curva Forward'!$C$4:$AN$4,0))),DH912)</f>
        <v>0</v>
      </c>
      <c r="GG912" s="200">
        <f>AU912*AU$2*IF($FC912="V",1,-1)*IF($Q912="Fixo",(DI912-INDEX('Curva Forward'!$C$5:$AN$13,MATCH(CONCATENATE(BD_COMERCIAL!$K912," ",BD_COMERCIAL!$L912),'Curva Forward'!$B$5:$B$13,0),MATCH(GG$4,'Curva Forward'!$C$4:$AN$4,0))),DI912)</f>
        <v>0</v>
      </c>
      <c r="GH912" s="200">
        <f>AV912*AV$2*IF($FC912="V",1,-1)*IF($Q912="Fixo",(DJ912-INDEX('Curva Forward'!$C$5:$AN$13,MATCH(CONCATENATE(BD_COMERCIAL!$K912," ",BD_COMERCIAL!$L912),'Curva Forward'!$B$5:$B$13,0),MATCH(GH$4,'Curva Forward'!$C$4:$AN$4,0))),DJ912)</f>
        <v>0</v>
      </c>
      <c r="GI912" s="200">
        <f>AW912*AW$2*IF($FC912="V",1,-1)*IF($Q912="Fixo",(DK912-INDEX('Curva Forward'!$C$5:$AN$13,MATCH(CONCATENATE(BD_COMERCIAL!$K912," ",BD_COMERCIAL!$L912),'Curva Forward'!$B$5:$B$13,0),MATCH(GI$4,'Curva Forward'!$C$4:$AN$4,0))),DK912)</f>
        <v>0</v>
      </c>
      <c r="GJ912" s="200">
        <f>AX912*AX$2*IF($FC912="V",1,-1)*IF($Q912="Fixo",(DL912-INDEX('Curva Forward'!$C$5:$AN$13,MATCH(CONCATENATE(BD_COMERCIAL!$K912," ",BD_COMERCIAL!$L912),'Curva Forward'!$B$5:$B$13,0),MATCH(GJ$4,'Curva Forward'!$C$4:$AN$4,0))),DL912)</f>
        <v>0</v>
      </c>
      <c r="GK912" s="200">
        <f>AY912*AY$2*IF($FC912="V",1,-1)*IF($Q912="Fixo",(DM912-INDEX('Curva Forward'!$C$5:$AN$13,MATCH(CONCATENATE(BD_COMERCIAL!$K912," ",BD_COMERCIAL!$L912),'Curva Forward'!$B$5:$B$13,0),MATCH(GK$4,'Curva Forward'!$C$4:$AN$4,0))),DM912)</f>
        <v>0</v>
      </c>
      <c r="GL912" s="200">
        <f>IF(EZ912="",0,CL912*CL$2*IF($FC912="V",1,-1)*IF($Q912="Fixo",(EZ912-INDEX('Curva Forward'!$C$5:$AN$13,MATCH(CONCATENATE(BD_COMERCIAL!$K912," ",BD_COMERCIAL!$L912),'Curva Forward'!$B$5:$B$13,0),MATCH(GL$4,'Curva Forward'!$C$4:$AN$4,0))),EZ912))</f>
        <v>0</v>
      </c>
      <c r="GM912" s="200">
        <f>IF(FA912="",0,CM912*CM$2*IF($FC912="V",1,-1)*IF($Q912="Fixo",(FA912-INDEX('Curva Forward'!$C$5:$AN$13,MATCH(CONCATENATE(BD_COMERCIAL!$K912," ",BD_COMERCIAL!$L912),'Curva Forward'!$B$5:$B$13,0),MATCH(GM$4,'Curva Forward'!$C$4:$AN$4,0))),FA912))</f>
        <v>0</v>
      </c>
      <c r="GN912" s="200">
        <f>IF(FB912="",0,CN912*CN$2*IF($FC912="V",1,-1)*IF($Q912="Fixo",(FB912-INDEX('Curva Forward'!$C$5:$AN$13,MATCH(CONCATENATE(BD_COMERCIAL!$K912," ",BD_COMERCIAL!$L912),'Curva Forward'!$B$5:$B$13,0),MATCH(GN$4,'Curva Forward'!$C$4:$AN$4,0))),FB912))</f>
        <v>0</v>
      </c>
      <c r="GO912" s="201">
        <f t="shared" ca="1" si="287"/>
        <v>0</v>
      </c>
      <c r="GP912" s="201">
        <f t="shared" ca="1" si="288"/>
        <v>0</v>
      </c>
    </row>
    <row r="913" spans="1:198" ht="15" customHeight="1" x14ac:dyDescent="0.25">
      <c r="A913" s="6"/>
      <c r="B913" s="7"/>
      <c r="C913" s="8"/>
      <c r="D913" s="9"/>
      <c r="E913" s="9"/>
      <c r="F913" s="113"/>
      <c r="G913" s="10"/>
      <c r="H913" s="113"/>
      <c r="I913" s="9"/>
      <c r="J913" s="166"/>
      <c r="K913" s="10"/>
      <c r="L913" s="84"/>
      <c r="M913" s="11"/>
      <c r="N913" s="12"/>
      <c r="O913" s="10"/>
      <c r="P913" s="84"/>
      <c r="Q913" s="84"/>
      <c r="R913" s="10"/>
      <c r="S913" s="14"/>
      <c r="T913" s="11"/>
      <c r="U913" s="12"/>
      <c r="V913" s="257" t="str">
        <f ca="1">IF(U913="","",
IF(U913="NA","",
IFERROR(VLOOKUP(EOMONTH(M913,-2)+1,IPCA!$A:$B,2,0),
VLOOKUP(EOMONTH(TODAY(),-2)+1,IPCA!$A:$B,2,0))/
VLOOKUP(EOMONTH(U913,-2)+1,IPCA!$A:$B,2,0)*
P913))</f>
        <v/>
      </c>
      <c r="W913" s="84"/>
      <c r="X913" s="13"/>
      <c r="Y913" s="166"/>
      <c r="AA913" s="108"/>
      <c r="AB913" s="15"/>
      <c r="AM913" s="6"/>
      <c r="AN913" s="15"/>
      <c r="AY913" s="6"/>
      <c r="AZ913" s="15"/>
      <c r="BK913" s="6"/>
      <c r="BL913" s="15"/>
      <c r="BW913" s="6"/>
      <c r="BX913" s="15"/>
      <c r="CI913" s="6"/>
      <c r="CJ913" s="16" t="str">
        <f t="shared" si="277"/>
        <v/>
      </c>
      <c r="CK913" s="16" t="str">
        <f t="shared" si="278"/>
        <v/>
      </c>
      <c r="CL913" s="16" t="str">
        <f t="shared" si="279"/>
        <v/>
      </c>
      <c r="CM913" s="16" t="str">
        <f t="shared" si="280"/>
        <v/>
      </c>
      <c r="CN913" s="16" t="str">
        <f t="shared" si="281"/>
        <v/>
      </c>
      <c r="CO913" s="18"/>
      <c r="CP913" s="15"/>
      <c r="DA913" s="6"/>
      <c r="DB913" s="15"/>
      <c r="DM913" s="6"/>
      <c r="DN913" s="15"/>
      <c r="DY913" s="6"/>
      <c r="DZ913" s="15"/>
      <c r="EK913" s="6"/>
      <c r="EL913" s="15"/>
      <c r="EW913" s="6"/>
      <c r="EX913" s="16" t="str">
        <f t="shared" si="272"/>
        <v/>
      </c>
      <c r="EY913" s="16" t="str">
        <f t="shared" si="273"/>
        <v/>
      </c>
      <c r="EZ913" s="16" t="str">
        <f t="shared" si="274"/>
        <v/>
      </c>
      <c r="FA913" s="16" t="str">
        <f t="shared" si="275"/>
        <v/>
      </c>
      <c r="FB913" s="160" t="str">
        <f t="shared" si="276"/>
        <v/>
      </c>
      <c r="FD913" s="20"/>
      <c r="FE913"/>
      <c r="FH913" s="284">
        <f t="shared" ca="1" si="282"/>
        <v>0</v>
      </c>
      <c r="FI913" s="208">
        <f t="shared" si="283"/>
        <v>0</v>
      </c>
      <c r="FK913">
        <f t="shared" si="284"/>
        <v>0</v>
      </c>
      <c r="FL913" s="201">
        <f t="shared" ca="1" si="285"/>
        <v>0</v>
      </c>
      <c r="FM913" s="201">
        <f t="shared" ca="1" si="286"/>
        <v>0</v>
      </c>
      <c r="FN913" s="200">
        <f>AB913*AB$2*IF($FC913="V",1,-1)*IF($Q913="Fixo",(CP913-INDEX('Curva Forward'!$C$5:$AN$13,MATCH(CONCATENATE(BD_COMERCIAL!$K913," ",BD_COMERCIAL!$L913),'Curva Forward'!$B$5:$B$13,0),MATCH(FN$4,'Curva Forward'!$C$4:$AN$4,0))),CP913)</f>
        <v>0</v>
      </c>
      <c r="FO913" s="200">
        <f>AC913*AC$2*IF($FC913="V",1,-1)*IF($Q913="Fixo",(CQ913-INDEX('Curva Forward'!$C$5:$AN$13,MATCH(CONCATENATE(BD_COMERCIAL!$K913," ",BD_COMERCIAL!$L913),'Curva Forward'!$B$5:$B$13,0),MATCH(FO$4,'Curva Forward'!$C$4:$AN$4,0))),CQ913)</f>
        <v>0</v>
      </c>
      <c r="FP913" s="200">
        <f>AD913*AD$2*IF($FC913="V",1,-1)*IF($Q913="Fixo",(CR913-INDEX('Curva Forward'!$C$5:$AN$13,MATCH(CONCATENATE(BD_COMERCIAL!$K913," ",BD_COMERCIAL!$L913),'Curva Forward'!$B$5:$B$13,0),MATCH(FP$4,'Curva Forward'!$C$4:$AN$4,0))),CR913)</f>
        <v>0</v>
      </c>
      <c r="FQ913" s="200">
        <f>AE913*AE$2*IF($FC913="V",1,-1)*IF($Q913="Fixo",(CS913-INDEX('Curva Forward'!$C$5:$AN$13,MATCH(CONCATENATE(BD_COMERCIAL!$K913," ",BD_COMERCIAL!$L913),'Curva Forward'!$B$5:$B$13,0),MATCH(FQ$4,'Curva Forward'!$C$4:$AN$4,0))),CS913)</f>
        <v>0</v>
      </c>
      <c r="FR913" s="200">
        <f>AF913*AF$2*IF($FC913="V",1,-1)*IF($Q913="Fixo",(CT913-INDEX('Curva Forward'!$C$5:$AN$13,MATCH(CONCATENATE(BD_COMERCIAL!$K913," ",BD_COMERCIAL!$L913),'Curva Forward'!$B$5:$B$13,0),MATCH(FR$4,'Curva Forward'!$C$4:$AN$4,0))),CT913)</f>
        <v>0</v>
      </c>
      <c r="FS913" s="200">
        <f>AG913*AG$2*IF($FC913="V",1,-1)*IF($Q913="Fixo",(CU913-INDEX('Curva Forward'!$C$5:$AN$13,MATCH(CONCATENATE(BD_COMERCIAL!$K913," ",BD_COMERCIAL!$L913),'Curva Forward'!$B$5:$B$13,0),MATCH(FS$4,'Curva Forward'!$C$4:$AN$4,0))),CU913)</f>
        <v>0</v>
      </c>
      <c r="FT913" s="200">
        <f>AH913*AH$2*IF($FC913="V",1,-1)*IF($Q913="Fixo",(CV913-INDEX('Curva Forward'!$C$5:$AN$13,MATCH(CONCATENATE(BD_COMERCIAL!$K913," ",BD_COMERCIAL!$L913),'Curva Forward'!$B$5:$B$13,0),MATCH(FT$4,'Curva Forward'!$C$4:$AN$4,0))),CV913)</f>
        <v>0</v>
      </c>
      <c r="FU913" s="200">
        <f>AI913*AI$2*IF($FC913="V",1,-1)*IF($Q913="Fixo",(CW913-INDEX('Curva Forward'!$C$5:$AN$13,MATCH(CONCATENATE(BD_COMERCIAL!$K913," ",BD_COMERCIAL!$L913),'Curva Forward'!$B$5:$B$13,0),MATCH(FU$4,'Curva Forward'!$C$4:$AN$4,0))),CW913)</f>
        <v>0</v>
      </c>
      <c r="FV913" s="200">
        <f>AJ913*AJ$2*IF($FC913="V",1,-1)*IF($Q913="Fixo",(CX913-INDEX('Curva Forward'!$C$5:$AN$13,MATCH(CONCATENATE(BD_COMERCIAL!$K913," ",BD_COMERCIAL!$L913),'Curva Forward'!$B$5:$B$13,0),MATCH(FV$4,'Curva Forward'!$C$4:$AN$4,0))),CX913)</f>
        <v>0</v>
      </c>
      <c r="FW913" s="200">
        <f>AK913*AK$2*IF($FC913="V",1,-1)*IF($Q913="Fixo",(CY913-INDEX('Curva Forward'!$C$5:$AN$13,MATCH(CONCATENATE(BD_COMERCIAL!$K913," ",BD_COMERCIAL!$L913),'Curva Forward'!$B$5:$B$13,0),MATCH(FW$4,'Curva Forward'!$C$4:$AN$4,0))),CY913)</f>
        <v>0</v>
      </c>
      <c r="FX913" s="200">
        <f>AL913*AL$2*IF($FC913="V",1,-1)*IF($Q913="Fixo",(CZ913-INDEX('Curva Forward'!$C$5:$AN$13,MATCH(CONCATENATE(BD_COMERCIAL!$K913," ",BD_COMERCIAL!$L913),'Curva Forward'!$B$5:$B$13,0),MATCH(FX$4,'Curva Forward'!$C$4:$AN$4,0))),CZ913)</f>
        <v>0</v>
      </c>
      <c r="FY913" s="200">
        <f>AM913*AM$2*IF($FC913="V",1,-1)*IF($Q913="Fixo",(DA913-INDEX('Curva Forward'!$C$5:$AN$13,MATCH(CONCATENATE(BD_COMERCIAL!$K913," ",BD_COMERCIAL!$L913),'Curva Forward'!$B$5:$B$13,0),MATCH(FY$4,'Curva Forward'!$C$4:$AN$4,0))),DA913)</f>
        <v>0</v>
      </c>
      <c r="FZ913" s="200">
        <f>AN913*AN$2*IF($FC913="V",1,-1)*IF($Q913="Fixo",(DB913-INDEX('Curva Forward'!$C$5:$AN$13,MATCH(CONCATENATE(BD_COMERCIAL!$K913," ",BD_COMERCIAL!$L913),'Curva Forward'!$B$5:$B$13,0),MATCH(FZ$4,'Curva Forward'!$C$4:$AN$4,0))),DB913)</f>
        <v>0</v>
      </c>
      <c r="GA913" s="200">
        <f>AO913*AO$2*IF($FC913="V",1,-1)*IF($Q913="Fixo",(DC913-INDEX('Curva Forward'!$C$5:$AN$13,MATCH(CONCATENATE(BD_COMERCIAL!$K913," ",BD_COMERCIAL!$L913),'Curva Forward'!$B$5:$B$13,0),MATCH(GA$4,'Curva Forward'!$C$4:$AN$4,0))),DC913)</f>
        <v>0</v>
      </c>
      <c r="GB913" s="200">
        <f>AP913*AP$2*IF($FC913="V",1,-1)*IF($Q913="Fixo",(DD913-INDEX('Curva Forward'!$C$5:$AN$13,MATCH(CONCATENATE(BD_COMERCIAL!$K913," ",BD_COMERCIAL!$L913),'Curva Forward'!$B$5:$B$13,0),MATCH(GB$4,'Curva Forward'!$C$4:$AN$4,0))),DD913)</f>
        <v>0</v>
      </c>
      <c r="GC913" s="200">
        <f>AQ913*AQ$2*IF($FC913="V",1,-1)*IF($Q913="Fixo",(DE913-INDEX('Curva Forward'!$C$5:$AN$13,MATCH(CONCATENATE(BD_COMERCIAL!$K913," ",BD_COMERCIAL!$L913),'Curva Forward'!$B$5:$B$13,0),MATCH(GC$4,'Curva Forward'!$C$4:$AN$4,0))),DE913)</f>
        <v>0</v>
      </c>
      <c r="GD913" s="200">
        <f>AR913*AR$2*IF($FC913="V",1,-1)*IF($Q913="Fixo",(DF913-INDEX('Curva Forward'!$C$5:$AN$13,MATCH(CONCATENATE(BD_COMERCIAL!$K913," ",BD_COMERCIAL!$L913),'Curva Forward'!$B$5:$B$13,0),MATCH(GD$4,'Curva Forward'!$C$4:$AN$4,0))),DF913)</f>
        <v>0</v>
      </c>
      <c r="GE913" s="200">
        <f>AS913*AS$2*IF($FC913="V",1,-1)*IF($Q913="Fixo",(DG913-INDEX('Curva Forward'!$C$5:$AN$13,MATCH(CONCATENATE(BD_COMERCIAL!$K913," ",BD_COMERCIAL!$L913),'Curva Forward'!$B$5:$B$13,0),MATCH(GE$4,'Curva Forward'!$C$4:$AN$4,0))),DG913)</f>
        <v>0</v>
      </c>
      <c r="GF913" s="200">
        <f>AT913*AT$2*IF($FC913="V",1,-1)*IF($Q913="Fixo",(DH913-INDEX('Curva Forward'!$C$5:$AN$13,MATCH(CONCATENATE(BD_COMERCIAL!$K913," ",BD_COMERCIAL!$L913),'Curva Forward'!$B$5:$B$13,0),MATCH(GF$4,'Curva Forward'!$C$4:$AN$4,0))),DH913)</f>
        <v>0</v>
      </c>
      <c r="GG913" s="200">
        <f>AU913*AU$2*IF($FC913="V",1,-1)*IF($Q913="Fixo",(DI913-INDEX('Curva Forward'!$C$5:$AN$13,MATCH(CONCATENATE(BD_COMERCIAL!$K913," ",BD_COMERCIAL!$L913),'Curva Forward'!$B$5:$B$13,0),MATCH(GG$4,'Curva Forward'!$C$4:$AN$4,0))),DI913)</f>
        <v>0</v>
      </c>
      <c r="GH913" s="200">
        <f>AV913*AV$2*IF($FC913="V",1,-1)*IF($Q913="Fixo",(DJ913-INDEX('Curva Forward'!$C$5:$AN$13,MATCH(CONCATENATE(BD_COMERCIAL!$K913," ",BD_COMERCIAL!$L913),'Curva Forward'!$B$5:$B$13,0),MATCH(GH$4,'Curva Forward'!$C$4:$AN$4,0))),DJ913)</f>
        <v>0</v>
      </c>
      <c r="GI913" s="200">
        <f>AW913*AW$2*IF($FC913="V",1,-1)*IF($Q913="Fixo",(DK913-INDEX('Curva Forward'!$C$5:$AN$13,MATCH(CONCATENATE(BD_COMERCIAL!$K913," ",BD_COMERCIAL!$L913),'Curva Forward'!$B$5:$B$13,0),MATCH(GI$4,'Curva Forward'!$C$4:$AN$4,0))),DK913)</f>
        <v>0</v>
      </c>
      <c r="GJ913" s="200">
        <f>AX913*AX$2*IF($FC913="V",1,-1)*IF($Q913="Fixo",(DL913-INDEX('Curva Forward'!$C$5:$AN$13,MATCH(CONCATENATE(BD_COMERCIAL!$K913," ",BD_COMERCIAL!$L913),'Curva Forward'!$B$5:$B$13,0),MATCH(GJ$4,'Curva Forward'!$C$4:$AN$4,0))),DL913)</f>
        <v>0</v>
      </c>
      <c r="GK913" s="200">
        <f>AY913*AY$2*IF($FC913="V",1,-1)*IF($Q913="Fixo",(DM913-INDEX('Curva Forward'!$C$5:$AN$13,MATCH(CONCATENATE(BD_COMERCIAL!$K913," ",BD_COMERCIAL!$L913),'Curva Forward'!$B$5:$B$13,0),MATCH(GK$4,'Curva Forward'!$C$4:$AN$4,0))),DM913)</f>
        <v>0</v>
      </c>
      <c r="GL913" s="200">
        <f>IF(EZ913="",0,CL913*CL$2*IF($FC913="V",1,-1)*IF($Q913="Fixo",(EZ913-INDEX('Curva Forward'!$C$5:$AN$13,MATCH(CONCATENATE(BD_COMERCIAL!$K913," ",BD_COMERCIAL!$L913),'Curva Forward'!$B$5:$B$13,0),MATCH(GL$4,'Curva Forward'!$C$4:$AN$4,0))),EZ913))</f>
        <v>0</v>
      </c>
      <c r="GM913" s="200">
        <f>IF(FA913="",0,CM913*CM$2*IF($FC913="V",1,-1)*IF($Q913="Fixo",(FA913-INDEX('Curva Forward'!$C$5:$AN$13,MATCH(CONCATENATE(BD_COMERCIAL!$K913," ",BD_COMERCIAL!$L913),'Curva Forward'!$B$5:$B$13,0),MATCH(GM$4,'Curva Forward'!$C$4:$AN$4,0))),FA913))</f>
        <v>0</v>
      </c>
      <c r="GN913" s="200">
        <f>IF(FB913="",0,CN913*CN$2*IF($FC913="V",1,-1)*IF($Q913="Fixo",(FB913-INDEX('Curva Forward'!$C$5:$AN$13,MATCH(CONCATENATE(BD_COMERCIAL!$K913," ",BD_COMERCIAL!$L913),'Curva Forward'!$B$5:$B$13,0),MATCH(GN$4,'Curva Forward'!$C$4:$AN$4,0))),FB913))</f>
        <v>0</v>
      </c>
      <c r="GO913" s="201">
        <f t="shared" ca="1" si="287"/>
        <v>0</v>
      </c>
      <c r="GP913" s="201">
        <f t="shared" ca="1" si="288"/>
        <v>0</v>
      </c>
    </row>
    <row r="914" spans="1:198" ht="15" customHeight="1" x14ac:dyDescent="0.25">
      <c r="A914" s="6"/>
      <c r="B914" s="7"/>
      <c r="C914" s="8"/>
      <c r="D914" s="9"/>
      <c r="E914" s="9"/>
      <c r="F914" s="113"/>
      <c r="G914" s="10"/>
      <c r="H914" s="113"/>
      <c r="I914" s="9"/>
      <c r="J914" s="166"/>
      <c r="K914" s="10"/>
      <c r="L914" s="84"/>
      <c r="M914" s="11"/>
      <c r="N914" s="12"/>
      <c r="O914" s="10"/>
      <c r="P914" s="84"/>
      <c r="Q914" s="84"/>
      <c r="R914" s="10"/>
      <c r="S914" s="14"/>
      <c r="T914" s="11"/>
      <c r="U914" s="12"/>
      <c r="V914" s="257" t="str">
        <f ca="1">IF(U914="","",
IF(U914="NA","",
IFERROR(VLOOKUP(EOMONTH(M914,-2)+1,IPCA!$A:$B,2,0),
VLOOKUP(EOMONTH(TODAY(),-2)+1,IPCA!$A:$B,2,0))/
VLOOKUP(EOMONTH(U914,-2)+1,IPCA!$A:$B,2,0)*
P914))</f>
        <v/>
      </c>
      <c r="W914" s="84"/>
      <c r="X914" s="13"/>
      <c r="Y914" s="166"/>
      <c r="AA914" s="108"/>
      <c r="AB914" s="15"/>
      <c r="AM914" s="6"/>
      <c r="AN914" s="15"/>
      <c r="AY914" s="6"/>
      <c r="AZ914" s="15"/>
      <c r="BK914" s="6"/>
      <c r="BL914" s="15"/>
      <c r="BW914" s="6"/>
      <c r="BX914" s="15"/>
      <c r="CI914" s="6"/>
      <c r="CJ914" s="16" t="str">
        <f t="shared" si="277"/>
        <v/>
      </c>
      <c r="CK914" s="16" t="str">
        <f t="shared" si="278"/>
        <v/>
      </c>
      <c r="CL914" s="16" t="str">
        <f t="shared" si="279"/>
        <v/>
      </c>
      <c r="CM914" s="16" t="str">
        <f t="shared" si="280"/>
        <v/>
      </c>
      <c r="CN914" s="16" t="str">
        <f t="shared" si="281"/>
        <v/>
      </c>
      <c r="CO914" s="18"/>
      <c r="CP914" s="15"/>
      <c r="DA914" s="6"/>
      <c r="DB914" s="15"/>
      <c r="DM914" s="6"/>
      <c r="DN914" s="15"/>
      <c r="DY914" s="6"/>
      <c r="DZ914" s="15"/>
      <c r="EK914" s="6"/>
      <c r="EL914" s="15"/>
      <c r="EW914" s="6"/>
      <c r="EX914" s="16" t="str">
        <f t="shared" si="272"/>
        <v/>
      </c>
      <c r="EY914" s="16" t="str">
        <f t="shared" si="273"/>
        <v/>
      </c>
      <c r="EZ914" s="16" t="str">
        <f t="shared" si="274"/>
        <v/>
      </c>
      <c r="FA914" s="16" t="str">
        <f t="shared" si="275"/>
        <v/>
      </c>
      <c r="FB914" s="160" t="str">
        <f t="shared" si="276"/>
        <v/>
      </c>
      <c r="FD914" s="20"/>
      <c r="FE914"/>
      <c r="FH914" s="284">
        <f t="shared" ca="1" si="282"/>
        <v>0</v>
      </c>
      <c r="FI914" s="208">
        <f t="shared" si="283"/>
        <v>0</v>
      </c>
      <c r="FK914">
        <f t="shared" si="284"/>
        <v>0</v>
      </c>
      <c r="FL914" s="201">
        <f t="shared" ca="1" si="285"/>
        <v>0</v>
      </c>
      <c r="FM914" s="201">
        <f t="shared" ca="1" si="286"/>
        <v>0</v>
      </c>
      <c r="FN914" s="200">
        <f>AB914*AB$2*IF($FC914="V",1,-1)*IF($Q914="Fixo",(CP914-INDEX('Curva Forward'!$C$5:$AN$13,MATCH(CONCATENATE(BD_COMERCIAL!$K914," ",BD_COMERCIAL!$L914),'Curva Forward'!$B$5:$B$13,0),MATCH(FN$4,'Curva Forward'!$C$4:$AN$4,0))),CP914)</f>
        <v>0</v>
      </c>
      <c r="FO914" s="200">
        <f>AC914*AC$2*IF($FC914="V",1,-1)*IF($Q914="Fixo",(CQ914-INDEX('Curva Forward'!$C$5:$AN$13,MATCH(CONCATENATE(BD_COMERCIAL!$K914," ",BD_COMERCIAL!$L914),'Curva Forward'!$B$5:$B$13,0),MATCH(FO$4,'Curva Forward'!$C$4:$AN$4,0))),CQ914)</f>
        <v>0</v>
      </c>
      <c r="FP914" s="200">
        <f>AD914*AD$2*IF($FC914="V",1,-1)*IF($Q914="Fixo",(CR914-INDEX('Curva Forward'!$C$5:$AN$13,MATCH(CONCATENATE(BD_COMERCIAL!$K914," ",BD_COMERCIAL!$L914),'Curva Forward'!$B$5:$B$13,0),MATCH(FP$4,'Curva Forward'!$C$4:$AN$4,0))),CR914)</f>
        <v>0</v>
      </c>
      <c r="FQ914" s="200">
        <f>AE914*AE$2*IF($FC914="V",1,-1)*IF($Q914="Fixo",(CS914-INDEX('Curva Forward'!$C$5:$AN$13,MATCH(CONCATENATE(BD_COMERCIAL!$K914," ",BD_COMERCIAL!$L914),'Curva Forward'!$B$5:$B$13,0),MATCH(FQ$4,'Curva Forward'!$C$4:$AN$4,0))),CS914)</f>
        <v>0</v>
      </c>
      <c r="FR914" s="200">
        <f>AF914*AF$2*IF($FC914="V",1,-1)*IF($Q914="Fixo",(CT914-INDEX('Curva Forward'!$C$5:$AN$13,MATCH(CONCATENATE(BD_COMERCIAL!$K914," ",BD_COMERCIAL!$L914),'Curva Forward'!$B$5:$B$13,0),MATCH(FR$4,'Curva Forward'!$C$4:$AN$4,0))),CT914)</f>
        <v>0</v>
      </c>
      <c r="FS914" s="200">
        <f>AG914*AG$2*IF($FC914="V",1,-1)*IF($Q914="Fixo",(CU914-INDEX('Curva Forward'!$C$5:$AN$13,MATCH(CONCATENATE(BD_COMERCIAL!$K914," ",BD_COMERCIAL!$L914),'Curva Forward'!$B$5:$B$13,0),MATCH(FS$4,'Curva Forward'!$C$4:$AN$4,0))),CU914)</f>
        <v>0</v>
      </c>
      <c r="FT914" s="200">
        <f>AH914*AH$2*IF($FC914="V",1,-1)*IF($Q914="Fixo",(CV914-INDEX('Curva Forward'!$C$5:$AN$13,MATCH(CONCATENATE(BD_COMERCIAL!$K914," ",BD_COMERCIAL!$L914),'Curva Forward'!$B$5:$B$13,0),MATCH(FT$4,'Curva Forward'!$C$4:$AN$4,0))),CV914)</f>
        <v>0</v>
      </c>
      <c r="FU914" s="200">
        <f>AI914*AI$2*IF($FC914="V",1,-1)*IF($Q914="Fixo",(CW914-INDEX('Curva Forward'!$C$5:$AN$13,MATCH(CONCATENATE(BD_COMERCIAL!$K914," ",BD_COMERCIAL!$L914),'Curva Forward'!$B$5:$B$13,0),MATCH(FU$4,'Curva Forward'!$C$4:$AN$4,0))),CW914)</f>
        <v>0</v>
      </c>
      <c r="FV914" s="200">
        <f>AJ914*AJ$2*IF($FC914="V",1,-1)*IF($Q914="Fixo",(CX914-INDEX('Curva Forward'!$C$5:$AN$13,MATCH(CONCATENATE(BD_COMERCIAL!$K914," ",BD_COMERCIAL!$L914),'Curva Forward'!$B$5:$B$13,0),MATCH(FV$4,'Curva Forward'!$C$4:$AN$4,0))),CX914)</f>
        <v>0</v>
      </c>
      <c r="FW914" s="200">
        <f>AK914*AK$2*IF($FC914="V",1,-1)*IF($Q914="Fixo",(CY914-INDEX('Curva Forward'!$C$5:$AN$13,MATCH(CONCATENATE(BD_COMERCIAL!$K914," ",BD_COMERCIAL!$L914),'Curva Forward'!$B$5:$B$13,0),MATCH(FW$4,'Curva Forward'!$C$4:$AN$4,0))),CY914)</f>
        <v>0</v>
      </c>
      <c r="FX914" s="200">
        <f>AL914*AL$2*IF($FC914="V",1,-1)*IF($Q914="Fixo",(CZ914-INDEX('Curva Forward'!$C$5:$AN$13,MATCH(CONCATENATE(BD_COMERCIAL!$K914," ",BD_COMERCIAL!$L914),'Curva Forward'!$B$5:$B$13,0),MATCH(FX$4,'Curva Forward'!$C$4:$AN$4,0))),CZ914)</f>
        <v>0</v>
      </c>
      <c r="FY914" s="200">
        <f>AM914*AM$2*IF($FC914="V",1,-1)*IF($Q914="Fixo",(DA914-INDEX('Curva Forward'!$C$5:$AN$13,MATCH(CONCATENATE(BD_COMERCIAL!$K914," ",BD_COMERCIAL!$L914),'Curva Forward'!$B$5:$B$13,0),MATCH(FY$4,'Curva Forward'!$C$4:$AN$4,0))),DA914)</f>
        <v>0</v>
      </c>
      <c r="FZ914" s="200">
        <f>AN914*AN$2*IF($FC914="V",1,-1)*IF($Q914="Fixo",(DB914-INDEX('Curva Forward'!$C$5:$AN$13,MATCH(CONCATENATE(BD_COMERCIAL!$K914," ",BD_COMERCIAL!$L914),'Curva Forward'!$B$5:$B$13,0),MATCH(FZ$4,'Curva Forward'!$C$4:$AN$4,0))),DB914)</f>
        <v>0</v>
      </c>
      <c r="GA914" s="200">
        <f>AO914*AO$2*IF($FC914="V",1,-1)*IF($Q914="Fixo",(DC914-INDEX('Curva Forward'!$C$5:$AN$13,MATCH(CONCATENATE(BD_COMERCIAL!$K914," ",BD_COMERCIAL!$L914),'Curva Forward'!$B$5:$B$13,0),MATCH(GA$4,'Curva Forward'!$C$4:$AN$4,0))),DC914)</f>
        <v>0</v>
      </c>
      <c r="GB914" s="200">
        <f>AP914*AP$2*IF($FC914="V",1,-1)*IF($Q914="Fixo",(DD914-INDEX('Curva Forward'!$C$5:$AN$13,MATCH(CONCATENATE(BD_COMERCIAL!$K914," ",BD_COMERCIAL!$L914),'Curva Forward'!$B$5:$B$13,0),MATCH(GB$4,'Curva Forward'!$C$4:$AN$4,0))),DD914)</f>
        <v>0</v>
      </c>
      <c r="GC914" s="200">
        <f>AQ914*AQ$2*IF($FC914="V",1,-1)*IF($Q914="Fixo",(DE914-INDEX('Curva Forward'!$C$5:$AN$13,MATCH(CONCATENATE(BD_COMERCIAL!$K914," ",BD_COMERCIAL!$L914),'Curva Forward'!$B$5:$B$13,0),MATCH(GC$4,'Curva Forward'!$C$4:$AN$4,0))),DE914)</f>
        <v>0</v>
      </c>
      <c r="GD914" s="200">
        <f>AR914*AR$2*IF($FC914="V",1,-1)*IF($Q914="Fixo",(DF914-INDEX('Curva Forward'!$C$5:$AN$13,MATCH(CONCATENATE(BD_COMERCIAL!$K914," ",BD_COMERCIAL!$L914),'Curva Forward'!$B$5:$B$13,0),MATCH(GD$4,'Curva Forward'!$C$4:$AN$4,0))),DF914)</f>
        <v>0</v>
      </c>
      <c r="GE914" s="200">
        <f>AS914*AS$2*IF($FC914="V",1,-1)*IF($Q914="Fixo",(DG914-INDEX('Curva Forward'!$C$5:$AN$13,MATCH(CONCATENATE(BD_COMERCIAL!$K914," ",BD_COMERCIAL!$L914),'Curva Forward'!$B$5:$B$13,0),MATCH(GE$4,'Curva Forward'!$C$4:$AN$4,0))),DG914)</f>
        <v>0</v>
      </c>
      <c r="GF914" s="200">
        <f>AT914*AT$2*IF($FC914="V",1,-1)*IF($Q914="Fixo",(DH914-INDEX('Curva Forward'!$C$5:$AN$13,MATCH(CONCATENATE(BD_COMERCIAL!$K914," ",BD_COMERCIAL!$L914),'Curva Forward'!$B$5:$B$13,0),MATCH(GF$4,'Curva Forward'!$C$4:$AN$4,0))),DH914)</f>
        <v>0</v>
      </c>
      <c r="GG914" s="200">
        <f>AU914*AU$2*IF($FC914="V",1,-1)*IF($Q914="Fixo",(DI914-INDEX('Curva Forward'!$C$5:$AN$13,MATCH(CONCATENATE(BD_COMERCIAL!$K914," ",BD_COMERCIAL!$L914),'Curva Forward'!$B$5:$B$13,0),MATCH(GG$4,'Curva Forward'!$C$4:$AN$4,0))),DI914)</f>
        <v>0</v>
      </c>
      <c r="GH914" s="200">
        <f>AV914*AV$2*IF($FC914="V",1,-1)*IF($Q914="Fixo",(DJ914-INDEX('Curva Forward'!$C$5:$AN$13,MATCH(CONCATENATE(BD_COMERCIAL!$K914," ",BD_COMERCIAL!$L914),'Curva Forward'!$B$5:$B$13,0),MATCH(GH$4,'Curva Forward'!$C$4:$AN$4,0))),DJ914)</f>
        <v>0</v>
      </c>
      <c r="GI914" s="200">
        <f>AW914*AW$2*IF($FC914="V",1,-1)*IF($Q914="Fixo",(DK914-INDEX('Curva Forward'!$C$5:$AN$13,MATCH(CONCATENATE(BD_COMERCIAL!$K914," ",BD_COMERCIAL!$L914),'Curva Forward'!$B$5:$B$13,0),MATCH(GI$4,'Curva Forward'!$C$4:$AN$4,0))),DK914)</f>
        <v>0</v>
      </c>
      <c r="GJ914" s="200">
        <f>AX914*AX$2*IF($FC914="V",1,-1)*IF($Q914="Fixo",(DL914-INDEX('Curva Forward'!$C$5:$AN$13,MATCH(CONCATENATE(BD_COMERCIAL!$K914," ",BD_COMERCIAL!$L914),'Curva Forward'!$B$5:$B$13,0),MATCH(GJ$4,'Curva Forward'!$C$4:$AN$4,0))),DL914)</f>
        <v>0</v>
      </c>
      <c r="GK914" s="200">
        <f>AY914*AY$2*IF($FC914="V",1,-1)*IF($Q914="Fixo",(DM914-INDEX('Curva Forward'!$C$5:$AN$13,MATCH(CONCATENATE(BD_COMERCIAL!$K914," ",BD_COMERCIAL!$L914),'Curva Forward'!$B$5:$B$13,0),MATCH(GK$4,'Curva Forward'!$C$4:$AN$4,0))),DM914)</f>
        <v>0</v>
      </c>
      <c r="GL914" s="200">
        <f>IF(EZ914="",0,CL914*CL$2*IF($FC914="V",1,-1)*IF($Q914="Fixo",(EZ914-INDEX('Curva Forward'!$C$5:$AN$13,MATCH(CONCATENATE(BD_COMERCIAL!$K914," ",BD_COMERCIAL!$L914),'Curva Forward'!$B$5:$B$13,0),MATCH(GL$4,'Curva Forward'!$C$4:$AN$4,0))),EZ914))</f>
        <v>0</v>
      </c>
      <c r="GM914" s="200">
        <f>IF(FA914="",0,CM914*CM$2*IF($FC914="V",1,-1)*IF($Q914="Fixo",(FA914-INDEX('Curva Forward'!$C$5:$AN$13,MATCH(CONCATENATE(BD_COMERCIAL!$K914," ",BD_COMERCIAL!$L914),'Curva Forward'!$B$5:$B$13,0),MATCH(GM$4,'Curva Forward'!$C$4:$AN$4,0))),FA914))</f>
        <v>0</v>
      </c>
      <c r="GN914" s="200">
        <f>IF(FB914="",0,CN914*CN$2*IF($FC914="V",1,-1)*IF($Q914="Fixo",(FB914-INDEX('Curva Forward'!$C$5:$AN$13,MATCH(CONCATENATE(BD_COMERCIAL!$K914," ",BD_COMERCIAL!$L914),'Curva Forward'!$B$5:$B$13,0),MATCH(GN$4,'Curva Forward'!$C$4:$AN$4,0))),FB914))</f>
        <v>0</v>
      </c>
      <c r="GO914" s="201">
        <f t="shared" ca="1" si="287"/>
        <v>0</v>
      </c>
      <c r="GP914" s="201">
        <f t="shared" ca="1" si="288"/>
        <v>0</v>
      </c>
    </row>
    <row r="915" spans="1:198" ht="15" customHeight="1" x14ac:dyDescent="0.25">
      <c r="A915" s="6"/>
      <c r="B915" s="7"/>
      <c r="C915" s="8"/>
      <c r="D915" s="9"/>
      <c r="E915" s="9"/>
      <c r="F915" s="113"/>
      <c r="G915" s="10"/>
      <c r="H915" s="113"/>
      <c r="I915" s="9"/>
      <c r="J915" s="166"/>
      <c r="K915" s="10"/>
      <c r="L915" s="84"/>
      <c r="M915" s="11"/>
      <c r="N915" s="12"/>
      <c r="O915" s="10"/>
      <c r="P915" s="84"/>
      <c r="Q915" s="84"/>
      <c r="R915" s="10"/>
      <c r="S915" s="14"/>
      <c r="T915" s="11"/>
      <c r="U915" s="12"/>
      <c r="V915" s="257" t="str">
        <f ca="1">IF(U915="","",
IF(U915="NA","",
IFERROR(VLOOKUP(EOMONTH(M915,-2)+1,IPCA!$A:$B,2,0),
VLOOKUP(EOMONTH(TODAY(),-2)+1,IPCA!$A:$B,2,0))/
VLOOKUP(EOMONTH(U915,-2)+1,IPCA!$A:$B,2,0)*
P915))</f>
        <v/>
      </c>
      <c r="W915" s="84"/>
      <c r="X915" s="13"/>
      <c r="Y915" s="166"/>
      <c r="AA915" s="108"/>
      <c r="AB915" s="15"/>
      <c r="AM915" s="6"/>
      <c r="AN915" s="15"/>
      <c r="AY915" s="6"/>
      <c r="AZ915" s="15"/>
      <c r="BK915" s="6"/>
      <c r="BL915" s="15"/>
      <c r="BW915" s="6"/>
      <c r="BX915" s="15"/>
      <c r="CI915" s="6"/>
      <c r="CJ915" s="16" t="str">
        <f t="shared" si="277"/>
        <v/>
      </c>
      <c r="CK915" s="16" t="str">
        <f t="shared" si="278"/>
        <v/>
      </c>
      <c r="CL915" s="16" t="str">
        <f t="shared" si="279"/>
        <v/>
      </c>
      <c r="CM915" s="16" t="str">
        <f t="shared" si="280"/>
        <v/>
      </c>
      <c r="CN915" s="16" t="str">
        <f t="shared" si="281"/>
        <v/>
      </c>
      <c r="CO915" s="18"/>
      <c r="CP915" s="15"/>
      <c r="DA915" s="6"/>
      <c r="DB915" s="15"/>
      <c r="DM915" s="6"/>
      <c r="DN915" s="15"/>
      <c r="DY915" s="6"/>
      <c r="DZ915" s="15"/>
      <c r="EK915" s="6"/>
      <c r="EL915" s="15"/>
      <c r="EW915" s="6"/>
      <c r="EX915" s="16" t="str">
        <f t="shared" ref="EX915:EX978" si="289">IF(SUM(CP915:DA915)=0,"",SUMPRODUCT(CP915:DA915,$AB$2:$AM$2)/SUM($AB$2:$AM$2))</f>
        <v/>
      </c>
      <c r="EY915" s="16" t="str">
        <f t="shared" ref="EY915:EY978" si="290">IF(SUM(DB915:DM915)=0,"",SUMPRODUCT(DB915:DM915,$AN$2:$AY$2)/SUM($AN$2:$AY$2))</f>
        <v/>
      </c>
      <c r="EZ915" s="16" t="str">
        <f t="shared" ref="EZ915:EZ978" si="291">IF(SUM(DN915:DY915)=0,"",SUMPRODUCT(DN915:DY915,$AZ$2:$BK$2)/SUM($AZ$2:$BK$2))</f>
        <v/>
      </c>
      <c r="FA915" s="16" t="str">
        <f t="shared" ref="FA915:FA978" si="292">IF(SUM(DZ915:EK915)=0,"",SUMPRODUCT(DZ915:EK915,$BL$2:$BW$2)/SUM($BL$2:$BW$2))</f>
        <v/>
      </c>
      <c r="FB915" s="160" t="str">
        <f t="shared" ref="FB915:FB978" si="293">IF(SUM(EL915:EW915)=0,"",SUMPRODUCT(EL915:EW915,$BX$2:$CI$2)/SUM($BX$2:$CI$2))</f>
        <v/>
      </c>
      <c r="FD915" s="20"/>
      <c r="FE915"/>
      <c r="FH915" s="284">
        <f t="shared" ca="1" si="282"/>
        <v>0</v>
      </c>
      <c r="FI915" s="208">
        <f t="shared" si="283"/>
        <v>0</v>
      </c>
      <c r="FK915">
        <f t="shared" si="284"/>
        <v>0</v>
      </c>
      <c r="FL915" s="201">
        <f t="shared" ca="1" si="285"/>
        <v>0</v>
      </c>
      <c r="FM915" s="201">
        <f t="shared" ca="1" si="286"/>
        <v>0</v>
      </c>
      <c r="FN915" s="200">
        <f>AB915*AB$2*IF($FC915="V",1,-1)*IF($Q915="Fixo",(CP915-INDEX('Curva Forward'!$C$5:$AN$13,MATCH(CONCATENATE(BD_COMERCIAL!$K915," ",BD_COMERCIAL!$L915),'Curva Forward'!$B$5:$B$13,0),MATCH(FN$4,'Curva Forward'!$C$4:$AN$4,0))),CP915)</f>
        <v>0</v>
      </c>
      <c r="FO915" s="200">
        <f>AC915*AC$2*IF($FC915="V",1,-1)*IF($Q915="Fixo",(CQ915-INDEX('Curva Forward'!$C$5:$AN$13,MATCH(CONCATENATE(BD_COMERCIAL!$K915," ",BD_COMERCIAL!$L915),'Curva Forward'!$B$5:$B$13,0),MATCH(FO$4,'Curva Forward'!$C$4:$AN$4,0))),CQ915)</f>
        <v>0</v>
      </c>
      <c r="FP915" s="200">
        <f>AD915*AD$2*IF($FC915="V",1,-1)*IF($Q915="Fixo",(CR915-INDEX('Curva Forward'!$C$5:$AN$13,MATCH(CONCATENATE(BD_COMERCIAL!$K915," ",BD_COMERCIAL!$L915),'Curva Forward'!$B$5:$B$13,0),MATCH(FP$4,'Curva Forward'!$C$4:$AN$4,0))),CR915)</f>
        <v>0</v>
      </c>
      <c r="FQ915" s="200">
        <f>AE915*AE$2*IF($FC915="V",1,-1)*IF($Q915="Fixo",(CS915-INDEX('Curva Forward'!$C$5:$AN$13,MATCH(CONCATENATE(BD_COMERCIAL!$K915," ",BD_COMERCIAL!$L915),'Curva Forward'!$B$5:$B$13,0),MATCH(FQ$4,'Curva Forward'!$C$4:$AN$4,0))),CS915)</f>
        <v>0</v>
      </c>
      <c r="FR915" s="200">
        <f>AF915*AF$2*IF($FC915="V",1,-1)*IF($Q915="Fixo",(CT915-INDEX('Curva Forward'!$C$5:$AN$13,MATCH(CONCATENATE(BD_COMERCIAL!$K915," ",BD_COMERCIAL!$L915),'Curva Forward'!$B$5:$B$13,0),MATCH(FR$4,'Curva Forward'!$C$4:$AN$4,0))),CT915)</f>
        <v>0</v>
      </c>
      <c r="FS915" s="200">
        <f>AG915*AG$2*IF($FC915="V",1,-1)*IF($Q915="Fixo",(CU915-INDEX('Curva Forward'!$C$5:$AN$13,MATCH(CONCATENATE(BD_COMERCIAL!$K915," ",BD_COMERCIAL!$L915),'Curva Forward'!$B$5:$B$13,0),MATCH(FS$4,'Curva Forward'!$C$4:$AN$4,0))),CU915)</f>
        <v>0</v>
      </c>
      <c r="FT915" s="200">
        <f>AH915*AH$2*IF($FC915="V",1,-1)*IF($Q915="Fixo",(CV915-INDEX('Curva Forward'!$C$5:$AN$13,MATCH(CONCATENATE(BD_COMERCIAL!$K915," ",BD_COMERCIAL!$L915),'Curva Forward'!$B$5:$B$13,0),MATCH(FT$4,'Curva Forward'!$C$4:$AN$4,0))),CV915)</f>
        <v>0</v>
      </c>
      <c r="FU915" s="200">
        <f>AI915*AI$2*IF($FC915="V",1,-1)*IF($Q915="Fixo",(CW915-INDEX('Curva Forward'!$C$5:$AN$13,MATCH(CONCATENATE(BD_COMERCIAL!$K915," ",BD_COMERCIAL!$L915),'Curva Forward'!$B$5:$B$13,0),MATCH(FU$4,'Curva Forward'!$C$4:$AN$4,0))),CW915)</f>
        <v>0</v>
      </c>
      <c r="FV915" s="200">
        <f>AJ915*AJ$2*IF($FC915="V",1,-1)*IF($Q915="Fixo",(CX915-INDEX('Curva Forward'!$C$5:$AN$13,MATCH(CONCATENATE(BD_COMERCIAL!$K915," ",BD_COMERCIAL!$L915),'Curva Forward'!$B$5:$B$13,0),MATCH(FV$4,'Curva Forward'!$C$4:$AN$4,0))),CX915)</f>
        <v>0</v>
      </c>
      <c r="FW915" s="200">
        <f>AK915*AK$2*IF($FC915="V",1,-1)*IF($Q915="Fixo",(CY915-INDEX('Curva Forward'!$C$5:$AN$13,MATCH(CONCATENATE(BD_COMERCIAL!$K915," ",BD_COMERCIAL!$L915),'Curva Forward'!$B$5:$B$13,0),MATCH(FW$4,'Curva Forward'!$C$4:$AN$4,0))),CY915)</f>
        <v>0</v>
      </c>
      <c r="FX915" s="200">
        <f>AL915*AL$2*IF($FC915="V",1,-1)*IF($Q915="Fixo",(CZ915-INDEX('Curva Forward'!$C$5:$AN$13,MATCH(CONCATENATE(BD_COMERCIAL!$K915," ",BD_COMERCIAL!$L915),'Curva Forward'!$B$5:$B$13,0),MATCH(FX$4,'Curva Forward'!$C$4:$AN$4,0))),CZ915)</f>
        <v>0</v>
      </c>
      <c r="FY915" s="200">
        <f>AM915*AM$2*IF($FC915="V",1,-1)*IF($Q915="Fixo",(DA915-INDEX('Curva Forward'!$C$5:$AN$13,MATCH(CONCATENATE(BD_COMERCIAL!$K915," ",BD_COMERCIAL!$L915),'Curva Forward'!$B$5:$B$13,0),MATCH(FY$4,'Curva Forward'!$C$4:$AN$4,0))),DA915)</f>
        <v>0</v>
      </c>
      <c r="FZ915" s="200">
        <f>AN915*AN$2*IF($FC915="V",1,-1)*IF($Q915="Fixo",(DB915-INDEX('Curva Forward'!$C$5:$AN$13,MATCH(CONCATENATE(BD_COMERCIAL!$K915," ",BD_COMERCIAL!$L915),'Curva Forward'!$B$5:$B$13,0),MATCH(FZ$4,'Curva Forward'!$C$4:$AN$4,0))),DB915)</f>
        <v>0</v>
      </c>
      <c r="GA915" s="200">
        <f>AO915*AO$2*IF($FC915="V",1,-1)*IF($Q915="Fixo",(DC915-INDEX('Curva Forward'!$C$5:$AN$13,MATCH(CONCATENATE(BD_COMERCIAL!$K915," ",BD_COMERCIAL!$L915),'Curva Forward'!$B$5:$B$13,0),MATCH(GA$4,'Curva Forward'!$C$4:$AN$4,0))),DC915)</f>
        <v>0</v>
      </c>
      <c r="GB915" s="200">
        <f>AP915*AP$2*IF($FC915="V",1,-1)*IF($Q915="Fixo",(DD915-INDEX('Curva Forward'!$C$5:$AN$13,MATCH(CONCATENATE(BD_COMERCIAL!$K915," ",BD_COMERCIAL!$L915),'Curva Forward'!$B$5:$B$13,0),MATCH(GB$4,'Curva Forward'!$C$4:$AN$4,0))),DD915)</f>
        <v>0</v>
      </c>
      <c r="GC915" s="200">
        <f>AQ915*AQ$2*IF($FC915="V",1,-1)*IF($Q915="Fixo",(DE915-INDEX('Curva Forward'!$C$5:$AN$13,MATCH(CONCATENATE(BD_COMERCIAL!$K915," ",BD_COMERCIAL!$L915),'Curva Forward'!$B$5:$B$13,0),MATCH(GC$4,'Curva Forward'!$C$4:$AN$4,0))),DE915)</f>
        <v>0</v>
      </c>
      <c r="GD915" s="200">
        <f>AR915*AR$2*IF($FC915="V",1,-1)*IF($Q915="Fixo",(DF915-INDEX('Curva Forward'!$C$5:$AN$13,MATCH(CONCATENATE(BD_COMERCIAL!$K915," ",BD_COMERCIAL!$L915),'Curva Forward'!$B$5:$B$13,0),MATCH(GD$4,'Curva Forward'!$C$4:$AN$4,0))),DF915)</f>
        <v>0</v>
      </c>
      <c r="GE915" s="200">
        <f>AS915*AS$2*IF($FC915="V",1,-1)*IF($Q915="Fixo",(DG915-INDEX('Curva Forward'!$C$5:$AN$13,MATCH(CONCATENATE(BD_COMERCIAL!$K915," ",BD_COMERCIAL!$L915),'Curva Forward'!$B$5:$B$13,0),MATCH(GE$4,'Curva Forward'!$C$4:$AN$4,0))),DG915)</f>
        <v>0</v>
      </c>
      <c r="GF915" s="200">
        <f>AT915*AT$2*IF($FC915="V",1,-1)*IF($Q915="Fixo",(DH915-INDEX('Curva Forward'!$C$5:$AN$13,MATCH(CONCATENATE(BD_COMERCIAL!$K915," ",BD_COMERCIAL!$L915),'Curva Forward'!$B$5:$B$13,0),MATCH(GF$4,'Curva Forward'!$C$4:$AN$4,0))),DH915)</f>
        <v>0</v>
      </c>
      <c r="GG915" s="200">
        <f>AU915*AU$2*IF($FC915="V",1,-1)*IF($Q915="Fixo",(DI915-INDEX('Curva Forward'!$C$5:$AN$13,MATCH(CONCATENATE(BD_COMERCIAL!$K915," ",BD_COMERCIAL!$L915),'Curva Forward'!$B$5:$B$13,0),MATCH(GG$4,'Curva Forward'!$C$4:$AN$4,0))),DI915)</f>
        <v>0</v>
      </c>
      <c r="GH915" s="200">
        <f>AV915*AV$2*IF($FC915="V",1,-1)*IF($Q915="Fixo",(DJ915-INDEX('Curva Forward'!$C$5:$AN$13,MATCH(CONCATENATE(BD_COMERCIAL!$K915," ",BD_COMERCIAL!$L915),'Curva Forward'!$B$5:$B$13,0),MATCH(GH$4,'Curva Forward'!$C$4:$AN$4,0))),DJ915)</f>
        <v>0</v>
      </c>
      <c r="GI915" s="200">
        <f>AW915*AW$2*IF($FC915="V",1,-1)*IF($Q915="Fixo",(DK915-INDEX('Curva Forward'!$C$5:$AN$13,MATCH(CONCATENATE(BD_COMERCIAL!$K915," ",BD_COMERCIAL!$L915),'Curva Forward'!$B$5:$B$13,0),MATCH(GI$4,'Curva Forward'!$C$4:$AN$4,0))),DK915)</f>
        <v>0</v>
      </c>
      <c r="GJ915" s="200">
        <f>AX915*AX$2*IF($FC915="V",1,-1)*IF($Q915="Fixo",(DL915-INDEX('Curva Forward'!$C$5:$AN$13,MATCH(CONCATENATE(BD_COMERCIAL!$K915," ",BD_COMERCIAL!$L915),'Curva Forward'!$B$5:$B$13,0),MATCH(GJ$4,'Curva Forward'!$C$4:$AN$4,0))),DL915)</f>
        <v>0</v>
      </c>
      <c r="GK915" s="200">
        <f>AY915*AY$2*IF($FC915="V",1,-1)*IF($Q915="Fixo",(DM915-INDEX('Curva Forward'!$C$5:$AN$13,MATCH(CONCATENATE(BD_COMERCIAL!$K915," ",BD_COMERCIAL!$L915),'Curva Forward'!$B$5:$B$13,0),MATCH(GK$4,'Curva Forward'!$C$4:$AN$4,0))),DM915)</f>
        <v>0</v>
      </c>
      <c r="GL915" s="200">
        <f>IF(EZ915="",0,CL915*CL$2*IF($FC915="V",1,-1)*IF($Q915="Fixo",(EZ915-INDEX('Curva Forward'!$C$5:$AN$13,MATCH(CONCATENATE(BD_COMERCIAL!$K915," ",BD_COMERCIAL!$L915),'Curva Forward'!$B$5:$B$13,0),MATCH(GL$4,'Curva Forward'!$C$4:$AN$4,0))),EZ915))</f>
        <v>0</v>
      </c>
      <c r="GM915" s="200">
        <f>IF(FA915="",0,CM915*CM$2*IF($FC915="V",1,-1)*IF($Q915="Fixo",(FA915-INDEX('Curva Forward'!$C$5:$AN$13,MATCH(CONCATENATE(BD_COMERCIAL!$K915," ",BD_COMERCIAL!$L915),'Curva Forward'!$B$5:$B$13,0),MATCH(GM$4,'Curva Forward'!$C$4:$AN$4,0))),FA915))</f>
        <v>0</v>
      </c>
      <c r="GN915" s="200">
        <f>IF(FB915="",0,CN915*CN$2*IF($FC915="V",1,-1)*IF($Q915="Fixo",(FB915-INDEX('Curva Forward'!$C$5:$AN$13,MATCH(CONCATENATE(BD_COMERCIAL!$K915," ",BD_COMERCIAL!$L915),'Curva Forward'!$B$5:$B$13,0),MATCH(GN$4,'Curva Forward'!$C$4:$AN$4,0))),FB915))</f>
        <v>0</v>
      </c>
      <c r="GO915" s="201">
        <f t="shared" ca="1" si="287"/>
        <v>0</v>
      </c>
      <c r="GP915" s="201">
        <f t="shared" ca="1" si="288"/>
        <v>0</v>
      </c>
    </row>
    <row r="916" spans="1:198" ht="15" customHeight="1" x14ac:dyDescent="0.25">
      <c r="A916" s="6"/>
      <c r="B916" s="7"/>
      <c r="C916" s="8"/>
      <c r="D916" s="9"/>
      <c r="E916" s="9"/>
      <c r="F916" s="113"/>
      <c r="G916" s="10"/>
      <c r="H916" s="113"/>
      <c r="I916" s="9"/>
      <c r="J916" s="166"/>
      <c r="K916" s="10"/>
      <c r="L916" s="84"/>
      <c r="M916" s="11"/>
      <c r="N916" s="12"/>
      <c r="O916" s="10"/>
      <c r="P916" s="84"/>
      <c r="Q916" s="84"/>
      <c r="R916" s="10"/>
      <c r="S916" s="14"/>
      <c r="T916" s="11"/>
      <c r="U916" s="12"/>
      <c r="V916" s="257" t="str">
        <f ca="1">IF(U916="","",
IF(U916="NA","",
IFERROR(VLOOKUP(EOMONTH(M916,-2)+1,IPCA!$A:$B,2,0),
VLOOKUP(EOMONTH(TODAY(),-2)+1,IPCA!$A:$B,2,0))/
VLOOKUP(EOMONTH(U916,-2)+1,IPCA!$A:$B,2,0)*
P916))</f>
        <v/>
      </c>
      <c r="W916" s="84"/>
      <c r="X916" s="13"/>
      <c r="Y916" s="166"/>
      <c r="AA916" s="108"/>
      <c r="AB916" s="15"/>
      <c r="AM916" s="6"/>
      <c r="AN916" s="15"/>
      <c r="AY916" s="6"/>
      <c r="AZ916" s="15"/>
      <c r="BK916" s="6"/>
      <c r="BL916" s="15"/>
      <c r="BW916" s="6"/>
      <c r="BX916" s="15"/>
      <c r="CI916" s="6"/>
      <c r="CJ916" s="16" t="str">
        <f t="shared" si="277"/>
        <v/>
      </c>
      <c r="CK916" s="16" t="str">
        <f t="shared" si="278"/>
        <v/>
      </c>
      <c r="CL916" s="16" t="str">
        <f t="shared" si="279"/>
        <v/>
      </c>
      <c r="CM916" s="16" t="str">
        <f t="shared" si="280"/>
        <v/>
      </c>
      <c r="CN916" s="16" t="str">
        <f t="shared" si="281"/>
        <v/>
      </c>
      <c r="CO916" s="18"/>
      <c r="CP916" s="15"/>
      <c r="DA916" s="6"/>
      <c r="DB916" s="15"/>
      <c r="DM916" s="6"/>
      <c r="DN916" s="15"/>
      <c r="DY916" s="6"/>
      <c r="DZ916" s="15"/>
      <c r="EK916" s="6"/>
      <c r="EL916" s="15"/>
      <c r="EW916" s="6"/>
      <c r="EX916" s="16" t="str">
        <f t="shared" si="289"/>
        <v/>
      </c>
      <c r="EY916" s="16" t="str">
        <f t="shared" si="290"/>
        <v/>
      </c>
      <c r="EZ916" s="16" t="str">
        <f t="shared" si="291"/>
        <v/>
      </c>
      <c r="FA916" s="16" t="str">
        <f t="shared" si="292"/>
        <v/>
      </c>
      <c r="FB916" s="160" t="str">
        <f t="shared" si="293"/>
        <v/>
      </c>
      <c r="FD916" s="20"/>
      <c r="FE916"/>
      <c r="FH916" s="284">
        <f t="shared" ca="1" si="282"/>
        <v>0</v>
      </c>
      <c r="FI916" s="208">
        <f t="shared" si="283"/>
        <v>0</v>
      </c>
      <c r="FK916">
        <f t="shared" si="284"/>
        <v>0</v>
      </c>
      <c r="FL916" s="201">
        <f t="shared" ca="1" si="285"/>
        <v>0</v>
      </c>
      <c r="FM916" s="201">
        <f t="shared" ca="1" si="286"/>
        <v>0</v>
      </c>
      <c r="FN916" s="200">
        <f>AB916*AB$2*IF($FC916="V",1,-1)*IF($Q916="Fixo",(CP916-INDEX('Curva Forward'!$C$5:$AN$13,MATCH(CONCATENATE(BD_COMERCIAL!$K916," ",BD_COMERCIAL!$L916),'Curva Forward'!$B$5:$B$13,0),MATCH(FN$4,'Curva Forward'!$C$4:$AN$4,0))),CP916)</f>
        <v>0</v>
      </c>
      <c r="FO916" s="200">
        <f>AC916*AC$2*IF($FC916="V",1,-1)*IF($Q916="Fixo",(CQ916-INDEX('Curva Forward'!$C$5:$AN$13,MATCH(CONCATENATE(BD_COMERCIAL!$K916," ",BD_COMERCIAL!$L916),'Curva Forward'!$B$5:$B$13,0),MATCH(FO$4,'Curva Forward'!$C$4:$AN$4,0))),CQ916)</f>
        <v>0</v>
      </c>
      <c r="FP916" s="200">
        <f>AD916*AD$2*IF($FC916="V",1,-1)*IF($Q916="Fixo",(CR916-INDEX('Curva Forward'!$C$5:$AN$13,MATCH(CONCATENATE(BD_COMERCIAL!$K916," ",BD_COMERCIAL!$L916),'Curva Forward'!$B$5:$B$13,0),MATCH(FP$4,'Curva Forward'!$C$4:$AN$4,0))),CR916)</f>
        <v>0</v>
      </c>
      <c r="FQ916" s="200">
        <f>AE916*AE$2*IF($FC916="V",1,-1)*IF($Q916="Fixo",(CS916-INDEX('Curva Forward'!$C$5:$AN$13,MATCH(CONCATENATE(BD_COMERCIAL!$K916," ",BD_COMERCIAL!$L916),'Curva Forward'!$B$5:$B$13,0),MATCH(FQ$4,'Curva Forward'!$C$4:$AN$4,0))),CS916)</f>
        <v>0</v>
      </c>
      <c r="FR916" s="200">
        <f>AF916*AF$2*IF($FC916="V",1,-1)*IF($Q916="Fixo",(CT916-INDEX('Curva Forward'!$C$5:$AN$13,MATCH(CONCATENATE(BD_COMERCIAL!$K916," ",BD_COMERCIAL!$L916),'Curva Forward'!$B$5:$B$13,0),MATCH(FR$4,'Curva Forward'!$C$4:$AN$4,0))),CT916)</f>
        <v>0</v>
      </c>
      <c r="FS916" s="200">
        <f>AG916*AG$2*IF($FC916="V",1,-1)*IF($Q916="Fixo",(CU916-INDEX('Curva Forward'!$C$5:$AN$13,MATCH(CONCATENATE(BD_COMERCIAL!$K916," ",BD_COMERCIAL!$L916),'Curva Forward'!$B$5:$B$13,0),MATCH(FS$4,'Curva Forward'!$C$4:$AN$4,0))),CU916)</f>
        <v>0</v>
      </c>
      <c r="FT916" s="200">
        <f>AH916*AH$2*IF($FC916="V",1,-1)*IF($Q916="Fixo",(CV916-INDEX('Curva Forward'!$C$5:$AN$13,MATCH(CONCATENATE(BD_COMERCIAL!$K916," ",BD_COMERCIAL!$L916),'Curva Forward'!$B$5:$B$13,0),MATCH(FT$4,'Curva Forward'!$C$4:$AN$4,0))),CV916)</f>
        <v>0</v>
      </c>
      <c r="FU916" s="200">
        <f>AI916*AI$2*IF($FC916="V",1,-1)*IF($Q916="Fixo",(CW916-INDEX('Curva Forward'!$C$5:$AN$13,MATCH(CONCATENATE(BD_COMERCIAL!$K916," ",BD_COMERCIAL!$L916),'Curva Forward'!$B$5:$B$13,0),MATCH(FU$4,'Curva Forward'!$C$4:$AN$4,0))),CW916)</f>
        <v>0</v>
      </c>
      <c r="FV916" s="200">
        <f>AJ916*AJ$2*IF($FC916="V",1,-1)*IF($Q916="Fixo",(CX916-INDEX('Curva Forward'!$C$5:$AN$13,MATCH(CONCATENATE(BD_COMERCIAL!$K916," ",BD_COMERCIAL!$L916),'Curva Forward'!$B$5:$B$13,0),MATCH(FV$4,'Curva Forward'!$C$4:$AN$4,0))),CX916)</f>
        <v>0</v>
      </c>
      <c r="FW916" s="200">
        <f>AK916*AK$2*IF($FC916="V",1,-1)*IF($Q916="Fixo",(CY916-INDEX('Curva Forward'!$C$5:$AN$13,MATCH(CONCATENATE(BD_COMERCIAL!$K916," ",BD_COMERCIAL!$L916),'Curva Forward'!$B$5:$B$13,0),MATCH(FW$4,'Curva Forward'!$C$4:$AN$4,0))),CY916)</f>
        <v>0</v>
      </c>
      <c r="FX916" s="200">
        <f>AL916*AL$2*IF($FC916="V",1,-1)*IF($Q916="Fixo",(CZ916-INDEX('Curva Forward'!$C$5:$AN$13,MATCH(CONCATENATE(BD_COMERCIAL!$K916," ",BD_COMERCIAL!$L916),'Curva Forward'!$B$5:$B$13,0),MATCH(FX$4,'Curva Forward'!$C$4:$AN$4,0))),CZ916)</f>
        <v>0</v>
      </c>
      <c r="FY916" s="200">
        <f>AM916*AM$2*IF($FC916="V",1,-1)*IF($Q916="Fixo",(DA916-INDEX('Curva Forward'!$C$5:$AN$13,MATCH(CONCATENATE(BD_COMERCIAL!$K916," ",BD_COMERCIAL!$L916),'Curva Forward'!$B$5:$B$13,0),MATCH(FY$4,'Curva Forward'!$C$4:$AN$4,0))),DA916)</f>
        <v>0</v>
      </c>
      <c r="FZ916" s="200">
        <f>AN916*AN$2*IF($FC916="V",1,-1)*IF($Q916="Fixo",(DB916-INDEX('Curva Forward'!$C$5:$AN$13,MATCH(CONCATENATE(BD_COMERCIAL!$K916," ",BD_COMERCIAL!$L916),'Curva Forward'!$B$5:$B$13,0),MATCH(FZ$4,'Curva Forward'!$C$4:$AN$4,0))),DB916)</f>
        <v>0</v>
      </c>
      <c r="GA916" s="200">
        <f>AO916*AO$2*IF($FC916="V",1,-1)*IF($Q916="Fixo",(DC916-INDEX('Curva Forward'!$C$5:$AN$13,MATCH(CONCATENATE(BD_COMERCIAL!$K916," ",BD_COMERCIAL!$L916),'Curva Forward'!$B$5:$B$13,0),MATCH(GA$4,'Curva Forward'!$C$4:$AN$4,0))),DC916)</f>
        <v>0</v>
      </c>
      <c r="GB916" s="200">
        <f>AP916*AP$2*IF($FC916="V",1,-1)*IF($Q916="Fixo",(DD916-INDEX('Curva Forward'!$C$5:$AN$13,MATCH(CONCATENATE(BD_COMERCIAL!$K916," ",BD_COMERCIAL!$L916),'Curva Forward'!$B$5:$B$13,0),MATCH(GB$4,'Curva Forward'!$C$4:$AN$4,0))),DD916)</f>
        <v>0</v>
      </c>
      <c r="GC916" s="200">
        <f>AQ916*AQ$2*IF($FC916="V",1,-1)*IF($Q916="Fixo",(DE916-INDEX('Curva Forward'!$C$5:$AN$13,MATCH(CONCATENATE(BD_COMERCIAL!$K916," ",BD_COMERCIAL!$L916),'Curva Forward'!$B$5:$B$13,0),MATCH(GC$4,'Curva Forward'!$C$4:$AN$4,0))),DE916)</f>
        <v>0</v>
      </c>
      <c r="GD916" s="200">
        <f>AR916*AR$2*IF($FC916="V",1,-1)*IF($Q916="Fixo",(DF916-INDEX('Curva Forward'!$C$5:$AN$13,MATCH(CONCATENATE(BD_COMERCIAL!$K916," ",BD_COMERCIAL!$L916),'Curva Forward'!$B$5:$B$13,0),MATCH(GD$4,'Curva Forward'!$C$4:$AN$4,0))),DF916)</f>
        <v>0</v>
      </c>
      <c r="GE916" s="200">
        <f>AS916*AS$2*IF($FC916="V",1,-1)*IF($Q916="Fixo",(DG916-INDEX('Curva Forward'!$C$5:$AN$13,MATCH(CONCATENATE(BD_COMERCIAL!$K916," ",BD_COMERCIAL!$L916),'Curva Forward'!$B$5:$B$13,0),MATCH(GE$4,'Curva Forward'!$C$4:$AN$4,0))),DG916)</f>
        <v>0</v>
      </c>
      <c r="GF916" s="200">
        <f>AT916*AT$2*IF($FC916="V",1,-1)*IF($Q916="Fixo",(DH916-INDEX('Curva Forward'!$C$5:$AN$13,MATCH(CONCATENATE(BD_COMERCIAL!$K916," ",BD_COMERCIAL!$L916),'Curva Forward'!$B$5:$B$13,0),MATCH(GF$4,'Curva Forward'!$C$4:$AN$4,0))),DH916)</f>
        <v>0</v>
      </c>
      <c r="GG916" s="200">
        <f>AU916*AU$2*IF($FC916="V",1,-1)*IF($Q916="Fixo",(DI916-INDEX('Curva Forward'!$C$5:$AN$13,MATCH(CONCATENATE(BD_COMERCIAL!$K916," ",BD_COMERCIAL!$L916),'Curva Forward'!$B$5:$B$13,0),MATCH(GG$4,'Curva Forward'!$C$4:$AN$4,0))),DI916)</f>
        <v>0</v>
      </c>
      <c r="GH916" s="200">
        <f>AV916*AV$2*IF($FC916="V",1,-1)*IF($Q916="Fixo",(DJ916-INDEX('Curva Forward'!$C$5:$AN$13,MATCH(CONCATENATE(BD_COMERCIAL!$K916," ",BD_COMERCIAL!$L916),'Curva Forward'!$B$5:$B$13,0),MATCH(GH$4,'Curva Forward'!$C$4:$AN$4,0))),DJ916)</f>
        <v>0</v>
      </c>
      <c r="GI916" s="200">
        <f>AW916*AW$2*IF($FC916="V",1,-1)*IF($Q916="Fixo",(DK916-INDEX('Curva Forward'!$C$5:$AN$13,MATCH(CONCATENATE(BD_COMERCIAL!$K916," ",BD_COMERCIAL!$L916),'Curva Forward'!$B$5:$B$13,0),MATCH(GI$4,'Curva Forward'!$C$4:$AN$4,0))),DK916)</f>
        <v>0</v>
      </c>
      <c r="GJ916" s="200">
        <f>AX916*AX$2*IF($FC916="V",1,-1)*IF($Q916="Fixo",(DL916-INDEX('Curva Forward'!$C$5:$AN$13,MATCH(CONCATENATE(BD_COMERCIAL!$K916," ",BD_COMERCIAL!$L916),'Curva Forward'!$B$5:$B$13,0),MATCH(GJ$4,'Curva Forward'!$C$4:$AN$4,0))),DL916)</f>
        <v>0</v>
      </c>
      <c r="GK916" s="200">
        <f>AY916*AY$2*IF($FC916="V",1,-1)*IF($Q916="Fixo",(DM916-INDEX('Curva Forward'!$C$5:$AN$13,MATCH(CONCATENATE(BD_COMERCIAL!$K916," ",BD_COMERCIAL!$L916),'Curva Forward'!$B$5:$B$13,0),MATCH(GK$4,'Curva Forward'!$C$4:$AN$4,0))),DM916)</f>
        <v>0</v>
      </c>
      <c r="GL916" s="200">
        <f>IF(EZ916="",0,CL916*CL$2*IF($FC916="V",1,-1)*IF($Q916="Fixo",(EZ916-INDEX('Curva Forward'!$C$5:$AN$13,MATCH(CONCATENATE(BD_COMERCIAL!$K916," ",BD_COMERCIAL!$L916),'Curva Forward'!$B$5:$B$13,0),MATCH(GL$4,'Curva Forward'!$C$4:$AN$4,0))),EZ916))</f>
        <v>0</v>
      </c>
      <c r="GM916" s="200">
        <f>IF(FA916="",0,CM916*CM$2*IF($FC916="V",1,-1)*IF($Q916="Fixo",(FA916-INDEX('Curva Forward'!$C$5:$AN$13,MATCH(CONCATENATE(BD_COMERCIAL!$K916," ",BD_COMERCIAL!$L916),'Curva Forward'!$B$5:$B$13,0),MATCH(GM$4,'Curva Forward'!$C$4:$AN$4,0))),FA916))</f>
        <v>0</v>
      </c>
      <c r="GN916" s="200">
        <f>IF(FB916="",0,CN916*CN$2*IF($FC916="V",1,-1)*IF($Q916="Fixo",(FB916-INDEX('Curva Forward'!$C$5:$AN$13,MATCH(CONCATENATE(BD_COMERCIAL!$K916," ",BD_COMERCIAL!$L916),'Curva Forward'!$B$5:$B$13,0),MATCH(GN$4,'Curva Forward'!$C$4:$AN$4,0))),FB916))</f>
        <v>0</v>
      </c>
      <c r="GO916" s="201">
        <f t="shared" ca="1" si="287"/>
        <v>0</v>
      </c>
      <c r="GP916" s="201">
        <f t="shared" ca="1" si="288"/>
        <v>0</v>
      </c>
    </row>
    <row r="917" spans="1:198" ht="15" customHeight="1" x14ac:dyDescent="0.25">
      <c r="A917" s="6"/>
      <c r="B917" s="7"/>
      <c r="C917" s="8"/>
      <c r="D917" s="9"/>
      <c r="E917" s="9"/>
      <c r="F917" s="113"/>
      <c r="G917" s="10"/>
      <c r="H917" s="113"/>
      <c r="I917" s="9"/>
      <c r="J917" s="166"/>
      <c r="K917" s="10"/>
      <c r="L917" s="84"/>
      <c r="M917" s="11"/>
      <c r="N917" s="12"/>
      <c r="O917" s="10"/>
      <c r="P917" s="84"/>
      <c r="Q917" s="84"/>
      <c r="R917" s="10"/>
      <c r="S917" s="14"/>
      <c r="T917" s="11"/>
      <c r="U917" s="12"/>
      <c r="V917" s="257" t="str">
        <f ca="1">IF(U917="","",
IF(U917="NA","",
IFERROR(VLOOKUP(EOMONTH(M917,-2)+1,IPCA!$A:$B,2,0),
VLOOKUP(EOMONTH(TODAY(),-2)+1,IPCA!$A:$B,2,0))/
VLOOKUP(EOMONTH(U917,-2)+1,IPCA!$A:$B,2,0)*
P917))</f>
        <v/>
      </c>
      <c r="W917" s="84"/>
      <c r="X917" s="13"/>
      <c r="Y917" s="166"/>
      <c r="AA917" s="108"/>
      <c r="AB917" s="15"/>
      <c r="AM917" s="6"/>
      <c r="AN917" s="15"/>
      <c r="AY917" s="6"/>
      <c r="AZ917" s="15"/>
      <c r="BK917" s="6"/>
      <c r="BL917" s="15"/>
      <c r="BW917" s="6"/>
      <c r="BX917" s="15"/>
      <c r="CI917" s="6"/>
      <c r="CJ917" s="16" t="str">
        <f t="shared" si="277"/>
        <v/>
      </c>
      <c r="CK917" s="16" t="str">
        <f t="shared" si="278"/>
        <v/>
      </c>
      <c r="CL917" s="16" t="str">
        <f t="shared" si="279"/>
        <v/>
      </c>
      <c r="CM917" s="16" t="str">
        <f t="shared" si="280"/>
        <v/>
      </c>
      <c r="CN917" s="16" t="str">
        <f t="shared" si="281"/>
        <v/>
      </c>
      <c r="CO917" s="18"/>
      <c r="CP917" s="15"/>
      <c r="DA917" s="6"/>
      <c r="DB917" s="15"/>
      <c r="DM917" s="6"/>
      <c r="DN917" s="15"/>
      <c r="DY917" s="6"/>
      <c r="DZ917" s="15"/>
      <c r="EK917" s="6"/>
      <c r="EL917" s="15"/>
      <c r="EW917" s="6"/>
      <c r="EX917" s="16" t="str">
        <f t="shared" si="289"/>
        <v/>
      </c>
      <c r="EY917" s="16" t="str">
        <f t="shared" si="290"/>
        <v/>
      </c>
      <c r="EZ917" s="16" t="str">
        <f t="shared" si="291"/>
        <v/>
      </c>
      <c r="FA917" s="16" t="str">
        <f t="shared" si="292"/>
        <v/>
      </c>
      <c r="FB917" s="160" t="str">
        <f t="shared" si="293"/>
        <v/>
      </c>
      <c r="FD917" s="20"/>
      <c r="FE917"/>
      <c r="FH917" s="284">
        <f t="shared" ca="1" si="282"/>
        <v>0</v>
      </c>
      <c r="FI917" s="208">
        <f t="shared" si="283"/>
        <v>0</v>
      </c>
      <c r="FK917">
        <f t="shared" si="284"/>
        <v>0</v>
      </c>
      <c r="FL917" s="201">
        <f t="shared" ca="1" si="285"/>
        <v>0</v>
      </c>
      <c r="FM917" s="201">
        <f t="shared" ca="1" si="286"/>
        <v>0</v>
      </c>
      <c r="FN917" s="200">
        <f>AB917*AB$2*IF($FC917="V",1,-1)*IF($Q917="Fixo",(CP917-INDEX('Curva Forward'!$C$5:$AN$13,MATCH(CONCATENATE(BD_COMERCIAL!$K917," ",BD_COMERCIAL!$L917),'Curva Forward'!$B$5:$B$13,0),MATCH(FN$4,'Curva Forward'!$C$4:$AN$4,0))),CP917)</f>
        <v>0</v>
      </c>
      <c r="FO917" s="200">
        <f>AC917*AC$2*IF($FC917="V",1,-1)*IF($Q917="Fixo",(CQ917-INDEX('Curva Forward'!$C$5:$AN$13,MATCH(CONCATENATE(BD_COMERCIAL!$K917," ",BD_COMERCIAL!$L917),'Curva Forward'!$B$5:$B$13,0),MATCH(FO$4,'Curva Forward'!$C$4:$AN$4,0))),CQ917)</f>
        <v>0</v>
      </c>
      <c r="FP917" s="200">
        <f>AD917*AD$2*IF($FC917="V",1,-1)*IF($Q917="Fixo",(CR917-INDEX('Curva Forward'!$C$5:$AN$13,MATCH(CONCATENATE(BD_COMERCIAL!$K917," ",BD_COMERCIAL!$L917),'Curva Forward'!$B$5:$B$13,0),MATCH(FP$4,'Curva Forward'!$C$4:$AN$4,0))),CR917)</f>
        <v>0</v>
      </c>
      <c r="FQ917" s="200">
        <f>AE917*AE$2*IF($FC917="V",1,-1)*IF($Q917="Fixo",(CS917-INDEX('Curva Forward'!$C$5:$AN$13,MATCH(CONCATENATE(BD_COMERCIAL!$K917," ",BD_COMERCIAL!$L917),'Curva Forward'!$B$5:$B$13,0),MATCH(FQ$4,'Curva Forward'!$C$4:$AN$4,0))),CS917)</f>
        <v>0</v>
      </c>
      <c r="FR917" s="200">
        <f>AF917*AF$2*IF($FC917="V",1,-1)*IF($Q917="Fixo",(CT917-INDEX('Curva Forward'!$C$5:$AN$13,MATCH(CONCATENATE(BD_COMERCIAL!$K917," ",BD_COMERCIAL!$L917),'Curva Forward'!$B$5:$B$13,0),MATCH(FR$4,'Curva Forward'!$C$4:$AN$4,0))),CT917)</f>
        <v>0</v>
      </c>
      <c r="FS917" s="200">
        <f>AG917*AG$2*IF($FC917="V",1,-1)*IF($Q917="Fixo",(CU917-INDEX('Curva Forward'!$C$5:$AN$13,MATCH(CONCATENATE(BD_COMERCIAL!$K917," ",BD_COMERCIAL!$L917),'Curva Forward'!$B$5:$B$13,0),MATCH(FS$4,'Curva Forward'!$C$4:$AN$4,0))),CU917)</f>
        <v>0</v>
      </c>
      <c r="FT917" s="200">
        <f>AH917*AH$2*IF($FC917="V",1,-1)*IF($Q917="Fixo",(CV917-INDEX('Curva Forward'!$C$5:$AN$13,MATCH(CONCATENATE(BD_COMERCIAL!$K917," ",BD_COMERCIAL!$L917),'Curva Forward'!$B$5:$B$13,0),MATCH(FT$4,'Curva Forward'!$C$4:$AN$4,0))),CV917)</f>
        <v>0</v>
      </c>
      <c r="FU917" s="200">
        <f>AI917*AI$2*IF($FC917="V",1,-1)*IF($Q917="Fixo",(CW917-INDEX('Curva Forward'!$C$5:$AN$13,MATCH(CONCATENATE(BD_COMERCIAL!$K917," ",BD_COMERCIAL!$L917),'Curva Forward'!$B$5:$B$13,0),MATCH(FU$4,'Curva Forward'!$C$4:$AN$4,0))),CW917)</f>
        <v>0</v>
      </c>
      <c r="FV917" s="200">
        <f>AJ917*AJ$2*IF($FC917="V",1,-1)*IF($Q917="Fixo",(CX917-INDEX('Curva Forward'!$C$5:$AN$13,MATCH(CONCATENATE(BD_COMERCIAL!$K917," ",BD_COMERCIAL!$L917),'Curva Forward'!$B$5:$B$13,0),MATCH(FV$4,'Curva Forward'!$C$4:$AN$4,0))),CX917)</f>
        <v>0</v>
      </c>
      <c r="FW917" s="200">
        <f>AK917*AK$2*IF($FC917="V",1,-1)*IF($Q917="Fixo",(CY917-INDEX('Curva Forward'!$C$5:$AN$13,MATCH(CONCATENATE(BD_COMERCIAL!$K917," ",BD_COMERCIAL!$L917),'Curva Forward'!$B$5:$B$13,0),MATCH(FW$4,'Curva Forward'!$C$4:$AN$4,0))),CY917)</f>
        <v>0</v>
      </c>
      <c r="FX917" s="200">
        <f>AL917*AL$2*IF($FC917="V",1,-1)*IF($Q917="Fixo",(CZ917-INDEX('Curva Forward'!$C$5:$AN$13,MATCH(CONCATENATE(BD_COMERCIAL!$K917," ",BD_COMERCIAL!$L917),'Curva Forward'!$B$5:$B$13,0),MATCH(FX$4,'Curva Forward'!$C$4:$AN$4,0))),CZ917)</f>
        <v>0</v>
      </c>
      <c r="FY917" s="200">
        <f>AM917*AM$2*IF($FC917="V",1,-1)*IF($Q917="Fixo",(DA917-INDEX('Curva Forward'!$C$5:$AN$13,MATCH(CONCATENATE(BD_COMERCIAL!$K917," ",BD_COMERCIAL!$L917),'Curva Forward'!$B$5:$B$13,0),MATCH(FY$4,'Curva Forward'!$C$4:$AN$4,0))),DA917)</f>
        <v>0</v>
      </c>
      <c r="FZ917" s="200">
        <f>AN917*AN$2*IF($FC917="V",1,-1)*IF($Q917="Fixo",(DB917-INDEX('Curva Forward'!$C$5:$AN$13,MATCH(CONCATENATE(BD_COMERCIAL!$K917," ",BD_COMERCIAL!$L917),'Curva Forward'!$B$5:$B$13,0),MATCH(FZ$4,'Curva Forward'!$C$4:$AN$4,0))),DB917)</f>
        <v>0</v>
      </c>
      <c r="GA917" s="200">
        <f>AO917*AO$2*IF($FC917="V",1,-1)*IF($Q917="Fixo",(DC917-INDEX('Curva Forward'!$C$5:$AN$13,MATCH(CONCATENATE(BD_COMERCIAL!$K917," ",BD_COMERCIAL!$L917),'Curva Forward'!$B$5:$B$13,0),MATCH(GA$4,'Curva Forward'!$C$4:$AN$4,0))),DC917)</f>
        <v>0</v>
      </c>
      <c r="GB917" s="200">
        <f>AP917*AP$2*IF($FC917="V",1,-1)*IF($Q917="Fixo",(DD917-INDEX('Curva Forward'!$C$5:$AN$13,MATCH(CONCATENATE(BD_COMERCIAL!$K917," ",BD_COMERCIAL!$L917),'Curva Forward'!$B$5:$B$13,0),MATCH(GB$4,'Curva Forward'!$C$4:$AN$4,0))),DD917)</f>
        <v>0</v>
      </c>
      <c r="GC917" s="200">
        <f>AQ917*AQ$2*IF($FC917="V",1,-1)*IF($Q917="Fixo",(DE917-INDEX('Curva Forward'!$C$5:$AN$13,MATCH(CONCATENATE(BD_COMERCIAL!$K917," ",BD_COMERCIAL!$L917),'Curva Forward'!$B$5:$B$13,0),MATCH(GC$4,'Curva Forward'!$C$4:$AN$4,0))),DE917)</f>
        <v>0</v>
      </c>
      <c r="GD917" s="200">
        <f>AR917*AR$2*IF($FC917="V",1,-1)*IF($Q917="Fixo",(DF917-INDEX('Curva Forward'!$C$5:$AN$13,MATCH(CONCATENATE(BD_COMERCIAL!$K917," ",BD_COMERCIAL!$L917),'Curva Forward'!$B$5:$B$13,0),MATCH(GD$4,'Curva Forward'!$C$4:$AN$4,0))),DF917)</f>
        <v>0</v>
      </c>
      <c r="GE917" s="200">
        <f>AS917*AS$2*IF($FC917="V",1,-1)*IF($Q917="Fixo",(DG917-INDEX('Curva Forward'!$C$5:$AN$13,MATCH(CONCATENATE(BD_COMERCIAL!$K917," ",BD_COMERCIAL!$L917),'Curva Forward'!$B$5:$B$13,0),MATCH(GE$4,'Curva Forward'!$C$4:$AN$4,0))),DG917)</f>
        <v>0</v>
      </c>
      <c r="GF917" s="200">
        <f>AT917*AT$2*IF($FC917="V",1,-1)*IF($Q917="Fixo",(DH917-INDEX('Curva Forward'!$C$5:$AN$13,MATCH(CONCATENATE(BD_COMERCIAL!$K917," ",BD_COMERCIAL!$L917),'Curva Forward'!$B$5:$B$13,0),MATCH(GF$4,'Curva Forward'!$C$4:$AN$4,0))),DH917)</f>
        <v>0</v>
      </c>
      <c r="GG917" s="200">
        <f>AU917*AU$2*IF($FC917="V",1,-1)*IF($Q917="Fixo",(DI917-INDEX('Curva Forward'!$C$5:$AN$13,MATCH(CONCATENATE(BD_COMERCIAL!$K917," ",BD_COMERCIAL!$L917),'Curva Forward'!$B$5:$B$13,0),MATCH(GG$4,'Curva Forward'!$C$4:$AN$4,0))),DI917)</f>
        <v>0</v>
      </c>
      <c r="GH917" s="200">
        <f>AV917*AV$2*IF($FC917="V",1,-1)*IF($Q917="Fixo",(DJ917-INDEX('Curva Forward'!$C$5:$AN$13,MATCH(CONCATENATE(BD_COMERCIAL!$K917," ",BD_COMERCIAL!$L917),'Curva Forward'!$B$5:$B$13,0),MATCH(GH$4,'Curva Forward'!$C$4:$AN$4,0))),DJ917)</f>
        <v>0</v>
      </c>
      <c r="GI917" s="200">
        <f>AW917*AW$2*IF($FC917="V",1,-1)*IF($Q917="Fixo",(DK917-INDEX('Curva Forward'!$C$5:$AN$13,MATCH(CONCATENATE(BD_COMERCIAL!$K917," ",BD_COMERCIAL!$L917),'Curva Forward'!$B$5:$B$13,0),MATCH(GI$4,'Curva Forward'!$C$4:$AN$4,0))),DK917)</f>
        <v>0</v>
      </c>
      <c r="GJ917" s="200">
        <f>AX917*AX$2*IF($FC917="V",1,-1)*IF($Q917="Fixo",(DL917-INDEX('Curva Forward'!$C$5:$AN$13,MATCH(CONCATENATE(BD_COMERCIAL!$K917," ",BD_COMERCIAL!$L917),'Curva Forward'!$B$5:$B$13,0),MATCH(GJ$4,'Curva Forward'!$C$4:$AN$4,0))),DL917)</f>
        <v>0</v>
      </c>
      <c r="GK917" s="200">
        <f>AY917*AY$2*IF($FC917="V",1,-1)*IF($Q917="Fixo",(DM917-INDEX('Curva Forward'!$C$5:$AN$13,MATCH(CONCATENATE(BD_COMERCIAL!$K917," ",BD_COMERCIAL!$L917),'Curva Forward'!$B$5:$B$13,0),MATCH(GK$4,'Curva Forward'!$C$4:$AN$4,0))),DM917)</f>
        <v>0</v>
      </c>
      <c r="GL917" s="200">
        <f>IF(EZ917="",0,CL917*CL$2*IF($FC917="V",1,-1)*IF($Q917="Fixo",(EZ917-INDEX('Curva Forward'!$C$5:$AN$13,MATCH(CONCATENATE(BD_COMERCIAL!$K917," ",BD_COMERCIAL!$L917),'Curva Forward'!$B$5:$B$13,0),MATCH(GL$4,'Curva Forward'!$C$4:$AN$4,0))),EZ917))</f>
        <v>0</v>
      </c>
      <c r="GM917" s="200">
        <f>IF(FA917="",0,CM917*CM$2*IF($FC917="V",1,-1)*IF($Q917="Fixo",(FA917-INDEX('Curva Forward'!$C$5:$AN$13,MATCH(CONCATENATE(BD_COMERCIAL!$K917," ",BD_COMERCIAL!$L917),'Curva Forward'!$B$5:$B$13,0),MATCH(GM$4,'Curva Forward'!$C$4:$AN$4,0))),FA917))</f>
        <v>0</v>
      </c>
      <c r="GN917" s="200">
        <f>IF(FB917="",0,CN917*CN$2*IF($FC917="V",1,-1)*IF($Q917="Fixo",(FB917-INDEX('Curva Forward'!$C$5:$AN$13,MATCH(CONCATENATE(BD_COMERCIAL!$K917," ",BD_COMERCIAL!$L917),'Curva Forward'!$B$5:$B$13,0),MATCH(GN$4,'Curva Forward'!$C$4:$AN$4,0))),FB917))</f>
        <v>0</v>
      </c>
      <c r="GO917" s="201">
        <f t="shared" ca="1" si="287"/>
        <v>0</v>
      </c>
      <c r="GP917" s="201">
        <f t="shared" ca="1" si="288"/>
        <v>0</v>
      </c>
    </row>
    <row r="918" spans="1:198" ht="15" customHeight="1" x14ac:dyDescent="0.25">
      <c r="A918" s="6"/>
      <c r="B918" s="7"/>
      <c r="C918" s="8"/>
      <c r="D918" s="9"/>
      <c r="E918" s="9"/>
      <c r="F918" s="113"/>
      <c r="G918" s="10"/>
      <c r="H918" s="113"/>
      <c r="I918" s="9"/>
      <c r="J918" s="166"/>
      <c r="K918" s="10"/>
      <c r="L918" s="84"/>
      <c r="M918" s="11"/>
      <c r="N918" s="12"/>
      <c r="O918" s="10"/>
      <c r="P918" s="84"/>
      <c r="Q918" s="84"/>
      <c r="R918" s="10"/>
      <c r="S918" s="14"/>
      <c r="T918" s="11"/>
      <c r="U918" s="12"/>
      <c r="V918" s="257" t="str">
        <f ca="1">IF(U918="","",
IF(U918="NA","",
IFERROR(VLOOKUP(EOMONTH(M918,-2)+1,IPCA!$A:$B,2,0),
VLOOKUP(EOMONTH(TODAY(),-2)+1,IPCA!$A:$B,2,0))/
VLOOKUP(EOMONTH(U918,-2)+1,IPCA!$A:$B,2,0)*
P918))</f>
        <v/>
      </c>
      <c r="W918" s="84"/>
      <c r="X918" s="13"/>
      <c r="Y918" s="166"/>
      <c r="AA918" s="108"/>
      <c r="AB918" s="15"/>
      <c r="AM918" s="6"/>
      <c r="AN918" s="15"/>
      <c r="AY918" s="6"/>
      <c r="AZ918" s="15"/>
      <c r="BK918" s="6"/>
      <c r="BL918" s="15"/>
      <c r="BW918" s="6"/>
      <c r="BX918" s="15"/>
      <c r="CI918" s="6"/>
      <c r="CJ918" s="16" t="str">
        <f t="shared" si="277"/>
        <v/>
      </c>
      <c r="CK918" s="16" t="str">
        <f t="shared" si="278"/>
        <v/>
      </c>
      <c r="CL918" s="16" t="str">
        <f t="shared" si="279"/>
        <v/>
      </c>
      <c r="CM918" s="16" t="str">
        <f t="shared" si="280"/>
        <v/>
      </c>
      <c r="CN918" s="16" t="str">
        <f t="shared" si="281"/>
        <v/>
      </c>
      <c r="CO918" s="18"/>
      <c r="CP918" s="15"/>
      <c r="DA918" s="6"/>
      <c r="DB918" s="15"/>
      <c r="DM918" s="6"/>
      <c r="DN918" s="15"/>
      <c r="DY918" s="6"/>
      <c r="DZ918" s="15"/>
      <c r="EK918" s="6"/>
      <c r="EL918" s="15"/>
      <c r="EW918" s="6"/>
      <c r="EX918" s="16" t="str">
        <f t="shared" si="289"/>
        <v/>
      </c>
      <c r="EY918" s="16" t="str">
        <f t="shared" si="290"/>
        <v/>
      </c>
      <c r="EZ918" s="16" t="str">
        <f t="shared" si="291"/>
        <v/>
      </c>
      <c r="FA918" s="16" t="str">
        <f t="shared" si="292"/>
        <v/>
      </c>
      <c r="FB918" s="160" t="str">
        <f t="shared" si="293"/>
        <v/>
      </c>
      <c r="FD918" s="20"/>
      <c r="FE918"/>
      <c r="FH918" s="284">
        <f t="shared" ca="1" si="282"/>
        <v>0</v>
      </c>
      <c r="FI918" s="208">
        <f t="shared" si="283"/>
        <v>0</v>
      </c>
      <c r="FK918">
        <f t="shared" si="284"/>
        <v>0</v>
      </c>
      <c r="FL918" s="201">
        <f t="shared" ca="1" si="285"/>
        <v>0</v>
      </c>
      <c r="FM918" s="201">
        <f t="shared" ca="1" si="286"/>
        <v>0</v>
      </c>
      <c r="FN918" s="200">
        <f>AB918*AB$2*IF($FC918="V",1,-1)*IF($Q918="Fixo",(CP918-INDEX('Curva Forward'!$C$5:$AN$13,MATCH(CONCATENATE(BD_COMERCIAL!$K918," ",BD_COMERCIAL!$L918),'Curva Forward'!$B$5:$B$13,0),MATCH(FN$4,'Curva Forward'!$C$4:$AN$4,0))),CP918)</f>
        <v>0</v>
      </c>
      <c r="FO918" s="200">
        <f>AC918*AC$2*IF($FC918="V",1,-1)*IF($Q918="Fixo",(CQ918-INDEX('Curva Forward'!$C$5:$AN$13,MATCH(CONCATENATE(BD_COMERCIAL!$K918," ",BD_COMERCIAL!$L918),'Curva Forward'!$B$5:$B$13,0),MATCH(FO$4,'Curva Forward'!$C$4:$AN$4,0))),CQ918)</f>
        <v>0</v>
      </c>
      <c r="FP918" s="200">
        <f>AD918*AD$2*IF($FC918="V",1,-1)*IF($Q918="Fixo",(CR918-INDEX('Curva Forward'!$C$5:$AN$13,MATCH(CONCATENATE(BD_COMERCIAL!$K918," ",BD_COMERCIAL!$L918),'Curva Forward'!$B$5:$B$13,0),MATCH(FP$4,'Curva Forward'!$C$4:$AN$4,0))),CR918)</f>
        <v>0</v>
      </c>
      <c r="FQ918" s="200">
        <f>AE918*AE$2*IF($FC918="V",1,-1)*IF($Q918="Fixo",(CS918-INDEX('Curva Forward'!$C$5:$AN$13,MATCH(CONCATENATE(BD_COMERCIAL!$K918," ",BD_COMERCIAL!$L918),'Curva Forward'!$B$5:$B$13,0),MATCH(FQ$4,'Curva Forward'!$C$4:$AN$4,0))),CS918)</f>
        <v>0</v>
      </c>
      <c r="FR918" s="200">
        <f>AF918*AF$2*IF($FC918="V",1,-1)*IF($Q918="Fixo",(CT918-INDEX('Curva Forward'!$C$5:$AN$13,MATCH(CONCATENATE(BD_COMERCIAL!$K918," ",BD_COMERCIAL!$L918),'Curva Forward'!$B$5:$B$13,0),MATCH(FR$4,'Curva Forward'!$C$4:$AN$4,0))),CT918)</f>
        <v>0</v>
      </c>
      <c r="FS918" s="200">
        <f>AG918*AG$2*IF($FC918="V",1,-1)*IF($Q918="Fixo",(CU918-INDEX('Curva Forward'!$C$5:$AN$13,MATCH(CONCATENATE(BD_COMERCIAL!$K918," ",BD_COMERCIAL!$L918),'Curva Forward'!$B$5:$B$13,0),MATCH(FS$4,'Curva Forward'!$C$4:$AN$4,0))),CU918)</f>
        <v>0</v>
      </c>
      <c r="FT918" s="200">
        <f>AH918*AH$2*IF($FC918="V",1,-1)*IF($Q918="Fixo",(CV918-INDEX('Curva Forward'!$C$5:$AN$13,MATCH(CONCATENATE(BD_COMERCIAL!$K918," ",BD_COMERCIAL!$L918),'Curva Forward'!$B$5:$B$13,0),MATCH(FT$4,'Curva Forward'!$C$4:$AN$4,0))),CV918)</f>
        <v>0</v>
      </c>
      <c r="FU918" s="200">
        <f>AI918*AI$2*IF($FC918="V",1,-1)*IF($Q918="Fixo",(CW918-INDEX('Curva Forward'!$C$5:$AN$13,MATCH(CONCATENATE(BD_COMERCIAL!$K918," ",BD_COMERCIAL!$L918),'Curva Forward'!$B$5:$B$13,0),MATCH(FU$4,'Curva Forward'!$C$4:$AN$4,0))),CW918)</f>
        <v>0</v>
      </c>
      <c r="FV918" s="200">
        <f>AJ918*AJ$2*IF($FC918="V",1,-1)*IF($Q918="Fixo",(CX918-INDEX('Curva Forward'!$C$5:$AN$13,MATCH(CONCATENATE(BD_COMERCIAL!$K918," ",BD_COMERCIAL!$L918),'Curva Forward'!$B$5:$B$13,0),MATCH(FV$4,'Curva Forward'!$C$4:$AN$4,0))),CX918)</f>
        <v>0</v>
      </c>
      <c r="FW918" s="200">
        <f>AK918*AK$2*IF($FC918="V",1,-1)*IF($Q918="Fixo",(CY918-INDEX('Curva Forward'!$C$5:$AN$13,MATCH(CONCATENATE(BD_COMERCIAL!$K918," ",BD_COMERCIAL!$L918),'Curva Forward'!$B$5:$B$13,0),MATCH(FW$4,'Curva Forward'!$C$4:$AN$4,0))),CY918)</f>
        <v>0</v>
      </c>
      <c r="FX918" s="200">
        <f>AL918*AL$2*IF($FC918="V",1,-1)*IF($Q918="Fixo",(CZ918-INDEX('Curva Forward'!$C$5:$AN$13,MATCH(CONCATENATE(BD_COMERCIAL!$K918," ",BD_COMERCIAL!$L918),'Curva Forward'!$B$5:$B$13,0),MATCH(FX$4,'Curva Forward'!$C$4:$AN$4,0))),CZ918)</f>
        <v>0</v>
      </c>
      <c r="FY918" s="200">
        <f>AM918*AM$2*IF($FC918="V",1,-1)*IF($Q918="Fixo",(DA918-INDEX('Curva Forward'!$C$5:$AN$13,MATCH(CONCATENATE(BD_COMERCIAL!$K918," ",BD_COMERCIAL!$L918),'Curva Forward'!$B$5:$B$13,0),MATCH(FY$4,'Curva Forward'!$C$4:$AN$4,0))),DA918)</f>
        <v>0</v>
      </c>
      <c r="FZ918" s="200">
        <f>AN918*AN$2*IF($FC918="V",1,-1)*IF($Q918="Fixo",(DB918-INDEX('Curva Forward'!$C$5:$AN$13,MATCH(CONCATENATE(BD_COMERCIAL!$K918," ",BD_COMERCIAL!$L918),'Curva Forward'!$B$5:$B$13,0),MATCH(FZ$4,'Curva Forward'!$C$4:$AN$4,0))),DB918)</f>
        <v>0</v>
      </c>
      <c r="GA918" s="200">
        <f>AO918*AO$2*IF($FC918="V",1,-1)*IF($Q918="Fixo",(DC918-INDEX('Curva Forward'!$C$5:$AN$13,MATCH(CONCATENATE(BD_COMERCIAL!$K918," ",BD_COMERCIAL!$L918),'Curva Forward'!$B$5:$B$13,0),MATCH(GA$4,'Curva Forward'!$C$4:$AN$4,0))),DC918)</f>
        <v>0</v>
      </c>
      <c r="GB918" s="200">
        <f>AP918*AP$2*IF($FC918="V",1,-1)*IF($Q918="Fixo",(DD918-INDEX('Curva Forward'!$C$5:$AN$13,MATCH(CONCATENATE(BD_COMERCIAL!$K918," ",BD_COMERCIAL!$L918),'Curva Forward'!$B$5:$B$13,0),MATCH(GB$4,'Curva Forward'!$C$4:$AN$4,0))),DD918)</f>
        <v>0</v>
      </c>
      <c r="GC918" s="200">
        <f>AQ918*AQ$2*IF($FC918="V",1,-1)*IF($Q918="Fixo",(DE918-INDEX('Curva Forward'!$C$5:$AN$13,MATCH(CONCATENATE(BD_COMERCIAL!$K918," ",BD_COMERCIAL!$L918),'Curva Forward'!$B$5:$B$13,0),MATCH(GC$4,'Curva Forward'!$C$4:$AN$4,0))),DE918)</f>
        <v>0</v>
      </c>
      <c r="GD918" s="200">
        <f>AR918*AR$2*IF($FC918="V",1,-1)*IF($Q918="Fixo",(DF918-INDEX('Curva Forward'!$C$5:$AN$13,MATCH(CONCATENATE(BD_COMERCIAL!$K918," ",BD_COMERCIAL!$L918),'Curva Forward'!$B$5:$B$13,0),MATCH(GD$4,'Curva Forward'!$C$4:$AN$4,0))),DF918)</f>
        <v>0</v>
      </c>
      <c r="GE918" s="200">
        <f>AS918*AS$2*IF($FC918="V",1,-1)*IF($Q918="Fixo",(DG918-INDEX('Curva Forward'!$C$5:$AN$13,MATCH(CONCATENATE(BD_COMERCIAL!$K918," ",BD_COMERCIAL!$L918),'Curva Forward'!$B$5:$B$13,0),MATCH(GE$4,'Curva Forward'!$C$4:$AN$4,0))),DG918)</f>
        <v>0</v>
      </c>
      <c r="GF918" s="200">
        <f>AT918*AT$2*IF($FC918="V",1,-1)*IF($Q918="Fixo",(DH918-INDEX('Curva Forward'!$C$5:$AN$13,MATCH(CONCATENATE(BD_COMERCIAL!$K918," ",BD_COMERCIAL!$L918),'Curva Forward'!$B$5:$B$13,0),MATCH(GF$4,'Curva Forward'!$C$4:$AN$4,0))),DH918)</f>
        <v>0</v>
      </c>
      <c r="GG918" s="200">
        <f>AU918*AU$2*IF($FC918="V",1,-1)*IF($Q918="Fixo",(DI918-INDEX('Curva Forward'!$C$5:$AN$13,MATCH(CONCATENATE(BD_COMERCIAL!$K918," ",BD_COMERCIAL!$L918),'Curva Forward'!$B$5:$B$13,0),MATCH(GG$4,'Curva Forward'!$C$4:$AN$4,0))),DI918)</f>
        <v>0</v>
      </c>
      <c r="GH918" s="200">
        <f>AV918*AV$2*IF($FC918="V",1,-1)*IF($Q918="Fixo",(DJ918-INDEX('Curva Forward'!$C$5:$AN$13,MATCH(CONCATENATE(BD_COMERCIAL!$K918," ",BD_COMERCIAL!$L918),'Curva Forward'!$B$5:$B$13,0),MATCH(GH$4,'Curva Forward'!$C$4:$AN$4,0))),DJ918)</f>
        <v>0</v>
      </c>
      <c r="GI918" s="200">
        <f>AW918*AW$2*IF($FC918="V",1,-1)*IF($Q918="Fixo",(DK918-INDEX('Curva Forward'!$C$5:$AN$13,MATCH(CONCATENATE(BD_COMERCIAL!$K918," ",BD_COMERCIAL!$L918),'Curva Forward'!$B$5:$B$13,0),MATCH(GI$4,'Curva Forward'!$C$4:$AN$4,0))),DK918)</f>
        <v>0</v>
      </c>
      <c r="GJ918" s="200">
        <f>AX918*AX$2*IF($FC918="V",1,-1)*IF($Q918="Fixo",(DL918-INDEX('Curva Forward'!$C$5:$AN$13,MATCH(CONCATENATE(BD_COMERCIAL!$K918," ",BD_COMERCIAL!$L918),'Curva Forward'!$B$5:$B$13,0),MATCH(GJ$4,'Curva Forward'!$C$4:$AN$4,0))),DL918)</f>
        <v>0</v>
      </c>
      <c r="GK918" s="200">
        <f>AY918*AY$2*IF($FC918="V",1,-1)*IF($Q918="Fixo",(DM918-INDEX('Curva Forward'!$C$5:$AN$13,MATCH(CONCATENATE(BD_COMERCIAL!$K918," ",BD_COMERCIAL!$L918),'Curva Forward'!$B$5:$B$13,0),MATCH(GK$4,'Curva Forward'!$C$4:$AN$4,0))),DM918)</f>
        <v>0</v>
      </c>
      <c r="GL918" s="200">
        <f>IF(EZ918="",0,CL918*CL$2*IF($FC918="V",1,-1)*IF($Q918="Fixo",(EZ918-INDEX('Curva Forward'!$C$5:$AN$13,MATCH(CONCATENATE(BD_COMERCIAL!$K918," ",BD_COMERCIAL!$L918),'Curva Forward'!$B$5:$B$13,0),MATCH(GL$4,'Curva Forward'!$C$4:$AN$4,0))),EZ918))</f>
        <v>0</v>
      </c>
      <c r="GM918" s="200">
        <f>IF(FA918="",0,CM918*CM$2*IF($FC918="V",1,-1)*IF($Q918="Fixo",(FA918-INDEX('Curva Forward'!$C$5:$AN$13,MATCH(CONCATENATE(BD_COMERCIAL!$K918," ",BD_COMERCIAL!$L918),'Curva Forward'!$B$5:$B$13,0),MATCH(GM$4,'Curva Forward'!$C$4:$AN$4,0))),FA918))</f>
        <v>0</v>
      </c>
      <c r="GN918" s="200">
        <f>IF(FB918="",0,CN918*CN$2*IF($FC918="V",1,-1)*IF($Q918="Fixo",(FB918-INDEX('Curva Forward'!$C$5:$AN$13,MATCH(CONCATENATE(BD_COMERCIAL!$K918," ",BD_COMERCIAL!$L918),'Curva Forward'!$B$5:$B$13,0),MATCH(GN$4,'Curva Forward'!$C$4:$AN$4,0))),FB918))</f>
        <v>0</v>
      </c>
      <c r="GO918" s="201">
        <f t="shared" ca="1" si="287"/>
        <v>0</v>
      </c>
      <c r="GP918" s="201">
        <f t="shared" ca="1" si="288"/>
        <v>0</v>
      </c>
    </row>
    <row r="919" spans="1:198" ht="15" customHeight="1" x14ac:dyDescent="0.25">
      <c r="A919" s="6"/>
      <c r="B919" s="7"/>
      <c r="C919" s="8"/>
      <c r="D919" s="9"/>
      <c r="E919" s="9"/>
      <c r="F919" s="113"/>
      <c r="G919" s="10"/>
      <c r="H919" s="113"/>
      <c r="I919" s="9"/>
      <c r="J919" s="166"/>
      <c r="K919" s="10"/>
      <c r="L919" s="84"/>
      <c r="M919" s="11"/>
      <c r="N919" s="12"/>
      <c r="O919" s="10"/>
      <c r="P919" s="84"/>
      <c r="Q919" s="84"/>
      <c r="R919" s="10"/>
      <c r="S919" s="14"/>
      <c r="T919" s="11"/>
      <c r="U919" s="12"/>
      <c r="V919" s="257" t="str">
        <f ca="1">IF(U919="","",
IF(U919="NA","",
IFERROR(VLOOKUP(EOMONTH(M919,-2)+1,IPCA!$A:$B,2,0),
VLOOKUP(EOMONTH(TODAY(),-2)+1,IPCA!$A:$B,2,0))/
VLOOKUP(EOMONTH(U919,-2)+1,IPCA!$A:$B,2,0)*
P919))</f>
        <v/>
      </c>
      <c r="W919" s="84"/>
      <c r="X919" s="13"/>
      <c r="Y919" s="166"/>
      <c r="AA919" s="108"/>
      <c r="AB919" s="15"/>
      <c r="AM919" s="6"/>
      <c r="AN919" s="15"/>
      <c r="AY919" s="6"/>
      <c r="AZ919" s="15"/>
      <c r="BK919" s="6"/>
      <c r="BL919" s="15"/>
      <c r="BW919" s="6"/>
      <c r="BX919" s="15"/>
      <c r="CI919" s="6"/>
      <c r="CJ919" s="16" t="str">
        <f t="shared" si="277"/>
        <v/>
      </c>
      <c r="CK919" s="16" t="str">
        <f t="shared" si="278"/>
        <v/>
      </c>
      <c r="CL919" s="16" t="str">
        <f t="shared" si="279"/>
        <v/>
      </c>
      <c r="CM919" s="16" t="str">
        <f t="shared" si="280"/>
        <v/>
      </c>
      <c r="CN919" s="16" t="str">
        <f t="shared" si="281"/>
        <v/>
      </c>
      <c r="CO919" s="18"/>
      <c r="CP919" s="15"/>
      <c r="DA919" s="6"/>
      <c r="DB919" s="15"/>
      <c r="DM919" s="6"/>
      <c r="DN919" s="15"/>
      <c r="DY919" s="6"/>
      <c r="DZ919" s="15"/>
      <c r="EK919" s="6"/>
      <c r="EL919" s="15"/>
      <c r="EW919" s="6"/>
      <c r="EX919" s="16" t="str">
        <f t="shared" si="289"/>
        <v/>
      </c>
      <c r="EY919" s="16" t="str">
        <f t="shared" si="290"/>
        <v/>
      </c>
      <c r="EZ919" s="16" t="str">
        <f t="shared" si="291"/>
        <v/>
      </c>
      <c r="FA919" s="16" t="str">
        <f t="shared" si="292"/>
        <v/>
      </c>
      <c r="FB919" s="160" t="str">
        <f t="shared" si="293"/>
        <v/>
      </c>
      <c r="FD919" s="20"/>
      <c r="FE919"/>
      <c r="FH919" s="284">
        <f t="shared" ca="1" si="282"/>
        <v>0</v>
      </c>
      <c r="FI919" s="208">
        <f t="shared" si="283"/>
        <v>0</v>
      </c>
      <c r="FK919">
        <f t="shared" si="284"/>
        <v>0</v>
      </c>
      <c r="FL919" s="201">
        <f t="shared" ca="1" si="285"/>
        <v>0</v>
      </c>
      <c r="FM919" s="201">
        <f t="shared" ca="1" si="286"/>
        <v>0</v>
      </c>
      <c r="FN919" s="200">
        <f>AB919*AB$2*IF($FC919="V",1,-1)*IF($Q919="Fixo",(CP919-INDEX('Curva Forward'!$C$5:$AN$13,MATCH(CONCATENATE(BD_COMERCIAL!$K919," ",BD_COMERCIAL!$L919),'Curva Forward'!$B$5:$B$13,0),MATCH(FN$4,'Curva Forward'!$C$4:$AN$4,0))),CP919)</f>
        <v>0</v>
      </c>
      <c r="FO919" s="200">
        <f>AC919*AC$2*IF($FC919="V",1,-1)*IF($Q919="Fixo",(CQ919-INDEX('Curva Forward'!$C$5:$AN$13,MATCH(CONCATENATE(BD_COMERCIAL!$K919," ",BD_COMERCIAL!$L919),'Curva Forward'!$B$5:$B$13,0),MATCH(FO$4,'Curva Forward'!$C$4:$AN$4,0))),CQ919)</f>
        <v>0</v>
      </c>
      <c r="FP919" s="200">
        <f>AD919*AD$2*IF($FC919="V",1,-1)*IF($Q919="Fixo",(CR919-INDEX('Curva Forward'!$C$5:$AN$13,MATCH(CONCATENATE(BD_COMERCIAL!$K919," ",BD_COMERCIAL!$L919),'Curva Forward'!$B$5:$B$13,0),MATCH(FP$4,'Curva Forward'!$C$4:$AN$4,0))),CR919)</f>
        <v>0</v>
      </c>
      <c r="FQ919" s="200">
        <f>AE919*AE$2*IF($FC919="V",1,-1)*IF($Q919="Fixo",(CS919-INDEX('Curva Forward'!$C$5:$AN$13,MATCH(CONCATENATE(BD_COMERCIAL!$K919," ",BD_COMERCIAL!$L919),'Curva Forward'!$B$5:$B$13,0),MATCH(FQ$4,'Curva Forward'!$C$4:$AN$4,0))),CS919)</f>
        <v>0</v>
      </c>
      <c r="FR919" s="200">
        <f>AF919*AF$2*IF($FC919="V",1,-1)*IF($Q919="Fixo",(CT919-INDEX('Curva Forward'!$C$5:$AN$13,MATCH(CONCATENATE(BD_COMERCIAL!$K919," ",BD_COMERCIAL!$L919),'Curva Forward'!$B$5:$B$13,0),MATCH(FR$4,'Curva Forward'!$C$4:$AN$4,0))),CT919)</f>
        <v>0</v>
      </c>
      <c r="FS919" s="200">
        <f>AG919*AG$2*IF($FC919="V",1,-1)*IF($Q919="Fixo",(CU919-INDEX('Curva Forward'!$C$5:$AN$13,MATCH(CONCATENATE(BD_COMERCIAL!$K919," ",BD_COMERCIAL!$L919),'Curva Forward'!$B$5:$B$13,0),MATCH(FS$4,'Curva Forward'!$C$4:$AN$4,0))),CU919)</f>
        <v>0</v>
      </c>
      <c r="FT919" s="200">
        <f>AH919*AH$2*IF($FC919="V",1,-1)*IF($Q919="Fixo",(CV919-INDEX('Curva Forward'!$C$5:$AN$13,MATCH(CONCATENATE(BD_COMERCIAL!$K919," ",BD_COMERCIAL!$L919),'Curva Forward'!$B$5:$B$13,0),MATCH(FT$4,'Curva Forward'!$C$4:$AN$4,0))),CV919)</f>
        <v>0</v>
      </c>
      <c r="FU919" s="200">
        <f>AI919*AI$2*IF($FC919="V",1,-1)*IF($Q919="Fixo",(CW919-INDEX('Curva Forward'!$C$5:$AN$13,MATCH(CONCATENATE(BD_COMERCIAL!$K919," ",BD_COMERCIAL!$L919),'Curva Forward'!$B$5:$B$13,0),MATCH(FU$4,'Curva Forward'!$C$4:$AN$4,0))),CW919)</f>
        <v>0</v>
      </c>
      <c r="FV919" s="200">
        <f>AJ919*AJ$2*IF($FC919="V",1,-1)*IF($Q919="Fixo",(CX919-INDEX('Curva Forward'!$C$5:$AN$13,MATCH(CONCATENATE(BD_COMERCIAL!$K919," ",BD_COMERCIAL!$L919),'Curva Forward'!$B$5:$B$13,0),MATCH(FV$4,'Curva Forward'!$C$4:$AN$4,0))),CX919)</f>
        <v>0</v>
      </c>
      <c r="FW919" s="200">
        <f>AK919*AK$2*IF($FC919="V",1,-1)*IF($Q919="Fixo",(CY919-INDEX('Curva Forward'!$C$5:$AN$13,MATCH(CONCATENATE(BD_COMERCIAL!$K919," ",BD_COMERCIAL!$L919),'Curva Forward'!$B$5:$B$13,0),MATCH(FW$4,'Curva Forward'!$C$4:$AN$4,0))),CY919)</f>
        <v>0</v>
      </c>
      <c r="FX919" s="200">
        <f>AL919*AL$2*IF($FC919="V",1,-1)*IF($Q919="Fixo",(CZ919-INDEX('Curva Forward'!$C$5:$AN$13,MATCH(CONCATENATE(BD_COMERCIAL!$K919," ",BD_COMERCIAL!$L919),'Curva Forward'!$B$5:$B$13,0),MATCH(FX$4,'Curva Forward'!$C$4:$AN$4,0))),CZ919)</f>
        <v>0</v>
      </c>
      <c r="FY919" s="200">
        <f>AM919*AM$2*IF($FC919="V",1,-1)*IF($Q919="Fixo",(DA919-INDEX('Curva Forward'!$C$5:$AN$13,MATCH(CONCATENATE(BD_COMERCIAL!$K919," ",BD_COMERCIAL!$L919),'Curva Forward'!$B$5:$B$13,0),MATCH(FY$4,'Curva Forward'!$C$4:$AN$4,0))),DA919)</f>
        <v>0</v>
      </c>
      <c r="FZ919" s="200">
        <f>AN919*AN$2*IF($FC919="V",1,-1)*IF($Q919="Fixo",(DB919-INDEX('Curva Forward'!$C$5:$AN$13,MATCH(CONCATENATE(BD_COMERCIAL!$K919," ",BD_COMERCIAL!$L919),'Curva Forward'!$B$5:$B$13,0),MATCH(FZ$4,'Curva Forward'!$C$4:$AN$4,0))),DB919)</f>
        <v>0</v>
      </c>
      <c r="GA919" s="200">
        <f>AO919*AO$2*IF($FC919="V",1,-1)*IF($Q919="Fixo",(DC919-INDEX('Curva Forward'!$C$5:$AN$13,MATCH(CONCATENATE(BD_COMERCIAL!$K919," ",BD_COMERCIAL!$L919),'Curva Forward'!$B$5:$B$13,0),MATCH(GA$4,'Curva Forward'!$C$4:$AN$4,0))),DC919)</f>
        <v>0</v>
      </c>
      <c r="GB919" s="200">
        <f>AP919*AP$2*IF($FC919="V",1,-1)*IF($Q919="Fixo",(DD919-INDEX('Curva Forward'!$C$5:$AN$13,MATCH(CONCATENATE(BD_COMERCIAL!$K919," ",BD_COMERCIAL!$L919),'Curva Forward'!$B$5:$B$13,0),MATCH(GB$4,'Curva Forward'!$C$4:$AN$4,0))),DD919)</f>
        <v>0</v>
      </c>
      <c r="GC919" s="200">
        <f>AQ919*AQ$2*IF($FC919="V",1,-1)*IF($Q919="Fixo",(DE919-INDEX('Curva Forward'!$C$5:$AN$13,MATCH(CONCATENATE(BD_COMERCIAL!$K919," ",BD_COMERCIAL!$L919),'Curva Forward'!$B$5:$B$13,0),MATCH(GC$4,'Curva Forward'!$C$4:$AN$4,0))),DE919)</f>
        <v>0</v>
      </c>
      <c r="GD919" s="200">
        <f>AR919*AR$2*IF($FC919="V",1,-1)*IF($Q919="Fixo",(DF919-INDEX('Curva Forward'!$C$5:$AN$13,MATCH(CONCATENATE(BD_COMERCIAL!$K919," ",BD_COMERCIAL!$L919),'Curva Forward'!$B$5:$B$13,0),MATCH(GD$4,'Curva Forward'!$C$4:$AN$4,0))),DF919)</f>
        <v>0</v>
      </c>
      <c r="GE919" s="200">
        <f>AS919*AS$2*IF($FC919="V",1,-1)*IF($Q919="Fixo",(DG919-INDEX('Curva Forward'!$C$5:$AN$13,MATCH(CONCATENATE(BD_COMERCIAL!$K919," ",BD_COMERCIAL!$L919),'Curva Forward'!$B$5:$B$13,0),MATCH(GE$4,'Curva Forward'!$C$4:$AN$4,0))),DG919)</f>
        <v>0</v>
      </c>
      <c r="GF919" s="200">
        <f>AT919*AT$2*IF($FC919="V",1,-1)*IF($Q919="Fixo",(DH919-INDEX('Curva Forward'!$C$5:$AN$13,MATCH(CONCATENATE(BD_COMERCIAL!$K919," ",BD_COMERCIAL!$L919),'Curva Forward'!$B$5:$B$13,0),MATCH(GF$4,'Curva Forward'!$C$4:$AN$4,0))),DH919)</f>
        <v>0</v>
      </c>
      <c r="GG919" s="200">
        <f>AU919*AU$2*IF($FC919="V",1,-1)*IF($Q919="Fixo",(DI919-INDEX('Curva Forward'!$C$5:$AN$13,MATCH(CONCATENATE(BD_COMERCIAL!$K919," ",BD_COMERCIAL!$L919),'Curva Forward'!$B$5:$B$13,0),MATCH(GG$4,'Curva Forward'!$C$4:$AN$4,0))),DI919)</f>
        <v>0</v>
      </c>
      <c r="GH919" s="200">
        <f>AV919*AV$2*IF($FC919="V",1,-1)*IF($Q919="Fixo",(DJ919-INDEX('Curva Forward'!$C$5:$AN$13,MATCH(CONCATENATE(BD_COMERCIAL!$K919," ",BD_COMERCIAL!$L919),'Curva Forward'!$B$5:$B$13,0),MATCH(GH$4,'Curva Forward'!$C$4:$AN$4,0))),DJ919)</f>
        <v>0</v>
      </c>
      <c r="GI919" s="200">
        <f>AW919*AW$2*IF($FC919="V",1,-1)*IF($Q919="Fixo",(DK919-INDEX('Curva Forward'!$C$5:$AN$13,MATCH(CONCATENATE(BD_COMERCIAL!$K919," ",BD_COMERCIAL!$L919),'Curva Forward'!$B$5:$B$13,0),MATCH(GI$4,'Curva Forward'!$C$4:$AN$4,0))),DK919)</f>
        <v>0</v>
      </c>
      <c r="GJ919" s="200">
        <f>AX919*AX$2*IF($FC919="V",1,-1)*IF($Q919="Fixo",(DL919-INDEX('Curva Forward'!$C$5:$AN$13,MATCH(CONCATENATE(BD_COMERCIAL!$K919," ",BD_COMERCIAL!$L919),'Curva Forward'!$B$5:$B$13,0),MATCH(GJ$4,'Curva Forward'!$C$4:$AN$4,0))),DL919)</f>
        <v>0</v>
      </c>
      <c r="GK919" s="200">
        <f>AY919*AY$2*IF($FC919="V",1,-1)*IF($Q919="Fixo",(DM919-INDEX('Curva Forward'!$C$5:$AN$13,MATCH(CONCATENATE(BD_COMERCIAL!$K919," ",BD_COMERCIAL!$L919),'Curva Forward'!$B$5:$B$13,0),MATCH(GK$4,'Curva Forward'!$C$4:$AN$4,0))),DM919)</f>
        <v>0</v>
      </c>
      <c r="GL919" s="200">
        <f>IF(EZ919="",0,CL919*CL$2*IF($FC919="V",1,-1)*IF($Q919="Fixo",(EZ919-INDEX('Curva Forward'!$C$5:$AN$13,MATCH(CONCATENATE(BD_COMERCIAL!$K919," ",BD_COMERCIAL!$L919),'Curva Forward'!$B$5:$B$13,0),MATCH(GL$4,'Curva Forward'!$C$4:$AN$4,0))),EZ919))</f>
        <v>0</v>
      </c>
      <c r="GM919" s="200">
        <f>IF(FA919="",0,CM919*CM$2*IF($FC919="V",1,-1)*IF($Q919="Fixo",(FA919-INDEX('Curva Forward'!$C$5:$AN$13,MATCH(CONCATENATE(BD_COMERCIAL!$K919," ",BD_COMERCIAL!$L919),'Curva Forward'!$B$5:$B$13,0),MATCH(GM$4,'Curva Forward'!$C$4:$AN$4,0))),FA919))</f>
        <v>0</v>
      </c>
      <c r="GN919" s="200">
        <f>IF(FB919="",0,CN919*CN$2*IF($FC919="V",1,-1)*IF($Q919="Fixo",(FB919-INDEX('Curva Forward'!$C$5:$AN$13,MATCH(CONCATENATE(BD_COMERCIAL!$K919," ",BD_COMERCIAL!$L919),'Curva Forward'!$B$5:$B$13,0),MATCH(GN$4,'Curva Forward'!$C$4:$AN$4,0))),FB919))</f>
        <v>0</v>
      </c>
      <c r="GO919" s="201">
        <f t="shared" ca="1" si="287"/>
        <v>0</v>
      </c>
      <c r="GP919" s="201">
        <f t="shared" ca="1" si="288"/>
        <v>0</v>
      </c>
    </row>
    <row r="920" spans="1:198" ht="15" customHeight="1" x14ac:dyDescent="0.25">
      <c r="A920" s="6"/>
      <c r="B920" s="7"/>
      <c r="C920" s="8"/>
      <c r="D920" s="9"/>
      <c r="E920" s="9"/>
      <c r="F920" s="113"/>
      <c r="G920" s="10"/>
      <c r="H920" s="113"/>
      <c r="I920" s="9"/>
      <c r="J920" s="166"/>
      <c r="K920" s="10"/>
      <c r="L920" s="84"/>
      <c r="M920" s="11"/>
      <c r="N920" s="12"/>
      <c r="O920" s="10"/>
      <c r="P920" s="84"/>
      <c r="Q920" s="84"/>
      <c r="R920" s="10"/>
      <c r="S920" s="14"/>
      <c r="T920" s="11"/>
      <c r="U920" s="12"/>
      <c r="V920" s="257" t="str">
        <f ca="1">IF(U920="","",
IF(U920="NA","",
IFERROR(VLOOKUP(EOMONTH(M920,-2)+1,IPCA!$A:$B,2,0),
VLOOKUP(EOMONTH(TODAY(),-2)+1,IPCA!$A:$B,2,0))/
VLOOKUP(EOMONTH(U920,-2)+1,IPCA!$A:$B,2,0)*
P920))</f>
        <v/>
      </c>
      <c r="W920" s="84"/>
      <c r="X920" s="13"/>
      <c r="Y920" s="166"/>
      <c r="AA920" s="108"/>
      <c r="AB920" s="15"/>
      <c r="AM920" s="6"/>
      <c r="AN920" s="15"/>
      <c r="AY920" s="6"/>
      <c r="AZ920" s="15"/>
      <c r="BK920" s="6"/>
      <c r="BL920" s="15"/>
      <c r="BW920" s="6"/>
      <c r="BX920" s="15"/>
      <c r="CI920" s="6"/>
      <c r="CJ920" s="16" t="str">
        <f t="shared" si="277"/>
        <v/>
      </c>
      <c r="CK920" s="16" t="str">
        <f t="shared" si="278"/>
        <v/>
      </c>
      <c r="CL920" s="16" t="str">
        <f t="shared" si="279"/>
        <v/>
      </c>
      <c r="CM920" s="16" t="str">
        <f t="shared" si="280"/>
        <v/>
      </c>
      <c r="CN920" s="16" t="str">
        <f t="shared" si="281"/>
        <v/>
      </c>
      <c r="CO920" s="18"/>
      <c r="CP920" s="15"/>
      <c r="DA920" s="6"/>
      <c r="DB920" s="15"/>
      <c r="DM920" s="6"/>
      <c r="DN920" s="15"/>
      <c r="DY920" s="6"/>
      <c r="DZ920" s="15"/>
      <c r="EK920" s="6"/>
      <c r="EL920" s="15"/>
      <c r="EW920" s="6"/>
      <c r="EX920" s="16" t="str">
        <f t="shared" si="289"/>
        <v/>
      </c>
      <c r="EY920" s="16" t="str">
        <f t="shared" si="290"/>
        <v/>
      </c>
      <c r="EZ920" s="16" t="str">
        <f t="shared" si="291"/>
        <v/>
      </c>
      <c r="FA920" s="16" t="str">
        <f t="shared" si="292"/>
        <v/>
      </c>
      <c r="FB920" s="160" t="str">
        <f t="shared" si="293"/>
        <v/>
      </c>
      <c r="FD920" s="20"/>
      <c r="FE920"/>
      <c r="FH920" s="284">
        <f t="shared" ca="1" si="282"/>
        <v>0</v>
      </c>
      <c r="FI920" s="208">
        <f t="shared" si="283"/>
        <v>0</v>
      </c>
      <c r="FK920">
        <f t="shared" si="284"/>
        <v>0</v>
      </c>
      <c r="FL920" s="201">
        <f t="shared" ca="1" si="285"/>
        <v>0</v>
      </c>
      <c r="FM920" s="201">
        <f t="shared" ca="1" si="286"/>
        <v>0</v>
      </c>
      <c r="FN920" s="200">
        <f>AB920*AB$2*IF($FC920="V",1,-1)*IF($Q920="Fixo",(CP920-INDEX('Curva Forward'!$C$5:$AN$13,MATCH(CONCATENATE(BD_COMERCIAL!$K920," ",BD_COMERCIAL!$L920),'Curva Forward'!$B$5:$B$13,0),MATCH(FN$4,'Curva Forward'!$C$4:$AN$4,0))),CP920)</f>
        <v>0</v>
      </c>
      <c r="FO920" s="200">
        <f>AC920*AC$2*IF($FC920="V",1,-1)*IF($Q920="Fixo",(CQ920-INDEX('Curva Forward'!$C$5:$AN$13,MATCH(CONCATENATE(BD_COMERCIAL!$K920," ",BD_COMERCIAL!$L920),'Curva Forward'!$B$5:$B$13,0),MATCH(FO$4,'Curva Forward'!$C$4:$AN$4,0))),CQ920)</f>
        <v>0</v>
      </c>
      <c r="FP920" s="200">
        <f>AD920*AD$2*IF($FC920="V",1,-1)*IF($Q920="Fixo",(CR920-INDEX('Curva Forward'!$C$5:$AN$13,MATCH(CONCATENATE(BD_COMERCIAL!$K920," ",BD_COMERCIAL!$L920),'Curva Forward'!$B$5:$B$13,0),MATCH(FP$4,'Curva Forward'!$C$4:$AN$4,0))),CR920)</f>
        <v>0</v>
      </c>
      <c r="FQ920" s="200">
        <f>AE920*AE$2*IF($FC920="V",1,-1)*IF($Q920="Fixo",(CS920-INDEX('Curva Forward'!$C$5:$AN$13,MATCH(CONCATENATE(BD_COMERCIAL!$K920," ",BD_COMERCIAL!$L920),'Curva Forward'!$B$5:$B$13,0),MATCH(FQ$4,'Curva Forward'!$C$4:$AN$4,0))),CS920)</f>
        <v>0</v>
      </c>
      <c r="FR920" s="200">
        <f>AF920*AF$2*IF($FC920="V",1,-1)*IF($Q920="Fixo",(CT920-INDEX('Curva Forward'!$C$5:$AN$13,MATCH(CONCATENATE(BD_COMERCIAL!$K920," ",BD_COMERCIAL!$L920),'Curva Forward'!$B$5:$B$13,0),MATCH(FR$4,'Curva Forward'!$C$4:$AN$4,0))),CT920)</f>
        <v>0</v>
      </c>
      <c r="FS920" s="200">
        <f>AG920*AG$2*IF($FC920="V",1,-1)*IF($Q920="Fixo",(CU920-INDEX('Curva Forward'!$C$5:$AN$13,MATCH(CONCATENATE(BD_COMERCIAL!$K920," ",BD_COMERCIAL!$L920),'Curva Forward'!$B$5:$B$13,0),MATCH(FS$4,'Curva Forward'!$C$4:$AN$4,0))),CU920)</f>
        <v>0</v>
      </c>
      <c r="FT920" s="200">
        <f>AH920*AH$2*IF($FC920="V",1,-1)*IF($Q920="Fixo",(CV920-INDEX('Curva Forward'!$C$5:$AN$13,MATCH(CONCATENATE(BD_COMERCIAL!$K920," ",BD_COMERCIAL!$L920),'Curva Forward'!$B$5:$B$13,0),MATCH(FT$4,'Curva Forward'!$C$4:$AN$4,0))),CV920)</f>
        <v>0</v>
      </c>
      <c r="FU920" s="200">
        <f>AI920*AI$2*IF($FC920="V",1,-1)*IF($Q920="Fixo",(CW920-INDEX('Curva Forward'!$C$5:$AN$13,MATCH(CONCATENATE(BD_COMERCIAL!$K920," ",BD_COMERCIAL!$L920),'Curva Forward'!$B$5:$B$13,0),MATCH(FU$4,'Curva Forward'!$C$4:$AN$4,0))),CW920)</f>
        <v>0</v>
      </c>
      <c r="FV920" s="200">
        <f>AJ920*AJ$2*IF($FC920="V",1,-1)*IF($Q920="Fixo",(CX920-INDEX('Curva Forward'!$C$5:$AN$13,MATCH(CONCATENATE(BD_COMERCIAL!$K920," ",BD_COMERCIAL!$L920),'Curva Forward'!$B$5:$B$13,0),MATCH(FV$4,'Curva Forward'!$C$4:$AN$4,0))),CX920)</f>
        <v>0</v>
      </c>
      <c r="FW920" s="200">
        <f>AK920*AK$2*IF($FC920="V",1,-1)*IF($Q920="Fixo",(CY920-INDEX('Curva Forward'!$C$5:$AN$13,MATCH(CONCATENATE(BD_COMERCIAL!$K920," ",BD_COMERCIAL!$L920),'Curva Forward'!$B$5:$B$13,0),MATCH(FW$4,'Curva Forward'!$C$4:$AN$4,0))),CY920)</f>
        <v>0</v>
      </c>
      <c r="FX920" s="200">
        <f>AL920*AL$2*IF($FC920="V",1,-1)*IF($Q920="Fixo",(CZ920-INDEX('Curva Forward'!$C$5:$AN$13,MATCH(CONCATENATE(BD_COMERCIAL!$K920," ",BD_COMERCIAL!$L920),'Curva Forward'!$B$5:$B$13,0),MATCH(FX$4,'Curva Forward'!$C$4:$AN$4,0))),CZ920)</f>
        <v>0</v>
      </c>
      <c r="FY920" s="200">
        <f>AM920*AM$2*IF($FC920="V",1,-1)*IF($Q920="Fixo",(DA920-INDEX('Curva Forward'!$C$5:$AN$13,MATCH(CONCATENATE(BD_COMERCIAL!$K920," ",BD_COMERCIAL!$L920),'Curva Forward'!$B$5:$B$13,0),MATCH(FY$4,'Curva Forward'!$C$4:$AN$4,0))),DA920)</f>
        <v>0</v>
      </c>
      <c r="FZ920" s="200">
        <f>AN920*AN$2*IF($FC920="V",1,-1)*IF($Q920="Fixo",(DB920-INDEX('Curva Forward'!$C$5:$AN$13,MATCH(CONCATENATE(BD_COMERCIAL!$K920," ",BD_COMERCIAL!$L920),'Curva Forward'!$B$5:$B$13,0),MATCH(FZ$4,'Curva Forward'!$C$4:$AN$4,0))),DB920)</f>
        <v>0</v>
      </c>
      <c r="GA920" s="200">
        <f>AO920*AO$2*IF($FC920="V",1,-1)*IF($Q920="Fixo",(DC920-INDEX('Curva Forward'!$C$5:$AN$13,MATCH(CONCATENATE(BD_COMERCIAL!$K920," ",BD_COMERCIAL!$L920),'Curva Forward'!$B$5:$B$13,0),MATCH(GA$4,'Curva Forward'!$C$4:$AN$4,0))),DC920)</f>
        <v>0</v>
      </c>
      <c r="GB920" s="200">
        <f>AP920*AP$2*IF($FC920="V",1,-1)*IF($Q920="Fixo",(DD920-INDEX('Curva Forward'!$C$5:$AN$13,MATCH(CONCATENATE(BD_COMERCIAL!$K920," ",BD_COMERCIAL!$L920),'Curva Forward'!$B$5:$B$13,0),MATCH(GB$4,'Curva Forward'!$C$4:$AN$4,0))),DD920)</f>
        <v>0</v>
      </c>
      <c r="GC920" s="200">
        <f>AQ920*AQ$2*IF($FC920="V",1,-1)*IF($Q920="Fixo",(DE920-INDEX('Curva Forward'!$C$5:$AN$13,MATCH(CONCATENATE(BD_COMERCIAL!$K920," ",BD_COMERCIAL!$L920),'Curva Forward'!$B$5:$B$13,0),MATCH(GC$4,'Curva Forward'!$C$4:$AN$4,0))),DE920)</f>
        <v>0</v>
      </c>
      <c r="GD920" s="200">
        <f>AR920*AR$2*IF($FC920="V",1,-1)*IF($Q920="Fixo",(DF920-INDEX('Curva Forward'!$C$5:$AN$13,MATCH(CONCATENATE(BD_COMERCIAL!$K920," ",BD_COMERCIAL!$L920),'Curva Forward'!$B$5:$B$13,0),MATCH(GD$4,'Curva Forward'!$C$4:$AN$4,0))),DF920)</f>
        <v>0</v>
      </c>
      <c r="GE920" s="200">
        <f>AS920*AS$2*IF($FC920="V",1,-1)*IF($Q920="Fixo",(DG920-INDEX('Curva Forward'!$C$5:$AN$13,MATCH(CONCATENATE(BD_COMERCIAL!$K920," ",BD_COMERCIAL!$L920),'Curva Forward'!$B$5:$B$13,0),MATCH(GE$4,'Curva Forward'!$C$4:$AN$4,0))),DG920)</f>
        <v>0</v>
      </c>
      <c r="GF920" s="200">
        <f>AT920*AT$2*IF($FC920="V",1,-1)*IF($Q920="Fixo",(DH920-INDEX('Curva Forward'!$C$5:$AN$13,MATCH(CONCATENATE(BD_COMERCIAL!$K920," ",BD_COMERCIAL!$L920),'Curva Forward'!$B$5:$B$13,0),MATCH(GF$4,'Curva Forward'!$C$4:$AN$4,0))),DH920)</f>
        <v>0</v>
      </c>
      <c r="GG920" s="200">
        <f>AU920*AU$2*IF($FC920="V",1,-1)*IF($Q920="Fixo",(DI920-INDEX('Curva Forward'!$C$5:$AN$13,MATCH(CONCATENATE(BD_COMERCIAL!$K920," ",BD_COMERCIAL!$L920),'Curva Forward'!$B$5:$B$13,0),MATCH(GG$4,'Curva Forward'!$C$4:$AN$4,0))),DI920)</f>
        <v>0</v>
      </c>
      <c r="GH920" s="200">
        <f>AV920*AV$2*IF($FC920="V",1,-1)*IF($Q920="Fixo",(DJ920-INDEX('Curva Forward'!$C$5:$AN$13,MATCH(CONCATENATE(BD_COMERCIAL!$K920," ",BD_COMERCIAL!$L920),'Curva Forward'!$B$5:$B$13,0),MATCH(GH$4,'Curva Forward'!$C$4:$AN$4,0))),DJ920)</f>
        <v>0</v>
      </c>
      <c r="GI920" s="200">
        <f>AW920*AW$2*IF($FC920="V",1,-1)*IF($Q920="Fixo",(DK920-INDEX('Curva Forward'!$C$5:$AN$13,MATCH(CONCATENATE(BD_COMERCIAL!$K920," ",BD_COMERCIAL!$L920),'Curva Forward'!$B$5:$B$13,0),MATCH(GI$4,'Curva Forward'!$C$4:$AN$4,0))),DK920)</f>
        <v>0</v>
      </c>
      <c r="GJ920" s="200">
        <f>AX920*AX$2*IF($FC920="V",1,-1)*IF($Q920="Fixo",(DL920-INDEX('Curva Forward'!$C$5:$AN$13,MATCH(CONCATENATE(BD_COMERCIAL!$K920," ",BD_COMERCIAL!$L920),'Curva Forward'!$B$5:$B$13,0),MATCH(GJ$4,'Curva Forward'!$C$4:$AN$4,0))),DL920)</f>
        <v>0</v>
      </c>
      <c r="GK920" s="200">
        <f>AY920*AY$2*IF($FC920="V",1,-1)*IF($Q920="Fixo",(DM920-INDEX('Curva Forward'!$C$5:$AN$13,MATCH(CONCATENATE(BD_COMERCIAL!$K920," ",BD_COMERCIAL!$L920),'Curva Forward'!$B$5:$B$13,0),MATCH(GK$4,'Curva Forward'!$C$4:$AN$4,0))),DM920)</f>
        <v>0</v>
      </c>
      <c r="GL920" s="200">
        <f>IF(EZ920="",0,CL920*CL$2*IF($FC920="V",1,-1)*IF($Q920="Fixo",(EZ920-INDEX('Curva Forward'!$C$5:$AN$13,MATCH(CONCATENATE(BD_COMERCIAL!$K920," ",BD_COMERCIAL!$L920),'Curva Forward'!$B$5:$B$13,0),MATCH(GL$4,'Curva Forward'!$C$4:$AN$4,0))),EZ920))</f>
        <v>0</v>
      </c>
      <c r="GM920" s="200">
        <f>IF(FA920="",0,CM920*CM$2*IF($FC920="V",1,-1)*IF($Q920="Fixo",(FA920-INDEX('Curva Forward'!$C$5:$AN$13,MATCH(CONCATENATE(BD_COMERCIAL!$K920," ",BD_COMERCIAL!$L920),'Curva Forward'!$B$5:$B$13,0),MATCH(GM$4,'Curva Forward'!$C$4:$AN$4,0))),FA920))</f>
        <v>0</v>
      </c>
      <c r="GN920" s="200">
        <f>IF(FB920="",0,CN920*CN$2*IF($FC920="V",1,-1)*IF($Q920="Fixo",(FB920-INDEX('Curva Forward'!$C$5:$AN$13,MATCH(CONCATENATE(BD_COMERCIAL!$K920," ",BD_COMERCIAL!$L920),'Curva Forward'!$B$5:$B$13,0),MATCH(GN$4,'Curva Forward'!$C$4:$AN$4,0))),FB920))</f>
        <v>0</v>
      </c>
      <c r="GO920" s="201">
        <f t="shared" ca="1" si="287"/>
        <v>0</v>
      </c>
      <c r="GP920" s="201">
        <f t="shared" ca="1" si="288"/>
        <v>0</v>
      </c>
    </row>
    <row r="921" spans="1:198" ht="15" customHeight="1" x14ac:dyDescent="0.25">
      <c r="A921" s="6"/>
      <c r="B921" s="7"/>
      <c r="C921" s="8"/>
      <c r="D921" s="9"/>
      <c r="E921" s="9"/>
      <c r="F921" s="113"/>
      <c r="G921" s="10"/>
      <c r="H921" s="113"/>
      <c r="I921" s="9"/>
      <c r="J921" s="166"/>
      <c r="K921" s="10"/>
      <c r="L921" s="84"/>
      <c r="M921" s="11"/>
      <c r="N921" s="12"/>
      <c r="O921" s="10"/>
      <c r="P921" s="84"/>
      <c r="Q921" s="84"/>
      <c r="R921" s="10"/>
      <c r="S921" s="14"/>
      <c r="T921" s="11"/>
      <c r="U921" s="12"/>
      <c r="V921" s="257" t="str">
        <f ca="1">IF(U921="","",
IF(U921="NA","",
IFERROR(VLOOKUP(EOMONTH(M921,-2)+1,IPCA!$A:$B,2,0),
VLOOKUP(EOMONTH(TODAY(),-2)+1,IPCA!$A:$B,2,0))/
VLOOKUP(EOMONTH(U921,-2)+1,IPCA!$A:$B,2,0)*
P921))</f>
        <v/>
      </c>
      <c r="W921" s="84"/>
      <c r="X921" s="13"/>
      <c r="Y921" s="166"/>
      <c r="AA921" s="108"/>
      <c r="AB921" s="15"/>
      <c r="AM921" s="6"/>
      <c r="AN921" s="15"/>
      <c r="AY921" s="6"/>
      <c r="AZ921" s="15"/>
      <c r="BK921" s="6"/>
      <c r="BL921" s="15"/>
      <c r="BW921" s="6"/>
      <c r="BX921" s="15"/>
      <c r="CI921" s="6"/>
      <c r="CJ921" s="16" t="str">
        <f t="shared" si="277"/>
        <v/>
      </c>
      <c r="CK921" s="16" t="str">
        <f t="shared" si="278"/>
        <v/>
      </c>
      <c r="CL921" s="16" t="str">
        <f t="shared" si="279"/>
        <v/>
      </c>
      <c r="CM921" s="16" t="str">
        <f t="shared" si="280"/>
        <v/>
      </c>
      <c r="CN921" s="16" t="str">
        <f t="shared" si="281"/>
        <v/>
      </c>
      <c r="CO921" s="18"/>
      <c r="CP921" s="15"/>
      <c r="DA921" s="6"/>
      <c r="DB921" s="15"/>
      <c r="DM921" s="6"/>
      <c r="DN921" s="15"/>
      <c r="DY921" s="6"/>
      <c r="DZ921" s="15"/>
      <c r="EK921" s="6"/>
      <c r="EL921" s="15"/>
      <c r="EW921" s="6"/>
      <c r="EX921" s="16" t="str">
        <f t="shared" si="289"/>
        <v/>
      </c>
      <c r="EY921" s="16" t="str">
        <f t="shared" si="290"/>
        <v/>
      </c>
      <c r="EZ921" s="16" t="str">
        <f t="shared" si="291"/>
        <v/>
      </c>
      <c r="FA921" s="16" t="str">
        <f t="shared" si="292"/>
        <v/>
      </c>
      <c r="FB921" s="160" t="str">
        <f t="shared" si="293"/>
        <v/>
      </c>
      <c r="FD921" s="20"/>
      <c r="FE921"/>
      <c r="FH921" s="284">
        <f t="shared" ca="1" si="282"/>
        <v>0</v>
      </c>
      <c r="FI921" s="208">
        <f t="shared" si="283"/>
        <v>0</v>
      </c>
      <c r="FK921">
        <f t="shared" si="284"/>
        <v>0</v>
      </c>
      <c r="FL921" s="201">
        <f t="shared" ca="1" si="285"/>
        <v>0</v>
      </c>
      <c r="FM921" s="201">
        <f t="shared" ca="1" si="286"/>
        <v>0</v>
      </c>
      <c r="FN921" s="200">
        <f>AB921*AB$2*IF($FC921="V",1,-1)*IF($Q921="Fixo",(CP921-INDEX('Curva Forward'!$C$5:$AN$13,MATCH(CONCATENATE(BD_COMERCIAL!$K921," ",BD_COMERCIAL!$L921),'Curva Forward'!$B$5:$B$13,0),MATCH(FN$4,'Curva Forward'!$C$4:$AN$4,0))),CP921)</f>
        <v>0</v>
      </c>
      <c r="FO921" s="200">
        <f>AC921*AC$2*IF($FC921="V",1,-1)*IF($Q921="Fixo",(CQ921-INDEX('Curva Forward'!$C$5:$AN$13,MATCH(CONCATENATE(BD_COMERCIAL!$K921," ",BD_COMERCIAL!$L921),'Curva Forward'!$B$5:$B$13,0),MATCH(FO$4,'Curva Forward'!$C$4:$AN$4,0))),CQ921)</f>
        <v>0</v>
      </c>
      <c r="FP921" s="200">
        <f>AD921*AD$2*IF($FC921="V",1,-1)*IF($Q921="Fixo",(CR921-INDEX('Curva Forward'!$C$5:$AN$13,MATCH(CONCATENATE(BD_COMERCIAL!$K921," ",BD_COMERCIAL!$L921),'Curva Forward'!$B$5:$B$13,0),MATCH(FP$4,'Curva Forward'!$C$4:$AN$4,0))),CR921)</f>
        <v>0</v>
      </c>
      <c r="FQ921" s="200">
        <f>AE921*AE$2*IF($FC921="V",1,-1)*IF($Q921="Fixo",(CS921-INDEX('Curva Forward'!$C$5:$AN$13,MATCH(CONCATENATE(BD_COMERCIAL!$K921," ",BD_COMERCIAL!$L921),'Curva Forward'!$B$5:$B$13,0),MATCH(FQ$4,'Curva Forward'!$C$4:$AN$4,0))),CS921)</f>
        <v>0</v>
      </c>
      <c r="FR921" s="200">
        <f>AF921*AF$2*IF($FC921="V",1,-1)*IF($Q921="Fixo",(CT921-INDEX('Curva Forward'!$C$5:$AN$13,MATCH(CONCATENATE(BD_COMERCIAL!$K921," ",BD_COMERCIAL!$L921),'Curva Forward'!$B$5:$B$13,0),MATCH(FR$4,'Curva Forward'!$C$4:$AN$4,0))),CT921)</f>
        <v>0</v>
      </c>
      <c r="FS921" s="200">
        <f>AG921*AG$2*IF($FC921="V",1,-1)*IF($Q921="Fixo",(CU921-INDEX('Curva Forward'!$C$5:$AN$13,MATCH(CONCATENATE(BD_COMERCIAL!$K921," ",BD_COMERCIAL!$L921),'Curva Forward'!$B$5:$B$13,0),MATCH(FS$4,'Curva Forward'!$C$4:$AN$4,0))),CU921)</f>
        <v>0</v>
      </c>
      <c r="FT921" s="200">
        <f>AH921*AH$2*IF($FC921="V",1,-1)*IF($Q921="Fixo",(CV921-INDEX('Curva Forward'!$C$5:$AN$13,MATCH(CONCATENATE(BD_COMERCIAL!$K921," ",BD_COMERCIAL!$L921),'Curva Forward'!$B$5:$B$13,0),MATCH(FT$4,'Curva Forward'!$C$4:$AN$4,0))),CV921)</f>
        <v>0</v>
      </c>
      <c r="FU921" s="200">
        <f>AI921*AI$2*IF($FC921="V",1,-1)*IF($Q921="Fixo",(CW921-INDEX('Curva Forward'!$C$5:$AN$13,MATCH(CONCATENATE(BD_COMERCIAL!$K921," ",BD_COMERCIAL!$L921),'Curva Forward'!$B$5:$B$13,0),MATCH(FU$4,'Curva Forward'!$C$4:$AN$4,0))),CW921)</f>
        <v>0</v>
      </c>
      <c r="FV921" s="200">
        <f>AJ921*AJ$2*IF($FC921="V",1,-1)*IF($Q921="Fixo",(CX921-INDEX('Curva Forward'!$C$5:$AN$13,MATCH(CONCATENATE(BD_COMERCIAL!$K921," ",BD_COMERCIAL!$L921),'Curva Forward'!$B$5:$B$13,0),MATCH(FV$4,'Curva Forward'!$C$4:$AN$4,0))),CX921)</f>
        <v>0</v>
      </c>
      <c r="FW921" s="200">
        <f>AK921*AK$2*IF($FC921="V",1,-1)*IF($Q921="Fixo",(CY921-INDEX('Curva Forward'!$C$5:$AN$13,MATCH(CONCATENATE(BD_COMERCIAL!$K921," ",BD_COMERCIAL!$L921),'Curva Forward'!$B$5:$B$13,0),MATCH(FW$4,'Curva Forward'!$C$4:$AN$4,0))),CY921)</f>
        <v>0</v>
      </c>
      <c r="FX921" s="200">
        <f>AL921*AL$2*IF($FC921="V",1,-1)*IF($Q921="Fixo",(CZ921-INDEX('Curva Forward'!$C$5:$AN$13,MATCH(CONCATENATE(BD_COMERCIAL!$K921," ",BD_COMERCIAL!$L921),'Curva Forward'!$B$5:$B$13,0),MATCH(FX$4,'Curva Forward'!$C$4:$AN$4,0))),CZ921)</f>
        <v>0</v>
      </c>
      <c r="FY921" s="200">
        <f>AM921*AM$2*IF($FC921="V",1,-1)*IF($Q921="Fixo",(DA921-INDEX('Curva Forward'!$C$5:$AN$13,MATCH(CONCATENATE(BD_COMERCIAL!$K921," ",BD_COMERCIAL!$L921),'Curva Forward'!$B$5:$B$13,0),MATCH(FY$4,'Curva Forward'!$C$4:$AN$4,0))),DA921)</f>
        <v>0</v>
      </c>
      <c r="FZ921" s="200">
        <f>AN921*AN$2*IF($FC921="V",1,-1)*IF($Q921="Fixo",(DB921-INDEX('Curva Forward'!$C$5:$AN$13,MATCH(CONCATENATE(BD_COMERCIAL!$K921," ",BD_COMERCIAL!$L921),'Curva Forward'!$B$5:$B$13,0),MATCH(FZ$4,'Curva Forward'!$C$4:$AN$4,0))),DB921)</f>
        <v>0</v>
      </c>
      <c r="GA921" s="200">
        <f>AO921*AO$2*IF($FC921="V",1,-1)*IF($Q921="Fixo",(DC921-INDEX('Curva Forward'!$C$5:$AN$13,MATCH(CONCATENATE(BD_COMERCIAL!$K921," ",BD_COMERCIAL!$L921),'Curva Forward'!$B$5:$B$13,0),MATCH(GA$4,'Curva Forward'!$C$4:$AN$4,0))),DC921)</f>
        <v>0</v>
      </c>
      <c r="GB921" s="200">
        <f>AP921*AP$2*IF($FC921="V",1,-1)*IF($Q921="Fixo",(DD921-INDEX('Curva Forward'!$C$5:$AN$13,MATCH(CONCATENATE(BD_COMERCIAL!$K921," ",BD_COMERCIAL!$L921),'Curva Forward'!$B$5:$B$13,0),MATCH(GB$4,'Curva Forward'!$C$4:$AN$4,0))),DD921)</f>
        <v>0</v>
      </c>
      <c r="GC921" s="200">
        <f>AQ921*AQ$2*IF($FC921="V",1,-1)*IF($Q921="Fixo",(DE921-INDEX('Curva Forward'!$C$5:$AN$13,MATCH(CONCATENATE(BD_COMERCIAL!$K921," ",BD_COMERCIAL!$L921),'Curva Forward'!$B$5:$B$13,0),MATCH(GC$4,'Curva Forward'!$C$4:$AN$4,0))),DE921)</f>
        <v>0</v>
      </c>
      <c r="GD921" s="200">
        <f>AR921*AR$2*IF($FC921="V",1,-1)*IF($Q921="Fixo",(DF921-INDEX('Curva Forward'!$C$5:$AN$13,MATCH(CONCATENATE(BD_COMERCIAL!$K921," ",BD_COMERCIAL!$L921),'Curva Forward'!$B$5:$B$13,0),MATCH(GD$4,'Curva Forward'!$C$4:$AN$4,0))),DF921)</f>
        <v>0</v>
      </c>
      <c r="GE921" s="200">
        <f>AS921*AS$2*IF($FC921="V",1,-1)*IF($Q921="Fixo",(DG921-INDEX('Curva Forward'!$C$5:$AN$13,MATCH(CONCATENATE(BD_COMERCIAL!$K921," ",BD_COMERCIAL!$L921),'Curva Forward'!$B$5:$B$13,0),MATCH(GE$4,'Curva Forward'!$C$4:$AN$4,0))),DG921)</f>
        <v>0</v>
      </c>
      <c r="GF921" s="200">
        <f>AT921*AT$2*IF($FC921="V",1,-1)*IF($Q921="Fixo",(DH921-INDEX('Curva Forward'!$C$5:$AN$13,MATCH(CONCATENATE(BD_COMERCIAL!$K921," ",BD_COMERCIAL!$L921),'Curva Forward'!$B$5:$B$13,0),MATCH(GF$4,'Curva Forward'!$C$4:$AN$4,0))),DH921)</f>
        <v>0</v>
      </c>
      <c r="GG921" s="200">
        <f>AU921*AU$2*IF($FC921="V",1,-1)*IF($Q921="Fixo",(DI921-INDEX('Curva Forward'!$C$5:$AN$13,MATCH(CONCATENATE(BD_COMERCIAL!$K921," ",BD_COMERCIAL!$L921),'Curva Forward'!$B$5:$B$13,0),MATCH(GG$4,'Curva Forward'!$C$4:$AN$4,0))),DI921)</f>
        <v>0</v>
      </c>
      <c r="GH921" s="200">
        <f>AV921*AV$2*IF($FC921="V",1,-1)*IF($Q921="Fixo",(DJ921-INDEX('Curva Forward'!$C$5:$AN$13,MATCH(CONCATENATE(BD_COMERCIAL!$K921," ",BD_COMERCIAL!$L921),'Curva Forward'!$B$5:$B$13,0),MATCH(GH$4,'Curva Forward'!$C$4:$AN$4,0))),DJ921)</f>
        <v>0</v>
      </c>
      <c r="GI921" s="200">
        <f>AW921*AW$2*IF($FC921="V",1,-1)*IF($Q921="Fixo",(DK921-INDEX('Curva Forward'!$C$5:$AN$13,MATCH(CONCATENATE(BD_COMERCIAL!$K921," ",BD_COMERCIAL!$L921),'Curva Forward'!$B$5:$B$13,0),MATCH(GI$4,'Curva Forward'!$C$4:$AN$4,0))),DK921)</f>
        <v>0</v>
      </c>
      <c r="GJ921" s="200">
        <f>AX921*AX$2*IF($FC921="V",1,-1)*IF($Q921="Fixo",(DL921-INDEX('Curva Forward'!$C$5:$AN$13,MATCH(CONCATENATE(BD_COMERCIAL!$K921," ",BD_COMERCIAL!$L921),'Curva Forward'!$B$5:$B$13,0),MATCH(GJ$4,'Curva Forward'!$C$4:$AN$4,0))),DL921)</f>
        <v>0</v>
      </c>
      <c r="GK921" s="200">
        <f>AY921*AY$2*IF($FC921="V",1,-1)*IF($Q921="Fixo",(DM921-INDEX('Curva Forward'!$C$5:$AN$13,MATCH(CONCATENATE(BD_COMERCIAL!$K921," ",BD_COMERCIAL!$L921),'Curva Forward'!$B$5:$B$13,0),MATCH(GK$4,'Curva Forward'!$C$4:$AN$4,0))),DM921)</f>
        <v>0</v>
      </c>
      <c r="GL921" s="200">
        <f>IF(EZ921="",0,CL921*CL$2*IF($FC921="V",1,-1)*IF($Q921="Fixo",(EZ921-INDEX('Curva Forward'!$C$5:$AN$13,MATCH(CONCATENATE(BD_COMERCIAL!$K921," ",BD_COMERCIAL!$L921),'Curva Forward'!$B$5:$B$13,0),MATCH(GL$4,'Curva Forward'!$C$4:$AN$4,0))),EZ921))</f>
        <v>0</v>
      </c>
      <c r="GM921" s="200">
        <f>IF(FA921="",0,CM921*CM$2*IF($FC921="V",1,-1)*IF($Q921="Fixo",(FA921-INDEX('Curva Forward'!$C$5:$AN$13,MATCH(CONCATENATE(BD_COMERCIAL!$K921," ",BD_COMERCIAL!$L921),'Curva Forward'!$B$5:$B$13,0),MATCH(GM$4,'Curva Forward'!$C$4:$AN$4,0))),FA921))</f>
        <v>0</v>
      </c>
      <c r="GN921" s="200">
        <f>IF(FB921="",0,CN921*CN$2*IF($FC921="V",1,-1)*IF($Q921="Fixo",(FB921-INDEX('Curva Forward'!$C$5:$AN$13,MATCH(CONCATENATE(BD_COMERCIAL!$K921," ",BD_COMERCIAL!$L921),'Curva Forward'!$B$5:$B$13,0),MATCH(GN$4,'Curva Forward'!$C$4:$AN$4,0))),FB921))</f>
        <v>0</v>
      </c>
      <c r="GO921" s="201">
        <f t="shared" ca="1" si="287"/>
        <v>0</v>
      </c>
      <c r="GP921" s="201">
        <f t="shared" ca="1" si="288"/>
        <v>0</v>
      </c>
    </row>
    <row r="922" spans="1:198" ht="15" customHeight="1" x14ac:dyDescent="0.25">
      <c r="A922" s="6"/>
      <c r="B922" s="7"/>
      <c r="C922" s="8"/>
      <c r="D922" s="9"/>
      <c r="E922" s="9"/>
      <c r="F922" s="113"/>
      <c r="G922" s="10"/>
      <c r="H922" s="113"/>
      <c r="I922" s="9"/>
      <c r="J922" s="166"/>
      <c r="K922" s="10"/>
      <c r="L922" s="84"/>
      <c r="M922" s="11"/>
      <c r="N922" s="12"/>
      <c r="O922" s="10"/>
      <c r="P922" s="84"/>
      <c r="Q922" s="84"/>
      <c r="R922" s="10"/>
      <c r="S922" s="14"/>
      <c r="T922" s="11"/>
      <c r="U922" s="12"/>
      <c r="V922" s="257" t="str">
        <f ca="1">IF(U922="","",
IF(U922="NA","",
IFERROR(VLOOKUP(EOMONTH(M922,-2)+1,IPCA!$A:$B,2,0),
VLOOKUP(EOMONTH(TODAY(),-2)+1,IPCA!$A:$B,2,0))/
VLOOKUP(EOMONTH(U922,-2)+1,IPCA!$A:$B,2,0)*
P922))</f>
        <v/>
      </c>
      <c r="W922" s="84"/>
      <c r="X922" s="13"/>
      <c r="Y922" s="166"/>
      <c r="AA922" s="108"/>
      <c r="AB922" s="15"/>
      <c r="AM922" s="6"/>
      <c r="AN922" s="15"/>
      <c r="AY922" s="6"/>
      <c r="AZ922" s="15"/>
      <c r="BK922" s="6"/>
      <c r="BL922" s="15"/>
      <c r="BW922" s="6"/>
      <c r="BX922" s="15"/>
      <c r="CI922" s="6"/>
      <c r="CJ922" s="16" t="str">
        <f t="shared" si="277"/>
        <v/>
      </c>
      <c r="CK922" s="16" t="str">
        <f t="shared" si="278"/>
        <v/>
      </c>
      <c r="CL922" s="16" t="str">
        <f t="shared" si="279"/>
        <v/>
      </c>
      <c r="CM922" s="16" t="str">
        <f t="shared" si="280"/>
        <v/>
      </c>
      <c r="CN922" s="16" t="str">
        <f t="shared" si="281"/>
        <v/>
      </c>
      <c r="CO922" s="18"/>
      <c r="CP922" s="15"/>
      <c r="DA922" s="6"/>
      <c r="DB922" s="15"/>
      <c r="DM922" s="6"/>
      <c r="DN922" s="15"/>
      <c r="DY922" s="6"/>
      <c r="DZ922" s="15"/>
      <c r="EK922" s="6"/>
      <c r="EL922" s="15"/>
      <c r="EW922" s="6"/>
      <c r="EX922" s="16" t="str">
        <f t="shared" si="289"/>
        <v/>
      </c>
      <c r="EY922" s="16" t="str">
        <f t="shared" si="290"/>
        <v/>
      </c>
      <c r="EZ922" s="16" t="str">
        <f t="shared" si="291"/>
        <v/>
      </c>
      <c r="FA922" s="16" t="str">
        <f t="shared" si="292"/>
        <v/>
      </c>
      <c r="FB922" s="160" t="str">
        <f t="shared" si="293"/>
        <v/>
      </c>
      <c r="FD922" s="20"/>
      <c r="FE922"/>
      <c r="FH922" s="284">
        <f t="shared" ca="1" si="282"/>
        <v>0</v>
      </c>
      <c r="FI922" s="208">
        <f t="shared" si="283"/>
        <v>0</v>
      </c>
      <c r="FK922">
        <f t="shared" si="284"/>
        <v>0</v>
      </c>
      <c r="FL922" s="201">
        <f t="shared" ca="1" si="285"/>
        <v>0</v>
      </c>
      <c r="FM922" s="201">
        <f t="shared" ca="1" si="286"/>
        <v>0</v>
      </c>
      <c r="FN922" s="200">
        <f>AB922*AB$2*IF($FC922="V",1,-1)*IF($Q922="Fixo",(CP922-INDEX('Curva Forward'!$C$5:$AN$13,MATCH(CONCATENATE(BD_COMERCIAL!$K922," ",BD_COMERCIAL!$L922),'Curva Forward'!$B$5:$B$13,0),MATCH(FN$4,'Curva Forward'!$C$4:$AN$4,0))),CP922)</f>
        <v>0</v>
      </c>
      <c r="FO922" s="200">
        <f>AC922*AC$2*IF($FC922="V",1,-1)*IF($Q922="Fixo",(CQ922-INDEX('Curva Forward'!$C$5:$AN$13,MATCH(CONCATENATE(BD_COMERCIAL!$K922," ",BD_COMERCIAL!$L922),'Curva Forward'!$B$5:$B$13,0),MATCH(FO$4,'Curva Forward'!$C$4:$AN$4,0))),CQ922)</f>
        <v>0</v>
      </c>
      <c r="FP922" s="200">
        <f>AD922*AD$2*IF($FC922="V",1,-1)*IF($Q922="Fixo",(CR922-INDEX('Curva Forward'!$C$5:$AN$13,MATCH(CONCATENATE(BD_COMERCIAL!$K922," ",BD_COMERCIAL!$L922),'Curva Forward'!$B$5:$B$13,0),MATCH(FP$4,'Curva Forward'!$C$4:$AN$4,0))),CR922)</f>
        <v>0</v>
      </c>
      <c r="FQ922" s="200">
        <f>AE922*AE$2*IF($FC922="V",1,-1)*IF($Q922="Fixo",(CS922-INDEX('Curva Forward'!$C$5:$AN$13,MATCH(CONCATENATE(BD_COMERCIAL!$K922," ",BD_COMERCIAL!$L922),'Curva Forward'!$B$5:$B$13,0),MATCH(FQ$4,'Curva Forward'!$C$4:$AN$4,0))),CS922)</f>
        <v>0</v>
      </c>
      <c r="FR922" s="200">
        <f>AF922*AF$2*IF($FC922="V",1,-1)*IF($Q922="Fixo",(CT922-INDEX('Curva Forward'!$C$5:$AN$13,MATCH(CONCATENATE(BD_COMERCIAL!$K922," ",BD_COMERCIAL!$L922),'Curva Forward'!$B$5:$B$13,0),MATCH(FR$4,'Curva Forward'!$C$4:$AN$4,0))),CT922)</f>
        <v>0</v>
      </c>
      <c r="FS922" s="200">
        <f>AG922*AG$2*IF($FC922="V",1,-1)*IF($Q922="Fixo",(CU922-INDEX('Curva Forward'!$C$5:$AN$13,MATCH(CONCATENATE(BD_COMERCIAL!$K922," ",BD_COMERCIAL!$L922),'Curva Forward'!$B$5:$B$13,0),MATCH(FS$4,'Curva Forward'!$C$4:$AN$4,0))),CU922)</f>
        <v>0</v>
      </c>
      <c r="FT922" s="200">
        <f>AH922*AH$2*IF($FC922="V",1,-1)*IF($Q922="Fixo",(CV922-INDEX('Curva Forward'!$C$5:$AN$13,MATCH(CONCATENATE(BD_COMERCIAL!$K922," ",BD_COMERCIAL!$L922),'Curva Forward'!$B$5:$B$13,0),MATCH(FT$4,'Curva Forward'!$C$4:$AN$4,0))),CV922)</f>
        <v>0</v>
      </c>
      <c r="FU922" s="200">
        <f>AI922*AI$2*IF($FC922="V",1,-1)*IF($Q922="Fixo",(CW922-INDEX('Curva Forward'!$C$5:$AN$13,MATCH(CONCATENATE(BD_COMERCIAL!$K922," ",BD_COMERCIAL!$L922),'Curva Forward'!$B$5:$B$13,0),MATCH(FU$4,'Curva Forward'!$C$4:$AN$4,0))),CW922)</f>
        <v>0</v>
      </c>
      <c r="FV922" s="200">
        <f>AJ922*AJ$2*IF($FC922="V",1,-1)*IF($Q922="Fixo",(CX922-INDEX('Curva Forward'!$C$5:$AN$13,MATCH(CONCATENATE(BD_COMERCIAL!$K922," ",BD_COMERCIAL!$L922),'Curva Forward'!$B$5:$B$13,0),MATCH(FV$4,'Curva Forward'!$C$4:$AN$4,0))),CX922)</f>
        <v>0</v>
      </c>
      <c r="FW922" s="200">
        <f>AK922*AK$2*IF($FC922="V",1,-1)*IF($Q922="Fixo",(CY922-INDEX('Curva Forward'!$C$5:$AN$13,MATCH(CONCATENATE(BD_COMERCIAL!$K922," ",BD_COMERCIAL!$L922),'Curva Forward'!$B$5:$B$13,0),MATCH(FW$4,'Curva Forward'!$C$4:$AN$4,0))),CY922)</f>
        <v>0</v>
      </c>
      <c r="FX922" s="200">
        <f>AL922*AL$2*IF($FC922="V",1,-1)*IF($Q922="Fixo",(CZ922-INDEX('Curva Forward'!$C$5:$AN$13,MATCH(CONCATENATE(BD_COMERCIAL!$K922," ",BD_COMERCIAL!$L922),'Curva Forward'!$B$5:$B$13,0),MATCH(FX$4,'Curva Forward'!$C$4:$AN$4,0))),CZ922)</f>
        <v>0</v>
      </c>
      <c r="FY922" s="200">
        <f>AM922*AM$2*IF($FC922="V",1,-1)*IF($Q922="Fixo",(DA922-INDEX('Curva Forward'!$C$5:$AN$13,MATCH(CONCATENATE(BD_COMERCIAL!$K922," ",BD_COMERCIAL!$L922),'Curva Forward'!$B$5:$B$13,0),MATCH(FY$4,'Curva Forward'!$C$4:$AN$4,0))),DA922)</f>
        <v>0</v>
      </c>
      <c r="FZ922" s="200">
        <f>AN922*AN$2*IF($FC922="V",1,-1)*IF($Q922="Fixo",(DB922-INDEX('Curva Forward'!$C$5:$AN$13,MATCH(CONCATENATE(BD_COMERCIAL!$K922," ",BD_COMERCIAL!$L922),'Curva Forward'!$B$5:$B$13,0),MATCH(FZ$4,'Curva Forward'!$C$4:$AN$4,0))),DB922)</f>
        <v>0</v>
      </c>
      <c r="GA922" s="200">
        <f>AO922*AO$2*IF($FC922="V",1,-1)*IF($Q922="Fixo",(DC922-INDEX('Curva Forward'!$C$5:$AN$13,MATCH(CONCATENATE(BD_COMERCIAL!$K922," ",BD_COMERCIAL!$L922),'Curva Forward'!$B$5:$B$13,0),MATCH(GA$4,'Curva Forward'!$C$4:$AN$4,0))),DC922)</f>
        <v>0</v>
      </c>
      <c r="GB922" s="200">
        <f>AP922*AP$2*IF($FC922="V",1,-1)*IF($Q922="Fixo",(DD922-INDEX('Curva Forward'!$C$5:$AN$13,MATCH(CONCATENATE(BD_COMERCIAL!$K922," ",BD_COMERCIAL!$L922),'Curva Forward'!$B$5:$B$13,0),MATCH(GB$4,'Curva Forward'!$C$4:$AN$4,0))),DD922)</f>
        <v>0</v>
      </c>
      <c r="GC922" s="200">
        <f>AQ922*AQ$2*IF($FC922="V",1,-1)*IF($Q922="Fixo",(DE922-INDEX('Curva Forward'!$C$5:$AN$13,MATCH(CONCATENATE(BD_COMERCIAL!$K922," ",BD_COMERCIAL!$L922),'Curva Forward'!$B$5:$B$13,0),MATCH(GC$4,'Curva Forward'!$C$4:$AN$4,0))),DE922)</f>
        <v>0</v>
      </c>
      <c r="GD922" s="200">
        <f>AR922*AR$2*IF($FC922="V",1,-1)*IF($Q922="Fixo",(DF922-INDEX('Curva Forward'!$C$5:$AN$13,MATCH(CONCATENATE(BD_COMERCIAL!$K922," ",BD_COMERCIAL!$L922),'Curva Forward'!$B$5:$B$13,0),MATCH(GD$4,'Curva Forward'!$C$4:$AN$4,0))),DF922)</f>
        <v>0</v>
      </c>
      <c r="GE922" s="200">
        <f>AS922*AS$2*IF($FC922="V",1,-1)*IF($Q922="Fixo",(DG922-INDEX('Curva Forward'!$C$5:$AN$13,MATCH(CONCATENATE(BD_COMERCIAL!$K922," ",BD_COMERCIAL!$L922),'Curva Forward'!$B$5:$B$13,0),MATCH(GE$4,'Curva Forward'!$C$4:$AN$4,0))),DG922)</f>
        <v>0</v>
      </c>
      <c r="GF922" s="200">
        <f>AT922*AT$2*IF($FC922="V",1,-1)*IF($Q922="Fixo",(DH922-INDEX('Curva Forward'!$C$5:$AN$13,MATCH(CONCATENATE(BD_COMERCIAL!$K922," ",BD_COMERCIAL!$L922),'Curva Forward'!$B$5:$B$13,0),MATCH(GF$4,'Curva Forward'!$C$4:$AN$4,0))),DH922)</f>
        <v>0</v>
      </c>
      <c r="GG922" s="200">
        <f>AU922*AU$2*IF($FC922="V",1,-1)*IF($Q922="Fixo",(DI922-INDEX('Curva Forward'!$C$5:$AN$13,MATCH(CONCATENATE(BD_COMERCIAL!$K922," ",BD_COMERCIAL!$L922),'Curva Forward'!$B$5:$B$13,0),MATCH(GG$4,'Curva Forward'!$C$4:$AN$4,0))),DI922)</f>
        <v>0</v>
      </c>
      <c r="GH922" s="200">
        <f>AV922*AV$2*IF($FC922="V",1,-1)*IF($Q922="Fixo",(DJ922-INDEX('Curva Forward'!$C$5:$AN$13,MATCH(CONCATENATE(BD_COMERCIAL!$K922," ",BD_COMERCIAL!$L922),'Curva Forward'!$B$5:$B$13,0),MATCH(GH$4,'Curva Forward'!$C$4:$AN$4,0))),DJ922)</f>
        <v>0</v>
      </c>
      <c r="GI922" s="200">
        <f>AW922*AW$2*IF($FC922="V",1,-1)*IF($Q922="Fixo",(DK922-INDEX('Curva Forward'!$C$5:$AN$13,MATCH(CONCATENATE(BD_COMERCIAL!$K922," ",BD_COMERCIAL!$L922),'Curva Forward'!$B$5:$B$13,0),MATCH(GI$4,'Curva Forward'!$C$4:$AN$4,0))),DK922)</f>
        <v>0</v>
      </c>
      <c r="GJ922" s="200">
        <f>AX922*AX$2*IF($FC922="V",1,-1)*IF($Q922="Fixo",(DL922-INDEX('Curva Forward'!$C$5:$AN$13,MATCH(CONCATENATE(BD_COMERCIAL!$K922," ",BD_COMERCIAL!$L922),'Curva Forward'!$B$5:$B$13,0),MATCH(GJ$4,'Curva Forward'!$C$4:$AN$4,0))),DL922)</f>
        <v>0</v>
      </c>
      <c r="GK922" s="200">
        <f>AY922*AY$2*IF($FC922="V",1,-1)*IF($Q922="Fixo",(DM922-INDEX('Curva Forward'!$C$5:$AN$13,MATCH(CONCATENATE(BD_COMERCIAL!$K922," ",BD_COMERCIAL!$L922),'Curva Forward'!$B$5:$B$13,0),MATCH(GK$4,'Curva Forward'!$C$4:$AN$4,0))),DM922)</f>
        <v>0</v>
      </c>
      <c r="GL922" s="200">
        <f>IF(EZ922="",0,CL922*CL$2*IF($FC922="V",1,-1)*IF($Q922="Fixo",(EZ922-INDEX('Curva Forward'!$C$5:$AN$13,MATCH(CONCATENATE(BD_COMERCIAL!$K922," ",BD_COMERCIAL!$L922),'Curva Forward'!$B$5:$B$13,0),MATCH(GL$4,'Curva Forward'!$C$4:$AN$4,0))),EZ922))</f>
        <v>0</v>
      </c>
      <c r="GM922" s="200">
        <f>IF(FA922="",0,CM922*CM$2*IF($FC922="V",1,-1)*IF($Q922="Fixo",(FA922-INDEX('Curva Forward'!$C$5:$AN$13,MATCH(CONCATENATE(BD_COMERCIAL!$K922," ",BD_COMERCIAL!$L922),'Curva Forward'!$B$5:$B$13,0),MATCH(GM$4,'Curva Forward'!$C$4:$AN$4,0))),FA922))</f>
        <v>0</v>
      </c>
      <c r="GN922" s="200">
        <f>IF(FB922="",0,CN922*CN$2*IF($FC922="V",1,-1)*IF($Q922="Fixo",(FB922-INDEX('Curva Forward'!$C$5:$AN$13,MATCH(CONCATENATE(BD_COMERCIAL!$K922," ",BD_COMERCIAL!$L922),'Curva Forward'!$B$5:$B$13,0),MATCH(GN$4,'Curva Forward'!$C$4:$AN$4,0))),FB922))</f>
        <v>0</v>
      </c>
      <c r="GO922" s="201">
        <f t="shared" ca="1" si="287"/>
        <v>0</v>
      </c>
      <c r="GP922" s="201">
        <f t="shared" ca="1" si="288"/>
        <v>0</v>
      </c>
    </row>
    <row r="923" spans="1:198" ht="15" customHeight="1" x14ac:dyDescent="0.25">
      <c r="A923" s="6"/>
      <c r="B923" s="7"/>
      <c r="C923" s="8"/>
      <c r="D923" s="9"/>
      <c r="E923" s="9"/>
      <c r="F923" s="113"/>
      <c r="G923" s="10"/>
      <c r="H923" s="113"/>
      <c r="I923" s="9"/>
      <c r="J923" s="166"/>
      <c r="K923" s="10"/>
      <c r="L923" s="84"/>
      <c r="M923" s="11"/>
      <c r="N923" s="12"/>
      <c r="O923" s="10"/>
      <c r="P923" s="84"/>
      <c r="Q923" s="84"/>
      <c r="R923" s="10"/>
      <c r="S923" s="14"/>
      <c r="T923" s="11"/>
      <c r="U923" s="12"/>
      <c r="V923" s="257" t="str">
        <f ca="1">IF(U923="","",
IF(U923="NA","",
IFERROR(VLOOKUP(EOMONTH(M923,-2)+1,IPCA!$A:$B,2,0),
VLOOKUP(EOMONTH(TODAY(),-2)+1,IPCA!$A:$B,2,0))/
VLOOKUP(EOMONTH(U923,-2)+1,IPCA!$A:$B,2,0)*
P923))</f>
        <v/>
      </c>
      <c r="W923" s="84"/>
      <c r="X923" s="13"/>
      <c r="Y923" s="166"/>
      <c r="AA923" s="108"/>
      <c r="AB923" s="15"/>
      <c r="AM923" s="6"/>
      <c r="AN923" s="15"/>
      <c r="AY923" s="6"/>
      <c r="AZ923" s="15"/>
      <c r="BK923" s="6"/>
      <c r="BL923" s="15"/>
      <c r="BW923" s="6"/>
      <c r="BX923" s="15"/>
      <c r="CI923" s="6"/>
      <c r="CJ923" s="16" t="str">
        <f t="shared" si="277"/>
        <v/>
      </c>
      <c r="CK923" s="16" t="str">
        <f t="shared" si="278"/>
        <v/>
      </c>
      <c r="CL923" s="16" t="str">
        <f t="shared" si="279"/>
        <v/>
      </c>
      <c r="CM923" s="16" t="str">
        <f t="shared" si="280"/>
        <v/>
      </c>
      <c r="CN923" s="16" t="str">
        <f t="shared" si="281"/>
        <v/>
      </c>
      <c r="CO923" s="18"/>
      <c r="CP923" s="15"/>
      <c r="DA923" s="6"/>
      <c r="DB923" s="15"/>
      <c r="DM923" s="6"/>
      <c r="DN923" s="15"/>
      <c r="DY923" s="6"/>
      <c r="DZ923" s="15"/>
      <c r="EK923" s="6"/>
      <c r="EL923" s="15"/>
      <c r="EW923" s="6"/>
      <c r="EX923" s="16" t="str">
        <f t="shared" si="289"/>
        <v/>
      </c>
      <c r="EY923" s="16" t="str">
        <f t="shared" si="290"/>
        <v/>
      </c>
      <c r="EZ923" s="16" t="str">
        <f t="shared" si="291"/>
        <v/>
      </c>
      <c r="FA923" s="16" t="str">
        <f t="shared" si="292"/>
        <v/>
      </c>
      <c r="FB923" s="160" t="str">
        <f t="shared" si="293"/>
        <v/>
      </c>
      <c r="FD923" s="20"/>
      <c r="FE923"/>
      <c r="FH923" s="284">
        <f t="shared" ca="1" si="282"/>
        <v>0</v>
      </c>
      <c r="FI923" s="208">
        <f t="shared" si="283"/>
        <v>0</v>
      </c>
      <c r="FK923">
        <f t="shared" si="284"/>
        <v>0</v>
      </c>
      <c r="FL923" s="201">
        <f t="shared" ca="1" si="285"/>
        <v>0</v>
      </c>
      <c r="FM923" s="201">
        <f t="shared" ca="1" si="286"/>
        <v>0</v>
      </c>
      <c r="FN923" s="200">
        <f>AB923*AB$2*IF($FC923="V",1,-1)*IF($Q923="Fixo",(CP923-INDEX('Curva Forward'!$C$5:$AN$13,MATCH(CONCATENATE(BD_COMERCIAL!$K923," ",BD_COMERCIAL!$L923),'Curva Forward'!$B$5:$B$13,0),MATCH(FN$4,'Curva Forward'!$C$4:$AN$4,0))),CP923)</f>
        <v>0</v>
      </c>
      <c r="FO923" s="200">
        <f>AC923*AC$2*IF($FC923="V",1,-1)*IF($Q923="Fixo",(CQ923-INDEX('Curva Forward'!$C$5:$AN$13,MATCH(CONCATENATE(BD_COMERCIAL!$K923," ",BD_COMERCIAL!$L923),'Curva Forward'!$B$5:$B$13,0),MATCH(FO$4,'Curva Forward'!$C$4:$AN$4,0))),CQ923)</f>
        <v>0</v>
      </c>
      <c r="FP923" s="200">
        <f>AD923*AD$2*IF($FC923="V",1,-1)*IF($Q923="Fixo",(CR923-INDEX('Curva Forward'!$C$5:$AN$13,MATCH(CONCATENATE(BD_COMERCIAL!$K923," ",BD_COMERCIAL!$L923),'Curva Forward'!$B$5:$B$13,0),MATCH(FP$4,'Curva Forward'!$C$4:$AN$4,0))),CR923)</f>
        <v>0</v>
      </c>
      <c r="FQ923" s="200">
        <f>AE923*AE$2*IF($FC923="V",1,-1)*IF($Q923="Fixo",(CS923-INDEX('Curva Forward'!$C$5:$AN$13,MATCH(CONCATENATE(BD_COMERCIAL!$K923," ",BD_COMERCIAL!$L923),'Curva Forward'!$B$5:$B$13,0),MATCH(FQ$4,'Curva Forward'!$C$4:$AN$4,0))),CS923)</f>
        <v>0</v>
      </c>
      <c r="FR923" s="200">
        <f>AF923*AF$2*IF($FC923="V",1,-1)*IF($Q923="Fixo",(CT923-INDEX('Curva Forward'!$C$5:$AN$13,MATCH(CONCATENATE(BD_COMERCIAL!$K923," ",BD_COMERCIAL!$L923),'Curva Forward'!$B$5:$B$13,0),MATCH(FR$4,'Curva Forward'!$C$4:$AN$4,0))),CT923)</f>
        <v>0</v>
      </c>
      <c r="FS923" s="200">
        <f>AG923*AG$2*IF($FC923="V",1,-1)*IF($Q923="Fixo",(CU923-INDEX('Curva Forward'!$C$5:$AN$13,MATCH(CONCATENATE(BD_COMERCIAL!$K923," ",BD_COMERCIAL!$L923),'Curva Forward'!$B$5:$B$13,0),MATCH(FS$4,'Curva Forward'!$C$4:$AN$4,0))),CU923)</f>
        <v>0</v>
      </c>
      <c r="FT923" s="200">
        <f>AH923*AH$2*IF($FC923="V",1,-1)*IF($Q923="Fixo",(CV923-INDEX('Curva Forward'!$C$5:$AN$13,MATCH(CONCATENATE(BD_COMERCIAL!$K923," ",BD_COMERCIAL!$L923),'Curva Forward'!$B$5:$B$13,0),MATCH(FT$4,'Curva Forward'!$C$4:$AN$4,0))),CV923)</f>
        <v>0</v>
      </c>
      <c r="FU923" s="200">
        <f>AI923*AI$2*IF($FC923="V",1,-1)*IF($Q923="Fixo",(CW923-INDEX('Curva Forward'!$C$5:$AN$13,MATCH(CONCATENATE(BD_COMERCIAL!$K923," ",BD_COMERCIAL!$L923),'Curva Forward'!$B$5:$B$13,0),MATCH(FU$4,'Curva Forward'!$C$4:$AN$4,0))),CW923)</f>
        <v>0</v>
      </c>
      <c r="FV923" s="200">
        <f>AJ923*AJ$2*IF($FC923="V",1,-1)*IF($Q923="Fixo",(CX923-INDEX('Curva Forward'!$C$5:$AN$13,MATCH(CONCATENATE(BD_COMERCIAL!$K923," ",BD_COMERCIAL!$L923),'Curva Forward'!$B$5:$B$13,0),MATCH(FV$4,'Curva Forward'!$C$4:$AN$4,0))),CX923)</f>
        <v>0</v>
      </c>
      <c r="FW923" s="200">
        <f>AK923*AK$2*IF($FC923="V",1,-1)*IF($Q923="Fixo",(CY923-INDEX('Curva Forward'!$C$5:$AN$13,MATCH(CONCATENATE(BD_COMERCIAL!$K923," ",BD_COMERCIAL!$L923),'Curva Forward'!$B$5:$B$13,0),MATCH(FW$4,'Curva Forward'!$C$4:$AN$4,0))),CY923)</f>
        <v>0</v>
      </c>
      <c r="FX923" s="200">
        <f>AL923*AL$2*IF($FC923="V",1,-1)*IF($Q923="Fixo",(CZ923-INDEX('Curva Forward'!$C$5:$AN$13,MATCH(CONCATENATE(BD_COMERCIAL!$K923," ",BD_COMERCIAL!$L923),'Curva Forward'!$B$5:$B$13,0),MATCH(FX$4,'Curva Forward'!$C$4:$AN$4,0))),CZ923)</f>
        <v>0</v>
      </c>
      <c r="FY923" s="200">
        <f>AM923*AM$2*IF($FC923="V",1,-1)*IF($Q923="Fixo",(DA923-INDEX('Curva Forward'!$C$5:$AN$13,MATCH(CONCATENATE(BD_COMERCIAL!$K923," ",BD_COMERCIAL!$L923),'Curva Forward'!$B$5:$B$13,0),MATCH(FY$4,'Curva Forward'!$C$4:$AN$4,0))),DA923)</f>
        <v>0</v>
      </c>
      <c r="FZ923" s="200">
        <f>AN923*AN$2*IF($FC923="V",1,-1)*IF($Q923="Fixo",(DB923-INDEX('Curva Forward'!$C$5:$AN$13,MATCH(CONCATENATE(BD_COMERCIAL!$K923," ",BD_COMERCIAL!$L923),'Curva Forward'!$B$5:$B$13,0),MATCH(FZ$4,'Curva Forward'!$C$4:$AN$4,0))),DB923)</f>
        <v>0</v>
      </c>
      <c r="GA923" s="200">
        <f>AO923*AO$2*IF($FC923="V",1,-1)*IF($Q923="Fixo",(DC923-INDEX('Curva Forward'!$C$5:$AN$13,MATCH(CONCATENATE(BD_COMERCIAL!$K923," ",BD_COMERCIAL!$L923),'Curva Forward'!$B$5:$B$13,0),MATCH(GA$4,'Curva Forward'!$C$4:$AN$4,0))),DC923)</f>
        <v>0</v>
      </c>
      <c r="GB923" s="200">
        <f>AP923*AP$2*IF($FC923="V",1,-1)*IF($Q923="Fixo",(DD923-INDEX('Curva Forward'!$C$5:$AN$13,MATCH(CONCATENATE(BD_COMERCIAL!$K923," ",BD_COMERCIAL!$L923),'Curva Forward'!$B$5:$B$13,0),MATCH(GB$4,'Curva Forward'!$C$4:$AN$4,0))),DD923)</f>
        <v>0</v>
      </c>
      <c r="GC923" s="200">
        <f>AQ923*AQ$2*IF($FC923="V",1,-1)*IF($Q923="Fixo",(DE923-INDEX('Curva Forward'!$C$5:$AN$13,MATCH(CONCATENATE(BD_COMERCIAL!$K923," ",BD_COMERCIAL!$L923),'Curva Forward'!$B$5:$B$13,0),MATCH(GC$4,'Curva Forward'!$C$4:$AN$4,0))),DE923)</f>
        <v>0</v>
      </c>
      <c r="GD923" s="200">
        <f>AR923*AR$2*IF($FC923="V",1,-1)*IF($Q923="Fixo",(DF923-INDEX('Curva Forward'!$C$5:$AN$13,MATCH(CONCATENATE(BD_COMERCIAL!$K923," ",BD_COMERCIAL!$L923),'Curva Forward'!$B$5:$B$13,0),MATCH(GD$4,'Curva Forward'!$C$4:$AN$4,0))),DF923)</f>
        <v>0</v>
      </c>
      <c r="GE923" s="200">
        <f>AS923*AS$2*IF($FC923="V",1,-1)*IF($Q923="Fixo",(DG923-INDEX('Curva Forward'!$C$5:$AN$13,MATCH(CONCATENATE(BD_COMERCIAL!$K923," ",BD_COMERCIAL!$L923),'Curva Forward'!$B$5:$B$13,0),MATCH(GE$4,'Curva Forward'!$C$4:$AN$4,0))),DG923)</f>
        <v>0</v>
      </c>
      <c r="GF923" s="200">
        <f>AT923*AT$2*IF($FC923="V",1,-1)*IF($Q923="Fixo",(DH923-INDEX('Curva Forward'!$C$5:$AN$13,MATCH(CONCATENATE(BD_COMERCIAL!$K923," ",BD_COMERCIAL!$L923),'Curva Forward'!$B$5:$B$13,0),MATCH(GF$4,'Curva Forward'!$C$4:$AN$4,0))),DH923)</f>
        <v>0</v>
      </c>
      <c r="GG923" s="200">
        <f>AU923*AU$2*IF($FC923="V",1,-1)*IF($Q923="Fixo",(DI923-INDEX('Curva Forward'!$C$5:$AN$13,MATCH(CONCATENATE(BD_COMERCIAL!$K923," ",BD_COMERCIAL!$L923),'Curva Forward'!$B$5:$B$13,0),MATCH(GG$4,'Curva Forward'!$C$4:$AN$4,0))),DI923)</f>
        <v>0</v>
      </c>
      <c r="GH923" s="200">
        <f>AV923*AV$2*IF($FC923="V",1,-1)*IF($Q923="Fixo",(DJ923-INDEX('Curva Forward'!$C$5:$AN$13,MATCH(CONCATENATE(BD_COMERCIAL!$K923," ",BD_COMERCIAL!$L923),'Curva Forward'!$B$5:$B$13,0),MATCH(GH$4,'Curva Forward'!$C$4:$AN$4,0))),DJ923)</f>
        <v>0</v>
      </c>
      <c r="GI923" s="200">
        <f>AW923*AW$2*IF($FC923="V",1,-1)*IF($Q923="Fixo",(DK923-INDEX('Curva Forward'!$C$5:$AN$13,MATCH(CONCATENATE(BD_COMERCIAL!$K923," ",BD_COMERCIAL!$L923),'Curva Forward'!$B$5:$B$13,0),MATCH(GI$4,'Curva Forward'!$C$4:$AN$4,0))),DK923)</f>
        <v>0</v>
      </c>
      <c r="GJ923" s="200">
        <f>AX923*AX$2*IF($FC923="V",1,-1)*IF($Q923="Fixo",(DL923-INDEX('Curva Forward'!$C$5:$AN$13,MATCH(CONCATENATE(BD_COMERCIAL!$K923," ",BD_COMERCIAL!$L923),'Curva Forward'!$B$5:$B$13,0),MATCH(GJ$4,'Curva Forward'!$C$4:$AN$4,0))),DL923)</f>
        <v>0</v>
      </c>
      <c r="GK923" s="200">
        <f>AY923*AY$2*IF($FC923="V",1,-1)*IF($Q923="Fixo",(DM923-INDEX('Curva Forward'!$C$5:$AN$13,MATCH(CONCATENATE(BD_COMERCIAL!$K923," ",BD_COMERCIAL!$L923),'Curva Forward'!$B$5:$B$13,0),MATCH(GK$4,'Curva Forward'!$C$4:$AN$4,0))),DM923)</f>
        <v>0</v>
      </c>
      <c r="GL923" s="200">
        <f>IF(EZ923="",0,CL923*CL$2*IF($FC923="V",1,-1)*IF($Q923="Fixo",(EZ923-INDEX('Curva Forward'!$C$5:$AN$13,MATCH(CONCATENATE(BD_COMERCIAL!$K923," ",BD_COMERCIAL!$L923),'Curva Forward'!$B$5:$B$13,0),MATCH(GL$4,'Curva Forward'!$C$4:$AN$4,0))),EZ923))</f>
        <v>0</v>
      </c>
      <c r="GM923" s="200">
        <f>IF(FA923="",0,CM923*CM$2*IF($FC923="V",1,-1)*IF($Q923="Fixo",(FA923-INDEX('Curva Forward'!$C$5:$AN$13,MATCH(CONCATENATE(BD_COMERCIAL!$K923," ",BD_COMERCIAL!$L923),'Curva Forward'!$B$5:$B$13,0),MATCH(GM$4,'Curva Forward'!$C$4:$AN$4,0))),FA923))</f>
        <v>0</v>
      </c>
      <c r="GN923" s="200">
        <f>IF(FB923="",0,CN923*CN$2*IF($FC923="V",1,-1)*IF($Q923="Fixo",(FB923-INDEX('Curva Forward'!$C$5:$AN$13,MATCH(CONCATENATE(BD_COMERCIAL!$K923," ",BD_COMERCIAL!$L923),'Curva Forward'!$B$5:$B$13,0),MATCH(GN$4,'Curva Forward'!$C$4:$AN$4,0))),FB923))</f>
        <v>0</v>
      </c>
      <c r="GO923" s="201">
        <f t="shared" ca="1" si="287"/>
        <v>0</v>
      </c>
      <c r="GP923" s="201">
        <f t="shared" ca="1" si="288"/>
        <v>0</v>
      </c>
    </row>
    <row r="924" spans="1:198" ht="15" customHeight="1" x14ac:dyDescent="0.25">
      <c r="A924" s="6"/>
      <c r="B924" s="7"/>
      <c r="C924" s="8"/>
      <c r="D924" s="9"/>
      <c r="E924" s="9"/>
      <c r="F924" s="113"/>
      <c r="G924" s="10"/>
      <c r="H924" s="113"/>
      <c r="I924" s="9"/>
      <c r="J924" s="166"/>
      <c r="K924" s="10"/>
      <c r="L924" s="84"/>
      <c r="M924" s="11"/>
      <c r="N924" s="12"/>
      <c r="O924" s="10"/>
      <c r="P924" s="84"/>
      <c r="Q924" s="84"/>
      <c r="R924" s="10"/>
      <c r="S924" s="14"/>
      <c r="T924" s="11"/>
      <c r="U924" s="12"/>
      <c r="V924" s="257" t="str">
        <f ca="1">IF(U924="","",
IF(U924="NA","",
IFERROR(VLOOKUP(EOMONTH(M924,-2)+1,IPCA!$A:$B,2,0),
VLOOKUP(EOMONTH(TODAY(),-2)+1,IPCA!$A:$B,2,0))/
VLOOKUP(EOMONTH(U924,-2)+1,IPCA!$A:$B,2,0)*
P924))</f>
        <v/>
      </c>
      <c r="W924" s="84"/>
      <c r="X924" s="13"/>
      <c r="Y924" s="166"/>
      <c r="AA924" s="108"/>
      <c r="AB924" s="15"/>
      <c r="AM924" s="6"/>
      <c r="AN924" s="15"/>
      <c r="AY924" s="6"/>
      <c r="AZ924" s="15"/>
      <c r="BK924" s="6"/>
      <c r="BL924" s="15"/>
      <c r="BW924" s="6"/>
      <c r="BX924" s="15"/>
      <c r="CI924" s="6"/>
      <c r="CJ924" s="16" t="str">
        <f t="shared" si="277"/>
        <v/>
      </c>
      <c r="CK924" s="16" t="str">
        <f t="shared" si="278"/>
        <v/>
      </c>
      <c r="CL924" s="16" t="str">
        <f t="shared" si="279"/>
        <v/>
      </c>
      <c r="CM924" s="16" t="str">
        <f t="shared" si="280"/>
        <v/>
      </c>
      <c r="CN924" s="16" t="str">
        <f t="shared" si="281"/>
        <v/>
      </c>
      <c r="CO924" s="18"/>
      <c r="CP924" s="15"/>
      <c r="DA924" s="6"/>
      <c r="DB924" s="15"/>
      <c r="DM924" s="6"/>
      <c r="DN924" s="15"/>
      <c r="DY924" s="6"/>
      <c r="DZ924" s="15"/>
      <c r="EK924" s="6"/>
      <c r="EL924" s="15"/>
      <c r="EW924" s="6"/>
      <c r="EX924" s="16" t="str">
        <f t="shared" si="289"/>
        <v/>
      </c>
      <c r="EY924" s="16" t="str">
        <f t="shared" si="290"/>
        <v/>
      </c>
      <c r="EZ924" s="16" t="str">
        <f t="shared" si="291"/>
        <v/>
      </c>
      <c r="FA924" s="16" t="str">
        <f t="shared" si="292"/>
        <v/>
      </c>
      <c r="FB924" s="160" t="str">
        <f t="shared" si="293"/>
        <v/>
      </c>
      <c r="FD924" s="20"/>
      <c r="FE924"/>
      <c r="FH924" s="284">
        <f t="shared" ca="1" si="282"/>
        <v>0</v>
      </c>
      <c r="FI924" s="208">
        <f t="shared" si="283"/>
        <v>0</v>
      </c>
      <c r="FK924">
        <f t="shared" si="284"/>
        <v>0</v>
      </c>
      <c r="FL924" s="201">
        <f t="shared" ca="1" si="285"/>
        <v>0</v>
      </c>
      <c r="FM924" s="201">
        <f t="shared" ca="1" si="286"/>
        <v>0</v>
      </c>
      <c r="FN924" s="200">
        <f>AB924*AB$2*IF($FC924="V",1,-1)*IF($Q924="Fixo",(CP924-INDEX('Curva Forward'!$C$5:$AN$13,MATCH(CONCATENATE(BD_COMERCIAL!$K924," ",BD_COMERCIAL!$L924),'Curva Forward'!$B$5:$B$13,0),MATCH(FN$4,'Curva Forward'!$C$4:$AN$4,0))),CP924)</f>
        <v>0</v>
      </c>
      <c r="FO924" s="200">
        <f>AC924*AC$2*IF($FC924="V",1,-1)*IF($Q924="Fixo",(CQ924-INDEX('Curva Forward'!$C$5:$AN$13,MATCH(CONCATENATE(BD_COMERCIAL!$K924," ",BD_COMERCIAL!$L924),'Curva Forward'!$B$5:$B$13,0),MATCH(FO$4,'Curva Forward'!$C$4:$AN$4,0))),CQ924)</f>
        <v>0</v>
      </c>
      <c r="FP924" s="200">
        <f>AD924*AD$2*IF($FC924="V",1,-1)*IF($Q924="Fixo",(CR924-INDEX('Curva Forward'!$C$5:$AN$13,MATCH(CONCATENATE(BD_COMERCIAL!$K924," ",BD_COMERCIAL!$L924),'Curva Forward'!$B$5:$B$13,0),MATCH(FP$4,'Curva Forward'!$C$4:$AN$4,0))),CR924)</f>
        <v>0</v>
      </c>
      <c r="FQ924" s="200">
        <f>AE924*AE$2*IF($FC924="V",1,-1)*IF($Q924="Fixo",(CS924-INDEX('Curva Forward'!$C$5:$AN$13,MATCH(CONCATENATE(BD_COMERCIAL!$K924," ",BD_COMERCIAL!$L924),'Curva Forward'!$B$5:$B$13,0),MATCH(FQ$4,'Curva Forward'!$C$4:$AN$4,0))),CS924)</f>
        <v>0</v>
      </c>
      <c r="FR924" s="200">
        <f>AF924*AF$2*IF($FC924="V",1,-1)*IF($Q924="Fixo",(CT924-INDEX('Curva Forward'!$C$5:$AN$13,MATCH(CONCATENATE(BD_COMERCIAL!$K924," ",BD_COMERCIAL!$L924),'Curva Forward'!$B$5:$B$13,0),MATCH(FR$4,'Curva Forward'!$C$4:$AN$4,0))),CT924)</f>
        <v>0</v>
      </c>
      <c r="FS924" s="200">
        <f>AG924*AG$2*IF($FC924="V",1,-1)*IF($Q924="Fixo",(CU924-INDEX('Curva Forward'!$C$5:$AN$13,MATCH(CONCATENATE(BD_COMERCIAL!$K924," ",BD_COMERCIAL!$L924),'Curva Forward'!$B$5:$B$13,0),MATCH(FS$4,'Curva Forward'!$C$4:$AN$4,0))),CU924)</f>
        <v>0</v>
      </c>
      <c r="FT924" s="200">
        <f>AH924*AH$2*IF($FC924="V",1,-1)*IF($Q924="Fixo",(CV924-INDEX('Curva Forward'!$C$5:$AN$13,MATCH(CONCATENATE(BD_COMERCIAL!$K924," ",BD_COMERCIAL!$L924),'Curva Forward'!$B$5:$B$13,0),MATCH(FT$4,'Curva Forward'!$C$4:$AN$4,0))),CV924)</f>
        <v>0</v>
      </c>
      <c r="FU924" s="200">
        <f>AI924*AI$2*IF($FC924="V",1,-1)*IF($Q924="Fixo",(CW924-INDEX('Curva Forward'!$C$5:$AN$13,MATCH(CONCATENATE(BD_COMERCIAL!$K924," ",BD_COMERCIAL!$L924),'Curva Forward'!$B$5:$B$13,0),MATCH(FU$4,'Curva Forward'!$C$4:$AN$4,0))),CW924)</f>
        <v>0</v>
      </c>
      <c r="FV924" s="200">
        <f>AJ924*AJ$2*IF($FC924="V",1,-1)*IF($Q924="Fixo",(CX924-INDEX('Curva Forward'!$C$5:$AN$13,MATCH(CONCATENATE(BD_COMERCIAL!$K924," ",BD_COMERCIAL!$L924),'Curva Forward'!$B$5:$B$13,0),MATCH(FV$4,'Curva Forward'!$C$4:$AN$4,0))),CX924)</f>
        <v>0</v>
      </c>
      <c r="FW924" s="200">
        <f>AK924*AK$2*IF($FC924="V",1,-1)*IF($Q924="Fixo",(CY924-INDEX('Curva Forward'!$C$5:$AN$13,MATCH(CONCATENATE(BD_COMERCIAL!$K924," ",BD_COMERCIAL!$L924),'Curva Forward'!$B$5:$B$13,0),MATCH(FW$4,'Curva Forward'!$C$4:$AN$4,0))),CY924)</f>
        <v>0</v>
      </c>
      <c r="FX924" s="200">
        <f>AL924*AL$2*IF($FC924="V",1,-1)*IF($Q924="Fixo",(CZ924-INDEX('Curva Forward'!$C$5:$AN$13,MATCH(CONCATENATE(BD_COMERCIAL!$K924," ",BD_COMERCIAL!$L924),'Curva Forward'!$B$5:$B$13,0),MATCH(FX$4,'Curva Forward'!$C$4:$AN$4,0))),CZ924)</f>
        <v>0</v>
      </c>
      <c r="FY924" s="200">
        <f>AM924*AM$2*IF($FC924="V",1,-1)*IF($Q924="Fixo",(DA924-INDEX('Curva Forward'!$C$5:$AN$13,MATCH(CONCATENATE(BD_COMERCIAL!$K924," ",BD_COMERCIAL!$L924),'Curva Forward'!$B$5:$B$13,0),MATCH(FY$4,'Curva Forward'!$C$4:$AN$4,0))),DA924)</f>
        <v>0</v>
      </c>
      <c r="FZ924" s="200">
        <f>AN924*AN$2*IF($FC924="V",1,-1)*IF($Q924="Fixo",(DB924-INDEX('Curva Forward'!$C$5:$AN$13,MATCH(CONCATENATE(BD_COMERCIAL!$K924," ",BD_COMERCIAL!$L924),'Curva Forward'!$B$5:$B$13,0),MATCH(FZ$4,'Curva Forward'!$C$4:$AN$4,0))),DB924)</f>
        <v>0</v>
      </c>
      <c r="GA924" s="200">
        <f>AO924*AO$2*IF($FC924="V",1,-1)*IF($Q924="Fixo",(DC924-INDEX('Curva Forward'!$C$5:$AN$13,MATCH(CONCATENATE(BD_COMERCIAL!$K924," ",BD_COMERCIAL!$L924),'Curva Forward'!$B$5:$B$13,0),MATCH(GA$4,'Curva Forward'!$C$4:$AN$4,0))),DC924)</f>
        <v>0</v>
      </c>
      <c r="GB924" s="200">
        <f>AP924*AP$2*IF($FC924="V",1,-1)*IF($Q924="Fixo",(DD924-INDEX('Curva Forward'!$C$5:$AN$13,MATCH(CONCATENATE(BD_COMERCIAL!$K924," ",BD_COMERCIAL!$L924),'Curva Forward'!$B$5:$B$13,0),MATCH(GB$4,'Curva Forward'!$C$4:$AN$4,0))),DD924)</f>
        <v>0</v>
      </c>
      <c r="GC924" s="200">
        <f>AQ924*AQ$2*IF($FC924="V",1,-1)*IF($Q924="Fixo",(DE924-INDEX('Curva Forward'!$C$5:$AN$13,MATCH(CONCATENATE(BD_COMERCIAL!$K924," ",BD_COMERCIAL!$L924),'Curva Forward'!$B$5:$B$13,0),MATCH(GC$4,'Curva Forward'!$C$4:$AN$4,0))),DE924)</f>
        <v>0</v>
      </c>
      <c r="GD924" s="200">
        <f>AR924*AR$2*IF($FC924="V",1,-1)*IF($Q924="Fixo",(DF924-INDEX('Curva Forward'!$C$5:$AN$13,MATCH(CONCATENATE(BD_COMERCIAL!$K924," ",BD_COMERCIAL!$L924),'Curva Forward'!$B$5:$B$13,0),MATCH(GD$4,'Curva Forward'!$C$4:$AN$4,0))),DF924)</f>
        <v>0</v>
      </c>
      <c r="GE924" s="200">
        <f>AS924*AS$2*IF($FC924="V",1,-1)*IF($Q924="Fixo",(DG924-INDEX('Curva Forward'!$C$5:$AN$13,MATCH(CONCATENATE(BD_COMERCIAL!$K924," ",BD_COMERCIAL!$L924),'Curva Forward'!$B$5:$B$13,0),MATCH(GE$4,'Curva Forward'!$C$4:$AN$4,0))),DG924)</f>
        <v>0</v>
      </c>
      <c r="GF924" s="200">
        <f>AT924*AT$2*IF($FC924="V",1,-1)*IF($Q924="Fixo",(DH924-INDEX('Curva Forward'!$C$5:$AN$13,MATCH(CONCATENATE(BD_COMERCIAL!$K924," ",BD_COMERCIAL!$L924),'Curva Forward'!$B$5:$B$13,0),MATCH(GF$4,'Curva Forward'!$C$4:$AN$4,0))),DH924)</f>
        <v>0</v>
      </c>
      <c r="GG924" s="200">
        <f>AU924*AU$2*IF($FC924="V",1,-1)*IF($Q924="Fixo",(DI924-INDEX('Curva Forward'!$C$5:$AN$13,MATCH(CONCATENATE(BD_COMERCIAL!$K924," ",BD_COMERCIAL!$L924),'Curva Forward'!$B$5:$B$13,0),MATCH(GG$4,'Curva Forward'!$C$4:$AN$4,0))),DI924)</f>
        <v>0</v>
      </c>
      <c r="GH924" s="200">
        <f>AV924*AV$2*IF($FC924="V",1,-1)*IF($Q924="Fixo",(DJ924-INDEX('Curva Forward'!$C$5:$AN$13,MATCH(CONCATENATE(BD_COMERCIAL!$K924," ",BD_COMERCIAL!$L924),'Curva Forward'!$B$5:$B$13,0),MATCH(GH$4,'Curva Forward'!$C$4:$AN$4,0))),DJ924)</f>
        <v>0</v>
      </c>
      <c r="GI924" s="200">
        <f>AW924*AW$2*IF($FC924="V",1,-1)*IF($Q924="Fixo",(DK924-INDEX('Curva Forward'!$C$5:$AN$13,MATCH(CONCATENATE(BD_COMERCIAL!$K924," ",BD_COMERCIAL!$L924),'Curva Forward'!$B$5:$B$13,0),MATCH(GI$4,'Curva Forward'!$C$4:$AN$4,0))),DK924)</f>
        <v>0</v>
      </c>
      <c r="GJ924" s="200">
        <f>AX924*AX$2*IF($FC924="V",1,-1)*IF($Q924="Fixo",(DL924-INDEX('Curva Forward'!$C$5:$AN$13,MATCH(CONCATENATE(BD_COMERCIAL!$K924," ",BD_COMERCIAL!$L924),'Curva Forward'!$B$5:$B$13,0),MATCH(GJ$4,'Curva Forward'!$C$4:$AN$4,0))),DL924)</f>
        <v>0</v>
      </c>
      <c r="GK924" s="200">
        <f>AY924*AY$2*IF($FC924="V",1,-1)*IF($Q924="Fixo",(DM924-INDEX('Curva Forward'!$C$5:$AN$13,MATCH(CONCATENATE(BD_COMERCIAL!$K924," ",BD_COMERCIAL!$L924),'Curva Forward'!$B$5:$B$13,0),MATCH(GK$4,'Curva Forward'!$C$4:$AN$4,0))),DM924)</f>
        <v>0</v>
      </c>
      <c r="GL924" s="200">
        <f>IF(EZ924="",0,CL924*CL$2*IF($FC924="V",1,-1)*IF($Q924="Fixo",(EZ924-INDEX('Curva Forward'!$C$5:$AN$13,MATCH(CONCATENATE(BD_COMERCIAL!$K924," ",BD_COMERCIAL!$L924),'Curva Forward'!$B$5:$B$13,0),MATCH(GL$4,'Curva Forward'!$C$4:$AN$4,0))),EZ924))</f>
        <v>0</v>
      </c>
      <c r="GM924" s="200">
        <f>IF(FA924="",0,CM924*CM$2*IF($FC924="V",1,-1)*IF($Q924="Fixo",(FA924-INDEX('Curva Forward'!$C$5:$AN$13,MATCH(CONCATENATE(BD_COMERCIAL!$K924," ",BD_COMERCIAL!$L924),'Curva Forward'!$B$5:$B$13,0),MATCH(GM$4,'Curva Forward'!$C$4:$AN$4,0))),FA924))</f>
        <v>0</v>
      </c>
      <c r="GN924" s="200">
        <f>IF(FB924="",0,CN924*CN$2*IF($FC924="V",1,-1)*IF($Q924="Fixo",(FB924-INDEX('Curva Forward'!$C$5:$AN$13,MATCH(CONCATENATE(BD_COMERCIAL!$K924," ",BD_COMERCIAL!$L924),'Curva Forward'!$B$5:$B$13,0),MATCH(GN$4,'Curva Forward'!$C$4:$AN$4,0))),FB924))</f>
        <v>0</v>
      </c>
      <c r="GO924" s="201">
        <f t="shared" ca="1" si="287"/>
        <v>0</v>
      </c>
      <c r="GP924" s="201">
        <f t="shared" ca="1" si="288"/>
        <v>0</v>
      </c>
    </row>
    <row r="925" spans="1:198" ht="15" customHeight="1" x14ac:dyDescent="0.25">
      <c r="A925" s="6"/>
      <c r="B925" s="7"/>
      <c r="C925" s="8"/>
      <c r="D925" s="9"/>
      <c r="E925" s="9"/>
      <c r="F925" s="113"/>
      <c r="G925" s="10"/>
      <c r="H925" s="113"/>
      <c r="I925" s="9"/>
      <c r="J925" s="166"/>
      <c r="K925" s="10"/>
      <c r="L925" s="84"/>
      <c r="M925" s="11"/>
      <c r="N925" s="12"/>
      <c r="O925" s="10"/>
      <c r="P925" s="84"/>
      <c r="Q925" s="84"/>
      <c r="R925" s="10"/>
      <c r="S925" s="14"/>
      <c r="T925" s="11"/>
      <c r="U925" s="12"/>
      <c r="V925" s="257" t="str">
        <f ca="1">IF(U925="","",
IF(U925="NA","",
IFERROR(VLOOKUP(EOMONTH(M925,-2)+1,IPCA!$A:$B,2,0),
VLOOKUP(EOMONTH(TODAY(),-2)+1,IPCA!$A:$B,2,0))/
VLOOKUP(EOMONTH(U925,-2)+1,IPCA!$A:$B,2,0)*
P925))</f>
        <v/>
      </c>
      <c r="W925" s="84"/>
      <c r="X925" s="13"/>
      <c r="Y925" s="166"/>
      <c r="AA925" s="108"/>
      <c r="AB925" s="15"/>
      <c r="AM925" s="6"/>
      <c r="AN925" s="15"/>
      <c r="AY925" s="6"/>
      <c r="AZ925" s="15"/>
      <c r="BK925" s="6"/>
      <c r="BL925" s="15"/>
      <c r="BW925" s="6"/>
      <c r="BX925" s="15"/>
      <c r="CI925" s="6"/>
      <c r="CJ925" s="16" t="str">
        <f t="shared" si="277"/>
        <v/>
      </c>
      <c r="CK925" s="16" t="str">
        <f t="shared" si="278"/>
        <v/>
      </c>
      <c r="CL925" s="16" t="str">
        <f t="shared" si="279"/>
        <v/>
      </c>
      <c r="CM925" s="16" t="str">
        <f t="shared" si="280"/>
        <v/>
      </c>
      <c r="CN925" s="16" t="str">
        <f t="shared" si="281"/>
        <v/>
      </c>
      <c r="CO925" s="18"/>
      <c r="CP925" s="15"/>
      <c r="DA925" s="6"/>
      <c r="DB925" s="15"/>
      <c r="DM925" s="6"/>
      <c r="DN925" s="15"/>
      <c r="DY925" s="6"/>
      <c r="DZ925" s="15"/>
      <c r="EK925" s="6"/>
      <c r="EL925" s="15"/>
      <c r="EW925" s="6"/>
      <c r="EX925" s="16" t="str">
        <f t="shared" si="289"/>
        <v/>
      </c>
      <c r="EY925" s="16" t="str">
        <f t="shared" si="290"/>
        <v/>
      </c>
      <c r="EZ925" s="16" t="str">
        <f t="shared" si="291"/>
        <v/>
      </c>
      <c r="FA925" s="16" t="str">
        <f t="shared" si="292"/>
        <v/>
      </c>
      <c r="FB925" s="160" t="str">
        <f t="shared" si="293"/>
        <v/>
      </c>
      <c r="FD925" s="20"/>
      <c r="FE925"/>
      <c r="FH925" s="284">
        <f t="shared" ca="1" si="282"/>
        <v>0</v>
      </c>
      <c r="FI925" s="208">
        <f t="shared" si="283"/>
        <v>0</v>
      </c>
      <c r="FK925">
        <f t="shared" si="284"/>
        <v>0</v>
      </c>
      <c r="FL925" s="201">
        <f t="shared" ca="1" si="285"/>
        <v>0</v>
      </c>
      <c r="FM925" s="201">
        <f t="shared" ca="1" si="286"/>
        <v>0</v>
      </c>
      <c r="FN925" s="200">
        <f>AB925*AB$2*IF($FC925="V",1,-1)*IF($Q925="Fixo",(CP925-INDEX('Curva Forward'!$C$5:$AN$13,MATCH(CONCATENATE(BD_COMERCIAL!$K925," ",BD_COMERCIAL!$L925),'Curva Forward'!$B$5:$B$13,0),MATCH(FN$4,'Curva Forward'!$C$4:$AN$4,0))),CP925)</f>
        <v>0</v>
      </c>
      <c r="FO925" s="200">
        <f>AC925*AC$2*IF($FC925="V",1,-1)*IF($Q925="Fixo",(CQ925-INDEX('Curva Forward'!$C$5:$AN$13,MATCH(CONCATENATE(BD_COMERCIAL!$K925," ",BD_COMERCIAL!$L925),'Curva Forward'!$B$5:$B$13,0),MATCH(FO$4,'Curva Forward'!$C$4:$AN$4,0))),CQ925)</f>
        <v>0</v>
      </c>
      <c r="FP925" s="200">
        <f>AD925*AD$2*IF($FC925="V",1,-1)*IF($Q925="Fixo",(CR925-INDEX('Curva Forward'!$C$5:$AN$13,MATCH(CONCATENATE(BD_COMERCIAL!$K925," ",BD_COMERCIAL!$L925),'Curva Forward'!$B$5:$B$13,0),MATCH(FP$4,'Curva Forward'!$C$4:$AN$4,0))),CR925)</f>
        <v>0</v>
      </c>
      <c r="FQ925" s="200">
        <f>AE925*AE$2*IF($FC925="V",1,-1)*IF($Q925="Fixo",(CS925-INDEX('Curva Forward'!$C$5:$AN$13,MATCH(CONCATENATE(BD_COMERCIAL!$K925," ",BD_COMERCIAL!$L925),'Curva Forward'!$B$5:$B$13,0),MATCH(FQ$4,'Curva Forward'!$C$4:$AN$4,0))),CS925)</f>
        <v>0</v>
      </c>
      <c r="FR925" s="200">
        <f>AF925*AF$2*IF($FC925="V",1,-1)*IF($Q925="Fixo",(CT925-INDEX('Curva Forward'!$C$5:$AN$13,MATCH(CONCATENATE(BD_COMERCIAL!$K925," ",BD_COMERCIAL!$L925),'Curva Forward'!$B$5:$B$13,0),MATCH(FR$4,'Curva Forward'!$C$4:$AN$4,0))),CT925)</f>
        <v>0</v>
      </c>
      <c r="FS925" s="200">
        <f>AG925*AG$2*IF($FC925="V",1,-1)*IF($Q925="Fixo",(CU925-INDEX('Curva Forward'!$C$5:$AN$13,MATCH(CONCATENATE(BD_COMERCIAL!$K925," ",BD_COMERCIAL!$L925),'Curva Forward'!$B$5:$B$13,0),MATCH(FS$4,'Curva Forward'!$C$4:$AN$4,0))),CU925)</f>
        <v>0</v>
      </c>
      <c r="FT925" s="200">
        <f>AH925*AH$2*IF($FC925="V",1,-1)*IF($Q925="Fixo",(CV925-INDEX('Curva Forward'!$C$5:$AN$13,MATCH(CONCATENATE(BD_COMERCIAL!$K925," ",BD_COMERCIAL!$L925),'Curva Forward'!$B$5:$B$13,0),MATCH(FT$4,'Curva Forward'!$C$4:$AN$4,0))),CV925)</f>
        <v>0</v>
      </c>
      <c r="FU925" s="200">
        <f>AI925*AI$2*IF($FC925="V",1,-1)*IF($Q925="Fixo",(CW925-INDEX('Curva Forward'!$C$5:$AN$13,MATCH(CONCATENATE(BD_COMERCIAL!$K925," ",BD_COMERCIAL!$L925),'Curva Forward'!$B$5:$B$13,0),MATCH(FU$4,'Curva Forward'!$C$4:$AN$4,0))),CW925)</f>
        <v>0</v>
      </c>
      <c r="FV925" s="200">
        <f>AJ925*AJ$2*IF($FC925="V",1,-1)*IF($Q925="Fixo",(CX925-INDEX('Curva Forward'!$C$5:$AN$13,MATCH(CONCATENATE(BD_COMERCIAL!$K925," ",BD_COMERCIAL!$L925),'Curva Forward'!$B$5:$B$13,0),MATCH(FV$4,'Curva Forward'!$C$4:$AN$4,0))),CX925)</f>
        <v>0</v>
      </c>
      <c r="FW925" s="200">
        <f>AK925*AK$2*IF($FC925="V",1,-1)*IF($Q925="Fixo",(CY925-INDEX('Curva Forward'!$C$5:$AN$13,MATCH(CONCATENATE(BD_COMERCIAL!$K925," ",BD_COMERCIAL!$L925),'Curva Forward'!$B$5:$B$13,0),MATCH(FW$4,'Curva Forward'!$C$4:$AN$4,0))),CY925)</f>
        <v>0</v>
      </c>
      <c r="FX925" s="200">
        <f>AL925*AL$2*IF($FC925="V",1,-1)*IF($Q925="Fixo",(CZ925-INDEX('Curva Forward'!$C$5:$AN$13,MATCH(CONCATENATE(BD_COMERCIAL!$K925," ",BD_COMERCIAL!$L925),'Curva Forward'!$B$5:$B$13,0),MATCH(FX$4,'Curva Forward'!$C$4:$AN$4,0))),CZ925)</f>
        <v>0</v>
      </c>
      <c r="FY925" s="200">
        <f>AM925*AM$2*IF($FC925="V",1,-1)*IF($Q925="Fixo",(DA925-INDEX('Curva Forward'!$C$5:$AN$13,MATCH(CONCATENATE(BD_COMERCIAL!$K925," ",BD_COMERCIAL!$L925),'Curva Forward'!$B$5:$B$13,0),MATCH(FY$4,'Curva Forward'!$C$4:$AN$4,0))),DA925)</f>
        <v>0</v>
      </c>
      <c r="FZ925" s="200">
        <f>AN925*AN$2*IF($FC925="V",1,-1)*IF($Q925="Fixo",(DB925-INDEX('Curva Forward'!$C$5:$AN$13,MATCH(CONCATENATE(BD_COMERCIAL!$K925," ",BD_COMERCIAL!$L925),'Curva Forward'!$B$5:$B$13,0),MATCH(FZ$4,'Curva Forward'!$C$4:$AN$4,0))),DB925)</f>
        <v>0</v>
      </c>
      <c r="GA925" s="200">
        <f>AO925*AO$2*IF($FC925="V",1,-1)*IF($Q925="Fixo",(DC925-INDEX('Curva Forward'!$C$5:$AN$13,MATCH(CONCATENATE(BD_COMERCIAL!$K925," ",BD_COMERCIAL!$L925),'Curva Forward'!$B$5:$B$13,0),MATCH(GA$4,'Curva Forward'!$C$4:$AN$4,0))),DC925)</f>
        <v>0</v>
      </c>
      <c r="GB925" s="200">
        <f>AP925*AP$2*IF($FC925="V",1,-1)*IF($Q925="Fixo",(DD925-INDEX('Curva Forward'!$C$5:$AN$13,MATCH(CONCATENATE(BD_COMERCIAL!$K925," ",BD_COMERCIAL!$L925),'Curva Forward'!$B$5:$B$13,0),MATCH(GB$4,'Curva Forward'!$C$4:$AN$4,0))),DD925)</f>
        <v>0</v>
      </c>
      <c r="GC925" s="200">
        <f>AQ925*AQ$2*IF($FC925="V",1,-1)*IF($Q925="Fixo",(DE925-INDEX('Curva Forward'!$C$5:$AN$13,MATCH(CONCATENATE(BD_COMERCIAL!$K925," ",BD_COMERCIAL!$L925),'Curva Forward'!$B$5:$B$13,0),MATCH(GC$4,'Curva Forward'!$C$4:$AN$4,0))),DE925)</f>
        <v>0</v>
      </c>
      <c r="GD925" s="200">
        <f>AR925*AR$2*IF($FC925="V",1,-1)*IF($Q925="Fixo",(DF925-INDEX('Curva Forward'!$C$5:$AN$13,MATCH(CONCATENATE(BD_COMERCIAL!$K925," ",BD_COMERCIAL!$L925),'Curva Forward'!$B$5:$B$13,0),MATCH(GD$4,'Curva Forward'!$C$4:$AN$4,0))),DF925)</f>
        <v>0</v>
      </c>
      <c r="GE925" s="200">
        <f>AS925*AS$2*IF($FC925="V",1,-1)*IF($Q925="Fixo",(DG925-INDEX('Curva Forward'!$C$5:$AN$13,MATCH(CONCATENATE(BD_COMERCIAL!$K925," ",BD_COMERCIAL!$L925),'Curva Forward'!$B$5:$B$13,0),MATCH(GE$4,'Curva Forward'!$C$4:$AN$4,0))),DG925)</f>
        <v>0</v>
      </c>
      <c r="GF925" s="200">
        <f>AT925*AT$2*IF($FC925="V",1,-1)*IF($Q925="Fixo",(DH925-INDEX('Curva Forward'!$C$5:$AN$13,MATCH(CONCATENATE(BD_COMERCIAL!$K925," ",BD_COMERCIAL!$L925),'Curva Forward'!$B$5:$B$13,0),MATCH(GF$4,'Curva Forward'!$C$4:$AN$4,0))),DH925)</f>
        <v>0</v>
      </c>
      <c r="GG925" s="200">
        <f>AU925*AU$2*IF($FC925="V",1,-1)*IF($Q925="Fixo",(DI925-INDEX('Curva Forward'!$C$5:$AN$13,MATCH(CONCATENATE(BD_COMERCIAL!$K925," ",BD_COMERCIAL!$L925),'Curva Forward'!$B$5:$B$13,0),MATCH(GG$4,'Curva Forward'!$C$4:$AN$4,0))),DI925)</f>
        <v>0</v>
      </c>
      <c r="GH925" s="200">
        <f>AV925*AV$2*IF($FC925="V",1,-1)*IF($Q925="Fixo",(DJ925-INDEX('Curva Forward'!$C$5:$AN$13,MATCH(CONCATENATE(BD_COMERCIAL!$K925," ",BD_COMERCIAL!$L925),'Curva Forward'!$B$5:$B$13,0),MATCH(GH$4,'Curva Forward'!$C$4:$AN$4,0))),DJ925)</f>
        <v>0</v>
      </c>
      <c r="GI925" s="200">
        <f>AW925*AW$2*IF($FC925="V",1,-1)*IF($Q925="Fixo",(DK925-INDEX('Curva Forward'!$C$5:$AN$13,MATCH(CONCATENATE(BD_COMERCIAL!$K925," ",BD_COMERCIAL!$L925),'Curva Forward'!$B$5:$B$13,0),MATCH(GI$4,'Curva Forward'!$C$4:$AN$4,0))),DK925)</f>
        <v>0</v>
      </c>
      <c r="GJ925" s="200">
        <f>AX925*AX$2*IF($FC925="V",1,-1)*IF($Q925="Fixo",(DL925-INDEX('Curva Forward'!$C$5:$AN$13,MATCH(CONCATENATE(BD_COMERCIAL!$K925," ",BD_COMERCIAL!$L925),'Curva Forward'!$B$5:$B$13,0),MATCH(GJ$4,'Curva Forward'!$C$4:$AN$4,0))),DL925)</f>
        <v>0</v>
      </c>
      <c r="GK925" s="200">
        <f>AY925*AY$2*IF($FC925="V",1,-1)*IF($Q925="Fixo",(DM925-INDEX('Curva Forward'!$C$5:$AN$13,MATCH(CONCATENATE(BD_COMERCIAL!$K925," ",BD_COMERCIAL!$L925),'Curva Forward'!$B$5:$B$13,0),MATCH(GK$4,'Curva Forward'!$C$4:$AN$4,0))),DM925)</f>
        <v>0</v>
      </c>
      <c r="GL925" s="200">
        <f>IF(EZ925="",0,CL925*CL$2*IF($FC925="V",1,-1)*IF($Q925="Fixo",(EZ925-INDEX('Curva Forward'!$C$5:$AN$13,MATCH(CONCATENATE(BD_COMERCIAL!$K925," ",BD_COMERCIAL!$L925),'Curva Forward'!$B$5:$B$13,0),MATCH(GL$4,'Curva Forward'!$C$4:$AN$4,0))),EZ925))</f>
        <v>0</v>
      </c>
      <c r="GM925" s="200">
        <f>IF(FA925="",0,CM925*CM$2*IF($FC925="V",1,-1)*IF($Q925="Fixo",(FA925-INDEX('Curva Forward'!$C$5:$AN$13,MATCH(CONCATENATE(BD_COMERCIAL!$K925," ",BD_COMERCIAL!$L925),'Curva Forward'!$B$5:$B$13,0),MATCH(GM$4,'Curva Forward'!$C$4:$AN$4,0))),FA925))</f>
        <v>0</v>
      </c>
      <c r="GN925" s="200">
        <f>IF(FB925="",0,CN925*CN$2*IF($FC925="V",1,-1)*IF($Q925="Fixo",(FB925-INDEX('Curva Forward'!$C$5:$AN$13,MATCH(CONCATENATE(BD_COMERCIAL!$K925," ",BD_COMERCIAL!$L925),'Curva Forward'!$B$5:$B$13,0),MATCH(GN$4,'Curva Forward'!$C$4:$AN$4,0))),FB925))</f>
        <v>0</v>
      </c>
      <c r="GO925" s="201">
        <f t="shared" ca="1" si="287"/>
        <v>0</v>
      </c>
      <c r="GP925" s="201">
        <f t="shared" ca="1" si="288"/>
        <v>0</v>
      </c>
    </row>
    <row r="926" spans="1:198" ht="15" customHeight="1" x14ac:dyDescent="0.25">
      <c r="A926" s="6"/>
      <c r="B926" s="7"/>
      <c r="C926" s="8"/>
      <c r="D926" s="9"/>
      <c r="E926" s="9"/>
      <c r="F926" s="113"/>
      <c r="G926" s="10"/>
      <c r="H926" s="113"/>
      <c r="I926" s="9"/>
      <c r="J926" s="166"/>
      <c r="K926" s="10"/>
      <c r="L926" s="84"/>
      <c r="M926" s="11"/>
      <c r="N926" s="12"/>
      <c r="O926" s="10"/>
      <c r="P926" s="84"/>
      <c r="Q926" s="84"/>
      <c r="R926" s="10"/>
      <c r="S926" s="14"/>
      <c r="T926" s="11"/>
      <c r="U926" s="12"/>
      <c r="V926" s="257" t="str">
        <f ca="1">IF(U926="","",
IF(U926="NA","",
IFERROR(VLOOKUP(EOMONTH(M926,-2)+1,IPCA!$A:$B,2,0),
VLOOKUP(EOMONTH(TODAY(),-2)+1,IPCA!$A:$B,2,0))/
VLOOKUP(EOMONTH(U926,-2)+1,IPCA!$A:$B,2,0)*
P926))</f>
        <v/>
      </c>
      <c r="W926" s="84"/>
      <c r="X926" s="13"/>
      <c r="Y926" s="166"/>
      <c r="AA926" s="108"/>
      <c r="AB926" s="15"/>
      <c r="AM926" s="6"/>
      <c r="AN926" s="15"/>
      <c r="AY926" s="6"/>
      <c r="AZ926" s="15"/>
      <c r="BK926" s="6"/>
      <c r="BL926" s="15"/>
      <c r="BW926" s="6"/>
      <c r="BX926" s="15"/>
      <c r="CI926" s="6"/>
      <c r="CJ926" s="16" t="str">
        <f t="shared" si="277"/>
        <v/>
      </c>
      <c r="CK926" s="16" t="str">
        <f t="shared" si="278"/>
        <v/>
      </c>
      <c r="CL926" s="16" t="str">
        <f t="shared" si="279"/>
        <v/>
      </c>
      <c r="CM926" s="16" t="str">
        <f t="shared" si="280"/>
        <v/>
      </c>
      <c r="CN926" s="16" t="str">
        <f t="shared" si="281"/>
        <v/>
      </c>
      <c r="CO926" s="18"/>
      <c r="CP926" s="15"/>
      <c r="DA926" s="6"/>
      <c r="DB926" s="15"/>
      <c r="DM926" s="6"/>
      <c r="DN926" s="15"/>
      <c r="DY926" s="6"/>
      <c r="DZ926" s="15"/>
      <c r="EK926" s="6"/>
      <c r="EL926" s="15"/>
      <c r="EW926" s="6"/>
      <c r="EX926" s="16" t="str">
        <f t="shared" si="289"/>
        <v/>
      </c>
      <c r="EY926" s="16" t="str">
        <f t="shared" si="290"/>
        <v/>
      </c>
      <c r="EZ926" s="16" t="str">
        <f t="shared" si="291"/>
        <v/>
      </c>
      <c r="FA926" s="16" t="str">
        <f t="shared" si="292"/>
        <v/>
      </c>
      <c r="FB926" s="160" t="str">
        <f t="shared" si="293"/>
        <v/>
      </c>
      <c r="FD926" s="20"/>
      <c r="FE926"/>
      <c r="FH926" s="284">
        <f t="shared" ca="1" si="282"/>
        <v>0</v>
      </c>
      <c r="FI926" s="208">
        <f t="shared" si="283"/>
        <v>0</v>
      </c>
      <c r="FK926">
        <f t="shared" si="284"/>
        <v>0</v>
      </c>
      <c r="FL926" s="201">
        <f t="shared" ca="1" si="285"/>
        <v>0</v>
      </c>
      <c r="FM926" s="201">
        <f t="shared" ca="1" si="286"/>
        <v>0</v>
      </c>
      <c r="FN926" s="200">
        <f>AB926*AB$2*IF($FC926="V",1,-1)*IF($Q926="Fixo",(CP926-INDEX('Curva Forward'!$C$5:$AN$13,MATCH(CONCATENATE(BD_COMERCIAL!$K926," ",BD_COMERCIAL!$L926),'Curva Forward'!$B$5:$B$13,0),MATCH(FN$4,'Curva Forward'!$C$4:$AN$4,0))),CP926)</f>
        <v>0</v>
      </c>
      <c r="FO926" s="200">
        <f>AC926*AC$2*IF($FC926="V",1,-1)*IF($Q926="Fixo",(CQ926-INDEX('Curva Forward'!$C$5:$AN$13,MATCH(CONCATENATE(BD_COMERCIAL!$K926," ",BD_COMERCIAL!$L926),'Curva Forward'!$B$5:$B$13,0),MATCH(FO$4,'Curva Forward'!$C$4:$AN$4,0))),CQ926)</f>
        <v>0</v>
      </c>
      <c r="FP926" s="200">
        <f>AD926*AD$2*IF($FC926="V",1,-1)*IF($Q926="Fixo",(CR926-INDEX('Curva Forward'!$C$5:$AN$13,MATCH(CONCATENATE(BD_COMERCIAL!$K926," ",BD_COMERCIAL!$L926),'Curva Forward'!$B$5:$B$13,0),MATCH(FP$4,'Curva Forward'!$C$4:$AN$4,0))),CR926)</f>
        <v>0</v>
      </c>
      <c r="FQ926" s="200">
        <f>AE926*AE$2*IF($FC926="V",1,-1)*IF($Q926="Fixo",(CS926-INDEX('Curva Forward'!$C$5:$AN$13,MATCH(CONCATENATE(BD_COMERCIAL!$K926," ",BD_COMERCIAL!$L926),'Curva Forward'!$B$5:$B$13,0),MATCH(FQ$4,'Curva Forward'!$C$4:$AN$4,0))),CS926)</f>
        <v>0</v>
      </c>
      <c r="FR926" s="200">
        <f>AF926*AF$2*IF($FC926="V",1,-1)*IF($Q926="Fixo",(CT926-INDEX('Curva Forward'!$C$5:$AN$13,MATCH(CONCATENATE(BD_COMERCIAL!$K926," ",BD_COMERCIAL!$L926),'Curva Forward'!$B$5:$B$13,0),MATCH(FR$4,'Curva Forward'!$C$4:$AN$4,0))),CT926)</f>
        <v>0</v>
      </c>
      <c r="FS926" s="200">
        <f>AG926*AG$2*IF($FC926="V",1,-1)*IF($Q926="Fixo",(CU926-INDEX('Curva Forward'!$C$5:$AN$13,MATCH(CONCATENATE(BD_COMERCIAL!$K926," ",BD_COMERCIAL!$L926),'Curva Forward'!$B$5:$B$13,0),MATCH(FS$4,'Curva Forward'!$C$4:$AN$4,0))),CU926)</f>
        <v>0</v>
      </c>
      <c r="FT926" s="200">
        <f>AH926*AH$2*IF($FC926="V",1,-1)*IF($Q926="Fixo",(CV926-INDEX('Curva Forward'!$C$5:$AN$13,MATCH(CONCATENATE(BD_COMERCIAL!$K926," ",BD_COMERCIAL!$L926),'Curva Forward'!$B$5:$B$13,0),MATCH(FT$4,'Curva Forward'!$C$4:$AN$4,0))),CV926)</f>
        <v>0</v>
      </c>
      <c r="FU926" s="200">
        <f>AI926*AI$2*IF($FC926="V",1,-1)*IF($Q926="Fixo",(CW926-INDEX('Curva Forward'!$C$5:$AN$13,MATCH(CONCATENATE(BD_COMERCIAL!$K926," ",BD_COMERCIAL!$L926),'Curva Forward'!$B$5:$B$13,0),MATCH(FU$4,'Curva Forward'!$C$4:$AN$4,0))),CW926)</f>
        <v>0</v>
      </c>
      <c r="FV926" s="200">
        <f>AJ926*AJ$2*IF($FC926="V",1,-1)*IF($Q926="Fixo",(CX926-INDEX('Curva Forward'!$C$5:$AN$13,MATCH(CONCATENATE(BD_COMERCIAL!$K926," ",BD_COMERCIAL!$L926),'Curva Forward'!$B$5:$B$13,0),MATCH(FV$4,'Curva Forward'!$C$4:$AN$4,0))),CX926)</f>
        <v>0</v>
      </c>
      <c r="FW926" s="200">
        <f>AK926*AK$2*IF($FC926="V",1,-1)*IF($Q926="Fixo",(CY926-INDEX('Curva Forward'!$C$5:$AN$13,MATCH(CONCATENATE(BD_COMERCIAL!$K926," ",BD_COMERCIAL!$L926),'Curva Forward'!$B$5:$B$13,0),MATCH(FW$4,'Curva Forward'!$C$4:$AN$4,0))),CY926)</f>
        <v>0</v>
      </c>
      <c r="FX926" s="200">
        <f>AL926*AL$2*IF($FC926="V",1,-1)*IF($Q926="Fixo",(CZ926-INDEX('Curva Forward'!$C$5:$AN$13,MATCH(CONCATENATE(BD_COMERCIAL!$K926," ",BD_COMERCIAL!$L926),'Curva Forward'!$B$5:$B$13,0),MATCH(FX$4,'Curva Forward'!$C$4:$AN$4,0))),CZ926)</f>
        <v>0</v>
      </c>
      <c r="FY926" s="200">
        <f>AM926*AM$2*IF($FC926="V",1,-1)*IF($Q926="Fixo",(DA926-INDEX('Curva Forward'!$C$5:$AN$13,MATCH(CONCATENATE(BD_COMERCIAL!$K926," ",BD_COMERCIAL!$L926),'Curva Forward'!$B$5:$B$13,0),MATCH(FY$4,'Curva Forward'!$C$4:$AN$4,0))),DA926)</f>
        <v>0</v>
      </c>
      <c r="FZ926" s="200">
        <f>AN926*AN$2*IF($FC926="V",1,-1)*IF($Q926="Fixo",(DB926-INDEX('Curva Forward'!$C$5:$AN$13,MATCH(CONCATENATE(BD_COMERCIAL!$K926," ",BD_COMERCIAL!$L926),'Curva Forward'!$B$5:$B$13,0),MATCH(FZ$4,'Curva Forward'!$C$4:$AN$4,0))),DB926)</f>
        <v>0</v>
      </c>
      <c r="GA926" s="200">
        <f>AO926*AO$2*IF($FC926="V",1,-1)*IF($Q926="Fixo",(DC926-INDEX('Curva Forward'!$C$5:$AN$13,MATCH(CONCATENATE(BD_COMERCIAL!$K926," ",BD_COMERCIAL!$L926),'Curva Forward'!$B$5:$B$13,0),MATCH(GA$4,'Curva Forward'!$C$4:$AN$4,0))),DC926)</f>
        <v>0</v>
      </c>
      <c r="GB926" s="200">
        <f>AP926*AP$2*IF($FC926="V",1,-1)*IF($Q926="Fixo",(DD926-INDEX('Curva Forward'!$C$5:$AN$13,MATCH(CONCATENATE(BD_COMERCIAL!$K926," ",BD_COMERCIAL!$L926),'Curva Forward'!$B$5:$B$13,0),MATCH(GB$4,'Curva Forward'!$C$4:$AN$4,0))),DD926)</f>
        <v>0</v>
      </c>
      <c r="GC926" s="200">
        <f>AQ926*AQ$2*IF($FC926="V",1,-1)*IF($Q926="Fixo",(DE926-INDEX('Curva Forward'!$C$5:$AN$13,MATCH(CONCATENATE(BD_COMERCIAL!$K926," ",BD_COMERCIAL!$L926),'Curva Forward'!$B$5:$B$13,0),MATCH(GC$4,'Curva Forward'!$C$4:$AN$4,0))),DE926)</f>
        <v>0</v>
      </c>
      <c r="GD926" s="200">
        <f>AR926*AR$2*IF($FC926="V",1,-1)*IF($Q926="Fixo",(DF926-INDEX('Curva Forward'!$C$5:$AN$13,MATCH(CONCATENATE(BD_COMERCIAL!$K926," ",BD_COMERCIAL!$L926),'Curva Forward'!$B$5:$B$13,0),MATCH(GD$4,'Curva Forward'!$C$4:$AN$4,0))),DF926)</f>
        <v>0</v>
      </c>
      <c r="GE926" s="200">
        <f>AS926*AS$2*IF($FC926="V",1,-1)*IF($Q926="Fixo",(DG926-INDEX('Curva Forward'!$C$5:$AN$13,MATCH(CONCATENATE(BD_COMERCIAL!$K926," ",BD_COMERCIAL!$L926),'Curva Forward'!$B$5:$B$13,0),MATCH(GE$4,'Curva Forward'!$C$4:$AN$4,0))),DG926)</f>
        <v>0</v>
      </c>
      <c r="GF926" s="200">
        <f>AT926*AT$2*IF($FC926="V",1,-1)*IF($Q926="Fixo",(DH926-INDEX('Curva Forward'!$C$5:$AN$13,MATCH(CONCATENATE(BD_COMERCIAL!$K926," ",BD_COMERCIAL!$L926),'Curva Forward'!$B$5:$B$13,0),MATCH(GF$4,'Curva Forward'!$C$4:$AN$4,0))),DH926)</f>
        <v>0</v>
      </c>
      <c r="GG926" s="200">
        <f>AU926*AU$2*IF($FC926="V",1,-1)*IF($Q926="Fixo",(DI926-INDEX('Curva Forward'!$C$5:$AN$13,MATCH(CONCATENATE(BD_COMERCIAL!$K926," ",BD_COMERCIAL!$L926),'Curva Forward'!$B$5:$B$13,0),MATCH(GG$4,'Curva Forward'!$C$4:$AN$4,0))),DI926)</f>
        <v>0</v>
      </c>
      <c r="GH926" s="200">
        <f>AV926*AV$2*IF($FC926="V",1,-1)*IF($Q926="Fixo",(DJ926-INDEX('Curva Forward'!$C$5:$AN$13,MATCH(CONCATENATE(BD_COMERCIAL!$K926," ",BD_COMERCIAL!$L926),'Curva Forward'!$B$5:$B$13,0),MATCH(GH$4,'Curva Forward'!$C$4:$AN$4,0))),DJ926)</f>
        <v>0</v>
      </c>
      <c r="GI926" s="200">
        <f>AW926*AW$2*IF($FC926="V",1,-1)*IF($Q926="Fixo",(DK926-INDEX('Curva Forward'!$C$5:$AN$13,MATCH(CONCATENATE(BD_COMERCIAL!$K926," ",BD_COMERCIAL!$L926),'Curva Forward'!$B$5:$B$13,0),MATCH(GI$4,'Curva Forward'!$C$4:$AN$4,0))),DK926)</f>
        <v>0</v>
      </c>
      <c r="GJ926" s="200">
        <f>AX926*AX$2*IF($FC926="V",1,-1)*IF($Q926="Fixo",(DL926-INDEX('Curva Forward'!$C$5:$AN$13,MATCH(CONCATENATE(BD_COMERCIAL!$K926," ",BD_COMERCIAL!$L926),'Curva Forward'!$B$5:$B$13,0),MATCH(GJ$4,'Curva Forward'!$C$4:$AN$4,0))),DL926)</f>
        <v>0</v>
      </c>
      <c r="GK926" s="200">
        <f>AY926*AY$2*IF($FC926="V",1,-1)*IF($Q926="Fixo",(DM926-INDEX('Curva Forward'!$C$5:$AN$13,MATCH(CONCATENATE(BD_COMERCIAL!$K926," ",BD_COMERCIAL!$L926),'Curva Forward'!$B$5:$B$13,0),MATCH(GK$4,'Curva Forward'!$C$4:$AN$4,0))),DM926)</f>
        <v>0</v>
      </c>
      <c r="GL926" s="200">
        <f>IF(EZ926="",0,CL926*CL$2*IF($FC926="V",1,-1)*IF($Q926="Fixo",(EZ926-INDEX('Curva Forward'!$C$5:$AN$13,MATCH(CONCATENATE(BD_COMERCIAL!$K926," ",BD_COMERCIAL!$L926),'Curva Forward'!$B$5:$B$13,0),MATCH(GL$4,'Curva Forward'!$C$4:$AN$4,0))),EZ926))</f>
        <v>0</v>
      </c>
      <c r="GM926" s="200">
        <f>IF(FA926="",0,CM926*CM$2*IF($FC926="V",1,-1)*IF($Q926="Fixo",(FA926-INDEX('Curva Forward'!$C$5:$AN$13,MATCH(CONCATENATE(BD_COMERCIAL!$K926," ",BD_COMERCIAL!$L926),'Curva Forward'!$B$5:$B$13,0),MATCH(GM$4,'Curva Forward'!$C$4:$AN$4,0))),FA926))</f>
        <v>0</v>
      </c>
      <c r="GN926" s="200">
        <f>IF(FB926="",0,CN926*CN$2*IF($FC926="V",1,-1)*IF($Q926="Fixo",(FB926-INDEX('Curva Forward'!$C$5:$AN$13,MATCH(CONCATENATE(BD_COMERCIAL!$K926," ",BD_COMERCIAL!$L926),'Curva Forward'!$B$5:$B$13,0),MATCH(GN$4,'Curva Forward'!$C$4:$AN$4,0))),FB926))</f>
        <v>0</v>
      </c>
      <c r="GO926" s="201">
        <f t="shared" ca="1" si="287"/>
        <v>0</v>
      </c>
      <c r="GP926" s="201">
        <f t="shared" ca="1" si="288"/>
        <v>0</v>
      </c>
    </row>
    <row r="927" spans="1:198" ht="15" customHeight="1" x14ac:dyDescent="0.25">
      <c r="A927" s="6"/>
      <c r="B927" s="7"/>
      <c r="C927" s="8"/>
      <c r="D927" s="9"/>
      <c r="E927" s="9"/>
      <c r="F927" s="113"/>
      <c r="G927" s="10"/>
      <c r="H927" s="113"/>
      <c r="I927" s="9"/>
      <c r="J927" s="166"/>
      <c r="K927" s="10"/>
      <c r="L927" s="84"/>
      <c r="M927" s="11"/>
      <c r="N927" s="12"/>
      <c r="O927" s="10"/>
      <c r="P927" s="84"/>
      <c r="Q927" s="84"/>
      <c r="R927" s="10"/>
      <c r="S927" s="14"/>
      <c r="T927" s="11"/>
      <c r="U927" s="12"/>
      <c r="V927" s="257" t="str">
        <f ca="1">IF(U927="","",
IF(U927="NA","",
IFERROR(VLOOKUP(EOMONTH(M927,-2)+1,IPCA!$A:$B,2,0),
VLOOKUP(EOMONTH(TODAY(),-2)+1,IPCA!$A:$B,2,0))/
VLOOKUP(EOMONTH(U927,-2)+1,IPCA!$A:$B,2,0)*
P927))</f>
        <v/>
      </c>
      <c r="W927" s="84"/>
      <c r="X927" s="13"/>
      <c r="Y927" s="166"/>
      <c r="AA927" s="108"/>
      <c r="AB927" s="15"/>
      <c r="AM927" s="6"/>
      <c r="AN927" s="15"/>
      <c r="AY927" s="6"/>
      <c r="AZ927" s="15"/>
      <c r="BK927" s="6"/>
      <c r="BL927" s="15"/>
      <c r="BW927" s="6"/>
      <c r="BX927" s="15"/>
      <c r="CI927" s="6"/>
      <c r="CJ927" s="16" t="str">
        <f t="shared" si="277"/>
        <v/>
      </c>
      <c r="CK927" s="16" t="str">
        <f t="shared" si="278"/>
        <v/>
      </c>
      <c r="CL927" s="16" t="str">
        <f t="shared" si="279"/>
        <v/>
      </c>
      <c r="CM927" s="16" t="str">
        <f t="shared" si="280"/>
        <v/>
      </c>
      <c r="CN927" s="16" t="str">
        <f t="shared" si="281"/>
        <v/>
      </c>
      <c r="CO927" s="18"/>
      <c r="CP927" s="15"/>
      <c r="DA927" s="6"/>
      <c r="DB927" s="15"/>
      <c r="DM927" s="6"/>
      <c r="DN927" s="15"/>
      <c r="DY927" s="6"/>
      <c r="DZ927" s="15"/>
      <c r="EK927" s="6"/>
      <c r="EL927" s="15"/>
      <c r="EW927" s="6"/>
      <c r="EX927" s="16" t="str">
        <f t="shared" si="289"/>
        <v/>
      </c>
      <c r="EY927" s="16" t="str">
        <f t="shared" si="290"/>
        <v/>
      </c>
      <c r="EZ927" s="16" t="str">
        <f t="shared" si="291"/>
        <v/>
      </c>
      <c r="FA927" s="16" t="str">
        <f t="shared" si="292"/>
        <v/>
      </c>
      <c r="FB927" s="160" t="str">
        <f t="shared" si="293"/>
        <v/>
      </c>
      <c r="FD927" s="20"/>
      <c r="FE927"/>
      <c r="FH927" s="284">
        <f t="shared" ca="1" si="282"/>
        <v>0</v>
      </c>
      <c r="FI927" s="208">
        <f t="shared" si="283"/>
        <v>0</v>
      </c>
      <c r="FK927">
        <f t="shared" si="284"/>
        <v>0</v>
      </c>
      <c r="FL927" s="201">
        <f t="shared" ca="1" si="285"/>
        <v>0</v>
      </c>
      <c r="FM927" s="201">
        <f t="shared" ca="1" si="286"/>
        <v>0</v>
      </c>
      <c r="FN927" s="200">
        <f>AB927*AB$2*IF($FC927="V",1,-1)*IF($Q927="Fixo",(CP927-INDEX('Curva Forward'!$C$5:$AN$13,MATCH(CONCATENATE(BD_COMERCIAL!$K927," ",BD_COMERCIAL!$L927),'Curva Forward'!$B$5:$B$13,0),MATCH(FN$4,'Curva Forward'!$C$4:$AN$4,0))),CP927)</f>
        <v>0</v>
      </c>
      <c r="FO927" s="200">
        <f>AC927*AC$2*IF($FC927="V",1,-1)*IF($Q927="Fixo",(CQ927-INDEX('Curva Forward'!$C$5:$AN$13,MATCH(CONCATENATE(BD_COMERCIAL!$K927," ",BD_COMERCIAL!$L927),'Curva Forward'!$B$5:$B$13,0),MATCH(FO$4,'Curva Forward'!$C$4:$AN$4,0))),CQ927)</f>
        <v>0</v>
      </c>
      <c r="FP927" s="200">
        <f>AD927*AD$2*IF($FC927="V",1,-1)*IF($Q927="Fixo",(CR927-INDEX('Curva Forward'!$C$5:$AN$13,MATCH(CONCATENATE(BD_COMERCIAL!$K927," ",BD_COMERCIAL!$L927),'Curva Forward'!$B$5:$B$13,0),MATCH(FP$4,'Curva Forward'!$C$4:$AN$4,0))),CR927)</f>
        <v>0</v>
      </c>
      <c r="FQ927" s="200">
        <f>AE927*AE$2*IF($FC927="V",1,-1)*IF($Q927="Fixo",(CS927-INDEX('Curva Forward'!$C$5:$AN$13,MATCH(CONCATENATE(BD_COMERCIAL!$K927," ",BD_COMERCIAL!$L927),'Curva Forward'!$B$5:$B$13,0),MATCH(FQ$4,'Curva Forward'!$C$4:$AN$4,0))),CS927)</f>
        <v>0</v>
      </c>
      <c r="FR927" s="200">
        <f>AF927*AF$2*IF($FC927="V",1,-1)*IF($Q927="Fixo",(CT927-INDEX('Curva Forward'!$C$5:$AN$13,MATCH(CONCATENATE(BD_COMERCIAL!$K927," ",BD_COMERCIAL!$L927),'Curva Forward'!$B$5:$B$13,0),MATCH(FR$4,'Curva Forward'!$C$4:$AN$4,0))),CT927)</f>
        <v>0</v>
      </c>
      <c r="FS927" s="200">
        <f>AG927*AG$2*IF($FC927="V",1,-1)*IF($Q927="Fixo",(CU927-INDEX('Curva Forward'!$C$5:$AN$13,MATCH(CONCATENATE(BD_COMERCIAL!$K927," ",BD_COMERCIAL!$L927),'Curva Forward'!$B$5:$B$13,0),MATCH(FS$4,'Curva Forward'!$C$4:$AN$4,0))),CU927)</f>
        <v>0</v>
      </c>
      <c r="FT927" s="200">
        <f>AH927*AH$2*IF($FC927="V",1,-1)*IF($Q927="Fixo",(CV927-INDEX('Curva Forward'!$C$5:$AN$13,MATCH(CONCATENATE(BD_COMERCIAL!$K927," ",BD_COMERCIAL!$L927),'Curva Forward'!$B$5:$B$13,0),MATCH(FT$4,'Curva Forward'!$C$4:$AN$4,0))),CV927)</f>
        <v>0</v>
      </c>
      <c r="FU927" s="200">
        <f>AI927*AI$2*IF($FC927="V",1,-1)*IF($Q927="Fixo",(CW927-INDEX('Curva Forward'!$C$5:$AN$13,MATCH(CONCATENATE(BD_COMERCIAL!$K927," ",BD_COMERCIAL!$L927),'Curva Forward'!$B$5:$B$13,0),MATCH(FU$4,'Curva Forward'!$C$4:$AN$4,0))),CW927)</f>
        <v>0</v>
      </c>
      <c r="FV927" s="200">
        <f>AJ927*AJ$2*IF($FC927="V",1,-1)*IF($Q927="Fixo",(CX927-INDEX('Curva Forward'!$C$5:$AN$13,MATCH(CONCATENATE(BD_COMERCIAL!$K927," ",BD_COMERCIAL!$L927),'Curva Forward'!$B$5:$B$13,0),MATCH(FV$4,'Curva Forward'!$C$4:$AN$4,0))),CX927)</f>
        <v>0</v>
      </c>
      <c r="FW927" s="200">
        <f>AK927*AK$2*IF($FC927="V",1,-1)*IF($Q927="Fixo",(CY927-INDEX('Curva Forward'!$C$5:$AN$13,MATCH(CONCATENATE(BD_COMERCIAL!$K927," ",BD_COMERCIAL!$L927),'Curva Forward'!$B$5:$B$13,0),MATCH(FW$4,'Curva Forward'!$C$4:$AN$4,0))),CY927)</f>
        <v>0</v>
      </c>
      <c r="FX927" s="200">
        <f>AL927*AL$2*IF($FC927="V",1,-1)*IF($Q927="Fixo",(CZ927-INDEX('Curva Forward'!$C$5:$AN$13,MATCH(CONCATENATE(BD_COMERCIAL!$K927," ",BD_COMERCIAL!$L927),'Curva Forward'!$B$5:$B$13,0),MATCH(FX$4,'Curva Forward'!$C$4:$AN$4,0))),CZ927)</f>
        <v>0</v>
      </c>
      <c r="FY927" s="200">
        <f>AM927*AM$2*IF($FC927="V",1,-1)*IF($Q927="Fixo",(DA927-INDEX('Curva Forward'!$C$5:$AN$13,MATCH(CONCATENATE(BD_COMERCIAL!$K927," ",BD_COMERCIAL!$L927),'Curva Forward'!$B$5:$B$13,0),MATCH(FY$4,'Curva Forward'!$C$4:$AN$4,0))),DA927)</f>
        <v>0</v>
      </c>
      <c r="FZ927" s="200">
        <f>AN927*AN$2*IF($FC927="V",1,-1)*IF($Q927="Fixo",(DB927-INDEX('Curva Forward'!$C$5:$AN$13,MATCH(CONCATENATE(BD_COMERCIAL!$K927," ",BD_COMERCIAL!$L927),'Curva Forward'!$B$5:$B$13,0),MATCH(FZ$4,'Curva Forward'!$C$4:$AN$4,0))),DB927)</f>
        <v>0</v>
      </c>
      <c r="GA927" s="200">
        <f>AO927*AO$2*IF($FC927="V",1,-1)*IF($Q927="Fixo",(DC927-INDEX('Curva Forward'!$C$5:$AN$13,MATCH(CONCATENATE(BD_COMERCIAL!$K927," ",BD_COMERCIAL!$L927),'Curva Forward'!$B$5:$B$13,0),MATCH(GA$4,'Curva Forward'!$C$4:$AN$4,0))),DC927)</f>
        <v>0</v>
      </c>
      <c r="GB927" s="200">
        <f>AP927*AP$2*IF($FC927="V",1,-1)*IF($Q927="Fixo",(DD927-INDEX('Curva Forward'!$C$5:$AN$13,MATCH(CONCATENATE(BD_COMERCIAL!$K927," ",BD_COMERCIAL!$L927),'Curva Forward'!$B$5:$B$13,0),MATCH(GB$4,'Curva Forward'!$C$4:$AN$4,0))),DD927)</f>
        <v>0</v>
      </c>
      <c r="GC927" s="200">
        <f>AQ927*AQ$2*IF($FC927="V",1,-1)*IF($Q927="Fixo",(DE927-INDEX('Curva Forward'!$C$5:$AN$13,MATCH(CONCATENATE(BD_COMERCIAL!$K927," ",BD_COMERCIAL!$L927),'Curva Forward'!$B$5:$B$13,0),MATCH(GC$4,'Curva Forward'!$C$4:$AN$4,0))),DE927)</f>
        <v>0</v>
      </c>
      <c r="GD927" s="200">
        <f>AR927*AR$2*IF($FC927="V",1,-1)*IF($Q927="Fixo",(DF927-INDEX('Curva Forward'!$C$5:$AN$13,MATCH(CONCATENATE(BD_COMERCIAL!$K927," ",BD_COMERCIAL!$L927),'Curva Forward'!$B$5:$B$13,0),MATCH(GD$4,'Curva Forward'!$C$4:$AN$4,0))),DF927)</f>
        <v>0</v>
      </c>
      <c r="GE927" s="200">
        <f>AS927*AS$2*IF($FC927="V",1,-1)*IF($Q927="Fixo",(DG927-INDEX('Curva Forward'!$C$5:$AN$13,MATCH(CONCATENATE(BD_COMERCIAL!$K927," ",BD_COMERCIAL!$L927),'Curva Forward'!$B$5:$B$13,0),MATCH(GE$4,'Curva Forward'!$C$4:$AN$4,0))),DG927)</f>
        <v>0</v>
      </c>
      <c r="GF927" s="200">
        <f>AT927*AT$2*IF($FC927="V",1,-1)*IF($Q927="Fixo",(DH927-INDEX('Curva Forward'!$C$5:$AN$13,MATCH(CONCATENATE(BD_COMERCIAL!$K927," ",BD_COMERCIAL!$L927),'Curva Forward'!$B$5:$B$13,0),MATCH(GF$4,'Curva Forward'!$C$4:$AN$4,0))),DH927)</f>
        <v>0</v>
      </c>
      <c r="GG927" s="200">
        <f>AU927*AU$2*IF($FC927="V",1,-1)*IF($Q927="Fixo",(DI927-INDEX('Curva Forward'!$C$5:$AN$13,MATCH(CONCATENATE(BD_COMERCIAL!$K927," ",BD_COMERCIAL!$L927),'Curva Forward'!$B$5:$B$13,0),MATCH(GG$4,'Curva Forward'!$C$4:$AN$4,0))),DI927)</f>
        <v>0</v>
      </c>
      <c r="GH927" s="200">
        <f>AV927*AV$2*IF($FC927="V",1,-1)*IF($Q927="Fixo",(DJ927-INDEX('Curva Forward'!$C$5:$AN$13,MATCH(CONCATENATE(BD_COMERCIAL!$K927," ",BD_COMERCIAL!$L927),'Curva Forward'!$B$5:$B$13,0),MATCH(GH$4,'Curva Forward'!$C$4:$AN$4,0))),DJ927)</f>
        <v>0</v>
      </c>
      <c r="GI927" s="200">
        <f>AW927*AW$2*IF($FC927="V",1,-1)*IF($Q927="Fixo",(DK927-INDEX('Curva Forward'!$C$5:$AN$13,MATCH(CONCATENATE(BD_COMERCIAL!$K927," ",BD_COMERCIAL!$L927),'Curva Forward'!$B$5:$B$13,0),MATCH(GI$4,'Curva Forward'!$C$4:$AN$4,0))),DK927)</f>
        <v>0</v>
      </c>
      <c r="GJ927" s="200">
        <f>AX927*AX$2*IF($FC927="V",1,-1)*IF($Q927="Fixo",(DL927-INDEX('Curva Forward'!$C$5:$AN$13,MATCH(CONCATENATE(BD_COMERCIAL!$K927," ",BD_COMERCIAL!$L927),'Curva Forward'!$B$5:$B$13,0),MATCH(GJ$4,'Curva Forward'!$C$4:$AN$4,0))),DL927)</f>
        <v>0</v>
      </c>
      <c r="GK927" s="200">
        <f>AY927*AY$2*IF($FC927="V",1,-1)*IF($Q927="Fixo",(DM927-INDEX('Curva Forward'!$C$5:$AN$13,MATCH(CONCATENATE(BD_COMERCIAL!$K927," ",BD_COMERCIAL!$L927),'Curva Forward'!$B$5:$B$13,0),MATCH(GK$4,'Curva Forward'!$C$4:$AN$4,0))),DM927)</f>
        <v>0</v>
      </c>
      <c r="GL927" s="200">
        <f>IF(EZ927="",0,CL927*CL$2*IF($FC927="V",1,-1)*IF($Q927="Fixo",(EZ927-INDEX('Curva Forward'!$C$5:$AN$13,MATCH(CONCATENATE(BD_COMERCIAL!$K927," ",BD_COMERCIAL!$L927),'Curva Forward'!$B$5:$B$13,0),MATCH(GL$4,'Curva Forward'!$C$4:$AN$4,0))),EZ927))</f>
        <v>0</v>
      </c>
      <c r="GM927" s="200">
        <f>IF(FA927="",0,CM927*CM$2*IF($FC927="V",1,-1)*IF($Q927="Fixo",(FA927-INDEX('Curva Forward'!$C$5:$AN$13,MATCH(CONCATENATE(BD_COMERCIAL!$K927," ",BD_COMERCIAL!$L927),'Curva Forward'!$B$5:$B$13,0),MATCH(GM$4,'Curva Forward'!$C$4:$AN$4,0))),FA927))</f>
        <v>0</v>
      </c>
      <c r="GN927" s="200">
        <f>IF(FB927="",0,CN927*CN$2*IF($FC927="V",1,-1)*IF($Q927="Fixo",(FB927-INDEX('Curva Forward'!$C$5:$AN$13,MATCH(CONCATENATE(BD_COMERCIAL!$K927," ",BD_COMERCIAL!$L927),'Curva Forward'!$B$5:$B$13,0),MATCH(GN$4,'Curva Forward'!$C$4:$AN$4,0))),FB927))</f>
        <v>0</v>
      </c>
      <c r="GO927" s="201">
        <f t="shared" ca="1" si="287"/>
        <v>0</v>
      </c>
      <c r="GP927" s="201">
        <f t="shared" ca="1" si="288"/>
        <v>0</v>
      </c>
    </row>
    <row r="928" spans="1:198" ht="15" customHeight="1" x14ac:dyDescent="0.25">
      <c r="A928" s="6"/>
      <c r="B928" s="7"/>
      <c r="C928" s="8"/>
      <c r="D928" s="9"/>
      <c r="E928" s="9"/>
      <c r="F928" s="113"/>
      <c r="G928" s="10"/>
      <c r="H928" s="113"/>
      <c r="I928" s="9"/>
      <c r="J928" s="166"/>
      <c r="K928" s="10"/>
      <c r="L928" s="84"/>
      <c r="M928" s="11"/>
      <c r="N928" s="12"/>
      <c r="O928" s="10"/>
      <c r="P928" s="84"/>
      <c r="Q928" s="84"/>
      <c r="R928" s="10"/>
      <c r="S928" s="14"/>
      <c r="T928" s="11"/>
      <c r="U928" s="12"/>
      <c r="V928" s="257" t="str">
        <f ca="1">IF(U928="","",
IF(U928="NA","",
IFERROR(VLOOKUP(EOMONTH(M928,-2)+1,IPCA!$A:$B,2,0),
VLOOKUP(EOMONTH(TODAY(),-2)+1,IPCA!$A:$B,2,0))/
VLOOKUP(EOMONTH(U928,-2)+1,IPCA!$A:$B,2,0)*
P928))</f>
        <v/>
      </c>
      <c r="W928" s="84"/>
      <c r="X928" s="13"/>
      <c r="Y928" s="166"/>
      <c r="AA928" s="108"/>
      <c r="AB928" s="15"/>
      <c r="AM928" s="6"/>
      <c r="AN928" s="15"/>
      <c r="AY928" s="6"/>
      <c r="AZ928" s="15"/>
      <c r="BK928" s="6"/>
      <c r="BL928" s="15"/>
      <c r="BW928" s="6"/>
      <c r="BX928" s="15"/>
      <c r="CI928" s="6"/>
      <c r="CJ928" s="16" t="str">
        <f t="shared" si="277"/>
        <v/>
      </c>
      <c r="CK928" s="16" t="str">
        <f t="shared" si="278"/>
        <v/>
      </c>
      <c r="CL928" s="16" t="str">
        <f t="shared" si="279"/>
        <v/>
      </c>
      <c r="CM928" s="16" t="str">
        <f t="shared" si="280"/>
        <v/>
      </c>
      <c r="CN928" s="16" t="str">
        <f t="shared" si="281"/>
        <v/>
      </c>
      <c r="CO928" s="18"/>
      <c r="CP928" s="15"/>
      <c r="DA928" s="6"/>
      <c r="DB928" s="15"/>
      <c r="DM928" s="6"/>
      <c r="DN928" s="15"/>
      <c r="DY928" s="6"/>
      <c r="DZ928" s="15"/>
      <c r="EK928" s="6"/>
      <c r="EL928" s="15"/>
      <c r="EW928" s="6"/>
      <c r="EX928" s="16" t="str">
        <f t="shared" si="289"/>
        <v/>
      </c>
      <c r="EY928" s="16" t="str">
        <f t="shared" si="290"/>
        <v/>
      </c>
      <c r="EZ928" s="16" t="str">
        <f t="shared" si="291"/>
        <v/>
      </c>
      <c r="FA928" s="16" t="str">
        <f t="shared" si="292"/>
        <v/>
      </c>
      <c r="FB928" s="160" t="str">
        <f t="shared" si="293"/>
        <v/>
      </c>
      <c r="FD928" s="20"/>
      <c r="FE928"/>
      <c r="FH928" s="284">
        <f t="shared" ca="1" si="282"/>
        <v>0</v>
      </c>
      <c r="FI928" s="208">
        <f t="shared" si="283"/>
        <v>0</v>
      </c>
      <c r="FK928">
        <f t="shared" si="284"/>
        <v>0</v>
      </c>
      <c r="FL928" s="201">
        <f t="shared" ca="1" si="285"/>
        <v>0</v>
      </c>
      <c r="FM928" s="201">
        <f t="shared" ca="1" si="286"/>
        <v>0</v>
      </c>
      <c r="FN928" s="200">
        <f>AB928*AB$2*IF($FC928="V",1,-1)*IF($Q928="Fixo",(CP928-INDEX('Curva Forward'!$C$5:$AN$13,MATCH(CONCATENATE(BD_COMERCIAL!$K928," ",BD_COMERCIAL!$L928),'Curva Forward'!$B$5:$B$13,0),MATCH(FN$4,'Curva Forward'!$C$4:$AN$4,0))),CP928)</f>
        <v>0</v>
      </c>
      <c r="FO928" s="200">
        <f>AC928*AC$2*IF($FC928="V",1,-1)*IF($Q928="Fixo",(CQ928-INDEX('Curva Forward'!$C$5:$AN$13,MATCH(CONCATENATE(BD_COMERCIAL!$K928," ",BD_COMERCIAL!$L928),'Curva Forward'!$B$5:$B$13,0),MATCH(FO$4,'Curva Forward'!$C$4:$AN$4,0))),CQ928)</f>
        <v>0</v>
      </c>
      <c r="FP928" s="200">
        <f>AD928*AD$2*IF($FC928="V",1,-1)*IF($Q928="Fixo",(CR928-INDEX('Curva Forward'!$C$5:$AN$13,MATCH(CONCATENATE(BD_COMERCIAL!$K928," ",BD_COMERCIAL!$L928),'Curva Forward'!$B$5:$B$13,0),MATCH(FP$4,'Curva Forward'!$C$4:$AN$4,0))),CR928)</f>
        <v>0</v>
      </c>
      <c r="FQ928" s="200">
        <f>AE928*AE$2*IF($FC928="V",1,-1)*IF($Q928="Fixo",(CS928-INDEX('Curva Forward'!$C$5:$AN$13,MATCH(CONCATENATE(BD_COMERCIAL!$K928," ",BD_COMERCIAL!$L928),'Curva Forward'!$B$5:$B$13,0),MATCH(FQ$4,'Curva Forward'!$C$4:$AN$4,0))),CS928)</f>
        <v>0</v>
      </c>
      <c r="FR928" s="200">
        <f>AF928*AF$2*IF($FC928="V",1,-1)*IF($Q928="Fixo",(CT928-INDEX('Curva Forward'!$C$5:$AN$13,MATCH(CONCATENATE(BD_COMERCIAL!$K928," ",BD_COMERCIAL!$L928),'Curva Forward'!$B$5:$B$13,0),MATCH(FR$4,'Curva Forward'!$C$4:$AN$4,0))),CT928)</f>
        <v>0</v>
      </c>
      <c r="FS928" s="200">
        <f>AG928*AG$2*IF($FC928="V",1,-1)*IF($Q928="Fixo",(CU928-INDEX('Curva Forward'!$C$5:$AN$13,MATCH(CONCATENATE(BD_COMERCIAL!$K928," ",BD_COMERCIAL!$L928),'Curva Forward'!$B$5:$B$13,0),MATCH(FS$4,'Curva Forward'!$C$4:$AN$4,0))),CU928)</f>
        <v>0</v>
      </c>
      <c r="FT928" s="200">
        <f>AH928*AH$2*IF($FC928="V",1,-1)*IF($Q928="Fixo",(CV928-INDEX('Curva Forward'!$C$5:$AN$13,MATCH(CONCATENATE(BD_COMERCIAL!$K928," ",BD_COMERCIAL!$L928),'Curva Forward'!$B$5:$B$13,0),MATCH(FT$4,'Curva Forward'!$C$4:$AN$4,0))),CV928)</f>
        <v>0</v>
      </c>
      <c r="FU928" s="200">
        <f>AI928*AI$2*IF($FC928="V",1,-1)*IF($Q928="Fixo",(CW928-INDEX('Curva Forward'!$C$5:$AN$13,MATCH(CONCATENATE(BD_COMERCIAL!$K928," ",BD_COMERCIAL!$L928),'Curva Forward'!$B$5:$B$13,0),MATCH(FU$4,'Curva Forward'!$C$4:$AN$4,0))),CW928)</f>
        <v>0</v>
      </c>
      <c r="FV928" s="200">
        <f>AJ928*AJ$2*IF($FC928="V",1,-1)*IF($Q928="Fixo",(CX928-INDEX('Curva Forward'!$C$5:$AN$13,MATCH(CONCATENATE(BD_COMERCIAL!$K928," ",BD_COMERCIAL!$L928),'Curva Forward'!$B$5:$B$13,0),MATCH(FV$4,'Curva Forward'!$C$4:$AN$4,0))),CX928)</f>
        <v>0</v>
      </c>
      <c r="FW928" s="200">
        <f>AK928*AK$2*IF($FC928="V",1,-1)*IF($Q928="Fixo",(CY928-INDEX('Curva Forward'!$C$5:$AN$13,MATCH(CONCATENATE(BD_COMERCIAL!$K928," ",BD_COMERCIAL!$L928),'Curva Forward'!$B$5:$B$13,0),MATCH(FW$4,'Curva Forward'!$C$4:$AN$4,0))),CY928)</f>
        <v>0</v>
      </c>
      <c r="FX928" s="200">
        <f>AL928*AL$2*IF($FC928="V",1,-1)*IF($Q928="Fixo",(CZ928-INDEX('Curva Forward'!$C$5:$AN$13,MATCH(CONCATENATE(BD_COMERCIAL!$K928," ",BD_COMERCIAL!$L928),'Curva Forward'!$B$5:$B$13,0),MATCH(FX$4,'Curva Forward'!$C$4:$AN$4,0))),CZ928)</f>
        <v>0</v>
      </c>
      <c r="FY928" s="200">
        <f>AM928*AM$2*IF($FC928="V",1,-1)*IF($Q928="Fixo",(DA928-INDEX('Curva Forward'!$C$5:$AN$13,MATCH(CONCATENATE(BD_COMERCIAL!$K928," ",BD_COMERCIAL!$L928),'Curva Forward'!$B$5:$B$13,0),MATCH(FY$4,'Curva Forward'!$C$4:$AN$4,0))),DA928)</f>
        <v>0</v>
      </c>
      <c r="FZ928" s="200">
        <f>AN928*AN$2*IF($FC928="V",1,-1)*IF($Q928="Fixo",(DB928-INDEX('Curva Forward'!$C$5:$AN$13,MATCH(CONCATENATE(BD_COMERCIAL!$K928," ",BD_COMERCIAL!$L928),'Curva Forward'!$B$5:$B$13,0),MATCH(FZ$4,'Curva Forward'!$C$4:$AN$4,0))),DB928)</f>
        <v>0</v>
      </c>
      <c r="GA928" s="200">
        <f>AO928*AO$2*IF($FC928="V",1,-1)*IF($Q928="Fixo",(DC928-INDEX('Curva Forward'!$C$5:$AN$13,MATCH(CONCATENATE(BD_COMERCIAL!$K928," ",BD_COMERCIAL!$L928),'Curva Forward'!$B$5:$B$13,0),MATCH(GA$4,'Curva Forward'!$C$4:$AN$4,0))),DC928)</f>
        <v>0</v>
      </c>
      <c r="GB928" s="200">
        <f>AP928*AP$2*IF($FC928="V",1,-1)*IF($Q928="Fixo",(DD928-INDEX('Curva Forward'!$C$5:$AN$13,MATCH(CONCATENATE(BD_COMERCIAL!$K928," ",BD_COMERCIAL!$L928),'Curva Forward'!$B$5:$B$13,0),MATCH(GB$4,'Curva Forward'!$C$4:$AN$4,0))),DD928)</f>
        <v>0</v>
      </c>
      <c r="GC928" s="200">
        <f>AQ928*AQ$2*IF($FC928="V",1,-1)*IF($Q928="Fixo",(DE928-INDEX('Curva Forward'!$C$5:$AN$13,MATCH(CONCATENATE(BD_COMERCIAL!$K928," ",BD_COMERCIAL!$L928),'Curva Forward'!$B$5:$B$13,0),MATCH(GC$4,'Curva Forward'!$C$4:$AN$4,0))),DE928)</f>
        <v>0</v>
      </c>
      <c r="GD928" s="200">
        <f>AR928*AR$2*IF($FC928="V",1,-1)*IF($Q928="Fixo",(DF928-INDEX('Curva Forward'!$C$5:$AN$13,MATCH(CONCATENATE(BD_COMERCIAL!$K928," ",BD_COMERCIAL!$L928),'Curva Forward'!$B$5:$B$13,0),MATCH(GD$4,'Curva Forward'!$C$4:$AN$4,0))),DF928)</f>
        <v>0</v>
      </c>
      <c r="GE928" s="200">
        <f>AS928*AS$2*IF($FC928="V",1,-1)*IF($Q928="Fixo",(DG928-INDEX('Curva Forward'!$C$5:$AN$13,MATCH(CONCATENATE(BD_COMERCIAL!$K928," ",BD_COMERCIAL!$L928),'Curva Forward'!$B$5:$B$13,0),MATCH(GE$4,'Curva Forward'!$C$4:$AN$4,0))),DG928)</f>
        <v>0</v>
      </c>
      <c r="GF928" s="200">
        <f>AT928*AT$2*IF($FC928="V",1,-1)*IF($Q928="Fixo",(DH928-INDEX('Curva Forward'!$C$5:$AN$13,MATCH(CONCATENATE(BD_COMERCIAL!$K928," ",BD_COMERCIAL!$L928),'Curva Forward'!$B$5:$B$13,0),MATCH(GF$4,'Curva Forward'!$C$4:$AN$4,0))),DH928)</f>
        <v>0</v>
      </c>
      <c r="GG928" s="200">
        <f>AU928*AU$2*IF($FC928="V",1,-1)*IF($Q928="Fixo",(DI928-INDEX('Curva Forward'!$C$5:$AN$13,MATCH(CONCATENATE(BD_COMERCIAL!$K928," ",BD_COMERCIAL!$L928),'Curva Forward'!$B$5:$B$13,0),MATCH(GG$4,'Curva Forward'!$C$4:$AN$4,0))),DI928)</f>
        <v>0</v>
      </c>
      <c r="GH928" s="200">
        <f>AV928*AV$2*IF($FC928="V",1,-1)*IF($Q928="Fixo",(DJ928-INDEX('Curva Forward'!$C$5:$AN$13,MATCH(CONCATENATE(BD_COMERCIAL!$K928," ",BD_COMERCIAL!$L928),'Curva Forward'!$B$5:$B$13,0),MATCH(GH$4,'Curva Forward'!$C$4:$AN$4,0))),DJ928)</f>
        <v>0</v>
      </c>
      <c r="GI928" s="200">
        <f>AW928*AW$2*IF($FC928="V",1,-1)*IF($Q928="Fixo",(DK928-INDEX('Curva Forward'!$C$5:$AN$13,MATCH(CONCATENATE(BD_COMERCIAL!$K928," ",BD_COMERCIAL!$L928),'Curva Forward'!$B$5:$B$13,0),MATCH(GI$4,'Curva Forward'!$C$4:$AN$4,0))),DK928)</f>
        <v>0</v>
      </c>
      <c r="GJ928" s="200">
        <f>AX928*AX$2*IF($FC928="V",1,-1)*IF($Q928="Fixo",(DL928-INDEX('Curva Forward'!$C$5:$AN$13,MATCH(CONCATENATE(BD_COMERCIAL!$K928," ",BD_COMERCIAL!$L928),'Curva Forward'!$B$5:$B$13,0),MATCH(GJ$4,'Curva Forward'!$C$4:$AN$4,0))),DL928)</f>
        <v>0</v>
      </c>
      <c r="GK928" s="200">
        <f>AY928*AY$2*IF($FC928="V",1,-1)*IF($Q928="Fixo",(DM928-INDEX('Curva Forward'!$C$5:$AN$13,MATCH(CONCATENATE(BD_COMERCIAL!$K928," ",BD_COMERCIAL!$L928),'Curva Forward'!$B$5:$B$13,0),MATCH(GK$4,'Curva Forward'!$C$4:$AN$4,0))),DM928)</f>
        <v>0</v>
      </c>
      <c r="GL928" s="200">
        <f>IF(EZ928="",0,CL928*CL$2*IF($FC928="V",1,-1)*IF($Q928="Fixo",(EZ928-INDEX('Curva Forward'!$C$5:$AN$13,MATCH(CONCATENATE(BD_COMERCIAL!$K928," ",BD_COMERCIAL!$L928),'Curva Forward'!$B$5:$B$13,0),MATCH(GL$4,'Curva Forward'!$C$4:$AN$4,0))),EZ928))</f>
        <v>0</v>
      </c>
      <c r="GM928" s="200">
        <f>IF(FA928="",0,CM928*CM$2*IF($FC928="V",1,-1)*IF($Q928="Fixo",(FA928-INDEX('Curva Forward'!$C$5:$AN$13,MATCH(CONCATENATE(BD_COMERCIAL!$K928," ",BD_COMERCIAL!$L928),'Curva Forward'!$B$5:$B$13,0),MATCH(GM$4,'Curva Forward'!$C$4:$AN$4,0))),FA928))</f>
        <v>0</v>
      </c>
      <c r="GN928" s="200">
        <f>IF(FB928="",0,CN928*CN$2*IF($FC928="V",1,-1)*IF($Q928="Fixo",(FB928-INDEX('Curva Forward'!$C$5:$AN$13,MATCH(CONCATENATE(BD_COMERCIAL!$K928," ",BD_COMERCIAL!$L928),'Curva Forward'!$B$5:$B$13,0),MATCH(GN$4,'Curva Forward'!$C$4:$AN$4,0))),FB928))</f>
        <v>0</v>
      </c>
      <c r="GO928" s="201">
        <f t="shared" ca="1" si="287"/>
        <v>0</v>
      </c>
      <c r="GP928" s="201">
        <f t="shared" ca="1" si="288"/>
        <v>0</v>
      </c>
    </row>
    <row r="929" spans="1:198" ht="15" customHeight="1" x14ac:dyDescent="0.25">
      <c r="A929" s="6"/>
      <c r="B929" s="7"/>
      <c r="C929" s="8"/>
      <c r="D929" s="9"/>
      <c r="E929" s="9"/>
      <c r="F929" s="113"/>
      <c r="G929" s="10"/>
      <c r="H929" s="113"/>
      <c r="I929" s="9"/>
      <c r="J929" s="166"/>
      <c r="K929" s="10"/>
      <c r="L929" s="84"/>
      <c r="M929" s="11"/>
      <c r="N929" s="12"/>
      <c r="O929" s="10"/>
      <c r="P929" s="84"/>
      <c r="Q929" s="84"/>
      <c r="R929" s="10"/>
      <c r="S929" s="14"/>
      <c r="T929" s="11"/>
      <c r="U929" s="12"/>
      <c r="V929" s="257" t="str">
        <f ca="1">IF(U929="","",
IF(U929="NA","",
IFERROR(VLOOKUP(EOMONTH(M929,-2)+1,IPCA!$A:$B,2,0),
VLOOKUP(EOMONTH(TODAY(),-2)+1,IPCA!$A:$B,2,0))/
VLOOKUP(EOMONTH(U929,-2)+1,IPCA!$A:$B,2,0)*
P929))</f>
        <v/>
      </c>
      <c r="W929" s="84"/>
      <c r="X929" s="13"/>
      <c r="Y929" s="166"/>
      <c r="AA929" s="108"/>
      <c r="AB929" s="15"/>
      <c r="AM929" s="6"/>
      <c r="AN929" s="15"/>
      <c r="AY929" s="6"/>
      <c r="AZ929" s="15"/>
      <c r="BK929" s="6"/>
      <c r="BL929" s="15"/>
      <c r="BW929" s="6"/>
      <c r="BX929" s="15"/>
      <c r="CI929" s="6"/>
      <c r="CJ929" s="16" t="str">
        <f t="shared" si="277"/>
        <v/>
      </c>
      <c r="CK929" s="16" t="str">
        <f t="shared" si="278"/>
        <v/>
      </c>
      <c r="CL929" s="16" t="str">
        <f t="shared" si="279"/>
        <v/>
      </c>
      <c r="CM929" s="16" t="str">
        <f t="shared" si="280"/>
        <v/>
      </c>
      <c r="CN929" s="16" t="str">
        <f t="shared" si="281"/>
        <v/>
      </c>
      <c r="CO929" s="18"/>
      <c r="CP929" s="15"/>
      <c r="DA929" s="6"/>
      <c r="DB929" s="15"/>
      <c r="DM929" s="6"/>
      <c r="DN929" s="15"/>
      <c r="DY929" s="6"/>
      <c r="DZ929" s="15"/>
      <c r="EK929" s="6"/>
      <c r="EL929" s="15"/>
      <c r="EW929" s="6"/>
      <c r="EX929" s="16" t="str">
        <f t="shared" si="289"/>
        <v/>
      </c>
      <c r="EY929" s="16" t="str">
        <f t="shared" si="290"/>
        <v/>
      </c>
      <c r="EZ929" s="16" t="str">
        <f t="shared" si="291"/>
        <v/>
      </c>
      <c r="FA929" s="16" t="str">
        <f t="shared" si="292"/>
        <v/>
      </c>
      <c r="FB929" s="160" t="str">
        <f t="shared" si="293"/>
        <v/>
      </c>
      <c r="FD929" s="20"/>
      <c r="FE929"/>
      <c r="FH929" s="284">
        <f t="shared" ca="1" si="282"/>
        <v>0</v>
      </c>
      <c r="FI929" s="208">
        <f t="shared" si="283"/>
        <v>0</v>
      </c>
      <c r="FK929">
        <f t="shared" si="284"/>
        <v>0</v>
      </c>
      <c r="FL929" s="201">
        <f t="shared" ca="1" si="285"/>
        <v>0</v>
      </c>
      <c r="FM929" s="201">
        <f t="shared" ca="1" si="286"/>
        <v>0</v>
      </c>
      <c r="FN929" s="200">
        <f>AB929*AB$2*IF($FC929="V",1,-1)*IF($Q929="Fixo",(CP929-INDEX('Curva Forward'!$C$5:$AN$13,MATCH(CONCATENATE(BD_COMERCIAL!$K929," ",BD_COMERCIAL!$L929),'Curva Forward'!$B$5:$B$13,0),MATCH(FN$4,'Curva Forward'!$C$4:$AN$4,0))),CP929)</f>
        <v>0</v>
      </c>
      <c r="FO929" s="200">
        <f>AC929*AC$2*IF($FC929="V",1,-1)*IF($Q929="Fixo",(CQ929-INDEX('Curva Forward'!$C$5:$AN$13,MATCH(CONCATENATE(BD_COMERCIAL!$K929," ",BD_COMERCIAL!$L929),'Curva Forward'!$B$5:$B$13,0),MATCH(FO$4,'Curva Forward'!$C$4:$AN$4,0))),CQ929)</f>
        <v>0</v>
      </c>
      <c r="FP929" s="200">
        <f>AD929*AD$2*IF($FC929="V",1,-1)*IF($Q929="Fixo",(CR929-INDEX('Curva Forward'!$C$5:$AN$13,MATCH(CONCATENATE(BD_COMERCIAL!$K929," ",BD_COMERCIAL!$L929),'Curva Forward'!$B$5:$B$13,0),MATCH(FP$4,'Curva Forward'!$C$4:$AN$4,0))),CR929)</f>
        <v>0</v>
      </c>
      <c r="FQ929" s="200">
        <f>AE929*AE$2*IF($FC929="V",1,-1)*IF($Q929="Fixo",(CS929-INDEX('Curva Forward'!$C$5:$AN$13,MATCH(CONCATENATE(BD_COMERCIAL!$K929," ",BD_COMERCIAL!$L929),'Curva Forward'!$B$5:$B$13,0),MATCH(FQ$4,'Curva Forward'!$C$4:$AN$4,0))),CS929)</f>
        <v>0</v>
      </c>
      <c r="FR929" s="200">
        <f>AF929*AF$2*IF($FC929="V",1,-1)*IF($Q929="Fixo",(CT929-INDEX('Curva Forward'!$C$5:$AN$13,MATCH(CONCATENATE(BD_COMERCIAL!$K929," ",BD_COMERCIAL!$L929),'Curva Forward'!$B$5:$B$13,0),MATCH(FR$4,'Curva Forward'!$C$4:$AN$4,0))),CT929)</f>
        <v>0</v>
      </c>
      <c r="FS929" s="200">
        <f>AG929*AG$2*IF($FC929="V",1,-1)*IF($Q929="Fixo",(CU929-INDEX('Curva Forward'!$C$5:$AN$13,MATCH(CONCATENATE(BD_COMERCIAL!$K929," ",BD_COMERCIAL!$L929),'Curva Forward'!$B$5:$B$13,0),MATCH(FS$4,'Curva Forward'!$C$4:$AN$4,0))),CU929)</f>
        <v>0</v>
      </c>
      <c r="FT929" s="200">
        <f>AH929*AH$2*IF($FC929="V",1,-1)*IF($Q929="Fixo",(CV929-INDEX('Curva Forward'!$C$5:$AN$13,MATCH(CONCATENATE(BD_COMERCIAL!$K929," ",BD_COMERCIAL!$L929),'Curva Forward'!$B$5:$B$13,0),MATCH(FT$4,'Curva Forward'!$C$4:$AN$4,0))),CV929)</f>
        <v>0</v>
      </c>
      <c r="FU929" s="200">
        <f>AI929*AI$2*IF($FC929="V",1,-1)*IF($Q929="Fixo",(CW929-INDEX('Curva Forward'!$C$5:$AN$13,MATCH(CONCATENATE(BD_COMERCIAL!$K929," ",BD_COMERCIAL!$L929),'Curva Forward'!$B$5:$B$13,0),MATCH(FU$4,'Curva Forward'!$C$4:$AN$4,0))),CW929)</f>
        <v>0</v>
      </c>
      <c r="FV929" s="200">
        <f>AJ929*AJ$2*IF($FC929="V",1,-1)*IF($Q929="Fixo",(CX929-INDEX('Curva Forward'!$C$5:$AN$13,MATCH(CONCATENATE(BD_COMERCIAL!$K929," ",BD_COMERCIAL!$L929),'Curva Forward'!$B$5:$B$13,0),MATCH(FV$4,'Curva Forward'!$C$4:$AN$4,0))),CX929)</f>
        <v>0</v>
      </c>
      <c r="FW929" s="200">
        <f>AK929*AK$2*IF($FC929="V",1,-1)*IF($Q929="Fixo",(CY929-INDEX('Curva Forward'!$C$5:$AN$13,MATCH(CONCATENATE(BD_COMERCIAL!$K929," ",BD_COMERCIAL!$L929),'Curva Forward'!$B$5:$B$13,0),MATCH(FW$4,'Curva Forward'!$C$4:$AN$4,0))),CY929)</f>
        <v>0</v>
      </c>
      <c r="FX929" s="200">
        <f>AL929*AL$2*IF($FC929="V",1,-1)*IF($Q929="Fixo",(CZ929-INDEX('Curva Forward'!$C$5:$AN$13,MATCH(CONCATENATE(BD_COMERCIAL!$K929," ",BD_COMERCIAL!$L929),'Curva Forward'!$B$5:$B$13,0),MATCH(FX$4,'Curva Forward'!$C$4:$AN$4,0))),CZ929)</f>
        <v>0</v>
      </c>
      <c r="FY929" s="200">
        <f>AM929*AM$2*IF($FC929="V",1,-1)*IF($Q929="Fixo",(DA929-INDEX('Curva Forward'!$C$5:$AN$13,MATCH(CONCATENATE(BD_COMERCIAL!$K929," ",BD_COMERCIAL!$L929),'Curva Forward'!$B$5:$B$13,0),MATCH(FY$4,'Curva Forward'!$C$4:$AN$4,0))),DA929)</f>
        <v>0</v>
      </c>
      <c r="FZ929" s="200">
        <f>AN929*AN$2*IF($FC929="V",1,-1)*IF($Q929="Fixo",(DB929-INDEX('Curva Forward'!$C$5:$AN$13,MATCH(CONCATENATE(BD_COMERCIAL!$K929," ",BD_COMERCIAL!$L929),'Curva Forward'!$B$5:$B$13,0),MATCH(FZ$4,'Curva Forward'!$C$4:$AN$4,0))),DB929)</f>
        <v>0</v>
      </c>
      <c r="GA929" s="200">
        <f>AO929*AO$2*IF($FC929="V",1,-1)*IF($Q929="Fixo",(DC929-INDEX('Curva Forward'!$C$5:$AN$13,MATCH(CONCATENATE(BD_COMERCIAL!$K929," ",BD_COMERCIAL!$L929),'Curva Forward'!$B$5:$B$13,0),MATCH(GA$4,'Curva Forward'!$C$4:$AN$4,0))),DC929)</f>
        <v>0</v>
      </c>
      <c r="GB929" s="200">
        <f>AP929*AP$2*IF($FC929="V",1,-1)*IF($Q929="Fixo",(DD929-INDEX('Curva Forward'!$C$5:$AN$13,MATCH(CONCATENATE(BD_COMERCIAL!$K929," ",BD_COMERCIAL!$L929),'Curva Forward'!$B$5:$B$13,0),MATCH(GB$4,'Curva Forward'!$C$4:$AN$4,0))),DD929)</f>
        <v>0</v>
      </c>
      <c r="GC929" s="200">
        <f>AQ929*AQ$2*IF($FC929="V",1,-1)*IF($Q929="Fixo",(DE929-INDEX('Curva Forward'!$C$5:$AN$13,MATCH(CONCATENATE(BD_COMERCIAL!$K929," ",BD_COMERCIAL!$L929),'Curva Forward'!$B$5:$B$13,0),MATCH(GC$4,'Curva Forward'!$C$4:$AN$4,0))),DE929)</f>
        <v>0</v>
      </c>
      <c r="GD929" s="200">
        <f>AR929*AR$2*IF($FC929="V",1,-1)*IF($Q929="Fixo",(DF929-INDEX('Curva Forward'!$C$5:$AN$13,MATCH(CONCATENATE(BD_COMERCIAL!$K929," ",BD_COMERCIAL!$L929),'Curva Forward'!$B$5:$B$13,0),MATCH(GD$4,'Curva Forward'!$C$4:$AN$4,0))),DF929)</f>
        <v>0</v>
      </c>
      <c r="GE929" s="200">
        <f>AS929*AS$2*IF($FC929="V",1,-1)*IF($Q929="Fixo",(DG929-INDEX('Curva Forward'!$C$5:$AN$13,MATCH(CONCATENATE(BD_COMERCIAL!$K929," ",BD_COMERCIAL!$L929),'Curva Forward'!$B$5:$B$13,0),MATCH(GE$4,'Curva Forward'!$C$4:$AN$4,0))),DG929)</f>
        <v>0</v>
      </c>
      <c r="GF929" s="200">
        <f>AT929*AT$2*IF($FC929="V",1,-1)*IF($Q929="Fixo",(DH929-INDEX('Curva Forward'!$C$5:$AN$13,MATCH(CONCATENATE(BD_COMERCIAL!$K929," ",BD_COMERCIAL!$L929),'Curva Forward'!$B$5:$B$13,0),MATCH(GF$4,'Curva Forward'!$C$4:$AN$4,0))),DH929)</f>
        <v>0</v>
      </c>
      <c r="GG929" s="200">
        <f>AU929*AU$2*IF($FC929="V",1,-1)*IF($Q929="Fixo",(DI929-INDEX('Curva Forward'!$C$5:$AN$13,MATCH(CONCATENATE(BD_COMERCIAL!$K929," ",BD_COMERCIAL!$L929),'Curva Forward'!$B$5:$B$13,0),MATCH(GG$4,'Curva Forward'!$C$4:$AN$4,0))),DI929)</f>
        <v>0</v>
      </c>
      <c r="GH929" s="200">
        <f>AV929*AV$2*IF($FC929="V",1,-1)*IF($Q929="Fixo",(DJ929-INDEX('Curva Forward'!$C$5:$AN$13,MATCH(CONCATENATE(BD_COMERCIAL!$K929," ",BD_COMERCIAL!$L929),'Curva Forward'!$B$5:$B$13,0),MATCH(GH$4,'Curva Forward'!$C$4:$AN$4,0))),DJ929)</f>
        <v>0</v>
      </c>
      <c r="GI929" s="200">
        <f>AW929*AW$2*IF($FC929="V",1,-1)*IF($Q929="Fixo",(DK929-INDEX('Curva Forward'!$C$5:$AN$13,MATCH(CONCATENATE(BD_COMERCIAL!$K929," ",BD_COMERCIAL!$L929),'Curva Forward'!$B$5:$B$13,0),MATCH(GI$4,'Curva Forward'!$C$4:$AN$4,0))),DK929)</f>
        <v>0</v>
      </c>
      <c r="GJ929" s="200">
        <f>AX929*AX$2*IF($FC929="V",1,-1)*IF($Q929="Fixo",(DL929-INDEX('Curva Forward'!$C$5:$AN$13,MATCH(CONCATENATE(BD_COMERCIAL!$K929," ",BD_COMERCIAL!$L929),'Curva Forward'!$B$5:$B$13,0),MATCH(GJ$4,'Curva Forward'!$C$4:$AN$4,0))),DL929)</f>
        <v>0</v>
      </c>
      <c r="GK929" s="200">
        <f>AY929*AY$2*IF($FC929="V",1,-1)*IF($Q929="Fixo",(DM929-INDEX('Curva Forward'!$C$5:$AN$13,MATCH(CONCATENATE(BD_COMERCIAL!$K929," ",BD_COMERCIAL!$L929),'Curva Forward'!$B$5:$B$13,0),MATCH(GK$4,'Curva Forward'!$C$4:$AN$4,0))),DM929)</f>
        <v>0</v>
      </c>
      <c r="GL929" s="200">
        <f>IF(EZ929="",0,CL929*CL$2*IF($FC929="V",1,-1)*IF($Q929="Fixo",(EZ929-INDEX('Curva Forward'!$C$5:$AN$13,MATCH(CONCATENATE(BD_COMERCIAL!$K929," ",BD_COMERCIAL!$L929),'Curva Forward'!$B$5:$B$13,0),MATCH(GL$4,'Curva Forward'!$C$4:$AN$4,0))),EZ929))</f>
        <v>0</v>
      </c>
      <c r="GM929" s="200">
        <f>IF(FA929="",0,CM929*CM$2*IF($FC929="V",1,-1)*IF($Q929="Fixo",(FA929-INDEX('Curva Forward'!$C$5:$AN$13,MATCH(CONCATENATE(BD_COMERCIAL!$K929," ",BD_COMERCIAL!$L929),'Curva Forward'!$B$5:$B$13,0),MATCH(GM$4,'Curva Forward'!$C$4:$AN$4,0))),FA929))</f>
        <v>0</v>
      </c>
      <c r="GN929" s="200">
        <f>IF(FB929="",0,CN929*CN$2*IF($FC929="V",1,-1)*IF($Q929="Fixo",(FB929-INDEX('Curva Forward'!$C$5:$AN$13,MATCH(CONCATENATE(BD_COMERCIAL!$K929," ",BD_COMERCIAL!$L929),'Curva Forward'!$B$5:$B$13,0),MATCH(GN$4,'Curva Forward'!$C$4:$AN$4,0))),FB929))</f>
        <v>0</v>
      </c>
      <c r="GO929" s="201">
        <f t="shared" ca="1" si="287"/>
        <v>0</v>
      </c>
      <c r="GP929" s="201">
        <f t="shared" ca="1" si="288"/>
        <v>0</v>
      </c>
    </row>
    <row r="930" spans="1:198" ht="15" customHeight="1" x14ac:dyDescent="0.25">
      <c r="A930" s="6"/>
      <c r="B930" s="7"/>
      <c r="C930" s="8"/>
      <c r="D930" s="9"/>
      <c r="E930" s="9"/>
      <c r="F930" s="113"/>
      <c r="G930" s="10"/>
      <c r="H930" s="113"/>
      <c r="I930" s="9"/>
      <c r="J930" s="166"/>
      <c r="K930" s="10"/>
      <c r="L930" s="84"/>
      <c r="M930" s="11"/>
      <c r="N930" s="12"/>
      <c r="O930" s="10"/>
      <c r="P930" s="84"/>
      <c r="Q930" s="84"/>
      <c r="R930" s="10"/>
      <c r="S930" s="14"/>
      <c r="T930" s="11"/>
      <c r="U930" s="12"/>
      <c r="V930" s="257" t="str">
        <f ca="1">IF(U930="","",
IF(U930="NA","",
IFERROR(VLOOKUP(EOMONTH(M930,-2)+1,IPCA!$A:$B,2,0),
VLOOKUP(EOMONTH(TODAY(),-2)+1,IPCA!$A:$B,2,0))/
VLOOKUP(EOMONTH(U930,-2)+1,IPCA!$A:$B,2,0)*
P930))</f>
        <v/>
      </c>
      <c r="W930" s="84"/>
      <c r="X930" s="13"/>
      <c r="Y930" s="166"/>
      <c r="AA930" s="108"/>
      <c r="AB930" s="15"/>
      <c r="AM930" s="6"/>
      <c r="AN930" s="15"/>
      <c r="AY930" s="6"/>
      <c r="AZ930" s="15"/>
      <c r="BK930" s="6"/>
      <c r="BL930" s="15"/>
      <c r="BW930" s="6"/>
      <c r="BX930" s="15"/>
      <c r="CI930" s="6"/>
      <c r="CJ930" s="16" t="str">
        <f t="shared" si="277"/>
        <v/>
      </c>
      <c r="CK930" s="16" t="str">
        <f t="shared" si="278"/>
        <v/>
      </c>
      <c r="CL930" s="16" t="str">
        <f t="shared" si="279"/>
        <v/>
      </c>
      <c r="CM930" s="16" t="str">
        <f t="shared" si="280"/>
        <v/>
      </c>
      <c r="CN930" s="16" t="str">
        <f t="shared" si="281"/>
        <v/>
      </c>
      <c r="CO930" s="18"/>
      <c r="CP930" s="15"/>
      <c r="DA930" s="6"/>
      <c r="DB930" s="15"/>
      <c r="DM930" s="6"/>
      <c r="DN930" s="15"/>
      <c r="DY930" s="6"/>
      <c r="DZ930" s="15"/>
      <c r="EK930" s="6"/>
      <c r="EL930" s="15"/>
      <c r="EW930" s="6"/>
      <c r="EX930" s="16" t="str">
        <f t="shared" si="289"/>
        <v/>
      </c>
      <c r="EY930" s="16" t="str">
        <f t="shared" si="290"/>
        <v/>
      </c>
      <c r="EZ930" s="16" t="str">
        <f t="shared" si="291"/>
        <v/>
      </c>
      <c r="FA930" s="16" t="str">
        <f t="shared" si="292"/>
        <v/>
      </c>
      <c r="FB930" s="160" t="str">
        <f t="shared" si="293"/>
        <v/>
      </c>
      <c r="FD930" s="20"/>
      <c r="FE930"/>
      <c r="FH930" s="284">
        <f t="shared" ca="1" si="282"/>
        <v>0</v>
      </c>
      <c r="FI930" s="208">
        <f t="shared" si="283"/>
        <v>0</v>
      </c>
      <c r="FK930">
        <f t="shared" si="284"/>
        <v>0</v>
      </c>
      <c r="FL930" s="201">
        <f t="shared" ca="1" si="285"/>
        <v>0</v>
      </c>
      <c r="FM930" s="201">
        <f t="shared" ca="1" si="286"/>
        <v>0</v>
      </c>
      <c r="FN930" s="200">
        <f>AB930*AB$2*IF($FC930="V",1,-1)*IF($Q930="Fixo",(CP930-INDEX('Curva Forward'!$C$5:$AN$13,MATCH(CONCATENATE(BD_COMERCIAL!$K930," ",BD_COMERCIAL!$L930),'Curva Forward'!$B$5:$B$13,0),MATCH(FN$4,'Curva Forward'!$C$4:$AN$4,0))),CP930)</f>
        <v>0</v>
      </c>
      <c r="FO930" s="200">
        <f>AC930*AC$2*IF($FC930="V",1,-1)*IF($Q930="Fixo",(CQ930-INDEX('Curva Forward'!$C$5:$AN$13,MATCH(CONCATENATE(BD_COMERCIAL!$K930," ",BD_COMERCIAL!$L930),'Curva Forward'!$B$5:$B$13,0),MATCH(FO$4,'Curva Forward'!$C$4:$AN$4,0))),CQ930)</f>
        <v>0</v>
      </c>
      <c r="FP930" s="200">
        <f>AD930*AD$2*IF($FC930="V",1,-1)*IF($Q930="Fixo",(CR930-INDEX('Curva Forward'!$C$5:$AN$13,MATCH(CONCATENATE(BD_COMERCIAL!$K930," ",BD_COMERCIAL!$L930),'Curva Forward'!$B$5:$B$13,0),MATCH(FP$4,'Curva Forward'!$C$4:$AN$4,0))),CR930)</f>
        <v>0</v>
      </c>
      <c r="FQ930" s="200">
        <f>AE930*AE$2*IF($FC930="V",1,-1)*IF($Q930="Fixo",(CS930-INDEX('Curva Forward'!$C$5:$AN$13,MATCH(CONCATENATE(BD_COMERCIAL!$K930," ",BD_COMERCIAL!$L930),'Curva Forward'!$B$5:$B$13,0),MATCH(FQ$4,'Curva Forward'!$C$4:$AN$4,0))),CS930)</f>
        <v>0</v>
      </c>
      <c r="FR930" s="200">
        <f>AF930*AF$2*IF($FC930="V",1,-1)*IF($Q930="Fixo",(CT930-INDEX('Curva Forward'!$C$5:$AN$13,MATCH(CONCATENATE(BD_COMERCIAL!$K930," ",BD_COMERCIAL!$L930),'Curva Forward'!$B$5:$B$13,0),MATCH(FR$4,'Curva Forward'!$C$4:$AN$4,0))),CT930)</f>
        <v>0</v>
      </c>
      <c r="FS930" s="200">
        <f>AG930*AG$2*IF($FC930="V",1,-1)*IF($Q930="Fixo",(CU930-INDEX('Curva Forward'!$C$5:$AN$13,MATCH(CONCATENATE(BD_COMERCIAL!$K930," ",BD_COMERCIAL!$L930),'Curva Forward'!$B$5:$B$13,0),MATCH(FS$4,'Curva Forward'!$C$4:$AN$4,0))),CU930)</f>
        <v>0</v>
      </c>
      <c r="FT930" s="200">
        <f>AH930*AH$2*IF($FC930="V",1,-1)*IF($Q930="Fixo",(CV930-INDEX('Curva Forward'!$C$5:$AN$13,MATCH(CONCATENATE(BD_COMERCIAL!$K930," ",BD_COMERCIAL!$L930),'Curva Forward'!$B$5:$B$13,0),MATCH(FT$4,'Curva Forward'!$C$4:$AN$4,0))),CV930)</f>
        <v>0</v>
      </c>
      <c r="FU930" s="200">
        <f>AI930*AI$2*IF($FC930="V",1,-1)*IF($Q930="Fixo",(CW930-INDEX('Curva Forward'!$C$5:$AN$13,MATCH(CONCATENATE(BD_COMERCIAL!$K930," ",BD_COMERCIAL!$L930),'Curva Forward'!$B$5:$B$13,0),MATCH(FU$4,'Curva Forward'!$C$4:$AN$4,0))),CW930)</f>
        <v>0</v>
      </c>
      <c r="FV930" s="200">
        <f>AJ930*AJ$2*IF($FC930="V",1,-1)*IF($Q930="Fixo",(CX930-INDEX('Curva Forward'!$C$5:$AN$13,MATCH(CONCATENATE(BD_COMERCIAL!$K930," ",BD_COMERCIAL!$L930),'Curva Forward'!$B$5:$B$13,0),MATCH(FV$4,'Curva Forward'!$C$4:$AN$4,0))),CX930)</f>
        <v>0</v>
      </c>
      <c r="FW930" s="200">
        <f>AK930*AK$2*IF($FC930="V",1,-1)*IF($Q930="Fixo",(CY930-INDEX('Curva Forward'!$C$5:$AN$13,MATCH(CONCATENATE(BD_COMERCIAL!$K930," ",BD_COMERCIAL!$L930),'Curva Forward'!$B$5:$B$13,0),MATCH(FW$4,'Curva Forward'!$C$4:$AN$4,0))),CY930)</f>
        <v>0</v>
      </c>
      <c r="FX930" s="200">
        <f>AL930*AL$2*IF($FC930="V",1,-1)*IF($Q930="Fixo",(CZ930-INDEX('Curva Forward'!$C$5:$AN$13,MATCH(CONCATENATE(BD_COMERCIAL!$K930," ",BD_COMERCIAL!$L930),'Curva Forward'!$B$5:$B$13,0),MATCH(FX$4,'Curva Forward'!$C$4:$AN$4,0))),CZ930)</f>
        <v>0</v>
      </c>
      <c r="FY930" s="200">
        <f>AM930*AM$2*IF($FC930="V",1,-1)*IF($Q930="Fixo",(DA930-INDEX('Curva Forward'!$C$5:$AN$13,MATCH(CONCATENATE(BD_COMERCIAL!$K930," ",BD_COMERCIAL!$L930),'Curva Forward'!$B$5:$B$13,0),MATCH(FY$4,'Curva Forward'!$C$4:$AN$4,0))),DA930)</f>
        <v>0</v>
      </c>
      <c r="FZ930" s="200">
        <f>AN930*AN$2*IF($FC930="V",1,-1)*IF($Q930="Fixo",(DB930-INDEX('Curva Forward'!$C$5:$AN$13,MATCH(CONCATENATE(BD_COMERCIAL!$K930," ",BD_COMERCIAL!$L930),'Curva Forward'!$B$5:$B$13,0),MATCH(FZ$4,'Curva Forward'!$C$4:$AN$4,0))),DB930)</f>
        <v>0</v>
      </c>
      <c r="GA930" s="200">
        <f>AO930*AO$2*IF($FC930="V",1,-1)*IF($Q930="Fixo",(DC930-INDEX('Curva Forward'!$C$5:$AN$13,MATCH(CONCATENATE(BD_COMERCIAL!$K930," ",BD_COMERCIAL!$L930),'Curva Forward'!$B$5:$B$13,0),MATCH(GA$4,'Curva Forward'!$C$4:$AN$4,0))),DC930)</f>
        <v>0</v>
      </c>
      <c r="GB930" s="200">
        <f>AP930*AP$2*IF($FC930="V",1,-1)*IF($Q930="Fixo",(DD930-INDEX('Curva Forward'!$C$5:$AN$13,MATCH(CONCATENATE(BD_COMERCIAL!$K930," ",BD_COMERCIAL!$L930),'Curva Forward'!$B$5:$B$13,0),MATCH(GB$4,'Curva Forward'!$C$4:$AN$4,0))),DD930)</f>
        <v>0</v>
      </c>
      <c r="GC930" s="200">
        <f>AQ930*AQ$2*IF($FC930="V",1,-1)*IF($Q930="Fixo",(DE930-INDEX('Curva Forward'!$C$5:$AN$13,MATCH(CONCATENATE(BD_COMERCIAL!$K930," ",BD_COMERCIAL!$L930),'Curva Forward'!$B$5:$B$13,0),MATCH(GC$4,'Curva Forward'!$C$4:$AN$4,0))),DE930)</f>
        <v>0</v>
      </c>
      <c r="GD930" s="200">
        <f>AR930*AR$2*IF($FC930="V",1,-1)*IF($Q930="Fixo",(DF930-INDEX('Curva Forward'!$C$5:$AN$13,MATCH(CONCATENATE(BD_COMERCIAL!$K930," ",BD_COMERCIAL!$L930),'Curva Forward'!$B$5:$B$13,0),MATCH(GD$4,'Curva Forward'!$C$4:$AN$4,0))),DF930)</f>
        <v>0</v>
      </c>
      <c r="GE930" s="200">
        <f>AS930*AS$2*IF($FC930="V",1,-1)*IF($Q930="Fixo",(DG930-INDEX('Curva Forward'!$C$5:$AN$13,MATCH(CONCATENATE(BD_COMERCIAL!$K930," ",BD_COMERCIAL!$L930),'Curva Forward'!$B$5:$B$13,0),MATCH(GE$4,'Curva Forward'!$C$4:$AN$4,0))),DG930)</f>
        <v>0</v>
      </c>
      <c r="GF930" s="200">
        <f>AT930*AT$2*IF($FC930="V",1,-1)*IF($Q930="Fixo",(DH930-INDEX('Curva Forward'!$C$5:$AN$13,MATCH(CONCATENATE(BD_COMERCIAL!$K930," ",BD_COMERCIAL!$L930),'Curva Forward'!$B$5:$B$13,0),MATCH(GF$4,'Curva Forward'!$C$4:$AN$4,0))),DH930)</f>
        <v>0</v>
      </c>
      <c r="GG930" s="200">
        <f>AU930*AU$2*IF($FC930="V",1,-1)*IF($Q930="Fixo",(DI930-INDEX('Curva Forward'!$C$5:$AN$13,MATCH(CONCATENATE(BD_COMERCIAL!$K930," ",BD_COMERCIAL!$L930),'Curva Forward'!$B$5:$B$13,0),MATCH(GG$4,'Curva Forward'!$C$4:$AN$4,0))),DI930)</f>
        <v>0</v>
      </c>
      <c r="GH930" s="200">
        <f>AV930*AV$2*IF($FC930="V",1,-1)*IF($Q930="Fixo",(DJ930-INDEX('Curva Forward'!$C$5:$AN$13,MATCH(CONCATENATE(BD_COMERCIAL!$K930," ",BD_COMERCIAL!$L930),'Curva Forward'!$B$5:$B$13,0),MATCH(GH$4,'Curva Forward'!$C$4:$AN$4,0))),DJ930)</f>
        <v>0</v>
      </c>
      <c r="GI930" s="200">
        <f>AW930*AW$2*IF($FC930="V",1,-1)*IF($Q930="Fixo",(DK930-INDEX('Curva Forward'!$C$5:$AN$13,MATCH(CONCATENATE(BD_COMERCIAL!$K930," ",BD_COMERCIAL!$L930),'Curva Forward'!$B$5:$B$13,0),MATCH(GI$4,'Curva Forward'!$C$4:$AN$4,0))),DK930)</f>
        <v>0</v>
      </c>
      <c r="GJ930" s="200">
        <f>AX930*AX$2*IF($FC930="V",1,-1)*IF($Q930="Fixo",(DL930-INDEX('Curva Forward'!$C$5:$AN$13,MATCH(CONCATENATE(BD_COMERCIAL!$K930," ",BD_COMERCIAL!$L930),'Curva Forward'!$B$5:$B$13,0),MATCH(GJ$4,'Curva Forward'!$C$4:$AN$4,0))),DL930)</f>
        <v>0</v>
      </c>
      <c r="GK930" s="200">
        <f>AY930*AY$2*IF($FC930="V",1,-1)*IF($Q930="Fixo",(DM930-INDEX('Curva Forward'!$C$5:$AN$13,MATCH(CONCATENATE(BD_COMERCIAL!$K930," ",BD_COMERCIAL!$L930),'Curva Forward'!$B$5:$B$13,0),MATCH(GK$4,'Curva Forward'!$C$4:$AN$4,0))),DM930)</f>
        <v>0</v>
      </c>
      <c r="GL930" s="200">
        <f>IF(EZ930="",0,CL930*CL$2*IF($FC930="V",1,-1)*IF($Q930="Fixo",(EZ930-INDEX('Curva Forward'!$C$5:$AN$13,MATCH(CONCATENATE(BD_COMERCIAL!$K930," ",BD_COMERCIAL!$L930),'Curva Forward'!$B$5:$B$13,0),MATCH(GL$4,'Curva Forward'!$C$4:$AN$4,0))),EZ930))</f>
        <v>0</v>
      </c>
      <c r="GM930" s="200">
        <f>IF(FA930="",0,CM930*CM$2*IF($FC930="V",1,-1)*IF($Q930="Fixo",(FA930-INDEX('Curva Forward'!$C$5:$AN$13,MATCH(CONCATENATE(BD_COMERCIAL!$K930," ",BD_COMERCIAL!$L930),'Curva Forward'!$B$5:$B$13,0),MATCH(GM$4,'Curva Forward'!$C$4:$AN$4,0))),FA930))</f>
        <v>0</v>
      </c>
      <c r="GN930" s="200">
        <f>IF(FB930="",0,CN930*CN$2*IF($FC930="V",1,-1)*IF($Q930="Fixo",(FB930-INDEX('Curva Forward'!$C$5:$AN$13,MATCH(CONCATENATE(BD_COMERCIAL!$K930," ",BD_COMERCIAL!$L930),'Curva Forward'!$B$5:$B$13,0),MATCH(GN$4,'Curva Forward'!$C$4:$AN$4,0))),FB930))</f>
        <v>0</v>
      </c>
      <c r="GO930" s="201">
        <f t="shared" ca="1" si="287"/>
        <v>0</v>
      </c>
      <c r="GP930" s="201">
        <f t="shared" ca="1" si="288"/>
        <v>0</v>
      </c>
    </row>
    <row r="931" spans="1:198" ht="15" customHeight="1" x14ac:dyDescent="0.25">
      <c r="A931" s="6"/>
      <c r="B931" s="7"/>
      <c r="C931" s="8"/>
      <c r="D931" s="9"/>
      <c r="E931" s="9"/>
      <c r="F931" s="113"/>
      <c r="G931" s="10"/>
      <c r="H931" s="113"/>
      <c r="I931" s="9"/>
      <c r="J931" s="166"/>
      <c r="K931" s="10"/>
      <c r="L931" s="84"/>
      <c r="M931" s="11"/>
      <c r="N931" s="12"/>
      <c r="O931" s="10"/>
      <c r="P931" s="84"/>
      <c r="Q931" s="84"/>
      <c r="R931" s="10"/>
      <c r="S931" s="14"/>
      <c r="T931" s="11"/>
      <c r="U931" s="12"/>
      <c r="V931" s="257" t="str">
        <f ca="1">IF(U931="","",
IF(U931="NA","",
IFERROR(VLOOKUP(EOMONTH(M931,-2)+1,IPCA!$A:$B,2,0),
VLOOKUP(EOMONTH(TODAY(),-2)+1,IPCA!$A:$B,2,0))/
VLOOKUP(EOMONTH(U931,-2)+1,IPCA!$A:$B,2,0)*
P931))</f>
        <v/>
      </c>
      <c r="W931" s="84"/>
      <c r="X931" s="13"/>
      <c r="Y931" s="166"/>
      <c r="AA931" s="108"/>
      <c r="AB931" s="15"/>
      <c r="AM931" s="6"/>
      <c r="AN931" s="15"/>
      <c r="AY931" s="6"/>
      <c r="AZ931" s="15"/>
      <c r="BK931" s="6"/>
      <c r="BL931" s="15"/>
      <c r="BW931" s="6"/>
      <c r="BX931" s="15"/>
      <c r="CI931" s="6"/>
      <c r="CJ931" s="16" t="str">
        <f t="shared" si="277"/>
        <v/>
      </c>
      <c r="CK931" s="16" t="str">
        <f t="shared" si="278"/>
        <v/>
      </c>
      <c r="CL931" s="16" t="str">
        <f t="shared" si="279"/>
        <v/>
      </c>
      <c r="CM931" s="16" t="str">
        <f t="shared" si="280"/>
        <v/>
      </c>
      <c r="CN931" s="16" t="str">
        <f t="shared" si="281"/>
        <v/>
      </c>
      <c r="CO931" s="18"/>
      <c r="CP931" s="15"/>
      <c r="DA931" s="6"/>
      <c r="DB931" s="15"/>
      <c r="DM931" s="6"/>
      <c r="DN931" s="15"/>
      <c r="DY931" s="6"/>
      <c r="DZ931" s="15"/>
      <c r="EK931" s="6"/>
      <c r="EL931" s="15"/>
      <c r="EW931" s="6"/>
      <c r="EX931" s="16" t="str">
        <f t="shared" si="289"/>
        <v/>
      </c>
      <c r="EY931" s="16" t="str">
        <f t="shared" si="290"/>
        <v/>
      </c>
      <c r="EZ931" s="16" t="str">
        <f t="shared" si="291"/>
        <v/>
      </c>
      <c r="FA931" s="16" t="str">
        <f t="shared" si="292"/>
        <v/>
      </c>
      <c r="FB931" s="160" t="str">
        <f t="shared" si="293"/>
        <v/>
      </c>
      <c r="FD931" s="20"/>
      <c r="FE931"/>
      <c r="FH931" s="284">
        <f t="shared" ca="1" si="282"/>
        <v>0</v>
      </c>
      <c r="FI931" s="208">
        <f t="shared" si="283"/>
        <v>0</v>
      </c>
      <c r="FK931">
        <f t="shared" si="284"/>
        <v>0</v>
      </c>
      <c r="FL931" s="201">
        <f t="shared" ca="1" si="285"/>
        <v>0</v>
      </c>
      <c r="FM931" s="201">
        <f t="shared" ca="1" si="286"/>
        <v>0</v>
      </c>
      <c r="FN931" s="200">
        <f>AB931*AB$2*IF($FC931="V",1,-1)*IF($Q931="Fixo",(CP931-INDEX('Curva Forward'!$C$5:$AN$13,MATCH(CONCATENATE(BD_COMERCIAL!$K931," ",BD_COMERCIAL!$L931),'Curva Forward'!$B$5:$B$13,0),MATCH(FN$4,'Curva Forward'!$C$4:$AN$4,0))),CP931)</f>
        <v>0</v>
      </c>
      <c r="FO931" s="200">
        <f>AC931*AC$2*IF($FC931="V",1,-1)*IF($Q931="Fixo",(CQ931-INDEX('Curva Forward'!$C$5:$AN$13,MATCH(CONCATENATE(BD_COMERCIAL!$K931," ",BD_COMERCIAL!$L931),'Curva Forward'!$B$5:$B$13,0),MATCH(FO$4,'Curva Forward'!$C$4:$AN$4,0))),CQ931)</f>
        <v>0</v>
      </c>
      <c r="FP931" s="200">
        <f>AD931*AD$2*IF($FC931="V",1,-1)*IF($Q931="Fixo",(CR931-INDEX('Curva Forward'!$C$5:$AN$13,MATCH(CONCATENATE(BD_COMERCIAL!$K931," ",BD_COMERCIAL!$L931),'Curva Forward'!$B$5:$B$13,0),MATCH(FP$4,'Curva Forward'!$C$4:$AN$4,0))),CR931)</f>
        <v>0</v>
      </c>
      <c r="FQ931" s="200">
        <f>AE931*AE$2*IF($FC931="V",1,-1)*IF($Q931="Fixo",(CS931-INDEX('Curva Forward'!$C$5:$AN$13,MATCH(CONCATENATE(BD_COMERCIAL!$K931," ",BD_COMERCIAL!$L931),'Curva Forward'!$B$5:$B$13,0),MATCH(FQ$4,'Curva Forward'!$C$4:$AN$4,0))),CS931)</f>
        <v>0</v>
      </c>
      <c r="FR931" s="200">
        <f>AF931*AF$2*IF($FC931="V",1,-1)*IF($Q931="Fixo",(CT931-INDEX('Curva Forward'!$C$5:$AN$13,MATCH(CONCATENATE(BD_COMERCIAL!$K931," ",BD_COMERCIAL!$L931),'Curva Forward'!$B$5:$B$13,0),MATCH(FR$4,'Curva Forward'!$C$4:$AN$4,0))),CT931)</f>
        <v>0</v>
      </c>
      <c r="FS931" s="200">
        <f>AG931*AG$2*IF($FC931="V",1,-1)*IF($Q931="Fixo",(CU931-INDEX('Curva Forward'!$C$5:$AN$13,MATCH(CONCATENATE(BD_COMERCIAL!$K931," ",BD_COMERCIAL!$L931),'Curva Forward'!$B$5:$B$13,0),MATCH(FS$4,'Curva Forward'!$C$4:$AN$4,0))),CU931)</f>
        <v>0</v>
      </c>
      <c r="FT931" s="200">
        <f>AH931*AH$2*IF($FC931="V",1,-1)*IF($Q931="Fixo",(CV931-INDEX('Curva Forward'!$C$5:$AN$13,MATCH(CONCATENATE(BD_COMERCIAL!$K931," ",BD_COMERCIAL!$L931),'Curva Forward'!$B$5:$B$13,0),MATCH(FT$4,'Curva Forward'!$C$4:$AN$4,0))),CV931)</f>
        <v>0</v>
      </c>
      <c r="FU931" s="200">
        <f>AI931*AI$2*IF($FC931="V",1,-1)*IF($Q931="Fixo",(CW931-INDEX('Curva Forward'!$C$5:$AN$13,MATCH(CONCATENATE(BD_COMERCIAL!$K931," ",BD_COMERCIAL!$L931),'Curva Forward'!$B$5:$B$13,0),MATCH(FU$4,'Curva Forward'!$C$4:$AN$4,0))),CW931)</f>
        <v>0</v>
      </c>
      <c r="FV931" s="200">
        <f>AJ931*AJ$2*IF($FC931="V",1,-1)*IF($Q931="Fixo",(CX931-INDEX('Curva Forward'!$C$5:$AN$13,MATCH(CONCATENATE(BD_COMERCIAL!$K931," ",BD_COMERCIAL!$L931),'Curva Forward'!$B$5:$B$13,0),MATCH(FV$4,'Curva Forward'!$C$4:$AN$4,0))),CX931)</f>
        <v>0</v>
      </c>
      <c r="FW931" s="200">
        <f>AK931*AK$2*IF($FC931="V",1,-1)*IF($Q931="Fixo",(CY931-INDEX('Curva Forward'!$C$5:$AN$13,MATCH(CONCATENATE(BD_COMERCIAL!$K931," ",BD_COMERCIAL!$L931),'Curva Forward'!$B$5:$B$13,0),MATCH(FW$4,'Curva Forward'!$C$4:$AN$4,0))),CY931)</f>
        <v>0</v>
      </c>
      <c r="FX931" s="200">
        <f>AL931*AL$2*IF($FC931="V",1,-1)*IF($Q931="Fixo",(CZ931-INDEX('Curva Forward'!$C$5:$AN$13,MATCH(CONCATENATE(BD_COMERCIAL!$K931," ",BD_COMERCIAL!$L931),'Curva Forward'!$B$5:$B$13,0),MATCH(FX$4,'Curva Forward'!$C$4:$AN$4,0))),CZ931)</f>
        <v>0</v>
      </c>
      <c r="FY931" s="200">
        <f>AM931*AM$2*IF($FC931="V",1,-1)*IF($Q931="Fixo",(DA931-INDEX('Curva Forward'!$C$5:$AN$13,MATCH(CONCATENATE(BD_COMERCIAL!$K931," ",BD_COMERCIAL!$L931),'Curva Forward'!$B$5:$B$13,0),MATCH(FY$4,'Curva Forward'!$C$4:$AN$4,0))),DA931)</f>
        <v>0</v>
      </c>
      <c r="FZ931" s="200">
        <f>AN931*AN$2*IF($FC931="V",1,-1)*IF($Q931="Fixo",(DB931-INDEX('Curva Forward'!$C$5:$AN$13,MATCH(CONCATENATE(BD_COMERCIAL!$K931," ",BD_COMERCIAL!$L931),'Curva Forward'!$B$5:$B$13,0),MATCH(FZ$4,'Curva Forward'!$C$4:$AN$4,0))),DB931)</f>
        <v>0</v>
      </c>
      <c r="GA931" s="200">
        <f>AO931*AO$2*IF($FC931="V",1,-1)*IF($Q931="Fixo",(DC931-INDEX('Curva Forward'!$C$5:$AN$13,MATCH(CONCATENATE(BD_COMERCIAL!$K931," ",BD_COMERCIAL!$L931),'Curva Forward'!$B$5:$B$13,0),MATCH(GA$4,'Curva Forward'!$C$4:$AN$4,0))),DC931)</f>
        <v>0</v>
      </c>
      <c r="GB931" s="200">
        <f>AP931*AP$2*IF($FC931="V",1,-1)*IF($Q931="Fixo",(DD931-INDEX('Curva Forward'!$C$5:$AN$13,MATCH(CONCATENATE(BD_COMERCIAL!$K931," ",BD_COMERCIAL!$L931),'Curva Forward'!$B$5:$B$13,0),MATCH(GB$4,'Curva Forward'!$C$4:$AN$4,0))),DD931)</f>
        <v>0</v>
      </c>
      <c r="GC931" s="200">
        <f>AQ931*AQ$2*IF($FC931="V",1,-1)*IF($Q931="Fixo",(DE931-INDEX('Curva Forward'!$C$5:$AN$13,MATCH(CONCATENATE(BD_COMERCIAL!$K931," ",BD_COMERCIAL!$L931),'Curva Forward'!$B$5:$B$13,0),MATCH(GC$4,'Curva Forward'!$C$4:$AN$4,0))),DE931)</f>
        <v>0</v>
      </c>
      <c r="GD931" s="200">
        <f>AR931*AR$2*IF($FC931="V",1,-1)*IF($Q931="Fixo",(DF931-INDEX('Curva Forward'!$C$5:$AN$13,MATCH(CONCATENATE(BD_COMERCIAL!$K931," ",BD_COMERCIAL!$L931),'Curva Forward'!$B$5:$B$13,0),MATCH(GD$4,'Curva Forward'!$C$4:$AN$4,0))),DF931)</f>
        <v>0</v>
      </c>
      <c r="GE931" s="200">
        <f>AS931*AS$2*IF($FC931="V",1,-1)*IF($Q931="Fixo",(DG931-INDEX('Curva Forward'!$C$5:$AN$13,MATCH(CONCATENATE(BD_COMERCIAL!$K931," ",BD_COMERCIAL!$L931),'Curva Forward'!$B$5:$B$13,0),MATCH(GE$4,'Curva Forward'!$C$4:$AN$4,0))),DG931)</f>
        <v>0</v>
      </c>
      <c r="GF931" s="200">
        <f>AT931*AT$2*IF($FC931="V",1,-1)*IF($Q931="Fixo",(DH931-INDEX('Curva Forward'!$C$5:$AN$13,MATCH(CONCATENATE(BD_COMERCIAL!$K931," ",BD_COMERCIAL!$L931),'Curva Forward'!$B$5:$B$13,0),MATCH(GF$4,'Curva Forward'!$C$4:$AN$4,0))),DH931)</f>
        <v>0</v>
      </c>
      <c r="GG931" s="200">
        <f>AU931*AU$2*IF($FC931="V",1,-1)*IF($Q931="Fixo",(DI931-INDEX('Curva Forward'!$C$5:$AN$13,MATCH(CONCATENATE(BD_COMERCIAL!$K931," ",BD_COMERCIAL!$L931),'Curva Forward'!$B$5:$B$13,0),MATCH(GG$4,'Curva Forward'!$C$4:$AN$4,0))),DI931)</f>
        <v>0</v>
      </c>
      <c r="GH931" s="200">
        <f>AV931*AV$2*IF($FC931="V",1,-1)*IF($Q931="Fixo",(DJ931-INDEX('Curva Forward'!$C$5:$AN$13,MATCH(CONCATENATE(BD_COMERCIAL!$K931," ",BD_COMERCIAL!$L931),'Curva Forward'!$B$5:$B$13,0),MATCH(GH$4,'Curva Forward'!$C$4:$AN$4,0))),DJ931)</f>
        <v>0</v>
      </c>
      <c r="GI931" s="200">
        <f>AW931*AW$2*IF($FC931="V",1,-1)*IF($Q931="Fixo",(DK931-INDEX('Curva Forward'!$C$5:$AN$13,MATCH(CONCATENATE(BD_COMERCIAL!$K931," ",BD_COMERCIAL!$L931),'Curva Forward'!$B$5:$B$13,0),MATCH(GI$4,'Curva Forward'!$C$4:$AN$4,0))),DK931)</f>
        <v>0</v>
      </c>
      <c r="GJ931" s="200">
        <f>AX931*AX$2*IF($FC931="V",1,-1)*IF($Q931="Fixo",(DL931-INDEX('Curva Forward'!$C$5:$AN$13,MATCH(CONCATENATE(BD_COMERCIAL!$K931," ",BD_COMERCIAL!$L931),'Curva Forward'!$B$5:$B$13,0),MATCH(GJ$4,'Curva Forward'!$C$4:$AN$4,0))),DL931)</f>
        <v>0</v>
      </c>
      <c r="GK931" s="200">
        <f>AY931*AY$2*IF($FC931="V",1,-1)*IF($Q931="Fixo",(DM931-INDEX('Curva Forward'!$C$5:$AN$13,MATCH(CONCATENATE(BD_COMERCIAL!$K931," ",BD_COMERCIAL!$L931),'Curva Forward'!$B$5:$B$13,0),MATCH(GK$4,'Curva Forward'!$C$4:$AN$4,0))),DM931)</f>
        <v>0</v>
      </c>
      <c r="GL931" s="200">
        <f>IF(EZ931="",0,CL931*CL$2*IF($FC931="V",1,-1)*IF($Q931="Fixo",(EZ931-INDEX('Curva Forward'!$C$5:$AN$13,MATCH(CONCATENATE(BD_COMERCIAL!$K931," ",BD_COMERCIAL!$L931),'Curva Forward'!$B$5:$B$13,0),MATCH(GL$4,'Curva Forward'!$C$4:$AN$4,0))),EZ931))</f>
        <v>0</v>
      </c>
      <c r="GM931" s="200">
        <f>IF(FA931="",0,CM931*CM$2*IF($FC931="V",1,-1)*IF($Q931="Fixo",(FA931-INDEX('Curva Forward'!$C$5:$AN$13,MATCH(CONCATENATE(BD_COMERCIAL!$K931," ",BD_COMERCIAL!$L931),'Curva Forward'!$B$5:$B$13,0),MATCH(GM$4,'Curva Forward'!$C$4:$AN$4,0))),FA931))</f>
        <v>0</v>
      </c>
      <c r="GN931" s="200">
        <f>IF(FB931="",0,CN931*CN$2*IF($FC931="V",1,-1)*IF($Q931="Fixo",(FB931-INDEX('Curva Forward'!$C$5:$AN$13,MATCH(CONCATENATE(BD_COMERCIAL!$K931," ",BD_COMERCIAL!$L931),'Curva Forward'!$B$5:$B$13,0),MATCH(GN$4,'Curva Forward'!$C$4:$AN$4,0))),FB931))</f>
        <v>0</v>
      </c>
      <c r="GO931" s="201">
        <f t="shared" ca="1" si="287"/>
        <v>0</v>
      </c>
      <c r="GP931" s="201">
        <f t="shared" ca="1" si="288"/>
        <v>0</v>
      </c>
    </row>
    <row r="932" spans="1:198" ht="15" customHeight="1" x14ac:dyDescent="0.25">
      <c r="A932" s="6"/>
      <c r="B932" s="7"/>
      <c r="C932" s="8"/>
      <c r="D932" s="9"/>
      <c r="E932" s="9"/>
      <c r="F932" s="113"/>
      <c r="G932" s="10"/>
      <c r="H932" s="113"/>
      <c r="I932" s="9"/>
      <c r="J932" s="166"/>
      <c r="K932" s="10"/>
      <c r="L932" s="84"/>
      <c r="M932" s="11"/>
      <c r="N932" s="12"/>
      <c r="O932" s="10"/>
      <c r="P932" s="84"/>
      <c r="Q932" s="84"/>
      <c r="R932" s="10"/>
      <c r="S932" s="14"/>
      <c r="T932" s="11"/>
      <c r="U932" s="12"/>
      <c r="V932" s="257" t="str">
        <f ca="1">IF(U932="","",
IF(U932="NA","",
IFERROR(VLOOKUP(EOMONTH(M932,-2)+1,IPCA!$A:$B,2,0),
VLOOKUP(EOMONTH(TODAY(),-2)+1,IPCA!$A:$B,2,0))/
VLOOKUP(EOMONTH(U932,-2)+1,IPCA!$A:$B,2,0)*
P932))</f>
        <v/>
      </c>
      <c r="W932" s="84"/>
      <c r="X932" s="13"/>
      <c r="Y932" s="166"/>
      <c r="AA932" s="108"/>
      <c r="AB932" s="15"/>
      <c r="AM932" s="6"/>
      <c r="AN932" s="15"/>
      <c r="AY932" s="6"/>
      <c r="AZ932" s="15"/>
      <c r="BK932" s="6"/>
      <c r="BL932" s="15"/>
      <c r="BW932" s="6"/>
      <c r="BX932" s="15"/>
      <c r="CI932" s="6"/>
      <c r="CJ932" s="16" t="str">
        <f t="shared" si="277"/>
        <v/>
      </c>
      <c r="CK932" s="16" t="str">
        <f t="shared" si="278"/>
        <v/>
      </c>
      <c r="CL932" s="16" t="str">
        <f t="shared" si="279"/>
        <v/>
      </c>
      <c r="CM932" s="16" t="str">
        <f t="shared" si="280"/>
        <v/>
      </c>
      <c r="CN932" s="16" t="str">
        <f t="shared" si="281"/>
        <v/>
      </c>
      <c r="CO932" s="18"/>
      <c r="CP932" s="15"/>
      <c r="DA932" s="6"/>
      <c r="DB932" s="15"/>
      <c r="DM932" s="6"/>
      <c r="DN932" s="15"/>
      <c r="DY932" s="6"/>
      <c r="DZ932" s="15"/>
      <c r="EK932" s="6"/>
      <c r="EL932" s="15"/>
      <c r="EW932" s="6"/>
      <c r="EX932" s="16" t="str">
        <f t="shared" si="289"/>
        <v/>
      </c>
      <c r="EY932" s="16" t="str">
        <f t="shared" si="290"/>
        <v/>
      </c>
      <c r="EZ932" s="16" t="str">
        <f t="shared" si="291"/>
        <v/>
      </c>
      <c r="FA932" s="16" t="str">
        <f t="shared" si="292"/>
        <v/>
      </c>
      <c r="FB932" s="160" t="str">
        <f t="shared" si="293"/>
        <v/>
      </c>
      <c r="FD932" s="20"/>
      <c r="FE932"/>
      <c r="FH932" s="284">
        <f t="shared" ca="1" si="282"/>
        <v>0</v>
      </c>
      <c r="FI932" s="208">
        <f t="shared" si="283"/>
        <v>0</v>
      </c>
      <c r="FK932">
        <f t="shared" si="284"/>
        <v>0</v>
      </c>
      <c r="FL932" s="201">
        <f t="shared" ca="1" si="285"/>
        <v>0</v>
      </c>
      <c r="FM932" s="201">
        <f t="shared" ca="1" si="286"/>
        <v>0</v>
      </c>
      <c r="FN932" s="200">
        <f>AB932*AB$2*IF($FC932="V",1,-1)*IF($Q932="Fixo",(CP932-INDEX('Curva Forward'!$C$5:$AN$13,MATCH(CONCATENATE(BD_COMERCIAL!$K932," ",BD_COMERCIAL!$L932),'Curva Forward'!$B$5:$B$13,0),MATCH(FN$4,'Curva Forward'!$C$4:$AN$4,0))),CP932)</f>
        <v>0</v>
      </c>
      <c r="FO932" s="200">
        <f>AC932*AC$2*IF($FC932="V",1,-1)*IF($Q932="Fixo",(CQ932-INDEX('Curva Forward'!$C$5:$AN$13,MATCH(CONCATENATE(BD_COMERCIAL!$K932," ",BD_COMERCIAL!$L932),'Curva Forward'!$B$5:$B$13,0),MATCH(FO$4,'Curva Forward'!$C$4:$AN$4,0))),CQ932)</f>
        <v>0</v>
      </c>
      <c r="FP932" s="200">
        <f>AD932*AD$2*IF($FC932="V",1,-1)*IF($Q932="Fixo",(CR932-INDEX('Curva Forward'!$C$5:$AN$13,MATCH(CONCATENATE(BD_COMERCIAL!$K932," ",BD_COMERCIAL!$L932),'Curva Forward'!$B$5:$B$13,0),MATCH(FP$4,'Curva Forward'!$C$4:$AN$4,0))),CR932)</f>
        <v>0</v>
      </c>
      <c r="FQ932" s="200">
        <f>AE932*AE$2*IF($FC932="V",1,-1)*IF($Q932="Fixo",(CS932-INDEX('Curva Forward'!$C$5:$AN$13,MATCH(CONCATENATE(BD_COMERCIAL!$K932," ",BD_COMERCIAL!$L932),'Curva Forward'!$B$5:$B$13,0),MATCH(FQ$4,'Curva Forward'!$C$4:$AN$4,0))),CS932)</f>
        <v>0</v>
      </c>
      <c r="FR932" s="200">
        <f>AF932*AF$2*IF($FC932="V",1,-1)*IF($Q932="Fixo",(CT932-INDEX('Curva Forward'!$C$5:$AN$13,MATCH(CONCATENATE(BD_COMERCIAL!$K932," ",BD_COMERCIAL!$L932),'Curva Forward'!$B$5:$B$13,0),MATCH(FR$4,'Curva Forward'!$C$4:$AN$4,0))),CT932)</f>
        <v>0</v>
      </c>
      <c r="FS932" s="200">
        <f>AG932*AG$2*IF($FC932="V",1,-1)*IF($Q932="Fixo",(CU932-INDEX('Curva Forward'!$C$5:$AN$13,MATCH(CONCATENATE(BD_COMERCIAL!$K932," ",BD_COMERCIAL!$L932),'Curva Forward'!$B$5:$B$13,0),MATCH(FS$4,'Curva Forward'!$C$4:$AN$4,0))),CU932)</f>
        <v>0</v>
      </c>
      <c r="FT932" s="200">
        <f>AH932*AH$2*IF($FC932="V",1,-1)*IF($Q932="Fixo",(CV932-INDEX('Curva Forward'!$C$5:$AN$13,MATCH(CONCATENATE(BD_COMERCIAL!$K932," ",BD_COMERCIAL!$L932),'Curva Forward'!$B$5:$B$13,0),MATCH(FT$4,'Curva Forward'!$C$4:$AN$4,0))),CV932)</f>
        <v>0</v>
      </c>
      <c r="FU932" s="200">
        <f>AI932*AI$2*IF($FC932="V",1,-1)*IF($Q932="Fixo",(CW932-INDEX('Curva Forward'!$C$5:$AN$13,MATCH(CONCATENATE(BD_COMERCIAL!$K932," ",BD_COMERCIAL!$L932),'Curva Forward'!$B$5:$B$13,0),MATCH(FU$4,'Curva Forward'!$C$4:$AN$4,0))),CW932)</f>
        <v>0</v>
      </c>
      <c r="FV932" s="200">
        <f>AJ932*AJ$2*IF($FC932="V",1,-1)*IF($Q932="Fixo",(CX932-INDEX('Curva Forward'!$C$5:$AN$13,MATCH(CONCATENATE(BD_COMERCIAL!$K932," ",BD_COMERCIAL!$L932),'Curva Forward'!$B$5:$B$13,0),MATCH(FV$4,'Curva Forward'!$C$4:$AN$4,0))),CX932)</f>
        <v>0</v>
      </c>
      <c r="FW932" s="200">
        <f>AK932*AK$2*IF($FC932="V",1,-1)*IF($Q932="Fixo",(CY932-INDEX('Curva Forward'!$C$5:$AN$13,MATCH(CONCATENATE(BD_COMERCIAL!$K932," ",BD_COMERCIAL!$L932),'Curva Forward'!$B$5:$B$13,0),MATCH(FW$4,'Curva Forward'!$C$4:$AN$4,0))),CY932)</f>
        <v>0</v>
      </c>
      <c r="FX932" s="200">
        <f>AL932*AL$2*IF($FC932="V",1,-1)*IF($Q932="Fixo",(CZ932-INDEX('Curva Forward'!$C$5:$AN$13,MATCH(CONCATENATE(BD_COMERCIAL!$K932," ",BD_COMERCIAL!$L932),'Curva Forward'!$B$5:$B$13,0),MATCH(FX$4,'Curva Forward'!$C$4:$AN$4,0))),CZ932)</f>
        <v>0</v>
      </c>
      <c r="FY932" s="200">
        <f>AM932*AM$2*IF($FC932="V",1,-1)*IF($Q932="Fixo",(DA932-INDEX('Curva Forward'!$C$5:$AN$13,MATCH(CONCATENATE(BD_COMERCIAL!$K932," ",BD_COMERCIAL!$L932),'Curva Forward'!$B$5:$B$13,0),MATCH(FY$4,'Curva Forward'!$C$4:$AN$4,0))),DA932)</f>
        <v>0</v>
      </c>
      <c r="FZ932" s="200">
        <f>AN932*AN$2*IF($FC932="V",1,-1)*IF($Q932="Fixo",(DB932-INDEX('Curva Forward'!$C$5:$AN$13,MATCH(CONCATENATE(BD_COMERCIAL!$K932," ",BD_COMERCIAL!$L932),'Curva Forward'!$B$5:$B$13,0),MATCH(FZ$4,'Curva Forward'!$C$4:$AN$4,0))),DB932)</f>
        <v>0</v>
      </c>
      <c r="GA932" s="200">
        <f>AO932*AO$2*IF($FC932="V",1,-1)*IF($Q932="Fixo",(DC932-INDEX('Curva Forward'!$C$5:$AN$13,MATCH(CONCATENATE(BD_COMERCIAL!$K932," ",BD_COMERCIAL!$L932),'Curva Forward'!$B$5:$B$13,0),MATCH(GA$4,'Curva Forward'!$C$4:$AN$4,0))),DC932)</f>
        <v>0</v>
      </c>
      <c r="GB932" s="200">
        <f>AP932*AP$2*IF($FC932="V",1,-1)*IF($Q932="Fixo",(DD932-INDEX('Curva Forward'!$C$5:$AN$13,MATCH(CONCATENATE(BD_COMERCIAL!$K932," ",BD_COMERCIAL!$L932),'Curva Forward'!$B$5:$B$13,0),MATCH(GB$4,'Curva Forward'!$C$4:$AN$4,0))),DD932)</f>
        <v>0</v>
      </c>
      <c r="GC932" s="200">
        <f>AQ932*AQ$2*IF($FC932="V",1,-1)*IF($Q932="Fixo",(DE932-INDEX('Curva Forward'!$C$5:$AN$13,MATCH(CONCATENATE(BD_COMERCIAL!$K932," ",BD_COMERCIAL!$L932),'Curva Forward'!$B$5:$B$13,0),MATCH(GC$4,'Curva Forward'!$C$4:$AN$4,0))),DE932)</f>
        <v>0</v>
      </c>
      <c r="GD932" s="200">
        <f>AR932*AR$2*IF($FC932="V",1,-1)*IF($Q932="Fixo",(DF932-INDEX('Curva Forward'!$C$5:$AN$13,MATCH(CONCATENATE(BD_COMERCIAL!$K932," ",BD_COMERCIAL!$L932),'Curva Forward'!$B$5:$B$13,0),MATCH(GD$4,'Curva Forward'!$C$4:$AN$4,0))),DF932)</f>
        <v>0</v>
      </c>
      <c r="GE932" s="200">
        <f>AS932*AS$2*IF($FC932="V",1,-1)*IF($Q932="Fixo",(DG932-INDEX('Curva Forward'!$C$5:$AN$13,MATCH(CONCATENATE(BD_COMERCIAL!$K932," ",BD_COMERCIAL!$L932),'Curva Forward'!$B$5:$B$13,0),MATCH(GE$4,'Curva Forward'!$C$4:$AN$4,0))),DG932)</f>
        <v>0</v>
      </c>
      <c r="GF932" s="200">
        <f>AT932*AT$2*IF($FC932="V",1,-1)*IF($Q932="Fixo",(DH932-INDEX('Curva Forward'!$C$5:$AN$13,MATCH(CONCATENATE(BD_COMERCIAL!$K932," ",BD_COMERCIAL!$L932),'Curva Forward'!$B$5:$B$13,0),MATCH(GF$4,'Curva Forward'!$C$4:$AN$4,0))),DH932)</f>
        <v>0</v>
      </c>
      <c r="GG932" s="200">
        <f>AU932*AU$2*IF($FC932="V",1,-1)*IF($Q932="Fixo",(DI932-INDEX('Curva Forward'!$C$5:$AN$13,MATCH(CONCATENATE(BD_COMERCIAL!$K932," ",BD_COMERCIAL!$L932),'Curva Forward'!$B$5:$B$13,0),MATCH(GG$4,'Curva Forward'!$C$4:$AN$4,0))),DI932)</f>
        <v>0</v>
      </c>
      <c r="GH932" s="200">
        <f>AV932*AV$2*IF($FC932="V",1,-1)*IF($Q932="Fixo",(DJ932-INDEX('Curva Forward'!$C$5:$AN$13,MATCH(CONCATENATE(BD_COMERCIAL!$K932," ",BD_COMERCIAL!$L932),'Curva Forward'!$B$5:$B$13,0),MATCH(GH$4,'Curva Forward'!$C$4:$AN$4,0))),DJ932)</f>
        <v>0</v>
      </c>
      <c r="GI932" s="200">
        <f>AW932*AW$2*IF($FC932="V",1,-1)*IF($Q932="Fixo",(DK932-INDEX('Curva Forward'!$C$5:$AN$13,MATCH(CONCATENATE(BD_COMERCIAL!$K932," ",BD_COMERCIAL!$L932),'Curva Forward'!$B$5:$B$13,0),MATCH(GI$4,'Curva Forward'!$C$4:$AN$4,0))),DK932)</f>
        <v>0</v>
      </c>
      <c r="GJ932" s="200">
        <f>AX932*AX$2*IF($FC932="V",1,-1)*IF($Q932="Fixo",(DL932-INDEX('Curva Forward'!$C$5:$AN$13,MATCH(CONCATENATE(BD_COMERCIAL!$K932," ",BD_COMERCIAL!$L932),'Curva Forward'!$B$5:$B$13,0),MATCH(GJ$4,'Curva Forward'!$C$4:$AN$4,0))),DL932)</f>
        <v>0</v>
      </c>
      <c r="GK932" s="200">
        <f>AY932*AY$2*IF($FC932="V",1,-1)*IF($Q932="Fixo",(DM932-INDEX('Curva Forward'!$C$5:$AN$13,MATCH(CONCATENATE(BD_COMERCIAL!$K932," ",BD_COMERCIAL!$L932),'Curva Forward'!$B$5:$B$13,0),MATCH(GK$4,'Curva Forward'!$C$4:$AN$4,0))),DM932)</f>
        <v>0</v>
      </c>
      <c r="GL932" s="200">
        <f>IF(EZ932="",0,CL932*CL$2*IF($FC932="V",1,-1)*IF($Q932="Fixo",(EZ932-INDEX('Curva Forward'!$C$5:$AN$13,MATCH(CONCATENATE(BD_COMERCIAL!$K932," ",BD_COMERCIAL!$L932),'Curva Forward'!$B$5:$B$13,0),MATCH(GL$4,'Curva Forward'!$C$4:$AN$4,0))),EZ932))</f>
        <v>0</v>
      </c>
      <c r="GM932" s="200">
        <f>IF(FA932="",0,CM932*CM$2*IF($FC932="V",1,-1)*IF($Q932="Fixo",(FA932-INDEX('Curva Forward'!$C$5:$AN$13,MATCH(CONCATENATE(BD_COMERCIAL!$K932," ",BD_COMERCIAL!$L932),'Curva Forward'!$B$5:$B$13,0),MATCH(GM$4,'Curva Forward'!$C$4:$AN$4,0))),FA932))</f>
        <v>0</v>
      </c>
      <c r="GN932" s="200">
        <f>IF(FB932="",0,CN932*CN$2*IF($FC932="V",1,-1)*IF($Q932="Fixo",(FB932-INDEX('Curva Forward'!$C$5:$AN$13,MATCH(CONCATENATE(BD_COMERCIAL!$K932," ",BD_COMERCIAL!$L932),'Curva Forward'!$B$5:$B$13,0),MATCH(GN$4,'Curva Forward'!$C$4:$AN$4,0))),FB932))</f>
        <v>0</v>
      </c>
      <c r="GO932" s="201">
        <f t="shared" ca="1" si="287"/>
        <v>0</v>
      </c>
      <c r="GP932" s="201">
        <f t="shared" ca="1" si="288"/>
        <v>0</v>
      </c>
    </row>
    <row r="933" spans="1:198" ht="15" customHeight="1" x14ac:dyDescent="0.25">
      <c r="A933" s="6"/>
      <c r="B933" s="7"/>
      <c r="C933" s="8"/>
      <c r="D933" s="9"/>
      <c r="E933" s="9"/>
      <c r="F933" s="113"/>
      <c r="G933" s="10"/>
      <c r="H933" s="113"/>
      <c r="I933" s="9"/>
      <c r="J933" s="166"/>
      <c r="K933" s="10"/>
      <c r="L933" s="84"/>
      <c r="M933" s="11"/>
      <c r="N933" s="12"/>
      <c r="O933" s="10"/>
      <c r="P933" s="84"/>
      <c r="Q933" s="84"/>
      <c r="R933" s="10"/>
      <c r="S933" s="14"/>
      <c r="T933" s="11"/>
      <c r="U933" s="12"/>
      <c r="V933" s="257" t="str">
        <f ca="1">IF(U933="","",
IF(U933="NA","",
IFERROR(VLOOKUP(EOMONTH(M933,-2)+1,IPCA!$A:$B,2,0),
VLOOKUP(EOMONTH(TODAY(),-2)+1,IPCA!$A:$B,2,0))/
VLOOKUP(EOMONTH(U933,-2)+1,IPCA!$A:$B,2,0)*
P933))</f>
        <v/>
      </c>
      <c r="W933" s="84"/>
      <c r="X933" s="13"/>
      <c r="Y933" s="166"/>
      <c r="AA933" s="108"/>
      <c r="AB933" s="15"/>
      <c r="AM933" s="6"/>
      <c r="AN933" s="15"/>
      <c r="AY933" s="6"/>
      <c r="AZ933" s="15"/>
      <c r="BK933" s="6"/>
      <c r="BL933" s="15"/>
      <c r="BW933" s="6"/>
      <c r="BX933" s="15"/>
      <c r="CI933" s="6"/>
      <c r="CJ933" s="16" t="str">
        <f t="shared" si="277"/>
        <v/>
      </c>
      <c r="CK933" s="16" t="str">
        <f t="shared" si="278"/>
        <v/>
      </c>
      <c r="CL933" s="16" t="str">
        <f t="shared" si="279"/>
        <v/>
      </c>
      <c r="CM933" s="16" t="str">
        <f t="shared" si="280"/>
        <v/>
      </c>
      <c r="CN933" s="16" t="str">
        <f t="shared" si="281"/>
        <v/>
      </c>
      <c r="CO933" s="18"/>
      <c r="CP933" s="15"/>
      <c r="DA933" s="6"/>
      <c r="DB933" s="15"/>
      <c r="DM933" s="6"/>
      <c r="DN933" s="15"/>
      <c r="DY933" s="6"/>
      <c r="DZ933" s="15"/>
      <c r="EK933" s="6"/>
      <c r="EL933" s="15"/>
      <c r="EW933" s="6"/>
      <c r="EX933" s="16" t="str">
        <f t="shared" si="289"/>
        <v/>
      </c>
      <c r="EY933" s="16" t="str">
        <f t="shared" si="290"/>
        <v/>
      </c>
      <c r="EZ933" s="16" t="str">
        <f t="shared" si="291"/>
        <v/>
      </c>
      <c r="FA933" s="16" t="str">
        <f t="shared" si="292"/>
        <v/>
      </c>
      <c r="FB933" s="160" t="str">
        <f t="shared" si="293"/>
        <v/>
      </c>
      <c r="FD933" s="20"/>
      <c r="FE933"/>
      <c r="FH933" s="284">
        <f t="shared" ca="1" si="282"/>
        <v>0</v>
      </c>
      <c r="FI933" s="208">
        <f t="shared" si="283"/>
        <v>0</v>
      </c>
      <c r="FK933">
        <f t="shared" si="284"/>
        <v>0</v>
      </c>
      <c r="FL933" s="201">
        <f t="shared" ca="1" si="285"/>
        <v>0</v>
      </c>
      <c r="FM933" s="201">
        <f t="shared" ca="1" si="286"/>
        <v>0</v>
      </c>
      <c r="FN933" s="200">
        <f>AB933*AB$2*IF($FC933="V",1,-1)*IF($Q933="Fixo",(CP933-INDEX('Curva Forward'!$C$5:$AN$13,MATCH(CONCATENATE(BD_COMERCIAL!$K933," ",BD_COMERCIAL!$L933),'Curva Forward'!$B$5:$B$13,0),MATCH(FN$4,'Curva Forward'!$C$4:$AN$4,0))),CP933)</f>
        <v>0</v>
      </c>
      <c r="FO933" s="200">
        <f>AC933*AC$2*IF($FC933="V",1,-1)*IF($Q933="Fixo",(CQ933-INDEX('Curva Forward'!$C$5:$AN$13,MATCH(CONCATENATE(BD_COMERCIAL!$K933," ",BD_COMERCIAL!$L933),'Curva Forward'!$B$5:$B$13,0),MATCH(FO$4,'Curva Forward'!$C$4:$AN$4,0))),CQ933)</f>
        <v>0</v>
      </c>
      <c r="FP933" s="200">
        <f>AD933*AD$2*IF($FC933="V",1,-1)*IF($Q933="Fixo",(CR933-INDEX('Curva Forward'!$C$5:$AN$13,MATCH(CONCATENATE(BD_COMERCIAL!$K933," ",BD_COMERCIAL!$L933),'Curva Forward'!$B$5:$B$13,0),MATCH(FP$4,'Curva Forward'!$C$4:$AN$4,0))),CR933)</f>
        <v>0</v>
      </c>
      <c r="FQ933" s="200">
        <f>AE933*AE$2*IF($FC933="V",1,-1)*IF($Q933="Fixo",(CS933-INDEX('Curva Forward'!$C$5:$AN$13,MATCH(CONCATENATE(BD_COMERCIAL!$K933," ",BD_COMERCIAL!$L933),'Curva Forward'!$B$5:$B$13,0),MATCH(FQ$4,'Curva Forward'!$C$4:$AN$4,0))),CS933)</f>
        <v>0</v>
      </c>
      <c r="FR933" s="200">
        <f>AF933*AF$2*IF($FC933="V",1,-1)*IF($Q933="Fixo",(CT933-INDEX('Curva Forward'!$C$5:$AN$13,MATCH(CONCATENATE(BD_COMERCIAL!$K933," ",BD_COMERCIAL!$L933),'Curva Forward'!$B$5:$B$13,0),MATCH(FR$4,'Curva Forward'!$C$4:$AN$4,0))),CT933)</f>
        <v>0</v>
      </c>
      <c r="FS933" s="200">
        <f>AG933*AG$2*IF($FC933="V",1,-1)*IF($Q933="Fixo",(CU933-INDEX('Curva Forward'!$C$5:$AN$13,MATCH(CONCATENATE(BD_COMERCIAL!$K933," ",BD_COMERCIAL!$L933),'Curva Forward'!$B$5:$B$13,0),MATCH(FS$4,'Curva Forward'!$C$4:$AN$4,0))),CU933)</f>
        <v>0</v>
      </c>
      <c r="FT933" s="200">
        <f>AH933*AH$2*IF($FC933="V",1,-1)*IF($Q933="Fixo",(CV933-INDEX('Curva Forward'!$C$5:$AN$13,MATCH(CONCATENATE(BD_COMERCIAL!$K933," ",BD_COMERCIAL!$L933),'Curva Forward'!$B$5:$B$13,0),MATCH(FT$4,'Curva Forward'!$C$4:$AN$4,0))),CV933)</f>
        <v>0</v>
      </c>
      <c r="FU933" s="200">
        <f>AI933*AI$2*IF($FC933="V",1,-1)*IF($Q933="Fixo",(CW933-INDEX('Curva Forward'!$C$5:$AN$13,MATCH(CONCATENATE(BD_COMERCIAL!$K933," ",BD_COMERCIAL!$L933),'Curva Forward'!$B$5:$B$13,0),MATCH(FU$4,'Curva Forward'!$C$4:$AN$4,0))),CW933)</f>
        <v>0</v>
      </c>
      <c r="FV933" s="200">
        <f>AJ933*AJ$2*IF($FC933="V",1,-1)*IF($Q933="Fixo",(CX933-INDEX('Curva Forward'!$C$5:$AN$13,MATCH(CONCATENATE(BD_COMERCIAL!$K933," ",BD_COMERCIAL!$L933),'Curva Forward'!$B$5:$B$13,0),MATCH(FV$4,'Curva Forward'!$C$4:$AN$4,0))),CX933)</f>
        <v>0</v>
      </c>
      <c r="FW933" s="200">
        <f>AK933*AK$2*IF($FC933="V",1,-1)*IF($Q933="Fixo",(CY933-INDEX('Curva Forward'!$C$5:$AN$13,MATCH(CONCATENATE(BD_COMERCIAL!$K933," ",BD_COMERCIAL!$L933),'Curva Forward'!$B$5:$B$13,0),MATCH(FW$4,'Curva Forward'!$C$4:$AN$4,0))),CY933)</f>
        <v>0</v>
      </c>
      <c r="FX933" s="200">
        <f>AL933*AL$2*IF($FC933="V",1,-1)*IF($Q933="Fixo",(CZ933-INDEX('Curva Forward'!$C$5:$AN$13,MATCH(CONCATENATE(BD_COMERCIAL!$K933," ",BD_COMERCIAL!$L933),'Curva Forward'!$B$5:$B$13,0),MATCH(FX$4,'Curva Forward'!$C$4:$AN$4,0))),CZ933)</f>
        <v>0</v>
      </c>
      <c r="FY933" s="200">
        <f>AM933*AM$2*IF($FC933="V",1,-1)*IF($Q933="Fixo",(DA933-INDEX('Curva Forward'!$C$5:$AN$13,MATCH(CONCATENATE(BD_COMERCIAL!$K933," ",BD_COMERCIAL!$L933),'Curva Forward'!$B$5:$B$13,0),MATCH(FY$4,'Curva Forward'!$C$4:$AN$4,0))),DA933)</f>
        <v>0</v>
      </c>
      <c r="FZ933" s="200">
        <f>AN933*AN$2*IF($FC933="V",1,-1)*IF($Q933="Fixo",(DB933-INDEX('Curva Forward'!$C$5:$AN$13,MATCH(CONCATENATE(BD_COMERCIAL!$K933," ",BD_COMERCIAL!$L933),'Curva Forward'!$B$5:$B$13,0),MATCH(FZ$4,'Curva Forward'!$C$4:$AN$4,0))),DB933)</f>
        <v>0</v>
      </c>
      <c r="GA933" s="200">
        <f>AO933*AO$2*IF($FC933="V",1,-1)*IF($Q933="Fixo",(DC933-INDEX('Curva Forward'!$C$5:$AN$13,MATCH(CONCATENATE(BD_COMERCIAL!$K933," ",BD_COMERCIAL!$L933),'Curva Forward'!$B$5:$B$13,0),MATCH(GA$4,'Curva Forward'!$C$4:$AN$4,0))),DC933)</f>
        <v>0</v>
      </c>
      <c r="GB933" s="200">
        <f>AP933*AP$2*IF($FC933="V",1,-1)*IF($Q933="Fixo",(DD933-INDEX('Curva Forward'!$C$5:$AN$13,MATCH(CONCATENATE(BD_COMERCIAL!$K933," ",BD_COMERCIAL!$L933),'Curva Forward'!$B$5:$B$13,0),MATCH(GB$4,'Curva Forward'!$C$4:$AN$4,0))),DD933)</f>
        <v>0</v>
      </c>
      <c r="GC933" s="200">
        <f>AQ933*AQ$2*IF($FC933="V",1,-1)*IF($Q933="Fixo",(DE933-INDEX('Curva Forward'!$C$5:$AN$13,MATCH(CONCATENATE(BD_COMERCIAL!$K933," ",BD_COMERCIAL!$L933),'Curva Forward'!$B$5:$B$13,0),MATCH(GC$4,'Curva Forward'!$C$4:$AN$4,0))),DE933)</f>
        <v>0</v>
      </c>
      <c r="GD933" s="200">
        <f>AR933*AR$2*IF($FC933="V",1,-1)*IF($Q933="Fixo",(DF933-INDEX('Curva Forward'!$C$5:$AN$13,MATCH(CONCATENATE(BD_COMERCIAL!$K933," ",BD_COMERCIAL!$L933),'Curva Forward'!$B$5:$B$13,0),MATCH(GD$4,'Curva Forward'!$C$4:$AN$4,0))),DF933)</f>
        <v>0</v>
      </c>
      <c r="GE933" s="200">
        <f>AS933*AS$2*IF($FC933="V",1,-1)*IF($Q933="Fixo",(DG933-INDEX('Curva Forward'!$C$5:$AN$13,MATCH(CONCATENATE(BD_COMERCIAL!$K933," ",BD_COMERCIAL!$L933),'Curva Forward'!$B$5:$B$13,0),MATCH(GE$4,'Curva Forward'!$C$4:$AN$4,0))),DG933)</f>
        <v>0</v>
      </c>
      <c r="GF933" s="200">
        <f>AT933*AT$2*IF($FC933="V",1,-1)*IF($Q933="Fixo",(DH933-INDEX('Curva Forward'!$C$5:$AN$13,MATCH(CONCATENATE(BD_COMERCIAL!$K933," ",BD_COMERCIAL!$L933),'Curva Forward'!$B$5:$B$13,0),MATCH(GF$4,'Curva Forward'!$C$4:$AN$4,0))),DH933)</f>
        <v>0</v>
      </c>
      <c r="GG933" s="200">
        <f>AU933*AU$2*IF($FC933="V",1,-1)*IF($Q933="Fixo",(DI933-INDEX('Curva Forward'!$C$5:$AN$13,MATCH(CONCATENATE(BD_COMERCIAL!$K933," ",BD_COMERCIAL!$L933),'Curva Forward'!$B$5:$B$13,0),MATCH(GG$4,'Curva Forward'!$C$4:$AN$4,0))),DI933)</f>
        <v>0</v>
      </c>
      <c r="GH933" s="200">
        <f>AV933*AV$2*IF($FC933="V",1,-1)*IF($Q933="Fixo",(DJ933-INDEX('Curva Forward'!$C$5:$AN$13,MATCH(CONCATENATE(BD_COMERCIAL!$K933," ",BD_COMERCIAL!$L933),'Curva Forward'!$B$5:$B$13,0),MATCH(GH$4,'Curva Forward'!$C$4:$AN$4,0))),DJ933)</f>
        <v>0</v>
      </c>
      <c r="GI933" s="200">
        <f>AW933*AW$2*IF($FC933="V",1,-1)*IF($Q933="Fixo",(DK933-INDEX('Curva Forward'!$C$5:$AN$13,MATCH(CONCATENATE(BD_COMERCIAL!$K933," ",BD_COMERCIAL!$L933),'Curva Forward'!$B$5:$B$13,0),MATCH(GI$4,'Curva Forward'!$C$4:$AN$4,0))),DK933)</f>
        <v>0</v>
      </c>
      <c r="GJ933" s="200">
        <f>AX933*AX$2*IF($FC933="V",1,-1)*IF($Q933="Fixo",(DL933-INDEX('Curva Forward'!$C$5:$AN$13,MATCH(CONCATENATE(BD_COMERCIAL!$K933," ",BD_COMERCIAL!$L933),'Curva Forward'!$B$5:$B$13,0),MATCH(GJ$4,'Curva Forward'!$C$4:$AN$4,0))),DL933)</f>
        <v>0</v>
      </c>
      <c r="GK933" s="200">
        <f>AY933*AY$2*IF($FC933="V",1,-1)*IF($Q933="Fixo",(DM933-INDEX('Curva Forward'!$C$5:$AN$13,MATCH(CONCATENATE(BD_COMERCIAL!$K933," ",BD_COMERCIAL!$L933),'Curva Forward'!$B$5:$B$13,0),MATCH(GK$4,'Curva Forward'!$C$4:$AN$4,0))),DM933)</f>
        <v>0</v>
      </c>
      <c r="GL933" s="200">
        <f>IF(EZ933="",0,CL933*CL$2*IF($FC933="V",1,-1)*IF($Q933="Fixo",(EZ933-INDEX('Curva Forward'!$C$5:$AN$13,MATCH(CONCATENATE(BD_COMERCIAL!$K933," ",BD_COMERCIAL!$L933),'Curva Forward'!$B$5:$B$13,0),MATCH(GL$4,'Curva Forward'!$C$4:$AN$4,0))),EZ933))</f>
        <v>0</v>
      </c>
      <c r="GM933" s="200">
        <f>IF(FA933="",0,CM933*CM$2*IF($FC933="V",1,-1)*IF($Q933="Fixo",(FA933-INDEX('Curva Forward'!$C$5:$AN$13,MATCH(CONCATENATE(BD_COMERCIAL!$K933," ",BD_COMERCIAL!$L933),'Curva Forward'!$B$5:$B$13,0),MATCH(GM$4,'Curva Forward'!$C$4:$AN$4,0))),FA933))</f>
        <v>0</v>
      </c>
      <c r="GN933" s="200">
        <f>IF(FB933="",0,CN933*CN$2*IF($FC933="V",1,-1)*IF($Q933="Fixo",(FB933-INDEX('Curva Forward'!$C$5:$AN$13,MATCH(CONCATENATE(BD_COMERCIAL!$K933," ",BD_COMERCIAL!$L933),'Curva Forward'!$B$5:$B$13,0),MATCH(GN$4,'Curva Forward'!$C$4:$AN$4,0))),FB933))</f>
        <v>0</v>
      </c>
      <c r="GO933" s="201">
        <f t="shared" ca="1" si="287"/>
        <v>0</v>
      </c>
      <c r="GP933" s="201">
        <f t="shared" ca="1" si="288"/>
        <v>0</v>
      </c>
    </row>
    <row r="934" spans="1:198" ht="15" customHeight="1" x14ac:dyDescent="0.25">
      <c r="A934" s="6"/>
      <c r="B934" s="7"/>
      <c r="C934" s="8"/>
      <c r="D934" s="9"/>
      <c r="E934" s="9"/>
      <c r="F934" s="113"/>
      <c r="G934" s="10"/>
      <c r="H934" s="113"/>
      <c r="I934" s="9"/>
      <c r="J934" s="166"/>
      <c r="K934" s="10"/>
      <c r="L934" s="84"/>
      <c r="M934" s="11"/>
      <c r="N934" s="12"/>
      <c r="O934" s="10"/>
      <c r="P934" s="84"/>
      <c r="Q934" s="84"/>
      <c r="R934" s="10"/>
      <c r="S934" s="14"/>
      <c r="T934" s="11"/>
      <c r="U934" s="12"/>
      <c r="V934" s="257" t="str">
        <f ca="1">IF(U934="","",
IF(U934="NA","",
IFERROR(VLOOKUP(EOMONTH(M934,-2)+1,IPCA!$A:$B,2,0),
VLOOKUP(EOMONTH(TODAY(),-2)+1,IPCA!$A:$B,2,0))/
VLOOKUP(EOMONTH(U934,-2)+1,IPCA!$A:$B,2,0)*
P934))</f>
        <v/>
      </c>
      <c r="W934" s="84"/>
      <c r="X934" s="13"/>
      <c r="Y934" s="166"/>
      <c r="AA934" s="108"/>
      <c r="AB934" s="15"/>
      <c r="AM934" s="6"/>
      <c r="AN934" s="15"/>
      <c r="AY934" s="6"/>
      <c r="AZ934" s="15"/>
      <c r="BK934" s="6"/>
      <c r="BL934" s="15"/>
      <c r="BW934" s="6"/>
      <c r="BX934" s="15"/>
      <c r="CI934" s="6"/>
      <c r="CJ934" s="16" t="str">
        <f t="shared" si="277"/>
        <v/>
      </c>
      <c r="CK934" s="16" t="str">
        <f t="shared" si="278"/>
        <v/>
      </c>
      <c r="CL934" s="16" t="str">
        <f t="shared" si="279"/>
        <v/>
      </c>
      <c r="CM934" s="16" t="str">
        <f t="shared" si="280"/>
        <v/>
      </c>
      <c r="CN934" s="16" t="str">
        <f t="shared" si="281"/>
        <v/>
      </c>
      <c r="CO934" s="18"/>
      <c r="CP934" s="15"/>
      <c r="DA934" s="6"/>
      <c r="DB934" s="15"/>
      <c r="DM934" s="6"/>
      <c r="DN934" s="15"/>
      <c r="DY934" s="6"/>
      <c r="DZ934" s="15"/>
      <c r="EK934" s="6"/>
      <c r="EL934" s="15"/>
      <c r="EW934" s="6"/>
      <c r="EX934" s="16" t="str">
        <f t="shared" si="289"/>
        <v/>
      </c>
      <c r="EY934" s="16" t="str">
        <f t="shared" si="290"/>
        <v/>
      </c>
      <c r="EZ934" s="16" t="str">
        <f t="shared" si="291"/>
        <v/>
      </c>
      <c r="FA934" s="16" t="str">
        <f t="shared" si="292"/>
        <v/>
      </c>
      <c r="FB934" s="160" t="str">
        <f t="shared" si="293"/>
        <v/>
      </c>
      <c r="FD934" s="20"/>
      <c r="FE934"/>
      <c r="FH934" s="284">
        <f t="shared" ca="1" si="282"/>
        <v>0</v>
      </c>
      <c r="FI934" s="208">
        <f t="shared" si="283"/>
        <v>0</v>
      </c>
      <c r="FK934">
        <f t="shared" si="284"/>
        <v>0</v>
      </c>
      <c r="FL934" s="201">
        <f t="shared" ca="1" si="285"/>
        <v>0</v>
      </c>
      <c r="FM934" s="201">
        <f t="shared" ca="1" si="286"/>
        <v>0</v>
      </c>
      <c r="FN934" s="200">
        <f>AB934*AB$2*IF($FC934="V",1,-1)*IF($Q934="Fixo",(CP934-INDEX('Curva Forward'!$C$5:$AN$13,MATCH(CONCATENATE(BD_COMERCIAL!$K934," ",BD_COMERCIAL!$L934),'Curva Forward'!$B$5:$B$13,0),MATCH(FN$4,'Curva Forward'!$C$4:$AN$4,0))),CP934)</f>
        <v>0</v>
      </c>
      <c r="FO934" s="200">
        <f>AC934*AC$2*IF($FC934="V",1,-1)*IF($Q934="Fixo",(CQ934-INDEX('Curva Forward'!$C$5:$AN$13,MATCH(CONCATENATE(BD_COMERCIAL!$K934," ",BD_COMERCIAL!$L934),'Curva Forward'!$B$5:$B$13,0),MATCH(FO$4,'Curva Forward'!$C$4:$AN$4,0))),CQ934)</f>
        <v>0</v>
      </c>
      <c r="FP934" s="200">
        <f>AD934*AD$2*IF($FC934="V",1,-1)*IF($Q934="Fixo",(CR934-INDEX('Curva Forward'!$C$5:$AN$13,MATCH(CONCATENATE(BD_COMERCIAL!$K934," ",BD_COMERCIAL!$L934),'Curva Forward'!$B$5:$B$13,0),MATCH(FP$4,'Curva Forward'!$C$4:$AN$4,0))),CR934)</f>
        <v>0</v>
      </c>
      <c r="FQ934" s="200">
        <f>AE934*AE$2*IF($FC934="V",1,-1)*IF($Q934="Fixo",(CS934-INDEX('Curva Forward'!$C$5:$AN$13,MATCH(CONCATENATE(BD_COMERCIAL!$K934," ",BD_COMERCIAL!$L934),'Curva Forward'!$B$5:$B$13,0),MATCH(FQ$4,'Curva Forward'!$C$4:$AN$4,0))),CS934)</f>
        <v>0</v>
      </c>
      <c r="FR934" s="200">
        <f>AF934*AF$2*IF($FC934="V",1,-1)*IF($Q934="Fixo",(CT934-INDEX('Curva Forward'!$C$5:$AN$13,MATCH(CONCATENATE(BD_COMERCIAL!$K934," ",BD_COMERCIAL!$L934),'Curva Forward'!$B$5:$B$13,0),MATCH(FR$4,'Curva Forward'!$C$4:$AN$4,0))),CT934)</f>
        <v>0</v>
      </c>
      <c r="FS934" s="200">
        <f>AG934*AG$2*IF($FC934="V",1,-1)*IF($Q934="Fixo",(CU934-INDEX('Curva Forward'!$C$5:$AN$13,MATCH(CONCATENATE(BD_COMERCIAL!$K934," ",BD_COMERCIAL!$L934),'Curva Forward'!$B$5:$B$13,0),MATCH(FS$4,'Curva Forward'!$C$4:$AN$4,0))),CU934)</f>
        <v>0</v>
      </c>
      <c r="FT934" s="200">
        <f>AH934*AH$2*IF($FC934="V",1,-1)*IF($Q934="Fixo",(CV934-INDEX('Curva Forward'!$C$5:$AN$13,MATCH(CONCATENATE(BD_COMERCIAL!$K934," ",BD_COMERCIAL!$L934),'Curva Forward'!$B$5:$B$13,0),MATCH(FT$4,'Curva Forward'!$C$4:$AN$4,0))),CV934)</f>
        <v>0</v>
      </c>
      <c r="FU934" s="200">
        <f>AI934*AI$2*IF($FC934="V",1,-1)*IF($Q934="Fixo",(CW934-INDEX('Curva Forward'!$C$5:$AN$13,MATCH(CONCATENATE(BD_COMERCIAL!$K934," ",BD_COMERCIAL!$L934),'Curva Forward'!$B$5:$B$13,0),MATCH(FU$4,'Curva Forward'!$C$4:$AN$4,0))),CW934)</f>
        <v>0</v>
      </c>
      <c r="FV934" s="200">
        <f>AJ934*AJ$2*IF($FC934="V",1,-1)*IF($Q934="Fixo",(CX934-INDEX('Curva Forward'!$C$5:$AN$13,MATCH(CONCATENATE(BD_COMERCIAL!$K934," ",BD_COMERCIAL!$L934),'Curva Forward'!$B$5:$B$13,0),MATCH(FV$4,'Curva Forward'!$C$4:$AN$4,0))),CX934)</f>
        <v>0</v>
      </c>
      <c r="FW934" s="200">
        <f>AK934*AK$2*IF($FC934="V",1,-1)*IF($Q934="Fixo",(CY934-INDEX('Curva Forward'!$C$5:$AN$13,MATCH(CONCATENATE(BD_COMERCIAL!$K934," ",BD_COMERCIAL!$L934),'Curva Forward'!$B$5:$B$13,0),MATCH(FW$4,'Curva Forward'!$C$4:$AN$4,0))),CY934)</f>
        <v>0</v>
      </c>
      <c r="FX934" s="200">
        <f>AL934*AL$2*IF($FC934="V",1,-1)*IF($Q934="Fixo",(CZ934-INDEX('Curva Forward'!$C$5:$AN$13,MATCH(CONCATENATE(BD_COMERCIAL!$K934," ",BD_COMERCIAL!$L934),'Curva Forward'!$B$5:$B$13,0),MATCH(FX$4,'Curva Forward'!$C$4:$AN$4,0))),CZ934)</f>
        <v>0</v>
      </c>
      <c r="FY934" s="200">
        <f>AM934*AM$2*IF($FC934="V",1,-1)*IF($Q934="Fixo",(DA934-INDEX('Curva Forward'!$C$5:$AN$13,MATCH(CONCATENATE(BD_COMERCIAL!$K934," ",BD_COMERCIAL!$L934),'Curva Forward'!$B$5:$B$13,0),MATCH(FY$4,'Curva Forward'!$C$4:$AN$4,0))),DA934)</f>
        <v>0</v>
      </c>
      <c r="FZ934" s="200">
        <f>AN934*AN$2*IF($FC934="V",1,-1)*IF($Q934="Fixo",(DB934-INDEX('Curva Forward'!$C$5:$AN$13,MATCH(CONCATENATE(BD_COMERCIAL!$K934," ",BD_COMERCIAL!$L934),'Curva Forward'!$B$5:$B$13,0),MATCH(FZ$4,'Curva Forward'!$C$4:$AN$4,0))),DB934)</f>
        <v>0</v>
      </c>
      <c r="GA934" s="200">
        <f>AO934*AO$2*IF($FC934="V",1,-1)*IF($Q934="Fixo",(DC934-INDEX('Curva Forward'!$C$5:$AN$13,MATCH(CONCATENATE(BD_COMERCIAL!$K934," ",BD_COMERCIAL!$L934),'Curva Forward'!$B$5:$B$13,0),MATCH(GA$4,'Curva Forward'!$C$4:$AN$4,0))),DC934)</f>
        <v>0</v>
      </c>
      <c r="GB934" s="200">
        <f>AP934*AP$2*IF($FC934="V",1,-1)*IF($Q934="Fixo",(DD934-INDEX('Curva Forward'!$C$5:$AN$13,MATCH(CONCATENATE(BD_COMERCIAL!$K934," ",BD_COMERCIAL!$L934),'Curva Forward'!$B$5:$B$13,0),MATCH(GB$4,'Curva Forward'!$C$4:$AN$4,0))),DD934)</f>
        <v>0</v>
      </c>
      <c r="GC934" s="200">
        <f>AQ934*AQ$2*IF($FC934="V",1,-1)*IF($Q934="Fixo",(DE934-INDEX('Curva Forward'!$C$5:$AN$13,MATCH(CONCATENATE(BD_COMERCIAL!$K934," ",BD_COMERCIAL!$L934),'Curva Forward'!$B$5:$B$13,0),MATCH(GC$4,'Curva Forward'!$C$4:$AN$4,0))),DE934)</f>
        <v>0</v>
      </c>
      <c r="GD934" s="200">
        <f>AR934*AR$2*IF($FC934="V",1,-1)*IF($Q934="Fixo",(DF934-INDEX('Curva Forward'!$C$5:$AN$13,MATCH(CONCATENATE(BD_COMERCIAL!$K934," ",BD_COMERCIAL!$L934),'Curva Forward'!$B$5:$B$13,0),MATCH(GD$4,'Curva Forward'!$C$4:$AN$4,0))),DF934)</f>
        <v>0</v>
      </c>
      <c r="GE934" s="200">
        <f>AS934*AS$2*IF($FC934="V",1,-1)*IF($Q934="Fixo",(DG934-INDEX('Curva Forward'!$C$5:$AN$13,MATCH(CONCATENATE(BD_COMERCIAL!$K934," ",BD_COMERCIAL!$L934),'Curva Forward'!$B$5:$B$13,0),MATCH(GE$4,'Curva Forward'!$C$4:$AN$4,0))),DG934)</f>
        <v>0</v>
      </c>
      <c r="GF934" s="200">
        <f>AT934*AT$2*IF($FC934="V",1,-1)*IF($Q934="Fixo",(DH934-INDEX('Curva Forward'!$C$5:$AN$13,MATCH(CONCATENATE(BD_COMERCIAL!$K934," ",BD_COMERCIAL!$L934),'Curva Forward'!$B$5:$B$13,0),MATCH(GF$4,'Curva Forward'!$C$4:$AN$4,0))),DH934)</f>
        <v>0</v>
      </c>
      <c r="GG934" s="200">
        <f>AU934*AU$2*IF($FC934="V",1,-1)*IF($Q934="Fixo",(DI934-INDEX('Curva Forward'!$C$5:$AN$13,MATCH(CONCATENATE(BD_COMERCIAL!$K934," ",BD_COMERCIAL!$L934),'Curva Forward'!$B$5:$B$13,0),MATCH(GG$4,'Curva Forward'!$C$4:$AN$4,0))),DI934)</f>
        <v>0</v>
      </c>
      <c r="GH934" s="200">
        <f>AV934*AV$2*IF($FC934="V",1,-1)*IF($Q934="Fixo",(DJ934-INDEX('Curva Forward'!$C$5:$AN$13,MATCH(CONCATENATE(BD_COMERCIAL!$K934," ",BD_COMERCIAL!$L934),'Curva Forward'!$B$5:$B$13,0),MATCH(GH$4,'Curva Forward'!$C$4:$AN$4,0))),DJ934)</f>
        <v>0</v>
      </c>
      <c r="GI934" s="200">
        <f>AW934*AW$2*IF($FC934="V",1,-1)*IF($Q934="Fixo",(DK934-INDEX('Curva Forward'!$C$5:$AN$13,MATCH(CONCATENATE(BD_COMERCIAL!$K934," ",BD_COMERCIAL!$L934),'Curva Forward'!$B$5:$B$13,0),MATCH(GI$4,'Curva Forward'!$C$4:$AN$4,0))),DK934)</f>
        <v>0</v>
      </c>
      <c r="GJ934" s="200">
        <f>AX934*AX$2*IF($FC934="V",1,-1)*IF($Q934="Fixo",(DL934-INDEX('Curva Forward'!$C$5:$AN$13,MATCH(CONCATENATE(BD_COMERCIAL!$K934," ",BD_COMERCIAL!$L934),'Curva Forward'!$B$5:$B$13,0),MATCH(GJ$4,'Curva Forward'!$C$4:$AN$4,0))),DL934)</f>
        <v>0</v>
      </c>
      <c r="GK934" s="200">
        <f>AY934*AY$2*IF($FC934="V",1,-1)*IF($Q934="Fixo",(DM934-INDEX('Curva Forward'!$C$5:$AN$13,MATCH(CONCATENATE(BD_COMERCIAL!$K934," ",BD_COMERCIAL!$L934),'Curva Forward'!$B$5:$B$13,0),MATCH(GK$4,'Curva Forward'!$C$4:$AN$4,0))),DM934)</f>
        <v>0</v>
      </c>
      <c r="GL934" s="200">
        <f>IF(EZ934="",0,CL934*CL$2*IF($FC934="V",1,-1)*IF($Q934="Fixo",(EZ934-INDEX('Curva Forward'!$C$5:$AN$13,MATCH(CONCATENATE(BD_COMERCIAL!$K934," ",BD_COMERCIAL!$L934),'Curva Forward'!$B$5:$B$13,0),MATCH(GL$4,'Curva Forward'!$C$4:$AN$4,0))),EZ934))</f>
        <v>0</v>
      </c>
      <c r="GM934" s="200">
        <f>IF(FA934="",0,CM934*CM$2*IF($FC934="V",1,-1)*IF($Q934="Fixo",(FA934-INDEX('Curva Forward'!$C$5:$AN$13,MATCH(CONCATENATE(BD_COMERCIAL!$K934," ",BD_COMERCIAL!$L934),'Curva Forward'!$B$5:$B$13,0),MATCH(GM$4,'Curva Forward'!$C$4:$AN$4,0))),FA934))</f>
        <v>0</v>
      </c>
      <c r="GN934" s="200">
        <f>IF(FB934="",0,CN934*CN$2*IF($FC934="V",1,-1)*IF($Q934="Fixo",(FB934-INDEX('Curva Forward'!$C$5:$AN$13,MATCH(CONCATENATE(BD_COMERCIAL!$K934," ",BD_COMERCIAL!$L934),'Curva Forward'!$B$5:$B$13,0),MATCH(GN$4,'Curva Forward'!$C$4:$AN$4,0))),FB934))</f>
        <v>0</v>
      </c>
      <c r="GO934" s="201">
        <f t="shared" ca="1" si="287"/>
        <v>0</v>
      </c>
      <c r="GP934" s="201">
        <f t="shared" ca="1" si="288"/>
        <v>0</v>
      </c>
    </row>
    <row r="935" spans="1:198" ht="15" customHeight="1" x14ac:dyDescent="0.25">
      <c r="A935" s="6"/>
      <c r="B935" s="7"/>
      <c r="C935" s="8"/>
      <c r="D935" s="9"/>
      <c r="E935" s="9"/>
      <c r="F935" s="113"/>
      <c r="G935" s="10"/>
      <c r="H935" s="113"/>
      <c r="I935" s="9"/>
      <c r="J935" s="166"/>
      <c r="K935" s="10"/>
      <c r="L935" s="84"/>
      <c r="M935" s="11"/>
      <c r="N935" s="12"/>
      <c r="O935" s="10"/>
      <c r="P935" s="84"/>
      <c r="Q935" s="84"/>
      <c r="R935" s="10"/>
      <c r="S935" s="14"/>
      <c r="T935" s="11"/>
      <c r="U935" s="12"/>
      <c r="V935" s="257" t="str">
        <f ca="1">IF(U935="","",
IF(U935="NA","",
IFERROR(VLOOKUP(EOMONTH(M935,-2)+1,IPCA!$A:$B,2,0),
VLOOKUP(EOMONTH(TODAY(),-2)+1,IPCA!$A:$B,2,0))/
VLOOKUP(EOMONTH(U935,-2)+1,IPCA!$A:$B,2,0)*
P935))</f>
        <v/>
      </c>
      <c r="W935" s="84"/>
      <c r="X935" s="13"/>
      <c r="Y935" s="166"/>
      <c r="AA935" s="108"/>
      <c r="AB935" s="15"/>
      <c r="AM935" s="6"/>
      <c r="AN935" s="15"/>
      <c r="AY935" s="6"/>
      <c r="AZ935" s="15"/>
      <c r="BK935" s="6"/>
      <c r="BL935" s="15"/>
      <c r="BW935" s="6"/>
      <c r="BX935" s="15"/>
      <c r="CI935" s="6"/>
      <c r="CJ935" s="16" t="str">
        <f t="shared" si="277"/>
        <v/>
      </c>
      <c r="CK935" s="16" t="str">
        <f t="shared" si="278"/>
        <v/>
      </c>
      <c r="CL935" s="16" t="str">
        <f t="shared" si="279"/>
        <v/>
      </c>
      <c r="CM935" s="16" t="str">
        <f t="shared" si="280"/>
        <v/>
      </c>
      <c r="CN935" s="16" t="str">
        <f t="shared" si="281"/>
        <v/>
      </c>
      <c r="CO935" s="18"/>
      <c r="CP935" s="15"/>
      <c r="DA935" s="6"/>
      <c r="DB935" s="15"/>
      <c r="DM935" s="6"/>
      <c r="DN935" s="15"/>
      <c r="DY935" s="6"/>
      <c r="DZ935" s="15"/>
      <c r="EK935" s="6"/>
      <c r="EL935" s="15"/>
      <c r="EW935" s="6"/>
      <c r="EX935" s="16" t="str">
        <f t="shared" si="289"/>
        <v/>
      </c>
      <c r="EY935" s="16" t="str">
        <f t="shared" si="290"/>
        <v/>
      </c>
      <c r="EZ935" s="16" t="str">
        <f t="shared" si="291"/>
        <v/>
      </c>
      <c r="FA935" s="16" t="str">
        <f t="shared" si="292"/>
        <v/>
      </c>
      <c r="FB935" s="160" t="str">
        <f t="shared" si="293"/>
        <v/>
      </c>
      <c r="FD935" s="20"/>
      <c r="FE935"/>
      <c r="FH935" s="284">
        <f t="shared" ca="1" si="282"/>
        <v>0</v>
      </c>
      <c r="FI935" s="208">
        <f t="shared" si="283"/>
        <v>0</v>
      </c>
      <c r="FK935">
        <f t="shared" si="284"/>
        <v>0</v>
      </c>
      <c r="FL935" s="201">
        <f t="shared" ca="1" si="285"/>
        <v>0</v>
      </c>
      <c r="FM935" s="201">
        <f t="shared" ca="1" si="286"/>
        <v>0</v>
      </c>
      <c r="FN935" s="200">
        <f>AB935*AB$2*IF($FC935="V",1,-1)*IF($Q935="Fixo",(CP935-INDEX('Curva Forward'!$C$5:$AN$13,MATCH(CONCATENATE(BD_COMERCIAL!$K935," ",BD_COMERCIAL!$L935),'Curva Forward'!$B$5:$B$13,0),MATCH(FN$4,'Curva Forward'!$C$4:$AN$4,0))),CP935)</f>
        <v>0</v>
      </c>
      <c r="FO935" s="200">
        <f>AC935*AC$2*IF($FC935="V",1,-1)*IF($Q935="Fixo",(CQ935-INDEX('Curva Forward'!$C$5:$AN$13,MATCH(CONCATENATE(BD_COMERCIAL!$K935," ",BD_COMERCIAL!$L935),'Curva Forward'!$B$5:$B$13,0),MATCH(FO$4,'Curva Forward'!$C$4:$AN$4,0))),CQ935)</f>
        <v>0</v>
      </c>
      <c r="FP935" s="200">
        <f>AD935*AD$2*IF($FC935="V",1,-1)*IF($Q935="Fixo",(CR935-INDEX('Curva Forward'!$C$5:$AN$13,MATCH(CONCATENATE(BD_COMERCIAL!$K935," ",BD_COMERCIAL!$L935),'Curva Forward'!$B$5:$B$13,0),MATCH(FP$4,'Curva Forward'!$C$4:$AN$4,0))),CR935)</f>
        <v>0</v>
      </c>
      <c r="FQ935" s="200">
        <f>AE935*AE$2*IF($FC935="V",1,-1)*IF($Q935="Fixo",(CS935-INDEX('Curva Forward'!$C$5:$AN$13,MATCH(CONCATENATE(BD_COMERCIAL!$K935," ",BD_COMERCIAL!$L935),'Curva Forward'!$B$5:$B$13,0),MATCH(FQ$4,'Curva Forward'!$C$4:$AN$4,0))),CS935)</f>
        <v>0</v>
      </c>
      <c r="FR935" s="200">
        <f>AF935*AF$2*IF($FC935="V",1,-1)*IF($Q935="Fixo",(CT935-INDEX('Curva Forward'!$C$5:$AN$13,MATCH(CONCATENATE(BD_COMERCIAL!$K935," ",BD_COMERCIAL!$L935),'Curva Forward'!$B$5:$B$13,0),MATCH(FR$4,'Curva Forward'!$C$4:$AN$4,0))),CT935)</f>
        <v>0</v>
      </c>
      <c r="FS935" s="200">
        <f>AG935*AG$2*IF($FC935="V",1,-1)*IF($Q935="Fixo",(CU935-INDEX('Curva Forward'!$C$5:$AN$13,MATCH(CONCATENATE(BD_COMERCIAL!$K935," ",BD_COMERCIAL!$L935),'Curva Forward'!$B$5:$B$13,0),MATCH(FS$4,'Curva Forward'!$C$4:$AN$4,0))),CU935)</f>
        <v>0</v>
      </c>
      <c r="FT935" s="200">
        <f>AH935*AH$2*IF($FC935="V",1,-1)*IF($Q935="Fixo",(CV935-INDEX('Curva Forward'!$C$5:$AN$13,MATCH(CONCATENATE(BD_COMERCIAL!$K935," ",BD_COMERCIAL!$L935),'Curva Forward'!$B$5:$B$13,0),MATCH(FT$4,'Curva Forward'!$C$4:$AN$4,0))),CV935)</f>
        <v>0</v>
      </c>
      <c r="FU935" s="200">
        <f>AI935*AI$2*IF($FC935="V",1,-1)*IF($Q935="Fixo",(CW935-INDEX('Curva Forward'!$C$5:$AN$13,MATCH(CONCATENATE(BD_COMERCIAL!$K935," ",BD_COMERCIAL!$L935),'Curva Forward'!$B$5:$B$13,0),MATCH(FU$4,'Curva Forward'!$C$4:$AN$4,0))),CW935)</f>
        <v>0</v>
      </c>
      <c r="FV935" s="200">
        <f>AJ935*AJ$2*IF($FC935="V",1,-1)*IF($Q935="Fixo",(CX935-INDEX('Curva Forward'!$C$5:$AN$13,MATCH(CONCATENATE(BD_COMERCIAL!$K935," ",BD_COMERCIAL!$L935),'Curva Forward'!$B$5:$B$13,0),MATCH(FV$4,'Curva Forward'!$C$4:$AN$4,0))),CX935)</f>
        <v>0</v>
      </c>
      <c r="FW935" s="200">
        <f>AK935*AK$2*IF($FC935="V",1,-1)*IF($Q935="Fixo",(CY935-INDEX('Curva Forward'!$C$5:$AN$13,MATCH(CONCATENATE(BD_COMERCIAL!$K935," ",BD_COMERCIAL!$L935),'Curva Forward'!$B$5:$B$13,0),MATCH(FW$4,'Curva Forward'!$C$4:$AN$4,0))),CY935)</f>
        <v>0</v>
      </c>
      <c r="FX935" s="200">
        <f>AL935*AL$2*IF($FC935="V",1,-1)*IF($Q935="Fixo",(CZ935-INDEX('Curva Forward'!$C$5:$AN$13,MATCH(CONCATENATE(BD_COMERCIAL!$K935," ",BD_COMERCIAL!$L935),'Curva Forward'!$B$5:$B$13,0),MATCH(FX$4,'Curva Forward'!$C$4:$AN$4,0))),CZ935)</f>
        <v>0</v>
      </c>
      <c r="FY935" s="200">
        <f>AM935*AM$2*IF($FC935="V",1,-1)*IF($Q935="Fixo",(DA935-INDEX('Curva Forward'!$C$5:$AN$13,MATCH(CONCATENATE(BD_COMERCIAL!$K935," ",BD_COMERCIAL!$L935),'Curva Forward'!$B$5:$B$13,0),MATCH(FY$4,'Curva Forward'!$C$4:$AN$4,0))),DA935)</f>
        <v>0</v>
      </c>
      <c r="FZ935" s="200">
        <f>AN935*AN$2*IF($FC935="V",1,-1)*IF($Q935="Fixo",(DB935-INDEX('Curva Forward'!$C$5:$AN$13,MATCH(CONCATENATE(BD_COMERCIAL!$K935," ",BD_COMERCIAL!$L935),'Curva Forward'!$B$5:$B$13,0),MATCH(FZ$4,'Curva Forward'!$C$4:$AN$4,0))),DB935)</f>
        <v>0</v>
      </c>
      <c r="GA935" s="200">
        <f>AO935*AO$2*IF($FC935="V",1,-1)*IF($Q935="Fixo",(DC935-INDEX('Curva Forward'!$C$5:$AN$13,MATCH(CONCATENATE(BD_COMERCIAL!$K935," ",BD_COMERCIAL!$L935),'Curva Forward'!$B$5:$B$13,0),MATCH(GA$4,'Curva Forward'!$C$4:$AN$4,0))),DC935)</f>
        <v>0</v>
      </c>
      <c r="GB935" s="200">
        <f>AP935*AP$2*IF($FC935="V",1,-1)*IF($Q935="Fixo",(DD935-INDEX('Curva Forward'!$C$5:$AN$13,MATCH(CONCATENATE(BD_COMERCIAL!$K935," ",BD_COMERCIAL!$L935),'Curva Forward'!$B$5:$B$13,0),MATCH(GB$4,'Curva Forward'!$C$4:$AN$4,0))),DD935)</f>
        <v>0</v>
      </c>
      <c r="GC935" s="200">
        <f>AQ935*AQ$2*IF($FC935="V",1,-1)*IF($Q935="Fixo",(DE935-INDEX('Curva Forward'!$C$5:$AN$13,MATCH(CONCATENATE(BD_COMERCIAL!$K935," ",BD_COMERCIAL!$L935),'Curva Forward'!$B$5:$B$13,0),MATCH(GC$4,'Curva Forward'!$C$4:$AN$4,0))),DE935)</f>
        <v>0</v>
      </c>
      <c r="GD935" s="200">
        <f>AR935*AR$2*IF($FC935="V",1,-1)*IF($Q935="Fixo",(DF935-INDEX('Curva Forward'!$C$5:$AN$13,MATCH(CONCATENATE(BD_COMERCIAL!$K935," ",BD_COMERCIAL!$L935),'Curva Forward'!$B$5:$B$13,0),MATCH(GD$4,'Curva Forward'!$C$4:$AN$4,0))),DF935)</f>
        <v>0</v>
      </c>
      <c r="GE935" s="200">
        <f>AS935*AS$2*IF($FC935="V",1,-1)*IF($Q935="Fixo",(DG935-INDEX('Curva Forward'!$C$5:$AN$13,MATCH(CONCATENATE(BD_COMERCIAL!$K935," ",BD_COMERCIAL!$L935),'Curva Forward'!$B$5:$B$13,0),MATCH(GE$4,'Curva Forward'!$C$4:$AN$4,0))),DG935)</f>
        <v>0</v>
      </c>
      <c r="GF935" s="200">
        <f>AT935*AT$2*IF($FC935="V",1,-1)*IF($Q935="Fixo",(DH935-INDEX('Curva Forward'!$C$5:$AN$13,MATCH(CONCATENATE(BD_COMERCIAL!$K935," ",BD_COMERCIAL!$L935),'Curva Forward'!$B$5:$B$13,0),MATCH(GF$4,'Curva Forward'!$C$4:$AN$4,0))),DH935)</f>
        <v>0</v>
      </c>
      <c r="GG935" s="200">
        <f>AU935*AU$2*IF($FC935="V",1,-1)*IF($Q935="Fixo",(DI935-INDEX('Curva Forward'!$C$5:$AN$13,MATCH(CONCATENATE(BD_COMERCIAL!$K935," ",BD_COMERCIAL!$L935),'Curva Forward'!$B$5:$B$13,0),MATCH(GG$4,'Curva Forward'!$C$4:$AN$4,0))),DI935)</f>
        <v>0</v>
      </c>
      <c r="GH935" s="200">
        <f>AV935*AV$2*IF($FC935="V",1,-1)*IF($Q935="Fixo",(DJ935-INDEX('Curva Forward'!$C$5:$AN$13,MATCH(CONCATENATE(BD_COMERCIAL!$K935," ",BD_COMERCIAL!$L935),'Curva Forward'!$B$5:$B$13,0),MATCH(GH$4,'Curva Forward'!$C$4:$AN$4,0))),DJ935)</f>
        <v>0</v>
      </c>
      <c r="GI935" s="200">
        <f>AW935*AW$2*IF($FC935="V",1,-1)*IF($Q935="Fixo",(DK935-INDEX('Curva Forward'!$C$5:$AN$13,MATCH(CONCATENATE(BD_COMERCIAL!$K935," ",BD_COMERCIAL!$L935),'Curva Forward'!$B$5:$B$13,0),MATCH(GI$4,'Curva Forward'!$C$4:$AN$4,0))),DK935)</f>
        <v>0</v>
      </c>
      <c r="GJ935" s="200">
        <f>AX935*AX$2*IF($FC935="V",1,-1)*IF($Q935="Fixo",(DL935-INDEX('Curva Forward'!$C$5:$AN$13,MATCH(CONCATENATE(BD_COMERCIAL!$K935," ",BD_COMERCIAL!$L935),'Curva Forward'!$B$5:$B$13,0),MATCH(GJ$4,'Curva Forward'!$C$4:$AN$4,0))),DL935)</f>
        <v>0</v>
      </c>
      <c r="GK935" s="200">
        <f>AY935*AY$2*IF($FC935="V",1,-1)*IF($Q935="Fixo",(DM935-INDEX('Curva Forward'!$C$5:$AN$13,MATCH(CONCATENATE(BD_COMERCIAL!$K935," ",BD_COMERCIAL!$L935),'Curva Forward'!$B$5:$B$13,0),MATCH(GK$4,'Curva Forward'!$C$4:$AN$4,0))),DM935)</f>
        <v>0</v>
      </c>
      <c r="GL935" s="200">
        <f>IF(EZ935="",0,CL935*CL$2*IF($FC935="V",1,-1)*IF($Q935="Fixo",(EZ935-INDEX('Curva Forward'!$C$5:$AN$13,MATCH(CONCATENATE(BD_COMERCIAL!$K935," ",BD_COMERCIAL!$L935),'Curva Forward'!$B$5:$B$13,0),MATCH(GL$4,'Curva Forward'!$C$4:$AN$4,0))),EZ935))</f>
        <v>0</v>
      </c>
      <c r="GM935" s="200">
        <f>IF(FA935="",0,CM935*CM$2*IF($FC935="V",1,-1)*IF($Q935="Fixo",(FA935-INDEX('Curva Forward'!$C$5:$AN$13,MATCH(CONCATENATE(BD_COMERCIAL!$K935," ",BD_COMERCIAL!$L935),'Curva Forward'!$B$5:$B$13,0),MATCH(GM$4,'Curva Forward'!$C$4:$AN$4,0))),FA935))</f>
        <v>0</v>
      </c>
      <c r="GN935" s="200">
        <f>IF(FB935="",0,CN935*CN$2*IF($FC935="V",1,-1)*IF($Q935="Fixo",(FB935-INDEX('Curva Forward'!$C$5:$AN$13,MATCH(CONCATENATE(BD_COMERCIAL!$K935," ",BD_COMERCIAL!$L935),'Curva Forward'!$B$5:$B$13,0),MATCH(GN$4,'Curva Forward'!$C$4:$AN$4,0))),FB935))</f>
        <v>0</v>
      </c>
      <c r="GO935" s="201">
        <f t="shared" ca="1" si="287"/>
        <v>0</v>
      </c>
      <c r="GP935" s="201">
        <f t="shared" ca="1" si="288"/>
        <v>0</v>
      </c>
    </row>
    <row r="936" spans="1:198" ht="15" customHeight="1" x14ac:dyDescent="0.25">
      <c r="A936" s="6"/>
      <c r="B936" s="7"/>
      <c r="C936" s="8"/>
      <c r="D936" s="9"/>
      <c r="E936" s="9"/>
      <c r="F936" s="113"/>
      <c r="G936" s="10"/>
      <c r="H936" s="113"/>
      <c r="I936" s="9"/>
      <c r="J936" s="166"/>
      <c r="K936" s="10"/>
      <c r="L936" s="84"/>
      <c r="M936" s="11"/>
      <c r="N936" s="12"/>
      <c r="O936" s="10"/>
      <c r="P936" s="84"/>
      <c r="Q936" s="84"/>
      <c r="R936" s="10"/>
      <c r="S936" s="14"/>
      <c r="T936" s="11"/>
      <c r="U936" s="12"/>
      <c r="V936" s="257" t="str">
        <f ca="1">IF(U936="","",
IF(U936="NA","",
IFERROR(VLOOKUP(EOMONTH(M936,-2)+1,IPCA!$A:$B,2,0),
VLOOKUP(EOMONTH(TODAY(),-2)+1,IPCA!$A:$B,2,0))/
VLOOKUP(EOMONTH(U936,-2)+1,IPCA!$A:$B,2,0)*
P936))</f>
        <v/>
      </c>
      <c r="W936" s="84"/>
      <c r="X936" s="13"/>
      <c r="Y936" s="166"/>
      <c r="AA936" s="108"/>
      <c r="AB936" s="15"/>
      <c r="AM936" s="6"/>
      <c r="AN936" s="15"/>
      <c r="AY936" s="6"/>
      <c r="AZ936" s="15"/>
      <c r="BK936" s="6"/>
      <c r="BL936" s="15"/>
      <c r="BW936" s="6"/>
      <c r="BX936" s="15"/>
      <c r="CI936" s="6"/>
      <c r="CJ936" s="16" t="str">
        <f t="shared" si="277"/>
        <v/>
      </c>
      <c r="CK936" s="16" t="str">
        <f t="shared" si="278"/>
        <v/>
      </c>
      <c r="CL936" s="16" t="str">
        <f t="shared" si="279"/>
        <v/>
      </c>
      <c r="CM936" s="16" t="str">
        <f t="shared" si="280"/>
        <v/>
      </c>
      <c r="CN936" s="16" t="str">
        <f t="shared" si="281"/>
        <v/>
      </c>
      <c r="CO936" s="18"/>
      <c r="CP936" s="15"/>
      <c r="DA936" s="6"/>
      <c r="DB936" s="15"/>
      <c r="DM936" s="6"/>
      <c r="DN936" s="15"/>
      <c r="DY936" s="6"/>
      <c r="DZ936" s="15"/>
      <c r="EK936" s="6"/>
      <c r="EL936" s="15"/>
      <c r="EW936" s="6"/>
      <c r="EX936" s="16" t="str">
        <f t="shared" si="289"/>
        <v/>
      </c>
      <c r="EY936" s="16" t="str">
        <f t="shared" si="290"/>
        <v/>
      </c>
      <c r="EZ936" s="16" t="str">
        <f t="shared" si="291"/>
        <v/>
      </c>
      <c r="FA936" s="16" t="str">
        <f t="shared" si="292"/>
        <v/>
      </c>
      <c r="FB936" s="160" t="str">
        <f t="shared" si="293"/>
        <v/>
      </c>
      <c r="FD936" s="20"/>
      <c r="FE936"/>
      <c r="FH936" s="284">
        <f t="shared" ca="1" si="282"/>
        <v>0</v>
      </c>
      <c r="FI936" s="208">
        <f t="shared" si="283"/>
        <v>0</v>
      </c>
      <c r="FK936">
        <f t="shared" si="284"/>
        <v>0</v>
      </c>
      <c r="FL936" s="201">
        <f t="shared" ca="1" si="285"/>
        <v>0</v>
      </c>
      <c r="FM936" s="201">
        <f t="shared" ca="1" si="286"/>
        <v>0</v>
      </c>
      <c r="FN936" s="200">
        <f>AB936*AB$2*IF($FC936="V",1,-1)*IF($Q936="Fixo",(CP936-INDEX('Curva Forward'!$C$5:$AN$13,MATCH(CONCATENATE(BD_COMERCIAL!$K936," ",BD_COMERCIAL!$L936),'Curva Forward'!$B$5:$B$13,0),MATCH(FN$4,'Curva Forward'!$C$4:$AN$4,0))),CP936)</f>
        <v>0</v>
      </c>
      <c r="FO936" s="200">
        <f>AC936*AC$2*IF($FC936="V",1,-1)*IF($Q936="Fixo",(CQ936-INDEX('Curva Forward'!$C$5:$AN$13,MATCH(CONCATENATE(BD_COMERCIAL!$K936," ",BD_COMERCIAL!$L936),'Curva Forward'!$B$5:$B$13,0),MATCH(FO$4,'Curva Forward'!$C$4:$AN$4,0))),CQ936)</f>
        <v>0</v>
      </c>
      <c r="FP936" s="200">
        <f>AD936*AD$2*IF($FC936="V",1,-1)*IF($Q936="Fixo",(CR936-INDEX('Curva Forward'!$C$5:$AN$13,MATCH(CONCATENATE(BD_COMERCIAL!$K936," ",BD_COMERCIAL!$L936),'Curva Forward'!$B$5:$B$13,0),MATCH(FP$4,'Curva Forward'!$C$4:$AN$4,0))),CR936)</f>
        <v>0</v>
      </c>
      <c r="FQ936" s="200">
        <f>AE936*AE$2*IF($FC936="V",1,-1)*IF($Q936="Fixo",(CS936-INDEX('Curva Forward'!$C$5:$AN$13,MATCH(CONCATENATE(BD_COMERCIAL!$K936," ",BD_COMERCIAL!$L936),'Curva Forward'!$B$5:$B$13,0),MATCH(FQ$4,'Curva Forward'!$C$4:$AN$4,0))),CS936)</f>
        <v>0</v>
      </c>
      <c r="FR936" s="200">
        <f>AF936*AF$2*IF($FC936="V",1,-1)*IF($Q936="Fixo",(CT936-INDEX('Curva Forward'!$C$5:$AN$13,MATCH(CONCATENATE(BD_COMERCIAL!$K936," ",BD_COMERCIAL!$L936),'Curva Forward'!$B$5:$B$13,0),MATCH(FR$4,'Curva Forward'!$C$4:$AN$4,0))),CT936)</f>
        <v>0</v>
      </c>
      <c r="FS936" s="200">
        <f>AG936*AG$2*IF($FC936="V",1,-1)*IF($Q936="Fixo",(CU936-INDEX('Curva Forward'!$C$5:$AN$13,MATCH(CONCATENATE(BD_COMERCIAL!$K936," ",BD_COMERCIAL!$L936),'Curva Forward'!$B$5:$B$13,0),MATCH(FS$4,'Curva Forward'!$C$4:$AN$4,0))),CU936)</f>
        <v>0</v>
      </c>
      <c r="FT936" s="200">
        <f>AH936*AH$2*IF($FC936="V",1,-1)*IF($Q936="Fixo",(CV936-INDEX('Curva Forward'!$C$5:$AN$13,MATCH(CONCATENATE(BD_COMERCIAL!$K936," ",BD_COMERCIAL!$L936),'Curva Forward'!$B$5:$B$13,0),MATCH(FT$4,'Curva Forward'!$C$4:$AN$4,0))),CV936)</f>
        <v>0</v>
      </c>
      <c r="FU936" s="200">
        <f>AI936*AI$2*IF($FC936="V",1,-1)*IF($Q936="Fixo",(CW936-INDEX('Curva Forward'!$C$5:$AN$13,MATCH(CONCATENATE(BD_COMERCIAL!$K936," ",BD_COMERCIAL!$L936),'Curva Forward'!$B$5:$B$13,0),MATCH(FU$4,'Curva Forward'!$C$4:$AN$4,0))),CW936)</f>
        <v>0</v>
      </c>
      <c r="FV936" s="200">
        <f>AJ936*AJ$2*IF($FC936="V",1,-1)*IF($Q936="Fixo",(CX936-INDEX('Curva Forward'!$C$5:$AN$13,MATCH(CONCATENATE(BD_COMERCIAL!$K936," ",BD_COMERCIAL!$L936),'Curva Forward'!$B$5:$B$13,0),MATCH(FV$4,'Curva Forward'!$C$4:$AN$4,0))),CX936)</f>
        <v>0</v>
      </c>
      <c r="FW936" s="200">
        <f>AK936*AK$2*IF($FC936="V",1,-1)*IF($Q936="Fixo",(CY936-INDEX('Curva Forward'!$C$5:$AN$13,MATCH(CONCATENATE(BD_COMERCIAL!$K936," ",BD_COMERCIAL!$L936),'Curva Forward'!$B$5:$B$13,0),MATCH(FW$4,'Curva Forward'!$C$4:$AN$4,0))),CY936)</f>
        <v>0</v>
      </c>
      <c r="FX936" s="200">
        <f>AL936*AL$2*IF($FC936="V",1,-1)*IF($Q936="Fixo",(CZ936-INDEX('Curva Forward'!$C$5:$AN$13,MATCH(CONCATENATE(BD_COMERCIAL!$K936," ",BD_COMERCIAL!$L936),'Curva Forward'!$B$5:$B$13,0),MATCH(FX$4,'Curva Forward'!$C$4:$AN$4,0))),CZ936)</f>
        <v>0</v>
      </c>
      <c r="FY936" s="200">
        <f>AM936*AM$2*IF($FC936="V",1,-1)*IF($Q936="Fixo",(DA936-INDEX('Curva Forward'!$C$5:$AN$13,MATCH(CONCATENATE(BD_COMERCIAL!$K936," ",BD_COMERCIAL!$L936),'Curva Forward'!$B$5:$B$13,0),MATCH(FY$4,'Curva Forward'!$C$4:$AN$4,0))),DA936)</f>
        <v>0</v>
      </c>
      <c r="FZ936" s="200">
        <f>AN936*AN$2*IF($FC936="V",1,-1)*IF($Q936="Fixo",(DB936-INDEX('Curva Forward'!$C$5:$AN$13,MATCH(CONCATENATE(BD_COMERCIAL!$K936," ",BD_COMERCIAL!$L936),'Curva Forward'!$B$5:$B$13,0),MATCH(FZ$4,'Curva Forward'!$C$4:$AN$4,0))),DB936)</f>
        <v>0</v>
      </c>
      <c r="GA936" s="200">
        <f>AO936*AO$2*IF($FC936="V",1,-1)*IF($Q936="Fixo",(DC936-INDEX('Curva Forward'!$C$5:$AN$13,MATCH(CONCATENATE(BD_COMERCIAL!$K936," ",BD_COMERCIAL!$L936),'Curva Forward'!$B$5:$B$13,0),MATCH(GA$4,'Curva Forward'!$C$4:$AN$4,0))),DC936)</f>
        <v>0</v>
      </c>
      <c r="GB936" s="200">
        <f>AP936*AP$2*IF($FC936="V",1,-1)*IF($Q936="Fixo",(DD936-INDEX('Curva Forward'!$C$5:$AN$13,MATCH(CONCATENATE(BD_COMERCIAL!$K936," ",BD_COMERCIAL!$L936),'Curva Forward'!$B$5:$B$13,0),MATCH(GB$4,'Curva Forward'!$C$4:$AN$4,0))),DD936)</f>
        <v>0</v>
      </c>
      <c r="GC936" s="200">
        <f>AQ936*AQ$2*IF($FC936="V",1,-1)*IF($Q936="Fixo",(DE936-INDEX('Curva Forward'!$C$5:$AN$13,MATCH(CONCATENATE(BD_COMERCIAL!$K936," ",BD_COMERCIAL!$L936),'Curva Forward'!$B$5:$B$13,0),MATCH(GC$4,'Curva Forward'!$C$4:$AN$4,0))),DE936)</f>
        <v>0</v>
      </c>
      <c r="GD936" s="200">
        <f>AR936*AR$2*IF($FC936="V",1,-1)*IF($Q936="Fixo",(DF936-INDEX('Curva Forward'!$C$5:$AN$13,MATCH(CONCATENATE(BD_COMERCIAL!$K936," ",BD_COMERCIAL!$L936),'Curva Forward'!$B$5:$B$13,0),MATCH(GD$4,'Curva Forward'!$C$4:$AN$4,0))),DF936)</f>
        <v>0</v>
      </c>
      <c r="GE936" s="200">
        <f>AS936*AS$2*IF($FC936="V",1,-1)*IF($Q936="Fixo",(DG936-INDEX('Curva Forward'!$C$5:$AN$13,MATCH(CONCATENATE(BD_COMERCIAL!$K936," ",BD_COMERCIAL!$L936),'Curva Forward'!$B$5:$B$13,0),MATCH(GE$4,'Curva Forward'!$C$4:$AN$4,0))),DG936)</f>
        <v>0</v>
      </c>
      <c r="GF936" s="200">
        <f>AT936*AT$2*IF($FC936="V",1,-1)*IF($Q936="Fixo",(DH936-INDEX('Curva Forward'!$C$5:$AN$13,MATCH(CONCATENATE(BD_COMERCIAL!$K936," ",BD_COMERCIAL!$L936),'Curva Forward'!$B$5:$B$13,0),MATCH(GF$4,'Curva Forward'!$C$4:$AN$4,0))),DH936)</f>
        <v>0</v>
      </c>
      <c r="GG936" s="200">
        <f>AU936*AU$2*IF($FC936="V",1,-1)*IF($Q936="Fixo",(DI936-INDEX('Curva Forward'!$C$5:$AN$13,MATCH(CONCATENATE(BD_COMERCIAL!$K936," ",BD_COMERCIAL!$L936),'Curva Forward'!$B$5:$B$13,0),MATCH(GG$4,'Curva Forward'!$C$4:$AN$4,0))),DI936)</f>
        <v>0</v>
      </c>
      <c r="GH936" s="200">
        <f>AV936*AV$2*IF($FC936="V",1,-1)*IF($Q936="Fixo",(DJ936-INDEX('Curva Forward'!$C$5:$AN$13,MATCH(CONCATENATE(BD_COMERCIAL!$K936," ",BD_COMERCIAL!$L936),'Curva Forward'!$B$5:$B$13,0),MATCH(GH$4,'Curva Forward'!$C$4:$AN$4,0))),DJ936)</f>
        <v>0</v>
      </c>
      <c r="GI936" s="200">
        <f>AW936*AW$2*IF($FC936="V",1,-1)*IF($Q936="Fixo",(DK936-INDEX('Curva Forward'!$C$5:$AN$13,MATCH(CONCATENATE(BD_COMERCIAL!$K936," ",BD_COMERCIAL!$L936),'Curva Forward'!$B$5:$B$13,0),MATCH(GI$4,'Curva Forward'!$C$4:$AN$4,0))),DK936)</f>
        <v>0</v>
      </c>
      <c r="GJ936" s="200">
        <f>AX936*AX$2*IF($FC936="V",1,-1)*IF($Q936="Fixo",(DL936-INDEX('Curva Forward'!$C$5:$AN$13,MATCH(CONCATENATE(BD_COMERCIAL!$K936," ",BD_COMERCIAL!$L936),'Curva Forward'!$B$5:$B$13,0),MATCH(GJ$4,'Curva Forward'!$C$4:$AN$4,0))),DL936)</f>
        <v>0</v>
      </c>
      <c r="GK936" s="200">
        <f>AY936*AY$2*IF($FC936="V",1,-1)*IF($Q936="Fixo",(DM936-INDEX('Curva Forward'!$C$5:$AN$13,MATCH(CONCATENATE(BD_COMERCIAL!$K936," ",BD_COMERCIAL!$L936),'Curva Forward'!$B$5:$B$13,0),MATCH(GK$4,'Curva Forward'!$C$4:$AN$4,0))),DM936)</f>
        <v>0</v>
      </c>
      <c r="GL936" s="200">
        <f>IF(EZ936="",0,CL936*CL$2*IF($FC936="V",1,-1)*IF($Q936="Fixo",(EZ936-INDEX('Curva Forward'!$C$5:$AN$13,MATCH(CONCATENATE(BD_COMERCIAL!$K936," ",BD_COMERCIAL!$L936),'Curva Forward'!$B$5:$B$13,0),MATCH(GL$4,'Curva Forward'!$C$4:$AN$4,0))),EZ936))</f>
        <v>0</v>
      </c>
      <c r="GM936" s="200">
        <f>IF(FA936="",0,CM936*CM$2*IF($FC936="V",1,-1)*IF($Q936="Fixo",(FA936-INDEX('Curva Forward'!$C$5:$AN$13,MATCH(CONCATENATE(BD_COMERCIAL!$K936," ",BD_COMERCIAL!$L936),'Curva Forward'!$B$5:$B$13,0),MATCH(GM$4,'Curva Forward'!$C$4:$AN$4,0))),FA936))</f>
        <v>0</v>
      </c>
      <c r="GN936" s="200">
        <f>IF(FB936="",0,CN936*CN$2*IF($FC936="V",1,-1)*IF($Q936="Fixo",(FB936-INDEX('Curva Forward'!$C$5:$AN$13,MATCH(CONCATENATE(BD_COMERCIAL!$K936," ",BD_COMERCIAL!$L936),'Curva Forward'!$B$5:$B$13,0),MATCH(GN$4,'Curva Forward'!$C$4:$AN$4,0))),FB936))</f>
        <v>0</v>
      </c>
      <c r="GO936" s="201">
        <f t="shared" ca="1" si="287"/>
        <v>0</v>
      </c>
      <c r="GP936" s="201">
        <f t="shared" ca="1" si="288"/>
        <v>0</v>
      </c>
    </row>
    <row r="937" spans="1:198" ht="15" customHeight="1" x14ac:dyDescent="0.25">
      <c r="A937" s="6"/>
      <c r="B937" s="7"/>
      <c r="C937" s="8"/>
      <c r="D937" s="9"/>
      <c r="E937" s="9"/>
      <c r="F937" s="113"/>
      <c r="G937" s="10"/>
      <c r="H937" s="113"/>
      <c r="I937" s="9"/>
      <c r="J937" s="166"/>
      <c r="K937" s="10"/>
      <c r="L937" s="84"/>
      <c r="M937" s="11"/>
      <c r="N937" s="12"/>
      <c r="O937" s="10"/>
      <c r="P937" s="84"/>
      <c r="Q937" s="84"/>
      <c r="R937" s="10"/>
      <c r="S937" s="14"/>
      <c r="T937" s="11"/>
      <c r="U937" s="12"/>
      <c r="V937" s="257" t="str">
        <f ca="1">IF(U937="","",
IF(U937="NA","",
IFERROR(VLOOKUP(EOMONTH(M937,-2)+1,IPCA!$A:$B,2,0),
VLOOKUP(EOMONTH(TODAY(),-2)+1,IPCA!$A:$B,2,0))/
VLOOKUP(EOMONTH(U937,-2)+1,IPCA!$A:$B,2,0)*
P937))</f>
        <v/>
      </c>
      <c r="W937" s="84"/>
      <c r="X937" s="13"/>
      <c r="Y937" s="166"/>
      <c r="AA937" s="108"/>
      <c r="AB937" s="15"/>
      <c r="AM937" s="6"/>
      <c r="AN937" s="15"/>
      <c r="AY937" s="6"/>
      <c r="AZ937" s="15"/>
      <c r="BK937" s="6"/>
      <c r="BL937" s="15"/>
      <c r="BW937" s="6"/>
      <c r="BX937" s="15"/>
      <c r="CI937" s="6"/>
      <c r="CJ937" s="16" t="str">
        <f t="shared" si="277"/>
        <v/>
      </c>
      <c r="CK937" s="16" t="str">
        <f t="shared" si="278"/>
        <v/>
      </c>
      <c r="CL937" s="16" t="str">
        <f t="shared" si="279"/>
        <v/>
      </c>
      <c r="CM937" s="16" t="str">
        <f t="shared" si="280"/>
        <v/>
      </c>
      <c r="CN937" s="16" t="str">
        <f t="shared" si="281"/>
        <v/>
      </c>
      <c r="CO937" s="18"/>
      <c r="CP937" s="15"/>
      <c r="DA937" s="6"/>
      <c r="DB937" s="15"/>
      <c r="DM937" s="6"/>
      <c r="DN937" s="15"/>
      <c r="DY937" s="6"/>
      <c r="DZ937" s="15"/>
      <c r="EK937" s="6"/>
      <c r="EL937" s="15"/>
      <c r="EW937" s="6"/>
      <c r="EX937" s="16" t="str">
        <f t="shared" si="289"/>
        <v/>
      </c>
      <c r="EY937" s="16" t="str">
        <f t="shared" si="290"/>
        <v/>
      </c>
      <c r="EZ937" s="16" t="str">
        <f t="shared" si="291"/>
        <v/>
      </c>
      <c r="FA937" s="16" t="str">
        <f t="shared" si="292"/>
        <v/>
      </c>
      <c r="FB937" s="160" t="str">
        <f t="shared" si="293"/>
        <v/>
      </c>
      <c r="FD937" s="20"/>
      <c r="FE937"/>
      <c r="FH937" s="284">
        <f t="shared" ca="1" si="282"/>
        <v>0</v>
      </c>
      <c r="FI937" s="208">
        <f t="shared" si="283"/>
        <v>0</v>
      </c>
      <c r="FK937">
        <f t="shared" si="284"/>
        <v>0</v>
      </c>
      <c r="FL937" s="201">
        <f t="shared" ca="1" si="285"/>
        <v>0</v>
      </c>
      <c r="FM937" s="201">
        <f t="shared" ca="1" si="286"/>
        <v>0</v>
      </c>
      <c r="FN937" s="200">
        <f>AB937*AB$2*IF($FC937="V",1,-1)*IF($Q937="Fixo",(CP937-INDEX('Curva Forward'!$C$5:$AN$13,MATCH(CONCATENATE(BD_COMERCIAL!$K937," ",BD_COMERCIAL!$L937),'Curva Forward'!$B$5:$B$13,0),MATCH(FN$4,'Curva Forward'!$C$4:$AN$4,0))),CP937)</f>
        <v>0</v>
      </c>
      <c r="FO937" s="200">
        <f>AC937*AC$2*IF($FC937="V",1,-1)*IF($Q937="Fixo",(CQ937-INDEX('Curva Forward'!$C$5:$AN$13,MATCH(CONCATENATE(BD_COMERCIAL!$K937," ",BD_COMERCIAL!$L937),'Curva Forward'!$B$5:$B$13,0),MATCH(FO$4,'Curva Forward'!$C$4:$AN$4,0))),CQ937)</f>
        <v>0</v>
      </c>
      <c r="FP937" s="200">
        <f>AD937*AD$2*IF($FC937="V",1,-1)*IF($Q937="Fixo",(CR937-INDEX('Curva Forward'!$C$5:$AN$13,MATCH(CONCATENATE(BD_COMERCIAL!$K937," ",BD_COMERCIAL!$L937),'Curva Forward'!$B$5:$B$13,0),MATCH(FP$4,'Curva Forward'!$C$4:$AN$4,0))),CR937)</f>
        <v>0</v>
      </c>
      <c r="FQ937" s="200">
        <f>AE937*AE$2*IF($FC937="V",1,-1)*IF($Q937="Fixo",(CS937-INDEX('Curva Forward'!$C$5:$AN$13,MATCH(CONCATENATE(BD_COMERCIAL!$K937," ",BD_COMERCIAL!$L937),'Curva Forward'!$B$5:$B$13,0),MATCH(FQ$4,'Curva Forward'!$C$4:$AN$4,0))),CS937)</f>
        <v>0</v>
      </c>
      <c r="FR937" s="200">
        <f>AF937*AF$2*IF($FC937="V",1,-1)*IF($Q937="Fixo",(CT937-INDEX('Curva Forward'!$C$5:$AN$13,MATCH(CONCATENATE(BD_COMERCIAL!$K937," ",BD_COMERCIAL!$L937),'Curva Forward'!$B$5:$B$13,0),MATCH(FR$4,'Curva Forward'!$C$4:$AN$4,0))),CT937)</f>
        <v>0</v>
      </c>
      <c r="FS937" s="200">
        <f>AG937*AG$2*IF($FC937="V",1,-1)*IF($Q937="Fixo",(CU937-INDEX('Curva Forward'!$C$5:$AN$13,MATCH(CONCATENATE(BD_COMERCIAL!$K937," ",BD_COMERCIAL!$L937),'Curva Forward'!$B$5:$B$13,0),MATCH(FS$4,'Curva Forward'!$C$4:$AN$4,0))),CU937)</f>
        <v>0</v>
      </c>
      <c r="FT937" s="200">
        <f>AH937*AH$2*IF($FC937="V",1,-1)*IF($Q937="Fixo",(CV937-INDEX('Curva Forward'!$C$5:$AN$13,MATCH(CONCATENATE(BD_COMERCIAL!$K937," ",BD_COMERCIAL!$L937),'Curva Forward'!$B$5:$B$13,0),MATCH(FT$4,'Curva Forward'!$C$4:$AN$4,0))),CV937)</f>
        <v>0</v>
      </c>
      <c r="FU937" s="200">
        <f>AI937*AI$2*IF($FC937="V",1,-1)*IF($Q937="Fixo",(CW937-INDEX('Curva Forward'!$C$5:$AN$13,MATCH(CONCATENATE(BD_COMERCIAL!$K937," ",BD_COMERCIAL!$L937),'Curva Forward'!$B$5:$B$13,0),MATCH(FU$4,'Curva Forward'!$C$4:$AN$4,0))),CW937)</f>
        <v>0</v>
      </c>
      <c r="FV937" s="200">
        <f>AJ937*AJ$2*IF($FC937="V",1,-1)*IF($Q937="Fixo",(CX937-INDEX('Curva Forward'!$C$5:$AN$13,MATCH(CONCATENATE(BD_COMERCIAL!$K937," ",BD_COMERCIAL!$L937),'Curva Forward'!$B$5:$B$13,0),MATCH(FV$4,'Curva Forward'!$C$4:$AN$4,0))),CX937)</f>
        <v>0</v>
      </c>
      <c r="FW937" s="200">
        <f>AK937*AK$2*IF($FC937="V",1,-1)*IF($Q937="Fixo",(CY937-INDEX('Curva Forward'!$C$5:$AN$13,MATCH(CONCATENATE(BD_COMERCIAL!$K937," ",BD_COMERCIAL!$L937),'Curva Forward'!$B$5:$B$13,0),MATCH(FW$4,'Curva Forward'!$C$4:$AN$4,0))),CY937)</f>
        <v>0</v>
      </c>
      <c r="FX937" s="200">
        <f>AL937*AL$2*IF($FC937="V",1,-1)*IF($Q937="Fixo",(CZ937-INDEX('Curva Forward'!$C$5:$AN$13,MATCH(CONCATENATE(BD_COMERCIAL!$K937," ",BD_COMERCIAL!$L937),'Curva Forward'!$B$5:$B$13,0),MATCH(FX$4,'Curva Forward'!$C$4:$AN$4,0))),CZ937)</f>
        <v>0</v>
      </c>
      <c r="FY937" s="200">
        <f>AM937*AM$2*IF($FC937="V",1,-1)*IF($Q937="Fixo",(DA937-INDEX('Curva Forward'!$C$5:$AN$13,MATCH(CONCATENATE(BD_COMERCIAL!$K937," ",BD_COMERCIAL!$L937),'Curva Forward'!$B$5:$B$13,0),MATCH(FY$4,'Curva Forward'!$C$4:$AN$4,0))),DA937)</f>
        <v>0</v>
      </c>
      <c r="FZ937" s="200">
        <f>AN937*AN$2*IF($FC937="V",1,-1)*IF($Q937="Fixo",(DB937-INDEX('Curva Forward'!$C$5:$AN$13,MATCH(CONCATENATE(BD_COMERCIAL!$K937," ",BD_COMERCIAL!$L937),'Curva Forward'!$B$5:$B$13,0),MATCH(FZ$4,'Curva Forward'!$C$4:$AN$4,0))),DB937)</f>
        <v>0</v>
      </c>
      <c r="GA937" s="200">
        <f>AO937*AO$2*IF($FC937="V",1,-1)*IF($Q937="Fixo",(DC937-INDEX('Curva Forward'!$C$5:$AN$13,MATCH(CONCATENATE(BD_COMERCIAL!$K937," ",BD_COMERCIAL!$L937),'Curva Forward'!$B$5:$B$13,0),MATCH(GA$4,'Curva Forward'!$C$4:$AN$4,0))),DC937)</f>
        <v>0</v>
      </c>
      <c r="GB937" s="200">
        <f>AP937*AP$2*IF($FC937="V",1,-1)*IF($Q937="Fixo",(DD937-INDEX('Curva Forward'!$C$5:$AN$13,MATCH(CONCATENATE(BD_COMERCIAL!$K937," ",BD_COMERCIAL!$L937),'Curva Forward'!$B$5:$B$13,0),MATCH(GB$4,'Curva Forward'!$C$4:$AN$4,0))),DD937)</f>
        <v>0</v>
      </c>
      <c r="GC937" s="200">
        <f>AQ937*AQ$2*IF($FC937="V",1,-1)*IF($Q937="Fixo",(DE937-INDEX('Curva Forward'!$C$5:$AN$13,MATCH(CONCATENATE(BD_COMERCIAL!$K937," ",BD_COMERCIAL!$L937),'Curva Forward'!$B$5:$B$13,0),MATCH(GC$4,'Curva Forward'!$C$4:$AN$4,0))),DE937)</f>
        <v>0</v>
      </c>
      <c r="GD937" s="200">
        <f>AR937*AR$2*IF($FC937="V",1,-1)*IF($Q937="Fixo",(DF937-INDEX('Curva Forward'!$C$5:$AN$13,MATCH(CONCATENATE(BD_COMERCIAL!$K937," ",BD_COMERCIAL!$L937),'Curva Forward'!$B$5:$B$13,0),MATCH(GD$4,'Curva Forward'!$C$4:$AN$4,0))),DF937)</f>
        <v>0</v>
      </c>
      <c r="GE937" s="200">
        <f>AS937*AS$2*IF($FC937="V",1,-1)*IF($Q937="Fixo",(DG937-INDEX('Curva Forward'!$C$5:$AN$13,MATCH(CONCATENATE(BD_COMERCIAL!$K937," ",BD_COMERCIAL!$L937),'Curva Forward'!$B$5:$B$13,0),MATCH(GE$4,'Curva Forward'!$C$4:$AN$4,0))),DG937)</f>
        <v>0</v>
      </c>
      <c r="GF937" s="200">
        <f>AT937*AT$2*IF($FC937="V",1,-1)*IF($Q937="Fixo",(DH937-INDEX('Curva Forward'!$C$5:$AN$13,MATCH(CONCATENATE(BD_COMERCIAL!$K937," ",BD_COMERCIAL!$L937),'Curva Forward'!$B$5:$B$13,0),MATCH(GF$4,'Curva Forward'!$C$4:$AN$4,0))),DH937)</f>
        <v>0</v>
      </c>
      <c r="GG937" s="200">
        <f>AU937*AU$2*IF($FC937="V",1,-1)*IF($Q937="Fixo",(DI937-INDEX('Curva Forward'!$C$5:$AN$13,MATCH(CONCATENATE(BD_COMERCIAL!$K937," ",BD_COMERCIAL!$L937),'Curva Forward'!$B$5:$B$13,0),MATCH(GG$4,'Curva Forward'!$C$4:$AN$4,0))),DI937)</f>
        <v>0</v>
      </c>
      <c r="GH937" s="200">
        <f>AV937*AV$2*IF($FC937="V",1,-1)*IF($Q937="Fixo",(DJ937-INDEX('Curva Forward'!$C$5:$AN$13,MATCH(CONCATENATE(BD_COMERCIAL!$K937," ",BD_COMERCIAL!$L937),'Curva Forward'!$B$5:$B$13,0),MATCH(GH$4,'Curva Forward'!$C$4:$AN$4,0))),DJ937)</f>
        <v>0</v>
      </c>
      <c r="GI937" s="200">
        <f>AW937*AW$2*IF($FC937="V",1,-1)*IF($Q937="Fixo",(DK937-INDEX('Curva Forward'!$C$5:$AN$13,MATCH(CONCATENATE(BD_COMERCIAL!$K937," ",BD_COMERCIAL!$L937),'Curva Forward'!$B$5:$B$13,0),MATCH(GI$4,'Curva Forward'!$C$4:$AN$4,0))),DK937)</f>
        <v>0</v>
      </c>
      <c r="GJ937" s="200">
        <f>AX937*AX$2*IF($FC937="V",1,-1)*IF($Q937="Fixo",(DL937-INDEX('Curva Forward'!$C$5:$AN$13,MATCH(CONCATENATE(BD_COMERCIAL!$K937," ",BD_COMERCIAL!$L937),'Curva Forward'!$B$5:$B$13,0),MATCH(GJ$4,'Curva Forward'!$C$4:$AN$4,0))),DL937)</f>
        <v>0</v>
      </c>
      <c r="GK937" s="200">
        <f>AY937*AY$2*IF($FC937="V",1,-1)*IF($Q937="Fixo",(DM937-INDEX('Curva Forward'!$C$5:$AN$13,MATCH(CONCATENATE(BD_COMERCIAL!$K937," ",BD_COMERCIAL!$L937),'Curva Forward'!$B$5:$B$13,0),MATCH(GK$4,'Curva Forward'!$C$4:$AN$4,0))),DM937)</f>
        <v>0</v>
      </c>
      <c r="GL937" s="200">
        <f>IF(EZ937="",0,CL937*CL$2*IF($FC937="V",1,-1)*IF($Q937="Fixo",(EZ937-INDEX('Curva Forward'!$C$5:$AN$13,MATCH(CONCATENATE(BD_COMERCIAL!$K937," ",BD_COMERCIAL!$L937),'Curva Forward'!$B$5:$B$13,0),MATCH(GL$4,'Curva Forward'!$C$4:$AN$4,0))),EZ937))</f>
        <v>0</v>
      </c>
      <c r="GM937" s="200">
        <f>IF(FA937="",0,CM937*CM$2*IF($FC937="V",1,-1)*IF($Q937="Fixo",(FA937-INDEX('Curva Forward'!$C$5:$AN$13,MATCH(CONCATENATE(BD_COMERCIAL!$K937," ",BD_COMERCIAL!$L937),'Curva Forward'!$B$5:$B$13,0),MATCH(GM$4,'Curva Forward'!$C$4:$AN$4,0))),FA937))</f>
        <v>0</v>
      </c>
      <c r="GN937" s="200">
        <f>IF(FB937="",0,CN937*CN$2*IF($FC937="V",1,-1)*IF($Q937="Fixo",(FB937-INDEX('Curva Forward'!$C$5:$AN$13,MATCH(CONCATENATE(BD_COMERCIAL!$K937," ",BD_COMERCIAL!$L937),'Curva Forward'!$B$5:$B$13,0),MATCH(GN$4,'Curva Forward'!$C$4:$AN$4,0))),FB937))</f>
        <v>0</v>
      </c>
      <c r="GO937" s="201">
        <f t="shared" ca="1" si="287"/>
        <v>0</v>
      </c>
      <c r="GP937" s="201">
        <f t="shared" ca="1" si="288"/>
        <v>0</v>
      </c>
    </row>
    <row r="938" spans="1:198" ht="15" customHeight="1" x14ac:dyDescent="0.25">
      <c r="A938" s="6"/>
      <c r="B938" s="7"/>
      <c r="C938" s="8"/>
      <c r="D938" s="9"/>
      <c r="E938" s="9"/>
      <c r="F938" s="113"/>
      <c r="G938" s="10"/>
      <c r="H938" s="113"/>
      <c r="I938" s="9"/>
      <c r="J938" s="166"/>
      <c r="K938" s="10"/>
      <c r="L938" s="84"/>
      <c r="M938" s="11"/>
      <c r="N938" s="12"/>
      <c r="O938" s="10"/>
      <c r="P938" s="84"/>
      <c r="Q938" s="84"/>
      <c r="R938" s="10"/>
      <c r="S938" s="14"/>
      <c r="T938" s="11"/>
      <c r="U938" s="12"/>
      <c r="V938" s="257" t="str">
        <f ca="1">IF(U938="","",
IF(U938="NA","",
IFERROR(VLOOKUP(EOMONTH(M938,-2)+1,IPCA!$A:$B,2,0),
VLOOKUP(EOMONTH(TODAY(),-2)+1,IPCA!$A:$B,2,0))/
VLOOKUP(EOMONTH(U938,-2)+1,IPCA!$A:$B,2,0)*
P938))</f>
        <v/>
      </c>
      <c r="W938" s="84"/>
      <c r="X938" s="13"/>
      <c r="Y938" s="166"/>
      <c r="AA938" s="108"/>
      <c r="AB938" s="15"/>
      <c r="AM938" s="6"/>
      <c r="AN938" s="15"/>
      <c r="AY938" s="6"/>
      <c r="AZ938" s="15"/>
      <c r="BK938" s="6"/>
      <c r="BL938" s="15"/>
      <c r="BW938" s="6"/>
      <c r="BX938" s="15"/>
      <c r="CI938" s="6"/>
      <c r="CJ938" s="16" t="str">
        <f t="shared" si="277"/>
        <v/>
      </c>
      <c r="CK938" s="16" t="str">
        <f t="shared" si="278"/>
        <v/>
      </c>
      <c r="CL938" s="16" t="str">
        <f t="shared" si="279"/>
        <v/>
      </c>
      <c r="CM938" s="16" t="str">
        <f t="shared" si="280"/>
        <v/>
      </c>
      <c r="CN938" s="16" t="str">
        <f t="shared" si="281"/>
        <v/>
      </c>
      <c r="CO938" s="18"/>
      <c r="CP938" s="15"/>
      <c r="DA938" s="6"/>
      <c r="DB938" s="15"/>
      <c r="DM938" s="6"/>
      <c r="DN938" s="15"/>
      <c r="DY938" s="6"/>
      <c r="DZ938" s="15"/>
      <c r="EK938" s="6"/>
      <c r="EL938" s="15"/>
      <c r="EW938" s="6"/>
      <c r="EX938" s="16" t="str">
        <f t="shared" si="289"/>
        <v/>
      </c>
      <c r="EY938" s="16" t="str">
        <f t="shared" si="290"/>
        <v/>
      </c>
      <c r="EZ938" s="16" t="str">
        <f t="shared" si="291"/>
        <v/>
      </c>
      <c r="FA938" s="16" t="str">
        <f t="shared" si="292"/>
        <v/>
      </c>
      <c r="FB938" s="160" t="str">
        <f t="shared" si="293"/>
        <v/>
      </c>
      <c r="FD938" s="20"/>
      <c r="FE938"/>
      <c r="FH938" s="284">
        <f t="shared" ca="1" si="282"/>
        <v>0</v>
      </c>
      <c r="FI938" s="208">
        <f t="shared" si="283"/>
        <v>0</v>
      </c>
      <c r="FK938">
        <f t="shared" si="284"/>
        <v>0</v>
      </c>
      <c r="FL938" s="201">
        <f t="shared" ca="1" si="285"/>
        <v>0</v>
      </c>
      <c r="FM938" s="201">
        <f t="shared" ca="1" si="286"/>
        <v>0</v>
      </c>
      <c r="FN938" s="200">
        <f>AB938*AB$2*IF($FC938="V",1,-1)*IF($Q938="Fixo",(CP938-INDEX('Curva Forward'!$C$5:$AN$13,MATCH(CONCATENATE(BD_COMERCIAL!$K938," ",BD_COMERCIAL!$L938),'Curva Forward'!$B$5:$B$13,0),MATCH(FN$4,'Curva Forward'!$C$4:$AN$4,0))),CP938)</f>
        <v>0</v>
      </c>
      <c r="FO938" s="200">
        <f>AC938*AC$2*IF($FC938="V",1,-1)*IF($Q938="Fixo",(CQ938-INDEX('Curva Forward'!$C$5:$AN$13,MATCH(CONCATENATE(BD_COMERCIAL!$K938," ",BD_COMERCIAL!$L938),'Curva Forward'!$B$5:$B$13,0),MATCH(FO$4,'Curva Forward'!$C$4:$AN$4,0))),CQ938)</f>
        <v>0</v>
      </c>
      <c r="FP938" s="200">
        <f>AD938*AD$2*IF($FC938="V",1,-1)*IF($Q938="Fixo",(CR938-INDEX('Curva Forward'!$C$5:$AN$13,MATCH(CONCATENATE(BD_COMERCIAL!$K938," ",BD_COMERCIAL!$L938),'Curva Forward'!$B$5:$B$13,0),MATCH(FP$4,'Curva Forward'!$C$4:$AN$4,0))),CR938)</f>
        <v>0</v>
      </c>
      <c r="FQ938" s="200">
        <f>AE938*AE$2*IF($FC938="V",1,-1)*IF($Q938="Fixo",(CS938-INDEX('Curva Forward'!$C$5:$AN$13,MATCH(CONCATENATE(BD_COMERCIAL!$K938," ",BD_COMERCIAL!$L938),'Curva Forward'!$B$5:$B$13,0),MATCH(FQ$4,'Curva Forward'!$C$4:$AN$4,0))),CS938)</f>
        <v>0</v>
      </c>
      <c r="FR938" s="200">
        <f>AF938*AF$2*IF($FC938="V",1,-1)*IF($Q938="Fixo",(CT938-INDEX('Curva Forward'!$C$5:$AN$13,MATCH(CONCATENATE(BD_COMERCIAL!$K938," ",BD_COMERCIAL!$L938),'Curva Forward'!$B$5:$B$13,0),MATCH(FR$4,'Curva Forward'!$C$4:$AN$4,0))),CT938)</f>
        <v>0</v>
      </c>
      <c r="FS938" s="200">
        <f>AG938*AG$2*IF($FC938="V",1,-1)*IF($Q938="Fixo",(CU938-INDEX('Curva Forward'!$C$5:$AN$13,MATCH(CONCATENATE(BD_COMERCIAL!$K938," ",BD_COMERCIAL!$L938),'Curva Forward'!$B$5:$B$13,0),MATCH(FS$4,'Curva Forward'!$C$4:$AN$4,0))),CU938)</f>
        <v>0</v>
      </c>
      <c r="FT938" s="200">
        <f>AH938*AH$2*IF($FC938="V",1,-1)*IF($Q938="Fixo",(CV938-INDEX('Curva Forward'!$C$5:$AN$13,MATCH(CONCATENATE(BD_COMERCIAL!$K938," ",BD_COMERCIAL!$L938),'Curva Forward'!$B$5:$B$13,0),MATCH(FT$4,'Curva Forward'!$C$4:$AN$4,0))),CV938)</f>
        <v>0</v>
      </c>
      <c r="FU938" s="200">
        <f>AI938*AI$2*IF($FC938="V",1,-1)*IF($Q938="Fixo",(CW938-INDEX('Curva Forward'!$C$5:$AN$13,MATCH(CONCATENATE(BD_COMERCIAL!$K938," ",BD_COMERCIAL!$L938),'Curva Forward'!$B$5:$B$13,0),MATCH(FU$4,'Curva Forward'!$C$4:$AN$4,0))),CW938)</f>
        <v>0</v>
      </c>
      <c r="FV938" s="200">
        <f>AJ938*AJ$2*IF($FC938="V",1,-1)*IF($Q938="Fixo",(CX938-INDEX('Curva Forward'!$C$5:$AN$13,MATCH(CONCATENATE(BD_COMERCIAL!$K938," ",BD_COMERCIAL!$L938),'Curva Forward'!$B$5:$B$13,0),MATCH(FV$4,'Curva Forward'!$C$4:$AN$4,0))),CX938)</f>
        <v>0</v>
      </c>
      <c r="FW938" s="200">
        <f>AK938*AK$2*IF($FC938="V",1,-1)*IF($Q938="Fixo",(CY938-INDEX('Curva Forward'!$C$5:$AN$13,MATCH(CONCATENATE(BD_COMERCIAL!$K938," ",BD_COMERCIAL!$L938),'Curva Forward'!$B$5:$B$13,0),MATCH(FW$4,'Curva Forward'!$C$4:$AN$4,0))),CY938)</f>
        <v>0</v>
      </c>
      <c r="FX938" s="200">
        <f>AL938*AL$2*IF($FC938="V",1,-1)*IF($Q938="Fixo",(CZ938-INDEX('Curva Forward'!$C$5:$AN$13,MATCH(CONCATENATE(BD_COMERCIAL!$K938," ",BD_COMERCIAL!$L938),'Curva Forward'!$B$5:$B$13,0),MATCH(FX$4,'Curva Forward'!$C$4:$AN$4,0))),CZ938)</f>
        <v>0</v>
      </c>
      <c r="FY938" s="200">
        <f>AM938*AM$2*IF($FC938="V",1,-1)*IF($Q938="Fixo",(DA938-INDEX('Curva Forward'!$C$5:$AN$13,MATCH(CONCATENATE(BD_COMERCIAL!$K938," ",BD_COMERCIAL!$L938),'Curva Forward'!$B$5:$B$13,0),MATCH(FY$4,'Curva Forward'!$C$4:$AN$4,0))),DA938)</f>
        <v>0</v>
      </c>
      <c r="FZ938" s="200">
        <f>AN938*AN$2*IF($FC938="V",1,-1)*IF($Q938="Fixo",(DB938-INDEX('Curva Forward'!$C$5:$AN$13,MATCH(CONCATENATE(BD_COMERCIAL!$K938," ",BD_COMERCIAL!$L938),'Curva Forward'!$B$5:$B$13,0),MATCH(FZ$4,'Curva Forward'!$C$4:$AN$4,0))),DB938)</f>
        <v>0</v>
      </c>
      <c r="GA938" s="200">
        <f>AO938*AO$2*IF($FC938="V",1,-1)*IF($Q938="Fixo",(DC938-INDEX('Curva Forward'!$C$5:$AN$13,MATCH(CONCATENATE(BD_COMERCIAL!$K938," ",BD_COMERCIAL!$L938),'Curva Forward'!$B$5:$B$13,0),MATCH(GA$4,'Curva Forward'!$C$4:$AN$4,0))),DC938)</f>
        <v>0</v>
      </c>
      <c r="GB938" s="200">
        <f>AP938*AP$2*IF($FC938="V",1,-1)*IF($Q938="Fixo",(DD938-INDEX('Curva Forward'!$C$5:$AN$13,MATCH(CONCATENATE(BD_COMERCIAL!$K938," ",BD_COMERCIAL!$L938),'Curva Forward'!$B$5:$B$13,0),MATCH(GB$4,'Curva Forward'!$C$4:$AN$4,0))),DD938)</f>
        <v>0</v>
      </c>
      <c r="GC938" s="200">
        <f>AQ938*AQ$2*IF($FC938="V",1,-1)*IF($Q938="Fixo",(DE938-INDEX('Curva Forward'!$C$5:$AN$13,MATCH(CONCATENATE(BD_COMERCIAL!$K938," ",BD_COMERCIAL!$L938),'Curva Forward'!$B$5:$B$13,0),MATCH(GC$4,'Curva Forward'!$C$4:$AN$4,0))),DE938)</f>
        <v>0</v>
      </c>
      <c r="GD938" s="200">
        <f>AR938*AR$2*IF($FC938="V",1,-1)*IF($Q938="Fixo",(DF938-INDEX('Curva Forward'!$C$5:$AN$13,MATCH(CONCATENATE(BD_COMERCIAL!$K938," ",BD_COMERCIAL!$L938),'Curva Forward'!$B$5:$B$13,0),MATCH(GD$4,'Curva Forward'!$C$4:$AN$4,0))),DF938)</f>
        <v>0</v>
      </c>
      <c r="GE938" s="200">
        <f>AS938*AS$2*IF($FC938="V",1,-1)*IF($Q938="Fixo",(DG938-INDEX('Curva Forward'!$C$5:$AN$13,MATCH(CONCATENATE(BD_COMERCIAL!$K938," ",BD_COMERCIAL!$L938),'Curva Forward'!$B$5:$B$13,0),MATCH(GE$4,'Curva Forward'!$C$4:$AN$4,0))),DG938)</f>
        <v>0</v>
      </c>
      <c r="GF938" s="200">
        <f>AT938*AT$2*IF($FC938="V",1,-1)*IF($Q938="Fixo",(DH938-INDEX('Curva Forward'!$C$5:$AN$13,MATCH(CONCATENATE(BD_COMERCIAL!$K938," ",BD_COMERCIAL!$L938),'Curva Forward'!$B$5:$B$13,0),MATCH(GF$4,'Curva Forward'!$C$4:$AN$4,0))),DH938)</f>
        <v>0</v>
      </c>
      <c r="GG938" s="200">
        <f>AU938*AU$2*IF($FC938="V",1,-1)*IF($Q938="Fixo",(DI938-INDEX('Curva Forward'!$C$5:$AN$13,MATCH(CONCATENATE(BD_COMERCIAL!$K938," ",BD_COMERCIAL!$L938),'Curva Forward'!$B$5:$B$13,0),MATCH(GG$4,'Curva Forward'!$C$4:$AN$4,0))),DI938)</f>
        <v>0</v>
      </c>
      <c r="GH938" s="200">
        <f>AV938*AV$2*IF($FC938="V",1,-1)*IF($Q938="Fixo",(DJ938-INDEX('Curva Forward'!$C$5:$AN$13,MATCH(CONCATENATE(BD_COMERCIAL!$K938," ",BD_COMERCIAL!$L938),'Curva Forward'!$B$5:$B$13,0),MATCH(GH$4,'Curva Forward'!$C$4:$AN$4,0))),DJ938)</f>
        <v>0</v>
      </c>
      <c r="GI938" s="200">
        <f>AW938*AW$2*IF($FC938="V",1,-1)*IF($Q938="Fixo",(DK938-INDEX('Curva Forward'!$C$5:$AN$13,MATCH(CONCATENATE(BD_COMERCIAL!$K938," ",BD_COMERCIAL!$L938),'Curva Forward'!$B$5:$B$13,0),MATCH(GI$4,'Curva Forward'!$C$4:$AN$4,0))),DK938)</f>
        <v>0</v>
      </c>
      <c r="GJ938" s="200">
        <f>AX938*AX$2*IF($FC938="V",1,-1)*IF($Q938="Fixo",(DL938-INDEX('Curva Forward'!$C$5:$AN$13,MATCH(CONCATENATE(BD_COMERCIAL!$K938," ",BD_COMERCIAL!$L938),'Curva Forward'!$B$5:$B$13,0),MATCH(GJ$4,'Curva Forward'!$C$4:$AN$4,0))),DL938)</f>
        <v>0</v>
      </c>
      <c r="GK938" s="200">
        <f>AY938*AY$2*IF($FC938="V",1,-1)*IF($Q938="Fixo",(DM938-INDEX('Curva Forward'!$C$5:$AN$13,MATCH(CONCATENATE(BD_COMERCIAL!$K938," ",BD_COMERCIAL!$L938),'Curva Forward'!$B$5:$B$13,0),MATCH(GK$4,'Curva Forward'!$C$4:$AN$4,0))),DM938)</f>
        <v>0</v>
      </c>
      <c r="GL938" s="200">
        <f>IF(EZ938="",0,CL938*CL$2*IF($FC938="V",1,-1)*IF($Q938="Fixo",(EZ938-INDEX('Curva Forward'!$C$5:$AN$13,MATCH(CONCATENATE(BD_COMERCIAL!$K938," ",BD_COMERCIAL!$L938),'Curva Forward'!$B$5:$B$13,0),MATCH(GL$4,'Curva Forward'!$C$4:$AN$4,0))),EZ938))</f>
        <v>0</v>
      </c>
      <c r="GM938" s="200">
        <f>IF(FA938="",0,CM938*CM$2*IF($FC938="V",1,-1)*IF($Q938="Fixo",(FA938-INDEX('Curva Forward'!$C$5:$AN$13,MATCH(CONCATENATE(BD_COMERCIAL!$K938," ",BD_COMERCIAL!$L938),'Curva Forward'!$B$5:$B$13,0),MATCH(GM$4,'Curva Forward'!$C$4:$AN$4,0))),FA938))</f>
        <v>0</v>
      </c>
      <c r="GN938" s="200">
        <f>IF(FB938="",0,CN938*CN$2*IF($FC938="V",1,-1)*IF($Q938="Fixo",(FB938-INDEX('Curva Forward'!$C$5:$AN$13,MATCH(CONCATENATE(BD_COMERCIAL!$K938," ",BD_COMERCIAL!$L938),'Curva Forward'!$B$5:$B$13,0),MATCH(GN$4,'Curva Forward'!$C$4:$AN$4,0))),FB938))</f>
        <v>0</v>
      </c>
      <c r="GO938" s="201">
        <f t="shared" ca="1" si="287"/>
        <v>0</v>
      </c>
      <c r="GP938" s="201">
        <f t="shared" ca="1" si="288"/>
        <v>0</v>
      </c>
    </row>
    <row r="939" spans="1:198" ht="15" customHeight="1" x14ac:dyDescent="0.25">
      <c r="A939" s="6"/>
      <c r="B939" s="7"/>
      <c r="C939" s="8"/>
      <c r="D939" s="9"/>
      <c r="E939" s="9"/>
      <c r="F939" s="113"/>
      <c r="G939" s="10"/>
      <c r="H939" s="113"/>
      <c r="I939" s="9"/>
      <c r="J939" s="166"/>
      <c r="K939" s="10"/>
      <c r="L939" s="84"/>
      <c r="M939" s="11"/>
      <c r="N939" s="12"/>
      <c r="O939" s="10"/>
      <c r="P939" s="84"/>
      <c r="Q939" s="84"/>
      <c r="R939" s="10"/>
      <c r="S939" s="14"/>
      <c r="T939" s="11"/>
      <c r="U939" s="12"/>
      <c r="V939" s="257" t="str">
        <f ca="1">IF(U939="","",
IF(U939="NA","",
IFERROR(VLOOKUP(EOMONTH(M939,-2)+1,IPCA!$A:$B,2,0),
VLOOKUP(EOMONTH(TODAY(),-2)+1,IPCA!$A:$B,2,0))/
VLOOKUP(EOMONTH(U939,-2)+1,IPCA!$A:$B,2,0)*
P939))</f>
        <v/>
      </c>
      <c r="W939" s="84"/>
      <c r="X939" s="13"/>
      <c r="Y939" s="166"/>
      <c r="AA939" s="108"/>
      <c r="AB939" s="15"/>
      <c r="AM939" s="6"/>
      <c r="AN939" s="15"/>
      <c r="AY939" s="6"/>
      <c r="AZ939" s="15"/>
      <c r="BK939" s="6"/>
      <c r="BL939" s="15"/>
      <c r="BW939" s="6"/>
      <c r="BX939" s="15"/>
      <c r="CI939" s="6"/>
      <c r="CJ939" s="16" t="str">
        <f t="shared" si="277"/>
        <v/>
      </c>
      <c r="CK939" s="16" t="str">
        <f t="shared" si="278"/>
        <v/>
      </c>
      <c r="CL939" s="16" t="str">
        <f t="shared" si="279"/>
        <v/>
      </c>
      <c r="CM939" s="16" t="str">
        <f t="shared" si="280"/>
        <v/>
      </c>
      <c r="CN939" s="16" t="str">
        <f t="shared" si="281"/>
        <v/>
      </c>
      <c r="CO939" s="18"/>
      <c r="CP939" s="15"/>
      <c r="DA939" s="6"/>
      <c r="DB939" s="15"/>
      <c r="DM939" s="6"/>
      <c r="DN939" s="15"/>
      <c r="DY939" s="6"/>
      <c r="DZ939" s="15"/>
      <c r="EK939" s="6"/>
      <c r="EL939" s="15"/>
      <c r="EW939" s="6"/>
      <c r="EX939" s="16" t="str">
        <f t="shared" si="289"/>
        <v/>
      </c>
      <c r="EY939" s="16" t="str">
        <f t="shared" si="290"/>
        <v/>
      </c>
      <c r="EZ939" s="16" t="str">
        <f t="shared" si="291"/>
        <v/>
      </c>
      <c r="FA939" s="16" t="str">
        <f t="shared" si="292"/>
        <v/>
      </c>
      <c r="FB939" s="160" t="str">
        <f t="shared" si="293"/>
        <v/>
      </c>
      <c r="FD939" s="20"/>
      <c r="FE939"/>
      <c r="FH939" s="284">
        <f t="shared" ca="1" si="282"/>
        <v>0</v>
      </c>
      <c r="FI939" s="208">
        <f t="shared" si="283"/>
        <v>0</v>
      </c>
      <c r="FK939">
        <f t="shared" si="284"/>
        <v>0</v>
      </c>
      <c r="FL939" s="201">
        <f t="shared" ca="1" si="285"/>
        <v>0</v>
      </c>
      <c r="FM939" s="201">
        <f t="shared" ca="1" si="286"/>
        <v>0</v>
      </c>
      <c r="FN939" s="200">
        <f>AB939*AB$2*IF($FC939="V",1,-1)*IF($Q939="Fixo",(CP939-INDEX('Curva Forward'!$C$5:$AN$13,MATCH(CONCATENATE(BD_COMERCIAL!$K939," ",BD_COMERCIAL!$L939),'Curva Forward'!$B$5:$B$13,0),MATCH(FN$4,'Curva Forward'!$C$4:$AN$4,0))),CP939)</f>
        <v>0</v>
      </c>
      <c r="FO939" s="200">
        <f>AC939*AC$2*IF($FC939="V",1,-1)*IF($Q939="Fixo",(CQ939-INDEX('Curva Forward'!$C$5:$AN$13,MATCH(CONCATENATE(BD_COMERCIAL!$K939," ",BD_COMERCIAL!$L939),'Curva Forward'!$B$5:$B$13,0),MATCH(FO$4,'Curva Forward'!$C$4:$AN$4,0))),CQ939)</f>
        <v>0</v>
      </c>
      <c r="FP939" s="200">
        <f>AD939*AD$2*IF($FC939="V",1,-1)*IF($Q939="Fixo",(CR939-INDEX('Curva Forward'!$C$5:$AN$13,MATCH(CONCATENATE(BD_COMERCIAL!$K939," ",BD_COMERCIAL!$L939),'Curva Forward'!$B$5:$B$13,0),MATCH(FP$4,'Curva Forward'!$C$4:$AN$4,0))),CR939)</f>
        <v>0</v>
      </c>
      <c r="FQ939" s="200">
        <f>AE939*AE$2*IF($FC939="V",1,-1)*IF($Q939="Fixo",(CS939-INDEX('Curva Forward'!$C$5:$AN$13,MATCH(CONCATENATE(BD_COMERCIAL!$K939," ",BD_COMERCIAL!$L939),'Curva Forward'!$B$5:$B$13,0),MATCH(FQ$4,'Curva Forward'!$C$4:$AN$4,0))),CS939)</f>
        <v>0</v>
      </c>
      <c r="FR939" s="200">
        <f>AF939*AF$2*IF($FC939="V",1,-1)*IF($Q939="Fixo",(CT939-INDEX('Curva Forward'!$C$5:$AN$13,MATCH(CONCATENATE(BD_COMERCIAL!$K939," ",BD_COMERCIAL!$L939),'Curva Forward'!$B$5:$B$13,0),MATCH(FR$4,'Curva Forward'!$C$4:$AN$4,0))),CT939)</f>
        <v>0</v>
      </c>
      <c r="FS939" s="200">
        <f>AG939*AG$2*IF($FC939="V",1,-1)*IF($Q939="Fixo",(CU939-INDEX('Curva Forward'!$C$5:$AN$13,MATCH(CONCATENATE(BD_COMERCIAL!$K939," ",BD_COMERCIAL!$L939),'Curva Forward'!$B$5:$B$13,0),MATCH(FS$4,'Curva Forward'!$C$4:$AN$4,0))),CU939)</f>
        <v>0</v>
      </c>
      <c r="FT939" s="200">
        <f>AH939*AH$2*IF($FC939="V",1,-1)*IF($Q939="Fixo",(CV939-INDEX('Curva Forward'!$C$5:$AN$13,MATCH(CONCATENATE(BD_COMERCIAL!$K939," ",BD_COMERCIAL!$L939),'Curva Forward'!$B$5:$B$13,0),MATCH(FT$4,'Curva Forward'!$C$4:$AN$4,0))),CV939)</f>
        <v>0</v>
      </c>
      <c r="FU939" s="200">
        <f>AI939*AI$2*IF($FC939="V",1,-1)*IF($Q939="Fixo",(CW939-INDEX('Curva Forward'!$C$5:$AN$13,MATCH(CONCATENATE(BD_COMERCIAL!$K939," ",BD_COMERCIAL!$L939),'Curva Forward'!$B$5:$B$13,0),MATCH(FU$4,'Curva Forward'!$C$4:$AN$4,0))),CW939)</f>
        <v>0</v>
      </c>
      <c r="FV939" s="200">
        <f>AJ939*AJ$2*IF($FC939="V",1,-1)*IF($Q939="Fixo",(CX939-INDEX('Curva Forward'!$C$5:$AN$13,MATCH(CONCATENATE(BD_COMERCIAL!$K939," ",BD_COMERCIAL!$L939),'Curva Forward'!$B$5:$B$13,0),MATCH(FV$4,'Curva Forward'!$C$4:$AN$4,0))),CX939)</f>
        <v>0</v>
      </c>
      <c r="FW939" s="200">
        <f>AK939*AK$2*IF($FC939="V",1,-1)*IF($Q939="Fixo",(CY939-INDEX('Curva Forward'!$C$5:$AN$13,MATCH(CONCATENATE(BD_COMERCIAL!$K939," ",BD_COMERCIAL!$L939),'Curva Forward'!$B$5:$B$13,0),MATCH(FW$4,'Curva Forward'!$C$4:$AN$4,0))),CY939)</f>
        <v>0</v>
      </c>
      <c r="FX939" s="200">
        <f>AL939*AL$2*IF($FC939="V",1,-1)*IF($Q939="Fixo",(CZ939-INDEX('Curva Forward'!$C$5:$AN$13,MATCH(CONCATENATE(BD_COMERCIAL!$K939," ",BD_COMERCIAL!$L939),'Curva Forward'!$B$5:$B$13,0),MATCH(FX$4,'Curva Forward'!$C$4:$AN$4,0))),CZ939)</f>
        <v>0</v>
      </c>
      <c r="FY939" s="200">
        <f>AM939*AM$2*IF($FC939="V",1,-1)*IF($Q939="Fixo",(DA939-INDEX('Curva Forward'!$C$5:$AN$13,MATCH(CONCATENATE(BD_COMERCIAL!$K939," ",BD_COMERCIAL!$L939),'Curva Forward'!$B$5:$B$13,0),MATCH(FY$4,'Curva Forward'!$C$4:$AN$4,0))),DA939)</f>
        <v>0</v>
      </c>
      <c r="FZ939" s="200">
        <f>AN939*AN$2*IF($FC939="V",1,-1)*IF($Q939="Fixo",(DB939-INDEX('Curva Forward'!$C$5:$AN$13,MATCH(CONCATENATE(BD_COMERCIAL!$K939," ",BD_COMERCIAL!$L939),'Curva Forward'!$B$5:$B$13,0),MATCH(FZ$4,'Curva Forward'!$C$4:$AN$4,0))),DB939)</f>
        <v>0</v>
      </c>
      <c r="GA939" s="200">
        <f>AO939*AO$2*IF($FC939="V",1,-1)*IF($Q939="Fixo",(DC939-INDEX('Curva Forward'!$C$5:$AN$13,MATCH(CONCATENATE(BD_COMERCIAL!$K939," ",BD_COMERCIAL!$L939),'Curva Forward'!$B$5:$B$13,0),MATCH(GA$4,'Curva Forward'!$C$4:$AN$4,0))),DC939)</f>
        <v>0</v>
      </c>
      <c r="GB939" s="200">
        <f>AP939*AP$2*IF($FC939="V",1,-1)*IF($Q939="Fixo",(DD939-INDEX('Curva Forward'!$C$5:$AN$13,MATCH(CONCATENATE(BD_COMERCIAL!$K939," ",BD_COMERCIAL!$L939),'Curva Forward'!$B$5:$B$13,0),MATCH(GB$4,'Curva Forward'!$C$4:$AN$4,0))),DD939)</f>
        <v>0</v>
      </c>
      <c r="GC939" s="200">
        <f>AQ939*AQ$2*IF($FC939="V",1,-1)*IF($Q939="Fixo",(DE939-INDEX('Curva Forward'!$C$5:$AN$13,MATCH(CONCATENATE(BD_COMERCIAL!$K939," ",BD_COMERCIAL!$L939),'Curva Forward'!$B$5:$B$13,0),MATCH(GC$4,'Curva Forward'!$C$4:$AN$4,0))),DE939)</f>
        <v>0</v>
      </c>
      <c r="GD939" s="200">
        <f>AR939*AR$2*IF($FC939="V",1,-1)*IF($Q939="Fixo",(DF939-INDEX('Curva Forward'!$C$5:$AN$13,MATCH(CONCATENATE(BD_COMERCIAL!$K939," ",BD_COMERCIAL!$L939),'Curva Forward'!$B$5:$B$13,0),MATCH(GD$4,'Curva Forward'!$C$4:$AN$4,0))),DF939)</f>
        <v>0</v>
      </c>
      <c r="GE939" s="200">
        <f>AS939*AS$2*IF($FC939="V",1,-1)*IF($Q939="Fixo",(DG939-INDEX('Curva Forward'!$C$5:$AN$13,MATCH(CONCATENATE(BD_COMERCIAL!$K939," ",BD_COMERCIAL!$L939),'Curva Forward'!$B$5:$B$13,0),MATCH(GE$4,'Curva Forward'!$C$4:$AN$4,0))),DG939)</f>
        <v>0</v>
      </c>
      <c r="GF939" s="200">
        <f>AT939*AT$2*IF($FC939="V",1,-1)*IF($Q939="Fixo",(DH939-INDEX('Curva Forward'!$C$5:$AN$13,MATCH(CONCATENATE(BD_COMERCIAL!$K939," ",BD_COMERCIAL!$L939),'Curva Forward'!$B$5:$B$13,0),MATCH(GF$4,'Curva Forward'!$C$4:$AN$4,0))),DH939)</f>
        <v>0</v>
      </c>
      <c r="GG939" s="200">
        <f>AU939*AU$2*IF($FC939="V",1,-1)*IF($Q939="Fixo",(DI939-INDEX('Curva Forward'!$C$5:$AN$13,MATCH(CONCATENATE(BD_COMERCIAL!$K939," ",BD_COMERCIAL!$L939),'Curva Forward'!$B$5:$B$13,0),MATCH(GG$4,'Curva Forward'!$C$4:$AN$4,0))),DI939)</f>
        <v>0</v>
      </c>
      <c r="GH939" s="200">
        <f>AV939*AV$2*IF($FC939="V",1,-1)*IF($Q939="Fixo",(DJ939-INDEX('Curva Forward'!$C$5:$AN$13,MATCH(CONCATENATE(BD_COMERCIAL!$K939," ",BD_COMERCIAL!$L939),'Curva Forward'!$B$5:$B$13,0),MATCH(GH$4,'Curva Forward'!$C$4:$AN$4,0))),DJ939)</f>
        <v>0</v>
      </c>
      <c r="GI939" s="200">
        <f>AW939*AW$2*IF($FC939="V",1,-1)*IF($Q939="Fixo",(DK939-INDEX('Curva Forward'!$C$5:$AN$13,MATCH(CONCATENATE(BD_COMERCIAL!$K939," ",BD_COMERCIAL!$L939),'Curva Forward'!$B$5:$B$13,0),MATCH(GI$4,'Curva Forward'!$C$4:$AN$4,0))),DK939)</f>
        <v>0</v>
      </c>
      <c r="GJ939" s="200">
        <f>AX939*AX$2*IF($FC939="V",1,-1)*IF($Q939="Fixo",(DL939-INDEX('Curva Forward'!$C$5:$AN$13,MATCH(CONCATENATE(BD_COMERCIAL!$K939," ",BD_COMERCIAL!$L939),'Curva Forward'!$B$5:$B$13,0),MATCH(GJ$4,'Curva Forward'!$C$4:$AN$4,0))),DL939)</f>
        <v>0</v>
      </c>
      <c r="GK939" s="200">
        <f>AY939*AY$2*IF($FC939="V",1,-1)*IF($Q939="Fixo",(DM939-INDEX('Curva Forward'!$C$5:$AN$13,MATCH(CONCATENATE(BD_COMERCIAL!$K939," ",BD_COMERCIAL!$L939),'Curva Forward'!$B$5:$B$13,0),MATCH(GK$4,'Curva Forward'!$C$4:$AN$4,0))),DM939)</f>
        <v>0</v>
      </c>
      <c r="GL939" s="200">
        <f>IF(EZ939="",0,CL939*CL$2*IF($FC939="V",1,-1)*IF($Q939="Fixo",(EZ939-INDEX('Curva Forward'!$C$5:$AN$13,MATCH(CONCATENATE(BD_COMERCIAL!$K939," ",BD_COMERCIAL!$L939),'Curva Forward'!$B$5:$B$13,0),MATCH(GL$4,'Curva Forward'!$C$4:$AN$4,0))),EZ939))</f>
        <v>0</v>
      </c>
      <c r="GM939" s="200">
        <f>IF(FA939="",0,CM939*CM$2*IF($FC939="V",1,-1)*IF($Q939="Fixo",(FA939-INDEX('Curva Forward'!$C$5:$AN$13,MATCH(CONCATENATE(BD_COMERCIAL!$K939," ",BD_COMERCIAL!$L939),'Curva Forward'!$B$5:$B$13,0),MATCH(GM$4,'Curva Forward'!$C$4:$AN$4,0))),FA939))</f>
        <v>0</v>
      </c>
      <c r="GN939" s="200">
        <f>IF(FB939="",0,CN939*CN$2*IF($FC939="V",1,-1)*IF($Q939="Fixo",(FB939-INDEX('Curva Forward'!$C$5:$AN$13,MATCH(CONCATENATE(BD_COMERCIAL!$K939," ",BD_COMERCIAL!$L939),'Curva Forward'!$B$5:$B$13,0),MATCH(GN$4,'Curva Forward'!$C$4:$AN$4,0))),FB939))</f>
        <v>0</v>
      </c>
      <c r="GO939" s="201">
        <f t="shared" ca="1" si="287"/>
        <v>0</v>
      </c>
      <c r="GP939" s="201">
        <f t="shared" ca="1" si="288"/>
        <v>0</v>
      </c>
    </row>
    <row r="940" spans="1:198" ht="15" customHeight="1" x14ac:dyDescent="0.25">
      <c r="A940" s="6"/>
      <c r="B940" s="7"/>
      <c r="C940" s="8"/>
      <c r="D940" s="9"/>
      <c r="E940" s="9"/>
      <c r="F940" s="113"/>
      <c r="G940" s="10"/>
      <c r="H940" s="113"/>
      <c r="I940" s="9"/>
      <c r="J940" s="166"/>
      <c r="K940" s="10"/>
      <c r="L940" s="84"/>
      <c r="M940" s="11"/>
      <c r="N940" s="12"/>
      <c r="O940" s="10"/>
      <c r="P940" s="84"/>
      <c r="Q940" s="84"/>
      <c r="R940" s="10"/>
      <c r="S940" s="14"/>
      <c r="T940" s="11"/>
      <c r="U940" s="12"/>
      <c r="V940" s="257" t="str">
        <f ca="1">IF(U940="","",
IF(U940="NA","",
IFERROR(VLOOKUP(EOMONTH(M940,-2)+1,IPCA!$A:$B,2,0),
VLOOKUP(EOMONTH(TODAY(),-2)+1,IPCA!$A:$B,2,0))/
VLOOKUP(EOMONTH(U940,-2)+1,IPCA!$A:$B,2,0)*
P940))</f>
        <v/>
      </c>
      <c r="W940" s="84"/>
      <c r="X940" s="13"/>
      <c r="Y940" s="166"/>
      <c r="AA940" s="108"/>
      <c r="AB940" s="15"/>
      <c r="AM940" s="6"/>
      <c r="AN940" s="15"/>
      <c r="AY940" s="6"/>
      <c r="AZ940" s="15"/>
      <c r="BK940" s="6"/>
      <c r="BL940" s="15"/>
      <c r="BW940" s="6"/>
      <c r="BX940" s="15"/>
      <c r="CI940" s="6"/>
      <c r="CJ940" s="16" t="str">
        <f t="shared" si="277"/>
        <v/>
      </c>
      <c r="CK940" s="16" t="str">
        <f t="shared" si="278"/>
        <v/>
      </c>
      <c r="CL940" s="16" t="str">
        <f t="shared" si="279"/>
        <v/>
      </c>
      <c r="CM940" s="16" t="str">
        <f t="shared" si="280"/>
        <v/>
      </c>
      <c r="CN940" s="16" t="str">
        <f t="shared" si="281"/>
        <v/>
      </c>
      <c r="CO940" s="18"/>
      <c r="CP940" s="15"/>
      <c r="DA940" s="6"/>
      <c r="DB940" s="15"/>
      <c r="DM940" s="6"/>
      <c r="DN940" s="15"/>
      <c r="DY940" s="6"/>
      <c r="DZ940" s="15"/>
      <c r="EK940" s="6"/>
      <c r="EL940" s="15"/>
      <c r="EW940" s="6"/>
      <c r="EX940" s="16" t="str">
        <f t="shared" si="289"/>
        <v/>
      </c>
      <c r="EY940" s="16" t="str">
        <f t="shared" si="290"/>
        <v/>
      </c>
      <c r="EZ940" s="16" t="str">
        <f t="shared" si="291"/>
        <v/>
      </c>
      <c r="FA940" s="16" t="str">
        <f t="shared" si="292"/>
        <v/>
      </c>
      <c r="FB940" s="160" t="str">
        <f t="shared" si="293"/>
        <v/>
      </c>
      <c r="FD940" s="20"/>
      <c r="FE940"/>
      <c r="FH940" s="284">
        <f t="shared" ca="1" si="282"/>
        <v>0</v>
      </c>
      <c r="FI940" s="208">
        <f t="shared" si="283"/>
        <v>0</v>
      </c>
      <c r="FK940">
        <f t="shared" si="284"/>
        <v>0</v>
      </c>
      <c r="FL940" s="201">
        <f t="shared" ca="1" si="285"/>
        <v>0</v>
      </c>
      <c r="FM940" s="201">
        <f t="shared" ca="1" si="286"/>
        <v>0</v>
      </c>
      <c r="FN940" s="200">
        <f>AB940*AB$2*IF($FC940="V",1,-1)*IF($Q940="Fixo",(CP940-INDEX('Curva Forward'!$C$5:$AN$13,MATCH(CONCATENATE(BD_COMERCIAL!$K940," ",BD_COMERCIAL!$L940),'Curva Forward'!$B$5:$B$13,0),MATCH(FN$4,'Curva Forward'!$C$4:$AN$4,0))),CP940)</f>
        <v>0</v>
      </c>
      <c r="FO940" s="200">
        <f>AC940*AC$2*IF($FC940="V",1,-1)*IF($Q940="Fixo",(CQ940-INDEX('Curva Forward'!$C$5:$AN$13,MATCH(CONCATENATE(BD_COMERCIAL!$K940," ",BD_COMERCIAL!$L940),'Curva Forward'!$B$5:$B$13,0),MATCH(FO$4,'Curva Forward'!$C$4:$AN$4,0))),CQ940)</f>
        <v>0</v>
      </c>
      <c r="FP940" s="200">
        <f>AD940*AD$2*IF($FC940="V",1,-1)*IF($Q940="Fixo",(CR940-INDEX('Curva Forward'!$C$5:$AN$13,MATCH(CONCATENATE(BD_COMERCIAL!$K940," ",BD_COMERCIAL!$L940),'Curva Forward'!$B$5:$B$13,0),MATCH(FP$4,'Curva Forward'!$C$4:$AN$4,0))),CR940)</f>
        <v>0</v>
      </c>
      <c r="FQ940" s="200">
        <f>AE940*AE$2*IF($FC940="V",1,-1)*IF($Q940="Fixo",(CS940-INDEX('Curva Forward'!$C$5:$AN$13,MATCH(CONCATENATE(BD_COMERCIAL!$K940," ",BD_COMERCIAL!$L940),'Curva Forward'!$B$5:$B$13,0),MATCH(FQ$4,'Curva Forward'!$C$4:$AN$4,0))),CS940)</f>
        <v>0</v>
      </c>
      <c r="FR940" s="200">
        <f>AF940*AF$2*IF($FC940="V",1,-1)*IF($Q940="Fixo",(CT940-INDEX('Curva Forward'!$C$5:$AN$13,MATCH(CONCATENATE(BD_COMERCIAL!$K940," ",BD_COMERCIAL!$L940),'Curva Forward'!$B$5:$B$13,0),MATCH(FR$4,'Curva Forward'!$C$4:$AN$4,0))),CT940)</f>
        <v>0</v>
      </c>
      <c r="FS940" s="200">
        <f>AG940*AG$2*IF($FC940="V",1,-1)*IF($Q940="Fixo",(CU940-INDEX('Curva Forward'!$C$5:$AN$13,MATCH(CONCATENATE(BD_COMERCIAL!$K940," ",BD_COMERCIAL!$L940),'Curva Forward'!$B$5:$B$13,0),MATCH(FS$4,'Curva Forward'!$C$4:$AN$4,0))),CU940)</f>
        <v>0</v>
      </c>
      <c r="FT940" s="200">
        <f>AH940*AH$2*IF($FC940="V",1,-1)*IF($Q940="Fixo",(CV940-INDEX('Curva Forward'!$C$5:$AN$13,MATCH(CONCATENATE(BD_COMERCIAL!$K940," ",BD_COMERCIAL!$L940),'Curva Forward'!$B$5:$B$13,0),MATCH(FT$4,'Curva Forward'!$C$4:$AN$4,0))),CV940)</f>
        <v>0</v>
      </c>
      <c r="FU940" s="200">
        <f>AI940*AI$2*IF($FC940="V",1,-1)*IF($Q940="Fixo",(CW940-INDEX('Curva Forward'!$C$5:$AN$13,MATCH(CONCATENATE(BD_COMERCIAL!$K940," ",BD_COMERCIAL!$L940),'Curva Forward'!$B$5:$B$13,0),MATCH(FU$4,'Curva Forward'!$C$4:$AN$4,0))),CW940)</f>
        <v>0</v>
      </c>
      <c r="FV940" s="200">
        <f>AJ940*AJ$2*IF($FC940="V",1,-1)*IF($Q940="Fixo",(CX940-INDEX('Curva Forward'!$C$5:$AN$13,MATCH(CONCATENATE(BD_COMERCIAL!$K940," ",BD_COMERCIAL!$L940),'Curva Forward'!$B$5:$B$13,0),MATCH(FV$4,'Curva Forward'!$C$4:$AN$4,0))),CX940)</f>
        <v>0</v>
      </c>
      <c r="FW940" s="200">
        <f>AK940*AK$2*IF($FC940="V",1,-1)*IF($Q940="Fixo",(CY940-INDEX('Curva Forward'!$C$5:$AN$13,MATCH(CONCATENATE(BD_COMERCIAL!$K940," ",BD_COMERCIAL!$L940),'Curva Forward'!$B$5:$B$13,0),MATCH(FW$4,'Curva Forward'!$C$4:$AN$4,0))),CY940)</f>
        <v>0</v>
      </c>
      <c r="FX940" s="200">
        <f>AL940*AL$2*IF($FC940="V",1,-1)*IF($Q940="Fixo",(CZ940-INDEX('Curva Forward'!$C$5:$AN$13,MATCH(CONCATENATE(BD_COMERCIAL!$K940," ",BD_COMERCIAL!$L940),'Curva Forward'!$B$5:$B$13,0),MATCH(FX$4,'Curva Forward'!$C$4:$AN$4,0))),CZ940)</f>
        <v>0</v>
      </c>
      <c r="FY940" s="200">
        <f>AM940*AM$2*IF($FC940="V",1,-1)*IF($Q940="Fixo",(DA940-INDEX('Curva Forward'!$C$5:$AN$13,MATCH(CONCATENATE(BD_COMERCIAL!$K940," ",BD_COMERCIAL!$L940),'Curva Forward'!$B$5:$B$13,0),MATCH(FY$4,'Curva Forward'!$C$4:$AN$4,0))),DA940)</f>
        <v>0</v>
      </c>
      <c r="FZ940" s="200">
        <f>AN940*AN$2*IF($FC940="V",1,-1)*IF($Q940="Fixo",(DB940-INDEX('Curva Forward'!$C$5:$AN$13,MATCH(CONCATENATE(BD_COMERCIAL!$K940," ",BD_COMERCIAL!$L940),'Curva Forward'!$B$5:$B$13,0),MATCH(FZ$4,'Curva Forward'!$C$4:$AN$4,0))),DB940)</f>
        <v>0</v>
      </c>
      <c r="GA940" s="200">
        <f>AO940*AO$2*IF($FC940="V",1,-1)*IF($Q940="Fixo",(DC940-INDEX('Curva Forward'!$C$5:$AN$13,MATCH(CONCATENATE(BD_COMERCIAL!$K940," ",BD_COMERCIAL!$L940),'Curva Forward'!$B$5:$B$13,0),MATCH(GA$4,'Curva Forward'!$C$4:$AN$4,0))),DC940)</f>
        <v>0</v>
      </c>
      <c r="GB940" s="200">
        <f>AP940*AP$2*IF($FC940="V",1,-1)*IF($Q940="Fixo",(DD940-INDEX('Curva Forward'!$C$5:$AN$13,MATCH(CONCATENATE(BD_COMERCIAL!$K940," ",BD_COMERCIAL!$L940),'Curva Forward'!$B$5:$B$13,0),MATCH(GB$4,'Curva Forward'!$C$4:$AN$4,0))),DD940)</f>
        <v>0</v>
      </c>
      <c r="GC940" s="200">
        <f>AQ940*AQ$2*IF($FC940="V",1,-1)*IF($Q940="Fixo",(DE940-INDEX('Curva Forward'!$C$5:$AN$13,MATCH(CONCATENATE(BD_COMERCIAL!$K940," ",BD_COMERCIAL!$L940),'Curva Forward'!$B$5:$B$13,0),MATCH(GC$4,'Curva Forward'!$C$4:$AN$4,0))),DE940)</f>
        <v>0</v>
      </c>
      <c r="GD940" s="200">
        <f>AR940*AR$2*IF($FC940="V",1,-1)*IF($Q940="Fixo",(DF940-INDEX('Curva Forward'!$C$5:$AN$13,MATCH(CONCATENATE(BD_COMERCIAL!$K940," ",BD_COMERCIAL!$L940),'Curva Forward'!$B$5:$B$13,0),MATCH(GD$4,'Curva Forward'!$C$4:$AN$4,0))),DF940)</f>
        <v>0</v>
      </c>
      <c r="GE940" s="200">
        <f>AS940*AS$2*IF($FC940="V",1,-1)*IF($Q940="Fixo",(DG940-INDEX('Curva Forward'!$C$5:$AN$13,MATCH(CONCATENATE(BD_COMERCIAL!$K940," ",BD_COMERCIAL!$L940),'Curva Forward'!$B$5:$B$13,0),MATCH(GE$4,'Curva Forward'!$C$4:$AN$4,0))),DG940)</f>
        <v>0</v>
      </c>
      <c r="GF940" s="200">
        <f>AT940*AT$2*IF($FC940="V",1,-1)*IF($Q940="Fixo",(DH940-INDEX('Curva Forward'!$C$5:$AN$13,MATCH(CONCATENATE(BD_COMERCIAL!$K940," ",BD_COMERCIAL!$L940),'Curva Forward'!$B$5:$B$13,0),MATCH(GF$4,'Curva Forward'!$C$4:$AN$4,0))),DH940)</f>
        <v>0</v>
      </c>
      <c r="GG940" s="200">
        <f>AU940*AU$2*IF($FC940="V",1,-1)*IF($Q940="Fixo",(DI940-INDEX('Curva Forward'!$C$5:$AN$13,MATCH(CONCATENATE(BD_COMERCIAL!$K940," ",BD_COMERCIAL!$L940),'Curva Forward'!$B$5:$B$13,0),MATCH(GG$4,'Curva Forward'!$C$4:$AN$4,0))),DI940)</f>
        <v>0</v>
      </c>
      <c r="GH940" s="200">
        <f>AV940*AV$2*IF($FC940="V",1,-1)*IF($Q940="Fixo",(DJ940-INDEX('Curva Forward'!$C$5:$AN$13,MATCH(CONCATENATE(BD_COMERCIAL!$K940," ",BD_COMERCIAL!$L940),'Curva Forward'!$B$5:$B$13,0),MATCH(GH$4,'Curva Forward'!$C$4:$AN$4,0))),DJ940)</f>
        <v>0</v>
      </c>
      <c r="GI940" s="200">
        <f>AW940*AW$2*IF($FC940="V",1,-1)*IF($Q940="Fixo",(DK940-INDEX('Curva Forward'!$C$5:$AN$13,MATCH(CONCATENATE(BD_COMERCIAL!$K940," ",BD_COMERCIAL!$L940),'Curva Forward'!$B$5:$B$13,0),MATCH(GI$4,'Curva Forward'!$C$4:$AN$4,0))),DK940)</f>
        <v>0</v>
      </c>
      <c r="GJ940" s="200">
        <f>AX940*AX$2*IF($FC940="V",1,-1)*IF($Q940="Fixo",(DL940-INDEX('Curva Forward'!$C$5:$AN$13,MATCH(CONCATENATE(BD_COMERCIAL!$K940," ",BD_COMERCIAL!$L940),'Curva Forward'!$B$5:$B$13,0),MATCH(GJ$4,'Curva Forward'!$C$4:$AN$4,0))),DL940)</f>
        <v>0</v>
      </c>
      <c r="GK940" s="200">
        <f>AY940*AY$2*IF($FC940="V",1,-1)*IF($Q940="Fixo",(DM940-INDEX('Curva Forward'!$C$5:$AN$13,MATCH(CONCATENATE(BD_COMERCIAL!$K940," ",BD_COMERCIAL!$L940),'Curva Forward'!$B$5:$B$13,0),MATCH(GK$4,'Curva Forward'!$C$4:$AN$4,0))),DM940)</f>
        <v>0</v>
      </c>
      <c r="GL940" s="200">
        <f>IF(EZ940="",0,CL940*CL$2*IF($FC940="V",1,-1)*IF($Q940="Fixo",(EZ940-INDEX('Curva Forward'!$C$5:$AN$13,MATCH(CONCATENATE(BD_COMERCIAL!$K940," ",BD_COMERCIAL!$L940),'Curva Forward'!$B$5:$B$13,0),MATCH(GL$4,'Curva Forward'!$C$4:$AN$4,0))),EZ940))</f>
        <v>0</v>
      </c>
      <c r="GM940" s="200">
        <f>IF(FA940="",0,CM940*CM$2*IF($FC940="V",1,-1)*IF($Q940="Fixo",(FA940-INDEX('Curva Forward'!$C$5:$AN$13,MATCH(CONCATENATE(BD_COMERCIAL!$K940," ",BD_COMERCIAL!$L940),'Curva Forward'!$B$5:$B$13,0),MATCH(GM$4,'Curva Forward'!$C$4:$AN$4,0))),FA940))</f>
        <v>0</v>
      </c>
      <c r="GN940" s="200">
        <f>IF(FB940="",0,CN940*CN$2*IF($FC940="V",1,-1)*IF($Q940="Fixo",(FB940-INDEX('Curva Forward'!$C$5:$AN$13,MATCH(CONCATENATE(BD_COMERCIAL!$K940," ",BD_COMERCIAL!$L940),'Curva Forward'!$B$5:$B$13,0),MATCH(GN$4,'Curva Forward'!$C$4:$AN$4,0))),FB940))</f>
        <v>0</v>
      </c>
      <c r="GO940" s="201">
        <f t="shared" ca="1" si="287"/>
        <v>0</v>
      </c>
      <c r="GP940" s="201">
        <f t="shared" ca="1" si="288"/>
        <v>0</v>
      </c>
    </row>
    <row r="941" spans="1:198" ht="15" customHeight="1" x14ac:dyDescent="0.25">
      <c r="A941" s="6"/>
      <c r="B941" s="7"/>
      <c r="C941" s="8"/>
      <c r="D941" s="9"/>
      <c r="E941" s="9"/>
      <c r="F941" s="113"/>
      <c r="G941" s="10"/>
      <c r="H941" s="113"/>
      <c r="I941" s="9"/>
      <c r="J941" s="166"/>
      <c r="K941" s="10"/>
      <c r="L941" s="84"/>
      <c r="M941" s="11"/>
      <c r="N941" s="12"/>
      <c r="O941" s="10"/>
      <c r="P941" s="84"/>
      <c r="Q941" s="84"/>
      <c r="R941" s="10"/>
      <c r="S941" s="14"/>
      <c r="T941" s="11"/>
      <c r="U941" s="12"/>
      <c r="V941" s="257" t="str">
        <f ca="1">IF(U941="","",
IF(U941="NA","",
IFERROR(VLOOKUP(EOMONTH(M941,-2)+1,IPCA!$A:$B,2,0),
VLOOKUP(EOMONTH(TODAY(),-2)+1,IPCA!$A:$B,2,0))/
VLOOKUP(EOMONTH(U941,-2)+1,IPCA!$A:$B,2,0)*
P941))</f>
        <v/>
      </c>
      <c r="W941" s="84"/>
      <c r="X941" s="13"/>
      <c r="Y941" s="166"/>
      <c r="AA941" s="108"/>
      <c r="AB941" s="15"/>
      <c r="AM941" s="6"/>
      <c r="AN941" s="15"/>
      <c r="AY941" s="6"/>
      <c r="AZ941" s="15"/>
      <c r="BK941" s="6"/>
      <c r="BL941" s="15"/>
      <c r="BW941" s="6"/>
      <c r="BX941" s="15"/>
      <c r="CI941" s="6"/>
      <c r="CJ941" s="16" t="str">
        <f t="shared" si="277"/>
        <v/>
      </c>
      <c r="CK941" s="16" t="str">
        <f t="shared" si="278"/>
        <v/>
      </c>
      <c r="CL941" s="16" t="str">
        <f t="shared" si="279"/>
        <v/>
      </c>
      <c r="CM941" s="16" t="str">
        <f t="shared" si="280"/>
        <v/>
      </c>
      <c r="CN941" s="16" t="str">
        <f t="shared" si="281"/>
        <v/>
      </c>
      <c r="CO941" s="18"/>
      <c r="CP941" s="15"/>
      <c r="DA941" s="6"/>
      <c r="DB941" s="15"/>
      <c r="DM941" s="6"/>
      <c r="DN941" s="15"/>
      <c r="DY941" s="6"/>
      <c r="DZ941" s="15"/>
      <c r="EK941" s="6"/>
      <c r="EL941" s="15"/>
      <c r="EW941" s="6"/>
      <c r="EX941" s="16" t="str">
        <f t="shared" si="289"/>
        <v/>
      </c>
      <c r="EY941" s="16" t="str">
        <f t="shared" si="290"/>
        <v/>
      </c>
      <c r="EZ941" s="16" t="str">
        <f t="shared" si="291"/>
        <v/>
      </c>
      <c r="FA941" s="16" t="str">
        <f t="shared" si="292"/>
        <v/>
      </c>
      <c r="FB941" s="160" t="str">
        <f t="shared" si="293"/>
        <v/>
      </c>
      <c r="FD941" s="20"/>
      <c r="FE941"/>
      <c r="FH941" s="284">
        <f t="shared" ca="1" si="282"/>
        <v>0</v>
      </c>
      <c r="FI941" s="208">
        <f t="shared" si="283"/>
        <v>0</v>
      </c>
      <c r="FK941">
        <f t="shared" si="284"/>
        <v>0</v>
      </c>
      <c r="FL941" s="201">
        <f t="shared" ca="1" si="285"/>
        <v>0</v>
      </c>
      <c r="FM941" s="201">
        <f t="shared" ca="1" si="286"/>
        <v>0</v>
      </c>
      <c r="FN941" s="200">
        <f>AB941*AB$2*IF($FC941="V",1,-1)*IF($Q941="Fixo",(CP941-INDEX('Curva Forward'!$C$5:$AN$13,MATCH(CONCATENATE(BD_COMERCIAL!$K941," ",BD_COMERCIAL!$L941),'Curva Forward'!$B$5:$B$13,0),MATCH(FN$4,'Curva Forward'!$C$4:$AN$4,0))),CP941)</f>
        <v>0</v>
      </c>
      <c r="FO941" s="200">
        <f>AC941*AC$2*IF($FC941="V",1,-1)*IF($Q941="Fixo",(CQ941-INDEX('Curva Forward'!$C$5:$AN$13,MATCH(CONCATENATE(BD_COMERCIAL!$K941," ",BD_COMERCIAL!$L941),'Curva Forward'!$B$5:$B$13,0),MATCH(FO$4,'Curva Forward'!$C$4:$AN$4,0))),CQ941)</f>
        <v>0</v>
      </c>
      <c r="FP941" s="200">
        <f>AD941*AD$2*IF($FC941="V",1,-1)*IF($Q941="Fixo",(CR941-INDEX('Curva Forward'!$C$5:$AN$13,MATCH(CONCATENATE(BD_COMERCIAL!$K941," ",BD_COMERCIAL!$L941),'Curva Forward'!$B$5:$B$13,0),MATCH(FP$4,'Curva Forward'!$C$4:$AN$4,0))),CR941)</f>
        <v>0</v>
      </c>
      <c r="FQ941" s="200">
        <f>AE941*AE$2*IF($FC941="V",1,-1)*IF($Q941="Fixo",(CS941-INDEX('Curva Forward'!$C$5:$AN$13,MATCH(CONCATENATE(BD_COMERCIAL!$K941," ",BD_COMERCIAL!$L941),'Curva Forward'!$B$5:$B$13,0),MATCH(FQ$4,'Curva Forward'!$C$4:$AN$4,0))),CS941)</f>
        <v>0</v>
      </c>
      <c r="FR941" s="200">
        <f>AF941*AF$2*IF($FC941="V",1,-1)*IF($Q941="Fixo",(CT941-INDEX('Curva Forward'!$C$5:$AN$13,MATCH(CONCATENATE(BD_COMERCIAL!$K941," ",BD_COMERCIAL!$L941),'Curva Forward'!$B$5:$B$13,0),MATCH(FR$4,'Curva Forward'!$C$4:$AN$4,0))),CT941)</f>
        <v>0</v>
      </c>
      <c r="FS941" s="200">
        <f>AG941*AG$2*IF($FC941="V",1,-1)*IF($Q941="Fixo",(CU941-INDEX('Curva Forward'!$C$5:$AN$13,MATCH(CONCATENATE(BD_COMERCIAL!$K941," ",BD_COMERCIAL!$L941),'Curva Forward'!$B$5:$B$13,0),MATCH(FS$4,'Curva Forward'!$C$4:$AN$4,0))),CU941)</f>
        <v>0</v>
      </c>
      <c r="FT941" s="200">
        <f>AH941*AH$2*IF($FC941="V",1,-1)*IF($Q941="Fixo",(CV941-INDEX('Curva Forward'!$C$5:$AN$13,MATCH(CONCATENATE(BD_COMERCIAL!$K941," ",BD_COMERCIAL!$L941),'Curva Forward'!$B$5:$B$13,0),MATCH(FT$4,'Curva Forward'!$C$4:$AN$4,0))),CV941)</f>
        <v>0</v>
      </c>
      <c r="FU941" s="200">
        <f>AI941*AI$2*IF($FC941="V",1,-1)*IF($Q941="Fixo",(CW941-INDEX('Curva Forward'!$C$5:$AN$13,MATCH(CONCATENATE(BD_COMERCIAL!$K941," ",BD_COMERCIAL!$L941),'Curva Forward'!$B$5:$B$13,0),MATCH(FU$4,'Curva Forward'!$C$4:$AN$4,0))),CW941)</f>
        <v>0</v>
      </c>
      <c r="FV941" s="200">
        <f>AJ941*AJ$2*IF($FC941="V",1,-1)*IF($Q941="Fixo",(CX941-INDEX('Curva Forward'!$C$5:$AN$13,MATCH(CONCATENATE(BD_COMERCIAL!$K941," ",BD_COMERCIAL!$L941),'Curva Forward'!$B$5:$B$13,0),MATCH(FV$4,'Curva Forward'!$C$4:$AN$4,0))),CX941)</f>
        <v>0</v>
      </c>
      <c r="FW941" s="200">
        <f>AK941*AK$2*IF($FC941="V",1,-1)*IF($Q941="Fixo",(CY941-INDEX('Curva Forward'!$C$5:$AN$13,MATCH(CONCATENATE(BD_COMERCIAL!$K941," ",BD_COMERCIAL!$L941),'Curva Forward'!$B$5:$B$13,0),MATCH(FW$4,'Curva Forward'!$C$4:$AN$4,0))),CY941)</f>
        <v>0</v>
      </c>
      <c r="FX941" s="200">
        <f>AL941*AL$2*IF($FC941="V",1,-1)*IF($Q941="Fixo",(CZ941-INDEX('Curva Forward'!$C$5:$AN$13,MATCH(CONCATENATE(BD_COMERCIAL!$K941," ",BD_COMERCIAL!$L941),'Curva Forward'!$B$5:$B$13,0),MATCH(FX$4,'Curva Forward'!$C$4:$AN$4,0))),CZ941)</f>
        <v>0</v>
      </c>
      <c r="FY941" s="200">
        <f>AM941*AM$2*IF($FC941="V",1,-1)*IF($Q941="Fixo",(DA941-INDEX('Curva Forward'!$C$5:$AN$13,MATCH(CONCATENATE(BD_COMERCIAL!$K941," ",BD_COMERCIAL!$L941),'Curva Forward'!$B$5:$B$13,0),MATCH(FY$4,'Curva Forward'!$C$4:$AN$4,0))),DA941)</f>
        <v>0</v>
      </c>
      <c r="FZ941" s="200">
        <f>AN941*AN$2*IF($FC941="V",1,-1)*IF($Q941="Fixo",(DB941-INDEX('Curva Forward'!$C$5:$AN$13,MATCH(CONCATENATE(BD_COMERCIAL!$K941," ",BD_COMERCIAL!$L941),'Curva Forward'!$B$5:$B$13,0),MATCH(FZ$4,'Curva Forward'!$C$4:$AN$4,0))),DB941)</f>
        <v>0</v>
      </c>
      <c r="GA941" s="200">
        <f>AO941*AO$2*IF($FC941="V",1,-1)*IF($Q941="Fixo",(DC941-INDEX('Curva Forward'!$C$5:$AN$13,MATCH(CONCATENATE(BD_COMERCIAL!$K941," ",BD_COMERCIAL!$L941),'Curva Forward'!$B$5:$B$13,0),MATCH(GA$4,'Curva Forward'!$C$4:$AN$4,0))),DC941)</f>
        <v>0</v>
      </c>
      <c r="GB941" s="200">
        <f>AP941*AP$2*IF($FC941="V",1,-1)*IF($Q941="Fixo",(DD941-INDEX('Curva Forward'!$C$5:$AN$13,MATCH(CONCATENATE(BD_COMERCIAL!$K941," ",BD_COMERCIAL!$L941),'Curva Forward'!$B$5:$B$13,0),MATCH(GB$4,'Curva Forward'!$C$4:$AN$4,0))),DD941)</f>
        <v>0</v>
      </c>
      <c r="GC941" s="200">
        <f>AQ941*AQ$2*IF($FC941="V",1,-1)*IF($Q941="Fixo",(DE941-INDEX('Curva Forward'!$C$5:$AN$13,MATCH(CONCATENATE(BD_COMERCIAL!$K941," ",BD_COMERCIAL!$L941),'Curva Forward'!$B$5:$B$13,0),MATCH(GC$4,'Curva Forward'!$C$4:$AN$4,0))),DE941)</f>
        <v>0</v>
      </c>
      <c r="GD941" s="200">
        <f>AR941*AR$2*IF($FC941="V",1,-1)*IF($Q941="Fixo",(DF941-INDEX('Curva Forward'!$C$5:$AN$13,MATCH(CONCATENATE(BD_COMERCIAL!$K941," ",BD_COMERCIAL!$L941),'Curva Forward'!$B$5:$B$13,0),MATCH(GD$4,'Curva Forward'!$C$4:$AN$4,0))),DF941)</f>
        <v>0</v>
      </c>
      <c r="GE941" s="200">
        <f>AS941*AS$2*IF($FC941="V",1,-1)*IF($Q941="Fixo",(DG941-INDEX('Curva Forward'!$C$5:$AN$13,MATCH(CONCATENATE(BD_COMERCIAL!$K941," ",BD_COMERCIAL!$L941),'Curva Forward'!$B$5:$B$13,0),MATCH(GE$4,'Curva Forward'!$C$4:$AN$4,0))),DG941)</f>
        <v>0</v>
      </c>
      <c r="GF941" s="200">
        <f>AT941*AT$2*IF($FC941="V",1,-1)*IF($Q941="Fixo",(DH941-INDEX('Curva Forward'!$C$5:$AN$13,MATCH(CONCATENATE(BD_COMERCIAL!$K941," ",BD_COMERCIAL!$L941),'Curva Forward'!$B$5:$B$13,0),MATCH(GF$4,'Curva Forward'!$C$4:$AN$4,0))),DH941)</f>
        <v>0</v>
      </c>
      <c r="GG941" s="200">
        <f>AU941*AU$2*IF($FC941="V",1,-1)*IF($Q941="Fixo",(DI941-INDEX('Curva Forward'!$C$5:$AN$13,MATCH(CONCATENATE(BD_COMERCIAL!$K941," ",BD_COMERCIAL!$L941),'Curva Forward'!$B$5:$B$13,0),MATCH(GG$4,'Curva Forward'!$C$4:$AN$4,0))),DI941)</f>
        <v>0</v>
      </c>
      <c r="GH941" s="200">
        <f>AV941*AV$2*IF($FC941="V",1,-1)*IF($Q941="Fixo",(DJ941-INDEX('Curva Forward'!$C$5:$AN$13,MATCH(CONCATENATE(BD_COMERCIAL!$K941," ",BD_COMERCIAL!$L941),'Curva Forward'!$B$5:$B$13,0),MATCH(GH$4,'Curva Forward'!$C$4:$AN$4,0))),DJ941)</f>
        <v>0</v>
      </c>
      <c r="GI941" s="200">
        <f>AW941*AW$2*IF($FC941="V",1,-1)*IF($Q941="Fixo",(DK941-INDEX('Curva Forward'!$C$5:$AN$13,MATCH(CONCATENATE(BD_COMERCIAL!$K941," ",BD_COMERCIAL!$L941),'Curva Forward'!$B$5:$B$13,0),MATCH(GI$4,'Curva Forward'!$C$4:$AN$4,0))),DK941)</f>
        <v>0</v>
      </c>
      <c r="GJ941" s="200">
        <f>AX941*AX$2*IF($FC941="V",1,-1)*IF($Q941="Fixo",(DL941-INDEX('Curva Forward'!$C$5:$AN$13,MATCH(CONCATENATE(BD_COMERCIAL!$K941," ",BD_COMERCIAL!$L941),'Curva Forward'!$B$5:$B$13,0),MATCH(GJ$4,'Curva Forward'!$C$4:$AN$4,0))),DL941)</f>
        <v>0</v>
      </c>
      <c r="GK941" s="200">
        <f>AY941*AY$2*IF($FC941="V",1,-1)*IF($Q941="Fixo",(DM941-INDEX('Curva Forward'!$C$5:$AN$13,MATCH(CONCATENATE(BD_COMERCIAL!$K941," ",BD_COMERCIAL!$L941),'Curva Forward'!$B$5:$B$13,0),MATCH(GK$4,'Curva Forward'!$C$4:$AN$4,0))),DM941)</f>
        <v>0</v>
      </c>
      <c r="GL941" s="200">
        <f>IF(EZ941="",0,CL941*CL$2*IF($FC941="V",1,-1)*IF($Q941="Fixo",(EZ941-INDEX('Curva Forward'!$C$5:$AN$13,MATCH(CONCATENATE(BD_COMERCIAL!$K941," ",BD_COMERCIAL!$L941),'Curva Forward'!$B$5:$B$13,0),MATCH(GL$4,'Curva Forward'!$C$4:$AN$4,0))),EZ941))</f>
        <v>0</v>
      </c>
      <c r="GM941" s="200">
        <f>IF(FA941="",0,CM941*CM$2*IF($FC941="V",1,-1)*IF($Q941="Fixo",(FA941-INDEX('Curva Forward'!$C$5:$AN$13,MATCH(CONCATENATE(BD_COMERCIAL!$K941," ",BD_COMERCIAL!$L941),'Curva Forward'!$B$5:$B$13,0),MATCH(GM$4,'Curva Forward'!$C$4:$AN$4,0))),FA941))</f>
        <v>0</v>
      </c>
      <c r="GN941" s="200">
        <f>IF(FB941="",0,CN941*CN$2*IF($FC941="V",1,-1)*IF($Q941="Fixo",(FB941-INDEX('Curva Forward'!$C$5:$AN$13,MATCH(CONCATENATE(BD_COMERCIAL!$K941," ",BD_COMERCIAL!$L941),'Curva Forward'!$B$5:$B$13,0),MATCH(GN$4,'Curva Forward'!$C$4:$AN$4,0))),FB941))</f>
        <v>0</v>
      </c>
      <c r="GO941" s="201">
        <f t="shared" ca="1" si="287"/>
        <v>0</v>
      </c>
      <c r="GP941" s="201">
        <f t="shared" ca="1" si="288"/>
        <v>0</v>
      </c>
    </row>
    <row r="942" spans="1:198" ht="15" customHeight="1" x14ac:dyDescent="0.25">
      <c r="A942" s="6"/>
      <c r="B942" s="7"/>
      <c r="C942" s="8"/>
      <c r="D942" s="9"/>
      <c r="E942" s="9"/>
      <c r="F942" s="113"/>
      <c r="G942" s="10"/>
      <c r="H942" s="113"/>
      <c r="I942" s="9"/>
      <c r="J942" s="166"/>
      <c r="K942" s="10"/>
      <c r="L942" s="84"/>
      <c r="M942" s="11"/>
      <c r="N942" s="12"/>
      <c r="O942" s="10"/>
      <c r="P942" s="84"/>
      <c r="Q942" s="84"/>
      <c r="R942" s="10"/>
      <c r="S942" s="14"/>
      <c r="T942" s="11"/>
      <c r="U942" s="12"/>
      <c r="V942" s="257" t="str">
        <f ca="1">IF(U942="","",
IF(U942="NA","",
IFERROR(VLOOKUP(EOMONTH(M942,-2)+1,IPCA!$A:$B,2,0),
VLOOKUP(EOMONTH(TODAY(),-2)+1,IPCA!$A:$B,2,0))/
VLOOKUP(EOMONTH(U942,-2)+1,IPCA!$A:$B,2,0)*
P942))</f>
        <v/>
      </c>
      <c r="W942" s="84"/>
      <c r="X942" s="13"/>
      <c r="Y942" s="166"/>
      <c r="AA942" s="108"/>
      <c r="AB942" s="15"/>
      <c r="AM942" s="6"/>
      <c r="AN942" s="15"/>
      <c r="AY942" s="6"/>
      <c r="AZ942" s="15"/>
      <c r="BK942" s="6"/>
      <c r="BL942" s="15"/>
      <c r="BW942" s="6"/>
      <c r="BX942" s="15"/>
      <c r="CI942" s="6"/>
      <c r="CJ942" s="16" t="str">
        <f t="shared" si="277"/>
        <v/>
      </c>
      <c r="CK942" s="16" t="str">
        <f t="shared" si="278"/>
        <v/>
      </c>
      <c r="CL942" s="16" t="str">
        <f t="shared" si="279"/>
        <v/>
      </c>
      <c r="CM942" s="16" t="str">
        <f t="shared" si="280"/>
        <v/>
      </c>
      <c r="CN942" s="16" t="str">
        <f t="shared" si="281"/>
        <v/>
      </c>
      <c r="CO942" s="18"/>
      <c r="CP942" s="15"/>
      <c r="DA942" s="6"/>
      <c r="DB942" s="15"/>
      <c r="DM942" s="6"/>
      <c r="DN942" s="15"/>
      <c r="DY942" s="6"/>
      <c r="DZ942" s="15"/>
      <c r="EK942" s="6"/>
      <c r="EL942" s="15"/>
      <c r="EW942" s="6"/>
      <c r="EX942" s="16" t="str">
        <f t="shared" si="289"/>
        <v/>
      </c>
      <c r="EY942" s="16" t="str">
        <f t="shared" si="290"/>
        <v/>
      </c>
      <c r="EZ942" s="16" t="str">
        <f t="shared" si="291"/>
        <v/>
      </c>
      <c r="FA942" s="16" t="str">
        <f t="shared" si="292"/>
        <v/>
      </c>
      <c r="FB942" s="160" t="str">
        <f t="shared" si="293"/>
        <v/>
      </c>
      <c r="FD942" s="20"/>
      <c r="FE942"/>
      <c r="FH942" s="284">
        <f t="shared" ca="1" si="282"/>
        <v>0</v>
      </c>
      <c r="FI942" s="208">
        <f t="shared" si="283"/>
        <v>0</v>
      </c>
      <c r="FK942">
        <f t="shared" si="284"/>
        <v>0</v>
      </c>
      <c r="FL942" s="201">
        <f t="shared" ca="1" si="285"/>
        <v>0</v>
      </c>
      <c r="FM942" s="201">
        <f t="shared" ca="1" si="286"/>
        <v>0</v>
      </c>
      <c r="FN942" s="200">
        <f>AB942*AB$2*IF($FC942="V",1,-1)*IF($Q942="Fixo",(CP942-INDEX('Curva Forward'!$C$5:$AN$13,MATCH(CONCATENATE(BD_COMERCIAL!$K942," ",BD_COMERCIAL!$L942),'Curva Forward'!$B$5:$B$13,0),MATCH(FN$4,'Curva Forward'!$C$4:$AN$4,0))),CP942)</f>
        <v>0</v>
      </c>
      <c r="FO942" s="200">
        <f>AC942*AC$2*IF($FC942="V",1,-1)*IF($Q942="Fixo",(CQ942-INDEX('Curva Forward'!$C$5:$AN$13,MATCH(CONCATENATE(BD_COMERCIAL!$K942," ",BD_COMERCIAL!$L942),'Curva Forward'!$B$5:$B$13,0),MATCH(FO$4,'Curva Forward'!$C$4:$AN$4,0))),CQ942)</f>
        <v>0</v>
      </c>
      <c r="FP942" s="200">
        <f>AD942*AD$2*IF($FC942="V",1,-1)*IF($Q942="Fixo",(CR942-INDEX('Curva Forward'!$C$5:$AN$13,MATCH(CONCATENATE(BD_COMERCIAL!$K942," ",BD_COMERCIAL!$L942),'Curva Forward'!$B$5:$B$13,0),MATCH(FP$4,'Curva Forward'!$C$4:$AN$4,0))),CR942)</f>
        <v>0</v>
      </c>
      <c r="FQ942" s="200">
        <f>AE942*AE$2*IF($FC942="V",1,-1)*IF($Q942="Fixo",(CS942-INDEX('Curva Forward'!$C$5:$AN$13,MATCH(CONCATENATE(BD_COMERCIAL!$K942," ",BD_COMERCIAL!$L942),'Curva Forward'!$B$5:$B$13,0),MATCH(FQ$4,'Curva Forward'!$C$4:$AN$4,0))),CS942)</f>
        <v>0</v>
      </c>
      <c r="FR942" s="200">
        <f>AF942*AF$2*IF($FC942="V",1,-1)*IF($Q942="Fixo",(CT942-INDEX('Curva Forward'!$C$5:$AN$13,MATCH(CONCATENATE(BD_COMERCIAL!$K942," ",BD_COMERCIAL!$L942),'Curva Forward'!$B$5:$B$13,0),MATCH(FR$4,'Curva Forward'!$C$4:$AN$4,0))),CT942)</f>
        <v>0</v>
      </c>
      <c r="FS942" s="200">
        <f>AG942*AG$2*IF($FC942="V",1,-1)*IF($Q942="Fixo",(CU942-INDEX('Curva Forward'!$C$5:$AN$13,MATCH(CONCATENATE(BD_COMERCIAL!$K942," ",BD_COMERCIAL!$L942),'Curva Forward'!$B$5:$B$13,0),MATCH(FS$4,'Curva Forward'!$C$4:$AN$4,0))),CU942)</f>
        <v>0</v>
      </c>
      <c r="FT942" s="200">
        <f>AH942*AH$2*IF($FC942="V",1,-1)*IF($Q942="Fixo",(CV942-INDEX('Curva Forward'!$C$5:$AN$13,MATCH(CONCATENATE(BD_COMERCIAL!$K942," ",BD_COMERCIAL!$L942),'Curva Forward'!$B$5:$B$13,0),MATCH(FT$4,'Curva Forward'!$C$4:$AN$4,0))),CV942)</f>
        <v>0</v>
      </c>
      <c r="FU942" s="200">
        <f>AI942*AI$2*IF($FC942="V",1,-1)*IF($Q942="Fixo",(CW942-INDEX('Curva Forward'!$C$5:$AN$13,MATCH(CONCATENATE(BD_COMERCIAL!$K942," ",BD_COMERCIAL!$L942),'Curva Forward'!$B$5:$B$13,0),MATCH(FU$4,'Curva Forward'!$C$4:$AN$4,0))),CW942)</f>
        <v>0</v>
      </c>
      <c r="FV942" s="200">
        <f>AJ942*AJ$2*IF($FC942="V",1,-1)*IF($Q942="Fixo",(CX942-INDEX('Curva Forward'!$C$5:$AN$13,MATCH(CONCATENATE(BD_COMERCIAL!$K942," ",BD_COMERCIAL!$L942),'Curva Forward'!$B$5:$B$13,0),MATCH(FV$4,'Curva Forward'!$C$4:$AN$4,0))),CX942)</f>
        <v>0</v>
      </c>
      <c r="FW942" s="200">
        <f>AK942*AK$2*IF($FC942="V",1,-1)*IF($Q942="Fixo",(CY942-INDEX('Curva Forward'!$C$5:$AN$13,MATCH(CONCATENATE(BD_COMERCIAL!$K942," ",BD_COMERCIAL!$L942),'Curva Forward'!$B$5:$B$13,0),MATCH(FW$4,'Curva Forward'!$C$4:$AN$4,0))),CY942)</f>
        <v>0</v>
      </c>
      <c r="FX942" s="200">
        <f>AL942*AL$2*IF($FC942="V",1,-1)*IF($Q942="Fixo",(CZ942-INDEX('Curva Forward'!$C$5:$AN$13,MATCH(CONCATENATE(BD_COMERCIAL!$K942," ",BD_COMERCIAL!$L942),'Curva Forward'!$B$5:$B$13,0),MATCH(FX$4,'Curva Forward'!$C$4:$AN$4,0))),CZ942)</f>
        <v>0</v>
      </c>
      <c r="FY942" s="200">
        <f>AM942*AM$2*IF($FC942="V",1,-1)*IF($Q942="Fixo",(DA942-INDEX('Curva Forward'!$C$5:$AN$13,MATCH(CONCATENATE(BD_COMERCIAL!$K942," ",BD_COMERCIAL!$L942),'Curva Forward'!$B$5:$B$13,0),MATCH(FY$4,'Curva Forward'!$C$4:$AN$4,0))),DA942)</f>
        <v>0</v>
      </c>
      <c r="FZ942" s="200">
        <f>AN942*AN$2*IF($FC942="V",1,-1)*IF($Q942="Fixo",(DB942-INDEX('Curva Forward'!$C$5:$AN$13,MATCH(CONCATENATE(BD_COMERCIAL!$K942," ",BD_COMERCIAL!$L942),'Curva Forward'!$B$5:$B$13,0),MATCH(FZ$4,'Curva Forward'!$C$4:$AN$4,0))),DB942)</f>
        <v>0</v>
      </c>
      <c r="GA942" s="200">
        <f>AO942*AO$2*IF($FC942="V",1,-1)*IF($Q942="Fixo",(DC942-INDEX('Curva Forward'!$C$5:$AN$13,MATCH(CONCATENATE(BD_COMERCIAL!$K942," ",BD_COMERCIAL!$L942),'Curva Forward'!$B$5:$B$13,0),MATCH(GA$4,'Curva Forward'!$C$4:$AN$4,0))),DC942)</f>
        <v>0</v>
      </c>
      <c r="GB942" s="200">
        <f>AP942*AP$2*IF($FC942="V",1,-1)*IF($Q942="Fixo",(DD942-INDEX('Curva Forward'!$C$5:$AN$13,MATCH(CONCATENATE(BD_COMERCIAL!$K942," ",BD_COMERCIAL!$L942),'Curva Forward'!$B$5:$B$13,0),MATCH(GB$4,'Curva Forward'!$C$4:$AN$4,0))),DD942)</f>
        <v>0</v>
      </c>
      <c r="GC942" s="200">
        <f>AQ942*AQ$2*IF($FC942="V",1,-1)*IF($Q942="Fixo",(DE942-INDEX('Curva Forward'!$C$5:$AN$13,MATCH(CONCATENATE(BD_COMERCIAL!$K942," ",BD_COMERCIAL!$L942),'Curva Forward'!$B$5:$B$13,0),MATCH(GC$4,'Curva Forward'!$C$4:$AN$4,0))),DE942)</f>
        <v>0</v>
      </c>
      <c r="GD942" s="200">
        <f>AR942*AR$2*IF($FC942="V",1,-1)*IF($Q942="Fixo",(DF942-INDEX('Curva Forward'!$C$5:$AN$13,MATCH(CONCATENATE(BD_COMERCIAL!$K942," ",BD_COMERCIAL!$L942),'Curva Forward'!$B$5:$B$13,0),MATCH(GD$4,'Curva Forward'!$C$4:$AN$4,0))),DF942)</f>
        <v>0</v>
      </c>
      <c r="GE942" s="200">
        <f>AS942*AS$2*IF($FC942="V",1,-1)*IF($Q942="Fixo",(DG942-INDEX('Curva Forward'!$C$5:$AN$13,MATCH(CONCATENATE(BD_COMERCIAL!$K942," ",BD_COMERCIAL!$L942),'Curva Forward'!$B$5:$B$13,0),MATCH(GE$4,'Curva Forward'!$C$4:$AN$4,0))),DG942)</f>
        <v>0</v>
      </c>
      <c r="GF942" s="200">
        <f>AT942*AT$2*IF($FC942="V",1,-1)*IF($Q942="Fixo",(DH942-INDEX('Curva Forward'!$C$5:$AN$13,MATCH(CONCATENATE(BD_COMERCIAL!$K942," ",BD_COMERCIAL!$L942),'Curva Forward'!$B$5:$B$13,0),MATCH(GF$4,'Curva Forward'!$C$4:$AN$4,0))),DH942)</f>
        <v>0</v>
      </c>
      <c r="GG942" s="200">
        <f>AU942*AU$2*IF($FC942="V",1,-1)*IF($Q942="Fixo",(DI942-INDEX('Curva Forward'!$C$5:$AN$13,MATCH(CONCATENATE(BD_COMERCIAL!$K942," ",BD_COMERCIAL!$L942),'Curva Forward'!$B$5:$B$13,0),MATCH(GG$4,'Curva Forward'!$C$4:$AN$4,0))),DI942)</f>
        <v>0</v>
      </c>
      <c r="GH942" s="200">
        <f>AV942*AV$2*IF($FC942="V",1,-1)*IF($Q942="Fixo",(DJ942-INDEX('Curva Forward'!$C$5:$AN$13,MATCH(CONCATENATE(BD_COMERCIAL!$K942," ",BD_COMERCIAL!$L942),'Curva Forward'!$B$5:$B$13,0),MATCH(GH$4,'Curva Forward'!$C$4:$AN$4,0))),DJ942)</f>
        <v>0</v>
      </c>
      <c r="GI942" s="200">
        <f>AW942*AW$2*IF($FC942="V",1,-1)*IF($Q942="Fixo",(DK942-INDEX('Curva Forward'!$C$5:$AN$13,MATCH(CONCATENATE(BD_COMERCIAL!$K942," ",BD_COMERCIAL!$L942),'Curva Forward'!$B$5:$B$13,0),MATCH(GI$4,'Curva Forward'!$C$4:$AN$4,0))),DK942)</f>
        <v>0</v>
      </c>
      <c r="GJ942" s="200">
        <f>AX942*AX$2*IF($FC942="V",1,-1)*IF($Q942="Fixo",(DL942-INDEX('Curva Forward'!$C$5:$AN$13,MATCH(CONCATENATE(BD_COMERCIAL!$K942," ",BD_COMERCIAL!$L942),'Curva Forward'!$B$5:$B$13,0),MATCH(GJ$4,'Curva Forward'!$C$4:$AN$4,0))),DL942)</f>
        <v>0</v>
      </c>
      <c r="GK942" s="200">
        <f>AY942*AY$2*IF($FC942="V",1,-1)*IF($Q942="Fixo",(DM942-INDEX('Curva Forward'!$C$5:$AN$13,MATCH(CONCATENATE(BD_COMERCIAL!$K942," ",BD_COMERCIAL!$L942),'Curva Forward'!$B$5:$B$13,0),MATCH(GK$4,'Curva Forward'!$C$4:$AN$4,0))),DM942)</f>
        <v>0</v>
      </c>
      <c r="GL942" s="200">
        <f>IF(EZ942="",0,CL942*CL$2*IF($FC942="V",1,-1)*IF($Q942="Fixo",(EZ942-INDEX('Curva Forward'!$C$5:$AN$13,MATCH(CONCATENATE(BD_COMERCIAL!$K942," ",BD_COMERCIAL!$L942),'Curva Forward'!$B$5:$B$13,0),MATCH(GL$4,'Curva Forward'!$C$4:$AN$4,0))),EZ942))</f>
        <v>0</v>
      </c>
      <c r="GM942" s="200">
        <f>IF(FA942="",0,CM942*CM$2*IF($FC942="V",1,-1)*IF($Q942="Fixo",(FA942-INDEX('Curva Forward'!$C$5:$AN$13,MATCH(CONCATENATE(BD_COMERCIAL!$K942," ",BD_COMERCIAL!$L942),'Curva Forward'!$B$5:$B$13,0),MATCH(GM$4,'Curva Forward'!$C$4:$AN$4,0))),FA942))</f>
        <v>0</v>
      </c>
      <c r="GN942" s="200">
        <f>IF(FB942="",0,CN942*CN$2*IF($FC942="V",1,-1)*IF($Q942="Fixo",(FB942-INDEX('Curva Forward'!$C$5:$AN$13,MATCH(CONCATENATE(BD_COMERCIAL!$K942," ",BD_COMERCIAL!$L942),'Curva Forward'!$B$5:$B$13,0),MATCH(GN$4,'Curva Forward'!$C$4:$AN$4,0))),FB942))</f>
        <v>0</v>
      </c>
      <c r="GO942" s="201">
        <f t="shared" ca="1" si="287"/>
        <v>0</v>
      </c>
      <c r="GP942" s="201">
        <f t="shared" ca="1" si="288"/>
        <v>0</v>
      </c>
    </row>
    <row r="943" spans="1:198" ht="15" customHeight="1" x14ac:dyDescent="0.25">
      <c r="A943" s="6"/>
      <c r="B943" s="7"/>
      <c r="C943" s="8"/>
      <c r="D943" s="9"/>
      <c r="E943" s="9"/>
      <c r="F943" s="113"/>
      <c r="G943" s="10"/>
      <c r="H943" s="113"/>
      <c r="I943" s="9"/>
      <c r="J943" s="166"/>
      <c r="K943" s="10"/>
      <c r="L943" s="84"/>
      <c r="M943" s="11"/>
      <c r="N943" s="12"/>
      <c r="O943" s="10"/>
      <c r="P943" s="84"/>
      <c r="Q943" s="84"/>
      <c r="R943" s="10"/>
      <c r="S943" s="14"/>
      <c r="T943" s="11"/>
      <c r="U943" s="12"/>
      <c r="V943" s="257" t="str">
        <f ca="1">IF(U943="","",
IF(U943="NA","",
IFERROR(VLOOKUP(EOMONTH(M943,-2)+1,IPCA!$A:$B,2,0),
VLOOKUP(EOMONTH(TODAY(),-2)+1,IPCA!$A:$B,2,0))/
VLOOKUP(EOMONTH(U943,-2)+1,IPCA!$A:$B,2,0)*
P943))</f>
        <v/>
      </c>
      <c r="W943" s="84"/>
      <c r="X943" s="13"/>
      <c r="Y943" s="166"/>
      <c r="AA943" s="108"/>
      <c r="AB943" s="15"/>
      <c r="AM943" s="6"/>
      <c r="AN943" s="15"/>
      <c r="AY943" s="6"/>
      <c r="AZ943" s="15"/>
      <c r="BK943" s="6"/>
      <c r="BL943" s="15"/>
      <c r="BW943" s="6"/>
      <c r="BX943" s="15"/>
      <c r="CI943" s="6"/>
      <c r="CJ943" s="16" t="str">
        <f t="shared" si="277"/>
        <v/>
      </c>
      <c r="CK943" s="16" t="str">
        <f t="shared" si="278"/>
        <v/>
      </c>
      <c r="CL943" s="16" t="str">
        <f t="shared" si="279"/>
        <v/>
      </c>
      <c r="CM943" s="16" t="str">
        <f t="shared" si="280"/>
        <v/>
      </c>
      <c r="CN943" s="16" t="str">
        <f t="shared" si="281"/>
        <v/>
      </c>
      <c r="CO943" s="18"/>
      <c r="CP943" s="15"/>
      <c r="DA943" s="6"/>
      <c r="DB943" s="15"/>
      <c r="DM943" s="6"/>
      <c r="DN943" s="15"/>
      <c r="DY943" s="6"/>
      <c r="DZ943" s="15"/>
      <c r="EK943" s="6"/>
      <c r="EL943" s="15"/>
      <c r="EW943" s="6"/>
      <c r="EX943" s="16" t="str">
        <f t="shared" si="289"/>
        <v/>
      </c>
      <c r="EY943" s="16" t="str">
        <f t="shared" si="290"/>
        <v/>
      </c>
      <c r="EZ943" s="16" t="str">
        <f t="shared" si="291"/>
        <v/>
      </c>
      <c r="FA943" s="16" t="str">
        <f t="shared" si="292"/>
        <v/>
      </c>
      <c r="FB943" s="160" t="str">
        <f t="shared" si="293"/>
        <v/>
      </c>
      <c r="FD943" s="20"/>
      <c r="FE943"/>
      <c r="FH943" s="284">
        <f t="shared" ca="1" si="282"/>
        <v>0</v>
      </c>
      <c r="FI943" s="208">
        <f t="shared" si="283"/>
        <v>0</v>
      </c>
      <c r="FK943">
        <f t="shared" si="284"/>
        <v>0</v>
      </c>
      <c r="FL943" s="201">
        <f t="shared" ca="1" si="285"/>
        <v>0</v>
      </c>
      <c r="FM943" s="201">
        <f t="shared" ca="1" si="286"/>
        <v>0</v>
      </c>
      <c r="FN943" s="200">
        <f>AB943*AB$2*IF($FC943="V",1,-1)*IF($Q943="Fixo",(CP943-INDEX('Curva Forward'!$C$5:$AN$13,MATCH(CONCATENATE(BD_COMERCIAL!$K943," ",BD_COMERCIAL!$L943),'Curva Forward'!$B$5:$B$13,0),MATCH(FN$4,'Curva Forward'!$C$4:$AN$4,0))),CP943)</f>
        <v>0</v>
      </c>
      <c r="FO943" s="200">
        <f>AC943*AC$2*IF($FC943="V",1,-1)*IF($Q943="Fixo",(CQ943-INDEX('Curva Forward'!$C$5:$AN$13,MATCH(CONCATENATE(BD_COMERCIAL!$K943," ",BD_COMERCIAL!$L943),'Curva Forward'!$B$5:$B$13,0),MATCH(FO$4,'Curva Forward'!$C$4:$AN$4,0))),CQ943)</f>
        <v>0</v>
      </c>
      <c r="FP943" s="200">
        <f>AD943*AD$2*IF($FC943="V",1,-1)*IF($Q943="Fixo",(CR943-INDEX('Curva Forward'!$C$5:$AN$13,MATCH(CONCATENATE(BD_COMERCIAL!$K943," ",BD_COMERCIAL!$L943),'Curva Forward'!$B$5:$B$13,0),MATCH(FP$4,'Curva Forward'!$C$4:$AN$4,0))),CR943)</f>
        <v>0</v>
      </c>
      <c r="FQ943" s="200">
        <f>AE943*AE$2*IF($FC943="V",1,-1)*IF($Q943="Fixo",(CS943-INDEX('Curva Forward'!$C$5:$AN$13,MATCH(CONCATENATE(BD_COMERCIAL!$K943," ",BD_COMERCIAL!$L943),'Curva Forward'!$B$5:$B$13,0),MATCH(FQ$4,'Curva Forward'!$C$4:$AN$4,0))),CS943)</f>
        <v>0</v>
      </c>
      <c r="FR943" s="200">
        <f>AF943*AF$2*IF($FC943="V",1,-1)*IF($Q943="Fixo",(CT943-INDEX('Curva Forward'!$C$5:$AN$13,MATCH(CONCATENATE(BD_COMERCIAL!$K943," ",BD_COMERCIAL!$L943),'Curva Forward'!$B$5:$B$13,0),MATCH(FR$4,'Curva Forward'!$C$4:$AN$4,0))),CT943)</f>
        <v>0</v>
      </c>
      <c r="FS943" s="200">
        <f>AG943*AG$2*IF($FC943="V",1,-1)*IF($Q943="Fixo",(CU943-INDEX('Curva Forward'!$C$5:$AN$13,MATCH(CONCATENATE(BD_COMERCIAL!$K943," ",BD_COMERCIAL!$L943),'Curva Forward'!$B$5:$B$13,0),MATCH(FS$4,'Curva Forward'!$C$4:$AN$4,0))),CU943)</f>
        <v>0</v>
      </c>
      <c r="FT943" s="200">
        <f>AH943*AH$2*IF($FC943="V",1,-1)*IF($Q943="Fixo",(CV943-INDEX('Curva Forward'!$C$5:$AN$13,MATCH(CONCATENATE(BD_COMERCIAL!$K943," ",BD_COMERCIAL!$L943),'Curva Forward'!$B$5:$B$13,0),MATCH(FT$4,'Curva Forward'!$C$4:$AN$4,0))),CV943)</f>
        <v>0</v>
      </c>
      <c r="FU943" s="200">
        <f>AI943*AI$2*IF($FC943="V",1,-1)*IF($Q943="Fixo",(CW943-INDEX('Curva Forward'!$C$5:$AN$13,MATCH(CONCATENATE(BD_COMERCIAL!$K943," ",BD_COMERCIAL!$L943),'Curva Forward'!$B$5:$B$13,0),MATCH(FU$4,'Curva Forward'!$C$4:$AN$4,0))),CW943)</f>
        <v>0</v>
      </c>
      <c r="FV943" s="200">
        <f>AJ943*AJ$2*IF($FC943="V",1,-1)*IF($Q943="Fixo",(CX943-INDEX('Curva Forward'!$C$5:$AN$13,MATCH(CONCATENATE(BD_COMERCIAL!$K943," ",BD_COMERCIAL!$L943),'Curva Forward'!$B$5:$B$13,0),MATCH(FV$4,'Curva Forward'!$C$4:$AN$4,0))),CX943)</f>
        <v>0</v>
      </c>
      <c r="FW943" s="200">
        <f>AK943*AK$2*IF($FC943="V",1,-1)*IF($Q943="Fixo",(CY943-INDEX('Curva Forward'!$C$5:$AN$13,MATCH(CONCATENATE(BD_COMERCIAL!$K943," ",BD_COMERCIAL!$L943),'Curva Forward'!$B$5:$B$13,0),MATCH(FW$4,'Curva Forward'!$C$4:$AN$4,0))),CY943)</f>
        <v>0</v>
      </c>
      <c r="FX943" s="200">
        <f>AL943*AL$2*IF($FC943="V",1,-1)*IF($Q943="Fixo",(CZ943-INDEX('Curva Forward'!$C$5:$AN$13,MATCH(CONCATENATE(BD_COMERCIAL!$K943," ",BD_COMERCIAL!$L943),'Curva Forward'!$B$5:$B$13,0),MATCH(FX$4,'Curva Forward'!$C$4:$AN$4,0))),CZ943)</f>
        <v>0</v>
      </c>
      <c r="FY943" s="200">
        <f>AM943*AM$2*IF($FC943="V",1,-1)*IF($Q943="Fixo",(DA943-INDEX('Curva Forward'!$C$5:$AN$13,MATCH(CONCATENATE(BD_COMERCIAL!$K943," ",BD_COMERCIAL!$L943),'Curva Forward'!$B$5:$B$13,0),MATCH(FY$4,'Curva Forward'!$C$4:$AN$4,0))),DA943)</f>
        <v>0</v>
      </c>
      <c r="FZ943" s="200">
        <f>AN943*AN$2*IF($FC943="V",1,-1)*IF($Q943="Fixo",(DB943-INDEX('Curva Forward'!$C$5:$AN$13,MATCH(CONCATENATE(BD_COMERCIAL!$K943," ",BD_COMERCIAL!$L943),'Curva Forward'!$B$5:$B$13,0),MATCH(FZ$4,'Curva Forward'!$C$4:$AN$4,0))),DB943)</f>
        <v>0</v>
      </c>
      <c r="GA943" s="200">
        <f>AO943*AO$2*IF($FC943="V",1,-1)*IF($Q943="Fixo",(DC943-INDEX('Curva Forward'!$C$5:$AN$13,MATCH(CONCATENATE(BD_COMERCIAL!$K943," ",BD_COMERCIAL!$L943),'Curva Forward'!$B$5:$B$13,0),MATCH(GA$4,'Curva Forward'!$C$4:$AN$4,0))),DC943)</f>
        <v>0</v>
      </c>
      <c r="GB943" s="200">
        <f>AP943*AP$2*IF($FC943="V",1,-1)*IF($Q943="Fixo",(DD943-INDEX('Curva Forward'!$C$5:$AN$13,MATCH(CONCATENATE(BD_COMERCIAL!$K943," ",BD_COMERCIAL!$L943),'Curva Forward'!$B$5:$B$13,0),MATCH(GB$4,'Curva Forward'!$C$4:$AN$4,0))),DD943)</f>
        <v>0</v>
      </c>
      <c r="GC943" s="200">
        <f>AQ943*AQ$2*IF($FC943="V",1,-1)*IF($Q943="Fixo",(DE943-INDEX('Curva Forward'!$C$5:$AN$13,MATCH(CONCATENATE(BD_COMERCIAL!$K943," ",BD_COMERCIAL!$L943),'Curva Forward'!$B$5:$B$13,0),MATCH(GC$4,'Curva Forward'!$C$4:$AN$4,0))),DE943)</f>
        <v>0</v>
      </c>
      <c r="GD943" s="200">
        <f>AR943*AR$2*IF($FC943="V",1,-1)*IF($Q943="Fixo",(DF943-INDEX('Curva Forward'!$C$5:$AN$13,MATCH(CONCATENATE(BD_COMERCIAL!$K943," ",BD_COMERCIAL!$L943),'Curva Forward'!$B$5:$B$13,0),MATCH(GD$4,'Curva Forward'!$C$4:$AN$4,0))),DF943)</f>
        <v>0</v>
      </c>
      <c r="GE943" s="200">
        <f>AS943*AS$2*IF($FC943="V",1,-1)*IF($Q943="Fixo",(DG943-INDEX('Curva Forward'!$C$5:$AN$13,MATCH(CONCATENATE(BD_COMERCIAL!$K943," ",BD_COMERCIAL!$L943),'Curva Forward'!$B$5:$B$13,0),MATCH(GE$4,'Curva Forward'!$C$4:$AN$4,0))),DG943)</f>
        <v>0</v>
      </c>
      <c r="GF943" s="200">
        <f>AT943*AT$2*IF($FC943="V",1,-1)*IF($Q943="Fixo",(DH943-INDEX('Curva Forward'!$C$5:$AN$13,MATCH(CONCATENATE(BD_COMERCIAL!$K943," ",BD_COMERCIAL!$L943),'Curva Forward'!$B$5:$B$13,0),MATCH(GF$4,'Curva Forward'!$C$4:$AN$4,0))),DH943)</f>
        <v>0</v>
      </c>
      <c r="GG943" s="200">
        <f>AU943*AU$2*IF($FC943="V",1,-1)*IF($Q943="Fixo",(DI943-INDEX('Curva Forward'!$C$5:$AN$13,MATCH(CONCATENATE(BD_COMERCIAL!$K943," ",BD_COMERCIAL!$L943),'Curva Forward'!$B$5:$B$13,0),MATCH(GG$4,'Curva Forward'!$C$4:$AN$4,0))),DI943)</f>
        <v>0</v>
      </c>
      <c r="GH943" s="200">
        <f>AV943*AV$2*IF($FC943="V",1,-1)*IF($Q943="Fixo",(DJ943-INDEX('Curva Forward'!$C$5:$AN$13,MATCH(CONCATENATE(BD_COMERCIAL!$K943," ",BD_COMERCIAL!$L943),'Curva Forward'!$B$5:$B$13,0),MATCH(GH$4,'Curva Forward'!$C$4:$AN$4,0))),DJ943)</f>
        <v>0</v>
      </c>
      <c r="GI943" s="200">
        <f>AW943*AW$2*IF($FC943="V",1,-1)*IF($Q943="Fixo",(DK943-INDEX('Curva Forward'!$C$5:$AN$13,MATCH(CONCATENATE(BD_COMERCIAL!$K943," ",BD_COMERCIAL!$L943),'Curva Forward'!$B$5:$B$13,0),MATCH(GI$4,'Curva Forward'!$C$4:$AN$4,0))),DK943)</f>
        <v>0</v>
      </c>
      <c r="GJ943" s="200">
        <f>AX943*AX$2*IF($FC943="V",1,-1)*IF($Q943="Fixo",(DL943-INDEX('Curva Forward'!$C$5:$AN$13,MATCH(CONCATENATE(BD_COMERCIAL!$K943," ",BD_COMERCIAL!$L943),'Curva Forward'!$B$5:$B$13,0),MATCH(GJ$4,'Curva Forward'!$C$4:$AN$4,0))),DL943)</f>
        <v>0</v>
      </c>
      <c r="GK943" s="200">
        <f>AY943*AY$2*IF($FC943="V",1,-1)*IF($Q943="Fixo",(DM943-INDEX('Curva Forward'!$C$5:$AN$13,MATCH(CONCATENATE(BD_COMERCIAL!$K943," ",BD_COMERCIAL!$L943),'Curva Forward'!$B$5:$B$13,0),MATCH(GK$4,'Curva Forward'!$C$4:$AN$4,0))),DM943)</f>
        <v>0</v>
      </c>
      <c r="GL943" s="200">
        <f>IF(EZ943="",0,CL943*CL$2*IF($FC943="V",1,-1)*IF($Q943="Fixo",(EZ943-INDEX('Curva Forward'!$C$5:$AN$13,MATCH(CONCATENATE(BD_COMERCIAL!$K943," ",BD_COMERCIAL!$L943),'Curva Forward'!$B$5:$B$13,0),MATCH(GL$4,'Curva Forward'!$C$4:$AN$4,0))),EZ943))</f>
        <v>0</v>
      </c>
      <c r="GM943" s="200">
        <f>IF(FA943="",0,CM943*CM$2*IF($FC943="V",1,-1)*IF($Q943="Fixo",(FA943-INDEX('Curva Forward'!$C$5:$AN$13,MATCH(CONCATENATE(BD_COMERCIAL!$K943," ",BD_COMERCIAL!$L943),'Curva Forward'!$B$5:$B$13,0),MATCH(GM$4,'Curva Forward'!$C$4:$AN$4,0))),FA943))</f>
        <v>0</v>
      </c>
      <c r="GN943" s="200">
        <f>IF(FB943="",0,CN943*CN$2*IF($FC943="V",1,-1)*IF($Q943="Fixo",(FB943-INDEX('Curva Forward'!$C$5:$AN$13,MATCH(CONCATENATE(BD_COMERCIAL!$K943," ",BD_COMERCIAL!$L943),'Curva Forward'!$B$5:$B$13,0),MATCH(GN$4,'Curva Forward'!$C$4:$AN$4,0))),FB943))</f>
        <v>0</v>
      </c>
      <c r="GO943" s="201">
        <f t="shared" ca="1" si="287"/>
        <v>0</v>
      </c>
      <c r="GP943" s="201">
        <f t="shared" ca="1" si="288"/>
        <v>0</v>
      </c>
    </row>
    <row r="944" spans="1:198" ht="15" customHeight="1" x14ac:dyDescent="0.25">
      <c r="A944" s="6"/>
      <c r="B944" s="7"/>
      <c r="C944" s="8"/>
      <c r="D944" s="9"/>
      <c r="E944" s="9"/>
      <c r="F944" s="113"/>
      <c r="G944" s="10"/>
      <c r="H944" s="113"/>
      <c r="I944" s="9"/>
      <c r="J944" s="166"/>
      <c r="K944" s="10"/>
      <c r="L944" s="84"/>
      <c r="M944" s="11"/>
      <c r="N944" s="12"/>
      <c r="O944" s="10"/>
      <c r="P944" s="84"/>
      <c r="Q944" s="84"/>
      <c r="R944" s="10"/>
      <c r="S944" s="14"/>
      <c r="T944" s="11"/>
      <c r="U944" s="12"/>
      <c r="V944" s="257" t="str">
        <f ca="1">IF(U944="","",
IF(U944="NA","",
IFERROR(VLOOKUP(EOMONTH(M944,-2)+1,IPCA!$A:$B,2,0),
VLOOKUP(EOMONTH(TODAY(),-2)+1,IPCA!$A:$B,2,0))/
VLOOKUP(EOMONTH(U944,-2)+1,IPCA!$A:$B,2,0)*
P944))</f>
        <v/>
      </c>
      <c r="W944" s="84"/>
      <c r="X944" s="13"/>
      <c r="Y944" s="166"/>
      <c r="AA944" s="108"/>
      <c r="AB944" s="15"/>
      <c r="AM944" s="6"/>
      <c r="AN944" s="15"/>
      <c r="AY944" s="6"/>
      <c r="AZ944" s="15"/>
      <c r="BK944" s="6"/>
      <c r="BL944" s="15"/>
      <c r="BW944" s="6"/>
      <c r="BX944" s="15"/>
      <c r="CI944" s="6"/>
      <c r="CJ944" s="16" t="str">
        <f t="shared" si="277"/>
        <v/>
      </c>
      <c r="CK944" s="16" t="str">
        <f t="shared" si="278"/>
        <v/>
      </c>
      <c r="CL944" s="16" t="str">
        <f t="shared" si="279"/>
        <v/>
      </c>
      <c r="CM944" s="16" t="str">
        <f t="shared" si="280"/>
        <v/>
      </c>
      <c r="CN944" s="16" t="str">
        <f t="shared" si="281"/>
        <v/>
      </c>
      <c r="CO944" s="18"/>
      <c r="CP944" s="15"/>
      <c r="DA944" s="6"/>
      <c r="DB944" s="15"/>
      <c r="DM944" s="6"/>
      <c r="DN944" s="15"/>
      <c r="DY944" s="6"/>
      <c r="DZ944" s="15"/>
      <c r="EK944" s="6"/>
      <c r="EL944" s="15"/>
      <c r="EW944" s="6"/>
      <c r="EX944" s="16" t="str">
        <f t="shared" si="289"/>
        <v/>
      </c>
      <c r="EY944" s="16" t="str">
        <f t="shared" si="290"/>
        <v/>
      </c>
      <c r="EZ944" s="16" t="str">
        <f t="shared" si="291"/>
        <v/>
      </c>
      <c r="FA944" s="16" t="str">
        <f t="shared" si="292"/>
        <v/>
      </c>
      <c r="FB944" s="160" t="str">
        <f t="shared" si="293"/>
        <v/>
      </c>
      <c r="FD944" s="20"/>
      <c r="FE944"/>
      <c r="FH944" s="284">
        <f t="shared" ca="1" si="282"/>
        <v>0</v>
      </c>
      <c r="FI944" s="208">
        <f t="shared" si="283"/>
        <v>0</v>
      </c>
      <c r="FK944">
        <f t="shared" si="284"/>
        <v>0</v>
      </c>
      <c r="FL944" s="201">
        <f t="shared" ca="1" si="285"/>
        <v>0</v>
      </c>
      <c r="FM944" s="201">
        <f t="shared" ca="1" si="286"/>
        <v>0</v>
      </c>
      <c r="FN944" s="200">
        <f>AB944*AB$2*IF($FC944="V",1,-1)*IF($Q944="Fixo",(CP944-INDEX('Curva Forward'!$C$5:$AN$13,MATCH(CONCATENATE(BD_COMERCIAL!$K944," ",BD_COMERCIAL!$L944),'Curva Forward'!$B$5:$B$13,0),MATCH(FN$4,'Curva Forward'!$C$4:$AN$4,0))),CP944)</f>
        <v>0</v>
      </c>
      <c r="FO944" s="200">
        <f>AC944*AC$2*IF($FC944="V",1,-1)*IF($Q944="Fixo",(CQ944-INDEX('Curva Forward'!$C$5:$AN$13,MATCH(CONCATENATE(BD_COMERCIAL!$K944," ",BD_COMERCIAL!$L944),'Curva Forward'!$B$5:$B$13,0),MATCH(FO$4,'Curva Forward'!$C$4:$AN$4,0))),CQ944)</f>
        <v>0</v>
      </c>
      <c r="FP944" s="200">
        <f>AD944*AD$2*IF($FC944="V",1,-1)*IF($Q944="Fixo",(CR944-INDEX('Curva Forward'!$C$5:$AN$13,MATCH(CONCATENATE(BD_COMERCIAL!$K944," ",BD_COMERCIAL!$L944),'Curva Forward'!$B$5:$B$13,0),MATCH(FP$4,'Curva Forward'!$C$4:$AN$4,0))),CR944)</f>
        <v>0</v>
      </c>
      <c r="FQ944" s="200">
        <f>AE944*AE$2*IF($FC944="V",1,-1)*IF($Q944="Fixo",(CS944-INDEX('Curva Forward'!$C$5:$AN$13,MATCH(CONCATENATE(BD_COMERCIAL!$K944," ",BD_COMERCIAL!$L944),'Curva Forward'!$B$5:$B$13,0),MATCH(FQ$4,'Curva Forward'!$C$4:$AN$4,0))),CS944)</f>
        <v>0</v>
      </c>
      <c r="FR944" s="200">
        <f>AF944*AF$2*IF($FC944="V",1,-1)*IF($Q944="Fixo",(CT944-INDEX('Curva Forward'!$C$5:$AN$13,MATCH(CONCATENATE(BD_COMERCIAL!$K944," ",BD_COMERCIAL!$L944),'Curva Forward'!$B$5:$B$13,0),MATCH(FR$4,'Curva Forward'!$C$4:$AN$4,0))),CT944)</f>
        <v>0</v>
      </c>
      <c r="FS944" s="200">
        <f>AG944*AG$2*IF($FC944="V",1,-1)*IF($Q944="Fixo",(CU944-INDEX('Curva Forward'!$C$5:$AN$13,MATCH(CONCATENATE(BD_COMERCIAL!$K944," ",BD_COMERCIAL!$L944),'Curva Forward'!$B$5:$B$13,0),MATCH(FS$4,'Curva Forward'!$C$4:$AN$4,0))),CU944)</f>
        <v>0</v>
      </c>
      <c r="FT944" s="200">
        <f>AH944*AH$2*IF($FC944="V",1,-1)*IF($Q944="Fixo",(CV944-INDEX('Curva Forward'!$C$5:$AN$13,MATCH(CONCATENATE(BD_COMERCIAL!$K944," ",BD_COMERCIAL!$L944),'Curva Forward'!$B$5:$B$13,0),MATCH(FT$4,'Curva Forward'!$C$4:$AN$4,0))),CV944)</f>
        <v>0</v>
      </c>
      <c r="FU944" s="200">
        <f>AI944*AI$2*IF($FC944="V",1,-1)*IF($Q944="Fixo",(CW944-INDEX('Curva Forward'!$C$5:$AN$13,MATCH(CONCATENATE(BD_COMERCIAL!$K944," ",BD_COMERCIAL!$L944),'Curva Forward'!$B$5:$B$13,0),MATCH(FU$4,'Curva Forward'!$C$4:$AN$4,0))),CW944)</f>
        <v>0</v>
      </c>
      <c r="FV944" s="200">
        <f>AJ944*AJ$2*IF($FC944="V",1,-1)*IF($Q944="Fixo",(CX944-INDEX('Curva Forward'!$C$5:$AN$13,MATCH(CONCATENATE(BD_COMERCIAL!$K944," ",BD_COMERCIAL!$L944),'Curva Forward'!$B$5:$B$13,0),MATCH(FV$4,'Curva Forward'!$C$4:$AN$4,0))),CX944)</f>
        <v>0</v>
      </c>
      <c r="FW944" s="200">
        <f>AK944*AK$2*IF($FC944="V",1,-1)*IF($Q944="Fixo",(CY944-INDEX('Curva Forward'!$C$5:$AN$13,MATCH(CONCATENATE(BD_COMERCIAL!$K944," ",BD_COMERCIAL!$L944),'Curva Forward'!$B$5:$B$13,0),MATCH(FW$4,'Curva Forward'!$C$4:$AN$4,0))),CY944)</f>
        <v>0</v>
      </c>
      <c r="FX944" s="200">
        <f>AL944*AL$2*IF($FC944="V",1,-1)*IF($Q944="Fixo",(CZ944-INDEX('Curva Forward'!$C$5:$AN$13,MATCH(CONCATENATE(BD_COMERCIAL!$K944," ",BD_COMERCIAL!$L944),'Curva Forward'!$B$5:$B$13,0),MATCH(FX$4,'Curva Forward'!$C$4:$AN$4,0))),CZ944)</f>
        <v>0</v>
      </c>
      <c r="FY944" s="200">
        <f>AM944*AM$2*IF($FC944="V",1,-1)*IF($Q944="Fixo",(DA944-INDEX('Curva Forward'!$C$5:$AN$13,MATCH(CONCATENATE(BD_COMERCIAL!$K944," ",BD_COMERCIAL!$L944),'Curva Forward'!$B$5:$B$13,0),MATCH(FY$4,'Curva Forward'!$C$4:$AN$4,0))),DA944)</f>
        <v>0</v>
      </c>
      <c r="FZ944" s="200">
        <f>AN944*AN$2*IF($FC944="V",1,-1)*IF($Q944="Fixo",(DB944-INDEX('Curva Forward'!$C$5:$AN$13,MATCH(CONCATENATE(BD_COMERCIAL!$K944," ",BD_COMERCIAL!$L944),'Curva Forward'!$B$5:$B$13,0),MATCH(FZ$4,'Curva Forward'!$C$4:$AN$4,0))),DB944)</f>
        <v>0</v>
      </c>
      <c r="GA944" s="200">
        <f>AO944*AO$2*IF($FC944="V",1,-1)*IF($Q944="Fixo",(DC944-INDEX('Curva Forward'!$C$5:$AN$13,MATCH(CONCATENATE(BD_COMERCIAL!$K944," ",BD_COMERCIAL!$L944),'Curva Forward'!$B$5:$B$13,0),MATCH(GA$4,'Curva Forward'!$C$4:$AN$4,0))),DC944)</f>
        <v>0</v>
      </c>
      <c r="GB944" s="200">
        <f>AP944*AP$2*IF($FC944="V",1,-1)*IF($Q944="Fixo",(DD944-INDEX('Curva Forward'!$C$5:$AN$13,MATCH(CONCATENATE(BD_COMERCIAL!$K944," ",BD_COMERCIAL!$L944),'Curva Forward'!$B$5:$B$13,0),MATCH(GB$4,'Curva Forward'!$C$4:$AN$4,0))),DD944)</f>
        <v>0</v>
      </c>
      <c r="GC944" s="200">
        <f>AQ944*AQ$2*IF($FC944="V",1,-1)*IF($Q944="Fixo",(DE944-INDEX('Curva Forward'!$C$5:$AN$13,MATCH(CONCATENATE(BD_COMERCIAL!$K944," ",BD_COMERCIAL!$L944),'Curva Forward'!$B$5:$B$13,0),MATCH(GC$4,'Curva Forward'!$C$4:$AN$4,0))),DE944)</f>
        <v>0</v>
      </c>
      <c r="GD944" s="200">
        <f>AR944*AR$2*IF($FC944="V",1,-1)*IF($Q944="Fixo",(DF944-INDEX('Curva Forward'!$C$5:$AN$13,MATCH(CONCATENATE(BD_COMERCIAL!$K944," ",BD_COMERCIAL!$L944),'Curva Forward'!$B$5:$B$13,0),MATCH(GD$4,'Curva Forward'!$C$4:$AN$4,0))),DF944)</f>
        <v>0</v>
      </c>
      <c r="GE944" s="200">
        <f>AS944*AS$2*IF($FC944="V",1,-1)*IF($Q944="Fixo",(DG944-INDEX('Curva Forward'!$C$5:$AN$13,MATCH(CONCATENATE(BD_COMERCIAL!$K944," ",BD_COMERCIAL!$L944),'Curva Forward'!$B$5:$B$13,0),MATCH(GE$4,'Curva Forward'!$C$4:$AN$4,0))),DG944)</f>
        <v>0</v>
      </c>
      <c r="GF944" s="200">
        <f>AT944*AT$2*IF($FC944="V",1,-1)*IF($Q944="Fixo",(DH944-INDEX('Curva Forward'!$C$5:$AN$13,MATCH(CONCATENATE(BD_COMERCIAL!$K944," ",BD_COMERCIAL!$L944),'Curva Forward'!$B$5:$B$13,0),MATCH(GF$4,'Curva Forward'!$C$4:$AN$4,0))),DH944)</f>
        <v>0</v>
      </c>
      <c r="GG944" s="200">
        <f>AU944*AU$2*IF($FC944="V",1,-1)*IF($Q944="Fixo",(DI944-INDEX('Curva Forward'!$C$5:$AN$13,MATCH(CONCATENATE(BD_COMERCIAL!$K944," ",BD_COMERCIAL!$L944),'Curva Forward'!$B$5:$B$13,0),MATCH(GG$4,'Curva Forward'!$C$4:$AN$4,0))),DI944)</f>
        <v>0</v>
      </c>
      <c r="GH944" s="200">
        <f>AV944*AV$2*IF($FC944="V",1,-1)*IF($Q944="Fixo",(DJ944-INDEX('Curva Forward'!$C$5:$AN$13,MATCH(CONCATENATE(BD_COMERCIAL!$K944," ",BD_COMERCIAL!$L944),'Curva Forward'!$B$5:$B$13,0),MATCH(GH$4,'Curva Forward'!$C$4:$AN$4,0))),DJ944)</f>
        <v>0</v>
      </c>
      <c r="GI944" s="200">
        <f>AW944*AW$2*IF($FC944="V",1,-1)*IF($Q944="Fixo",(DK944-INDEX('Curva Forward'!$C$5:$AN$13,MATCH(CONCATENATE(BD_COMERCIAL!$K944," ",BD_COMERCIAL!$L944),'Curva Forward'!$B$5:$B$13,0),MATCH(GI$4,'Curva Forward'!$C$4:$AN$4,0))),DK944)</f>
        <v>0</v>
      </c>
      <c r="GJ944" s="200">
        <f>AX944*AX$2*IF($FC944="V",1,-1)*IF($Q944="Fixo",(DL944-INDEX('Curva Forward'!$C$5:$AN$13,MATCH(CONCATENATE(BD_COMERCIAL!$K944," ",BD_COMERCIAL!$L944),'Curva Forward'!$B$5:$B$13,0),MATCH(GJ$4,'Curva Forward'!$C$4:$AN$4,0))),DL944)</f>
        <v>0</v>
      </c>
      <c r="GK944" s="200">
        <f>AY944*AY$2*IF($FC944="V",1,-1)*IF($Q944="Fixo",(DM944-INDEX('Curva Forward'!$C$5:$AN$13,MATCH(CONCATENATE(BD_COMERCIAL!$K944," ",BD_COMERCIAL!$L944),'Curva Forward'!$B$5:$B$13,0),MATCH(GK$4,'Curva Forward'!$C$4:$AN$4,0))),DM944)</f>
        <v>0</v>
      </c>
      <c r="GL944" s="200">
        <f>IF(EZ944="",0,CL944*CL$2*IF($FC944="V",1,-1)*IF($Q944="Fixo",(EZ944-INDEX('Curva Forward'!$C$5:$AN$13,MATCH(CONCATENATE(BD_COMERCIAL!$K944," ",BD_COMERCIAL!$L944),'Curva Forward'!$B$5:$B$13,0),MATCH(GL$4,'Curva Forward'!$C$4:$AN$4,0))),EZ944))</f>
        <v>0</v>
      </c>
      <c r="GM944" s="200">
        <f>IF(FA944="",0,CM944*CM$2*IF($FC944="V",1,-1)*IF($Q944="Fixo",(FA944-INDEX('Curva Forward'!$C$5:$AN$13,MATCH(CONCATENATE(BD_COMERCIAL!$K944," ",BD_COMERCIAL!$L944),'Curva Forward'!$B$5:$B$13,0),MATCH(GM$4,'Curva Forward'!$C$4:$AN$4,0))),FA944))</f>
        <v>0</v>
      </c>
      <c r="GN944" s="200">
        <f>IF(FB944="",0,CN944*CN$2*IF($FC944="V",1,-1)*IF($Q944="Fixo",(FB944-INDEX('Curva Forward'!$C$5:$AN$13,MATCH(CONCATENATE(BD_COMERCIAL!$K944," ",BD_COMERCIAL!$L944),'Curva Forward'!$B$5:$B$13,0),MATCH(GN$4,'Curva Forward'!$C$4:$AN$4,0))),FB944))</f>
        <v>0</v>
      </c>
      <c r="GO944" s="201">
        <f t="shared" ca="1" si="287"/>
        <v>0</v>
      </c>
      <c r="GP944" s="201">
        <f t="shared" ca="1" si="288"/>
        <v>0</v>
      </c>
    </row>
    <row r="945" spans="1:198" ht="15" customHeight="1" x14ac:dyDescent="0.25">
      <c r="A945" s="6"/>
      <c r="B945" s="7"/>
      <c r="C945" s="8"/>
      <c r="D945" s="9"/>
      <c r="E945" s="9"/>
      <c r="F945" s="113"/>
      <c r="G945" s="10"/>
      <c r="H945" s="113"/>
      <c r="I945" s="9"/>
      <c r="J945" s="166"/>
      <c r="K945" s="10"/>
      <c r="L945" s="84"/>
      <c r="M945" s="11"/>
      <c r="N945" s="12"/>
      <c r="O945" s="10"/>
      <c r="P945" s="84"/>
      <c r="Q945" s="84"/>
      <c r="R945" s="10"/>
      <c r="S945" s="14"/>
      <c r="T945" s="11"/>
      <c r="U945" s="12"/>
      <c r="V945" s="257" t="str">
        <f ca="1">IF(U945="","",
IF(U945="NA","",
IFERROR(VLOOKUP(EOMONTH(M945,-2)+1,IPCA!$A:$B,2,0),
VLOOKUP(EOMONTH(TODAY(),-2)+1,IPCA!$A:$B,2,0))/
VLOOKUP(EOMONTH(U945,-2)+1,IPCA!$A:$B,2,0)*
P945))</f>
        <v/>
      </c>
      <c r="W945" s="84"/>
      <c r="X945" s="13"/>
      <c r="Y945" s="166"/>
      <c r="AA945" s="108"/>
      <c r="AB945" s="15"/>
      <c r="AM945" s="6"/>
      <c r="AN945" s="15"/>
      <c r="AY945" s="6"/>
      <c r="AZ945" s="15"/>
      <c r="BK945" s="6"/>
      <c r="BL945" s="15"/>
      <c r="BW945" s="6"/>
      <c r="BX945" s="15"/>
      <c r="CI945" s="6"/>
      <c r="CJ945" s="16" t="str">
        <f t="shared" si="277"/>
        <v/>
      </c>
      <c r="CK945" s="16" t="str">
        <f t="shared" si="278"/>
        <v/>
      </c>
      <c r="CL945" s="16" t="str">
        <f t="shared" si="279"/>
        <v/>
      </c>
      <c r="CM945" s="16" t="str">
        <f t="shared" si="280"/>
        <v/>
      </c>
      <c r="CN945" s="16" t="str">
        <f t="shared" si="281"/>
        <v/>
      </c>
      <c r="CO945" s="18"/>
      <c r="CP945" s="15"/>
      <c r="DA945" s="6"/>
      <c r="DB945" s="15"/>
      <c r="DM945" s="6"/>
      <c r="DN945" s="15"/>
      <c r="DY945" s="6"/>
      <c r="DZ945" s="15"/>
      <c r="EK945" s="6"/>
      <c r="EL945" s="15"/>
      <c r="EW945" s="6"/>
      <c r="EX945" s="16" t="str">
        <f t="shared" si="289"/>
        <v/>
      </c>
      <c r="EY945" s="16" t="str">
        <f t="shared" si="290"/>
        <v/>
      </c>
      <c r="EZ945" s="16" t="str">
        <f t="shared" si="291"/>
        <v/>
      </c>
      <c r="FA945" s="16" t="str">
        <f t="shared" si="292"/>
        <v/>
      </c>
      <c r="FB945" s="160" t="str">
        <f t="shared" si="293"/>
        <v/>
      </c>
      <c r="FD945" s="20"/>
      <c r="FE945"/>
      <c r="FH945" s="284">
        <f t="shared" ca="1" si="282"/>
        <v>0</v>
      </c>
      <c r="FI945" s="208">
        <f t="shared" si="283"/>
        <v>0</v>
      </c>
      <c r="FK945">
        <f t="shared" si="284"/>
        <v>0</v>
      </c>
      <c r="FL945" s="201">
        <f t="shared" ca="1" si="285"/>
        <v>0</v>
      </c>
      <c r="FM945" s="201">
        <f t="shared" ca="1" si="286"/>
        <v>0</v>
      </c>
      <c r="FN945" s="200">
        <f>AB945*AB$2*IF($FC945="V",1,-1)*IF($Q945="Fixo",(CP945-INDEX('Curva Forward'!$C$5:$AN$13,MATCH(CONCATENATE(BD_COMERCIAL!$K945," ",BD_COMERCIAL!$L945),'Curva Forward'!$B$5:$B$13,0),MATCH(FN$4,'Curva Forward'!$C$4:$AN$4,0))),CP945)</f>
        <v>0</v>
      </c>
      <c r="FO945" s="200">
        <f>AC945*AC$2*IF($FC945="V",1,-1)*IF($Q945="Fixo",(CQ945-INDEX('Curva Forward'!$C$5:$AN$13,MATCH(CONCATENATE(BD_COMERCIAL!$K945," ",BD_COMERCIAL!$L945),'Curva Forward'!$B$5:$B$13,0),MATCH(FO$4,'Curva Forward'!$C$4:$AN$4,0))),CQ945)</f>
        <v>0</v>
      </c>
      <c r="FP945" s="200">
        <f>AD945*AD$2*IF($FC945="V",1,-1)*IF($Q945="Fixo",(CR945-INDEX('Curva Forward'!$C$5:$AN$13,MATCH(CONCATENATE(BD_COMERCIAL!$K945," ",BD_COMERCIAL!$L945),'Curva Forward'!$B$5:$B$13,0),MATCH(FP$4,'Curva Forward'!$C$4:$AN$4,0))),CR945)</f>
        <v>0</v>
      </c>
      <c r="FQ945" s="200">
        <f>AE945*AE$2*IF($FC945="V",1,-1)*IF($Q945="Fixo",(CS945-INDEX('Curva Forward'!$C$5:$AN$13,MATCH(CONCATENATE(BD_COMERCIAL!$K945," ",BD_COMERCIAL!$L945),'Curva Forward'!$B$5:$B$13,0),MATCH(FQ$4,'Curva Forward'!$C$4:$AN$4,0))),CS945)</f>
        <v>0</v>
      </c>
      <c r="FR945" s="200">
        <f>AF945*AF$2*IF($FC945="V",1,-1)*IF($Q945="Fixo",(CT945-INDEX('Curva Forward'!$C$5:$AN$13,MATCH(CONCATENATE(BD_COMERCIAL!$K945," ",BD_COMERCIAL!$L945),'Curva Forward'!$B$5:$B$13,0),MATCH(FR$4,'Curva Forward'!$C$4:$AN$4,0))),CT945)</f>
        <v>0</v>
      </c>
      <c r="FS945" s="200">
        <f>AG945*AG$2*IF($FC945="V",1,-1)*IF($Q945="Fixo",(CU945-INDEX('Curva Forward'!$C$5:$AN$13,MATCH(CONCATENATE(BD_COMERCIAL!$K945," ",BD_COMERCIAL!$L945),'Curva Forward'!$B$5:$B$13,0),MATCH(FS$4,'Curva Forward'!$C$4:$AN$4,0))),CU945)</f>
        <v>0</v>
      </c>
      <c r="FT945" s="200">
        <f>AH945*AH$2*IF($FC945="V",1,-1)*IF($Q945="Fixo",(CV945-INDEX('Curva Forward'!$C$5:$AN$13,MATCH(CONCATENATE(BD_COMERCIAL!$K945," ",BD_COMERCIAL!$L945),'Curva Forward'!$B$5:$B$13,0),MATCH(FT$4,'Curva Forward'!$C$4:$AN$4,0))),CV945)</f>
        <v>0</v>
      </c>
      <c r="FU945" s="200">
        <f>AI945*AI$2*IF($FC945="V",1,-1)*IF($Q945="Fixo",(CW945-INDEX('Curva Forward'!$C$5:$AN$13,MATCH(CONCATENATE(BD_COMERCIAL!$K945," ",BD_COMERCIAL!$L945),'Curva Forward'!$B$5:$B$13,0),MATCH(FU$4,'Curva Forward'!$C$4:$AN$4,0))),CW945)</f>
        <v>0</v>
      </c>
      <c r="FV945" s="200">
        <f>AJ945*AJ$2*IF($FC945="V",1,-1)*IF($Q945="Fixo",(CX945-INDEX('Curva Forward'!$C$5:$AN$13,MATCH(CONCATENATE(BD_COMERCIAL!$K945," ",BD_COMERCIAL!$L945),'Curva Forward'!$B$5:$B$13,0),MATCH(FV$4,'Curva Forward'!$C$4:$AN$4,0))),CX945)</f>
        <v>0</v>
      </c>
      <c r="FW945" s="200">
        <f>AK945*AK$2*IF($FC945="V",1,-1)*IF($Q945="Fixo",(CY945-INDEX('Curva Forward'!$C$5:$AN$13,MATCH(CONCATENATE(BD_COMERCIAL!$K945," ",BD_COMERCIAL!$L945),'Curva Forward'!$B$5:$B$13,0),MATCH(FW$4,'Curva Forward'!$C$4:$AN$4,0))),CY945)</f>
        <v>0</v>
      </c>
      <c r="FX945" s="200">
        <f>AL945*AL$2*IF($FC945="V",1,-1)*IF($Q945="Fixo",(CZ945-INDEX('Curva Forward'!$C$5:$AN$13,MATCH(CONCATENATE(BD_COMERCIAL!$K945," ",BD_COMERCIAL!$L945),'Curva Forward'!$B$5:$B$13,0),MATCH(FX$4,'Curva Forward'!$C$4:$AN$4,0))),CZ945)</f>
        <v>0</v>
      </c>
      <c r="FY945" s="200">
        <f>AM945*AM$2*IF($FC945="V",1,-1)*IF($Q945="Fixo",(DA945-INDEX('Curva Forward'!$C$5:$AN$13,MATCH(CONCATENATE(BD_COMERCIAL!$K945," ",BD_COMERCIAL!$L945),'Curva Forward'!$B$5:$B$13,0),MATCH(FY$4,'Curva Forward'!$C$4:$AN$4,0))),DA945)</f>
        <v>0</v>
      </c>
      <c r="FZ945" s="200">
        <f>AN945*AN$2*IF($FC945="V",1,-1)*IF($Q945="Fixo",(DB945-INDEX('Curva Forward'!$C$5:$AN$13,MATCH(CONCATENATE(BD_COMERCIAL!$K945," ",BD_COMERCIAL!$L945),'Curva Forward'!$B$5:$B$13,0),MATCH(FZ$4,'Curva Forward'!$C$4:$AN$4,0))),DB945)</f>
        <v>0</v>
      </c>
      <c r="GA945" s="200">
        <f>AO945*AO$2*IF($FC945="V",1,-1)*IF($Q945="Fixo",(DC945-INDEX('Curva Forward'!$C$5:$AN$13,MATCH(CONCATENATE(BD_COMERCIAL!$K945," ",BD_COMERCIAL!$L945),'Curva Forward'!$B$5:$B$13,0),MATCH(GA$4,'Curva Forward'!$C$4:$AN$4,0))),DC945)</f>
        <v>0</v>
      </c>
      <c r="GB945" s="200">
        <f>AP945*AP$2*IF($FC945="V",1,-1)*IF($Q945="Fixo",(DD945-INDEX('Curva Forward'!$C$5:$AN$13,MATCH(CONCATENATE(BD_COMERCIAL!$K945," ",BD_COMERCIAL!$L945),'Curva Forward'!$B$5:$B$13,0),MATCH(GB$4,'Curva Forward'!$C$4:$AN$4,0))),DD945)</f>
        <v>0</v>
      </c>
      <c r="GC945" s="200">
        <f>AQ945*AQ$2*IF($FC945="V",1,-1)*IF($Q945="Fixo",(DE945-INDEX('Curva Forward'!$C$5:$AN$13,MATCH(CONCATENATE(BD_COMERCIAL!$K945," ",BD_COMERCIAL!$L945),'Curva Forward'!$B$5:$B$13,0),MATCH(GC$4,'Curva Forward'!$C$4:$AN$4,0))),DE945)</f>
        <v>0</v>
      </c>
      <c r="GD945" s="200">
        <f>AR945*AR$2*IF($FC945="V",1,-1)*IF($Q945="Fixo",(DF945-INDEX('Curva Forward'!$C$5:$AN$13,MATCH(CONCATENATE(BD_COMERCIAL!$K945," ",BD_COMERCIAL!$L945),'Curva Forward'!$B$5:$B$13,0),MATCH(GD$4,'Curva Forward'!$C$4:$AN$4,0))),DF945)</f>
        <v>0</v>
      </c>
      <c r="GE945" s="200">
        <f>AS945*AS$2*IF($FC945="V",1,-1)*IF($Q945="Fixo",(DG945-INDEX('Curva Forward'!$C$5:$AN$13,MATCH(CONCATENATE(BD_COMERCIAL!$K945," ",BD_COMERCIAL!$L945),'Curva Forward'!$B$5:$B$13,0),MATCH(GE$4,'Curva Forward'!$C$4:$AN$4,0))),DG945)</f>
        <v>0</v>
      </c>
      <c r="GF945" s="200">
        <f>AT945*AT$2*IF($FC945="V",1,-1)*IF($Q945="Fixo",(DH945-INDEX('Curva Forward'!$C$5:$AN$13,MATCH(CONCATENATE(BD_COMERCIAL!$K945," ",BD_COMERCIAL!$L945),'Curva Forward'!$B$5:$B$13,0),MATCH(GF$4,'Curva Forward'!$C$4:$AN$4,0))),DH945)</f>
        <v>0</v>
      </c>
      <c r="GG945" s="200">
        <f>AU945*AU$2*IF($FC945="V",1,-1)*IF($Q945="Fixo",(DI945-INDEX('Curva Forward'!$C$5:$AN$13,MATCH(CONCATENATE(BD_COMERCIAL!$K945," ",BD_COMERCIAL!$L945),'Curva Forward'!$B$5:$B$13,0),MATCH(GG$4,'Curva Forward'!$C$4:$AN$4,0))),DI945)</f>
        <v>0</v>
      </c>
      <c r="GH945" s="200">
        <f>AV945*AV$2*IF($FC945="V",1,-1)*IF($Q945="Fixo",(DJ945-INDEX('Curva Forward'!$C$5:$AN$13,MATCH(CONCATENATE(BD_COMERCIAL!$K945," ",BD_COMERCIAL!$L945),'Curva Forward'!$B$5:$B$13,0),MATCH(GH$4,'Curva Forward'!$C$4:$AN$4,0))),DJ945)</f>
        <v>0</v>
      </c>
      <c r="GI945" s="200">
        <f>AW945*AW$2*IF($FC945="V",1,-1)*IF($Q945="Fixo",(DK945-INDEX('Curva Forward'!$C$5:$AN$13,MATCH(CONCATENATE(BD_COMERCIAL!$K945," ",BD_COMERCIAL!$L945),'Curva Forward'!$B$5:$B$13,0),MATCH(GI$4,'Curva Forward'!$C$4:$AN$4,0))),DK945)</f>
        <v>0</v>
      </c>
      <c r="GJ945" s="200">
        <f>AX945*AX$2*IF($FC945="V",1,-1)*IF($Q945="Fixo",(DL945-INDEX('Curva Forward'!$C$5:$AN$13,MATCH(CONCATENATE(BD_COMERCIAL!$K945," ",BD_COMERCIAL!$L945),'Curva Forward'!$B$5:$B$13,0),MATCH(GJ$4,'Curva Forward'!$C$4:$AN$4,0))),DL945)</f>
        <v>0</v>
      </c>
      <c r="GK945" s="200">
        <f>AY945*AY$2*IF($FC945="V",1,-1)*IF($Q945="Fixo",(DM945-INDEX('Curva Forward'!$C$5:$AN$13,MATCH(CONCATENATE(BD_COMERCIAL!$K945," ",BD_COMERCIAL!$L945),'Curva Forward'!$B$5:$B$13,0),MATCH(GK$4,'Curva Forward'!$C$4:$AN$4,0))),DM945)</f>
        <v>0</v>
      </c>
      <c r="GL945" s="200">
        <f>IF(EZ945="",0,CL945*CL$2*IF($FC945="V",1,-1)*IF($Q945="Fixo",(EZ945-INDEX('Curva Forward'!$C$5:$AN$13,MATCH(CONCATENATE(BD_COMERCIAL!$K945," ",BD_COMERCIAL!$L945),'Curva Forward'!$B$5:$B$13,0),MATCH(GL$4,'Curva Forward'!$C$4:$AN$4,0))),EZ945))</f>
        <v>0</v>
      </c>
      <c r="GM945" s="200">
        <f>IF(FA945="",0,CM945*CM$2*IF($FC945="V",1,-1)*IF($Q945="Fixo",(FA945-INDEX('Curva Forward'!$C$5:$AN$13,MATCH(CONCATENATE(BD_COMERCIAL!$K945," ",BD_COMERCIAL!$L945),'Curva Forward'!$B$5:$B$13,0),MATCH(GM$4,'Curva Forward'!$C$4:$AN$4,0))),FA945))</f>
        <v>0</v>
      </c>
      <c r="GN945" s="200">
        <f>IF(FB945="",0,CN945*CN$2*IF($FC945="V",1,-1)*IF($Q945="Fixo",(FB945-INDEX('Curva Forward'!$C$5:$AN$13,MATCH(CONCATENATE(BD_COMERCIAL!$K945," ",BD_COMERCIAL!$L945),'Curva Forward'!$B$5:$B$13,0),MATCH(GN$4,'Curva Forward'!$C$4:$AN$4,0))),FB945))</f>
        <v>0</v>
      </c>
      <c r="GO945" s="201">
        <f t="shared" ca="1" si="287"/>
        <v>0</v>
      </c>
      <c r="GP945" s="201">
        <f t="shared" ca="1" si="288"/>
        <v>0</v>
      </c>
    </row>
    <row r="946" spans="1:198" ht="15" customHeight="1" x14ac:dyDescent="0.25">
      <c r="A946" s="6"/>
      <c r="B946" s="7"/>
      <c r="C946" s="8"/>
      <c r="D946" s="9"/>
      <c r="E946" s="9"/>
      <c r="F946" s="113"/>
      <c r="G946" s="10"/>
      <c r="H946" s="113"/>
      <c r="I946" s="9"/>
      <c r="J946" s="166"/>
      <c r="K946" s="10"/>
      <c r="L946" s="84"/>
      <c r="M946" s="11"/>
      <c r="N946" s="12"/>
      <c r="O946" s="10"/>
      <c r="P946" s="84"/>
      <c r="Q946" s="84"/>
      <c r="R946" s="10"/>
      <c r="S946" s="14"/>
      <c r="T946" s="11"/>
      <c r="U946" s="12"/>
      <c r="V946" s="257" t="str">
        <f ca="1">IF(U946="","",
IF(U946="NA","",
IFERROR(VLOOKUP(EOMONTH(M946,-2)+1,IPCA!$A:$B,2,0),
VLOOKUP(EOMONTH(TODAY(),-2)+1,IPCA!$A:$B,2,0))/
VLOOKUP(EOMONTH(U946,-2)+1,IPCA!$A:$B,2,0)*
P946))</f>
        <v/>
      </c>
      <c r="W946" s="84"/>
      <c r="X946" s="13"/>
      <c r="Y946" s="166"/>
      <c r="AA946" s="108"/>
      <c r="AB946" s="15"/>
      <c r="AM946" s="6"/>
      <c r="AN946" s="15"/>
      <c r="AY946" s="6"/>
      <c r="AZ946" s="15"/>
      <c r="BK946" s="6"/>
      <c r="BL946" s="15"/>
      <c r="BW946" s="6"/>
      <c r="BX946" s="15"/>
      <c r="CI946" s="6"/>
      <c r="CJ946" s="16" t="str">
        <f t="shared" si="277"/>
        <v/>
      </c>
      <c r="CK946" s="16" t="str">
        <f t="shared" si="278"/>
        <v/>
      </c>
      <c r="CL946" s="16" t="str">
        <f t="shared" si="279"/>
        <v/>
      </c>
      <c r="CM946" s="16" t="str">
        <f t="shared" si="280"/>
        <v/>
      </c>
      <c r="CN946" s="16" t="str">
        <f t="shared" si="281"/>
        <v/>
      </c>
      <c r="CO946" s="18"/>
      <c r="CP946" s="15"/>
      <c r="DA946" s="6"/>
      <c r="DB946" s="15"/>
      <c r="DM946" s="6"/>
      <c r="DN946" s="15"/>
      <c r="DY946" s="6"/>
      <c r="DZ946" s="15"/>
      <c r="EK946" s="6"/>
      <c r="EL946" s="15"/>
      <c r="EW946" s="6"/>
      <c r="EX946" s="16" t="str">
        <f t="shared" si="289"/>
        <v/>
      </c>
      <c r="EY946" s="16" t="str">
        <f t="shared" si="290"/>
        <v/>
      </c>
      <c r="EZ946" s="16" t="str">
        <f t="shared" si="291"/>
        <v/>
      </c>
      <c r="FA946" s="16" t="str">
        <f t="shared" si="292"/>
        <v/>
      </c>
      <c r="FB946" s="160" t="str">
        <f t="shared" si="293"/>
        <v/>
      </c>
      <c r="FD946" s="20"/>
      <c r="FE946"/>
      <c r="FH946" s="284">
        <f t="shared" ca="1" si="282"/>
        <v>0</v>
      </c>
      <c r="FI946" s="208">
        <f t="shared" si="283"/>
        <v>0</v>
      </c>
      <c r="FK946">
        <f t="shared" si="284"/>
        <v>0</v>
      </c>
      <c r="FL946" s="201">
        <f t="shared" ca="1" si="285"/>
        <v>0</v>
      </c>
      <c r="FM946" s="201">
        <f t="shared" ca="1" si="286"/>
        <v>0</v>
      </c>
      <c r="FN946" s="200">
        <f>AB946*AB$2*IF($FC946="V",1,-1)*IF($Q946="Fixo",(CP946-INDEX('Curva Forward'!$C$5:$AN$13,MATCH(CONCATENATE(BD_COMERCIAL!$K946," ",BD_COMERCIAL!$L946),'Curva Forward'!$B$5:$B$13,0),MATCH(FN$4,'Curva Forward'!$C$4:$AN$4,0))),CP946)</f>
        <v>0</v>
      </c>
      <c r="FO946" s="200">
        <f>AC946*AC$2*IF($FC946="V",1,-1)*IF($Q946="Fixo",(CQ946-INDEX('Curva Forward'!$C$5:$AN$13,MATCH(CONCATENATE(BD_COMERCIAL!$K946," ",BD_COMERCIAL!$L946),'Curva Forward'!$B$5:$B$13,0),MATCH(FO$4,'Curva Forward'!$C$4:$AN$4,0))),CQ946)</f>
        <v>0</v>
      </c>
      <c r="FP946" s="200">
        <f>AD946*AD$2*IF($FC946="V",1,-1)*IF($Q946="Fixo",(CR946-INDEX('Curva Forward'!$C$5:$AN$13,MATCH(CONCATENATE(BD_COMERCIAL!$K946," ",BD_COMERCIAL!$L946),'Curva Forward'!$B$5:$B$13,0),MATCH(FP$4,'Curva Forward'!$C$4:$AN$4,0))),CR946)</f>
        <v>0</v>
      </c>
      <c r="FQ946" s="200">
        <f>AE946*AE$2*IF($FC946="V",1,-1)*IF($Q946="Fixo",(CS946-INDEX('Curva Forward'!$C$5:$AN$13,MATCH(CONCATENATE(BD_COMERCIAL!$K946," ",BD_COMERCIAL!$L946),'Curva Forward'!$B$5:$B$13,0),MATCH(FQ$4,'Curva Forward'!$C$4:$AN$4,0))),CS946)</f>
        <v>0</v>
      </c>
      <c r="FR946" s="200">
        <f>AF946*AF$2*IF($FC946="V",1,-1)*IF($Q946="Fixo",(CT946-INDEX('Curva Forward'!$C$5:$AN$13,MATCH(CONCATENATE(BD_COMERCIAL!$K946," ",BD_COMERCIAL!$L946),'Curva Forward'!$B$5:$B$13,0),MATCH(FR$4,'Curva Forward'!$C$4:$AN$4,0))),CT946)</f>
        <v>0</v>
      </c>
      <c r="FS946" s="200">
        <f>AG946*AG$2*IF($FC946="V",1,-1)*IF($Q946="Fixo",(CU946-INDEX('Curva Forward'!$C$5:$AN$13,MATCH(CONCATENATE(BD_COMERCIAL!$K946," ",BD_COMERCIAL!$L946),'Curva Forward'!$B$5:$B$13,0),MATCH(FS$4,'Curva Forward'!$C$4:$AN$4,0))),CU946)</f>
        <v>0</v>
      </c>
      <c r="FT946" s="200">
        <f>AH946*AH$2*IF($FC946="V",1,-1)*IF($Q946="Fixo",(CV946-INDEX('Curva Forward'!$C$5:$AN$13,MATCH(CONCATENATE(BD_COMERCIAL!$K946," ",BD_COMERCIAL!$L946),'Curva Forward'!$B$5:$B$13,0),MATCH(FT$4,'Curva Forward'!$C$4:$AN$4,0))),CV946)</f>
        <v>0</v>
      </c>
      <c r="FU946" s="200">
        <f>AI946*AI$2*IF($FC946="V",1,-1)*IF($Q946="Fixo",(CW946-INDEX('Curva Forward'!$C$5:$AN$13,MATCH(CONCATENATE(BD_COMERCIAL!$K946," ",BD_COMERCIAL!$L946),'Curva Forward'!$B$5:$B$13,0),MATCH(FU$4,'Curva Forward'!$C$4:$AN$4,0))),CW946)</f>
        <v>0</v>
      </c>
      <c r="FV946" s="200">
        <f>AJ946*AJ$2*IF($FC946="V",1,-1)*IF($Q946="Fixo",(CX946-INDEX('Curva Forward'!$C$5:$AN$13,MATCH(CONCATENATE(BD_COMERCIAL!$K946," ",BD_COMERCIAL!$L946),'Curva Forward'!$B$5:$B$13,0),MATCH(FV$4,'Curva Forward'!$C$4:$AN$4,0))),CX946)</f>
        <v>0</v>
      </c>
      <c r="FW946" s="200">
        <f>AK946*AK$2*IF($FC946="V",1,-1)*IF($Q946="Fixo",(CY946-INDEX('Curva Forward'!$C$5:$AN$13,MATCH(CONCATENATE(BD_COMERCIAL!$K946," ",BD_COMERCIAL!$L946),'Curva Forward'!$B$5:$B$13,0),MATCH(FW$4,'Curva Forward'!$C$4:$AN$4,0))),CY946)</f>
        <v>0</v>
      </c>
      <c r="FX946" s="200">
        <f>AL946*AL$2*IF($FC946="V",1,-1)*IF($Q946="Fixo",(CZ946-INDEX('Curva Forward'!$C$5:$AN$13,MATCH(CONCATENATE(BD_COMERCIAL!$K946," ",BD_COMERCIAL!$L946),'Curva Forward'!$B$5:$B$13,0),MATCH(FX$4,'Curva Forward'!$C$4:$AN$4,0))),CZ946)</f>
        <v>0</v>
      </c>
      <c r="FY946" s="200">
        <f>AM946*AM$2*IF($FC946="V",1,-1)*IF($Q946="Fixo",(DA946-INDEX('Curva Forward'!$C$5:$AN$13,MATCH(CONCATENATE(BD_COMERCIAL!$K946," ",BD_COMERCIAL!$L946),'Curva Forward'!$B$5:$B$13,0),MATCH(FY$4,'Curva Forward'!$C$4:$AN$4,0))),DA946)</f>
        <v>0</v>
      </c>
      <c r="FZ946" s="200">
        <f>AN946*AN$2*IF($FC946="V",1,-1)*IF($Q946="Fixo",(DB946-INDEX('Curva Forward'!$C$5:$AN$13,MATCH(CONCATENATE(BD_COMERCIAL!$K946," ",BD_COMERCIAL!$L946),'Curva Forward'!$B$5:$B$13,0),MATCH(FZ$4,'Curva Forward'!$C$4:$AN$4,0))),DB946)</f>
        <v>0</v>
      </c>
      <c r="GA946" s="200">
        <f>AO946*AO$2*IF($FC946="V",1,-1)*IF($Q946="Fixo",(DC946-INDEX('Curva Forward'!$C$5:$AN$13,MATCH(CONCATENATE(BD_COMERCIAL!$K946," ",BD_COMERCIAL!$L946),'Curva Forward'!$B$5:$B$13,0),MATCH(GA$4,'Curva Forward'!$C$4:$AN$4,0))),DC946)</f>
        <v>0</v>
      </c>
      <c r="GB946" s="200">
        <f>AP946*AP$2*IF($FC946="V",1,-1)*IF($Q946="Fixo",(DD946-INDEX('Curva Forward'!$C$5:$AN$13,MATCH(CONCATENATE(BD_COMERCIAL!$K946," ",BD_COMERCIAL!$L946),'Curva Forward'!$B$5:$B$13,0),MATCH(GB$4,'Curva Forward'!$C$4:$AN$4,0))),DD946)</f>
        <v>0</v>
      </c>
      <c r="GC946" s="200">
        <f>AQ946*AQ$2*IF($FC946="V",1,-1)*IF($Q946="Fixo",(DE946-INDEX('Curva Forward'!$C$5:$AN$13,MATCH(CONCATENATE(BD_COMERCIAL!$K946," ",BD_COMERCIAL!$L946),'Curva Forward'!$B$5:$B$13,0),MATCH(GC$4,'Curva Forward'!$C$4:$AN$4,0))),DE946)</f>
        <v>0</v>
      </c>
      <c r="GD946" s="200">
        <f>AR946*AR$2*IF($FC946="V",1,-1)*IF($Q946="Fixo",(DF946-INDEX('Curva Forward'!$C$5:$AN$13,MATCH(CONCATENATE(BD_COMERCIAL!$K946," ",BD_COMERCIAL!$L946),'Curva Forward'!$B$5:$B$13,0),MATCH(GD$4,'Curva Forward'!$C$4:$AN$4,0))),DF946)</f>
        <v>0</v>
      </c>
      <c r="GE946" s="200">
        <f>AS946*AS$2*IF($FC946="V",1,-1)*IF($Q946="Fixo",(DG946-INDEX('Curva Forward'!$C$5:$AN$13,MATCH(CONCATENATE(BD_COMERCIAL!$K946," ",BD_COMERCIAL!$L946),'Curva Forward'!$B$5:$B$13,0),MATCH(GE$4,'Curva Forward'!$C$4:$AN$4,0))),DG946)</f>
        <v>0</v>
      </c>
      <c r="GF946" s="200">
        <f>AT946*AT$2*IF($FC946="V",1,-1)*IF($Q946="Fixo",(DH946-INDEX('Curva Forward'!$C$5:$AN$13,MATCH(CONCATENATE(BD_COMERCIAL!$K946," ",BD_COMERCIAL!$L946),'Curva Forward'!$B$5:$B$13,0),MATCH(GF$4,'Curva Forward'!$C$4:$AN$4,0))),DH946)</f>
        <v>0</v>
      </c>
      <c r="GG946" s="200">
        <f>AU946*AU$2*IF($FC946="V",1,-1)*IF($Q946="Fixo",(DI946-INDEX('Curva Forward'!$C$5:$AN$13,MATCH(CONCATENATE(BD_COMERCIAL!$K946," ",BD_COMERCIAL!$L946),'Curva Forward'!$B$5:$B$13,0),MATCH(GG$4,'Curva Forward'!$C$4:$AN$4,0))),DI946)</f>
        <v>0</v>
      </c>
      <c r="GH946" s="200">
        <f>AV946*AV$2*IF($FC946="V",1,-1)*IF($Q946="Fixo",(DJ946-INDEX('Curva Forward'!$C$5:$AN$13,MATCH(CONCATENATE(BD_COMERCIAL!$K946," ",BD_COMERCIAL!$L946),'Curva Forward'!$B$5:$B$13,0),MATCH(GH$4,'Curva Forward'!$C$4:$AN$4,0))),DJ946)</f>
        <v>0</v>
      </c>
      <c r="GI946" s="200">
        <f>AW946*AW$2*IF($FC946="V",1,-1)*IF($Q946="Fixo",(DK946-INDEX('Curva Forward'!$C$5:$AN$13,MATCH(CONCATENATE(BD_COMERCIAL!$K946," ",BD_COMERCIAL!$L946),'Curva Forward'!$B$5:$B$13,0),MATCH(GI$4,'Curva Forward'!$C$4:$AN$4,0))),DK946)</f>
        <v>0</v>
      </c>
      <c r="GJ946" s="200">
        <f>AX946*AX$2*IF($FC946="V",1,-1)*IF($Q946="Fixo",(DL946-INDEX('Curva Forward'!$C$5:$AN$13,MATCH(CONCATENATE(BD_COMERCIAL!$K946," ",BD_COMERCIAL!$L946),'Curva Forward'!$B$5:$B$13,0),MATCH(GJ$4,'Curva Forward'!$C$4:$AN$4,0))),DL946)</f>
        <v>0</v>
      </c>
      <c r="GK946" s="200">
        <f>AY946*AY$2*IF($FC946="V",1,-1)*IF($Q946="Fixo",(DM946-INDEX('Curva Forward'!$C$5:$AN$13,MATCH(CONCATENATE(BD_COMERCIAL!$K946," ",BD_COMERCIAL!$L946),'Curva Forward'!$B$5:$B$13,0),MATCH(GK$4,'Curva Forward'!$C$4:$AN$4,0))),DM946)</f>
        <v>0</v>
      </c>
      <c r="GL946" s="200">
        <f>IF(EZ946="",0,CL946*CL$2*IF($FC946="V",1,-1)*IF($Q946="Fixo",(EZ946-INDEX('Curva Forward'!$C$5:$AN$13,MATCH(CONCATENATE(BD_COMERCIAL!$K946," ",BD_COMERCIAL!$L946),'Curva Forward'!$B$5:$B$13,0),MATCH(GL$4,'Curva Forward'!$C$4:$AN$4,0))),EZ946))</f>
        <v>0</v>
      </c>
      <c r="GM946" s="200">
        <f>IF(FA946="",0,CM946*CM$2*IF($FC946="V",1,-1)*IF($Q946="Fixo",(FA946-INDEX('Curva Forward'!$C$5:$AN$13,MATCH(CONCATENATE(BD_COMERCIAL!$K946," ",BD_COMERCIAL!$L946),'Curva Forward'!$B$5:$B$13,0),MATCH(GM$4,'Curva Forward'!$C$4:$AN$4,0))),FA946))</f>
        <v>0</v>
      </c>
      <c r="GN946" s="200">
        <f>IF(FB946="",0,CN946*CN$2*IF($FC946="V",1,-1)*IF($Q946="Fixo",(FB946-INDEX('Curva Forward'!$C$5:$AN$13,MATCH(CONCATENATE(BD_COMERCIAL!$K946," ",BD_COMERCIAL!$L946),'Curva Forward'!$B$5:$B$13,0),MATCH(GN$4,'Curva Forward'!$C$4:$AN$4,0))),FB946))</f>
        <v>0</v>
      </c>
      <c r="GO946" s="201">
        <f t="shared" ca="1" si="287"/>
        <v>0</v>
      </c>
      <c r="GP946" s="201">
        <f t="shared" ca="1" si="288"/>
        <v>0</v>
      </c>
    </row>
    <row r="947" spans="1:198" ht="15" customHeight="1" x14ac:dyDescent="0.25">
      <c r="A947" s="6"/>
      <c r="B947" s="7"/>
      <c r="C947" s="8"/>
      <c r="D947" s="9"/>
      <c r="E947" s="9"/>
      <c r="F947" s="113"/>
      <c r="G947" s="10"/>
      <c r="H947" s="113"/>
      <c r="I947" s="9"/>
      <c r="J947" s="166"/>
      <c r="K947" s="10"/>
      <c r="L947" s="84"/>
      <c r="M947" s="11"/>
      <c r="N947" s="12"/>
      <c r="O947" s="10"/>
      <c r="P947" s="84"/>
      <c r="Q947" s="84"/>
      <c r="R947" s="10"/>
      <c r="S947" s="14"/>
      <c r="T947" s="11"/>
      <c r="U947" s="12"/>
      <c r="V947" s="257" t="str">
        <f ca="1">IF(U947="","",
IF(U947="NA","",
IFERROR(VLOOKUP(EOMONTH(M947,-2)+1,IPCA!$A:$B,2,0),
VLOOKUP(EOMONTH(TODAY(),-2)+1,IPCA!$A:$B,2,0))/
VLOOKUP(EOMONTH(U947,-2)+1,IPCA!$A:$B,2,0)*
P947))</f>
        <v/>
      </c>
      <c r="W947" s="84"/>
      <c r="X947" s="13"/>
      <c r="Y947" s="166"/>
      <c r="AA947" s="108"/>
      <c r="AB947" s="15"/>
      <c r="AM947" s="6"/>
      <c r="AN947" s="15"/>
      <c r="AY947" s="6"/>
      <c r="AZ947" s="15"/>
      <c r="BK947" s="6"/>
      <c r="BL947" s="15"/>
      <c r="BW947" s="6"/>
      <c r="BX947" s="15"/>
      <c r="CI947" s="6"/>
      <c r="CJ947" s="16" t="str">
        <f t="shared" si="277"/>
        <v/>
      </c>
      <c r="CK947" s="16" t="str">
        <f t="shared" si="278"/>
        <v/>
      </c>
      <c r="CL947" s="16" t="str">
        <f t="shared" si="279"/>
        <v/>
      </c>
      <c r="CM947" s="16" t="str">
        <f t="shared" si="280"/>
        <v/>
      </c>
      <c r="CN947" s="16" t="str">
        <f t="shared" si="281"/>
        <v/>
      </c>
      <c r="CO947" s="18"/>
      <c r="CP947" s="15"/>
      <c r="DA947" s="6"/>
      <c r="DB947" s="15"/>
      <c r="DM947" s="6"/>
      <c r="DN947" s="15"/>
      <c r="DY947" s="6"/>
      <c r="DZ947" s="15"/>
      <c r="EK947" s="6"/>
      <c r="EL947" s="15"/>
      <c r="EW947" s="6"/>
      <c r="EX947" s="16" t="str">
        <f t="shared" si="289"/>
        <v/>
      </c>
      <c r="EY947" s="16" t="str">
        <f t="shared" si="290"/>
        <v/>
      </c>
      <c r="EZ947" s="16" t="str">
        <f t="shared" si="291"/>
        <v/>
      </c>
      <c r="FA947" s="16" t="str">
        <f t="shared" si="292"/>
        <v/>
      </c>
      <c r="FB947" s="160" t="str">
        <f t="shared" si="293"/>
        <v/>
      </c>
      <c r="FD947" s="20"/>
      <c r="FE947"/>
      <c r="FH947" s="284">
        <f t="shared" ca="1" si="282"/>
        <v>0</v>
      </c>
      <c r="FI947" s="208">
        <f t="shared" si="283"/>
        <v>0</v>
      </c>
      <c r="FK947">
        <f t="shared" si="284"/>
        <v>0</v>
      </c>
      <c r="FL947" s="201">
        <f t="shared" ca="1" si="285"/>
        <v>0</v>
      </c>
      <c r="FM947" s="201">
        <f t="shared" ca="1" si="286"/>
        <v>0</v>
      </c>
      <c r="FN947" s="200">
        <f>AB947*AB$2*IF($FC947="V",1,-1)*IF($Q947="Fixo",(CP947-INDEX('Curva Forward'!$C$5:$AN$13,MATCH(CONCATENATE(BD_COMERCIAL!$K947," ",BD_COMERCIAL!$L947),'Curva Forward'!$B$5:$B$13,0),MATCH(FN$4,'Curva Forward'!$C$4:$AN$4,0))),CP947)</f>
        <v>0</v>
      </c>
      <c r="FO947" s="200">
        <f>AC947*AC$2*IF($FC947="V",1,-1)*IF($Q947="Fixo",(CQ947-INDEX('Curva Forward'!$C$5:$AN$13,MATCH(CONCATENATE(BD_COMERCIAL!$K947," ",BD_COMERCIAL!$L947),'Curva Forward'!$B$5:$B$13,0),MATCH(FO$4,'Curva Forward'!$C$4:$AN$4,0))),CQ947)</f>
        <v>0</v>
      </c>
      <c r="FP947" s="200">
        <f>AD947*AD$2*IF($FC947="V",1,-1)*IF($Q947="Fixo",(CR947-INDEX('Curva Forward'!$C$5:$AN$13,MATCH(CONCATENATE(BD_COMERCIAL!$K947," ",BD_COMERCIAL!$L947),'Curva Forward'!$B$5:$B$13,0),MATCH(FP$4,'Curva Forward'!$C$4:$AN$4,0))),CR947)</f>
        <v>0</v>
      </c>
      <c r="FQ947" s="200">
        <f>AE947*AE$2*IF($FC947="V",1,-1)*IF($Q947="Fixo",(CS947-INDEX('Curva Forward'!$C$5:$AN$13,MATCH(CONCATENATE(BD_COMERCIAL!$K947," ",BD_COMERCIAL!$L947),'Curva Forward'!$B$5:$B$13,0),MATCH(FQ$4,'Curva Forward'!$C$4:$AN$4,0))),CS947)</f>
        <v>0</v>
      </c>
      <c r="FR947" s="200">
        <f>AF947*AF$2*IF($FC947="V",1,-1)*IF($Q947="Fixo",(CT947-INDEX('Curva Forward'!$C$5:$AN$13,MATCH(CONCATENATE(BD_COMERCIAL!$K947," ",BD_COMERCIAL!$L947),'Curva Forward'!$B$5:$B$13,0),MATCH(FR$4,'Curva Forward'!$C$4:$AN$4,0))),CT947)</f>
        <v>0</v>
      </c>
      <c r="FS947" s="200">
        <f>AG947*AG$2*IF($FC947="V",1,-1)*IF($Q947="Fixo",(CU947-INDEX('Curva Forward'!$C$5:$AN$13,MATCH(CONCATENATE(BD_COMERCIAL!$K947," ",BD_COMERCIAL!$L947),'Curva Forward'!$B$5:$B$13,0),MATCH(FS$4,'Curva Forward'!$C$4:$AN$4,0))),CU947)</f>
        <v>0</v>
      </c>
      <c r="FT947" s="200">
        <f>AH947*AH$2*IF($FC947="V",1,-1)*IF($Q947="Fixo",(CV947-INDEX('Curva Forward'!$C$5:$AN$13,MATCH(CONCATENATE(BD_COMERCIAL!$K947," ",BD_COMERCIAL!$L947),'Curva Forward'!$B$5:$B$13,0),MATCH(FT$4,'Curva Forward'!$C$4:$AN$4,0))),CV947)</f>
        <v>0</v>
      </c>
      <c r="FU947" s="200">
        <f>AI947*AI$2*IF($FC947="V",1,-1)*IF($Q947="Fixo",(CW947-INDEX('Curva Forward'!$C$5:$AN$13,MATCH(CONCATENATE(BD_COMERCIAL!$K947," ",BD_COMERCIAL!$L947),'Curva Forward'!$B$5:$B$13,0),MATCH(FU$4,'Curva Forward'!$C$4:$AN$4,0))),CW947)</f>
        <v>0</v>
      </c>
      <c r="FV947" s="200">
        <f>AJ947*AJ$2*IF($FC947="V",1,-1)*IF($Q947="Fixo",(CX947-INDEX('Curva Forward'!$C$5:$AN$13,MATCH(CONCATENATE(BD_COMERCIAL!$K947," ",BD_COMERCIAL!$L947),'Curva Forward'!$B$5:$B$13,0),MATCH(FV$4,'Curva Forward'!$C$4:$AN$4,0))),CX947)</f>
        <v>0</v>
      </c>
      <c r="FW947" s="200">
        <f>AK947*AK$2*IF($FC947="V",1,-1)*IF($Q947="Fixo",(CY947-INDEX('Curva Forward'!$C$5:$AN$13,MATCH(CONCATENATE(BD_COMERCIAL!$K947," ",BD_COMERCIAL!$L947),'Curva Forward'!$B$5:$B$13,0),MATCH(FW$4,'Curva Forward'!$C$4:$AN$4,0))),CY947)</f>
        <v>0</v>
      </c>
      <c r="FX947" s="200">
        <f>AL947*AL$2*IF($FC947="V",1,-1)*IF($Q947="Fixo",(CZ947-INDEX('Curva Forward'!$C$5:$AN$13,MATCH(CONCATENATE(BD_COMERCIAL!$K947," ",BD_COMERCIAL!$L947),'Curva Forward'!$B$5:$B$13,0),MATCH(FX$4,'Curva Forward'!$C$4:$AN$4,0))),CZ947)</f>
        <v>0</v>
      </c>
      <c r="FY947" s="200">
        <f>AM947*AM$2*IF($FC947="V",1,-1)*IF($Q947="Fixo",(DA947-INDEX('Curva Forward'!$C$5:$AN$13,MATCH(CONCATENATE(BD_COMERCIAL!$K947," ",BD_COMERCIAL!$L947),'Curva Forward'!$B$5:$B$13,0),MATCH(FY$4,'Curva Forward'!$C$4:$AN$4,0))),DA947)</f>
        <v>0</v>
      </c>
      <c r="FZ947" s="200">
        <f>AN947*AN$2*IF($FC947="V",1,-1)*IF($Q947="Fixo",(DB947-INDEX('Curva Forward'!$C$5:$AN$13,MATCH(CONCATENATE(BD_COMERCIAL!$K947," ",BD_COMERCIAL!$L947),'Curva Forward'!$B$5:$B$13,0),MATCH(FZ$4,'Curva Forward'!$C$4:$AN$4,0))),DB947)</f>
        <v>0</v>
      </c>
      <c r="GA947" s="200">
        <f>AO947*AO$2*IF($FC947="V",1,-1)*IF($Q947="Fixo",(DC947-INDEX('Curva Forward'!$C$5:$AN$13,MATCH(CONCATENATE(BD_COMERCIAL!$K947," ",BD_COMERCIAL!$L947),'Curva Forward'!$B$5:$B$13,0),MATCH(GA$4,'Curva Forward'!$C$4:$AN$4,0))),DC947)</f>
        <v>0</v>
      </c>
      <c r="GB947" s="200">
        <f>AP947*AP$2*IF($FC947="V",1,-1)*IF($Q947="Fixo",(DD947-INDEX('Curva Forward'!$C$5:$AN$13,MATCH(CONCATENATE(BD_COMERCIAL!$K947," ",BD_COMERCIAL!$L947),'Curva Forward'!$B$5:$B$13,0),MATCH(GB$4,'Curva Forward'!$C$4:$AN$4,0))),DD947)</f>
        <v>0</v>
      </c>
      <c r="GC947" s="200">
        <f>AQ947*AQ$2*IF($FC947="V",1,-1)*IF($Q947="Fixo",(DE947-INDEX('Curva Forward'!$C$5:$AN$13,MATCH(CONCATENATE(BD_COMERCIAL!$K947," ",BD_COMERCIAL!$L947),'Curva Forward'!$B$5:$B$13,0),MATCH(GC$4,'Curva Forward'!$C$4:$AN$4,0))),DE947)</f>
        <v>0</v>
      </c>
      <c r="GD947" s="200">
        <f>AR947*AR$2*IF($FC947="V",1,-1)*IF($Q947="Fixo",(DF947-INDEX('Curva Forward'!$C$5:$AN$13,MATCH(CONCATENATE(BD_COMERCIAL!$K947," ",BD_COMERCIAL!$L947),'Curva Forward'!$B$5:$B$13,0),MATCH(GD$4,'Curva Forward'!$C$4:$AN$4,0))),DF947)</f>
        <v>0</v>
      </c>
      <c r="GE947" s="200">
        <f>AS947*AS$2*IF($FC947="V",1,-1)*IF($Q947="Fixo",(DG947-INDEX('Curva Forward'!$C$5:$AN$13,MATCH(CONCATENATE(BD_COMERCIAL!$K947," ",BD_COMERCIAL!$L947),'Curva Forward'!$B$5:$B$13,0),MATCH(GE$4,'Curva Forward'!$C$4:$AN$4,0))),DG947)</f>
        <v>0</v>
      </c>
      <c r="GF947" s="200">
        <f>AT947*AT$2*IF($FC947="V",1,-1)*IF($Q947="Fixo",(DH947-INDEX('Curva Forward'!$C$5:$AN$13,MATCH(CONCATENATE(BD_COMERCIAL!$K947," ",BD_COMERCIAL!$L947),'Curva Forward'!$B$5:$B$13,0),MATCH(GF$4,'Curva Forward'!$C$4:$AN$4,0))),DH947)</f>
        <v>0</v>
      </c>
      <c r="GG947" s="200">
        <f>AU947*AU$2*IF($FC947="V",1,-1)*IF($Q947="Fixo",(DI947-INDEX('Curva Forward'!$C$5:$AN$13,MATCH(CONCATENATE(BD_COMERCIAL!$K947," ",BD_COMERCIAL!$L947),'Curva Forward'!$B$5:$B$13,0),MATCH(GG$4,'Curva Forward'!$C$4:$AN$4,0))),DI947)</f>
        <v>0</v>
      </c>
      <c r="GH947" s="200">
        <f>AV947*AV$2*IF($FC947="V",1,-1)*IF($Q947="Fixo",(DJ947-INDEX('Curva Forward'!$C$5:$AN$13,MATCH(CONCATENATE(BD_COMERCIAL!$K947," ",BD_COMERCIAL!$L947),'Curva Forward'!$B$5:$B$13,0),MATCH(GH$4,'Curva Forward'!$C$4:$AN$4,0))),DJ947)</f>
        <v>0</v>
      </c>
      <c r="GI947" s="200">
        <f>AW947*AW$2*IF($FC947="V",1,-1)*IF($Q947="Fixo",(DK947-INDEX('Curva Forward'!$C$5:$AN$13,MATCH(CONCATENATE(BD_COMERCIAL!$K947," ",BD_COMERCIAL!$L947),'Curva Forward'!$B$5:$B$13,0),MATCH(GI$4,'Curva Forward'!$C$4:$AN$4,0))),DK947)</f>
        <v>0</v>
      </c>
      <c r="GJ947" s="200">
        <f>AX947*AX$2*IF($FC947="V",1,-1)*IF($Q947="Fixo",(DL947-INDEX('Curva Forward'!$C$5:$AN$13,MATCH(CONCATENATE(BD_COMERCIAL!$K947," ",BD_COMERCIAL!$L947),'Curva Forward'!$B$5:$B$13,0),MATCH(GJ$4,'Curva Forward'!$C$4:$AN$4,0))),DL947)</f>
        <v>0</v>
      </c>
      <c r="GK947" s="200">
        <f>AY947*AY$2*IF($FC947="V",1,-1)*IF($Q947="Fixo",(DM947-INDEX('Curva Forward'!$C$5:$AN$13,MATCH(CONCATENATE(BD_COMERCIAL!$K947," ",BD_COMERCIAL!$L947),'Curva Forward'!$B$5:$B$13,0),MATCH(GK$4,'Curva Forward'!$C$4:$AN$4,0))),DM947)</f>
        <v>0</v>
      </c>
      <c r="GL947" s="200">
        <f>IF(EZ947="",0,CL947*CL$2*IF($FC947="V",1,-1)*IF($Q947="Fixo",(EZ947-INDEX('Curva Forward'!$C$5:$AN$13,MATCH(CONCATENATE(BD_COMERCIAL!$K947," ",BD_COMERCIAL!$L947),'Curva Forward'!$B$5:$B$13,0),MATCH(GL$4,'Curva Forward'!$C$4:$AN$4,0))),EZ947))</f>
        <v>0</v>
      </c>
      <c r="GM947" s="200">
        <f>IF(FA947="",0,CM947*CM$2*IF($FC947="V",1,-1)*IF($Q947="Fixo",(FA947-INDEX('Curva Forward'!$C$5:$AN$13,MATCH(CONCATENATE(BD_COMERCIAL!$K947," ",BD_COMERCIAL!$L947),'Curva Forward'!$B$5:$B$13,0),MATCH(GM$4,'Curva Forward'!$C$4:$AN$4,0))),FA947))</f>
        <v>0</v>
      </c>
      <c r="GN947" s="200">
        <f>IF(FB947="",0,CN947*CN$2*IF($FC947="V",1,-1)*IF($Q947="Fixo",(FB947-INDEX('Curva Forward'!$C$5:$AN$13,MATCH(CONCATENATE(BD_COMERCIAL!$K947," ",BD_COMERCIAL!$L947),'Curva Forward'!$B$5:$B$13,0),MATCH(GN$4,'Curva Forward'!$C$4:$AN$4,0))),FB947))</f>
        <v>0</v>
      </c>
      <c r="GO947" s="201">
        <f t="shared" ca="1" si="287"/>
        <v>0</v>
      </c>
      <c r="GP947" s="201">
        <f t="shared" ca="1" si="288"/>
        <v>0</v>
      </c>
    </row>
    <row r="948" spans="1:198" ht="15" customHeight="1" x14ac:dyDescent="0.25">
      <c r="A948" s="6"/>
      <c r="B948" s="7"/>
      <c r="C948" s="8"/>
      <c r="D948" s="9"/>
      <c r="E948" s="9"/>
      <c r="F948" s="113"/>
      <c r="G948" s="10"/>
      <c r="H948" s="113"/>
      <c r="I948" s="9"/>
      <c r="J948" s="166"/>
      <c r="K948" s="10"/>
      <c r="L948" s="84"/>
      <c r="M948" s="11"/>
      <c r="N948" s="12"/>
      <c r="O948" s="10"/>
      <c r="P948" s="84"/>
      <c r="Q948" s="84"/>
      <c r="R948" s="10"/>
      <c r="S948" s="14"/>
      <c r="T948" s="11"/>
      <c r="U948" s="12"/>
      <c r="V948" s="257" t="str">
        <f ca="1">IF(U948="","",
IF(U948="NA","",
IFERROR(VLOOKUP(EOMONTH(M948,-2)+1,IPCA!$A:$B,2,0),
VLOOKUP(EOMONTH(TODAY(),-2)+1,IPCA!$A:$B,2,0))/
VLOOKUP(EOMONTH(U948,-2)+1,IPCA!$A:$B,2,0)*
P948))</f>
        <v/>
      </c>
      <c r="W948" s="84"/>
      <c r="X948" s="13"/>
      <c r="Y948" s="166"/>
      <c r="AA948" s="108"/>
      <c r="AB948" s="15"/>
      <c r="AM948" s="6"/>
      <c r="AN948" s="15"/>
      <c r="AY948" s="6"/>
      <c r="AZ948" s="15"/>
      <c r="BK948" s="6"/>
      <c r="BL948" s="15"/>
      <c r="BW948" s="6"/>
      <c r="BX948" s="15"/>
      <c r="CI948" s="6"/>
      <c r="CJ948" s="16" t="str">
        <f t="shared" si="277"/>
        <v/>
      </c>
      <c r="CK948" s="16" t="str">
        <f t="shared" si="278"/>
        <v/>
      </c>
      <c r="CL948" s="16" t="str">
        <f t="shared" si="279"/>
        <v/>
      </c>
      <c r="CM948" s="16" t="str">
        <f t="shared" si="280"/>
        <v/>
      </c>
      <c r="CN948" s="16" t="str">
        <f t="shared" si="281"/>
        <v/>
      </c>
      <c r="CO948" s="18"/>
      <c r="CP948" s="15"/>
      <c r="DA948" s="6"/>
      <c r="DB948" s="15"/>
      <c r="DM948" s="6"/>
      <c r="DN948" s="15"/>
      <c r="DY948" s="6"/>
      <c r="DZ948" s="15"/>
      <c r="EK948" s="6"/>
      <c r="EL948" s="15"/>
      <c r="EW948" s="6"/>
      <c r="EX948" s="16" t="str">
        <f t="shared" si="289"/>
        <v/>
      </c>
      <c r="EY948" s="16" t="str">
        <f t="shared" si="290"/>
        <v/>
      </c>
      <c r="EZ948" s="16" t="str">
        <f t="shared" si="291"/>
        <v/>
      </c>
      <c r="FA948" s="16" t="str">
        <f t="shared" si="292"/>
        <v/>
      </c>
      <c r="FB948" s="160" t="str">
        <f t="shared" si="293"/>
        <v/>
      </c>
      <c r="FD948" s="20"/>
      <c r="FE948"/>
      <c r="FH948" s="284">
        <f t="shared" ca="1" si="282"/>
        <v>0</v>
      </c>
      <c r="FI948" s="208">
        <f t="shared" si="283"/>
        <v>0</v>
      </c>
      <c r="FK948">
        <f t="shared" si="284"/>
        <v>0</v>
      </c>
      <c r="FL948" s="201">
        <f t="shared" ca="1" si="285"/>
        <v>0</v>
      </c>
      <c r="FM948" s="201">
        <f t="shared" ca="1" si="286"/>
        <v>0</v>
      </c>
      <c r="FN948" s="200">
        <f>AB948*AB$2*IF($FC948="V",1,-1)*IF($Q948="Fixo",(CP948-INDEX('Curva Forward'!$C$5:$AN$13,MATCH(CONCATENATE(BD_COMERCIAL!$K948," ",BD_COMERCIAL!$L948),'Curva Forward'!$B$5:$B$13,0),MATCH(FN$4,'Curva Forward'!$C$4:$AN$4,0))),CP948)</f>
        <v>0</v>
      </c>
      <c r="FO948" s="200">
        <f>AC948*AC$2*IF($FC948="V",1,-1)*IF($Q948="Fixo",(CQ948-INDEX('Curva Forward'!$C$5:$AN$13,MATCH(CONCATENATE(BD_COMERCIAL!$K948," ",BD_COMERCIAL!$L948),'Curva Forward'!$B$5:$B$13,0),MATCH(FO$4,'Curva Forward'!$C$4:$AN$4,0))),CQ948)</f>
        <v>0</v>
      </c>
      <c r="FP948" s="200">
        <f>AD948*AD$2*IF($FC948="V",1,-1)*IF($Q948="Fixo",(CR948-INDEX('Curva Forward'!$C$5:$AN$13,MATCH(CONCATENATE(BD_COMERCIAL!$K948," ",BD_COMERCIAL!$L948),'Curva Forward'!$B$5:$B$13,0),MATCH(FP$4,'Curva Forward'!$C$4:$AN$4,0))),CR948)</f>
        <v>0</v>
      </c>
      <c r="FQ948" s="200">
        <f>AE948*AE$2*IF($FC948="V",1,-1)*IF($Q948="Fixo",(CS948-INDEX('Curva Forward'!$C$5:$AN$13,MATCH(CONCATENATE(BD_COMERCIAL!$K948," ",BD_COMERCIAL!$L948),'Curva Forward'!$B$5:$B$13,0),MATCH(FQ$4,'Curva Forward'!$C$4:$AN$4,0))),CS948)</f>
        <v>0</v>
      </c>
      <c r="FR948" s="200">
        <f>AF948*AF$2*IF($FC948="V",1,-1)*IF($Q948="Fixo",(CT948-INDEX('Curva Forward'!$C$5:$AN$13,MATCH(CONCATENATE(BD_COMERCIAL!$K948," ",BD_COMERCIAL!$L948),'Curva Forward'!$B$5:$B$13,0),MATCH(FR$4,'Curva Forward'!$C$4:$AN$4,0))),CT948)</f>
        <v>0</v>
      </c>
      <c r="FS948" s="200">
        <f>AG948*AG$2*IF($FC948="V",1,-1)*IF($Q948="Fixo",(CU948-INDEX('Curva Forward'!$C$5:$AN$13,MATCH(CONCATENATE(BD_COMERCIAL!$K948," ",BD_COMERCIAL!$L948),'Curva Forward'!$B$5:$B$13,0),MATCH(FS$4,'Curva Forward'!$C$4:$AN$4,0))),CU948)</f>
        <v>0</v>
      </c>
      <c r="FT948" s="200">
        <f>AH948*AH$2*IF($FC948="V",1,-1)*IF($Q948="Fixo",(CV948-INDEX('Curva Forward'!$C$5:$AN$13,MATCH(CONCATENATE(BD_COMERCIAL!$K948," ",BD_COMERCIAL!$L948),'Curva Forward'!$B$5:$B$13,0),MATCH(FT$4,'Curva Forward'!$C$4:$AN$4,0))),CV948)</f>
        <v>0</v>
      </c>
      <c r="FU948" s="200">
        <f>AI948*AI$2*IF($FC948="V",1,-1)*IF($Q948="Fixo",(CW948-INDEX('Curva Forward'!$C$5:$AN$13,MATCH(CONCATENATE(BD_COMERCIAL!$K948," ",BD_COMERCIAL!$L948),'Curva Forward'!$B$5:$B$13,0),MATCH(FU$4,'Curva Forward'!$C$4:$AN$4,0))),CW948)</f>
        <v>0</v>
      </c>
      <c r="FV948" s="200">
        <f>AJ948*AJ$2*IF($FC948="V",1,-1)*IF($Q948="Fixo",(CX948-INDEX('Curva Forward'!$C$5:$AN$13,MATCH(CONCATENATE(BD_COMERCIAL!$K948," ",BD_COMERCIAL!$L948),'Curva Forward'!$B$5:$B$13,0),MATCH(FV$4,'Curva Forward'!$C$4:$AN$4,0))),CX948)</f>
        <v>0</v>
      </c>
      <c r="FW948" s="200">
        <f>AK948*AK$2*IF($FC948="V",1,-1)*IF($Q948="Fixo",(CY948-INDEX('Curva Forward'!$C$5:$AN$13,MATCH(CONCATENATE(BD_COMERCIAL!$K948," ",BD_COMERCIAL!$L948),'Curva Forward'!$B$5:$B$13,0),MATCH(FW$4,'Curva Forward'!$C$4:$AN$4,0))),CY948)</f>
        <v>0</v>
      </c>
      <c r="FX948" s="200">
        <f>AL948*AL$2*IF($FC948="V",1,-1)*IF($Q948="Fixo",(CZ948-INDEX('Curva Forward'!$C$5:$AN$13,MATCH(CONCATENATE(BD_COMERCIAL!$K948," ",BD_COMERCIAL!$L948),'Curva Forward'!$B$5:$B$13,0),MATCH(FX$4,'Curva Forward'!$C$4:$AN$4,0))),CZ948)</f>
        <v>0</v>
      </c>
      <c r="FY948" s="200">
        <f>AM948*AM$2*IF($FC948="V",1,-1)*IF($Q948="Fixo",(DA948-INDEX('Curva Forward'!$C$5:$AN$13,MATCH(CONCATENATE(BD_COMERCIAL!$K948," ",BD_COMERCIAL!$L948),'Curva Forward'!$B$5:$B$13,0),MATCH(FY$4,'Curva Forward'!$C$4:$AN$4,0))),DA948)</f>
        <v>0</v>
      </c>
      <c r="FZ948" s="200">
        <f>AN948*AN$2*IF($FC948="V",1,-1)*IF($Q948="Fixo",(DB948-INDEX('Curva Forward'!$C$5:$AN$13,MATCH(CONCATENATE(BD_COMERCIAL!$K948," ",BD_COMERCIAL!$L948),'Curva Forward'!$B$5:$B$13,0),MATCH(FZ$4,'Curva Forward'!$C$4:$AN$4,0))),DB948)</f>
        <v>0</v>
      </c>
      <c r="GA948" s="200">
        <f>AO948*AO$2*IF($FC948="V",1,-1)*IF($Q948="Fixo",(DC948-INDEX('Curva Forward'!$C$5:$AN$13,MATCH(CONCATENATE(BD_COMERCIAL!$K948," ",BD_COMERCIAL!$L948),'Curva Forward'!$B$5:$B$13,0),MATCH(GA$4,'Curva Forward'!$C$4:$AN$4,0))),DC948)</f>
        <v>0</v>
      </c>
      <c r="GB948" s="200">
        <f>AP948*AP$2*IF($FC948="V",1,-1)*IF($Q948="Fixo",(DD948-INDEX('Curva Forward'!$C$5:$AN$13,MATCH(CONCATENATE(BD_COMERCIAL!$K948," ",BD_COMERCIAL!$L948),'Curva Forward'!$B$5:$B$13,0),MATCH(GB$4,'Curva Forward'!$C$4:$AN$4,0))),DD948)</f>
        <v>0</v>
      </c>
      <c r="GC948" s="200">
        <f>AQ948*AQ$2*IF($FC948="V",1,-1)*IF($Q948="Fixo",(DE948-INDEX('Curva Forward'!$C$5:$AN$13,MATCH(CONCATENATE(BD_COMERCIAL!$K948," ",BD_COMERCIAL!$L948),'Curva Forward'!$B$5:$B$13,0),MATCH(GC$4,'Curva Forward'!$C$4:$AN$4,0))),DE948)</f>
        <v>0</v>
      </c>
      <c r="GD948" s="200">
        <f>AR948*AR$2*IF($FC948="V",1,-1)*IF($Q948="Fixo",(DF948-INDEX('Curva Forward'!$C$5:$AN$13,MATCH(CONCATENATE(BD_COMERCIAL!$K948," ",BD_COMERCIAL!$L948),'Curva Forward'!$B$5:$B$13,0),MATCH(GD$4,'Curva Forward'!$C$4:$AN$4,0))),DF948)</f>
        <v>0</v>
      </c>
      <c r="GE948" s="200">
        <f>AS948*AS$2*IF($FC948="V",1,-1)*IF($Q948="Fixo",(DG948-INDEX('Curva Forward'!$C$5:$AN$13,MATCH(CONCATENATE(BD_COMERCIAL!$K948," ",BD_COMERCIAL!$L948),'Curva Forward'!$B$5:$B$13,0),MATCH(GE$4,'Curva Forward'!$C$4:$AN$4,0))),DG948)</f>
        <v>0</v>
      </c>
      <c r="GF948" s="200">
        <f>AT948*AT$2*IF($FC948="V",1,-1)*IF($Q948="Fixo",(DH948-INDEX('Curva Forward'!$C$5:$AN$13,MATCH(CONCATENATE(BD_COMERCIAL!$K948," ",BD_COMERCIAL!$L948),'Curva Forward'!$B$5:$B$13,0),MATCH(GF$4,'Curva Forward'!$C$4:$AN$4,0))),DH948)</f>
        <v>0</v>
      </c>
      <c r="GG948" s="200">
        <f>AU948*AU$2*IF($FC948="V",1,-1)*IF($Q948="Fixo",(DI948-INDEX('Curva Forward'!$C$5:$AN$13,MATCH(CONCATENATE(BD_COMERCIAL!$K948," ",BD_COMERCIAL!$L948),'Curva Forward'!$B$5:$B$13,0),MATCH(GG$4,'Curva Forward'!$C$4:$AN$4,0))),DI948)</f>
        <v>0</v>
      </c>
      <c r="GH948" s="200">
        <f>AV948*AV$2*IF($FC948="V",1,-1)*IF($Q948="Fixo",(DJ948-INDEX('Curva Forward'!$C$5:$AN$13,MATCH(CONCATENATE(BD_COMERCIAL!$K948," ",BD_COMERCIAL!$L948),'Curva Forward'!$B$5:$B$13,0),MATCH(GH$4,'Curva Forward'!$C$4:$AN$4,0))),DJ948)</f>
        <v>0</v>
      </c>
      <c r="GI948" s="200">
        <f>AW948*AW$2*IF($FC948="V",1,-1)*IF($Q948="Fixo",(DK948-INDEX('Curva Forward'!$C$5:$AN$13,MATCH(CONCATENATE(BD_COMERCIAL!$K948," ",BD_COMERCIAL!$L948),'Curva Forward'!$B$5:$B$13,0),MATCH(GI$4,'Curva Forward'!$C$4:$AN$4,0))),DK948)</f>
        <v>0</v>
      </c>
      <c r="GJ948" s="200">
        <f>AX948*AX$2*IF($FC948="V",1,-1)*IF($Q948="Fixo",(DL948-INDEX('Curva Forward'!$C$5:$AN$13,MATCH(CONCATENATE(BD_COMERCIAL!$K948," ",BD_COMERCIAL!$L948),'Curva Forward'!$B$5:$B$13,0),MATCH(GJ$4,'Curva Forward'!$C$4:$AN$4,0))),DL948)</f>
        <v>0</v>
      </c>
      <c r="GK948" s="200">
        <f>AY948*AY$2*IF($FC948="V",1,-1)*IF($Q948="Fixo",(DM948-INDEX('Curva Forward'!$C$5:$AN$13,MATCH(CONCATENATE(BD_COMERCIAL!$K948," ",BD_COMERCIAL!$L948),'Curva Forward'!$B$5:$B$13,0),MATCH(GK$4,'Curva Forward'!$C$4:$AN$4,0))),DM948)</f>
        <v>0</v>
      </c>
      <c r="GL948" s="200">
        <f>IF(EZ948="",0,CL948*CL$2*IF($FC948="V",1,-1)*IF($Q948="Fixo",(EZ948-INDEX('Curva Forward'!$C$5:$AN$13,MATCH(CONCATENATE(BD_COMERCIAL!$K948," ",BD_COMERCIAL!$L948),'Curva Forward'!$B$5:$B$13,0),MATCH(GL$4,'Curva Forward'!$C$4:$AN$4,0))),EZ948))</f>
        <v>0</v>
      </c>
      <c r="GM948" s="200">
        <f>IF(FA948="",0,CM948*CM$2*IF($FC948="V",1,-1)*IF($Q948="Fixo",(FA948-INDEX('Curva Forward'!$C$5:$AN$13,MATCH(CONCATENATE(BD_COMERCIAL!$K948," ",BD_COMERCIAL!$L948),'Curva Forward'!$B$5:$B$13,0),MATCH(GM$4,'Curva Forward'!$C$4:$AN$4,0))),FA948))</f>
        <v>0</v>
      </c>
      <c r="GN948" s="200">
        <f>IF(FB948="",0,CN948*CN$2*IF($FC948="V",1,-1)*IF($Q948="Fixo",(FB948-INDEX('Curva Forward'!$C$5:$AN$13,MATCH(CONCATENATE(BD_COMERCIAL!$K948," ",BD_COMERCIAL!$L948),'Curva Forward'!$B$5:$B$13,0),MATCH(GN$4,'Curva Forward'!$C$4:$AN$4,0))),FB948))</f>
        <v>0</v>
      </c>
      <c r="GO948" s="201">
        <f t="shared" ca="1" si="287"/>
        <v>0</v>
      </c>
      <c r="GP948" s="201">
        <f t="shared" ca="1" si="288"/>
        <v>0</v>
      </c>
    </row>
    <row r="949" spans="1:198" ht="15" customHeight="1" x14ac:dyDescent="0.25">
      <c r="A949" s="6"/>
      <c r="B949" s="7"/>
      <c r="C949" s="8"/>
      <c r="D949" s="9"/>
      <c r="E949" s="9"/>
      <c r="F949" s="113"/>
      <c r="G949" s="10"/>
      <c r="H949" s="113"/>
      <c r="I949" s="9"/>
      <c r="J949" s="166"/>
      <c r="K949" s="10"/>
      <c r="L949" s="84"/>
      <c r="M949" s="11"/>
      <c r="N949" s="12"/>
      <c r="O949" s="10"/>
      <c r="P949" s="84"/>
      <c r="Q949" s="84"/>
      <c r="R949" s="10"/>
      <c r="S949" s="14"/>
      <c r="T949" s="11"/>
      <c r="U949" s="12"/>
      <c r="V949" s="257" t="str">
        <f ca="1">IF(U949="","",
IF(U949="NA","",
IFERROR(VLOOKUP(EOMONTH(M949,-2)+1,IPCA!$A:$B,2,0),
VLOOKUP(EOMONTH(TODAY(),-2)+1,IPCA!$A:$B,2,0))/
VLOOKUP(EOMONTH(U949,-2)+1,IPCA!$A:$B,2,0)*
P949))</f>
        <v/>
      </c>
      <c r="W949" s="84"/>
      <c r="X949" s="13"/>
      <c r="Y949" s="166"/>
      <c r="AA949" s="108"/>
      <c r="AB949" s="15"/>
      <c r="AM949" s="6"/>
      <c r="AN949" s="15"/>
      <c r="AY949" s="6"/>
      <c r="AZ949" s="15"/>
      <c r="BK949" s="6"/>
      <c r="BL949" s="15"/>
      <c r="BW949" s="6"/>
      <c r="BX949" s="15"/>
      <c r="CI949" s="6"/>
      <c r="CJ949" s="16" t="str">
        <f t="shared" si="277"/>
        <v/>
      </c>
      <c r="CK949" s="16" t="str">
        <f t="shared" si="278"/>
        <v/>
      </c>
      <c r="CL949" s="16" t="str">
        <f t="shared" si="279"/>
        <v/>
      </c>
      <c r="CM949" s="16" t="str">
        <f t="shared" si="280"/>
        <v/>
      </c>
      <c r="CN949" s="16" t="str">
        <f t="shared" si="281"/>
        <v/>
      </c>
      <c r="CO949" s="18"/>
      <c r="CP949" s="15"/>
      <c r="DA949" s="6"/>
      <c r="DB949" s="15"/>
      <c r="DM949" s="6"/>
      <c r="DN949" s="15"/>
      <c r="DY949" s="6"/>
      <c r="DZ949" s="15"/>
      <c r="EK949" s="6"/>
      <c r="EL949" s="15"/>
      <c r="EW949" s="6"/>
      <c r="EX949" s="16" t="str">
        <f t="shared" si="289"/>
        <v/>
      </c>
      <c r="EY949" s="16" t="str">
        <f t="shared" si="290"/>
        <v/>
      </c>
      <c r="EZ949" s="16" t="str">
        <f t="shared" si="291"/>
        <v/>
      </c>
      <c r="FA949" s="16" t="str">
        <f t="shared" si="292"/>
        <v/>
      </c>
      <c r="FB949" s="160" t="str">
        <f t="shared" si="293"/>
        <v/>
      </c>
      <c r="FD949" s="20"/>
      <c r="FE949"/>
      <c r="FH949" s="284">
        <f t="shared" ca="1" si="282"/>
        <v>0</v>
      </c>
      <c r="FI949" s="208">
        <f t="shared" si="283"/>
        <v>0</v>
      </c>
      <c r="FK949">
        <f t="shared" si="284"/>
        <v>0</v>
      </c>
      <c r="FL949" s="201">
        <f t="shared" ca="1" si="285"/>
        <v>0</v>
      </c>
      <c r="FM949" s="201">
        <f t="shared" ca="1" si="286"/>
        <v>0</v>
      </c>
      <c r="FN949" s="200">
        <f>AB949*AB$2*IF($FC949="V",1,-1)*IF($Q949="Fixo",(CP949-INDEX('Curva Forward'!$C$5:$AN$13,MATCH(CONCATENATE(BD_COMERCIAL!$K949," ",BD_COMERCIAL!$L949),'Curva Forward'!$B$5:$B$13,0),MATCH(FN$4,'Curva Forward'!$C$4:$AN$4,0))),CP949)</f>
        <v>0</v>
      </c>
      <c r="FO949" s="200">
        <f>AC949*AC$2*IF($FC949="V",1,-1)*IF($Q949="Fixo",(CQ949-INDEX('Curva Forward'!$C$5:$AN$13,MATCH(CONCATENATE(BD_COMERCIAL!$K949," ",BD_COMERCIAL!$L949),'Curva Forward'!$B$5:$B$13,0),MATCH(FO$4,'Curva Forward'!$C$4:$AN$4,0))),CQ949)</f>
        <v>0</v>
      </c>
      <c r="FP949" s="200">
        <f>AD949*AD$2*IF($FC949="V",1,-1)*IF($Q949="Fixo",(CR949-INDEX('Curva Forward'!$C$5:$AN$13,MATCH(CONCATENATE(BD_COMERCIAL!$K949," ",BD_COMERCIAL!$L949),'Curva Forward'!$B$5:$B$13,0),MATCH(FP$4,'Curva Forward'!$C$4:$AN$4,0))),CR949)</f>
        <v>0</v>
      </c>
      <c r="FQ949" s="200">
        <f>AE949*AE$2*IF($FC949="V",1,-1)*IF($Q949="Fixo",(CS949-INDEX('Curva Forward'!$C$5:$AN$13,MATCH(CONCATENATE(BD_COMERCIAL!$K949," ",BD_COMERCIAL!$L949),'Curva Forward'!$B$5:$B$13,0),MATCH(FQ$4,'Curva Forward'!$C$4:$AN$4,0))),CS949)</f>
        <v>0</v>
      </c>
      <c r="FR949" s="200">
        <f>AF949*AF$2*IF($FC949="V",1,-1)*IF($Q949="Fixo",(CT949-INDEX('Curva Forward'!$C$5:$AN$13,MATCH(CONCATENATE(BD_COMERCIAL!$K949," ",BD_COMERCIAL!$L949),'Curva Forward'!$B$5:$B$13,0),MATCH(FR$4,'Curva Forward'!$C$4:$AN$4,0))),CT949)</f>
        <v>0</v>
      </c>
      <c r="FS949" s="200">
        <f>AG949*AG$2*IF($FC949="V",1,-1)*IF($Q949="Fixo",(CU949-INDEX('Curva Forward'!$C$5:$AN$13,MATCH(CONCATENATE(BD_COMERCIAL!$K949," ",BD_COMERCIAL!$L949),'Curva Forward'!$B$5:$B$13,0),MATCH(FS$4,'Curva Forward'!$C$4:$AN$4,0))),CU949)</f>
        <v>0</v>
      </c>
      <c r="FT949" s="200">
        <f>AH949*AH$2*IF($FC949="V",1,-1)*IF($Q949="Fixo",(CV949-INDEX('Curva Forward'!$C$5:$AN$13,MATCH(CONCATENATE(BD_COMERCIAL!$K949," ",BD_COMERCIAL!$L949),'Curva Forward'!$B$5:$B$13,0),MATCH(FT$4,'Curva Forward'!$C$4:$AN$4,0))),CV949)</f>
        <v>0</v>
      </c>
      <c r="FU949" s="200">
        <f>AI949*AI$2*IF($FC949="V",1,-1)*IF($Q949="Fixo",(CW949-INDEX('Curva Forward'!$C$5:$AN$13,MATCH(CONCATENATE(BD_COMERCIAL!$K949," ",BD_COMERCIAL!$L949),'Curva Forward'!$B$5:$B$13,0),MATCH(FU$4,'Curva Forward'!$C$4:$AN$4,0))),CW949)</f>
        <v>0</v>
      </c>
      <c r="FV949" s="200">
        <f>AJ949*AJ$2*IF($FC949="V",1,-1)*IF($Q949="Fixo",(CX949-INDEX('Curva Forward'!$C$5:$AN$13,MATCH(CONCATENATE(BD_COMERCIAL!$K949," ",BD_COMERCIAL!$L949),'Curva Forward'!$B$5:$B$13,0),MATCH(FV$4,'Curva Forward'!$C$4:$AN$4,0))),CX949)</f>
        <v>0</v>
      </c>
      <c r="FW949" s="200">
        <f>AK949*AK$2*IF($FC949="V",1,-1)*IF($Q949="Fixo",(CY949-INDEX('Curva Forward'!$C$5:$AN$13,MATCH(CONCATENATE(BD_COMERCIAL!$K949," ",BD_COMERCIAL!$L949),'Curva Forward'!$B$5:$B$13,0),MATCH(FW$4,'Curva Forward'!$C$4:$AN$4,0))),CY949)</f>
        <v>0</v>
      </c>
      <c r="FX949" s="200">
        <f>AL949*AL$2*IF($FC949="V",1,-1)*IF($Q949="Fixo",(CZ949-INDEX('Curva Forward'!$C$5:$AN$13,MATCH(CONCATENATE(BD_COMERCIAL!$K949," ",BD_COMERCIAL!$L949),'Curva Forward'!$B$5:$B$13,0),MATCH(FX$4,'Curva Forward'!$C$4:$AN$4,0))),CZ949)</f>
        <v>0</v>
      </c>
      <c r="FY949" s="200">
        <f>AM949*AM$2*IF($FC949="V",1,-1)*IF($Q949="Fixo",(DA949-INDEX('Curva Forward'!$C$5:$AN$13,MATCH(CONCATENATE(BD_COMERCIAL!$K949," ",BD_COMERCIAL!$L949),'Curva Forward'!$B$5:$B$13,0),MATCH(FY$4,'Curva Forward'!$C$4:$AN$4,0))),DA949)</f>
        <v>0</v>
      </c>
      <c r="FZ949" s="200">
        <f>AN949*AN$2*IF($FC949="V",1,-1)*IF($Q949="Fixo",(DB949-INDEX('Curva Forward'!$C$5:$AN$13,MATCH(CONCATENATE(BD_COMERCIAL!$K949," ",BD_COMERCIAL!$L949),'Curva Forward'!$B$5:$B$13,0),MATCH(FZ$4,'Curva Forward'!$C$4:$AN$4,0))),DB949)</f>
        <v>0</v>
      </c>
      <c r="GA949" s="200">
        <f>AO949*AO$2*IF($FC949="V",1,-1)*IF($Q949="Fixo",(DC949-INDEX('Curva Forward'!$C$5:$AN$13,MATCH(CONCATENATE(BD_COMERCIAL!$K949," ",BD_COMERCIAL!$L949),'Curva Forward'!$B$5:$B$13,0),MATCH(GA$4,'Curva Forward'!$C$4:$AN$4,0))),DC949)</f>
        <v>0</v>
      </c>
      <c r="GB949" s="200">
        <f>AP949*AP$2*IF($FC949="V",1,-1)*IF($Q949="Fixo",(DD949-INDEX('Curva Forward'!$C$5:$AN$13,MATCH(CONCATENATE(BD_COMERCIAL!$K949," ",BD_COMERCIAL!$L949),'Curva Forward'!$B$5:$B$13,0),MATCH(GB$4,'Curva Forward'!$C$4:$AN$4,0))),DD949)</f>
        <v>0</v>
      </c>
      <c r="GC949" s="200">
        <f>AQ949*AQ$2*IF($FC949="V",1,-1)*IF($Q949="Fixo",(DE949-INDEX('Curva Forward'!$C$5:$AN$13,MATCH(CONCATENATE(BD_COMERCIAL!$K949," ",BD_COMERCIAL!$L949),'Curva Forward'!$B$5:$B$13,0),MATCH(GC$4,'Curva Forward'!$C$4:$AN$4,0))),DE949)</f>
        <v>0</v>
      </c>
      <c r="GD949" s="200">
        <f>AR949*AR$2*IF($FC949="V",1,-1)*IF($Q949="Fixo",(DF949-INDEX('Curva Forward'!$C$5:$AN$13,MATCH(CONCATENATE(BD_COMERCIAL!$K949," ",BD_COMERCIAL!$L949),'Curva Forward'!$B$5:$B$13,0),MATCH(GD$4,'Curva Forward'!$C$4:$AN$4,0))),DF949)</f>
        <v>0</v>
      </c>
      <c r="GE949" s="200">
        <f>AS949*AS$2*IF($FC949="V",1,-1)*IF($Q949="Fixo",(DG949-INDEX('Curva Forward'!$C$5:$AN$13,MATCH(CONCATENATE(BD_COMERCIAL!$K949," ",BD_COMERCIAL!$L949),'Curva Forward'!$B$5:$B$13,0),MATCH(GE$4,'Curva Forward'!$C$4:$AN$4,0))),DG949)</f>
        <v>0</v>
      </c>
      <c r="GF949" s="200">
        <f>AT949*AT$2*IF($FC949="V",1,-1)*IF($Q949="Fixo",(DH949-INDEX('Curva Forward'!$C$5:$AN$13,MATCH(CONCATENATE(BD_COMERCIAL!$K949," ",BD_COMERCIAL!$L949),'Curva Forward'!$B$5:$B$13,0),MATCH(GF$4,'Curva Forward'!$C$4:$AN$4,0))),DH949)</f>
        <v>0</v>
      </c>
      <c r="GG949" s="200">
        <f>AU949*AU$2*IF($FC949="V",1,-1)*IF($Q949="Fixo",(DI949-INDEX('Curva Forward'!$C$5:$AN$13,MATCH(CONCATENATE(BD_COMERCIAL!$K949," ",BD_COMERCIAL!$L949),'Curva Forward'!$B$5:$B$13,0),MATCH(GG$4,'Curva Forward'!$C$4:$AN$4,0))),DI949)</f>
        <v>0</v>
      </c>
      <c r="GH949" s="200">
        <f>AV949*AV$2*IF($FC949="V",1,-1)*IF($Q949="Fixo",(DJ949-INDEX('Curva Forward'!$C$5:$AN$13,MATCH(CONCATENATE(BD_COMERCIAL!$K949," ",BD_COMERCIAL!$L949),'Curva Forward'!$B$5:$B$13,0),MATCH(GH$4,'Curva Forward'!$C$4:$AN$4,0))),DJ949)</f>
        <v>0</v>
      </c>
      <c r="GI949" s="200">
        <f>AW949*AW$2*IF($FC949="V",1,-1)*IF($Q949="Fixo",(DK949-INDEX('Curva Forward'!$C$5:$AN$13,MATCH(CONCATENATE(BD_COMERCIAL!$K949," ",BD_COMERCIAL!$L949),'Curva Forward'!$B$5:$B$13,0),MATCH(GI$4,'Curva Forward'!$C$4:$AN$4,0))),DK949)</f>
        <v>0</v>
      </c>
      <c r="GJ949" s="200">
        <f>AX949*AX$2*IF($FC949="V",1,-1)*IF($Q949="Fixo",(DL949-INDEX('Curva Forward'!$C$5:$AN$13,MATCH(CONCATENATE(BD_COMERCIAL!$K949," ",BD_COMERCIAL!$L949),'Curva Forward'!$B$5:$B$13,0),MATCH(GJ$4,'Curva Forward'!$C$4:$AN$4,0))),DL949)</f>
        <v>0</v>
      </c>
      <c r="GK949" s="200">
        <f>AY949*AY$2*IF($FC949="V",1,-1)*IF($Q949="Fixo",(DM949-INDEX('Curva Forward'!$C$5:$AN$13,MATCH(CONCATENATE(BD_COMERCIAL!$K949," ",BD_COMERCIAL!$L949),'Curva Forward'!$B$5:$B$13,0),MATCH(GK$4,'Curva Forward'!$C$4:$AN$4,0))),DM949)</f>
        <v>0</v>
      </c>
      <c r="GL949" s="200">
        <f>IF(EZ949="",0,CL949*CL$2*IF($FC949="V",1,-1)*IF($Q949="Fixo",(EZ949-INDEX('Curva Forward'!$C$5:$AN$13,MATCH(CONCATENATE(BD_COMERCIAL!$K949," ",BD_COMERCIAL!$L949),'Curva Forward'!$B$5:$B$13,0),MATCH(GL$4,'Curva Forward'!$C$4:$AN$4,0))),EZ949))</f>
        <v>0</v>
      </c>
      <c r="GM949" s="200">
        <f>IF(FA949="",0,CM949*CM$2*IF($FC949="V",1,-1)*IF($Q949="Fixo",(FA949-INDEX('Curva Forward'!$C$5:$AN$13,MATCH(CONCATENATE(BD_COMERCIAL!$K949," ",BD_COMERCIAL!$L949),'Curva Forward'!$B$5:$B$13,0),MATCH(GM$4,'Curva Forward'!$C$4:$AN$4,0))),FA949))</f>
        <v>0</v>
      </c>
      <c r="GN949" s="200">
        <f>IF(FB949="",0,CN949*CN$2*IF($FC949="V",1,-1)*IF($Q949="Fixo",(FB949-INDEX('Curva Forward'!$C$5:$AN$13,MATCH(CONCATENATE(BD_COMERCIAL!$K949," ",BD_COMERCIAL!$L949),'Curva Forward'!$B$5:$B$13,0),MATCH(GN$4,'Curva Forward'!$C$4:$AN$4,0))),FB949))</f>
        <v>0</v>
      </c>
      <c r="GO949" s="201">
        <f t="shared" ca="1" si="287"/>
        <v>0</v>
      </c>
      <c r="GP949" s="201">
        <f t="shared" ca="1" si="288"/>
        <v>0</v>
      </c>
    </row>
    <row r="950" spans="1:198" ht="15" customHeight="1" x14ac:dyDescent="0.25">
      <c r="A950" s="6"/>
      <c r="B950" s="7"/>
      <c r="C950" s="8"/>
      <c r="D950" s="9"/>
      <c r="E950" s="9"/>
      <c r="F950" s="113"/>
      <c r="G950" s="10"/>
      <c r="H950" s="113"/>
      <c r="I950" s="9"/>
      <c r="J950" s="166"/>
      <c r="K950" s="10"/>
      <c r="L950" s="84"/>
      <c r="M950" s="11"/>
      <c r="N950" s="12"/>
      <c r="O950" s="10"/>
      <c r="P950" s="84"/>
      <c r="Q950" s="84"/>
      <c r="R950" s="10"/>
      <c r="S950" s="14"/>
      <c r="T950" s="11"/>
      <c r="U950" s="12"/>
      <c r="V950" s="257" t="str">
        <f ca="1">IF(U950="","",
IF(U950="NA","",
IFERROR(VLOOKUP(EOMONTH(M950,-2)+1,IPCA!$A:$B,2,0),
VLOOKUP(EOMONTH(TODAY(),-2)+1,IPCA!$A:$B,2,0))/
VLOOKUP(EOMONTH(U950,-2)+1,IPCA!$A:$B,2,0)*
P950))</f>
        <v/>
      </c>
      <c r="W950" s="84"/>
      <c r="X950" s="13"/>
      <c r="Y950" s="166"/>
      <c r="AA950" s="108"/>
      <c r="AB950" s="15"/>
      <c r="AM950" s="6"/>
      <c r="AN950" s="15"/>
      <c r="AY950" s="6"/>
      <c r="AZ950" s="15"/>
      <c r="BK950" s="6"/>
      <c r="BL950" s="15"/>
      <c r="BW950" s="6"/>
      <c r="BX950" s="15"/>
      <c r="CI950" s="6"/>
      <c r="CJ950" s="16" t="str">
        <f t="shared" si="277"/>
        <v/>
      </c>
      <c r="CK950" s="16" t="str">
        <f t="shared" si="278"/>
        <v/>
      </c>
      <c r="CL950" s="16" t="str">
        <f t="shared" si="279"/>
        <v/>
      </c>
      <c r="CM950" s="16" t="str">
        <f t="shared" si="280"/>
        <v/>
      </c>
      <c r="CN950" s="16" t="str">
        <f t="shared" si="281"/>
        <v/>
      </c>
      <c r="CO950" s="18"/>
      <c r="CP950" s="15"/>
      <c r="DA950" s="6"/>
      <c r="DB950" s="15"/>
      <c r="DM950" s="6"/>
      <c r="DN950" s="15"/>
      <c r="DY950" s="6"/>
      <c r="DZ950" s="15"/>
      <c r="EK950" s="6"/>
      <c r="EL950" s="15"/>
      <c r="EW950" s="6"/>
      <c r="EX950" s="16" t="str">
        <f t="shared" si="289"/>
        <v/>
      </c>
      <c r="EY950" s="16" t="str">
        <f t="shared" si="290"/>
        <v/>
      </c>
      <c r="EZ950" s="16" t="str">
        <f t="shared" si="291"/>
        <v/>
      </c>
      <c r="FA950" s="16" t="str">
        <f t="shared" si="292"/>
        <v/>
      </c>
      <c r="FB950" s="160" t="str">
        <f t="shared" si="293"/>
        <v/>
      </c>
      <c r="FD950" s="20"/>
      <c r="FE950"/>
      <c r="FH950" s="284">
        <f t="shared" ca="1" si="282"/>
        <v>0</v>
      </c>
      <c r="FI950" s="208">
        <f t="shared" si="283"/>
        <v>0</v>
      </c>
      <c r="FK950">
        <f t="shared" si="284"/>
        <v>0</v>
      </c>
      <c r="FL950" s="201">
        <f t="shared" ca="1" si="285"/>
        <v>0</v>
      </c>
      <c r="FM950" s="201">
        <f t="shared" ca="1" si="286"/>
        <v>0</v>
      </c>
      <c r="FN950" s="200">
        <f>AB950*AB$2*IF($FC950="V",1,-1)*IF($Q950="Fixo",(CP950-INDEX('Curva Forward'!$C$5:$AN$13,MATCH(CONCATENATE(BD_COMERCIAL!$K950," ",BD_COMERCIAL!$L950),'Curva Forward'!$B$5:$B$13,0),MATCH(FN$4,'Curva Forward'!$C$4:$AN$4,0))),CP950)</f>
        <v>0</v>
      </c>
      <c r="FO950" s="200">
        <f>AC950*AC$2*IF($FC950="V",1,-1)*IF($Q950="Fixo",(CQ950-INDEX('Curva Forward'!$C$5:$AN$13,MATCH(CONCATENATE(BD_COMERCIAL!$K950," ",BD_COMERCIAL!$L950),'Curva Forward'!$B$5:$B$13,0),MATCH(FO$4,'Curva Forward'!$C$4:$AN$4,0))),CQ950)</f>
        <v>0</v>
      </c>
      <c r="FP950" s="200">
        <f>AD950*AD$2*IF($FC950="V",1,-1)*IF($Q950="Fixo",(CR950-INDEX('Curva Forward'!$C$5:$AN$13,MATCH(CONCATENATE(BD_COMERCIAL!$K950," ",BD_COMERCIAL!$L950),'Curva Forward'!$B$5:$B$13,0),MATCH(FP$4,'Curva Forward'!$C$4:$AN$4,0))),CR950)</f>
        <v>0</v>
      </c>
      <c r="FQ950" s="200">
        <f>AE950*AE$2*IF($FC950="V",1,-1)*IF($Q950="Fixo",(CS950-INDEX('Curva Forward'!$C$5:$AN$13,MATCH(CONCATENATE(BD_COMERCIAL!$K950," ",BD_COMERCIAL!$L950),'Curva Forward'!$B$5:$B$13,0),MATCH(FQ$4,'Curva Forward'!$C$4:$AN$4,0))),CS950)</f>
        <v>0</v>
      </c>
      <c r="FR950" s="200">
        <f>AF950*AF$2*IF($FC950="V",1,-1)*IF($Q950="Fixo",(CT950-INDEX('Curva Forward'!$C$5:$AN$13,MATCH(CONCATENATE(BD_COMERCIAL!$K950," ",BD_COMERCIAL!$L950),'Curva Forward'!$B$5:$B$13,0),MATCH(FR$4,'Curva Forward'!$C$4:$AN$4,0))),CT950)</f>
        <v>0</v>
      </c>
      <c r="FS950" s="200">
        <f>AG950*AG$2*IF($FC950="V",1,-1)*IF($Q950="Fixo",(CU950-INDEX('Curva Forward'!$C$5:$AN$13,MATCH(CONCATENATE(BD_COMERCIAL!$K950," ",BD_COMERCIAL!$L950),'Curva Forward'!$B$5:$B$13,0),MATCH(FS$4,'Curva Forward'!$C$4:$AN$4,0))),CU950)</f>
        <v>0</v>
      </c>
      <c r="FT950" s="200">
        <f>AH950*AH$2*IF($FC950="V",1,-1)*IF($Q950="Fixo",(CV950-INDEX('Curva Forward'!$C$5:$AN$13,MATCH(CONCATENATE(BD_COMERCIAL!$K950," ",BD_COMERCIAL!$L950),'Curva Forward'!$B$5:$B$13,0),MATCH(FT$4,'Curva Forward'!$C$4:$AN$4,0))),CV950)</f>
        <v>0</v>
      </c>
      <c r="FU950" s="200">
        <f>AI950*AI$2*IF($FC950="V",1,-1)*IF($Q950="Fixo",(CW950-INDEX('Curva Forward'!$C$5:$AN$13,MATCH(CONCATENATE(BD_COMERCIAL!$K950," ",BD_COMERCIAL!$L950),'Curva Forward'!$B$5:$B$13,0),MATCH(FU$4,'Curva Forward'!$C$4:$AN$4,0))),CW950)</f>
        <v>0</v>
      </c>
      <c r="FV950" s="200">
        <f>AJ950*AJ$2*IF($FC950="V",1,-1)*IF($Q950="Fixo",(CX950-INDEX('Curva Forward'!$C$5:$AN$13,MATCH(CONCATENATE(BD_COMERCIAL!$K950," ",BD_COMERCIAL!$L950),'Curva Forward'!$B$5:$B$13,0),MATCH(FV$4,'Curva Forward'!$C$4:$AN$4,0))),CX950)</f>
        <v>0</v>
      </c>
      <c r="FW950" s="200">
        <f>AK950*AK$2*IF($FC950="V",1,-1)*IF($Q950="Fixo",(CY950-INDEX('Curva Forward'!$C$5:$AN$13,MATCH(CONCATENATE(BD_COMERCIAL!$K950," ",BD_COMERCIAL!$L950),'Curva Forward'!$B$5:$B$13,0),MATCH(FW$4,'Curva Forward'!$C$4:$AN$4,0))),CY950)</f>
        <v>0</v>
      </c>
      <c r="FX950" s="200">
        <f>AL950*AL$2*IF($FC950="V",1,-1)*IF($Q950="Fixo",(CZ950-INDEX('Curva Forward'!$C$5:$AN$13,MATCH(CONCATENATE(BD_COMERCIAL!$K950," ",BD_COMERCIAL!$L950),'Curva Forward'!$B$5:$B$13,0),MATCH(FX$4,'Curva Forward'!$C$4:$AN$4,0))),CZ950)</f>
        <v>0</v>
      </c>
      <c r="FY950" s="200">
        <f>AM950*AM$2*IF($FC950="V",1,-1)*IF($Q950="Fixo",(DA950-INDEX('Curva Forward'!$C$5:$AN$13,MATCH(CONCATENATE(BD_COMERCIAL!$K950," ",BD_COMERCIAL!$L950),'Curva Forward'!$B$5:$B$13,0),MATCH(FY$4,'Curva Forward'!$C$4:$AN$4,0))),DA950)</f>
        <v>0</v>
      </c>
      <c r="FZ950" s="200">
        <f>AN950*AN$2*IF($FC950="V",1,-1)*IF($Q950="Fixo",(DB950-INDEX('Curva Forward'!$C$5:$AN$13,MATCH(CONCATENATE(BD_COMERCIAL!$K950," ",BD_COMERCIAL!$L950),'Curva Forward'!$B$5:$B$13,0),MATCH(FZ$4,'Curva Forward'!$C$4:$AN$4,0))),DB950)</f>
        <v>0</v>
      </c>
      <c r="GA950" s="200">
        <f>AO950*AO$2*IF($FC950="V",1,-1)*IF($Q950="Fixo",(DC950-INDEX('Curva Forward'!$C$5:$AN$13,MATCH(CONCATENATE(BD_COMERCIAL!$K950," ",BD_COMERCIAL!$L950),'Curva Forward'!$B$5:$B$13,0),MATCH(GA$4,'Curva Forward'!$C$4:$AN$4,0))),DC950)</f>
        <v>0</v>
      </c>
      <c r="GB950" s="200">
        <f>AP950*AP$2*IF($FC950="V",1,-1)*IF($Q950="Fixo",(DD950-INDEX('Curva Forward'!$C$5:$AN$13,MATCH(CONCATENATE(BD_COMERCIAL!$K950," ",BD_COMERCIAL!$L950),'Curva Forward'!$B$5:$B$13,0),MATCH(GB$4,'Curva Forward'!$C$4:$AN$4,0))),DD950)</f>
        <v>0</v>
      </c>
      <c r="GC950" s="200">
        <f>AQ950*AQ$2*IF($FC950="V",1,-1)*IF($Q950="Fixo",(DE950-INDEX('Curva Forward'!$C$5:$AN$13,MATCH(CONCATENATE(BD_COMERCIAL!$K950," ",BD_COMERCIAL!$L950),'Curva Forward'!$B$5:$B$13,0),MATCH(GC$4,'Curva Forward'!$C$4:$AN$4,0))),DE950)</f>
        <v>0</v>
      </c>
      <c r="GD950" s="200">
        <f>AR950*AR$2*IF($FC950="V",1,-1)*IF($Q950="Fixo",(DF950-INDEX('Curva Forward'!$C$5:$AN$13,MATCH(CONCATENATE(BD_COMERCIAL!$K950," ",BD_COMERCIAL!$L950),'Curva Forward'!$B$5:$B$13,0),MATCH(GD$4,'Curva Forward'!$C$4:$AN$4,0))),DF950)</f>
        <v>0</v>
      </c>
      <c r="GE950" s="200">
        <f>AS950*AS$2*IF($FC950="V",1,-1)*IF($Q950="Fixo",(DG950-INDEX('Curva Forward'!$C$5:$AN$13,MATCH(CONCATENATE(BD_COMERCIAL!$K950," ",BD_COMERCIAL!$L950),'Curva Forward'!$B$5:$B$13,0),MATCH(GE$4,'Curva Forward'!$C$4:$AN$4,0))),DG950)</f>
        <v>0</v>
      </c>
      <c r="GF950" s="200">
        <f>AT950*AT$2*IF($FC950="V",1,-1)*IF($Q950="Fixo",(DH950-INDEX('Curva Forward'!$C$5:$AN$13,MATCH(CONCATENATE(BD_COMERCIAL!$K950," ",BD_COMERCIAL!$L950),'Curva Forward'!$B$5:$B$13,0),MATCH(GF$4,'Curva Forward'!$C$4:$AN$4,0))),DH950)</f>
        <v>0</v>
      </c>
      <c r="GG950" s="200">
        <f>AU950*AU$2*IF($FC950="V",1,-1)*IF($Q950="Fixo",(DI950-INDEX('Curva Forward'!$C$5:$AN$13,MATCH(CONCATENATE(BD_COMERCIAL!$K950," ",BD_COMERCIAL!$L950),'Curva Forward'!$B$5:$B$13,0),MATCH(GG$4,'Curva Forward'!$C$4:$AN$4,0))),DI950)</f>
        <v>0</v>
      </c>
      <c r="GH950" s="200">
        <f>AV950*AV$2*IF($FC950="V",1,-1)*IF($Q950="Fixo",(DJ950-INDEX('Curva Forward'!$C$5:$AN$13,MATCH(CONCATENATE(BD_COMERCIAL!$K950," ",BD_COMERCIAL!$L950),'Curva Forward'!$B$5:$B$13,0),MATCH(GH$4,'Curva Forward'!$C$4:$AN$4,0))),DJ950)</f>
        <v>0</v>
      </c>
      <c r="GI950" s="200">
        <f>AW950*AW$2*IF($FC950="V",1,-1)*IF($Q950="Fixo",(DK950-INDEX('Curva Forward'!$C$5:$AN$13,MATCH(CONCATENATE(BD_COMERCIAL!$K950," ",BD_COMERCIAL!$L950),'Curva Forward'!$B$5:$B$13,0),MATCH(GI$4,'Curva Forward'!$C$4:$AN$4,0))),DK950)</f>
        <v>0</v>
      </c>
      <c r="GJ950" s="200">
        <f>AX950*AX$2*IF($FC950="V",1,-1)*IF($Q950="Fixo",(DL950-INDEX('Curva Forward'!$C$5:$AN$13,MATCH(CONCATENATE(BD_COMERCIAL!$K950," ",BD_COMERCIAL!$L950),'Curva Forward'!$B$5:$B$13,0),MATCH(GJ$4,'Curva Forward'!$C$4:$AN$4,0))),DL950)</f>
        <v>0</v>
      </c>
      <c r="GK950" s="200">
        <f>AY950*AY$2*IF($FC950="V",1,-1)*IF($Q950="Fixo",(DM950-INDEX('Curva Forward'!$C$5:$AN$13,MATCH(CONCATENATE(BD_COMERCIAL!$K950," ",BD_COMERCIAL!$L950),'Curva Forward'!$B$5:$B$13,0),MATCH(GK$4,'Curva Forward'!$C$4:$AN$4,0))),DM950)</f>
        <v>0</v>
      </c>
      <c r="GL950" s="200">
        <f>IF(EZ950="",0,CL950*CL$2*IF($FC950="V",1,-1)*IF($Q950="Fixo",(EZ950-INDEX('Curva Forward'!$C$5:$AN$13,MATCH(CONCATENATE(BD_COMERCIAL!$K950," ",BD_COMERCIAL!$L950),'Curva Forward'!$B$5:$B$13,0),MATCH(GL$4,'Curva Forward'!$C$4:$AN$4,0))),EZ950))</f>
        <v>0</v>
      </c>
      <c r="GM950" s="200">
        <f>IF(FA950="",0,CM950*CM$2*IF($FC950="V",1,-1)*IF($Q950="Fixo",(FA950-INDEX('Curva Forward'!$C$5:$AN$13,MATCH(CONCATENATE(BD_COMERCIAL!$K950," ",BD_COMERCIAL!$L950),'Curva Forward'!$B$5:$B$13,0),MATCH(GM$4,'Curva Forward'!$C$4:$AN$4,0))),FA950))</f>
        <v>0</v>
      </c>
      <c r="GN950" s="200">
        <f>IF(FB950="",0,CN950*CN$2*IF($FC950="V",1,-1)*IF($Q950="Fixo",(FB950-INDEX('Curva Forward'!$C$5:$AN$13,MATCH(CONCATENATE(BD_COMERCIAL!$K950," ",BD_COMERCIAL!$L950),'Curva Forward'!$B$5:$B$13,0),MATCH(GN$4,'Curva Forward'!$C$4:$AN$4,0))),FB950))</f>
        <v>0</v>
      </c>
      <c r="GO950" s="201">
        <f t="shared" ca="1" si="287"/>
        <v>0</v>
      </c>
      <c r="GP950" s="201">
        <f t="shared" ca="1" si="288"/>
        <v>0</v>
      </c>
    </row>
    <row r="951" spans="1:198" ht="15" customHeight="1" x14ac:dyDescent="0.25">
      <c r="A951" s="6"/>
      <c r="B951" s="7"/>
      <c r="C951" s="8"/>
      <c r="D951" s="9"/>
      <c r="E951" s="9"/>
      <c r="F951" s="113"/>
      <c r="G951" s="10"/>
      <c r="H951" s="113"/>
      <c r="I951" s="9"/>
      <c r="J951" s="166"/>
      <c r="K951" s="10"/>
      <c r="L951" s="84"/>
      <c r="M951" s="11"/>
      <c r="N951" s="12"/>
      <c r="O951" s="10"/>
      <c r="P951" s="84"/>
      <c r="Q951" s="84"/>
      <c r="R951" s="10"/>
      <c r="S951" s="14"/>
      <c r="T951" s="11"/>
      <c r="U951" s="12"/>
      <c r="V951" s="257" t="str">
        <f ca="1">IF(U951="","",
IF(U951="NA","",
IFERROR(VLOOKUP(EOMONTH(M951,-2)+1,IPCA!$A:$B,2,0),
VLOOKUP(EOMONTH(TODAY(),-2)+1,IPCA!$A:$B,2,0))/
VLOOKUP(EOMONTH(U951,-2)+1,IPCA!$A:$B,2,0)*
P951))</f>
        <v/>
      </c>
      <c r="W951" s="84"/>
      <c r="X951" s="13"/>
      <c r="Y951" s="166"/>
      <c r="AA951" s="108"/>
      <c r="AB951" s="15"/>
      <c r="AM951" s="6"/>
      <c r="AN951" s="15"/>
      <c r="AY951" s="6"/>
      <c r="AZ951" s="15"/>
      <c r="BK951" s="6"/>
      <c r="BL951" s="15"/>
      <c r="BW951" s="6"/>
      <c r="BX951" s="15"/>
      <c r="CI951" s="6"/>
      <c r="CJ951" s="16" t="str">
        <f t="shared" si="277"/>
        <v/>
      </c>
      <c r="CK951" s="16" t="str">
        <f t="shared" si="278"/>
        <v/>
      </c>
      <c r="CL951" s="16" t="str">
        <f t="shared" si="279"/>
        <v/>
      </c>
      <c r="CM951" s="16" t="str">
        <f t="shared" si="280"/>
        <v/>
      </c>
      <c r="CN951" s="16" t="str">
        <f t="shared" si="281"/>
        <v/>
      </c>
      <c r="CO951" s="18"/>
      <c r="CP951" s="15"/>
      <c r="DA951" s="6"/>
      <c r="DB951" s="15"/>
      <c r="DM951" s="6"/>
      <c r="DN951" s="15"/>
      <c r="DY951" s="6"/>
      <c r="DZ951" s="15"/>
      <c r="EK951" s="6"/>
      <c r="EL951" s="15"/>
      <c r="EW951" s="6"/>
      <c r="EX951" s="16" t="str">
        <f t="shared" si="289"/>
        <v/>
      </c>
      <c r="EY951" s="16" t="str">
        <f t="shared" si="290"/>
        <v/>
      </c>
      <c r="EZ951" s="16" t="str">
        <f t="shared" si="291"/>
        <v/>
      </c>
      <c r="FA951" s="16" t="str">
        <f t="shared" si="292"/>
        <v/>
      </c>
      <c r="FB951" s="160" t="str">
        <f t="shared" si="293"/>
        <v/>
      </c>
      <c r="FD951" s="20"/>
      <c r="FE951"/>
      <c r="FH951" s="284">
        <f t="shared" ca="1" si="282"/>
        <v>0</v>
      </c>
      <c r="FI951" s="208">
        <f t="shared" si="283"/>
        <v>0</v>
      </c>
      <c r="FK951">
        <f t="shared" si="284"/>
        <v>0</v>
      </c>
      <c r="FL951" s="201">
        <f t="shared" ca="1" si="285"/>
        <v>0</v>
      </c>
      <c r="FM951" s="201">
        <f t="shared" ca="1" si="286"/>
        <v>0</v>
      </c>
      <c r="FN951" s="200">
        <f>AB951*AB$2*IF($FC951="V",1,-1)*IF($Q951="Fixo",(CP951-INDEX('Curva Forward'!$C$5:$AN$13,MATCH(CONCATENATE(BD_COMERCIAL!$K951," ",BD_COMERCIAL!$L951),'Curva Forward'!$B$5:$B$13,0),MATCH(FN$4,'Curva Forward'!$C$4:$AN$4,0))),CP951)</f>
        <v>0</v>
      </c>
      <c r="FO951" s="200">
        <f>AC951*AC$2*IF($FC951="V",1,-1)*IF($Q951="Fixo",(CQ951-INDEX('Curva Forward'!$C$5:$AN$13,MATCH(CONCATENATE(BD_COMERCIAL!$K951," ",BD_COMERCIAL!$L951),'Curva Forward'!$B$5:$B$13,0),MATCH(FO$4,'Curva Forward'!$C$4:$AN$4,0))),CQ951)</f>
        <v>0</v>
      </c>
      <c r="FP951" s="200">
        <f>AD951*AD$2*IF($FC951="V",1,-1)*IF($Q951="Fixo",(CR951-INDEX('Curva Forward'!$C$5:$AN$13,MATCH(CONCATENATE(BD_COMERCIAL!$K951," ",BD_COMERCIAL!$L951),'Curva Forward'!$B$5:$B$13,0),MATCH(FP$4,'Curva Forward'!$C$4:$AN$4,0))),CR951)</f>
        <v>0</v>
      </c>
      <c r="FQ951" s="200">
        <f>AE951*AE$2*IF($FC951="V",1,-1)*IF($Q951="Fixo",(CS951-INDEX('Curva Forward'!$C$5:$AN$13,MATCH(CONCATENATE(BD_COMERCIAL!$K951," ",BD_COMERCIAL!$L951),'Curva Forward'!$B$5:$B$13,0),MATCH(FQ$4,'Curva Forward'!$C$4:$AN$4,0))),CS951)</f>
        <v>0</v>
      </c>
      <c r="FR951" s="200">
        <f>AF951*AF$2*IF($FC951="V",1,-1)*IF($Q951="Fixo",(CT951-INDEX('Curva Forward'!$C$5:$AN$13,MATCH(CONCATENATE(BD_COMERCIAL!$K951," ",BD_COMERCIAL!$L951),'Curva Forward'!$B$5:$B$13,0),MATCH(FR$4,'Curva Forward'!$C$4:$AN$4,0))),CT951)</f>
        <v>0</v>
      </c>
      <c r="FS951" s="200">
        <f>AG951*AG$2*IF($FC951="V",1,-1)*IF($Q951="Fixo",(CU951-INDEX('Curva Forward'!$C$5:$AN$13,MATCH(CONCATENATE(BD_COMERCIAL!$K951," ",BD_COMERCIAL!$L951),'Curva Forward'!$B$5:$B$13,0),MATCH(FS$4,'Curva Forward'!$C$4:$AN$4,0))),CU951)</f>
        <v>0</v>
      </c>
      <c r="FT951" s="200">
        <f>AH951*AH$2*IF($FC951="V",1,-1)*IF($Q951="Fixo",(CV951-INDEX('Curva Forward'!$C$5:$AN$13,MATCH(CONCATENATE(BD_COMERCIAL!$K951," ",BD_COMERCIAL!$L951),'Curva Forward'!$B$5:$B$13,0),MATCH(FT$4,'Curva Forward'!$C$4:$AN$4,0))),CV951)</f>
        <v>0</v>
      </c>
      <c r="FU951" s="200">
        <f>AI951*AI$2*IF($FC951="V",1,-1)*IF($Q951="Fixo",(CW951-INDEX('Curva Forward'!$C$5:$AN$13,MATCH(CONCATENATE(BD_COMERCIAL!$K951," ",BD_COMERCIAL!$L951),'Curva Forward'!$B$5:$B$13,0),MATCH(FU$4,'Curva Forward'!$C$4:$AN$4,0))),CW951)</f>
        <v>0</v>
      </c>
      <c r="FV951" s="200">
        <f>AJ951*AJ$2*IF($FC951="V",1,-1)*IF($Q951="Fixo",(CX951-INDEX('Curva Forward'!$C$5:$AN$13,MATCH(CONCATENATE(BD_COMERCIAL!$K951," ",BD_COMERCIAL!$L951),'Curva Forward'!$B$5:$B$13,0),MATCH(FV$4,'Curva Forward'!$C$4:$AN$4,0))),CX951)</f>
        <v>0</v>
      </c>
      <c r="FW951" s="200">
        <f>AK951*AK$2*IF($FC951="V",1,-1)*IF($Q951="Fixo",(CY951-INDEX('Curva Forward'!$C$5:$AN$13,MATCH(CONCATENATE(BD_COMERCIAL!$K951," ",BD_COMERCIAL!$L951),'Curva Forward'!$B$5:$B$13,0),MATCH(FW$4,'Curva Forward'!$C$4:$AN$4,0))),CY951)</f>
        <v>0</v>
      </c>
      <c r="FX951" s="200">
        <f>AL951*AL$2*IF($FC951="V",1,-1)*IF($Q951="Fixo",(CZ951-INDEX('Curva Forward'!$C$5:$AN$13,MATCH(CONCATENATE(BD_COMERCIAL!$K951," ",BD_COMERCIAL!$L951),'Curva Forward'!$B$5:$B$13,0),MATCH(FX$4,'Curva Forward'!$C$4:$AN$4,0))),CZ951)</f>
        <v>0</v>
      </c>
      <c r="FY951" s="200">
        <f>AM951*AM$2*IF($FC951="V",1,-1)*IF($Q951="Fixo",(DA951-INDEX('Curva Forward'!$C$5:$AN$13,MATCH(CONCATENATE(BD_COMERCIAL!$K951," ",BD_COMERCIAL!$L951),'Curva Forward'!$B$5:$B$13,0),MATCH(FY$4,'Curva Forward'!$C$4:$AN$4,0))),DA951)</f>
        <v>0</v>
      </c>
      <c r="FZ951" s="200">
        <f>AN951*AN$2*IF($FC951="V",1,-1)*IF($Q951="Fixo",(DB951-INDEX('Curva Forward'!$C$5:$AN$13,MATCH(CONCATENATE(BD_COMERCIAL!$K951," ",BD_COMERCIAL!$L951),'Curva Forward'!$B$5:$B$13,0),MATCH(FZ$4,'Curva Forward'!$C$4:$AN$4,0))),DB951)</f>
        <v>0</v>
      </c>
      <c r="GA951" s="200">
        <f>AO951*AO$2*IF($FC951="V",1,-1)*IF($Q951="Fixo",(DC951-INDEX('Curva Forward'!$C$5:$AN$13,MATCH(CONCATENATE(BD_COMERCIAL!$K951," ",BD_COMERCIAL!$L951),'Curva Forward'!$B$5:$B$13,0),MATCH(GA$4,'Curva Forward'!$C$4:$AN$4,0))),DC951)</f>
        <v>0</v>
      </c>
      <c r="GB951" s="200">
        <f>AP951*AP$2*IF($FC951="V",1,-1)*IF($Q951="Fixo",(DD951-INDEX('Curva Forward'!$C$5:$AN$13,MATCH(CONCATENATE(BD_COMERCIAL!$K951," ",BD_COMERCIAL!$L951),'Curva Forward'!$B$5:$B$13,0),MATCH(GB$4,'Curva Forward'!$C$4:$AN$4,0))),DD951)</f>
        <v>0</v>
      </c>
      <c r="GC951" s="200">
        <f>AQ951*AQ$2*IF($FC951="V",1,-1)*IF($Q951="Fixo",(DE951-INDEX('Curva Forward'!$C$5:$AN$13,MATCH(CONCATENATE(BD_COMERCIAL!$K951," ",BD_COMERCIAL!$L951),'Curva Forward'!$B$5:$B$13,0),MATCH(GC$4,'Curva Forward'!$C$4:$AN$4,0))),DE951)</f>
        <v>0</v>
      </c>
      <c r="GD951" s="200">
        <f>AR951*AR$2*IF($FC951="V",1,-1)*IF($Q951="Fixo",(DF951-INDEX('Curva Forward'!$C$5:$AN$13,MATCH(CONCATENATE(BD_COMERCIAL!$K951," ",BD_COMERCIAL!$L951),'Curva Forward'!$B$5:$B$13,0),MATCH(GD$4,'Curva Forward'!$C$4:$AN$4,0))),DF951)</f>
        <v>0</v>
      </c>
      <c r="GE951" s="200">
        <f>AS951*AS$2*IF($FC951="V",1,-1)*IF($Q951="Fixo",(DG951-INDEX('Curva Forward'!$C$5:$AN$13,MATCH(CONCATENATE(BD_COMERCIAL!$K951," ",BD_COMERCIAL!$L951),'Curva Forward'!$B$5:$B$13,0),MATCH(GE$4,'Curva Forward'!$C$4:$AN$4,0))),DG951)</f>
        <v>0</v>
      </c>
      <c r="GF951" s="200">
        <f>AT951*AT$2*IF($FC951="V",1,-1)*IF($Q951="Fixo",(DH951-INDEX('Curva Forward'!$C$5:$AN$13,MATCH(CONCATENATE(BD_COMERCIAL!$K951," ",BD_COMERCIAL!$L951),'Curva Forward'!$B$5:$B$13,0),MATCH(GF$4,'Curva Forward'!$C$4:$AN$4,0))),DH951)</f>
        <v>0</v>
      </c>
      <c r="GG951" s="200">
        <f>AU951*AU$2*IF($FC951="V",1,-1)*IF($Q951="Fixo",(DI951-INDEX('Curva Forward'!$C$5:$AN$13,MATCH(CONCATENATE(BD_COMERCIAL!$K951," ",BD_COMERCIAL!$L951),'Curva Forward'!$B$5:$B$13,0),MATCH(GG$4,'Curva Forward'!$C$4:$AN$4,0))),DI951)</f>
        <v>0</v>
      </c>
      <c r="GH951" s="200">
        <f>AV951*AV$2*IF($FC951="V",1,-1)*IF($Q951="Fixo",(DJ951-INDEX('Curva Forward'!$C$5:$AN$13,MATCH(CONCATENATE(BD_COMERCIAL!$K951," ",BD_COMERCIAL!$L951),'Curva Forward'!$B$5:$B$13,0),MATCH(GH$4,'Curva Forward'!$C$4:$AN$4,0))),DJ951)</f>
        <v>0</v>
      </c>
      <c r="GI951" s="200">
        <f>AW951*AW$2*IF($FC951="V",1,-1)*IF($Q951="Fixo",(DK951-INDEX('Curva Forward'!$C$5:$AN$13,MATCH(CONCATENATE(BD_COMERCIAL!$K951," ",BD_COMERCIAL!$L951),'Curva Forward'!$B$5:$B$13,0),MATCH(GI$4,'Curva Forward'!$C$4:$AN$4,0))),DK951)</f>
        <v>0</v>
      </c>
      <c r="GJ951" s="200">
        <f>AX951*AX$2*IF($FC951="V",1,-1)*IF($Q951="Fixo",(DL951-INDEX('Curva Forward'!$C$5:$AN$13,MATCH(CONCATENATE(BD_COMERCIAL!$K951," ",BD_COMERCIAL!$L951),'Curva Forward'!$B$5:$B$13,0),MATCH(GJ$4,'Curva Forward'!$C$4:$AN$4,0))),DL951)</f>
        <v>0</v>
      </c>
      <c r="GK951" s="200">
        <f>AY951*AY$2*IF($FC951="V",1,-1)*IF($Q951="Fixo",(DM951-INDEX('Curva Forward'!$C$5:$AN$13,MATCH(CONCATENATE(BD_COMERCIAL!$K951," ",BD_COMERCIAL!$L951),'Curva Forward'!$B$5:$B$13,0),MATCH(GK$4,'Curva Forward'!$C$4:$AN$4,0))),DM951)</f>
        <v>0</v>
      </c>
      <c r="GL951" s="200">
        <f>IF(EZ951="",0,CL951*CL$2*IF($FC951="V",1,-1)*IF($Q951="Fixo",(EZ951-INDEX('Curva Forward'!$C$5:$AN$13,MATCH(CONCATENATE(BD_COMERCIAL!$K951," ",BD_COMERCIAL!$L951),'Curva Forward'!$B$5:$B$13,0),MATCH(GL$4,'Curva Forward'!$C$4:$AN$4,0))),EZ951))</f>
        <v>0</v>
      </c>
      <c r="GM951" s="200">
        <f>IF(FA951="",0,CM951*CM$2*IF($FC951="V",1,-1)*IF($Q951="Fixo",(FA951-INDEX('Curva Forward'!$C$5:$AN$13,MATCH(CONCATENATE(BD_COMERCIAL!$K951," ",BD_COMERCIAL!$L951),'Curva Forward'!$B$5:$B$13,0),MATCH(GM$4,'Curva Forward'!$C$4:$AN$4,0))),FA951))</f>
        <v>0</v>
      </c>
      <c r="GN951" s="200">
        <f>IF(FB951="",0,CN951*CN$2*IF($FC951="V",1,-1)*IF($Q951="Fixo",(FB951-INDEX('Curva Forward'!$C$5:$AN$13,MATCH(CONCATENATE(BD_COMERCIAL!$K951," ",BD_COMERCIAL!$L951),'Curva Forward'!$B$5:$B$13,0),MATCH(GN$4,'Curva Forward'!$C$4:$AN$4,0))),FB951))</f>
        <v>0</v>
      </c>
      <c r="GO951" s="201">
        <f t="shared" ca="1" si="287"/>
        <v>0</v>
      </c>
      <c r="GP951" s="201">
        <f t="shared" ca="1" si="288"/>
        <v>0</v>
      </c>
    </row>
    <row r="952" spans="1:198" ht="15" customHeight="1" x14ac:dyDescent="0.25">
      <c r="A952" s="6"/>
      <c r="B952" s="7"/>
      <c r="C952" s="8"/>
      <c r="D952" s="9"/>
      <c r="E952" s="9"/>
      <c r="F952" s="113"/>
      <c r="G952" s="10"/>
      <c r="H952" s="113"/>
      <c r="I952" s="9"/>
      <c r="J952" s="166"/>
      <c r="K952" s="10"/>
      <c r="L952" s="84"/>
      <c r="M952" s="11"/>
      <c r="N952" s="12"/>
      <c r="O952" s="10"/>
      <c r="P952" s="84"/>
      <c r="Q952" s="84"/>
      <c r="R952" s="10"/>
      <c r="S952" s="14"/>
      <c r="T952" s="11"/>
      <c r="U952" s="12"/>
      <c r="V952" s="257" t="str">
        <f ca="1">IF(U952="","",
IF(U952="NA","",
IFERROR(VLOOKUP(EOMONTH(M952,-2)+1,IPCA!$A:$B,2,0),
VLOOKUP(EOMONTH(TODAY(),-2)+1,IPCA!$A:$B,2,0))/
VLOOKUP(EOMONTH(U952,-2)+1,IPCA!$A:$B,2,0)*
P952))</f>
        <v/>
      </c>
      <c r="W952" s="84"/>
      <c r="X952" s="13"/>
      <c r="Y952" s="166"/>
      <c r="AA952" s="108"/>
      <c r="AB952" s="15"/>
      <c r="AM952" s="6"/>
      <c r="AN952" s="15"/>
      <c r="AY952" s="6"/>
      <c r="AZ952" s="15"/>
      <c r="BK952" s="6"/>
      <c r="BL952" s="15"/>
      <c r="BW952" s="6"/>
      <c r="BX952" s="15"/>
      <c r="CI952" s="6"/>
      <c r="CJ952" s="16" t="str">
        <f t="shared" si="277"/>
        <v/>
      </c>
      <c r="CK952" s="16" t="str">
        <f t="shared" si="278"/>
        <v/>
      </c>
      <c r="CL952" s="16" t="str">
        <f t="shared" si="279"/>
        <v/>
      </c>
      <c r="CM952" s="16" t="str">
        <f t="shared" si="280"/>
        <v/>
      </c>
      <c r="CN952" s="16" t="str">
        <f t="shared" si="281"/>
        <v/>
      </c>
      <c r="CO952" s="18"/>
      <c r="CP952" s="15"/>
      <c r="DA952" s="6"/>
      <c r="DB952" s="15"/>
      <c r="DM952" s="6"/>
      <c r="DN952" s="15"/>
      <c r="DY952" s="6"/>
      <c r="DZ952" s="15"/>
      <c r="EK952" s="6"/>
      <c r="EL952" s="15"/>
      <c r="EW952" s="6"/>
      <c r="EX952" s="16" t="str">
        <f t="shared" si="289"/>
        <v/>
      </c>
      <c r="EY952" s="16" t="str">
        <f t="shared" si="290"/>
        <v/>
      </c>
      <c r="EZ952" s="16" t="str">
        <f t="shared" si="291"/>
        <v/>
      </c>
      <c r="FA952" s="16" t="str">
        <f t="shared" si="292"/>
        <v/>
      </c>
      <c r="FB952" s="160" t="str">
        <f t="shared" si="293"/>
        <v/>
      </c>
      <c r="FD952" s="20"/>
      <c r="FE952"/>
      <c r="FH952" s="284">
        <f t="shared" ca="1" si="282"/>
        <v>0</v>
      </c>
      <c r="FI952" s="208">
        <f t="shared" si="283"/>
        <v>0</v>
      </c>
      <c r="FK952">
        <f t="shared" si="284"/>
        <v>0</v>
      </c>
      <c r="FL952" s="201">
        <f t="shared" ca="1" si="285"/>
        <v>0</v>
      </c>
      <c r="FM952" s="201">
        <f t="shared" ca="1" si="286"/>
        <v>0</v>
      </c>
      <c r="FN952" s="200">
        <f>AB952*AB$2*IF($FC952="V",1,-1)*IF($Q952="Fixo",(CP952-INDEX('Curva Forward'!$C$5:$AN$13,MATCH(CONCATENATE(BD_COMERCIAL!$K952," ",BD_COMERCIAL!$L952),'Curva Forward'!$B$5:$B$13,0),MATCH(FN$4,'Curva Forward'!$C$4:$AN$4,0))),CP952)</f>
        <v>0</v>
      </c>
      <c r="FO952" s="200">
        <f>AC952*AC$2*IF($FC952="V",1,-1)*IF($Q952="Fixo",(CQ952-INDEX('Curva Forward'!$C$5:$AN$13,MATCH(CONCATENATE(BD_COMERCIAL!$K952," ",BD_COMERCIAL!$L952),'Curva Forward'!$B$5:$B$13,0),MATCH(FO$4,'Curva Forward'!$C$4:$AN$4,0))),CQ952)</f>
        <v>0</v>
      </c>
      <c r="FP952" s="200">
        <f>AD952*AD$2*IF($FC952="V",1,-1)*IF($Q952="Fixo",(CR952-INDEX('Curva Forward'!$C$5:$AN$13,MATCH(CONCATENATE(BD_COMERCIAL!$K952," ",BD_COMERCIAL!$L952),'Curva Forward'!$B$5:$B$13,0),MATCH(FP$4,'Curva Forward'!$C$4:$AN$4,0))),CR952)</f>
        <v>0</v>
      </c>
      <c r="FQ952" s="200">
        <f>AE952*AE$2*IF($FC952="V",1,-1)*IF($Q952="Fixo",(CS952-INDEX('Curva Forward'!$C$5:$AN$13,MATCH(CONCATENATE(BD_COMERCIAL!$K952," ",BD_COMERCIAL!$L952),'Curva Forward'!$B$5:$B$13,0),MATCH(FQ$4,'Curva Forward'!$C$4:$AN$4,0))),CS952)</f>
        <v>0</v>
      </c>
      <c r="FR952" s="200">
        <f>AF952*AF$2*IF($FC952="V",1,-1)*IF($Q952="Fixo",(CT952-INDEX('Curva Forward'!$C$5:$AN$13,MATCH(CONCATENATE(BD_COMERCIAL!$K952," ",BD_COMERCIAL!$L952),'Curva Forward'!$B$5:$B$13,0),MATCH(FR$4,'Curva Forward'!$C$4:$AN$4,0))),CT952)</f>
        <v>0</v>
      </c>
      <c r="FS952" s="200">
        <f>AG952*AG$2*IF($FC952="V",1,-1)*IF($Q952="Fixo",(CU952-INDEX('Curva Forward'!$C$5:$AN$13,MATCH(CONCATENATE(BD_COMERCIAL!$K952," ",BD_COMERCIAL!$L952),'Curva Forward'!$B$5:$B$13,0),MATCH(FS$4,'Curva Forward'!$C$4:$AN$4,0))),CU952)</f>
        <v>0</v>
      </c>
      <c r="FT952" s="200">
        <f>AH952*AH$2*IF($FC952="V",1,-1)*IF($Q952="Fixo",(CV952-INDEX('Curva Forward'!$C$5:$AN$13,MATCH(CONCATENATE(BD_COMERCIAL!$K952," ",BD_COMERCIAL!$L952),'Curva Forward'!$B$5:$B$13,0),MATCH(FT$4,'Curva Forward'!$C$4:$AN$4,0))),CV952)</f>
        <v>0</v>
      </c>
      <c r="FU952" s="200">
        <f>AI952*AI$2*IF($FC952="V",1,-1)*IF($Q952="Fixo",(CW952-INDEX('Curva Forward'!$C$5:$AN$13,MATCH(CONCATENATE(BD_COMERCIAL!$K952," ",BD_COMERCIAL!$L952),'Curva Forward'!$B$5:$B$13,0),MATCH(FU$4,'Curva Forward'!$C$4:$AN$4,0))),CW952)</f>
        <v>0</v>
      </c>
      <c r="FV952" s="200">
        <f>AJ952*AJ$2*IF($FC952="V",1,-1)*IF($Q952="Fixo",(CX952-INDEX('Curva Forward'!$C$5:$AN$13,MATCH(CONCATENATE(BD_COMERCIAL!$K952," ",BD_COMERCIAL!$L952),'Curva Forward'!$B$5:$B$13,0),MATCH(FV$4,'Curva Forward'!$C$4:$AN$4,0))),CX952)</f>
        <v>0</v>
      </c>
      <c r="FW952" s="200">
        <f>AK952*AK$2*IF($FC952="V",1,-1)*IF($Q952="Fixo",(CY952-INDEX('Curva Forward'!$C$5:$AN$13,MATCH(CONCATENATE(BD_COMERCIAL!$K952," ",BD_COMERCIAL!$L952),'Curva Forward'!$B$5:$B$13,0),MATCH(FW$4,'Curva Forward'!$C$4:$AN$4,0))),CY952)</f>
        <v>0</v>
      </c>
      <c r="FX952" s="200">
        <f>AL952*AL$2*IF($FC952="V",1,-1)*IF($Q952="Fixo",(CZ952-INDEX('Curva Forward'!$C$5:$AN$13,MATCH(CONCATENATE(BD_COMERCIAL!$K952," ",BD_COMERCIAL!$L952),'Curva Forward'!$B$5:$B$13,0),MATCH(FX$4,'Curva Forward'!$C$4:$AN$4,0))),CZ952)</f>
        <v>0</v>
      </c>
      <c r="FY952" s="200">
        <f>AM952*AM$2*IF($FC952="V",1,-1)*IF($Q952="Fixo",(DA952-INDEX('Curva Forward'!$C$5:$AN$13,MATCH(CONCATENATE(BD_COMERCIAL!$K952," ",BD_COMERCIAL!$L952),'Curva Forward'!$B$5:$B$13,0),MATCH(FY$4,'Curva Forward'!$C$4:$AN$4,0))),DA952)</f>
        <v>0</v>
      </c>
      <c r="FZ952" s="200">
        <f>AN952*AN$2*IF($FC952="V",1,-1)*IF($Q952="Fixo",(DB952-INDEX('Curva Forward'!$C$5:$AN$13,MATCH(CONCATENATE(BD_COMERCIAL!$K952," ",BD_COMERCIAL!$L952),'Curva Forward'!$B$5:$B$13,0),MATCH(FZ$4,'Curva Forward'!$C$4:$AN$4,0))),DB952)</f>
        <v>0</v>
      </c>
      <c r="GA952" s="200">
        <f>AO952*AO$2*IF($FC952="V",1,-1)*IF($Q952="Fixo",(DC952-INDEX('Curva Forward'!$C$5:$AN$13,MATCH(CONCATENATE(BD_COMERCIAL!$K952," ",BD_COMERCIAL!$L952),'Curva Forward'!$B$5:$B$13,0),MATCH(GA$4,'Curva Forward'!$C$4:$AN$4,0))),DC952)</f>
        <v>0</v>
      </c>
      <c r="GB952" s="200">
        <f>AP952*AP$2*IF($FC952="V",1,-1)*IF($Q952="Fixo",(DD952-INDEX('Curva Forward'!$C$5:$AN$13,MATCH(CONCATENATE(BD_COMERCIAL!$K952," ",BD_COMERCIAL!$L952),'Curva Forward'!$B$5:$B$13,0),MATCH(GB$4,'Curva Forward'!$C$4:$AN$4,0))),DD952)</f>
        <v>0</v>
      </c>
      <c r="GC952" s="200">
        <f>AQ952*AQ$2*IF($FC952="V",1,-1)*IF($Q952="Fixo",(DE952-INDEX('Curva Forward'!$C$5:$AN$13,MATCH(CONCATENATE(BD_COMERCIAL!$K952," ",BD_COMERCIAL!$L952),'Curva Forward'!$B$5:$B$13,0),MATCH(GC$4,'Curva Forward'!$C$4:$AN$4,0))),DE952)</f>
        <v>0</v>
      </c>
      <c r="GD952" s="200">
        <f>AR952*AR$2*IF($FC952="V",1,-1)*IF($Q952="Fixo",(DF952-INDEX('Curva Forward'!$C$5:$AN$13,MATCH(CONCATENATE(BD_COMERCIAL!$K952," ",BD_COMERCIAL!$L952),'Curva Forward'!$B$5:$B$13,0),MATCH(GD$4,'Curva Forward'!$C$4:$AN$4,0))),DF952)</f>
        <v>0</v>
      </c>
      <c r="GE952" s="200">
        <f>AS952*AS$2*IF($FC952="V",1,-1)*IF($Q952="Fixo",(DG952-INDEX('Curva Forward'!$C$5:$AN$13,MATCH(CONCATENATE(BD_COMERCIAL!$K952," ",BD_COMERCIAL!$L952),'Curva Forward'!$B$5:$B$13,0),MATCH(GE$4,'Curva Forward'!$C$4:$AN$4,0))),DG952)</f>
        <v>0</v>
      </c>
      <c r="GF952" s="200">
        <f>AT952*AT$2*IF($FC952="V",1,-1)*IF($Q952="Fixo",(DH952-INDEX('Curva Forward'!$C$5:$AN$13,MATCH(CONCATENATE(BD_COMERCIAL!$K952," ",BD_COMERCIAL!$L952),'Curva Forward'!$B$5:$B$13,0),MATCH(GF$4,'Curva Forward'!$C$4:$AN$4,0))),DH952)</f>
        <v>0</v>
      </c>
      <c r="GG952" s="200">
        <f>AU952*AU$2*IF($FC952="V",1,-1)*IF($Q952="Fixo",(DI952-INDEX('Curva Forward'!$C$5:$AN$13,MATCH(CONCATENATE(BD_COMERCIAL!$K952," ",BD_COMERCIAL!$L952),'Curva Forward'!$B$5:$B$13,0),MATCH(GG$4,'Curva Forward'!$C$4:$AN$4,0))),DI952)</f>
        <v>0</v>
      </c>
      <c r="GH952" s="200">
        <f>AV952*AV$2*IF($FC952="V",1,-1)*IF($Q952="Fixo",(DJ952-INDEX('Curva Forward'!$C$5:$AN$13,MATCH(CONCATENATE(BD_COMERCIAL!$K952," ",BD_COMERCIAL!$L952),'Curva Forward'!$B$5:$B$13,0),MATCH(GH$4,'Curva Forward'!$C$4:$AN$4,0))),DJ952)</f>
        <v>0</v>
      </c>
      <c r="GI952" s="200">
        <f>AW952*AW$2*IF($FC952="V",1,-1)*IF($Q952="Fixo",(DK952-INDEX('Curva Forward'!$C$5:$AN$13,MATCH(CONCATENATE(BD_COMERCIAL!$K952," ",BD_COMERCIAL!$L952),'Curva Forward'!$B$5:$B$13,0),MATCH(GI$4,'Curva Forward'!$C$4:$AN$4,0))),DK952)</f>
        <v>0</v>
      </c>
      <c r="GJ952" s="200">
        <f>AX952*AX$2*IF($FC952="V",1,-1)*IF($Q952="Fixo",(DL952-INDEX('Curva Forward'!$C$5:$AN$13,MATCH(CONCATENATE(BD_COMERCIAL!$K952," ",BD_COMERCIAL!$L952),'Curva Forward'!$B$5:$B$13,0),MATCH(GJ$4,'Curva Forward'!$C$4:$AN$4,0))),DL952)</f>
        <v>0</v>
      </c>
      <c r="GK952" s="200">
        <f>AY952*AY$2*IF($FC952="V",1,-1)*IF($Q952="Fixo",(DM952-INDEX('Curva Forward'!$C$5:$AN$13,MATCH(CONCATENATE(BD_COMERCIAL!$K952," ",BD_COMERCIAL!$L952),'Curva Forward'!$B$5:$B$13,0),MATCH(GK$4,'Curva Forward'!$C$4:$AN$4,0))),DM952)</f>
        <v>0</v>
      </c>
      <c r="GL952" s="200">
        <f>IF(EZ952="",0,CL952*CL$2*IF($FC952="V",1,-1)*IF($Q952="Fixo",(EZ952-INDEX('Curva Forward'!$C$5:$AN$13,MATCH(CONCATENATE(BD_COMERCIAL!$K952," ",BD_COMERCIAL!$L952),'Curva Forward'!$B$5:$B$13,0),MATCH(GL$4,'Curva Forward'!$C$4:$AN$4,0))),EZ952))</f>
        <v>0</v>
      </c>
      <c r="GM952" s="200">
        <f>IF(FA952="",0,CM952*CM$2*IF($FC952="V",1,-1)*IF($Q952="Fixo",(FA952-INDEX('Curva Forward'!$C$5:$AN$13,MATCH(CONCATENATE(BD_COMERCIAL!$K952," ",BD_COMERCIAL!$L952),'Curva Forward'!$B$5:$B$13,0),MATCH(GM$4,'Curva Forward'!$C$4:$AN$4,0))),FA952))</f>
        <v>0</v>
      </c>
      <c r="GN952" s="200">
        <f>IF(FB952="",0,CN952*CN$2*IF($FC952="V",1,-1)*IF($Q952="Fixo",(FB952-INDEX('Curva Forward'!$C$5:$AN$13,MATCH(CONCATENATE(BD_COMERCIAL!$K952," ",BD_COMERCIAL!$L952),'Curva Forward'!$B$5:$B$13,0),MATCH(GN$4,'Curva Forward'!$C$4:$AN$4,0))),FB952))</f>
        <v>0</v>
      </c>
      <c r="GO952" s="201">
        <f t="shared" ca="1" si="287"/>
        <v>0</v>
      </c>
      <c r="GP952" s="201">
        <f t="shared" ca="1" si="288"/>
        <v>0</v>
      </c>
    </row>
    <row r="953" spans="1:198" ht="15" customHeight="1" x14ac:dyDescent="0.25">
      <c r="A953" s="6"/>
      <c r="B953" s="7"/>
      <c r="C953" s="8"/>
      <c r="D953" s="9"/>
      <c r="E953" s="9"/>
      <c r="F953" s="113"/>
      <c r="G953" s="10"/>
      <c r="H953" s="113"/>
      <c r="I953" s="9"/>
      <c r="J953" s="166"/>
      <c r="K953" s="10"/>
      <c r="L953" s="84"/>
      <c r="M953" s="11"/>
      <c r="N953" s="12"/>
      <c r="O953" s="10"/>
      <c r="P953" s="84"/>
      <c r="Q953" s="84"/>
      <c r="R953" s="10"/>
      <c r="S953" s="14"/>
      <c r="T953" s="11"/>
      <c r="U953" s="12"/>
      <c r="V953" s="257" t="str">
        <f ca="1">IF(U953="","",
IF(U953="NA","",
IFERROR(VLOOKUP(EOMONTH(M953,-2)+1,IPCA!$A:$B,2,0),
VLOOKUP(EOMONTH(TODAY(),-2)+1,IPCA!$A:$B,2,0))/
VLOOKUP(EOMONTH(U953,-2)+1,IPCA!$A:$B,2,0)*
P953))</f>
        <v/>
      </c>
      <c r="W953" s="84"/>
      <c r="X953" s="13"/>
      <c r="Y953" s="166"/>
      <c r="AA953" s="108"/>
      <c r="AB953" s="15"/>
      <c r="AM953" s="6"/>
      <c r="AN953" s="15"/>
      <c r="AY953" s="6"/>
      <c r="AZ953" s="15"/>
      <c r="BK953" s="6"/>
      <c r="BL953" s="15"/>
      <c r="BW953" s="6"/>
      <c r="BX953" s="15"/>
      <c r="CI953" s="6"/>
      <c r="CJ953" s="16" t="str">
        <f t="shared" si="277"/>
        <v/>
      </c>
      <c r="CK953" s="16" t="str">
        <f t="shared" si="278"/>
        <v/>
      </c>
      <c r="CL953" s="16" t="str">
        <f t="shared" si="279"/>
        <v/>
      </c>
      <c r="CM953" s="16" t="str">
        <f t="shared" si="280"/>
        <v/>
      </c>
      <c r="CN953" s="16" t="str">
        <f t="shared" si="281"/>
        <v/>
      </c>
      <c r="CO953" s="18"/>
      <c r="CP953" s="15"/>
      <c r="DA953" s="6"/>
      <c r="DB953" s="15"/>
      <c r="DM953" s="6"/>
      <c r="DN953" s="15"/>
      <c r="DY953" s="6"/>
      <c r="DZ953" s="15"/>
      <c r="EK953" s="6"/>
      <c r="EL953" s="15"/>
      <c r="EW953" s="6"/>
      <c r="EX953" s="16" t="str">
        <f t="shared" si="289"/>
        <v/>
      </c>
      <c r="EY953" s="16" t="str">
        <f t="shared" si="290"/>
        <v/>
      </c>
      <c r="EZ953" s="16" t="str">
        <f t="shared" si="291"/>
        <v/>
      </c>
      <c r="FA953" s="16" t="str">
        <f t="shared" si="292"/>
        <v/>
      </c>
      <c r="FB953" s="160" t="str">
        <f t="shared" si="293"/>
        <v/>
      </c>
      <c r="FD953" s="20"/>
      <c r="FE953"/>
      <c r="FH953" s="284">
        <f t="shared" ca="1" si="282"/>
        <v>0</v>
      </c>
      <c r="FI953" s="208">
        <f t="shared" si="283"/>
        <v>0</v>
      </c>
      <c r="FK953">
        <f t="shared" si="284"/>
        <v>0</v>
      </c>
      <c r="FL953" s="201">
        <f t="shared" ca="1" si="285"/>
        <v>0</v>
      </c>
      <c r="FM953" s="201">
        <f t="shared" ca="1" si="286"/>
        <v>0</v>
      </c>
      <c r="FN953" s="200">
        <f>AB953*AB$2*IF($FC953="V",1,-1)*IF($Q953="Fixo",(CP953-INDEX('Curva Forward'!$C$5:$AN$13,MATCH(CONCATENATE(BD_COMERCIAL!$K953," ",BD_COMERCIAL!$L953),'Curva Forward'!$B$5:$B$13,0),MATCH(FN$4,'Curva Forward'!$C$4:$AN$4,0))),CP953)</f>
        <v>0</v>
      </c>
      <c r="FO953" s="200">
        <f>AC953*AC$2*IF($FC953="V",1,-1)*IF($Q953="Fixo",(CQ953-INDEX('Curva Forward'!$C$5:$AN$13,MATCH(CONCATENATE(BD_COMERCIAL!$K953," ",BD_COMERCIAL!$L953),'Curva Forward'!$B$5:$B$13,0),MATCH(FO$4,'Curva Forward'!$C$4:$AN$4,0))),CQ953)</f>
        <v>0</v>
      </c>
      <c r="FP953" s="200">
        <f>AD953*AD$2*IF($FC953="V",1,-1)*IF($Q953="Fixo",(CR953-INDEX('Curva Forward'!$C$5:$AN$13,MATCH(CONCATENATE(BD_COMERCIAL!$K953," ",BD_COMERCIAL!$L953),'Curva Forward'!$B$5:$B$13,0),MATCH(FP$4,'Curva Forward'!$C$4:$AN$4,0))),CR953)</f>
        <v>0</v>
      </c>
      <c r="FQ953" s="200">
        <f>AE953*AE$2*IF($FC953="V",1,-1)*IF($Q953="Fixo",(CS953-INDEX('Curva Forward'!$C$5:$AN$13,MATCH(CONCATENATE(BD_COMERCIAL!$K953," ",BD_COMERCIAL!$L953),'Curva Forward'!$B$5:$B$13,0),MATCH(FQ$4,'Curva Forward'!$C$4:$AN$4,0))),CS953)</f>
        <v>0</v>
      </c>
      <c r="FR953" s="200">
        <f>AF953*AF$2*IF($FC953="V",1,-1)*IF($Q953="Fixo",(CT953-INDEX('Curva Forward'!$C$5:$AN$13,MATCH(CONCATENATE(BD_COMERCIAL!$K953," ",BD_COMERCIAL!$L953),'Curva Forward'!$B$5:$B$13,0),MATCH(FR$4,'Curva Forward'!$C$4:$AN$4,0))),CT953)</f>
        <v>0</v>
      </c>
      <c r="FS953" s="200">
        <f>AG953*AG$2*IF($FC953="V",1,-1)*IF($Q953="Fixo",(CU953-INDEX('Curva Forward'!$C$5:$AN$13,MATCH(CONCATENATE(BD_COMERCIAL!$K953," ",BD_COMERCIAL!$L953),'Curva Forward'!$B$5:$B$13,0),MATCH(FS$4,'Curva Forward'!$C$4:$AN$4,0))),CU953)</f>
        <v>0</v>
      </c>
      <c r="FT953" s="200">
        <f>AH953*AH$2*IF($FC953="V",1,-1)*IF($Q953="Fixo",(CV953-INDEX('Curva Forward'!$C$5:$AN$13,MATCH(CONCATENATE(BD_COMERCIAL!$K953," ",BD_COMERCIAL!$L953),'Curva Forward'!$B$5:$B$13,0),MATCH(FT$4,'Curva Forward'!$C$4:$AN$4,0))),CV953)</f>
        <v>0</v>
      </c>
      <c r="FU953" s="200">
        <f>AI953*AI$2*IF($FC953="V",1,-1)*IF($Q953="Fixo",(CW953-INDEX('Curva Forward'!$C$5:$AN$13,MATCH(CONCATENATE(BD_COMERCIAL!$K953," ",BD_COMERCIAL!$L953),'Curva Forward'!$B$5:$B$13,0),MATCH(FU$4,'Curva Forward'!$C$4:$AN$4,0))),CW953)</f>
        <v>0</v>
      </c>
      <c r="FV953" s="200">
        <f>AJ953*AJ$2*IF($FC953="V",1,-1)*IF($Q953="Fixo",(CX953-INDEX('Curva Forward'!$C$5:$AN$13,MATCH(CONCATENATE(BD_COMERCIAL!$K953," ",BD_COMERCIAL!$L953),'Curva Forward'!$B$5:$B$13,0),MATCH(FV$4,'Curva Forward'!$C$4:$AN$4,0))),CX953)</f>
        <v>0</v>
      </c>
      <c r="FW953" s="200">
        <f>AK953*AK$2*IF($FC953="V",1,-1)*IF($Q953="Fixo",(CY953-INDEX('Curva Forward'!$C$5:$AN$13,MATCH(CONCATENATE(BD_COMERCIAL!$K953," ",BD_COMERCIAL!$L953),'Curva Forward'!$B$5:$B$13,0),MATCH(FW$4,'Curva Forward'!$C$4:$AN$4,0))),CY953)</f>
        <v>0</v>
      </c>
      <c r="FX953" s="200">
        <f>AL953*AL$2*IF($FC953="V",1,-1)*IF($Q953="Fixo",(CZ953-INDEX('Curva Forward'!$C$5:$AN$13,MATCH(CONCATENATE(BD_COMERCIAL!$K953," ",BD_COMERCIAL!$L953),'Curva Forward'!$B$5:$B$13,0),MATCH(FX$4,'Curva Forward'!$C$4:$AN$4,0))),CZ953)</f>
        <v>0</v>
      </c>
      <c r="FY953" s="200">
        <f>AM953*AM$2*IF($FC953="V",1,-1)*IF($Q953="Fixo",(DA953-INDEX('Curva Forward'!$C$5:$AN$13,MATCH(CONCATENATE(BD_COMERCIAL!$K953," ",BD_COMERCIAL!$L953),'Curva Forward'!$B$5:$B$13,0),MATCH(FY$4,'Curva Forward'!$C$4:$AN$4,0))),DA953)</f>
        <v>0</v>
      </c>
      <c r="FZ953" s="200">
        <f>AN953*AN$2*IF($FC953="V",1,-1)*IF($Q953="Fixo",(DB953-INDEX('Curva Forward'!$C$5:$AN$13,MATCH(CONCATENATE(BD_COMERCIAL!$K953," ",BD_COMERCIAL!$L953),'Curva Forward'!$B$5:$B$13,0),MATCH(FZ$4,'Curva Forward'!$C$4:$AN$4,0))),DB953)</f>
        <v>0</v>
      </c>
      <c r="GA953" s="200">
        <f>AO953*AO$2*IF($FC953="V",1,-1)*IF($Q953="Fixo",(DC953-INDEX('Curva Forward'!$C$5:$AN$13,MATCH(CONCATENATE(BD_COMERCIAL!$K953," ",BD_COMERCIAL!$L953),'Curva Forward'!$B$5:$B$13,0),MATCH(GA$4,'Curva Forward'!$C$4:$AN$4,0))),DC953)</f>
        <v>0</v>
      </c>
      <c r="GB953" s="200">
        <f>AP953*AP$2*IF($FC953="V",1,-1)*IF($Q953="Fixo",(DD953-INDEX('Curva Forward'!$C$5:$AN$13,MATCH(CONCATENATE(BD_COMERCIAL!$K953," ",BD_COMERCIAL!$L953),'Curva Forward'!$B$5:$B$13,0),MATCH(GB$4,'Curva Forward'!$C$4:$AN$4,0))),DD953)</f>
        <v>0</v>
      </c>
      <c r="GC953" s="200">
        <f>AQ953*AQ$2*IF($FC953="V",1,-1)*IF($Q953="Fixo",(DE953-INDEX('Curva Forward'!$C$5:$AN$13,MATCH(CONCATENATE(BD_COMERCIAL!$K953," ",BD_COMERCIAL!$L953),'Curva Forward'!$B$5:$B$13,0),MATCH(GC$4,'Curva Forward'!$C$4:$AN$4,0))),DE953)</f>
        <v>0</v>
      </c>
      <c r="GD953" s="200">
        <f>AR953*AR$2*IF($FC953="V",1,-1)*IF($Q953="Fixo",(DF953-INDEX('Curva Forward'!$C$5:$AN$13,MATCH(CONCATENATE(BD_COMERCIAL!$K953," ",BD_COMERCIAL!$L953),'Curva Forward'!$B$5:$B$13,0),MATCH(GD$4,'Curva Forward'!$C$4:$AN$4,0))),DF953)</f>
        <v>0</v>
      </c>
      <c r="GE953" s="200">
        <f>AS953*AS$2*IF($FC953="V",1,-1)*IF($Q953="Fixo",(DG953-INDEX('Curva Forward'!$C$5:$AN$13,MATCH(CONCATENATE(BD_COMERCIAL!$K953," ",BD_COMERCIAL!$L953),'Curva Forward'!$B$5:$B$13,0),MATCH(GE$4,'Curva Forward'!$C$4:$AN$4,0))),DG953)</f>
        <v>0</v>
      </c>
      <c r="GF953" s="200">
        <f>AT953*AT$2*IF($FC953="V",1,-1)*IF($Q953="Fixo",(DH953-INDEX('Curva Forward'!$C$5:$AN$13,MATCH(CONCATENATE(BD_COMERCIAL!$K953," ",BD_COMERCIAL!$L953),'Curva Forward'!$B$5:$B$13,0),MATCH(GF$4,'Curva Forward'!$C$4:$AN$4,0))),DH953)</f>
        <v>0</v>
      </c>
      <c r="GG953" s="200">
        <f>AU953*AU$2*IF($FC953="V",1,-1)*IF($Q953="Fixo",(DI953-INDEX('Curva Forward'!$C$5:$AN$13,MATCH(CONCATENATE(BD_COMERCIAL!$K953," ",BD_COMERCIAL!$L953),'Curva Forward'!$B$5:$B$13,0),MATCH(GG$4,'Curva Forward'!$C$4:$AN$4,0))),DI953)</f>
        <v>0</v>
      </c>
      <c r="GH953" s="200">
        <f>AV953*AV$2*IF($FC953="V",1,-1)*IF($Q953="Fixo",(DJ953-INDEX('Curva Forward'!$C$5:$AN$13,MATCH(CONCATENATE(BD_COMERCIAL!$K953," ",BD_COMERCIAL!$L953),'Curva Forward'!$B$5:$B$13,0),MATCH(GH$4,'Curva Forward'!$C$4:$AN$4,0))),DJ953)</f>
        <v>0</v>
      </c>
      <c r="GI953" s="200">
        <f>AW953*AW$2*IF($FC953="V",1,-1)*IF($Q953="Fixo",(DK953-INDEX('Curva Forward'!$C$5:$AN$13,MATCH(CONCATENATE(BD_COMERCIAL!$K953," ",BD_COMERCIAL!$L953),'Curva Forward'!$B$5:$B$13,0),MATCH(GI$4,'Curva Forward'!$C$4:$AN$4,0))),DK953)</f>
        <v>0</v>
      </c>
      <c r="GJ953" s="200">
        <f>AX953*AX$2*IF($FC953="V",1,-1)*IF($Q953="Fixo",(DL953-INDEX('Curva Forward'!$C$5:$AN$13,MATCH(CONCATENATE(BD_COMERCIAL!$K953," ",BD_COMERCIAL!$L953),'Curva Forward'!$B$5:$B$13,0),MATCH(GJ$4,'Curva Forward'!$C$4:$AN$4,0))),DL953)</f>
        <v>0</v>
      </c>
      <c r="GK953" s="200">
        <f>AY953*AY$2*IF($FC953="V",1,-1)*IF($Q953="Fixo",(DM953-INDEX('Curva Forward'!$C$5:$AN$13,MATCH(CONCATENATE(BD_COMERCIAL!$K953," ",BD_COMERCIAL!$L953),'Curva Forward'!$B$5:$B$13,0),MATCH(GK$4,'Curva Forward'!$C$4:$AN$4,0))),DM953)</f>
        <v>0</v>
      </c>
      <c r="GL953" s="200">
        <f>IF(EZ953="",0,CL953*CL$2*IF($FC953="V",1,-1)*IF($Q953="Fixo",(EZ953-INDEX('Curva Forward'!$C$5:$AN$13,MATCH(CONCATENATE(BD_COMERCIAL!$K953," ",BD_COMERCIAL!$L953),'Curva Forward'!$B$5:$B$13,0),MATCH(GL$4,'Curva Forward'!$C$4:$AN$4,0))),EZ953))</f>
        <v>0</v>
      </c>
      <c r="GM953" s="200">
        <f>IF(FA953="",0,CM953*CM$2*IF($FC953="V",1,-1)*IF($Q953="Fixo",(FA953-INDEX('Curva Forward'!$C$5:$AN$13,MATCH(CONCATENATE(BD_COMERCIAL!$K953," ",BD_COMERCIAL!$L953),'Curva Forward'!$B$5:$B$13,0),MATCH(GM$4,'Curva Forward'!$C$4:$AN$4,0))),FA953))</f>
        <v>0</v>
      </c>
      <c r="GN953" s="200">
        <f>IF(FB953="",0,CN953*CN$2*IF($FC953="V",1,-1)*IF($Q953="Fixo",(FB953-INDEX('Curva Forward'!$C$5:$AN$13,MATCH(CONCATENATE(BD_COMERCIAL!$K953," ",BD_COMERCIAL!$L953),'Curva Forward'!$B$5:$B$13,0),MATCH(GN$4,'Curva Forward'!$C$4:$AN$4,0))),FB953))</f>
        <v>0</v>
      </c>
      <c r="GO953" s="201">
        <f t="shared" ca="1" si="287"/>
        <v>0</v>
      </c>
      <c r="GP953" s="201">
        <f t="shared" ca="1" si="288"/>
        <v>0</v>
      </c>
    </row>
    <row r="954" spans="1:198" ht="15" customHeight="1" x14ac:dyDescent="0.25">
      <c r="A954" s="6"/>
      <c r="B954" s="7"/>
      <c r="C954" s="8"/>
      <c r="D954" s="9"/>
      <c r="E954" s="9"/>
      <c r="F954" s="113"/>
      <c r="G954" s="10"/>
      <c r="H954" s="113"/>
      <c r="I954" s="9"/>
      <c r="J954" s="166"/>
      <c r="K954" s="10"/>
      <c r="L954" s="84"/>
      <c r="M954" s="11"/>
      <c r="N954" s="12"/>
      <c r="O954" s="10"/>
      <c r="P954" s="84"/>
      <c r="Q954" s="84"/>
      <c r="R954" s="10"/>
      <c r="S954" s="14"/>
      <c r="T954" s="11"/>
      <c r="U954" s="12"/>
      <c r="V954" s="257" t="str">
        <f ca="1">IF(U954="","",
IF(U954="NA","",
IFERROR(VLOOKUP(EOMONTH(M954,-2)+1,IPCA!$A:$B,2,0),
VLOOKUP(EOMONTH(TODAY(),-2)+1,IPCA!$A:$B,2,0))/
VLOOKUP(EOMONTH(U954,-2)+1,IPCA!$A:$B,2,0)*
P954))</f>
        <v/>
      </c>
      <c r="W954" s="84"/>
      <c r="X954" s="13"/>
      <c r="Y954" s="166"/>
      <c r="AA954" s="108"/>
      <c r="AB954" s="15"/>
      <c r="AM954" s="6"/>
      <c r="AN954" s="15"/>
      <c r="AY954" s="6"/>
      <c r="AZ954" s="15"/>
      <c r="BK954" s="6"/>
      <c r="BL954" s="15"/>
      <c r="BW954" s="6"/>
      <c r="BX954" s="15"/>
      <c r="CI954" s="6"/>
      <c r="CJ954" s="16" t="str">
        <f t="shared" si="277"/>
        <v/>
      </c>
      <c r="CK954" s="16" t="str">
        <f t="shared" si="278"/>
        <v/>
      </c>
      <c r="CL954" s="16" t="str">
        <f t="shared" si="279"/>
        <v/>
      </c>
      <c r="CM954" s="16" t="str">
        <f t="shared" si="280"/>
        <v/>
      </c>
      <c r="CN954" s="16" t="str">
        <f t="shared" si="281"/>
        <v/>
      </c>
      <c r="CO954" s="18"/>
      <c r="CP954" s="15"/>
      <c r="DA954" s="6"/>
      <c r="DB954" s="15"/>
      <c r="DM954" s="6"/>
      <c r="DN954" s="15"/>
      <c r="DY954" s="6"/>
      <c r="DZ954" s="15"/>
      <c r="EK954" s="6"/>
      <c r="EL954" s="15"/>
      <c r="EW954" s="6"/>
      <c r="EX954" s="16" t="str">
        <f t="shared" si="289"/>
        <v/>
      </c>
      <c r="EY954" s="16" t="str">
        <f t="shared" si="290"/>
        <v/>
      </c>
      <c r="EZ954" s="16" t="str">
        <f t="shared" si="291"/>
        <v/>
      </c>
      <c r="FA954" s="16" t="str">
        <f t="shared" si="292"/>
        <v/>
      </c>
      <c r="FB954" s="160" t="str">
        <f t="shared" si="293"/>
        <v/>
      </c>
      <c r="FD954" s="20"/>
      <c r="FE954"/>
      <c r="FH954" s="284">
        <f t="shared" ca="1" si="282"/>
        <v>0</v>
      </c>
      <c r="FI954" s="208">
        <f t="shared" si="283"/>
        <v>0</v>
      </c>
      <c r="FK954">
        <f t="shared" si="284"/>
        <v>0</v>
      </c>
      <c r="FL954" s="201">
        <f t="shared" ca="1" si="285"/>
        <v>0</v>
      </c>
      <c r="FM954" s="201">
        <f t="shared" ca="1" si="286"/>
        <v>0</v>
      </c>
      <c r="FN954" s="200">
        <f>AB954*AB$2*IF($FC954="V",1,-1)*IF($Q954="Fixo",(CP954-INDEX('Curva Forward'!$C$5:$AN$13,MATCH(CONCATENATE(BD_COMERCIAL!$K954," ",BD_COMERCIAL!$L954),'Curva Forward'!$B$5:$B$13,0),MATCH(FN$4,'Curva Forward'!$C$4:$AN$4,0))),CP954)</f>
        <v>0</v>
      </c>
      <c r="FO954" s="200">
        <f>AC954*AC$2*IF($FC954="V",1,-1)*IF($Q954="Fixo",(CQ954-INDEX('Curva Forward'!$C$5:$AN$13,MATCH(CONCATENATE(BD_COMERCIAL!$K954," ",BD_COMERCIAL!$L954),'Curva Forward'!$B$5:$B$13,0),MATCH(FO$4,'Curva Forward'!$C$4:$AN$4,0))),CQ954)</f>
        <v>0</v>
      </c>
      <c r="FP954" s="200">
        <f>AD954*AD$2*IF($FC954="V",1,-1)*IF($Q954="Fixo",(CR954-INDEX('Curva Forward'!$C$5:$AN$13,MATCH(CONCATENATE(BD_COMERCIAL!$K954," ",BD_COMERCIAL!$L954),'Curva Forward'!$B$5:$B$13,0),MATCH(FP$4,'Curva Forward'!$C$4:$AN$4,0))),CR954)</f>
        <v>0</v>
      </c>
      <c r="FQ954" s="200">
        <f>AE954*AE$2*IF($FC954="V",1,-1)*IF($Q954="Fixo",(CS954-INDEX('Curva Forward'!$C$5:$AN$13,MATCH(CONCATENATE(BD_COMERCIAL!$K954," ",BD_COMERCIAL!$L954),'Curva Forward'!$B$5:$B$13,0),MATCH(FQ$4,'Curva Forward'!$C$4:$AN$4,0))),CS954)</f>
        <v>0</v>
      </c>
      <c r="FR954" s="200">
        <f>AF954*AF$2*IF($FC954="V",1,-1)*IF($Q954="Fixo",(CT954-INDEX('Curva Forward'!$C$5:$AN$13,MATCH(CONCATENATE(BD_COMERCIAL!$K954," ",BD_COMERCIAL!$L954),'Curva Forward'!$B$5:$B$13,0),MATCH(FR$4,'Curva Forward'!$C$4:$AN$4,0))),CT954)</f>
        <v>0</v>
      </c>
      <c r="FS954" s="200">
        <f>AG954*AG$2*IF($FC954="V",1,-1)*IF($Q954="Fixo",(CU954-INDEX('Curva Forward'!$C$5:$AN$13,MATCH(CONCATENATE(BD_COMERCIAL!$K954," ",BD_COMERCIAL!$L954),'Curva Forward'!$B$5:$B$13,0),MATCH(FS$4,'Curva Forward'!$C$4:$AN$4,0))),CU954)</f>
        <v>0</v>
      </c>
      <c r="FT954" s="200">
        <f>AH954*AH$2*IF($FC954="V",1,-1)*IF($Q954="Fixo",(CV954-INDEX('Curva Forward'!$C$5:$AN$13,MATCH(CONCATENATE(BD_COMERCIAL!$K954," ",BD_COMERCIAL!$L954),'Curva Forward'!$B$5:$B$13,0),MATCH(FT$4,'Curva Forward'!$C$4:$AN$4,0))),CV954)</f>
        <v>0</v>
      </c>
      <c r="FU954" s="200">
        <f>AI954*AI$2*IF($FC954="V",1,-1)*IF($Q954="Fixo",(CW954-INDEX('Curva Forward'!$C$5:$AN$13,MATCH(CONCATENATE(BD_COMERCIAL!$K954," ",BD_COMERCIAL!$L954),'Curva Forward'!$B$5:$B$13,0),MATCH(FU$4,'Curva Forward'!$C$4:$AN$4,0))),CW954)</f>
        <v>0</v>
      </c>
      <c r="FV954" s="200">
        <f>AJ954*AJ$2*IF($FC954="V",1,-1)*IF($Q954="Fixo",(CX954-INDEX('Curva Forward'!$C$5:$AN$13,MATCH(CONCATENATE(BD_COMERCIAL!$K954," ",BD_COMERCIAL!$L954),'Curva Forward'!$B$5:$B$13,0),MATCH(FV$4,'Curva Forward'!$C$4:$AN$4,0))),CX954)</f>
        <v>0</v>
      </c>
      <c r="FW954" s="200">
        <f>AK954*AK$2*IF($FC954="V",1,-1)*IF($Q954="Fixo",(CY954-INDEX('Curva Forward'!$C$5:$AN$13,MATCH(CONCATENATE(BD_COMERCIAL!$K954," ",BD_COMERCIAL!$L954),'Curva Forward'!$B$5:$B$13,0),MATCH(FW$4,'Curva Forward'!$C$4:$AN$4,0))),CY954)</f>
        <v>0</v>
      </c>
      <c r="FX954" s="200">
        <f>AL954*AL$2*IF($FC954="V",1,-1)*IF($Q954="Fixo",(CZ954-INDEX('Curva Forward'!$C$5:$AN$13,MATCH(CONCATENATE(BD_COMERCIAL!$K954," ",BD_COMERCIAL!$L954),'Curva Forward'!$B$5:$B$13,0),MATCH(FX$4,'Curva Forward'!$C$4:$AN$4,0))),CZ954)</f>
        <v>0</v>
      </c>
      <c r="FY954" s="200">
        <f>AM954*AM$2*IF($FC954="V",1,-1)*IF($Q954="Fixo",(DA954-INDEX('Curva Forward'!$C$5:$AN$13,MATCH(CONCATENATE(BD_COMERCIAL!$K954," ",BD_COMERCIAL!$L954),'Curva Forward'!$B$5:$B$13,0),MATCH(FY$4,'Curva Forward'!$C$4:$AN$4,0))),DA954)</f>
        <v>0</v>
      </c>
      <c r="FZ954" s="200">
        <f>AN954*AN$2*IF($FC954="V",1,-1)*IF($Q954="Fixo",(DB954-INDEX('Curva Forward'!$C$5:$AN$13,MATCH(CONCATENATE(BD_COMERCIAL!$K954," ",BD_COMERCIAL!$L954),'Curva Forward'!$B$5:$B$13,0),MATCH(FZ$4,'Curva Forward'!$C$4:$AN$4,0))),DB954)</f>
        <v>0</v>
      </c>
      <c r="GA954" s="200">
        <f>AO954*AO$2*IF($FC954="V",1,-1)*IF($Q954="Fixo",(DC954-INDEX('Curva Forward'!$C$5:$AN$13,MATCH(CONCATENATE(BD_COMERCIAL!$K954," ",BD_COMERCIAL!$L954),'Curva Forward'!$B$5:$B$13,0),MATCH(GA$4,'Curva Forward'!$C$4:$AN$4,0))),DC954)</f>
        <v>0</v>
      </c>
      <c r="GB954" s="200">
        <f>AP954*AP$2*IF($FC954="V",1,-1)*IF($Q954="Fixo",(DD954-INDEX('Curva Forward'!$C$5:$AN$13,MATCH(CONCATENATE(BD_COMERCIAL!$K954," ",BD_COMERCIAL!$L954),'Curva Forward'!$B$5:$B$13,0),MATCH(GB$4,'Curva Forward'!$C$4:$AN$4,0))),DD954)</f>
        <v>0</v>
      </c>
      <c r="GC954" s="200">
        <f>AQ954*AQ$2*IF($FC954="V",1,-1)*IF($Q954="Fixo",(DE954-INDEX('Curva Forward'!$C$5:$AN$13,MATCH(CONCATENATE(BD_COMERCIAL!$K954," ",BD_COMERCIAL!$L954),'Curva Forward'!$B$5:$B$13,0),MATCH(GC$4,'Curva Forward'!$C$4:$AN$4,0))),DE954)</f>
        <v>0</v>
      </c>
      <c r="GD954" s="200">
        <f>AR954*AR$2*IF($FC954="V",1,-1)*IF($Q954="Fixo",(DF954-INDEX('Curva Forward'!$C$5:$AN$13,MATCH(CONCATENATE(BD_COMERCIAL!$K954," ",BD_COMERCIAL!$L954),'Curva Forward'!$B$5:$B$13,0),MATCH(GD$4,'Curva Forward'!$C$4:$AN$4,0))),DF954)</f>
        <v>0</v>
      </c>
      <c r="GE954" s="200">
        <f>AS954*AS$2*IF($FC954="V",1,-1)*IF($Q954="Fixo",(DG954-INDEX('Curva Forward'!$C$5:$AN$13,MATCH(CONCATENATE(BD_COMERCIAL!$K954," ",BD_COMERCIAL!$L954),'Curva Forward'!$B$5:$B$13,0),MATCH(GE$4,'Curva Forward'!$C$4:$AN$4,0))),DG954)</f>
        <v>0</v>
      </c>
      <c r="GF954" s="200">
        <f>AT954*AT$2*IF($FC954="V",1,-1)*IF($Q954="Fixo",(DH954-INDEX('Curva Forward'!$C$5:$AN$13,MATCH(CONCATENATE(BD_COMERCIAL!$K954," ",BD_COMERCIAL!$L954),'Curva Forward'!$B$5:$B$13,0),MATCH(GF$4,'Curva Forward'!$C$4:$AN$4,0))),DH954)</f>
        <v>0</v>
      </c>
      <c r="GG954" s="200">
        <f>AU954*AU$2*IF($FC954="V",1,-1)*IF($Q954="Fixo",(DI954-INDEX('Curva Forward'!$C$5:$AN$13,MATCH(CONCATENATE(BD_COMERCIAL!$K954," ",BD_COMERCIAL!$L954),'Curva Forward'!$B$5:$B$13,0),MATCH(GG$4,'Curva Forward'!$C$4:$AN$4,0))),DI954)</f>
        <v>0</v>
      </c>
      <c r="GH954" s="200">
        <f>AV954*AV$2*IF($FC954="V",1,-1)*IF($Q954="Fixo",(DJ954-INDEX('Curva Forward'!$C$5:$AN$13,MATCH(CONCATENATE(BD_COMERCIAL!$K954," ",BD_COMERCIAL!$L954),'Curva Forward'!$B$5:$B$13,0),MATCH(GH$4,'Curva Forward'!$C$4:$AN$4,0))),DJ954)</f>
        <v>0</v>
      </c>
      <c r="GI954" s="200">
        <f>AW954*AW$2*IF($FC954="V",1,-1)*IF($Q954="Fixo",(DK954-INDEX('Curva Forward'!$C$5:$AN$13,MATCH(CONCATENATE(BD_COMERCIAL!$K954," ",BD_COMERCIAL!$L954),'Curva Forward'!$B$5:$B$13,0),MATCH(GI$4,'Curva Forward'!$C$4:$AN$4,0))),DK954)</f>
        <v>0</v>
      </c>
      <c r="GJ954" s="200">
        <f>AX954*AX$2*IF($FC954="V",1,-1)*IF($Q954="Fixo",(DL954-INDEX('Curva Forward'!$C$5:$AN$13,MATCH(CONCATENATE(BD_COMERCIAL!$K954," ",BD_COMERCIAL!$L954),'Curva Forward'!$B$5:$B$13,0),MATCH(GJ$4,'Curva Forward'!$C$4:$AN$4,0))),DL954)</f>
        <v>0</v>
      </c>
      <c r="GK954" s="200">
        <f>AY954*AY$2*IF($FC954="V",1,-1)*IF($Q954="Fixo",(DM954-INDEX('Curva Forward'!$C$5:$AN$13,MATCH(CONCATENATE(BD_COMERCIAL!$K954," ",BD_COMERCIAL!$L954),'Curva Forward'!$B$5:$B$13,0),MATCH(GK$4,'Curva Forward'!$C$4:$AN$4,0))),DM954)</f>
        <v>0</v>
      </c>
      <c r="GL954" s="200">
        <f>IF(EZ954="",0,CL954*CL$2*IF($FC954="V",1,-1)*IF($Q954="Fixo",(EZ954-INDEX('Curva Forward'!$C$5:$AN$13,MATCH(CONCATENATE(BD_COMERCIAL!$K954," ",BD_COMERCIAL!$L954),'Curva Forward'!$B$5:$B$13,0),MATCH(GL$4,'Curva Forward'!$C$4:$AN$4,0))),EZ954))</f>
        <v>0</v>
      </c>
      <c r="GM954" s="200">
        <f>IF(FA954="",0,CM954*CM$2*IF($FC954="V",1,-1)*IF($Q954="Fixo",(FA954-INDEX('Curva Forward'!$C$5:$AN$13,MATCH(CONCATENATE(BD_COMERCIAL!$K954," ",BD_COMERCIAL!$L954),'Curva Forward'!$B$5:$B$13,0),MATCH(GM$4,'Curva Forward'!$C$4:$AN$4,0))),FA954))</f>
        <v>0</v>
      </c>
      <c r="GN954" s="200">
        <f>IF(FB954="",0,CN954*CN$2*IF($FC954="V",1,-1)*IF($Q954="Fixo",(FB954-INDEX('Curva Forward'!$C$5:$AN$13,MATCH(CONCATENATE(BD_COMERCIAL!$K954," ",BD_COMERCIAL!$L954),'Curva Forward'!$B$5:$B$13,0),MATCH(GN$4,'Curva Forward'!$C$4:$AN$4,0))),FB954))</f>
        <v>0</v>
      </c>
      <c r="GO954" s="201">
        <f t="shared" ca="1" si="287"/>
        <v>0</v>
      </c>
      <c r="GP954" s="201">
        <f t="shared" ca="1" si="288"/>
        <v>0</v>
      </c>
    </row>
    <row r="955" spans="1:198" ht="15" customHeight="1" x14ac:dyDescent="0.25">
      <c r="A955" s="6"/>
      <c r="B955" s="7"/>
      <c r="C955" s="8"/>
      <c r="D955" s="9"/>
      <c r="E955" s="9"/>
      <c r="F955" s="113"/>
      <c r="G955" s="10"/>
      <c r="H955" s="113"/>
      <c r="I955" s="9"/>
      <c r="J955" s="166"/>
      <c r="K955" s="10"/>
      <c r="L955" s="84"/>
      <c r="M955" s="11"/>
      <c r="N955" s="12"/>
      <c r="O955" s="10"/>
      <c r="P955" s="84"/>
      <c r="Q955" s="84"/>
      <c r="R955" s="10"/>
      <c r="S955" s="14"/>
      <c r="T955" s="11"/>
      <c r="U955" s="12"/>
      <c r="V955" s="257" t="str">
        <f ca="1">IF(U955="","",
IF(U955="NA","",
IFERROR(VLOOKUP(EOMONTH(M955,-2)+1,IPCA!$A:$B,2,0),
VLOOKUP(EOMONTH(TODAY(),-2)+1,IPCA!$A:$B,2,0))/
VLOOKUP(EOMONTH(U955,-2)+1,IPCA!$A:$B,2,0)*
P955))</f>
        <v/>
      </c>
      <c r="W955" s="84"/>
      <c r="X955" s="13"/>
      <c r="Y955" s="166"/>
      <c r="AA955" s="108"/>
      <c r="AB955" s="15"/>
      <c r="AM955" s="6"/>
      <c r="AN955" s="15"/>
      <c r="AY955" s="6"/>
      <c r="AZ955" s="15"/>
      <c r="BK955" s="6"/>
      <c r="BL955" s="15"/>
      <c r="BW955" s="6"/>
      <c r="BX955" s="15"/>
      <c r="CI955" s="6"/>
      <c r="CJ955" s="16" t="str">
        <f t="shared" si="277"/>
        <v/>
      </c>
      <c r="CK955" s="16" t="str">
        <f t="shared" si="278"/>
        <v/>
      </c>
      <c r="CL955" s="16" t="str">
        <f t="shared" si="279"/>
        <v/>
      </c>
      <c r="CM955" s="16" t="str">
        <f t="shared" si="280"/>
        <v/>
      </c>
      <c r="CN955" s="16" t="str">
        <f t="shared" si="281"/>
        <v/>
      </c>
      <c r="CO955" s="18"/>
      <c r="CP955" s="15"/>
      <c r="DA955" s="6"/>
      <c r="DB955" s="15"/>
      <c r="DM955" s="6"/>
      <c r="DN955" s="15"/>
      <c r="DY955" s="6"/>
      <c r="DZ955" s="15"/>
      <c r="EK955" s="6"/>
      <c r="EL955" s="15"/>
      <c r="EW955" s="6"/>
      <c r="EX955" s="16" t="str">
        <f t="shared" si="289"/>
        <v/>
      </c>
      <c r="EY955" s="16" t="str">
        <f t="shared" si="290"/>
        <v/>
      </c>
      <c r="EZ955" s="16" t="str">
        <f t="shared" si="291"/>
        <v/>
      </c>
      <c r="FA955" s="16" t="str">
        <f t="shared" si="292"/>
        <v/>
      </c>
      <c r="FB955" s="160" t="str">
        <f t="shared" si="293"/>
        <v/>
      </c>
      <c r="FD955" s="20"/>
      <c r="FE955"/>
      <c r="FH955" s="284">
        <f t="shared" ca="1" si="282"/>
        <v>0</v>
      </c>
      <c r="FI955" s="208">
        <f t="shared" si="283"/>
        <v>0</v>
      </c>
      <c r="FK955">
        <f t="shared" si="284"/>
        <v>0</v>
      </c>
      <c r="FL955" s="201">
        <f t="shared" ca="1" si="285"/>
        <v>0</v>
      </c>
      <c r="FM955" s="201">
        <f t="shared" ca="1" si="286"/>
        <v>0</v>
      </c>
      <c r="FN955" s="200">
        <f>AB955*AB$2*IF($FC955="V",1,-1)*IF($Q955="Fixo",(CP955-INDEX('Curva Forward'!$C$5:$AN$13,MATCH(CONCATENATE(BD_COMERCIAL!$K955," ",BD_COMERCIAL!$L955),'Curva Forward'!$B$5:$B$13,0),MATCH(FN$4,'Curva Forward'!$C$4:$AN$4,0))),CP955)</f>
        <v>0</v>
      </c>
      <c r="FO955" s="200">
        <f>AC955*AC$2*IF($FC955="V",1,-1)*IF($Q955="Fixo",(CQ955-INDEX('Curva Forward'!$C$5:$AN$13,MATCH(CONCATENATE(BD_COMERCIAL!$K955," ",BD_COMERCIAL!$L955),'Curva Forward'!$B$5:$B$13,0),MATCH(FO$4,'Curva Forward'!$C$4:$AN$4,0))),CQ955)</f>
        <v>0</v>
      </c>
      <c r="FP955" s="200">
        <f>AD955*AD$2*IF($FC955="V",1,-1)*IF($Q955="Fixo",(CR955-INDEX('Curva Forward'!$C$5:$AN$13,MATCH(CONCATENATE(BD_COMERCIAL!$K955," ",BD_COMERCIAL!$L955),'Curva Forward'!$B$5:$B$13,0),MATCH(FP$4,'Curva Forward'!$C$4:$AN$4,0))),CR955)</f>
        <v>0</v>
      </c>
      <c r="FQ955" s="200">
        <f>AE955*AE$2*IF($FC955="V",1,-1)*IF($Q955="Fixo",(CS955-INDEX('Curva Forward'!$C$5:$AN$13,MATCH(CONCATENATE(BD_COMERCIAL!$K955," ",BD_COMERCIAL!$L955),'Curva Forward'!$B$5:$B$13,0),MATCH(FQ$4,'Curva Forward'!$C$4:$AN$4,0))),CS955)</f>
        <v>0</v>
      </c>
      <c r="FR955" s="200">
        <f>AF955*AF$2*IF($FC955="V",1,-1)*IF($Q955="Fixo",(CT955-INDEX('Curva Forward'!$C$5:$AN$13,MATCH(CONCATENATE(BD_COMERCIAL!$K955," ",BD_COMERCIAL!$L955),'Curva Forward'!$B$5:$B$13,0),MATCH(FR$4,'Curva Forward'!$C$4:$AN$4,0))),CT955)</f>
        <v>0</v>
      </c>
      <c r="FS955" s="200">
        <f>AG955*AG$2*IF($FC955="V",1,-1)*IF($Q955="Fixo",(CU955-INDEX('Curva Forward'!$C$5:$AN$13,MATCH(CONCATENATE(BD_COMERCIAL!$K955," ",BD_COMERCIAL!$L955),'Curva Forward'!$B$5:$B$13,0),MATCH(FS$4,'Curva Forward'!$C$4:$AN$4,0))),CU955)</f>
        <v>0</v>
      </c>
      <c r="FT955" s="200">
        <f>AH955*AH$2*IF($FC955="V",1,-1)*IF($Q955="Fixo",(CV955-INDEX('Curva Forward'!$C$5:$AN$13,MATCH(CONCATENATE(BD_COMERCIAL!$K955," ",BD_COMERCIAL!$L955),'Curva Forward'!$B$5:$B$13,0),MATCH(FT$4,'Curva Forward'!$C$4:$AN$4,0))),CV955)</f>
        <v>0</v>
      </c>
      <c r="FU955" s="200">
        <f>AI955*AI$2*IF($FC955="V",1,-1)*IF($Q955="Fixo",(CW955-INDEX('Curva Forward'!$C$5:$AN$13,MATCH(CONCATENATE(BD_COMERCIAL!$K955," ",BD_COMERCIAL!$L955),'Curva Forward'!$B$5:$B$13,0),MATCH(FU$4,'Curva Forward'!$C$4:$AN$4,0))),CW955)</f>
        <v>0</v>
      </c>
      <c r="FV955" s="200">
        <f>AJ955*AJ$2*IF($FC955="V",1,-1)*IF($Q955="Fixo",(CX955-INDEX('Curva Forward'!$C$5:$AN$13,MATCH(CONCATENATE(BD_COMERCIAL!$K955," ",BD_COMERCIAL!$L955),'Curva Forward'!$B$5:$B$13,0),MATCH(FV$4,'Curva Forward'!$C$4:$AN$4,0))),CX955)</f>
        <v>0</v>
      </c>
      <c r="FW955" s="200">
        <f>AK955*AK$2*IF($FC955="V",1,-1)*IF($Q955="Fixo",(CY955-INDEX('Curva Forward'!$C$5:$AN$13,MATCH(CONCATENATE(BD_COMERCIAL!$K955," ",BD_COMERCIAL!$L955),'Curva Forward'!$B$5:$B$13,0),MATCH(FW$4,'Curva Forward'!$C$4:$AN$4,0))),CY955)</f>
        <v>0</v>
      </c>
      <c r="FX955" s="200">
        <f>AL955*AL$2*IF($FC955="V",1,-1)*IF($Q955="Fixo",(CZ955-INDEX('Curva Forward'!$C$5:$AN$13,MATCH(CONCATENATE(BD_COMERCIAL!$K955," ",BD_COMERCIAL!$L955),'Curva Forward'!$B$5:$B$13,0),MATCH(FX$4,'Curva Forward'!$C$4:$AN$4,0))),CZ955)</f>
        <v>0</v>
      </c>
      <c r="FY955" s="200">
        <f>AM955*AM$2*IF($FC955="V",1,-1)*IF($Q955="Fixo",(DA955-INDEX('Curva Forward'!$C$5:$AN$13,MATCH(CONCATENATE(BD_COMERCIAL!$K955," ",BD_COMERCIAL!$L955),'Curva Forward'!$B$5:$B$13,0),MATCH(FY$4,'Curva Forward'!$C$4:$AN$4,0))),DA955)</f>
        <v>0</v>
      </c>
      <c r="FZ955" s="200">
        <f>AN955*AN$2*IF($FC955="V",1,-1)*IF($Q955="Fixo",(DB955-INDEX('Curva Forward'!$C$5:$AN$13,MATCH(CONCATENATE(BD_COMERCIAL!$K955," ",BD_COMERCIAL!$L955),'Curva Forward'!$B$5:$B$13,0),MATCH(FZ$4,'Curva Forward'!$C$4:$AN$4,0))),DB955)</f>
        <v>0</v>
      </c>
      <c r="GA955" s="200">
        <f>AO955*AO$2*IF($FC955="V",1,-1)*IF($Q955="Fixo",(DC955-INDEX('Curva Forward'!$C$5:$AN$13,MATCH(CONCATENATE(BD_COMERCIAL!$K955," ",BD_COMERCIAL!$L955),'Curva Forward'!$B$5:$B$13,0),MATCH(GA$4,'Curva Forward'!$C$4:$AN$4,0))),DC955)</f>
        <v>0</v>
      </c>
      <c r="GB955" s="200">
        <f>AP955*AP$2*IF($FC955="V",1,-1)*IF($Q955="Fixo",(DD955-INDEX('Curva Forward'!$C$5:$AN$13,MATCH(CONCATENATE(BD_COMERCIAL!$K955," ",BD_COMERCIAL!$L955),'Curva Forward'!$B$5:$B$13,0),MATCH(GB$4,'Curva Forward'!$C$4:$AN$4,0))),DD955)</f>
        <v>0</v>
      </c>
      <c r="GC955" s="200">
        <f>AQ955*AQ$2*IF($FC955="V",1,-1)*IF($Q955="Fixo",(DE955-INDEX('Curva Forward'!$C$5:$AN$13,MATCH(CONCATENATE(BD_COMERCIAL!$K955," ",BD_COMERCIAL!$L955),'Curva Forward'!$B$5:$B$13,0),MATCH(GC$4,'Curva Forward'!$C$4:$AN$4,0))),DE955)</f>
        <v>0</v>
      </c>
      <c r="GD955" s="200">
        <f>AR955*AR$2*IF($FC955="V",1,-1)*IF($Q955="Fixo",(DF955-INDEX('Curva Forward'!$C$5:$AN$13,MATCH(CONCATENATE(BD_COMERCIAL!$K955," ",BD_COMERCIAL!$L955),'Curva Forward'!$B$5:$B$13,0),MATCH(GD$4,'Curva Forward'!$C$4:$AN$4,0))),DF955)</f>
        <v>0</v>
      </c>
      <c r="GE955" s="200">
        <f>AS955*AS$2*IF($FC955="V",1,-1)*IF($Q955="Fixo",(DG955-INDEX('Curva Forward'!$C$5:$AN$13,MATCH(CONCATENATE(BD_COMERCIAL!$K955," ",BD_COMERCIAL!$L955),'Curva Forward'!$B$5:$B$13,0),MATCH(GE$4,'Curva Forward'!$C$4:$AN$4,0))),DG955)</f>
        <v>0</v>
      </c>
      <c r="GF955" s="200">
        <f>AT955*AT$2*IF($FC955="V",1,-1)*IF($Q955="Fixo",(DH955-INDEX('Curva Forward'!$C$5:$AN$13,MATCH(CONCATENATE(BD_COMERCIAL!$K955," ",BD_COMERCIAL!$L955),'Curva Forward'!$B$5:$B$13,0),MATCH(GF$4,'Curva Forward'!$C$4:$AN$4,0))),DH955)</f>
        <v>0</v>
      </c>
      <c r="GG955" s="200">
        <f>AU955*AU$2*IF($FC955="V",1,-1)*IF($Q955="Fixo",(DI955-INDEX('Curva Forward'!$C$5:$AN$13,MATCH(CONCATENATE(BD_COMERCIAL!$K955," ",BD_COMERCIAL!$L955),'Curva Forward'!$B$5:$B$13,0),MATCH(GG$4,'Curva Forward'!$C$4:$AN$4,0))),DI955)</f>
        <v>0</v>
      </c>
      <c r="GH955" s="200">
        <f>AV955*AV$2*IF($FC955="V",1,-1)*IF($Q955="Fixo",(DJ955-INDEX('Curva Forward'!$C$5:$AN$13,MATCH(CONCATENATE(BD_COMERCIAL!$K955," ",BD_COMERCIAL!$L955),'Curva Forward'!$B$5:$B$13,0),MATCH(GH$4,'Curva Forward'!$C$4:$AN$4,0))),DJ955)</f>
        <v>0</v>
      </c>
      <c r="GI955" s="200">
        <f>AW955*AW$2*IF($FC955="V",1,-1)*IF($Q955="Fixo",(DK955-INDEX('Curva Forward'!$C$5:$AN$13,MATCH(CONCATENATE(BD_COMERCIAL!$K955," ",BD_COMERCIAL!$L955),'Curva Forward'!$B$5:$B$13,0),MATCH(GI$4,'Curva Forward'!$C$4:$AN$4,0))),DK955)</f>
        <v>0</v>
      </c>
      <c r="GJ955" s="200">
        <f>AX955*AX$2*IF($FC955="V",1,-1)*IF($Q955="Fixo",(DL955-INDEX('Curva Forward'!$C$5:$AN$13,MATCH(CONCATENATE(BD_COMERCIAL!$K955," ",BD_COMERCIAL!$L955),'Curva Forward'!$B$5:$B$13,0),MATCH(GJ$4,'Curva Forward'!$C$4:$AN$4,0))),DL955)</f>
        <v>0</v>
      </c>
      <c r="GK955" s="200">
        <f>AY955*AY$2*IF($FC955="V",1,-1)*IF($Q955="Fixo",(DM955-INDEX('Curva Forward'!$C$5:$AN$13,MATCH(CONCATENATE(BD_COMERCIAL!$K955," ",BD_COMERCIAL!$L955),'Curva Forward'!$B$5:$B$13,0),MATCH(GK$4,'Curva Forward'!$C$4:$AN$4,0))),DM955)</f>
        <v>0</v>
      </c>
      <c r="GL955" s="200">
        <f>IF(EZ955="",0,CL955*CL$2*IF($FC955="V",1,-1)*IF($Q955="Fixo",(EZ955-INDEX('Curva Forward'!$C$5:$AN$13,MATCH(CONCATENATE(BD_COMERCIAL!$K955," ",BD_COMERCIAL!$L955),'Curva Forward'!$B$5:$B$13,0),MATCH(GL$4,'Curva Forward'!$C$4:$AN$4,0))),EZ955))</f>
        <v>0</v>
      </c>
      <c r="GM955" s="200">
        <f>IF(FA955="",0,CM955*CM$2*IF($FC955="V",1,-1)*IF($Q955="Fixo",(FA955-INDEX('Curva Forward'!$C$5:$AN$13,MATCH(CONCATENATE(BD_COMERCIAL!$K955," ",BD_COMERCIAL!$L955),'Curva Forward'!$B$5:$B$13,0),MATCH(GM$4,'Curva Forward'!$C$4:$AN$4,0))),FA955))</f>
        <v>0</v>
      </c>
      <c r="GN955" s="200">
        <f>IF(FB955="",0,CN955*CN$2*IF($FC955="V",1,-1)*IF($Q955="Fixo",(FB955-INDEX('Curva Forward'!$C$5:$AN$13,MATCH(CONCATENATE(BD_COMERCIAL!$K955," ",BD_COMERCIAL!$L955),'Curva Forward'!$B$5:$B$13,0),MATCH(GN$4,'Curva Forward'!$C$4:$AN$4,0))),FB955))</f>
        <v>0</v>
      </c>
      <c r="GO955" s="201">
        <f t="shared" ca="1" si="287"/>
        <v>0</v>
      </c>
      <c r="GP955" s="201">
        <f t="shared" ca="1" si="288"/>
        <v>0</v>
      </c>
    </row>
    <row r="956" spans="1:198" ht="15" customHeight="1" x14ac:dyDescent="0.25">
      <c r="A956" s="6"/>
      <c r="B956" s="7"/>
      <c r="C956" s="8"/>
      <c r="D956" s="9"/>
      <c r="E956" s="9"/>
      <c r="F956" s="113"/>
      <c r="G956" s="10"/>
      <c r="H956" s="113"/>
      <c r="I956" s="9"/>
      <c r="J956" s="166"/>
      <c r="K956" s="10"/>
      <c r="L956" s="84"/>
      <c r="M956" s="11"/>
      <c r="N956" s="12"/>
      <c r="O956" s="10"/>
      <c r="P956" s="84"/>
      <c r="Q956" s="84"/>
      <c r="R956" s="10"/>
      <c r="S956" s="14"/>
      <c r="T956" s="11"/>
      <c r="U956" s="12"/>
      <c r="V956" s="257" t="str">
        <f ca="1">IF(U956="","",
IF(U956="NA","",
IFERROR(VLOOKUP(EOMONTH(M956,-2)+1,IPCA!$A:$B,2,0),
VLOOKUP(EOMONTH(TODAY(),-2)+1,IPCA!$A:$B,2,0))/
VLOOKUP(EOMONTH(U956,-2)+1,IPCA!$A:$B,2,0)*
P956))</f>
        <v/>
      </c>
      <c r="W956" s="84"/>
      <c r="X956" s="13"/>
      <c r="Y956" s="166"/>
      <c r="AA956" s="108"/>
      <c r="AB956" s="15"/>
      <c r="AM956" s="6"/>
      <c r="AN956" s="15"/>
      <c r="AY956" s="6"/>
      <c r="AZ956" s="15"/>
      <c r="BK956" s="6"/>
      <c r="BL956" s="15"/>
      <c r="BW956" s="6"/>
      <c r="BX956" s="15"/>
      <c r="CI956" s="6"/>
      <c r="CJ956" s="16" t="str">
        <f t="shared" si="277"/>
        <v/>
      </c>
      <c r="CK956" s="16" t="str">
        <f t="shared" si="278"/>
        <v/>
      </c>
      <c r="CL956" s="16" t="str">
        <f t="shared" si="279"/>
        <v/>
      </c>
      <c r="CM956" s="16" t="str">
        <f t="shared" si="280"/>
        <v/>
      </c>
      <c r="CN956" s="16" t="str">
        <f t="shared" si="281"/>
        <v/>
      </c>
      <c r="CO956" s="18"/>
      <c r="CP956" s="15"/>
      <c r="DA956" s="6"/>
      <c r="DB956" s="15"/>
      <c r="DM956" s="6"/>
      <c r="DN956" s="15"/>
      <c r="DY956" s="6"/>
      <c r="DZ956" s="15"/>
      <c r="EK956" s="6"/>
      <c r="EL956" s="15"/>
      <c r="EW956" s="6"/>
      <c r="EX956" s="16" t="str">
        <f t="shared" si="289"/>
        <v/>
      </c>
      <c r="EY956" s="16" t="str">
        <f t="shared" si="290"/>
        <v/>
      </c>
      <c r="EZ956" s="16" t="str">
        <f t="shared" si="291"/>
        <v/>
      </c>
      <c r="FA956" s="16" t="str">
        <f t="shared" si="292"/>
        <v/>
      </c>
      <c r="FB956" s="160" t="str">
        <f t="shared" si="293"/>
        <v/>
      </c>
      <c r="FD956" s="20"/>
      <c r="FE956"/>
      <c r="FH956" s="284">
        <f t="shared" ca="1" si="282"/>
        <v>0</v>
      </c>
      <c r="FI956" s="208">
        <f t="shared" si="283"/>
        <v>0</v>
      </c>
      <c r="FK956">
        <f t="shared" si="284"/>
        <v>0</v>
      </c>
      <c r="FL956" s="201">
        <f t="shared" ca="1" si="285"/>
        <v>0</v>
      </c>
      <c r="FM956" s="201">
        <f t="shared" ca="1" si="286"/>
        <v>0</v>
      </c>
      <c r="FN956" s="200">
        <f>AB956*AB$2*IF($FC956="V",1,-1)*IF($Q956="Fixo",(CP956-INDEX('Curva Forward'!$C$5:$AN$13,MATCH(CONCATENATE(BD_COMERCIAL!$K956," ",BD_COMERCIAL!$L956),'Curva Forward'!$B$5:$B$13,0),MATCH(FN$4,'Curva Forward'!$C$4:$AN$4,0))),CP956)</f>
        <v>0</v>
      </c>
      <c r="FO956" s="200">
        <f>AC956*AC$2*IF($FC956="V",1,-1)*IF($Q956="Fixo",(CQ956-INDEX('Curva Forward'!$C$5:$AN$13,MATCH(CONCATENATE(BD_COMERCIAL!$K956," ",BD_COMERCIAL!$L956),'Curva Forward'!$B$5:$B$13,0),MATCH(FO$4,'Curva Forward'!$C$4:$AN$4,0))),CQ956)</f>
        <v>0</v>
      </c>
      <c r="FP956" s="200">
        <f>AD956*AD$2*IF($FC956="V",1,-1)*IF($Q956="Fixo",(CR956-INDEX('Curva Forward'!$C$5:$AN$13,MATCH(CONCATENATE(BD_COMERCIAL!$K956," ",BD_COMERCIAL!$L956),'Curva Forward'!$B$5:$B$13,0),MATCH(FP$4,'Curva Forward'!$C$4:$AN$4,0))),CR956)</f>
        <v>0</v>
      </c>
      <c r="FQ956" s="200">
        <f>AE956*AE$2*IF($FC956="V",1,-1)*IF($Q956="Fixo",(CS956-INDEX('Curva Forward'!$C$5:$AN$13,MATCH(CONCATENATE(BD_COMERCIAL!$K956," ",BD_COMERCIAL!$L956),'Curva Forward'!$B$5:$B$13,0),MATCH(FQ$4,'Curva Forward'!$C$4:$AN$4,0))),CS956)</f>
        <v>0</v>
      </c>
      <c r="FR956" s="200">
        <f>AF956*AF$2*IF($FC956="V",1,-1)*IF($Q956="Fixo",(CT956-INDEX('Curva Forward'!$C$5:$AN$13,MATCH(CONCATENATE(BD_COMERCIAL!$K956," ",BD_COMERCIAL!$L956),'Curva Forward'!$B$5:$B$13,0),MATCH(FR$4,'Curva Forward'!$C$4:$AN$4,0))),CT956)</f>
        <v>0</v>
      </c>
      <c r="FS956" s="200">
        <f>AG956*AG$2*IF($FC956="V",1,-1)*IF($Q956="Fixo",(CU956-INDEX('Curva Forward'!$C$5:$AN$13,MATCH(CONCATENATE(BD_COMERCIAL!$K956," ",BD_COMERCIAL!$L956),'Curva Forward'!$B$5:$B$13,0),MATCH(FS$4,'Curva Forward'!$C$4:$AN$4,0))),CU956)</f>
        <v>0</v>
      </c>
      <c r="FT956" s="200">
        <f>AH956*AH$2*IF($FC956="V",1,-1)*IF($Q956="Fixo",(CV956-INDEX('Curva Forward'!$C$5:$AN$13,MATCH(CONCATENATE(BD_COMERCIAL!$K956," ",BD_COMERCIAL!$L956),'Curva Forward'!$B$5:$B$13,0),MATCH(FT$4,'Curva Forward'!$C$4:$AN$4,0))),CV956)</f>
        <v>0</v>
      </c>
      <c r="FU956" s="200">
        <f>AI956*AI$2*IF($FC956="V",1,-1)*IF($Q956="Fixo",(CW956-INDEX('Curva Forward'!$C$5:$AN$13,MATCH(CONCATENATE(BD_COMERCIAL!$K956," ",BD_COMERCIAL!$L956),'Curva Forward'!$B$5:$B$13,0),MATCH(FU$4,'Curva Forward'!$C$4:$AN$4,0))),CW956)</f>
        <v>0</v>
      </c>
      <c r="FV956" s="200">
        <f>AJ956*AJ$2*IF($FC956="V",1,-1)*IF($Q956="Fixo",(CX956-INDEX('Curva Forward'!$C$5:$AN$13,MATCH(CONCATENATE(BD_COMERCIAL!$K956," ",BD_COMERCIAL!$L956),'Curva Forward'!$B$5:$B$13,0),MATCH(FV$4,'Curva Forward'!$C$4:$AN$4,0))),CX956)</f>
        <v>0</v>
      </c>
      <c r="FW956" s="200">
        <f>AK956*AK$2*IF($FC956="V",1,-1)*IF($Q956="Fixo",(CY956-INDEX('Curva Forward'!$C$5:$AN$13,MATCH(CONCATENATE(BD_COMERCIAL!$K956," ",BD_COMERCIAL!$L956),'Curva Forward'!$B$5:$B$13,0),MATCH(FW$4,'Curva Forward'!$C$4:$AN$4,0))),CY956)</f>
        <v>0</v>
      </c>
      <c r="FX956" s="200">
        <f>AL956*AL$2*IF($FC956="V",1,-1)*IF($Q956="Fixo",(CZ956-INDEX('Curva Forward'!$C$5:$AN$13,MATCH(CONCATENATE(BD_COMERCIAL!$K956," ",BD_COMERCIAL!$L956),'Curva Forward'!$B$5:$B$13,0),MATCH(FX$4,'Curva Forward'!$C$4:$AN$4,0))),CZ956)</f>
        <v>0</v>
      </c>
      <c r="FY956" s="200">
        <f>AM956*AM$2*IF($FC956="V",1,-1)*IF($Q956="Fixo",(DA956-INDEX('Curva Forward'!$C$5:$AN$13,MATCH(CONCATENATE(BD_COMERCIAL!$K956," ",BD_COMERCIAL!$L956),'Curva Forward'!$B$5:$B$13,0),MATCH(FY$4,'Curva Forward'!$C$4:$AN$4,0))),DA956)</f>
        <v>0</v>
      </c>
      <c r="FZ956" s="200">
        <f>AN956*AN$2*IF($FC956="V",1,-1)*IF($Q956="Fixo",(DB956-INDEX('Curva Forward'!$C$5:$AN$13,MATCH(CONCATENATE(BD_COMERCIAL!$K956," ",BD_COMERCIAL!$L956),'Curva Forward'!$B$5:$B$13,0),MATCH(FZ$4,'Curva Forward'!$C$4:$AN$4,0))),DB956)</f>
        <v>0</v>
      </c>
      <c r="GA956" s="200">
        <f>AO956*AO$2*IF($FC956="V",1,-1)*IF($Q956="Fixo",(DC956-INDEX('Curva Forward'!$C$5:$AN$13,MATCH(CONCATENATE(BD_COMERCIAL!$K956," ",BD_COMERCIAL!$L956),'Curva Forward'!$B$5:$B$13,0),MATCH(GA$4,'Curva Forward'!$C$4:$AN$4,0))),DC956)</f>
        <v>0</v>
      </c>
      <c r="GB956" s="200">
        <f>AP956*AP$2*IF($FC956="V",1,-1)*IF($Q956="Fixo",(DD956-INDEX('Curva Forward'!$C$5:$AN$13,MATCH(CONCATENATE(BD_COMERCIAL!$K956," ",BD_COMERCIAL!$L956),'Curva Forward'!$B$5:$B$13,0),MATCH(GB$4,'Curva Forward'!$C$4:$AN$4,0))),DD956)</f>
        <v>0</v>
      </c>
      <c r="GC956" s="200">
        <f>AQ956*AQ$2*IF($FC956="V",1,-1)*IF($Q956="Fixo",(DE956-INDEX('Curva Forward'!$C$5:$AN$13,MATCH(CONCATENATE(BD_COMERCIAL!$K956," ",BD_COMERCIAL!$L956),'Curva Forward'!$B$5:$B$13,0),MATCH(GC$4,'Curva Forward'!$C$4:$AN$4,0))),DE956)</f>
        <v>0</v>
      </c>
      <c r="GD956" s="200">
        <f>AR956*AR$2*IF($FC956="V",1,-1)*IF($Q956="Fixo",(DF956-INDEX('Curva Forward'!$C$5:$AN$13,MATCH(CONCATENATE(BD_COMERCIAL!$K956," ",BD_COMERCIAL!$L956),'Curva Forward'!$B$5:$B$13,0),MATCH(GD$4,'Curva Forward'!$C$4:$AN$4,0))),DF956)</f>
        <v>0</v>
      </c>
      <c r="GE956" s="200">
        <f>AS956*AS$2*IF($FC956="V",1,-1)*IF($Q956="Fixo",(DG956-INDEX('Curva Forward'!$C$5:$AN$13,MATCH(CONCATENATE(BD_COMERCIAL!$K956," ",BD_COMERCIAL!$L956),'Curva Forward'!$B$5:$B$13,0),MATCH(GE$4,'Curva Forward'!$C$4:$AN$4,0))),DG956)</f>
        <v>0</v>
      </c>
      <c r="GF956" s="200">
        <f>AT956*AT$2*IF($FC956="V",1,-1)*IF($Q956="Fixo",(DH956-INDEX('Curva Forward'!$C$5:$AN$13,MATCH(CONCATENATE(BD_COMERCIAL!$K956," ",BD_COMERCIAL!$L956),'Curva Forward'!$B$5:$B$13,0),MATCH(GF$4,'Curva Forward'!$C$4:$AN$4,0))),DH956)</f>
        <v>0</v>
      </c>
      <c r="GG956" s="200">
        <f>AU956*AU$2*IF($FC956="V",1,-1)*IF($Q956="Fixo",(DI956-INDEX('Curva Forward'!$C$5:$AN$13,MATCH(CONCATENATE(BD_COMERCIAL!$K956," ",BD_COMERCIAL!$L956),'Curva Forward'!$B$5:$B$13,0),MATCH(GG$4,'Curva Forward'!$C$4:$AN$4,0))),DI956)</f>
        <v>0</v>
      </c>
      <c r="GH956" s="200">
        <f>AV956*AV$2*IF($FC956="V",1,-1)*IF($Q956="Fixo",(DJ956-INDEX('Curva Forward'!$C$5:$AN$13,MATCH(CONCATENATE(BD_COMERCIAL!$K956," ",BD_COMERCIAL!$L956),'Curva Forward'!$B$5:$B$13,0),MATCH(GH$4,'Curva Forward'!$C$4:$AN$4,0))),DJ956)</f>
        <v>0</v>
      </c>
      <c r="GI956" s="200">
        <f>AW956*AW$2*IF($FC956="V",1,-1)*IF($Q956="Fixo",(DK956-INDEX('Curva Forward'!$C$5:$AN$13,MATCH(CONCATENATE(BD_COMERCIAL!$K956," ",BD_COMERCIAL!$L956),'Curva Forward'!$B$5:$B$13,0),MATCH(GI$4,'Curva Forward'!$C$4:$AN$4,0))),DK956)</f>
        <v>0</v>
      </c>
      <c r="GJ956" s="200">
        <f>AX956*AX$2*IF($FC956="V",1,-1)*IF($Q956="Fixo",(DL956-INDEX('Curva Forward'!$C$5:$AN$13,MATCH(CONCATENATE(BD_COMERCIAL!$K956," ",BD_COMERCIAL!$L956),'Curva Forward'!$B$5:$B$13,0),MATCH(GJ$4,'Curva Forward'!$C$4:$AN$4,0))),DL956)</f>
        <v>0</v>
      </c>
      <c r="GK956" s="200">
        <f>AY956*AY$2*IF($FC956="V",1,-1)*IF($Q956="Fixo",(DM956-INDEX('Curva Forward'!$C$5:$AN$13,MATCH(CONCATENATE(BD_COMERCIAL!$K956," ",BD_COMERCIAL!$L956),'Curva Forward'!$B$5:$B$13,0),MATCH(GK$4,'Curva Forward'!$C$4:$AN$4,0))),DM956)</f>
        <v>0</v>
      </c>
      <c r="GL956" s="200">
        <f>IF(EZ956="",0,CL956*CL$2*IF($FC956="V",1,-1)*IF($Q956="Fixo",(EZ956-INDEX('Curva Forward'!$C$5:$AN$13,MATCH(CONCATENATE(BD_COMERCIAL!$K956," ",BD_COMERCIAL!$L956),'Curva Forward'!$B$5:$B$13,0),MATCH(GL$4,'Curva Forward'!$C$4:$AN$4,0))),EZ956))</f>
        <v>0</v>
      </c>
      <c r="GM956" s="200">
        <f>IF(FA956="",0,CM956*CM$2*IF($FC956="V",1,-1)*IF($Q956="Fixo",(FA956-INDEX('Curva Forward'!$C$5:$AN$13,MATCH(CONCATENATE(BD_COMERCIAL!$K956," ",BD_COMERCIAL!$L956),'Curva Forward'!$B$5:$B$13,0),MATCH(GM$4,'Curva Forward'!$C$4:$AN$4,0))),FA956))</f>
        <v>0</v>
      </c>
      <c r="GN956" s="200">
        <f>IF(FB956="",0,CN956*CN$2*IF($FC956="V",1,-1)*IF($Q956="Fixo",(FB956-INDEX('Curva Forward'!$C$5:$AN$13,MATCH(CONCATENATE(BD_COMERCIAL!$K956," ",BD_COMERCIAL!$L956),'Curva Forward'!$B$5:$B$13,0),MATCH(GN$4,'Curva Forward'!$C$4:$AN$4,0))),FB956))</f>
        <v>0</v>
      </c>
      <c r="GO956" s="201">
        <f t="shared" ca="1" si="287"/>
        <v>0</v>
      </c>
      <c r="GP956" s="201">
        <f t="shared" ca="1" si="288"/>
        <v>0</v>
      </c>
    </row>
    <row r="957" spans="1:198" ht="15" customHeight="1" x14ac:dyDescent="0.25">
      <c r="A957" s="6"/>
      <c r="B957" s="7"/>
      <c r="C957" s="8"/>
      <c r="D957" s="9"/>
      <c r="E957" s="9"/>
      <c r="F957" s="113"/>
      <c r="G957" s="10"/>
      <c r="H957" s="113"/>
      <c r="I957" s="9"/>
      <c r="J957" s="166"/>
      <c r="K957" s="10"/>
      <c r="L957" s="84"/>
      <c r="M957" s="11"/>
      <c r="N957" s="12"/>
      <c r="O957" s="10"/>
      <c r="P957" s="84"/>
      <c r="Q957" s="84"/>
      <c r="R957" s="10"/>
      <c r="S957" s="14"/>
      <c r="T957" s="11"/>
      <c r="U957" s="12"/>
      <c r="V957" s="257" t="str">
        <f ca="1">IF(U957="","",
IF(U957="NA","",
IFERROR(VLOOKUP(EOMONTH(M957,-2)+1,IPCA!$A:$B,2,0),
VLOOKUP(EOMONTH(TODAY(),-2)+1,IPCA!$A:$B,2,0))/
VLOOKUP(EOMONTH(U957,-2)+1,IPCA!$A:$B,2,0)*
P957))</f>
        <v/>
      </c>
      <c r="W957" s="84"/>
      <c r="X957" s="13"/>
      <c r="Y957" s="166"/>
      <c r="AA957" s="108"/>
      <c r="AB957" s="15"/>
      <c r="AM957" s="6"/>
      <c r="AN957" s="15"/>
      <c r="AY957" s="6"/>
      <c r="AZ957" s="15"/>
      <c r="BK957" s="6"/>
      <c r="BL957" s="15"/>
      <c r="BW957" s="6"/>
      <c r="BX957" s="15"/>
      <c r="CI957" s="6"/>
      <c r="CJ957" s="16" t="str">
        <f t="shared" si="277"/>
        <v/>
      </c>
      <c r="CK957" s="16" t="str">
        <f t="shared" si="278"/>
        <v/>
      </c>
      <c r="CL957" s="16" t="str">
        <f t="shared" si="279"/>
        <v/>
      </c>
      <c r="CM957" s="16" t="str">
        <f t="shared" si="280"/>
        <v/>
      </c>
      <c r="CN957" s="16" t="str">
        <f t="shared" si="281"/>
        <v/>
      </c>
      <c r="CO957" s="18"/>
      <c r="CP957" s="15"/>
      <c r="DA957" s="6"/>
      <c r="DB957" s="15"/>
      <c r="DM957" s="6"/>
      <c r="DN957" s="15"/>
      <c r="DY957" s="6"/>
      <c r="DZ957" s="15"/>
      <c r="EK957" s="6"/>
      <c r="EL957" s="15"/>
      <c r="EW957" s="6"/>
      <c r="EX957" s="16" t="str">
        <f t="shared" si="289"/>
        <v/>
      </c>
      <c r="EY957" s="16" t="str">
        <f t="shared" si="290"/>
        <v/>
      </c>
      <c r="EZ957" s="16" t="str">
        <f t="shared" si="291"/>
        <v/>
      </c>
      <c r="FA957" s="16" t="str">
        <f t="shared" si="292"/>
        <v/>
      </c>
      <c r="FB957" s="160" t="str">
        <f t="shared" si="293"/>
        <v/>
      </c>
      <c r="FD957" s="20"/>
      <c r="FE957"/>
      <c r="FH957" s="284">
        <f t="shared" ca="1" si="282"/>
        <v>0</v>
      </c>
      <c r="FI957" s="208">
        <f t="shared" si="283"/>
        <v>0</v>
      </c>
      <c r="FK957">
        <f t="shared" si="284"/>
        <v>0</v>
      </c>
      <c r="FL957" s="201">
        <f t="shared" ca="1" si="285"/>
        <v>0</v>
      </c>
      <c r="FM957" s="201">
        <f t="shared" ca="1" si="286"/>
        <v>0</v>
      </c>
      <c r="FN957" s="200">
        <f>AB957*AB$2*IF($FC957="V",1,-1)*IF($Q957="Fixo",(CP957-INDEX('Curva Forward'!$C$5:$AN$13,MATCH(CONCATENATE(BD_COMERCIAL!$K957," ",BD_COMERCIAL!$L957),'Curva Forward'!$B$5:$B$13,0),MATCH(FN$4,'Curva Forward'!$C$4:$AN$4,0))),CP957)</f>
        <v>0</v>
      </c>
      <c r="FO957" s="200">
        <f>AC957*AC$2*IF($FC957="V",1,-1)*IF($Q957="Fixo",(CQ957-INDEX('Curva Forward'!$C$5:$AN$13,MATCH(CONCATENATE(BD_COMERCIAL!$K957," ",BD_COMERCIAL!$L957),'Curva Forward'!$B$5:$B$13,0),MATCH(FO$4,'Curva Forward'!$C$4:$AN$4,0))),CQ957)</f>
        <v>0</v>
      </c>
      <c r="FP957" s="200">
        <f>AD957*AD$2*IF($FC957="V",1,-1)*IF($Q957="Fixo",(CR957-INDEX('Curva Forward'!$C$5:$AN$13,MATCH(CONCATENATE(BD_COMERCIAL!$K957," ",BD_COMERCIAL!$L957),'Curva Forward'!$B$5:$B$13,0),MATCH(FP$4,'Curva Forward'!$C$4:$AN$4,0))),CR957)</f>
        <v>0</v>
      </c>
      <c r="FQ957" s="200">
        <f>AE957*AE$2*IF($FC957="V",1,-1)*IF($Q957="Fixo",(CS957-INDEX('Curva Forward'!$C$5:$AN$13,MATCH(CONCATENATE(BD_COMERCIAL!$K957," ",BD_COMERCIAL!$L957),'Curva Forward'!$B$5:$B$13,0),MATCH(FQ$4,'Curva Forward'!$C$4:$AN$4,0))),CS957)</f>
        <v>0</v>
      </c>
      <c r="FR957" s="200">
        <f>AF957*AF$2*IF($FC957="V",1,-1)*IF($Q957="Fixo",(CT957-INDEX('Curva Forward'!$C$5:$AN$13,MATCH(CONCATENATE(BD_COMERCIAL!$K957," ",BD_COMERCIAL!$L957),'Curva Forward'!$B$5:$B$13,0),MATCH(FR$4,'Curva Forward'!$C$4:$AN$4,0))),CT957)</f>
        <v>0</v>
      </c>
      <c r="FS957" s="200">
        <f>AG957*AG$2*IF($FC957="V",1,-1)*IF($Q957="Fixo",(CU957-INDEX('Curva Forward'!$C$5:$AN$13,MATCH(CONCATENATE(BD_COMERCIAL!$K957," ",BD_COMERCIAL!$L957),'Curva Forward'!$B$5:$B$13,0),MATCH(FS$4,'Curva Forward'!$C$4:$AN$4,0))),CU957)</f>
        <v>0</v>
      </c>
      <c r="FT957" s="200">
        <f>AH957*AH$2*IF($FC957="V",1,-1)*IF($Q957="Fixo",(CV957-INDEX('Curva Forward'!$C$5:$AN$13,MATCH(CONCATENATE(BD_COMERCIAL!$K957," ",BD_COMERCIAL!$L957),'Curva Forward'!$B$5:$B$13,0),MATCH(FT$4,'Curva Forward'!$C$4:$AN$4,0))),CV957)</f>
        <v>0</v>
      </c>
      <c r="FU957" s="200">
        <f>AI957*AI$2*IF($FC957="V",1,-1)*IF($Q957="Fixo",(CW957-INDEX('Curva Forward'!$C$5:$AN$13,MATCH(CONCATENATE(BD_COMERCIAL!$K957," ",BD_COMERCIAL!$L957),'Curva Forward'!$B$5:$B$13,0),MATCH(FU$4,'Curva Forward'!$C$4:$AN$4,0))),CW957)</f>
        <v>0</v>
      </c>
      <c r="FV957" s="200">
        <f>AJ957*AJ$2*IF($FC957="V",1,-1)*IF($Q957="Fixo",(CX957-INDEX('Curva Forward'!$C$5:$AN$13,MATCH(CONCATENATE(BD_COMERCIAL!$K957," ",BD_COMERCIAL!$L957),'Curva Forward'!$B$5:$B$13,0),MATCH(FV$4,'Curva Forward'!$C$4:$AN$4,0))),CX957)</f>
        <v>0</v>
      </c>
      <c r="FW957" s="200">
        <f>AK957*AK$2*IF($FC957="V",1,-1)*IF($Q957="Fixo",(CY957-INDEX('Curva Forward'!$C$5:$AN$13,MATCH(CONCATENATE(BD_COMERCIAL!$K957," ",BD_COMERCIAL!$L957),'Curva Forward'!$B$5:$B$13,0),MATCH(FW$4,'Curva Forward'!$C$4:$AN$4,0))),CY957)</f>
        <v>0</v>
      </c>
      <c r="FX957" s="200">
        <f>AL957*AL$2*IF($FC957="V",1,-1)*IF($Q957="Fixo",(CZ957-INDEX('Curva Forward'!$C$5:$AN$13,MATCH(CONCATENATE(BD_COMERCIAL!$K957," ",BD_COMERCIAL!$L957),'Curva Forward'!$B$5:$B$13,0),MATCH(FX$4,'Curva Forward'!$C$4:$AN$4,0))),CZ957)</f>
        <v>0</v>
      </c>
      <c r="FY957" s="200">
        <f>AM957*AM$2*IF($FC957="V",1,-1)*IF($Q957="Fixo",(DA957-INDEX('Curva Forward'!$C$5:$AN$13,MATCH(CONCATENATE(BD_COMERCIAL!$K957," ",BD_COMERCIAL!$L957),'Curva Forward'!$B$5:$B$13,0),MATCH(FY$4,'Curva Forward'!$C$4:$AN$4,0))),DA957)</f>
        <v>0</v>
      </c>
      <c r="FZ957" s="200">
        <f>AN957*AN$2*IF($FC957="V",1,-1)*IF($Q957="Fixo",(DB957-INDEX('Curva Forward'!$C$5:$AN$13,MATCH(CONCATENATE(BD_COMERCIAL!$K957," ",BD_COMERCIAL!$L957),'Curva Forward'!$B$5:$B$13,0),MATCH(FZ$4,'Curva Forward'!$C$4:$AN$4,0))),DB957)</f>
        <v>0</v>
      </c>
      <c r="GA957" s="200">
        <f>AO957*AO$2*IF($FC957="V",1,-1)*IF($Q957="Fixo",(DC957-INDEX('Curva Forward'!$C$5:$AN$13,MATCH(CONCATENATE(BD_COMERCIAL!$K957," ",BD_COMERCIAL!$L957),'Curva Forward'!$B$5:$B$13,0),MATCH(GA$4,'Curva Forward'!$C$4:$AN$4,0))),DC957)</f>
        <v>0</v>
      </c>
      <c r="GB957" s="200">
        <f>AP957*AP$2*IF($FC957="V",1,-1)*IF($Q957="Fixo",(DD957-INDEX('Curva Forward'!$C$5:$AN$13,MATCH(CONCATENATE(BD_COMERCIAL!$K957," ",BD_COMERCIAL!$L957),'Curva Forward'!$B$5:$B$13,0),MATCH(GB$4,'Curva Forward'!$C$4:$AN$4,0))),DD957)</f>
        <v>0</v>
      </c>
      <c r="GC957" s="200">
        <f>AQ957*AQ$2*IF($FC957="V",1,-1)*IF($Q957="Fixo",(DE957-INDEX('Curva Forward'!$C$5:$AN$13,MATCH(CONCATENATE(BD_COMERCIAL!$K957," ",BD_COMERCIAL!$L957),'Curva Forward'!$B$5:$B$13,0),MATCH(GC$4,'Curva Forward'!$C$4:$AN$4,0))),DE957)</f>
        <v>0</v>
      </c>
      <c r="GD957" s="200">
        <f>AR957*AR$2*IF($FC957="V",1,-1)*IF($Q957="Fixo",(DF957-INDEX('Curva Forward'!$C$5:$AN$13,MATCH(CONCATENATE(BD_COMERCIAL!$K957," ",BD_COMERCIAL!$L957),'Curva Forward'!$B$5:$B$13,0),MATCH(GD$4,'Curva Forward'!$C$4:$AN$4,0))),DF957)</f>
        <v>0</v>
      </c>
      <c r="GE957" s="200">
        <f>AS957*AS$2*IF($FC957="V",1,-1)*IF($Q957="Fixo",(DG957-INDEX('Curva Forward'!$C$5:$AN$13,MATCH(CONCATENATE(BD_COMERCIAL!$K957," ",BD_COMERCIAL!$L957),'Curva Forward'!$B$5:$B$13,0),MATCH(GE$4,'Curva Forward'!$C$4:$AN$4,0))),DG957)</f>
        <v>0</v>
      </c>
      <c r="GF957" s="200">
        <f>AT957*AT$2*IF($FC957="V",1,-1)*IF($Q957="Fixo",(DH957-INDEX('Curva Forward'!$C$5:$AN$13,MATCH(CONCATENATE(BD_COMERCIAL!$K957," ",BD_COMERCIAL!$L957),'Curva Forward'!$B$5:$B$13,0),MATCH(GF$4,'Curva Forward'!$C$4:$AN$4,0))),DH957)</f>
        <v>0</v>
      </c>
      <c r="GG957" s="200">
        <f>AU957*AU$2*IF($FC957="V",1,-1)*IF($Q957="Fixo",(DI957-INDEX('Curva Forward'!$C$5:$AN$13,MATCH(CONCATENATE(BD_COMERCIAL!$K957," ",BD_COMERCIAL!$L957),'Curva Forward'!$B$5:$B$13,0),MATCH(GG$4,'Curva Forward'!$C$4:$AN$4,0))),DI957)</f>
        <v>0</v>
      </c>
      <c r="GH957" s="200">
        <f>AV957*AV$2*IF($FC957="V",1,-1)*IF($Q957="Fixo",(DJ957-INDEX('Curva Forward'!$C$5:$AN$13,MATCH(CONCATENATE(BD_COMERCIAL!$K957," ",BD_COMERCIAL!$L957),'Curva Forward'!$B$5:$B$13,0),MATCH(GH$4,'Curva Forward'!$C$4:$AN$4,0))),DJ957)</f>
        <v>0</v>
      </c>
      <c r="GI957" s="200">
        <f>AW957*AW$2*IF($FC957="V",1,-1)*IF($Q957="Fixo",(DK957-INDEX('Curva Forward'!$C$5:$AN$13,MATCH(CONCATENATE(BD_COMERCIAL!$K957," ",BD_COMERCIAL!$L957),'Curva Forward'!$B$5:$B$13,0),MATCH(GI$4,'Curva Forward'!$C$4:$AN$4,0))),DK957)</f>
        <v>0</v>
      </c>
      <c r="GJ957" s="200">
        <f>AX957*AX$2*IF($FC957="V",1,-1)*IF($Q957="Fixo",(DL957-INDEX('Curva Forward'!$C$5:$AN$13,MATCH(CONCATENATE(BD_COMERCIAL!$K957," ",BD_COMERCIAL!$L957),'Curva Forward'!$B$5:$B$13,0),MATCH(GJ$4,'Curva Forward'!$C$4:$AN$4,0))),DL957)</f>
        <v>0</v>
      </c>
      <c r="GK957" s="200">
        <f>AY957*AY$2*IF($FC957="V",1,-1)*IF($Q957="Fixo",(DM957-INDEX('Curva Forward'!$C$5:$AN$13,MATCH(CONCATENATE(BD_COMERCIAL!$K957," ",BD_COMERCIAL!$L957),'Curva Forward'!$B$5:$B$13,0),MATCH(GK$4,'Curva Forward'!$C$4:$AN$4,0))),DM957)</f>
        <v>0</v>
      </c>
      <c r="GL957" s="200">
        <f>IF(EZ957="",0,CL957*CL$2*IF($FC957="V",1,-1)*IF($Q957="Fixo",(EZ957-INDEX('Curva Forward'!$C$5:$AN$13,MATCH(CONCATENATE(BD_COMERCIAL!$K957," ",BD_COMERCIAL!$L957),'Curva Forward'!$B$5:$B$13,0),MATCH(GL$4,'Curva Forward'!$C$4:$AN$4,0))),EZ957))</f>
        <v>0</v>
      </c>
      <c r="GM957" s="200">
        <f>IF(FA957="",0,CM957*CM$2*IF($FC957="V",1,-1)*IF($Q957="Fixo",(FA957-INDEX('Curva Forward'!$C$5:$AN$13,MATCH(CONCATENATE(BD_COMERCIAL!$K957," ",BD_COMERCIAL!$L957),'Curva Forward'!$B$5:$B$13,0),MATCH(GM$4,'Curva Forward'!$C$4:$AN$4,0))),FA957))</f>
        <v>0</v>
      </c>
      <c r="GN957" s="200">
        <f>IF(FB957="",0,CN957*CN$2*IF($FC957="V",1,-1)*IF($Q957="Fixo",(FB957-INDEX('Curva Forward'!$C$5:$AN$13,MATCH(CONCATENATE(BD_COMERCIAL!$K957," ",BD_COMERCIAL!$L957),'Curva Forward'!$B$5:$B$13,0),MATCH(GN$4,'Curva Forward'!$C$4:$AN$4,0))),FB957))</f>
        <v>0</v>
      </c>
      <c r="GO957" s="201">
        <f t="shared" ca="1" si="287"/>
        <v>0</v>
      </c>
      <c r="GP957" s="201">
        <f t="shared" ca="1" si="288"/>
        <v>0</v>
      </c>
    </row>
    <row r="958" spans="1:198" ht="15" customHeight="1" x14ac:dyDescent="0.25">
      <c r="A958" s="6"/>
      <c r="B958" s="7"/>
      <c r="C958" s="8"/>
      <c r="D958" s="9"/>
      <c r="E958" s="9"/>
      <c r="F958" s="113"/>
      <c r="G958" s="10"/>
      <c r="H958" s="113"/>
      <c r="I958" s="9"/>
      <c r="J958" s="166"/>
      <c r="K958" s="10"/>
      <c r="L958" s="84"/>
      <c r="M958" s="11"/>
      <c r="N958" s="12"/>
      <c r="O958" s="10"/>
      <c r="P958" s="84"/>
      <c r="Q958" s="84"/>
      <c r="R958" s="10"/>
      <c r="S958" s="14"/>
      <c r="T958" s="11"/>
      <c r="U958" s="12"/>
      <c r="V958" s="257" t="str">
        <f ca="1">IF(U958="","",
IF(U958="NA","",
IFERROR(VLOOKUP(EOMONTH(M958,-2)+1,IPCA!$A:$B,2,0),
VLOOKUP(EOMONTH(TODAY(),-2)+1,IPCA!$A:$B,2,0))/
VLOOKUP(EOMONTH(U958,-2)+1,IPCA!$A:$B,2,0)*
P958))</f>
        <v/>
      </c>
      <c r="W958" s="84"/>
      <c r="X958" s="13"/>
      <c r="Y958" s="166"/>
      <c r="AA958" s="108"/>
      <c r="AB958" s="15"/>
      <c r="AM958" s="6"/>
      <c r="AN958" s="15"/>
      <c r="AY958" s="6"/>
      <c r="AZ958" s="15"/>
      <c r="BK958" s="6"/>
      <c r="BL958" s="15"/>
      <c r="BW958" s="6"/>
      <c r="BX958" s="15"/>
      <c r="CI958" s="6"/>
      <c r="CJ958" s="16" t="str">
        <f t="shared" si="277"/>
        <v/>
      </c>
      <c r="CK958" s="16" t="str">
        <f t="shared" si="278"/>
        <v/>
      </c>
      <c r="CL958" s="16" t="str">
        <f t="shared" si="279"/>
        <v/>
      </c>
      <c r="CM958" s="16" t="str">
        <f t="shared" si="280"/>
        <v/>
      </c>
      <c r="CN958" s="16" t="str">
        <f t="shared" si="281"/>
        <v/>
      </c>
      <c r="CO958" s="18"/>
      <c r="CP958" s="15"/>
      <c r="DA958" s="6"/>
      <c r="DB958" s="15"/>
      <c r="DM958" s="6"/>
      <c r="DN958" s="15"/>
      <c r="DY958" s="6"/>
      <c r="DZ958" s="15"/>
      <c r="EK958" s="6"/>
      <c r="EL958" s="15"/>
      <c r="EW958" s="6"/>
      <c r="EX958" s="16" t="str">
        <f t="shared" si="289"/>
        <v/>
      </c>
      <c r="EY958" s="16" t="str">
        <f t="shared" si="290"/>
        <v/>
      </c>
      <c r="EZ958" s="16" t="str">
        <f t="shared" si="291"/>
        <v/>
      </c>
      <c r="FA958" s="16" t="str">
        <f t="shared" si="292"/>
        <v/>
      </c>
      <c r="FB958" s="160" t="str">
        <f t="shared" si="293"/>
        <v/>
      </c>
      <c r="FD958" s="20"/>
      <c r="FE958"/>
      <c r="FH958" s="284">
        <f t="shared" ca="1" si="282"/>
        <v>0</v>
      </c>
      <c r="FI958" s="208">
        <f t="shared" si="283"/>
        <v>0</v>
      </c>
      <c r="FK958">
        <f t="shared" si="284"/>
        <v>0</v>
      </c>
      <c r="FL958" s="201">
        <f t="shared" ca="1" si="285"/>
        <v>0</v>
      </c>
      <c r="FM958" s="201">
        <f t="shared" ca="1" si="286"/>
        <v>0</v>
      </c>
      <c r="FN958" s="200">
        <f>AB958*AB$2*IF($FC958="V",1,-1)*IF($Q958="Fixo",(CP958-INDEX('Curva Forward'!$C$5:$AN$13,MATCH(CONCATENATE(BD_COMERCIAL!$K958," ",BD_COMERCIAL!$L958),'Curva Forward'!$B$5:$B$13,0),MATCH(FN$4,'Curva Forward'!$C$4:$AN$4,0))),CP958)</f>
        <v>0</v>
      </c>
      <c r="FO958" s="200">
        <f>AC958*AC$2*IF($FC958="V",1,-1)*IF($Q958="Fixo",(CQ958-INDEX('Curva Forward'!$C$5:$AN$13,MATCH(CONCATENATE(BD_COMERCIAL!$K958," ",BD_COMERCIAL!$L958),'Curva Forward'!$B$5:$B$13,0),MATCH(FO$4,'Curva Forward'!$C$4:$AN$4,0))),CQ958)</f>
        <v>0</v>
      </c>
      <c r="FP958" s="200">
        <f>AD958*AD$2*IF($FC958="V",1,-1)*IF($Q958="Fixo",(CR958-INDEX('Curva Forward'!$C$5:$AN$13,MATCH(CONCATENATE(BD_COMERCIAL!$K958," ",BD_COMERCIAL!$L958),'Curva Forward'!$B$5:$B$13,0),MATCH(FP$4,'Curva Forward'!$C$4:$AN$4,0))),CR958)</f>
        <v>0</v>
      </c>
      <c r="FQ958" s="200">
        <f>AE958*AE$2*IF($FC958="V",1,-1)*IF($Q958="Fixo",(CS958-INDEX('Curva Forward'!$C$5:$AN$13,MATCH(CONCATENATE(BD_COMERCIAL!$K958," ",BD_COMERCIAL!$L958),'Curva Forward'!$B$5:$B$13,0),MATCH(FQ$4,'Curva Forward'!$C$4:$AN$4,0))),CS958)</f>
        <v>0</v>
      </c>
      <c r="FR958" s="200">
        <f>AF958*AF$2*IF($FC958="V",1,-1)*IF($Q958="Fixo",(CT958-INDEX('Curva Forward'!$C$5:$AN$13,MATCH(CONCATENATE(BD_COMERCIAL!$K958," ",BD_COMERCIAL!$L958),'Curva Forward'!$B$5:$B$13,0),MATCH(FR$4,'Curva Forward'!$C$4:$AN$4,0))),CT958)</f>
        <v>0</v>
      </c>
      <c r="FS958" s="200">
        <f>AG958*AG$2*IF($FC958="V",1,-1)*IF($Q958="Fixo",(CU958-INDEX('Curva Forward'!$C$5:$AN$13,MATCH(CONCATENATE(BD_COMERCIAL!$K958," ",BD_COMERCIAL!$L958),'Curva Forward'!$B$5:$B$13,0),MATCH(FS$4,'Curva Forward'!$C$4:$AN$4,0))),CU958)</f>
        <v>0</v>
      </c>
      <c r="FT958" s="200">
        <f>AH958*AH$2*IF($FC958="V",1,-1)*IF($Q958="Fixo",(CV958-INDEX('Curva Forward'!$C$5:$AN$13,MATCH(CONCATENATE(BD_COMERCIAL!$K958," ",BD_COMERCIAL!$L958),'Curva Forward'!$B$5:$B$13,0),MATCH(FT$4,'Curva Forward'!$C$4:$AN$4,0))),CV958)</f>
        <v>0</v>
      </c>
      <c r="FU958" s="200">
        <f>AI958*AI$2*IF($FC958="V",1,-1)*IF($Q958="Fixo",(CW958-INDEX('Curva Forward'!$C$5:$AN$13,MATCH(CONCATENATE(BD_COMERCIAL!$K958," ",BD_COMERCIAL!$L958),'Curva Forward'!$B$5:$B$13,0),MATCH(FU$4,'Curva Forward'!$C$4:$AN$4,0))),CW958)</f>
        <v>0</v>
      </c>
      <c r="FV958" s="200">
        <f>AJ958*AJ$2*IF($FC958="V",1,-1)*IF($Q958="Fixo",(CX958-INDEX('Curva Forward'!$C$5:$AN$13,MATCH(CONCATENATE(BD_COMERCIAL!$K958," ",BD_COMERCIAL!$L958),'Curva Forward'!$B$5:$B$13,0),MATCH(FV$4,'Curva Forward'!$C$4:$AN$4,0))),CX958)</f>
        <v>0</v>
      </c>
      <c r="FW958" s="200">
        <f>AK958*AK$2*IF($FC958="V",1,-1)*IF($Q958="Fixo",(CY958-INDEX('Curva Forward'!$C$5:$AN$13,MATCH(CONCATENATE(BD_COMERCIAL!$K958," ",BD_COMERCIAL!$L958),'Curva Forward'!$B$5:$B$13,0),MATCH(FW$4,'Curva Forward'!$C$4:$AN$4,0))),CY958)</f>
        <v>0</v>
      </c>
      <c r="FX958" s="200">
        <f>AL958*AL$2*IF($FC958="V",1,-1)*IF($Q958="Fixo",(CZ958-INDEX('Curva Forward'!$C$5:$AN$13,MATCH(CONCATENATE(BD_COMERCIAL!$K958," ",BD_COMERCIAL!$L958),'Curva Forward'!$B$5:$B$13,0),MATCH(FX$4,'Curva Forward'!$C$4:$AN$4,0))),CZ958)</f>
        <v>0</v>
      </c>
      <c r="FY958" s="200">
        <f>AM958*AM$2*IF($FC958="V",1,-1)*IF($Q958="Fixo",(DA958-INDEX('Curva Forward'!$C$5:$AN$13,MATCH(CONCATENATE(BD_COMERCIAL!$K958," ",BD_COMERCIAL!$L958),'Curva Forward'!$B$5:$B$13,0),MATCH(FY$4,'Curva Forward'!$C$4:$AN$4,0))),DA958)</f>
        <v>0</v>
      </c>
      <c r="FZ958" s="200">
        <f>AN958*AN$2*IF($FC958="V",1,-1)*IF($Q958="Fixo",(DB958-INDEX('Curva Forward'!$C$5:$AN$13,MATCH(CONCATENATE(BD_COMERCIAL!$K958," ",BD_COMERCIAL!$L958),'Curva Forward'!$B$5:$B$13,0),MATCH(FZ$4,'Curva Forward'!$C$4:$AN$4,0))),DB958)</f>
        <v>0</v>
      </c>
      <c r="GA958" s="200">
        <f>AO958*AO$2*IF($FC958="V",1,-1)*IF($Q958="Fixo",(DC958-INDEX('Curva Forward'!$C$5:$AN$13,MATCH(CONCATENATE(BD_COMERCIAL!$K958," ",BD_COMERCIAL!$L958),'Curva Forward'!$B$5:$B$13,0),MATCH(GA$4,'Curva Forward'!$C$4:$AN$4,0))),DC958)</f>
        <v>0</v>
      </c>
      <c r="GB958" s="200">
        <f>AP958*AP$2*IF($FC958="V",1,-1)*IF($Q958="Fixo",(DD958-INDEX('Curva Forward'!$C$5:$AN$13,MATCH(CONCATENATE(BD_COMERCIAL!$K958," ",BD_COMERCIAL!$L958),'Curva Forward'!$B$5:$B$13,0),MATCH(GB$4,'Curva Forward'!$C$4:$AN$4,0))),DD958)</f>
        <v>0</v>
      </c>
      <c r="GC958" s="200">
        <f>AQ958*AQ$2*IF($FC958="V",1,-1)*IF($Q958="Fixo",(DE958-INDEX('Curva Forward'!$C$5:$AN$13,MATCH(CONCATENATE(BD_COMERCIAL!$K958," ",BD_COMERCIAL!$L958),'Curva Forward'!$B$5:$B$13,0),MATCH(GC$4,'Curva Forward'!$C$4:$AN$4,0))),DE958)</f>
        <v>0</v>
      </c>
      <c r="GD958" s="200">
        <f>AR958*AR$2*IF($FC958="V",1,-1)*IF($Q958="Fixo",(DF958-INDEX('Curva Forward'!$C$5:$AN$13,MATCH(CONCATENATE(BD_COMERCIAL!$K958," ",BD_COMERCIAL!$L958),'Curva Forward'!$B$5:$B$13,0),MATCH(GD$4,'Curva Forward'!$C$4:$AN$4,0))),DF958)</f>
        <v>0</v>
      </c>
      <c r="GE958" s="200">
        <f>AS958*AS$2*IF($FC958="V",1,-1)*IF($Q958="Fixo",(DG958-INDEX('Curva Forward'!$C$5:$AN$13,MATCH(CONCATENATE(BD_COMERCIAL!$K958," ",BD_COMERCIAL!$L958),'Curva Forward'!$B$5:$B$13,0),MATCH(GE$4,'Curva Forward'!$C$4:$AN$4,0))),DG958)</f>
        <v>0</v>
      </c>
      <c r="GF958" s="200">
        <f>AT958*AT$2*IF($FC958="V",1,-1)*IF($Q958="Fixo",(DH958-INDEX('Curva Forward'!$C$5:$AN$13,MATCH(CONCATENATE(BD_COMERCIAL!$K958," ",BD_COMERCIAL!$L958),'Curva Forward'!$B$5:$B$13,0),MATCH(GF$4,'Curva Forward'!$C$4:$AN$4,0))),DH958)</f>
        <v>0</v>
      </c>
      <c r="GG958" s="200">
        <f>AU958*AU$2*IF($FC958="V",1,-1)*IF($Q958="Fixo",(DI958-INDEX('Curva Forward'!$C$5:$AN$13,MATCH(CONCATENATE(BD_COMERCIAL!$K958," ",BD_COMERCIAL!$L958),'Curva Forward'!$B$5:$B$13,0),MATCH(GG$4,'Curva Forward'!$C$4:$AN$4,0))),DI958)</f>
        <v>0</v>
      </c>
      <c r="GH958" s="200">
        <f>AV958*AV$2*IF($FC958="V",1,-1)*IF($Q958="Fixo",(DJ958-INDEX('Curva Forward'!$C$5:$AN$13,MATCH(CONCATENATE(BD_COMERCIAL!$K958," ",BD_COMERCIAL!$L958),'Curva Forward'!$B$5:$B$13,0),MATCH(GH$4,'Curva Forward'!$C$4:$AN$4,0))),DJ958)</f>
        <v>0</v>
      </c>
      <c r="GI958" s="200">
        <f>AW958*AW$2*IF($FC958="V",1,-1)*IF($Q958="Fixo",(DK958-INDEX('Curva Forward'!$C$5:$AN$13,MATCH(CONCATENATE(BD_COMERCIAL!$K958," ",BD_COMERCIAL!$L958),'Curva Forward'!$B$5:$B$13,0),MATCH(GI$4,'Curva Forward'!$C$4:$AN$4,0))),DK958)</f>
        <v>0</v>
      </c>
      <c r="GJ958" s="200">
        <f>AX958*AX$2*IF($FC958="V",1,-1)*IF($Q958="Fixo",(DL958-INDEX('Curva Forward'!$C$5:$AN$13,MATCH(CONCATENATE(BD_COMERCIAL!$K958," ",BD_COMERCIAL!$L958),'Curva Forward'!$B$5:$B$13,0),MATCH(GJ$4,'Curva Forward'!$C$4:$AN$4,0))),DL958)</f>
        <v>0</v>
      </c>
      <c r="GK958" s="200">
        <f>AY958*AY$2*IF($FC958="V",1,-1)*IF($Q958="Fixo",(DM958-INDEX('Curva Forward'!$C$5:$AN$13,MATCH(CONCATENATE(BD_COMERCIAL!$K958," ",BD_COMERCIAL!$L958),'Curva Forward'!$B$5:$B$13,0),MATCH(GK$4,'Curva Forward'!$C$4:$AN$4,0))),DM958)</f>
        <v>0</v>
      </c>
      <c r="GL958" s="200">
        <f>IF(EZ958="",0,CL958*CL$2*IF($FC958="V",1,-1)*IF($Q958="Fixo",(EZ958-INDEX('Curva Forward'!$C$5:$AN$13,MATCH(CONCATENATE(BD_COMERCIAL!$K958," ",BD_COMERCIAL!$L958),'Curva Forward'!$B$5:$B$13,0),MATCH(GL$4,'Curva Forward'!$C$4:$AN$4,0))),EZ958))</f>
        <v>0</v>
      </c>
      <c r="GM958" s="200">
        <f>IF(FA958="",0,CM958*CM$2*IF($FC958="V",1,-1)*IF($Q958="Fixo",(FA958-INDEX('Curva Forward'!$C$5:$AN$13,MATCH(CONCATENATE(BD_COMERCIAL!$K958," ",BD_COMERCIAL!$L958),'Curva Forward'!$B$5:$B$13,0),MATCH(GM$4,'Curva Forward'!$C$4:$AN$4,0))),FA958))</f>
        <v>0</v>
      </c>
      <c r="GN958" s="200">
        <f>IF(FB958="",0,CN958*CN$2*IF($FC958="V",1,-1)*IF($Q958="Fixo",(FB958-INDEX('Curva Forward'!$C$5:$AN$13,MATCH(CONCATENATE(BD_COMERCIAL!$K958," ",BD_COMERCIAL!$L958),'Curva Forward'!$B$5:$B$13,0),MATCH(GN$4,'Curva Forward'!$C$4:$AN$4,0))),FB958))</f>
        <v>0</v>
      </c>
      <c r="GO958" s="201">
        <f t="shared" ca="1" si="287"/>
        <v>0</v>
      </c>
      <c r="GP958" s="201">
        <f t="shared" ca="1" si="288"/>
        <v>0</v>
      </c>
    </row>
    <row r="959" spans="1:198" ht="15" customHeight="1" x14ac:dyDescent="0.25">
      <c r="A959" s="6"/>
      <c r="B959" s="7"/>
      <c r="C959" s="8"/>
      <c r="D959" s="9"/>
      <c r="E959" s="9"/>
      <c r="F959" s="113"/>
      <c r="G959" s="10"/>
      <c r="H959" s="113"/>
      <c r="I959" s="9"/>
      <c r="J959" s="166"/>
      <c r="K959" s="10"/>
      <c r="L959" s="84"/>
      <c r="M959" s="11"/>
      <c r="N959" s="12"/>
      <c r="O959" s="10"/>
      <c r="P959" s="84"/>
      <c r="Q959" s="84"/>
      <c r="R959" s="10"/>
      <c r="S959" s="14"/>
      <c r="T959" s="11"/>
      <c r="U959" s="12"/>
      <c r="V959" s="257" t="str">
        <f ca="1">IF(U959="","",
IF(U959="NA","",
IFERROR(VLOOKUP(EOMONTH(M959,-2)+1,IPCA!$A:$B,2,0),
VLOOKUP(EOMONTH(TODAY(),-2)+1,IPCA!$A:$B,2,0))/
VLOOKUP(EOMONTH(U959,-2)+1,IPCA!$A:$B,2,0)*
P959))</f>
        <v/>
      </c>
      <c r="W959" s="84"/>
      <c r="X959" s="13"/>
      <c r="Y959" s="166"/>
      <c r="AA959" s="108"/>
      <c r="AB959" s="15"/>
      <c r="AM959" s="6"/>
      <c r="AN959" s="15"/>
      <c r="AY959" s="6"/>
      <c r="AZ959" s="15"/>
      <c r="BK959" s="6"/>
      <c r="BL959" s="15"/>
      <c r="BW959" s="6"/>
      <c r="BX959" s="15"/>
      <c r="CI959" s="6"/>
      <c r="CJ959" s="16" t="str">
        <f t="shared" si="277"/>
        <v/>
      </c>
      <c r="CK959" s="16" t="str">
        <f t="shared" si="278"/>
        <v/>
      </c>
      <c r="CL959" s="16" t="str">
        <f t="shared" si="279"/>
        <v/>
      </c>
      <c r="CM959" s="16" t="str">
        <f t="shared" si="280"/>
        <v/>
      </c>
      <c r="CN959" s="16" t="str">
        <f t="shared" si="281"/>
        <v/>
      </c>
      <c r="CO959" s="18"/>
      <c r="CP959" s="15"/>
      <c r="DA959" s="6"/>
      <c r="DB959" s="15"/>
      <c r="DM959" s="6"/>
      <c r="DN959" s="15"/>
      <c r="DY959" s="6"/>
      <c r="DZ959" s="15"/>
      <c r="EK959" s="6"/>
      <c r="EL959" s="15"/>
      <c r="EW959" s="6"/>
      <c r="EX959" s="16" t="str">
        <f t="shared" si="289"/>
        <v/>
      </c>
      <c r="EY959" s="16" t="str">
        <f t="shared" si="290"/>
        <v/>
      </c>
      <c r="EZ959" s="16" t="str">
        <f t="shared" si="291"/>
        <v/>
      </c>
      <c r="FA959" s="16" t="str">
        <f t="shared" si="292"/>
        <v/>
      </c>
      <c r="FB959" s="160" t="str">
        <f t="shared" si="293"/>
        <v/>
      </c>
      <c r="FD959" s="20"/>
      <c r="FE959"/>
      <c r="FH959" s="284">
        <f t="shared" ca="1" si="282"/>
        <v>0</v>
      </c>
      <c r="FI959" s="208">
        <f t="shared" si="283"/>
        <v>0</v>
      </c>
      <c r="FK959">
        <f t="shared" si="284"/>
        <v>0</v>
      </c>
      <c r="FL959" s="201">
        <f t="shared" ca="1" si="285"/>
        <v>0</v>
      </c>
      <c r="FM959" s="201">
        <f t="shared" ca="1" si="286"/>
        <v>0</v>
      </c>
      <c r="FN959" s="200">
        <f>AB959*AB$2*IF($FC959="V",1,-1)*IF($Q959="Fixo",(CP959-INDEX('Curva Forward'!$C$5:$AN$13,MATCH(CONCATENATE(BD_COMERCIAL!$K959," ",BD_COMERCIAL!$L959),'Curva Forward'!$B$5:$B$13,0),MATCH(FN$4,'Curva Forward'!$C$4:$AN$4,0))),CP959)</f>
        <v>0</v>
      </c>
      <c r="FO959" s="200">
        <f>AC959*AC$2*IF($FC959="V",1,-1)*IF($Q959="Fixo",(CQ959-INDEX('Curva Forward'!$C$5:$AN$13,MATCH(CONCATENATE(BD_COMERCIAL!$K959," ",BD_COMERCIAL!$L959),'Curva Forward'!$B$5:$B$13,0),MATCH(FO$4,'Curva Forward'!$C$4:$AN$4,0))),CQ959)</f>
        <v>0</v>
      </c>
      <c r="FP959" s="200">
        <f>AD959*AD$2*IF($FC959="V",1,-1)*IF($Q959="Fixo",(CR959-INDEX('Curva Forward'!$C$5:$AN$13,MATCH(CONCATENATE(BD_COMERCIAL!$K959," ",BD_COMERCIAL!$L959),'Curva Forward'!$B$5:$B$13,0),MATCH(FP$4,'Curva Forward'!$C$4:$AN$4,0))),CR959)</f>
        <v>0</v>
      </c>
      <c r="FQ959" s="200">
        <f>AE959*AE$2*IF($FC959="V",1,-1)*IF($Q959="Fixo",(CS959-INDEX('Curva Forward'!$C$5:$AN$13,MATCH(CONCATENATE(BD_COMERCIAL!$K959," ",BD_COMERCIAL!$L959),'Curva Forward'!$B$5:$B$13,0),MATCH(FQ$4,'Curva Forward'!$C$4:$AN$4,0))),CS959)</f>
        <v>0</v>
      </c>
      <c r="FR959" s="200">
        <f>AF959*AF$2*IF($FC959="V",1,-1)*IF($Q959="Fixo",(CT959-INDEX('Curva Forward'!$C$5:$AN$13,MATCH(CONCATENATE(BD_COMERCIAL!$K959," ",BD_COMERCIAL!$L959),'Curva Forward'!$B$5:$B$13,0),MATCH(FR$4,'Curva Forward'!$C$4:$AN$4,0))),CT959)</f>
        <v>0</v>
      </c>
      <c r="FS959" s="200">
        <f>AG959*AG$2*IF($FC959="V",1,-1)*IF($Q959="Fixo",(CU959-INDEX('Curva Forward'!$C$5:$AN$13,MATCH(CONCATENATE(BD_COMERCIAL!$K959," ",BD_COMERCIAL!$L959),'Curva Forward'!$B$5:$B$13,0),MATCH(FS$4,'Curva Forward'!$C$4:$AN$4,0))),CU959)</f>
        <v>0</v>
      </c>
      <c r="FT959" s="200">
        <f>AH959*AH$2*IF($FC959="V",1,-1)*IF($Q959="Fixo",(CV959-INDEX('Curva Forward'!$C$5:$AN$13,MATCH(CONCATENATE(BD_COMERCIAL!$K959," ",BD_COMERCIAL!$L959),'Curva Forward'!$B$5:$B$13,0),MATCH(FT$4,'Curva Forward'!$C$4:$AN$4,0))),CV959)</f>
        <v>0</v>
      </c>
      <c r="FU959" s="200">
        <f>AI959*AI$2*IF($FC959="V",1,-1)*IF($Q959="Fixo",(CW959-INDEX('Curva Forward'!$C$5:$AN$13,MATCH(CONCATENATE(BD_COMERCIAL!$K959," ",BD_COMERCIAL!$L959),'Curva Forward'!$B$5:$B$13,0),MATCH(FU$4,'Curva Forward'!$C$4:$AN$4,0))),CW959)</f>
        <v>0</v>
      </c>
      <c r="FV959" s="200">
        <f>AJ959*AJ$2*IF($FC959="V",1,-1)*IF($Q959="Fixo",(CX959-INDEX('Curva Forward'!$C$5:$AN$13,MATCH(CONCATENATE(BD_COMERCIAL!$K959," ",BD_COMERCIAL!$L959),'Curva Forward'!$B$5:$B$13,0),MATCH(FV$4,'Curva Forward'!$C$4:$AN$4,0))),CX959)</f>
        <v>0</v>
      </c>
      <c r="FW959" s="200">
        <f>AK959*AK$2*IF($FC959="V",1,-1)*IF($Q959="Fixo",(CY959-INDEX('Curva Forward'!$C$5:$AN$13,MATCH(CONCATENATE(BD_COMERCIAL!$K959," ",BD_COMERCIAL!$L959),'Curva Forward'!$B$5:$B$13,0),MATCH(FW$4,'Curva Forward'!$C$4:$AN$4,0))),CY959)</f>
        <v>0</v>
      </c>
      <c r="FX959" s="200">
        <f>AL959*AL$2*IF($FC959="V",1,-1)*IF($Q959="Fixo",(CZ959-INDEX('Curva Forward'!$C$5:$AN$13,MATCH(CONCATENATE(BD_COMERCIAL!$K959," ",BD_COMERCIAL!$L959),'Curva Forward'!$B$5:$B$13,0),MATCH(FX$4,'Curva Forward'!$C$4:$AN$4,0))),CZ959)</f>
        <v>0</v>
      </c>
      <c r="FY959" s="200">
        <f>AM959*AM$2*IF($FC959="V",1,-1)*IF($Q959="Fixo",(DA959-INDEX('Curva Forward'!$C$5:$AN$13,MATCH(CONCATENATE(BD_COMERCIAL!$K959," ",BD_COMERCIAL!$L959),'Curva Forward'!$B$5:$B$13,0),MATCH(FY$4,'Curva Forward'!$C$4:$AN$4,0))),DA959)</f>
        <v>0</v>
      </c>
      <c r="FZ959" s="200">
        <f>AN959*AN$2*IF($FC959="V",1,-1)*IF($Q959="Fixo",(DB959-INDEX('Curva Forward'!$C$5:$AN$13,MATCH(CONCATENATE(BD_COMERCIAL!$K959," ",BD_COMERCIAL!$L959),'Curva Forward'!$B$5:$B$13,0),MATCH(FZ$4,'Curva Forward'!$C$4:$AN$4,0))),DB959)</f>
        <v>0</v>
      </c>
      <c r="GA959" s="200">
        <f>AO959*AO$2*IF($FC959="V",1,-1)*IF($Q959="Fixo",(DC959-INDEX('Curva Forward'!$C$5:$AN$13,MATCH(CONCATENATE(BD_COMERCIAL!$K959," ",BD_COMERCIAL!$L959),'Curva Forward'!$B$5:$B$13,0),MATCH(GA$4,'Curva Forward'!$C$4:$AN$4,0))),DC959)</f>
        <v>0</v>
      </c>
      <c r="GB959" s="200">
        <f>AP959*AP$2*IF($FC959="V",1,-1)*IF($Q959="Fixo",(DD959-INDEX('Curva Forward'!$C$5:$AN$13,MATCH(CONCATENATE(BD_COMERCIAL!$K959," ",BD_COMERCIAL!$L959),'Curva Forward'!$B$5:$B$13,0),MATCH(GB$4,'Curva Forward'!$C$4:$AN$4,0))),DD959)</f>
        <v>0</v>
      </c>
      <c r="GC959" s="200">
        <f>AQ959*AQ$2*IF($FC959="V",1,-1)*IF($Q959="Fixo",(DE959-INDEX('Curva Forward'!$C$5:$AN$13,MATCH(CONCATENATE(BD_COMERCIAL!$K959," ",BD_COMERCIAL!$L959),'Curva Forward'!$B$5:$B$13,0),MATCH(GC$4,'Curva Forward'!$C$4:$AN$4,0))),DE959)</f>
        <v>0</v>
      </c>
      <c r="GD959" s="200">
        <f>AR959*AR$2*IF($FC959="V",1,-1)*IF($Q959="Fixo",(DF959-INDEX('Curva Forward'!$C$5:$AN$13,MATCH(CONCATENATE(BD_COMERCIAL!$K959," ",BD_COMERCIAL!$L959),'Curva Forward'!$B$5:$B$13,0),MATCH(GD$4,'Curva Forward'!$C$4:$AN$4,0))),DF959)</f>
        <v>0</v>
      </c>
      <c r="GE959" s="200">
        <f>AS959*AS$2*IF($FC959="V",1,-1)*IF($Q959="Fixo",(DG959-INDEX('Curva Forward'!$C$5:$AN$13,MATCH(CONCATENATE(BD_COMERCIAL!$K959," ",BD_COMERCIAL!$L959),'Curva Forward'!$B$5:$B$13,0),MATCH(GE$4,'Curva Forward'!$C$4:$AN$4,0))),DG959)</f>
        <v>0</v>
      </c>
      <c r="GF959" s="200">
        <f>AT959*AT$2*IF($FC959="V",1,-1)*IF($Q959="Fixo",(DH959-INDEX('Curva Forward'!$C$5:$AN$13,MATCH(CONCATENATE(BD_COMERCIAL!$K959," ",BD_COMERCIAL!$L959),'Curva Forward'!$B$5:$B$13,0),MATCH(GF$4,'Curva Forward'!$C$4:$AN$4,0))),DH959)</f>
        <v>0</v>
      </c>
      <c r="GG959" s="200">
        <f>AU959*AU$2*IF($FC959="V",1,-1)*IF($Q959="Fixo",(DI959-INDEX('Curva Forward'!$C$5:$AN$13,MATCH(CONCATENATE(BD_COMERCIAL!$K959," ",BD_COMERCIAL!$L959),'Curva Forward'!$B$5:$B$13,0),MATCH(GG$4,'Curva Forward'!$C$4:$AN$4,0))),DI959)</f>
        <v>0</v>
      </c>
      <c r="GH959" s="200">
        <f>AV959*AV$2*IF($FC959="V",1,-1)*IF($Q959="Fixo",(DJ959-INDEX('Curva Forward'!$C$5:$AN$13,MATCH(CONCATENATE(BD_COMERCIAL!$K959," ",BD_COMERCIAL!$L959),'Curva Forward'!$B$5:$B$13,0),MATCH(GH$4,'Curva Forward'!$C$4:$AN$4,0))),DJ959)</f>
        <v>0</v>
      </c>
      <c r="GI959" s="200">
        <f>AW959*AW$2*IF($FC959="V",1,-1)*IF($Q959="Fixo",(DK959-INDEX('Curva Forward'!$C$5:$AN$13,MATCH(CONCATENATE(BD_COMERCIAL!$K959," ",BD_COMERCIAL!$L959),'Curva Forward'!$B$5:$B$13,0),MATCH(GI$4,'Curva Forward'!$C$4:$AN$4,0))),DK959)</f>
        <v>0</v>
      </c>
      <c r="GJ959" s="200">
        <f>AX959*AX$2*IF($FC959="V",1,-1)*IF($Q959="Fixo",(DL959-INDEX('Curva Forward'!$C$5:$AN$13,MATCH(CONCATENATE(BD_COMERCIAL!$K959," ",BD_COMERCIAL!$L959),'Curva Forward'!$B$5:$B$13,0),MATCH(GJ$4,'Curva Forward'!$C$4:$AN$4,0))),DL959)</f>
        <v>0</v>
      </c>
      <c r="GK959" s="200">
        <f>AY959*AY$2*IF($FC959="V",1,-1)*IF($Q959="Fixo",(DM959-INDEX('Curva Forward'!$C$5:$AN$13,MATCH(CONCATENATE(BD_COMERCIAL!$K959," ",BD_COMERCIAL!$L959),'Curva Forward'!$B$5:$B$13,0),MATCH(GK$4,'Curva Forward'!$C$4:$AN$4,0))),DM959)</f>
        <v>0</v>
      </c>
      <c r="GL959" s="200">
        <f>IF(EZ959="",0,CL959*CL$2*IF($FC959="V",1,-1)*IF($Q959="Fixo",(EZ959-INDEX('Curva Forward'!$C$5:$AN$13,MATCH(CONCATENATE(BD_COMERCIAL!$K959," ",BD_COMERCIAL!$L959),'Curva Forward'!$B$5:$B$13,0),MATCH(GL$4,'Curva Forward'!$C$4:$AN$4,0))),EZ959))</f>
        <v>0</v>
      </c>
      <c r="GM959" s="200">
        <f>IF(FA959="",0,CM959*CM$2*IF($FC959="V",1,-1)*IF($Q959="Fixo",(FA959-INDEX('Curva Forward'!$C$5:$AN$13,MATCH(CONCATENATE(BD_COMERCIAL!$K959," ",BD_COMERCIAL!$L959),'Curva Forward'!$B$5:$B$13,0),MATCH(GM$4,'Curva Forward'!$C$4:$AN$4,0))),FA959))</f>
        <v>0</v>
      </c>
      <c r="GN959" s="200">
        <f>IF(FB959="",0,CN959*CN$2*IF($FC959="V",1,-1)*IF($Q959="Fixo",(FB959-INDEX('Curva Forward'!$C$5:$AN$13,MATCH(CONCATENATE(BD_COMERCIAL!$K959," ",BD_COMERCIAL!$L959),'Curva Forward'!$B$5:$B$13,0),MATCH(GN$4,'Curva Forward'!$C$4:$AN$4,0))),FB959))</f>
        <v>0</v>
      </c>
      <c r="GO959" s="201">
        <f t="shared" ca="1" si="287"/>
        <v>0</v>
      </c>
      <c r="GP959" s="201">
        <f t="shared" ca="1" si="288"/>
        <v>0</v>
      </c>
    </row>
    <row r="960" spans="1:198" ht="15" customHeight="1" x14ac:dyDescent="0.25">
      <c r="A960" s="6"/>
      <c r="B960" s="7"/>
      <c r="C960" s="8"/>
      <c r="D960" s="9"/>
      <c r="E960" s="9"/>
      <c r="F960" s="113"/>
      <c r="G960" s="10"/>
      <c r="H960" s="113"/>
      <c r="I960" s="9"/>
      <c r="J960" s="166"/>
      <c r="K960" s="10"/>
      <c r="L960" s="84"/>
      <c r="M960" s="11"/>
      <c r="N960" s="12"/>
      <c r="O960" s="10"/>
      <c r="P960" s="84"/>
      <c r="Q960" s="84"/>
      <c r="R960" s="10"/>
      <c r="S960" s="14"/>
      <c r="T960" s="11"/>
      <c r="U960" s="12"/>
      <c r="V960" s="257" t="str">
        <f ca="1">IF(U960="","",
IF(U960="NA","",
IFERROR(VLOOKUP(EOMONTH(M960,-2)+1,IPCA!$A:$B,2,0),
VLOOKUP(EOMONTH(TODAY(),-2)+1,IPCA!$A:$B,2,0))/
VLOOKUP(EOMONTH(U960,-2)+1,IPCA!$A:$B,2,0)*
P960))</f>
        <v/>
      </c>
      <c r="W960" s="84"/>
      <c r="X960" s="13"/>
      <c r="Y960" s="166"/>
      <c r="AA960" s="108"/>
      <c r="AB960" s="15"/>
      <c r="AM960" s="6"/>
      <c r="AN960" s="15"/>
      <c r="AY960" s="6"/>
      <c r="AZ960" s="15"/>
      <c r="BK960" s="6"/>
      <c r="BL960" s="15"/>
      <c r="BW960" s="6"/>
      <c r="BX960" s="15"/>
      <c r="CI960" s="6"/>
      <c r="CJ960" s="16" t="str">
        <f t="shared" ref="CJ960:CJ993" si="294">IF(SUM(AB960:AM960)=0,"",SUMPRODUCT(AB960:AM960,$AB$2:$AM$2)/SUM($AB$2:$AM$2))</f>
        <v/>
      </c>
      <c r="CK960" s="16" t="str">
        <f t="shared" ref="CK960:CK993" si="295">IF(SUM(AN960:AY960)=0,"",SUMPRODUCT(AN960:AY960,$AN$2:$AY$2)/SUM($AN$2:$AY$2))</f>
        <v/>
      </c>
      <c r="CL960" s="16" t="str">
        <f t="shared" ref="CL960:CL993" si="296">IF(SUM(AZ960:BK960)=0,"",SUMPRODUCT(AZ960:BK960,$AZ$2:$BK$2)/SUM($AZ$2:$BK$2))</f>
        <v/>
      </c>
      <c r="CM960" s="16" t="str">
        <f t="shared" ref="CM960:CM993" si="297">IF(SUM(BL960:BW960)=0,"",SUMPRODUCT(BL960:BW960,$BL$2:$BW$2)/SUM($BL$2:$BW$2))</f>
        <v/>
      </c>
      <c r="CN960" s="16" t="str">
        <f t="shared" ref="CN960:CN993" si="298">IF(SUM(BX960:CI960)=0,"",SUMPRODUCT(BX960:CI960,$BX$2:$CI$2)/SUM($BX$2:$CI$2))</f>
        <v/>
      </c>
      <c r="CO960" s="18"/>
      <c r="CP960" s="15"/>
      <c r="DA960" s="6"/>
      <c r="DB960" s="15"/>
      <c r="DM960" s="6"/>
      <c r="DN960" s="15"/>
      <c r="DY960" s="6"/>
      <c r="DZ960" s="15"/>
      <c r="EK960" s="6"/>
      <c r="EL960" s="15"/>
      <c r="EW960" s="6"/>
      <c r="EX960" s="16" t="str">
        <f t="shared" si="289"/>
        <v/>
      </c>
      <c r="EY960" s="16" t="str">
        <f t="shared" si="290"/>
        <v/>
      </c>
      <c r="EZ960" s="16" t="str">
        <f t="shared" si="291"/>
        <v/>
      </c>
      <c r="FA960" s="16" t="str">
        <f t="shared" si="292"/>
        <v/>
      </c>
      <c r="FB960" s="160" t="str">
        <f t="shared" si="293"/>
        <v/>
      </c>
      <c r="FD960" s="20"/>
      <c r="FE960"/>
      <c r="FH960" s="284">
        <f t="shared" ref="FH960:FH993" ca="1" si="299">IF(V960="",0,V960-P960)</f>
        <v>0</v>
      </c>
      <c r="FI960" s="208">
        <f t="shared" ref="FI960:FI993" si="300">(N960-M960)/30</f>
        <v>0</v>
      </c>
      <c r="FK960">
        <f t="shared" ref="FK960:FK993" si="301">IF($FC960="V",G960,E960)</f>
        <v>0</v>
      </c>
      <c r="FL960" s="201">
        <f t="shared" ref="FL960:FL993" ca="1" si="302">SUMIF($FN$4:$GK$4,"&lt;"&amp;EOMONTH(TODAY(),-1),FN960:GK960)</f>
        <v>0</v>
      </c>
      <c r="FM960" s="201">
        <f t="shared" ref="FM960:FM993" ca="1" si="303">SUM(FN960:GN960)-FL960</f>
        <v>0</v>
      </c>
      <c r="FN960" s="200">
        <f>AB960*AB$2*IF($FC960="V",1,-1)*IF($Q960="Fixo",(CP960-INDEX('Curva Forward'!$C$5:$AN$13,MATCH(CONCATENATE(BD_COMERCIAL!$K960," ",BD_COMERCIAL!$L960),'Curva Forward'!$B$5:$B$13,0),MATCH(FN$4,'Curva Forward'!$C$4:$AN$4,0))),CP960)</f>
        <v>0</v>
      </c>
      <c r="FO960" s="200">
        <f>AC960*AC$2*IF($FC960="V",1,-1)*IF($Q960="Fixo",(CQ960-INDEX('Curva Forward'!$C$5:$AN$13,MATCH(CONCATENATE(BD_COMERCIAL!$K960," ",BD_COMERCIAL!$L960),'Curva Forward'!$B$5:$B$13,0),MATCH(FO$4,'Curva Forward'!$C$4:$AN$4,0))),CQ960)</f>
        <v>0</v>
      </c>
      <c r="FP960" s="200">
        <f>AD960*AD$2*IF($FC960="V",1,-1)*IF($Q960="Fixo",(CR960-INDEX('Curva Forward'!$C$5:$AN$13,MATCH(CONCATENATE(BD_COMERCIAL!$K960," ",BD_COMERCIAL!$L960),'Curva Forward'!$B$5:$B$13,0),MATCH(FP$4,'Curva Forward'!$C$4:$AN$4,0))),CR960)</f>
        <v>0</v>
      </c>
      <c r="FQ960" s="200">
        <f>AE960*AE$2*IF($FC960="V",1,-1)*IF($Q960="Fixo",(CS960-INDEX('Curva Forward'!$C$5:$AN$13,MATCH(CONCATENATE(BD_COMERCIAL!$K960," ",BD_COMERCIAL!$L960),'Curva Forward'!$B$5:$B$13,0),MATCH(FQ$4,'Curva Forward'!$C$4:$AN$4,0))),CS960)</f>
        <v>0</v>
      </c>
      <c r="FR960" s="200">
        <f>AF960*AF$2*IF($FC960="V",1,-1)*IF($Q960="Fixo",(CT960-INDEX('Curva Forward'!$C$5:$AN$13,MATCH(CONCATENATE(BD_COMERCIAL!$K960," ",BD_COMERCIAL!$L960),'Curva Forward'!$B$5:$B$13,0),MATCH(FR$4,'Curva Forward'!$C$4:$AN$4,0))),CT960)</f>
        <v>0</v>
      </c>
      <c r="FS960" s="200">
        <f>AG960*AG$2*IF($FC960="V",1,-1)*IF($Q960="Fixo",(CU960-INDEX('Curva Forward'!$C$5:$AN$13,MATCH(CONCATENATE(BD_COMERCIAL!$K960," ",BD_COMERCIAL!$L960),'Curva Forward'!$B$5:$B$13,0),MATCH(FS$4,'Curva Forward'!$C$4:$AN$4,0))),CU960)</f>
        <v>0</v>
      </c>
      <c r="FT960" s="200">
        <f>AH960*AH$2*IF($FC960="V",1,-1)*IF($Q960="Fixo",(CV960-INDEX('Curva Forward'!$C$5:$AN$13,MATCH(CONCATENATE(BD_COMERCIAL!$K960," ",BD_COMERCIAL!$L960),'Curva Forward'!$B$5:$B$13,0),MATCH(FT$4,'Curva Forward'!$C$4:$AN$4,0))),CV960)</f>
        <v>0</v>
      </c>
      <c r="FU960" s="200">
        <f>AI960*AI$2*IF($FC960="V",1,-1)*IF($Q960="Fixo",(CW960-INDEX('Curva Forward'!$C$5:$AN$13,MATCH(CONCATENATE(BD_COMERCIAL!$K960," ",BD_COMERCIAL!$L960),'Curva Forward'!$B$5:$B$13,0),MATCH(FU$4,'Curva Forward'!$C$4:$AN$4,0))),CW960)</f>
        <v>0</v>
      </c>
      <c r="FV960" s="200">
        <f>AJ960*AJ$2*IF($FC960="V",1,-1)*IF($Q960="Fixo",(CX960-INDEX('Curva Forward'!$C$5:$AN$13,MATCH(CONCATENATE(BD_COMERCIAL!$K960," ",BD_COMERCIAL!$L960),'Curva Forward'!$B$5:$B$13,0),MATCH(FV$4,'Curva Forward'!$C$4:$AN$4,0))),CX960)</f>
        <v>0</v>
      </c>
      <c r="FW960" s="200">
        <f>AK960*AK$2*IF($FC960="V",1,-1)*IF($Q960="Fixo",(CY960-INDEX('Curva Forward'!$C$5:$AN$13,MATCH(CONCATENATE(BD_COMERCIAL!$K960," ",BD_COMERCIAL!$L960),'Curva Forward'!$B$5:$B$13,0),MATCH(FW$4,'Curva Forward'!$C$4:$AN$4,0))),CY960)</f>
        <v>0</v>
      </c>
      <c r="FX960" s="200">
        <f>AL960*AL$2*IF($FC960="V",1,-1)*IF($Q960="Fixo",(CZ960-INDEX('Curva Forward'!$C$5:$AN$13,MATCH(CONCATENATE(BD_COMERCIAL!$K960," ",BD_COMERCIAL!$L960),'Curva Forward'!$B$5:$B$13,0),MATCH(FX$4,'Curva Forward'!$C$4:$AN$4,0))),CZ960)</f>
        <v>0</v>
      </c>
      <c r="FY960" s="200">
        <f>AM960*AM$2*IF($FC960="V",1,-1)*IF($Q960="Fixo",(DA960-INDEX('Curva Forward'!$C$5:$AN$13,MATCH(CONCATENATE(BD_COMERCIAL!$K960," ",BD_COMERCIAL!$L960),'Curva Forward'!$B$5:$B$13,0),MATCH(FY$4,'Curva Forward'!$C$4:$AN$4,0))),DA960)</f>
        <v>0</v>
      </c>
      <c r="FZ960" s="200">
        <f>AN960*AN$2*IF($FC960="V",1,-1)*IF($Q960="Fixo",(DB960-INDEX('Curva Forward'!$C$5:$AN$13,MATCH(CONCATENATE(BD_COMERCIAL!$K960," ",BD_COMERCIAL!$L960),'Curva Forward'!$B$5:$B$13,0),MATCH(FZ$4,'Curva Forward'!$C$4:$AN$4,0))),DB960)</f>
        <v>0</v>
      </c>
      <c r="GA960" s="200">
        <f>AO960*AO$2*IF($FC960="V",1,-1)*IF($Q960="Fixo",(DC960-INDEX('Curva Forward'!$C$5:$AN$13,MATCH(CONCATENATE(BD_COMERCIAL!$K960," ",BD_COMERCIAL!$L960),'Curva Forward'!$B$5:$B$13,0),MATCH(GA$4,'Curva Forward'!$C$4:$AN$4,0))),DC960)</f>
        <v>0</v>
      </c>
      <c r="GB960" s="200">
        <f>AP960*AP$2*IF($FC960="V",1,-1)*IF($Q960="Fixo",(DD960-INDEX('Curva Forward'!$C$5:$AN$13,MATCH(CONCATENATE(BD_COMERCIAL!$K960," ",BD_COMERCIAL!$L960),'Curva Forward'!$B$5:$B$13,0),MATCH(GB$4,'Curva Forward'!$C$4:$AN$4,0))),DD960)</f>
        <v>0</v>
      </c>
      <c r="GC960" s="200">
        <f>AQ960*AQ$2*IF($FC960="V",1,-1)*IF($Q960="Fixo",(DE960-INDEX('Curva Forward'!$C$5:$AN$13,MATCH(CONCATENATE(BD_COMERCIAL!$K960," ",BD_COMERCIAL!$L960),'Curva Forward'!$B$5:$B$13,0),MATCH(GC$4,'Curva Forward'!$C$4:$AN$4,0))),DE960)</f>
        <v>0</v>
      </c>
      <c r="GD960" s="200">
        <f>AR960*AR$2*IF($FC960="V",1,-1)*IF($Q960="Fixo",(DF960-INDEX('Curva Forward'!$C$5:$AN$13,MATCH(CONCATENATE(BD_COMERCIAL!$K960," ",BD_COMERCIAL!$L960),'Curva Forward'!$B$5:$B$13,0),MATCH(GD$4,'Curva Forward'!$C$4:$AN$4,0))),DF960)</f>
        <v>0</v>
      </c>
      <c r="GE960" s="200">
        <f>AS960*AS$2*IF($FC960="V",1,-1)*IF($Q960="Fixo",(DG960-INDEX('Curva Forward'!$C$5:$AN$13,MATCH(CONCATENATE(BD_COMERCIAL!$K960," ",BD_COMERCIAL!$L960),'Curva Forward'!$B$5:$B$13,0),MATCH(GE$4,'Curva Forward'!$C$4:$AN$4,0))),DG960)</f>
        <v>0</v>
      </c>
      <c r="GF960" s="200">
        <f>AT960*AT$2*IF($FC960="V",1,-1)*IF($Q960="Fixo",(DH960-INDEX('Curva Forward'!$C$5:$AN$13,MATCH(CONCATENATE(BD_COMERCIAL!$K960," ",BD_COMERCIAL!$L960),'Curva Forward'!$B$5:$B$13,0),MATCH(GF$4,'Curva Forward'!$C$4:$AN$4,0))),DH960)</f>
        <v>0</v>
      </c>
      <c r="GG960" s="200">
        <f>AU960*AU$2*IF($FC960="V",1,-1)*IF($Q960="Fixo",(DI960-INDEX('Curva Forward'!$C$5:$AN$13,MATCH(CONCATENATE(BD_COMERCIAL!$K960," ",BD_COMERCIAL!$L960),'Curva Forward'!$B$5:$B$13,0),MATCH(GG$4,'Curva Forward'!$C$4:$AN$4,0))),DI960)</f>
        <v>0</v>
      </c>
      <c r="GH960" s="200">
        <f>AV960*AV$2*IF($FC960="V",1,-1)*IF($Q960="Fixo",(DJ960-INDEX('Curva Forward'!$C$5:$AN$13,MATCH(CONCATENATE(BD_COMERCIAL!$K960," ",BD_COMERCIAL!$L960),'Curva Forward'!$B$5:$B$13,0),MATCH(GH$4,'Curva Forward'!$C$4:$AN$4,0))),DJ960)</f>
        <v>0</v>
      </c>
      <c r="GI960" s="200">
        <f>AW960*AW$2*IF($FC960="V",1,-1)*IF($Q960="Fixo",(DK960-INDEX('Curva Forward'!$C$5:$AN$13,MATCH(CONCATENATE(BD_COMERCIAL!$K960," ",BD_COMERCIAL!$L960),'Curva Forward'!$B$5:$B$13,0),MATCH(GI$4,'Curva Forward'!$C$4:$AN$4,0))),DK960)</f>
        <v>0</v>
      </c>
      <c r="GJ960" s="200">
        <f>AX960*AX$2*IF($FC960="V",1,-1)*IF($Q960="Fixo",(DL960-INDEX('Curva Forward'!$C$5:$AN$13,MATCH(CONCATENATE(BD_COMERCIAL!$K960," ",BD_COMERCIAL!$L960),'Curva Forward'!$B$5:$B$13,0),MATCH(GJ$4,'Curva Forward'!$C$4:$AN$4,0))),DL960)</f>
        <v>0</v>
      </c>
      <c r="GK960" s="200">
        <f>AY960*AY$2*IF($FC960="V",1,-1)*IF($Q960="Fixo",(DM960-INDEX('Curva Forward'!$C$5:$AN$13,MATCH(CONCATENATE(BD_COMERCIAL!$K960," ",BD_COMERCIAL!$L960),'Curva Forward'!$B$5:$B$13,0),MATCH(GK$4,'Curva Forward'!$C$4:$AN$4,0))),DM960)</f>
        <v>0</v>
      </c>
      <c r="GL960" s="200">
        <f>IF(EZ960="",0,CL960*CL$2*IF($FC960="V",1,-1)*IF($Q960="Fixo",(EZ960-INDEX('Curva Forward'!$C$5:$AN$13,MATCH(CONCATENATE(BD_COMERCIAL!$K960," ",BD_COMERCIAL!$L960),'Curva Forward'!$B$5:$B$13,0),MATCH(GL$4,'Curva Forward'!$C$4:$AN$4,0))),EZ960))</f>
        <v>0</v>
      </c>
      <c r="GM960" s="200">
        <f>IF(FA960="",0,CM960*CM$2*IF($FC960="V",1,-1)*IF($Q960="Fixo",(FA960-INDEX('Curva Forward'!$C$5:$AN$13,MATCH(CONCATENATE(BD_COMERCIAL!$K960," ",BD_COMERCIAL!$L960),'Curva Forward'!$B$5:$B$13,0),MATCH(GM$4,'Curva Forward'!$C$4:$AN$4,0))),FA960))</f>
        <v>0</v>
      </c>
      <c r="GN960" s="200">
        <f>IF(FB960="",0,CN960*CN$2*IF($FC960="V",1,-1)*IF($Q960="Fixo",(FB960-INDEX('Curva Forward'!$C$5:$AN$13,MATCH(CONCATENATE(BD_COMERCIAL!$K960," ",BD_COMERCIAL!$L960),'Curva Forward'!$B$5:$B$13,0),MATCH(GN$4,'Curva Forward'!$C$4:$AN$4,0))),FB960))</f>
        <v>0</v>
      </c>
      <c r="GO960" s="201">
        <f t="shared" ref="GO960:GO993" ca="1" si="304">IF(FM960&gt;0,FM960,0)</f>
        <v>0</v>
      </c>
      <c r="GP960" s="201">
        <f t="shared" ref="GP960:GP993" ca="1" si="305">IF(FM960&lt;0,FM960,0)</f>
        <v>0</v>
      </c>
    </row>
    <row r="961" spans="1:198" ht="15" customHeight="1" x14ac:dyDescent="0.25">
      <c r="A961" s="6"/>
      <c r="B961" s="7"/>
      <c r="C961" s="8"/>
      <c r="D961" s="9"/>
      <c r="E961" s="9"/>
      <c r="F961" s="113"/>
      <c r="G961" s="10"/>
      <c r="H961" s="113"/>
      <c r="I961" s="9"/>
      <c r="J961" s="166"/>
      <c r="K961" s="10"/>
      <c r="L961" s="84"/>
      <c r="M961" s="11"/>
      <c r="N961" s="12"/>
      <c r="O961" s="10"/>
      <c r="P961" s="84"/>
      <c r="Q961" s="84"/>
      <c r="R961" s="10"/>
      <c r="S961" s="14"/>
      <c r="T961" s="11"/>
      <c r="U961" s="12"/>
      <c r="V961" s="257" t="str">
        <f ca="1">IF(U961="","",
IF(U961="NA","",
IFERROR(VLOOKUP(EOMONTH(M961,-2)+1,IPCA!$A:$B,2,0),
VLOOKUP(EOMONTH(TODAY(),-2)+1,IPCA!$A:$B,2,0))/
VLOOKUP(EOMONTH(U961,-2)+1,IPCA!$A:$B,2,0)*
P961))</f>
        <v/>
      </c>
      <c r="W961" s="84"/>
      <c r="X961" s="13"/>
      <c r="Y961" s="166"/>
      <c r="AA961" s="108"/>
      <c r="AB961" s="15"/>
      <c r="AM961" s="6"/>
      <c r="AN961" s="15"/>
      <c r="AY961" s="6"/>
      <c r="AZ961" s="15"/>
      <c r="BK961" s="6"/>
      <c r="BL961" s="15"/>
      <c r="BW961" s="6"/>
      <c r="BX961" s="15"/>
      <c r="CI961" s="6"/>
      <c r="CJ961" s="16" t="str">
        <f t="shared" si="294"/>
        <v/>
      </c>
      <c r="CK961" s="16" t="str">
        <f t="shared" si="295"/>
        <v/>
      </c>
      <c r="CL961" s="16" t="str">
        <f t="shared" si="296"/>
        <v/>
      </c>
      <c r="CM961" s="16" t="str">
        <f t="shared" si="297"/>
        <v/>
      </c>
      <c r="CN961" s="16" t="str">
        <f t="shared" si="298"/>
        <v/>
      </c>
      <c r="CO961" s="18"/>
      <c r="CP961" s="15"/>
      <c r="DA961" s="6"/>
      <c r="DB961" s="15"/>
      <c r="DM961" s="6"/>
      <c r="DN961" s="15"/>
      <c r="DY961" s="6"/>
      <c r="DZ961" s="15"/>
      <c r="EK961" s="6"/>
      <c r="EL961" s="15"/>
      <c r="EW961" s="6"/>
      <c r="EX961" s="16" t="str">
        <f t="shared" si="289"/>
        <v/>
      </c>
      <c r="EY961" s="16" t="str">
        <f t="shared" si="290"/>
        <v/>
      </c>
      <c r="EZ961" s="16" t="str">
        <f t="shared" si="291"/>
        <v/>
      </c>
      <c r="FA961" s="16" t="str">
        <f t="shared" si="292"/>
        <v/>
      </c>
      <c r="FB961" s="160" t="str">
        <f t="shared" si="293"/>
        <v/>
      </c>
      <c r="FD961" s="20"/>
      <c r="FE961"/>
      <c r="FH961" s="284">
        <f t="shared" ca="1" si="299"/>
        <v>0</v>
      </c>
      <c r="FI961" s="208">
        <f t="shared" si="300"/>
        <v>0</v>
      </c>
      <c r="FK961">
        <f t="shared" si="301"/>
        <v>0</v>
      </c>
      <c r="FL961" s="201">
        <f t="shared" ca="1" si="302"/>
        <v>0</v>
      </c>
      <c r="FM961" s="201">
        <f t="shared" ca="1" si="303"/>
        <v>0</v>
      </c>
      <c r="FN961" s="200">
        <f>AB961*AB$2*IF($FC961="V",1,-1)*IF($Q961="Fixo",(CP961-INDEX('Curva Forward'!$C$5:$AN$13,MATCH(CONCATENATE(BD_COMERCIAL!$K961," ",BD_COMERCIAL!$L961),'Curva Forward'!$B$5:$B$13,0),MATCH(FN$4,'Curva Forward'!$C$4:$AN$4,0))),CP961)</f>
        <v>0</v>
      </c>
      <c r="FO961" s="200">
        <f>AC961*AC$2*IF($FC961="V",1,-1)*IF($Q961="Fixo",(CQ961-INDEX('Curva Forward'!$C$5:$AN$13,MATCH(CONCATENATE(BD_COMERCIAL!$K961," ",BD_COMERCIAL!$L961),'Curva Forward'!$B$5:$B$13,0),MATCH(FO$4,'Curva Forward'!$C$4:$AN$4,0))),CQ961)</f>
        <v>0</v>
      </c>
      <c r="FP961" s="200">
        <f>AD961*AD$2*IF($FC961="V",1,-1)*IF($Q961="Fixo",(CR961-INDEX('Curva Forward'!$C$5:$AN$13,MATCH(CONCATENATE(BD_COMERCIAL!$K961," ",BD_COMERCIAL!$L961),'Curva Forward'!$B$5:$B$13,0),MATCH(FP$4,'Curva Forward'!$C$4:$AN$4,0))),CR961)</f>
        <v>0</v>
      </c>
      <c r="FQ961" s="200">
        <f>AE961*AE$2*IF($FC961="V",1,-1)*IF($Q961="Fixo",(CS961-INDEX('Curva Forward'!$C$5:$AN$13,MATCH(CONCATENATE(BD_COMERCIAL!$K961," ",BD_COMERCIAL!$L961),'Curva Forward'!$B$5:$B$13,0),MATCH(FQ$4,'Curva Forward'!$C$4:$AN$4,0))),CS961)</f>
        <v>0</v>
      </c>
      <c r="FR961" s="200">
        <f>AF961*AF$2*IF($FC961="V",1,-1)*IF($Q961="Fixo",(CT961-INDEX('Curva Forward'!$C$5:$AN$13,MATCH(CONCATENATE(BD_COMERCIAL!$K961," ",BD_COMERCIAL!$L961),'Curva Forward'!$B$5:$B$13,0),MATCH(FR$4,'Curva Forward'!$C$4:$AN$4,0))),CT961)</f>
        <v>0</v>
      </c>
      <c r="FS961" s="200">
        <f>AG961*AG$2*IF($FC961="V",1,-1)*IF($Q961="Fixo",(CU961-INDEX('Curva Forward'!$C$5:$AN$13,MATCH(CONCATENATE(BD_COMERCIAL!$K961," ",BD_COMERCIAL!$L961),'Curva Forward'!$B$5:$B$13,0),MATCH(FS$4,'Curva Forward'!$C$4:$AN$4,0))),CU961)</f>
        <v>0</v>
      </c>
      <c r="FT961" s="200">
        <f>AH961*AH$2*IF($FC961="V",1,-1)*IF($Q961="Fixo",(CV961-INDEX('Curva Forward'!$C$5:$AN$13,MATCH(CONCATENATE(BD_COMERCIAL!$K961," ",BD_COMERCIAL!$L961),'Curva Forward'!$B$5:$B$13,0),MATCH(FT$4,'Curva Forward'!$C$4:$AN$4,0))),CV961)</f>
        <v>0</v>
      </c>
      <c r="FU961" s="200">
        <f>AI961*AI$2*IF($FC961="V",1,-1)*IF($Q961="Fixo",(CW961-INDEX('Curva Forward'!$C$5:$AN$13,MATCH(CONCATENATE(BD_COMERCIAL!$K961," ",BD_COMERCIAL!$L961),'Curva Forward'!$B$5:$B$13,0),MATCH(FU$4,'Curva Forward'!$C$4:$AN$4,0))),CW961)</f>
        <v>0</v>
      </c>
      <c r="FV961" s="200">
        <f>AJ961*AJ$2*IF($FC961="V",1,-1)*IF($Q961="Fixo",(CX961-INDEX('Curva Forward'!$C$5:$AN$13,MATCH(CONCATENATE(BD_COMERCIAL!$K961," ",BD_COMERCIAL!$L961),'Curva Forward'!$B$5:$B$13,0),MATCH(FV$4,'Curva Forward'!$C$4:$AN$4,0))),CX961)</f>
        <v>0</v>
      </c>
      <c r="FW961" s="200">
        <f>AK961*AK$2*IF($FC961="V",1,-1)*IF($Q961="Fixo",(CY961-INDEX('Curva Forward'!$C$5:$AN$13,MATCH(CONCATENATE(BD_COMERCIAL!$K961," ",BD_COMERCIAL!$L961),'Curva Forward'!$B$5:$B$13,0),MATCH(FW$4,'Curva Forward'!$C$4:$AN$4,0))),CY961)</f>
        <v>0</v>
      </c>
      <c r="FX961" s="200">
        <f>AL961*AL$2*IF($FC961="V",1,-1)*IF($Q961="Fixo",(CZ961-INDEX('Curva Forward'!$C$5:$AN$13,MATCH(CONCATENATE(BD_COMERCIAL!$K961," ",BD_COMERCIAL!$L961),'Curva Forward'!$B$5:$B$13,0),MATCH(FX$4,'Curva Forward'!$C$4:$AN$4,0))),CZ961)</f>
        <v>0</v>
      </c>
      <c r="FY961" s="200">
        <f>AM961*AM$2*IF($FC961="V",1,-1)*IF($Q961="Fixo",(DA961-INDEX('Curva Forward'!$C$5:$AN$13,MATCH(CONCATENATE(BD_COMERCIAL!$K961," ",BD_COMERCIAL!$L961),'Curva Forward'!$B$5:$B$13,0),MATCH(FY$4,'Curva Forward'!$C$4:$AN$4,0))),DA961)</f>
        <v>0</v>
      </c>
      <c r="FZ961" s="200">
        <f>AN961*AN$2*IF($FC961="V",1,-1)*IF($Q961="Fixo",(DB961-INDEX('Curva Forward'!$C$5:$AN$13,MATCH(CONCATENATE(BD_COMERCIAL!$K961," ",BD_COMERCIAL!$L961),'Curva Forward'!$B$5:$B$13,0),MATCH(FZ$4,'Curva Forward'!$C$4:$AN$4,0))),DB961)</f>
        <v>0</v>
      </c>
      <c r="GA961" s="200">
        <f>AO961*AO$2*IF($FC961="V",1,-1)*IF($Q961="Fixo",(DC961-INDEX('Curva Forward'!$C$5:$AN$13,MATCH(CONCATENATE(BD_COMERCIAL!$K961," ",BD_COMERCIAL!$L961),'Curva Forward'!$B$5:$B$13,0),MATCH(GA$4,'Curva Forward'!$C$4:$AN$4,0))),DC961)</f>
        <v>0</v>
      </c>
      <c r="GB961" s="200">
        <f>AP961*AP$2*IF($FC961="V",1,-1)*IF($Q961="Fixo",(DD961-INDEX('Curva Forward'!$C$5:$AN$13,MATCH(CONCATENATE(BD_COMERCIAL!$K961," ",BD_COMERCIAL!$L961),'Curva Forward'!$B$5:$B$13,0),MATCH(GB$4,'Curva Forward'!$C$4:$AN$4,0))),DD961)</f>
        <v>0</v>
      </c>
      <c r="GC961" s="200">
        <f>AQ961*AQ$2*IF($FC961="V",1,-1)*IF($Q961="Fixo",(DE961-INDEX('Curva Forward'!$C$5:$AN$13,MATCH(CONCATENATE(BD_COMERCIAL!$K961," ",BD_COMERCIAL!$L961),'Curva Forward'!$B$5:$B$13,0),MATCH(GC$4,'Curva Forward'!$C$4:$AN$4,0))),DE961)</f>
        <v>0</v>
      </c>
      <c r="GD961" s="200">
        <f>AR961*AR$2*IF($FC961="V",1,-1)*IF($Q961="Fixo",(DF961-INDEX('Curva Forward'!$C$5:$AN$13,MATCH(CONCATENATE(BD_COMERCIAL!$K961," ",BD_COMERCIAL!$L961),'Curva Forward'!$B$5:$B$13,0),MATCH(GD$4,'Curva Forward'!$C$4:$AN$4,0))),DF961)</f>
        <v>0</v>
      </c>
      <c r="GE961" s="200">
        <f>AS961*AS$2*IF($FC961="V",1,-1)*IF($Q961="Fixo",(DG961-INDEX('Curva Forward'!$C$5:$AN$13,MATCH(CONCATENATE(BD_COMERCIAL!$K961," ",BD_COMERCIAL!$L961),'Curva Forward'!$B$5:$B$13,0),MATCH(GE$4,'Curva Forward'!$C$4:$AN$4,0))),DG961)</f>
        <v>0</v>
      </c>
      <c r="GF961" s="200">
        <f>AT961*AT$2*IF($FC961="V",1,-1)*IF($Q961="Fixo",(DH961-INDEX('Curva Forward'!$C$5:$AN$13,MATCH(CONCATENATE(BD_COMERCIAL!$K961," ",BD_COMERCIAL!$L961),'Curva Forward'!$B$5:$B$13,0),MATCH(GF$4,'Curva Forward'!$C$4:$AN$4,0))),DH961)</f>
        <v>0</v>
      </c>
      <c r="GG961" s="200">
        <f>AU961*AU$2*IF($FC961="V",1,-1)*IF($Q961="Fixo",(DI961-INDEX('Curva Forward'!$C$5:$AN$13,MATCH(CONCATENATE(BD_COMERCIAL!$K961," ",BD_COMERCIAL!$L961),'Curva Forward'!$B$5:$B$13,0),MATCH(GG$4,'Curva Forward'!$C$4:$AN$4,0))),DI961)</f>
        <v>0</v>
      </c>
      <c r="GH961" s="200">
        <f>AV961*AV$2*IF($FC961="V",1,-1)*IF($Q961="Fixo",(DJ961-INDEX('Curva Forward'!$C$5:$AN$13,MATCH(CONCATENATE(BD_COMERCIAL!$K961," ",BD_COMERCIAL!$L961),'Curva Forward'!$B$5:$B$13,0),MATCH(GH$4,'Curva Forward'!$C$4:$AN$4,0))),DJ961)</f>
        <v>0</v>
      </c>
      <c r="GI961" s="200">
        <f>AW961*AW$2*IF($FC961="V",1,-1)*IF($Q961="Fixo",(DK961-INDEX('Curva Forward'!$C$5:$AN$13,MATCH(CONCATENATE(BD_COMERCIAL!$K961," ",BD_COMERCIAL!$L961),'Curva Forward'!$B$5:$B$13,0),MATCH(GI$4,'Curva Forward'!$C$4:$AN$4,0))),DK961)</f>
        <v>0</v>
      </c>
      <c r="GJ961" s="200">
        <f>AX961*AX$2*IF($FC961="V",1,-1)*IF($Q961="Fixo",(DL961-INDEX('Curva Forward'!$C$5:$AN$13,MATCH(CONCATENATE(BD_COMERCIAL!$K961," ",BD_COMERCIAL!$L961),'Curva Forward'!$B$5:$B$13,0),MATCH(GJ$4,'Curva Forward'!$C$4:$AN$4,0))),DL961)</f>
        <v>0</v>
      </c>
      <c r="GK961" s="200">
        <f>AY961*AY$2*IF($FC961="V",1,-1)*IF($Q961="Fixo",(DM961-INDEX('Curva Forward'!$C$5:$AN$13,MATCH(CONCATENATE(BD_COMERCIAL!$K961," ",BD_COMERCIAL!$L961),'Curva Forward'!$B$5:$B$13,0),MATCH(GK$4,'Curva Forward'!$C$4:$AN$4,0))),DM961)</f>
        <v>0</v>
      </c>
      <c r="GL961" s="200">
        <f>IF(EZ961="",0,CL961*CL$2*IF($FC961="V",1,-1)*IF($Q961="Fixo",(EZ961-INDEX('Curva Forward'!$C$5:$AN$13,MATCH(CONCATENATE(BD_COMERCIAL!$K961," ",BD_COMERCIAL!$L961),'Curva Forward'!$B$5:$B$13,0),MATCH(GL$4,'Curva Forward'!$C$4:$AN$4,0))),EZ961))</f>
        <v>0</v>
      </c>
      <c r="GM961" s="200">
        <f>IF(FA961="",0,CM961*CM$2*IF($FC961="V",1,-1)*IF($Q961="Fixo",(FA961-INDEX('Curva Forward'!$C$5:$AN$13,MATCH(CONCATENATE(BD_COMERCIAL!$K961," ",BD_COMERCIAL!$L961),'Curva Forward'!$B$5:$B$13,0),MATCH(GM$4,'Curva Forward'!$C$4:$AN$4,0))),FA961))</f>
        <v>0</v>
      </c>
      <c r="GN961" s="200">
        <f>IF(FB961="",0,CN961*CN$2*IF($FC961="V",1,-1)*IF($Q961="Fixo",(FB961-INDEX('Curva Forward'!$C$5:$AN$13,MATCH(CONCATENATE(BD_COMERCIAL!$K961," ",BD_COMERCIAL!$L961),'Curva Forward'!$B$5:$B$13,0),MATCH(GN$4,'Curva Forward'!$C$4:$AN$4,0))),FB961))</f>
        <v>0</v>
      </c>
      <c r="GO961" s="201">
        <f t="shared" ca="1" si="304"/>
        <v>0</v>
      </c>
      <c r="GP961" s="201">
        <f t="shared" ca="1" si="305"/>
        <v>0</v>
      </c>
    </row>
    <row r="962" spans="1:198" ht="15" customHeight="1" x14ac:dyDescent="0.25">
      <c r="A962" s="6"/>
      <c r="B962" s="7"/>
      <c r="C962" s="8"/>
      <c r="D962" s="9"/>
      <c r="E962" s="9"/>
      <c r="F962" s="113"/>
      <c r="G962" s="10"/>
      <c r="H962" s="113"/>
      <c r="I962" s="9"/>
      <c r="J962" s="166"/>
      <c r="K962" s="10"/>
      <c r="L962" s="84"/>
      <c r="M962" s="11"/>
      <c r="N962" s="12"/>
      <c r="O962" s="10"/>
      <c r="P962" s="84"/>
      <c r="Q962" s="84"/>
      <c r="R962" s="10"/>
      <c r="S962" s="14"/>
      <c r="T962" s="11"/>
      <c r="U962" s="12"/>
      <c r="V962" s="257" t="str">
        <f ca="1">IF(U962="","",
IF(U962="NA","",
IFERROR(VLOOKUP(EOMONTH(M962,-2)+1,IPCA!$A:$B,2,0),
VLOOKUP(EOMONTH(TODAY(),-2)+1,IPCA!$A:$B,2,0))/
VLOOKUP(EOMONTH(U962,-2)+1,IPCA!$A:$B,2,0)*
P962))</f>
        <v/>
      </c>
      <c r="W962" s="84"/>
      <c r="X962" s="13"/>
      <c r="Y962" s="166"/>
      <c r="AA962" s="108"/>
      <c r="AB962" s="15"/>
      <c r="AM962" s="6"/>
      <c r="AN962" s="15"/>
      <c r="AY962" s="6"/>
      <c r="AZ962" s="15"/>
      <c r="BK962" s="6"/>
      <c r="BL962" s="15"/>
      <c r="BW962" s="6"/>
      <c r="BX962" s="15"/>
      <c r="CI962" s="6"/>
      <c r="CJ962" s="16" t="str">
        <f t="shared" si="294"/>
        <v/>
      </c>
      <c r="CK962" s="16" t="str">
        <f t="shared" si="295"/>
        <v/>
      </c>
      <c r="CL962" s="16" t="str">
        <f t="shared" si="296"/>
        <v/>
      </c>
      <c r="CM962" s="16" t="str">
        <f t="shared" si="297"/>
        <v/>
      </c>
      <c r="CN962" s="16" t="str">
        <f t="shared" si="298"/>
        <v/>
      </c>
      <c r="CO962" s="18"/>
      <c r="CP962" s="15"/>
      <c r="DA962" s="6"/>
      <c r="DB962" s="15"/>
      <c r="DM962" s="6"/>
      <c r="DN962" s="15"/>
      <c r="DY962" s="6"/>
      <c r="DZ962" s="15"/>
      <c r="EK962" s="6"/>
      <c r="EL962" s="15"/>
      <c r="EW962" s="6"/>
      <c r="EX962" s="16" t="str">
        <f t="shared" si="289"/>
        <v/>
      </c>
      <c r="EY962" s="16" t="str">
        <f t="shared" si="290"/>
        <v/>
      </c>
      <c r="EZ962" s="16" t="str">
        <f t="shared" si="291"/>
        <v/>
      </c>
      <c r="FA962" s="16" t="str">
        <f t="shared" si="292"/>
        <v/>
      </c>
      <c r="FB962" s="160" t="str">
        <f t="shared" si="293"/>
        <v/>
      </c>
      <c r="FD962" s="20"/>
      <c r="FE962"/>
      <c r="FH962" s="284">
        <f t="shared" ca="1" si="299"/>
        <v>0</v>
      </c>
      <c r="FI962" s="208">
        <f t="shared" si="300"/>
        <v>0</v>
      </c>
      <c r="FK962">
        <f t="shared" si="301"/>
        <v>0</v>
      </c>
      <c r="FL962" s="201">
        <f t="shared" ca="1" si="302"/>
        <v>0</v>
      </c>
      <c r="FM962" s="201">
        <f t="shared" ca="1" si="303"/>
        <v>0</v>
      </c>
      <c r="FN962" s="200">
        <f>AB962*AB$2*IF($FC962="V",1,-1)*IF($Q962="Fixo",(CP962-INDEX('Curva Forward'!$C$5:$AN$13,MATCH(CONCATENATE(BD_COMERCIAL!$K962," ",BD_COMERCIAL!$L962),'Curva Forward'!$B$5:$B$13,0),MATCH(FN$4,'Curva Forward'!$C$4:$AN$4,0))),CP962)</f>
        <v>0</v>
      </c>
      <c r="FO962" s="200">
        <f>AC962*AC$2*IF($FC962="V",1,-1)*IF($Q962="Fixo",(CQ962-INDEX('Curva Forward'!$C$5:$AN$13,MATCH(CONCATENATE(BD_COMERCIAL!$K962," ",BD_COMERCIAL!$L962),'Curva Forward'!$B$5:$B$13,0),MATCH(FO$4,'Curva Forward'!$C$4:$AN$4,0))),CQ962)</f>
        <v>0</v>
      </c>
      <c r="FP962" s="200">
        <f>AD962*AD$2*IF($FC962="V",1,-1)*IF($Q962="Fixo",(CR962-INDEX('Curva Forward'!$C$5:$AN$13,MATCH(CONCATENATE(BD_COMERCIAL!$K962," ",BD_COMERCIAL!$L962),'Curva Forward'!$B$5:$B$13,0),MATCH(FP$4,'Curva Forward'!$C$4:$AN$4,0))),CR962)</f>
        <v>0</v>
      </c>
      <c r="FQ962" s="200">
        <f>AE962*AE$2*IF($FC962="V",1,-1)*IF($Q962="Fixo",(CS962-INDEX('Curva Forward'!$C$5:$AN$13,MATCH(CONCATENATE(BD_COMERCIAL!$K962," ",BD_COMERCIAL!$L962),'Curva Forward'!$B$5:$B$13,0),MATCH(FQ$4,'Curva Forward'!$C$4:$AN$4,0))),CS962)</f>
        <v>0</v>
      </c>
      <c r="FR962" s="200">
        <f>AF962*AF$2*IF($FC962="V",1,-1)*IF($Q962="Fixo",(CT962-INDEX('Curva Forward'!$C$5:$AN$13,MATCH(CONCATENATE(BD_COMERCIAL!$K962," ",BD_COMERCIAL!$L962),'Curva Forward'!$B$5:$B$13,0),MATCH(FR$4,'Curva Forward'!$C$4:$AN$4,0))),CT962)</f>
        <v>0</v>
      </c>
      <c r="FS962" s="200">
        <f>AG962*AG$2*IF($FC962="V",1,-1)*IF($Q962="Fixo",(CU962-INDEX('Curva Forward'!$C$5:$AN$13,MATCH(CONCATENATE(BD_COMERCIAL!$K962," ",BD_COMERCIAL!$L962),'Curva Forward'!$B$5:$B$13,0),MATCH(FS$4,'Curva Forward'!$C$4:$AN$4,0))),CU962)</f>
        <v>0</v>
      </c>
      <c r="FT962" s="200">
        <f>AH962*AH$2*IF($FC962="V",1,-1)*IF($Q962="Fixo",(CV962-INDEX('Curva Forward'!$C$5:$AN$13,MATCH(CONCATENATE(BD_COMERCIAL!$K962," ",BD_COMERCIAL!$L962),'Curva Forward'!$B$5:$B$13,0),MATCH(FT$4,'Curva Forward'!$C$4:$AN$4,0))),CV962)</f>
        <v>0</v>
      </c>
      <c r="FU962" s="200">
        <f>AI962*AI$2*IF($FC962="V",1,-1)*IF($Q962="Fixo",(CW962-INDEX('Curva Forward'!$C$5:$AN$13,MATCH(CONCATENATE(BD_COMERCIAL!$K962," ",BD_COMERCIAL!$L962),'Curva Forward'!$B$5:$B$13,0),MATCH(FU$4,'Curva Forward'!$C$4:$AN$4,0))),CW962)</f>
        <v>0</v>
      </c>
      <c r="FV962" s="200">
        <f>AJ962*AJ$2*IF($FC962="V",1,-1)*IF($Q962="Fixo",(CX962-INDEX('Curva Forward'!$C$5:$AN$13,MATCH(CONCATENATE(BD_COMERCIAL!$K962," ",BD_COMERCIAL!$L962),'Curva Forward'!$B$5:$B$13,0),MATCH(FV$4,'Curva Forward'!$C$4:$AN$4,0))),CX962)</f>
        <v>0</v>
      </c>
      <c r="FW962" s="200">
        <f>AK962*AK$2*IF($FC962="V",1,-1)*IF($Q962="Fixo",(CY962-INDEX('Curva Forward'!$C$5:$AN$13,MATCH(CONCATENATE(BD_COMERCIAL!$K962," ",BD_COMERCIAL!$L962),'Curva Forward'!$B$5:$B$13,0),MATCH(FW$4,'Curva Forward'!$C$4:$AN$4,0))),CY962)</f>
        <v>0</v>
      </c>
      <c r="FX962" s="200">
        <f>AL962*AL$2*IF($FC962="V",1,-1)*IF($Q962="Fixo",(CZ962-INDEX('Curva Forward'!$C$5:$AN$13,MATCH(CONCATENATE(BD_COMERCIAL!$K962," ",BD_COMERCIAL!$L962),'Curva Forward'!$B$5:$B$13,0),MATCH(FX$4,'Curva Forward'!$C$4:$AN$4,0))),CZ962)</f>
        <v>0</v>
      </c>
      <c r="FY962" s="200">
        <f>AM962*AM$2*IF($FC962="V",1,-1)*IF($Q962="Fixo",(DA962-INDEX('Curva Forward'!$C$5:$AN$13,MATCH(CONCATENATE(BD_COMERCIAL!$K962," ",BD_COMERCIAL!$L962),'Curva Forward'!$B$5:$B$13,0),MATCH(FY$4,'Curva Forward'!$C$4:$AN$4,0))),DA962)</f>
        <v>0</v>
      </c>
      <c r="FZ962" s="200">
        <f>AN962*AN$2*IF($FC962="V",1,-1)*IF($Q962="Fixo",(DB962-INDEX('Curva Forward'!$C$5:$AN$13,MATCH(CONCATENATE(BD_COMERCIAL!$K962," ",BD_COMERCIAL!$L962),'Curva Forward'!$B$5:$B$13,0),MATCH(FZ$4,'Curva Forward'!$C$4:$AN$4,0))),DB962)</f>
        <v>0</v>
      </c>
      <c r="GA962" s="200">
        <f>AO962*AO$2*IF($FC962="V",1,-1)*IF($Q962="Fixo",(DC962-INDEX('Curva Forward'!$C$5:$AN$13,MATCH(CONCATENATE(BD_COMERCIAL!$K962," ",BD_COMERCIAL!$L962),'Curva Forward'!$B$5:$B$13,0),MATCH(GA$4,'Curva Forward'!$C$4:$AN$4,0))),DC962)</f>
        <v>0</v>
      </c>
      <c r="GB962" s="200">
        <f>AP962*AP$2*IF($FC962="V",1,-1)*IF($Q962="Fixo",(DD962-INDEX('Curva Forward'!$C$5:$AN$13,MATCH(CONCATENATE(BD_COMERCIAL!$K962," ",BD_COMERCIAL!$L962),'Curva Forward'!$B$5:$B$13,0),MATCH(GB$4,'Curva Forward'!$C$4:$AN$4,0))),DD962)</f>
        <v>0</v>
      </c>
      <c r="GC962" s="200">
        <f>AQ962*AQ$2*IF($FC962="V",1,-1)*IF($Q962="Fixo",(DE962-INDEX('Curva Forward'!$C$5:$AN$13,MATCH(CONCATENATE(BD_COMERCIAL!$K962," ",BD_COMERCIAL!$L962),'Curva Forward'!$B$5:$B$13,0),MATCH(GC$4,'Curva Forward'!$C$4:$AN$4,0))),DE962)</f>
        <v>0</v>
      </c>
      <c r="GD962" s="200">
        <f>AR962*AR$2*IF($FC962="V",1,-1)*IF($Q962="Fixo",(DF962-INDEX('Curva Forward'!$C$5:$AN$13,MATCH(CONCATENATE(BD_COMERCIAL!$K962," ",BD_COMERCIAL!$L962),'Curva Forward'!$B$5:$B$13,0),MATCH(GD$4,'Curva Forward'!$C$4:$AN$4,0))),DF962)</f>
        <v>0</v>
      </c>
      <c r="GE962" s="200">
        <f>AS962*AS$2*IF($FC962="V",1,-1)*IF($Q962="Fixo",(DG962-INDEX('Curva Forward'!$C$5:$AN$13,MATCH(CONCATENATE(BD_COMERCIAL!$K962," ",BD_COMERCIAL!$L962),'Curva Forward'!$B$5:$B$13,0),MATCH(GE$4,'Curva Forward'!$C$4:$AN$4,0))),DG962)</f>
        <v>0</v>
      </c>
      <c r="GF962" s="200">
        <f>AT962*AT$2*IF($FC962="V",1,-1)*IF($Q962="Fixo",(DH962-INDEX('Curva Forward'!$C$5:$AN$13,MATCH(CONCATENATE(BD_COMERCIAL!$K962," ",BD_COMERCIAL!$L962),'Curva Forward'!$B$5:$B$13,0),MATCH(GF$4,'Curva Forward'!$C$4:$AN$4,0))),DH962)</f>
        <v>0</v>
      </c>
      <c r="GG962" s="200">
        <f>AU962*AU$2*IF($FC962="V",1,-1)*IF($Q962="Fixo",(DI962-INDEX('Curva Forward'!$C$5:$AN$13,MATCH(CONCATENATE(BD_COMERCIAL!$K962," ",BD_COMERCIAL!$L962),'Curva Forward'!$B$5:$B$13,0),MATCH(GG$4,'Curva Forward'!$C$4:$AN$4,0))),DI962)</f>
        <v>0</v>
      </c>
      <c r="GH962" s="200">
        <f>AV962*AV$2*IF($FC962="V",1,-1)*IF($Q962="Fixo",(DJ962-INDEX('Curva Forward'!$C$5:$AN$13,MATCH(CONCATENATE(BD_COMERCIAL!$K962," ",BD_COMERCIAL!$L962),'Curva Forward'!$B$5:$B$13,0),MATCH(GH$4,'Curva Forward'!$C$4:$AN$4,0))),DJ962)</f>
        <v>0</v>
      </c>
      <c r="GI962" s="200">
        <f>AW962*AW$2*IF($FC962="V",1,-1)*IF($Q962="Fixo",(DK962-INDEX('Curva Forward'!$C$5:$AN$13,MATCH(CONCATENATE(BD_COMERCIAL!$K962," ",BD_COMERCIAL!$L962),'Curva Forward'!$B$5:$B$13,0),MATCH(GI$4,'Curva Forward'!$C$4:$AN$4,0))),DK962)</f>
        <v>0</v>
      </c>
      <c r="GJ962" s="200">
        <f>AX962*AX$2*IF($FC962="V",1,-1)*IF($Q962="Fixo",(DL962-INDEX('Curva Forward'!$C$5:$AN$13,MATCH(CONCATENATE(BD_COMERCIAL!$K962," ",BD_COMERCIAL!$L962),'Curva Forward'!$B$5:$B$13,0),MATCH(GJ$4,'Curva Forward'!$C$4:$AN$4,0))),DL962)</f>
        <v>0</v>
      </c>
      <c r="GK962" s="200">
        <f>AY962*AY$2*IF($FC962="V",1,-1)*IF($Q962="Fixo",(DM962-INDEX('Curva Forward'!$C$5:$AN$13,MATCH(CONCATENATE(BD_COMERCIAL!$K962," ",BD_COMERCIAL!$L962),'Curva Forward'!$B$5:$B$13,0),MATCH(GK$4,'Curva Forward'!$C$4:$AN$4,0))),DM962)</f>
        <v>0</v>
      </c>
      <c r="GL962" s="200">
        <f>IF(EZ962="",0,CL962*CL$2*IF($FC962="V",1,-1)*IF($Q962="Fixo",(EZ962-INDEX('Curva Forward'!$C$5:$AN$13,MATCH(CONCATENATE(BD_COMERCIAL!$K962," ",BD_COMERCIAL!$L962),'Curva Forward'!$B$5:$B$13,0),MATCH(GL$4,'Curva Forward'!$C$4:$AN$4,0))),EZ962))</f>
        <v>0</v>
      </c>
      <c r="GM962" s="200">
        <f>IF(FA962="",0,CM962*CM$2*IF($FC962="V",1,-1)*IF($Q962="Fixo",(FA962-INDEX('Curva Forward'!$C$5:$AN$13,MATCH(CONCATENATE(BD_COMERCIAL!$K962," ",BD_COMERCIAL!$L962),'Curva Forward'!$B$5:$B$13,0),MATCH(GM$4,'Curva Forward'!$C$4:$AN$4,0))),FA962))</f>
        <v>0</v>
      </c>
      <c r="GN962" s="200">
        <f>IF(FB962="",0,CN962*CN$2*IF($FC962="V",1,-1)*IF($Q962="Fixo",(FB962-INDEX('Curva Forward'!$C$5:$AN$13,MATCH(CONCATENATE(BD_COMERCIAL!$K962," ",BD_COMERCIAL!$L962),'Curva Forward'!$B$5:$B$13,0),MATCH(GN$4,'Curva Forward'!$C$4:$AN$4,0))),FB962))</f>
        <v>0</v>
      </c>
      <c r="GO962" s="201">
        <f t="shared" ca="1" si="304"/>
        <v>0</v>
      </c>
      <c r="GP962" s="201">
        <f t="shared" ca="1" si="305"/>
        <v>0</v>
      </c>
    </row>
    <row r="963" spans="1:198" ht="15" customHeight="1" x14ac:dyDescent="0.25">
      <c r="A963" s="6"/>
      <c r="B963" s="7"/>
      <c r="C963" s="8"/>
      <c r="D963" s="9"/>
      <c r="E963" s="9"/>
      <c r="F963" s="113"/>
      <c r="G963" s="10"/>
      <c r="H963" s="113"/>
      <c r="I963" s="9"/>
      <c r="J963" s="166"/>
      <c r="K963" s="10"/>
      <c r="L963" s="84"/>
      <c r="M963" s="11"/>
      <c r="N963" s="12"/>
      <c r="O963" s="10"/>
      <c r="P963" s="84"/>
      <c r="Q963" s="84"/>
      <c r="R963" s="10"/>
      <c r="S963" s="14"/>
      <c r="T963" s="11"/>
      <c r="U963" s="12"/>
      <c r="V963" s="257" t="str">
        <f ca="1">IF(U963="","",
IF(U963="NA","",
IFERROR(VLOOKUP(EOMONTH(M963,-2)+1,IPCA!$A:$B,2,0),
VLOOKUP(EOMONTH(TODAY(),-2)+1,IPCA!$A:$B,2,0))/
VLOOKUP(EOMONTH(U963,-2)+1,IPCA!$A:$B,2,0)*
P963))</f>
        <v/>
      </c>
      <c r="W963" s="84"/>
      <c r="X963" s="13"/>
      <c r="Y963" s="166"/>
      <c r="AA963" s="108"/>
      <c r="AB963" s="15"/>
      <c r="AM963" s="6"/>
      <c r="AN963" s="15"/>
      <c r="AY963" s="6"/>
      <c r="AZ963" s="15"/>
      <c r="BK963" s="6"/>
      <c r="BL963" s="15"/>
      <c r="BW963" s="6"/>
      <c r="BX963" s="15"/>
      <c r="CI963" s="6"/>
      <c r="CJ963" s="16" t="str">
        <f t="shared" si="294"/>
        <v/>
      </c>
      <c r="CK963" s="16" t="str">
        <f t="shared" si="295"/>
        <v/>
      </c>
      <c r="CL963" s="16" t="str">
        <f t="shared" si="296"/>
        <v/>
      </c>
      <c r="CM963" s="16" t="str">
        <f t="shared" si="297"/>
        <v/>
      </c>
      <c r="CN963" s="16" t="str">
        <f t="shared" si="298"/>
        <v/>
      </c>
      <c r="CO963" s="18"/>
      <c r="CP963" s="15"/>
      <c r="DA963" s="6"/>
      <c r="DB963" s="15"/>
      <c r="DM963" s="6"/>
      <c r="DN963" s="15"/>
      <c r="DY963" s="6"/>
      <c r="DZ963" s="15"/>
      <c r="EK963" s="6"/>
      <c r="EL963" s="15"/>
      <c r="EW963" s="6"/>
      <c r="EX963" s="16" t="str">
        <f t="shared" si="289"/>
        <v/>
      </c>
      <c r="EY963" s="16" t="str">
        <f t="shared" si="290"/>
        <v/>
      </c>
      <c r="EZ963" s="16" t="str">
        <f t="shared" si="291"/>
        <v/>
      </c>
      <c r="FA963" s="16" t="str">
        <f t="shared" si="292"/>
        <v/>
      </c>
      <c r="FB963" s="160" t="str">
        <f t="shared" si="293"/>
        <v/>
      </c>
      <c r="FD963" s="20"/>
      <c r="FE963"/>
      <c r="FH963" s="284">
        <f t="shared" ca="1" si="299"/>
        <v>0</v>
      </c>
      <c r="FI963" s="208">
        <f t="shared" si="300"/>
        <v>0</v>
      </c>
      <c r="FK963">
        <f t="shared" si="301"/>
        <v>0</v>
      </c>
      <c r="FL963" s="201">
        <f t="shared" ca="1" si="302"/>
        <v>0</v>
      </c>
      <c r="FM963" s="201">
        <f t="shared" ca="1" si="303"/>
        <v>0</v>
      </c>
      <c r="FN963" s="200">
        <f>AB963*AB$2*IF($FC963="V",1,-1)*IF($Q963="Fixo",(CP963-INDEX('Curva Forward'!$C$5:$AN$13,MATCH(CONCATENATE(BD_COMERCIAL!$K963," ",BD_COMERCIAL!$L963),'Curva Forward'!$B$5:$B$13,0),MATCH(FN$4,'Curva Forward'!$C$4:$AN$4,0))),CP963)</f>
        <v>0</v>
      </c>
      <c r="FO963" s="200">
        <f>AC963*AC$2*IF($FC963="V",1,-1)*IF($Q963="Fixo",(CQ963-INDEX('Curva Forward'!$C$5:$AN$13,MATCH(CONCATENATE(BD_COMERCIAL!$K963," ",BD_COMERCIAL!$L963),'Curva Forward'!$B$5:$B$13,0),MATCH(FO$4,'Curva Forward'!$C$4:$AN$4,0))),CQ963)</f>
        <v>0</v>
      </c>
      <c r="FP963" s="200">
        <f>AD963*AD$2*IF($FC963="V",1,-1)*IF($Q963="Fixo",(CR963-INDEX('Curva Forward'!$C$5:$AN$13,MATCH(CONCATENATE(BD_COMERCIAL!$K963," ",BD_COMERCIAL!$L963),'Curva Forward'!$B$5:$B$13,0),MATCH(FP$4,'Curva Forward'!$C$4:$AN$4,0))),CR963)</f>
        <v>0</v>
      </c>
      <c r="FQ963" s="200">
        <f>AE963*AE$2*IF($FC963="V",1,-1)*IF($Q963="Fixo",(CS963-INDEX('Curva Forward'!$C$5:$AN$13,MATCH(CONCATENATE(BD_COMERCIAL!$K963," ",BD_COMERCIAL!$L963),'Curva Forward'!$B$5:$B$13,0),MATCH(FQ$4,'Curva Forward'!$C$4:$AN$4,0))),CS963)</f>
        <v>0</v>
      </c>
      <c r="FR963" s="200">
        <f>AF963*AF$2*IF($FC963="V",1,-1)*IF($Q963="Fixo",(CT963-INDEX('Curva Forward'!$C$5:$AN$13,MATCH(CONCATENATE(BD_COMERCIAL!$K963," ",BD_COMERCIAL!$L963),'Curva Forward'!$B$5:$B$13,0),MATCH(FR$4,'Curva Forward'!$C$4:$AN$4,0))),CT963)</f>
        <v>0</v>
      </c>
      <c r="FS963" s="200">
        <f>AG963*AG$2*IF($FC963="V",1,-1)*IF($Q963="Fixo",(CU963-INDEX('Curva Forward'!$C$5:$AN$13,MATCH(CONCATENATE(BD_COMERCIAL!$K963," ",BD_COMERCIAL!$L963),'Curva Forward'!$B$5:$B$13,0),MATCH(FS$4,'Curva Forward'!$C$4:$AN$4,0))),CU963)</f>
        <v>0</v>
      </c>
      <c r="FT963" s="200">
        <f>AH963*AH$2*IF($FC963="V",1,-1)*IF($Q963="Fixo",(CV963-INDEX('Curva Forward'!$C$5:$AN$13,MATCH(CONCATENATE(BD_COMERCIAL!$K963," ",BD_COMERCIAL!$L963),'Curva Forward'!$B$5:$B$13,0),MATCH(FT$4,'Curva Forward'!$C$4:$AN$4,0))),CV963)</f>
        <v>0</v>
      </c>
      <c r="FU963" s="200">
        <f>AI963*AI$2*IF($FC963="V",1,-1)*IF($Q963="Fixo",(CW963-INDEX('Curva Forward'!$C$5:$AN$13,MATCH(CONCATENATE(BD_COMERCIAL!$K963," ",BD_COMERCIAL!$L963),'Curva Forward'!$B$5:$B$13,0),MATCH(FU$4,'Curva Forward'!$C$4:$AN$4,0))),CW963)</f>
        <v>0</v>
      </c>
      <c r="FV963" s="200">
        <f>AJ963*AJ$2*IF($FC963="V",1,-1)*IF($Q963="Fixo",(CX963-INDEX('Curva Forward'!$C$5:$AN$13,MATCH(CONCATENATE(BD_COMERCIAL!$K963," ",BD_COMERCIAL!$L963),'Curva Forward'!$B$5:$B$13,0),MATCH(FV$4,'Curva Forward'!$C$4:$AN$4,0))),CX963)</f>
        <v>0</v>
      </c>
      <c r="FW963" s="200">
        <f>AK963*AK$2*IF($FC963="V",1,-1)*IF($Q963="Fixo",(CY963-INDEX('Curva Forward'!$C$5:$AN$13,MATCH(CONCATENATE(BD_COMERCIAL!$K963," ",BD_COMERCIAL!$L963),'Curva Forward'!$B$5:$B$13,0),MATCH(FW$4,'Curva Forward'!$C$4:$AN$4,0))),CY963)</f>
        <v>0</v>
      </c>
      <c r="FX963" s="200">
        <f>AL963*AL$2*IF($FC963="V",1,-1)*IF($Q963="Fixo",(CZ963-INDEX('Curva Forward'!$C$5:$AN$13,MATCH(CONCATENATE(BD_COMERCIAL!$K963," ",BD_COMERCIAL!$L963),'Curva Forward'!$B$5:$B$13,0),MATCH(FX$4,'Curva Forward'!$C$4:$AN$4,0))),CZ963)</f>
        <v>0</v>
      </c>
      <c r="FY963" s="200">
        <f>AM963*AM$2*IF($FC963="V",1,-1)*IF($Q963="Fixo",(DA963-INDEX('Curva Forward'!$C$5:$AN$13,MATCH(CONCATENATE(BD_COMERCIAL!$K963," ",BD_COMERCIAL!$L963),'Curva Forward'!$B$5:$B$13,0),MATCH(FY$4,'Curva Forward'!$C$4:$AN$4,0))),DA963)</f>
        <v>0</v>
      </c>
      <c r="FZ963" s="200">
        <f>AN963*AN$2*IF($FC963="V",1,-1)*IF($Q963="Fixo",(DB963-INDEX('Curva Forward'!$C$5:$AN$13,MATCH(CONCATENATE(BD_COMERCIAL!$K963," ",BD_COMERCIAL!$L963),'Curva Forward'!$B$5:$B$13,0),MATCH(FZ$4,'Curva Forward'!$C$4:$AN$4,0))),DB963)</f>
        <v>0</v>
      </c>
      <c r="GA963" s="200">
        <f>AO963*AO$2*IF($FC963="V",1,-1)*IF($Q963="Fixo",(DC963-INDEX('Curva Forward'!$C$5:$AN$13,MATCH(CONCATENATE(BD_COMERCIAL!$K963," ",BD_COMERCIAL!$L963),'Curva Forward'!$B$5:$B$13,0),MATCH(GA$4,'Curva Forward'!$C$4:$AN$4,0))),DC963)</f>
        <v>0</v>
      </c>
      <c r="GB963" s="200">
        <f>AP963*AP$2*IF($FC963="V",1,-1)*IF($Q963="Fixo",(DD963-INDEX('Curva Forward'!$C$5:$AN$13,MATCH(CONCATENATE(BD_COMERCIAL!$K963," ",BD_COMERCIAL!$L963),'Curva Forward'!$B$5:$B$13,0),MATCH(GB$4,'Curva Forward'!$C$4:$AN$4,0))),DD963)</f>
        <v>0</v>
      </c>
      <c r="GC963" s="200">
        <f>AQ963*AQ$2*IF($FC963="V",1,-1)*IF($Q963="Fixo",(DE963-INDEX('Curva Forward'!$C$5:$AN$13,MATCH(CONCATENATE(BD_COMERCIAL!$K963," ",BD_COMERCIAL!$L963),'Curva Forward'!$B$5:$B$13,0),MATCH(GC$4,'Curva Forward'!$C$4:$AN$4,0))),DE963)</f>
        <v>0</v>
      </c>
      <c r="GD963" s="200">
        <f>AR963*AR$2*IF($FC963="V",1,-1)*IF($Q963="Fixo",(DF963-INDEX('Curva Forward'!$C$5:$AN$13,MATCH(CONCATENATE(BD_COMERCIAL!$K963," ",BD_COMERCIAL!$L963),'Curva Forward'!$B$5:$B$13,0),MATCH(GD$4,'Curva Forward'!$C$4:$AN$4,0))),DF963)</f>
        <v>0</v>
      </c>
      <c r="GE963" s="200">
        <f>AS963*AS$2*IF($FC963="V",1,-1)*IF($Q963="Fixo",(DG963-INDEX('Curva Forward'!$C$5:$AN$13,MATCH(CONCATENATE(BD_COMERCIAL!$K963," ",BD_COMERCIAL!$L963),'Curva Forward'!$B$5:$B$13,0),MATCH(GE$4,'Curva Forward'!$C$4:$AN$4,0))),DG963)</f>
        <v>0</v>
      </c>
      <c r="GF963" s="200">
        <f>AT963*AT$2*IF($FC963="V",1,-1)*IF($Q963="Fixo",(DH963-INDEX('Curva Forward'!$C$5:$AN$13,MATCH(CONCATENATE(BD_COMERCIAL!$K963," ",BD_COMERCIAL!$L963),'Curva Forward'!$B$5:$B$13,0),MATCH(GF$4,'Curva Forward'!$C$4:$AN$4,0))),DH963)</f>
        <v>0</v>
      </c>
      <c r="GG963" s="200">
        <f>AU963*AU$2*IF($FC963="V",1,-1)*IF($Q963="Fixo",(DI963-INDEX('Curva Forward'!$C$5:$AN$13,MATCH(CONCATENATE(BD_COMERCIAL!$K963," ",BD_COMERCIAL!$L963),'Curva Forward'!$B$5:$B$13,0),MATCH(GG$4,'Curva Forward'!$C$4:$AN$4,0))),DI963)</f>
        <v>0</v>
      </c>
      <c r="GH963" s="200">
        <f>AV963*AV$2*IF($FC963="V",1,-1)*IF($Q963="Fixo",(DJ963-INDEX('Curva Forward'!$C$5:$AN$13,MATCH(CONCATENATE(BD_COMERCIAL!$K963," ",BD_COMERCIAL!$L963),'Curva Forward'!$B$5:$B$13,0),MATCH(GH$4,'Curva Forward'!$C$4:$AN$4,0))),DJ963)</f>
        <v>0</v>
      </c>
      <c r="GI963" s="200">
        <f>AW963*AW$2*IF($FC963="V",1,-1)*IF($Q963="Fixo",(DK963-INDEX('Curva Forward'!$C$5:$AN$13,MATCH(CONCATENATE(BD_COMERCIAL!$K963," ",BD_COMERCIAL!$L963),'Curva Forward'!$B$5:$B$13,0),MATCH(GI$4,'Curva Forward'!$C$4:$AN$4,0))),DK963)</f>
        <v>0</v>
      </c>
      <c r="GJ963" s="200">
        <f>AX963*AX$2*IF($FC963="V",1,-1)*IF($Q963="Fixo",(DL963-INDEX('Curva Forward'!$C$5:$AN$13,MATCH(CONCATENATE(BD_COMERCIAL!$K963," ",BD_COMERCIAL!$L963),'Curva Forward'!$B$5:$B$13,0),MATCH(GJ$4,'Curva Forward'!$C$4:$AN$4,0))),DL963)</f>
        <v>0</v>
      </c>
      <c r="GK963" s="200">
        <f>AY963*AY$2*IF($FC963="V",1,-1)*IF($Q963="Fixo",(DM963-INDEX('Curva Forward'!$C$5:$AN$13,MATCH(CONCATENATE(BD_COMERCIAL!$K963," ",BD_COMERCIAL!$L963),'Curva Forward'!$B$5:$B$13,0),MATCH(GK$4,'Curva Forward'!$C$4:$AN$4,0))),DM963)</f>
        <v>0</v>
      </c>
      <c r="GL963" s="200">
        <f>IF(EZ963="",0,CL963*CL$2*IF($FC963="V",1,-1)*IF($Q963="Fixo",(EZ963-INDEX('Curva Forward'!$C$5:$AN$13,MATCH(CONCATENATE(BD_COMERCIAL!$K963," ",BD_COMERCIAL!$L963),'Curva Forward'!$B$5:$B$13,0),MATCH(GL$4,'Curva Forward'!$C$4:$AN$4,0))),EZ963))</f>
        <v>0</v>
      </c>
      <c r="GM963" s="200">
        <f>IF(FA963="",0,CM963*CM$2*IF($FC963="V",1,-1)*IF($Q963="Fixo",(FA963-INDEX('Curva Forward'!$C$5:$AN$13,MATCH(CONCATENATE(BD_COMERCIAL!$K963," ",BD_COMERCIAL!$L963),'Curva Forward'!$B$5:$B$13,0),MATCH(GM$4,'Curva Forward'!$C$4:$AN$4,0))),FA963))</f>
        <v>0</v>
      </c>
      <c r="GN963" s="200">
        <f>IF(FB963="",0,CN963*CN$2*IF($FC963="V",1,-1)*IF($Q963="Fixo",(FB963-INDEX('Curva Forward'!$C$5:$AN$13,MATCH(CONCATENATE(BD_COMERCIAL!$K963," ",BD_COMERCIAL!$L963),'Curva Forward'!$B$5:$B$13,0),MATCH(GN$4,'Curva Forward'!$C$4:$AN$4,0))),FB963))</f>
        <v>0</v>
      </c>
      <c r="GO963" s="201">
        <f t="shared" ca="1" si="304"/>
        <v>0</v>
      </c>
      <c r="GP963" s="201">
        <f t="shared" ca="1" si="305"/>
        <v>0</v>
      </c>
    </row>
    <row r="964" spans="1:198" ht="15" customHeight="1" x14ac:dyDescent="0.25">
      <c r="A964" s="6"/>
      <c r="B964" s="7"/>
      <c r="C964" s="8"/>
      <c r="D964" s="9"/>
      <c r="E964" s="9"/>
      <c r="F964" s="113"/>
      <c r="G964" s="10"/>
      <c r="H964" s="113"/>
      <c r="I964" s="9"/>
      <c r="J964" s="166"/>
      <c r="K964" s="10"/>
      <c r="L964" s="84"/>
      <c r="M964" s="11"/>
      <c r="N964" s="12"/>
      <c r="O964" s="10"/>
      <c r="P964" s="84"/>
      <c r="Q964" s="84"/>
      <c r="R964" s="10"/>
      <c r="S964" s="14"/>
      <c r="T964" s="11"/>
      <c r="U964" s="12"/>
      <c r="V964" s="257" t="str">
        <f ca="1">IF(U964="","",
IF(U964="NA","",
IFERROR(VLOOKUP(EOMONTH(M964,-2)+1,IPCA!$A:$B,2,0),
VLOOKUP(EOMONTH(TODAY(),-2)+1,IPCA!$A:$B,2,0))/
VLOOKUP(EOMONTH(U964,-2)+1,IPCA!$A:$B,2,0)*
P964))</f>
        <v/>
      </c>
      <c r="W964" s="84"/>
      <c r="X964" s="13"/>
      <c r="Y964" s="166"/>
      <c r="AA964" s="108"/>
      <c r="AB964" s="15"/>
      <c r="AM964" s="6"/>
      <c r="AN964" s="15"/>
      <c r="AY964" s="6"/>
      <c r="AZ964" s="15"/>
      <c r="BK964" s="6"/>
      <c r="BL964" s="15"/>
      <c r="BW964" s="6"/>
      <c r="BX964" s="15"/>
      <c r="CI964" s="6"/>
      <c r="CJ964" s="16" t="str">
        <f t="shared" si="294"/>
        <v/>
      </c>
      <c r="CK964" s="16" t="str">
        <f t="shared" si="295"/>
        <v/>
      </c>
      <c r="CL964" s="16" t="str">
        <f t="shared" si="296"/>
        <v/>
      </c>
      <c r="CM964" s="16" t="str">
        <f t="shared" si="297"/>
        <v/>
      </c>
      <c r="CN964" s="16" t="str">
        <f t="shared" si="298"/>
        <v/>
      </c>
      <c r="CO964" s="18"/>
      <c r="CP964" s="15"/>
      <c r="DA964" s="6"/>
      <c r="DB964" s="15"/>
      <c r="DM964" s="6"/>
      <c r="DN964" s="15"/>
      <c r="DY964" s="6"/>
      <c r="DZ964" s="15"/>
      <c r="EK964" s="6"/>
      <c r="EL964" s="15"/>
      <c r="EW964" s="6"/>
      <c r="EX964" s="16" t="str">
        <f t="shared" si="289"/>
        <v/>
      </c>
      <c r="EY964" s="16" t="str">
        <f t="shared" si="290"/>
        <v/>
      </c>
      <c r="EZ964" s="16" t="str">
        <f t="shared" si="291"/>
        <v/>
      </c>
      <c r="FA964" s="16" t="str">
        <f t="shared" si="292"/>
        <v/>
      </c>
      <c r="FB964" s="160" t="str">
        <f t="shared" si="293"/>
        <v/>
      </c>
      <c r="FD964" s="20"/>
      <c r="FE964"/>
      <c r="FH964" s="284">
        <f t="shared" ca="1" si="299"/>
        <v>0</v>
      </c>
      <c r="FI964" s="208">
        <f t="shared" si="300"/>
        <v>0</v>
      </c>
      <c r="FK964">
        <f t="shared" si="301"/>
        <v>0</v>
      </c>
      <c r="FL964" s="201">
        <f t="shared" ca="1" si="302"/>
        <v>0</v>
      </c>
      <c r="FM964" s="201">
        <f t="shared" ca="1" si="303"/>
        <v>0</v>
      </c>
      <c r="FN964" s="200">
        <f>AB964*AB$2*IF($FC964="V",1,-1)*IF($Q964="Fixo",(CP964-INDEX('Curva Forward'!$C$5:$AN$13,MATCH(CONCATENATE(BD_COMERCIAL!$K964," ",BD_COMERCIAL!$L964),'Curva Forward'!$B$5:$B$13,0),MATCH(FN$4,'Curva Forward'!$C$4:$AN$4,0))),CP964)</f>
        <v>0</v>
      </c>
      <c r="FO964" s="200">
        <f>AC964*AC$2*IF($FC964="V",1,-1)*IF($Q964="Fixo",(CQ964-INDEX('Curva Forward'!$C$5:$AN$13,MATCH(CONCATENATE(BD_COMERCIAL!$K964," ",BD_COMERCIAL!$L964),'Curva Forward'!$B$5:$B$13,0),MATCH(FO$4,'Curva Forward'!$C$4:$AN$4,0))),CQ964)</f>
        <v>0</v>
      </c>
      <c r="FP964" s="200">
        <f>AD964*AD$2*IF($FC964="V",1,-1)*IF($Q964="Fixo",(CR964-INDEX('Curva Forward'!$C$5:$AN$13,MATCH(CONCATENATE(BD_COMERCIAL!$K964," ",BD_COMERCIAL!$L964),'Curva Forward'!$B$5:$B$13,0),MATCH(FP$4,'Curva Forward'!$C$4:$AN$4,0))),CR964)</f>
        <v>0</v>
      </c>
      <c r="FQ964" s="200">
        <f>AE964*AE$2*IF($FC964="V",1,-1)*IF($Q964="Fixo",(CS964-INDEX('Curva Forward'!$C$5:$AN$13,MATCH(CONCATENATE(BD_COMERCIAL!$K964," ",BD_COMERCIAL!$L964),'Curva Forward'!$B$5:$B$13,0),MATCH(FQ$4,'Curva Forward'!$C$4:$AN$4,0))),CS964)</f>
        <v>0</v>
      </c>
      <c r="FR964" s="200">
        <f>AF964*AF$2*IF($FC964="V",1,-1)*IF($Q964="Fixo",(CT964-INDEX('Curva Forward'!$C$5:$AN$13,MATCH(CONCATENATE(BD_COMERCIAL!$K964," ",BD_COMERCIAL!$L964),'Curva Forward'!$B$5:$B$13,0),MATCH(FR$4,'Curva Forward'!$C$4:$AN$4,0))),CT964)</f>
        <v>0</v>
      </c>
      <c r="FS964" s="200">
        <f>AG964*AG$2*IF($FC964="V",1,-1)*IF($Q964="Fixo",(CU964-INDEX('Curva Forward'!$C$5:$AN$13,MATCH(CONCATENATE(BD_COMERCIAL!$K964," ",BD_COMERCIAL!$L964),'Curva Forward'!$B$5:$B$13,0),MATCH(FS$4,'Curva Forward'!$C$4:$AN$4,0))),CU964)</f>
        <v>0</v>
      </c>
      <c r="FT964" s="200">
        <f>AH964*AH$2*IF($FC964="V",1,-1)*IF($Q964="Fixo",(CV964-INDEX('Curva Forward'!$C$5:$AN$13,MATCH(CONCATENATE(BD_COMERCIAL!$K964," ",BD_COMERCIAL!$L964),'Curva Forward'!$B$5:$B$13,0),MATCH(FT$4,'Curva Forward'!$C$4:$AN$4,0))),CV964)</f>
        <v>0</v>
      </c>
      <c r="FU964" s="200">
        <f>AI964*AI$2*IF($FC964="V",1,-1)*IF($Q964="Fixo",(CW964-INDEX('Curva Forward'!$C$5:$AN$13,MATCH(CONCATENATE(BD_COMERCIAL!$K964," ",BD_COMERCIAL!$L964),'Curva Forward'!$B$5:$B$13,0),MATCH(FU$4,'Curva Forward'!$C$4:$AN$4,0))),CW964)</f>
        <v>0</v>
      </c>
      <c r="FV964" s="200">
        <f>AJ964*AJ$2*IF($FC964="V",1,-1)*IF($Q964="Fixo",(CX964-INDEX('Curva Forward'!$C$5:$AN$13,MATCH(CONCATENATE(BD_COMERCIAL!$K964," ",BD_COMERCIAL!$L964),'Curva Forward'!$B$5:$B$13,0),MATCH(FV$4,'Curva Forward'!$C$4:$AN$4,0))),CX964)</f>
        <v>0</v>
      </c>
      <c r="FW964" s="200">
        <f>AK964*AK$2*IF($FC964="V",1,-1)*IF($Q964="Fixo",(CY964-INDEX('Curva Forward'!$C$5:$AN$13,MATCH(CONCATENATE(BD_COMERCIAL!$K964," ",BD_COMERCIAL!$L964),'Curva Forward'!$B$5:$B$13,0),MATCH(FW$4,'Curva Forward'!$C$4:$AN$4,0))),CY964)</f>
        <v>0</v>
      </c>
      <c r="FX964" s="200">
        <f>AL964*AL$2*IF($FC964="V",1,-1)*IF($Q964="Fixo",(CZ964-INDEX('Curva Forward'!$C$5:$AN$13,MATCH(CONCATENATE(BD_COMERCIAL!$K964," ",BD_COMERCIAL!$L964),'Curva Forward'!$B$5:$B$13,0),MATCH(FX$4,'Curva Forward'!$C$4:$AN$4,0))),CZ964)</f>
        <v>0</v>
      </c>
      <c r="FY964" s="200">
        <f>AM964*AM$2*IF($FC964="V",1,-1)*IF($Q964="Fixo",(DA964-INDEX('Curva Forward'!$C$5:$AN$13,MATCH(CONCATENATE(BD_COMERCIAL!$K964," ",BD_COMERCIAL!$L964),'Curva Forward'!$B$5:$B$13,0),MATCH(FY$4,'Curva Forward'!$C$4:$AN$4,0))),DA964)</f>
        <v>0</v>
      </c>
      <c r="FZ964" s="200">
        <f>AN964*AN$2*IF($FC964="V",1,-1)*IF($Q964="Fixo",(DB964-INDEX('Curva Forward'!$C$5:$AN$13,MATCH(CONCATENATE(BD_COMERCIAL!$K964," ",BD_COMERCIAL!$L964),'Curva Forward'!$B$5:$B$13,0),MATCH(FZ$4,'Curva Forward'!$C$4:$AN$4,0))),DB964)</f>
        <v>0</v>
      </c>
      <c r="GA964" s="200">
        <f>AO964*AO$2*IF($FC964="V",1,-1)*IF($Q964="Fixo",(DC964-INDEX('Curva Forward'!$C$5:$AN$13,MATCH(CONCATENATE(BD_COMERCIAL!$K964," ",BD_COMERCIAL!$L964),'Curva Forward'!$B$5:$B$13,0),MATCH(GA$4,'Curva Forward'!$C$4:$AN$4,0))),DC964)</f>
        <v>0</v>
      </c>
      <c r="GB964" s="200">
        <f>AP964*AP$2*IF($FC964="V",1,-1)*IF($Q964="Fixo",(DD964-INDEX('Curva Forward'!$C$5:$AN$13,MATCH(CONCATENATE(BD_COMERCIAL!$K964," ",BD_COMERCIAL!$L964),'Curva Forward'!$B$5:$B$13,0),MATCH(GB$4,'Curva Forward'!$C$4:$AN$4,0))),DD964)</f>
        <v>0</v>
      </c>
      <c r="GC964" s="200">
        <f>AQ964*AQ$2*IF($FC964="V",1,-1)*IF($Q964="Fixo",(DE964-INDEX('Curva Forward'!$C$5:$AN$13,MATCH(CONCATENATE(BD_COMERCIAL!$K964," ",BD_COMERCIAL!$L964),'Curva Forward'!$B$5:$B$13,0),MATCH(GC$4,'Curva Forward'!$C$4:$AN$4,0))),DE964)</f>
        <v>0</v>
      </c>
      <c r="GD964" s="200">
        <f>AR964*AR$2*IF($FC964="V",1,-1)*IF($Q964="Fixo",(DF964-INDEX('Curva Forward'!$C$5:$AN$13,MATCH(CONCATENATE(BD_COMERCIAL!$K964," ",BD_COMERCIAL!$L964),'Curva Forward'!$B$5:$B$13,0),MATCH(GD$4,'Curva Forward'!$C$4:$AN$4,0))),DF964)</f>
        <v>0</v>
      </c>
      <c r="GE964" s="200">
        <f>AS964*AS$2*IF($FC964="V",1,-1)*IF($Q964="Fixo",(DG964-INDEX('Curva Forward'!$C$5:$AN$13,MATCH(CONCATENATE(BD_COMERCIAL!$K964," ",BD_COMERCIAL!$L964),'Curva Forward'!$B$5:$B$13,0),MATCH(GE$4,'Curva Forward'!$C$4:$AN$4,0))),DG964)</f>
        <v>0</v>
      </c>
      <c r="GF964" s="200">
        <f>AT964*AT$2*IF($FC964="V",1,-1)*IF($Q964="Fixo",(DH964-INDEX('Curva Forward'!$C$5:$AN$13,MATCH(CONCATENATE(BD_COMERCIAL!$K964," ",BD_COMERCIAL!$L964),'Curva Forward'!$B$5:$B$13,0),MATCH(GF$4,'Curva Forward'!$C$4:$AN$4,0))),DH964)</f>
        <v>0</v>
      </c>
      <c r="GG964" s="200">
        <f>AU964*AU$2*IF($FC964="V",1,-1)*IF($Q964="Fixo",(DI964-INDEX('Curva Forward'!$C$5:$AN$13,MATCH(CONCATENATE(BD_COMERCIAL!$K964," ",BD_COMERCIAL!$L964),'Curva Forward'!$B$5:$B$13,0),MATCH(GG$4,'Curva Forward'!$C$4:$AN$4,0))),DI964)</f>
        <v>0</v>
      </c>
      <c r="GH964" s="200">
        <f>AV964*AV$2*IF($FC964="V",1,-1)*IF($Q964="Fixo",(DJ964-INDEX('Curva Forward'!$C$5:$AN$13,MATCH(CONCATENATE(BD_COMERCIAL!$K964," ",BD_COMERCIAL!$L964),'Curva Forward'!$B$5:$B$13,0),MATCH(GH$4,'Curva Forward'!$C$4:$AN$4,0))),DJ964)</f>
        <v>0</v>
      </c>
      <c r="GI964" s="200">
        <f>AW964*AW$2*IF($FC964="V",1,-1)*IF($Q964="Fixo",(DK964-INDEX('Curva Forward'!$C$5:$AN$13,MATCH(CONCATENATE(BD_COMERCIAL!$K964," ",BD_COMERCIAL!$L964),'Curva Forward'!$B$5:$B$13,0),MATCH(GI$4,'Curva Forward'!$C$4:$AN$4,0))),DK964)</f>
        <v>0</v>
      </c>
      <c r="GJ964" s="200">
        <f>AX964*AX$2*IF($FC964="V",1,-1)*IF($Q964="Fixo",(DL964-INDEX('Curva Forward'!$C$5:$AN$13,MATCH(CONCATENATE(BD_COMERCIAL!$K964," ",BD_COMERCIAL!$L964),'Curva Forward'!$B$5:$B$13,0),MATCH(GJ$4,'Curva Forward'!$C$4:$AN$4,0))),DL964)</f>
        <v>0</v>
      </c>
      <c r="GK964" s="200">
        <f>AY964*AY$2*IF($FC964="V",1,-1)*IF($Q964="Fixo",(DM964-INDEX('Curva Forward'!$C$5:$AN$13,MATCH(CONCATENATE(BD_COMERCIAL!$K964," ",BD_COMERCIAL!$L964),'Curva Forward'!$B$5:$B$13,0),MATCH(GK$4,'Curva Forward'!$C$4:$AN$4,0))),DM964)</f>
        <v>0</v>
      </c>
      <c r="GL964" s="200">
        <f>IF(EZ964="",0,CL964*CL$2*IF($FC964="V",1,-1)*IF($Q964="Fixo",(EZ964-INDEX('Curva Forward'!$C$5:$AN$13,MATCH(CONCATENATE(BD_COMERCIAL!$K964," ",BD_COMERCIAL!$L964),'Curva Forward'!$B$5:$B$13,0),MATCH(GL$4,'Curva Forward'!$C$4:$AN$4,0))),EZ964))</f>
        <v>0</v>
      </c>
      <c r="GM964" s="200">
        <f>IF(FA964="",0,CM964*CM$2*IF($FC964="V",1,-1)*IF($Q964="Fixo",(FA964-INDEX('Curva Forward'!$C$5:$AN$13,MATCH(CONCATENATE(BD_COMERCIAL!$K964," ",BD_COMERCIAL!$L964),'Curva Forward'!$B$5:$B$13,0),MATCH(GM$4,'Curva Forward'!$C$4:$AN$4,0))),FA964))</f>
        <v>0</v>
      </c>
      <c r="GN964" s="200">
        <f>IF(FB964="",0,CN964*CN$2*IF($FC964="V",1,-1)*IF($Q964="Fixo",(FB964-INDEX('Curva Forward'!$C$5:$AN$13,MATCH(CONCATENATE(BD_COMERCIAL!$K964," ",BD_COMERCIAL!$L964),'Curva Forward'!$B$5:$B$13,0),MATCH(GN$4,'Curva Forward'!$C$4:$AN$4,0))),FB964))</f>
        <v>0</v>
      </c>
      <c r="GO964" s="201">
        <f t="shared" ca="1" si="304"/>
        <v>0</v>
      </c>
      <c r="GP964" s="201">
        <f t="shared" ca="1" si="305"/>
        <v>0</v>
      </c>
    </row>
    <row r="965" spans="1:198" ht="15" customHeight="1" x14ac:dyDescent="0.25">
      <c r="A965" s="6"/>
      <c r="B965" s="7"/>
      <c r="C965" s="8"/>
      <c r="D965" s="9"/>
      <c r="E965" s="9"/>
      <c r="F965" s="113"/>
      <c r="G965" s="10"/>
      <c r="H965" s="113"/>
      <c r="I965" s="9"/>
      <c r="J965" s="166"/>
      <c r="K965" s="10"/>
      <c r="L965" s="84"/>
      <c r="M965" s="11"/>
      <c r="N965" s="12"/>
      <c r="O965" s="10"/>
      <c r="P965" s="84"/>
      <c r="Q965" s="84"/>
      <c r="R965" s="10"/>
      <c r="S965" s="14"/>
      <c r="T965" s="11"/>
      <c r="U965" s="12"/>
      <c r="V965" s="257" t="str">
        <f ca="1">IF(U965="","",
IF(U965="NA","",
IFERROR(VLOOKUP(EOMONTH(M965,-2)+1,IPCA!$A:$B,2,0),
VLOOKUP(EOMONTH(TODAY(),-2)+1,IPCA!$A:$B,2,0))/
VLOOKUP(EOMONTH(U965,-2)+1,IPCA!$A:$B,2,0)*
P965))</f>
        <v/>
      </c>
      <c r="W965" s="84"/>
      <c r="X965" s="13"/>
      <c r="Y965" s="166"/>
      <c r="AA965" s="108"/>
      <c r="AB965" s="15"/>
      <c r="AM965" s="6"/>
      <c r="AN965" s="15"/>
      <c r="AY965" s="6"/>
      <c r="AZ965" s="15"/>
      <c r="BK965" s="6"/>
      <c r="BL965" s="15"/>
      <c r="BW965" s="6"/>
      <c r="BX965" s="15"/>
      <c r="CI965" s="6"/>
      <c r="CJ965" s="16" t="str">
        <f t="shared" si="294"/>
        <v/>
      </c>
      <c r="CK965" s="16" t="str">
        <f t="shared" si="295"/>
        <v/>
      </c>
      <c r="CL965" s="16" t="str">
        <f t="shared" si="296"/>
        <v/>
      </c>
      <c r="CM965" s="16" t="str">
        <f t="shared" si="297"/>
        <v/>
      </c>
      <c r="CN965" s="16" t="str">
        <f t="shared" si="298"/>
        <v/>
      </c>
      <c r="CO965" s="18"/>
      <c r="CP965" s="15"/>
      <c r="DA965" s="6"/>
      <c r="DB965" s="15"/>
      <c r="DM965" s="6"/>
      <c r="DN965" s="15"/>
      <c r="DY965" s="6"/>
      <c r="DZ965" s="15"/>
      <c r="EK965" s="6"/>
      <c r="EL965" s="15"/>
      <c r="EW965" s="6"/>
      <c r="EX965" s="16" t="str">
        <f t="shared" si="289"/>
        <v/>
      </c>
      <c r="EY965" s="16" t="str">
        <f t="shared" si="290"/>
        <v/>
      </c>
      <c r="EZ965" s="16" t="str">
        <f t="shared" si="291"/>
        <v/>
      </c>
      <c r="FA965" s="16" t="str">
        <f t="shared" si="292"/>
        <v/>
      </c>
      <c r="FB965" s="160" t="str">
        <f t="shared" si="293"/>
        <v/>
      </c>
      <c r="FD965" s="20"/>
      <c r="FE965"/>
      <c r="FH965" s="284">
        <f t="shared" ca="1" si="299"/>
        <v>0</v>
      </c>
      <c r="FI965" s="208">
        <f t="shared" si="300"/>
        <v>0</v>
      </c>
      <c r="FK965">
        <f t="shared" si="301"/>
        <v>0</v>
      </c>
      <c r="FL965" s="201">
        <f t="shared" ca="1" si="302"/>
        <v>0</v>
      </c>
      <c r="FM965" s="201">
        <f t="shared" ca="1" si="303"/>
        <v>0</v>
      </c>
      <c r="FN965" s="200">
        <f>AB965*AB$2*IF($FC965="V",1,-1)*IF($Q965="Fixo",(CP965-INDEX('Curva Forward'!$C$5:$AN$13,MATCH(CONCATENATE(BD_COMERCIAL!$K965," ",BD_COMERCIAL!$L965),'Curva Forward'!$B$5:$B$13,0),MATCH(FN$4,'Curva Forward'!$C$4:$AN$4,0))),CP965)</f>
        <v>0</v>
      </c>
      <c r="FO965" s="200">
        <f>AC965*AC$2*IF($FC965="V",1,-1)*IF($Q965="Fixo",(CQ965-INDEX('Curva Forward'!$C$5:$AN$13,MATCH(CONCATENATE(BD_COMERCIAL!$K965," ",BD_COMERCIAL!$L965),'Curva Forward'!$B$5:$B$13,0),MATCH(FO$4,'Curva Forward'!$C$4:$AN$4,0))),CQ965)</f>
        <v>0</v>
      </c>
      <c r="FP965" s="200">
        <f>AD965*AD$2*IF($FC965="V",1,-1)*IF($Q965="Fixo",(CR965-INDEX('Curva Forward'!$C$5:$AN$13,MATCH(CONCATENATE(BD_COMERCIAL!$K965," ",BD_COMERCIAL!$L965),'Curva Forward'!$B$5:$B$13,0),MATCH(FP$4,'Curva Forward'!$C$4:$AN$4,0))),CR965)</f>
        <v>0</v>
      </c>
      <c r="FQ965" s="200">
        <f>AE965*AE$2*IF($FC965="V",1,-1)*IF($Q965="Fixo",(CS965-INDEX('Curva Forward'!$C$5:$AN$13,MATCH(CONCATENATE(BD_COMERCIAL!$K965," ",BD_COMERCIAL!$L965),'Curva Forward'!$B$5:$B$13,0),MATCH(FQ$4,'Curva Forward'!$C$4:$AN$4,0))),CS965)</f>
        <v>0</v>
      </c>
      <c r="FR965" s="200">
        <f>AF965*AF$2*IF($FC965="V",1,-1)*IF($Q965="Fixo",(CT965-INDEX('Curva Forward'!$C$5:$AN$13,MATCH(CONCATENATE(BD_COMERCIAL!$K965," ",BD_COMERCIAL!$L965),'Curva Forward'!$B$5:$B$13,0),MATCH(FR$4,'Curva Forward'!$C$4:$AN$4,0))),CT965)</f>
        <v>0</v>
      </c>
      <c r="FS965" s="200">
        <f>AG965*AG$2*IF($FC965="V",1,-1)*IF($Q965="Fixo",(CU965-INDEX('Curva Forward'!$C$5:$AN$13,MATCH(CONCATENATE(BD_COMERCIAL!$K965," ",BD_COMERCIAL!$L965),'Curva Forward'!$B$5:$B$13,0),MATCH(FS$4,'Curva Forward'!$C$4:$AN$4,0))),CU965)</f>
        <v>0</v>
      </c>
      <c r="FT965" s="200">
        <f>AH965*AH$2*IF($FC965="V",1,-1)*IF($Q965="Fixo",(CV965-INDEX('Curva Forward'!$C$5:$AN$13,MATCH(CONCATENATE(BD_COMERCIAL!$K965," ",BD_COMERCIAL!$L965),'Curva Forward'!$B$5:$B$13,0),MATCH(FT$4,'Curva Forward'!$C$4:$AN$4,0))),CV965)</f>
        <v>0</v>
      </c>
      <c r="FU965" s="200">
        <f>AI965*AI$2*IF($FC965="V",1,-1)*IF($Q965="Fixo",(CW965-INDEX('Curva Forward'!$C$5:$AN$13,MATCH(CONCATENATE(BD_COMERCIAL!$K965," ",BD_COMERCIAL!$L965),'Curva Forward'!$B$5:$B$13,0),MATCH(FU$4,'Curva Forward'!$C$4:$AN$4,0))),CW965)</f>
        <v>0</v>
      </c>
      <c r="FV965" s="200">
        <f>AJ965*AJ$2*IF($FC965="V",1,-1)*IF($Q965="Fixo",(CX965-INDEX('Curva Forward'!$C$5:$AN$13,MATCH(CONCATENATE(BD_COMERCIAL!$K965," ",BD_COMERCIAL!$L965),'Curva Forward'!$B$5:$B$13,0),MATCH(FV$4,'Curva Forward'!$C$4:$AN$4,0))),CX965)</f>
        <v>0</v>
      </c>
      <c r="FW965" s="200">
        <f>AK965*AK$2*IF($FC965="V",1,-1)*IF($Q965="Fixo",(CY965-INDEX('Curva Forward'!$C$5:$AN$13,MATCH(CONCATENATE(BD_COMERCIAL!$K965," ",BD_COMERCIAL!$L965),'Curva Forward'!$B$5:$B$13,0),MATCH(FW$4,'Curva Forward'!$C$4:$AN$4,0))),CY965)</f>
        <v>0</v>
      </c>
      <c r="FX965" s="200">
        <f>AL965*AL$2*IF($FC965="V",1,-1)*IF($Q965="Fixo",(CZ965-INDEX('Curva Forward'!$C$5:$AN$13,MATCH(CONCATENATE(BD_COMERCIAL!$K965," ",BD_COMERCIAL!$L965),'Curva Forward'!$B$5:$B$13,0),MATCH(FX$4,'Curva Forward'!$C$4:$AN$4,0))),CZ965)</f>
        <v>0</v>
      </c>
      <c r="FY965" s="200">
        <f>AM965*AM$2*IF($FC965="V",1,-1)*IF($Q965="Fixo",(DA965-INDEX('Curva Forward'!$C$5:$AN$13,MATCH(CONCATENATE(BD_COMERCIAL!$K965," ",BD_COMERCIAL!$L965),'Curva Forward'!$B$5:$B$13,0),MATCH(FY$4,'Curva Forward'!$C$4:$AN$4,0))),DA965)</f>
        <v>0</v>
      </c>
      <c r="FZ965" s="200">
        <f>AN965*AN$2*IF($FC965="V",1,-1)*IF($Q965="Fixo",(DB965-INDEX('Curva Forward'!$C$5:$AN$13,MATCH(CONCATENATE(BD_COMERCIAL!$K965," ",BD_COMERCIAL!$L965),'Curva Forward'!$B$5:$B$13,0),MATCH(FZ$4,'Curva Forward'!$C$4:$AN$4,0))),DB965)</f>
        <v>0</v>
      </c>
      <c r="GA965" s="200">
        <f>AO965*AO$2*IF($FC965="V",1,-1)*IF($Q965="Fixo",(DC965-INDEX('Curva Forward'!$C$5:$AN$13,MATCH(CONCATENATE(BD_COMERCIAL!$K965," ",BD_COMERCIAL!$L965),'Curva Forward'!$B$5:$B$13,0),MATCH(GA$4,'Curva Forward'!$C$4:$AN$4,0))),DC965)</f>
        <v>0</v>
      </c>
      <c r="GB965" s="200">
        <f>AP965*AP$2*IF($FC965="V",1,-1)*IF($Q965="Fixo",(DD965-INDEX('Curva Forward'!$C$5:$AN$13,MATCH(CONCATENATE(BD_COMERCIAL!$K965," ",BD_COMERCIAL!$L965),'Curva Forward'!$B$5:$B$13,0),MATCH(GB$4,'Curva Forward'!$C$4:$AN$4,0))),DD965)</f>
        <v>0</v>
      </c>
      <c r="GC965" s="200">
        <f>AQ965*AQ$2*IF($FC965="V",1,-1)*IF($Q965="Fixo",(DE965-INDEX('Curva Forward'!$C$5:$AN$13,MATCH(CONCATENATE(BD_COMERCIAL!$K965," ",BD_COMERCIAL!$L965),'Curva Forward'!$B$5:$B$13,0),MATCH(GC$4,'Curva Forward'!$C$4:$AN$4,0))),DE965)</f>
        <v>0</v>
      </c>
      <c r="GD965" s="200">
        <f>AR965*AR$2*IF($FC965="V",1,-1)*IF($Q965="Fixo",(DF965-INDEX('Curva Forward'!$C$5:$AN$13,MATCH(CONCATENATE(BD_COMERCIAL!$K965," ",BD_COMERCIAL!$L965),'Curva Forward'!$B$5:$B$13,0),MATCH(GD$4,'Curva Forward'!$C$4:$AN$4,0))),DF965)</f>
        <v>0</v>
      </c>
      <c r="GE965" s="200">
        <f>AS965*AS$2*IF($FC965="V",1,-1)*IF($Q965="Fixo",(DG965-INDEX('Curva Forward'!$C$5:$AN$13,MATCH(CONCATENATE(BD_COMERCIAL!$K965," ",BD_COMERCIAL!$L965),'Curva Forward'!$B$5:$B$13,0),MATCH(GE$4,'Curva Forward'!$C$4:$AN$4,0))),DG965)</f>
        <v>0</v>
      </c>
      <c r="GF965" s="200">
        <f>AT965*AT$2*IF($FC965="V",1,-1)*IF($Q965="Fixo",(DH965-INDEX('Curva Forward'!$C$5:$AN$13,MATCH(CONCATENATE(BD_COMERCIAL!$K965," ",BD_COMERCIAL!$L965),'Curva Forward'!$B$5:$B$13,0),MATCH(GF$4,'Curva Forward'!$C$4:$AN$4,0))),DH965)</f>
        <v>0</v>
      </c>
      <c r="GG965" s="200">
        <f>AU965*AU$2*IF($FC965="V",1,-1)*IF($Q965="Fixo",(DI965-INDEX('Curva Forward'!$C$5:$AN$13,MATCH(CONCATENATE(BD_COMERCIAL!$K965," ",BD_COMERCIAL!$L965),'Curva Forward'!$B$5:$B$13,0),MATCH(GG$4,'Curva Forward'!$C$4:$AN$4,0))),DI965)</f>
        <v>0</v>
      </c>
      <c r="GH965" s="200">
        <f>AV965*AV$2*IF($FC965="V",1,-1)*IF($Q965="Fixo",(DJ965-INDEX('Curva Forward'!$C$5:$AN$13,MATCH(CONCATENATE(BD_COMERCIAL!$K965," ",BD_COMERCIAL!$L965),'Curva Forward'!$B$5:$B$13,0),MATCH(GH$4,'Curva Forward'!$C$4:$AN$4,0))),DJ965)</f>
        <v>0</v>
      </c>
      <c r="GI965" s="200">
        <f>AW965*AW$2*IF($FC965="V",1,-1)*IF($Q965="Fixo",(DK965-INDEX('Curva Forward'!$C$5:$AN$13,MATCH(CONCATENATE(BD_COMERCIAL!$K965," ",BD_COMERCIAL!$L965),'Curva Forward'!$B$5:$B$13,0),MATCH(GI$4,'Curva Forward'!$C$4:$AN$4,0))),DK965)</f>
        <v>0</v>
      </c>
      <c r="GJ965" s="200">
        <f>AX965*AX$2*IF($FC965="V",1,-1)*IF($Q965="Fixo",(DL965-INDEX('Curva Forward'!$C$5:$AN$13,MATCH(CONCATENATE(BD_COMERCIAL!$K965," ",BD_COMERCIAL!$L965),'Curva Forward'!$B$5:$B$13,0),MATCH(GJ$4,'Curva Forward'!$C$4:$AN$4,0))),DL965)</f>
        <v>0</v>
      </c>
      <c r="GK965" s="200">
        <f>AY965*AY$2*IF($FC965="V",1,-1)*IF($Q965="Fixo",(DM965-INDEX('Curva Forward'!$C$5:$AN$13,MATCH(CONCATENATE(BD_COMERCIAL!$K965," ",BD_COMERCIAL!$L965),'Curva Forward'!$B$5:$B$13,0),MATCH(GK$4,'Curva Forward'!$C$4:$AN$4,0))),DM965)</f>
        <v>0</v>
      </c>
      <c r="GL965" s="200">
        <f>IF(EZ965="",0,CL965*CL$2*IF($FC965="V",1,-1)*IF($Q965="Fixo",(EZ965-INDEX('Curva Forward'!$C$5:$AN$13,MATCH(CONCATENATE(BD_COMERCIAL!$K965," ",BD_COMERCIAL!$L965),'Curva Forward'!$B$5:$B$13,0),MATCH(GL$4,'Curva Forward'!$C$4:$AN$4,0))),EZ965))</f>
        <v>0</v>
      </c>
      <c r="GM965" s="200">
        <f>IF(FA965="",0,CM965*CM$2*IF($FC965="V",1,-1)*IF($Q965="Fixo",(FA965-INDEX('Curva Forward'!$C$5:$AN$13,MATCH(CONCATENATE(BD_COMERCIAL!$K965," ",BD_COMERCIAL!$L965),'Curva Forward'!$B$5:$B$13,0),MATCH(GM$4,'Curva Forward'!$C$4:$AN$4,0))),FA965))</f>
        <v>0</v>
      </c>
      <c r="GN965" s="200">
        <f>IF(FB965="",0,CN965*CN$2*IF($FC965="V",1,-1)*IF($Q965="Fixo",(FB965-INDEX('Curva Forward'!$C$5:$AN$13,MATCH(CONCATENATE(BD_COMERCIAL!$K965," ",BD_COMERCIAL!$L965),'Curva Forward'!$B$5:$B$13,0),MATCH(GN$4,'Curva Forward'!$C$4:$AN$4,0))),FB965))</f>
        <v>0</v>
      </c>
      <c r="GO965" s="201">
        <f t="shared" ca="1" si="304"/>
        <v>0</v>
      </c>
      <c r="GP965" s="201">
        <f t="shared" ca="1" si="305"/>
        <v>0</v>
      </c>
    </row>
    <row r="966" spans="1:198" ht="15" customHeight="1" x14ac:dyDescent="0.25">
      <c r="A966" s="6"/>
      <c r="B966" s="7"/>
      <c r="C966" s="8"/>
      <c r="D966" s="9"/>
      <c r="E966" s="9"/>
      <c r="F966" s="113"/>
      <c r="G966" s="10"/>
      <c r="H966" s="113"/>
      <c r="I966" s="9"/>
      <c r="J966" s="166"/>
      <c r="K966" s="10"/>
      <c r="L966" s="84"/>
      <c r="M966" s="11"/>
      <c r="N966" s="12"/>
      <c r="O966" s="10"/>
      <c r="P966" s="84"/>
      <c r="Q966" s="84"/>
      <c r="R966" s="10"/>
      <c r="S966" s="14"/>
      <c r="T966" s="11"/>
      <c r="U966" s="12"/>
      <c r="V966" s="257" t="str">
        <f ca="1">IF(U966="","",
IF(U966="NA","",
IFERROR(VLOOKUP(EOMONTH(M966,-2)+1,IPCA!$A:$B,2,0),
VLOOKUP(EOMONTH(TODAY(),-2)+1,IPCA!$A:$B,2,0))/
VLOOKUP(EOMONTH(U966,-2)+1,IPCA!$A:$B,2,0)*
P966))</f>
        <v/>
      </c>
      <c r="W966" s="84"/>
      <c r="X966" s="13"/>
      <c r="Y966" s="166"/>
      <c r="AA966" s="108"/>
      <c r="AB966" s="15"/>
      <c r="AM966" s="6"/>
      <c r="AN966" s="15"/>
      <c r="AY966" s="6"/>
      <c r="AZ966" s="15"/>
      <c r="BK966" s="6"/>
      <c r="BL966" s="15"/>
      <c r="BW966" s="6"/>
      <c r="BX966" s="15"/>
      <c r="CI966" s="6"/>
      <c r="CJ966" s="16" t="str">
        <f t="shared" si="294"/>
        <v/>
      </c>
      <c r="CK966" s="16" t="str">
        <f t="shared" si="295"/>
        <v/>
      </c>
      <c r="CL966" s="16" t="str">
        <f t="shared" si="296"/>
        <v/>
      </c>
      <c r="CM966" s="16" t="str">
        <f t="shared" si="297"/>
        <v/>
      </c>
      <c r="CN966" s="16" t="str">
        <f t="shared" si="298"/>
        <v/>
      </c>
      <c r="CO966" s="18"/>
      <c r="CP966" s="15"/>
      <c r="DA966" s="6"/>
      <c r="DB966" s="15"/>
      <c r="DM966" s="6"/>
      <c r="DN966" s="15"/>
      <c r="DY966" s="6"/>
      <c r="DZ966" s="15"/>
      <c r="EK966" s="6"/>
      <c r="EL966" s="15"/>
      <c r="EW966" s="6"/>
      <c r="EX966" s="16" t="str">
        <f t="shared" si="289"/>
        <v/>
      </c>
      <c r="EY966" s="16" t="str">
        <f t="shared" si="290"/>
        <v/>
      </c>
      <c r="EZ966" s="16" t="str">
        <f t="shared" si="291"/>
        <v/>
      </c>
      <c r="FA966" s="16" t="str">
        <f t="shared" si="292"/>
        <v/>
      </c>
      <c r="FB966" s="160" t="str">
        <f t="shared" si="293"/>
        <v/>
      </c>
      <c r="FD966" s="20"/>
      <c r="FE966"/>
      <c r="FH966" s="284">
        <f t="shared" ca="1" si="299"/>
        <v>0</v>
      </c>
      <c r="FI966" s="208">
        <f t="shared" si="300"/>
        <v>0</v>
      </c>
      <c r="FK966">
        <f t="shared" si="301"/>
        <v>0</v>
      </c>
      <c r="FL966" s="201">
        <f t="shared" ca="1" si="302"/>
        <v>0</v>
      </c>
      <c r="FM966" s="201">
        <f t="shared" ca="1" si="303"/>
        <v>0</v>
      </c>
      <c r="FN966" s="200">
        <f>AB966*AB$2*IF($FC966="V",1,-1)*IF($Q966="Fixo",(CP966-INDEX('Curva Forward'!$C$5:$AN$13,MATCH(CONCATENATE(BD_COMERCIAL!$K966," ",BD_COMERCIAL!$L966),'Curva Forward'!$B$5:$B$13,0),MATCH(FN$4,'Curva Forward'!$C$4:$AN$4,0))),CP966)</f>
        <v>0</v>
      </c>
      <c r="FO966" s="200">
        <f>AC966*AC$2*IF($FC966="V",1,-1)*IF($Q966="Fixo",(CQ966-INDEX('Curva Forward'!$C$5:$AN$13,MATCH(CONCATENATE(BD_COMERCIAL!$K966," ",BD_COMERCIAL!$L966),'Curva Forward'!$B$5:$B$13,0),MATCH(FO$4,'Curva Forward'!$C$4:$AN$4,0))),CQ966)</f>
        <v>0</v>
      </c>
      <c r="FP966" s="200">
        <f>AD966*AD$2*IF($FC966="V",1,-1)*IF($Q966="Fixo",(CR966-INDEX('Curva Forward'!$C$5:$AN$13,MATCH(CONCATENATE(BD_COMERCIAL!$K966," ",BD_COMERCIAL!$L966),'Curva Forward'!$B$5:$B$13,0),MATCH(FP$4,'Curva Forward'!$C$4:$AN$4,0))),CR966)</f>
        <v>0</v>
      </c>
      <c r="FQ966" s="200">
        <f>AE966*AE$2*IF($FC966="V",1,-1)*IF($Q966="Fixo",(CS966-INDEX('Curva Forward'!$C$5:$AN$13,MATCH(CONCATENATE(BD_COMERCIAL!$K966," ",BD_COMERCIAL!$L966),'Curva Forward'!$B$5:$B$13,0),MATCH(FQ$4,'Curva Forward'!$C$4:$AN$4,0))),CS966)</f>
        <v>0</v>
      </c>
      <c r="FR966" s="200">
        <f>AF966*AF$2*IF($FC966="V",1,-1)*IF($Q966="Fixo",(CT966-INDEX('Curva Forward'!$C$5:$AN$13,MATCH(CONCATENATE(BD_COMERCIAL!$K966," ",BD_COMERCIAL!$L966),'Curva Forward'!$B$5:$B$13,0),MATCH(FR$4,'Curva Forward'!$C$4:$AN$4,0))),CT966)</f>
        <v>0</v>
      </c>
      <c r="FS966" s="200">
        <f>AG966*AG$2*IF($FC966="V",1,-1)*IF($Q966="Fixo",(CU966-INDEX('Curva Forward'!$C$5:$AN$13,MATCH(CONCATENATE(BD_COMERCIAL!$K966," ",BD_COMERCIAL!$L966),'Curva Forward'!$B$5:$B$13,0),MATCH(FS$4,'Curva Forward'!$C$4:$AN$4,0))),CU966)</f>
        <v>0</v>
      </c>
      <c r="FT966" s="200">
        <f>AH966*AH$2*IF($FC966="V",1,-1)*IF($Q966="Fixo",(CV966-INDEX('Curva Forward'!$C$5:$AN$13,MATCH(CONCATENATE(BD_COMERCIAL!$K966," ",BD_COMERCIAL!$L966),'Curva Forward'!$B$5:$B$13,0),MATCH(FT$4,'Curva Forward'!$C$4:$AN$4,0))),CV966)</f>
        <v>0</v>
      </c>
      <c r="FU966" s="200">
        <f>AI966*AI$2*IF($FC966="V",1,-1)*IF($Q966="Fixo",(CW966-INDEX('Curva Forward'!$C$5:$AN$13,MATCH(CONCATENATE(BD_COMERCIAL!$K966," ",BD_COMERCIAL!$L966),'Curva Forward'!$B$5:$B$13,0),MATCH(FU$4,'Curva Forward'!$C$4:$AN$4,0))),CW966)</f>
        <v>0</v>
      </c>
      <c r="FV966" s="200">
        <f>AJ966*AJ$2*IF($FC966="V",1,-1)*IF($Q966="Fixo",(CX966-INDEX('Curva Forward'!$C$5:$AN$13,MATCH(CONCATENATE(BD_COMERCIAL!$K966," ",BD_COMERCIAL!$L966),'Curva Forward'!$B$5:$B$13,0),MATCH(FV$4,'Curva Forward'!$C$4:$AN$4,0))),CX966)</f>
        <v>0</v>
      </c>
      <c r="FW966" s="200">
        <f>AK966*AK$2*IF($FC966="V",1,-1)*IF($Q966="Fixo",(CY966-INDEX('Curva Forward'!$C$5:$AN$13,MATCH(CONCATENATE(BD_COMERCIAL!$K966," ",BD_COMERCIAL!$L966),'Curva Forward'!$B$5:$B$13,0),MATCH(FW$4,'Curva Forward'!$C$4:$AN$4,0))),CY966)</f>
        <v>0</v>
      </c>
      <c r="FX966" s="200">
        <f>AL966*AL$2*IF($FC966="V",1,-1)*IF($Q966="Fixo",(CZ966-INDEX('Curva Forward'!$C$5:$AN$13,MATCH(CONCATENATE(BD_COMERCIAL!$K966," ",BD_COMERCIAL!$L966),'Curva Forward'!$B$5:$B$13,0),MATCH(FX$4,'Curva Forward'!$C$4:$AN$4,0))),CZ966)</f>
        <v>0</v>
      </c>
      <c r="FY966" s="200">
        <f>AM966*AM$2*IF($FC966="V",1,-1)*IF($Q966="Fixo",(DA966-INDEX('Curva Forward'!$C$5:$AN$13,MATCH(CONCATENATE(BD_COMERCIAL!$K966," ",BD_COMERCIAL!$L966),'Curva Forward'!$B$5:$B$13,0),MATCH(FY$4,'Curva Forward'!$C$4:$AN$4,0))),DA966)</f>
        <v>0</v>
      </c>
      <c r="FZ966" s="200">
        <f>AN966*AN$2*IF($FC966="V",1,-1)*IF($Q966="Fixo",(DB966-INDEX('Curva Forward'!$C$5:$AN$13,MATCH(CONCATENATE(BD_COMERCIAL!$K966," ",BD_COMERCIAL!$L966),'Curva Forward'!$B$5:$B$13,0),MATCH(FZ$4,'Curva Forward'!$C$4:$AN$4,0))),DB966)</f>
        <v>0</v>
      </c>
      <c r="GA966" s="200">
        <f>AO966*AO$2*IF($FC966="V",1,-1)*IF($Q966="Fixo",(DC966-INDEX('Curva Forward'!$C$5:$AN$13,MATCH(CONCATENATE(BD_COMERCIAL!$K966," ",BD_COMERCIAL!$L966),'Curva Forward'!$B$5:$B$13,0),MATCH(GA$4,'Curva Forward'!$C$4:$AN$4,0))),DC966)</f>
        <v>0</v>
      </c>
      <c r="GB966" s="200">
        <f>AP966*AP$2*IF($FC966="V",1,-1)*IF($Q966="Fixo",(DD966-INDEX('Curva Forward'!$C$5:$AN$13,MATCH(CONCATENATE(BD_COMERCIAL!$K966," ",BD_COMERCIAL!$L966),'Curva Forward'!$B$5:$B$13,0),MATCH(GB$4,'Curva Forward'!$C$4:$AN$4,0))),DD966)</f>
        <v>0</v>
      </c>
      <c r="GC966" s="200">
        <f>AQ966*AQ$2*IF($FC966="V",1,-1)*IF($Q966="Fixo",(DE966-INDEX('Curva Forward'!$C$5:$AN$13,MATCH(CONCATENATE(BD_COMERCIAL!$K966," ",BD_COMERCIAL!$L966),'Curva Forward'!$B$5:$B$13,0),MATCH(GC$4,'Curva Forward'!$C$4:$AN$4,0))),DE966)</f>
        <v>0</v>
      </c>
      <c r="GD966" s="200">
        <f>AR966*AR$2*IF($FC966="V",1,-1)*IF($Q966="Fixo",(DF966-INDEX('Curva Forward'!$C$5:$AN$13,MATCH(CONCATENATE(BD_COMERCIAL!$K966," ",BD_COMERCIAL!$L966),'Curva Forward'!$B$5:$B$13,0),MATCH(GD$4,'Curva Forward'!$C$4:$AN$4,0))),DF966)</f>
        <v>0</v>
      </c>
      <c r="GE966" s="200">
        <f>AS966*AS$2*IF($FC966="V",1,-1)*IF($Q966="Fixo",(DG966-INDEX('Curva Forward'!$C$5:$AN$13,MATCH(CONCATENATE(BD_COMERCIAL!$K966," ",BD_COMERCIAL!$L966),'Curva Forward'!$B$5:$B$13,0),MATCH(GE$4,'Curva Forward'!$C$4:$AN$4,0))),DG966)</f>
        <v>0</v>
      </c>
      <c r="GF966" s="200">
        <f>AT966*AT$2*IF($FC966="V",1,-1)*IF($Q966="Fixo",(DH966-INDEX('Curva Forward'!$C$5:$AN$13,MATCH(CONCATENATE(BD_COMERCIAL!$K966," ",BD_COMERCIAL!$L966),'Curva Forward'!$B$5:$B$13,0),MATCH(GF$4,'Curva Forward'!$C$4:$AN$4,0))),DH966)</f>
        <v>0</v>
      </c>
      <c r="GG966" s="200">
        <f>AU966*AU$2*IF($FC966="V",1,-1)*IF($Q966="Fixo",(DI966-INDEX('Curva Forward'!$C$5:$AN$13,MATCH(CONCATENATE(BD_COMERCIAL!$K966," ",BD_COMERCIAL!$L966),'Curva Forward'!$B$5:$B$13,0),MATCH(GG$4,'Curva Forward'!$C$4:$AN$4,0))),DI966)</f>
        <v>0</v>
      </c>
      <c r="GH966" s="200">
        <f>AV966*AV$2*IF($FC966="V",1,-1)*IF($Q966="Fixo",(DJ966-INDEX('Curva Forward'!$C$5:$AN$13,MATCH(CONCATENATE(BD_COMERCIAL!$K966," ",BD_COMERCIAL!$L966),'Curva Forward'!$B$5:$B$13,0),MATCH(GH$4,'Curva Forward'!$C$4:$AN$4,0))),DJ966)</f>
        <v>0</v>
      </c>
      <c r="GI966" s="200">
        <f>AW966*AW$2*IF($FC966="V",1,-1)*IF($Q966="Fixo",(DK966-INDEX('Curva Forward'!$C$5:$AN$13,MATCH(CONCATENATE(BD_COMERCIAL!$K966," ",BD_COMERCIAL!$L966),'Curva Forward'!$B$5:$B$13,0),MATCH(GI$4,'Curva Forward'!$C$4:$AN$4,0))),DK966)</f>
        <v>0</v>
      </c>
      <c r="GJ966" s="200">
        <f>AX966*AX$2*IF($FC966="V",1,-1)*IF($Q966="Fixo",(DL966-INDEX('Curva Forward'!$C$5:$AN$13,MATCH(CONCATENATE(BD_COMERCIAL!$K966," ",BD_COMERCIAL!$L966),'Curva Forward'!$B$5:$B$13,0),MATCH(GJ$4,'Curva Forward'!$C$4:$AN$4,0))),DL966)</f>
        <v>0</v>
      </c>
      <c r="GK966" s="200">
        <f>AY966*AY$2*IF($FC966="V",1,-1)*IF($Q966="Fixo",(DM966-INDEX('Curva Forward'!$C$5:$AN$13,MATCH(CONCATENATE(BD_COMERCIAL!$K966," ",BD_COMERCIAL!$L966),'Curva Forward'!$B$5:$B$13,0),MATCH(GK$4,'Curva Forward'!$C$4:$AN$4,0))),DM966)</f>
        <v>0</v>
      </c>
      <c r="GL966" s="200">
        <f>IF(EZ966="",0,CL966*CL$2*IF($FC966="V",1,-1)*IF($Q966="Fixo",(EZ966-INDEX('Curva Forward'!$C$5:$AN$13,MATCH(CONCATENATE(BD_COMERCIAL!$K966," ",BD_COMERCIAL!$L966),'Curva Forward'!$B$5:$B$13,0),MATCH(GL$4,'Curva Forward'!$C$4:$AN$4,0))),EZ966))</f>
        <v>0</v>
      </c>
      <c r="GM966" s="200">
        <f>IF(FA966="",0,CM966*CM$2*IF($FC966="V",1,-1)*IF($Q966="Fixo",(FA966-INDEX('Curva Forward'!$C$5:$AN$13,MATCH(CONCATENATE(BD_COMERCIAL!$K966," ",BD_COMERCIAL!$L966),'Curva Forward'!$B$5:$B$13,0),MATCH(GM$4,'Curva Forward'!$C$4:$AN$4,0))),FA966))</f>
        <v>0</v>
      </c>
      <c r="GN966" s="200">
        <f>IF(FB966="",0,CN966*CN$2*IF($FC966="V",1,-1)*IF($Q966="Fixo",(FB966-INDEX('Curva Forward'!$C$5:$AN$13,MATCH(CONCATENATE(BD_COMERCIAL!$K966," ",BD_COMERCIAL!$L966),'Curva Forward'!$B$5:$B$13,0),MATCH(GN$4,'Curva Forward'!$C$4:$AN$4,0))),FB966))</f>
        <v>0</v>
      </c>
      <c r="GO966" s="201">
        <f t="shared" ca="1" si="304"/>
        <v>0</v>
      </c>
      <c r="GP966" s="201">
        <f t="shared" ca="1" si="305"/>
        <v>0</v>
      </c>
    </row>
    <row r="967" spans="1:198" ht="15" customHeight="1" x14ac:dyDescent="0.25">
      <c r="A967" s="6"/>
      <c r="B967" s="7"/>
      <c r="C967" s="8"/>
      <c r="D967" s="9"/>
      <c r="E967" s="9"/>
      <c r="F967" s="113"/>
      <c r="G967" s="10"/>
      <c r="H967" s="113"/>
      <c r="I967" s="9"/>
      <c r="J967" s="166"/>
      <c r="K967" s="10"/>
      <c r="L967" s="84"/>
      <c r="M967" s="11"/>
      <c r="N967" s="12"/>
      <c r="O967" s="10"/>
      <c r="P967" s="84"/>
      <c r="Q967" s="84"/>
      <c r="R967" s="10"/>
      <c r="S967" s="14"/>
      <c r="T967" s="11"/>
      <c r="U967" s="12"/>
      <c r="V967" s="257" t="str">
        <f ca="1">IF(U967="","",
IF(U967="NA","",
IFERROR(VLOOKUP(EOMONTH(M967,-2)+1,IPCA!$A:$B,2,0),
VLOOKUP(EOMONTH(TODAY(),-2)+1,IPCA!$A:$B,2,0))/
VLOOKUP(EOMONTH(U967,-2)+1,IPCA!$A:$B,2,0)*
P967))</f>
        <v/>
      </c>
      <c r="W967" s="84"/>
      <c r="X967" s="13"/>
      <c r="Y967" s="166"/>
      <c r="AA967" s="108"/>
      <c r="AB967" s="15"/>
      <c r="AM967" s="6"/>
      <c r="AN967" s="15"/>
      <c r="AY967" s="6"/>
      <c r="AZ967" s="15"/>
      <c r="BK967" s="6"/>
      <c r="BL967" s="15"/>
      <c r="BW967" s="6"/>
      <c r="BX967" s="15"/>
      <c r="CI967" s="6"/>
      <c r="CJ967" s="16" t="str">
        <f t="shared" si="294"/>
        <v/>
      </c>
      <c r="CK967" s="16" t="str">
        <f t="shared" si="295"/>
        <v/>
      </c>
      <c r="CL967" s="16" t="str">
        <f t="shared" si="296"/>
        <v/>
      </c>
      <c r="CM967" s="16" t="str">
        <f t="shared" si="297"/>
        <v/>
      </c>
      <c r="CN967" s="16" t="str">
        <f t="shared" si="298"/>
        <v/>
      </c>
      <c r="CO967" s="18"/>
      <c r="CP967" s="15"/>
      <c r="DA967" s="6"/>
      <c r="DB967" s="15"/>
      <c r="DM967" s="6"/>
      <c r="DN967" s="15"/>
      <c r="DY967" s="6"/>
      <c r="DZ967" s="15"/>
      <c r="EK967" s="6"/>
      <c r="EL967" s="15"/>
      <c r="EW967" s="6"/>
      <c r="EX967" s="16" t="str">
        <f t="shared" si="289"/>
        <v/>
      </c>
      <c r="EY967" s="16" t="str">
        <f t="shared" si="290"/>
        <v/>
      </c>
      <c r="EZ967" s="16" t="str">
        <f t="shared" si="291"/>
        <v/>
      </c>
      <c r="FA967" s="16" t="str">
        <f t="shared" si="292"/>
        <v/>
      </c>
      <c r="FB967" s="160" t="str">
        <f t="shared" si="293"/>
        <v/>
      </c>
      <c r="FD967" s="20"/>
      <c r="FE967"/>
      <c r="FH967" s="284">
        <f t="shared" ca="1" si="299"/>
        <v>0</v>
      </c>
      <c r="FI967" s="208">
        <f t="shared" si="300"/>
        <v>0</v>
      </c>
      <c r="FK967">
        <f t="shared" si="301"/>
        <v>0</v>
      </c>
      <c r="FL967" s="201">
        <f t="shared" ca="1" si="302"/>
        <v>0</v>
      </c>
      <c r="FM967" s="201">
        <f t="shared" ca="1" si="303"/>
        <v>0</v>
      </c>
      <c r="FN967" s="200">
        <f>AB967*AB$2*IF($FC967="V",1,-1)*IF($Q967="Fixo",(CP967-INDEX('Curva Forward'!$C$5:$AN$13,MATCH(CONCATENATE(BD_COMERCIAL!$K967," ",BD_COMERCIAL!$L967),'Curva Forward'!$B$5:$B$13,0),MATCH(FN$4,'Curva Forward'!$C$4:$AN$4,0))),CP967)</f>
        <v>0</v>
      </c>
      <c r="FO967" s="200">
        <f>AC967*AC$2*IF($FC967="V",1,-1)*IF($Q967="Fixo",(CQ967-INDEX('Curva Forward'!$C$5:$AN$13,MATCH(CONCATENATE(BD_COMERCIAL!$K967," ",BD_COMERCIAL!$L967),'Curva Forward'!$B$5:$B$13,0),MATCH(FO$4,'Curva Forward'!$C$4:$AN$4,0))),CQ967)</f>
        <v>0</v>
      </c>
      <c r="FP967" s="200">
        <f>AD967*AD$2*IF($FC967="V",1,-1)*IF($Q967="Fixo",(CR967-INDEX('Curva Forward'!$C$5:$AN$13,MATCH(CONCATENATE(BD_COMERCIAL!$K967," ",BD_COMERCIAL!$L967),'Curva Forward'!$B$5:$B$13,0),MATCH(FP$4,'Curva Forward'!$C$4:$AN$4,0))),CR967)</f>
        <v>0</v>
      </c>
      <c r="FQ967" s="200">
        <f>AE967*AE$2*IF($FC967="V",1,-1)*IF($Q967="Fixo",(CS967-INDEX('Curva Forward'!$C$5:$AN$13,MATCH(CONCATENATE(BD_COMERCIAL!$K967," ",BD_COMERCIAL!$L967),'Curva Forward'!$B$5:$B$13,0),MATCH(FQ$4,'Curva Forward'!$C$4:$AN$4,0))),CS967)</f>
        <v>0</v>
      </c>
      <c r="FR967" s="200">
        <f>AF967*AF$2*IF($FC967="V",1,-1)*IF($Q967="Fixo",(CT967-INDEX('Curva Forward'!$C$5:$AN$13,MATCH(CONCATENATE(BD_COMERCIAL!$K967," ",BD_COMERCIAL!$L967),'Curva Forward'!$B$5:$B$13,0),MATCH(FR$4,'Curva Forward'!$C$4:$AN$4,0))),CT967)</f>
        <v>0</v>
      </c>
      <c r="FS967" s="200">
        <f>AG967*AG$2*IF($FC967="V",1,-1)*IF($Q967="Fixo",(CU967-INDEX('Curva Forward'!$C$5:$AN$13,MATCH(CONCATENATE(BD_COMERCIAL!$K967," ",BD_COMERCIAL!$L967),'Curva Forward'!$B$5:$B$13,0),MATCH(FS$4,'Curva Forward'!$C$4:$AN$4,0))),CU967)</f>
        <v>0</v>
      </c>
      <c r="FT967" s="200">
        <f>AH967*AH$2*IF($FC967="V",1,-1)*IF($Q967="Fixo",(CV967-INDEX('Curva Forward'!$C$5:$AN$13,MATCH(CONCATENATE(BD_COMERCIAL!$K967," ",BD_COMERCIAL!$L967),'Curva Forward'!$B$5:$B$13,0),MATCH(FT$4,'Curva Forward'!$C$4:$AN$4,0))),CV967)</f>
        <v>0</v>
      </c>
      <c r="FU967" s="200">
        <f>AI967*AI$2*IF($FC967="V",1,-1)*IF($Q967="Fixo",(CW967-INDEX('Curva Forward'!$C$5:$AN$13,MATCH(CONCATENATE(BD_COMERCIAL!$K967," ",BD_COMERCIAL!$L967),'Curva Forward'!$B$5:$B$13,0),MATCH(FU$4,'Curva Forward'!$C$4:$AN$4,0))),CW967)</f>
        <v>0</v>
      </c>
      <c r="FV967" s="200">
        <f>AJ967*AJ$2*IF($FC967="V",1,-1)*IF($Q967="Fixo",(CX967-INDEX('Curva Forward'!$C$5:$AN$13,MATCH(CONCATENATE(BD_COMERCIAL!$K967," ",BD_COMERCIAL!$L967),'Curva Forward'!$B$5:$B$13,0),MATCH(FV$4,'Curva Forward'!$C$4:$AN$4,0))),CX967)</f>
        <v>0</v>
      </c>
      <c r="FW967" s="200">
        <f>AK967*AK$2*IF($FC967="V",1,-1)*IF($Q967="Fixo",(CY967-INDEX('Curva Forward'!$C$5:$AN$13,MATCH(CONCATENATE(BD_COMERCIAL!$K967," ",BD_COMERCIAL!$L967),'Curva Forward'!$B$5:$B$13,0),MATCH(FW$4,'Curva Forward'!$C$4:$AN$4,0))),CY967)</f>
        <v>0</v>
      </c>
      <c r="FX967" s="200">
        <f>AL967*AL$2*IF($FC967="V",1,-1)*IF($Q967="Fixo",(CZ967-INDEX('Curva Forward'!$C$5:$AN$13,MATCH(CONCATENATE(BD_COMERCIAL!$K967," ",BD_COMERCIAL!$L967),'Curva Forward'!$B$5:$B$13,0),MATCH(FX$4,'Curva Forward'!$C$4:$AN$4,0))),CZ967)</f>
        <v>0</v>
      </c>
      <c r="FY967" s="200">
        <f>AM967*AM$2*IF($FC967="V",1,-1)*IF($Q967="Fixo",(DA967-INDEX('Curva Forward'!$C$5:$AN$13,MATCH(CONCATENATE(BD_COMERCIAL!$K967," ",BD_COMERCIAL!$L967),'Curva Forward'!$B$5:$B$13,0),MATCH(FY$4,'Curva Forward'!$C$4:$AN$4,0))),DA967)</f>
        <v>0</v>
      </c>
      <c r="FZ967" s="200">
        <f>AN967*AN$2*IF($FC967="V",1,-1)*IF($Q967="Fixo",(DB967-INDEX('Curva Forward'!$C$5:$AN$13,MATCH(CONCATENATE(BD_COMERCIAL!$K967," ",BD_COMERCIAL!$L967),'Curva Forward'!$B$5:$B$13,0),MATCH(FZ$4,'Curva Forward'!$C$4:$AN$4,0))),DB967)</f>
        <v>0</v>
      </c>
      <c r="GA967" s="200">
        <f>AO967*AO$2*IF($FC967="V",1,-1)*IF($Q967="Fixo",(DC967-INDEX('Curva Forward'!$C$5:$AN$13,MATCH(CONCATENATE(BD_COMERCIAL!$K967," ",BD_COMERCIAL!$L967),'Curva Forward'!$B$5:$B$13,0),MATCH(GA$4,'Curva Forward'!$C$4:$AN$4,0))),DC967)</f>
        <v>0</v>
      </c>
      <c r="GB967" s="200">
        <f>AP967*AP$2*IF($FC967="V",1,-1)*IF($Q967="Fixo",(DD967-INDEX('Curva Forward'!$C$5:$AN$13,MATCH(CONCATENATE(BD_COMERCIAL!$K967," ",BD_COMERCIAL!$L967),'Curva Forward'!$B$5:$B$13,0),MATCH(GB$4,'Curva Forward'!$C$4:$AN$4,0))),DD967)</f>
        <v>0</v>
      </c>
      <c r="GC967" s="200">
        <f>AQ967*AQ$2*IF($FC967="V",1,-1)*IF($Q967="Fixo",(DE967-INDEX('Curva Forward'!$C$5:$AN$13,MATCH(CONCATENATE(BD_COMERCIAL!$K967," ",BD_COMERCIAL!$L967),'Curva Forward'!$B$5:$B$13,0),MATCH(GC$4,'Curva Forward'!$C$4:$AN$4,0))),DE967)</f>
        <v>0</v>
      </c>
      <c r="GD967" s="200">
        <f>AR967*AR$2*IF($FC967="V",1,-1)*IF($Q967="Fixo",(DF967-INDEX('Curva Forward'!$C$5:$AN$13,MATCH(CONCATENATE(BD_COMERCIAL!$K967," ",BD_COMERCIAL!$L967),'Curva Forward'!$B$5:$B$13,0),MATCH(GD$4,'Curva Forward'!$C$4:$AN$4,0))),DF967)</f>
        <v>0</v>
      </c>
      <c r="GE967" s="200">
        <f>AS967*AS$2*IF($FC967="V",1,-1)*IF($Q967="Fixo",(DG967-INDEX('Curva Forward'!$C$5:$AN$13,MATCH(CONCATENATE(BD_COMERCIAL!$K967," ",BD_COMERCIAL!$L967),'Curva Forward'!$B$5:$B$13,0),MATCH(GE$4,'Curva Forward'!$C$4:$AN$4,0))),DG967)</f>
        <v>0</v>
      </c>
      <c r="GF967" s="200">
        <f>AT967*AT$2*IF($FC967="V",1,-1)*IF($Q967="Fixo",(DH967-INDEX('Curva Forward'!$C$5:$AN$13,MATCH(CONCATENATE(BD_COMERCIAL!$K967," ",BD_COMERCIAL!$L967),'Curva Forward'!$B$5:$B$13,0),MATCH(GF$4,'Curva Forward'!$C$4:$AN$4,0))),DH967)</f>
        <v>0</v>
      </c>
      <c r="GG967" s="200">
        <f>AU967*AU$2*IF($FC967="V",1,-1)*IF($Q967="Fixo",(DI967-INDEX('Curva Forward'!$C$5:$AN$13,MATCH(CONCATENATE(BD_COMERCIAL!$K967," ",BD_COMERCIAL!$L967),'Curva Forward'!$B$5:$B$13,0),MATCH(GG$4,'Curva Forward'!$C$4:$AN$4,0))),DI967)</f>
        <v>0</v>
      </c>
      <c r="GH967" s="200">
        <f>AV967*AV$2*IF($FC967="V",1,-1)*IF($Q967="Fixo",(DJ967-INDEX('Curva Forward'!$C$5:$AN$13,MATCH(CONCATENATE(BD_COMERCIAL!$K967," ",BD_COMERCIAL!$L967),'Curva Forward'!$B$5:$B$13,0),MATCH(GH$4,'Curva Forward'!$C$4:$AN$4,0))),DJ967)</f>
        <v>0</v>
      </c>
      <c r="GI967" s="200">
        <f>AW967*AW$2*IF($FC967="V",1,-1)*IF($Q967="Fixo",(DK967-INDEX('Curva Forward'!$C$5:$AN$13,MATCH(CONCATENATE(BD_COMERCIAL!$K967," ",BD_COMERCIAL!$L967),'Curva Forward'!$B$5:$B$13,0),MATCH(GI$4,'Curva Forward'!$C$4:$AN$4,0))),DK967)</f>
        <v>0</v>
      </c>
      <c r="GJ967" s="200">
        <f>AX967*AX$2*IF($FC967="V",1,-1)*IF($Q967="Fixo",(DL967-INDEX('Curva Forward'!$C$5:$AN$13,MATCH(CONCATENATE(BD_COMERCIAL!$K967," ",BD_COMERCIAL!$L967),'Curva Forward'!$B$5:$B$13,0),MATCH(GJ$4,'Curva Forward'!$C$4:$AN$4,0))),DL967)</f>
        <v>0</v>
      </c>
      <c r="GK967" s="200">
        <f>AY967*AY$2*IF($FC967="V",1,-1)*IF($Q967="Fixo",(DM967-INDEX('Curva Forward'!$C$5:$AN$13,MATCH(CONCATENATE(BD_COMERCIAL!$K967," ",BD_COMERCIAL!$L967),'Curva Forward'!$B$5:$B$13,0),MATCH(GK$4,'Curva Forward'!$C$4:$AN$4,0))),DM967)</f>
        <v>0</v>
      </c>
      <c r="GL967" s="200">
        <f>IF(EZ967="",0,CL967*CL$2*IF($FC967="V",1,-1)*IF($Q967="Fixo",(EZ967-INDEX('Curva Forward'!$C$5:$AN$13,MATCH(CONCATENATE(BD_COMERCIAL!$K967," ",BD_COMERCIAL!$L967),'Curva Forward'!$B$5:$B$13,0),MATCH(GL$4,'Curva Forward'!$C$4:$AN$4,0))),EZ967))</f>
        <v>0</v>
      </c>
      <c r="GM967" s="200">
        <f>IF(FA967="",0,CM967*CM$2*IF($FC967="V",1,-1)*IF($Q967="Fixo",(FA967-INDEX('Curva Forward'!$C$5:$AN$13,MATCH(CONCATENATE(BD_COMERCIAL!$K967," ",BD_COMERCIAL!$L967),'Curva Forward'!$B$5:$B$13,0),MATCH(GM$4,'Curva Forward'!$C$4:$AN$4,0))),FA967))</f>
        <v>0</v>
      </c>
      <c r="GN967" s="200">
        <f>IF(FB967="",0,CN967*CN$2*IF($FC967="V",1,-1)*IF($Q967="Fixo",(FB967-INDEX('Curva Forward'!$C$5:$AN$13,MATCH(CONCATENATE(BD_COMERCIAL!$K967," ",BD_COMERCIAL!$L967),'Curva Forward'!$B$5:$B$13,0),MATCH(GN$4,'Curva Forward'!$C$4:$AN$4,0))),FB967))</f>
        <v>0</v>
      </c>
      <c r="GO967" s="201">
        <f t="shared" ca="1" si="304"/>
        <v>0</v>
      </c>
      <c r="GP967" s="201">
        <f t="shared" ca="1" si="305"/>
        <v>0</v>
      </c>
    </row>
    <row r="968" spans="1:198" ht="15" customHeight="1" x14ac:dyDescent="0.25">
      <c r="A968" s="6"/>
      <c r="B968" s="7"/>
      <c r="C968" s="8"/>
      <c r="D968" s="9"/>
      <c r="E968" s="9"/>
      <c r="F968" s="113"/>
      <c r="G968" s="10"/>
      <c r="H968" s="113"/>
      <c r="I968" s="9"/>
      <c r="J968" s="166"/>
      <c r="K968" s="10"/>
      <c r="L968" s="84"/>
      <c r="M968" s="11"/>
      <c r="N968" s="12"/>
      <c r="O968" s="10"/>
      <c r="P968" s="84"/>
      <c r="Q968" s="84"/>
      <c r="R968" s="10"/>
      <c r="S968" s="14"/>
      <c r="T968" s="11"/>
      <c r="U968" s="12"/>
      <c r="V968" s="257" t="str">
        <f ca="1">IF(U968="","",
IF(U968="NA","",
IFERROR(VLOOKUP(EOMONTH(M968,-2)+1,IPCA!$A:$B,2,0),
VLOOKUP(EOMONTH(TODAY(),-2)+1,IPCA!$A:$B,2,0))/
VLOOKUP(EOMONTH(U968,-2)+1,IPCA!$A:$B,2,0)*
P968))</f>
        <v/>
      </c>
      <c r="W968" s="84"/>
      <c r="X968" s="13"/>
      <c r="Y968" s="166"/>
      <c r="AA968" s="108"/>
      <c r="AB968" s="15"/>
      <c r="AM968" s="6"/>
      <c r="AN968" s="15"/>
      <c r="AY968" s="6"/>
      <c r="AZ968" s="15"/>
      <c r="BK968" s="6"/>
      <c r="BL968" s="15"/>
      <c r="BW968" s="6"/>
      <c r="BX968" s="15"/>
      <c r="CI968" s="6"/>
      <c r="CJ968" s="16" t="str">
        <f t="shared" si="294"/>
        <v/>
      </c>
      <c r="CK968" s="16" t="str">
        <f t="shared" si="295"/>
        <v/>
      </c>
      <c r="CL968" s="16" t="str">
        <f t="shared" si="296"/>
        <v/>
      </c>
      <c r="CM968" s="16" t="str">
        <f t="shared" si="297"/>
        <v/>
      </c>
      <c r="CN968" s="16" t="str">
        <f t="shared" si="298"/>
        <v/>
      </c>
      <c r="CO968" s="18"/>
      <c r="CP968" s="15"/>
      <c r="DA968" s="6"/>
      <c r="DB968" s="15"/>
      <c r="DM968" s="6"/>
      <c r="DN968" s="15"/>
      <c r="DY968" s="6"/>
      <c r="DZ968" s="15"/>
      <c r="EK968" s="6"/>
      <c r="EL968" s="15"/>
      <c r="EW968" s="6"/>
      <c r="EX968" s="16" t="str">
        <f t="shared" si="289"/>
        <v/>
      </c>
      <c r="EY968" s="16" t="str">
        <f t="shared" si="290"/>
        <v/>
      </c>
      <c r="EZ968" s="16" t="str">
        <f t="shared" si="291"/>
        <v/>
      </c>
      <c r="FA968" s="16" t="str">
        <f t="shared" si="292"/>
        <v/>
      </c>
      <c r="FB968" s="160" t="str">
        <f t="shared" si="293"/>
        <v/>
      </c>
      <c r="FD968" s="20"/>
      <c r="FE968"/>
      <c r="FH968" s="284">
        <f t="shared" ca="1" si="299"/>
        <v>0</v>
      </c>
      <c r="FI968" s="208">
        <f t="shared" si="300"/>
        <v>0</v>
      </c>
      <c r="FK968">
        <f t="shared" si="301"/>
        <v>0</v>
      </c>
      <c r="FL968" s="201">
        <f t="shared" ca="1" si="302"/>
        <v>0</v>
      </c>
      <c r="FM968" s="201">
        <f t="shared" ca="1" si="303"/>
        <v>0</v>
      </c>
      <c r="FN968" s="200">
        <f>AB968*AB$2*IF($FC968="V",1,-1)*IF($Q968="Fixo",(CP968-INDEX('Curva Forward'!$C$5:$AN$13,MATCH(CONCATENATE(BD_COMERCIAL!$K968," ",BD_COMERCIAL!$L968),'Curva Forward'!$B$5:$B$13,0),MATCH(FN$4,'Curva Forward'!$C$4:$AN$4,0))),CP968)</f>
        <v>0</v>
      </c>
      <c r="FO968" s="200">
        <f>AC968*AC$2*IF($FC968="V",1,-1)*IF($Q968="Fixo",(CQ968-INDEX('Curva Forward'!$C$5:$AN$13,MATCH(CONCATENATE(BD_COMERCIAL!$K968," ",BD_COMERCIAL!$L968),'Curva Forward'!$B$5:$B$13,0),MATCH(FO$4,'Curva Forward'!$C$4:$AN$4,0))),CQ968)</f>
        <v>0</v>
      </c>
      <c r="FP968" s="200">
        <f>AD968*AD$2*IF($FC968="V",1,-1)*IF($Q968="Fixo",(CR968-INDEX('Curva Forward'!$C$5:$AN$13,MATCH(CONCATENATE(BD_COMERCIAL!$K968," ",BD_COMERCIAL!$L968),'Curva Forward'!$B$5:$B$13,0),MATCH(FP$4,'Curva Forward'!$C$4:$AN$4,0))),CR968)</f>
        <v>0</v>
      </c>
      <c r="FQ968" s="200">
        <f>AE968*AE$2*IF($FC968="V",1,-1)*IF($Q968="Fixo",(CS968-INDEX('Curva Forward'!$C$5:$AN$13,MATCH(CONCATENATE(BD_COMERCIAL!$K968," ",BD_COMERCIAL!$L968),'Curva Forward'!$B$5:$B$13,0),MATCH(FQ$4,'Curva Forward'!$C$4:$AN$4,0))),CS968)</f>
        <v>0</v>
      </c>
      <c r="FR968" s="200">
        <f>AF968*AF$2*IF($FC968="V",1,-1)*IF($Q968="Fixo",(CT968-INDEX('Curva Forward'!$C$5:$AN$13,MATCH(CONCATENATE(BD_COMERCIAL!$K968," ",BD_COMERCIAL!$L968),'Curva Forward'!$B$5:$B$13,0),MATCH(FR$4,'Curva Forward'!$C$4:$AN$4,0))),CT968)</f>
        <v>0</v>
      </c>
      <c r="FS968" s="200">
        <f>AG968*AG$2*IF($FC968="V",1,-1)*IF($Q968="Fixo",(CU968-INDEX('Curva Forward'!$C$5:$AN$13,MATCH(CONCATENATE(BD_COMERCIAL!$K968," ",BD_COMERCIAL!$L968),'Curva Forward'!$B$5:$B$13,0),MATCH(FS$4,'Curva Forward'!$C$4:$AN$4,0))),CU968)</f>
        <v>0</v>
      </c>
      <c r="FT968" s="200">
        <f>AH968*AH$2*IF($FC968="V",1,-1)*IF($Q968="Fixo",(CV968-INDEX('Curva Forward'!$C$5:$AN$13,MATCH(CONCATENATE(BD_COMERCIAL!$K968," ",BD_COMERCIAL!$L968),'Curva Forward'!$B$5:$B$13,0),MATCH(FT$4,'Curva Forward'!$C$4:$AN$4,0))),CV968)</f>
        <v>0</v>
      </c>
      <c r="FU968" s="200">
        <f>AI968*AI$2*IF($FC968="V",1,-1)*IF($Q968="Fixo",(CW968-INDEX('Curva Forward'!$C$5:$AN$13,MATCH(CONCATENATE(BD_COMERCIAL!$K968," ",BD_COMERCIAL!$L968),'Curva Forward'!$B$5:$B$13,0),MATCH(FU$4,'Curva Forward'!$C$4:$AN$4,0))),CW968)</f>
        <v>0</v>
      </c>
      <c r="FV968" s="200">
        <f>AJ968*AJ$2*IF($FC968="V",1,-1)*IF($Q968="Fixo",(CX968-INDEX('Curva Forward'!$C$5:$AN$13,MATCH(CONCATENATE(BD_COMERCIAL!$K968," ",BD_COMERCIAL!$L968),'Curva Forward'!$B$5:$B$13,0),MATCH(FV$4,'Curva Forward'!$C$4:$AN$4,0))),CX968)</f>
        <v>0</v>
      </c>
      <c r="FW968" s="200">
        <f>AK968*AK$2*IF($FC968="V",1,-1)*IF($Q968="Fixo",(CY968-INDEX('Curva Forward'!$C$5:$AN$13,MATCH(CONCATENATE(BD_COMERCIAL!$K968," ",BD_COMERCIAL!$L968),'Curva Forward'!$B$5:$B$13,0),MATCH(FW$4,'Curva Forward'!$C$4:$AN$4,0))),CY968)</f>
        <v>0</v>
      </c>
      <c r="FX968" s="200">
        <f>AL968*AL$2*IF($FC968="V",1,-1)*IF($Q968="Fixo",(CZ968-INDEX('Curva Forward'!$C$5:$AN$13,MATCH(CONCATENATE(BD_COMERCIAL!$K968," ",BD_COMERCIAL!$L968),'Curva Forward'!$B$5:$B$13,0),MATCH(FX$4,'Curva Forward'!$C$4:$AN$4,0))),CZ968)</f>
        <v>0</v>
      </c>
      <c r="FY968" s="200">
        <f>AM968*AM$2*IF($FC968="V",1,-1)*IF($Q968="Fixo",(DA968-INDEX('Curva Forward'!$C$5:$AN$13,MATCH(CONCATENATE(BD_COMERCIAL!$K968," ",BD_COMERCIAL!$L968),'Curva Forward'!$B$5:$B$13,0),MATCH(FY$4,'Curva Forward'!$C$4:$AN$4,0))),DA968)</f>
        <v>0</v>
      </c>
      <c r="FZ968" s="200">
        <f>AN968*AN$2*IF($FC968="V",1,-1)*IF($Q968="Fixo",(DB968-INDEX('Curva Forward'!$C$5:$AN$13,MATCH(CONCATENATE(BD_COMERCIAL!$K968," ",BD_COMERCIAL!$L968),'Curva Forward'!$B$5:$B$13,0),MATCH(FZ$4,'Curva Forward'!$C$4:$AN$4,0))),DB968)</f>
        <v>0</v>
      </c>
      <c r="GA968" s="200">
        <f>AO968*AO$2*IF($FC968="V",1,-1)*IF($Q968="Fixo",(DC968-INDEX('Curva Forward'!$C$5:$AN$13,MATCH(CONCATENATE(BD_COMERCIAL!$K968," ",BD_COMERCIAL!$L968),'Curva Forward'!$B$5:$B$13,0),MATCH(GA$4,'Curva Forward'!$C$4:$AN$4,0))),DC968)</f>
        <v>0</v>
      </c>
      <c r="GB968" s="200">
        <f>AP968*AP$2*IF($FC968="V",1,-1)*IF($Q968="Fixo",(DD968-INDEX('Curva Forward'!$C$5:$AN$13,MATCH(CONCATENATE(BD_COMERCIAL!$K968," ",BD_COMERCIAL!$L968),'Curva Forward'!$B$5:$B$13,0),MATCH(GB$4,'Curva Forward'!$C$4:$AN$4,0))),DD968)</f>
        <v>0</v>
      </c>
      <c r="GC968" s="200">
        <f>AQ968*AQ$2*IF($FC968="V",1,-1)*IF($Q968="Fixo",(DE968-INDEX('Curva Forward'!$C$5:$AN$13,MATCH(CONCATENATE(BD_COMERCIAL!$K968," ",BD_COMERCIAL!$L968),'Curva Forward'!$B$5:$B$13,0),MATCH(GC$4,'Curva Forward'!$C$4:$AN$4,0))),DE968)</f>
        <v>0</v>
      </c>
      <c r="GD968" s="200">
        <f>AR968*AR$2*IF($FC968="V",1,-1)*IF($Q968="Fixo",(DF968-INDEX('Curva Forward'!$C$5:$AN$13,MATCH(CONCATENATE(BD_COMERCIAL!$K968," ",BD_COMERCIAL!$L968),'Curva Forward'!$B$5:$B$13,0),MATCH(GD$4,'Curva Forward'!$C$4:$AN$4,0))),DF968)</f>
        <v>0</v>
      </c>
      <c r="GE968" s="200">
        <f>AS968*AS$2*IF($FC968="V",1,-1)*IF($Q968="Fixo",(DG968-INDEX('Curva Forward'!$C$5:$AN$13,MATCH(CONCATENATE(BD_COMERCIAL!$K968," ",BD_COMERCIAL!$L968),'Curva Forward'!$B$5:$B$13,0),MATCH(GE$4,'Curva Forward'!$C$4:$AN$4,0))),DG968)</f>
        <v>0</v>
      </c>
      <c r="GF968" s="200">
        <f>AT968*AT$2*IF($FC968="V",1,-1)*IF($Q968="Fixo",(DH968-INDEX('Curva Forward'!$C$5:$AN$13,MATCH(CONCATENATE(BD_COMERCIAL!$K968," ",BD_COMERCIAL!$L968),'Curva Forward'!$B$5:$B$13,0),MATCH(GF$4,'Curva Forward'!$C$4:$AN$4,0))),DH968)</f>
        <v>0</v>
      </c>
      <c r="GG968" s="200">
        <f>AU968*AU$2*IF($FC968="V",1,-1)*IF($Q968="Fixo",(DI968-INDEX('Curva Forward'!$C$5:$AN$13,MATCH(CONCATENATE(BD_COMERCIAL!$K968," ",BD_COMERCIAL!$L968),'Curva Forward'!$B$5:$B$13,0),MATCH(GG$4,'Curva Forward'!$C$4:$AN$4,0))),DI968)</f>
        <v>0</v>
      </c>
      <c r="GH968" s="200">
        <f>AV968*AV$2*IF($FC968="V",1,-1)*IF($Q968="Fixo",(DJ968-INDEX('Curva Forward'!$C$5:$AN$13,MATCH(CONCATENATE(BD_COMERCIAL!$K968," ",BD_COMERCIAL!$L968),'Curva Forward'!$B$5:$B$13,0),MATCH(GH$4,'Curva Forward'!$C$4:$AN$4,0))),DJ968)</f>
        <v>0</v>
      </c>
      <c r="GI968" s="200">
        <f>AW968*AW$2*IF($FC968="V",1,-1)*IF($Q968="Fixo",(DK968-INDEX('Curva Forward'!$C$5:$AN$13,MATCH(CONCATENATE(BD_COMERCIAL!$K968," ",BD_COMERCIAL!$L968),'Curva Forward'!$B$5:$B$13,0),MATCH(GI$4,'Curva Forward'!$C$4:$AN$4,0))),DK968)</f>
        <v>0</v>
      </c>
      <c r="GJ968" s="200">
        <f>AX968*AX$2*IF($FC968="V",1,-1)*IF($Q968="Fixo",(DL968-INDEX('Curva Forward'!$C$5:$AN$13,MATCH(CONCATENATE(BD_COMERCIAL!$K968," ",BD_COMERCIAL!$L968),'Curva Forward'!$B$5:$B$13,0),MATCH(GJ$4,'Curva Forward'!$C$4:$AN$4,0))),DL968)</f>
        <v>0</v>
      </c>
      <c r="GK968" s="200">
        <f>AY968*AY$2*IF($FC968="V",1,-1)*IF($Q968="Fixo",(DM968-INDEX('Curva Forward'!$C$5:$AN$13,MATCH(CONCATENATE(BD_COMERCIAL!$K968," ",BD_COMERCIAL!$L968),'Curva Forward'!$B$5:$B$13,0),MATCH(GK$4,'Curva Forward'!$C$4:$AN$4,0))),DM968)</f>
        <v>0</v>
      </c>
      <c r="GL968" s="200">
        <f>IF(EZ968="",0,CL968*CL$2*IF($FC968="V",1,-1)*IF($Q968="Fixo",(EZ968-INDEX('Curva Forward'!$C$5:$AN$13,MATCH(CONCATENATE(BD_COMERCIAL!$K968," ",BD_COMERCIAL!$L968),'Curva Forward'!$B$5:$B$13,0),MATCH(GL$4,'Curva Forward'!$C$4:$AN$4,0))),EZ968))</f>
        <v>0</v>
      </c>
      <c r="GM968" s="200">
        <f>IF(FA968="",0,CM968*CM$2*IF($FC968="V",1,-1)*IF($Q968="Fixo",(FA968-INDEX('Curva Forward'!$C$5:$AN$13,MATCH(CONCATENATE(BD_COMERCIAL!$K968," ",BD_COMERCIAL!$L968),'Curva Forward'!$B$5:$B$13,0),MATCH(GM$4,'Curva Forward'!$C$4:$AN$4,0))),FA968))</f>
        <v>0</v>
      </c>
      <c r="GN968" s="200">
        <f>IF(FB968="",0,CN968*CN$2*IF($FC968="V",1,-1)*IF($Q968="Fixo",(FB968-INDEX('Curva Forward'!$C$5:$AN$13,MATCH(CONCATENATE(BD_COMERCIAL!$K968," ",BD_COMERCIAL!$L968),'Curva Forward'!$B$5:$B$13,0),MATCH(GN$4,'Curva Forward'!$C$4:$AN$4,0))),FB968))</f>
        <v>0</v>
      </c>
      <c r="GO968" s="201">
        <f t="shared" ca="1" si="304"/>
        <v>0</v>
      </c>
      <c r="GP968" s="201">
        <f t="shared" ca="1" si="305"/>
        <v>0</v>
      </c>
    </row>
    <row r="969" spans="1:198" ht="15" customHeight="1" x14ac:dyDescent="0.25">
      <c r="A969" s="6"/>
      <c r="B969" s="7"/>
      <c r="C969" s="8"/>
      <c r="D969" s="9"/>
      <c r="E969" s="9"/>
      <c r="F969" s="113"/>
      <c r="G969" s="10"/>
      <c r="H969" s="113"/>
      <c r="I969" s="9"/>
      <c r="J969" s="166"/>
      <c r="K969" s="10"/>
      <c r="L969" s="84"/>
      <c r="M969" s="11"/>
      <c r="N969" s="12"/>
      <c r="O969" s="10"/>
      <c r="P969" s="84"/>
      <c r="Q969" s="84"/>
      <c r="R969" s="10"/>
      <c r="S969" s="14"/>
      <c r="T969" s="11"/>
      <c r="U969" s="12"/>
      <c r="V969" s="257" t="str">
        <f ca="1">IF(U969="","",
IF(U969="NA","",
IFERROR(VLOOKUP(EOMONTH(M969,-2)+1,IPCA!$A:$B,2,0),
VLOOKUP(EOMONTH(TODAY(),-2)+1,IPCA!$A:$B,2,0))/
VLOOKUP(EOMONTH(U969,-2)+1,IPCA!$A:$B,2,0)*
P969))</f>
        <v/>
      </c>
      <c r="W969" s="84"/>
      <c r="X969" s="13"/>
      <c r="Y969" s="166"/>
      <c r="AA969" s="108"/>
      <c r="AB969" s="15"/>
      <c r="AM969" s="6"/>
      <c r="AN969" s="15"/>
      <c r="AY969" s="6"/>
      <c r="AZ969" s="15"/>
      <c r="BK969" s="6"/>
      <c r="BL969" s="15"/>
      <c r="BW969" s="6"/>
      <c r="BX969" s="15"/>
      <c r="CI969" s="6"/>
      <c r="CJ969" s="16" t="str">
        <f t="shared" si="294"/>
        <v/>
      </c>
      <c r="CK969" s="16" t="str">
        <f t="shared" si="295"/>
        <v/>
      </c>
      <c r="CL969" s="16" t="str">
        <f t="shared" si="296"/>
        <v/>
      </c>
      <c r="CM969" s="16" t="str">
        <f t="shared" si="297"/>
        <v/>
      </c>
      <c r="CN969" s="16" t="str">
        <f t="shared" si="298"/>
        <v/>
      </c>
      <c r="CO969" s="18"/>
      <c r="CP969" s="15"/>
      <c r="DA969" s="6"/>
      <c r="DB969" s="15"/>
      <c r="DM969" s="6"/>
      <c r="DN969" s="15"/>
      <c r="DY969" s="6"/>
      <c r="DZ969" s="15"/>
      <c r="EK969" s="6"/>
      <c r="EL969" s="15"/>
      <c r="EW969" s="6"/>
      <c r="EX969" s="16" t="str">
        <f t="shared" si="289"/>
        <v/>
      </c>
      <c r="EY969" s="16" t="str">
        <f t="shared" si="290"/>
        <v/>
      </c>
      <c r="EZ969" s="16" t="str">
        <f t="shared" si="291"/>
        <v/>
      </c>
      <c r="FA969" s="16" t="str">
        <f t="shared" si="292"/>
        <v/>
      </c>
      <c r="FB969" s="160" t="str">
        <f t="shared" si="293"/>
        <v/>
      </c>
      <c r="FD969" s="20"/>
      <c r="FE969"/>
      <c r="FH969" s="284">
        <f t="shared" ca="1" si="299"/>
        <v>0</v>
      </c>
      <c r="FI969" s="208">
        <f t="shared" si="300"/>
        <v>0</v>
      </c>
      <c r="FK969">
        <f t="shared" si="301"/>
        <v>0</v>
      </c>
      <c r="FL969" s="201">
        <f t="shared" ca="1" si="302"/>
        <v>0</v>
      </c>
      <c r="FM969" s="201">
        <f t="shared" ca="1" si="303"/>
        <v>0</v>
      </c>
      <c r="FN969" s="200">
        <f>AB969*AB$2*IF($FC969="V",1,-1)*IF($Q969="Fixo",(CP969-INDEX('Curva Forward'!$C$5:$AN$13,MATCH(CONCATENATE(BD_COMERCIAL!$K969," ",BD_COMERCIAL!$L969),'Curva Forward'!$B$5:$B$13,0),MATCH(FN$4,'Curva Forward'!$C$4:$AN$4,0))),CP969)</f>
        <v>0</v>
      </c>
      <c r="FO969" s="200">
        <f>AC969*AC$2*IF($FC969="V",1,-1)*IF($Q969="Fixo",(CQ969-INDEX('Curva Forward'!$C$5:$AN$13,MATCH(CONCATENATE(BD_COMERCIAL!$K969," ",BD_COMERCIAL!$L969),'Curva Forward'!$B$5:$B$13,0),MATCH(FO$4,'Curva Forward'!$C$4:$AN$4,0))),CQ969)</f>
        <v>0</v>
      </c>
      <c r="FP969" s="200">
        <f>AD969*AD$2*IF($FC969="V",1,-1)*IF($Q969="Fixo",(CR969-INDEX('Curva Forward'!$C$5:$AN$13,MATCH(CONCATENATE(BD_COMERCIAL!$K969," ",BD_COMERCIAL!$L969),'Curva Forward'!$B$5:$B$13,0),MATCH(FP$4,'Curva Forward'!$C$4:$AN$4,0))),CR969)</f>
        <v>0</v>
      </c>
      <c r="FQ969" s="200">
        <f>AE969*AE$2*IF($FC969="V",1,-1)*IF($Q969="Fixo",(CS969-INDEX('Curva Forward'!$C$5:$AN$13,MATCH(CONCATENATE(BD_COMERCIAL!$K969," ",BD_COMERCIAL!$L969),'Curva Forward'!$B$5:$B$13,0),MATCH(FQ$4,'Curva Forward'!$C$4:$AN$4,0))),CS969)</f>
        <v>0</v>
      </c>
      <c r="FR969" s="200">
        <f>AF969*AF$2*IF($FC969="V",1,-1)*IF($Q969="Fixo",(CT969-INDEX('Curva Forward'!$C$5:$AN$13,MATCH(CONCATENATE(BD_COMERCIAL!$K969," ",BD_COMERCIAL!$L969),'Curva Forward'!$B$5:$B$13,0),MATCH(FR$4,'Curva Forward'!$C$4:$AN$4,0))),CT969)</f>
        <v>0</v>
      </c>
      <c r="FS969" s="200">
        <f>AG969*AG$2*IF($FC969="V",1,-1)*IF($Q969="Fixo",(CU969-INDEX('Curva Forward'!$C$5:$AN$13,MATCH(CONCATENATE(BD_COMERCIAL!$K969," ",BD_COMERCIAL!$L969),'Curva Forward'!$B$5:$B$13,0),MATCH(FS$4,'Curva Forward'!$C$4:$AN$4,0))),CU969)</f>
        <v>0</v>
      </c>
      <c r="FT969" s="200">
        <f>AH969*AH$2*IF($FC969="V",1,-1)*IF($Q969="Fixo",(CV969-INDEX('Curva Forward'!$C$5:$AN$13,MATCH(CONCATENATE(BD_COMERCIAL!$K969," ",BD_COMERCIAL!$L969),'Curva Forward'!$B$5:$B$13,0),MATCH(FT$4,'Curva Forward'!$C$4:$AN$4,0))),CV969)</f>
        <v>0</v>
      </c>
      <c r="FU969" s="200">
        <f>AI969*AI$2*IF($FC969="V",1,-1)*IF($Q969="Fixo",(CW969-INDEX('Curva Forward'!$C$5:$AN$13,MATCH(CONCATENATE(BD_COMERCIAL!$K969," ",BD_COMERCIAL!$L969),'Curva Forward'!$B$5:$B$13,0),MATCH(FU$4,'Curva Forward'!$C$4:$AN$4,0))),CW969)</f>
        <v>0</v>
      </c>
      <c r="FV969" s="200">
        <f>AJ969*AJ$2*IF($FC969="V",1,-1)*IF($Q969="Fixo",(CX969-INDEX('Curva Forward'!$C$5:$AN$13,MATCH(CONCATENATE(BD_COMERCIAL!$K969," ",BD_COMERCIAL!$L969),'Curva Forward'!$B$5:$B$13,0),MATCH(FV$4,'Curva Forward'!$C$4:$AN$4,0))),CX969)</f>
        <v>0</v>
      </c>
      <c r="FW969" s="200">
        <f>AK969*AK$2*IF($FC969="V",1,-1)*IF($Q969="Fixo",(CY969-INDEX('Curva Forward'!$C$5:$AN$13,MATCH(CONCATENATE(BD_COMERCIAL!$K969," ",BD_COMERCIAL!$L969),'Curva Forward'!$B$5:$B$13,0),MATCH(FW$4,'Curva Forward'!$C$4:$AN$4,0))),CY969)</f>
        <v>0</v>
      </c>
      <c r="FX969" s="200">
        <f>AL969*AL$2*IF($FC969="V",1,-1)*IF($Q969="Fixo",(CZ969-INDEX('Curva Forward'!$C$5:$AN$13,MATCH(CONCATENATE(BD_COMERCIAL!$K969," ",BD_COMERCIAL!$L969),'Curva Forward'!$B$5:$B$13,0),MATCH(FX$4,'Curva Forward'!$C$4:$AN$4,0))),CZ969)</f>
        <v>0</v>
      </c>
      <c r="FY969" s="200">
        <f>AM969*AM$2*IF($FC969="V",1,-1)*IF($Q969="Fixo",(DA969-INDEX('Curva Forward'!$C$5:$AN$13,MATCH(CONCATENATE(BD_COMERCIAL!$K969," ",BD_COMERCIAL!$L969),'Curva Forward'!$B$5:$B$13,0),MATCH(FY$4,'Curva Forward'!$C$4:$AN$4,0))),DA969)</f>
        <v>0</v>
      </c>
      <c r="FZ969" s="200">
        <f>AN969*AN$2*IF($FC969="V",1,-1)*IF($Q969="Fixo",(DB969-INDEX('Curva Forward'!$C$5:$AN$13,MATCH(CONCATENATE(BD_COMERCIAL!$K969," ",BD_COMERCIAL!$L969),'Curva Forward'!$B$5:$B$13,0),MATCH(FZ$4,'Curva Forward'!$C$4:$AN$4,0))),DB969)</f>
        <v>0</v>
      </c>
      <c r="GA969" s="200">
        <f>AO969*AO$2*IF($FC969="V",1,-1)*IF($Q969="Fixo",(DC969-INDEX('Curva Forward'!$C$5:$AN$13,MATCH(CONCATENATE(BD_COMERCIAL!$K969," ",BD_COMERCIAL!$L969),'Curva Forward'!$B$5:$B$13,0),MATCH(GA$4,'Curva Forward'!$C$4:$AN$4,0))),DC969)</f>
        <v>0</v>
      </c>
      <c r="GB969" s="200">
        <f>AP969*AP$2*IF($FC969="V",1,-1)*IF($Q969="Fixo",(DD969-INDEX('Curva Forward'!$C$5:$AN$13,MATCH(CONCATENATE(BD_COMERCIAL!$K969," ",BD_COMERCIAL!$L969),'Curva Forward'!$B$5:$B$13,0),MATCH(GB$4,'Curva Forward'!$C$4:$AN$4,0))),DD969)</f>
        <v>0</v>
      </c>
      <c r="GC969" s="200">
        <f>AQ969*AQ$2*IF($FC969="V",1,-1)*IF($Q969="Fixo",(DE969-INDEX('Curva Forward'!$C$5:$AN$13,MATCH(CONCATENATE(BD_COMERCIAL!$K969," ",BD_COMERCIAL!$L969),'Curva Forward'!$B$5:$B$13,0),MATCH(GC$4,'Curva Forward'!$C$4:$AN$4,0))),DE969)</f>
        <v>0</v>
      </c>
      <c r="GD969" s="200">
        <f>AR969*AR$2*IF($FC969="V",1,-1)*IF($Q969="Fixo",(DF969-INDEX('Curva Forward'!$C$5:$AN$13,MATCH(CONCATENATE(BD_COMERCIAL!$K969," ",BD_COMERCIAL!$L969),'Curva Forward'!$B$5:$B$13,0),MATCH(GD$4,'Curva Forward'!$C$4:$AN$4,0))),DF969)</f>
        <v>0</v>
      </c>
      <c r="GE969" s="200">
        <f>AS969*AS$2*IF($FC969="V",1,-1)*IF($Q969="Fixo",(DG969-INDEX('Curva Forward'!$C$5:$AN$13,MATCH(CONCATENATE(BD_COMERCIAL!$K969," ",BD_COMERCIAL!$L969),'Curva Forward'!$B$5:$B$13,0),MATCH(GE$4,'Curva Forward'!$C$4:$AN$4,0))),DG969)</f>
        <v>0</v>
      </c>
      <c r="GF969" s="200">
        <f>AT969*AT$2*IF($FC969="V",1,-1)*IF($Q969="Fixo",(DH969-INDEX('Curva Forward'!$C$5:$AN$13,MATCH(CONCATENATE(BD_COMERCIAL!$K969," ",BD_COMERCIAL!$L969),'Curva Forward'!$B$5:$B$13,0),MATCH(GF$4,'Curva Forward'!$C$4:$AN$4,0))),DH969)</f>
        <v>0</v>
      </c>
      <c r="GG969" s="200">
        <f>AU969*AU$2*IF($FC969="V",1,-1)*IF($Q969="Fixo",(DI969-INDEX('Curva Forward'!$C$5:$AN$13,MATCH(CONCATENATE(BD_COMERCIAL!$K969," ",BD_COMERCIAL!$L969),'Curva Forward'!$B$5:$B$13,0),MATCH(GG$4,'Curva Forward'!$C$4:$AN$4,0))),DI969)</f>
        <v>0</v>
      </c>
      <c r="GH969" s="200">
        <f>AV969*AV$2*IF($FC969="V",1,-1)*IF($Q969="Fixo",(DJ969-INDEX('Curva Forward'!$C$5:$AN$13,MATCH(CONCATENATE(BD_COMERCIAL!$K969," ",BD_COMERCIAL!$L969),'Curva Forward'!$B$5:$B$13,0),MATCH(GH$4,'Curva Forward'!$C$4:$AN$4,0))),DJ969)</f>
        <v>0</v>
      </c>
      <c r="GI969" s="200">
        <f>AW969*AW$2*IF($FC969="V",1,-1)*IF($Q969="Fixo",(DK969-INDEX('Curva Forward'!$C$5:$AN$13,MATCH(CONCATENATE(BD_COMERCIAL!$K969," ",BD_COMERCIAL!$L969),'Curva Forward'!$B$5:$B$13,0),MATCH(GI$4,'Curva Forward'!$C$4:$AN$4,0))),DK969)</f>
        <v>0</v>
      </c>
      <c r="GJ969" s="200">
        <f>AX969*AX$2*IF($FC969="V",1,-1)*IF($Q969="Fixo",(DL969-INDEX('Curva Forward'!$C$5:$AN$13,MATCH(CONCATENATE(BD_COMERCIAL!$K969," ",BD_COMERCIAL!$L969),'Curva Forward'!$B$5:$B$13,0),MATCH(GJ$4,'Curva Forward'!$C$4:$AN$4,0))),DL969)</f>
        <v>0</v>
      </c>
      <c r="GK969" s="200">
        <f>AY969*AY$2*IF($FC969="V",1,-1)*IF($Q969="Fixo",(DM969-INDEX('Curva Forward'!$C$5:$AN$13,MATCH(CONCATENATE(BD_COMERCIAL!$K969," ",BD_COMERCIAL!$L969),'Curva Forward'!$B$5:$B$13,0),MATCH(GK$4,'Curva Forward'!$C$4:$AN$4,0))),DM969)</f>
        <v>0</v>
      </c>
      <c r="GL969" s="200">
        <f>IF(EZ969="",0,CL969*CL$2*IF($FC969="V",1,-1)*IF($Q969="Fixo",(EZ969-INDEX('Curva Forward'!$C$5:$AN$13,MATCH(CONCATENATE(BD_COMERCIAL!$K969," ",BD_COMERCIAL!$L969),'Curva Forward'!$B$5:$B$13,0),MATCH(GL$4,'Curva Forward'!$C$4:$AN$4,0))),EZ969))</f>
        <v>0</v>
      </c>
      <c r="GM969" s="200">
        <f>IF(FA969="",0,CM969*CM$2*IF($FC969="V",1,-1)*IF($Q969="Fixo",(FA969-INDEX('Curva Forward'!$C$5:$AN$13,MATCH(CONCATENATE(BD_COMERCIAL!$K969," ",BD_COMERCIAL!$L969),'Curva Forward'!$B$5:$B$13,0),MATCH(GM$4,'Curva Forward'!$C$4:$AN$4,0))),FA969))</f>
        <v>0</v>
      </c>
      <c r="GN969" s="200">
        <f>IF(FB969="",0,CN969*CN$2*IF($FC969="V",1,-1)*IF($Q969="Fixo",(FB969-INDEX('Curva Forward'!$C$5:$AN$13,MATCH(CONCATENATE(BD_COMERCIAL!$K969," ",BD_COMERCIAL!$L969),'Curva Forward'!$B$5:$B$13,0),MATCH(GN$4,'Curva Forward'!$C$4:$AN$4,0))),FB969))</f>
        <v>0</v>
      </c>
      <c r="GO969" s="201">
        <f t="shared" ca="1" si="304"/>
        <v>0</v>
      </c>
      <c r="GP969" s="201">
        <f t="shared" ca="1" si="305"/>
        <v>0</v>
      </c>
    </row>
    <row r="970" spans="1:198" ht="15" customHeight="1" x14ac:dyDescent="0.25">
      <c r="A970" s="6"/>
      <c r="B970" s="7"/>
      <c r="C970" s="8"/>
      <c r="D970" s="9"/>
      <c r="E970" s="9"/>
      <c r="F970" s="113"/>
      <c r="G970" s="10"/>
      <c r="H970" s="113"/>
      <c r="I970" s="9"/>
      <c r="J970" s="166"/>
      <c r="K970" s="10"/>
      <c r="L970" s="84"/>
      <c r="M970" s="11"/>
      <c r="N970" s="12"/>
      <c r="O970" s="10"/>
      <c r="P970" s="84"/>
      <c r="Q970" s="84"/>
      <c r="R970" s="10"/>
      <c r="S970" s="14"/>
      <c r="T970" s="11"/>
      <c r="U970" s="12"/>
      <c r="V970" s="257" t="str">
        <f ca="1">IF(U970="","",
IF(U970="NA","",
IFERROR(VLOOKUP(EOMONTH(M970,-2)+1,IPCA!$A:$B,2,0),
VLOOKUP(EOMONTH(TODAY(),-2)+1,IPCA!$A:$B,2,0))/
VLOOKUP(EOMONTH(U970,-2)+1,IPCA!$A:$B,2,0)*
P970))</f>
        <v/>
      </c>
      <c r="W970" s="84"/>
      <c r="X970" s="13"/>
      <c r="Y970" s="166"/>
      <c r="AA970" s="108"/>
      <c r="AB970" s="15"/>
      <c r="AM970" s="6"/>
      <c r="AN970" s="15"/>
      <c r="AY970" s="6"/>
      <c r="AZ970" s="15"/>
      <c r="BK970" s="6"/>
      <c r="BL970" s="15"/>
      <c r="BW970" s="6"/>
      <c r="BX970" s="15"/>
      <c r="CI970" s="6"/>
      <c r="CJ970" s="16" t="str">
        <f t="shared" si="294"/>
        <v/>
      </c>
      <c r="CK970" s="16" t="str">
        <f t="shared" si="295"/>
        <v/>
      </c>
      <c r="CL970" s="16" t="str">
        <f t="shared" si="296"/>
        <v/>
      </c>
      <c r="CM970" s="16" t="str">
        <f t="shared" si="297"/>
        <v/>
      </c>
      <c r="CN970" s="16" t="str">
        <f t="shared" si="298"/>
        <v/>
      </c>
      <c r="CO970" s="18"/>
      <c r="CP970" s="15"/>
      <c r="DA970" s="6"/>
      <c r="DB970" s="15"/>
      <c r="DM970" s="6"/>
      <c r="DN970" s="15"/>
      <c r="DY970" s="6"/>
      <c r="DZ970" s="15"/>
      <c r="EK970" s="6"/>
      <c r="EL970" s="15"/>
      <c r="EW970" s="6"/>
      <c r="EX970" s="16" t="str">
        <f t="shared" si="289"/>
        <v/>
      </c>
      <c r="EY970" s="16" t="str">
        <f t="shared" si="290"/>
        <v/>
      </c>
      <c r="EZ970" s="16" t="str">
        <f t="shared" si="291"/>
        <v/>
      </c>
      <c r="FA970" s="16" t="str">
        <f t="shared" si="292"/>
        <v/>
      </c>
      <c r="FB970" s="160" t="str">
        <f t="shared" si="293"/>
        <v/>
      </c>
      <c r="FD970" s="20"/>
      <c r="FE970"/>
      <c r="FH970" s="284">
        <f t="shared" ca="1" si="299"/>
        <v>0</v>
      </c>
      <c r="FI970" s="208">
        <f t="shared" si="300"/>
        <v>0</v>
      </c>
      <c r="FK970">
        <f t="shared" si="301"/>
        <v>0</v>
      </c>
      <c r="FL970" s="201">
        <f t="shared" ca="1" si="302"/>
        <v>0</v>
      </c>
      <c r="FM970" s="201">
        <f t="shared" ca="1" si="303"/>
        <v>0</v>
      </c>
      <c r="FN970" s="200">
        <f>AB970*AB$2*IF($FC970="V",1,-1)*IF($Q970="Fixo",(CP970-INDEX('Curva Forward'!$C$5:$AN$13,MATCH(CONCATENATE(BD_COMERCIAL!$K970," ",BD_COMERCIAL!$L970),'Curva Forward'!$B$5:$B$13,0),MATCH(FN$4,'Curva Forward'!$C$4:$AN$4,0))),CP970)</f>
        <v>0</v>
      </c>
      <c r="FO970" s="200">
        <f>AC970*AC$2*IF($FC970="V",1,-1)*IF($Q970="Fixo",(CQ970-INDEX('Curva Forward'!$C$5:$AN$13,MATCH(CONCATENATE(BD_COMERCIAL!$K970," ",BD_COMERCIAL!$L970),'Curva Forward'!$B$5:$B$13,0),MATCH(FO$4,'Curva Forward'!$C$4:$AN$4,0))),CQ970)</f>
        <v>0</v>
      </c>
      <c r="FP970" s="200">
        <f>AD970*AD$2*IF($FC970="V",1,-1)*IF($Q970="Fixo",(CR970-INDEX('Curva Forward'!$C$5:$AN$13,MATCH(CONCATENATE(BD_COMERCIAL!$K970," ",BD_COMERCIAL!$L970),'Curva Forward'!$B$5:$B$13,0),MATCH(FP$4,'Curva Forward'!$C$4:$AN$4,0))),CR970)</f>
        <v>0</v>
      </c>
      <c r="FQ970" s="200">
        <f>AE970*AE$2*IF($FC970="V",1,-1)*IF($Q970="Fixo",(CS970-INDEX('Curva Forward'!$C$5:$AN$13,MATCH(CONCATENATE(BD_COMERCIAL!$K970," ",BD_COMERCIAL!$L970),'Curva Forward'!$B$5:$B$13,0),MATCH(FQ$4,'Curva Forward'!$C$4:$AN$4,0))),CS970)</f>
        <v>0</v>
      </c>
      <c r="FR970" s="200">
        <f>AF970*AF$2*IF($FC970="V",1,-1)*IF($Q970="Fixo",(CT970-INDEX('Curva Forward'!$C$5:$AN$13,MATCH(CONCATENATE(BD_COMERCIAL!$K970," ",BD_COMERCIAL!$L970),'Curva Forward'!$B$5:$B$13,0),MATCH(FR$4,'Curva Forward'!$C$4:$AN$4,0))),CT970)</f>
        <v>0</v>
      </c>
      <c r="FS970" s="200">
        <f>AG970*AG$2*IF($FC970="V",1,-1)*IF($Q970="Fixo",(CU970-INDEX('Curva Forward'!$C$5:$AN$13,MATCH(CONCATENATE(BD_COMERCIAL!$K970," ",BD_COMERCIAL!$L970),'Curva Forward'!$B$5:$B$13,0),MATCH(FS$4,'Curva Forward'!$C$4:$AN$4,0))),CU970)</f>
        <v>0</v>
      </c>
      <c r="FT970" s="200">
        <f>AH970*AH$2*IF($FC970="V",1,-1)*IF($Q970="Fixo",(CV970-INDEX('Curva Forward'!$C$5:$AN$13,MATCH(CONCATENATE(BD_COMERCIAL!$K970," ",BD_COMERCIAL!$L970),'Curva Forward'!$B$5:$B$13,0),MATCH(FT$4,'Curva Forward'!$C$4:$AN$4,0))),CV970)</f>
        <v>0</v>
      </c>
      <c r="FU970" s="200">
        <f>AI970*AI$2*IF($FC970="V",1,-1)*IF($Q970="Fixo",(CW970-INDEX('Curva Forward'!$C$5:$AN$13,MATCH(CONCATENATE(BD_COMERCIAL!$K970," ",BD_COMERCIAL!$L970),'Curva Forward'!$B$5:$B$13,0),MATCH(FU$4,'Curva Forward'!$C$4:$AN$4,0))),CW970)</f>
        <v>0</v>
      </c>
      <c r="FV970" s="200">
        <f>AJ970*AJ$2*IF($FC970="V",1,-1)*IF($Q970="Fixo",(CX970-INDEX('Curva Forward'!$C$5:$AN$13,MATCH(CONCATENATE(BD_COMERCIAL!$K970," ",BD_COMERCIAL!$L970),'Curva Forward'!$B$5:$B$13,0),MATCH(FV$4,'Curva Forward'!$C$4:$AN$4,0))),CX970)</f>
        <v>0</v>
      </c>
      <c r="FW970" s="200">
        <f>AK970*AK$2*IF($FC970="V",1,-1)*IF($Q970="Fixo",(CY970-INDEX('Curva Forward'!$C$5:$AN$13,MATCH(CONCATENATE(BD_COMERCIAL!$K970," ",BD_COMERCIAL!$L970),'Curva Forward'!$B$5:$B$13,0),MATCH(FW$4,'Curva Forward'!$C$4:$AN$4,0))),CY970)</f>
        <v>0</v>
      </c>
      <c r="FX970" s="200">
        <f>AL970*AL$2*IF($FC970="V",1,-1)*IF($Q970="Fixo",(CZ970-INDEX('Curva Forward'!$C$5:$AN$13,MATCH(CONCATENATE(BD_COMERCIAL!$K970," ",BD_COMERCIAL!$L970),'Curva Forward'!$B$5:$B$13,0),MATCH(FX$4,'Curva Forward'!$C$4:$AN$4,0))),CZ970)</f>
        <v>0</v>
      </c>
      <c r="FY970" s="200">
        <f>AM970*AM$2*IF($FC970="V",1,-1)*IF($Q970="Fixo",(DA970-INDEX('Curva Forward'!$C$5:$AN$13,MATCH(CONCATENATE(BD_COMERCIAL!$K970," ",BD_COMERCIAL!$L970),'Curva Forward'!$B$5:$B$13,0),MATCH(FY$4,'Curva Forward'!$C$4:$AN$4,0))),DA970)</f>
        <v>0</v>
      </c>
      <c r="FZ970" s="200">
        <f>AN970*AN$2*IF($FC970="V",1,-1)*IF($Q970="Fixo",(DB970-INDEX('Curva Forward'!$C$5:$AN$13,MATCH(CONCATENATE(BD_COMERCIAL!$K970," ",BD_COMERCIAL!$L970),'Curva Forward'!$B$5:$B$13,0),MATCH(FZ$4,'Curva Forward'!$C$4:$AN$4,0))),DB970)</f>
        <v>0</v>
      </c>
      <c r="GA970" s="200">
        <f>AO970*AO$2*IF($FC970="V",1,-1)*IF($Q970="Fixo",(DC970-INDEX('Curva Forward'!$C$5:$AN$13,MATCH(CONCATENATE(BD_COMERCIAL!$K970," ",BD_COMERCIAL!$L970),'Curva Forward'!$B$5:$B$13,0),MATCH(GA$4,'Curva Forward'!$C$4:$AN$4,0))),DC970)</f>
        <v>0</v>
      </c>
      <c r="GB970" s="200">
        <f>AP970*AP$2*IF($FC970="V",1,-1)*IF($Q970="Fixo",(DD970-INDEX('Curva Forward'!$C$5:$AN$13,MATCH(CONCATENATE(BD_COMERCIAL!$K970," ",BD_COMERCIAL!$L970),'Curva Forward'!$B$5:$B$13,0),MATCH(GB$4,'Curva Forward'!$C$4:$AN$4,0))),DD970)</f>
        <v>0</v>
      </c>
      <c r="GC970" s="200">
        <f>AQ970*AQ$2*IF($FC970="V",1,-1)*IF($Q970="Fixo",(DE970-INDEX('Curva Forward'!$C$5:$AN$13,MATCH(CONCATENATE(BD_COMERCIAL!$K970," ",BD_COMERCIAL!$L970),'Curva Forward'!$B$5:$B$13,0),MATCH(GC$4,'Curva Forward'!$C$4:$AN$4,0))),DE970)</f>
        <v>0</v>
      </c>
      <c r="GD970" s="200">
        <f>AR970*AR$2*IF($FC970="V",1,-1)*IF($Q970="Fixo",(DF970-INDEX('Curva Forward'!$C$5:$AN$13,MATCH(CONCATENATE(BD_COMERCIAL!$K970," ",BD_COMERCIAL!$L970),'Curva Forward'!$B$5:$B$13,0),MATCH(GD$4,'Curva Forward'!$C$4:$AN$4,0))),DF970)</f>
        <v>0</v>
      </c>
      <c r="GE970" s="200">
        <f>AS970*AS$2*IF($FC970="V",1,-1)*IF($Q970="Fixo",(DG970-INDEX('Curva Forward'!$C$5:$AN$13,MATCH(CONCATENATE(BD_COMERCIAL!$K970," ",BD_COMERCIAL!$L970),'Curva Forward'!$B$5:$B$13,0),MATCH(GE$4,'Curva Forward'!$C$4:$AN$4,0))),DG970)</f>
        <v>0</v>
      </c>
      <c r="GF970" s="200">
        <f>AT970*AT$2*IF($FC970="V",1,-1)*IF($Q970="Fixo",(DH970-INDEX('Curva Forward'!$C$5:$AN$13,MATCH(CONCATENATE(BD_COMERCIAL!$K970," ",BD_COMERCIAL!$L970),'Curva Forward'!$B$5:$B$13,0),MATCH(GF$4,'Curva Forward'!$C$4:$AN$4,0))),DH970)</f>
        <v>0</v>
      </c>
      <c r="GG970" s="200">
        <f>AU970*AU$2*IF($FC970="V",1,-1)*IF($Q970="Fixo",(DI970-INDEX('Curva Forward'!$C$5:$AN$13,MATCH(CONCATENATE(BD_COMERCIAL!$K970," ",BD_COMERCIAL!$L970),'Curva Forward'!$B$5:$B$13,0),MATCH(GG$4,'Curva Forward'!$C$4:$AN$4,0))),DI970)</f>
        <v>0</v>
      </c>
      <c r="GH970" s="200">
        <f>AV970*AV$2*IF($FC970="V",1,-1)*IF($Q970="Fixo",(DJ970-INDEX('Curva Forward'!$C$5:$AN$13,MATCH(CONCATENATE(BD_COMERCIAL!$K970," ",BD_COMERCIAL!$L970),'Curva Forward'!$B$5:$B$13,0),MATCH(GH$4,'Curva Forward'!$C$4:$AN$4,0))),DJ970)</f>
        <v>0</v>
      </c>
      <c r="GI970" s="200">
        <f>AW970*AW$2*IF($FC970="V",1,-1)*IF($Q970="Fixo",(DK970-INDEX('Curva Forward'!$C$5:$AN$13,MATCH(CONCATENATE(BD_COMERCIAL!$K970," ",BD_COMERCIAL!$L970),'Curva Forward'!$B$5:$B$13,0),MATCH(GI$4,'Curva Forward'!$C$4:$AN$4,0))),DK970)</f>
        <v>0</v>
      </c>
      <c r="GJ970" s="200">
        <f>AX970*AX$2*IF($FC970="V",1,-1)*IF($Q970="Fixo",(DL970-INDEX('Curva Forward'!$C$5:$AN$13,MATCH(CONCATENATE(BD_COMERCIAL!$K970," ",BD_COMERCIAL!$L970),'Curva Forward'!$B$5:$B$13,0),MATCH(GJ$4,'Curva Forward'!$C$4:$AN$4,0))),DL970)</f>
        <v>0</v>
      </c>
      <c r="GK970" s="200">
        <f>AY970*AY$2*IF($FC970="V",1,-1)*IF($Q970="Fixo",(DM970-INDEX('Curva Forward'!$C$5:$AN$13,MATCH(CONCATENATE(BD_COMERCIAL!$K970," ",BD_COMERCIAL!$L970),'Curva Forward'!$B$5:$B$13,0),MATCH(GK$4,'Curva Forward'!$C$4:$AN$4,0))),DM970)</f>
        <v>0</v>
      </c>
      <c r="GL970" s="200">
        <f>IF(EZ970="",0,CL970*CL$2*IF($FC970="V",1,-1)*IF($Q970="Fixo",(EZ970-INDEX('Curva Forward'!$C$5:$AN$13,MATCH(CONCATENATE(BD_COMERCIAL!$K970," ",BD_COMERCIAL!$L970),'Curva Forward'!$B$5:$B$13,0),MATCH(GL$4,'Curva Forward'!$C$4:$AN$4,0))),EZ970))</f>
        <v>0</v>
      </c>
      <c r="GM970" s="200">
        <f>IF(FA970="",0,CM970*CM$2*IF($FC970="V",1,-1)*IF($Q970="Fixo",(FA970-INDEX('Curva Forward'!$C$5:$AN$13,MATCH(CONCATENATE(BD_COMERCIAL!$K970," ",BD_COMERCIAL!$L970),'Curva Forward'!$B$5:$B$13,0),MATCH(GM$4,'Curva Forward'!$C$4:$AN$4,0))),FA970))</f>
        <v>0</v>
      </c>
      <c r="GN970" s="200">
        <f>IF(FB970="",0,CN970*CN$2*IF($FC970="V",1,-1)*IF($Q970="Fixo",(FB970-INDEX('Curva Forward'!$C$5:$AN$13,MATCH(CONCATENATE(BD_COMERCIAL!$K970," ",BD_COMERCIAL!$L970),'Curva Forward'!$B$5:$B$13,0),MATCH(GN$4,'Curva Forward'!$C$4:$AN$4,0))),FB970))</f>
        <v>0</v>
      </c>
      <c r="GO970" s="201">
        <f t="shared" ca="1" si="304"/>
        <v>0</v>
      </c>
      <c r="GP970" s="201">
        <f t="shared" ca="1" si="305"/>
        <v>0</v>
      </c>
    </row>
    <row r="971" spans="1:198" ht="15" customHeight="1" x14ac:dyDescent="0.25">
      <c r="A971" s="6"/>
      <c r="B971" s="7"/>
      <c r="C971" s="8"/>
      <c r="D971" s="9"/>
      <c r="E971" s="9"/>
      <c r="F971" s="113"/>
      <c r="G971" s="10"/>
      <c r="H971" s="113"/>
      <c r="I971" s="9"/>
      <c r="J971" s="166"/>
      <c r="K971" s="10"/>
      <c r="L971" s="84"/>
      <c r="M971" s="11"/>
      <c r="N971" s="12"/>
      <c r="O971" s="10"/>
      <c r="P971" s="84"/>
      <c r="Q971" s="84"/>
      <c r="R971" s="10"/>
      <c r="S971" s="14"/>
      <c r="T971" s="11"/>
      <c r="U971" s="12"/>
      <c r="V971" s="257" t="str">
        <f ca="1">IF(U971="","",
IF(U971="NA","",
IFERROR(VLOOKUP(EOMONTH(M971,-2)+1,IPCA!$A:$B,2,0),
VLOOKUP(EOMONTH(TODAY(),-2)+1,IPCA!$A:$B,2,0))/
VLOOKUP(EOMONTH(U971,-2)+1,IPCA!$A:$B,2,0)*
P971))</f>
        <v/>
      </c>
      <c r="W971" s="84"/>
      <c r="X971" s="13"/>
      <c r="Y971" s="166"/>
      <c r="AA971" s="108"/>
      <c r="AB971" s="15"/>
      <c r="AM971" s="6"/>
      <c r="AN971" s="15"/>
      <c r="AY971" s="6"/>
      <c r="AZ971" s="15"/>
      <c r="BK971" s="6"/>
      <c r="BL971" s="15"/>
      <c r="BW971" s="6"/>
      <c r="BX971" s="15"/>
      <c r="CI971" s="6"/>
      <c r="CJ971" s="16" t="str">
        <f t="shared" si="294"/>
        <v/>
      </c>
      <c r="CK971" s="16" t="str">
        <f t="shared" si="295"/>
        <v/>
      </c>
      <c r="CL971" s="16" t="str">
        <f t="shared" si="296"/>
        <v/>
      </c>
      <c r="CM971" s="16" t="str">
        <f t="shared" si="297"/>
        <v/>
      </c>
      <c r="CN971" s="16" t="str">
        <f t="shared" si="298"/>
        <v/>
      </c>
      <c r="CO971" s="18"/>
      <c r="CP971" s="15"/>
      <c r="DA971" s="6"/>
      <c r="DB971" s="15"/>
      <c r="DM971" s="6"/>
      <c r="DN971" s="15"/>
      <c r="DY971" s="6"/>
      <c r="DZ971" s="15"/>
      <c r="EK971" s="6"/>
      <c r="EL971" s="15"/>
      <c r="EW971" s="6"/>
      <c r="EX971" s="16" t="str">
        <f t="shared" si="289"/>
        <v/>
      </c>
      <c r="EY971" s="16" t="str">
        <f t="shared" si="290"/>
        <v/>
      </c>
      <c r="EZ971" s="16" t="str">
        <f t="shared" si="291"/>
        <v/>
      </c>
      <c r="FA971" s="16" t="str">
        <f t="shared" si="292"/>
        <v/>
      </c>
      <c r="FB971" s="160" t="str">
        <f t="shared" si="293"/>
        <v/>
      </c>
      <c r="FD971" s="20"/>
      <c r="FE971"/>
      <c r="FH971" s="284">
        <f t="shared" ca="1" si="299"/>
        <v>0</v>
      </c>
      <c r="FI971" s="208">
        <f t="shared" si="300"/>
        <v>0</v>
      </c>
      <c r="FK971">
        <f t="shared" si="301"/>
        <v>0</v>
      </c>
      <c r="FL971" s="201">
        <f t="shared" ca="1" si="302"/>
        <v>0</v>
      </c>
      <c r="FM971" s="201">
        <f t="shared" ca="1" si="303"/>
        <v>0</v>
      </c>
      <c r="FN971" s="200">
        <f>AB971*AB$2*IF($FC971="V",1,-1)*IF($Q971="Fixo",(CP971-INDEX('Curva Forward'!$C$5:$AN$13,MATCH(CONCATENATE(BD_COMERCIAL!$K971," ",BD_COMERCIAL!$L971),'Curva Forward'!$B$5:$B$13,0),MATCH(FN$4,'Curva Forward'!$C$4:$AN$4,0))),CP971)</f>
        <v>0</v>
      </c>
      <c r="FO971" s="200">
        <f>AC971*AC$2*IF($FC971="V",1,-1)*IF($Q971="Fixo",(CQ971-INDEX('Curva Forward'!$C$5:$AN$13,MATCH(CONCATENATE(BD_COMERCIAL!$K971," ",BD_COMERCIAL!$L971),'Curva Forward'!$B$5:$B$13,0),MATCH(FO$4,'Curva Forward'!$C$4:$AN$4,0))),CQ971)</f>
        <v>0</v>
      </c>
      <c r="FP971" s="200">
        <f>AD971*AD$2*IF($FC971="V",1,-1)*IF($Q971="Fixo",(CR971-INDEX('Curva Forward'!$C$5:$AN$13,MATCH(CONCATENATE(BD_COMERCIAL!$K971," ",BD_COMERCIAL!$L971),'Curva Forward'!$B$5:$B$13,0),MATCH(FP$4,'Curva Forward'!$C$4:$AN$4,0))),CR971)</f>
        <v>0</v>
      </c>
      <c r="FQ971" s="200">
        <f>AE971*AE$2*IF($FC971="V",1,-1)*IF($Q971="Fixo",(CS971-INDEX('Curva Forward'!$C$5:$AN$13,MATCH(CONCATENATE(BD_COMERCIAL!$K971," ",BD_COMERCIAL!$L971),'Curva Forward'!$B$5:$B$13,0),MATCH(FQ$4,'Curva Forward'!$C$4:$AN$4,0))),CS971)</f>
        <v>0</v>
      </c>
      <c r="FR971" s="200">
        <f>AF971*AF$2*IF($FC971="V",1,-1)*IF($Q971="Fixo",(CT971-INDEX('Curva Forward'!$C$5:$AN$13,MATCH(CONCATENATE(BD_COMERCIAL!$K971," ",BD_COMERCIAL!$L971),'Curva Forward'!$B$5:$B$13,0),MATCH(FR$4,'Curva Forward'!$C$4:$AN$4,0))),CT971)</f>
        <v>0</v>
      </c>
      <c r="FS971" s="200">
        <f>AG971*AG$2*IF($FC971="V",1,-1)*IF($Q971="Fixo",(CU971-INDEX('Curva Forward'!$C$5:$AN$13,MATCH(CONCATENATE(BD_COMERCIAL!$K971," ",BD_COMERCIAL!$L971),'Curva Forward'!$B$5:$B$13,0),MATCH(FS$4,'Curva Forward'!$C$4:$AN$4,0))),CU971)</f>
        <v>0</v>
      </c>
      <c r="FT971" s="200">
        <f>AH971*AH$2*IF($FC971="V",1,-1)*IF($Q971="Fixo",(CV971-INDEX('Curva Forward'!$C$5:$AN$13,MATCH(CONCATENATE(BD_COMERCIAL!$K971," ",BD_COMERCIAL!$L971),'Curva Forward'!$B$5:$B$13,0),MATCH(FT$4,'Curva Forward'!$C$4:$AN$4,0))),CV971)</f>
        <v>0</v>
      </c>
      <c r="FU971" s="200">
        <f>AI971*AI$2*IF($FC971="V",1,-1)*IF($Q971="Fixo",(CW971-INDEX('Curva Forward'!$C$5:$AN$13,MATCH(CONCATENATE(BD_COMERCIAL!$K971," ",BD_COMERCIAL!$L971),'Curva Forward'!$B$5:$B$13,0),MATCH(FU$4,'Curva Forward'!$C$4:$AN$4,0))),CW971)</f>
        <v>0</v>
      </c>
      <c r="FV971" s="200">
        <f>AJ971*AJ$2*IF($FC971="V",1,-1)*IF($Q971="Fixo",(CX971-INDEX('Curva Forward'!$C$5:$AN$13,MATCH(CONCATENATE(BD_COMERCIAL!$K971," ",BD_COMERCIAL!$L971),'Curva Forward'!$B$5:$B$13,0),MATCH(FV$4,'Curva Forward'!$C$4:$AN$4,0))),CX971)</f>
        <v>0</v>
      </c>
      <c r="FW971" s="200">
        <f>AK971*AK$2*IF($FC971="V",1,-1)*IF($Q971="Fixo",(CY971-INDEX('Curva Forward'!$C$5:$AN$13,MATCH(CONCATENATE(BD_COMERCIAL!$K971," ",BD_COMERCIAL!$L971),'Curva Forward'!$B$5:$B$13,0),MATCH(FW$4,'Curva Forward'!$C$4:$AN$4,0))),CY971)</f>
        <v>0</v>
      </c>
      <c r="FX971" s="200">
        <f>AL971*AL$2*IF($FC971="V",1,-1)*IF($Q971="Fixo",(CZ971-INDEX('Curva Forward'!$C$5:$AN$13,MATCH(CONCATENATE(BD_COMERCIAL!$K971," ",BD_COMERCIAL!$L971),'Curva Forward'!$B$5:$B$13,0),MATCH(FX$4,'Curva Forward'!$C$4:$AN$4,0))),CZ971)</f>
        <v>0</v>
      </c>
      <c r="FY971" s="200">
        <f>AM971*AM$2*IF($FC971="V",1,-1)*IF($Q971="Fixo",(DA971-INDEX('Curva Forward'!$C$5:$AN$13,MATCH(CONCATENATE(BD_COMERCIAL!$K971," ",BD_COMERCIAL!$L971),'Curva Forward'!$B$5:$B$13,0),MATCH(FY$4,'Curva Forward'!$C$4:$AN$4,0))),DA971)</f>
        <v>0</v>
      </c>
      <c r="FZ971" s="200">
        <f>AN971*AN$2*IF($FC971="V",1,-1)*IF($Q971="Fixo",(DB971-INDEX('Curva Forward'!$C$5:$AN$13,MATCH(CONCATENATE(BD_COMERCIAL!$K971," ",BD_COMERCIAL!$L971),'Curva Forward'!$B$5:$B$13,0),MATCH(FZ$4,'Curva Forward'!$C$4:$AN$4,0))),DB971)</f>
        <v>0</v>
      </c>
      <c r="GA971" s="200">
        <f>AO971*AO$2*IF($FC971="V",1,-1)*IF($Q971="Fixo",(DC971-INDEX('Curva Forward'!$C$5:$AN$13,MATCH(CONCATENATE(BD_COMERCIAL!$K971," ",BD_COMERCIAL!$L971),'Curva Forward'!$B$5:$B$13,0),MATCH(GA$4,'Curva Forward'!$C$4:$AN$4,0))),DC971)</f>
        <v>0</v>
      </c>
      <c r="GB971" s="200">
        <f>AP971*AP$2*IF($FC971="V",1,-1)*IF($Q971="Fixo",(DD971-INDEX('Curva Forward'!$C$5:$AN$13,MATCH(CONCATENATE(BD_COMERCIAL!$K971," ",BD_COMERCIAL!$L971),'Curva Forward'!$B$5:$B$13,0),MATCH(GB$4,'Curva Forward'!$C$4:$AN$4,0))),DD971)</f>
        <v>0</v>
      </c>
      <c r="GC971" s="200">
        <f>AQ971*AQ$2*IF($FC971="V",1,-1)*IF($Q971="Fixo",(DE971-INDEX('Curva Forward'!$C$5:$AN$13,MATCH(CONCATENATE(BD_COMERCIAL!$K971," ",BD_COMERCIAL!$L971),'Curva Forward'!$B$5:$B$13,0),MATCH(GC$4,'Curva Forward'!$C$4:$AN$4,0))),DE971)</f>
        <v>0</v>
      </c>
      <c r="GD971" s="200">
        <f>AR971*AR$2*IF($FC971="V",1,-1)*IF($Q971="Fixo",(DF971-INDEX('Curva Forward'!$C$5:$AN$13,MATCH(CONCATENATE(BD_COMERCIAL!$K971," ",BD_COMERCIAL!$L971),'Curva Forward'!$B$5:$B$13,0),MATCH(GD$4,'Curva Forward'!$C$4:$AN$4,0))),DF971)</f>
        <v>0</v>
      </c>
      <c r="GE971" s="200">
        <f>AS971*AS$2*IF($FC971="V",1,-1)*IF($Q971="Fixo",(DG971-INDEX('Curva Forward'!$C$5:$AN$13,MATCH(CONCATENATE(BD_COMERCIAL!$K971," ",BD_COMERCIAL!$L971),'Curva Forward'!$B$5:$B$13,0),MATCH(GE$4,'Curva Forward'!$C$4:$AN$4,0))),DG971)</f>
        <v>0</v>
      </c>
      <c r="GF971" s="200">
        <f>AT971*AT$2*IF($FC971="V",1,-1)*IF($Q971="Fixo",(DH971-INDEX('Curva Forward'!$C$5:$AN$13,MATCH(CONCATENATE(BD_COMERCIAL!$K971," ",BD_COMERCIAL!$L971),'Curva Forward'!$B$5:$B$13,0),MATCH(GF$4,'Curva Forward'!$C$4:$AN$4,0))),DH971)</f>
        <v>0</v>
      </c>
      <c r="GG971" s="200">
        <f>AU971*AU$2*IF($FC971="V",1,-1)*IF($Q971="Fixo",(DI971-INDEX('Curva Forward'!$C$5:$AN$13,MATCH(CONCATENATE(BD_COMERCIAL!$K971," ",BD_COMERCIAL!$L971),'Curva Forward'!$B$5:$B$13,0),MATCH(GG$4,'Curva Forward'!$C$4:$AN$4,0))),DI971)</f>
        <v>0</v>
      </c>
      <c r="GH971" s="200">
        <f>AV971*AV$2*IF($FC971="V",1,-1)*IF($Q971="Fixo",(DJ971-INDEX('Curva Forward'!$C$5:$AN$13,MATCH(CONCATENATE(BD_COMERCIAL!$K971," ",BD_COMERCIAL!$L971),'Curva Forward'!$B$5:$B$13,0),MATCH(GH$4,'Curva Forward'!$C$4:$AN$4,0))),DJ971)</f>
        <v>0</v>
      </c>
      <c r="GI971" s="200">
        <f>AW971*AW$2*IF($FC971="V",1,-1)*IF($Q971="Fixo",(DK971-INDEX('Curva Forward'!$C$5:$AN$13,MATCH(CONCATENATE(BD_COMERCIAL!$K971," ",BD_COMERCIAL!$L971),'Curva Forward'!$B$5:$B$13,0),MATCH(GI$4,'Curva Forward'!$C$4:$AN$4,0))),DK971)</f>
        <v>0</v>
      </c>
      <c r="GJ971" s="200">
        <f>AX971*AX$2*IF($FC971="V",1,-1)*IF($Q971="Fixo",(DL971-INDEX('Curva Forward'!$C$5:$AN$13,MATCH(CONCATENATE(BD_COMERCIAL!$K971," ",BD_COMERCIAL!$L971),'Curva Forward'!$B$5:$B$13,0),MATCH(GJ$4,'Curva Forward'!$C$4:$AN$4,0))),DL971)</f>
        <v>0</v>
      </c>
      <c r="GK971" s="200">
        <f>AY971*AY$2*IF($FC971="V",1,-1)*IF($Q971="Fixo",(DM971-INDEX('Curva Forward'!$C$5:$AN$13,MATCH(CONCATENATE(BD_COMERCIAL!$K971," ",BD_COMERCIAL!$L971),'Curva Forward'!$B$5:$B$13,0),MATCH(GK$4,'Curva Forward'!$C$4:$AN$4,0))),DM971)</f>
        <v>0</v>
      </c>
      <c r="GL971" s="200">
        <f>IF(EZ971="",0,CL971*CL$2*IF($FC971="V",1,-1)*IF($Q971="Fixo",(EZ971-INDEX('Curva Forward'!$C$5:$AN$13,MATCH(CONCATENATE(BD_COMERCIAL!$K971," ",BD_COMERCIAL!$L971),'Curva Forward'!$B$5:$B$13,0),MATCH(GL$4,'Curva Forward'!$C$4:$AN$4,0))),EZ971))</f>
        <v>0</v>
      </c>
      <c r="GM971" s="200">
        <f>IF(FA971="",0,CM971*CM$2*IF($FC971="V",1,-1)*IF($Q971="Fixo",(FA971-INDEX('Curva Forward'!$C$5:$AN$13,MATCH(CONCATENATE(BD_COMERCIAL!$K971," ",BD_COMERCIAL!$L971),'Curva Forward'!$B$5:$B$13,0),MATCH(GM$4,'Curva Forward'!$C$4:$AN$4,0))),FA971))</f>
        <v>0</v>
      </c>
      <c r="GN971" s="200">
        <f>IF(FB971="",0,CN971*CN$2*IF($FC971="V",1,-1)*IF($Q971="Fixo",(FB971-INDEX('Curva Forward'!$C$5:$AN$13,MATCH(CONCATENATE(BD_COMERCIAL!$K971," ",BD_COMERCIAL!$L971),'Curva Forward'!$B$5:$B$13,0),MATCH(GN$4,'Curva Forward'!$C$4:$AN$4,0))),FB971))</f>
        <v>0</v>
      </c>
      <c r="GO971" s="201">
        <f t="shared" ca="1" si="304"/>
        <v>0</v>
      </c>
      <c r="GP971" s="201">
        <f t="shared" ca="1" si="305"/>
        <v>0</v>
      </c>
    </row>
    <row r="972" spans="1:198" ht="15" customHeight="1" x14ac:dyDescent="0.25">
      <c r="A972" s="6"/>
      <c r="B972" s="7"/>
      <c r="C972" s="8"/>
      <c r="D972" s="9"/>
      <c r="E972" s="9"/>
      <c r="F972" s="113"/>
      <c r="G972" s="10"/>
      <c r="H972" s="113"/>
      <c r="I972" s="9"/>
      <c r="J972" s="166"/>
      <c r="K972" s="10"/>
      <c r="L972" s="84"/>
      <c r="M972" s="11"/>
      <c r="N972" s="12"/>
      <c r="O972" s="10"/>
      <c r="P972" s="84"/>
      <c r="Q972" s="84"/>
      <c r="R972" s="10"/>
      <c r="S972" s="14"/>
      <c r="T972" s="11"/>
      <c r="U972" s="12"/>
      <c r="V972" s="257" t="str">
        <f ca="1">IF(U972="","",
IF(U972="NA","",
IFERROR(VLOOKUP(EOMONTH(M972,-2)+1,IPCA!$A:$B,2,0),
VLOOKUP(EOMONTH(TODAY(),-2)+1,IPCA!$A:$B,2,0))/
VLOOKUP(EOMONTH(U972,-2)+1,IPCA!$A:$B,2,0)*
P972))</f>
        <v/>
      </c>
      <c r="W972" s="84"/>
      <c r="X972" s="13"/>
      <c r="Y972" s="166"/>
      <c r="AA972" s="108"/>
      <c r="AB972" s="15"/>
      <c r="AM972" s="6"/>
      <c r="AN972" s="15"/>
      <c r="AY972" s="6"/>
      <c r="AZ972" s="15"/>
      <c r="BK972" s="6"/>
      <c r="BL972" s="15"/>
      <c r="BW972" s="6"/>
      <c r="BX972" s="15"/>
      <c r="CI972" s="6"/>
      <c r="CJ972" s="16" t="str">
        <f t="shared" si="294"/>
        <v/>
      </c>
      <c r="CK972" s="16" t="str">
        <f t="shared" si="295"/>
        <v/>
      </c>
      <c r="CL972" s="16" t="str">
        <f t="shared" si="296"/>
        <v/>
      </c>
      <c r="CM972" s="16" t="str">
        <f t="shared" si="297"/>
        <v/>
      </c>
      <c r="CN972" s="16" t="str">
        <f t="shared" si="298"/>
        <v/>
      </c>
      <c r="CO972" s="18"/>
      <c r="CP972" s="15"/>
      <c r="DA972" s="6"/>
      <c r="DB972" s="15"/>
      <c r="DM972" s="6"/>
      <c r="DN972" s="15"/>
      <c r="DY972" s="6"/>
      <c r="DZ972" s="15"/>
      <c r="EK972" s="6"/>
      <c r="EL972" s="15"/>
      <c r="EW972" s="6"/>
      <c r="EX972" s="16" t="str">
        <f t="shared" si="289"/>
        <v/>
      </c>
      <c r="EY972" s="16" t="str">
        <f t="shared" si="290"/>
        <v/>
      </c>
      <c r="EZ972" s="16" t="str">
        <f t="shared" si="291"/>
        <v/>
      </c>
      <c r="FA972" s="16" t="str">
        <f t="shared" si="292"/>
        <v/>
      </c>
      <c r="FB972" s="160" t="str">
        <f t="shared" si="293"/>
        <v/>
      </c>
      <c r="FD972" s="20"/>
      <c r="FE972"/>
      <c r="FH972" s="284">
        <f t="shared" ca="1" si="299"/>
        <v>0</v>
      </c>
      <c r="FI972" s="208">
        <f t="shared" si="300"/>
        <v>0</v>
      </c>
      <c r="FK972">
        <f t="shared" si="301"/>
        <v>0</v>
      </c>
      <c r="FL972" s="201">
        <f t="shared" ca="1" si="302"/>
        <v>0</v>
      </c>
      <c r="FM972" s="201">
        <f t="shared" ca="1" si="303"/>
        <v>0</v>
      </c>
      <c r="FN972" s="200">
        <f>AB972*AB$2*IF($FC972="V",1,-1)*IF($Q972="Fixo",(CP972-INDEX('Curva Forward'!$C$5:$AN$13,MATCH(CONCATENATE(BD_COMERCIAL!$K972," ",BD_COMERCIAL!$L972),'Curva Forward'!$B$5:$B$13,0),MATCH(FN$4,'Curva Forward'!$C$4:$AN$4,0))),CP972)</f>
        <v>0</v>
      </c>
      <c r="FO972" s="200">
        <f>AC972*AC$2*IF($FC972="V",1,-1)*IF($Q972="Fixo",(CQ972-INDEX('Curva Forward'!$C$5:$AN$13,MATCH(CONCATENATE(BD_COMERCIAL!$K972," ",BD_COMERCIAL!$L972),'Curva Forward'!$B$5:$B$13,0),MATCH(FO$4,'Curva Forward'!$C$4:$AN$4,0))),CQ972)</f>
        <v>0</v>
      </c>
      <c r="FP972" s="200">
        <f>AD972*AD$2*IF($FC972="V",1,-1)*IF($Q972="Fixo",(CR972-INDEX('Curva Forward'!$C$5:$AN$13,MATCH(CONCATENATE(BD_COMERCIAL!$K972," ",BD_COMERCIAL!$L972),'Curva Forward'!$B$5:$B$13,0),MATCH(FP$4,'Curva Forward'!$C$4:$AN$4,0))),CR972)</f>
        <v>0</v>
      </c>
      <c r="FQ972" s="200">
        <f>AE972*AE$2*IF($FC972="V",1,-1)*IF($Q972="Fixo",(CS972-INDEX('Curva Forward'!$C$5:$AN$13,MATCH(CONCATENATE(BD_COMERCIAL!$K972," ",BD_COMERCIAL!$L972),'Curva Forward'!$B$5:$B$13,0),MATCH(FQ$4,'Curva Forward'!$C$4:$AN$4,0))),CS972)</f>
        <v>0</v>
      </c>
      <c r="FR972" s="200">
        <f>AF972*AF$2*IF($FC972="V",1,-1)*IF($Q972="Fixo",(CT972-INDEX('Curva Forward'!$C$5:$AN$13,MATCH(CONCATENATE(BD_COMERCIAL!$K972," ",BD_COMERCIAL!$L972),'Curva Forward'!$B$5:$B$13,0),MATCH(FR$4,'Curva Forward'!$C$4:$AN$4,0))),CT972)</f>
        <v>0</v>
      </c>
      <c r="FS972" s="200">
        <f>AG972*AG$2*IF($FC972="V",1,-1)*IF($Q972="Fixo",(CU972-INDEX('Curva Forward'!$C$5:$AN$13,MATCH(CONCATENATE(BD_COMERCIAL!$K972," ",BD_COMERCIAL!$L972),'Curva Forward'!$B$5:$B$13,0),MATCH(FS$4,'Curva Forward'!$C$4:$AN$4,0))),CU972)</f>
        <v>0</v>
      </c>
      <c r="FT972" s="200">
        <f>AH972*AH$2*IF($FC972="V",1,-1)*IF($Q972="Fixo",(CV972-INDEX('Curva Forward'!$C$5:$AN$13,MATCH(CONCATENATE(BD_COMERCIAL!$K972," ",BD_COMERCIAL!$L972),'Curva Forward'!$B$5:$B$13,0),MATCH(FT$4,'Curva Forward'!$C$4:$AN$4,0))),CV972)</f>
        <v>0</v>
      </c>
      <c r="FU972" s="200">
        <f>AI972*AI$2*IF($FC972="V",1,-1)*IF($Q972="Fixo",(CW972-INDEX('Curva Forward'!$C$5:$AN$13,MATCH(CONCATENATE(BD_COMERCIAL!$K972," ",BD_COMERCIAL!$L972),'Curva Forward'!$B$5:$B$13,0),MATCH(FU$4,'Curva Forward'!$C$4:$AN$4,0))),CW972)</f>
        <v>0</v>
      </c>
      <c r="FV972" s="200">
        <f>AJ972*AJ$2*IF($FC972="V",1,-1)*IF($Q972="Fixo",(CX972-INDEX('Curva Forward'!$C$5:$AN$13,MATCH(CONCATENATE(BD_COMERCIAL!$K972," ",BD_COMERCIAL!$L972),'Curva Forward'!$B$5:$B$13,0),MATCH(FV$4,'Curva Forward'!$C$4:$AN$4,0))),CX972)</f>
        <v>0</v>
      </c>
      <c r="FW972" s="200">
        <f>AK972*AK$2*IF($FC972="V",1,-1)*IF($Q972="Fixo",(CY972-INDEX('Curva Forward'!$C$5:$AN$13,MATCH(CONCATENATE(BD_COMERCIAL!$K972," ",BD_COMERCIAL!$L972),'Curva Forward'!$B$5:$B$13,0),MATCH(FW$4,'Curva Forward'!$C$4:$AN$4,0))),CY972)</f>
        <v>0</v>
      </c>
      <c r="FX972" s="200">
        <f>AL972*AL$2*IF($FC972="V",1,-1)*IF($Q972="Fixo",(CZ972-INDEX('Curva Forward'!$C$5:$AN$13,MATCH(CONCATENATE(BD_COMERCIAL!$K972," ",BD_COMERCIAL!$L972),'Curva Forward'!$B$5:$B$13,0),MATCH(FX$4,'Curva Forward'!$C$4:$AN$4,0))),CZ972)</f>
        <v>0</v>
      </c>
      <c r="FY972" s="200">
        <f>AM972*AM$2*IF($FC972="V",1,-1)*IF($Q972="Fixo",(DA972-INDEX('Curva Forward'!$C$5:$AN$13,MATCH(CONCATENATE(BD_COMERCIAL!$K972," ",BD_COMERCIAL!$L972),'Curva Forward'!$B$5:$B$13,0),MATCH(FY$4,'Curva Forward'!$C$4:$AN$4,0))),DA972)</f>
        <v>0</v>
      </c>
      <c r="FZ972" s="200">
        <f>AN972*AN$2*IF($FC972="V",1,-1)*IF($Q972="Fixo",(DB972-INDEX('Curva Forward'!$C$5:$AN$13,MATCH(CONCATENATE(BD_COMERCIAL!$K972," ",BD_COMERCIAL!$L972),'Curva Forward'!$B$5:$B$13,0),MATCH(FZ$4,'Curva Forward'!$C$4:$AN$4,0))),DB972)</f>
        <v>0</v>
      </c>
      <c r="GA972" s="200">
        <f>AO972*AO$2*IF($FC972="V",1,-1)*IF($Q972="Fixo",(DC972-INDEX('Curva Forward'!$C$5:$AN$13,MATCH(CONCATENATE(BD_COMERCIAL!$K972," ",BD_COMERCIAL!$L972),'Curva Forward'!$B$5:$B$13,0),MATCH(GA$4,'Curva Forward'!$C$4:$AN$4,0))),DC972)</f>
        <v>0</v>
      </c>
      <c r="GB972" s="200">
        <f>AP972*AP$2*IF($FC972="V",1,-1)*IF($Q972="Fixo",(DD972-INDEX('Curva Forward'!$C$5:$AN$13,MATCH(CONCATENATE(BD_COMERCIAL!$K972," ",BD_COMERCIAL!$L972),'Curva Forward'!$B$5:$B$13,0),MATCH(GB$4,'Curva Forward'!$C$4:$AN$4,0))),DD972)</f>
        <v>0</v>
      </c>
      <c r="GC972" s="200">
        <f>AQ972*AQ$2*IF($FC972="V",1,-1)*IF($Q972="Fixo",(DE972-INDEX('Curva Forward'!$C$5:$AN$13,MATCH(CONCATENATE(BD_COMERCIAL!$K972," ",BD_COMERCIAL!$L972),'Curva Forward'!$B$5:$B$13,0),MATCH(GC$4,'Curva Forward'!$C$4:$AN$4,0))),DE972)</f>
        <v>0</v>
      </c>
      <c r="GD972" s="200">
        <f>AR972*AR$2*IF($FC972="V",1,-1)*IF($Q972="Fixo",(DF972-INDEX('Curva Forward'!$C$5:$AN$13,MATCH(CONCATENATE(BD_COMERCIAL!$K972," ",BD_COMERCIAL!$L972),'Curva Forward'!$B$5:$B$13,0),MATCH(GD$4,'Curva Forward'!$C$4:$AN$4,0))),DF972)</f>
        <v>0</v>
      </c>
      <c r="GE972" s="200">
        <f>AS972*AS$2*IF($FC972="V",1,-1)*IF($Q972="Fixo",(DG972-INDEX('Curva Forward'!$C$5:$AN$13,MATCH(CONCATENATE(BD_COMERCIAL!$K972," ",BD_COMERCIAL!$L972),'Curva Forward'!$B$5:$B$13,0),MATCH(GE$4,'Curva Forward'!$C$4:$AN$4,0))),DG972)</f>
        <v>0</v>
      </c>
      <c r="GF972" s="200">
        <f>AT972*AT$2*IF($FC972="V",1,-1)*IF($Q972="Fixo",(DH972-INDEX('Curva Forward'!$C$5:$AN$13,MATCH(CONCATENATE(BD_COMERCIAL!$K972," ",BD_COMERCIAL!$L972),'Curva Forward'!$B$5:$B$13,0),MATCH(GF$4,'Curva Forward'!$C$4:$AN$4,0))),DH972)</f>
        <v>0</v>
      </c>
      <c r="GG972" s="200">
        <f>AU972*AU$2*IF($FC972="V",1,-1)*IF($Q972="Fixo",(DI972-INDEX('Curva Forward'!$C$5:$AN$13,MATCH(CONCATENATE(BD_COMERCIAL!$K972," ",BD_COMERCIAL!$L972),'Curva Forward'!$B$5:$B$13,0),MATCH(GG$4,'Curva Forward'!$C$4:$AN$4,0))),DI972)</f>
        <v>0</v>
      </c>
      <c r="GH972" s="200">
        <f>AV972*AV$2*IF($FC972="V",1,-1)*IF($Q972="Fixo",(DJ972-INDEX('Curva Forward'!$C$5:$AN$13,MATCH(CONCATENATE(BD_COMERCIAL!$K972," ",BD_COMERCIAL!$L972),'Curva Forward'!$B$5:$B$13,0),MATCH(GH$4,'Curva Forward'!$C$4:$AN$4,0))),DJ972)</f>
        <v>0</v>
      </c>
      <c r="GI972" s="200">
        <f>AW972*AW$2*IF($FC972="V",1,-1)*IF($Q972="Fixo",(DK972-INDEX('Curva Forward'!$C$5:$AN$13,MATCH(CONCATENATE(BD_COMERCIAL!$K972," ",BD_COMERCIAL!$L972),'Curva Forward'!$B$5:$B$13,0),MATCH(GI$4,'Curva Forward'!$C$4:$AN$4,0))),DK972)</f>
        <v>0</v>
      </c>
      <c r="GJ972" s="200">
        <f>AX972*AX$2*IF($FC972="V",1,-1)*IF($Q972="Fixo",(DL972-INDEX('Curva Forward'!$C$5:$AN$13,MATCH(CONCATENATE(BD_COMERCIAL!$K972," ",BD_COMERCIAL!$L972),'Curva Forward'!$B$5:$B$13,0),MATCH(GJ$4,'Curva Forward'!$C$4:$AN$4,0))),DL972)</f>
        <v>0</v>
      </c>
      <c r="GK972" s="200">
        <f>AY972*AY$2*IF($FC972="V",1,-1)*IF($Q972="Fixo",(DM972-INDEX('Curva Forward'!$C$5:$AN$13,MATCH(CONCATENATE(BD_COMERCIAL!$K972," ",BD_COMERCIAL!$L972),'Curva Forward'!$B$5:$B$13,0),MATCH(GK$4,'Curva Forward'!$C$4:$AN$4,0))),DM972)</f>
        <v>0</v>
      </c>
      <c r="GL972" s="200">
        <f>IF(EZ972="",0,CL972*CL$2*IF($FC972="V",1,-1)*IF($Q972="Fixo",(EZ972-INDEX('Curva Forward'!$C$5:$AN$13,MATCH(CONCATENATE(BD_COMERCIAL!$K972," ",BD_COMERCIAL!$L972),'Curva Forward'!$B$5:$B$13,0),MATCH(GL$4,'Curva Forward'!$C$4:$AN$4,0))),EZ972))</f>
        <v>0</v>
      </c>
      <c r="GM972" s="200">
        <f>IF(FA972="",0,CM972*CM$2*IF($FC972="V",1,-1)*IF($Q972="Fixo",(FA972-INDEX('Curva Forward'!$C$5:$AN$13,MATCH(CONCATENATE(BD_COMERCIAL!$K972," ",BD_COMERCIAL!$L972),'Curva Forward'!$B$5:$B$13,0),MATCH(GM$4,'Curva Forward'!$C$4:$AN$4,0))),FA972))</f>
        <v>0</v>
      </c>
      <c r="GN972" s="200">
        <f>IF(FB972="",0,CN972*CN$2*IF($FC972="V",1,-1)*IF($Q972="Fixo",(FB972-INDEX('Curva Forward'!$C$5:$AN$13,MATCH(CONCATENATE(BD_COMERCIAL!$K972," ",BD_COMERCIAL!$L972),'Curva Forward'!$B$5:$B$13,0),MATCH(GN$4,'Curva Forward'!$C$4:$AN$4,0))),FB972))</f>
        <v>0</v>
      </c>
      <c r="GO972" s="201">
        <f t="shared" ca="1" si="304"/>
        <v>0</v>
      </c>
      <c r="GP972" s="201">
        <f t="shared" ca="1" si="305"/>
        <v>0</v>
      </c>
    </row>
    <row r="973" spans="1:198" ht="15" customHeight="1" x14ac:dyDescent="0.25">
      <c r="A973" s="6"/>
      <c r="B973" s="7"/>
      <c r="C973" s="8"/>
      <c r="D973" s="9"/>
      <c r="E973" s="9"/>
      <c r="F973" s="113"/>
      <c r="G973" s="10"/>
      <c r="H973" s="113"/>
      <c r="I973" s="9"/>
      <c r="J973" s="166"/>
      <c r="K973" s="10"/>
      <c r="L973" s="84"/>
      <c r="M973" s="11"/>
      <c r="N973" s="12"/>
      <c r="O973" s="10"/>
      <c r="P973" s="84"/>
      <c r="Q973" s="84"/>
      <c r="R973" s="10"/>
      <c r="S973" s="14"/>
      <c r="T973" s="11"/>
      <c r="U973" s="12"/>
      <c r="V973" s="257" t="str">
        <f ca="1">IF(U973="","",
IF(U973="NA","",
IFERROR(VLOOKUP(EOMONTH(M973,-2)+1,IPCA!$A:$B,2,0),
VLOOKUP(EOMONTH(TODAY(),-2)+1,IPCA!$A:$B,2,0))/
VLOOKUP(EOMONTH(U973,-2)+1,IPCA!$A:$B,2,0)*
P973))</f>
        <v/>
      </c>
      <c r="W973" s="84"/>
      <c r="X973" s="13"/>
      <c r="Y973" s="166"/>
      <c r="AA973" s="108"/>
      <c r="AB973" s="15"/>
      <c r="AM973" s="6"/>
      <c r="AN973" s="15"/>
      <c r="AY973" s="6"/>
      <c r="AZ973" s="15"/>
      <c r="BK973" s="6"/>
      <c r="BL973" s="15"/>
      <c r="BW973" s="6"/>
      <c r="BX973" s="15"/>
      <c r="CI973" s="6"/>
      <c r="CJ973" s="16" t="str">
        <f t="shared" si="294"/>
        <v/>
      </c>
      <c r="CK973" s="16" t="str">
        <f t="shared" si="295"/>
        <v/>
      </c>
      <c r="CL973" s="16" t="str">
        <f t="shared" si="296"/>
        <v/>
      </c>
      <c r="CM973" s="16" t="str">
        <f t="shared" si="297"/>
        <v/>
      </c>
      <c r="CN973" s="16" t="str">
        <f t="shared" si="298"/>
        <v/>
      </c>
      <c r="CO973" s="18"/>
      <c r="CP973" s="15"/>
      <c r="DA973" s="6"/>
      <c r="DB973" s="15"/>
      <c r="DM973" s="6"/>
      <c r="DN973" s="15"/>
      <c r="DY973" s="6"/>
      <c r="DZ973" s="15"/>
      <c r="EK973" s="6"/>
      <c r="EL973" s="15"/>
      <c r="EW973" s="6"/>
      <c r="EX973" s="16" t="str">
        <f t="shared" si="289"/>
        <v/>
      </c>
      <c r="EY973" s="16" t="str">
        <f t="shared" si="290"/>
        <v/>
      </c>
      <c r="EZ973" s="16" t="str">
        <f t="shared" si="291"/>
        <v/>
      </c>
      <c r="FA973" s="16" t="str">
        <f t="shared" si="292"/>
        <v/>
      </c>
      <c r="FB973" s="160" t="str">
        <f t="shared" si="293"/>
        <v/>
      </c>
      <c r="FD973" s="20"/>
      <c r="FE973"/>
      <c r="FH973" s="284">
        <f t="shared" ca="1" si="299"/>
        <v>0</v>
      </c>
      <c r="FI973" s="208">
        <f t="shared" si="300"/>
        <v>0</v>
      </c>
      <c r="FK973">
        <f t="shared" si="301"/>
        <v>0</v>
      </c>
      <c r="FL973" s="201">
        <f t="shared" ca="1" si="302"/>
        <v>0</v>
      </c>
      <c r="FM973" s="201">
        <f t="shared" ca="1" si="303"/>
        <v>0</v>
      </c>
      <c r="FN973" s="200">
        <f>AB973*AB$2*IF($FC973="V",1,-1)*IF($Q973="Fixo",(CP973-INDEX('Curva Forward'!$C$5:$AN$13,MATCH(CONCATENATE(BD_COMERCIAL!$K973," ",BD_COMERCIAL!$L973),'Curva Forward'!$B$5:$B$13,0),MATCH(FN$4,'Curva Forward'!$C$4:$AN$4,0))),CP973)</f>
        <v>0</v>
      </c>
      <c r="FO973" s="200">
        <f>AC973*AC$2*IF($FC973="V",1,-1)*IF($Q973="Fixo",(CQ973-INDEX('Curva Forward'!$C$5:$AN$13,MATCH(CONCATENATE(BD_COMERCIAL!$K973," ",BD_COMERCIAL!$L973),'Curva Forward'!$B$5:$B$13,0),MATCH(FO$4,'Curva Forward'!$C$4:$AN$4,0))),CQ973)</f>
        <v>0</v>
      </c>
      <c r="FP973" s="200">
        <f>AD973*AD$2*IF($FC973="V",1,-1)*IF($Q973="Fixo",(CR973-INDEX('Curva Forward'!$C$5:$AN$13,MATCH(CONCATENATE(BD_COMERCIAL!$K973," ",BD_COMERCIAL!$L973),'Curva Forward'!$B$5:$B$13,0),MATCH(FP$4,'Curva Forward'!$C$4:$AN$4,0))),CR973)</f>
        <v>0</v>
      </c>
      <c r="FQ973" s="200">
        <f>AE973*AE$2*IF($FC973="V",1,-1)*IF($Q973="Fixo",(CS973-INDEX('Curva Forward'!$C$5:$AN$13,MATCH(CONCATENATE(BD_COMERCIAL!$K973," ",BD_COMERCIAL!$L973),'Curva Forward'!$B$5:$B$13,0),MATCH(FQ$4,'Curva Forward'!$C$4:$AN$4,0))),CS973)</f>
        <v>0</v>
      </c>
      <c r="FR973" s="200">
        <f>AF973*AF$2*IF($FC973="V",1,-1)*IF($Q973="Fixo",(CT973-INDEX('Curva Forward'!$C$5:$AN$13,MATCH(CONCATENATE(BD_COMERCIAL!$K973," ",BD_COMERCIAL!$L973),'Curva Forward'!$B$5:$B$13,0),MATCH(FR$4,'Curva Forward'!$C$4:$AN$4,0))),CT973)</f>
        <v>0</v>
      </c>
      <c r="FS973" s="200">
        <f>AG973*AG$2*IF($FC973="V",1,-1)*IF($Q973="Fixo",(CU973-INDEX('Curva Forward'!$C$5:$AN$13,MATCH(CONCATENATE(BD_COMERCIAL!$K973," ",BD_COMERCIAL!$L973),'Curva Forward'!$B$5:$B$13,0),MATCH(FS$4,'Curva Forward'!$C$4:$AN$4,0))),CU973)</f>
        <v>0</v>
      </c>
      <c r="FT973" s="200">
        <f>AH973*AH$2*IF($FC973="V",1,-1)*IF($Q973="Fixo",(CV973-INDEX('Curva Forward'!$C$5:$AN$13,MATCH(CONCATENATE(BD_COMERCIAL!$K973," ",BD_COMERCIAL!$L973),'Curva Forward'!$B$5:$B$13,0),MATCH(FT$4,'Curva Forward'!$C$4:$AN$4,0))),CV973)</f>
        <v>0</v>
      </c>
      <c r="FU973" s="200">
        <f>AI973*AI$2*IF($FC973="V",1,-1)*IF($Q973="Fixo",(CW973-INDEX('Curva Forward'!$C$5:$AN$13,MATCH(CONCATENATE(BD_COMERCIAL!$K973," ",BD_COMERCIAL!$L973),'Curva Forward'!$B$5:$B$13,0),MATCH(FU$4,'Curva Forward'!$C$4:$AN$4,0))),CW973)</f>
        <v>0</v>
      </c>
      <c r="FV973" s="200">
        <f>AJ973*AJ$2*IF($FC973="V",1,-1)*IF($Q973="Fixo",(CX973-INDEX('Curva Forward'!$C$5:$AN$13,MATCH(CONCATENATE(BD_COMERCIAL!$K973," ",BD_COMERCIAL!$L973),'Curva Forward'!$B$5:$B$13,0),MATCH(FV$4,'Curva Forward'!$C$4:$AN$4,0))),CX973)</f>
        <v>0</v>
      </c>
      <c r="FW973" s="200">
        <f>AK973*AK$2*IF($FC973="V",1,-1)*IF($Q973="Fixo",(CY973-INDEX('Curva Forward'!$C$5:$AN$13,MATCH(CONCATENATE(BD_COMERCIAL!$K973," ",BD_COMERCIAL!$L973),'Curva Forward'!$B$5:$B$13,0),MATCH(FW$4,'Curva Forward'!$C$4:$AN$4,0))),CY973)</f>
        <v>0</v>
      </c>
      <c r="FX973" s="200">
        <f>AL973*AL$2*IF($FC973="V",1,-1)*IF($Q973="Fixo",(CZ973-INDEX('Curva Forward'!$C$5:$AN$13,MATCH(CONCATENATE(BD_COMERCIAL!$K973," ",BD_COMERCIAL!$L973),'Curva Forward'!$B$5:$B$13,0),MATCH(FX$4,'Curva Forward'!$C$4:$AN$4,0))),CZ973)</f>
        <v>0</v>
      </c>
      <c r="FY973" s="200">
        <f>AM973*AM$2*IF($FC973="V",1,-1)*IF($Q973="Fixo",(DA973-INDEX('Curva Forward'!$C$5:$AN$13,MATCH(CONCATENATE(BD_COMERCIAL!$K973," ",BD_COMERCIAL!$L973),'Curva Forward'!$B$5:$B$13,0),MATCH(FY$4,'Curva Forward'!$C$4:$AN$4,0))),DA973)</f>
        <v>0</v>
      </c>
      <c r="FZ973" s="200">
        <f>AN973*AN$2*IF($FC973="V",1,-1)*IF($Q973="Fixo",(DB973-INDEX('Curva Forward'!$C$5:$AN$13,MATCH(CONCATENATE(BD_COMERCIAL!$K973," ",BD_COMERCIAL!$L973),'Curva Forward'!$B$5:$B$13,0),MATCH(FZ$4,'Curva Forward'!$C$4:$AN$4,0))),DB973)</f>
        <v>0</v>
      </c>
      <c r="GA973" s="200">
        <f>AO973*AO$2*IF($FC973="V",1,-1)*IF($Q973="Fixo",(DC973-INDEX('Curva Forward'!$C$5:$AN$13,MATCH(CONCATENATE(BD_COMERCIAL!$K973," ",BD_COMERCIAL!$L973),'Curva Forward'!$B$5:$B$13,0),MATCH(GA$4,'Curva Forward'!$C$4:$AN$4,0))),DC973)</f>
        <v>0</v>
      </c>
      <c r="GB973" s="200">
        <f>AP973*AP$2*IF($FC973="V",1,-1)*IF($Q973="Fixo",(DD973-INDEX('Curva Forward'!$C$5:$AN$13,MATCH(CONCATENATE(BD_COMERCIAL!$K973," ",BD_COMERCIAL!$L973),'Curva Forward'!$B$5:$B$13,0),MATCH(GB$4,'Curva Forward'!$C$4:$AN$4,0))),DD973)</f>
        <v>0</v>
      </c>
      <c r="GC973" s="200">
        <f>AQ973*AQ$2*IF($FC973="V",1,-1)*IF($Q973="Fixo",(DE973-INDEX('Curva Forward'!$C$5:$AN$13,MATCH(CONCATENATE(BD_COMERCIAL!$K973," ",BD_COMERCIAL!$L973),'Curva Forward'!$B$5:$B$13,0),MATCH(GC$4,'Curva Forward'!$C$4:$AN$4,0))),DE973)</f>
        <v>0</v>
      </c>
      <c r="GD973" s="200">
        <f>AR973*AR$2*IF($FC973="V",1,-1)*IF($Q973="Fixo",(DF973-INDEX('Curva Forward'!$C$5:$AN$13,MATCH(CONCATENATE(BD_COMERCIAL!$K973," ",BD_COMERCIAL!$L973),'Curva Forward'!$B$5:$B$13,0),MATCH(GD$4,'Curva Forward'!$C$4:$AN$4,0))),DF973)</f>
        <v>0</v>
      </c>
      <c r="GE973" s="200">
        <f>AS973*AS$2*IF($FC973="V",1,-1)*IF($Q973="Fixo",(DG973-INDEX('Curva Forward'!$C$5:$AN$13,MATCH(CONCATENATE(BD_COMERCIAL!$K973," ",BD_COMERCIAL!$L973),'Curva Forward'!$B$5:$B$13,0),MATCH(GE$4,'Curva Forward'!$C$4:$AN$4,0))),DG973)</f>
        <v>0</v>
      </c>
      <c r="GF973" s="200">
        <f>AT973*AT$2*IF($FC973="V",1,-1)*IF($Q973="Fixo",(DH973-INDEX('Curva Forward'!$C$5:$AN$13,MATCH(CONCATENATE(BD_COMERCIAL!$K973," ",BD_COMERCIAL!$L973),'Curva Forward'!$B$5:$B$13,0),MATCH(GF$4,'Curva Forward'!$C$4:$AN$4,0))),DH973)</f>
        <v>0</v>
      </c>
      <c r="GG973" s="200">
        <f>AU973*AU$2*IF($FC973="V",1,-1)*IF($Q973="Fixo",(DI973-INDEX('Curva Forward'!$C$5:$AN$13,MATCH(CONCATENATE(BD_COMERCIAL!$K973," ",BD_COMERCIAL!$L973),'Curva Forward'!$B$5:$B$13,0),MATCH(GG$4,'Curva Forward'!$C$4:$AN$4,0))),DI973)</f>
        <v>0</v>
      </c>
      <c r="GH973" s="200">
        <f>AV973*AV$2*IF($FC973="V",1,-1)*IF($Q973="Fixo",(DJ973-INDEX('Curva Forward'!$C$5:$AN$13,MATCH(CONCATENATE(BD_COMERCIAL!$K973," ",BD_COMERCIAL!$L973),'Curva Forward'!$B$5:$B$13,0),MATCH(GH$4,'Curva Forward'!$C$4:$AN$4,0))),DJ973)</f>
        <v>0</v>
      </c>
      <c r="GI973" s="200">
        <f>AW973*AW$2*IF($FC973="V",1,-1)*IF($Q973="Fixo",(DK973-INDEX('Curva Forward'!$C$5:$AN$13,MATCH(CONCATENATE(BD_COMERCIAL!$K973," ",BD_COMERCIAL!$L973),'Curva Forward'!$B$5:$B$13,0),MATCH(GI$4,'Curva Forward'!$C$4:$AN$4,0))),DK973)</f>
        <v>0</v>
      </c>
      <c r="GJ973" s="200">
        <f>AX973*AX$2*IF($FC973="V",1,-1)*IF($Q973="Fixo",(DL973-INDEX('Curva Forward'!$C$5:$AN$13,MATCH(CONCATENATE(BD_COMERCIAL!$K973," ",BD_COMERCIAL!$L973),'Curva Forward'!$B$5:$B$13,0),MATCH(GJ$4,'Curva Forward'!$C$4:$AN$4,0))),DL973)</f>
        <v>0</v>
      </c>
      <c r="GK973" s="200">
        <f>AY973*AY$2*IF($FC973="V",1,-1)*IF($Q973="Fixo",(DM973-INDEX('Curva Forward'!$C$5:$AN$13,MATCH(CONCATENATE(BD_COMERCIAL!$K973," ",BD_COMERCIAL!$L973),'Curva Forward'!$B$5:$B$13,0),MATCH(GK$4,'Curva Forward'!$C$4:$AN$4,0))),DM973)</f>
        <v>0</v>
      </c>
      <c r="GL973" s="200">
        <f>IF(EZ973="",0,CL973*CL$2*IF($FC973="V",1,-1)*IF($Q973="Fixo",(EZ973-INDEX('Curva Forward'!$C$5:$AN$13,MATCH(CONCATENATE(BD_COMERCIAL!$K973," ",BD_COMERCIAL!$L973),'Curva Forward'!$B$5:$B$13,0),MATCH(GL$4,'Curva Forward'!$C$4:$AN$4,0))),EZ973))</f>
        <v>0</v>
      </c>
      <c r="GM973" s="200">
        <f>IF(FA973="",0,CM973*CM$2*IF($FC973="V",1,-1)*IF($Q973="Fixo",(FA973-INDEX('Curva Forward'!$C$5:$AN$13,MATCH(CONCATENATE(BD_COMERCIAL!$K973," ",BD_COMERCIAL!$L973),'Curva Forward'!$B$5:$B$13,0),MATCH(GM$4,'Curva Forward'!$C$4:$AN$4,0))),FA973))</f>
        <v>0</v>
      </c>
      <c r="GN973" s="200">
        <f>IF(FB973="",0,CN973*CN$2*IF($FC973="V",1,-1)*IF($Q973="Fixo",(FB973-INDEX('Curva Forward'!$C$5:$AN$13,MATCH(CONCATENATE(BD_COMERCIAL!$K973," ",BD_COMERCIAL!$L973),'Curva Forward'!$B$5:$B$13,0),MATCH(GN$4,'Curva Forward'!$C$4:$AN$4,0))),FB973))</f>
        <v>0</v>
      </c>
      <c r="GO973" s="201">
        <f t="shared" ca="1" si="304"/>
        <v>0</v>
      </c>
      <c r="GP973" s="201">
        <f t="shared" ca="1" si="305"/>
        <v>0</v>
      </c>
    </row>
    <row r="974" spans="1:198" ht="15" customHeight="1" x14ac:dyDescent="0.25">
      <c r="A974" s="6"/>
      <c r="B974" s="7"/>
      <c r="C974" s="8"/>
      <c r="D974" s="9"/>
      <c r="E974" s="9"/>
      <c r="F974" s="113"/>
      <c r="G974" s="10"/>
      <c r="H974" s="113"/>
      <c r="I974" s="9"/>
      <c r="J974" s="166"/>
      <c r="K974" s="10"/>
      <c r="L974" s="84"/>
      <c r="M974" s="11"/>
      <c r="N974" s="12"/>
      <c r="O974" s="10"/>
      <c r="P974" s="84"/>
      <c r="Q974" s="84"/>
      <c r="R974" s="10"/>
      <c r="S974" s="14"/>
      <c r="T974" s="11"/>
      <c r="U974" s="12"/>
      <c r="V974" s="257" t="str">
        <f ca="1">IF(U974="","",
IF(U974="NA","",
IFERROR(VLOOKUP(EOMONTH(M974,-2)+1,IPCA!$A:$B,2,0),
VLOOKUP(EOMONTH(TODAY(),-2)+1,IPCA!$A:$B,2,0))/
VLOOKUP(EOMONTH(U974,-2)+1,IPCA!$A:$B,2,0)*
P974))</f>
        <v/>
      </c>
      <c r="W974" s="84"/>
      <c r="X974" s="13"/>
      <c r="Y974" s="166"/>
      <c r="AA974" s="108"/>
      <c r="AB974" s="15"/>
      <c r="AM974" s="6"/>
      <c r="AN974" s="15"/>
      <c r="AY974" s="6"/>
      <c r="AZ974" s="15"/>
      <c r="BK974" s="6"/>
      <c r="BL974" s="15"/>
      <c r="BW974" s="6"/>
      <c r="BX974" s="15"/>
      <c r="CI974" s="6"/>
      <c r="CJ974" s="16" t="str">
        <f t="shared" si="294"/>
        <v/>
      </c>
      <c r="CK974" s="16" t="str">
        <f t="shared" si="295"/>
        <v/>
      </c>
      <c r="CL974" s="16" t="str">
        <f t="shared" si="296"/>
        <v/>
      </c>
      <c r="CM974" s="16" t="str">
        <f t="shared" si="297"/>
        <v/>
      </c>
      <c r="CN974" s="16" t="str">
        <f t="shared" si="298"/>
        <v/>
      </c>
      <c r="CO974" s="18"/>
      <c r="CP974" s="15"/>
      <c r="DA974" s="6"/>
      <c r="DB974" s="15"/>
      <c r="DM974" s="6"/>
      <c r="DN974" s="15"/>
      <c r="DY974" s="6"/>
      <c r="DZ974" s="15"/>
      <c r="EK974" s="6"/>
      <c r="EL974" s="15"/>
      <c r="EW974" s="6"/>
      <c r="EX974" s="16" t="str">
        <f t="shared" si="289"/>
        <v/>
      </c>
      <c r="EY974" s="16" t="str">
        <f t="shared" si="290"/>
        <v/>
      </c>
      <c r="EZ974" s="16" t="str">
        <f t="shared" si="291"/>
        <v/>
      </c>
      <c r="FA974" s="16" t="str">
        <f t="shared" si="292"/>
        <v/>
      </c>
      <c r="FB974" s="160" t="str">
        <f t="shared" si="293"/>
        <v/>
      </c>
      <c r="FD974" s="20"/>
      <c r="FE974"/>
      <c r="FH974" s="284">
        <f t="shared" ca="1" si="299"/>
        <v>0</v>
      </c>
      <c r="FI974" s="208">
        <f t="shared" si="300"/>
        <v>0</v>
      </c>
      <c r="FK974">
        <f t="shared" si="301"/>
        <v>0</v>
      </c>
      <c r="FL974" s="201">
        <f t="shared" ca="1" si="302"/>
        <v>0</v>
      </c>
      <c r="FM974" s="201">
        <f t="shared" ca="1" si="303"/>
        <v>0</v>
      </c>
      <c r="FN974" s="200">
        <f>AB974*AB$2*IF($FC974="V",1,-1)*IF($Q974="Fixo",(CP974-INDEX('Curva Forward'!$C$5:$AN$13,MATCH(CONCATENATE(BD_COMERCIAL!$K974," ",BD_COMERCIAL!$L974),'Curva Forward'!$B$5:$B$13,0),MATCH(FN$4,'Curva Forward'!$C$4:$AN$4,0))),CP974)</f>
        <v>0</v>
      </c>
      <c r="FO974" s="200">
        <f>AC974*AC$2*IF($FC974="V",1,-1)*IF($Q974="Fixo",(CQ974-INDEX('Curva Forward'!$C$5:$AN$13,MATCH(CONCATENATE(BD_COMERCIAL!$K974," ",BD_COMERCIAL!$L974),'Curva Forward'!$B$5:$B$13,0),MATCH(FO$4,'Curva Forward'!$C$4:$AN$4,0))),CQ974)</f>
        <v>0</v>
      </c>
      <c r="FP974" s="200">
        <f>AD974*AD$2*IF($FC974="V",1,-1)*IF($Q974="Fixo",(CR974-INDEX('Curva Forward'!$C$5:$AN$13,MATCH(CONCATENATE(BD_COMERCIAL!$K974," ",BD_COMERCIAL!$L974),'Curva Forward'!$B$5:$B$13,0),MATCH(FP$4,'Curva Forward'!$C$4:$AN$4,0))),CR974)</f>
        <v>0</v>
      </c>
      <c r="FQ974" s="200">
        <f>AE974*AE$2*IF($FC974="V",1,-1)*IF($Q974="Fixo",(CS974-INDEX('Curva Forward'!$C$5:$AN$13,MATCH(CONCATENATE(BD_COMERCIAL!$K974," ",BD_COMERCIAL!$L974),'Curva Forward'!$B$5:$B$13,0),MATCH(FQ$4,'Curva Forward'!$C$4:$AN$4,0))),CS974)</f>
        <v>0</v>
      </c>
      <c r="FR974" s="200">
        <f>AF974*AF$2*IF($FC974="V",1,-1)*IF($Q974="Fixo",(CT974-INDEX('Curva Forward'!$C$5:$AN$13,MATCH(CONCATENATE(BD_COMERCIAL!$K974," ",BD_COMERCIAL!$L974),'Curva Forward'!$B$5:$B$13,0),MATCH(FR$4,'Curva Forward'!$C$4:$AN$4,0))),CT974)</f>
        <v>0</v>
      </c>
      <c r="FS974" s="200">
        <f>AG974*AG$2*IF($FC974="V",1,-1)*IF($Q974="Fixo",(CU974-INDEX('Curva Forward'!$C$5:$AN$13,MATCH(CONCATENATE(BD_COMERCIAL!$K974," ",BD_COMERCIAL!$L974),'Curva Forward'!$B$5:$B$13,0),MATCH(FS$4,'Curva Forward'!$C$4:$AN$4,0))),CU974)</f>
        <v>0</v>
      </c>
      <c r="FT974" s="200">
        <f>AH974*AH$2*IF($FC974="V",1,-1)*IF($Q974="Fixo",(CV974-INDEX('Curva Forward'!$C$5:$AN$13,MATCH(CONCATENATE(BD_COMERCIAL!$K974," ",BD_COMERCIAL!$L974),'Curva Forward'!$B$5:$B$13,0),MATCH(FT$4,'Curva Forward'!$C$4:$AN$4,0))),CV974)</f>
        <v>0</v>
      </c>
      <c r="FU974" s="200">
        <f>AI974*AI$2*IF($FC974="V",1,-1)*IF($Q974="Fixo",(CW974-INDEX('Curva Forward'!$C$5:$AN$13,MATCH(CONCATENATE(BD_COMERCIAL!$K974," ",BD_COMERCIAL!$L974),'Curva Forward'!$B$5:$B$13,0),MATCH(FU$4,'Curva Forward'!$C$4:$AN$4,0))),CW974)</f>
        <v>0</v>
      </c>
      <c r="FV974" s="200">
        <f>AJ974*AJ$2*IF($FC974="V",1,-1)*IF($Q974="Fixo",(CX974-INDEX('Curva Forward'!$C$5:$AN$13,MATCH(CONCATENATE(BD_COMERCIAL!$K974," ",BD_COMERCIAL!$L974),'Curva Forward'!$B$5:$B$13,0),MATCH(FV$4,'Curva Forward'!$C$4:$AN$4,0))),CX974)</f>
        <v>0</v>
      </c>
      <c r="FW974" s="200">
        <f>AK974*AK$2*IF($FC974="V",1,-1)*IF($Q974="Fixo",(CY974-INDEX('Curva Forward'!$C$5:$AN$13,MATCH(CONCATENATE(BD_COMERCIAL!$K974," ",BD_COMERCIAL!$L974),'Curva Forward'!$B$5:$B$13,0),MATCH(FW$4,'Curva Forward'!$C$4:$AN$4,0))),CY974)</f>
        <v>0</v>
      </c>
      <c r="FX974" s="200">
        <f>AL974*AL$2*IF($FC974="V",1,-1)*IF($Q974="Fixo",(CZ974-INDEX('Curva Forward'!$C$5:$AN$13,MATCH(CONCATENATE(BD_COMERCIAL!$K974," ",BD_COMERCIAL!$L974),'Curva Forward'!$B$5:$B$13,0),MATCH(FX$4,'Curva Forward'!$C$4:$AN$4,0))),CZ974)</f>
        <v>0</v>
      </c>
      <c r="FY974" s="200">
        <f>AM974*AM$2*IF($FC974="V",1,-1)*IF($Q974="Fixo",(DA974-INDEX('Curva Forward'!$C$5:$AN$13,MATCH(CONCATENATE(BD_COMERCIAL!$K974," ",BD_COMERCIAL!$L974),'Curva Forward'!$B$5:$B$13,0),MATCH(FY$4,'Curva Forward'!$C$4:$AN$4,0))),DA974)</f>
        <v>0</v>
      </c>
      <c r="FZ974" s="200">
        <f>AN974*AN$2*IF($FC974="V",1,-1)*IF($Q974="Fixo",(DB974-INDEX('Curva Forward'!$C$5:$AN$13,MATCH(CONCATENATE(BD_COMERCIAL!$K974," ",BD_COMERCIAL!$L974),'Curva Forward'!$B$5:$B$13,0),MATCH(FZ$4,'Curva Forward'!$C$4:$AN$4,0))),DB974)</f>
        <v>0</v>
      </c>
      <c r="GA974" s="200">
        <f>AO974*AO$2*IF($FC974="V",1,-1)*IF($Q974="Fixo",(DC974-INDEX('Curva Forward'!$C$5:$AN$13,MATCH(CONCATENATE(BD_COMERCIAL!$K974," ",BD_COMERCIAL!$L974),'Curva Forward'!$B$5:$B$13,0),MATCH(GA$4,'Curva Forward'!$C$4:$AN$4,0))),DC974)</f>
        <v>0</v>
      </c>
      <c r="GB974" s="200">
        <f>AP974*AP$2*IF($FC974="V",1,-1)*IF($Q974="Fixo",(DD974-INDEX('Curva Forward'!$C$5:$AN$13,MATCH(CONCATENATE(BD_COMERCIAL!$K974," ",BD_COMERCIAL!$L974),'Curva Forward'!$B$5:$B$13,0),MATCH(GB$4,'Curva Forward'!$C$4:$AN$4,0))),DD974)</f>
        <v>0</v>
      </c>
      <c r="GC974" s="200">
        <f>AQ974*AQ$2*IF($FC974="V",1,-1)*IF($Q974="Fixo",(DE974-INDEX('Curva Forward'!$C$5:$AN$13,MATCH(CONCATENATE(BD_COMERCIAL!$K974," ",BD_COMERCIAL!$L974),'Curva Forward'!$B$5:$B$13,0),MATCH(GC$4,'Curva Forward'!$C$4:$AN$4,0))),DE974)</f>
        <v>0</v>
      </c>
      <c r="GD974" s="200">
        <f>AR974*AR$2*IF($FC974="V",1,-1)*IF($Q974="Fixo",(DF974-INDEX('Curva Forward'!$C$5:$AN$13,MATCH(CONCATENATE(BD_COMERCIAL!$K974," ",BD_COMERCIAL!$L974),'Curva Forward'!$B$5:$B$13,0),MATCH(GD$4,'Curva Forward'!$C$4:$AN$4,0))),DF974)</f>
        <v>0</v>
      </c>
      <c r="GE974" s="200">
        <f>AS974*AS$2*IF($FC974="V",1,-1)*IF($Q974="Fixo",(DG974-INDEX('Curva Forward'!$C$5:$AN$13,MATCH(CONCATENATE(BD_COMERCIAL!$K974," ",BD_COMERCIAL!$L974),'Curva Forward'!$B$5:$B$13,0),MATCH(GE$4,'Curva Forward'!$C$4:$AN$4,0))),DG974)</f>
        <v>0</v>
      </c>
      <c r="GF974" s="200">
        <f>AT974*AT$2*IF($FC974="V",1,-1)*IF($Q974="Fixo",(DH974-INDEX('Curva Forward'!$C$5:$AN$13,MATCH(CONCATENATE(BD_COMERCIAL!$K974," ",BD_COMERCIAL!$L974),'Curva Forward'!$B$5:$B$13,0),MATCH(GF$4,'Curva Forward'!$C$4:$AN$4,0))),DH974)</f>
        <v>0</v>
      </c>
      <c r="GG974" s="200">
        <f>AU974*AU$2*IF($FC974="V",1,-1)*IF($Q974="Fixo",(DI974-INDEX('Curva Forward'!$C$5:$AN$13,MATCH(CONCATENATE(BD_COMERCIAL!$K974," ",BD_COMERCIAL!$L974),'Curva Forward'!$B$5:$B$13,0),MATCH(GG$4,'Curva Forward'!$C$4:$AN$4,0))),DI974)</f>
        <v>0</v>
      </c>
      <c r="GH974" s="200">
        <f>AV974*AV$2*IF($FC974="V",1,-1)*IF($Q974="Fixo",(DJ974-INDEX('Curva Forward'!$C$5:$AN$13,MATCH(CONCATENATE(BD_COMERCIAL!$K974," ",BD_COMERCIAL!$L974),'Curva Forward'!$B$5:$B$13,0),MATCH(GH$4,'Curva Forward'!$C$4:$AN$4,0))),DJ974)</f>
        <v>0</v>
      </c>
      <c r="GI974" s="200">
        <f>AW974*AW$2*IF($FC974="V",1,-1)*IF($Q974="Fixo",(DK974-INDEX('Curva Forward'!$C$5:$AN$13,MATCH(CONCATENATE(BD_COMERCIAL!$K974," ",BD_COMERCIAL!$L974),'Curva Forward'!$B$5:$B$13,0),MATCH(GI$4,'Curva Forward'!$C$4:$AN$4,0))),DK974)</f>
        <v>0</v>
      </c>
      <c r="GJ974" s="200">
        <f>AX974*AX$2*IF($FC974="V",1,-1)*IF($Q974="Fixo",(DL974-INDEX('Curva Forward'!$C$5:$AN$13,MATCH(CONCATENATE(BD_COMERCIAL!$K974," ",BD_COMERCIAL!$L974),'Curva Forward'!$B$5:$B$13,0),MATCH(GJ$4,'Curva Forward'!$C$4:$AN$4,0))),DL974)</f>
        <v>0</v>
      </c>
      <c r="GK974" s="200">
        <f>AY974*AY$2*IF($FC974="V",1,-1)*IF($Q974="Fixo",(DM974-INDEX('Curva Forward'!$C$5:$AN$13,MATCH(CONCATENATE(BD_COMERCIAL!$K974," ",BD_COMERCIAL!$L974),'Curva Forward'!$B$5:$B$13,0),MATCH(GK$4,'Curva Forward'!$C$4:$AN$4,0))),DM974)</f>
        <v>0</v>
      </c>
      <c r="GL974" s="200">
        <f>IF(EZ974="",0,CL974*CL$2*IF($FC974="V",1,-1)*IF($Q974="Fixo",(EZ974-INDEX('Curva Forward'!$C$5:$AN$13,MATCH(CONCATENATE(BD_COMERCIAL!$K974," ",BD_COMERCIAL!$L974),'Curva Forward'!$B$5:$B$13,0),MATCH(GL$4,'Curva Forward'!$C$4:$AN$4,0))),EZ974))</f>
        <v>0</v>
      </c>
      <c r="GM974" s="200">
        <f>IF(FA974="",0,CM974*CM$2*IF($FC974="V",1,-1)*IF($Q974="Fixo",(FA974-INDEX('Curva Forward'!$C$5:$AN$13,MATCH(CONCATENATE(BD_COMERCIAL!$K974," ",BD_COMERCIAL!$L974),'Curva Forward'!$B$5:$B$13,0),MATCH(GM$4,'Curva Forward'!$C$4:$AN$4,0))),FA974))</f>
        <v>0</v>
      </c>
      <c r="GN974" s="200">
        <f>IF(FB974="",0,CN974*CN$2*IF($FC974="V",1,-1)*IF($Q974="Fixo",(FB974-INDEX('Curva Forward'!$C$5:$AN$13,MATCH(CONCATENATE(BD_COMERCIAL!$K974," ",BD_COMERCIAL!$L974),'Curva Forward'!$B$5:$B$13,0),MATCH(GN$4,'Curva Forward'!$C$4:$AN$4,0))),FB974))</f>
        <v>0</v>
      </c>
      <c r="GO974" s="201">
        <f t="shared" ca="1" si="304"/>
        <v>0</v>
      </c>
      <c r="GP974" s="201">
        <f t="shared" ca="1" si="305"/>
        <v>0</v>
      </c>
    </row>
    <row r="975" spans="1:198" ht="15" customHeight="1" x14ac:dyDescent="0.25">
      <c r="A975" s="6"/>
      <c r="B975" s="7"/>
      <c r="C975" s="8"/>
      <c r="D975" s="9"/>
      <c r="E975" s="9"/>
      <c r="F975" s="113"/>
      <c r="G975" s="10"/>
      <c r="H975" s="113"/>
      <c r="I975" s="9"/>
      <c r="J975" s="166"/>
      <c r="K975" s="10"/>
      <c r="L975" s="84"/>
      <c r="M975" s="11"/>
      <c r="N975" s="12"/>
      <c r="O975" s="10"/>
      <c r="P975" s="84"/>
      <c r="Q975" s="84"/>
      <c r="R975" s="10"/>
      <c r="S975" s="14"/>
      <c r="T975" s="11"/>
      <c r="U975" s="12"/>
      <c r="V975" s="257" t="str">
        <f ca="1">IF(U975="","",
IF(U975="NA","",
IFERROR(VLOOKUP(EOMONTH(M975,-2)+1,IPCA!$A:$B,2,0),
VLOOKUP(EOMONTH(TODAY(),-2)+1,IPCA!$A:$B,2,0))/
VLOOKUP(EOMONTH(U975,-2)+1,IPCA!$A:$B,2,0)*
P975))</f>
        <v/>
      </c>
      <c r="W975" s="84"/>
      <c r="X975" s="13"/>
      <c r="Y975" s="166"/>
      <c r="AA975" s="108"/>
      <c r="AB975" s="15"/>
      <c r="AM975" s="6"/>
      <c r="AN975" s="15"/>
      <c r="AY975" s="6"/>
      <c r="AZ975" s="15"/>
      <c r="BK975" s="6"/>
      <c r="BL975" s="15"/>
      <c r="BW975" s="6"/>
      <c r="BX975" s="15"/>
      <c r="CI975" s="6"/>
      <c r="CJ975" s="16" t="str">
        <f t="shared" si="294"/>
        <v/>
      </c>
      <c r="CK975" s="16" t="str">
        <f t="shared" si="295"/>
        <v/>
      </c>
      <c r="CL975" s="16" t="str">
        <f t="shared" si="296"/>
        <v/>
      </c>
      <c r="CM975" s="16" t="str">
        <f t="shared" si="297"/>
        <v/>
      </c>
      <c r="CN975" s="16" t="str">
        <f t="shared" si="298"/>
        <v/>
      </c>
      <c r="CO975" s="18"/>
      <c r="CP975" s="15"/>
      <c r="DA975" s="6"/>
      <c r="DB975" s="15"/>
      <c r="DM975" s="6"/>
      <c r="DN975" s="15"/>
      <c r="DY975" s="6"/>
      <c r="DZ975" s="15"/>
      <c r="EK975" s="6"/>
      <c r="EL975" s="15"/>
      <c r="EW975" s="6"/>
      <c r="EX975" s="16" t="str">
        <f t="shared" si="289"/>
        <v/>
      </c>
      <c r="EY975" s="16" t="str">
        <f t="shared" si="290"/>
        <v/>
      </c>
      <c r="EZ975" s="16" t="str">
        <f t="shared" si="291"/>
        <v/>
      </c>
      <c r="FA975" s="16" t="str">
        <f t="shared" si="292"/>
        <v/>
      </c>
      <c r="FB975" s="160" t="str">
        <f t="shared" si="293"/>
        <v/>
      </c>
      <c r="FD975" s="20"/>
      <c r="FE975"/>
      <c r="FH975" s="284">
        <f t="shared" ca="1" si="299"/>
        <v>0</v>
      </c>
      <c r="FI975" s="208">
        <f t="shared" si="300"/>
        <v>0</v>
      </c>
      <c r="FK975">
        <f t="shared" si="301"/>
        <v>0</v>
      </c>
      <c r="FL975" s="201">
        <f t="shared" ca="1" si="302"/>
        <v>0</v>
      </c>
      <c r="FM975" s="201">
        <f t="shared" ca="1" si="303"/>
        <v>0</v>
      </c>
      <c r="FN975" s="200">
        <f>AB975*AB$2*IF($FC975="V",1,-1)*IF($Q975="Fixo",(CP975-INDEX('Curva Forward'!$C$5:$AN$13,MATCH(CONCATENATE(BD_COMERCIAL!$K975," ",BD_COMERCIAL!$L975),'Curva Forward'!$B$5:$B$13,0),MATCH(FN$4,'Curva Forward'!$C$4:$AN$4,0))),CP975)</f>
        <v>0</v>
      </c>
      <c r="FO975" s="200">
        <f>AC975*AC$2*IF($FC975="V",1,-1)*IF($Q975="Fixo",(CQ975-INDEX('Curva Forward'!$C$5:$AN$13,MATCH(CONCATENATE(BD_COMERCIAL!$K975," ",BD_COMERCIAL!$L975),'Curva Forward'!$B$5:$B$13,0),MATCH(FO$4,'Curva Forward'!$C$4:$AN$4,0))),CQ975)</f>
        <v>0</v>
      </c>
      <c r="FP975" s="200">
        <f>AD975*AD$2*IF($FC975="V",1,-1)*IF($Q975="Fixo",(CR975-INDEX('Curva Forward'!$C$5:$AN$13,MATCH(CONCATENATE(BD_COMERCIAL!$K975," ",BD_COMERCIAL!$L975),'Curva Forward'!$B$5:$B$13,0),MATCH(FP$4,'Curva Forward'!$C$4:$AN$4,0))),CR975)</f>
        <v>0</v>
      </c>
      <c r="FQ975" s="200">
        <f>AE975*AE$2*IF($FC975="V",1,-1)*IF($Q975="Fixo",(CS975-INDEX('Curva Forward'!$C$5:$AN$13,MATCH(CONCATENATE(BD_COMERCIAL!$K975," ",BD_COMERCIAL!$L975),'Curva Forward'!$B$5:$B$13,0),MATCH(FQ$4,'Curva Forward'!$C$4:$AN$4,0))),CS975)</f>
        <v>0</v>
      </c>
      <c r="FR975" s="200">
        <f>AF975*AF$2*IF($FC975="V",1,-1)*IF($Q975="Fixo",(CT975-INDEX('Curva Forward'!$C$5:$AN$13,MATCH(CONCATENATE(BD_COMERCIAL!$K975," ",BD_COMERCIAL!$L975),'Curva Forward'!$B$5:$B$13,0),MATCH(FR$4,'Curva Forward'!$C$4:$AN$4,0))),CT975)</f>
        <v>0</v>
      </c>
      <c r="FS975" s="200">
        <f>AG975*AG$2*IF($FC975="V",1,-1)*IF($Q975="Fixo",(CU975-INDEX('Curva Forward'!$C$5:$AN$13,MATCH(CONCATENATE(BD_COMERCIAL!$K975," ",BD_COMERCIAL!$L975),'Curva Forward'!$B$5:$B$13,0),MATCH(FS$4,'Curva Forward'!$C$4:$AN$4,0))),CU975)</f>
        <v>0</v>
      </c>
      <c r="FT975" s="200">
        <f>AH975*AH$2*IF($FC975="V",1,-1)*IF($Q975="Fixo",(CV975-INDEX('Curva Forward'!$C$5:$AN$13,MATCH(CONCATENATE(BD_COMERCIAL!$K975," ",BD_COMERCIAL!$L975),'Curva Forward'!$B$5:$B$13,0),MATCH(FT$4,'Curva Forward'!$C$4:$AN$4,0))),CV975)</f>
        <v>0</v>
      </c>
      <c r="FU975" s="200">
        <f>AI975*AI$2*IF($FC975="V",1,-1)*IF($Q975="Fixo",(CW975-INDEX('Curva Forward'!$C$5:$AN$13,MATCH(CONCATENATE(BD_COMERCIAL!$K975," ",BD_COMERCIAL!$L975),'Curva Forward'!$B$5:$B$13,0),MATCH(FU$4,'Curva Forward'!$C$4:$AN$4,0))),CW975)</f>
        <v>0</v>
      </c>
      <c r="FV975" s="200">
        <f>AJ975*AJ$2*IF($FC975="V",1,-1)*IF($Q975="Fixo",(CX975-INDEX('Curva Forward'!$C$5:$AN$13,MATCH(CONCATENATE(BD_COMERCIAL!$K975," ",BD_COMERCIAL!$L975),'Curva Forward'!$B$5:$B$13,0),MATCH(FV$4,'Curva Forward'!$C$4:$AN$4,0))),CX975)</f>
        <v>0</v>
      </c>
      <c r="FW975" s="200">
        <f>AK975*AK$2*IF($FC975="V",1,-1)*IF($Q975="Fixo",(CY975-INDEX('Curva Forward'!$C$5:$AN$13,MATCH(CONCATENATE(BD_COMERCIAL!$K975," ",BD_COMERCIAL!$L975),'Curva Forward'!$B$5:$B$13,0),MATCH(FW$4,'Curva Forward'!$C$4:$AN$4,0))),CY975)</f>
        <v>0</v>
      </c>
      <c r="FX975" s="200">
        <f>AL975*AL$2*IF($FC975="V",1,-1)*IF($Q975="Fixo",(CZ975-INDEX('Curva Forward'!$C$5:$AN$13,MATCH(CONCATENATE(BD_COMERCIAL!$K975," ",BD_COMERCIAL!$L975),'Curva Forward'!$B$5:$B$13,0),MATCH(FX$4,'Curva Forward'!$C$4:$AN$4,0))),CZ975)</f>
        <v>0</v>
      </c>
      <c r="FY975" s="200">
        <f>AM975*AM$2*IF($FC975="V",1,-1)*IF($Q975="Fixo",(DA975-INDEX('Curva Forward'!$C$5:$AN$13,MATCH(CONCATENATE(BD_COMERCIAL!$K975," ",BD_COMERCIAL!$L975),'Curva Forward'!$B$5:$B$13,0),MATCH(FY$4,'Curva Forward'!$C$4:$AN$4,0))),DA975)</f>
        <v>0</v>
      </c>
      <c r="FZ975" s="200">
        <f>AN975*AN$2*IF($FC975="V",1,-1)*IF($Q975="Fixo",(DB975-INDEX('Curva Forward'!$C$5:$AN$13,MATCH(CONCATENATE(BD_COMERCIAL!$K975," ",BD_COMERCIAL!$L975),'Curva Forward'!$B$5:$B$13,0),MATCH(FZ$4,'Curva Forward'!$C$4:$AN$4,0))),DB975)</f>
        <v>0</v>
      </c>
      <c r="GA975" s="200">
        <f>AO975*AO$2*IF($FC975="V",1,-1)*IF($Q975="Fixo",(DC975-INDEX('Curva Forward'!$C$5:$AN$13,MATCH(CONCATENATE(BD_COMERCIAL!$K975," ",BD_COMERCIAL!$L975),'Curva Forward'!$B$5:$B$13,0),MATCH(GA$4,'Curva Forward'!$C$4:$AN$4,0))),DC975)</f>
        <v>0</v>
      </c>
      <c r="GB975" s="200">
        <f>AP975*AP$2*IF($FC975="V",1,-1)*IF($Q975="Fixo",(DD975-INDEX('Curva Forward'!$C$5:$AN$13,MATCH(CONCATENATE(BD_COMERCIAL!$K975," ",BD_COMERCIAL!$L975),'Curva Forward'!$B$5:$B$13,0),MATCH(GB$4,'Curva Forward'!$C$4:$AN$4,0))),DD975)</f>
        <v>0</v>
      </c>
      <c r="GC975" s="200">
        <f>AQ975*AQ$2*IF($FC975="V",1,-1)*IF($Q975="Fixo",(DE975-INDEX('Curva Forward'!$C$5:$AN$13,MATCH(CONCATENATE(BD_COMERCIAL!$K975," ",BD_COMERCIAL!$L975),'Curva Forward'!$B$5:$B$13,0),MATCH(GC$4,'Curva Forward'!$C$4:$AN$4,0))),DE975)</f>
        <v>0</v>
      </c>
      <c r="GD975" s="200">
        <f>AR975*AR$2*IF($FC975="V",1,-1)*IF($Q975="Fixo",(DF975-INDEX('Curva Forward'!$C$5:$AN$13,MATCH(CONCATENATE(BD_COMERCIAL!$K975," ",BD_COMERCIAL!$L975),'Curva Forward'!$B$5:$B$13,0),MATCH(GD$4,'Curva Forward'!$C$4:$AN$4,0))),DF975)</f>
        <v>0</v>
      </c>
      <c r="GE975" s="200">
        <f>AS975*AS$2*IF($FC975="V",1,-1)*IF($Q975="Fixo",(DG975-INDEX('Curva Forward'!$C$5:$AN$13,MATCH(CONCATENATE(BD_COMERCIAL!$K975," ",BD_COMERCIAL!$L975),'Curva Forward'!$B$5:$B$13,0),MATCH(GE$4,'Curva Forward'!$C$4:$AN$4,0))),DG975)</f>
        <v>0</v>
      </c>
      <c r="GF975" s="200">
        <f>AT975*AT$2*IF($FC975="V",1,-1)*IF($Q975="Fixo",(DH975-INDEX('Curva Forward'!$C$5:$AN$13,MATCH(CONCATENATE(BD_COMERCIAL!$K975," ",BD_COMERCIAL!$L975),'Curva Forward'!$B$5:$B$13,0),MATCH(GF$4,'Curva Forward'!$C$4:$AN$4,0))),DH975)</f>
        <v>0</v>
      </c>
      <c r="GG975" s="200">
        <f>AU975*AU$2*IF($FC975="V",1,-1)*IF($Q975="Fixo",(DI975-INDEX('Curva Forward'!$C$5:$AN$13,MATCH(CONCATENATE(BD_COMERCIAL!$K975," ",BD_COMERCIAL!$L975),'Curva Forward'!$B$5:$B$13,0),MATCH(GG$4,'Curva Forward'!$C$4:$AN$4,0))),DI975)</f>
        <v>0</v>
      </c>
      <c r="GH975" s="200">
        <f>AV975*AV$2*IF($FC975="V",1,-1)*IF($Q975="Fixo",(DJ975-INDEX('Curva Forward'!$C$5:$AN$13,MATCH(CONCATENATE(BD_COMERCIAL!$K975," ",BD_COMERCIAL!$L975),'Curva Forward'!$B$5:$B$13,0),MATCH(GH$4,'Curva Forward'!$C$4:$AN$4,0))),DJ975)</f>
        <v>0</v>
      </c>
      <c r="GI975" s="200">
        <f>AW975*AW$2*IF($FC975="V",1,-1)*IF($Q975="Fixo",(DK975-INDEX('Curva Forward'!$C$5:$AN$13,MATCH(CONCATENATE(BD_COMERCIAL!$K975," ",BD_COMERCIAL!$L975),'Curva Forward'!$B$5:$B$13,0),MATCH(GI$4,'Curva Forward'!$C$4:$AN$4,0))),DK975)</f>
        <v>0</v>
      </c>
      <c r="GJ975" s="200">
        <f>AX975*AX$2*IF($FC975="V",1,-1)*IF($Q975="Fixo",(DL975-INDEX('Curva Forward'!$C$5:$AN$13,MATCH(CONCATENATE(BD_COMERCIAL!$K975," ",BD_COMERCIAL!$L975),'Curva Forward'!$B$5:$B$13,0),MATCH(GJ$4,'Curva Forward'!$C$4:$AN$4,0))),DL975)</f>
        <v>0</v>
      </c>
      <c r="GK975" s="200">
        <f>AY975*AY$2*IF($FC975="V",1,-1)*IF($Q975="Fixo",(DM975-INDEX('Curva Forward'!$C$5:$AN$13,MATCH(CONCATENATE(BD_COMERCIAL!$K975," ",BD_COMERCIAL!$L975),'Curva Forward'!$B$5:$B$13,0),MATCH(GK$4,'Curva Forward'!$C$4:$AN$4,0))),DM975)</f>
        <v>0</v>
      </c>
      <c r="GL975" s="200">
        <f>IF(EZ975="",0,CL975*CL$2*IF($FC975="V",1,-1)*IF($Q975="Fixo",(EZ975-INDEX('Curva Forward'!$C$5:$AN$13,MATCH(CONCATENATE(BD_COMERCIAL!$K975," ",BD_COMERCIAL!$L975),'Curva Forward'!$B$5:$B$13,0),MATCH(GL$4,'Curva Forward'!$C$4:$AN$4,0))),EZ975))</f>
        <v>0</v>
      </c>
      <c r="GM975" s="200">
        <f>IF(FA975="",0,CM975*CM$2*IF($FC975="V",1,-1)*IF($Q975="Fixo",(FA975-INDEX('Curva Forward'!$C$5:$AN$13,MATCH(CONCATENATE(BD_COMERCIAL!$K975," ",BD_COMERCIAL!$L975),'Curva Forward'!$B$5:$B$13,0),MATCH(GM$4,'Curva Forward'!$C$4:$AN$4,0))),FA975))</f>
        <v>0</v>
      </c>
      <c r="GN975" s="200">
        <f>IF(FB975="",0,CN975*CN$2*IF($FC975="V",1,-1)*IF($Q975="Fixo",(FB975-INDEX('Curva Forward'!$C$5:$AN$13,MATCH(CONCATENATE(BD_COMERCIAL!$K975," ",BD_COMERCIAL!$L975),'Curva Forward'!$B$5:$B$13,0),MATCH(GN$4,'Curva Forward'!$C$4:$AN$4,0))),FB975))</f>
        <v>0</v>
      </c>
      <c r="GO975" s="201">
        <f t="shared" ca="1" si="304"/>
        <v>0</v>
      </c>
      <c r="GP975" s="201">
        <f t="shared" ca="1" si="305"/>
        <v>0</v>
      </c>
    </row>
    <row r="976" spans="1:198" ht="15" customHeight="1" x14ac:dyDescent="0.25">
      <c r="A976" s="6"/>
      <c r="B976" s="7"/>
      <c r="C976" s="8"/>
      <c r="D976" s="9"/>
      <c r="E976" s="9"/>
      <c r="F976" s="113"/>
      <c r="G976" s="10"/>
      <c r="H976" s="113"/>
      <c r="I976" s="9"/>
      <c r="J976" s="166"/>
      <c r="K976" s="10"/>
      <c r="L976" s="84"/>
      <c r="M976" s="11"/>
      <c r="N976" s="12"/>
      <c r="O976" s="10"/>
      <c r="P976" s="84"/>
      <c r="Q976" s="84"/>
      <c r="R976" s="10"/>
      <c r="S976" s="14"/>
      <c r="T976" s="11"/>
      <c r="U976" s="12"/>
      <c r="V976" s="257" t="str">
        <f ca="1">IF(U976="","",
IF(U976="NA","",
IFERROR(VLOOKUP(EOMONTH(M976,-2)+1,IPCA!$A:$B,2,0),
VLOOKUP(EOMONTH(TODAY(),-2)+1,IPCA!$A:$B,2,0))/
VLOOKUP(EOMONTH(U976,-2)+1,IPCA!$A:$B,2,0)*
P976))</f>
        <v/>
      </c>
      <c r="W976" s="84"/>
      <c r="X976" s="13"/>
      <c r="Y976" s="166"/>
      <c r="AA976" s="108"/>
      <c r="AB976" s="15"/>
      <c r="AM976" s="6"/>
      <c r="AN976" s="15"/>
      <c r="AY976" s="6"/>
      <c r="AZ976" s="15"/>
      <c r="BK976" s="6"/>
      <c r="BL976" s="15"/>
      <c r="BW976" s="6"/>
      <c r="BX976" s="15"/>
      <c r="CI976" s="6"/>
      <c r="CJ976" s="16" t="str">
        <f t="shared" si="294"/>
        <v/>
      </c>
      <c r="CK976" s="16" t="str">
        <f t="shared" si="295"/>
        <v/>
      </c>
      <c r="CL976" s="16" t="str">
        <f t="shared" si="296"/>
        <v/>
      </c>
      <c r="CM976" s="16" t="str">
        <f t="shared" si="297"/>
        <v/>
      </c>
      <c r="CN976" s="16" t="str">
        <f t="shared" si="298"/>
        <v/>
      </c>
      <c r="CO976" s="18"/>
      <c r="CP976" s="15"/>
      <c r="DA976" s="6"/>
      <c r="DB976" s="15"/>
      <c r="DM976" s="6"/>
      <c r="DN976" s="15"/>
      <c r="DY976" s="6"/>
      <c r="DZ976" s="15"/>
      <c r="EK976" s="6"/>
      <c r="EL976" s="15"/>
      <c r="EW976" s="6"/>
      <c r="EX976" s="16" t="str">
        <f t="shared" si="289"/>
        <v/>
      </c>
      <c r="EY976" s="16" t="str">
        <f t="shared" si="290"/>
        <v/>
      </c>
      <c r="EZ976" s="16" t="str">
        <f t="shared" si="291"/>
        <v/>
      </c>
      <c r="FA976" s="16" t="str">
        <f t="shared" si="292"/>
        <v/>
      </c>
      <c r="FB976" s="160" t="str">
        <f t="shared" si="293"/>
        <v/>
      </c>
      <c r="FD976" s="20"/>
      <c r="FE976"/>
      <c r="FH976" s="284">
        <f t="shared" ca="1" si="299"/>
        <v>0</v>
      </c>
      <c r="FI976" s="208">
        <f t="shared" si="300"/>
        <v>0</v>
      </c>
      <c r="FK976">
        <f t="shared" si="301"/>
        <v>0</v>
      </c>
      <c r="FL976" s="201">
        <f t="shared" ca="1" si="302"/>
        <v>0</v>
      </c>
      <c r="FM976" s="201">
        <f t="shared" ca="1" si="303"/>
        <v>0</v>
      </c>
      <c r="FN976" s="200">
        <f>AB976*AB$2*IF($FC976="V",1,-1)*IF($Q976="Fixo",(CP976-INDEX('Curva Forward'!$C$5:$AN$13,MATCH(CONCATENATE(BD_COMERCIAL!$K976," ",BD_COMERCIAL!$L976),'Curva Forward'!$B$5:$B$13,0),MATCH(FN$4,'Curva Forward'!$C$4:$AN$4,0))),CP976)</f>
        <v>0</v>
      </c>
      <c r="FO976" s="200">
        <f>AC976*AC$2*IF($FC976="V",1,-1)*IF($Q976="Fixo",(CQ976-INDEX('Curva Forward'!$C$5:$AN$13,MATCH(CONCATENATE(BD_COMERCIAL!$K976," ",BD_COMERCIAL!$L976),'Curva Forward'!$B$5:$B$13,0),MATCH(FO$4,'Curva Forward'!$C$4:$AN$4,0))),CQ976)</f>
        <v>0</v>
      </c>
      <c r="FP976" s="200">
        <f>AD976*AD$2*IF($FC976="V",1,-1)*IF($Q976="Fixo",(CR976-INDEX('Curva Forward'!$C$5:$AN$13,MATCH(CONCATENATE(BD_COMERCIAL!$K976," ",BD_COMERCIAL!$L976),'Curva Forward'!$B$5:$B$13,0),MATCH(FP$4,'Curva Forward'!$C$4:$AN$4,0))),CR976)</f>
        <v>0</v>
      </c>
      <c r="FQ976" s="200">
        <f>AE976*AE$2*IF($FC976="V",1,-1)*IF($Q976="Fixo",(CS976-INDEX('Curva Forward'!$C$5:$AN$13,MATCH(CONCATENATE(BD_COMERCIAL!$K976," ",BD_COMERCIAL!$L976),'Curva Forward'!$B$5:$B$13,0),MATCH(FQ$4,'Curva Forward'!$C$4:$AN$4,0))),CS976)</f>
        <v>0</v>
      </c>
      <c r="FR976" s="200">
        <f>AF976*AF$2*IF($FC976="V",1,-1)*IF($Q976="Fixo",(CT976-INDEX('Curva Forward'!$C$5:$AN$13,MATCH(CONCATENATE(BD_COMERCIAL!$K976," ",BD_COMERCIAL!$L976),'Curva Forward'!$B$5:$B$13,0),MATCH(FR$4,'Curva Forward'!$C$4:$AN$4,0))),CT976)</f>
        <v>0</v>
      </c>
      <c r="FS976" s="200">
        <f>AG976*AG$2*IF($FC976="V",1,-1)*IF($Q976="Fixo",(CU976-INDEX('Curva Forward'!$C$5:$AN$13,MATCH(CONCATENATE(BD_COMERCIAL!$K976," ",BD_COMERCIAL!$L976),'Curva Forward'!$B$5:$B$13,0),MATCH(FS$4,'Curva Forward'!$C$4:$AN$4,0))),CU976)</f>
        <v>0</v>
      </c>
      <c r="FT976" s="200">
        <f>AH976*AH$2*IF($FC976="V",1,-1)*IF($Q976="Fixo",(CV976-INDEX('Curva Forward'!$C$5:$AN$13,MATCH(CONCATENATE(BD_COMERCIAL!$K976," ",BD_COMERCIAL!$L976),'Curva Forward'!$B$5:$B$13,0),MATCH(FT$4,'Curva Forward'!$C$4:$AN$4,0))),CV976)</f>
        <v>0</v>
      </c>
      <c r="FU976" s="200">
        <f>AI976*AI$2*IF($FC976="V",1,-1)*IF($Q976="Fixo",(CW976-INDEX('Curva Forward'!$C$5:$AN$13,MATCH(CONCATENATE(BD_COMERCIAL!$K976," ",BD_COMERCIAL!$L976),'Curva Forward'!$B$5:$B$13,0),MATCH(FU$4,'Curva Forward'!$C$4:$AN$4,0))),CW976)</f>
        <v>0</v>
      </c>
      <c r="FV976" s="200">
        <f>AJ976*AJ$2*IF($FC976="V",1,-1)*IF($Q976="Fixo",(CX976-INDEX('Curva Forward'!$C$5:$AN$13,MATCH(CONCATENATE(BD_COMERCIAL!$K976," ",BD_COMERCIAL!$L976),'Curva Forward'!$B$5:$B$13,0),MATCH(FV$4,'Curva Forward'!$C$4:$AN$4,0))),CX976)</f>
        <v>0</v>
      </c>
      <c r="FW976" s="200">
        <f>AK976*AK$2*IF($FC976="V",1,-1)*IF($Q976="Fixo",(CY976-INDEX('Curva Forward'!$C$5:$AN$13,MATCH(CONCATENATE(BD_COMERCIAL!$K976," ",BD_COMERCIAL!$L976),'Curva Forward'!$B$5:$B$13,0),MATCH(FW$4,'Curva Forward'!$C$4:$AN$4,0))),CY976)</f>
        <v>0</v>
      </c>
      <c r="FX976" s="200">
        <f>AL976*AL$2*IF($FC976="V",1,-1)*IF($Q976="Fixo",(CZ976-INDEX('Curva Forward'!$C$5:$AN$13,MATCH(CONCATENATE(BD_COMERCIAL!$K976," ",BD_COMERCIAL!$L976),'Curva Forward'!$B$5:$B$13,0),MATCH(FX$4,'Curva Forward'!$C$4:$AN$4,0))),CZ976)</f>
        <v>0</v>
      </c>
      <c r="FY976" s="200">
        <f>AM976*AM$2*IF($FC976="V",1,-1)*IF($Q976="Fixo",(DA976-INDEX('Curva Forward'!$C$5:$AN$13,MATCH(CONCATENATE(BD_COMERCIAL!$K976," ",BD_COMERCIAL!$L976),'Curva Forward'!$B$5:$B$13,0),MATCH(FY$4,'Curva Forward'!$C$4:$AN$4,0))),DA976)</f>
        <v>0</v>
      </c>
      <c r="FZ976" s="200">
        <f>AN976*AN$2*IF($FC976="V",1,-1)*IF($Q976="Fixo",(DB976-INDEX('Curva Forward'!$C$5:$AN$13,MATCH(CONCATENATE(BD_COMERCIAL!$K976," ",BD_COMERCIAL!$L976),'Curva Forward'!$B$5:$B$13,0),MATCH(FZ$4,'Curva Forward'!$C$4:$AN$4,0))),DB976)</f>
        <v>0</v>
      </c>
      <c r="GA976" s="200">
        <f>AO976*AO$2*IF($FC976="V",1,-1)*IF($Q976="Fixo",(DC976-INDEX('Curva Forward'!$C$5:$AN$13,MATCH(CONCATENATE(BD_COMERCIAL!$K976," ",BD_COMERCIAL!$L976),'Curva Forward'!$B$5:$B$13,0),MATCH(GA$4,'Curva Forward'!$C$4:$AN$4,0))),DC976)</f>
        <v>0</v>
      </c>
      <c r="GB976" s="200">
        <f>AP976*AP$2*IF($FC976="V",1,-1)*IF($Q976="Fixo",(DD976-INDEX('Curva Forward'!$C$5:$AN$13,MATCH(CONCATENATE(BD_COMERCIAL!$K976," ",BD_COMERCIAL!$L976),'Curva Forward'!$B$5:$B$13,0),MATCH(GB$4,'Curva Forward'!$C$4:$AN$4,0))),DD976)</f>
        <v>0</v>
      </c>
      <c r="GC976" s="200">
        <f>AQ976*AQ$2*IF($FC976="V",1,-1)*IF($Q976="Fixo",(DE976-INDEX('Curva Forward'!$C$5:$AN$13,MATCH(CONCATENATE(BD_COMERCIAL!$K976," ",BD_COMERCIAL!$L976),'Curva Forward'!$B$5:$B$13,0),MATCH(GC$4,'Curva Forward'!$C$4:$AN$4,0))),DE976)</f>
        <v>0</v>
      </c>
      <c r="GD976" s="200">
        <f>AR976*AR$2*IF($FC976="V",1,-1)*IF($Q976="Fixo",(DF976-INDEX('Curva Forward'!$C$5:$AN$13,MATCH(CONCATENATE(BD_COMERCIAL!$K976," ",BD_COMERCIAL!$L976),'Curva Forward'!$B$5:$B$13,0),MATCH(GD$4,'Curva Forward'!$C$4:$AN$4,0))),DF976)</f>
        <v>0</v>
      </c>
      <c r="GE976" s="200">
        <f>AS976*AS$2*IF($FC976="V",1,-1)*IF($Q976="Fixo",(DG976-INDEX('Curva Forward'!$C$5:$AN$13,MATCH(CONCATENATE(BD_COMERCIAL!$K976," ",BD_COMERCIAL!$L976),'Curva Forward'!$B$5:$B$13,0),MATCH(GE$4,'Curva Forward'!$C$4:$AN$4,0))),DG976)</f>
        <v>0</v>
      </c>
      <c r="GF976" s="200">
        <f>AT976*AT$2*IF($FC976="V",1,-1)*IF($Q976="Fixo",(DH976-INDEX('Curva Forward'!$C$5:$AN$13,MATCH(CONCATENATE(BD_COMERCIAL!$K976," ",BD_COMERCIAL!$L976),'Curva Forward'!$B$5:$B$13,0),MATCH(GF$4,'Curva Forward'!$C$4:$AN$4,0))),DH976)</f>
        <v>0</v>
      </c>
      <c r="GG976" s="200">
        <f>AU976*AU$2*IF($FC976="V",1,-1)*IF($Q976="Fixo",(DI976-INDEX('Curva Forward'!$C$5:$AN$13,MATCH(CONCATENATE(BD_COMERCIAL!$K976," ",BD_COMERCIAL!$L976),'Curva Forward'!$B$5:$B$13,0),MATCH(GG$4,'Curva Forward'!$C$4:$AN$4,0))),DI976)</f>
        <v>0</v>
      </c>
      <c r="GH976" s="200">
        <f>AV976*AV$2*IF($FC976="V",1,-1)*IF($Q976="Fixo",(DJ976-INDEX('Curva Forward'!$C$5:$AN$13,MATCH(CONCATENATE(BD_COMERCIAL!$K976," ",BD_COMERCIAL!$L976),'Curva Forward'!$B$5:$B$13,0),MATCH(GH$4,'Curva Forward'!$C$4:$AN$4,0))),DJ976)</f>
        <v>0</v>
      </c>
      <c r="GI976" s="200">
        <f>AW976*AW$2*IF($FC976="V",1,-1)*IF($Q976="Fixo",(DK976-INDEX('Curva Forward'!$C$5:$AN$13,MATCH(CONCATENATE(BD_COMERCIAL!$K976," ",BD_COMERCIAL!$L976),'Curva Forward'!$B$5:$B$13,0),MATCH(GI$4,'Curva Forward'!$C$4:$AN$4,0))),DK976)</f>
        <v>0</v>
      </c>
      <c r="GJ976" s="200">
        <f>AX976*AX$2*IF($FC976="V",1,-1)*IF($Q976="Fixo",(DL976-INDEX('Curva Forward'!$C$5:$AN$13,MATCH(CONCATENATE(BD_COMERCIAL!$K976," ",BD_COMERCIAL!$L976),'Curva Forward'!$B$5:$B$13,0),MATCH(GJ$4,'Curva Forward'!$C$4:$AN$4,0))),DL976)</f>
        <v>0</v>
      </c>
      <c r="GK976" s="200">
        <f>AY976*AY$2*IF($FC976="V",1,-1)*IF($Q976="Fixo",(DM976-INDEX('Curva Forward'!$C$5:$AN$13,MATCH(CONCATENATE(BD_COMERCIAL!$K976," ",BD_COMERCIAL!$L976),'Curva Forward'!$B$5:$B$13,0),MATCH(GK$4,'Curva Forward'!$C$4:$AN$4,0))),DM976)</f>
        <v>0</v>
      </c>
      <c r="GL976" s="200">
        <f>IF(EZ976="",0,CL976*CL$2*IF($FC976="V",1,-1)*IF($Q976="Fixo",(EZ976-INDEX('Curva Forward'!$C$5:$AN$13,MATCH(CONCATENATE(BD_COMERCIAL!$K976," ",BD_COMERCIAL!$L976),'Curva Forward'!$B$5:$B$13,0),MATCH(GL$4,'Curva Forward'!$C$4:$AN$4,0))),EZ976))</f>
        <v>0</v>
      </c>
      <c r="GM976" s="200">
        <f>IF(FA976="",0,CM976*CM$2*IF($FC976="V",1,-1)*IF($Q976="Fixo",(FA976-INDEX('Curva Forward'!$C$5:$AN$13,MATCH(CONCATENATE(BD_COMERCIAL!$K976," ",BD_COMERCIAL!$L976),'Curva Forward'!$B$5:$B$13,0),MATCH(GM$4,'Curva Forward'!$C$4:$AN$4,0))),FA976))</f>
        <v>0</v>
      </c>
      <c r="GN976" s="200">
        <f>IF(FB976="",0,CN976*CN$2*IF($FC976="V",1,-1)*IF($Q976="Fixo",(FB976-INDEX('Curva Forward'!$C$5:$AN$13,MATCH(CONCATENATE(BD_COMERCIAL!$K976," ",BD_COMERCIAL!$L976),'Curva Forward'!$B$5:$B$13,0),MATCH(GN$4,'Curva Forward'!$C$4:$AN$4,0))),FB976))</f>
        <v>0</v>
      </c>
      <c r="GO976" s="201">
        <f t="shared" ca="1" si="304"/>
        <v>0</v>
      </c>
      <c r="GP976" s="201">
        <f t="shared" ca="1" si="305"/>
        <v>0</v>
      </c>
    </row>
    <row r="977" spans="1:198" ht="15" customHeight="1" x14ac:dyDescent="0.25">
      <c r="A977" s="6"/>
      <c r="B977" s="7"/>
      <c r="C977" s="8"/>
      <c r="D977" s="9"/>
      <c r="E977" s="9"/>
      <c r="F977" s="113"/>
      <c r="G977" s="10"/>
      <c r="H977" s="113"/>
      <c r="I977" s="9"/>
      <c r="J977" s="166"/>
      <c r="K977" s="10"/>
      <c r="L977" s="84"/>
      <c r="M977" s="11"/>
      <c r="N977" s="12"/>
      <c r="O977" s="10"/>
      <c r="P977" s="84"/>
      <c r="Q977" s="84"/>
      <c r="R977" s="10"/>
      <c r="S977" s="14"/>
      <c r="T977" s="11"/>
      <c r="U977" s="12"/>
      <c r="V977" s="257" t="str">
        <f ca="1">IF(U977="","",
IF(U977="NA","",
IFERROR(VLOOKUP(EOMONTH(M977,-2)+1,IPCA!$A:$B,2,0),
VLOOKUP(EOMONTH(TODAY(),-2)+1,IPCA!$A:$B,2,0))/
VLOOKUP(EOMONTH(U977,-2)+1,IPCA!$A:$B,2,0)*
P977))</f>
        <v/>
      </c>
      <c r="W977" s="84"/>
      <c r="X977" s="13"/>
      <c r="Y977" s="166"/>
      <c r="AA977" s="108"/>
      <c r="AB977" s="15"/>
      <c r="AM977" s="6"/>
      <c r="AN977" s="15"/>
      <c r="AY977" s="6"/>
      <c r="AZ977" s="15"/>
      <c r="BK977" s="6"/>
      <c r="BL977" s="15"/>
      <c r="BW977" s="6"/>
      <c r="BX977" s="15"/>
      <c r="CI977" s="6"/>
      <c r="CJ977" s="16" t="str">
        <f t="shared" si="294"/>
        <v/>
      </c>
      <c r="CK977" s="16" t="str">
        <f t="shared" si="295"/>
        <v/>
      </c>
      <c r="CL977" s="16" t="str">
        <f t="shared" si="296"/>
        <v/>
      </c>
      <c r="CM977" s="16" t="str">
        <f t="shared" si="297"/>
        <v/>
      </c>
      <c r="CN977" s="16" t="str">
        <f t="shared" si="298"/>
        <v/>
      </c>
      <c r="CO977" s="18"/>
      <c r="CP977" s="15"/>
      <c r="DA977" s="6"/>
      <c r="DB977" s="15"/>
      <c r="DM977" s="6"/>
      <c r="DN977" s="15"/>
      <c r="DY977" s="6"/>
      <c r="DZ977" s="15"/>
      <c r="EK977" s="6"/>
      <c r="EL977" s="15"/>
      <c r="EW977" s="6"/>
      <c r="EX977" s="16" t="str">
        <f t="shared" si="289"/>
        <v/>
      </c>
      <c r="EY977" s="16" t="str">
        <f t="shared" si="290"/>
        <v/>
      </c>
      <c r="EZ977" s="16" t="str">
        <f t="shared" si="291"/>
        <v/>
      </c>
      <c r="FA977" s="16" t="str">
        <f t="shared" si="292"/>
        <v/>
      </c>
      <c r="FB977" s="160" t="str">
        <f t="shared" si="293"/>
        <v/>
      </c>
      <c r="FD977" s="20"/>
      <c r="FE977"/>
      <c r="FH977" s="284">
        <f t="shared" ca="1" si="299"/>
        <v>0</v>
      </c>
      <c r="FI977" s="208">
        <f t="shared" si="300"/>
        <v>0</v>
      </c>
      <c r="FK977">
        <f t="shared" si="301"/>
        <v>0</v>
      </c>
      <c r="FL977" s="201">
        <f t="shared" ca="1" si="302"/>
        <v>0</v>
      </c>
      <c r="FM977" s="201">
        <f t="shared" ca="1" si="303"/>
        <v>0</v>
      </c>
      <c r="FN977" s="200">
        <f>AB977*AB$2*IF($FC977="V",1,-1)*IF($Q977="Fixo",(CP977-INDEX('Curva Forward'!$C$5:$AN$13,MATCH(CONCATENATE(BD_COMERCIAL!$K977," ",BD_COMERCIAL!$L977),'Curva Forward'!$B$5:$B$13,0),MATCH(FN$4,'Curva Forward'!$C$4:$AN$4,0))),CP977)</f>
        <v>0</v>
      </c>
      <c r="FO977" s="200">
        <f>AC977*AC$2*IF($FC977="V",1,-1)*IF($Q977="Fixo",(CQ977-INDEX('Curva Forward'!$C$5:$AN$13,MATCH(CONCATENATE(BD_COMERCIAL!$K977," ",BD_COMERCIAL!$L977),'Curva Forward'!$B$5:$B$13,0),MATCH(FO$4,'Curva Forward'!$C$4:$AN$4,0))),CQ977)</f>
        <v>0</v>
      </c>
      <c r="FP977" s="200">
        <f>AD977*AD$2*IF($FC977="V",1,-1)*IF($Q977="Fixo",(CR977-INDEX('Curva Forward'!$C$5:$AN$13,MATCH(CONCATENATE(BD_COMERCIAL!$K977," ",BD_COMERCIAL!$L977),'Curva Forward'!$B$5:$B$13,0),MATCH(FP$4,'Curva Forward'!$C$4:$AN$4,0))),CR977)</f>
        <v>0</v>
      </c>
      <c r="FQ977" s="200">
        <f>AE977*AE$2*IF($FC977="V",1,-1)*IF($Q977="Fixo",(CS977-INDEX('Curva Forward'!$C$5:$AN$13,MATCH(CONCATENATE(BD_COMERCIAL!$K977," ",BD_COMERCIAL!$L977),'Curva Forward'!$B$5:$B$13,0),MATCH(FQ$4,'Curva Forward'!$C$4:$AN$4,0))),CS977)</f>
        <v>0</v>
      </c>
      <c r="FR977" s="200">
        <f>AF977*AF$2*IF($FC977="V",1,-1)*IF($Q977="Fixo",(CT977-INDEX('Curva Forward'!$C$5:$AN$13,MATCH(CONCATENATE(BD_COMERCIAL!$K977," ",BD_COMERCIAL!$L977),'Curva Forward'!$B$5:$B$13,0),MATCH(FR$4,'Curva Forward'!$C$4:$AN$4,0))),CT977)</f>
        <v>0</v>
      </c>
      <c r="FS977" s="200">
        <f>AG977*AG$2*IF($FC977="V",1,-1)*IF($Q977="Fixo",(CU977-INDEX('Curva Forward'!$C$5:$AN$13,MATCH(CONCATENATE(BD_COMERCIAL!$K977," ",BD_COMERCIAL!$L977),'Curva Forward'!$B$5:$B$13,0),MATCH(FS$4,'Curva Forward'!$C$4:$AN$4,0))),CU977)</f>
        <v>0</v>
      </c>
      <c r="FT977" s="200">
        <f>AH977*AH$2*IF($FC977="V",1,-1)*IF($Q977="Fixo",(CV977-INDEX('Curva Forward'!$C$5:$AN$13,MATCH(CONCATENATE(BD_COMERCIAL!$K977," ",BD_COMERCIAL!$L977),'Curva Forward'!$B$5:$B$13,0),MATCH(FT$4,'Curva Forward'!$C$4:$AN$4,0))),CV977)</f>
        <v>0</v>
      </c>
      <c r="FU977" s="200">
        <f>AI977*AI$2*IF($FC977="V",1,-1)*IF($Q977="Fixo",(CW977-INDEX('Curva Forward'!$C$5:$AN$13,MATCH(CONCATENATE(BD_COMERCIAL!$K977," ",BD_COMERCIAL!$L977),'Curva Forward'!$B$5:$B$13,0),MATCH(FU$4,'Curva Forward'!$C$4:$AN$4,0))),CW977)</f>
        <v>0</v>
      </c>
      <c r="FV977" s="200">
        <f>AJ977*AJ$2*IF($FC977="V",1,-1)*IF($Q977="Fixo",(CX977-INDEX('Curva Forward'!$C$5:$AN$13,MATCH(CONCATENATE(BD_COMERCIAL!$K977," ",BD_COMERCIAL!$L977),'Curva Forward'!$B$5:$B$13,0),MATCH(FV$4,'Curva Forward'!$C$4:$AN$4,0))),CX977)</f>
        <v>0</v>
      </c>
      <c r="FW977" s="200">
        <f>AK977*AK$2*IF($FC977="V",1,-1)*IF($Q977="Fixo",(CY977-INDEX('Curva Forward'!$C$5:$AN$13,MATCH(CONCATENATE(BD_COMERCIAL!$K977," ",BD_COMERCIAL!$L977),'Curva Forward'!$B$5:$B$13,0),MATCH(FW$4,'Curva Forward'!$C$4:$AN$4,0))),CY977)</f>
        <v>0</v>
      </c>
      <c r="FX977" s="200">
        <f>AL977*AL$2*IF($FC977="V",1,-1)*IF($Q977="Fixo",(CZ977-INDEX('Curva Forward'!$C$5:$AN$13,MATCH(CONCATENATE(BD_COMERCIAL!$K977," ",BD_COMERCIAL!$L977),'Curva Forward'!$B$5:$B$13,0),MATCH(FX$4,'Curva Forward'!$C$4:$AN$4,0))),CZ977)</f>
        <v>0</v>
      </c>
      <c r="FY977" s="200">
        <f>AM977*AM$2*IF($FC977="V",1,-1)*IF($Q977="Fixo",(DA977-INDEX('Curva Forward'!$C$5:$AN$13,MATCH(CONCATENATE(BD_COMERCIAL!$K977," ",BD_COMERCIAL!$L977),'Curva Forward'!$B$5:$B$13,0),MATCH(FY$4,'Curva Forward'!$C$4:$AN$4,0))),DA977)</f>
        <v>0</v>
      </c>
      <c r="FZ977" s="200">
        <f>AN977*AN$2*IF($FC977="V",1,-1)*IF($Q977="Fixo",(DB977-INDEX('Curva Forward'!$C$5:$AN$13,MATCH(CONCATENATE(BD_COMERCIAL!$K977," ",BD_COMERCIAL!$L977),'Curva Forward'!$B$5:$B$13,0),MATCH(FZ$4,'Curva Forward'!$C$4:$AN$4,0))),DB977)</f>
        <v>0</v>
      </c>
      <c r="GA977" s="200">
        <f>AO977*AO$2*IF($FC977="V",1,-1)*IF($Q977="Fixo",(DC977-INDEX('Curva Forward'!$C$5:$AN$13,MATCH(CONCATENATE(BD_COMERCIAL!$K977," ",BD_COMERCIAL!$L977),'Curva Forward'!$B$5:$B$13,0),MATCH(GA$4,'Curva Forward'!$C$4:$AN$4,0))),DC977)</f>
        <v>0</v>
      </c>
      <c r="GB977" s="200">
        <f>AP977*AP$2*IF($FC977="V",1,-1)*IF($Q977="Fixo",(DD977-INDEX('Curva Forward'!$C$5:$AN$13,MATCH(CONCATENATE(BD_COMERCIAL!$K977," ",BD_COMERCIAL!$L977),'Curva Forward'!$B$5:$B$13,0),MATCH(GB$4,'Curva Forward'!$C$4:$AN$4,0))),DD977)</f>
        <v>0</v>
      </c>
      <c r="GC977" s="200">
        <f>AQ977*AQ$2*IF($FC977="V",1,-1)*IF($Q977="Fixo",(DE977-INDEX('Curva Forward'!$C$5:$AN$13,MATCH(CONCATENATE(BD_COMERCIAL!$K977," ",BD_COMERCIAL!$L977),'Curva Forward'!$B$5:$B$13,0),MATCH(GC$4,'Curva Forward'!$C$4:$AN$4,0))),DE977)</f>
        <v>0</v>
      </c>
      <c r="GD977" s="200">
        <f>AR977*AR$2*IF($FC977="V",1,-1)*IF($Q977="Fixo",(DF977-INDEX('Curva Forward'!$C$5:$AN$13,MATCH(CONCATENATE(BD_COMERCIAL!$K977," ",BD_COMERCIAL!$L977),'Curva Forward'!$B$5:$B$13,0),MATCH(GD$4,'Curva Forward'!$C$4:$AN$4,0))),DF977)</f>
        <v>0</v>
      </c>
      <c r="GE977" s="200">
        <f>AS977*AS$2*IF($FC977="V",1,-1)*IF($Q977="Fixo",(DG977-INDEX('Curva Forward'!$C$5:$AN$13,MATCH(CONCATENATE(BD_COMERCIAL!$K977," ",BD_COMERCIAL!$L977),'Curva Forward'!$B$5:$B$13,0),MATCH(GE$4,'Curva Forward'!$C$4:$AN$4,0))),DG977)</f>
        <v>0</v>
      </c>
      <c r="GF977" s="200">
        <f>AT977*AT$2*IF($FC977="V",1,-1)*IF($Q977="Fixo",(DH977-INDEX('Curva Forward'!$C$5:$AN$13,MATCH(CONCATENATE(BD_COMERCIAL!$K977," ",BD_COMERCIAL!$L977),'Curva Forward'!$B$5:$B$13,0),MATCH(GF$4,'Curva Forward'!$C$4:$AN$4,0))),DH977)</f>
        <v>0</v>
      </c>
      <c r="GG977" s="200">
        <f>AU977*AU$2*IF($FC977="V",1,-1)*IF($Q977="Fixo",(DI977-INDEX('Curva Forward'!$C$5:$AN$13,MATCH(CONCATENATE(BD_COMERCIAL!$K977," ",BD_COMERCIAL!$L977),'Curva Forward'!$B$5:$B$13,0),MATCH(GG$4,'Curva Forward'!$C$4:$AN$4,0))),DI977)</f>
        <v>0</v>
      </c>
      <c r="GH977" s="200">
        <f>AV977*AV$2*IF($FC977="V",1,-1)*IF($Q977="Fixo",(DJ977-INDEX('Curva Forward'!$C$5:$AN$13,MATCH(CONCATENATE(BD_COMERCIAL!$K977," ",BD_COMERCIAL!$L977),'Curva Forward'!$B$5:$B$13,0),MATCH(GH$4,'Curva Forward'!$C$4:$AN$4,0))),DJ977)</f>
        <v>0</v>
      </c>
      <c r="GI977" s="200">
        <f>AW977*AW$2*IF($FC977="V",1,-1)*IF($Q977="Fixo",(DK977-INDEX('Curva Forward'!$C$5:$AN$13,MATCH(CONCATENATE(BD_COMERCIAL!$K977," ",BD_COMERCIAL!$L977),'Curva Forward'!$B$5:$B$13,0),MATCH(GI$4,'Curva Forward'!$C$4:$AN$4,0))),DK977)</f>
        <v>0</v>
      </c>
      <c r="GJ977" s="200">
        <f>AX977*AX$2*IF($FC977="V",1,-1)*IF($Q977="Fixo",(DL977-INDEX('Curva Forward'!$C$5:$AN$13,MATCH(CONCATENATE(BD_COMERCIAL!$K977," ",BD_COMERCIAL!$L977),'Curva Forward'!$B$5:$B$13,0),MATCH(GJ$4,'Curva Forward'!$C$4:$AN$4,0))),DL977)</f>
        <v>0</v>
      </c>
      <c r="GK977" s="200">
        <f>AY977*AY$2*IF($FC977="V",1,-1)*IF($Q977="Fixo",(DM977-INDEX('Curva Forward'!$C$5:$AN$13,MATCH(CONCATENATE(BD_COMERCIAL!$K977," ",BD_COMERCIAL!$L977),'Curva Forward'!$B$5:$B$13,0),MATCH(GK$4,'Curva Forward'!$C$4:$AN$4,0))),DM977)</f>
        <v>0</v>
      </c>
      <c r="GL977" s="200">
        <f>IF(EZ977="",0,CL977*CL$2*IF($FC977="V",1,-1)*IF($Q977="Fixo",(EZ977-INDEX('Curva Forward'!$C$5:$AN$13,MATCH(CONCATENATE(BD_COMERCIAL!$K977," ",BD_COMERCIAL!$L977),'Curva Forward'!$B$5:$B$13,0),MATCH(GL$4,'Curva Forward'!$C$4:$AN$4,0))),EZ977))</f>
        <v>0</v>
      </c>
      <c r="GM977" s="200">
        <f>IF(FA977="",0,CM977*CM$2*IF($FC977="V",1,-1)*IF($Q977="Fixo",(FA977-INDEX('Curva Forward'!$C$5:$AN$13,MATCH(CONCATENATE(BD_COMERCIAL!$K977," ",BD_COMERCIAL!$L977),'Curva Forward'!$B$5:$B$13,0),MATCH(GM$4,'Curva Forward'!$C$4:$AN$4,0))),FA977))</f>
        <v>0</v>
      </c>
      <c r="GN977" s="200">
        <f>IF(FB977="",0,CN977*CN$2*IF($FC977="V",1,-1)*IF($Q977="Fixo",(FB977-INDEX('Curva Forward'!$C$5:$AN$13,MATCH(CONCATENATE(BD_COMERCIAL!$K977," ",BD_COMERCIAL!$L977),'Curva Forward'!$B$5:$B$13,0),MATCH(GN$4,'Curva Forward'!$C$4:$AN$4,0))),FB977))</f>
        <v>0</v>
      </c>
      <c r="GO977" s="201">
        <f t="shared" ca="1" si="304"/>
        <v>0</v>
      </c>
      <c r="GP977" s="201">
        <f t="shared" ca="1" si="305"/>
        <v>0</v>
      </c>
    </row>
    <row r="978" spans="1:198" ht="15" customHeight="1" x14ac:dyDescent="0.25">
      <c r="A978" s="6"/>
      <c r="B978" s="7"/>
      <c r="C978" s="8"/>
      <c r="D978" s="9"/>
      <c r="E978" s="9"/>
      <c r="F978" s="113"/>
      <c r="G978" s="10"/>
      <c r="H978" s="113"/>
      <c r="I978" s="9"/>
      <c r="J978" s="166"/>
      <c r="K978" s="10"/>
      <c r="L978" s="84"/>
      <c r="M978" s="11"/>
      <c r="N978" s="12"/>
      <c r="O978" s="10"/>
      <c r="P978" s="84"/>
      <c r="Q978" s="84"/>
      <c r="R978" s="10"/>
      <c r="S978" s="14"/>
      <c r="T978" s="11"/>
      <c r="U978" s="12"/>
      <c r="V978" s="257" t="str">
        <f ca="1">IF(U978="","",
IF(U978="NA","",
IFERROR(VLOOKUP(EOMONTH(M978,-2)+1,IPCA!$A:$B,2,0),
VLOOKUP(EOMONTH(TODAY(),-2)+1,IPCA!$A:$B,2,0))/
VLOOKUP(EOMONTH(U978,-2)+1,IPCA!$A:$B,2,0)*
P978))</f>
        <v/>
      </c>
      <c r="W978" s="84"/>
      <c r="X978" s="13"/>
      <c r="Y978" s="166"/>
      <c r="AA978" s="108"/>
      <c r="AB978" s="15"/>
      <c r="AM978" s="6"/>
      <c r="AN978" s="15"/>
      <c r="AY978" s="6"/>
      <c r="AZ978" s="15"/>
      <c r="BK978" s="6"/>
      <c r="BL978" s="15"/>
      <c r="BW978" s="6"/>
      <c r="BX978" s="15"/>
      <c r="CI978" s="6"/>
      <c r="CJ978" s="16" t="str">
        <f t="shared" si="294"/>
        <v/>
      </c>
      <c r="CK978" s="16" t="str">
        <f t="shared" si="295"/>
        <v/>
      </c>
      <c r="CL978" s="16" t="str">
        <f t="shared" si="296"/>
        <v/>
      </c>
      <c r="CM978" s="16" t="str">
        <f t="shared" si="297"/>
        <v/>
      </c>
      <c r="CN978" s="16" t="str">
        <f t="shared" si="298"/>
        <v/>
      </c>
      <c r="CO978" s="18"/>
      <c r="CP978" s="15"/>
      <c r="DA978" s="6"/>
      <c r="DB978" s="15"/>
      <c r="DM978" s="6"/>
      <c r="DN978" s="15"/>
      <c r="DY978" s="6"/>
      <c r="DZ978" s="15"/>
      <c r="EK978" s="6"/>
      <c r="EL978" s="15"/>
      <c r="EW978" s="6"/>
      <c r="EX978" s="16" t="str">
        <f t="shared" si="289"/>
        <v/>
      </c>
      <c r="EY978" s="16" t="str">
        <f t="shared" si="290"/>
        <v/>
      </c>
      <c r="EZ978" s="16" t="str">
        <f t="shared" si="291"/>
        <v/>
      </c>
      <c r="FA978" s="16" t="str">
        <f t="shared" si="292"/>
        <v/>
      </c>
      <c r="FB978" s="160" t="str">
        <f t="shared" si="293"/>
        <v/>
      </c>
      <c r="FD978" s="20"/>
      <c r="FE978"/>
      <c r="FH978" s="284">
        <f t="shared" ca="1" si="299"/>
        <v>0</v>
      </c>
      <c r="FI978" s="208">
        <f t="shared" si="300"/>
        <v>0</v>
      </c>
      <c r="FK978">
        <f t="shared" si="301"/>
        <v>0</v>
      </c>
      <c r="FL978" s="201">
        <f t="shared" ca="1" si="302"/>
        <v>0</v>
      </c>
      <c r="FM978" s="201">
        <f t="shared" ca="1" si="303"/>
        <v>0</v>
      </c>
      <c r="FN978" s="200">
        <f>AB978*AB$2*IF($FC978="V",1,-1)*IF($Q978="Fixo",(CP978-INDEX('Curva Forward'!$C$5:$AN$13,MATCH(CONCATENATE(BD_COMERCIAL!$K978," ",BD_COMERCIAL!$L978),'Curva Forward'!$B$5:$B$13,0),MATCH(FN$4,'Curva Forward'!$C$4:$AN$4,0))),CP978)</f>
        <v>0</v>
      </c>
      <c r="FO978" s="200">
        <f>AC978*AC$2*IF($FC978="V",1,-1)*IF($Q978="Fixo",(CQ978-INDEX('Curva Forward'!$C$5:$AN$13,MATCH(CONCATENATE(BD_COMERCIAL!$K978," ",BD_COMERCIAL!$L978),'Curva Forward'!$B$5:$B$13,0),MATCH(FO$4,'Curva Forward'!$C$4:$AN$4,0))),CQ978)</f>
        <v>0</v>
      </c>
      <c r="FP978" s="200">
        <f>AD978*AD$2*IF($FC978="V",1,-1)*IF($Q978="Fixo",(CR978-INDEX('Curva Forward'!$C$5:$AN$13,MATCH(CONCATENATE(BD_COMERCIAL!$K978," ",BD_COMERCIAL!$L978),'Curva Forward'!$B$5:$B$13,0),MATCH(FP$4,'Curva Forward'!$C$4:$AN$4,0))),CR978)</f>
        <v>0</v>
      </c>
      <c r="FQ978" s="200">
        <f>AE978*AE$2*IF($FC978="V",1,-1)*IF($Q978="Fixo",(CS978-INDEX('Curva Forward'!$C$5:$AN$13,MATCH(CONCATENATE(BD_COMERCIAL!$K978," ",BD_COMERCIAL!$L978),'Curva Forward'!$B$5:$B$13,0),MATCH(FQ$4,'Curva Forward'!$C$4:$AN$4,0))),CS978)</f>
        <v>0</v>
      </c>
      <c r="FR978" s="200">
        <f>AF978*AF$2*IF($FC978="V",1,-1)*IF($Q978="Fixo",(CT978-INDEX('Curva Forward'!$C$5:$AN$13,MATCH(CONCATENATE(BD_COMERCIAL!$K978," ",BD_COMERCIAL!$L978),'Curva Forward'!$B$5:$B$13,0),MATCH(FR$4,'Curva Forward'!$C$4:$AN$4,0))),CT978)</f>
        <v>0</v>
      </c>
      <c r="FS978" s="200">
        <f>AG978*AG$2*IF($FC978="V",1,-1)*IF($Q978="Fixo",(CU978-INDEX('Curva Forward'!$C$5:$AN$13,MATCH(CONCATENATE(BD_COMERCIAL!$K978," ",BD_COMERCIAL!$L978),'Curva Forward'!$B$5:$B$13,0),MATCH(FS$4,'Curva Forward'!$C$4:$AN$4,0))),CU978)</f>
        <v>0</v>
      </c>
      <c r="FT978" s="200">
        <f>AH978*AH$2*IF($FC978="V",1,-1)*IF($Q978="Fixo",(CV978-INDEX('Curva Forward'!$C$5:$AN$13,MATCH(CONCATENATE(BD_COMERCIAL!$K978," ",BD_COMERCIAL!$L978),'Curva Forward'!$B$5:$B$13,0),MATCH(FT$4,'Curva Forward'!$C$4:$AN$4,0))),CV978)</f>
        <v>0</v>
      </c>
      <c r="FU978" s="200">
        <f>AI978*AI$2*IF($FC978="V",1,-1)*IF($Q978="Fixo",(CW978-INDEX('Curva Forward'!$C$5:$AN$13,MATCH(CONCATENATE(BD_COMERCIAL!$K978," ",BD_COMERCIAL!$L978),'Curva Forward'!$B$5:$B$13,0),MATCH(FU$4,'Curva Forward'!$C$4:$AN$4,0))),CW978)</f>
        <v>0</v>
      </c>
      <c r="FV978" s="200">
        <f>AJ978*AJ$2*IF($FC978="V",1,-1)*IF($Q978="Fixo",(CX978-INDEX('Curva Forward'!$C$5:$AN$13,MATCH(CONCATENATE(BD_COMERCIAL!$K978," ",BD_COMERCIAL!$L978),'Curva Forward'!$B$5:$B$13,0),MATCH(FV$4,'Curva Forward'!$C$4:$AN$4,0))),CX978)</f>
        <v>0</v>
      </c>
      <c r="FW978" s="200">
        <f>AK978*AK$2*IF($FC978="V",1,-1)*IF($Q978="Fixo",(CY978-INDEX('Curva Forward'!$C$5:$AN$13,MATCH(CONCATENATE(BD_COMERCIAL!$K978," ",BD_COMERCIAL!$L978),'Curva Forward'!$B$5:$B$13,0),MATCH(FW$4,'Curva Forward'!$C$4:$AN$4,0))),CY978)</f>
        <v>0</v>
      </c>
      <c r="FX978" s="200">
        <f>AL978*AL$2*IF($FC978="V",1,-1)*IF($Q978="Fixo",(CZ978-INDEX('Curva Forward'!$C$5:$AN$13,MATCH(CONCATENATE(BD_COMERCIAL!$K978," ",BD_COMERCIAL!$L978),'Curva Forward'!$B$5:$B$13,0),MATCH(FX$4,'Curva Forward'!$C$4:$AN$4,0))),CZ978)</f>
        <v>0</v>
      </c>
      <c r="FY978" s="200">
        <f>AM978*AM$2*IF($FC978="V",1,-1)*IF($Q978="Fixo",(DA978-INDEX('Curva Forward'!$C$5:$AN$13,MATCH(CONCATENATE(BD_COMERCIAL!$K978," ",BD_COMERCIAL!$L978),'Curva Forward'!$B$5:$B$13,0),MATCH(FY$4,'Curva Forward'!$C$4:$AN$4,0))),DA978)</f>
        <v>0</v>
      </c>
      <c r="FZ978" s="200">
        <f>AN978*AN$2*IF($FC978="V",1,-1)*IF($Q978="Fixo",(DB978-INDEX('Curva Forward'!$C$5:$AN$13,MATCH(CONCATENATE(BD_COMERCIAL!$K978," ",BD_COMERCIAL!$L978),'Curva Forward'!$B$5:$B$13,0),MATCH(FZ$4,'Curva Forward'!$C$4:$AN$4,0))),DB978)</f>
        <v>0</v>
      </c>
      <c r="GA978" s="200">
        <f>AO978*AO$2*IF($FC978="V",1,-1)*IF($Q978="Fixo",(DC978-INDEX('Curva Forward'!$C$5:$AN$13,MATCH(CONCATENATE(BD_COMERCIAL!$K978," ",BD_COMERCIAL!$L978),'Curva Forward'!$B$5:$B$13,0),MATCH(GA$4,'Curva Forward'!$C$4:$AN$4,0))),DC978)</f>
        <v>0</v>
      </c>
      <c r="GB978" s="200">
        <f>AP978*AP$2*IF($FC978="V",1,-1)*IF($Q978="Fixo",(DD978-INDEX('Curva Forward'!$C$5:$AN$13,MATCH(CONCATENATE(BD_COMERCIAL!$K978," ",BD_COMERCIAL!$L978),'Curva Forward'!$B$5:$B$13,0),MATCH(GB$4,'Curva Forward'!$C$4:$AN$4,0))),DD978)</f>
        <v>0</v>
      </c>
      <c r="GC978" s="200">
        <f>AQ978*AQ$2*IF($FC978="V",1,-1)*IF($Q978="Fixo",(DE978-INDEX('Curva Forward'!$C$5:$AN$13,MATCH(CONCATENATE(BD_COMERCIAL!$K978," ",BD_COMERCIAL!$L978),'Curva Forward'!$B$5:$B$13,0),MATCH(GC$4,'Curva Forward'!$C$4:$AN$4,0))),DE978)</f>
        <v>0</v>
      </c>
      <c r="GD978" s="200">
        <f>AR978*AR$2*IF($FC978="V",1,-1)*IF($Q978="Fixo",(DF978-INDEX('Curva Forward'!$C$5:$AN$13,MATCH(CONCATENATE(BD_COMERCIAL!$K978," ",BD_COMERCIAL!$L978),'Curva Forward'!$B$5:$B$13,0),MATCH(GD$4,'Curva Forward'!$C$4:$AN$4,0))),DF978)</f>
        <v>0</v>
      </c>
      <c r="GE978" s="200">
        <f>AS978*AS$2*IF($FC978="V",1,-1)*IF($Q978="Fixo",(DG978-INDEX('Curva Forward'!$C$5:$AN$13,MATCH(CONCATENATE(BD_COMERCIAL!$K978," ",BD_COMERCIAL!$L978),'Curva Forward'!$B$5:$B$13,0),MATCH(GE$4,'Curva Forward'!$C$4:$AN$4,0))),DG978)</f>
        <v>0</v>
      </c>
      <c r="GF978" s="200">
        <f>AT978*AT$2*IF($FC978="V",1,-1)*IF($Q978="Fixo",(DH978-INDEX('Curva Forward'!$C$5:$AN$13,MATCH(CONCATENATE(BD_COMERCIAL!$K978," ",BD_COMERCIAL!$L978),'Curva Forward'!$B$5:$B$13,0),MATCH(GF$4,'Curva Forward'!$C$4:$AN$4,0))),DH978)</f>
        <v>0</v>
      </c>
      <c r="GG978" s="200">
        <f>AU978*AU$2*IF($FC978="V",1,-1)*IF($Q978="Fixo",(DI978-INDEX('Curva Forward'!$C$5:$AN$13,MATCH(CONCATENATE(BD_COMERCIAL!$K978," ",BD_COMERCIAL!$L978),'Curva Forward'!$B$5:$B$13,0),MATCH(GG$4,'Curva Forward'!$C$4:$AN$4,0))),DI978)</f>
        <v>0</v>
      </c>
      <c r="GH978" s="200">
        <f>AV978*AV$2*IF($FC978="V",1,-1)*IF($Q978="Fixo",(DJ978-INDEX('Curva Forward'!$C$5:$AN$13,MATCH(CONCATENATE(BD_COMERCIAL!$K978," ",BD_COMERCIAL!$L978),'Curva Forward'!$B$5:$B$13,0),MATCH(GH$4,'Curva Forward'!$C$4:$AN$4,0))),DJ978)</f>
        <v>0</v>
      </c>
      <c r="GI978" s="200">
        <f>AW978*AW$2*IF($FC978="V",1,-1)*IF($Q978="Fixo",(DK978-INDEX('Curva Forward'!$C$5:$AN$13,MATCH(CONCATENATE(BD_COMERCIAL!$K978," ",BD_COMERCIAL!$L978),'Curva Forward'!$B$5:$B$13,0),MATCH(GI$4,'Curva Forward'!$C$4:$AN$4,0))),DK978)</f>
        <v>0</v>
      </c>
      <c r="GJ978" s="200">
        <f>AX978*AX$2*IF($FC978="V",1,-1)*IF($Q978="Fixo",(DL978-INDEX('Curva Forward'!$C$5:$AN$13,MATCH(CONCATENATE(BD_COMERCIAL!$K978," ",BD_COMERCIAL!$L978),'Curva Forward'!$B$5:$B$13,0),MATCH(GJ$4,'Curva Forward'!$C$4:$AN$4,0))),DL978)</f>
        <v>0</v>
      </c>
      <c r="GK978" s="200">
        <f>AY978*AY$2*IF($FC978="V",1,-1)*IF($Q978="Fixo",(DM978-INDEX('Curva Forward'!$C$5:$AN$13,MATCH(CONCATENATE(BD_COMERCIAL!$K978," ",BD_COMERCIAL!$L978),'Curva Forward'!$B$5:$B$13,0),MATCH(GK$4,'Curva Forward'!$C$4:$AN$4,0))),DM978)</f>
        <v>0</v>
      </c>
      <c r="GL978" s="200">
        <f>IF(EZ978="",0,CL978*CL$2*IF($FC978="V",1,-1)*IF($Q978="Fixo",(EZ978-INDEX('Curva Forward'!$C$5:$AN$13,MATCH(CONCATENATE(BD_COMERCIAL!$K978," ",BD_COMERCIAL!$L978),'Curva Forward'!$B$5:$B$13,0),MATCH(GL$4,'Curva Forward'!$C$4:$AN$4,0))),EZ978))</f>
        <v>0</v>
      </c>
      <c r="GM978" s="200">
        <f>IF(FA978="",0,CM978*CM$2*IF($FC978="V",1,-1)*IF($Q978="Fixo",(FA978-INDEX('Curva Forward'!$C$5:$AN$13,MATCH(CONCATENATE(BD_COMERCIAL!$K978," ",BD_COMERCIAL!$L978),'Curva Forward'!$B$5:$B$13,0),MATCH(GM$4,'Curva Forward'!$C$4:$AN$4,0))),FA978))</f>
        <v>0</v>
      </c>
      <c r="GN978" s="200">
        <f>IF(FB978="",0,CN978*CN$2*IF($FC978="V",1,-1)*IF($Q978="Fixo",(FB978-INDEX('Curva Forward'!$C$5:$AN$13,MATCH(CONCATENATE(BD_COMERCIAL!$K978," ",BD_COMERCIAL!$L978),'Curva Forward'!$B$5:$B$13,0),MATCH(GN$4,'Curva Forward'!$C$4:$AN$4,0))),FB978))</f>
        <v>0</v>
      </c>
      <c r="GO978" s="201">
        <f t="shared" ca="1" si="304"/>
        <v>0</v>
      </c>
      <c r="GP978" s="201">
        <f t="shared" ca="1" si="305"/>
        <v>0</v>
      </c>
    </row>
    <row r="979" spans="1:198" ht="15" customHeight="1" x14ac:dyDescent="0.25">
      <c r="A979" s="6"/>
      <c r="B979" s="7"/>
      <c r="C979" s="8"/>
      <c r="D979" s="9"/>
      <c r="E979" s="9"/>
      <c r="F979" s="113"/>
      <c r="G979" s="10"/>
      <c r="H979" s="113"/>
      <c r="I979" s="9"/>
      <c r="J979" s="166"/>
      <c r="K979" s="10"/>
      <c r="L979" s="84"/>
      <c r="M979" s="11"/>
      <c r="N979" s="12"/>
      <c r="O979" s="10"/>
      <c r="P979" s="84"/>
      <c r="Q979" s="84"/>
      <c r="R979" s="10"/>
      <c r="S979" s="14"/>
      <c r="T979" s="11"/>
      <c r="U979" s="12"/>
      <c r="V979" s="257" t="str">
        <f ca="1">IF(U979="","",
IF(U979="NA","",
IFERROR(VLOOKUP(EOMONTH(M979,-2)+1,IPCA!$A:$B,2,0),
VLOOKUP(EOMONTH(TODAY(),-2)+1,IPCA!$A:$B,2,0))/
VLOOKUP(EOMONTH(U979,-2)+1,IPCA!$A:$B,2,0)*
P979))</f>
        <v/>
      </c>
      <c r="W979" s="84"/>
      <c r="X979" s="13"/>
      <c r="Y979" s="166"/>
      <c r="AA979" s="108"/>
      <c r="AB979" s="15"/>
      <c r="AM979" s="6"/>
      <c r="AN979" s="15"/>
      <c r="AY979" s="6"/>
      <c r="AZ979" s="15"/>
      <c r="BK979" s="6"/>
      <c r="BL979" s="15"/>
      <c r="BW979" s="6"/>
      <c r="BX979" s="15"/>
      <c r="CI979" s="6"/>
      <c r="CJ979" s="16" t="str">
        <f t="shared" si="294"/>
        <v/>
      </c>
      <c r="CK979" s="16" t="str">
        <f t="shared" si="295"/>
        <v/>
      </c>
      <c r="CL979" s="16" t="str">
        <f t="shared" si="296"/>
        <v/>
      </c>
      <c r="CM979" s="16" t="str">
        <f t="shared" si="297"/>
        <v/>
      </c>
      <c r="CN979" s="16" t="str">
        <f t="shared" si="298"/>
        <v/>
      </c>
      <c r="CO979" s="18"/>
      <c r="CP979" s="15"/>
      <c r="DA979" s="6"/>
      <c r="DB979" s="15"/>
      <c r="DM979" s="6"/>
      <c r="DN979" s="15"/>
      <c r="DY979" s="6"/>
      <c r="DZ979" s="15"/>
      <c r="EK979" s="6"/>
      <c r="EL979" s="15"/>
      <c r="EW979" s="6"/>
      <c r="EX979" s="16" t="str">
        <f t="shared" ref="EX979:EX993" si="306">IF(SUM(CP979:DA979)=0,"",SUMPRODUCT(CP979:DA979,$AB$2:$AM$2)/SUM($AB$2:$AM$2))</f>
        <v/>
      </c>
      <c r="EY979" s="16" t="str">
        <f t="shared" ref="EY979:EY993" si="307">IF(SUM(DB979:DM979)=0,"",SUMPRODUCT(DB979:DM979,$AN$2:$AY$2)/SUM($AN$2:$AY$2))</f>
        <v/>
      </c>
      <c r="EZ979" s="16" t="str">
        <f t="shared" ref="EZ979:EZ993" si="308">IF(SUM(DN979:DY979)=0,"",SUMPRODUCT(DN979:DY979,$AZ$2:$BK$2)/SUM($AZ$2:$BK$2))</f>
        <v/>
      </c>
      <c r="FA979" s="16" t="str">
        <f t="shared" ref="FA979:FA993" si="309">IF(SUM(DZ979:EK979)=0,"",SUMPRODUCT(DZ979:EK979,$BL$2:$BW$2)/SUM($BL$2:$BW$2))</f>
        <v/>
      </c>
      <c r="FB979" s="160" t="str">
        <f t="shared" ref="FB979:FB993" si="310">IF(SUM(EL979:EW979)=0,"",SUMPRODUCT(EL979:EW979,$BX$2:$CI$2)/SUM($BX$2:$CI$2))</f>
        <v/>
      </c>
      <c r="FD979" s="20"/>
      <c r="FE979"/>
      <c r="FH979" s="284">
        <f t="shared" ca="1" si="299"/>
        <v>0</v>
      </c>
      <c r="FI979" s="208">
        <f t="shared" si="300"/>
        <v>0</v>
      </c>
      <c r="FK979">
        <f t="shared" si="301"/>
        <v>0</v>
      </c>
      <c r="FL979" s="201">
        <f t="shared" ca="1" si="302"/>
        <v>0</v>
      </c>
      <c r="FM979" s="201">
        <f t="shared" ca="1" si="303"/>
        <v>0</v>
      </c>
      <c r="FN979" s="200">
        <f>AB979*AB$2*IF($FC979="V",1,-1)*IF($Q979="Fixo",(CP979-INDEX('Curva Forward'!$C$5:$AN$13,MATCH(CONCATENATE(BD_COMERCIAL!$K979," ",BD_COMERCIAL!$L979),'Curva Forward'!$B$5:$B$13,0),MATCH(FN$4,'Curva Forward'!$C$4:$AN$4,0))),CP979)</f>
        <v>0</v>
      </c>
      <c r="FO979" s="200">
        <f>AC979*AC$2*IF($FC979="V",1,-1)*IF($Q979="Fixo",(CQ979-INDEX('Curva Forward'!$C$5:$AN$13,MATCH(CONCATENATE(BD_COMERCIAL!$K979," ",BD_COMERCIAL!$L979),'Curva Forward'!$B$5:$B$13,0),MATCH(FO$4,'Curva Forward'!$C$4:$AN$4,0))),CQ979)</f>
        <v>0</v>
      </c>
      <c r="FP979" s="200">
        <f>AD979*AD$2*IF($FC979="V",1,-1)*IF($Q979="Fixo",(CR979-INDEX('Curva Forward'!$C$5:$AN$13,MATCH(CONCATENATE(BD_COMERCIAL!$K979," ",BD_COMERCIAL!$L979),'Curva Forward'!$B$5:$B$13,0),MATCH(FP$4,'Curva Forward'!$C$4:$AN$4,0))),CR979)</f>
        <v>0</v>
      </c>
      <c r="FQ979" s="200">
        <f>AE979*AE$2*IF($FC979="V",1,-1)*IF($Q979="Fixo",(CS979-INDEX('Curva Forward'!$C$5:$AN$13,MATCH(CONCATENATE(BD_COMERCIAL!$K979," ",BD_COMERCIAL!$L979),'Curva Forward'!$B$5:$B$13,0),MATCH(FQ$4,'Curva Forward'!$C$4:$AN$4,0))),CS979)</f>
        <v>0</v>
      </c>
      <c r="FR979" s="200">
        <f>AF979*AF$2*IF($FC979="V",1,-1)*IF($Q979="Fixo",(CT979-INDEX('Curva Forward'!$C$5:$AN$13,MATCH(CONCATENATE(BD_COMERCIAL!$K979," ",BD_COMERCIAL!$L979),'Curva Forward'!$B$5:$B$13,0),MATCH(FR$4,'Curva Forward'!$C$4:$AN$4,0))),CT979)</f>
        <v>0</v>
      </c>
      <c r="FS979" s="200">
        <f>AG979*AG$2*IF($FC979="V",1,-1)*IF($Q979="Fixo",(CU979-INDEX('Curva Forward'!$C$5:$AN$13,MATCH(CONCATENATE(BD_COMERCIAL!$K979," ",BD_COMERCIAL!$L979),'Curva Forward'!$B$5:$B$13,0),MATCH(FS$4,'Curva Forward'!$C$4:$AN$4,0))),CU979)</f>
        <v>0</v>
      </c>
      <c r="FT979" s="200">
        <f>AH979*AH$2*IF($FC979="V",1,-1)*IF($Q979="Fixo",(CV979-INDEX('Curva Forward'!$C$5:$AN$13,MATCH(CONCATENATE(BD_COMERCIAL!$K979," ",BD_COMERCIAL!$L979),'Curva Forward'!$B$5:$B$13,0),MATCH(FT$4,'Curva Forward'!$C$4:$AN$4,0))),CV979)</f>
        <v>0</v>
      </c>
      <c r="FU979" s="200">
        <f>AI979*AI$2*IF($FC979="V",1,-1)*IF($Q979="Fixo",(CW979-INDEX('Curva Forward'!$C$5:$AN$13,MATCH(CONCATENATE(BD_COMERCIAL!$K979," ",BD_COMERCIAL!$L979),'Curva Forward'!$B$5:$B$13,0),MATCH(FU$4,'Curva Forward'!$C$4:$AN$4,0))),CW979)</f>
        <v>0</v>
      </c>
      <c r="FV979" s="200">
        <f>AJ979*AJ$2*IF($FC979="V",1,-1)*IF($Q979="Fixo",(CX979-INDEX('Curva Forward'!$C$5:$AN$13,MATCH(CONCATENATE(BD_COMERCIAL!$K979," ",BD_COMERCIAL!$L979),'Curva Forward'!$B$5:$B$13,0),MATCH(FV$4,'Curva Forward'!$C$4:$AN$4,0))),CX979)</f>
        <v>0</v>
      </c>
      <c r="FW979" s="200">
        <f>AK979*AK$2*IF($FC979="V",1,-1)*IF($Q979="Fixo",(CY979-INDEX('Curva Forward'!$C$5:$AN$13,MATCH(CONCATENATE(BD_COMERCIAL!$K979," ",BD_COMERCIAL!$L979),'Curva Forward'!$B$5:$B$13,0),MATCH(FW$4,'Curva Forward'!$C$4:$AN$4,0))),CY979)</f>
        <v>0</v>
      </c>
      <c r="FX979" s="200">
        <f>AL979*AL$2*IF($FC979="V",1,-1)*IF($Q979="Fixo",(CZ979-INDEX('Curva Forward'!$C$5:$AN$13,MATCH(CONCATENATE(BD_COMERCIAL!$K979," ",BD_COMERCIAL!$L979),'Curva Forward'!$B$5:$B$13,0),MATCH(FX$4,'Curva Forward'!$C$4:$AN$4,0))),CZ979)</f>
        <v>0</v>
      </c>
      <c r="FY979" s="200">
        <f>AM979*AM$2*IF($FC979="V",1,-1)*IF($Q979="Fixo",(DA979-INDEX('Curva Forward'!$C$5:$AN$13,MATCH(CONCATENATE(BD_COMERCIAL!$K979," ",BD_COMERCIAL!$L979),'Curva Forward'!$B$5:$B$13,0),MATCH(FY$4,'Curva Forward'!$C$4:$AN$4,0))),DA979)</f>
        <v>0</v>
      </c>
      <c r="FZ979" s="200">
        <f>AN979*AN$2*IF($FC979="V",1,-1)*IF($Q979="Fixo",(DB979-INDEX('Curva Forward'!$C$5:$AN$13,MATCH(CONCATENATE(BD_COMERCIAL!$K979," ",BD_COMERCIAL!$L979),'Curva Forward'!$B$5:$B$13,0),MATCH(FZ$4,'Curva Forward'!$C$4:$AN$4,0))),DB979)</f>
        <v>0</v>
      </c>
      <c r="GA979" s="200">
        <f>AO979*AO$2*IF($FC979="V",1,-1)*IF($Q979="Fixo",(DC979-INDEX('Curva Forward'!$C$5:$AN$13,MATCH(CONCATENATE(BD_COMERCIAL!$K979," ",BD_COMERCIAL!$L979),'Curva Forward'!$B$5:$B$13,0),MATCH(GA$4,'Curva Forward'!$C$4:$AN$4,0))),DC979)</f>
        <v>0</v>
      </c>
      <c r="GB979" s="200">
        <f>AP979*AP$2*IF($FC979="V",1,-1)*IF($Q979="Fixo",(DD979-INDEX('Curva Forward'!$C$5:$AN$13,MATCH(CONCATENATE(BD_COMERCIAL!$K979," ",BD_COMERCIAL!$L979),'Curva Forward'!$B$5:$B$13,0),MATCH(GB$4,'Curva Forward'!$C$4:$AN$4,0))),DD979)</f>
        <v>0</v>
      </c>
      <c r="GC979" s="200">
        <f>AQ979*AQ$2*IF($FC979="V",1,-1)*IF($Q979="Fixo",(DE979-INDEX('Curva Forward'!$C$5:$AN$13,MATCH(CONCATENATE(BD_COMERCIAL!$K979," ",BD_COMERCIAL!$L979),'Curva Forward'!$B$5:$B$13,0),MATCH(GC$4,'Curva Forward'!$C$4:$AN$4,0))),DE979)</f>
        <v>0</v>
      </c>
      <c r="GD979" s="200">
        <f>AR979*AR$2*IF($FC979="V",1,-1)*IF($Q979="Fixo",(DF979-INDEX('Curva Forward'!$C$5:$AN$13,MATCH(CONCATENATE(BD_COMERCIAL!$K979," ",BD_COMERCIAL!$L979),'Curva Forward'!$B$5:$B$13,0),MATCH(GD$4,'Curva Forward'!$C$4:$AN$4,0))),DF979)</f>
        <v>0</v>
      </c>
      <c r="GE979" s="200">
        <f>AS979*AS$2*IF($FC979="V",1,-1)*IF($Q979="Fixo",(DG979-INDEX('Curva Forward'!$C$5:$AN$13,MATCH(CONCATENATE(BD_COMERCIAL!$K979," ",BD_COMERCIAL!$L979),'Curva Forward'!$B$5:$B$13,0),MATCH(GE$4,'Curva Forward'!$C$4:$AN$4,0))),DG979)</f>
        <v>0</v>
      </c>
      <c r="GF979" s="200">
        <f>AT979*AT$2*IF($FC979="V",1,-1)*IF($Q979="Fixo",(DH979-INDEX('Curva Forward'!$C$5:$AN$13,MATCH(CONCATENATE(BD_COMERCIAL!$K979," ",BD_COMERCIAL!$L979),'Curva Forward'!$B$5:$B$13,0),MATCH(GF$4,'Curva Forward'!$C$4:$AN$4,0))),DH979)</f>
        <v>0</v>
      </c>
      <c r="GG979" s="200">
        <f>AU979*AU$2*IF($FC979="V",1,-1)*IF($Q979="Fixo",(DI979-INDEX('Curva Forward'!$C$5:$AN$13,MATCH(CONCATENATE(BD_COMERCIAL!$K979," ",BD_COMERCIAL!$L979),'Curva Forward'!$B$5:$B$13,0),MATCH(GG$4,'Curva Forward'!$C$4:$AN$4,0))),DI979)</f>
        <v>0</v>
      </c>
      <c r="GH979" s="200">
        <f>AV979*AV$2*IF($FC979="V",1,-1)*IF($Q979="Fixo",(DJ979-INDEX('Curva Forward'!$C$5:$AN$13,MATCH(CONCATENATE(BD_COMERCIAL!$K979," ",BD_COMERCIAL!$L979),'Curva Forward'!$B$5:$B$13,0),MATCH(GH$4,'Curva Forward'!$C$4:$AN$4,0))),DJ979)</f>
        <v>0</v>
      </c>
      <c r="GI979" s="200">
        <f>AW979*AW$2*IF($FC979="V",1,-1)*IF($Q979="Fixo",(DK979-INDEX('Curva Forward'!$C$5:$AN$13,MATCH(CONCATENATE(BD_COMERCIAL!$K979," ",BD_COMERCIAL!$L979),'Curva Forward'!$B$5:$B$13,0),MATCH(GI$4,'Curva Forward'!$C$4:$AN$4,0))),DK979)</f>
        <v>0</v>
      </c>
      <c r="GJ979" s="200">
        <f>AX979*AX$2*IF($FC979="V",1,-1)*IF($Q979="Fixo",(DL979-INDEX('Curva Forward'!$C$5:$AN$13,MATCH(CONCATENATE(BD_COMERCIAL!$K979," ",BD_COMERCIAL!$L979),'Curva Forward'!$B$5:$B$13,0),MATCH(GJ$4,'Curva Forward'!$C$4:$AN$4,0))),DL979)</f>
        <v>0</v>
      </c>
      <c r="GK979" s="200">
        <f>AY979*AY$2*IF($FC979="V",1,-1)*IF($Q979="Fixo",(DM979-INDEX('Curva Forward'!$C$5:$AN$13,MATCH(CONCATENATE(BD_COMERCIAL!$K979," ",BD_COMERCIAL!$L979),'Curva Forward'!$B$5:$B$13,0),MATCH(GK$4,'Curva Forward'!$C$4:$AN$4,0))),DM979)</f>
        <v>0</v>
      </c>
      <c r="GL979" s="200">
        <f>IF(EZ979="",0,CL979*CL$2*IF($FC979="V",1,-1)*IF($Q979="Fixo",(EZ979-INDEX('Curva Forward'!$C$5:$AN$13,MATCH(CONCATENATE(BD_COMERCIAL!$K979," ",BD_COMERCIAL!$L979),'Curva Forward'!$B$5:$B$13,0),MATCH(GL$4,'Curva Forward'!$C$4:$AN$4,0))),EZ979))</f>
        <v>0</v>
      </c>
      <c r="GM979" s="200">
        <f>IF(FA979="",0,CM979*CM$2*IF($FC979="V",1,-1)*IF($Q979="Fixo",(FA979-INDEX('Curva Forward'!$C$5:$AN$13,MATCH(CONCATENATE(BD_COMERCIAL!$K979," ",BD_COMERCIAL!$L979),'Curva Forward'!$B$5:$B$13,0),MATCH(GM$4,'Curva Forward'!$C$4:$AN$4,0))),FA979))</f>
        <v>0</v>
      </c>
      <c r="GN979" s="200">
        <f>IF(FB979="",0,CN979*CN$2*IF($FC979="V",1,-1)*IF($Q979="Fixo",(FB979-INDEX('Curva Forward'!$C$5:$AN$13,MATCH(CONCATENATE(BD_COMERCIAL!$K979," ",BD_COMERCIAL!$L979),'Curva Forward'!$B$5:$B$13,0),MATCH(GN$4,'Curva Forward'!$C$4:$AN$4,0))),FB979))</f>
        <v>0</v>
      </c>
      <c r="GO979" s="201">
        <f t="shared" ca="1" si="304"/>
        <v>0</v>
      </c>
      <c r="GP979" s="201">
        <f t="shared" ca="1" si="305"/>
        <v>0</v>
      </c>
    </row>
    <row r="980" spans="1:198" ht="15" customHeight="1" x14ac:dyDescent="0.25">
      <c r="A980" s="6"/>
      <c r="B980" s="7"/>
      <c r="C980" s="8"/>
      <c r="D980" s="9"/>
      <c r="E980" s="9"/>
      <c r="F980" s="113"/>
      <c r="G980" s="10"/>
      <c r="H980" s="113"/>
      <c r="I980" s="9"/>
      <c r="J980" s="166"/>
      <c r="K980" s="10"/>
      <c r="L980" s="84"/>
      <c r="M980" s="11"/>
      <c r="N980" s="12"/>
      <c r="O980" s="10"/>
      <c r="P980" s="84"/>
      <c r="Q980" s="84"/>
      <c r="R980" s="10"/>
      <c r="S980" s="14"/>
      <c r="T980" s="11"/>
      <c r="U980" s="12"/>
      <c r="V980" s="257" t="str">
        <f ca="1">IF(U980="","",
IF(U980="NA","",
IFERROR(VLOOKUP(EOMONTH(M980,-2)+1,IPCA!$A:$B,2,0),
VLOOKUP(EOMONTH(TODAY(),-2)+1,IPCA!$A:$B,2,0))/
VLOOKUP(EOMONTH(U980,-2)+1,IPCA!$A:$B,2,0)*
P980))</f>
        <v/>
      </c>
      <c r="W980" s="84"/>
      <c r="X980" s="13"/>
      <c r="Y980" s="166"/>
      <c r="AA980" s="108"/>
      <c r="AB980" s="15"/>
      <c r="AM980" s="6"/>
      <c r="AN980" s="15"/>
      <c r="AY980" s="6"/>
      <c r="AZ980" s="15"/>
      <c r="BK980" s="6"/>
      <c r="BL980" s="15"/>
      <c r="BW980" s="6"/>
      <c r="BX980" s="15"/>
      <c r="CI980" s="6"/>
      <c r="CJ980" s="16" t="str">
        <f t="shared" si="294"/>
        <v/>
      </c>
      <c r="CK980" s="16" t="str">
        <f t="shared" si="295"/>
        <v/>
      </c>
      <c r="CL980" s="16" t="str">
        <f t="shared" si="296"/>
        <v/>
      </c>
      <c r="CM980" s="16" t="str">
        <f t="shared" si="297"/>
        <v/>
      </c>
      <c r="CN980" s="16" t="str">
        <f t="shared" si="298"/>
        <v/>
      </c>
      <c r="CO980" s="18"/>
      <c r="CP980" s="15"/>
      <c r="DA980" s="6"/>
      <c r="DB980" s="15"/>
      <c r="DM980" s="6"/>
      <c r="DN980" s="15"/>
      <c r="DY980" s="6"/>
      <c r="DZ980" s="15"/>
      <c r="EK980" s="6"/>
      <c r="EL980" s="15"/>
      <c r="EW980" s="6"/>
      <c r="EX980" s="16" t="str">
        <f t="shared" si="306"/>
        <v/>
      </c>
      <c r="EY980" s="16" t="str">
        <f t="shared" si="307"/>
        <v/>
      </c>
      <c r="EZ980" s="16" t="str">
        <f t="shared" si="308"/>
        <v/>
      </c>
      <c r="FA980" s="16" t="str">
        <f t="shared" si="309"/>
        <v/>
      </c>
      <c r="FB980" s="160" t="str">
        <f t="shared" si="310"/>
        <v/>
      </c>
      <c r="FD980" s="20"/>
      <c r="FE980"/>
      <c r="FH980" s="284">
        <f t="shared" ca="1" si="299"/>
        <v>0</v>
      </c>
      <c r="FI980" s="208">
        <f t="shared" si="300"/>
        <v>0</v>
      </c>
      <c r="FK980">
        <f t="shared" si="301"/>
        <v>0</v>
      </c>
      <c r="FL980" s="201">
        <f t="shared" ca="1" si="302"/>
        <v>0</v>
      </c>
      <c r="FM980" s="201">
        <f t="shared" ca="1" si="303"/>
        <v>0</v>
      </c>
      <c r="FN980" s="200">
        <f>AB980*AB$2*IF($FC980="V",1,-1)*IF($Q980="Fixo",(CP980-INDEX('Curva Forward'!$C$5:$AN$13,MATCH(CONCATENATE(BD_COMERCIAL!$K980," ",BD_COMERCIAL!$L980),'Curva Forward'!$B$5:$B$13,0),MATCH(FN$4,'Curva Forward'!$C$4:$AN$4,0))),CP980)</f>
        <v>0</v>
      </c>
      <c r="FO980" s="200">
        <f>AC980*AC$2*IF($FC980="V",1,-1)*IF($Q980="Fixo",(CQ980-INDEX('Curva Forward'!$C$5:$AN$13,MATCH(CONCATENATE(BD_COMERCIAL!$K980," ",BD_COMERCIAL!$L980),'Curva Forward'!$B$5:$B$13,0),MATCH(FO$4,'Curva Forward'!$C$4:$AN$4,0))),CQ980)</f>
        <v>0</v>
      </c>
      <c r="FP980" s="200">
        <f>AD980*AD$2*IF($FC980="V",1,-1)*IF($Q980="Fixo",(CR980-INDEX('Curva Forward'!$C$5:$AN$13,MATCH(CONCATENATE(BD_COMERCIAL!$K980," ",BD_COMERCIAL!$L980),'Curva Forward'!$B$5:$B$13,0),MATCH(FP$4,'Curva Forward'!$C$4:$AN$4,0))),CR980)</f>
        <v>0</v>
      </c>
      <c r="FQ980" s="200">
        <f>AE980*AE$2*IF($FC980="V",1,-1)*IF($Q980="Fixo",(CS980-INDEX('Curva Forward'!$C$5:$AN$13,MATCH(CONCATENATE(BD_COMERCIAL!$K980," ",BD_COMERCIAL!$L980),'Curva Forward'!$B$5:$B$13,0),MATCH(FQ$4,'Curva Forward'!$C$4:$AN$4,0))),CS980)</f>
        <v>0</v>
      </c>
      <c r="FR980" s="200">
        <f>AF980*AF$2*IF($FC980="V",1,-1)*IF($Q980="Fixo",(CT980-INDEX('Curva Forward'!$C$5:$AN$13,MATCH(CONCATENATE(BD_COMERCIAL!$K980," ",BD_COMERCIAL!$L980),'Curva Forward'!$B$5:$B$13,0),MATCH(FR$4,'Curva Forward'!$C$4:$AN$4,0))),CT980)</f>
        <v>0</v>
      </c>
      <c r="FS980" s="200">
        <f>AG980*AG$2*IF($FC980="V",1,-1)*IF($Q980="Fixo",(CU980-INDEX('Curva Forward'!$C$5:$AN$13,MATCH(CONCATENATE(BD_COMERCIAL!$K980," ",BD_COMERCIAL!$L980),'Curva Forward'!$B$5:$B$13,0),MATCH(FS$4,'Curva Forward'!$C$4:$AN$4,0))),CU980)</f>
        <v>0</v>
      </c>
      <c r="FT980" s="200">
        <f>AH980*AH$2*IF($FC980="V",1,-1)*IF($Q980="Fixo",(CV980-INDEX('Curva Forward'!$C$5:$AN$13,MATCH(CONCATENATE(BD_COMERCIAL!$K980," ",BD_COMERCIAL!$L980),'Curva Forward'!$B$5:$B$13,0),MATCH(FT$4,'Curva Forward'!$C$4:$AN$4,0))),CV980)</f>
        <v>0</v>
      </c>
      <c r="FU980" s="200">
        <f>AI980*AI$2*IF($FC980="V",1,-1)*IF($Q980="Fixo",(CW980-INDEX('Curva Forward'!$C$5:$AN$13,MATCH(CONCATENATE(BD_COMERCIAL!$K980," ",BD_COMERCIAL!$L980),'Curva Forward'!$B$5:$B$13,0),MATCH(FU$4,'Curva Forward'!$C$4:$AN$4,0))),CW980)</f>
        <v>0</v>
      </c>
      <c r="FV980" s="200">
        <f>AJ980*AJ$2*IF($FC980="V",1,-1)*IF($Q980="Fixo",(CX980-INDEX('Curva Forward'!$C$5:$AN$13,MATCH(CONCATENATE(BD_COMERCIAL!$K980," ",BD_COMERCIAL!$L980),'Curva Forward'!$B$5:$B$13,0),MATCH(FV$4,'Curva Forward'!$C$4:$AN$4,0))),CX980)</f>
        <v>0</v>
      </c>
      <c r="FW980" s="200">
        <f>AK980*AK$2*IF($FC980="V",1,-1)*IF($Q980="Fixo",(CY980-INDEX('Curva Forward'!$C$5:$AN$13,MATCH(CONCATENATE(BD_COMERCIAL!$K980," ",BD_COMERCIAL!$L980),'Curva Forward'!$B$5:$B$13,0),MATCH(FW$4,'Curva Forward'!$C$4:$AN$4,0))),CY980)</f>
        <v>0</v>
      </c>
      <c r="FX980" s="200">
        <f>AL980*AL$2*IF($FC980="V",1,-1)*IF($Q980="Fixo",(CZ980-INDEX('Curva Forward'!$C$5:$AN$13,MATCH(CONCATENATE(BD_COMERCIAL!$K980," ",BD_COMERCIAL!$L980),'Curva Forward'!$B$5:$B$13,0),MATCH(FX$4,'Curva Forward'!$C$4:$AN$4,0))),CZ980)</f>
        <v>0</v>
      </c>
      <c r="FY980" s="200">
        <f>AM980*AM$2*IF($FC980="V",1,-1)*IF($Q980="Fixo",(DA980-INDEX('Curva Forward'!$C$5:$AN$13,MATCH(CONCATENATE(BD_COMERCIAL!$K980," ",BD_COMERCIAL!$L980),'Curva Forward'!$B$5:$B$13,0),MATCH(FY$4,'Curva Forward'!$C$4:$AN$4,0))),DA980)</f>
        <v>0</v>
      </c>
      <c r="FZ980" s="200">
        <f>AN980*AN$2*IF($FC980="V",1,-1)*IF($Q980="Fixo",(DB980-INDEX('Curva Forward'!$C$5:$AN$13,MATCH(CONCATENATE(BD_COMERCIAL!$K980," ",BD_COMERCIAL!$L980),'Curva Forward'!$B$5:$B$13,0),MATCH(FZ$4,'Curva Forward'!$C$4:$AN$4,0))),DB980)</f>
        <v>0</v>
      </c>
      <c r="GA980" s="200">
        <f>AO980*AO$2*IF($FC980="V",1,-1)*IF($Q980="Fixo",(DC980-INDEX('Curva Forward'!$C$5:$AN$13,MATCH(CONCATENATE(BD_COMERCIAL!$K980," ",BD_COMERCIAL!$L980),'Curva Forward'!$B$5:$B$13,0),MATCH(GA$4,'Curva Forward'!$C$4:$AN$4,0))),DC980)</f>
        <v>0</v>
      </c>
      <c r="GB980" s="200">
        <f>AP980*AP$2*IF($FC980="V",1,-1)*IF($Q980="Fixo",(DD980-INDEX('Curva Forward'!$C$5:$AN$13,MATCH(CONCATENATE(BD_COMERCIAL!$K980," ",BD_COMERCIAL!$L980),'Curva Forward'!$B$5:$B$13,0),MATCH(GB$4,'Curva Forward'!$C$4:$AN$4,0))),DD980)</f>
        <v>0</v>
      </c>
      <c r="GC980" s="200">
        <f>AQ980*AQ$2*IF($FC980="V",1,-1)*IF($Q980="Fixo",(DE980-INDEX('Curva Forward'!$C$5:$AN$13,MATCH(CONCATENATE(BD_COMERCIAL!$K980," ",BD_COMERCIAL!$L980),'Curva Forward'!$B$5:$B$13,0),MATCH(GC$4,'Curva Forward'!$C$4:$AN$4,0))),DE980)</f>
        <v>0</v>
      </c>
      <c r="GD980" s="200">
        <f>AR980*AR$2*IF($FC980="V",1,-1)*IF($Q980="Fixo",(DF980-INDEX('Curva Forward'!$C$5:$AN$13,MATCH(CONCATENATE(BD_COMERCIAL!$K980," ",BD_COMERCIAL!$L980),'Curva Forward'!$B$5:$B$13,0),MATCH(GD$4,'Curva Forward'!$C$4:$AN$4,0))),DF980)</f>
        <v>0</v>
      </c>
      <c r="GE980" s="200">
        <f>AS980*AS$2*IF($FC980="V",1,-1)*IF($Q980="Fixo",(DG980-INDEX('Curva Forward'!$C$5:$AN$13,MATCH(CONCATENATE(BD_COMERCIAL!$K980," ",BD_COMERCIAL!$L980),'Curva Forward'!$B$5:$B$13,0),MATCH(GE$4,'Curva Forward'!$C$4:$AN$4,0))),DG980)</f>
        <v>0</v>
      </c>
      <c r="GF980" s="200">
        <f>AT980*AT$2*IF($FC980="V",1,-1)*IF($Q980="Fixo",(DH980-INDEX('Curva Forward'!$C$5:$AN$13,MATCH(CONCATENATE(BD_COMERCIAL!$K980," ",BD_COMERCIAL!$L980),'Curva Forward'!$B$5:$B$13,0),MATCH(GF$4,'Curva Forward'!$C$4:$AN$4,0))),DH980)</f>
        <v>0</v>
      </c>
      <c r="GG980" s="200">
        <f>AU980*AU$2*IF($FC980="V",1,-1)*IF($Q980="Fixo",(DI980-INDEX('Curva Forward'!$C$5:$AN$13,MATCH(CONCATENATE(BD_COMERCIAL!$K980," ",BD_COMERCIAL!$L980),'Curva Forward'!$B$5:$B$13,0),MATCH(GG$4,'Curva Forward'!$C$4:$AN$4,0))),DI980)</f>
        <v>0</v>
      </c>
      <c r="GH980" s="200">
        <f>AV980*AV$2*IF($FC980="V",1,-1)*IF($Q980="Fixo",(DJ980-INDEX('Curva Forward'!$C$5:$AN$13,MATCH(CONCATENATE(BD_COMERCIAL!$K980," ",BD_COMERCIAL!$L980),'Curva Forward'!$B$5:$B$13,0),MATCH(GH$4,'Curva Forward'!$C$4:$AN$4,0))),DJ980)</f>
        <v>0</v>
      </c>
      <c r="GI980" s="200">
        <f>AW980*AW$2*IF($FC980="V",1,-1)*IF($Q980="Fixo",(DK980-INDEX('Curva Forward'!$C$5:$AN$13,MATCH(CONCATENATE(BD_COMERCIAL!$K980," ",BD_COMERCIAL!$L980),'Curva Forward'!$B$5:$B$13,0),MATCH(GI$4,'Curva Forward'!$C$4:$AN$4,0))),DK980)</f>
        <v>0</v>
      </c>
      <c r="GJ980" s="200">
        <f>AX980*AX$2*IF($FC980="V",1,-1)*IF($Q980="Fixo",(DL980-INDEX('Curva Forward'!$C$5:$AN$13,MATCH(CONCATENATE(BD_COMERCIAL!$K980," ",BD_COMERCIAL!$L980),'Curva Forward'!$B$5:$B$13,0),MATCH(GJ$4,'Curva Forward'!$C$4:$AN$4,0))),DL980)</f>
        <v>0</v>
      </c>
      <c r="GK980" s="200">
        <f>AY980*AY$2*IF($FC980="V",1,-1)*IF($Q980="Fixo",(DM980-INDEX('Curva Forward'!$C$5:$AN$13,MATCH(CONCATENATE(BD_COMERCIAL!$K980," ",BD_COMERCIAL!$L980),'Curva Forward'!$B$5:$B$13,0),MATCH(GK$4,'Curva Forward'!$C$4:$AN$4,0))),DM980)</f>
        <v>0</v>
      </c>
      <c r="GL980" s="200">
        <f>IF(EZ980="",0,CL980*CL$2*IF($FC980="V",1,-1)*IF($Q980="Fixo",(EZ980-INDEX('Curva Forward'!$C$5:$AN$13,MATCH(CONCATENATE(BD_COMERCIAL!$K980," ",BD_COMERCIAL!$L980),'Curva Forward'!$B$5:$B$13,0),MATCH(GL$4,'Curva Forward'!$C$4:$AN$4,0))),EZ980))</f>
        <v>0</v>
      </c>
      <c r="GM980" s="200">
        <f>IF(FA980="",0,CM980*CM$2*IF($FC980="V",1,-1)*IF($Q980="Fixo",(FA980-INDEX('Curva Forward'!$C$5:$AN$13,MATCH(CONCATENATE(BD_COMERCIAL!$K980," ",BD_COMERCIAL!$L980),'Curva Forward'!$B$5:$B$13,0),MATCH(GM$4,'Curva Forward'!$C$4:$AN$4,0))),FA980))</f>
        <v>0</v>
      </c>
      <c r="GN980" s="200">
        <f>IF(FB980="",0,CN980*CN$2*IF($FC980="V",1,-1)*IF($Q980="Fixo",(FB980-INDEX('Curva Forward'!$C$5:$AN$13,MATCH(CONCATENATE(BD_COMERCIAL!$K980," ",BD_COMERCIAL!$L980),'Curva Forward'!$B$5:$B$13,0),MATCH(GN$4,'Curva Forward'!$C$4:$AN$4,0))),FB980))</f>
        <v>0</v>
      </c>
      <c r="GO980" s="201">
        <f t="shared" ca="1" si="304"/>
        <v>0</v>
      </c>
      <c r="GP980" s="201">
        <f t="shared" ca="1" si="305"/>
        <v>0</v>
      </c>
    </row>
    <row r="981" spans="1:198" ht="15" customHeight="1" x14ac:dyDescent="0.25">
      <c r="A981" s="6"/>
      <c r="B981" s="7"/>
      <c r="C981" s="8"/>
      <c r="D981" s="9"/>
      <c r="E981" s="9"/>
      <c r="F981" s="113"/>
      <c r="G981" s="10"/>
      <c r="H981" s="113"/>
      <c r="I981" s="9"/>
      <c r="J981" s="166"/>
      <c r="K981" s="10"/>
      <c r="L981" s="84"/>
      <c r="M981" s="11"/>
      <c r="N981" s="12"/>
      <c r="O981" s="10"/>
      <c r="P981" s="84"/>
      <c r="Q981" s="84"/>
      <c r="R981" s="10"/>
      <c r="S981" s="14"/>
      <c r="T981" s="11"/>
      <c r="U981" s="12"/>
      <c r="V981" s="257" t="str">
        <f ca="1">IF(U981="","",
IF(U981="NA","",
IFERROR(VLOOKUP(EOMONTH(M981,-2)+1,IPCA!$A:$B,2,0),
VLOOKUP(EOMONTH(TODAY(),-2)+1,IPCA!$A:$B,2,0))/
VLOOKUP(EOMONTH(U981,-2)+1,IPCA!$A:$B,2,0)*
P981))</f>
        <v/>
      </c>
      <c r="W981" s="84"/>
      <c r="X981" s="13"/>
      <c r="Y981" s="166"/>
      <c r="AA981" s="108"/>
      <c r="AB981" s="15"/>
      <c r="AM981" s="6"/>
      <c r="AN981" s="15"/>
      <c r="AY981" s="6"/>
      <c r="AZ981" s="15"/>
      <c r="BK981" s="6"/>
      <c r="BL981" s="15"/>
      <c r="BW981" s="6"/>
      <c r="BX981" s="15"/>
      <c r="CI981" s="6"/>
      <c r="CJ981" s="16" t="str">
        <f t="shared" si="294"/>
        <v/>
      </c>
      <c r="CK981" s="16" t="str">
        <f t="shared" si="295"/>
        <v/>
      </c>
      <c r="CL981" s="16" t="str">
        <f t="shared" si="296"/>
        <v/>
      </c>
      <c r="CM981" s="16" t="str">
        <f t="shared" si="297"/>
        <v/>
      </c>
      <c r="CN981" s="16" t="str">
        <f t="shared" si="298"/>
        <v/>
      </c>
      <c r="CO981" s="18"/>
      <c r="CP981" s="15"/>
      <c r="DA981" s="6"/>
      <c r="DB981" s="15"/>
      <c r="DM981" s="6"/>
      <c r="DN981" s="15"/>
      <c r="DY981" s="6"/>
      <c r="DZ981" s="15"/>
      <c r="EK981" s="6"/>
      <c r="EL981" s="15"/>
      <c r="EW981" s="6"/>
      <c r="EX981" s="16" t="str">
        <f t="shared" si="306"/>
        <v/>
      </c>
      <c r="EY981" s="16" t="str">
        <f t="shared" si="307"/>
        <v/>
      </c>
      <c r="EZ981" s="16" t="str">
        <f t="shared" si="308"/>
        <v/>
      </c>
      <c r="FA981" s="16" t="str">
        <f t="shared" si="309"/>
        <v/>
      </c>
      <c r="FB981" s="160" t="str">
        <f t="shared" si="310"/>
        <v/>
      </c>
      <c r="FD981" s="20"/>
      <c r="FE981"/>
      <c r="FH981" s="284">
        <f t="shared" ca="1" si="299"/>
        <v>0</v>
      </c>
      <c r="FI981" s="208">
        <f t="shared" si="300"/>
        <v>0</v>
      </c>
      <c r="FK981">
        <f t="shared" si="301"/>
        <v>0</v>
      </c>
      <c r="FL981" s="201">
        <f t="shared" ca="1" si="302"/>
        <v>0</v>
      </c>
      <c r="FM981" s="201">
        <f t="shared" ca="1" si="303"/>
        <v>0</v>
      </c>
      <c r="FN981" s="200">
        <f>AB981*AB$2*IF($FC981="V",1,-1)*IF($Q981="Fixo",(CP981-INDEX('Curva Forward'!$C$5:$AN$13,MATCH(CONCATENATE(BD_COMERCIAL!$K981," ",BD_COMERCIAL!$L981),'Curva Forward'!$B$5:$B$13,0),MATCH(FN$4,'Curva Forward'!$C$4:$AN$4,0))),CP981)</f>
        <v>0</v>
      </c>
      <c r="FO981" s="200">
        <f>AC981*AC$2*IF($FC981="V",1,-1)*IF($Q981="Fixo",(CQ981-INDEX('Curva Forward'!$C$5:$AN$13,MATCH(CONCATENATE(BD_COMERCIAL!$K981," ",BD_COMERCIAL!$L981),'Curva Forward'!$B$5:$B$13,0),MATCH(FO$4,'Curva Forward'!$C$4:$AN$4,0))),CQ981)</f>
        <v>0</v>
      </c>
      <c r="FP981" s="200">
        <f>AD981*AD$2*IF($FC981="V",1,-1)*IF($Q981="Fixo",(CR981-INDEX('Curva Forward'!$C$5:$AN$13,MATCH(CONCATENATE(BD_COMERCIAL!$K981," ",BD_COMERCIAL!$L981),'Curva Forward'!$B$5:$B$13,0),MATCH(FP$4,'Curva Forward'!$C$4:$AN$4,0))),CR981)</f>
        <v>0</v>
      </c>
      <c r="FQ981" s="200">
        <f>AE981*AE$2*IF($FC981="V",1,-1)*IF($Q981="Fixo",(CS981-INDEX('Curva Forward'!$C$5:$AN$13,MATCH(CONCATENATE(BD_COMERCIAL!$K981," ",BD_COMERCIAL!$L981),'Curva Forward'!$B$5:$B$13,0),MATCH(FQ$4,'Curva Forward'!$C$4:$AN$4,0))),CS981)</f>
        <v>0</v>
      </c>
      <c r="FR981" s="200">
        <f>AF981*AF$2*IF($FC981="V",1,-1)*IF($Q981="Fixo",(CT981-INDEX('Curva Forward'!$C$5:$AN$13,MATCH(CONCATENATE(BD_COMERCIAL!$K981," ",BD_COMERCIAL!$L981),'Curva Forward'!$B$5:$B$13,0),MATCH(FR$4,'Curva Forward'!$C$4:$AN$4,0))),CT981)</f>
        <v>0</v>
      </c>
      <c r="FS981" s="200">
        <f>AG981*AG$2*IF($FC981="V",1,-1)*IF($Q981="Fixo",(CU981-INDEX('Curva Forward'!$C$5:$AN$13,MATCH(CONCATENATE(BD_COMERCIAL!$K981," ",BD_COMERCIAL!$L981),'Curva Forward'!$B$5:$B$13,0),MATCH(FS$4,'Curva Forward'!$C$4:$AN$4,0))),CU981)</f>
        <v>0</v>
      </c>
      <c r="FT981" s="200">
        <f>AH981*AH$2*IF($FC981="V",1,-1)*IF($Q981="Fixo",(CV981-INDEX('Curva Forward'!$C$5:$AN$13,MATCH(CONCATENATE(BD_COMERCIAL!$K981," ",BD_COMERCIAL!$L981),'Curva Forward'!$B$5:$B$13,0),MATCH(FT$4,'Curva Forward'!$C$4:$AN$4,0))),CV981)</f>
        <v>0</v>
      </c>
      <c r="FU981" s="200">
        <f>AI981*AI$2*IF($FC981="V",1,-1)*IF($Q981="Fixo",(CW981-INDEX('Curva Forward'!$C$5:$AN$13,MATCH(CONCATENATE(BD_COMERCIAL!$K981," ",BD_COMERCIAL!$L981),'Curva Forward'!$B$5:$B$13,0),MATCH(FU$4,'Curva Forward'!$C$4:$AN$4,0))),CW981)</f>
        <v>0</v>
      </c>
      <c r="FV981" s="200">
        <f>AJ981*AJ$2*IF($FC981="V",1,-1)*IF($Q981="Fixo",(CX981-INDEX('Curva Forward'!$C$5:$AN$13,MATCH(CONCATENATE(BD_COMERCIAL!$K981," ",BD_COMERCIAL!$L981),'Curva Forward'!$B$5:$B$13,0),MATCH(FV$4,'Curva Forward'!$C$4:$AN$4,0))),CX981)</f>
        <v>0</v>
      </c>
      <c r="FW981" s="200">
        <f>AK981*AK$2*IF($FC981="V",1,-1)*IF($Q981="Fixo",(CY981-INDEX('Curva Forward'!$C$5:$AN$13,MATCH(CONCATENATE(BD_COMERCIAL!$K981," ",BD_COMERCIAL!$L981),'Curva Forward'!$B$5:$B$13,0),MATCH(FW$4,'Curva Forward'!$C$4:$AN$4,0))),CY981)</f>
        <v>0</v>
      </c>
      <c r="FX981" s="200">
        <f>AL981*AL$2*IF($FC981="V",1,-1)*IF($Q981="Fixo",(CZ981-INDEX('Curva Forward'!$C$5:$AN$13,MATCH(CONCATENATE(BD_COMERCIAL!$K981," ",BD_COMERCIAL!$L981),'Curva Forward'!$B$5:$B$13,0),MATCH(FX$4,'Curva Forward'!$C$4:$AN$4,0))),CZ981)</f>
        <v>0</v>
      </c>
      <c r="FY981" s="200">
        <f>AM981*AM$2*IF($FC981="V",1,-1)*IF($Q981="Fixo",(DA981-INDEX('Curva Forward'!$C$5:$AN$13,MATCH(CONCATENATE(BD_COMERCIAL!$K981," ",BD_COMERCIAL!$L981),'Curva Forward'!$B$5:$B$13,0),MATCH(FY$4,'Curva Forward'!$C$4:$AN$4,0))),DA981)</f>
        <v>0</v>
      </c>
      <c r="FZ981" s="200">
        <f>AN981*AN$2*IF($FC981="V",1,-1)*IF($Q981="Fixo",(DB981-INDEX('Curva Forward'!$C$5:$AN$13,MATCH(CONCATENATE(BD_COMERCIAL!$K981," ",BD_COMERCIAL!$L981),'Curva Forward'!$B$5:$B$13,0),MATCH(FZ$4,'Curva Forward'!$C$4:$AN$4,0))),DB981)</f>
        <v>0</v>
      </c>
      <c r="GA981" s="200">
        <f>AO981*AO$2*IF($FC981="V",1,-1)*IF($Q981="Fixo",(DC981-INDEX('Curva Forward'!$C$5:$AN$13,MATCH(CONCATENATE(BD_COMERCIAL!$K981," ",BD_COMERCIAL!$L981),'Curva Forward'!$B$5:$B$13,0),MATCH(GA$4,'Curva Forward'!$C$4:$AN$4,0))),DC981)</f>
        <v>0</v>
      </c>
      <c r="GB981" s="200">
        <f>AP981*AP$2*IF($FC981="V",1,-1)*IF($Q981="Fixo",(DD981-INDEX('Curva Forward'!$C$5:$AN$13,MATCH(CONCATENATE(BD_COMERCIAL!$K981," ",BD_COMERCIAL!$L981),'Curva Forward'!$B$5:$B$13,0),MATCH(GB$4,'Curva Forward'!$C$4:$AN$4,0))),DD981)</f>
        <v>0</v>
      </c>
      <c r="GC981" s="200">
        <f>AQ981*AQ$2*IF($FC981="V",1,-1)*IF($Q981="Fixo",(DE981-INDEX('Curva Forward'!$C$5:$AN$13,MATCH(CONCATENATE(BD_COMERCIAL!$K981," ",BD_COMERCIAL!$L981),'Curva Forward'!$B$5:$B$13,0),MATCH(GC$4,'Curva Forward'!$C$4:$AN$4,0))),DE981)</f>
        <v>0</v>
      </c>
      <c r="GD981" s="200">
        <f>AR981*AR$2*IF($FC981="V",1,-1)*IF($Q981="Fixo",(DF981-INDEX('Curva Forward'!$C$5:$AN$13,MATCH(CONCATENATE(BD_COMERCIAL!$K981," ",BD_COMERCIAL!$L981),'Curva Forward'!$B$5:$B$13,0),MATCH(GD$4,'Curva Forward'!$C$4:$AN$4,0))),DF981)</f>
        <v>0</v>
      </c>
      <c r="GE981" s="200">
        <f>AS981*AS$2*IF($FC981="V",1,-1)*IF($Q981="Fixo",(DG981-INDEX('Curva Forward'!$C$5:$AN$13,MATCH(CONCATENATE(BD_COMERCIAL!$K981," ",BD_COMERCIAL!$L981),'Curva Forward'!$B$5:$B$13,0),MATCH(GE$4,'Curva Forward'!$C$4:$AN$4,0))),DG981)</f>
        <v>0</v>
      </c>
      <c r="GF981" s="200">
        <f>AT981*AT$2*IF($FC981="V",1,-1)*IF($Q981="Fixo",(DH981-INDEX('Curva Forward'!$C$5:$AN$13,MATCH(CONCATENATE(BD_COMERCIAL!$K981," ",BD_COMERCIAL!$L981),'Curva Forward'!$B$5:$B$13,0),MATCH(GF$4,'Curva Forward'!$C$4:$AN$4,0))),DH981)</f>
        <v>0</v>
      </c>
      <c r="GG981" s="200">
        <f>AU981*AU$2*IF($FC981="V",1,-1)*IF($Q981="Fixo",(DI981-INDEX('Curva Forward'!$C$5:$AN$13,MATCH(CONCATENATE(BD_COMERCIAL!$K981," ",BD_COMERCIAL!$L981),'Curva Forward'!$B$5:$B$13,0),MATCH(GG$4,'Curva Forward'!$C$4:$AN$4,0))),DI981)</f>
        <v>0</v>
      </c>
      <c r="GH981" s="200">
        <f>AV981*AV$2*IF($FC981="V",1,-1)*IF($Q981="Fixo",(DJ981-INDEX('Curva Forward'!$C$5:$AN$13,MATCH(CONCATENATE(BD_COMERCIAL!$K981," ",BD_COMERCIAL!$L981),'Curva Forward'!$B$5:$B$13,0),MATCH(GH$4,'Curva Forward'!$C$4:$AN$4,0))),DJ981)</f>
        <v>0</v>
      </c>
      <c r="GI981" s="200">
        <f>AW981*AW$2*IF($FC981="V",1,-1)*IF($Q981="Fixo",(DK981-INDEX('Curva Forward'!$C$5:$AN$13,MATCH(CONCATENATE(BD_COMERCIAL!$K981," ",BD_COMERCIAL!$L981),'Curva Forward'!$B$5:$B$13,0),MATCH(GI$4,'Curva Forward'!$C$4:$AN$4,0))),DK981)</f>
        <v>0</v>
      </c>
      <c r="GJ981" s="200">
        <f>AX981*AX$2*IF($FC981="V",1,-1)*IF($Q981="Fixo",(DL981-INDEX('Curva Forward'!$C$5:$AN$13,MATCH(CONCATENATE(BD_COMERCIAL!$K981," ",BD_COMERCIAL!$L981),'Curva Forward'!$B$5:$B$13,0),MATCH(GJ$4,'Curva Forward'!$C$4:$AN$4,0))),DL981)</f>
        <v>0</v>
      </c>
      <c r="GK981" s="200">
        <f>AY981*AY$2*IF($FC981="V",1,-1)*IF($Q981="Fixo",(DM981-INDEX('Curva Forward'!$C$5:$AN$13,MATCH(CONCATENATE(BD_COMERCIAL!$K981," ",BD_COMERCIAL!$L981),'Curva Forward'!$B$5:$B$13,0),MATCH(GK$4,'Curva Forward'!$C$4:$AN$4,0))),DM981)</f>
        <v>0</v>
      </c>
      <c r="GL981" s="200">
        <f>IF(EZ981="",0,CL981*CL$2*IF($FC981="V",1,-1)*IF($Q981="Fixo",(EZ981-INDEX('Curva Forward'!$C$5:$AN$13,MATCH(CONCATENATE(BD_COMERCIAL!$K981," ",BD_COMERCIAL!$L981),'Curva Forward'!$B$5:$B$13,0),MATCH(GL$4,'Curva Forward'!$C$4:$AN$4,0))),EZ981))</f>
        <v>0</v>
      </c>
      <c r="GM981" s="200">
        <f>IF(FA981="",0,CM981*CM$2*IF($FC981="V",1,-1)*IF($Q981="Fixo",(FA981-INDEX('Curva Forward'!$C$5:$AN$13,MATCH(CONCATENATE(BD_COMERCIAL!$K981," ",BD_COMERCIAL!$L981),'Curva Forward'!$B$5:$B$13,0),MATCH(GM$4,'Curva Forward'!$C$4:$AN$4,0))),FA981))</f>
        <v>0</v>
      </c>
      <c r="GN981" s="200">
        <f>IF(FB981="",0,CN981*CN$2*IF($FC981="V",1,-1)*IF($Q981="Fixo",(FB981-INDEX('Curva Forward'!$C$5:$AN$13,MATCH(CONCATENATE(BD_COMERCIAL!$K981," ",BD_COMERCIAL!$L981),'Curva Forward'!$B$5:$B$13,0),MATCH(GN$4,'Curva Forward'!$C$4:$AN$4,0))),FB981))</f>
        <v>0</v>
      </c>
      <c r="GO981" s="201">
        <f t="shared" ca="1" si="304"/>
        <v>0</v>
      </c>
      <c r="GP981" s="201">
        <f t="shared" ca="1" si="305"/>
        <v>0</v>
      </c>
    </row>
    <row r="982" spans="1:198" ht="15" customHeight="1" x14ac:dyDescent="0.25">
      <c r="A982" s="6"/>
      <c r="B982" s="7"/>
      <c r="C982" s="8"/>
      <c r="D982" s="9"/>
      <c r="E982" s="9"/>
      <c r="F982" s="113"/>
      <c r="G982" s="10"/>
      <c r="H982" s="113"/>
      <c r="I982" s="9"/>
      <c r="J982" s="166"/>
      <c r="K982" s="10"/>
      <c r="L982" s="84"/>
      <c r="M982" s="11"/>
      <c r="N982" s="12"/>
      <c r="O982" s="10"/>
      <c r="P982" s="84"/>
      <c r="Q982" s="84"/>
      <c r="R982" s="10"/>
      <c r="S982" s="14"/>
      <c r="T982" s="11"/>
      <c r="U982" s="12"/>
      <c r="V982" s="257" t="str">
        <f ca="1">IF(U982="","",
IF(U982="NA","",
IFERROR(VLOOKUP(EOMONTH(M982,-2)+1,IPCA!$A:$B,2,0),
VLOOKUP(EOMONTH(TODAY(),-2)+1,IPCA!$A:$B,2,0))/
VLOOKUP(EOMONTH(U982,-2)+1,IPCA!$A:$B,2,0)*
P982))</f>
        <v/>
      </c>
      <c r="W982" s="84"/>
      <c r="X982" s="13"/>
      <c r="Y982" s="166"/>
      <c r="AA982" s="108"/>
      <c r="AB982" s="15"/>
      <c r="AM982" s="6"/>
      <c r="AN982" s="15"/>
      <c r="AY982" s="6"/>
      <c r="AZ982" s="15"/>
      <c r="BK982" s="6"/>
      <c r="BL982" s="15"/>
      <c r="BW982" s="6"/>
      <c r="BX982" s="15"/>
      <c r="CI982" s="6"/>
      <c r="CJ982" s="16" t="str">
        <f t="shared" si="294"/>
        <v/>
      </c>
      <c r="CK982" s="16" t="str">
        <f t="shared" si="295"/>
        <v/>
      </c>
      <c r="CL982" s="16" t="str">
        <f t="shared" si="296"/>
        <v/>
      </c>
      <c r="CM982" s="16" t="str">
        <f t="shared" si="297"/>
        <v/>
      </c>
      <c r="CN982" s="16" t="str">
        <f t="shared" si="298"/>
        <v/>
      </c>
      <c r="CO982" s="18"/>
      <c r="CP982" s="15"/>
      <c r="DA982" s="6"/>
      <c r="DB982" s="15"/>
      <c r="DM982" s="6"/>
      <c r="DN982" s="15"/>
      <c r="DY982" s="6"/>
      <c r="DZ982" s="15"/>
      <c r="EK982" s="6"/>
      <c r="EL982" s="15"/>
      <c r="EW982" s="6"/>
      <c r="EX982" s="16" t="str">
        <f t="shared" si="306"/>
        <v/>
      </c>
      <c r="EY982" s="16" t="str">
        <f t="shared" si="307"/>
        <v/>
      </c>
      <c r="EZ982" s="16" t="str">
        <f t="shared" si="308"/>
        <v/>
      </c>
      <c r="FA982" s="16" t="str">
        <f t="shared" si="309"/>
        <v/>
      </c>
      <c r="FB982" s="160" t="str">
        <f t="shared" si="310"/>
        <v/>
      </c>
      <c r="FD982" s="20"/>
      <c r="FE982"/>
      <c r="FH982" s="284">
        <f t="shared" ca="1" si="299"/>
        <v>0</v>
      </c>
      <c r="FI982" s="208">
        <f t="shared" si="300"/>
        <v>0</v>
      </c>
      <c r="FK982">
        <f t="shared" si="301"/>
        <v>0</v>
      </c>
      <c r="FL982" s="201">
        <f t="shared" ca="1" si="302"/>
        <v>0</v>
      </c>
      <c r="FM982" s="201">
        <f t="shared" ca="1" si="303"/>
        <v>0</v>
      </c>
      <c r="FN982" s="200">
        <f>AB982*AB$2*IF($FC982="V",1,-1)*IF($Q982="Fixo",(CP982-INDEX('Curva Forward'!$C$5:$AN$13,MATCH(CONCATENATE(BD_COMERCIAL!$K982," ",BD_COMERCIAL!$L982),'Curva Forward'!$B$5:$B$13,0),MATCH(FN$4,'Curva Forward'!$C$4:$AN$4,0))),CP982)</f>
        <v>0</v>
      </c>
      <c r="FO982" s="200">
        <f>AC982*AC$2*IF($FC982="V",1,-1)*IF($Q982="Fixo",(CQ982-INDEX('Curva Forward'!$C$5:$AN$13,MATCH(CONCATENATE(BD_COMERCIAL!$K982," ",BD_COMERCIAL!$L982),'Curva Forward'!$B$5:$B$13,0),MATCH(FO$4,'Curva Forward'!$C$4:$AN$4,0))),CQ982)</f>
        <v>0</v>
      </c>
      <c r="FP982" s="200">
        <f>AD982*AD$2*IF($FC982="V",1,-1)*IF($Q982="Fixo",(CR982-INDEX('Curva Forward'!$C$5:$AN$13,MATCH(CONCATENATE(BD_COMERCIAL!$K982," ",BD_COMERCIAL!$L982),'Curva Forward'!$B$5:$B$13,0),MATCH(FP$4,'Curva Forward'!$C$4:$AN$4,0))),CR982)</f>
        <v>0</v>
      </c>
      <c r="FQ982" s="200">
        <f>AE982*AE$2*IF($FC982="V",1,-1)*IF($Q982="Fixo",(CS982-INDEX('Curva Forward'!$C$5:$AN$13,MATCH(CONCATENATE(BD_COMERCIAL!$K982," ",BD_COMERCIAL!$L982),'Curva Forward'!$B$5:$B$13,0),MATCH(FQ$4,'Curva Forward'!$C$4:$AN$4,0))),CS982)</f>
        <v>0</v>
      </c>
      <c r="FR982" s="200">
        <f>AF982*AF$2*IF($FC982="V",1,-1)*IF($Q982="Fixo",(CT982-INDEX('Curva Forward'!$C$5:$AN$13,MATCH(CONCATENATE(BD_COMERCIAL!$K982," ",BD_COMERCIAL!$L982),'Curva Forward'!$B$5:$B$13,0),MATCH(FR$4,'Curva Forward'!$C$4:$AN$4,0))),CT982)</f>
        <v>0</v>
      </c>
      <c r="FS982" s="200">
        <f>AG982*AG$2*IF($FC982="V",1,-1)*IF($Q982="Fixo",(CU982-INDEX('Curva Forward'!$C$5:$AN$13,MATCH(CONCATENATE(BD_COMERCIAL!$K982," ",BD_COMERCIAL!$L982),'Curva Forward'!$B$5:$B$13,0),MATCH(FS$4,'Curva Forward'!$C$4:$AN$4,0))),CU982)</f>
        <v>0</v>
      </c>
      <c r="FT982" s="200">
        <f>AH982*AH$2*IF($FC982="V",1,-1)*IF($Q982="Fixo",(CV982-INDEX('Curva Forward'!$C$5:$AN$13,MATCH(CONCATENATE(BD_COMERCIAL!$K982," ",BD_COMERCIAL!$L982),'Curva Forward'!$B$5:$B$13,0),MATCH(FT$4,'Curva Forward'!$C$4:$AN$4,0))),CV982)</f>
        <v>0</v>
      </c>
      <c r="FU982" s="200">
        <f>AI982*AI$2*IF($FC982="V",1,-1)*IF($Q982="Fixo",(CW982-INDEX('Curva Forward'!$C$5:$AN$13,MATCH(CONCATENATE(BD_COMERCIAL!$K982," ",BD_COMERCIAL!$L982),'Curva Forward'!$B$5:$B$13,0),MATCH(FU$4,'Curva Forward'!$C$4:$AN$4,0))),CW982)</f>
        <v>0</v>
      </c>
      <c r="FV982" s="200">
        <f>AJ982*AJ$2*IF($FC982="V",1,-1)*IF($Q982="Fixo",(CX982-INDEX('Curva Forward'!$C$5:$AN$13,MATCH(CONCATENATE(BD_COMERCIAL!$K982," ",BD_COMERCIAL!$L982),'Curva Forward'!$B$5:$B$13,0),MATCH(FV$4,'Curva Forward'!$C$4:$AN$4,0))),CX982)</f>
        <v>0</v>
      </c>
      <c r="FW982" s="200">
        <f>AK982*AK$2*IF($FC982="V",1,-1)*IF($Q982="Fixo",(CY982-INDEX('Curva Forward'!$C$5:$AN$13,MATCH(CONCATENATE(BD_COMERCIAL!$K982," ",BD_COMERCIAL!$L982),'Curva Forward'!$B$5:$B$13,0),MATCH(FW$4,'Curva Forward'!$C$4:$AN$4,0))),CY982)</f>
        <v>0</v>
      </c>
      <c r="FX982" s="200">
        <f>AL982*AL$2*IF($FC982="V",1,-1)*IF($Q982="Fixo",(CZ982-INDEX('Curva Forward'!$C$5:$AN$13,MATCH(CONCATENATE(BD_COMERCIAL!$K982," ",BD_COMERCIAL!$L982),'Curva Forward'!$B$5:$B$13,0),MATCH(FX$4,'Curva Forward'!$C$4:$AN$4,0))),CZ982)</f>
        <v>0</v>
      </c>
      <c r="FY982" s="200">
        <f>AM982*AM$2*IF($FC982="V",1,-1)*IF($Q982="Fixo",(DA982-INDEX('Curva Forward'!$C$5:$AN$13,MATCH(CONCATENATE(BD_COMERCIAL!$K982," ",BD_COMERCIAL!$L982),'Curva Forward'!$B$5:$B$13,0),MATCH(FY$4,'Curva Forward'!$C$4:$AN$4,0))),DA982)</f>
        <v>0</v>
      </c>
      <c r="FZ982" s="200">
        <f>AN982*AN$2*IF($FC982="V",1,-1)*IF($Q982="Fixo",(DB982-INDEX('Curva Forward'!$C$5:$AN$13,MATCH(CONCATENATE(BD_COMERCIAL!$K982," ",BD_COMERCIAL!$L982),'Curva Forward'!$B$5:$B$13,0),MATCH(FZ$4,'Curva Forward'!$C$4:$AN$4,0))),DB982)</f>
        <v>0</v>
      </c>
      <c r="GA982" s="200">
        <f>AO982*AO$2*IF($FC982="V",1,-1)*IF($Q982="Fixo",(DC982-INDEX('Curva Forward'!$C$5:$AN$13,MATCH(CONCATENATE(BD_COMERCIAL!$K982," ",BD_COMERCIAL!$L982),'Curva Forward'!$B$5:$B$13,0),MATCH(GA$4,'Curva Forward'!$C$4:$AN$4,0))),DC982)</f>
        <v>0</v>
      </c>
      <c r="GB982" s="200">
        <f>AP982*AP$2*IF($FC982="V",1,-1)*IF($Q982="Fixo",(DD982-INDEX('Curva Forward'!$C$5:$AN$13,MATCH(CONCATENATE(BD_COMERCIAL!$K982," ",BD_COMERCIAL!$L982),'Curva Forward'!$B$5:$B$13,0),MATCH(GB$4,'Curva Forward'!$C$4:$AN$4,0))),DD982)</f>
        <v>0</v>
      </c>
      <c r="GC982" s="200">
        <f>AQ982*AQ$2*IF($FC982="V",1,-1)*IF($Q982="Fixo",(DE982-INDEX('Curva Forward'!$C$5:$AN$13,MATCH(CONCATENATE(BD_COMERCIAL!$K982," ",BD_COMERCIAL!$L982),'Curva Forward'!$B$5:$B$13,0),MATCH(GC$4,'Curva Forward'!$C$4:$AN$4,0))),DE982)</f>
        <v>0</v>
      </c>
      <c r="GD982" s="200">
        <f>AR982*AR$2*IF($FC982="V",1,-1)*IF($Q982="Fixo",(DF982-INDEX('Curva Forward'!$C$5:$AN$13,MATCH(CONCATENATE(BD_COMERCIAL!$K982," ",BD_COMERCIAL!$L982),'Curva Forward'!$B$5:$B$13,0),MATCH(GD$4,'Curva Forward'!$C$4:$AN$4,0))),DF982)</f>
        <v>0</v>
      </c>
      <c r="GE982" s="200">
        <f>AS982*AS$2*IF($FC982="V",1,-1)*IF($Q982="Fixo",(DG982-INDEX('Curva Forward'!$C$5:$AN$13,MATCH(CONCATENATE(BD_COMERCIAL!$K982," ",BD_COMERCIAL!$L982),'Curva Forward'!$B$5:$B$13,0),MATCH(GE$4,'Curva Forward'!$C$4:$AN$4,0))),DG982)</f>
        <v>0</v>
      </c>
      <c r="GF982" s="200">
        <f>AT982*AT$2*IF($FC982="V",1,-1)*IF($Q982="Fixo",(DH982-INDEX('Curva Forward'!$C$5:$AN$13,MATCH(CONCATENATE(BD_COMERCIAL!$K982," ",BD_COMERCIAL!$L982),'Curva Forward'!$B$5:$B$13,0),MATCH(GF$4,'Curva Forward'!$C$4:$AN$4,0))),DH982)</f>
        <v>0</v>
      </c>
      <c r="GG982" s="200">
        <f>AU982*AU$2*IF($FC982="V",1,-1)*IF($Q982="Fixo",(DI982-INDEX('Curva Forward'!$C$5:$AN$13,MATCH(CONCATENATE(BD_COMERCIAL!$K982," ",BD_COMERCIAL!$L982),'Curva Forward'!$B$5:$B$13,0),MATCH(GG$4,'Curva Forward'!$C$4:$AN$4,0))),DI982)</f>
        <v>0</v>
      </c>
      <c r="GH982" s="200">
        <f>AV982*AV$2*IF($FC982="V",1,-1)*IF($Q982="Fixo",(DJ982-INDEX('Curva Forward'!$C$5:$AN$13,MATCH(CONCATENATE(BD_COMERCIAL!$K982," ",BD_COMERCIAL!$L982),'Curva Forward'!$B$5:$B$13,0),MATCH(GH$4,'Curva Forward'!$C$4:$AN$4,0))),DJ982)</f>
        <v>0</v>
      </c>
      <c r="GI982" s="200">
        <f>AW982*AW$2*IF($FC982="V",1,-1)*IF($Q982="Fixo",(DK982-INDEX('Curva Forward'!$C$5:$AN$13,MATCH(CONCATENATE(BD_COMERCIAL!$K982," ",BD_COMERCIAL!$L982),'Curva Forward'!$B$5:$B$13,0),MATCH(GI$4,'Curva Forward'!$C$4:$AN$4,0))),DK982)</f>
        <v>0</v>
      </c>
      <c r="GJ982" s="200">
        <f>AX982*AX$2*IF($FC982="V",1,-1)*IF($Q982="Fixo",(DL982-INDEX('Curva Forward'!$C$5:$AN$13,MATCH(CONCATENATE(BD_COMERCIAL!$K982," ",BD_COMERCIAL!$L982),'Curva Forward'!$B$5:$B$13,0),MATCH(GJ$4,'Curva Forward'!$C$4:$AN$4,0))),DL982)</f>
        <v>0</v>
      </c>
      <c r="GK982" s="200">
        <f>AY982*AY$2*IF($FC982="V",1,-1)*IF($Q982="Fixo",(DM982-INDEX('Curva Forward'!$C$5:$AN$13,MATCH(CONCATENATE(BD_COMERCIAL!$K982," ",BD_COMERCIAL!$L982),'Curva Forward'!$B$5:$B$13,0),MATCH(GK$4,'Curva Forward'!$C$4:$AN$4,0))),DM982)</f>
        <v>0</v>
      </c>
      <c r="GL982" s="200">
        <f>IF(EZ982="",0,CL982*CL$2*IF($FC982="V",1,-1)*IF($Q982="Fixo",(EZ982-INDEX('Curva Forward'!$C$5:$AN$13,MATCH(CONCATENATE(BD_COMERCIAL!$K982," ",BD_COMERCIAL!$L982),'Curva Forward'!$B$5:$B$13,0),MATCH(GL$4,'Curva Forward'!$C$4:$AN$4,0))),EZ982))</f>
        <v>0</v>
      </c>
      <c r="GM982" s="200">
        <f>IF(FA982="",0,CM982*CM$2*IF($FC982="V",1,-1)*IF($Q982="Fixo",(FA982-INDEX('Curva Forward'!$C$5:$AN$13,MATCH(CONCATENATE(BD_COMERCIAL!$K982," ",BD_COMERCIAL!$L982),'Curva Forward'!$B$5:$B$13,0),MATCH(GM$4,'Curva Forward'!$C$4:$AN$4,0))),FA982))</f>
        <v>0</v>
      </c>
      <c r="GN982" s="200">
        <f>IF(FB982="",0,CN982*CN$2*IF($FC982="V",1,-1)*IF($Q982="Fixo",(FB982-INDEX('Curva Forward'!$C$5:$AN$13,MATCH(CONCATENATE(BD_COMERCIAL!$K982," ",BD_COMERCIAL!$L982),'Curva Forward'!$B$5:$B$13,0),MATCH(GN$4,'Curva Forward'!$C$4:$AN$4,0))),FB982))</f>
        <v>0</v>
      </c>
      <c r="GO982" s="201">
        <f t="shared" ca="1" si="304"/>
        <v>0</v>
      </c>
      <c r="GP982" s="201">
        <f t="shared" ca="1" si="305"/>
        <v>0</v>
      </c>
    </row>
    <row r="983" spans="1:198" ht="15" customHeight="1" x14ac:dyDescent="0.25">
      <c r="A983" s="6"/>
      <c r="B983" s="7"/>
      <c r="C983" s="8"/>
      <c r="D983" s="9"/>
      <c r="E983" s="9"/>
      <c r="F983" s="113"/>
      <c r="G983" s="10"/>
      <c r="H983" s="113"/>
      <c r="I983" s="9"/>
      <c r="J983" s="166"/>
      <c r="K983" s="10"/>
      <c r="L983" s="84"/>
      <c r="M983" s="11"/>
      <c r="N983" s="12"/>
      <c r="O983" s="10"/>
      <c r="P983" s="84"/>
      <c r="Q983" s="84"/>
      <c r="R983" s="10"/>
      <c r="S983" s="14"/>
      <c r="T983" s="11"/>
      <c r="U983" s="12"/>
      <c r="V983" s="257" t="str">
        <f ca="1">IF(U983="","",
IF(U983="NA","",
IFERROR(VLOOKUP(EOMONTH(M983,-2)+1,IPCA!$A:$B,2,0),
VLOOKUP(EOMONTH(TODAY(),-2)+1,IPCA!$A:$B,2,0))/
VLOOKUP(EOMONTH(U983,-2)+1,IPCA!$A:$B,2,0)*
P983))</f>
        <v/>
      </c>
      <c r="W983" s="84"/>
      <c r="X983" s="13"/>
      <c r="Y983" s="166"/>
      <c r="AA983" s="108"/>
      <c r="AB983" s="15"/>
      <c r="AM983" s="6"/>
      <c r="AN983" s="15"/>
      <c r="AY983" s="6"/>
      <c r="AZ983" s="15"/>
      <c r="BK983" s="6"/>
      <c r="BL983" s="15"/>
      <c r="BW983" s="6"/>
      <c r="BX983" s="15"/>
      <c r="CI983" s="6"/>
      <c r="CJ983" s="16" t="str">
        <f t="shared" si="294"/>
        <v/>
      </c>
      <c r="CK983" s="16" t="str">
        <f t="shared" si="295"/>
        <v/>
      </c>
      <c r="CL983" s="16" t="str">
        <f t="shared" si="296"/>
        <v/>
      </c>
      <c r="CM983" s="16" t="str">
        <f t="shared" si="297"/>
        <v/>
      </c>
      <c r="CN983" s="16" t="str">
        <f t="shared" si="298"/>
        <v/>
      </c>
      <c r="CO983" s="18"/>
      <c r="CP983" s="15"/>
      <c r="DA983" s="6"/>
      <c r="DB983" s="15"/>
      <c r="DM983" s="6"/>
      <c r="DN983" s="15"/>
      <c r="DY983" s="6"/>
      <c r="DZ983" s="15"/>
      <c r="EK983" s="6"/>
      <c r="EL983" s="15"/>
      <c r="EW983" s="6"/>
      <c r="EX983" s="16" t="str">
        <f t="shared" si="306"/>
        <v/>
      </c>
      <c r="EY983" s="16" t="str">
        <f t="shared" si="307"/>
        <v/>
      </c>
      <c r="EZ983" s="16" t="str">
        <f t="shared" si="308"/>
        <v/>
      </c>
      <c r="FA983" s="16" t="str">
        <f t="shared" si="309"/>
        <v/>
      </c>
      <c r="FB983" s="160" t="str">
        <f t="shared" si="310"/>
        <v/>
      </c>
      <c r="FD983" s="20"/>
      <c r="FE983"/>
      <c r="FH983" s="284">
        <f t="shared" ca="1" si="299"/>
        <v>0</v>
      </c>
      <c r="FI983" s="208">
        <f t="shared" si="300"/>
        <v>0</v>
      </c>
      <c r="FK983">
        <f t="shared" si="301"/>
        <v>0</v>
      </c>
      <c r="FL983" s="201">
        <f t="shared" ca="1" si="302"/>
        <v>0</v>
      </c>
      <c r="FM983" s="201">
        <f t="shared" ca="1" si="303"/>
        <v>0</v>
      </c>
      <c r="FN983" s="200">
        <f>AB983*AB$2*IF($FC983="V",1,-1)*IF($Q983="Fixo",(CP983-INDEX('Curva Forward'!$C$5:$AN$13,MATCH(CONCATENATE(BD_COMERCIAL!$K983," ",BD_COMERCIAL!$L983),'Curva Forward'!$B$5:$B$13,0),MATCH(FN$4,'Curva Forward'!$C$4:$AN$4,0))),CP983)</f>
        <v>0</v>
      </c>
      <c r="FO983" s="200">
        <f>AC983*AC$2*IF($FC983="V",1,-1)*IF($Q983="Fixo",(CQ983-INDEX('Curva Forward'!$C$5:$AN$13,MATCH(CONCATENATE(BD_COMERCIAL!$K983," ",BD_COMERCIAL!$L983),'Curva Forward'!$B$5:$B$13,0),MATCH(FO$4,'Curva Forward'!$C$4:$AN$4,0))),CQ983)</f>
        <v>0</v>
      </c>
      <c r="FP983" s="200">
        <f>AD983*AD$2*IF($FC983="V",1,-1)*IF($Q983="Fixo",(CR983-INDEX('Curva Forward'!$C$5:$AN$13,MATCH(CONCATENATE(BD_COMERCIAL!$K983," ",BD_COMERCIAL!$L983),'Curva Forward'!$B$5:$B$13,0),MATCH(FP$4,'Curva Forward'!$C$4:$AN$4,0))),CR983)</f>
        <v>0</v>
      </c>
      <c r="FQ983" s="200">
        <f>AE983*AE$2*IF($FC983="V",1,-1)*IF($Q983="Fixo",(CS983-INDEX('Curva Forward'!$C$5:$AN$13,MATCH(CONCATENATE(BD_COMERCIAL!$K983," ",BD_COMERCIAL!$L983),'Curva Forward'!$B$5:$B$13,0),MATCH(FQ$4,'Curva Forward'!$C$4:$AN$4,0))),CS983)</f>
        <v>0</v>
      </c>
      <c r="FR983" s="200">
        <f>AF983*AF$2*IF($FC983="V",1,-1)*IF($Q983="Fixo",(CT983-INDEX('Curva Forward'!$C$5:$AN$13,MATCH(CONCATENATE(BD_COMERCIAL!$K983," ",BD_COMERCIAL!$L983),'Curva Forward'!$B$5:$B$13,0),MATCH(FR$4,'Curva Forward'!$C$4:$AN$4,0))),CT983)</f>
        <v>0</v>
      </c>
      <c r="FS983" s="200">
        <f>AG983*AG$2*IF($FC983="V",1,-1)*IF($Q983="Fixo",(CU983-INDEX('Curva Forward'!$C$5:$AN$13,MATCH(CONCATENATE(BD_COMERCIAL!$K983," ",BD_COMERCIAL!$L983),'Curva Forward'!$B$5:$B$13,0),MATCH(FS$4,'Curva Forward'!$C$4:$AN$4,0))),CU983)</f>
        <v>0</v>
      </c>
      <c r="FT983" s="200">
        <f>AH983*AH$2*IF($FC983="V",1,-1)*IF($Q983="Fixo",(CV983-INDEX('Curva Forward'!$C$5:$AN$13,MATCH(CONCATENATE(BD_COMERCIAL!$K983," ",BD_COMERCIAL!$L983),'Curva Forward'!$B$5:$B$13,0),MATCH(FT$4,'Curva Forward'!$C$4:$AN$4,0))),CV983)</f>
        <v>0</v>
      </c>
      <c r="FU983" s="200">
        <f>AI983*AI$2*IF($FC983="V",1,-1)*IF($Q983="Fixo",(CW983-INDEX('Curva Forward'!$C$5:$AN$13,MATCH(CONCATENATE(BD_COMERCIAL!$K983," ",BD_COMERCIAL!$L983),'Curva Forward'!$B$5:$B$13,0),MATCH(FU$4,'Curva Forward'!$C$4:$AN$4,0))),CW983)</f>
        <v>0</v>
      </c>
      <c r="FV983" s="200">
        <f>AJ983*AJ$2*IF($FC983="V",1,-1)*IF($Q983="Fixo",(CX983-INDEX('Curva Forward'!$C$5:$AN$13,MATCH(CONCATENATE(BD_COMERCIAL!$K983," ",BD_COMERCIAL!$L983),'Curva Forward'!$B$5:$B$13,0),MATCH(FV$4,'Curva Forward'!$C$4:$AN$4,0))),CX983)</f>
        <v>0</v>
      </c>
      <c r="FW983" s="200">
        <f>AK983*AK$2*IF($FC983="V",1,-1)*IF($Q983="Fixo",(CY983-INDEX('Curva Forward'!$C$5:$AN$13,MATCH(CONCATENATE(BD_COMERCIAL!$K983," ",BD_COMERCIAL!$L983),'Curva Forward'!$B$5:$B$13,0),MATCH(FW$4,'Curva Forward'!$C$4:$AN$4,0))),CY983)</f>
        <v>0</v>
      </c>
      <c r="FX983" s="200">
        <f>AL983*AL$2*IF($FC983="V",1,-1)*IF($Q983="Fixo",(CZ983-INDEX('Curva Forward'!$C$5:$AN$13,MATCH(CONCATENATE(BD_COMERCIAL!$K983," ",BD_COMERCIAL!$L983),'Curva Forward'!$B$5:$B$13,0),MATCH(FX$4,'Curva Forward'!$C$4:$AN$4,0))),CZ983)</f>
        <v>0</v>
      </c>
      <c r="FY983" s="200">
        <f>AM983*AM$2*IF($FC983="V",1,-1)*IF($Q983="Fixo",(DA983-INDEX('Curva Forward'!$C$5:$AN$13,MATCH(CONCATENATE(BD_COMERCIAL!$K983," ",BD_COMERCIAL!$L983),'Curva Forward'!$B$5:$B$13,0),MATCH(FY$4,'Curva Forward'!$C$4:$AN$4,0))),DA983)</f>
        <v>0</v>
      </c>
      <c r="FZ983" s="200">
        <f>AN983*AN$2*IF($FC983="V",1,-1)*IF($Q983="Fixo",(DB983-INDEX('Curva Forward'!$C$5:$AN$13,MATCH(CONCATENATE(BD_COMERCIAL!$K983," ",BD_COMERCIAL!$L983),'Curva Forward'!$B$5:$B$13,0),MATCH(FZ$4,'Curva Forward'!$C$4:$AN$4,0))),DB983)</f>
        <v>0</v>
      </c>
      <c r="GA983" s="200">
        <f>AO983*AO$2*IF($FC983="V",1,-1)*IF($Q983="Fixo",(DC983-INDEX('Curva Forward'!$C$5:$AN$13,MATCH(CONCATENATE(BD_COMERCIAL!$K983," ",BD_COMERCIAL!$L983),'Curva Forward'!$B$5:$B$13,0),MATCH(GA$4,'Curva Forward'!$C$4:$AN$4,0))),DC983)</f>
        <v>0</v>
      </c>
      <c r="GB983" s="200">
        <f>AP983*AP$2*IF($FC983="V",1,-1)*IF($Q983="Fixo",(DD983-INDEX('Curva Forward'!$C$5:$AN$13,MATCH(CONCATENATE(BD_COMERCIAL!$K983," ",BD_COMERCIAL!$L983),'Curva Forward'!$B$5:$B$13,0),MATCH(GB$4,'Curva Forward'!$C$4:$AN$4,0))),DD983)</f>
        <v>0</v>
      </c>
      <c r="GC983" s="200">
        <f>AQ983*AQ$2*IF($FC983="V",1,-1)*IF($Q983="Fixo",(DE983-INDEX('Curva Forward'!$C$5:$AN$13,MATCH(CONCATENATE(BD_COMERCIAL!$K983," ",BD_COMERCIAL!$L983),'Curva Forward'!$B$5:$B$13,0),MATCH(GC$4,'Curva Forward'!$C$4:$AN$4,0))),DE983)</f>
        <v>0</v>
      </c>
      <c r="GD983" s="200">
        <f>AR983*AR$2*IF($FC983="V",1,-1)*IF($Q983="Fixo",(DF983-INDEX('Curva Forward'!$C$5:$AN$13,MATCH(CONCATENATE(BD_COMERCIAL!$K983," ",BD_COMERCIAL!$L983),'Curva Forward'!$B$5:$B$13,0),MATCH(GD$4,'Curva Forward'!$C$4:$AN$4,0))),DF983)</f>
        <v>0</v>
      </c>
      <c r="GE983" s="200">
        <f>AS983*AS$2*IF($FC983="V",1,-1)*IF($Q983="Fixo",(DG983-INDEX('Curva Forward'!$C$5:$AN$13,MATCH(CONCATENATE(BD_COMERCIAL!$K983," ",BD_COMERCIAL!$L983),'Curva Forward'!$B$5:$B$13,0),MATCH(GE$4,'Curva Forward'!$C$4:$AN$4,0))),DG983)</f>
        <v>0</v>
      </c>
      <c r="GF983" s="200">
        <f>AT983*AT$2*IF($FC983="V",1,-1)*IF($Q983="Fixo",(DH983-INDEX('Curva Forward'!$C$5:$AN$13,MATCH(CONCATENATE(BD_COMERCIAL!$K983," ",BD_COMERCIAL!$L983),'Curva Forward'!$B$5:$B$13,0),MATCH(GF$4,'Curva Forward'!$C$4:$AN$4,0))),DH983)</f>
        <v>0</v>
      </c>
      <c r="GG983" s="200">
        <f>AU983*AU$2*IF($FC983="V",1,-1)*IF($Q983="Fixo",(DI983-INDEX('Curva Forward'!$C$5:$AN$13,MATCH(CONCATENATE(BD_COMERCIAL!$K983," ",BD_COMERCIAL!$L983),'Curva Forward'!$B$5:$B$13,0),MATCH(GG$4,'Curva Forward'!$C$4:$AN$4,0))),DI983)</f>
        <v>0</v>
      </c>
      <c r="GH983" s="200">
        <f>AV983*AV$2*IF($FC983="V",1,-1)*IF($Q983="Fixo",(DJ983-INDEX('Curva Forward'!$C$5:$AN$13,MATCH(CONCATENATE(BD_COMERCIAL!$K983," ",BD_COMERCIAL!$L983),'Curva Forward'!$B$5:$B$13,0),MATCH(GH$4,'Curva Forward'!$C$4:$AN$4,0))),DJ983)</f>
        <v>0</v>
      </c>
      <c r="GI983" s="200">
        <f>AW983*AW$2*IF($FC983="V",1,-1)*IF($Q983="Fixo",(DK983-INDEX('Curva Forward'!$C$5:$AN$13,MATCH(CONCATENATE(BD_COMERCIAL!$K983," ",BD_COMERCIAL!$L983),'Curva Forward'!$B$5:$B$13,0),MATCH(GI$4,'Curva Forward'!$C$4:$AN$4,0))),DK983)</f>
        <v>0</v>
      </c>
      <c r="GJ983" s="200">
        <f>AX983*AX$2*IF($FC983="V",1,-1)*IF($Q983="Fixo",(DL983-INDEX('Curva Forward'!$C$5:$AN$13,MATCH(CONCATENATE(BD_COMERCIAL!$K983," ",BD_COMERCIAL!$L983),'Curva Forward'!$B$5:$B$13,0),MATCH(GJ$4,'Curva Forward'!$C$4:$AN$4,0))),DL983)</f>
        <v>0</v>
      </c>
      <c r="GK983" s="200">
        <f>AY983*AY$2*IF($FC983="V",1,-1)*IF($Q983="Fixo",(DM983-INDEX('Curva Forward'!$C$5:$AN$13,MATCH(CONCATENATE(BD_COMERCIAL!$K983," ",BD_COMERCIAL!$L983),'Curva Forward'!$B$5:$B$13,0),MATCH(GK$4,'Curva Forward'!$C$4:$AN$4,0))),DM983)</f>
        <v>0</v>
      </c>
      <c r="GL983" s="200">
        <f>IF(EZ983="",0,CL983*CL$2*IF($FC983="V",1,-1)*IF($Q983="Fixo",(EZ983-INDEX('Curva Forward'!$C$5:$AN$13,MATCH(CONCATENATE(BD_COMERCIAL!$K983," ",BD_COMERCIAL!$L983),'Curva Forward'!$B$5:$B$13,0),MATCH(GL$4,'Curva Forward'!$C$4:$AN$4,0))),EZ983))</f>
        <v>0</v>
      </c>
      <c r="GM983" s="200">
        <f>IF(FA983="",0,CM983*CM$2*IF($FC983="V",1,-1)*IF($Q983="Fixo",(FA983-INDEX('Curva Forward'!$C$5:$AN$13,MATCH(CONCATENATE(BD_COMERCIAL!$K983," ",BD_COMERCIAL!$L983),'Curva Forward'!$B$5:$B$13,0),MATCH(GM$4,'Curva Forward'!$C$4:$AN$4,0))),FA983))</f>
        <v>0</v>
      </c>
      <c r="GN983" s="200">
        <f>IF(FB983="",0,CN983*CN$2*IF($FC983="V",1,-1)*IF($Q983="Fixo",(FB983-INDEX('Curva Forward'!$C$5:$AN$13,MATCH(CONCATENATE(BD_COMERCIAL!$K983," ",BD_COMERCIAL!$L983),'Curva Forward'!$B$5:$B$13,0),MATCH(GN$4,'Curva Forward'!$C$4:$AN$4,0))),FB983))</f>
        <v>0</v>
      </c>
      <c r="GO983" s="201">
        <f t="shared" ca="1" si="304"/>
        <v>0</v>
      </c>
      <c r="GP983" s="201">
        <f t="shared" ca="1" si="305"/>
        <v>0</v>
      </c>
    </row>
    <row r="984" spans="1:198" ht="15" customHeight="1" x14ac:dyDescent="0.25">
      <c r="A984" s="6"/>
      <c r="B984" s="7"/>
      <c r="C984" s="8"/>
      <c r="D984" s="9"/>
      <c r="E984" s="9"/>
      <c r="F984" s="113"/>
      <c r="G984" s="10"/>
      <c r="H984" s="113"/>
      <c r="I984" s="9"/>
      <c r="J984" s="166"/>
      <c r="K984" s="10"/>
      <c r="L984" s="84"/>
      <c r="M984" s="11"/>
      <c r="N984" s="12"/>
      <c r="O984" s="10"/>
      <c r="P984" s="84"/>
      <c r="Q984" s="84"/>
      <c r="R984" s="10"/>
      <c r="S984" s="14"/>
      <c r="T984" s="11"/>
      <c r="U984" s="12"/>
      <c r="V984" s="257" t="str">
        <f ca="1">IF(U984="","",
IF(U984="NA","",
IFERROR(VLOOKUP(EOMONTH(M984,-2)+1,IPCA!$A:$B,2,0),
VLOOKUP(EOMONTH(TODAY(),-2)+1,IPCA!$A:$B,2,0))/
VLOOKUP(EOMONTH(U984,-2)+1,IPCA!$A:$B,2,0)*
P984))</f>
        <v/>
      </c>
      <c r="W984" s="84"/>
      <c r="X984" s="13"/>
      <c r="Y984" s="166"/>
      <c r="AA984" s="108"/>
      <c r="AB984" s="15"/>
      <c r="AM984" s="6"/>
      <c r="AN984" s="15"/>
      <c r="AY984" s="6"/>
      <c r="AZ984" s="15"/>
      <c r="BK984" s="6"/>
      <c r="BL984" s="15"/>
      <c r="BW984" s="6"/>
      <c r="BX984" s="15"/>
      <c r="CI984" s="6"/>
      <c r="CJ984" s="16" t="str">
        <f t="shared" si="294"/>
        <v/>
      </c>
      <c r="CK984" s="16" t="str">
        <f t="shared" si="295"/>
        <v/>
      </c>
      <c r="CL984" s="16" t="str">
        <f t="shared" si="296"/>
        <v/>
      </c>
      <c r="CM984" s="16" t="str">
        <f t="shared" si="297"/>
        <v/>
      </c>
      <c r="CN984" s="16" t="str">
        <f t="shared" si="298"/>
        <v/>
      </c>
      <c r="CO984" s="18"/>
      <c r="CP984" s="15"/>
      <c r="DA984" s="6"/>
      <c r="DB984" s="15"/>
      <c r="DM984" s="6"/>
      <c r="DN984" s="15"/>
      <c r="DY984" s="6"/>
      <c r="DZ984" s="15"/>
      <c r="EK984" s="6"/>
      <c r="EL984" s="15"/>
      <c r="EW984" s="6"/>
      <c r="EX984" s="16" t="str">
        <f t="shared" si="306"/>
        <v/>
      </c>
      <c r="EY984" s="16" t="str">
        <f t="shared" si="307"/>
        <v/>
      </c>
      <c r="EZ984" s="16" t="str">
        <f t="shared" si="308"/>
        <v/>
      </c>
      <c r="FA984" s="16" t="str">
        <f t="shared" si="309"/>
        <v/>
      </c>
      <c r="FB984" s="160" t="str">
        <f t="shared" si="310"/>
        <v/>
      </c>
      <c r="FD984" s="20"/>
      <c r="FE984"/>
      <c r="FH984" s="284">
        <f t="shared" ca="1" si="299"/>
        <v>0</v>
      </c>
      <c r="FI984" s="208">
        <f t="shared" si="300"/>
        <v>0</v>
      </c>
      <c r="FK984">
        <f t="shared" si="301"/>
        <v>0</v>
      </c>
      <c r="FL984" s="201">
        <f t="shared" ca="1" si="302"/>
        <v>0</v>
      </c>
      <c r="FM984" s="201">
        <f t="shared" ca="1" si="303"/>
        <v>0</v>
      </c>
      <c r="FN984" s="200">
        <f>AB984*AB$2*IF($FC984="V",1,-1)*IF($Q984="Fixo",(CP984-INDEX('Curva Forward'!$C$5:$AN$13,MATCH(CONCATENATE(BD_COMERCIAL!$K984," ",BD_COMERCIAL!$L984),'Curva Forward'!$B$5:$B$13,0),MATCH(FN$4,'Curva Forward'!$C$4:$AN$4,0))),CP984)</f>
        <v>0</v>
      </c>
      <c r="FO984" s="200">
        <f>AC984*AC$2*IF($FC984="V",1,-1)*IF($Q984="Fixo",(CQ984-INDEX('Curva Forward'!$C$5:$AN$13,MATCH(CONCATENATE(BD_COMERCIAL!$K984," ",BD_COMERCIAL!$L984),'Curva Forward'!$B$5:$B$13,0),MATCH(FO$4,'Curva Forward'!$C$4:$AN$4,0))),CQ984)</f>
        <v>0</v>
      </c>
      <c r="FP984" s="200">
        <f>AD984*AD$2*IF($FC984="V",1,-1)*IF($Q984="Fixo",(CR984-INDEX('Curva Forward'!$C$5:$AN$13,MATCH(CONCATENATE(BD_COMERCIAL!$K984," ",BD_COMERCIAL!$L984),'Curva Forward'!$B$5:$B$13,0),MATCH(FP$4,'Curva Forward'!$C$4:$AN$4,0))),CR984)</f>
        <v>0</v>
      </c>
      <c r="FQ984" s="200">
        <f>AE984*AE$2*IF($FC984="V",1,-1)*IF($Q984="Fixo",(CS984-INDEX('Curva Forward'!$C$5:$AN$13,MATCH(CONCATENATE(BD_COMERCIAL!$K984," ",BD_COMERCIAL!$L984),'Curva Forward'!$B$5:$B$13,0),MATCH(FQ$4,'Curva Forward'!$C$4:$AN$4,0))),CS984)</f>
        <v>0</v>
      </c>
      <c r="FR984" s="200">
        <f>AF984*AF$2*IF($FC984="V",1,-1)*IF($Q984="Fixo",(CT984-INDEX('Curva Forward'!$C$5:$AN$13,MATCH(CONCATENATE(BD_COMERCIAL!$K984," ",BD_COMERCIAL!$L984),'Curva Forward'!$B$5:$B$13,0),MATCH(FR$4,'Curva Forward'!$C$4:$AN$4,0))),CT984)</f>
        <v>0</v>
      </c>
      <c r="FS984" s="200">
        <f>AG984*AG$2*IF($FC984="V",1,-1)*IF($Q984="Fixo",(CU984-INDEX('Curva Forward'!$C$5:$AN$13,MATCH(CONCATENATE(BD_COMERCIAL!$K984," ",BD_COMERCIAL!$L984),'Curva Forward'!$B$5:$B$13,0),MATCH(FS$4,'Curva Forward'!$C$4:$AN$4,0))),CU984)</f>
        <v>0</v>
      </c>
      <c r="FT984" s="200">
        <f>AH984*AH$2*IF($FC984="V",1,-1)*IF($Q984="Fixo",(CV984-INDEX('Curva Forward'!$C$5:$AN$13,MATCH(CONCATENATE(BD_COMERCIAL!$K984," ",BD_COMERCIAL!$L984),'Curva Forward'!$B$5:$B$13,0),MATCH(FT$4,'Curva Forward'!$C$4:$AN$4,0))),CV984)</f>
        <v>0</v>
      </c>
      <c r="FU984" s="200">
        <f>AI984*AI$2*IF($FC984="V",1,-1)*IF($Q984="Fixo",(CW984-INDEX('Curva Forward'!$C$5:$AN$13,MATCH(CONCATENATE(BD_COMERCIAL!$K984," ",BD_COMERCIAL!$L984),'Curva Forward'!$B$5:$B$13,0),MATCH(FU$4,'Curva Forward'!$C$4:$AN$4,0))),CW984)</f>
        <v>0</v>
      </c>
      <c r="FV984" s="200">
        <f>AJ984*AJ$2*IF($FC984="V",1,-1)*IF($Q984="Fixo",(CX984-INDEX('Curva Forward'!$C$5:$AN$13,MATCH(CONCATENATE(BD_COMERCIAL!$K984," ",BD_COMERCIAL!$L984),'Curva Forward'!$B$5:$B$13,0),MATCH(FV$4,'Curva Forward'!$C$4:$AN$4,0))),CX984)</f>
        <v>0</v>
      </c>
      <c r="FW984" s="200">
        <f>AK984*AK$2*IF($FC984="V",1,-1)*IF($Q984="Fixo",(CY984-INDEX('Curva Forward'!$C$5:$AN$13,MATCH(CONCATENATE(BD_COMERCIAL!$K984," ",BD_COMERCIAL!$L984),'Curva Forward'!$B$5:$B$13,0),MATCH(FW$4,'Curva Forward'!$C$4:$AN$4,0))),CY984)</f>
        <v>0</v>
      </c>
      <c r="FX984" s="200">
        <f>AL984*AL$2*IF($FC984="V",1,-1)*IF($Q984="Fixo",(CZ984-INDEX('Curva Forward'!$C$5:$AN$13,MATCH(CONCATENATE(BD_COMERCIAL!$K984," ",BD_COMERCIAL!$L984),'Curva Forward'!$B$5:$B$13,0),MATCH(FX$4,'Curva Forward'!$C$4:$AN$4,0))),CZ984)</f>
        <v>0</v>
      </c>
      <c r="FY984" s="200">
        <f>AM984*AM$2*IF($FC984="V",1,-1)*IF($Q984="Fixo",(DA984-INDEX('Curva Forward'!$C$5:$AN$13,MATCH(CONCATENATE(BD_COMERCIAL!$K984," ",BD_COMERCIAL!$L984),'Curva Forward'!$B$5:$B$13,0),MATCH(FY$4,'Curva Forward'!$C$4:$AN$4,0))),DA984)</f>
        <v>0</v>
      </c>
      <c r="FZ984" s="200">
        <f>AN984*AN$2*IF($FC984="V",1,-1)*IF($Q984="Fixo",(DB984-INDEX('Curva Forward'!$C$5:$AN$13,MATCH(CONCATENATE(BD_COMERCIAL!$K984," ",BD_COMERCIAL!$L984),'Curva Forward'!$B$5:$B$13,0),MATCH(FZ$4,'Curva Forward'!$C$4:$AN$4,0))),DB984)</f>
        <v>0</v>
      </c>
      <c r="GA984" s="200">
        <f>AO984*AO$2*IF($FC984="V",1,-1)*IF($Q984="Fixo",(DC984-INDEX('Curva Forward'!$C$5:$AN$13,MATCH(CONCATENATE(BD_COMERCIAL!$K984," ",BD_COMERCIAL!$L984),'Curva Forward'!$B$5:$B$13,0),MATCH(GA$4,'Curva Forward'!$C$4:$AN$4,0))),DC984)</f>
        <v>0</v>
      </c>
      <c r="GB984" s="200">
        <f>AP984*AP$2*IF($FC984="V",1,-1)*IF($Q984="Fixo",(DD984-INDEX('Curva Forward'!$C$5:$AN$13,MATCH(CONCATENATE(BD_COMERCIAL!$K984," ",BD_COMERCIAL!$L984),'Curva Forward'!$B$5:$B$13,0),MATCH(GB$4,'Curva Forward'!$C$4:$AN$4,0))),DD984)</f>
        <v>0</v>
      </c>
      <c r="GC984" s="200">
        <f>AQ984*AQ$2*IF($FC984="V",1,-1)*IF($Q984="Fixo",(DE984-INDEX('Curva Forward'!$C$5:$AN$13,MATCH(CONCATENATE(BD_COMERCIAL!$K984," ",BD_COMERCIAL!$L984),'Curva Forward'!$B$5:$B$13,0),MATCH(GC$4,'Curva Forward'!$C$4:$AN$4,0))),DE984)</f>
        <v>0</v>
      </c>
      <c r="GD984" s="200">
        <f>AR984*AR$2*IF($FC984="V",1,-1)*IF($Q984="Fixo",(DF984-INDEX('Curva Forward'!$C$5:$AN$13,MATCH(CONCATENATE(BD_COMERCIAL!$K984," ",BD_COMERCIAL!$L984),'Curva Forward'!$B$5:$B$13,0),MATCH(GD$4,'Curva Forward'!$C$4:$AN$4,0))),DF984)</f>
        <v>0</v>
      </c>
      <c r="GE984" s="200">
        <f>AS984*AS$2*IF($FC984="V",1,-1)*IF($Q984="Fixo",(DG984-INDEX('Curva Forward'!$C$5:$AN$13,MATCH(CONCATENATE(BD_COMERCIAL!$K984," ",BD_COMERCIAL!$L984),'Curva Forward'!$B$5:$B$13,0),MATCH(GE$4,'Curva Forward'!$C$4:$AN$4,0))),DG984)</f>
        <v>0</v>
      </c>
      <c r="GF984" s="200">
        <f>AT984*AT$2*IF($FC984="V",1,-1)*IF($Q984="Fixo",(DH984-INDEX('Curva Forward'!$C$5:$AN$13,MATCH(CONCATENATE(BD_COMERCIAL!$K984," ",BD_COMERCIAL!$L984),'Curva Forward'!$B$5:$B$13,0),MATCH(GF$4,'Curva Forward'!$C$4:$AN$4,0))),DH984)</f>
        <v>0</v>
      </c>
      <c r="GG984" s="200">
        <f>AU984*AU$2*IF($FC984="V",1,-1)*IF($Q984="Fixo",(DI984-INDEX('Curva Forward'!$C$5:$AN$13,MATCH(CONCATENATE(BD_COMERCIAL!$K984," ",BD_COMERCIAL!$L984),'Curva Forward'!$B$5:$B$13,0),MATCH(GG$4,'Curva Forward'!$C$4:$AN$4,0))),DI984)</f>
        <v>0</v>
      </c>
      <c r="GH984" s="200">
        <f>AV984*AV$2*IF($FC984="V",1,-1)*IF($Q984="Fixo",(DJ984-INDEX('Curva Forward'!$C$5:$AN$13,MATCH(CONCATENATE(BD_COMERCIAL!$K984," ",BD_COMERCIAL!$L984),'Curva Forward'!$B$5:$B$13,0),MATCH(GH$4,'Curva Forward'!$C$4:$AN$4,0))),DJ984)</f>
        <v>0</v>
      </c>
      <c r="GI984" s="200">
        <f>AW984*AW$2*IF($FC984="V",1,-1)*IF($Q984="Fixo",(DK984-INDEX('Curva Forward'!$C$5:$AN$13,MATCH(CONCATENATE(BD_COMERCIAL!$K984," ",BD_COMERCIAL!$L984),'Curva Forward'!$B$5:$B$13,0),MATCH(GI$4,'Curva Forward'!$C$4:$AN$4,0))),DK984)</f>
        <v>0</v>
      </c>
      <c r="GJ984" s="200">
        <f>AX984*AX$2*IF($FC984="V",1,-1)*IF($Q984="Fixo",(DL984-INDEX('Curva Forward'!$C$5:$AN$13,MATCH(CONCATENATE(BD_COMERCIAL!$K984," ",BD_COMERCIAL!$L984),'Curva Forward'!$B$5:$B$13,0),MATCH(GJ$4,'Curva Forward'!$C$4:$AN$4,0))),DL984)</f>
        <v>0</v>
      </c>
      <c r="GK984" s="200">
        <f>AY984*AY$2*IF($FC984="V",1,-1)*IF($Q984="Fixo",(DM984-INDEX('Curva Forward'!$C$5:$AN$13,MATCH(CONCATENATE(BD_COMERCIAL!$K984," ",BD_COMERCIAL!$L984),'Curva Forward'!$B$5:$B$13,0),MATCH(GK$4,'Curva Forward'!$C$4:$AN$4,0))),DM984)</f>
        <v>0</v>
      </c>
      <c r="GL984" s="200">
        <f>IF(EZ984="",0,CL984*CL$2*IF($FC984="V",1,-1)*IF($Q984="Fixo",(EZ984-INDEX('Curva Forward'!$C$5:$AN$13,MATCH(CONCATENATE(BD_COMERCIAL!$K984," ",BD_COMERCIAL!$L984),'Curva Forward'!$B$5:$B$13,0),MATCH(GL$4,'Curva Forward'!$C$4:$AN$4,0))),EZ984))</f>
        <v>0</v>
      </c>
      <c r="GM984" s="200">
        <f>IF(FA984="",0,CM984*CM$2*IF($FC984="V",1,-1)*IF($Q984="Fixo",(FA984-INDEX('Curva Forward'!$C$5:$AN$13,MATCH(CONCATENATE(BD_COMERCIAL!$K984," ",BD_COMERCIAL!$L984),'Curva Forward'!$B$5:$B$13,0),MATCH(GM$4,'Curva Forward'!$C$4:$AN$4,0))),FA984))</f>
        <v>0</v>
      </c>
      <c r="GN984" s="200">
        <f>IF(FB984="",0,CN984*CN$2*IF($FC984="V",1,-1)*IF($Q984="Fixo",(FB984-INDEX('Curva Forward'!$C$5:$AN$13,MATCH(CONCATENATE(BD_COMERCIAL!$K984," ",BD_COMERCIAL!$L984),'Curva Forward'!$B$5:$B$13,0),MATCH(GN$4,'Curva Forward'!$C$4:$AN$4,0))),FB984))</f>
        <v>0</v>
      </c>
      <c r="GO984" s="201">
        <f t="shared" ca="1" si="304"/>
        <v>0</v>
      </c>
      <c r="GP984" s="201">
        <f t="shared" ca="1" si="305"/>
        <v>0</v>
      </c>
    </row>
    <row r="985" spans="1:198" ht="15" customHeight="1" x14ac:dyDescent="0.25">
      <c r="A985" s="6"/>
      <c r="B985" s="7"/>
      <c r="C985" s="8"/>
      <c r="D985" s="9"/>
      <c r="E985" s="9"/>
      <c r="F985" s="113"/>
      <c r="G985" s="10"/>
      <c r="H985" s="113"/>
      <c r="I985" s="9"/>
      <c r="J985" s="166"/>
      <c r="K985" s="10"/>
      <c r="L985" s="84"/>
      <c r="M985" s="11"/>
      <c r="N985" s="12"/>
      <c r="O985" s="10"/>
      <c r="P985" s="84"/>
      <c r="Q985" s="84"/>
      <c r="R985" s="10"/>
      <c r="S985" s="14"/>
      <c r="T985" s="11"/>
      <c r="U985" s="12"/>
      <c r="V985" s="257" t="str">
        <f ca="1">IF(U985="","",
IF(U985="NA","",
IFERROR(VLOOKUP(EOMONTH(M985,-2)+1,IPCA!$A:$B,2,0),
VLOOKUP(EOMONTH(TODAY(),-2)+1,IPCA!$A:$B,2,0))/
VLOOKUP(EOMONTH(U985,-2)+1,IPCA!$A:$B,2,0)*
P985))</f>
        <v/>
      </c>
      <c r="W985" s="84"/>
      <c r="X985" s="13"/>
      <c r="Y985" s="166"/>
      <c r="AA985" s="108"/>
      <c r="AB985" s="15"/>
      <c r="AM985" s="6"/>
      <c r="AN985" s="15"/>
      <c r="AY985" s="6"/>
      <c r="AZ985" s="15"/>
      <c r="BK985" s="6"/>
      <c r="BL985" s="15"/>
      <c r="BW985" s="6"/>
      <c r="BX985" s="15"/>
      <c r="CI985" s="6"/>
      <c r="CJ985" s="16" t="str">
        <f t="shared" si="294"/>
        <v/>
      </c>
      <c r="CK985" s="16" t="str">
        <f t="shared" si="295"/>
        <v/>
      </c>
      <c r="CL985" s="16" t="str">
        <f t="shared" si="296"/>
        <v/>
      </c>
      <c r="CM985" s="16" t="str">
        <f t="shared" si="297"/>
        <v/>
      </c>
      <c r="CN985" s="16" t="str">
        <f t="shared" si="298"/>
        <v/>
      </c>
      <c r="CO985" s="18"/>
      <c r="CP985" s="15"/>
      <c r="DA985" s="6"/>
      <c r="DB985" s="15"/>
      <c r="DM985" s="6"/>
      <c r="DN985" s="15"/>
      <c r="DY985" s="6"/>
      <c r="DZ985" s="15"/>
      <c r="EK985" s="6"/>
      <c r="EL985" s="15"/>
      <c r="EW985" s="6"/>
      <c r="EX985" s="16" t="str">
        <f t="shared" si="306"/>
        <v/>
      </c>
      <c r="EY985" s="16" t="str">
        <f t="shared" si="307"/>
        <v/>
      </c>
      <c r="EZ985" s="16" t="str">
        <f t="shared" si="308"/>
        <v/>
      </c>
      <c r="FA985" s="16" t="str">
        <f t="shared" si="309"/>
        <v/>
      </c>
      <c r="FB985" s="160" t="str">
        <f t="shared" si="310"/>
        <v/>
      </c>
      <c r="FD985" s="20"/>
      <c r="FE985"/>
      <c r="FH985" s="284">
        <f t="shared" ca="1" si="299"/>
        <v>0</v>
      </c>
      <c r="FI985" s="208">
        <f t="shared" si="300"/>
        <v>0</v>
      </c>
      <c r="FK985">
        <f t="shared" si="301"/>
        <v>0</v>
      </c>
      <c r="FL985" s="201">
        <f t="shared" ca="1" si="302"/>
        <v>0</v>
      </c>
      <c r="FM985" s="201">
        <f t="shared" ca="1" si="303"/>
        <v>0</v>
      </c>
      <c r="FN985" s="200">
        <f>AB985*AB$2*IF($FC985="V",1,-1)*IF($Q985="Fixo",(CP985-INDEX('Curva Forward'!$C$5:$AN$13,MATCH(CONCATENATE(BD_COMERCIAL!$K985," ",BD_COMERCIAL!$L985),'Curva Forward'!$B$5:$B$13,0),MATCH(FN$4,'Curva Forward'!$C$4:$AN$4,0))),CP985)</f>
        <v>0</v>
      </c>
      <c r="FO985" s="200">
        <f>AC985*AC$2*IF($FC985="V",1,-1)*IF($Q985="Fixo",(CQ985-INDEX('Curva Forward'!$C$5:$AN$13,MATCH(CONCATENATE(BD_COMERCIAL!$K985," ",BD_COMERCIAL!$L985),'Curva Forward'!$B$5:$B$13,0),MATCH(FO$4,'Curva Forward'!$C$4:$AN$4,0))),CQ985)</f>
        <v>0</v>
      </c>
      <c r="FP985" s="200">
        <f>AD985*AD$2*IF($FC985="V",1,-1)*IF($Q985="Fixo",(CR985-INDEX('Curva Forward'!$C$5:$AN$13,MATCH(CONCATENATE(BD_COMERCIAL!$K985," ",BD_COMERCIAL!$L985),'Curva Forward'!$B$5:$B$13,0),MATCH(FP$4,'Curva Forward'!$C$4:$AN$4,0))),CR985)</f>
        <v>0</v>
      </c>
      <c r="FQ985" s="200">
        <f>AE985*AE$2*IF($FC985="V",1,-1)*IF($Q985="Fixo",(CS985-INDEX('Curva Forward'!$C$5:$AN$13,MATCH(CONCATENATE(BD_COMERCIAL!$K985," ",BD_COMERCIAL!$L985),'Curva Forward'!$B$5:$B$13,0),MATCH(FQ$4,'Curva Forward'!$C$4:$AN$4,0))),CS985)</f>
        <v>0</v>
      </c>
      <c r="FR985" s="200">
        <f>AF985*AF$2*IF($FC985="V",1,-1)*IF($Q985="Fixo",(CT985-INDEX('Curva Forward'!$C$5:$AN$13,MATCH(CONCATENATE(BD_COMERCIAL!$K985," ",BD_COMERCIAL!$L985),'Curva Forward'!$B$5:$B$13,0),MATCH(FR$4,'Curva Forward'!$C$4:$AN$4,0))),CT985)</f>
        <v>0</v>
      </c>
      <c r="FS985" s="200">
        <f>AG985*AG$2*IF($FC985="V",1,-1)*IF($Q985="Fixo",(CU985-INDEX('Curva Forward'!$C$5:$AN$13,MATCH(CONCATENATE(BD_COMERCIAL!$K985," ",BD_COMERCIAL!$L985),'Curva Forward'!$B$5:$B$13,0),MATCH(FS$4,'Curva Forward'!$C$4:$AN$4,0))),CU985)</f>
        <v>0</v>
      </c>
      <c r="FT985" s="200">
        <f>AH985*AH$2*IF($FC985="V",1,-1)*IF($Q985="Fixo",(CV985-INDEX('Curva Forward'!$C$5:$AN$13,MATCH(CONCATENATE(BD_COMERCIAL!$K985," ",BD_COMERCIAL!$L985),'Curva Forward'!$B$5:$B$13,0),MATCH(FT$4,'Curva Forward'!$C$4:$AN$4,0))),CV985)</f>
        <v>0</v>
      </c>
      <c r="FU985" s="200">
        <f>AI985*AI$2*IF($FC985="V",1,-1)*IF($Q985="Fixo",(CW985-INDEX('Curva Forward'!$C$5:$AN$13,MATCH(CONCATENATE(BD_COMERCIAL!$K985," ",BD_COMERCIAL!$L985),'Curva Forward'!$B$5:$B$13,0),MATCH(FU$4,'Curva Forward'!$C$4:$AN$4,0))),CW985)</f>
        <v>0</v>
      </c>
      <c r="FV985" s="200">
        <f>AJ985*AJ$2*IF($FC985="V",1,-1)*IF($Q985="Fixo",(CX985-INDEX('Curva Forward'!$C$5:$AN$13,MATCH(CONCATENATE(BD_COMERCIAL!$K985," ",BD_COMERCIAL!$L985),'Curva Forward'!$B$5:$B$13,0),MATCH(FV$4,'Curva Forward'!$C$4:$AN$4,0))),CX985)</f>
        <v>0</v>
      </c>
      <c r="FW985" s="200">
        <f>AK985*AK$2*IF($FC985="V",1,-1)*IF($Q985="Fixo",(CY985-INDEX('Curva Forward'!$C$5:$AN$13,MATCH(CONCATENATE(BD_COMERCIAL!$K985," ",BD_COMERCIAL!$L985),'Curva Forward'!$B$5:$B$13,0),MATCH(FW$4,'Curva Forward'!$C$4:$AN$4,0))),CY985)</f>
        <v>0</v>
      </c>
      <c r="FX985" s="200">
        <f>AL985*AL$2*IF($FC985="V",1,-1)*IF($Q985="Fixo",(CZ985-INDEX('Curva Forward'!$C$5:$AN$13,MATCH(CONCATENATE(BD_COMERCIAL!$K985," ",BD_COMERCIAL!$L985),'Curva Forward'!$B$5:$B$13,0),MATCH(FX$4,'Curva Forward'!$C$4:$AN$4,0))),CZ985)</f>
        <v>0</v>
      </c>
      <c r="FY985" s="200">
        <f>AM985*AM$2*IF($FC985="V",1,-1)*IF($Q985="Fixo",(DA985-INDEX('Curva Forward'!$C$5:$AN$13,MATCH(CONCATENATE(BD_COMERCIAL!$K985," ",BD_COMERCIAL!$L985),'Curva Forward'!$B$5:$B$13,0),MATCH(FY$4,'Curva Forward'!$C$4:$AN$4,0))),DA985)</f>
        <v>0</v>
      </c>
      <c r="FZ985" s="200">
        <f>AN985*AN$2*IF($FC985="V",1,-1)*IF($Q985="Fixo",(DB985-INDEX('Curva Forward'!$C$5:$AN$13,MATCH(CONCATENATE(BD_COMERCIAL!$K985," ",BD_COMERCIAL!$L985),'Curva Forward'!$B$5:$B$13,0),MATCH(FZ$4,'Curva Forward'!$C$4:$AN$4,0))),DB985)</f>
        <v>0</v>
      </c>
      <c r="GA985" s="200">
        <f>AO985*AO$2*IF($FC985="V",1,-1)*IF($Q985="Fixo",(DC985-INDEX('Curva Forward'!$C$5:$AN$13,MATCH(CONCATENATE(BD_COMERCIAL!$K985," ",BD_COMERCIAL!$L985),'Curva Forward'!$B$5:$B$13,0),MATCH(GA$4,'Curva Forward'!$C$4:$AN$4,0))),DC985)</f>
        <v>0</v>
      </c>
      <c r="GB985" s="200">
        <f>AP985*AP$2*IF($FC985="V",1,-1)*IF($Q985="Fixo",(DD985-INDEX('Curva Forward'!$C$5:$AN$13,MATCH(CONCATENATE(BD_COMERCIAL!$K985," ",BD_COMERCIAL!$L985),'Curva Forward'!$B$5:$B$13,0),MATCH(GB$4,'Curva Forward'!$C$4:$AN$4,0))),DD985)</f>
        <v>0</v>
      </c>
      <c r="GC985" s="200">
        <f>AQ985*AQ$2*IF($FC985="V",1,-1)*IF($Q985="Fixo",(DE985-INDEX('Curva Forward'!$C$5:$AN$13,MATCH(CONCATENATE(BD_COMERCIAL!$K985," ",BD_COMERCIAL!$L985),'Curva Forward'!$B$5:$B$13,0),MATCH(GC$4,'Curva Forward'!$C$4:$AN$4,0))),DE985)</f>
        <v>0</v>
      </c>
      <c r="GD985" s="200">
        <f>AR985*AR$2*IF($FC985="V",1,-1)*IF($Q985="Fixo",(DF985-INDEX('Curva Forward'!$C$5:$AN$13,MATCH(CONCATENATE(BD_COMERCIAL!$K985," ",BD_COMERCIAL!$L985),'Curva Forward'!$B$5:$B$13,0),MATCH(GD$4,'Curva Forward'!$C$4:$AN$4,0))),DF985)</f>
        <v>0</v>
      </c>
      <c r="GE985" s="200">
        <f>AS985*AS$2*IF($FC985="V",1,-1)*IF($Q985="Fixo",(DG985-INDEX('Curva Forward'!$C$5:$AN$13,MATCH(CONCATENATE(BD_COMERCIAL!$K985," ",BD_COMERCIAL!$L985),'Curva Forward'!$B$5:$B$13,0),MATCH(GE$4,'Curva Forward'!$C$4:$AN$4,0))),DG985)</f>
        <v>0</v>
      </c>
      <c r="GF985" s="200">
        <f>AT985*AT$2*IF($FC985="V",1,-1)*IF($Q985="Fixo",(DH985-INDEX('Curva Forward'!$C$5:$AN$13,MATCH(CONCATENATE(BD_COMERCIAL!$K985," ",BD_COMERCIAL!$L985),'Curva Forward'!$B$5:$B$13,0),MATCH(GF$4,'Curva Forward'!$C$4:$AN$4,0))),DH985)</f>
        <v>0</v>
      </c>
      <c r="GG985" s="200">
        <f>AU985*AU$2*IF($FC985="V",1,-1)*IF($Q985="Fixo",(DI985-INDEX('Curva Forward'!$C$5:$AN$13,MATCH(CONCATENATE(BD_COMERCIAL!$K985," ",BD_COMERCIAL!$L985),'Curva Forward'!$B$5:$B$13,0),MATCH(GG$4,'Curva Forward'!$C$4:$AN$4,0))),DI985)</f>
        <v>0</v>
      </c>
      <c r="GH985" s="200">
        <f>AV985*AV$2*IF($FC985="V",1,-1)*IF($Q985="Fixo",(DJ985-INDEX('Curva Forward'!$C$5:$AN$13,MATCH(CONCATENATE(BD_COMERCIAL!$K985," ",BD_COMERCIAL!$L985),'Curva Forward'!$B$5:$B$13,0),MATCH(GH$4,'Curva Forward'!$C$4:$AN$4,0))),DJ985)</f>
        <v>0</v>
      </c>
      <c r="GI985" s="200">
        <f>AW985*AW$2*IF($FC985="V",1,-1)*IF($Q985="Fixo",(DK985-INDEX('Curva Forward'!$C$5:$AN$13,MATCH(CONCATENATE(BD_COMERCIAL!$K985," ",BD_COMERCIAL!$L985),'Curva Forward'!$B$5:$B$13,0),MATCH(GI$4,'Curva Forward'!$C$4:$AN$4,0))),DK985)</f>
        <v>0</v>
      </c>
      <c r="GJ985" s="200">
        <f>AX985*AX$2*IF($FC985="V",1,-1)*IF($Q985="Fixo",(DL985-INDEX('Curva Forward'!$C$5:$AN$13,MATCH(CONCATENATE(BD_COMERCIAL!$K985," ",BD_COMERCIAL!$L985),'Curva Forward'!$B$5:$B$13,0),MATCH(GJ$4,'Curva Forward'!$C$4:$AN$4,0))),DL985)</f>
        <v>0</v>
      </c>
      <c r="GK985" s="200">
        <f>AY985*AY$2*IF($FC985="V",1,-1)*IF($Q985="Fixo",(DM985-INDEX('Curva Forward'!$C$5:$AN$13,MATCH(CONCATENATE(BD_COMERCIAL!$K985," ",BD_COMERCIAL!$L985),'Curva Forward'!$B$5:$B$13,0),MATCH(GK$4,'Curva Forward'!$C$4:$AN$4,0))),DM985)</f>
        <v>0</v>
      </c>
      <c r="GL985" s="200">
        <f>IF(EZ985="",0,CL985*CL$2*IF($FC985="V",1,-1)*IF($Q985="Fixo",(EZ985-INDEX('Curva Forward'!$C$5:$AN$13,MATCH(CONCATENATE(BD_COMERCIAL!$K985," ",BD_COMERCIAL!$L985),'Curva Forward'!$B$5:$B$13,0),MATCH(GL$4,'Curva Forward'!$C$4:$AN$4,0))),EZ985))</f>
        <v>0</v>
      </c>
      <c r="GM985" s="200">
        <f>IF(FA985="",0,CM985*CM$2*IF($FC985="V",1,-1)*IF($Q985="Fixo",(FA985-INDEX('Curva Forward'!$C$5:$AN$13,MATCH(CONCATENATE(BD_COMERCIAL!$K985," ",BD_COMERCIAL!$L985),'Curva Forward'!$B$5:$B$13,0),MATCH(GM$4,'Curva Forward'!$C$4:$AN$4,0))),FA985))</f>
        <v>0</v>
      </c>
      <c r="GN985" s="200">
        <f>IF(FB985="",0,CN985*CN$2*IF($FC985="V",1,-1)*IF($Q985="Fixo",(FB985-INDEX('Curva Forward'!$C$5:$AN$13,MATCH(CONCATENATE(BD_COMERCIAL!$K985," ",BD_COMERCIAL!$L985),'Curva Forward'!$B$5:$B$13,0),MATCH(GN$4,'Curva Forward'!$C$4:$AN$4,0))),FB985))</f>
        <v>0</v>
      </c>
      <c r="GO985" s="201">
        <f t="shared" ca="1" si="304"/>
        <v>0</v>
      </c>
      <c r="GP985" s="201">
        <f t="shared" ca="1" si="305"/>
        <v>0</v>
      </c>
    </row>
    <row r="986" spans="1:198" ht="15" customHeight="1" x14ac:dyDescent="0.25">
      <c r="A986" s="6"/>
      <c r="B986" s="7"/>
      <c r="C986" s="8"/>
      <c r="D986" s="9"/>
      <c r="E986" s="9"/>
      <c r="F986" s="113"/>
      <c r="G986" s="10"/>
      <c r="H986" s="113"/>
      <c r="I986" s="9"/>
      <c r="J986" s="166"/>
      <c r="K986" s="10"/>
      <c r="L986" s="84"/>
      <c r="M986" s="11"/>
      <c r="N986" s="12"/>
      <c r="O986" s="10"/>
      <c r="P986" s="84"/>
      <c r="Q986" s="84"/>
      <c r="R986" s="10"/>
      <c r="S986" s="14"/>
      <c r="T986" s="11"/>
      <c r="U986" s="12"/>
      <c r="V986" s="257" t="str">
        <f ca="1">IF(U986="","",
IF(U986="NA","",
IFERROR(VLOOKUP(EOMONTH(M986,-2)+1,IPCA!$A:$B,2,0),
VLOOKUP(EOMONTH(TODAY(),-2)+1,IPCA!$A:$B,2,0))/
VLOOKUP(EOMONTH(U986,-2)+1,IPCA!$A:$B,2,0)*
P986))</f>
        <v/>
      </c>
      <c r="W986" s="84"/>
      <c r="X986" s="13"/>
      <c r="Y986" s="166"/>
      <c r="AA986" s="108"/>
      <c r="AB986" s="15"/>
      <c r="AM986" s="6"/>
      <c r="AN986" s="15"/>
      <c r="AY986" s="6"/>
      <c r="AZ986" s="15"/>
      <c r="BK986" s="6"/>
      <c r="BL986" s="15"/>
      <c r="BW986" s="6"/>
      <c r="BX986" s="15"/>
      <c r="CI986" s="6"/>
      <c r="CJ986" s="16" t="str">
        <f t="shared" si="294"/>
        <v/>
      </c>
      <c r="CK986" s="16" t="str">
        <f t="shared" si="295"/>
        <v/>
      </c>
      <c r="CL986" s="16" t="str">
        <f t="shared" si="296"/>
        <v/>
      </c>
      <c r="CM986" s="16" t="str">
        <f t="shared" si="297"/>
        <v/>
      </c>
      <c r="CN986" s="16" t="str">
        <f t="shared" si="298"/>
        <v/>
      </c>
      <c r="CO986" s="18"/>
      <c r="CP986" s="15"/>
      <c r="DA986" s="6"/>
      <c r="DB986" s="15"/>
      <c r="DM986" s="6"/>
      <c r="DN986" s="15"/>
      <c r="DY986" s="6"/>
      <c r="DZ986" s="15"/>
      <c r="EK986" s="6"/>
      <c r="EL986" s="15"/>
      <c r="EW986" s="6"/>
      <c r="EX986" s="16" t="str">
        <f t="shared" si="306"/>
        <v/>
      </c>
      <c r="EY986" s="16" t="str">
        <f t="shared" si="307"/>
        <v/>
      </c>
      <c r="EZ986" s="16" t="str">
        <f t="shared" si="308"/>
        <v/>
      </c>
      <c r="FA986" s="16" t="str">
        <f t="shared" si="309"/>
        <v/>
      </c>
      <c r="FB986" s="160" t="str">
        <f t="shared" si="310"/>
        <v/>
      </c>
      <c r="FD986" s="20"/>
      <c r="FE986"/>
      <c r="FH986" s="284">
        <f t="shared" ca="1" si="299"/>
        <v>0</v>
      </c>
      <c r="FI986" s="208">
        <f t="shared" si="300"/>
        <v>0</v>
      </c>
      <c r="FK986">
        <f t="shared" si="301"/>
        <v>0</v>
      </c>
      <c r="FL986" s="201">
        <f t="shared" ca="1" si="302"/>
        <v>0</v>
      </c>
      <c r="FM986" s="201">
        <f t="shared" ca="1" si="303"/>
        <v>0</v>
      </c>
      <c r="FN986" s="200">
        <f>AB986*AB$2*IF($FC986="V",1,-1)*IF($Q986="Fixo",(CP986-INDEX('Curva Forward'!$C$5:$AN$13,MATCH(CONCATENATE(BD_COMERCIAL!$K986," ",BD_COMERCIAL!$L986),'Curva Forward'!$B$5:$B$13,0),MATCH(FN$4,'Curva Forward'!$C$4:$AN$4,0))),CP986)</f>
        <v>0</v>
      </c>
      <c r="FO986" s="200">
        <f>AC986*AC$2*IF($FC986="V",1,-1)*IF($Q986="Fixo",(CQ986-INDEX('Curva Forward'!$C$5:$AN$13,MATCH(CONCATENATE(BD_COMERCIAL!$K986," ",BD_COMERCIAL!$L986),'Curva Forward'!$B$5:$B$13,0),MATCH(FO$4,'Curva Forward'!$C$4:$AN$4,0))),CQ986)</f>
        <v>0</v>
      </c>
      <c r="FP986" s="200">
        <f>AD986*AD$2*IF($FC986="V",1,-1)*IF($Q986="Fixo",(CR986-INDEX('Curva Forward'!$C$5:$AN$13,MATCH(CONCATENATE(BD_COMERCIAL!$K986," ",BD_COMERCIAL!$L986),'Curva Forward'!$B$5:$B$13,0),MATCH(FP$4,'Curva Forward'!$C$4:$AN$4,0))),CR986)</f>
        <v>0</v>
      </c>
      <c r="FQ986" s="200">
        <f>AE986*AE$2*IF($FC986="V",1,-1)*IF($Q986="Fixo",(CS986-INDEX('Curva Forward'!$C$5:$AN$13,MATCH(CONCATENATE(BD_COMERCIAL!$K986," ",BD_COMERCIAL!$L986),'Curva Forward'!$B$5:$B$13,0),MATCH(FQ$4,'Curva Forward'!$C$4:$AN$4,0))),CS986)</f>
        <v>0</v>
      </c>
      <c r="FR986" s="200">
        <f>AF986*AF$2*IF($FC986="V",1,-1)*IF($Q986="Fixo",(CT986-INDEX('Curva Forward'!$C$5:$AN$13,MATCH(CONCATENATE(BD_COMERCIAL!$K986," ",BD_COMERCIAL!$L986),'Curva Forward'!$B$5:$B$13,0),MATCH(FR$4,'Curva Forward'!$C$4:$AN$4,0))),CT986)</f>
        <v>0</v>
      </c>
      <c r="FS986" s="200">
        <f>AG986*AG$2*IF($FC986="V",1,-1)*IF($Q986="Fixo",(CU986-INDEX('Curva Forward'!$C$5:$AN$13,MATCH(CONCATENATE(BD_COMERCIAL!$K986," ",BD_COMERCIAL!$L986),'Curva Forward'!$B$5:$B$13,0),MATCH(FS$4,'Curva Forward'!$C$4:$AN$4,0))),CU986)</f>
        <v>0</v>
      </c>
      <c r="FT986" s="200">
        <f>AH986*AH$2*IF($FC986="V",1,-1)*IF($Q986="Fixo",(CV986-INDEX('Curva Forward'!$C$5:$AN$13,MATCH(CONCATENATE(BD_COMERCIAL!$K986," ",BD_COMERCIAL!$L986),'Curva Forward'!$B$5:$B$13,0),MATCH(FT$4,'Curva Forward'!$C$4:$AN$4,0))),CV986)</f>
        <v>0</v>
      </c>
      <c r="FU986" s="200">
        <f>AI986*AI$2*IF($FC986="V",1,-1)*IF($Q986="Fixo",(CW986-INDEX('Curva Forward'!$C$5:$AN$13,MATCH(CONCATENATE(BD_COMERCIAL!$K986," ",BD_COMERCIAL!$L986),'Curva Forward'!$B$5:$B$13,0),MATCH(FU$4,'Curva Forward'!$C$4:$AN$4,0))),CW986)</f>
        <v>0</v>
      </c>
      <c r="FV986" s="200">
        <f>AJ986*AJ$2*IF($FC986="V",1,-1)*IF($Q986="Fixo",(CX986-INDEX('Curva Forward'!$C$5:$AN$13,MATCH(CONCATENATE(BD_COMERCIAL!$K986," ",BD_COMERCIAL!$L986),'Curva Forward'!$B$5:$B$13,0),MATCH(FV$4,'Curva Forward'!$C$4:$AN$4,0))),CX986)</f>
        <v>0</v>
      </c>
      <c r="FW986" s="200">
        <f>AK986*AK$2*IF($FC986="V",1,-1)*IF($Q986="Fixo",(CY986-INDEX('Curva Forward'!$C$5:$AN$13,MATCH(CONCATENATE(BD_COMERCIAL!$K986," ",BD_COMERCIAL!$L986),'Curva Forward'!$B$5:$B$13,0),MATCH(FW$4,'Curva Forward'!$C$4:$AN$4,0))),CY986)</f>
        <v>0</v>
      </c>
      <c r="FX986" s="200">
        <f>AL986*AL$2*IF($FC986="V",1,-1)*IF($Q986="Fixo",(CZ986-INDEX('Curva Forward'!$C$5:$AN$13,MATCH(CONCATENATE(BD_COMERCIAL!$K986," ",BD_COMERCIAL!$L986),'Curva Forward'!$B$5:$B$13,0),MATCH(FX$4,'Curva Forward'!$C$4:$AN$4,0))),CZ986)</f>
        <v>0</v>
      </c>
      <c r="FY986" s="200">
        <f>AM986*AM$2*IF($FC986="V",1,-1)*IF($Q986="Fixo",(DA986-INDEX('Curva Forward'!$C$5:$AN$13,MATCH(CONCATENATE(BD_COMERCIAL!$K986," ",BD_COMERCIAL!$L986),'Curva Forward'!$B$5:$B$13,0),MATCH(FY$4,'Curva Forward'!$C$4:$AN$4,0))),DA986)</f>
        <v>0</v>
      </c>
      <c r="FZ986" s="200">
        <f>AN986*AN$2*IF($FC986="V",1,-1)*IF($Q986="Fixo",(DB986-INDEX('Curva Forward'!$C$5:$AN$13,MATCH(CONCATENATE(BD_COMERCIAL!$K986," ",BD_COMERCIAL!$L986),'Curva Forward'!$B$5:$B$13,0),MATCH(FZ$4,'Curva Forward'!$C$4:$AN$4,0))),DB986)</f>
        <v>0</v>
      </c>
      <c r="GA986" s="200">
        <f>AO986*AO$2*IF($FC986="V",1,-1)*IF($Q986="Fixo",(DC986-INDEX('Curva Forward'!$C$5:$AN$13,MATCH(CONCATENATE(BD_COMERCIAL!$K986," ",BD_COMERCIAL!$L986),'Curva Forward'!$B$5:$B$13,0),MATCH(GA$4,'Curva Forward'!$C$4:$AN$4,0))),DC986)</f>
        <v>0</v>
      </c>
      <c r="GB986" s="200">
        <f>AP986*AP$2*IF($FC986="V",1,-1)*IF($Q986="Fixo",(DD986-INDEX('Curva Forward'!$C$5:$AN$13,MATCH(CONCATENATE(BD_COMERCIAL!$K986," ",BD_COMERCIAL!$L986),'Curva Forward'!$B$5:$B$13,0),MATCH(GB$4,'Curva Forward'!$C$4:$AN$4,0))),DD986)</f>
        <v>0</v>
      </c>
      <c r="GC986" s="200">
        <f>AQ986*AQ$2*IF($FC986="V",1,-1)*IF($Q986="Fixo",(DE986-INDEX('Curva Forward'!$C$5:$AN$13,MATCH(CONCATENATE(BD_COMERCIAL!$K986," ",BD_COMERCIAL!$L986),'Curva Forward'!$B$5:$B$13,0),MATCH(GC$4,'Curva Forward'!$C$4:$AN$4,0))),DE986)</f>
        <v>0</v>
      </c>
      <c r="GD986" s="200">
        <f>AR986*AR$2*IF($FC986="V",1,-1)*IF($Q986="Fixo",(DF986-INDEX('Curva Forward'!$C$5:$AN$13,MATCH(CONCATENATE(BD_COMERCIAL!$K986," ",BD_COMERCIAL!$L986),'Curva Forward'!$B$5:$B$13,0),MATCH(GD$4,'Curva Forward'!$C$4:$AN$4,0))),DF986)</f>
        <v>0</v>
      </c>
      <c r="GE986" s="200">
        <f>AS986*AS$2*IF($FC986="V",1,-1)*IF($Q986="Fixo",(DG986-INDEX('Curva Forward'!$C$5:$AN$13,MATCH(CONCATENATE(BD_COMERCIAL!$K986," ",BD_COMERCIAL!$L986),'Curva Forward'!$B$5:$B$13,0),MATCH(GE$4,'Curva Forward'!$C$4:$AN$4,0))),DG986)</f>
        <v>0</v>
      </c>
      <c r="GF986" s="200">
        <f>AT986*AT$2*IF($FC986="V",1,-1)*IF($Q986="Fixo",(DH986-INDEX('Curva Forward'!$C$5:$AN$13,MATCH(CONCATENATE(BD_COMERCIAL!$K986," ",BD_COMERCIAL!$L986),'Curva Forward'!$B$5:$B$13,0),MATCH(GF$4,'Curva Forward'!$C$4:$AN$4,0))),DH986)</f>
        <v>0</v>
      </c>
      <c r="GG986" s="200">
        <f>AU986*AU$2*IF($FC986="V",1,-1)*IF($Q986="Fixo",(DI986-INDEX('Curva Forward'!$C$5:$AN$13,MATCH(CONCATENATE(BD_COMERCIAL!$K986," ",BD_COMERCIAL!$L986),'Curva Forward'!$B$5:$B$13,0),MATCH(GG$4,'Curva Forward'!$C$4:$AN$4,0))),DI986)</f>
        <v>0</v>
      </c>
      <c r="GH986" s="200">
        <f>AV986*AV$2*IF($FC986="V",1,-1)*IF($Q986="Fixo",(DJ986-INDEX('Curva Forward'!$C$5:$AN$13,MATCH(CONCATENATE(BD_COMERCIAL!$K986," ",BD_COMERCIAL!$L986),'Curva Forward'!$B$5:$B$13,0),MATCH(GH$4,'Curva Forward'!$C$4:$AN$4,0))),DJ986)</f>
        <v>0</v>
      </c>
      <c r="GI986" s="200">
        <f>AW986*AW$2*IF($FC986="V",1,-1)*IF($Q986="Fixo",(DK986-INDEX('Curva Forward'!$C$5:$AN$13,MATCH(CONCATENATE(BD_COMERCIAL!$K986," ",BD_COMERCIAL!$L986),'Curva Forward'!$B$5:$B$13,0),MATCH(GI$4,'Curva Forward'!$C$4:$AN$4,0))),DK986)</f>
        <v>0</v>
      </c>
      <c r="GJ986" s="200">
        <f>AX986*AX$2*IF($FC986="V",1,-1)*IF($Q986="Fixo",(DL986-INDEX('Curva Forward'!$C$5:$AN$13,MATCH(CONCATENATE(BD_COMERCIAL!$K986," ",BD_COMERCIAL!$L986),'Curva Forward'!$B$5:$B$13,0),MATCH(GJ$4,'Curva Forward'!$C$4:$AN$4,0))),DL986)</f>
        <v>0</v>
      </c>
      <c r="GK986" s="200">
        <f>AY986*AY$2*IF($FC986="V",1,-1)*IF($Q986="Fixo",(DM986-INDEX('Curva Forward'!$C$5:$AN$13,MATCH(CONCATENATE(BD_COMERCIAL!$K986," ",BD_COMERCIAL!$L986),'Curva Forward'!$B$5:$B$13,0),MATCH(GK$4,'Curva Forward'!$C$4:$AN$4,0))),DM986)</f>
        <v>0</v>
      </c>
      <c r="GL986" s="200">
        <f>IF(EZ986="",0,CL986*CL$2*IF($FC986="V",1,-1)*IF($Q986="Fixo",(EZ986-INDEX('Curva Forward'!$C$5:$AN$13,MATCH(CONCATENATE(BD_COMERCIAL!$K986," ",BD_COMERCIAL!$L986),'Curva Forward'!$B$5:$B$13,0),MATCH(GL$4,'Curva Forward'!$C$4:$AN$4,0))),EZ986))</f>
        <v>0</v>
      </c>
      <c r="GM986" s="200">
        <f>IF(FA986="",0,CM986*CM$2*IF($FC986="V",1,-1)*IF($Q986="Fixo",(FA986-INDEX('Curva Forward'!$C$5:$AN$13,MATCH(CONCATENATE(BD_COMERCIAL!$K986," ",BD_COMERCIAL!$L986),'Curva Forward'!$B$5:$B$13,0),MATCH(GM$4,'Curva Forward'!$C$4:$AN$4,0))),FA986))</f>
        <v>0</v>
      </c>
      <c r="GN986" s="200">
        <f>IF(FB986="",0,CN986*CN$2*IF($FC986="V",1,-1)*IF($Q986="Fixo",(FB986-INDEX('Curva Forward'!$C$5:$AN$13,MATCH(CONCATENATE(BD_COMERCIAL!$K986," ",BD_COMERCIAL!$L986),'Curva Forward'!$B$5:$B$13,0),MATCH(GN$4,'Curva Forward'!$C$4:$AN$4,0))),FB986))</f>
        <v>0</v>
      </c>
      <c r="GO986" s="201">
        <f t="shared" ca="1" si="304"/>
        <v>0</v>
      </c>
      <c r="GP986" s="201">
        <f t="shared" ca="1" si="305"/>
        <v>0</v>
      </c>
    </row>
    <row r="987" spans="1:198" ht="15" customHeight="1" x14ac:dyDescent="0.25">
      <c r="A987" s="6"/>
      <c r="B987" s="7"/>
      <c r="C987" s="8"/>
      <c r="D987" s="9"/>
      <c r="E987" s="9"/>
      <c r="F987" s="113"/>
      <c r="G987" s="10"/>
      <c r="H987" s="113"/>
      <c r="I987" s="9"/>
      <c r="J987" s="166"/>
      <c r="K987" s="10"/>
      <c r="L987" s="84"/>
      <c r="M987" s="11"/>
      <c r="N987" s="12"/>
      <c r="O987" s="10"/>
      <c r="P987" s="84"/>
      <c r="Q987" s="84"/>
      <c r="R987" s="10"/>
      <c r="S987" s="14"/>
      <c r="T987" s="11"/>
      <c r="U987" s="12"/>
      <c r="V987" s="257" t="str">
        <f ca="1">IF(U987="","",
IF(U987="NA","",
IFERROR(VLOOKUP(EOMONTH(M987,-2)+1,IPCA!$A:$B,2,0),
VLOOKUP(EOMONTH(TODAY(),-2)+1,IPCA!$A:$B,2,0))/
VLOOKUP(EOMONTH(U987,-2)+1,IPCA!$A:$B,2,0)*
P987))</f>
        <v/>
      </c>
      <c r="W987" s="84"/>
      <c r="X987" s="13"/>
      <c r="Y987" s="166"/>
      <c r="AA987" s="108"/>
      <c r="AB987" s="15"/>
      <c r="AM987" s="6"/>
      <c r="AN987" s="15"/>
      <c r="AY987" s="6"/>
      <c r="AZ987" s="15"/>
      <c r="BK987" s="6"/>
      <c r="BL987" s="15"/>
      <c r="BW987" s="6"/>
      <c r="BX987" s="15"/>
      <c r="CI987" s="6"/>
      <c r="CJ987" s="16" t="str">
        <f t="shared" si="294"/>
        <v/>
      </c>
      <c r="CK987" s="16" t="str">
        <f t="shared" si="295"/>
        <v/>
      </c>
      <c r="CL987" s="16" t="str">
        <f t="shared" si="296"/>
        <v/>
      </c>
      <c r="CM987" s="16" t="str">
        <f t="shared" si="297"/>
        <v/>
      </c>
      <c r="CN987" s="16" t="str">
        <f t="shared" si="298"/>
        <v/>
      </c>
      <c r="CO987" s="18"/>
      <c r="CP987" s="15"/>
      <c r="DA987" s="6"/>
      <c r="DB987" s="15"/>
      <c r="DM987" s="6"/>
      <c r="DN987" s="15"/>
      <c r="DY987" s="6"/>
      <c r="DZ987" s="15"/>
      <c r="EK987" s="6"/>
      <c r="EL987" s="15"/>
      <c r="EW987" s="6"/>
      <c r="EX987" s="16" t="str">
        <f t="shared" si="306"/>
        <v/>
      </c>
      <c r="EY987" s="16" t="str">
        <f t="shared" si="307"/>
        <v/>
      </c>
      <c r="EZ987" s="16" t="str">
        <f t="shared" si="308"/>
        <v/>
      </c>
      <c r="FA987" s="16" t="str">
        <f t="shared" si="309"/>
        <v/>
      </c>
      <c r="FB987" s="160" t="str">
        <f t="shared" si="310"/>
        <v/>
      </c>
      <c r="FD987" s="20"/>
      <c r="FE987"/>
      <c r="FH987" s="284">
        <f t="shared" ca="1" si="299"/>
        <v>0</v>
      </c>
      <c r="FI987" s="208">
        <f t="shared" si="300"/>
        <v>0</v>
      </c>
      <c r="FK987">
        <f t="shared" si="301"/>
        <v>0</v>
      </c>
      <c r="FL987" s="201">
        <f t="shared" ca="1" si="302"/>
        <v>0</v>
      </c>
      <c r="FM987" s="201">
        <f t="shared" ca="1" si="303"/>
        <v>0</v>
      </c>
      <c r="FN987" s="200">
        <f>AB987*AB$2*IF($FC987="V",1,-1)*IF($Q987="Fixo",(CP987-INDEX('Curva Forward'!$C$5:$AN$13,MATCH(CONCATENATE(BD_COMERCIAL!$K987," ",BD_COMERCIAL!$L987),'Curva Forward'!$B$5:$B$13,0),MATCH(FN$4,'Curva Forward'!$C$4:$AN$4,0))),CP987)</f>
        <v>0</v>
      </c>
      <c r="FO987" s="200">
        <f>AC987*AC$2*IF($FC987="V",1,-1)*IF($Q987="Fixo",(CQ987-INDEX('Curva Forward'!$C$5:$AN$13,MATCH(CONCATENATE(BD_COMERCIAL!$K987," ",BD_COMERCIAL!$L987),'Curva Forward'!$B$5:$B$13,0),MATCH(FO$4,'Curva Forward'!$C$4:$AN$4,0))),CQ987)</f>
        <v>0</v>
      </c>
      <c r="FP987" s="200">
        <f>AD987*AD$2*IF($FC987="V",1,-1)*IF($Q987="Fixo",(CR987-INDEX('Curva Forward'!$C$5:$AN$13,MATCH(CONCATENATE(BD_COMERCIAL!$K987," ",BD_COMERCIAL!$L987),'Curva Forward'!$B$5:$B$13,0),MATCH(FP$4,'Curva Forward'!$C$4:$AN$4,0))),CR987)</f>
        <v>0</v>
      </c>
      <c r="FQ987" s="200">
        <f>AE987*AE$2*IF($FC987="V",1,-1)*IF($Q987="Fixo",(CS987-INDEX('Curva Forward'!$C$5:$AN$13,MATCH(CONCATENATE(BD_COMERCIAL!$K987," ",BD_COMERCIAL!$L987),'Curva Forward'!$B$5:$B$13,0),MATCH(FQ$4,'Curva Forward'!$C$4:$AN$4,0))),CS987)</f>
        <v>0</v>
      </c>
      <c r="FR987" s="200">
        <f>AF987*AF$2*IF($FC987="V",1,-1)*IF($Q987="Fixo",(CT987-INDEX('Curva Forward'!$C$5:$AN$13,MATCH(CONCATENATE(BD_COMERCIAL!$K987," ",BD_COMERCIAL!$L987),'Curva Forward'!$B$5:$B$13,0),MATCH(FR$4,'Curva Forward'!$C$4:$AN$4,0))),CT987)</f>
        <v>0</v>
      </c>
      <c r="FS987" s="200">
        <f>AG987*AG$2*IF($FC987="V",1,-1)*IF($Q987="Fixo",(CU987-INDEX('Curva Forward'!$C$5:$AN$13,MATCH(CONCATENATE(BD_COMERCIAL!$K987," ",BD_COMERCIAL!$L987),'Curva Forward'!$B$5:$B$13,0),MATCH(FS$4,'Curva Forward'!$C$4:$AN$4,0))),CU987)</f>
        <v>0</v>
      </c>
      <c r="FT987" s="200">
        <f>AH987*AH$2*IF($FC987="V",1,-1)*IF($Q987="Fixo",(CV987-INDEX('Curva Forward'!$C$5:$AN$13,MATCH(CONCATENATE(BD_COMERCIAL!$K987," ",BD_COMERCIAL!$L987),'Curva Forward'!$B$5:$B$13,0),MATCH(FT$4,'Curva Forward'!$C$4:$AN$4,0))),CV987)</f>
        <v>0</v>
      </c>
      <c r="FU987" s="200">
        <f>AI987*AI$2*IF($FC987="V",1,-1)*IF($Q987="Fixo",(CW987-INDEX('Curva Forward'!$C$5:$AN$13,MATCH(CONCATENATE(BD_COMERCIAL!$K987," ",BD_COMERCIAL!$L987),'Curva Forward'!$B$5:$B$13,0),MATCH(FU$4,'Curva Forward'!$C$4:$AN$4,0))),CW987)</f>
        <v>0</v>
      </c>
      <c r="FV987" s="200">
        <f>AJ987*AJ$2*IF($FC987="V",1,-1)*IF($Q987="Fixo",(CX987-INDEX('Curva Forward'!$C$5:$AN$13,MATCH(CONCATENATE(BD_COMERCIAL!$K987," ",BD_COMERCIAL!$L987),'Curva Forward'!$B$5:$B$13,0),MATCH(FV$4,'Curva Forward'!$C$4:$AN$4,0))),CX987)</f>
        <v>0</v>
      </c>
      <c r="FW987" s="200">
        <f>AK987*AK$2*IF($FC987="V",1,-1)*IF($Q987="Fixo",(CY987-INDEX('Curva Forward'!$C$5:$AN$13,MATCH(CONCATENATE(BD_COMERCIAL!$K987," ",BD_COMERCIAL!$L987),'Curva Forward'!$B$5:$B$13,0),MATCH(FW$4,'Curva Forward'!$C$4:$AN$4,0))),CY987)</f>
        <v>0</v>
      </c>
      <c r="FX987" s="200">
        <f>AL987*AL$2*IF($FC987="V",1,-1)*IF($Q987="Fixo",(CZ987-INDEX('Curva Forward'!$C$5:$AN$13,MATCH(CONCATENATE(BD_COMERCIAL!$K987," ",BD_COMERCIAL!$L987),'Curva Forward'!$B$5:$B$13,0),MATCH(FX$4,'Curva Forward'!$C$4:$AN$4,0))),CZ987)</f>
        <v>0</v>
      </c>
      <c r="FY987" s="200">
        <f>AM987*AM$2*IF($FC987="V",1,-1)*IF($Q987="Fixo",(DA987-INDEX('Curva Forward'!$C$5:$AN$13,MATCH(CONCATENATE(BD_COMERCIAL!$K987," ",BD_COMERCIAL!$L987),'Curva Forward'!$B$5:$B$13,0),MATCH(FY$4,'Curva Forward'!$C$4:$AN$4,0))),DA987)</f>
        <v>0</v>
      </c>
      <c r="FZ987" s="200">
        <f>AN987*AN$2*IF($FC987="V",1,-1)*IF($Q987="Fixo",(DB987-INDEX('Curva Forward'!$C$5:$AN$13,MATCH(CONCATENATE(BD_COMERCIAL!$K987," ",BD_COMERCIAL!$L987),'Curva Forward'!$B$5:$B$13,0),MATCH(FZ$4,'Curva Forward'!$C$4:$AN$4,0))),DB987)</f>
        <v>0</v>
      </c>
      <c r="GA987" s="200">
        <f>AO987*AO$2*IF($FC987="V",1,-1)*IF($Q987="Fixo",(DC987-INDEX('Curva Forward'!$C$5:$AN$13,MATCH(CONCATENATE(BD_COMERCIAL!$K987," ",BD_COMERCIAL!$L987),'Curva Forward'!$B$5:$B$13,0),MATCH(GA$4,'Curva Forward'!$C$4:$AN$4,0))),DC987)</f>
        <v>0</v>
      </c>
      <c r="GB987" s="200">
        <f>AP987*AP$2*IF($FC987="V",1,-1)*IF($Q987="Fixo",(DD987-INDEX('Curva Forward'!$C$5:$AN$13,MATCH(CONCATENATE(BD_COMERCIAL!$K987," ",BD_COMERCIAL!$L987),'Curva Forward'!$B$5:$B$13,0),MATCH(GB$4,'Curva Forward'!$C$4:$AN$4,0))),DD987)</f>
        <v>0</v>
      </c>
      <c r="GC987" s="200">
        <f>AQ987*AQ$2*IF($FC987="V",1,-1)*IF($Q987="Fixo",(DE987-INDEX('Curva Forward'!$C$5:$AN$13,MATCH(CONCATENATE(BD_COMERCIAL!$K987," ",BD_COMERCIAL!$L987),'Curva Forward'!$B$5:$B$13,0),MATCH(GC$4,'Curva Forward'!$C$4:$AN$4,0))),DE987)</f>
        <v>0</v>
      </c>
      <c r="GD987" s="200">
        <f>AR987*AR$2*IF($FC987="V",1,-1)*IF($Q987="Fixo",(DF987-INDEX('Curva Forward'!$C$5:$AN$13,MATCH(CONCATENATE(BD_COMERCIAL!$K987," ",BD_COMERCIAL!$L987),'Curva Forward'!$B$5:$B$13,0),MATCH(GD$4,'Curva Forward'!$C$4:$AN$4,0))),DF987)</f>
        <v>0</v>
      </c>
      <c r="GE987" s="200">
        <f>AS987*AS$2*IF($FC987="V",1,-1)*IF($Q987="Fixo",(DG987-INDEX('Curva Forward'!$C$5:$AN$13,MATCH(CONCATENATE(BD_COMERCIAL!$K987," ",BD_COMERCIAL!$L987),'Curva Forward'!$B$5:$B$13,0),MATCH(GE$4,'Curva Forward'!$C$4:$AN$4,0))),DG987)</f>
        <v>0</v>
      </c>
      <c r="GF987" s="200">
        <f>AT987*AT$2*IF($FC987="V",1,-1)*IF($Q987="Fixo",(DH987-INDEX('Curva Forward'!$C$5:$AN$13,MATCH(CONCATENATE(BD_COMERCIAL!$K987," ",BD_COMERCIAL!$L987),'Curva Forward'!$B$5:$B$13,0),MATCH(GF$4,'Curva Forward'!$C$4:$AN$4,0))),DH987)</f>
        <v>0</v>
      </c>
      <c r="GG987" s="200">
        <f>AU987*AU$2*IF($FC987="V",1,-1)*IF($Q987="Fixo",(DI987-INDEX('Curva Forward'!$C$5:$AN$13,MATCH(CONCATENATE(BD_COMERCIAL!$K987," ",BD_COMERCIAL!$L987),'Curva Forward'!$B$5:$B$13,0),MATCH(GG$4,'Curva Forward'!$C$4:$AN$4,0))),DI987)</f>
        <v>0</v>
      </c>
      <c r="GH987" s="200">
        <f>AV987*AV$2*IF($FC987="V",1,-1)*IF($Q987="Fixo",(DJ987-INDEX('Curva Forward'!$C$5:$AN$13,MATCH(CONCATENATE(BD_COMERCIAL!$K987," ",BD_COMERCIAL!$L987),'Curva Forward'!$B$5:$B$13,0),MATCH(GH$4,'Curva Forward'!$C$4:$AN$4,0))),DJ987)</f>
        <v>0</v>
      </c>
      <c r="GI987" s="200">
        <f>AW987*AW$2*IF($FC987="V",1,-1)*IF($Q987="Fixo",(DK987-INDEX('Curva Forward'!$C$5:$AN$13,MATCH(CONCATENATE(BD_COMERCIAL!$K987," ",BD_COMERCIAL!$L987),'Curva Forward'!$B$5:$B$13,0),MATCH(GI$4,'Curva Forward'!$C$4:$AN$4,0))),DK987)</f>
        <v>0</v>
      </c>
      <c r="GJ987" s="200">
        <f>AX987*AX$2*IF($FC987="V",1,-1)*IF($Q987="Fixo",(DL987-INDEX('Curva Forward'!$C$5:$AN$13,MATCH(CONCATENATE(BD_COMERCIAL!$K987," ",BD_COMERCIAL!$L987),'Curva Forward'!$B$5:$B$13,0),MATCH(GJ$4,'Curva Forward'!$C$4:$AN$4,0))),DL987)</f>
        <v>0</v>
      </c>
      <c r="GK987" s="200">
        <f>AY987*AY$2*IF($FC987="V",1,-1)*IF($Q987="Fixo",(DM987-INDEX('Curva Forward'!$C$5:$AN$13,MATCH(CONCATENATE(BD_COMERCIAL!$K987," ",BD_COMERCIAL!$L987),'Curva Forward'!$B$5:$B$13,0),MATCH(GK$4,'Curva Forward'!$C$4:$AN$4,0))),DM987)</f>
        <v>0</v>
      </c>
      <c r="GL987" s="200">
        <f>IF(EZ987="",0,CL987*CL$2*IF($FC987="V",1,-1)*IF($Q987="Fixo",(EZ987-INDEX('Curva Forward'!$C$5:$AN$13,MATCH(CONCATENATE(BD_COMERCIAL!$K987," ",BD_COMERCIAL!$L987),'Curva Forward'!$B$5:$B$13,0),MATCH(GL$4,'Curva Forward'!$C$4:$AN$4,0))),EZ987))</f>
        <v>0</v>
      </c>
      <c r="GM987" s="200">
        <f>IF(FA987="",0,CM987*CM$2*IF($FC987="V",1,-1)*IF($Q987="Fixo",(FA987-INDEX('Curva Forward'!$C$5:$AN$13,MATCH(CONCATENATE(BD_COMERCIAL!$K987," ",BD_COMERCIAL!$L987),'Curva Forward'!$B$5:$B$13,0),MATCH(GM$4,'Curva Forward'!$C$4:$AN$4,0))),FA987))</f>
        <v>0</v>
      </c>
      <c r="GN987" s="200">
        <f>IF(FB987="",0,CN987*CN$2*IF($FC987="V",1,-1)*IF($Q987="Fixo",(FB987-INDEX('Curva Forward'!$C$5:$AN$13,MATCH(CONCATENATE(BD_COMERCIAL!$K987," ",BD_COMERCIAL!$L987),'Curva Forward'!$B$5:$B$13,0),MATCH(GN$4,'Curva Forward'!$C$4:$AN$4,0))),FB987))</f>
        <v>0</v>
      </c>
      <c r="GO987" s="201">
        <f t="shared" ca="1" si="304"/>
        <v>0</v>
      </c>
      <c r="GP987" s="201">
        <f t="shared" ca="1" si="305"/>
        <v>0</v>
      </c>
    </row>
    <row r="988" spans="1:198" ht="15" customHeight="1" x14ac:dyDescent="0.25">
      <c r="A988" s="6"/>
      <c r="B988" s="7"/>
      <c r="C988" s="8"/>
      <c r="D988" s="9"/>
      <c r="E988" s="9"/>
      <c r="F988" s="113"/>
      <c r="G988" s="10"/>
      <c r="H988" s="113"/>
      <c r="I988" s="9"/>
      <c r="J988" s="166"/>
      <c r="K988" s="10"/>
      <c r="L988" s="84"/>
      <c r="M988" s="11"/>
      <c r="N988" s="12"/>
      <c r="O988" s="10"/>
      <c r="P988" s="84"/>
      <c r="Q988" s="84"/>
      <c r="R988" s="10"/>
      <c r="S988" s="14"/>
      <c r="T988" s="11"/>
      <c r="U988" s="12"/>
      <c r="V988" s="257" t="str">
        <f ca="1">IF(U988="","",
IF(U988="NA","",
IFERROR(VLOOKUP(EOMONTH(M988,-2)+1,IPCA!$A:$B,2,0),
VLOOKUP(EOMONTH(TODAY(),-2)+1,IPCA!$A:$B,2,0))/
VLOOKUP(EOMONTH(U988,-2)+1,IPCA!$A:$B,2,0)*
P988))</f>
        <v/>
      </c>
      <c r="W988" s="84"/>
      <c r="X988" s="13"/>
      <c r="Y988" s="166"/>
      <c r="AA988" s="108"/>
      <c r="AB988" s="15"/>
      <c r="AM988" s="6"/>
      <c r="AN988" s="15"/>
      <c r="AY988" s="6"/>
      <c r="AZ988" s="15"/>
      <c r="BK988" s="6"/>
      <c r="BL988" s="15"/>
      <c r="BW988" s="6"/>
      <c r="BX988" s="15"/>
      <c r="CI988" s="6"/>
      <c r="CJ988" s="16" t="str">
        <f t="shared" si="294"/>
        <v/>
      </c>
      <c r="CK988" s="16" t="str">
        <f t="shared" si="295"/>
        <v/>
      </c>
      <c r="CL988" s="16" t="str">
        <f t="shared" si="296"/>
        <v/>
      </c>
      <c r="CM988" s="16" t="str">
        <f t="shared" si="297"/>
        <v/>
      </c>
      <c r="CN988" s="16" t="str">
        <f t="shared" si="298"/>
        <v/>
      </c>
      <c r="CO988" s="18"/>
      <c r="CP988" s="15"/>
      <c r="DA988" s="6"/>
      <c r="DB988" s="15"/>
      <c r="DM988" s="6"/>
      <c r="DN988" s="15"/>
      <c r="DY988" s="6"/>
      <c r="DZ988" s="15"/>
      <c r="EK988" s="6"/>
      <c r="EL988" s="15"/>
      <c r="EW988" s="6"/>
      <c r="EX988" s="16" t="str">
        <f t="shared" si="306"/>
        <v/>
      </c>
      <c r="EY988" s="16" t="str">
        <f t="shared" si="307"/>
        <v/>
      </c>
      <c r="EZ988" s="16" t="str">
        <f t="shared" si="308"/>
        <v/>
      </c>
      <c r="FA988" s="16" t="str">
        <f t="shared" si="309"/>
        <v/>
      </c>
      <c r="FB988" s="160" t="str">
        <f t="shared" si="310"/>
        <v/>
      </c>
      <c r="FD988" s="20"/>
      <c r="FE988"/>
      <c r="FH988" s="284">
        <f t="shared" ca="1" si="299"/>
        <v>0</v>
      </c>
      <c r="FI988" s="208">
        <f t="shared" si="300"/>
        <v>0</v>
      </c>
      <c r="FK988">
        <f t="shared" si="301"/>
        <v>0</v>
      </c>
      <c r="FL988" s="201">
        <f t="shared" ca="1" si="302"/>
        <v>0</v>
      </c>
      <c r="FM988" s="201">
        <f t="shared" ca="1" si="303"/>
        <v>0</v>
      </c>
      <c r="FN988" s="200">
        <f>AB988*AB$2*IF($FC988="V",1,-1)*IF($Q988="Fixo",(CP988-INDEX('Curva Forward'!$C$5:$AN$13,MATCH(CONCATENATE(BD_COMERCIAL!$K988," ",BD_COMERCIAL!$L988),'Curva Forward'!$B$5:$B$13,0),MATCH(FN$4,'Curva Forward'!$C$4:$AN$4,0))),CP988)</f>
        <v>0</v>
      </c>
      <c r="FO988" s="200">
        <f>AC988*AC$2*IF($FC988="V",1,-1)*IF($Q988="Fixo",(CQ988-INDEX('Curva Forward'!$C$5:$AN$13,MATCH(CONCATENATE(BD_COMERCIAL!$K988," ",BD_COMERCIAL!$L988),'Curva Forward'!$B$5:$B$13,0),MATCH(FO$4,'Curva Forward'!$C$4:$AN$4,0))),CQ988)</f>
        <v>0</v>
      </c>
      <c r="FP988" s="200">
        <f>AD988*AD$2*IF($FC988="V",1,-1)*IF($Q988="Fixo",(CR988-INDEX('Curva Forward'!$C$5:$AN$13,MATCH(CONCATENATE(BD_COMERCIAL!$K988," ",BD_COMERCIAL!$L988),'Curva Forward'!$B$5:$B$13,0),MATCH(FP$4,'Curva Forward'!$C$4:$AN$4,0))),CR988)</f>
        <v>0</v>
      </c>
      <c r="FQ988" s="200">
        <f>AE988*AE$2*IF($FC988="V",1,-1)*IF($Q988="Fixo",(CS988-INDEX('Curva Forward'!$C$5:$AN$13,MATCH(CONCATENATE(BD_COMERCIAL!$K988," ",BD_COMERCIAL!$L988),'Curva Forward'!$B$5:$B$13,0),MATCH(FQ$4,'Curva Forward'!$C$4:$AN$4,0))),CS988)</f>
        <v>0</v>
      </c>
      <c r="FR988" s="200">
        <f>AF988*AF$2*IF($FC988="V",1,-1)*IF($Q988="Fixo",(CT988-INDEX('Curva Forward'!$C$5:$AN$13,MATCH(CONCATENATE(BD_COMERCIAL!$K988," ",BD_COMERCIAL!$L988),'Curva Forward'!$B$5:$B$13,0),MATCH(FR$4,'Curva Forward'!$C$4:$AN$4,0))),CT988)</f>
        <v>0</v>
      </c>
      <c r="FS988" s="200">
        <f>AG988*AG$2*IF($FC988="V",1,-1)*IF($Q988="Fixo",(CU988-INDEX('Curva Forward'!$C$5:$AN$13,MATCH(CONCATENATE(BD_COMERCIAL!$K988," ",BD_COMERCIAL!$L988),'Curva Forward'!$B$5:$B$13,0),MATCH(FS$4,'Curva Forward'!$C$4:$AN$4,0))),CU988)</f>
        <v>0</v>
      </c>
      <c r="FT988" s="200">
        <f>AH988*AH$2*IF($FC988="V",1,-1)*IF($Q988="Fixo",(CV988-INDEX('Curva Forward'!$C$5:$AN$13,MATCH(CONCATENATE(BD_COMERCIAL!$K988," ",BD_COMERCIAL!$L988),'Curva Forward'!$B$5:$B$13,0),MATCH(FT$4,'Curva Forward'!$C$4:$AN$4,0))),CV988)</f>
        <v>0</v>
      </c>
      <c r="FU988" s="200">
        <f>AI988*AI$2*IF($FC988="V",1,-1)*IF($Q988="Fixo",(CW988-INDEX('Curva Forward'!$C$5:$AN$13,MATCH(CONCATENATE(BD_COMERCIAL!$K988," ",BD_COMERCIAL!$L988),'Curva Forward'!$B$5:$B$13,0),MATCH(FU$4,'Curva Forward'!$C$4:$AN$4,0))),CW988)</f>
        <v>0</v>
      </c>
      <c r="FV988" s="200">
        <f>AJ988*AJ$2*IF($FC988="V",1,-1)*IF($Q988="Fixo",(CX988-INDEX('Curva Forward'!$C$5:$AN$13,MATCH(CONCATENATE(BD_COMERCIAL!$K988," ",BD_COMERCIAL!$L988),'Curva Forward'!$B$5:$B$13,0),MATCH(FV$4,'Curva Forward'!$C$4:$AN$4,0))),CX988)</f>
        <v>0</v>
      </c>
      <c r="FW988" s="200">
        <f>AK988*AK$2*IF($FC988="V",1,-1)*IF($Q988="Fixo",(CY988-INDEX('Curva Forward'!$C$5:$AN$13,MATCH(CONCATENATE(BD_COMERCIAL!$K988," ",BD_COMERCIAL!$L988),'Curva Forward'!$B$5:$B$13,0),MATCH(FW$4,'Curva Forward'!$C$4:$AN$4,0))),CY988)</f>
        <v>0</v>
      </c>
      <c r="FX988" s="200">
        <f>AL988*AL$2*IF($FC988="V",1,-1)*IF($Q988="Fixo",(CZ988-INDEX('Curva Forward'!$C$5:$AN$13,MATCH(CONCATENATE(BD_COMERCIAL!$K988," ",BD_COMERCIAL!$L988),'Curva Forward'!$B$5:$B$13,0),MATCH(FX$4,'Curva Forward'!$C$4:$AN$4,0))),CZ988)</f>
        <v>0</v>
      </c>
      <c r="FY988" s="200">
        <f>AM988*AM$2*IF($FC988="V",1,-1)*IF($Q988="Fixo",(DA988-INDEX('Curva Forward'!$C$5:$AN$13,MATCH(CONCATENATE(BD_COMERCIAL!$K988," ",BD_COMERCIAL!$L988),'Curva Forward'!$B$5:$B$13,0),MATCH(FY$4,'Curva Forward'!$C$4:$AN$4,0))),DA988)</f>
        <v>0</v>
      </c>
      <c r="FZ988" s="200">
        <f>AN988*AN$2*IF($FC988="V",1,-1)*IF($Q988="Fixo",(DB988-INDEX('Curva Forward'!$C$5:$AN$13,MATCH(CONCATENATE(BD_COMERCIAL!$K988," ",BD_COMERCIAL!$L988),'Curva Forward'!$B$5:$B$13,0),MATCH(FZ$4,'Curva Forward'!$C$4:$AN$4,0))),DB988)</f>
        <v>0</v>
      </c>
      <c r="GA988" s="200">
        <f>AO988*AO$2*IF($FC988="V",1,-1)*IF($Q988="Fixo",(DC988-INDEX('Curva Forward'!$C$5:$AN$13,MATCH(CONCATENATE(BD_COMERCIAL!$K988," ",BD_COMERCIAL!$L988),'Curva Forward'!$B$5:$B$13,0),MATCH(GA$4,'Curva Forward'!$C$4:$AN$4,0))),DC988)</f>
        <v>0</v>
      </c>
      <c r="GB988" s="200">
        <f>AP988*AP$2*IF($FC988="V",1,-1)*IF($Q988="Fixo",(DD988-INDEX('Curva Forward'!$C$5:$AN$13,MATCH(CONCATENATE(BD_COMERCIAL!$K988," ",BD_COMERCIAL!$L988),'Curva Forward'!$B$5:$B$13,0),MATCH(GB$4,'Curva Forward'!$C$4:$AN$4,0))),DD988)</f>
        <v>0</v>
      </c>
      <c r="GC988" s="200">
        <f>AQ988*AQ$2*IF($FC988="V",1,-1)*IF($Q988="Fixo",(DE988-INDEX('Curva Forward'!$C$5:$AN$13,MATCH(CONCATENATE(BD_COMERCIAL!$K988," ",BD_COMERCIAL!$L988),'Curva Forward'!$B$5:$B$13,0),MATCH(GC$4,'Curva Forward'!$C$4:$AN$4,0))),DE988)</f>
        <v>0</v>
      </c>
      <c r="GD988" s="200">
        <f>AR988*AR$2*IF($FC988="V",1,-1)*IF($Q988="Fixo",(DF988-INDEX('Curva Forward'!$C$5:$AN$13,MATCH(CONCATENATE(BD_COMERCIAL!$K988," ",BD_COMERCIAL!$L988),'Curva Forward'!$B$5:$B$13,0),MATCH(GD$4,'Curva Forward'!$C$4:$AN$4,0))),DF988)</f>
        <v>0</v>
      </c>
      <c r="GE988" s="200">
        <f>AS988*AS$2*IF($FC988="V",1,-1)*IF($Q988="Fixo",(DG988-INDEX('Curva Forward'!$C$5:$AN$13,MATCH(CONCATENATE(BD_COMERCIAL!$K988," ",BD_COMERCIAL!$L988),'Curva Forward'!$B$5:$B$13,0),MATCH(GE$4,'Curva Forward'!$C$4:$AN$4,0))),DG988)</f>
        <v>0</v>
      </c>
      <c r="GF988" s="200">
        <f>AT988*AT$2*IF($FC988="V",1,-1)*IF($Q988="Fixo",(DH988-INDEX('Curva Forward'!$C$5:$AN$13,MATCH(CONCATENATE(BD_COMERCIAL!$K988," ",BD_COMERCIAL!$L988),'Curva Forward'!$B$5:$B$13,0),MATCH(GF$4,'Curva Forward'!$C$4:$AN$4,0))),DH988)</f>
        <v>0</v>
      </c>
      <c r="GG988" s="200">
        <f>AU988*AU$2*IF($FC988="V",1,-1)*IF($Q988="Fixo",(DI988-INDEX('Curva Forward'!$C$5:$AN$13,MATCH(CONCATENATE(BD_COMERCIAL!$K988," ",BD_COMERCIAL!$L988),'Curva Forward'!$B$5:$B$13,0),MATCH(GG$4,'Curva Forward'!$C$4:$AN$4,0))),DI988)</f>
        <v>0</v>
      </c>
      <c r="GH988" s="200">
        <f>AV988*AV$2*IF($FC988="V",1,-1)*IF($Q988="Fixo",(DJ988-INDEX('Curva Forward'!$C$5:$AN$13,MATCH(CONCATENATE(BD_COMERCIAL!$K988," ",BD_COMERCIAL!$L988),'Curva Forward'!$B$5:$B$13,0),MATCH(GH$4,'Curva Forward'!$C$4:$AN$4,0))),DJ988)</f>
        <v>0</v>
      </c>
      <c r="GI988" s="200">
        <f>AW988*AW$2*IF($FC988="V",1,-1)*IF($Q988="Fixo",(DK988-INDEX('Curva Forward'!$C$5:$AN$13,MATCH(CONCATENATE(BD_COMERCIAL!$K988," ",BD_COMERCIAL!$L988),'Curva Forward'!$B$5:$B$13,0),MATCH(GI$4,'Curva Forward'!$C$4:$AN$4,0))),DK988)</f>
        <v>0</v>
      </c>
      <c r="GJ988" s="200">
        <f>AX988*AX$2*IF($FC988="V",1,-1)*IF($Q988="Fixo",(DL988-INDEX('Curva Forward'!$C$5:$AN$13,MATCH(CONCATENATE(BD_COMERCIAL!$K988," ",BD_COMERCIAL!$L988),'Curva Forward'!$B$5:$B$13,0),MATCH(GJ$4,'Curva Forward'!$C$4:$AN$4,0))),DL988)</f>
        <v>0</v>
      </c>
      <c r="GK988" s="200">
        <f>AY988*AY$2*IF($FC988="V",1,-1)*IF($Q988="Fixo",(DM988-INDEX('Curva Forward'!$C$5:$AN$13,MATCH(CONCATENATE(BD_COMERCIAL!$K988," ",BD_COMERCIAL!$L988),'Curva Forward'!$B$5:$B$13,0),MATCH(GK$4,'Curva Forward'!$C$4:$AN$4,0))),DM988)</f>
        <v>0</v>
      </c>
      <c r="GL988" s="200">
        <f>IF(EZ988="",0,CL988*CL$2*IF($FC988="V",1,-1)*IF($Q988="Fixo",(EZ988-INDEX('Curva Forward'!$C$5:$AN$13,MATCH(CONCATENATE(BD_COMERCIAL!$K988," ",BD_COMERCIAL!$L988),'Curva Forward'!$B$5:$B$13,0),MATCH(GL$4,'Curva Forward'!$C$4:$AN$4,0))),EZ988))</f>
        <v>0</v>
      </c>
      <c r="GM988" s="200">
        <f>IF(FA988="",0,CM988*CM$2*IF($FC988="V",1,-1)*IF($Q988="Fixo",(FA988-INDEX('Curva Forward'!$C$5:$AN$13,MATCH(CONCATENATE(BD_COMERCIAL!$K988," ",BD_COMERCIAL!$L988),'Curva Forward'!$B$5:$B$13,0),MATCH(GM$4,'Curva Forward'!$C$4:$AN$4,0))),FA988))</f>
        <v>0</v>
      </c>
      <c r="GN988" s="200">
        <f>IF(FB988="",0,CN988*CN$2*IF($FC988="V",1,-1)*IF($Q988="Fixo",(FB988-INDEX('Curva Forward'!$C$5:$AN$13,MATCH(CONCATENATE(BD_COMERCIAL!$K988," ",BD_COMERCIAL!$L988),'Curva Forward'!$B$5:$B$13,0),MATCH(GN$4,'Curva Forward'!$C$4:$AN$4,0))),FB988))</f>
        <v>0</v>
      </c>
      <c r="GO988" s="201">
        <f t="shared" ca="1" si="304"/>
        <v>0</v>
      </c>
      <c r="GP988" s="201">
        <f t="shared" ca="1" si="305"/>
        <v>0</v>
      </c>
    </row>
    <row r="989" spans="1:198" ht="15" customHeight="1" x14ac:dyDescent="0.25">
      <c r="A989" s="6"/>
      <c r="B989" s="7"/>
      <c r="C989" s="8"/>
      <c r="D989" s="9"/>
      <c r="E989" s="9"/>
      <c r="F989" s="113"/>
      <c r="G989" s="10"/>
      <c r="H989" s="113"/>
      <c r="I989" s="9"/>
      <c r="J989" s="166"/>
      <c r="K989" s="10"/>
      <c r="L989" s="84"/>
      <c r="M989" s="11"/>
      <c r="N989" s="12"/>
      <c r="O989" s="10"/>
      <c r="P989" s="84"/>
      <c r="Q989" s="84"/>
      <c r="R989" s="10"/>
      <c r="S989" s="14"/>
      <c r="T989" s="11"/>
      <c r="U989" s="12"/>
      <c r="V989" s="257" t="str">
        <f ca="1">IF(U989="","",
IF(U989="NA","",
IFERROR(VLOOKUP(EOMONTH(M989,-2)+1,IPCA!$A:$B,2,0),
VLOOKUP(EOMONTH(TODAY(),-2)+1,IPCA!$A:$B,2,0))/
VLOOKUP(EOMONTH(U989,-2)+1,IPCA!$A:$B,2,0)*
P989))</f>
        <v/>
      </c>
      <c r="W989" s="84"/>
      <c r="X989" s="13"/>
      <c r="Y989" s="166"/>
      <c r="AA989" s="108"/>
      <c r="AB989" s="15"/>
      <c r="AM989" s="6"/>
      <c r="AN989" s="15"/>
      <c r="AY989" s="6"/>
      <c r="AZ989" s="15"/>
      <c r="BK989" s="6"/>
      <c r="BL989" s="15"/>
      <c r="BW989" s="6"/>
      <c r="BX989" s="15"/>
      <c r="CI989" s="6"/>
      <c r="CJ989" s="16" t="str">
        <f t="shared" si="294"/>
        <v/>
      </c>
      <c r="CK989" s="16" t="str">
        <f t="shared" si="295"/>
        <v/>
      </c>
      <c r="CL989" s="16" t="str">
        <f t="shared" si="296"/>
        <v/>
      </c>
      <c r="CM989" s="16" t="str">
        <f t="shared" si="297"/>
        <v/>
      </c>
      <c r="CN989" s="16" t="str">
        <f t="shared" si="298"/>
        <v/>
      </c>
      <c r="CO989" s="18"/>
      <c r="CP989" s="15"/>
      <c r="DA989" s="6"/>
      <c r="DB989" s="15"/>
      <c r="DM989" s="6"/>
      <c r="DN989" s="15"/>
      <c r="DY989" s="6"/>
      <c r="DZ989" s="15"/>
      <c r="EK989" s="6"/>
      <c r="EL989" s="15"/>
      <c r="EW989" s="6"/>
      <c r="EX989" s="16" t="str">
        <f t="shared" si="306"/>
        <v/>
      </c>
      <c r="EY989" s="16" t="str">
        <f t="shared" si="307"/>
        <v/>
      </c>
      <c r="EZ989" s="16" t="str">
        <f t="shared" si="308"/>
        <v/>
      </c>
      <c r="FA989" s="16" t="str">
        <f t="shared" si="309"/>
        <v/>
      </c>
      <c r="FB989" s="160" t="str">
        <f t="shared" si="310"/>
        <v/>
      </c>
      <c r="FD989" s="20"/>
      <c r="FE989"/>
      <c r="FH989" s="284">
        <f t="shared" ca="1" si="299"/>
        <v>0</v>
      </c>
      <c r="FI989" s="208">
        <f t="shared" si="300"/>
        <v>0</v>
      </c>
      <c r="FK989">
        <f t="shared" si="301"/>
        <v>0</v>
      </c>
      <c r="FL989" s="201">
        <f t="shared" ca="1" si="302"/>
        <v>0</v>
      </c>
      <c r="FM989" s="201">
        <f t="shared" ca="1" si="303"/>
        <v>0</v>
      </c>
      <c r="FN989" s="200">
        <f>AB989*AB$2*IF($FC989="V",1,-1)*IF($Q989="Fixo",(CP989-INDEX('Curva Forward'!$C$5:$AN$13,MATCH(CONCATENATE(BD_COMERCIAL!$K989," ",BD_COMERCIAL!$L989),'Curva Forward'!$B$5:$B$13,0),MATCH(FN$4,'Curva Forward'!$C$4:$AN$4,0))),CP989)</f>
        <v>0</v>
      </c>
      <c r="FO989" s="200">
        <f>AC989*AC$2*IF($FC989="V",1,-1)*IF($Q989="Fixo",(CQ989-INDEX('Curva Forward'!$C$5:$AN$13,MATCH(CONCATENATE(BD_COMERCIAL!$K989," ",BD_COMERCIAL!$L989),'Curva Forward'!$B$5:$B$13,0),MATCH(FO$4,'Curva Forward'!$C$4:$AN$4,0))),CQ989)</f>
        <v>0</v>
      </c>
      <c r="FP989" s="200">
        <f>AD989*AD$2*IF($FC989="V",1,-1)*IF($Q989="Fixo",(CR989-INDEX('Curva Forward'!$C$5:$AN$13,MATCH(CONCATENATE(BD_COMERCIAL!$K989," ",BD_COMERCIAL!$L989),'Curva Forward'!$B$5:$B$13,0),MATCH(FP$4,'Curva Forward'!$C$4:$AN$4,0))),CR989)</f>
        <v>0</v>
      </c>
      <c r="FQ989" s="200">
        <f>AE989*AE$2*IF($FC989="V",1,-1)*IF($Q989="Fixo",(CS989-INDEX('Curva Forward'!$C$5:$AN$13,MATCH(CONCATENATE(BD_COMERCIAL!$K989," ",BD_COMERCIAL!$L989),'Curva Forward'!$B$5:$B$13,0),MATCH(FQ$4,'Curva Forward'!$C$4:$AN$4,0))),CS989)</f>
        <v>0</v>
      </c>
      <c r="FR989" s="200">
        <f>AF989*AF$2*IF($FC989="V",1,-1)*IF($Q989="Fixo",(CT989-INDEX('Curva Forward'!$C$5:$AN$13,MATCH(CONCATENATE(BD_COMERCIAL!$K989," ",BD_COMERCIAL!$L989),'Curva Forward'!$B$5:$B$13,0),MATCH(FR$4,'Curva Forward'!$C$4:$AN$4,0))),CT989)</f>
        <v>0</v>
      </c>
      <c r="FS989" s="200">
        <f>AG989*AG$2*IF($FC989="V",1,-1)*IF($Q989="Fixo",(CU989-INDEX('Curva Forward'!$C$5:$AN$13,MATCH(CONCATENATE(BD_COMERCIAL!$K989," ",BD_COMERCIAL!$L989),'Curva Forward'!$B$5:$B$13,0),MATCH(FS$4,'Curva Forward'!$C$4:$AN$4,0))),CU989)</f>
        <v>0</v>
      </c>
      <c r="FT989" s="200">
        <f>AH989*AH$2*IF($FC989="V",1,-1)*IF($Q989="Fixo",(CV989-INDEX('Curva Forward'!$C$5:$AN$13,MATCH(CONCATENATE(BD_COMERCIAL!$K989," ",BD_COMERCIAL!$L989),'Curva Forward'!$B$5:$B$13,0),MATCH(FT$4,'Curva Forward'!$C$4:$AN$4,0))),CV989)</f>
        <v>0</v>
      </c>
      <c r="FU989" s="200">
        <f>AI989*AI$2*IF($FC989="V",1,-1)*IF($Q989="Fixo",(CW989-INDEX('Curva Forward'!$C$5:$AN$13,MATCH(CONCATENATE(BD_COMERCIAL!$K989," ",BD_COMERCIAL!$L989),'Curva Forward'!$B$5:$B$13,0),MATCH(FU$4,'Curva Forward'!$C$4:$AN$4,0))),CW989)</f>
        <v>0</v>
      </c>
      <c r="FV989" s="200">
        <f>AJ989*AJ$2*IF($FC989="V",1,-1)*IF($Q989="Fixo",(CX989-INDEX('Curva Forward'!$C$5:$AN$13,MATCH(CONCATENATE(BD_COMERCIAL!$K989," ",BD_COMERCIAL!$L989),'Curva Forward'!$B$5:$B$13,0),MATCH(FV$4,'Curva Forward'!$C$4:$AN$4,0))),CX989)</f>
        <v>0</v>
      </c>
      <c r="FW989" s="200">
        <f>AK989*AK$2*IF($FC989="V",1,-1)*IF($Q989="Fixo",(CY989-INDEX('Curva Forward'!$C$5:$AN$13,MATCH(CONCATENATE(BD_COMERCIAL!$K989," ",BD_COMERCIAL!$L989),'Curva Forward'!$B$5:$B$13,0),MATCH(FW$4,'Curva Forward'!$C$4:$AN$4,0))),CY989)</f>
        <v>0</v>
      </c>
      <c r="FX989" s="200">
        <f>AL989*AL$2*IF($FC989="V",1,-1)*IF($Q989="Fixo",(CZ989-INDEX('Curva Forward'!$C$5:$AN$13,MATCH(CONCATENATE(BD_COMERCIAL!$K989," ",BD_COMERCIAL!$L989),'Curva Forward'!$B$5:$B$13,0),MATCH(FX$4,'Curva Forward'!$C$4:$AN$4,0))),CZ989)</f>
        <v>0</v>
      </c>
      <c r="FY989" s="200">
        <f>AM989*AM$2*IF($FC989="V",1,-1)*IF($Q989="Fixo",(DA989-INDEX('Curva Forward'!$C$5:$AN$13,MATCH(CONCATENATE(BD_COMERCIAL!$K989," ",BD_COMERCIAL!$L989),'Curva Forward'!$B$5:$B$13,0),MATCH(FY$4,'Curva Forward'!$C$4:$AN$4,0))),DA989)</f>
        <v>0</v>
      </c>
      <c r="FZ989" s="200">
        <f>AN989*AN$2*IF($FC989="V",1,-1)*IF($Q989="Fixo",(DB989-INDEX('Curva Forward'!$C$5:$AN$13,MATCH(CONCATENATE(BD_COMERCIAL!$K989," ",BD_COMERCIAL!$L989),'Curva Forward'!$B$5:$B$13,0),MATCH(FZ$4,'Curva Forward'!$C$4:$AN$4,0))),DB989)</f>
        <v>0</v>
      </c>
      <c r="GA989" s="200">
        <f>AO989*AO$2*IF($FC989="V",1,-1)*IF($Q989="Fixo",(DC989-INDEX('Curva Forward'!$C$5:$AN$13,MATCH(CONCATENATE(BD_COMERCIAL!$K989," ",BD_COMERCIAL!$L989),'Curva Forward'!$B$5:$B$13,0),MATCH(GA$4,'Curva Forward'!$C$4:$AN$4,0))),DC989)</f>
        <v>0</v>
      </c>
      <c r="GB989" s="200">
        <f>AP989*AP$2*IF($FC989="V",1,-1)*IF($Q989="Fixo",(DD989-INDEX('Curva Forward'!$C$5:$AN$13,MATCH(CONCATENATE(BD_COMERCIAL!$K989," ",BD_COMERCIAL!$L989),'Curva Forward'!$B$5:$B$13,0),MATCH(GB$4,'Curva Forward'!$C$4:$AN$4,0))),DD989)</f>
        <v>0</v>
      </c>
      <c r="GC989" s="200">
        <f>AQ989*AQ$2*IF($FC989="V",1,-1)*IF($Q989="Fixo",(DE989-INDEX('Curva Forward'!$C$5:$AN$13,MATCH(CONCATENATE(BD_COMERCIAL!$K989," ",BD_COMERCIAL!$L989),'Curva Forward'!$B$5:$B$13,0),MATCH(GC$4,'Curva Forward'!$C$4:$AN$4,0))),DE989)</f>
        <v>0</v>
      </c>
      <c r="GD989" s="200">
        <f>AR989*AR$2*IF($FC989="V",1,-1)*IF($Q989="Fixo",(DF989-INDEX('Curva Forward'!$C$5:$AN$13,MATCH(CONCATENATE(BD_COMERCIAL!$K989," ",BD_COMERCIAL!$L989),'Curva Forward'!$B$5:$B$13,0),MATCH(GD$4,'Curva Forward'!$C$4:$AN$4,0))),DF989)</f>
        <v>0</v>
      </c>
      <c r="GE989" s="200">
        <f>AS989*AS$2*IF($FC989="V",1,-1)*IF($Q989="Fixo",(DG989-INDEX('Curva Forward'!$C$5:$AN$13,MATCH(CONCATENATE(BD_COMERCIAL!$K989," ",BD_COMERCIAL!$L989),'Curva Forward'!$B$5:$B$13,0),MATCH(GE$4,'Curva Forward'!$C$4:$AN$4,0))),DG989)</f>
        <v>0</v>
      </c>
      <c r="GF989" s="200">
        <f>AT989*AT$2*IF($FC989="V",1,-1)*IF($Q989="Fixo",(DH989-INDEX('Curva Forward'!$C$5:$AN$13,MATCH(CONCATENATE(BD_COMERCIAL!$K989," ",BD_COMERCIAL!$L989),'Curva Forward'!$B$5:$B$13,0),MATCH(GF$4,'Curva Forward'!$C$4:$AN$4,0))),DH989)</f>
        <v>0</v>
      </c>
      <c r="GG989" s="200">
        <f>AU989*AU$2*IF($FC989="V",1,-1)*IF($Q989="Fixo",(DI989-INDEX('Curva Forward'!$C$5:$AN$13,MATCH(CONCATENATE(BD_COMERCIAL!$K989," ",BD_COMERCIAL!$L989),'Curva Forward'!$B$5:$B$13,0),MATCH(GG$4,'Curva Forward'!$C$4:$AN$4,0))),DI989)</f>
        <v>0</v>
      </c>
      <c r="GH989" s="200">
        <f>AV989*AV$2*IF($FC989="V",1,-1)*IF($Q989="Fixo",(DJ989-INDEX('Curva Forward'!$C$5:$AN$13,MATCH(CONCATENATE(BD_COMERCIAL!$K989," ",BD_COMERCIAL!$L989),'Curva Forward'!$B$5:$B$13,0),MATCH(GH$4,'Curva Forward'!$C$4:$AN$4,0))),DJ989)</f>
        <v>0</v>
      </c>
      <c r="GI989" s="200">
        <f>AW989*AW$2*IF($FC989="V",1,-1)*IF($Q989="Fixo",(DK989-INDEX('Curva Forward'!$C$5:$AN$13,MATCH(CONCATENATE(BD_COMERCIAL!$K989," ",BD_COMERCIAL!$L989),'Curva Forward'!$B$5:$B$13,0),MATCH(GI$4,'Curva Forward'!$C$4:$AN$4,0))),DK989)</f>
        <v>0</v>
      </c>
      <c r="GJ989" s="200">
        <f>AX989*AX$2*IF($FC989="V",1,-1)*IF($Q989="Fixo",(DL989-INDEX('Curva Forward'!$C$5:$AN$13,MATCH(CONCATENATE(BD_COMERCIAL!$K989," ",BD_COMERCIAL!$L989),'Curva Forward'!$B$5:$B$13,0),MATCH(GJ$4,'Curva Forward'!$C$4:$AN$4,0))),DL989)</f>
        <v>0</v>
      </c>
      <c r="GK989" s="200">
        <f>AY989*AY$2*IF($FC989="V",1,-1)*IF($Q989="Fixo",(DM989-INDEX('Curva Forward'!$C$5:$AN$13,MATCH(CONCATENATE(BD_COMERCIAL!$K989," ",BD_COMERCIAL!$L989),'Curva Forward'!$B$5:$B$13,0),MATCH(GK$4,'Curva Forward'!$C$4:$AN$4,0))),DM989)</f>
        <v>0</v>
      </c>
      <c r="GL989" s="200">
        <f>IF(EZ989="",0,CL989*CL$2*IF($FC989="V",1,-1)*IF($Q989="Fixo",(EZ989-INDEX('Curva Forward'!$C$5:$AN$13,MATCH(CONCATENATE(BD_COMERCIAL!$K989," ",BD_COMERCIAL!$L989),'Curva Forward'!$B$5:$B$13,0),MATCH(GL$4,'Curva Forward'!$C$4:$AN$4,0))),EZ989))</f>
        <v>0</v>
      </c>
      <c r="GM989" s="200">
        <f>IF(FA989="",0,CM989*CM$2*IF($FC989="V",1,-1)*IF($Q989="Fixo",(FA989-INDEX('Curva Forward'!$C$5:$AN$13,MATCH(CONCATENATE(BD_COMERCIAL!$K989," ",BD_COMERCIAL!$L989),'Curva Forward'!$B$5:$B$13,0),MATCH(GM$4,'Curva Forward'!$C$4:$AN$4,0))),FA989))</f>
        <v>0</v>
      </c>
      <c r="GN989" s="200">
        <f>IF(FB989="",0,CN989*CN$2*IF($FC989="V",1,-1)*IF($Q989="Fixo",(FB989-INDEX('Curva Forward'!$C$5:$AN$13,MATCH(CONCATENATE(BD_COMERCIAL!$K989," ",BD_COMERCIAL!$L989),'Curva Forward'!$B$5:$B$13,0),MATCH(GN$4,'Curva Forward'!$C$4:$AN$4,0))),FB989))</f>
        <v>0</v>
      </c>
      <c r="GO989" s="201">
        <f t="shared" ca="1" si="304"/>
        <v>0</v>
      </c>
      <c r="GP989" s="201">
        <f t="shared" ca="1" si="305"/>
        <v>0</v>
      </c>
    </row>
    <row r="990" spans="1:198" ht="15" customHeight="1" x14ac:dyDescent="0.25">
      <c r="A990" s="6"/>
      <c r="B990" s="7"/>
      <c r="C990" s="8"/>
      <c r="D990" s="9"/>
      <c r="E990" s="9"/>
      <c r="F990" s="113"/>
      <c r="G990" s="10"/>
      <c r="H990" s="113"/>
      <c r="I990" s="9"/>
      <c r="J990" s="166"/>
      <c r="K990" s="10"/>
      <c r="L990" s="84"/>
      <c r="M990" s="11"/>
      <c r="N990" s="12"/>
      <c r="O990" s="10"/>
      <c r="P990" s="84"/>
      <c r="Q990" s="84"/>
      <c r="R990" s="10"/>
      <c r="S990" s="14"/>
      <c r="T990" s="11"/>
      <c r="U990" s="12"/>
      <c r="V990" s="257" t="str">
        <f ca="1">IF(U990="","",
IF(U990="NA","",
IFERROR(VLOOKUP(EOMONTH(M990,-2)+1,IPCA!$A:$B,2,0),
VLOOKUP(EOMONTH(TODAY(),-2)+1,IPCA!$A:$B,2,0))/
VLOOKUP(EOMONTH(U990,-2)+1,IPCA!$A:$B,2,0)*
P990))</f>
        <v/>
      </c>
      <c r="W990" s="84"/>
      <c r="X990" s="13"/>
      <c r="Y990" s="166"/>
      <c r="AA990" s="108"/>
      <c r="AB990" s="15"/>
      <c r="AM990" s="6"/>
      <c r="AN990" s="15"/>
      <c r="AY990" s="6"/>
      <c r="AZ990" s="15"/>
      <c r="BK990" s="6"/>
      <c r="BL990" s="15"/>
      <c r="BW990" s="6"/>
      <c r="BX990" s="15"/>
      <c r="CI990" s="6"/>
      <c r="CJ990" s="16" t="str">
        <f t="shared" si="294"/>
        <v/>
      </c>
      <c r="CK990" s="16" t="str">
        <f t="shared" si="295"/>
        <v/>
      </c>
      <c r="CL990" s="16" t="str">
        <f t="shared" si="296"/>
        <v/>
      </c>
      <c r="CM990" s="16" t="str">
        <f t="shared" si="297"/>
        <v/>
      </c>
      <c r="CN990" s="16" t="str">
        <f t="shared" si="298"/>
        <v/>
      </c>
      <c r="CO990" s="18"/>
      <c r="CP990" s="15"/>
      <c r="DA990" s="6"/>
      <c r="DB990" s="15"/>
      <c r="DM990" s="6"/>
      <c r="DN990" s="15"/>
      <c r="DY990" s="6"/>
      <c r="DZ990" s="15"/>
      <c r="EK990" s="6"/>
      <c r="EL990" s="15"/>
      <c r="EW990" s="6"/>
      <c r="EX990" s="16" t="str">
        <f t="shared" si="306"/>
        <v/>
      </c>
      <c r="EY990" s="16" t="str">
        <f t="shared" si="307"/>
        <v/>
      </c>
      <c r="EZ990" s="16" t="str">
        <f t="shared" si="308"/>
        <v/>
      </c>
      <c r="FA990" s="16" t="str">
        <f t="shared" si="309"/>
        <v/>
      </c>
      <c r="FB990" s="160" t="str">
        <f t="shared" si="310"/>
        <v/>
      </c>
      <c r="FD990" s="20"/>
      <c r="FE990"/>
      <c r="FH990" s="284">
        <f t="shared" ca="1" si="299"/>
        <v>0</v>
      </c>
      <c r="FI990" s="208">
        <f t="shared" si="300"/>
        <v>0</v>
      </c>
      <c r="FK990">
        <f t="shared" si="301"/>
        <v>0</v>
      </c>
      <c r="FL990" s="201">
        <f t="shared" ca="1" si="302"/>
        <v>0</v>
      </c>
      <c r="FM990" s="201">
        <f t="shared" ca="1" si="303"/>
        <v>0</v>
      </c>
      <c r="FN990" s="200">
        <f>AB990*AB$2*IF($FC990="V",1,-1)*IF($Q990="Fixo",(CP990-INDEX('Curva Forward'!$C$5:$AN$13,MATCH(CONCATENATE(BD_COMERCIAL!$K990," ",BD_COMERCIAL!$L990),'Curva Forward'!$B$5:$B$13,0),MATCH(FN$4,'Curva Forward'!$C$4:$AN$4,0))),CP990)</f>
        <v>0</v>
      </c>
      <c r="FO990" s="200">
        <f>AC990*AC$2*IF($FC990="V",1,-1)*IF($Q990="Fixo",(CQ990-INDEX('Curva Forward'!$C$5:$AN$13,MATCH(CONCATENATE(BD_COMERCIAL!$K990," ",BD_COMERCIAL!$L990),'Curva Forward'!$B$5:$B$13,0),MATCH(FO$4,'Curva Forward'!$C$4:$AN$4,0))),CQ990)</f>
        <v>0</v>
      </c>
      <c r="FP990" s="200">
        <f>AD990*AD$2*IF($FC990="V",1,-1)*IF($Q990="Fixo",(CR990-INDEX('Curva Forward'!$C$5:$AN$13,MATCH(CONCATENATE(BD_COMERCIAL!$K990," ",BD_COMERCIAL!$L990),'Curva Forward'!$B$5:$B$13,0),MATCH(FP$4,'Curva Forward'!$C$4:$AN$4,0))),CR990)</f>
        <v>0</v>
      </c>
      <c r="FQ990" s="200">
        <f>AE990*AE$2*IF($FC990="V",1,-1)*IF($Q990="Fixo",(CS990-INDEX('Curva Forward'!$C$5:$AN$13,MATCH(CONCATENATE(BD_COMERCIAL!$K990," ",BD_COMERCIAL!$L990),'Curva Forward'!$B$5:$B$13,0),MATCH(FQ$4,'Curva Forward'!$C$4:$AN$4,0))),CS990)</f>
        <v>0</v>
      </c>
      <c r="FR990" s="200">
        <f>AF990*AF$2*IF($FC990="V",1,-1)*IF($Q990="Fixo",(CT990-INDEX('Curva Forward'!$C$5:$AN$13,MATCH(CONCATENATE(BD_COMERCIAL!$K990," ",BD_COMERCIAL!$L990),'Curva Forward'!$B$5:$B$13,0),MATCH(FR$4,'Curva Forward'!$C$4:$AN$4,0))),CT990)</f>
        <v>0</v>
      </c>
      <c r="FS990" s="200">
        <f>AG990*AG$2*IF($FC990="V",1,-1)*IF($Q990="Fixo",(CU990-INDEX('Curva Forward'!$C$5:$AN$13,MATCH(CONCATENATE(BD_COMERCIAL!$K990," ",BD_COMERCIAL!$L990),'Curva Forward'!$B$5:$B$13,0),MATCH(FS$4,'Curva Forward'!$C$4:$AN$4,0))),CU990)</f>
        <v>0</v>
      </c>
      <c r="FT990" s="200">
        <f>AH990*AH$2*IF($FC990="V",1,-1)*IF($Q990="Fixo",(CV990-INDEX('Curva Forward'!$C$5:$AN$13,MATCH(CONCATENATE(BD_COMERCIAL!$K990," ",BD_COMERCIAL!$L990),'Curva Forward'!$B$5:$B$13,0),MATCH(FT$4,'Curva Forward'!$C$4:$AN$4,0))),CV990)</f>
        <v>0</v>
      </c>
      <c r="FU990" s="200">
        <f>AI990*AI$2*IF($FC990="V",1,-1)*IF($Q990="Fixo",(CW990-INDEX('Curva Forward'!$C$5:$AN$13,MATCH(CONCATENATE(BD_COMERCIAL!$K990," ",BD_COMERCIAL!$L990),'Curva Forward'!$B$5:$B$13,0),MATCH(FU$4,'Curva Forward'!$C$4:$AN$4,0))),CW990)</f>
        <v>0</v>
      </c>
      <c r="FV990" s="200">
        <f>AJ990*AJ$2*IF($FC990="V",1,-1)*IF($Q990="Fixo",(CX990-INDEX('Curva Forward'!$C$5:$AN$13,MATCH(CONCATENATE(BD_COMERCIAL!$K990," ",BD_COMERCIAL!$L990),'Curva Forward'!$B$5:$B$13,0),MATCH(FV$4,'Curva Forward'!$C$4:$AN$4,0))),CX990)</f>
        <v>0</v>
      </c>
      <c r="FW990" s="200">
        <f>AK990*AK$2*IF($FC990="V",1,-1)*IF($Q990="Fixo",(CY990-INDEX('Curva Forward'!$C$5:$AN$13,MATCH(CONCATENATE(BD_COMERCIAL!$K990," ",BD_COMERCIAL!$L990),'Curva Forward'!$B$5:$B$13,0),MATCH(FW$4,'Curva Forward'!$C$4:$AN$4,0))),CY990)</f>
        <v>0</v>
      </c>
      <c r="FX990" s="200">
        <f>AL990*AL$2*IF($FC990="V",1,-1)*IF($Q990="Fixo",(CZ990-INDEX('Curva Forward'!$C$5:$AN$13,MATCH(CONCATENATE(BD_COMERCIAL!$K990," ",BD_COMERCIAL!$L990),'Curva Forward'!$B$5:$B$13,0),MATCH(FX$4,'Curva Forward'!$C$4:$AN$4,0))),CZ990)</f>
        <v>0</v>
      </c>
      <c r="FY990" s="200">
        <f>AM990*AM$2*IF($FC990="V",1,-1)*IF($Q990="Fixo",(DA990-INDEX('Curva Forward'!$C$5:$AN$13,MATCH(CONCATENATE(BD_COMERCIAL!$K990," ",BD_COMERCIAL!$L990),'Curva Forward'!$B$5:$B$13,0),MATCH(FY$4,'Curva Forward'!$C$4:$AN$4,0))),DA990)</f>
        <v>0</v>
      </c>
      <c r="FZ990" s="200">
        <f>AN990*AN$2*IF($FC990="V",1,-1)*IF($Q990="Fixo",(DB990-INDEX('Curva Forward'!$C$5:$AN$13,MATCH(CONCATENATE(BD_COMERCIAL!$K990," ",BD_COMERCIAL!$L990),'Curva Forward'!$B$5:$B$13,0),MATCH(FZ$4,'Curva Forward'!$C$4:$AN$4,0))),DB990)</f>
        <v>0</v>
      </c>
      <c r="GA990" s="200">
        <f>AO990*AO$2*IF($FC990="V",1,-1)*IF($Q990="Fixo",(DC990-INDEX('Curva Forward'!$C$5:$AN$13,MATCH(CONCATENATE(BD_COMERCIAL!$K990," ",BD_COMERCIAL!$L990),'Curva Forward'!$B$5:$B$13,0),MATCH(GA$4,'Curva Forward'!$C$4:$AN$4,0))),DC990)</f>
        <v>0</v>
      </c>
      <c r="GB990" s="200">
        <f>AP990*AP$2*IF($FC990="V",1,-1)*IF($Q990="Fixo",(DD990-INDEX('Curva Forward'!$C$5:$AN$13,MATCH(CONCATENATE(BD_COMERCIAL!$K990," ",BD_COMERCIAL!$L990),'Curva Forward'!$B$5:$B$13,0),MATCH(GB$4,'Curva Forward'!$C$4:$AN$4,0))),DD990)</f>
        <v>0</v>
      </c>
      <c r="GC990" s="200">
        <f>AQ990*AQ$2*IF($FC990="V",1,-1)*IF($Q990="Fixo",(DE990-INDEX('Curva Forward'!$C$5:$AN$13,MATCH(CONCATENATE(BD_COMERCIAL!$K990," ",BD_COMERCIAL!$L990),'Curva Forward'!$B$5:$B$13,0),MATCH(GC$4,'Curva Forward'!$C$4:$AN$4,0))),DE990)</f>
        <v>0</v>
      </c>
      <c r="GD990" s="200">
        <f>AR990*AR$2*IF($FC990="V",1,-1)*IF($Q990="Fixo",(DF990-INDEX('Curva Forward'!$C$5:$AN$13,MATCH(CONCATENATE(BD_COMERCIAL!$K990," ",BD_COMERCIAL!$L990),'Curva Forward'!$B$5:$B$13,0),MATCH(GD$4,'Curva Forward'!$C$4:$AN$4,0))),DF990)</f>
        <v>0</v>
      </c>
      <c r="GE990" s="200">
        <f>AS990*AS$2*IF($FC990="V",1,-1)*IF($Q990="Fixo",(DG990-INDEX('Curva Forward'!$C$5:$AN$13,MATCH(CONCATENATE(BD_COMERCIAL!$K990," ",BD_COMERCIAL!$L990),'Curva Forward'!$B$5:$B$13,0),MATCH(GE$4,'Curva Forward'!$C$4:$AN$4,0))),DG990)</f>
        <v>0</v>
      </c>
      <c r="GF990" s="200">
        <f>AT990*AT$2*IF($FC990="V",1,-1)*IF($Q990="Fixo",(DH990-INDEX('Curva Forward'!$C$5:$AN$13,MATCH(CONCATENATE(BD_COMERCIAL!$K990," ",BD_COMERCIAL!$L990),'Curva Forward'!$B$5:$B$13,0),MATCH(GF$4,'Curva Forward'!$C$4:$AN$4,0))),DH990)</f>
        <v>0</v>
      </c>
      <c r="GG990" s="200">
        <f>AU990*AU$2*IF($FC990="V",1,-1)*IF($Q990="Fixo",(DI990-INDEX('Curva Forward'!$C$5:$AN$13,MATCH(CONCATENATE(BD_COMERCIAL!$K990," ",BD_COMERCIAL!$L990),'Curva Forward'!$B$5:$B$13,0),MATCH(GG$4,'Curva Forward'!$C$4:$AN$4,0))),DI990)</f>
        <v>0</v>
      </c>
      <c r="GH990" s="200">
        <f>AV990*AV$2*IF($FC990="V",1,-1)*IF($Q990="Fixo",(DJ990-INDEX('Curva Forward'!$C$5:$AN$13,MATCH(CONCATENATE(BD_COMERCIAL!$K990," ",BD_COMERCIAL!$L990),'Curva Forward'!$B$5:$B$13,0),MATCH(GH$4,'Curva Forward'!$C$4:$AN$4,0))),DJ990)</f>
        <v>0</v>
      </c>
      <c r="GI990" s="200">
        <f>AW990*AW$2*IF($FC990="V",1,-1)*IF($Q990="Fixo",(DK990-INDEX('Curva Forward'!$C$5:$AN$13,MATCH(CONCATENATE(BD_COMERCIAL!$K990," ",BD_COMERCIAL!$L990),'Curva Forward'!$B$5:$B$13,0),MATCH(GI$4,'Curva Forward'!$C$4:$AN$4,0))),DK990)</f>
        <v>0</v>
      </c>
      <c r="GJ990" s="200">
        <f>AX990*AX$2*IF($FC990="V",1,-1)*IF($Q990="Fixo",(DL990-INDEX('Curva Forward'!$C$5:$AN$13,MATCH(CONCATENATE(BD_COMERCIAL!$K990," ",BD_COMERCIAL!$L990),'Curva Forward'!$B$5:$B$13,0),MATCH(GJ$4,'Curva Forward'!$C$4:$AN$4,0))),DL990)</f>
        <v>0</v>
      </c>
      <c r="GK990" s="200">
        <f>AY990*AY$2*IF($FC990="V",1,-1)*IF($Q990="Fixo",(DM990-INDEX('Curva Forward'!$C$5:$AN$13,MATCH(CONCATENATE(BD_COMERCIAL!$K990," ",BD_COMERCIAL!$L990),'Curva Forward'!$B$5:$B$13,0),MATCH(GK$4,'Curva Forward'!$C$4:$AN$4,0))),DM990)</f>
        <v>0</v>
      </c>
      <c r="GL990" s="200">
        <f>IF(EZ990="",0,CL990*CL$2*IF($FC990="V",1,-1)*IF($Q990="Fixo",(EZ990-INDEX('Curva Forward'!$C$5:$AN$13,MATCH(CONCATENATE(BD_COMERCIAL!$K990," ",BD_COMERCIAL!$L990),'Curva Forward'!$B$5:$B$13,0),MATCH(GL$4,'Curva Forward'!$C$4:$AN$4,0))),EZ990))</f>
        <v>0</v>
      </c>
      <c r="GM990" s="200">
        <f>IF(FA990="",0,CM990*CM$2*IF($FC990="V",1,-1)*IF($Q990="Fixo",(FA990-INDEX('Curva Forward'!$C$5:$AN$13,MATCH(CONCATENATE(BD_COMERCIAL!$K990," ",BD_COMERCIAL!$L990),'Curva Forward'!$B$5:$B$13,0),MATCH(GM$4,'Curva Forward'!$C$4:$AN$4,0))),FA990))</f>
        <v>0</v>
      </c>
      <c r="GN990" s="200">
        <f>IF(FB990="",0,CN990*CN$2*IF($FC990="V",1,-1)*IF($Q990="Fixo",(FB990-INDEX('Curva Forward'!$C$5:$AN$13,MATCH(CONCATENATE(BD_COMERCIAL!$K990," ",BD_COMERCIAL!$L990),'Curva Forward'!$B$5:$B$13,0),MATCH(GN$4,'Curva Forward'!$C$4:$AN$4,0))),FB990))</f>
        <v>0</v>
      </c>
      <c r="GO990" s="201">
        <f t="shared" ca="1" si="304"/>
        <v>0</v>
      </c>
      <c r="GP990" s="201">
        <f t="shared" ca="1" si="305"/>
        <v>0</v>
      </c>
    </row>
    <row r="991" spans="1:198" ht="15" customHeight="1" x14ac:dyDescent="0.25">
      <c r="A991" s="6"/>
      <c r="B991" s="7"/>
      <c r="C991" s="8"/>
      <c r="D991" s="9"/>
      <c r="E991" s="9"/>
      <c r="F991" s="113"/>
      <c r="G991" s="10"/>
      <c r="H991" s="113"/>
      <c r="I991" s="9"/>
      <c r="J991" s="166"/>
      <c r="K991" s="10"/>
      <c r="L991" s="84"/>
      <c r="M991" s="11"/>
      <c r="N991" s="12"/>
      <c r="O991" s="10"/>
      <c r="P991" s="84"/>
      <c r="Q991" s="84"/>
      <c r="R991" s="10"/>
      <c r="S991" s="14"/>
      <c r="T991" s="11"/>
      <c r="U991" s="12"/>
      <c r="V991" s="257" t="str">
        <f ca="1">IF(U991="","",
IF(U991="NA","",
IFERROR(VLOOKUP(EOMONTH(M991,-2)+1,IPCA!$A:$B,2,0),
VLOOKUP(EOMONTH(TODAY(),-2)+1,IPCA!$A:$B,2,0))/
VLOOKUP(EOMONTH(U991,-2)+1,IPCA!$A:$B,2,0)*
P991))</f>
        <v/>
      </c>
      <c r="W991" s="84"/>
      <c r="X991" s="13"/>
      <c r="Y991" s="166"/>
      <c r="AA991" s="108"/>
      <c r="AB991" s="15"/>
      <c r="AM991" s="6"/>
      <c r="AN991" s="15"/>
      <c r="AY991" s="6"/>
      <c r="AZ991" s="15"/>
      <c r="BK991" s="6"/>
      <c r="BL991" s="15"/>
      <c r="BW991" s="6"/>
      <c r="BX991" s="15"/>
      <c r="CI991" s="6"/>
      <c r="CJ991" s="16" t="str">
        <f t="shared" si="294"/>
        <v/>
      </c>
      <c r="CK991" s="16" t="str">
        <f t="shared" si="295"/>
        <v/>
      </c>
      <c r="CL991" s="16" t="str">
        <f t="shared" si="296"/>
        <v/>
      </c>
      <c r="CM991" s="16" t="str">
        <f t="shared" si="297"/>
        <v/>
      </c>
      <c r="CN991" s="16" t="str">
        <f t="shared" si="298"/>
        <v/>
      </c>
      <c r="CO991" s="18"/>
      <c r="CP991" s="15"/>
      <c r="DA991" s="6"/>
      <c r="DB991" s="15"/>
      <c r="DM991" s="6"/>
      <c r="DN991" s="15"/>
      <c r="DY991" s="6"/>
      <c r="DZ991" s="15"/>
      <c r="EK991" s="6"/>
      <c r="EL991" s="15"/>
      <c r="EW991" s="6"/>
      <c r="EX991" s="16" t="str">
        <f t="shared" si="306"/>
        <v/>
      </c>
      <c r="EY991" s="16" t="str">
        <f t="shared" si="307"/>
        <v/>
      </c>
      <c r="EZ991" s="16" t="str">
        <f t="shared" si="308"/>
        <v/>
      </c>
      <c r="FA991" s="16" t="str">
        <f t="shared" si="309"/>
        <v/>
      </c>
      <c r="FB991" s="160" t="str">
        <f t="shared" si="310"/>
        <v/>
      </c>
      <c r="FD991" s="20"/>
      <c r="FE991"/>
      <c r="FH991" s="284">
        <f t="shared" ca="1" si="299"/>
        <v>0</v>
      </c>
      <c r="FI991" s="208">
        <f t="shared" si="300"/>
        <v>0</v>
      </c>
      <c r="FK991">
        <f t="shared" si="301"/>
        <v>0</v>
      </c>
      <c r="FL991" s="201">
        <f t="shared" ca="1" si="302"/>
        <v>0</v>
      </c>
      <c r="FM991" s="201">
        <f t="shared" ca="1" si="303"/>
        <v>0</v>
      </c>
      <c r="FN991" s="200">
        <f>AB991*AB$2*IF($FC991="V",1,-1)*IF($Q991="Fixo",(CP991-INDEX('Curva Forward'!$C$5:$AN$13,MATCH(CONCATENATE(BD_COMERCIAL!$K991," ",BD_COMERCIAL!$L991),'Curva Forward'!$B$5:$B$13,0),MATCH(FN$4,'Curva Forward'!$C$4:$AN$4,0))),CP991)</f>
        <v>0</v>
      </c>
      <c r="FO991" s="200">
        <f>AC991*AC$2*IF($FC991="V",1,-1)*IF($Q991="Fixo",(CQ991-INDEX('Curva Forward'!$C$5:$AN$13,MATCH(CONCATENATE(BD_COMERCIAL!$K991," ",BD_COMERCIAL!$L991),'Curva Forward'!$B$5:$B$13,0),MATCH(FO$4,'Curva Forward'!$C$4:$AN$4,0))),CQ991)</f>
        <v>0</v>
      </c>
      <c r="FP991" s="200">
        <f>AD991*AD$2*IF($FC991="V",1,-1)*IF($Q991="Fixo",(CR991-INDEX('Curva Forward'!$C$5:$AN$13,MATCH(CONCATENATE(BD_COMERCIAL!$K991," ",BD_COMERCIAL!$L991),'Curva Forward'!$B$5:$B$13,0),MATCH(FP$4,'Curva Forward'!$C$4:$AN$4,0))),CR991)</f>
        <v>0</v>
      </c>
      <c r="FQ991" s="200">
        <f>AE991*AE$2*IF($FC991="V",1,-1)*IF($Q991="Fixo",(CS991-INDEX('Curva Forward'!$C$5:$AN$13,MATCH(CONCATENATE(BD_COMERCIAL!$K991," ",BD_COMERCIAL!$L991),'Curva Forward'!$B$5:$B$13,0),MATCH(FQ$4,'Curva Forward'!$C$4:$AN$4,0))),CS991)</f>
        <v>0</v>
      </c>
      <c r="FR991" s="200">
        <f>AF991*AF$2*IF($FC991="V",1,-1)*IF($Q991="Fixo",(CT991-INDEX('Curva Forward'!$C$5:$AN$13,MATCH(CONCATENATE(BD_COMERCIAL!$K991," ",BD_COMERCIAL!$L991),'Curva Forward'!$B$5:$B$13,0),MATCH(FR$4,'Curva Forward'!$C$4:$AN$4,0))),CT991)</f>
        <v>0</v>
      </c>
      <c r="FS991" s="200">
        <f>AG991*AG$2*IF($FC991="V",1,-1)*IF($Q991="Fixo",(CU991-INDEX('Curva Forward'!$C$5:$AN$13,MATCH(CONCATENATE(BD_COMERCIAL!$K991," ",BD_COMERCIAL!$L991),'Curva Forward'!$B$5:$B$13,0),MATCH(FS$4,'Curva Forward'!$C$4:$AN$4,0))),CU991)</f>
        <v>0</v>
      </c>
      <c r="FT991" s="200">
        <f>AH991*AH$2*IF($FC991="V",1,-1)*IF($Q991="Fixo",(CV991-INDEX('Curva Forward'!$C$5:$AN$13,MATCH(CONCATENATE(BD_COMERCIAL!$K991," ",BD_COMERCIAL!$L991),'Curva Forward'!$B$5:$B$13,0),MATCH(FT$4,'Curva Forward'!$C$4:$AN$4,0))),CV991)</f>
        <v>0</v>
      </c>
      <c r="FU991" s="200">
        <f>AI991*AI$2*IF($FC991="V",1,-1)*IF($Q991="Fixo",(CW991-INDEX('Curva Forward'!$C$5:$AN$13,MATCH(CONCATENATE(BD_COMERCIAL!$K991," ",BD_COMERCIAL!$L991),'Curva Forward'!$B$5:$B$13,0),MATCH(FU$4,'Curva Forward'!$C$4:$AN$4,0))),CW991)</f>
        <v>0</v>
      </c>
      <c r="FV991" s="200">
        <f>AJ991*AJ$2*IF($FC991="V",1,-1)*IF($Q991="Fixo",(CX991-INDEX('Curva Forward'!$C$5:$AN$13,MATCH(CONCATENATE(BD_COMERCIAL!$K991," ",BD_COMERCIAL!$L991),'Curva Forward'!$B$5:$B$13,0),MATCH(FV$4,'Curva Forward'!$C$4:$AN$4,0))),CX991)</f>
        <v>0</v>
      </c>
      <c r="FW991" s="200">
        <f>AK991*AK$2*IF($FC991="V",1,-1)*IF($Q991="Fixo",(CY991-INDEX('Curva Forward'!$C$5:$AN$13,MATCH(CONCATENATE(BD_COMERCIAL!$K991," ",BD_COMERCIAL!$L991),'Curva Forward'!$B$5:$B$13,0),MATCH(FW$4,'Curva Forward'!$C$4:$AN$4,0))),CY991)</f>
        <v>0</v>
      </c>
      <c r="FX991" s="200">
        <f>AL991*AL$2*IF($FC991="V",1,-1)*IF($Q991="Fixo",(CZ991-INDEX('Curva Forward'!$C$5:$AN$13,MATCH(CONCATENATE(BD_COMERCIAL!$K991," ",BD_COMERCIAL!$L991),'Curva Forward'!$B$5:$B$13,0),MATCH(FX$4,'Curva Forward'!$C$4:$AN$4,0))),CZ991)</f>
        <v>0</v>
      </c>
      <c r="FY991" s="200">
        <f>AM991*AM$2*IF($FC991="V",1,-1)*IF($Q991="Fixo",(DA991-INDEX('Curva Forward'!$C$5:$AN$13,MATCH(CONCATENATE(BD_COMERCIAL!$K991," ",BD_COMERCIAL!$L991),'Curva Forward'!$B$5:$B$13,0),MATCH(FY$4,'Curva Forward'!$C$4:$AN$4,0))),DA991)</f>
        <v>0</v>
      </c>
      <c r="FZ991" s="200">
        <f>AN991*AN$2*IF($FC991="V",1,-1)*IF($Q991="Fixo",(DB991-INDEX('Curva Forward'!$C$5:$AN$13,MATCH(CONCATENATE(BD_COMERCIAL!$K991," ",BD_COMERCIAL!$L991),'Curva Forward'!$B$5:$B$13,0),MATCH(FZ$4,'Curva Forward'!$C$4:$AN$4,0))),DB991)</f>
        <v>0</v>
      </c>
      <c r="GA991" s="200">
        <f>AO991*AO$2*IF($FC991="V",1,-1)*IF($Q991="Fixo",(DC991-INDEX('Curva Forward'!$C$5:$AN$13,MATCH(CONCATENATE(BD_COMERCIAL!$K991," ",BD_COMERCIAL!$L991),'Curva Forward'!$B$5:$B$13,0),MATCH(GA$4,'Curva Forward'!$C$4:$AN$4,0))),DC991)</f>
        <v>0</v>
      </c>
      <c r="GB991" s="200">
        <f>AP991*AP$2*IF($FC991="V",1,-1)*IF($Q991="Fixo",(DD991-INDEX('Curva Forward'!$C$5:$AN$13,MATCH(CONCATENATE(BD_COMERCIAL!$K991," ",BD_COMERCIAL!$L991),'Curva Forward'!$B$5:$B$13,0),MATCH(GB$4,'Curva Forward'!$C$4:$AN$4,0))),DD991)</f>
        <v>0</v>
      </c>
      <c r="GC991" s="200">
        <f>AQ991*AQ$2*IF($FC991="V",1,-1)*IF($Q991="Fixo",(DE991-INDEX('Curva Forward'!$C$5:$AN$13,MATCH(CONCATENATE(BD_COMERCIAL!$K991," ",BD_COMERCIAL!$L991),'Curva Forward'!$B$5:$B$13,0),MATCH(GC$4,'Curva Forward'!$C$4:$AN$4,0))),DE991)</f>
        <v>0</v>
      </c>
      <c r="GD991" s="200">
        <f>AR991*AR$2*IF($FC991="V",1,-1)*IF($Q991="Fixo",(DF991-INDEX('Curva Forward'!$C$5:$AN$13,MATCH(CONCATENATE(BD_COMERCIAL!$K991," ",BD_COMERCIAL!$L991),'Curva Forward'!$B$5:$B$13,0),MATCH(GD$4,'Curva Forward'!$C$4:$AN$4,0))),DF991)</f>
        <v>0</v>
      </c>
      <c r="GE991" s="200">
        <f>AS991*AS$2*IF($FC991="V",1,-1)*IF($Q991="Fixo",(DG991-INDEX('Curva Forward'!$C$5:$AN$13,MATCH(CONCATENATE(BD_COMERCIAL!$K991," ",BD_COMERCIAL!$L991),'Curva Forward'!$B$5:$B$13,0),MATCH(GE$4,'Curva Forward'!$C$4:$AN$4,0))),DG991)</f>
        <v>0</v>
      </c>
      <c r="GF991" s="200">
        <f>AT991*AT$2*IF($FC991="V",1,-1)*IF($Q991="Fixo",(DH991-INDEX('Curva Forward'!$C$5:$AN$13,MATCH(CONCATENATE(BD_COMERCIAL!$K991," ",BD_COMERCIAL!$L991),'Curva Forward'!$B$5:$B$13,0),MATCH(GF$4,'Curva Forward'!$C$4:$AN$4,0))),DH991)</f>
        <v>0</v>
      </c>
      <c r="GG991" s="200">
        <f>AU991*AU$2*IF($FC991="V",1,-1)*IF($Q991="Fixo",(DI991-INDEX('Curva Forward'!$C$5:$AN$13,MATCH(CONCATENATE(BD_COMERCIAL!$K991," ",BD_COMERCIAL!$L991),'Curva Forward'!$B$5:$B$13,0),MATCH(GG$4,'Curva Forward'!$C$4:$AN$4,0))),DI991)</f>
        <v>0</v>
      </c>
      <c r="GH991" s="200">
        <f>AV991*AV$2*IF($FC991="V",1,-1)*IF($Q991="Fixo",(DJ991-INDEX('Curva Forward'!$C$5:$AN$13,MATCH(CONCATENATE(BD_COMERCIAL!$K991," ",BD_COMERCIAL!$L991),'Curva Forward'!$B$5:$B$13,0),MATCH(GH$4,'Curva Forward'!$C$4:$AN$4,0))),DJ991)</f>
        <v>0</v>
      </c>
      <c r="GI991" s="200">
        <f>AW991*AW$2*IF($FC991="V",1,-1)*IF($Q991="Fixo",(DK991-INDEX('Curva Forward'!$C$5:$AN$13,MATCH(CONCATENATE(BD_COMERCIAL!$K991," ",BD_COMERCIAL!$L991),'Curva Forward'!$B$5:$B$13,0),MATCH(GI$4,'Curva Forward'!$C$4:$AN$4,0))),DK991)</f>
        <v>0</v>
      </c>
      <c r="GJ991" s="200">
        <f>AX991*AX$2*IF($FC991="V",1,-1)*IF($Q991="Fixo",(DL991-INDEX('Curva Forward'!$C$5:$AN$13,MATCH(CONCATENATE(BD_COMERCIAL!$K991," ",BD_COMERCIAL!$L991),'Curva Forward'!$B$5:$B$13,0),MATCH(GJ$4,'Curva Forward'!$C$4:$AN$4,0))),DL991)</f>
        <v>0</v>
      </c>
      <c r="GK991" s="200">
        <f>AY991*AY$2*IF($FC991="V",1,-1)*IF($Q991="Fixo",(DM991-INDEX('Curva Forward'!$C$5:$AN$13,MATCH(CONCATENATE(BD_COMERCIAL!$K991," ",BD_COMERCIAL!$L991),'Curva Forward'!$B$5:$B$13,0),MATCH(GK$4,'Curva Forward'!$C$4:$AN$4,0))),DM991)</f>
        <v>0</v>
      </c>
      <c r="GL991" s="200">
        <f>IF(EZ991="",0,CL991*CL$2*IF($FC991="V",1,-1)*IF($Q991="Fixo",(EZ991-INDEX('Curva Forward'!$C$5:$AN$13,MATCH(CONCATENATE(BD_COMERCIAL!$K991," ",BD_COMERCIAL!$L991),'Curva Forward'!$B$5:$B$13,0),MATCH(GL$4,'Curva Forward'!$C$4:$AN$4,0))),EZ991))</f>
        <v>0</v>
      </c>
      <c r="GM991" s="200">
        <f>IF(FA991="",0,CM991*CM$2*IF($FC991="V",1,-1)*IF($Q991="Fixo",(FA991-INDEX('Curva Forward'!$C$5:$AN$13,MATCH(CONCATENATE(BD_COMERCIAL!$K991," ",BD_COMERCIAL!$L991),'Curva Forward'!$B$5:$B$13,0),MATCH(GM$4,'Curva Forward'!$C$4:$AN$4,0))),FA991))</f>
        <v>0</v>
      </c>
      <c r="GN991" s="200">
        <f>IF(FB991="",0,CN991*CN$2*IF($FC991="V",1,-1)*IF($Q991="Fixo",(FB991-INDEX('Curva Forward'!$C$5:$AN$13,MATCH(CONCATENATE(BD_COMERCIAL!$K991," ",BD_COMERCIAL!$L991),'Curva Forward'!$B$5:$B$13,0),MATCH(GN$4,'Curva Forward'!$C$4:$AN$4,0))),FB991))</f>
        <v>0</v>
      </c>
      <c r="GO991" s="201">
        <f t="shared" ca="1" si="304"/>
        <v>0</v>
      </c>
      <c r="GP991" s="201">
        <f t="shared" ca="1" si="305"/>
        <v>0</v>
      </c>
    </row>
    <row r="992" spans="1:198" ht="15" customHeight="1" x14ac:dyDescent="0.25">
      <c r="A992" s="6"/>
      <c r="B992" s="7"/>
      <c r="C992" s="8"/>
      <c r="D992" s="9"/>
      <c r="E992" s="9"/>
      <c r="F992" s="113"/>
      <c r="G992" s="10"/>
      <c r="H992" s="113"/>
      <c r="I992" s="9"/>
      <c r="J992" s="166"/>
      <c r="K992" s="10"/>
      <c r="L992" s="84"/>
      <c r="M992" s="11"/>
      <c r="N992" s="12"/>
      <c r="O992" s="10"/>
      <c r="P992" s="84"/>
      <c r="Q992" s="84"/>
      <c r="R992" s="10"/>
      <c r="S992" s="14"/>
      <c r="T992" s="11"/>
      <c r="U992" s="12"/>
      <c r="V992" s="257" t="str">
        <f ca="1">IF(U992="","",
IF(U992="NA","",
IFERROR(VLOOKUP(EOMONTH(M992,-2)+1,IPCA!$A:$B,2,0),
VLOOKUP(EOMONTH(TODAY(),-2)+1,IPCA!$A:$B,2,0))/
VLOOKUP(EOMONTH(U992,-2)+1,IPCA!$A:$B,2,0)*
P992))</f>
        <v/>
      </c>
      <c r="W992" s="84"/>
      <c r="X992" s="13"/>
      <c r="Y992" s="166"/>
      <c r="AA992" s="108"/>
      <c r="AB992" s="15"/>
      <c r="AM992" s="6"/>
      <c r="AN992" s="15"/>
      <c r="AY992" s="6"/>
      <c r="AZ992" s="15"/>
      <c r="BK992" s="6"/>
      <c r="BL992" s="15"/>
      <c r="BW992" s="6"/>
      <c r="BX992" s="15"/>
      <c r="CI992" s="6"/>
      <c r="CJ992" s="16" t="str">
        <f t="shared" si="294"/>
        <v/>
      </c>
      <c r="CK992" s="16" t="str">
        <f t="shared" si="295"/>
        <v/>
      </c>
      <c r="CL992" s="16" t="str">
        <f t="shared" si="296"/>
        <v/>
      </c>
      <c r="CM992" s="16" t="str">
        <f t="shared" si="297"/>
        <v/>
      </c>
      <c r="CN992" s="16" t="str">
        <f t="shared" si="298"/>
        <v/>
      </c>
      <c r="CO992" s="18"/>
      <c r="CP992" s="15"/>
      <c r="DA992" s="6"/>
      <c r="DB992" s="15"/>
      <c r="DM992" s="6"/>
      <c r="DN992" s="15"/>
      <c r="DY992" s="6"/>
      <c r="DZ992" s="15"/>
      <c r="EK992" s="6"/>
      <c r="EL992" s="15"/>
      <c r="EW992" s="6"/>
      <c r="EX992" s="16" t="str">
        <f t="shared" si="306"/>
        <v/>
      </c>
      <c r="EY992" s="16" t="str">
        <f t="shared" si="307"/>
        <v/>
      </c>
      <c r="EZ992" s="16" t="str">
        <f t="shared" si="308"/>
        <v/>
      </c>
      <c r="FA992" s="16" t="str">
        <f t="shared" si="309"/>
        <v/>
      </c>
      <c r="FB992" s="160" t="str">
        <f t="shared" si="310"/>
        <v/>
      </c>
      <c r="FD992" s="20"/>
      <c r="FE992"/>
      <c r="FH992" s="284">
        <f t="shared" ca="1" si="299"/>
        <v>0</v>
      </c>
      <c r="FI992" s="208">
        <f t="shared" si="300"/>
        <v>0</v>
      </c>
      <c r="FK992">
        <f t="shared" si="301"/>
        <v>0</v>
      </c>
      <c r="FL992" s="201">
        <f t="shared" ca="1" si="302"/>
        <v>0</v>
      </c>
      <c r="FM992" s="201">
        <f t="shared" ca="1" si="303"/>
        <v>0</v>
      </c>
      <c r="FN992" s="200">
        <f>AB992*AB$2*IF($FC992="V",1,-1)*IF($Q992="Fixo",(CP992-INDEX('Curva Forward'!$C$5:$AN$13,MATCH(CONCATENATE(BD_COMERCIAL!$K992," ",BD_COMERCIAL!$L992),'Curva Forward'!$B$5:$B$13,0),MATCH(FN$4,'Curva Forward'!$C$4:$AN$4,0))),CP992)</f>
        <v>0</v>
      </c>
      <c r="FO992" s="200">
        <f>AC992*AC$2*IF($FC992="V",1,-1)*IF($Q992="Fixo",(CQ992-INDEX('Curva Forward'!$C$5:$AN$13,MATCH(CONCATENATE(BD_COMERCIAL!$K992," ",BD_COMERCIAL!$L992),'Curva Forward'!$B$5:$B$13,0),MATCH(FO$4,'Curva Forward'!$C$4:$AN$4,0))),CQ992)</f>
        <v>0</v>
      </c>
      <c r="FP992" s="200">
        <f>AD992*AD$2*IF($FC992="V",1,-1)*IF($Q992="Fixo",(CR992-INDEX('Curva Forward'!$C$5:$AN$13,MATCH(CONCATENATE(BD_COMERCIAL!$K992," ",BD_COMERCIAL!$L992),'Curva Forward'!$B$5:$B$13,0),MATCH(FP$4,'Curva Forward'!$C$4:$AN$4,0))),CR992)</f>
        <v>0</v>
      </c>
      <c r="FQ992" s="200">
        <f>AE992*AE$2*IF($FC992="V",1,-1)*IF($Q992="Fixo",(CS992-INDEX('Curva Forward'!$C$5:$AN$13,MATCH(CONCATENATE(BD_COMERCIAL!$K992," ",BD_COMERCIAL!$L992),'Curva Forward'!$B$5:$B$13,0),MATCH(FQ$4,'Curva Forward'!$C$4:$AN$4,0))),CS992)</f>
        <v>0</v>
      </c>
      <c r="FR992" s="200">
        <f>AF992*AF$2*IF($FC992="V",1,-1)*IF($Q992="Fixo",(CT992-INDEX('Curva Forward'!$C$5:$AN$13,MATCH(CONCATENATE(BD_COMERCIAL!$K992," ",BD_COMERCIAL!$L992),'Curva Forward'!$B$5:$B$13,0),MATCH(FR$4,'Curva Forward'!$C$4:$AN$4,0))),CT992)</f>
        <v>0</v>
      </c>
      <c r="FS992" s="200">
        <f>AG992*AG$2*IF($FC992="V",1,-1)*IF($Q992="Fixo",(CU992-INDEX('Curva Forward'!$C$5:$AN$13,MATCH(CONCATENATE(BD_COMERCIAL!$K992," ",BD_COMERCIAL!$L992),'Curva Forward'!$B$5:$B$13,0),MATCH(FS$4,'Curva Forward'!$C$4:$AN$4,0))),CU992)</f>
        <v>0</v>
      </c>
      <c r="FT992" s="200">
        <f>AH992*AH$2*IF($FC992="V",1,-1)*IF($Q992="Fixo",(CV992-INDEX('Curva Forward'!$C$5:$AN$13,MATCH(CONCATENATE(BD_COMERCIAL!$K992," ",BD_COMERCIAL!$L992),'Curva Forward'!$B$5:$B$13,0),MATCH(FT$4,'Curva Forward'!$C$4:$AN$4,0))),CV992)</f>
        <v>0</v>
      </c>
      <c r="FU992" s="200">
        <f>AI992*AI$2*IF($FC992="V",1,-1)*IF($Q992="Fixo",(CW992-INDEX('Curva Forward'!$C$5:$AN$13,MATCH(CONCATENATE(BD_COMERCIAL!$K992," ",BD_COMERCIAL!$L992),'Curva Forward'!$B$5:$B$13,0),MATCH(FU$4,'Curva Forward'!$C$4:$AN$4,0))),CW992)</f>
        <v>0</v>
      </c>
      <c r="FV992" s="200">
        <f>AJ992*AJ$2*IF($FC992="V",1,-1)*IF($Q992="Fixo",(CX992-INDEX('Curva Forward'!$C$5:$AN$13,MATCH(CONCATENATE(BD_COMERCIAL!$K992," ",BD_COMERCIAL!$L992),'Curva Forward'!$B$5:$B$13,0),MATCH(FV$4,'Curva Forward'!$C$4:$AN$4,0))),CX992)</f>
        <v>0</v>
      </c>
      <c r="FW992" s="200">
        <f>AK992*AK$2*IF($FC992="V",1,-1)*IF($Q992="Fixo",(CY992-INDEX('Curva Forward'!$C$5:$AN$13,MATCH(CONCATENATE(BD_COMERCIAL!$K992," ",BD_COMERCIAL!$L992),'Curva Forward'!$B$5:$B$13,0),MATCH(FW$4,'Curva Forward'!$C$4:$AN$4,0))),CY992)</f>
        <v>0</v>
      </c>
      <c r="FX992" s="200">
        <f>AL992*AL$2*IF($FC992="V",1,-1)*IF($Q992="Fixo",(CZ992-INDEX('Curva Forward'!$C$5:$AN$13,MATCH(CONCATENATE(BD_COMERCIAL!$K992," ",BD_COMERCIAL!$L992),'Curva Forward'!$B$5:$B$13,0),MATCH(FX$4,'Curva Forward'!$C$4:$AN$4,0))),CZ992)</f>
        <v>0</v>
      </c>
      <c r="FY992" s="200">
        <f>AM992*AM$2*IF($FC992="V",1,-1)*IF($Q992="Fixo",(DA992-INDEX('Curva Forward'!$C$5:$AN$13,MATCH(CONCATENATE(BD_COMERCIAL!$K992," ",BD_COMERCIAL!$L992),'Curva Forward'!$B$5:$B$13,0),MATCH(FY$4,'Curva Forward'!$C$4:$AN$4,0))),DA992)</f>
        <v>0</v>
      </c>
      <c r="FZ992" s="200">
        <f>AN992*AN$2*IF($FC992="V",1,-1)*IF($Q992="Fixo",(DB992-INDEX('Curva Forward'!$C$5:$AN$13,MATCH(CONCATENATE(BD_COMERCIAL!$K992," ",BD_COMERCIAL!$L992),'Curva Forward'!$B$5:$B$13,0),MATCH(FZ$4,'Curva Forward'!$C$4:$AN$4,0))),DB992)</f>
        <v>0</v>
      </c>
      <c r="GA992" s="200">
        <f>AO992*AO$2*IF($FC992="V",1,-1)*IF($Q992="Fixo",(DC992-INDEX('Curva Forward'!$C$5:$AN$13,MATCH(CONCATENATE(BD_COMERCIAL!$K992," ",BD_COMERCIAL!$L992),'Curva Forward'!$B$5:$B$13,0),MATCH(GA$4,'Curva Forward'!$C$4:$AN$4,0))),DC992)</f>
        <v>0</v>
      </c>
      <c r="GB992" s="200">
        <f>AP992*AP$2*IF($FC992="V",1,-1)*IF($Q992="Fixo",(DD992-INDEX('Curva Forward'!$C$5:$AN$13,MATCH(CONCATENATE(BD_COMERCIAL!$K992," ",BD_COMERCIAL!$L992),'Curva Forward'!$B$5:$B$13,0),MATCH(GB$4,'Curva Forward'!$C$4:$AN$4,0))),DD992)</f>
        <v>0</v>
      </c>
      <c r="GC992" s="200">
        <f>AQ992*AQ$2*IF($FC992="V",1,-1)*IF($Q992="Fixo",(DE992-INDEX('Curva Forward'!$C$5:$AN$13,MATCH(CONCATENATE(BD_COMERCIAL!$K992," ",BD_COMERCIAL!$L992),'Curva Forward'!$B$5:$B$13,0),MATCH(GC$4,'Curva Forward'!$C$4:$AN$4,0))),DE992)</f>
        <v>0</v>
      </c>
      <c r="GD992" s="200">
        <f>AR992*AR$2*IF($FC992="V",1,-1)*IF($Q992="Fixo",(DF992-INDEX('Curva Forward'!$C$5:$AN$13,MATCH(CONCATENATE(BD_COMERCIAL!$K992," ",BD_COMERCIAL!$L992),'Curva Forward'!$B$5:$B$13,0),MATCH(GD$4,'Curva Forward'!$C$4:$AN$4,0))),DF992)</f>
        <v>0</v>
      </c>
      <c r="GE992" s="200">
        <f>AS992*AS$2*IF($FC992="V",1,-1)*IF($Q992="Fixo",(DG992-INDEX('Curva Forward'!$C$5:$AN$13,MATCH(CONCATENATE(BD_COMERCIAL!$K992," ",BD_COMERCIAL!$L992),'Curva Forward'!$B$5:$B$13,0),MATCH(GE$4,'Curva Forward'!$C$4:$AN$4,0))),DG992)</f>
        <v>0</v>
      </c>
      <c r="GF992" s="200">
        <f>AT992*AT$2*IF($FC992="V",1,-1)*IF($Q992="Fixo",(DH992-INDEX('Curva Forward'!$C$5:$AN$13,MATCH(CONCATENATE(BD_COMERCIAL!$K992," ",BD_COMERCIAL!$L992),'Curva Forward'!$B$5:$B$13,0),MATCH(GF$4,'Curva Forward'!$C$4:$AN$4,0))),DH992)</f>
        <v>0</v>
      </c>
      <c r="GG992" s="200">
        <f>AU992*AU$2*IF($FC992="V",1,-1)*IF($Q992="Fixo",(DI992-INDEX('Curva Forward'!$C$5:$AN$13,MATCH(CONCATENATE(BD_COMERCIAL!$K992," ",BD_COMERCIAL!$L992),'Curva Forward'!$B$5:$B$13,0),MATCH(GG$4,'Curva Forward'!$C$4:$AN$4,0))),DI992)</f>
        <v>0</v>
      </c>
      <c r="GH992" s="200">
        <f>AV992*AV$2*IF($FC992="V",1,-1)*IF($Q992="Fixo",(DJ992-INDEX('Curva Forward'!$C$5:$AN$13,MATCH(CONCATENATE(BD_COMERCIAL!$K992," ",BD_COMERCIAL!$L992),'Curva Forward'!$B$5:$B$13,0),MATCH(GH$4,'Curva Forward'!$C$4:$AN$4,0))),DJ992)</f>
        <v>0</v>
      </c>
      <c r="GI992" s="200">
        <f>AW992*AW$2*IF($FC992="V",1,-1)*IF($Q992="Fixo",(DK992-INDEX('Curva Forward'!$C$5:$AN$13,MATCH(CONCATENATE(BD_COMERCIAL!$K992," ",BD_COMERCIAL!$L992),'Curva Forward'!$B$5:$B$13,0),MATCH(GI$4,'Curva Forward'!$C$4:$AN$4,0))),DK992)</f>
        <v>0</v>
      </c>
      <c r="GJ992" s="200">
        <f>AX992*AX$2*IF($FC992="V",1,-1)*IF($Q992="Fixo",(DL992-INDEX('Curva Forward'!$C$5:$AN$13,MATCH(CONCATENATE(BD_COMERCIAL!$K992," ",BD_COMERCIAL!$L992),'Curva Forward'!$B$5:$B$13,0),MATCH(GJ$4,'Curva Forward'!$C$4:$AN$4,0))),DL992)</f>
        <v>0</v>
      </c>
      <c r="GK992" s="200">
        <f>AY992*AY$2*IF($FC992="V",1,-1)*IF($Q992="Fixo",(DM992-INDEX('Curva Forward'!$C$5:$AN$13,MATCH(CONCATENATE(BD_COMERCIAL!$K992," ",BD_COMERCIAL!$L992),'Curva Forward'!$B$5:$B$13,0),MATCH(GK$4,'Curva Forward'!$C$4:$AN$4,0))),DM992)</f>
        <v>0</v>
      </c>
      <c r="GL992" s="200">
        <f>IF(EZ992="",0,CL992*CL$2*IF($FC992="V",1,-1)*IF($Q992="Fixo",(EZ992-INDEX('Curva Forward'!$C$5:$AN$13,MATCH(CONCATENATE(BD_COMERCIAL!$K992," ",BD_COMERCIAL!$L992),'Curva Forward'!$B$5:$B$13,0),MATCH(GL$4,'Curva Forward'!$C$4:$AN$4,0))),EZ992))</f>
        <v>0</v>
      </c>
      <c r="GM992" s="200">
        <f>IF(FA992="",0,CM992*CM$2*IF($FC992="V",1,-1)*IF($Q992="Fixo",(FA992-INDEX('Curva Forward'!$C$5:$AN$13,MATCH(CONCATENATE(BD_COMERCIAL!$K992," ",BD_COMERCIAL!$L992),'Curva Forward'!$B$5:$B$13,0),MATCH(GM$4,'Curva Forward'!$C$4:$AN$4,0))),FA992))</f>
        <v>0</v>
      </c>
      <c r="GN992" s="200">
        <f>IF(FB992="",0,CN992*CN$2*IF($FC992="V",1,-1)*IF($Q992="Fixo",(FB992-INDEX('Curva Forward'!$C$5:$AN$13,MATCH(CONCATENATE(BD_COMERCIAL!$K992," ",BD_COMERCIAL!$L992),'Curva Forward'!$B$5:$B$13,0),MATCH(GN$4,'Curva Forward'!$C$4:$AN$4,0))),FB992))</f>
        <v>0</v>
      </c>
      <c r="GO992" s="201">
        <f t="shared" ca="1" si="304"/>
        <v>0</v>
      </c>
      <c r="GP992" s="201">
        <f t="shared" ca="1" si="305"/>
        <v>0</v>
      </c>
    </row>
    <row r="993" spans="1:198" ht="15" customHeight="1" x14ac:dyDescent="0.25">
      <c r="A993" s="6"/>
      <c r="B993" s="7"/>
      <c r="C993" s="8"/>
      <c r="D993" s="9"/>
      <c r="E993" s="9"/>
      <c r="F993" s="113"/>
      <c r="G993" s="10"/>
      <c r="H993" s="113"/>
      <c r="I993" s="9"/>
      <c r="J993" s="166"/>
      <c r="K993" s="10"/>
      <c r="L993" s="84"/>
      <c r="M993" s="11"/>
      <c r="N993" s="12"/>
      <c r="O993" s="10"/>
      <c r="P993" s="84"/>
      <c r="Q993" s="84"/>
      <c r="R993" s="10"/>
      <c r="S993" s="14"/>
      <c r="T993" s="11"/>
      <c r="U993" s="12"/>
      <c r="V993" s="257" t="str">
        <f ca="1">IF(U993="","",
IF(U993="NA","",
IFERROR(VLOOKUP(EOMONTH(M993,-2)+1,IPCA!$A:$B,2,0),
VLOOKUP(EOMONTH(TODAY(),-2)+1,IPCA!$A:$B,2,0))/
VLOOKUP(EOMONTH(U993,-2)+1,IPCA!$A:$B,2,0)*
P993))</f>
        <v/>
      </c>
      <c r="W993" s="84"/>
      <c r="X993" s="13"/>
      <c r="Y993" s="166"/>
      <c r="AA993" s="108"/>
      <c r="AB993" s="15"/>
      <c r="AM993" s="6"/>
      <c r="AN993" s="15"/>
      <c r="AY993" s="6"/>
      <c r="AZ993" s="15"/>
      <c r="BK993" s="6"/>
      <c r="BL993" s="15"/>
      <c r="BW993" s="6"/>
      <c r="BX993" s="15"/>
      <c r="CI993" s="6"/>
      <c r="CJ993" s="16" t="str">
        <f t="shared" si="294"/>
        <v/>
      </c>
      <c r="CK993" s="16" t="str">
        <f t="shared" si="295"/>
        <v/>
      </c>
      <c r="CL993" s="16" t="str">
        <f t="shared" si="296"/>
        <v/>
      </c>
      <c r="CM993" s="16" t="str">
        <f t="shared" si="297"/>
        <v/>
      </c>
      <c r="CN993" s="16" t="str">
        <f t="shared" si="298"/>
        <v/>
      </c>
      <c r="CO993" s="18"/>
      <c r="CP993" s="15"/>
      <c r="DA993" s="6"/>
      <c r="DB993" s="15"/>
      <c r="DM993" s="6"/>
      <c r="DN993" s="15"/>
      <c r="DY993" s="6"/>
      <c r="DZ993" s="15"/>
      <c r="EK993" s="6"/>
      <c r="EL993" s="15"/>
      <c r="EW993" s="6"/>
      <c r="EX993" s="16" t="str">
        <f t="shared" si="306"/>
        <v/>
      </c>
      <c r="EY993" s="16" t="str">
        <f t="shared" si="307"/>
        <v/>
      </c>
      <c r="EZ993" s="16" t="str">
        <f t="shared" si="308"/>
        <v/>
      </c>
      <c r="FA993" s="16" t="str">
        <f t="shared" si="309"/>
        <v/>
      </c>
      <c r="FB993" s="160" t="str">
        <f t="shared" si="310"/>
        <v/>
      </c>
      <c r="FD993" s="20"/>
      <c r="FE993"/>
      <c r="FH993" s="284">
        <f t="shared" ca="1" si="299"/>
        <v>0</v>
      </c>
      <c r="FI993" s="208">
        <f t="shared" si="300"/>
        <v>0</v>
      </c>
      <c r="FK993">
        <f t="shared" si="301"/>
        <v>0</v>
      </c>
      <c r="FL993" s="201">
        <f t="shared" ca="1" si="302"/>
        <v>0</v>
      </c>
      <c r="FM993" s="201">
        <f t="shared" ca="1" si="303"/>
        <v>0</v>
      </c>
      <c r="FN993" s="200">
        <f>AB993*AB$2*IF($FC993="V",1,-1)*IF($Q993="Fixo",(CP993-INDEX('Curva Forward'!$C$5:$AN$13,MATCH(CONCATENATE(BD_COMERCIAL!$K993," ",BD_COMERCIAL!$L993),'Curva Forward'!$B$5:$B$13,0),MATCH(FN$4,'Curva Forward'!$C$4:$AN$4,0))),CP993)</f>
        <v>0</v>
      </c>
      <c r="FO993" s="200">
        <f>AC993*AC$2*IF($FC993="V",1,-1)*IF($Q993="Fixo",(CQ993-INDEX('Curva Forward'!$C$5:$AN$13,MATCH(CONCATENATE(BD_COMERCIAL!$K993," ",BD_COMERCIAL!$L993),'Curva Forward'!$B$5:$B$13,0),MATCH(FO$4,'Curva Forward'!$C$4:$AN$4,0))),CQ993)</f>
        <v>0</v>
      </c>
      <c r="FP993" s="200">
        <f>AD993*AD$2*IF($FC993="V",1,-1)*IF($Q993="Fixo",(CR993-INDEX('Curva Forward'!$C$5:$AN$13,MATCH(CONCATENATE(BD_COMERCIAL!$K993," ",BD_COMERCIAL!$L993),'Curva Forward'!$B$5:$B$13,0),MATCH(FP$4,'Curva Forward'!$C$4:$AN$4,0))),CR993)</f>
        <v>0</v>
      </c>
      <c r="FQ993" s="200">
        <f>AE993*AE$2*IF($FC993="V",1,-1)*IF($Q993="Fixo",(CS993-INDEX('Curva Forward'!$C$5:$AN$13,MATCH(CONCATENATE(BD_COMERCIAL!$K993," ",BD_COMERCIAL!$L993),'Curva Forward'!$B$5:$B$13,0),MATCH(FQ$4,'Curva Forward'!$C$4:$AN$4,0))),CS993)</f>
        <v>0</v>
      </c>
      <c r="FR993" s="200">
        <f>AF993*AF$2*IF($FC993="V",1,-1)*IF($Q993="Fixo",(CT993-INDEX('Curva Forward'!$C$5:$AN$13,MATCH(CONCATENATE(BD_COMERCIAL!$K993," ",BD_COMERCIAL!$L993),'Curva Forward'!$B$5:$B$13,0),MATCH(FR$4,'Curva Forward'!$C$4:$AN$4,0))),CT993)</f>
        <v>0</v>
      </c>
      <c r="FS993" s="200">
        <f>AG993*AG$2*IF($FC993="V",1,-1)*IF($Q993="Fixo",(CU993-INDEX('Curva Forward'!$C$5:$AN$13,MATCH(CONCATENATE(BD_COMERCIAL!$K993," ",BD_COMERCIAL!$L993),'Curva Forward'!$B$5:$B$13,0),MATCH(FS$4,'Curva Forward'!$C$4:$AN$4,0))),CU993)</f>
        <v>0</v>
      </c>
      <c r="FT993" s="200">
        <f>AH993*AH$2*IF($FC993="V",1,-1)*IF($Q993="Fixo",(CV993-INDEX('Curva Forward'!$C$5:$AN$13,MATCH(CONCATENATE(BD_COMERCIAL!$K993," ",BD_COMERCIAL!$L993),'Curva Forward'!$B$5:$B$13,0),MATCH(FT$4,'Curva Forward'!$C$4:$AN$4,0))),CV993)</f>
        <v>0</v>
      </c>
      <c r="FU993" s="200">
        <f>AI993*AI$2*IF($FC993="V",1,-1)*IF($Q993="Fixo",(CW993-INDEX('Curva Forward'!$C$5:$AN$13,MATCH(CONCATENATE(BD_COMERCIAL!$K993," ",BD_COMERCIAL!$L993),'Curva Forward'!$B$5:$B$13,0),MATCH(FU$4,'Curva Forward'!$C$4:$AN$4,0))),CW993)</f>
        <v>0</v>
      </c>
      <c r="FV993" s="200">
        <f>AJ993*AJ$2*IF($FC993="V",1,-1)*IF($Q993="Fixo",(CX993-INDEX('Curva Forward'!$C$5:$AN$13,MATCH(CONCATENATE(BD_COMERCIAL!$K993," ",BD_COMERCIAL!$L993),'Curva Forward'!$B$5:$B$13,0),MATCH(FV$4,'Curva Forward'!$C$4:$AN$4,0))),CX993)</f>
        <v>0</v>
      </c>
      <c r="FW993" s="200">
        <f>AK993*AK$2*IF($FC993="V",1,-1)*IF($Q993="Fixo",(CY993-INDEX('Curva Forward'!$C$5:$AN$13,MATCH(CONCATENATE(BD_COMERCIAL!$K993," ",BD_COMERCIAL!$L993),'Curva Forward'!$B$5:$B$13,0),MATCH(FW$4,'Curva Forward'!$C$4:$AN$4,0))),CY993)</f>
        <v>0</v>
      </c>
      <c r="FX993" s="200">
        <f>AL993*AL$2*IF($FC993="V",1,-1)*IF($Q993="Fixo",(CZ993-INDEX('Curva Forward'!$C$5:$AN$13,MATCH(CONCATENATE(BD_COMERCIAL!$K993," ",BD_COMERCIAL!$L993),'Curva Forward'!$B$5:$B$13,0),MATCH(FX$4,'Curva Forward'!$C$4:$AN$4,0))),CZ993)</f>
        <v>0</v>
      </c>
      <c r="FY993" s="200">
        <f>AM993*AM$2*IF($FC993="V",1,-1)*IF($Q993="Fixo",(DA993-INDEX('Curva Forward'!$C$5:$AN$13,MATCH(CONCATENATE(BD_COMERCIAL!$K993," ",BD_COMERCIAL!$L993),'Curva Forward'!$B$5:$B$13,0),MATCH(FY$4,'Curva Forward'!$C$4:$AN$4,0))),DA993)</f>
        <v>0</v>
      </c>
      <c r="FZ993" s="200">
        <f>AN993*AN$2*IF($FC993="V",1,-1)*IF($Q993="Fixo",(DB993-INDEX('Curva Forward'!$C$5:$AN$13,MATCH(CONCATENATE(BD_COMERCIAL!$K993," ",BD_COMERCIAL!$L993),'Curva Forward'!$B$5:$B$13,0),MATCH(FZ$4,'Curva Forward'!$C$4:$AN$4,0))),DB993)</f>
        <v>0</v>
      </c>
      <c r="GA993" s="200">
        <f>AO993*AO$2*IF($FC993="V",1,-1)*IF($Q993="Fixo",(DC993-INDEX('Curva Forward'!$C$5:$AN$13,MATCH(CONCATENATE(BD_COMERCIAL!$K993," ",BD_COMERCIAL!$L993),'Curva Forward'!$B$5:$B$13,0),MATCH(GA$4,'Curva Forward'!$C$4:$AN$4,0))),DC993)</f>
        <v>0</v>
      </c>
      <c r="GB993" s="200">
        <f>AP993*AP$2*IF($FC993="V",1,-1)*IF($Q993="Fixo",(DD993-INDEX('Curva Forward'!$C$5:$AN$13,MATCH(CONCATENATE(BD_COMERCIAL!$K993," ",BD_COMERCIAL!$L993),'Curva Forward'!$B$5:$B$13,0),MATCH(GB$4,'Curva Forward'!$C$4:$AN$4,0))),DD993)</f>
        <v>0</v>
      </c>
      <c r="GC993" s="200">
        <f>AQ993*AQ$2*IF($FC993="V",1,-1)*IF($Q993="Fixo",(DE993-INDEX('Curva Forward'!$C$5:$AN$13,MATCH(CONCATENATE(BD_COMERCIAL!$K993," ",BD_COMERCIAL!$L993),'Curva Forward'!$B$5:$B$13,0),MATCH(GC$4,'Curva Forward'!$C$4:$AN$4,0))),DE993)</f>
        <v>0</v>
      </c>
      <c r="GD993" s="200">
        <f>AR993*AR$2*IF($FC993="V",1,-1)*IF($Q993="Fixo",(DF993-INDEX('Curva Forward'!$C$5:$AN$13,MATCH(CONCATENATE(BD_COMERCIAL!$K993," ",BD_COMERCIAL!$L993),'Curva Forward'!$B$5:$B$13,0),MATCH(GD$4,'Curva Forward'!$C$4:$AN$4,0))),DF993)</f>
        <v>0</v>
      </c>
      <c r="GE993" s="200">
        <f>AS993*AS$2*IF($FC993="V",1,-1)*IF($Q993="Fixo",(DG993-INDEX('Curva Forward'!$C$5:$AN$13,MATCH(CONCATENATE(BD_COMERCIAL!$K993," ",BD_COMERCIAL!$L993),'Curva Forward'!$B$5:$B$13,0),MATCH(GE$4,'Curva Forward'!$C$4:$AN$4,0))),DG993)</f>
        <v>0</v>
      </c>
      <c r="GF993" s="200">
        <f>AT993*AT$2*IF($FC993="V",1,-1)*IF($Q993="Fixo",(DH993-INDEX('Curva Forward'!$C$5:$AN$13,MATCH(CONCATENATE(BD_COMERCIAL!$K993," ",BD_COMERCIAL!$L993),'Curva Forward'!$B$5:$B$13,0),MATCH(GF$4,'Curva Forward'!$C$4:$AN$4,0))),DH993)</f>
        <v>0</v>
      </c>
      <c r="GG993" s="200">
        <f>AU993*AU$2*IF($FC993="V",1,-1)*IF($Q993="Fixo",(DI993-INDEX('Curva Forward'!$C$5:$AN$13,MATCH(CONCATENATE(BD_COMERCIAL!$K993," ",BD_COMERCIAL!$L993),'Curva Forward'!$B$5:$B$13,0),MATCH(GG$4,'Curva Forward'!$C$4:$AN$4,0))),DI993)</f>
        <v>0</v>
      </c>
      <c r="GH993" s="200">
        <f>AV993*AV$2*IF($FC993="V",1,-1)*IF($Q993="Fixo",(DJ993-INDEX('Curva Forward'!$C$5:$AN$13,MATCH(CONCATENATE(BD_COMERCIAL!$K993," ",BD_COMERCIAL!$L993),'Curva Forward'!$B$5:$B$13,0),MATCH(GH$4,'Curva Forward'!$C$4:$AN$4,0))),DJ993)</f>
        <v>0</v>
      </c>
      <c r="GI993" s="200">
        <f>AW993*AW$2*IF($FC993="V",1,-1)*IF($Q993="Fixo",(DK993-INDEX('Curva Forward'!$C$5:$AN$13,MATCH(CONCATENATE(BD_COMERCIAL!$K993," ",BD_COMERCIAL!$L993),'Curva Forward'!$B$5:$B$13,0),MATCH(GI$4,'Curva Forward'!$C$4:$AN$4,0))),DK993)</f>
        <v>0</v>
      </c>
      <c r="GJ993" s="200">
        <f>AX993*AX$2*IF($FC993="V",1,-1)*IF($Q993="Fixo",(DL993-INDEX('Curva Forward'!$C$5:$AN$13,MATCH(CONCATENATE(BD_COMERCIAL!$K993," ",BD_COMERCIAL!$L993),'Curva Forward'!$B$5:$B$13,0),MATCH(GJ$4,'Curva Forward'!$C$4:$AN$4,0))),DL993)</f>
        <v>0</v>
      </c>
      <c r="GK993" s="200">
        <f>AY993*AY$2*IF($FC993="V",1,-1)*IF($Q993="Fixo",(DM993-INDEX('Curva Forward'!$C$5:$AN$13,MATCH(CONCATENATE(BD_COMERCIAL!$K993," ",BD_COMERCIAL!$L993),'Curva Forward'!$B$5:$B$13,0),MATCH(GK$4,'Curva Forward'!$C$4:$AN$4,0))),DM993)</f>
        <v>0</v>
      </c>
      <c r="GL993" s="200">
        <f>IF(EZ993="",0,CL993*CL$2*IF($FC993="V",1,-1)*IF($Q993="Fixo",(EZ993-INDEX('Curva Forward'!$C$5:$AN$13,MATCH(CONCATENATE(BD_COMERCIAL!$K993," ",BD_COMERCIAL!$L993),'Curva Forward'!$B$5:$B$13,0),MATCH(GL$4,'Curva Forward'!$C$4:$AN$4,0))),EZ993))</f>
        <v>0</v>
      </c>
      <c r="GM993" s="200">
        <f>IF(FA993="",0,CM993*CM$2*IF($FC993="V",1,-1)*IF($Q993="Fixo",(FA993-INDEX('Curva Forward'!$C$5:$AN$13,MATCH(CONCATENATE(BD_COMERCIAL!$K993," ",BD_COMERCIAL!$L993),'Curva Forward'!$B$5:$B$13,0),MATCH(GM$4,'Curva Forward'!$C$4:$AN$4,0))),FA993))</f>
        <v>0</v>
      </c>
      <c r="GN993" s="200">
        <f>IF(FB993="",0,CN993*CN$2*IF($FC993="V",1,-1)*IF($Q993="Fixo",(FB993-INDEX('Curva Forward'!$C$5:$AN$13,MATCH(CONCATENATE(BD_COMERCIAL!$K993," ",BD_COMERCIAL!$L993),'Curva Forward'!$B$5:$B$13,0),MATCH(GN$4,'Curva Forward'!$C$4:$AN$4,0))),FB993))</f>
        <v>0</v>
      </c>
      <c r="GO993" s="201">
        <f t="shared" ca="1" si="304"/>
        <v>0</v>
      </c>
      <c r="GP993" s="201">
        <f t="shared" ca="1" si="305"/>
        <v>0</v>
      </c>
    </row>
    <row r="994" spans="1:198" x14ac:dyDescent="0.25">
      <c r="V994" s="257"/>
    </row>
  </sheetData>
  <autoFilter ref="A4:GP993" xr:uid="{00000000-0001-0000-0200-000000000000}"/>
  <mergeCells count="29">
    <mergeCell ref="FN3:FY3"/>
    <mergeCell ref="FZ3:GK3"/>
    <mergeCell ref="FN1:FY1"/>
    <mergeCell ref="FZ1:GK1"/>
    <mergeCell ref="DN1:DY1"/>
    <mergeCell ref="DZ1:EK1"/>
    <mergeCell ref="EL1:EW1"/>
    <mergeCell ref="DB3:DM3"/>
    <mergeCell ref="DN3:DY3"/>
    <mergeCell ref="DZ3:EK3"/>
    <mergeCell ref="EL3:EW3"/>
    <mergeCell ref="DB1:DM1"/>
    <mergeCell ref="T3:U3"/>
    <mergeCell ref="V3:W3"/>
    <mergeCell ref="P3:Q3"/>
    <mergeCell ref="M3:N3"/>
    <mergeCell ref="AB1:AM1"/>
    <mergeCell ref="Z3:AA3"/>
    <mergeCell ref="AB3:AM3"/>
    <mergeCell ref="AN3:AY3"/>
    <mergeCell ref="CP3:DA3"/>
    <mergeCell ref="AN1:AY1"/>
    <mergeCell ref="CP1:DA1"/>
    <mergeCell ref="AZ1:BK1"/>
    <mergeCell ref="AZ3:BK3"/>
    <mergeCell ref="BL1:BW1"/>
    <mergeCell ref="BL3:BW3"/>
    <mergeCell ref="BX1:CI1"/>
    <mergeCell ref="BX3:CI3"/>
  </mergeCells>
  <phoneticPr fontId="5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1" tint="0.499984740745262"/>
  </sheetPr>
  <dimension ref="A1:AS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7" customWidth="1"/>
    <col min="2" max="2" width="39.140625" bestFit="1" customWidth="1"/>
    <col min="3" max="14" width="15" bestFit="1" customWidth="1"/>
    <col min="15" max="15" width="5.85546875" style="21" customWidth="1"/>
    <col min="16" max="16" width="16" style="21" bestFit="1" customWidth="1"/>
    <col min="17" max="17" width="5.85546875" style="21" customWidth="1"/>
    <col min="18" max="18" width="16" bestFit="1" customWidth="1"/>
    <col min="19" max="19" width="5.85546875" style="21" customWidth="1"/>
    <col min="20" max="31" width="15" hidden="1" customWidth="1"/>
    <col min="32" max="32" width="16" bestFit="1" customWidth="1"/>
  </cols>
  <sheetData>
    <row r="1" spans="1:45" ht="15.75" thickBot="1" x14ac:dyDescent="0.3">
      <c r="A1" s="21"/>
      <c r="C1" s="129">
        <v>43831</v>
      </c>
      <c r="D1" s="129">
        <v>43862</v>
      </c>
      <c r="E1" s="129">
        <v>43891</v>
      </c>
      <c r="F1" s="129">
        <v>43922</v>
      </c>
      <c r="G1" s="129">
        <v>43952</v>
      </c>
      <c r="H1" s="129">
        <v>43983</v>
      </c>
      <c r="I1" s="129">
        <v>44013</v>
      </c>
      <c r="J1" s="129">
        <v>44044</v>
      </c>
      <c r="K1" s="129">
        <v>44075</v>
      </c>
      <c r="L1" s="129">
        <v>44105</v>
      </c>
      <c r="M1" s="129">
        <v>44136</v>
      </c>
      <c r="N1" s="129">
        <v>44166</v>
      </c>
      <c r="P1" s="140" t="str">
        <f ca="1">"jan-"&amp;TEXT(DATE(2021,MONTH(TODAY())-1,1),"mmm")&amp;"/21"</f>
        <v>jan-dez/21</v>
      </c>
      <c r="R1" s="140" t="s">
        <v>109</v>
      </c>
      <c r="T1" s="140" t="s">
        <v>45</v>
      </c>
      <c r="U1" s="140" t="s">
        <v>44</v>
      </c>
      <c r="V1" s="140" t="s">
        <v>43</v>
      </c>
      <c r="W1" s="140" t="s">
        <v>42</v>
      </c>
      <c r="X1" s="140" t="s">
        <v>41</v>
      </c>
      <c r="Y1" s="140" t="s">
        <v>40</v>
      </c>
      <c r="Z1" s="140" t="s">
        <v>39</v>
      </c>
      <c r="AA1" s="140" t="s">
        <v>38</v>
      </c>
      <c r="AB1" s="140" t="s">
        <v>37</v>
      </c>
      <c r="AC1" s="140" t="s">
        <v>36</v>
      </c>
      <c r="AD1" s="140" t="s">
        <v>35</v>
      </c>
      <c r="AE1" s="140" t="s">
        <v>34</v>
      </c>
      <c r="AF1" s="140" t="s">
        <v>209</v>
      </c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</row>
    <row r="2" spans="1:45" ht="15.75" thickTop="1" x14ac:dyDescent="0.25">
      <c r="A2" s="21"/>
      <c r="B2" s="127" t="s">
        <v>95</v>
      </c>
      <c r="C2" s="131" t="e" cm="1">
        <f t="array" aca="1" ref="C2" ca="1">SUMPRODUCT(OFFSET(BD_COMERCIAL!AB$5,0,0,'POSIÇÕES (2022)'!$S$26,1),OFFSET(BD_COMERCIAL!CP$5,0,0,'POSIÇÕES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(2022)'!$S$26,1)="Fixo"))*BD_COMERCIAL!AB$2
+
SUMPRODUCT(OFFSET(BD_COMERCIAL!AB$5,0,0,'POSIÇÕES (2022)'!$S$26,1),OFFSET(BD_COMERCIAL!CP$5,0,0,'POSIÇÕES (2022)'!$S$26,1)+'POSIÇÕES (2022)'!Z$25,--(OFFSET(BD_COMERCIAL!$I$5,0,0,'POSIÇÕES (2022)'!$S$26,1)="Trading"),--(OFFSET(BD_COMERCIAL!$FC$5,0,0,'POSIÇÕES (2022)'!$S$26,1)="V"),--(OFFSET(BD_COMERCIAL!$Q$5,0,0,'POSIÇÕES (2022)'!$S$26,1)="PLD + Spread"))*BD_COMERCIAL!AB$2
+
IF('POSIÇÕES (2022)'!Z28&gt;0,'POSIÇÕES (2022)'!Z28*BD_COMERCIAL!AB2*'POSIÇÕES (2022)'!Z25,0)</f>
        <v>#N/A</v>
      </c>
      <c r="D2" s="131" t="e" cm="1">
        <f t="array" aca="1" ref="D2" ca="1">SUMPRODUCT(OFFSET(BD_COMERCIAL!AC$5,0,0,'POSIÇÕES (2022)'!$S$26,1),OFFSET(BD_COMERCIAL!CQ$5,0,0,'POSIÇÕES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(2022)'!$S$26,1)="Fixo"))*BD_COMERCIAL!AC$2
+
SUMPRODUCT(OFFSET(BD_COMERCIAL!AC$5,0,0,'POSIÇÕES (2022)'!$S$26,1),OFFSET(BD_COMERCIAL!CQ$5,0,0,'POSIÇÕES (2022)'!$S$26,1)+'POSIÇÕES (2022)'!AA$25,--(OFFSET(BD_COMERCIAL!$I$5,0,0,'POSIÇÕES (2022)'!$S$26,1)="Trading"),--(OFFSET(BD_COMERCIAL!$FC$5,0,0,'POSIÇÕES (2022)'!$S$26,1)="V"),--(OFFSET(BD_COMERCIAL!$Q$5,0,0,'POSIÇÕES (2022)'!$S$26,1)="PLD + Spread"))*BD_COMERCIAL!AC$2
+
IF('POSIÇÕES (2022)'!AA28&gt;0,'POSIÇÕES (2022)'!AA28*BD_COMERCIAL!AC2*'POSIÇÕES (2022)'!AA25,0)</f>
        <v>#N/A</v>
      </c>
      <c r="E2" s="131" t="e" cm="1">
        <f t="array" aca="1" ref="E2" ca="1">SUMPRODUCT(OFFSET(BD_COMERCIAL!AD$5,0,0,'POSIÇÕES (2022)'!$S$26,1),OFFSET(BD_COMERCIAL!CR$5,0,0,'POSIÇÕES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(2022)'!$S$26,1)="Fixo"))*BD_COMERCIAL!AD$2
+
SUMPRODUCT(OFFSET(BD_COMERCIAL!AD$5,0,0,'POSIÇÕES (2022)'!$S$26,1),OFFSET(BD_COMERCIAL!CR$5,0,0,'POSIÇÕES (2022)'!$S$26,1)+'POSIÇÕES (2022)'!AB$25,--(OFFSET(BD_COMERCIAL!$I$5,0,0,'POSIÇÕES (2022)'!$S$26,1)="Trading"),--(OFFSET(BD_COMERCIAL!$FC$5,0,0,'POSIÇÕES (2022)'!$S$26,1)="V"),--(OFFSET(BD_COMERCIAL!$Q$5,0,0,'POSIÇÕES (2022)'!$S$26,1)="PLD + Spread"))*BD_COMERCIAL!AD$2
+
IF('POSIÇÕES (2022)'!AB28&gt;0,'POSIÇÕES (2022)'!AB28*BD_COMERCIAL!AD2*'POSIÇÕES (2022)'!AB25,0)</f>
        <v>#N/A</v>
      </c>
      <c r="F2" s="131" t="e" cm="1">
        <f t="array" aca="1" ref="F2" ca="1">SUMPRODUCT(OFFSET(BD_COMERCIAL!AE$5,0,0,'POSIÇÕES (2022)'!$S$26,1),OFFSET(BD_COMERCIAL!CS$5,0,0,'POSIÇÕES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(2022)'!$S$26,1)="Fixo"))*BD_COMERCIAL!AE$2
+
SUMPRODUCT(OFFSET(BD_COMERCIAL!AE$5,0,0,'POSIÇÕES (2022)'!$S$26,1),OFFSET(BD_COMERCIAL!CS$5,0,0,'POSIÇÕES (2022)'!$S$26,1)+'POSIÇÕES (2022)'!AC$25,--(OFFSET(BD_COMERCIAL!$I$5,0,0,'POSIÇÕES (2022)'!$S$26,1)="Trading"),--(OFFSET(BD_COMERCIAL!$FC$5,0,0,'POSIÇÕES (2022)'!$S$26,1)="V"),--(OFFSET(BD_COMERCIAL!$Q$5,0,0,'POSIÇÕES (2022)'!$S$26,1)="PLD + Spread"))*BD_COMERCIAL!AE$2
+
IF('POSIÇÕES (2022)'!AC28&gt;0,'POSIÇÕES (2022)'!AC28*BD_COMERCIAL!AE2*'POSIÇÕES (2022)'!AC25,0)</f>
        <v>#N/A</v>
      </c>
      <c r="G2" s="131" t="e" cm="1">
        <f t="array" aca="1" ref="G2" ca="1">SUMPRODUCT(OFFSET(BD_COMERCIAL!AF$5,0,0,'POSIÇÕES (2022)'!$S$26,1),OFFSET(BD_COMERCIAL!CT$5,0,0,'POSIÇÕES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(2022)'!$S$26,1)="Fixo"))*BD_COMERCIAL!AF$2
+
SUMPRODUCT(OFFSET(BD_COMERCIAL!AF$5,0,0,'POSIÇÕES (2022)'!$S$26,1),OFFSET(BD_COMERCIAL!CT$5,0,0,'POSIÇÕES (2022)'!$S$26,1)+'POSIÇÕES (2022)'!AD$25,--(OFFSET(BD_COMERCIAL!$I$5,0,0,'POSIÇÕES (2022)'!$S$26,1)="Trading"),--(OFFSET(BD_COMERCIAL!$FC$5,0,0,'POSIÇÕES (2022)'!$S$26,1)="V"),--(OFFSET(BD_COMERCIAL!$Q$5,0,0,'POSIÇÕES (2022)'!$S$26,1)="PLD + Spread"))*BD_COMERCIAL!AF$2
+
IF('POSIÇÕES (2022)'!AD28&gt;0,'POSIÇÕES (2022)'!AD28*BD_COMERCIAL!AF2*'POSIÇÕES (2022)'!AD25,0)</f>
        <v>#N/A</v>
      </c>
      <c r="H2" s="131" t="e" cm="1">
        <f t="array" aca="1" ref="H2" ca="1">SUMPRODUCT(OFFSET(BD_COMERCIAL!AG$5,0,0,'POSIÇÕES (2022)'!$S$26,1),OFFSET(BD_COMERCIAL!CU$5,0,0,'POSIÇÕES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(2022)'!$S$26,1)="Fixo"))*BD_COMERCIAL!AG$2
+
SUMPRODUCT(OFFSET(BD_COMERCIAL!AG$5,0,0,'POSIÇÕES (2022)'!$S$26,1),OFFSET(BD_COMERCIAL!CU$5,0,0,'POSIÇÕES (2022)'!$S$26,1)+'POSIÇÕES (2022)'!AE$25,--(OFFSET(BD_COMERCIAL!$I$5,0,0,'POSIÇÕES (2022)'!$S$26,1)="Trading"),--(OFFSET(BD_COMERCIAL!$FC$5,0,0,'POSIÇÕES (2022)'!$S$26,1)="V"),--(OFFSET(BD_COMERCIAL!$Q$5,0,0,'POSIÇÕES (2022)'!$S$26,1)="PLD + Spread"))*BD_COMERCIAL!AG$2
+
IF('POSIÇÕES (2022)'!AE28&gt;0,'POSIÇÕES (2022)'!AE28*BD_COMERCIAL!AG2*'POSIÇÕES (2022)'!AE25,0)</f>
        <v>#N/A</v>
      </c>
      <c r="I2" s="131" t="e" cm="1">
        <f t="array" aca="1" ref="I2" ca="1">SUMPRODUCT(OFFSET(BD_COMERCIAL!AH$5,0,0,'POSIÇÕES (2022)'!$S$26,1),OFFSET(BD_COMERCIAL!CV$5,0,0,'POSIÇÕES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(2022)'!$S$26,1)="Fixo"))*BD_COMERCIAL!AH$2
+
SUMPRODUCT(OFFSET(BD_COMERCIAL!AH$5,0,0,'POSIÇÕES (2022)'!$S$26,1),OFFSET(BD_COMERCIAL!CV$5,0,0,'POSIÇÕES (2022)'!$S$26,1)+'POSIÇÕES (2022)'!AF$25,--(OFFSET(BD_COMERCIAL!$I$5,0,0,'POSIÇÕES (2022)'!$S$26,1)="Trading"),--(OFFSET(BD_COMERCIAL!$FC$5,0,0,'POSIÇÕES (2022)'!$S$26,1)="V"),--(OFFSET(BD_COMERCIAL!$Q$5,0,0,'POSIÇÕES (2022)'!$S$26,1)="PLD + Spread"))*BD_COMERCIAL!AH$2
+
IF('POSIÇÕES (2022)'!AF28&gt;0,'POSIÇÕES (2022)'!AF28*BD_COMERCIAL!AH2*'POSIÇÕES (2022)'!AF25,0)</f>
        <v>#N/A</v>
      </c>
      <c r="J2" s="131" t="e" cm="1">
        <f t="array" aca="1" ref="J2" ca="1">SUMPRODUCT(OFFSET(BD_COMERCIAL!AI$5,0,0,'POSIÇÕES (2022)'!$S$26,1),OFFSET(BD_COMERCIAL!CW$5,0,0,'POSIÇÕES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(2022)'!$S$26,1)="Fixo"))*BD_COMERCIAL!AI$2
+
SUMPRODUCT(OFFSET(BD_COMERCIAL!AI$5,0,0,'POSIÇÕES (2022)'!$S$26,1),OFFSET(BD_COMERCIAL!CW$5,0,0,'POSIÇÕES (2022)'!$S$26,1)+'POSIÇÕES (2022)'!AG$25,--(OFFSET(BD_COMERCIAL!$I$5,0,0,'POSIÇÕES (2022)'!$S$26,1)="Trading"),--(OFFSET(BD_COMERCIAL!$FC$5,0,0,'POSIÇÕES (2022)'!$S$26,1)="V"),--(OFFSET(BD_COMERCIAL!$Q$5,0,0,'POSIÇÕES (2022)'!$S$26,1)="PLD + Spread"))*BD_COMERCIAL!AI$2
+
IF('POSIÇÕES (2022)'!AG28&gt;0,'POSIÇÕES (2022)'!AG28*BD_COMERCIAL!AI2*'POSIÇÕES (2022)'!AG25,0)</f>
        <v>#N/A</v>
      </c>
      <c r="K2" s="131" t="e" cm="1">
        <f t="array" aca="1" ref="K2" ca="1">SUMPRODUCT(OFFSET(BD_COMERCIAL!AJ$5,0,0,'POSIÇÕES (2022)'!$S$26,1),OFFSET(BD_COMERCIAL!CX$5,0,0,'POSIÇÕES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(2022)'!$S$26,1)="Fixo"))*BD_COMERCIAL!AJ$2
+
SUMPRODUCT(OFFSET(BD_COMERCIAL!AJ$5,0,0,'POSIÇÕES (2022)'!$S$26,1),OFFSET(BD_COMERCIAL!CX$5,0,0,'POSIÇÕES (2022)'!$S$26,1)+'POSIÇÕES (2022)'!AH$25,--(OFFSET(BD_COMERCIAL!$I$5,0,0,'POSIÇÕES (2022)'!$S$26,1)="Trading"),--(OFFSET(BD_COMERCIAL!$FC$5,0,0,'POSIÇÕES (2022)'!$S$26,1)="V"),--(OFFSET(BD_COMERCIAL!$Q$5,0,0,'POSIÇÕES (2022)'!$S$26,1)="PLD + Spread"))*BD_COMERCIAL!AJ$2
+
IF('POSIÇÕES (2022)'!AH28&gt;0,'POSIÇÕES (2022)'!AH28*BD_COMERCIAL!AJ2*'POSIÇÕES (2022)'!AH25,0)</f>
        <v>#N/A</v>
      </c>
      <c r="L2" s="131" t="e" cm="1">
        <f t="array" aca="1" ref="L2" ca="1">SUMPRODUCT(OFFSET(BD_COMERCIAL!AK$5,0,0,'POSIÇÕES (2022)'!$S$26,1),OFFSET(BD_COMERCIAL!CY$5,0,0,'POSIÇÕES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(2022)'!$S$26,1)="Fixo"))*BD_COMERCIAL!AK$2
+
SUMPRODUCT(OFFSET(BD_COMERCIAL!AK$5,0,0,'POSIÇÕES (2022)'!$S$26,1),OFFSET(BD_COMERCIAL!CY$5,0,0,'POSIÇÕES (2022)'!$S$26,1)+'POSIÇÕES (2022)'!AI$25,--(OFFSET(BD_COMERCIAL!$I$5,0,0,'POSIÇÕES (2022)'!$S$26,1)="Trading"),--(OFFSET(BD_COMERCIAL!$FC$5,0,0,'POSIÇÕES (2022)'!$S$26,1)="V"),--(OFFSET(BD_COMERCIAL!$Q$5,0,0,'POSIÇÕES (2022)'!$S$26,1)="PLD + Spread"))*BD_COMERCIAL!AK$2
+
IF('POSIÇÕES (2022)'!AI28&gt;0,'POSIÇÕES (2022)'!AI28*BD_COMERCIAL!AK2*'POSIÇÕES (2022)'!AI25,0)</f>
        <v>#N/A</v>
      </c>
      <c r="M2" s="131" t="e" cm="1">
        <f t="array" aca="1" ref="M2" ca="1">SUMPRODUCT(OFFSET(BD_COMERCIAL!AL$5,0,0,'POSIÇÕES (2022)'!$S$26,1),OFFSET(BD_COMERCIAL!CZ$5,0,0,'POSIÇÕES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(2022)'!$S$26,1)="Fixo"))*BD_COMERCIAL!AL$2
+
SUMPRODUCT(OFFSET(BD_COMERCIAL!AL$5,0,0,'POSIÇÕES (2022)'!$S$26,1),OFFSET(BD_COMERCIAL!CZ$5,0,0,'POSIÇÕES (2022)'!$S$26,1)+'POSIÇÕES (2022)'!AJ$25,--(OFFSET(BD_COMERCIAL!$I$5,0,0,'POSIÇÕES (2022)'!$S$26,1)="Trading"),--(OFFSET(BD_COMERCIAL!$FC$5,0,0,'POSIÇÕES (2022)'!$S$26,1)="V"),--(OFFSET(BD_COMERCIAL!$Q$5,0,0,'POSIÇÕES (2022)'!$S$26,1)="PLD + Spread"))*BD_COMERCIAL!AL$2
+
IF('POSIÇÕES (2022)'!AJ28&gt;0,'POSIÇÕES (2022)'!AJ28*BD_COMERCIAL!AL2*'POSIÇÕES (2022)'!AJ25,0)</f>
        <v>#N/A</v>
      </c>
      <c r="N2" s="131" t="e" cm="1">
        <f t="array" aca="1" ref="N2" ca="1">SUMPRODUCT(OFFSET(BD_COMERCIAL!AM$5,0,0,'POSIÇÕES (2022)'!$S$26,1),OFFSET(BD_COMERCIAL!DA$5,0,0,'POSIÇÕES (2022)'!$S$26,1)+OFFSET(BD_COMERCIAL!$FH$5,0,0,'POSIÇÕES (2022)'!$S$26,1),--(OFFSET(BD_COMERCIAL!$I$5,0,0,'POSIÇÕES (2022)'!$S$26,1)="Trading"),--(OFFSET(BD_COMERCIAL!$FC$5,0,0,'POSIÇÕES (2022)'!$S$26,1)="V"),--(OFFSET(BD_COMERCIAL!$Q$5,0,0,'POSIÇÕES (2022)'!$S$26,1)="Fixo"))*BD_COMERCIAL!AM$2
+
SUMPRODUCT(OFFSET(BD_COMERCIAL!AM$5,0,0,'POSIÇÕES (2022)'!$S$26,1),OFFSET(BD_COMERCIAL!DA$5,0,0,'POSIÇÕES (2022)'!$S$26,1)+'POSIÇÕES (2022)'!AK$25,--(OFFSET(BD_COMERCIAL!$I$5,0,0,'POSIÇÕES (2022)'!$S$26,1)="Trading"),--(OFFSET(BD_COMERCIAL!$FC$5,0,0,'POSIÇÕES (2022)'!$S$26,1)="V"),--(OFFSET(BD_COMERCIAL!$Q$5,0,0,'POSIÇÕES (2022)'!$S$26,1)="PLD + Spread"))*BD_COMERCIAL!AM$2
+
IF('POSIÇÕES (2022)'!AK28&gt;0,'POSIÇÕES (2022)'!AK28*BD_COMERCIAL!AM2*'POSIÇÕES (2022)'!AK25,0)</f>
        <v>#N/A</v>
      </c>
      <c r="O2" s="132"/>
      <c r="P2" s="131" t="e">
        <f ca="1">SUMIF($C$1:$N$1,"&lt;"&amp;DATE(2021,MONTH(TODAY()),1),C2:N2)</f>
        <v>#N/A</v>
      </c>
      <c r="Q2" s="132"/>
      <c r="R2" s="131" t="e">
        <f ca="1">SUM(C2:N2)</f>
        <v>#N/A</v>
      </c>
      <c r="S2" s="132"/>
      <c r="T2" s="131" cm="1">
        <f t="array" aca="1" ref="T2" ca="1">SUMPRODUCT(OFFSET(BD_COMERCIAL!AN$5,0,0,'POSIÇÕES (2022)'!$S$26,1),OFFSET(BD_COMERCIAL!DB$5,0,0,'POSIÇÕES (2022)'!$S$26,1),--(OFFSET(BD_COMERCIAL!$I$5,0,0,'POSIÇÕES (2022)'!$S$26,1)="Trading"),--(OFFSET(BD_COMERCIAL!$FC$5,0,0,'POSIÇÕES (2022)'!$S$26,1)="V"),--(OFFSET(BD_COMERCIAL!$Q$5,0,0,'POSIÇÕES (2022)'!$S$26,1)="Fixo"))*BD_COMERCIAL!AN$2
+
SUMPRODUCT(OFFSET(BD_COMERCIAL!AN$5,0,0,'POSIÇÕES (2022)'!$S$26,1),OFFSET(BD_COMERCIAL!DB$5,0,0,'POSIÇÕES (2022)'!$S$26,1)+'POSIÇÕES (2023)'!Z$25,--(OFFSET(BD_COMERCIAL!$I$5,0,0,'POSIÇÕES (2022)'!$S$26,1)="Trading"),--(OFFSET(BD_COMERCIAL!$FC$5,0,0,'POSIÇÕES (2022)'!$S$26,1)="V"),--(OFFSET(BD_COMERCIAL!$Q$5,0,0,'POSIÇÕES (2022)'!$S$26,1)="PLD + Spread"))*BD_COMERCIAL!AN$2
+
IF('POSIÇÕES (2023)'!Z28&gt;0,'POSIÇÕES (2023)'!Z28*BD_COMERCIAL!AN2*'POSIÇÕES (2023)'!Z25,0)</f>
        <v>5918036.4520799993</v>
      </c>
      <c r="U2" s="131" cm="1">
        <f t="array" aca="1" ref="U2" ca="1">SUMPRODUCT(OFFSET(BD_COMERCIAL!AO$5,0,0,'POSIÇÕES (2022)'!$S$26,1),OFFSET(BD_COMERCIAL!DC$5,0,0,'POSIÇÕES (2022)'!$S$26,1),--(OFFSET(BD_COMERCIAL!$I$5,0,0,'POSIÇÕES (2022)'!$S$26,1)="Trading"),--(OFFSET(BD_COMERCIAL!$FC$5,0,0,'POSIÇÕES (2022)'!$S$26,1)="V"),--(OFFSET(BD_COMERCIAL!$Q$5,0,0,'POSIÇÕES (2022)'!$S$26,1)="Fixo"))*BD_COMERCIAL!AO$2
+
SUMPRODUCT(OFFSET(BD_COMERCIAL!AO$5,0,0,'POSIÇÕES (2022)'!$S$26,1),OFFSET(BD_COMERCIAL!DC$5,0,0,'POSIÇÕES (2022)'!$S$26,1)+'POSIÇÕES (2023)'!AA$25,--(OFFSET(BD_COMERCIAL!$I$5,0,0,'POSIÇÕES (2022)'!$S$26,1)="Trading"),--(OFFSET(BD_COMERCIAL!$FC$5,0,0,'POSIÇÕES (2022)'!$S$26,1)="V"),--(OFFSET(BD_COMERCIAL!$Q$5,0,0,'POSIÇÕES (2022)'!$S$26,1)="PLD + Spread"))*BD_COMERCIAL!AO$2
+
IF('POSIÇÕES (2023)'!AA28&gt;0,'POSIÇÕES (2023)'!AA28*BD_COMERCIAL!AO2*'POSIÇÕES (2023)'!AA25,0)</f>
        <v>3883723.2470399998</v>
      </c>
      <c r="V2" s="131" cm="1">
        <f t="array" aca="1" ref="V2" ca="1">SUMPRODUCT(OFFSET(BD_COMERCIAL!AP$5,0,0,'POSIÇÕES (2022)'!$S$26,1),OFFSET(BD_COMERCIAL!DD$5,0,0,'POSIÇÕES (2022)'!$S$26,1),--(OFFSET(BD_COMERCIAL!$I$5,0,0,'POSIÇÕES (2022)'!$S$26,1)="Trading"),--(OFFSET(BD_COMERCIAL!$FC$5,0,0,'POSIÇÕES (2022)'!$S$26,1)="V"),--(OFFSET(BD_COMERCIAL!$Q$5,0,0,'POSIÇÕES (2022)'!$S$26,1)="Fixo"))*BD_COMERCIAL!AP$2
+
SUMPRODUCT(OFFSET(BD_COMERCIAL!AP$5,0,0,'POSIÇÕES (2022)'!$S$26,1),OFFSET(BD_COMERCIAL!DD$5,0,0,'POSIÇÕES (2022)'!$S$26,1)+'POSIÇÕES (2023)'!AB$25,--(OFFSET(BD_COMERCIAL!$I$5,0,0,'POSIÇÕES (2022)'!$S$26,1)="Trading"),--(OFFSET(BD_COMERCIAL!$FC$5,0,0,'POSIÇÕES (2022)'!$S$26,1)="V"),--(OFFSET(BD_COMERCIAL!$Q$5,0,0,'POSIÇÕES (2022)'!$S$26,1)="PLD + Spread"))*BD_COMERCIAL!AP$2
+
IF('POSIÇÕES (2023)'!AB28&gt;0,'POSIÇÕES (2023)'!AB28*BD_COMERCIAL!AP2*'POSIÇÕES (2023)'!AB25,0)</f>
        <v>4130204.4520799997</v>
      </c>
      <c r="W2" s="131" cm="1">
        <f t="array" aca="1" ref="W2" ca="1">SUMPRODUCT(OFFSET(BD_COMERCIAL!AQ$5,0,0,'POSIÇÕES (2022)'!$S$26,1),OFFSET(BD_COMERCIAL!DE$5,0,0,'POSIÇÕES (2022)'!$S$26,1),--(OFFSET(BD_COMERCIAL!$I$5,0,0,'POSIÇÕES (2022)'!$S$26,1)="Trading"),--(OFFSET(BD_COMERCIAL!$FC$5,0,0,'POSIÇÕES (2022)'!$S$26,1)="V"),--(OFFSET(BD_COMERCIAL!$Q$5,0,0,'POSIÇÕES (2022)'!$S$26,1)="Fixo"))*BD_COMERCIAL!AQ$2
+
SUMPRODUCT(OFFSET(BD_COMERCIAL!AQ$5,0,0,'POSIÇÕES (2022)'!$S$26,1),OFFSET(BD_COMERCIAL!DE$5,0,0,'POSIÇÕES (2022)'!$S$26,1)+'POSIÇÕES (2023)'!AC$25,--(OFFSET(BD_COMERCIAL!$I$5,0,0,'POSIÇÕES (2022)'!$S$26,1)="Trading"),--(OFFSET(BD_COMERCIAL!$FC$5,0,0,'POSIÇÕES (2022)'!$S$26,1)="V"),--(OFFSET(BD_COMERCIAL!$Q$5,0,0,'POSIÇÕES (2022)'!$S$26,1)="PLD + Spread"))*BD_COMERCIAL!AQ$2
+
IF('POSIÇÕES (2023)'!AC28&gt;0,'POSIÇÕES (2023)'!AC28*BD_COMERCIAL!AQ2*'POSIÇÕES (2023)'!AC25,0)</f>
        <v>4796409.6000000006</v>
      </c>
      <c r="X2" s="131" cm="1">
        <f t="array" aca="1" ref="X2" ca="1">SUMPRODUCT(OFFSET(BD_COMERCIAL!AR$5,0,0,'POSIÇÕES (2022)'!$S$26,1),OFFSET(BD_COMERCIAL!DF$5,0,0,'POSIÇÕES (2022)'!$S$26,1),--(OFFSET(BD_COMERCIAL!$I$5,0,0,'POSIÇÕES (2022)'!$S$26,1)="Trading"),--(OFFSET(BD_COMERCIAL!$FC$5,0,0,'POSIÇÕES (2022)'!$S$26,1)="V"),--(OFFSET(BD_COMERCIAL!$Q$5,0,0,'POSIÇÕES (2022)'!$S$26,1)="Fixo"))*BD_COMERCIAL!AR$2
+
SUMPRODUCT(OFFSET(BD_COMERCIAL!AR$5,0,0,'POSIÇÕES (2022)'!$S$26,1),OFFSET(BD_COMERCIAL!DF$5,0,0,'POSIÇÕES (2022)'!$S$26,1)+'POSIÇÕES (2023)'!AD$25,--(OFFSET(BD_COMERCIAL!$I$5,0,0,'POSIÇÕES (2022)'!$S$26,1)="Trading"),--(OFFSET(BD_COMERCIAL!$FC$5,0,0,'POSIÇÕES (2022)'!$S$26,1)="V"),--(OFFSET(BD_COMERCIAL!$Q$5,0,0,'POSIÇÕES (2022)'!$S$26,1)="PLD + Spread"))*BD_COMERCIAL!AR$2
+
IF('POSIÇÕES (2023)'!AD28&gt;0,'POSIÇÕES (2023)'!AD28*BD_COMERCIAL!AR2*'POSIÇÕES (2023)'!AD25,0)</f>
        <v>7055113.9199999999</v>
      </c>
      <c r="Y2" s="131" cm="1">
        <f t="array" aca="1" ref="Y2" ca="1">SUMPRODUCT(OFFSET(BD_COMERCIAL!AS$5,0,0,'POSIÇÕES (2022)'!$S$26,1),OFFSET(BD_COMERCIAL!DG$5,0,0,'POSIÇÕES (2022)'!$S$26,1),--(OFFSET(BD_COMERCIAL!$I$5,0,0,'POSIÇÕES (2022)'!$S$26,1)="Trading"),--(OFFSET(BD_COMERCIAL!$FC$5,0,0,'POSIÇÕES (2022)'!$S$26,1)="V"),--(OFFSET(BD_COMERCIAL!$Q$5,0,0,'POSIÇÕES (2022)'!$S$26,1)="Fixo"))*BD_COMERCIAL!AS$2
+
SUMPRODUCT(OFFSET(BD_COMERCIAL!AS$5,0,0,'POSIÇÕES (2022)'!$S$26,1),OFFSET(BD_COMERCIAL!DG$5,0,0,'POSIÇÕES (2022)'!$S$26,1)+'POSIÇÕES (2023)'!AE$25,--(OFFSET(BD_COMERCIAL!$I$5,0,0,'POSIÇÕES (2022)'!$S$26,1)="Trading"),--(OFFSET(BD_COMERCIAL!$FC$5,0,0,'POSIÇÕES (2022)'!$S$26,1)="V"),--(OFFSET(BD_COMERCIAL!$Q$5,0,0,'POSIÇÕES (2022)'!$S$26,1)="PLD + Spread"))*BD_COMERCIAL!AS$2
+
IF('POSIÇÕES (2023)'!AE28&gt;0,'POSIÇÕES (2023)'!AE28*BD_COMERCIAL!AS2*'POSIÇÕES (2023)'!AE25,0)</f>
        <v>4047609.6</v>
      </c>
      <c r="Z2" s="131" cm="1">
        <f t="array" aca="1" ref="Z2" ca="1">SUMPRODUCT(OFFSET(BD_COMERCIAL!AT$5,0,0,'POSIÇÕES (2022)'!$S$26,1),OFFSET(BD_COMERCIAL!DH$5,0,0,'POSIÇÕES (2022)'!$S$26,1),--(OFFSET(BD_COMERCIAL!$I$5,0,0,'POSIÇÕES (2022)'!$S$26,1)="Trading"),--(OFFSET(BD_COMERCIAL!$FC$5,0,0,'POSIÇÕES (2022)'!$S$26,1)="V"),--(OFFSET(BD_COMERCIAL!$Q$5,0,0,'POSIÇÕES (2022)'!$S$26,1)="Fixo"))*BD_COMERCIAL!AT$2
+
SUMPRODUCT(OFFSET(BD_COMERCIAL!AT$5,0,0,'POSIÇÕES (2022)'!$S$26,1),OFFSET(BD_COMERCIAL!DH$5,0,0,'POSIÇÕES (2022)'!$S$26,1)+'POSIÇÕES (2023)'!AF$25,--(OFFSET(BD_COMERCIAL!$I$5,0,0,'POSIÇÕES (2022)'!$S$26,1)="Trading"),--(OFFSET(BD_COMERCIAL!$FC$5,0,0,'POSIÇÕES (2022)'!$S$26,1)="V"),--(OFFSET(BD_COMERCIAL!$Q$5,0,0,'POSIÇÕES (2022)'!$S$26,1)="PLD + Spread"))*BD_COMERCIAL!AT$2
+
IF('POSIÇÕES (2023)'!AF28&gt;0,'POSIÇÕES (2023)'!AF28*BD_COMERCIAL!AT2*'POSIÇÕES (2023)'!AF25,0)</f>
        <v>3880815.5999999996</v>
      </c>
      <c r="AA2" s="131" cm="1">
        <f t="array" aca="1" ref="AA2" ca="1">SUMPRODUCT(OFFSET(BD_COMERCIAL!AU$5,0,0,'POSIÇÕES (2022)'!$S$26,1),OFFSET(BD_COMERCIAL!DI$5,0,0,'POSIÇÕES (2022)'!$S$26,1),--(OFFSET(BD_COMERCIAL!$I$5,0,0,'POSIÇÕES (2022)'!$S$26,1)="Trading"),--(OFFSET(BD_COMERCIAL!$FC$5,0,0,'POSIÇÕES (2022)'!$S$26,1)="V"),--(OFFSET(BD_COMERCIAL!$Q$5,0,0,'POSIÇÕES (2022)'!$S$26,1)="Fixo"))*BD_COMERCIAL!AU$2
+
SUMPRODUCT(OFFSET(BD_COMERCIAL!AU$5,0,0,'POSIÇÕES (2022)'!$S$26,1),OFFSET(BD_COMERCIAL!DI$5,0,0,'POSIÇÕES (2022)'!$S$26,1)+'POSIÇÕES (2023)'!AG$25,--(OFFSET(BD_COMERCIAL!$I$5,0,0,'POSIÇÕES (2022)'!$S$26,1)="Trading"),--(OFFSET(BD_COMERCIAL!$FC$5,0,0,'POSIÇÕES (2022)'!$S$26,1)="V"),--(OFFSET(BD_COMERCIAL!$Q$5,0,0,'POSIÇÕES (2022)'!$S$26,1)="PLD + Spread"))*BD_COMERCIAL!AU$2
+
IF('POSIÇÕES (2023)'!AG28&gt;0,'POSIÇÕES (2023)'!AG28*BD_COMERCIAL!AU2*'POSIÇÕES (2023)'!AG25,0)</f>
        <v>3497655.5999999996</v>
      </c>
      <c r="AB2" s="131" cm="1">
        <f t="array" aca="1" ref="AB2" ca="1">SUMPRODUCT(OFFSET(BD_COMERCIAL!AV$5,0,0,'POSIÇÕES (2022)'!$S$26,1),OFFSET(BD_COMERCIAL!DJ$5,0,0,'POSIÇÕES (2022)'!$S$26,1),--(OFFSET(BD_COMERCIAL!$I$5,0,0,'POSIÇÕES (2022)'!$S$26,1)="Trading"),--(OFFSET(BD_COMERCIAL!$FC$5,0,0,'POSIÇÕES (2022)'!$S$26,1)="V"),--(OFFSET(BD_COMERCIAL!$Q$5,0,0,'POSIÇÕES (2022)'!$S$26,1)="Fixo"))*BD_COMERCIAL!AV$2
+
SUMPRODUCT(OFFSET(BD_COMERCIAL!AV$5,0,0,'POSIÇÕES (2022)'!$S$26,1),OFFSET(BD_COMERCIAL!DJ$5,0,0,'POSIÇÕES (2022)'!$S$26,1)+'POSIÇÕES (2023)'!AH$25,--(OFFSET(BD_COMERCIAL!$I$5,0,0,'POSIÇÕES (2022)'!$S$26,1)="Trading"),--(OFFSET(BD_COMERCIAL!$FC$5,0,0,'POSIÇÕES (2022)'!$S$26,1)="V"),--(OFFSET(BD_COMERCIAL!$Q$5,0,0,'POSIÇÕES (2022)'!$S$26,1)="PLD + Spread"))*BD_COMERCIAL!AV$2
+
IF('POSIÇÕES (2023)'!AH28&gt;0,'POSIÇÕES (2023)'!AH28*BD_COMERCIAL!AV2*'POSIÇÕES (2023)'!AH25,0)</f>
        <v>3384827.9999999995</v>
      </c>
      <c r="AC2" s="131" cm="1">
        <f t="array" aca="1" ref="AC2" ca="1">SUMPRODUCT(OFFSET(BD_COMERCIAL!AW$5,0,0,'POSIÇÕES (2022)'!$S$26,1),OFFSET(BD_COMERCIAL!DK$5,0,0,'POSIÇÕES (2022)'!$S$26,1),--(OFFSET(BD_COMERCIAL!$I$5,0,0,'POSIÇÕES (2022)'!$S$26,1)="Trading"),--(OFFSET(BD_COMERCIAL!$FC$5,0,0,'POSIÇÕES (2022)'!$S$26,1)="V"),--(OFFSET(BD_COMERCIAL!$Q$5,0,0,'POSIÇÕES (2022)'!$S$26,1)="Fixo"))*BD_COMERCIAL!AW$2
+
SUMPRODUCT(OFFSET(BD_COMERCIAL!AW$5,0,0,'POSIÇÕES (2022)'!$S$26,1),OFFSET(BD_COMERCIAL!DK$5,0,0,'POSIÇÕES (2022)'!$S$26,1)+'POSIÇÕES (2023)'!AI$25,--(OFFSET(BD_COMERCIAL!$I$5,0,0,'POSIÇÕES (2022)'!$S$26,1)="Trading"),--(OFFSET(BD_COMERCIAL!$FC$5,0,0,'POSIÇÕES (2022)'!$S$26,1)="V"),--(OFFSET(BD_COMERCIAL!$Q$5,0,0,'POSIÇÕES (2022)'!$S$26,1)="PLD + Spread"))*BD_COMERCIAL!AW$2
+
IF('POSIÇÕES (2023)'!AI28&gt;0,'POSIÇÕES (2023)'!AI28*BD_COMERCIAL!AW2*'POSIÇÕES (2023)'!AI25,0)</f>
        <v>2344827.6</v>
      </c>
      <c r="AD2" s="131" cm="1">
        <f t="array" aca="1" ref="AD2" ca="1">SUMPRODUCT(OFFSET(BD_COMERCIAL!AX$5,0,0,'POSIÇÕES (2022)'!$S$26,1),OFFSET(BD_COMERCIAL!DL$5,0,0,'POSIÇÕES (2022)'!$S$26,1),--(OFFSET(BD_COMERCIAL!$I$5,0,0,'POSIÇÕES (2022)'!$S$26,1)="Trading"),--(OFFSET(BD_COMERCIAL!$FC$5,0,0,'POSIÇÕES (2022)'!$S$26,1)="V"),--(OFFSET(BD_COMERCIAL!$Q$5,0,0,'POSIÇÕES (2022)'!$S$26,1)="Fixo"))*BD_COMERCIAL!AX$2
+
SUMPRODUCT(OFFSET(BD_COMERCIAL!AX$5,0,0,'POSIÇÕES (2022)'!$S$26,1),OFFSET(BD_COMERCIAL!DL$5,0,0,'POSIÇÕES (2022)'!$S$26,1)+'POSIÇÕES (2023)'!AJ$25,--(OFFSET(BD_COMERCIAL!$I$5,0,0,'POSIÇÕES (2022)'!$S$26,1)="Trading"),--(OFFSET(BD_COMERCIAL!$FC$5,0,0,'POSIÇÕES (2022)'!$S$26,1)="V"),--(OFFSET(BD_COMERCIAL!$Q$5,0,0,'POSIÇÕES (2022)'!$S$26,1)="PLD + Spread"))*BD_COMERCIAL!AX$2
+
IF('POSIÇÕES (2023)'!AJ28&gt;0,'POSIÇÕES (2023)'!AJ28*BD_COMERCIAL!AX2*'POSIÇÕES (2023)'!AJ25,0)</f>
        <v>2269188</v>
      </c>
      <c r="AE2" s="131" cm="1">
        <f t="array" aca="1" ref="AE2" ca="1">SUMPRODUCT(OFFSET(BD_COMERCIAL!AY$5,0,0,'POSIÇÕES (2022)'!$S$26,1),OFFSET(BD_COMERCIAL!DM$5,0,0,'POSIÇÕES (2022)'!$S$26,1),--(OFFSET(BD_COMERCIAL!$I$5,0,0,'POSIÇÕES (2022)'!$S$26,1)="Trading"),--(OFFSET(BD_COMERCIAL!$FC$5,0,0,'POSIÇÕES (2022)'!$S$26,1)="V"),--(OFFSET(BD_COMERCIAL!$Q$5,0,0,'POSIÇÕES (2022)'!$S$26,1)="Fixo"))*BD_COMERCIAL!AY$2
+
SUMPRODUCT(OFFSET(BD_COMERCIAL!AY$5,0,0,'POSIÇÕES (2022)'!$S$26,1),OFFSET(BD_COMERCIAL!DM$5,0,0,'POSIÇÕES (2022)'!$S$26,1)+'POSIÇÕES (2023)'!AK$25,--(OFFSET(BD_COMERCIAL!$I$5,0,0,'POSIÇÕES (2022)'!$S$26,1)="Trading"),--(OFFSET(BD_COMERCIAL!$FC$5,0,0,'POSIÇÕES (2022)'!$S$26,1)="V"),--(OFFSET(BD_COMERCIAL!$Q$5,0,0,'POSIÇÕES (2022)'!$S$26,1)="PLD + Spread"))*BD_COMERCIAL!AY$2
+
IF('POSIÇÕES (2023)'!AK28&gt;0,'POSIÇÕES (2023)'!AK28*BD_COMERCIAL!AY2*'POSIÇÕES (2023)'!AK25,0)</f>
        <v>5391507.5999999996</v>
      </c>
      <c r="AF2" s="131">
        <f ca="1">SUM(T2:AE2)</f>
        <v>50599919.671200007</v>
      </c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</row>
    <row r="3" spans="1:45" x14ac:dyDescent="0.25">
      <c r="A3" s="21"/>
      <c r="B3" s="126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2"/>
      <c r="P3" s="133"/>
      <c r="Q3" s="132"/>
      <c r="R3" s="133"/>
      <c r="S3" s="132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</row>
    <row r="4" spans="1:45" x14ac:dyDescent="0.25">
      <c r="A4" s="21"/>
      <c r="B4" s="126" t="s">
        <v>96</v>
      </c>
      <c r="C4" s="134" t="e">
        <f ca="1">SUM(C5:C6)</f>
        <v>#N/A</v>
      </c>
      <c r="D4" s="134" t="e">
        <f t="shared" ref="D4:N4" ca="1" si="0">SUM(D5:D6)</f>
        <v>#N/A</v>
      </c>
      <c r="E4" s="134" t="e">
        <f t="shared" ca="1" si="0"/>
        <v>#N/A</v>
      </c>
      <c r="F4" s="134" t="e">
        <f t="shared" ca="1" si="0"/>
        <v>#N/A</v>
      </c>
      <c r="G4" s="134" t="e">
        <f t="shared" ca="1" si="0"/>
        <v>#N/A</v>
      </c>
      <c r="H4" s="134" t="e">
        <f t="shared" ca="1" si="0"/>
        <v>#N/A</v>
      </c>
      <c r="I4" s="134" t="e">
        <f t="shared" ca="1" si="0"/>
        <v>#N/A</v>
      </c>
      <c r="J4" s="134" t="e">
        <f t="shared" ca="1" si="0"/>
        <v>#N/A</v>
      </c>
      <c r="K4" s="134" t="e">
        <f t="shared" ca="1" si="0"/>
        <v>#N/A</v>
      </c>
      <c r="L4" s="134" t="e">
        <f t="shared" ca="1" si="0"/>
        <v>#N/A</v>
      </c>
      <c r="M4" s="134" t="e">
        <f t="shared" ca="1" si="0"/>
        <v>#N/A</v>
      </c>
      <c r="N4" s="134" t="e">
        <f t="shared" ca="1" si="0"/>
        <v>#N/A</v>
      </c>
      <c r="O4" s="132"/>
      <c r="P4" s="134" t="e">
        <f ca="1">SUMIF($C$1:$N$1,"&lt;"&amp;DATE(2021,MONTH(TODAY()),1),C4:N4)</f>
        <v>#N/A</v>
      </c>
      <c r="Q4" s="132"/>
      <c r="R4" s="134" t="e">
        <f ca="1">SUM(C4:N4)</f>
        <v>#N/A</v>
      </c>
      <c r="S4" s="132"/>
      <c r="T4" s="134">
        <f ca="1">SUM(T5:T6)</f>
        <v>-547418.37181739998</v>
      </c>
      <c r="U4" s="134">
        <f t="shared" ref="U4:AE4" ca="1" si="1">SUM(U5:U6)</f>
        <v>-359244.40035119996</v>
      </c>
      <c r="V4" s="134">
        <f t="shared" ca="1" si="1"/>
        <v>-382043.91181739996</v>
      </c>
      <c r="W4" s="134">
        <f t="shared" ca="1" si="1"/>
        <v>-443667.88800000004</v>
      </c>
      <c r="X4" s="134">
        <f t="shared" ca="1" si="1"/>
        <v>-652598.03760000004</v>
      </c>
      <c r="Y4" s="134">
        <f t="shared" ca="1" si="1"/>
        <v>-374403.88799999998</v>
      </c>
      <c r="Z4" s="134">
        <f t="shared" ca="1" si="1"/>
        <v>-358975.44299999997</v>
      </c>
      <c r="AA4" s="134">
        <f t="shared" ca="1" si="1"/>
        <v>-323533.14299999998</v>
      </c>
      <c r="AB4" s="134">
        <f t="shared" ca="1" si="1"/>
        <v>-313096.58999999997</v>
      </c>
      <c r="AC4" s="134">
        <f t="shared" ca="1" si="1"/>
        <v>-216896.55300000001</v>
      </c>
      <c r="AD4" s="134">
        <f t="shared" ca="1" si="1"/>
        <v>-209899.88999999998</v>
      </c>
      <c r="AE4" s="134">
        <f t="shared" ca="1" si="1"/>
        <v>-498714.45299999998</v>
      </c>
      <c r="AF4" s="134">
        <f ca="1">SUM(T4:AE4)</f>
        <v>-4680492.5695859995</v>
      </c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</row>
    <row r="5" spans="1:45" x14ac:dyDescent="0.25">
      <c r="A5" s="21"/>
      <c r="B5" s="21" t="s">
        <v>97</v>
      </c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2"/>
      <c r="P5" s="135"/>
      <c r="Q5" s="132"/>
      <c r="R5" s="135"/>
      <c r="S5" s="132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</row>
    <row r="6" spans="1:45" x14ac:dyDescent="0.25">
      <c r="A6" s="21"/>
      <c r="B6" s="21" t="s">
        <v>98</v>
      </c>
      <c r="C6" s="135" t="e">
        <f ca="1">-C2*9.25%</f>
        <v>#N/A</v>
      </c>
      <c r="D6" s="135" t="e">
        <f t="shared" ref="D6:N6" ca="1" si="2">-D2*9.25%</f>
        <v>#N/A</v>
      </c>
      <c r="E6" s="135" t="e">
        <f t="shared" ca="1" si="2"/>
        <v>#N/A</v>
      </c>
      <c r="F6" s="135" t="e">
        <f t="shared" ca="1" si="2"/>
        <v>#N/A</v>
      </c>
      <c r="G6" s="135" t="e">
        <f t="shared" ca="1" si="2"/>
        <v>#N/A</v>
      </c>
      <c r="H6" s="135" t="e">
        <f t="shared" ca="1" si="2"/>
        <v>#N/A</v>
      </c>
      <c r="I6" s="135" t="e">
        <f t="shared" ca="1" si="2"/>
        <v>#N/A</v>
      </c>
      <c r="J6" s="135" t="e">
        <f t="shared" ca="1" si="2"/>
        <v>#N/A</v>
      </c>
      <c r="K6" s="135" t="e">
        <f t="shared" ca="1" si="2"/>
        <v>#N/A</v>
      </c>
      <c r="L6" s="135" t="e">
        <f t="shared" ca="1" si="2"/>
        <v>#N/A</v>
      </c>
      <c r="M6" s="135" t="e">
        <f t="shared" ca="1" si="2"/>
        <v>#N/A</v>
      </c>
      <c r="N6" s="135" t="e">
        <f t="shared" ca="1" si="2"/>
        <v>#N/A</v>
      </c>
      <c r="O6" s="132"/>
      <c r="P6" s="135" t="e">
        <f ca="1">SUMIF($C$1:$N$1,"&lt;"&amp;DATE(2021,MONTH(TODAY()),1),C6:N6)</f>
        <v>#N/A</v>
      </c>
      <c r="Q6" s="132"/>
      <c r="R6" s="135" t="e">
        <f ca="1">SUM(C6:N6)</f>
        <v>#N/A</v>
      </c>
      <c r="S6" s="132"/>
      <c r="T6" s="135">
        <f ca="1">-T2*9.25%</f>
        <v>-547418.37181739998</v>
      </c>
      <c r="U6" s="135">
        <f t="shared" ref="U6:AE6" ca="1" si="3">-U2*9.25%</f>
        <v>-359244.40035119996</v>
      </c>
      <c r="V6" s="135">
        <f t="shared" ca="1" si="3"/>
        <v>-382043.91181739996</v>
      </c>
      <c r="W6" s="135">
        <f t="shared" ca="1" si="3"/>
        <v>-443667.88800000004</v>
      </c>
      <c r="X6" s="135">
        <f t="shared" ca="1" si="3"/>
        <v>-652598.03760000004</v>
      </c>
      <c r="Y6" s="135">
        <f t="shared" ca="1" si="3"/>
        <v>-374403.88799999998</v>
      </c>
      <c r="Z6" s="135">
        <f t="shared" ca="1" si="3"/>
        <v>-358975.44299999997</v>
      </c>
      <c r="AA6" s="135">
        <f t="shared" ca="1" si="3"/>
        <v>-323533.14299999998</v>
      </c>
      <c r="AB6" s="135">
        <f t="shared" ca="1" si="3"/>
        <v>-313096.58999999997</v>
      </c>
      <c r="AC6" s="135">
        <f t="shared" ca="1" si="3"/>
        <v>-216896.55300000001</v>
      </c>
      <c r="AD6" s="135">
        <f t="shared" ca="1" si="3"/>
        <v>-209899.88999999998</v>
      </c>
      <c r="AE6" s="135">
        <f t="shared" ca="1" si="3"/>
        <v>-498714.45299999998</v>
      </c>
      <c r="AF6" s="135">
        <f ca="1">SUM(T6:AE6)</f>
        <v>-4680492.5695859995</v>
      </c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</row>
    <row r="7" spans="1:45" x14ac:dyDescent="0.25">
      <c r="A7" s="21"/>
      <c r="B7" s="21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2"/>
      <c r="P7" s="135"/>
      <c r="Q7" s="132"/>
      <c r="R7" s="135"/>
      <c r="S7" s="132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</row>
    <row r="8" spans="1:45" x14ac:dyDescent="0.25">
      <c r="A8" s="21"/>
      <c r="B8" s="126" t="s">
        <v>99</v>
      </c>
      <c r="C8" s="134" t="e">
        <f ca="1">C2+C4</f>
        <v>#N/A</v>
      </c>
      <c r="D8" s="134" t="e">
        <f t="shared" ref="D8:N8" ca="1" si="4">D2+D4</f>
        <v>#N/A</v>
      </c>
      <c r="E8" s="134" t="e">
        <f t="shared" ca="1" si="4"/>
        <v>#N/A</v>
      </c>
      <c r="F8" s="134" t="e">
        <f t="shared" ca="1" si="4"/>
        <v>#N/A</v>
      </c>
      <c r="G8" s="134" t="e">
        <f t="shared" ca="1" si="4"/>
        <v>#N/A</v>
      </c>
      <c r="H8" s="134" t="e">
        <f t="shared" ca="1" si="4"/>
        <v>#N/A</v>
      </c>
      <c r="I8" s="134" t="e">
        <f t="shared" ca="1" si="4"/>
        <v>#N/A</v>
      </c>
      <c r="J8" s="134" t="e">
        <f t="shared" ca="1" si="4"/>
        <v>#N/A</v>
      </c>
      <c r="K8" s="134" t="e">
        <f t="shared" ca="1" si="4"/>
        <v>#N/A</v>
      </c>
      <c r="L8" s="134" t="e">
        <f t="shared" ca="1" si="4"/>
        <v>#N/A</v>
      </c>
      <c r="M8" s="134" t="e">
        <f t="shared" ca="1" si="4"/>
        <v>#N/A</v>
      </c>
      <c r="N8" s="134" t="e">
        <f t="shared" ca="1" si="4"/>
        <v>#N/A</v>
      </c>
      <c r="O8" s="132"/>
      <c r="P8" s="134" t="e">
        <f ca="1">SUMIF($C$1:$N$1,"&lt;"&amp;DATE(2021,MONTH(TODAY()),1),C8:N8)</f>
        <v>#N/A</v>
      </c>
      <c r="Q8" s="132"/>
      <c r="R8" s="134" t="e">
        <f ca="1">SUM(C8:N8)</f>
        <v>#N/A</v>
      </c>
      <c r="S8" s="132"/>
      <c r="T8" s="134">
        <f ca="1">T2+T4</f>
        <v>5370618.0802625995</v>
      </c>
      <c r="U8" s="134">
        <f t="shared" ref="U8:AE8" ca="1" si="5">U2+U4</f>
        <v>3524478.8466888</v>
      </c>
      <c r="V8" s="134">
        <f t="shared" ca="1" si="5"/>
        <v>3748160.5402625999</v>
      </c>
      <c r="W8" s="134">
        <f t="shared" ca="1" si="5"/>
        <v>4352741.7120000003</v>
      </c>
      <c r="X8" s="134">
        <f t="shared" ca="1" si="5"/>
        <v>6402515.8823999995</v>
      </c>
      <c r="Y8" s="134">
        <f t="shared" ca="1" si="5"/>
        <v>3673205.7120000003</v>
      </c>
      <c r="Z8" s="134">
        <f t="shared" ca="1" si="5"/>
        <v>3521840.1569999997</v>
      </c>
      <c r="AA8" s="134">
        <f t="shared" ca="1" si="5"/>
        <v>3174122.4569999995</v>
      </c>
      <c r="AB8" s="134">
        <f t="shared" ca="1" si="5"/>
        <v>3071731.4099999997</v>
      </c>
      <c r="AC8" s="134">
        <f t="shared" ca="1" si="5"/>
        <v>2127931.0470000003</v>
      </c>
      <c r="AD8" s="134">
        <f t="shared" ca="1" si="5"/>
        <v>2059288.11</v>
      </c>
      <c r="AE8" s="134">
        <f t="shared" ca="1" si="5"/>
        <v>4892793.1469999999</v>
      </c>
      <c r="AF8" s="134">
        <f ca="1">SUM(T8:AE8)</f>
        <v>45919427.101613998</v>
      </c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</row>
    <row r="9" spans="1:45" x14ac:dyDescent="0.25">
      <c r="A9" s="21"/>
      <c r="B9" s="126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2"/>
      <c r="P9" s="134"/>
      <c r="Q9" s="132"/>
      <c r="R9" s="134"/>
      <c r="S9" s="132"/>
      <c r="T9" s="134"/>
      <c r="U9" s="134"/>
      <c r="V9" s="134"/>
      <c r="W9" s="134"/>
      <c r="X9" s="134"/>
      <c r="Y9" s="134"/>
      <c r="Z9" s="134"/>
      <c r="AA9" s="134"/>
      <c r="AB9" s="134"/>
      <c r="AC9" s="134"/>
      <c r="AD9" s="134"/>
      <c r="AE9" s="134"/>
      <c r="AF9" s="134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</row>
    <row r="10" spans="1:45" x14ac:dyDescent="0.25">
      <c r="A10" s="21"/>
      <c r="B10" s="126" t="s">
        <v>100</v>
      </c>
      <c r="C10" s="134" t="e">
        <f ca="1">SUM(C11:C14)</f>
        <v>#N/A</v>
      </c>
      <c r="D10" s="134" t="e">
        <f t="shared" ref="D10:N10" ca="1" si="6">SUM(D11:D14)</f>
        <v>#N/A</v>
      </c>
      <c r="E10" s="134" t="e">
        <f t="shared" ca="1" si="6"/>
        <v>#N/A</v>
      </c>
      <c r="F10" s="134" t="e">
        <f t="shared" ca="1" si="6"/>
        <v>#N/A</v>
      </c>
      <c r="G10" s="134" t="e">
        <f t="shared" ca="1" si="6"/>
        <v>#N/A</v>
      </c>
      <c r="H10" s="134" t="e">
        <f t="shared" ca="1" si="6"/>
        <v>#N/A</v>
      </c>
      <c r="I10" s="134" t="e">
        <f t="shared" ca="1" si="6"/>
        <v>#N/A</v>
      </c>
      <c r="J10" s="134" t="e">
        <f t="shared" ca="1" si="6"/>
        <v>#N/A</v>
      </c>
      <c r="K10" s="134" t="e">
        <f t="shared" ca="1" si="6"/>
        <v>#N/A</v>
      </c>
      <c r="L10" s="134" t="e">
        <f t="shared" ca="1" si="6"/>
        <v>#N/A</v>
      </c>
      <c r="M10" s="134" t="e">
        <f t="shared" ca="1" si="6"/>
        <v>#N/A</v>
      </c>
      <c r="N10" s="134" t="e">
        <f t="shared" ca="1" si="6"/>
        <v>#N/A</v>
      </c>
      <c r="O10" s="132"/>
      <c r="P10" s="134" t="e">
        <f ca="1">SUMIF($C$1:$N$1,"&lt;"&amp;DATE(2021,MONTH(TODAY()),1),C10:N10)</f>
        <v>#N/A</v>
      </c>
      <c r="Q10" s="132"/>
      <c r="R10" s="134" t="e">
        <f ca="1">SUM(C10:N10)</f>
        <v>#N/A</v>
      </c>
      <c r="S10" s="132"/>
      <c r="T10" s="134">
        <f ca="1">SUM(T11:T14)</f>
        <v>-6663205.1861397009</v>
      </c>
      <c r="U10" s="134">
        <f t="shared" ref="U10:AE10" ca="1" si="7">SUM(U11:U14)</f>
        <v>-3939373.3338036006</v>
      </c>
      <c r="V10" s="134">
        <f t="shared" ca="1" si="7"/>
        <v>-3900031.0361397006</v>
      </c>
      <c r="W10" s="134">
        <f t="shared" ca="1" si="7"/>
        <v>-5603231.7000000011</v>
      </c>
      <c r="X10" s="134">
        <f t="shared" ca="1" si="7"/>
        <v>-9619964.6400000006</v>
      </c>
      <c r="Y10" s="134">
        <f t="shared" ca="1" si="7"/>
        <v>-7041691.7999999998</v>
      </c>
      <c r="Z10" s="134">
        <f t="shared" ca="1" si="7"/>
        <v>-5625498.483</v>
      </c>
      <c r="AA10" s="134">
        <f t="shared" ca="1" si="7"/>
        <v>-4798402.983</v>
      </c>
      <c r="AB10" s="134">
        <f t="shared" ca="1" si="7"/>
        <v>-4643615.79</v>
      </c>
      <c r="AC10" s="134">
        <f t="shared" ca="1" si="7"/>
        <v>-2399826.0329999998</v>
      </c>
      <c r="AD10" s="134">
        <f t="shared" ca="1" si="7"/>
        <v>-2322412.29</v>
      </c>
      <c r="AE10" s="134">
        <f t="shared" ca="1" si="7"/>
        <v>-5164688.1330000004</v>
      </c>
      <c r="AF10" s="134">
        <f ca="1">SUM(T10:AE10)</f>
        <v>-61721941.408083007</v>
      </c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</row>
    <row r="11" spans="1:45" x14ac:dyDescent="0.25">
      <c r="A11" s="21"/>
      <c r="B11" s="21" t="s">
        <v>101</v>
      </c>
      <c r="C11" s="134" t="e" cm="1">
        <f t="array" aca="1" ref="C11" ca="1">SUMPRODUCT(OFFSET(BD_COMERCIAL!AB$5,0,0,'POSIÇÕES (2022)'!$S$26,1),OFFSET(BD_COMERCIAL!CP$5,0,0,'POSIÇÕES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(2022)'!$S$26,1)="Fixo"))*-BD_COMERCIAL!AB$2
+
SUMPRODUCT(OFFSET(BD_COMERCIAL!AB$5,0,0,'POSIÇÕES (2022)'!$S$26,1),OFFSET(BD_COMERCIAL!CP$5,0,0,'POSIÇÕES (2022)'!$S$26,1)+'POSIÇÕES (2022)'!Z$25,--(OFFSET(BD_COMERCIAL!$I$5,0,0,'POSIÇÕES (2022)'!$S$26,1)="Trading"),--(OFFSET(BD_COMERCIAL!$FC$5,0,0,'POSIÇÕES (2022)'!$S$26,1)="C"),--(OFFSET(BD_COMERCIAL!$Q$5,0,0,'POSIÇÕES (2022)'!$S$26,1)="PLD + Spread"))*-BD_COMERCIAL!AB$2
+
IF('POSIÇÕES (2022)'!Z28&lt;0,'POSIÇÕES (2022)'!Z28*BD_COMERCIAL!AB2*'POSIÇÕES (2022)'!Z25,0)</f>
        <v>#N/A</v>
      </c>
      <c r="D11" s="134" t="e" cm="1">
        <f t="array" aca="1" ref="D11" ca="1">SUMPRODUCT(OFFSET(BD_COMERCIAL!AC$5,0,0,'POSIÇÕES (2022)'!$S$26,1),OFFSET(BD_COMERCIAL!CQ$5,0,0,'POSIÇÕES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(2022)'!$S$26,1)="Fixo"))*-BD_COMERCIAL!AC$2
+
SUMPRODUCT(OFFSET(BD_COMERCIAL!AC$5,0,0,'POSIÇÕES (2022)'!$S$26,1),OFFSET(BD_COMERCIAL!CQ$5,0,0,'POSIÇÕES (2022)'!$S$26,1)+'POSIÇÕES (2022)'!AA$25,--(OFFSET(BD_COMERCIAL!$I$5,0,0,'POSIÇÕES (2022)'!$S$26,1)="Trading"),--(OFFSET(BD_COMERCIAL!$FC$5,0,0,'POSIÇÕES (2022)'!$S$26,1)="C"),--(OFFSET(BD_COMERCIAL!$Q$5,0,0,'POSIÇÕES (2022)'!$S$26,1)="PLD + Spread"))*-BD_COMERCIAL!AC$2
+
IF('POSIÇÕES (2022)'!AA28&lt;0,'POSIÇÕES (2022)'!AA28*BD_COMERCIAL!AC2*'POSIÇÕES (2022)'!AA25,0)</f>
        <v>#N/A</v>
      </c>
      <c r="E11" s="134" t="e" cm="1">
        <f t="array" aca="1" ref="E11" ca="1">SUMPRODUCT(OFFSET(BD_COMERCIAL!AD$5,0,0,'POSIÇÕES (2022)'!$S$26,1),OFFSET(BD_COMERCIAL!CR$5,0,0,'POSIÇÕES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(2022)'!$S$26,1)="Fixo"))*-BD_COMERCIAL!AD$2
+
SUMPRODUCT(OFFSET(BD_COMERCIAL!AD$5,0,0,'POSIÇÕES (2022)'!$S$26,1),OFFSET(BD_COMERCIAL!CR$5,0,0,'POSIÇÕES (2022)'!$S$26,1)+'POSIÇÕES (2022)'!AB$25,--(OFFSET(BD_COMERCIAL!$I$5,0,0,'POSIÇÕES (2022)'!$S$26,1)="Trading"),--(OFFSET(BD_COMERCIAL!$FC$5,0,0,'POSIÇÕES (2022)'!$S$26,1)="C"),--(OFFSET(BD_COMERCIAL!$Q$5,0,0,'POSIÇÕES (2022)'!$S$26,1)="PLD + Spread"))*-BD_COMERCIAL!AD$2
+
IF('POSIÇÕES (2022)'!AB28&lt;0,'POSIÇÕES (2022)'!AB28*BD_COMERCIAL!AD2*'POSIÇÕES (2022)'!AB25,0)</f>
        <v>#N/A</v>
      </c>
      <c r="F11" s="134" t="e" cm="1">
        <f t="array" aca="1" ref="F11" ca="1">SUMPRODUCT(OFFSET(BD_COMERCIAL!AE$5,0,0,'POSIÇÕES (2022)'!$S$26,1),OFFSET(BD_COMERCIAL!CS$5,0,0,'POSIÇÕES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(2022)'!$S$26,1)="Fixo"))*-BD_COMERCIAL!AE$2
+
SUMPRODUCT(OFFSET(BD_COMERCIAL!AE$5,0,0,'POSIÇÕES (2022)'!$S$26,1),OFFSET(BD_COMERCIAL!CS$5,0,0,'POSIÇÕES (2022)'!$S$26,1)+'POSIÇÕES (2022)'!AC$25,--(OFFSET(BD_COMERCIAL!$I$5,0,0,'POSIÇÕES (2022)'!$S$26,1)="Trading"),--(OFFSET(BD_COMERCIAL!$FC$5,0,0,'POSIÇÕES (2022)'!$S$26,1)="C"),--(OFFSET(BD_COMERCIAL!$Q$5,0,0,'POSIÇÕES (2022)'!$S$26,1)="PLD + Spread"))*-BD_COMERCIAL!AE$2
+
IF('POSIÇÕES (2022)'!AC28&lt;0,'POSIÇÕES (2022)'!AC28*BD_COMERCIAL!AE2*'POSIÇÕES (2022)'!AC25,0)</f>
        <v>#N/A</v>
      </c>
      <c r="G11" s="134" t="e" cm="1">
        <f t="array" aca="1" ref="G11" ca="1">SUMPRODUCT(OFFSET(BD_COMERCIAL!AF$5,0,0,'POSIÇÕES (2022)'!$S$26,1),OFFSET(BD_COMERCIAL!CT$5,0,0,'POSIÇÕES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(2022)'!$S$26,1)="Fixo"))*-BD_COMERCIAL!AF$2
+
SUMPRODUCT(OFFSET(BD_COMERCIAL!AF$5,0,0,'POSIÇÕES (2022)'!$S$26,1),OFFSET(BD_COMERCIAL!CT$5,0,0,'POSIÇÕES (2022)'!$S$26,1)+'POSIÇÕES (2022)'!AD$25,--(OFFSET(BD_COMERCIAL!$I$5,0,0,'POSIÇÕES (2022)'!$S$26,1)="Trading"),--(OFFSET(BD_COMERCIAL!$FC$5,0,0,'POSIÇÕES (2022)'!$S$26,1)="C"),--(OFFSET(BD_COMERCIAL!$Q$5,0,0,'POSIÇÕES (2022)'!$S$26,1)="PLD + Spread"))*-BD_COMERCIAL!AF$2
+
IF('POSIÇÕES (2022)'!AD28&lt;0,'POSIÇÕES (2022)'!AD28*BD_COMERCIAL!AF2*'POSIÇÕES (2022)'!AD25,0)</f>
        <v>#N/A</v>
      </c>
      <c r="H11" s="134" t="e" cm="1">
        <f t="array" aca="1" ref="H11" ca="1">SUMPRODUCT(OFFSET(BD_COMERCIAL!AG$5,0,0,'POSIÇÕES (2022)'!$S$26,1),OFFSET(BD_COMERCIAL!CU$5,0,0,'POSIÇÕES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(2022)'!$S$26,1)="Fixo"))*-BD_COMERCIAL!AG$2
+
SUMPRODUCT(OFFSET(BD_COMERCIAL!AG$5,0,0,'POSIÇÕES (2022)'!$S$26,1),OFFSET(BD_COMERCIAL!CU$5,0,0,'POSIÇÕES (2022)'!$S$26,1)+'POSIÇÕES (2022)'!AE$25,--(OFFSET(BD_COMERCIAL!$I$5,0,0,'POSIÇÕES (2022)'!$S$26,1)="Trading"),--(OFFSET(BD_COMERCIAL!$FC$5,0,0,'POSIÇÕES (2022)'!$S$26,1)="C"),--(OFFSET(BD_COMERCIAL!$Q$5,0,0,'POSIÇÕES (2022)'!$S$26,1)="PLD + Spread"))*-BD_COMERCIAL!AG$2
+
IF('POSIÇÕES (2022)'!AE28&lt;0,'POSIÇÕES (2022)'!AE28*BD_COMERCIAL!AG2*'POSIÇÕES (2022)'!AE25,0)</f>
        <v>#N/A</v>
      </c>
      <c r="I11" s="134" t="e" cm="1">
        <f t="array" aca="1" ref="I11" ca="1">SUMPRODUCT(OFFSET(BD_COMERCIAL!AH$5,0,0,'POSIÇÕES (2022)'!$S$26,1),OFFSET(BD_COMERCIAL!CV$5,0,0,'POSIÇÕES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(2022)'!$S$26,1)="Fixo"))*-BD_COMERCIAL!AH$2
+
SUMPRODUCT(OFFSET(BD_COMERCIAL!AH$5,0,0,'POSIÇÕES (2022)'!$S$26,1),OFFSET(BD_COMERCIAL!CV$5,0,0,'POSIÇÕES (2022)'!$S$26,1)+'POSIÇÕES (2022)'!AF$25,--(OFFSET(BD_COMERCIAL!$I$5,0,0,'POSIÇÕES (2022)'!$S$26,1)="Trading"),--(OFFSET(BD_COMERCIAL!$FC$5,0,0,'POSIÇÕES (2022)'!$S$26,1)="C"),--(OFFSET(BD_COMERCIAL!$Q$5,0,0,'POSIÇÕES (2022)'!$S$26,1)="PLD + Spread"))*-BD_COMERCIAL!AH$2
+
IF('POSIÇÕES (2022)'!AF28&lt;0,'POSIÇÕES (2022)'!AF28*BD_COMERCIAL!AH2*'POSIÇÕES (2022)'!AF25,0)</f>
        <v>#N/A</v>
      </c>
      <c r="J11" s="134" t="e" cm="1">
        <f t="array" aca="1" ref="J11" ca="1">SUMPRODUCT(OFFSET(BD_COMERCIAL!AI$5,0,0,'POSIÇÕES (2022)'!$S$26,1),OFFSET(BD_COMERCIAL!CW$5,0,0,'POSIÇÕES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(2022)'!$S$26,1)="Fixo"))*-BD_COMERCIAL!AI$2
+
SUMPRODUCT(OFFSET(BD_COMERCIAL!AI$5,0,0,'POSIÇÕES (2022)'!$S$26,1),OFFSET(BD_COMERCIAL!CW$5,0,0,'POSIÇÕES (2022)'!$S$26,1)+'POSIÇÕES (2022)'!AG$25,--(OFFSET(BD_COMERCIAL!$I$5,0,0,'POSIÇÕES (2022)'!$S$26,1)="Trading"),--(OFFSET(BD_COMERCIAL!$FC$5,0,0,'POSIÇÕES (2022)'!$S$26,1)="C"),--(OFFSET(BD_COMERCIAL!$Q$5,0,0,'POSIÇÕES (2022)'!$S$26,1)="PLD + Spread"))*-BD_COMERCIAL!AI$2
+
IF('POSIÇÕES (2022)'!AG28&lt;0,'POSIÇÕES (2022)'!AG28*BD_COMERCIAL!AI2*'POSIÇÕES (2022)'!AG25,0)</f>
        <v>#N/A</v>
      </c>
      <c r="K11" s="134" t="e" cm="1">
        <f t="array" aca="1" ref="K11" ca="1">SUMPRODUCT(OFFSET(BD_COMERCIAL!AJ$5,0,0,'POSIÇÕES (2022)'!$S$26,1),OFFSET(BD_COMERCIAL!CX$5,0,0,'POSIÇÕES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(2022)'!$S$26,1)="Fixo"))*-BD_COMERCIAL!AJ$2
+
SUMPRODUCT(OFFSET(BD_COMERCIAL!AJ$5,0,0,'POSIÇÕES (2022)'!$S$26,1),OFFSET(BD_COMERCIAL!CX$5,0,0,'POSIÇÕES (2022)'!$S$26,1)+'POSIÇÕES (2022)'!AH$25,--(OFFSET(BD_COMERCIAL!$I$5,0,0,'POSIÇÕES (2022)'!$S$26,1)="Trading"),--(OFFSET(BD_COMERCIAL!$FC$5,0,0,'POSIÇÕES (2022)'!$S$26,1)="C"),--(OFFSET(BD_COMERCIAL!$Q$5,0,0,'POSIÇÕES (2022)'!$S$26,1)="PLD + Spread"))*-BD_COMERCIAL!AJ$2
+
IF('POSIÇÕES (2022)'!AH28&lt;0,'POSIÇÕES (2022)'!AH28*BD_COMERCIAL!AJ2*'POSIÇÕES (2022)'!AH25,0)</f>
        <v>#N/A</v>
      </c>
      <c r="L11" s="134" t="e" cm="1">
        <f t="array" aca="1" ref="L11" ca="1">SUMPRODUCT(OFFSET(BD_COMERCIAL!AK$5,0,0,'POSIÇÕES (2022)'!$S$26,1),OFFSET(BD_COMERCIAL!CY$5,0,0,'POSIÇÕES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(2022)'!$S$26,1)="Fixo"))*-BD_COMERCIAL!AK$2
+
SUMPRODUCT(OFFSET(BD_COMERCIAL!AK$5,0,0,'POSIÇÕES (2022)'!$S$26,1),OFFSET(BD_COMERCIAL!CY$5,0,0,'POSIÇÕES (2022)'!$S$26,1)+'POSIÇÕES (2022)'!AI$25,--(OFFSET(BD_COMERCIAL!$I$5,0,0,'POSIÇÕES (2022)'!$S$26,1)="Trading"),--(OFFSET(BD_COMERCIAL!$FC$5,0,0,'POSIÇÕES (2022)'!$S$26,1)="C"),--(OFFSET(BD_COMERCIAL!$Q$5,0,0,'POSIÇÕES (2022)'!$S$26,1)="PLD + Spread"))*-BD_COMERCIAL!AK$2
+
IF('POSIÇÕES (2022)'!AI28&lt;0,'POSIÇÕES (2022)'!AI28*BD_COMERCIAL!AK2*'POSIÇÕES (2022)'!AI25,0)</f>
        <v>#N/A</v>
      </c>
      <c r="M11" s="134" t="e" cm="1">
        <f t="array" aca="1" ref="M11" ca="1">SUMPRODUCT(OFFSET(BD_COMERCIAL!AL$5,0,0,'POSIÇÕES (2022)'!$S$26,1),OFFSET(BD_COMERCIAL!CZ$5,0,0,'POSIÇÕES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(2022)'!$S$26,1)="Fixo"))*-BD_COMERCIAL!AL$2
+
SUMPRODUCT(OFFSET(BD_COMERCIAL!AL$5,0,0,'POSIÇÕES (2022)'!$S$26,1),OFFSET(BD_COMERCIAL!CZ$5,0,0,'POSIÇÕES (2022)'!$S$26,1)+'POSIÇÕES (2022)'!AJ$25,--(OFFSET(BD_COMERCIAL!$I$5,0,0,'POSIÇÕES (2022)'!$S$26,1)="Trading"),--(OFFSET(BD_COMERCIAL!$FC$5,0,0,'POSIÇÕES (2022)'!$S$26,1)="C"),--(OFFSET(BD_COMERCIAL!$Q$5,0,0,'POSIÇÕES (2022)'!$S$26,1)="PLD + Spread"))*-BD_COMERCIAL!AL$2
+
IF('POSIÇÕES (2022)'!AJ28&lt;0,'POSIÇÕES (2022)'!AJ28*BD_COMERCIAL!AL2*'POSIÇÕES (2022)'!AJ25,0)</f>
        <v>#N/A</v>
      </c>
      <c r="N11" s="134" t="e" cm="1">
        <f t="array" aca="1" ref="N11" ca="1">SUMPRODUCT(OFFSET(BD_COMERCIAL!AM$5,0,0,'POSIÇÕES (2022)'!$S$26,1),OFFSET(BD_COMERCIAL!DA$5,0,0,'POSIÇÕES (2022)'!$S$26,1)+OFFSET(BD_COMERCIAL!$FH$5,0,0,'POSIÇÕES (2022)'!$S$26,1),--(OFFSET(BD_COMERCIAL!$I$5,0,0,'POSIÇÕES (2022)'!$S$26,1)="Trading"),--(OFFSET(BD_COMERCIAL!$FC$5,0,0,'POSIÇÕES (2022)'!$S$26,1)="C"),--(OFFSET(BD_COMERCIAL!$Q$5,0,0,'POSIÇÕES (2022)'!$S$26,1)="Fixo"))*-BD_COMERCIAL!AM$2
+
SUMPRODUCT(OFFSET(BD_COMERCIAL!AM$5,0,0,'POSIÇÕES (2022)'!$S$26,1),OFFSET(BD_COMERCIAL!DA$5,0,0,'POSIÇÕES (2022)'!$S$26,1)+'POSIÇÕES (2022)'!AK$25,--(OFFSET(BD_COMERCIAL!$I$5,0,0,'POSIÇÕES (2022)'!$S$26,1)="Trading"),--(OFFSET(BD_COMERCIAL!$FC$5,0,0,'POSIÇÕES (2022)'!$S$26,1)="C"),--(OFFSET(BD_COMERCIAL!$Q$5,0,0,'POSIÇÕES (2022)'!$S$26,1)="PLD + Spread"))*-BD_COMERCIAL!AM$2
+
IF('POSIÇÕES (2022)'!AK28&lt;0,'POSIÇÕES (2022)'!AK28*BD_COMERCIAL!AM2*'POSIÇÕES (2022)'!AK25,0)</f>
        <v>#N/A</v>
      </c>
      <c r="O11" s="132"/>
      <c r="P11" s="134" t="e">
        <f ca="1">SUMIF($C$1:$N$1,"&lt;"&amp;DATE(2021,MONTH(TODAY()),1),C11:N11)</f>
        <v>#N/A</v>
      </c>
      <c r="Q11" s="132"/>
      <c r="R11" s="134" t="e">
        <f ca="1">SUM(C11:N11)</f>
        <v>#N/A</v>
      </c>
      <c r="S11" s="132"/>
      <c r="T11" s="134" cm="1">
        <f t="array" aca="1" ref="T11" ca="1">SUMPRODUCT(OFFSET(BD_COMERCIAL!AN$5,0,0,'POSIÇÕES (2022)'!$S$26,1),OFFSET(BD_COMERCIAL!DB$5,0,0,'POSIÇÕES (2022)'!$S$26,1),--(OFFSET(BD_COMERCIAL!$I$5,0,0,'POSIÇÕES (2022)'!$S$26,1)="Trading"),--(OFFSET(BD_COMERCIAL!$FC$5,0,0,'POSIÇÕES (2022)'!$S$26,1)="C"),--(OFFSET(BD_COMERCIAL!$Q$5,0,0,'POSIÇÕES (2022)'!$S$26,1)="Fixo"))*-BD_COMERCIAL!AN$2
+
SUMPRODUCT(OFFSET(BD_COMERCIAL!AN$5,0,0,'POSIÇÕES (2022)'!$S$26,1),OFFSET(BD_COMERCIAL!DB$5,0,0,'POSIÇÕES (2022)'!$S$26,1)+'POSIÇÕES (2023)'!Z$25,--(OFFSET(BD_COMERCIAL!$I$5,0,0,'POSIÇÕES (2022)'!$S$26,1)="Trading"),--(OFFSET(BD_COMERCIAL!$FC$5,0,0,'POSIÇÕES (2022)'!$S$26,1)="C"),--(OFFSET(BD_COMERCIAL!$Q$5,0,0,'POSIÇÕES (2022)'!$S$26,1)="PLD + Spread"))*-BD_COMERCIAL!AN$2
+
IF('POSIÇÕES (2023)'!Z28&lt;0,'POSIÇÕES (2023)'!Z28*BD_COMERCIAL!AN2*'POSIÇÕES (2023)'!Z25,0)</f>
        <v>-7342374.8607600005</v>
      </c>
      <c r="U11" s="134" cm="1">
        <f t="array" aca="1" ref="U11" ca="1">SUMPRODUCT(OFFSET(BD_COMERCIAL!AO$5,0,0,'POSIÇÕES (2022)'!$S$26,1),OFFSET(BD_COMERCIAL!DC$5,0,0,'POSIÇÕES (2022)'!$S$26,1),--(OFFSET(BD_COMERCIAL!$I$5,0,0,'POSIÇÕES (2022)'!$S$26,1)="Trading"),--(OFFSET(BD_COMERCIAL!$FC$5,0,0,'POSIÇÕES (2022)'!$S$26,1)="C"),--(OFFSET(BD_COMERCIAL!$Q$5,0,0,'POSIÇÕES (2022)'!$S$26,1)="Fixo"))*-BD_COMERCIAL!AO$2
+
SUMPRODUCT(OFFSET(BD_COMERCIAL!AO$5,0,0,'POSIÇÕES (2022)'!$S$26,1),OFFSET(BD_COMERCIAL!DC$5,0,0,'POSIÇÕES (2022)'!$S$26,1)+'POSIÇÕES (2023)'!AA$25,--(OFFSET(BD_COMERCIAL!$I$5,0,0,'POSIÇÕES (2022)'!$S$26,1)="Trading"),--(OFFSET(BD_COMERCIAL!$FC$5,0,0,'POSIÇÕES (2022)'!$S$26,1)="C"),--(OFFSET(BD_COMERCIAL!$Q$5,0,0,'POSIÇÕES (2022)'!$S$26,1)="PLD + Spread"))*-BD_COMERCIAL!AO$2
+
IF('POSIÇÕES (2023)'!AA28&lt;0,'POSIÇÕES (2023)'!AA28*BD_COMERCIAL!AO2*'POSIÇÕES (2023)'!AA25,0)</f>
        <v>-4340907.2548800008</v>
      </c>
      <c r="V11" s="134" cm="1">
        <f t="array" aca="1" ref="V11" ca="1">SUMPRODUCT(OFFSET(BD_COMERCIAL!AP$5,0,0,'POSIÇÕES (2022)'!$S$26,1),OFFSET(BD_COMERCIAL!DD$5,0,0,'POSIÇÕES (2022)'!$S$26,1),--(OFFSET(BD_COMERCIAL!$I$5,0,0,'POSIÇÕES (2022)'!$S$26,1)="Trading"),--(OFFSET(BD_COMERCIAL!$FC$5,0,0,'POSIÇÕES (2022)'!$S$26,1)="C"),--(OFFSET(BD_COMERCIAL!$Q$5,0,0,'POSIÇÕES (2022)'!$S$26,1)="Fixo"))*-BD_COMERCIAL!AP$2
+
SUMPRODUCT(OFFSET(BD_COMERCIAL!AP$5,0,0,'POSIÇÕES (2022)'!$S$26,1),OFFSET(BD_COMERCIAL!DD$5,0,0,'POSIÇÕES (2022)'!$S$26,1)+'POSIÇÕES (2023)'!AB$25,--(OFFSET(BD_COMERCIAL!$I$5,0,0,'POSIÇÕES (2022)'!$S$26,1)="Trading"),--(OFFSET(BD_COMERCIAL!$FC$5,0,0,'POSIÇÕES (2022)'!$S$26,1)="C"),--(OFFSET(BD_COMERCIAL!$Q$5,0,0,'POSIÇÕES (2022)'!$S$26,1)="PLD + Spread"))*-BD_COMERCIAL!AP$2
+
IF('POSIÇÕES (2023)'!AB28&lt;0,'POSIÇÕES (2023)'!AB28*BD_COMERCIAL!AP2*'POSIÇÕES (2023)'!AB25,0)</f>
        <v>-4297554.8607600005</v>
      </c>
      <c r="W11" s="134" cm="1">
        <f t="array" aca="1" ref="W11" ca="1">SUMPRODUCT(OFFSET(BD_COMERCIAL!AQ$5,0,0,'POSIÇÕES (2022)'!$S$26,1),OFFSET(BD_COMERCIAL!DE$5,0,0,'POSIÇÕES (2022)'!$S$26,1),--(OFFSET(BD_COMERCIAL!$I$5,0,0,'POSIÇÕES (2022)'!$S$26,1)="Trading"),--(OFFSET(BD_COMERCIAL!$FC$5,0,0,'POSIÇÕES (2022)'!$S$26,1)="C"),--(OFFSET(BD_COMERCIAL!$Q$5,0,0,'POSIÇÕES (2022)'!$S$26,1)="Fixo"))*-BD_COMERCIAL!AQ$2
+
SUMPRODUCT(OFFSET(BD_COMERCIAL!AQ$5,0,0,'POSIÇÕES (2022)'!$S$26,1),OFFSET(BD_COMERCIAL!DE$5,0,0,'POSIÇÕES (2022)'!$S$26,1)+'POSIÇÕES (2023)'!AC$25,--(OFFSET(BD_COMERCIAL!$I$5,0,0,'POSIÇÕES (2022)'!$S$26,1)="Trading"),--(OFFSET(BD_COMERCIAL!$FC$5,0,0,'POSIÇÕES (2022)'!$S$26,1)="C"),--(OFFSET(BD_COMERCIAL!$Q$5,0,0,'POSIÇÕES (2022)'!$S$26,1)="PLD + Spread"))*-BD_COMERCIAL!AQ$2
+
IF('POSIÇÕES (2023)'!AC28&lt;0,'POSIÇÕES (2023)'!AC28*BD_COMERCIAL!AQ2*'POSIÇÕES (2023)'!AC25,0)</f>
        <v>-6174360.0000000009</v>
      </c>
      <c r="X11" s="134" cm="1">
        <f t="array" aca="1" ref="X11" ca="1">SUMPRODUCT(OFFSET(BD_COMERCIAL!AR$5,0,0,'POSIÇÕES (2022)'!$S$26,1),OFFSET(BD_COMERCIAL!DF$5,0,0,'POSIÇÕES (2022)'!$S$26,1),--(OFFSET(BD_COMERCIAL!$I$5,0,0,'POSIÇÕES (2022)'!$S$26,1)="Trading"),--(OFFSET(BD_COMERCIAL!$FC$5,0,0,'POSIÇÕES (2022)'!$S$26,1)="C"),--(OFFSET(BD_COMERCIAL!$Q$5,0,0,'POSIÇÕES (2022)'!$S$26,1)="Fixo"))*-BD_COMERCIAL!AR$2
+
SUMPRODUCT(OFFSET(BD_COMERCIAL!AR$5,0,0,'POSIÇÕES (2022)'!$S$26,1),OFFSET(BD_COMERCIAL!DF$5,0,0,'POSIÇÕES (2022)'!$S$26,1)+'POSIÇÕES (2023)'!AD$25,--(OFFSET(BD_COMERCIAL!$I$5,0,0,'POSIÇÕES (2022)'!$S$26,1)="Trading"),--(OFFSET(BD_COMERCIAL!$FC$5,0,0,'POSIÇÕES (2022)'!$S$26,1)="C"),--(OFFSET(BD_COMERCIAL!$Q$5,0,0,'POSIÇÕES (2022)'!$S$26,1)="PLD + Spread"))*-BD_COMERCIAL!AR$2
+
IF('POSIÇÕES (2023)'!AD28&lt;0,'POSIÇÕES (2023)'!AD28*BD_COMERCIAL!AR2*'POSIÇÕES (2023)'!AD25,0)</f>
        <v>-10600512</v>
      </c>
      <c r="Y11" s="134" cm="1">
        <f t="array" aca="1" ref="Y11" ca="1">SUMPRODUCT(OFFSET(BD_COMERCIAL!AS$5,0,0,'POSIÇÕES (2022)'!$S$26,1),OFFSET(BD_COMERCIAL!DG$5,0,0,'POSIÇÕES (2022)'!$S$26,1),--(OFFSET(BD_COMERCIAL!$I$5,0,0,'POSIÇÕES (2022)'!$S$26,1)="Trading"),--(OFFSET(BD_COMERCIAL!$FC$5,0,0,'POSIÇÕES (2022)'!$S$26,1)="C"),--(OFFSET(BD_COMERCIAL!$Q$5,0,0,'POSIÇÕES (2022)'!$S$26,1)="Fixo"))*-BD_COMERCIAL!AS$2
+
SUMPRODUCT(OFFSET(BD_COMERCIAL!AS$5,0,0,'POSIÇÕES (2022)'!$S$26,1),OFFSET(BD_COMERCIAL!DG$5,0,0,'POSIÇÕES (2022)'!$S$26,1)+'POSIÇÕES (2023)'!AE$25,--(OFFSET(BD_COMERCIAL!$I$5,0,0,'POSIÇÕES (2022)'!$S$26,1)="Trading"),--(OFFSET(BD_COMERCIAL!$FC$5,0,0,'POSIÇÕES (2022)'!$S$26,1)="C"),--(OFFSET(BD_COMERCIAL!$Q$5,0,0,'POSIÇÕES (2022)'!$S$26,1)="PLD + Spread"))*-BD_COMERCIAL!AS$2
+
IF('POSIÇÕES (2023)'!AE28&lt;0,'POSIÇÕES (2023)'!AE28*BD_COMERCIAL!AS2*'POSIÇÕES (2023)'!AE25,0)</f>
        <v>-7759440</v>
      </c>
      <c r="Z11" s="134" cm="1">
        <f t="array" aca="1" ref="Z11" ca="1">SUMPRODUCT(OFFSET(BD_COMERCIAL!AT$5,0,0,'POSIÇÕES (2022)'!$S$26,1),OFFSET(BD_COMERCIAL!DH$5,0,0,'POSIÇÕES (2022)'!$S$26,1),--(OFFSET(BD_COMERCIAL!$I$5,0,0,'POSIÇÕES (2022)'!$S$26,1)="Trading"),--(OFFSET(BD_COMERCIAL!$FC$5,0,0,'POSIÇÕES (2022)'!$S$26,1)="C"),--(OFFSET(BD_COMERCIAL!$Q$5,0,0,'POSIÇÕES (2022)'!$S$26,1)="Fixo"))*-BD_COMERCIAL!AT$2
+
SUMPRODUCT(OFFSET(BD_COMERCIAL!AT$5,0,0,'POSIÇÕES (2022)'!$S$26,1),OFFSET(BD_COMERCIAL!DH$5,0,0,'POSIÇÕES (2022)'!$S$26,1)+'POSIÇÕES (2023)'!AF$25,--(OFFSET(BD_COMERCIAL!$I$5,0,0,'POSIÇÕES (2022)'!$S$26,1)="Trading"),--(OFFSET(BD_COMERCIAL!$FC$5,0,0,'POSIÇÕES (2022)'!$S$26,1)="C"),--(OFFSET(BD_COMERCIAL!$Q$5,0,0,'POSIÇÕES (2022)'!$S$26,1)="PLD + Spread"))*-BD_COMERCIAL!AT$2
+
IF('POSIÇÕES (2023)'!AF28&lt;0,'POSIÇÕES (2023)'!AF28*BD_COMERCIAL!AT2*'POSIÇÕES (2023)'!AF25,0)</f>
        <v>-6198896.4000000004</v>
      </c>
      <c r="AA11" s="134" cm="1">
        <f t="array" aca="1" ref="AA11" ca="1">SUMPRODUCT(OFFSET(BD_COMERCIAL!AU$5,0,0,'POSIÇÕES (2022)'!$S$26,1),OFFSET(BD_COMERCIAL!DI$5,0,0,'POSIÇÕES (2022)'!$S$26,1),--(OFFSET(BD_COMERCIAL!$I$5,0,0,'POSIÇÕES (2022)'!$S$26,1)="Trading"),--(OFFSET(BD_COMERCIAL!$FC$5,0,0,'POSIÇÕES (2022)'!$S$26,1)="C"),--(OFFSET(BD_COMERCIAL!$Q$5,0,0,'POSIÇÕES (2022)'!$S$26,1)="Fixo"))*-BD_COMERCIAL!AU$2
+
SUMPRODUCT(OFFSET(BD_COMERCIAL!AU$5,0,0,'POSIÇÕES (2022)'!$S$26,1),OFFSET(BD_COMERCIAL!DI$5,0,0,'POSIÇÕES (2022)'!$S$26,1)+'POSIÇÕES (2023)'!AG$25,--(OFFSET(BD_COMERCIAL!$I$5,0,0,'POSIÇÕES (2022)'!$S$26,1)="Trading"),--(OFFSET(BD_COMERCIAL!$FC$5,0,0,'POSIÇÕES (2022)'!$S$26,1)="C"),--(OFFSET(BD_COMERCIAL!$Q$5,0,0,'POSIÇÕES (2022)'!$S$26,1)="PLD + Spread"))*-BD_COMERCIAL!AU$2
+
IF('POSIÇÕES (2023)'!AG28&lt;0,'POSIÇÕES (2023)'!AG28*BD_COMERCIAL!AU2*'POSIÇÕES (2023)'!AG25,0)</f>
        <v>-5287496.4000000004</v>
      </c>
      <c r="AB11" s="134" cm="1">
        <f t="array" aca="1" ref="AB11" ca="1">SUMPRODUCT(OFFSET(BD_COMERCIAL!AV$5,0,0,'POSIÇÕES (2022)'!$S$26,1),OFFSET(BD_COMERCIAL!DJ$5,0,0,'POSIÇÕES (2022)'!$S$26,1),--(OFFSET(BD_COMERCIAL!$I$5,0,0,'POSIÇÕES (2022)'!$S$26,1)="Trading"),--(OFFSET(BD_COMERCIAL!$FC$5,0,0,'POSIÇÕES (2022)'!$S$26,1)="C"),--(OFFSET(BD_COMERCIAL!$Q$5,0,0,'POSIÇÕES (2022)'!$S$26,1)="Fixo"))*-BD_COMERCIAL!AV$2
+
SUMPRODUCT(OFFSET(BD_COMERCIAL!AV$5,0,0,'POSIÇÕES (2022)'!$S$26,1),OFFSET(BD_COMERCIAL!DJ$5,0,0,'POSIÇÕES (2022)'!$S$26,1)+'POSIÇÕES (2023)'!AH$25,--(OFFSET(BD_COMERCIAL!$I$5,0,0,'POSIÇÕES (2022)'!$S$26,1)="Trading"),--(OFFSET(BD_COMERCIAL!$FC$5,0,0,'POSIÇÕES (2022)'!$S$26,1)="C"),--(OFFSET(BD_COMERCIAL!$Q$5,0,0,'POSIÇÕES (2022)'!$S$26,1)="PLD + Spread"))*-BD_COMERCIAL!AV$2
+
IF('POSIÇÕES (2023)'!AH28&lt;0,'POSIÇÕES (2023)'!AH28*BD_COMERCIAL!AV2*'POSIÇÕES (2023)'!AH25,0)</f>
        <v>-5116932</v>
      </c>
      <c r="AC11" s="134" cm="1">
        <f t="array" aca="1" ref="AC11" ca="1">SUMPRODUCT(OFFSET(BD_COMERCIAL!AW$5,0,0,'POSIÇÕES (2022)'!$S$26,1),OFFSET(BD_COMERCIAL!DK$5,0,0,'POSIÇÕES (2022)'!$S$26,1),--(OFFSET(BD_COMERCIAL!$I$5,0,0,'POSIÇÕES (2022)'!$S$26,1)="Trading"),--(OFFSET(BD_COMERCIAL!$FC$5,0,0,'POSIÇÕES (2022)'!$S$26,1)="C"),--(OFFSET(BD_COMERCIAL!$Q$5,0,0,'POSIÇÕES (2022)'!$S$26,1)="Fixo"))*-BD_COMERCIAL!AW$2
+
SUMPRODUCT(OFFSET(BD_COMERCIAL!AW$5,0,0,'POSIÇÕES (2022)'!$S$26,1),OFFSET(BD_COMERCIAL!DK$5,0,0,'POSIÇÕES (2022)'!$S$26,1)+'POSIÇÕES (2023)'!AI$25,--(OFFSET(BD_COMERCIAL!$I$5,0,0,'POSIÇÕES (2022)'!$S$26,1)="Trading"),--(OFFSET(BD_COMERCIAL!$FC$5,0,0,'POSIÇÕES (2022)'!$S$26,1)="C"),--(OFFSET(BD_COMERCIAL!$Q$5,0,0,'POSIÇÕES (2022)'!$S$26,1)="PLD + Spread"))*-BD_COMERCIAL!AW$2
+
IF('POSIÇÕES (2023)'!AI28&lt;0,'POSIÇÕES (2023)'!AI28*BD_COMERCIAL!AW2*'POSIÇÕES (2023)'!AI25,0)</f>
        <v>-2644436.4</v>
      </c>
      <c r="AD11" s="134" cm="1">
        <f t="array" aca="1" ref="AD11" ca="1">SUMPRODUCT(OFFSET(BD_COMERCIAL!AX$5,0,0,'POSIÇÕES (2022)'!$S$26,1),OFFSET(BD_COMERCIAL!DL$5,0,0,'POSIÇÕES (2022)'!$S$26,1),--(OFFSET(BD_COMERCIAL!$I$5,0,0,'POSIÇÕES (2022)'!$S$26,1)="Trading"),--(OFFSET(BD_COMERCIAL!$FC$5,0,0,'POSIÇÕES (2022)'!$S$26,1)="C"),--(OFFSET(BD_COMERCIAL!$Q$5,0,0,'POSIÇÕES (2022)'!$S$26,1)="Fixo"))*-BD_COMERCIAL!AX$2
+
SUMPRODUCT(OFFSET(BD_COMERCIAL!AX$5,0,0,'POSIÇÕES (2022)'!$S$26,1),OFFSET(BD_COMERCIAL!DL$5,0,0,'POSIÇÕES (2022)'!$S$26,1)+'POSIÇÕES (2023)'!AJ$25,--(OFFSET(BD_COMERCIAL!$I$5,0,0,'POSIÇÕES (2022)'!$S$26,1)="Trading"),--(OFFSET(BD_COMERCIAL!$FC$5,0,0,'POSIÇÕES (2022)'!$S$26,1)="C"),--(OFFSET(BD_COMERCIAL!$Q$5,0,0,'POSIÇÕES (2022)'!$S$26,1)="PLD + Spread"))*-BD_COMERCIAL!AX$2
+
IF('POSIÇÕES (2023)'!AJ28&lt;0,'POSIÇÕES (2023)'!AJ28*BD_COMERCIAL!AX2*'POSIÇÕES (2023)'!AJ25,0)</f>
        <v>-2559132</v>
      </c>
      <c r="AE11" s="134" cm="1">
        <f t="array" aca="1" ref="AE11" ca="1">SUMPRODUCT(OFFSET(BD_COMERCIAL!AY$5,0,0,'POSIÇÕES (2022)'!$S$26,1),OFFSET(BD_COMERCIAL!DM$5,0,0,'POSIÇÕES (2022)'!$S$26,1),--(OFFSET(BD_COMERCIAL!$I$5,0,0,'POSIÇÕES (2022)'!$S$26,1)="Trading"),--(OFFSET(BD_COMERCIAL!$FC$5,0,0,'POSIÇÕES (2022)'!$S$26,1)="C"),--(OFFSET(BD_COMERCIAL!$Q$5,0,0,'POSIÇÕES (2022)'!$S$26,1)="Fixo"))*-BD_COMERCIAL!AY$2
+
SUMPRODUCT(OFFSET(BD_COMERCIAL!AY$5,0,0,'POSIÇÕES (2022)'!$S$26,1),OFFSET(BD_COMERCIAL!DM$5,0,0,'POSIÇÕES (2022)'!$S$26,1)+'POSIÇÕES (2023)'!AK$25,--(OFFSET(BD_COMERCIAL!$I$5,0,0,'POSIÇÕES (2022)'!$S$26,1)="Trading"),--(OFFSET(BD_COMERCIAL!$FC$5,0,0,'POSIÇÕES (2022)'!$S$26,1)="C"),--(OFFSET(BD_COMERCIAL!$Q$5,0,0,'POSIÇÕES (2022)'!$S$26,1)="PLD + Spread"))*-BD_COMERCIAL!AY$2
+
IF('POSIÇÕES (2023)'!AK28&lt;0,'POSIÇÕES (2023)'!AK28*BD_COMERCIAL!AY2*'POSIÇÕES (2023)'!AK25,0)</f>
        <v>-5691116.4000000004</v>
      </c>
      <c r="AF11" s="134">
        <f ca="1">SUM(T11:AE11)</f>
        <v>-68013158.576399997</v>
      </c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</row>
    <row r="12" spans="1:45" x14ac:dyDescent="0.25">
      <c r="A12" s="21"/>
      <c r="B12" s="21" t="s">
        <v>102</v>
      </c>
      <c r="C12" s="135" t="e">
        <f ca="1">-9.25%*C11</f>
        <v>#N/A</v>
      </c>
      <c r="D12" s="135" t="e">
        <f t="shared" ref="D12:N12" ca="1" si="8">-9.25%*D11</f>
        <v>#N/A</v>
      </c>
      <c r="E12" s="135" t="e">
        <f t="shared" ca="1" si="8"/>
        <v>#N/A</v>
      </c>
      <c r="F12" s="135" t="e">
        <f t="shared" ca="1" si="8"/>
        <v>#N/A</v>
      </c>
      <c r="G12" s="135" t="e">
        <f t="shared" ca="1" si="8"/>
        <v>#N/A</v>
      </c>
      <c r="H12" s="135" t="e">
        <f t="shared" ca="1" si="8"/>
        <v>#N/A</v>
      </c>
      <c r="I12" s="135" t="e">
        <f t="shared" ca="1" si="8"/>
        <v>#N/A</v>
      </c>
      <c r="J12" s="135" t="e">
        <f t="shared" ca="1" si="8"/>
        <v>#N/A</v>
      </c>
      <c r="K12" s="135" t="e">
        <f t="shared" ca="1" si="8"/>
        <v>#N/A</v>
      </c>
      <c r="L12" s="135" t="e">
        <f t="shared" ca="1" si="8"/>
        <v>#N/A</v>
      </c>
      <c r="M12" s="135" t="e">
        <f t="shared" ca="1" si="8"/>
        <v>#N/A</v>
      </c>
      <c r="N12" s="135" t="e">
        <f t="shared" ca="1" si="8"/>
        <v>#N/A</v>
      </c>
      <c r="O12" s="132"/>
      <c r="P12" s="135" t="e">
        <f ca="1">SUMIF($C$1:$N$1,"&lt;"&amp;DATE(2021,MONTH(TODAY()),1),C12:N12)</f>
        <v>#N/A</v>
      </c>
      <c r="Q12" s="132"/>
      <c r="R12" s="135" t="e">
        <f ca="1">SUM(C12:N12)</f>
        <v>#N/A</v>
      </c>
      <c r="S12" s="132"/>
      <c r="T12" s="135">
        <f ca="1">-9.25%*T11</f>
        <v>679169.67462030007</v>
      </c>
      <c r="U12" s="135">
        <f t="shared" ref="U12:AE12" ca="1" si="9">-9.25%*U11</f>
        <v>401533.92107640009</v>
      </c>
      <c r="V12" s="135">
        <f t="shared" ca="1" si="9"/>
        <v>397523.82462030003</v>
      </c>
      <c r="W12" s="135">
        <f t="shared" ca="1" si="9"/>
        <v>571128.30000000005</v>
      </c>
      <c r="X12" s="135">
        <f t="shared" ca="1" si="9"/>
        <v>980547.36</v>
      </c>
      <c r="Y12" s="135">
        <f t="shared" ca="1" si="9"/>
        <v>717748.2</v>
      </c>
      <c r="Z12" s="135">
        <f t="shared" ca="1" si="9"/>
        <v>573397.91700000002</v>
      </c>
      <c r="AA12" s="135">
        <f t="shared" ca="1" si="9"/>
        <v>489093.41700000002</v>
      </c>
      <c r="AB12" s="135">
        <f t="shared" ca="1" si="9"/>
        <v>473316.21</v>
      </c>
      <c r="AC12" s="135">
        <f t="shared" ca="1" si="9"/>
        <v>244610.367</v>
      </c>
      <c r="AD12" s="135">
        <f t="shared" ca="1" si="9"/>
        <v>236719.71</v>
      </c>
      <c r="AE12" s="135">
        <f t="shared" ca="1" si="9"/>
        <v>526428.26699999999</v>
      </c>
      <c r="AF12" s="135">
        <f ca="1">SUM(T12:AE12)</f>
        <v>6291217.1683170004</v>
      </c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</row>
    <row r="13" spans="1:45" x14ac:dyDescent="0.25">
      <c r="A13" s="21"/>
      <c r="B13" s="21" t="s">
        <v>103</v>
      </c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2"/>
      <c r="P13" s="135"/>
      <c r="Q13" s="132"/>
      <c r="R13" s="135"/>
      <c r="S13" s="132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</row>
    <row r="14" spans="1:45" x14ac:dyDescent="0.25">
      <c r="A14" s="21"/>
      <c r="B14" s="21" t="s">
        <v>104</v>
      </c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2"/>
      <c r="P14" s="135"/>
      <c r="Q14" s="132"/>
      <c r="R14" s="135"/>
      <c r="S14" s="132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</row>
    <row r="15" spans="1:45" ht="15.75" thickBot="1" x14ac:dyDescent="0.3">
      <c r="A15" s="21"/>
      <c r="B15" s="21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2"/>
      <c r="P15" s="135"/>
      <c r="Q15" s="132"/>
      <c r="R15" s="135"/>
      <c r="S15" s="132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</row>
    <row r="16" spans="1:45" ht="16.5" thickTop="1" thickBot="1" x14ac:dyDescent="0.3">
      <c r="A16" s="21"/>
      <c r="B16" s="130" t="s">
        <v>105</v>
      </c>
      <c r="C16" s="136" t="e">
        <f ca="1">C8+C10</f>
        <v>#N/A</v>
      </c>
      <c r="D16" s="136" t="e">
        <f t="shared" ref="D16:N16" ca="1" si="10">D8+D10</f>
        <v>#N/A</v>
      </c>
      <c r="E16" s="136" t="e">
        <f t="shared" ca="1" si="10"/>
        <v>#N/A</v>
      </c>
      <c r="F16" s="136" t="e">
        <f t="shared" ca="1" si="10"/>
        <v>#N/A</v>
      </c>
      <c r="G16" s="136" t="e">
        <f t="shared" ca="1" si="10"/>
        <v>#N/A</v>
      </c>
      <c r="H16" s="136" t="e">
        <f t="shared" ca="1" si="10"/>
        <v>#N/A</v>
      </c>
      <c r="I16" s="136" t="e">
        <f t="shared" ca="1" si="10"/>
        <v>#N/A</v>
      </c>
      <c r="J16" s="136" t="e">
        <f t="shared" ca="1" si="10"/>
        <v>#N/A</v>
      </c>
      <c r="K16" s="136" t="e">
        <f t="shared" ca="1" si="10"/>
        <v>#N/A</v>
      </c>
      <c r="L16" s="136" t="e">
        <f t="shared" ca="1" si="10"/>
        <v>#N/A</v>
      </c>
      <c r="M16" s="136" t="e">
        <f t="shared" ca="1" si="10"/>
        <v>#N/A</v>
      </c>
      <c r="N16" s="136" t="e">
        <f t="shared" ca="1" si="10"/>
        <v>#N/A</v>
      </c>
      <c r="O16" s="132"/>
      <c r="P16" s="136" t="e">
        <f ca="1">SUMIF($C$1:$N$1,"&lt;"&amp;DATE(2021,MONTH(TODAY()),1),C16:N16)</f>
        <v>#N/A</v>
      </c>
      <c r="Q16" s="132"/>
      <c r="R16" s="136" t="e">
        <f ca="1">SUM(C16:N16)</f>
        <v>#N/A</v>
      </c>
      <c r="S16" s="132"/>
      <c r="T16" s="136">
        <f ca="1">T8+T10</f>
        <v>-1292587.1058771014</v>
      </c>
      <c r="U16" s="136">
        <f t="shared" ref="U16:AE16" ca="1" si="11">U8+U10</f>
        <v>-414894.48711480061</v>
      </c>
      <c r="V16" s="136">
        <f t="shared" ca="1" si="11"/>
        <v>-151870.49587710062</v>
      </c>
      <c r="W16" s="136">
        <f t="shared" ca="1" si="11"/>
        <v>-1250489.9880000008</v>
      </c>
      <c r="X16" s="136">
        <f t="shared" ca="1" si="11"/>
        <v>-3217448.7576000011</v>
      </c>
      <c r="Y16" s="136">
        <f t="shared" ca="1" si="11"/>
        <v>-3368486.0879999995</v>
      </c>
      <c r="Z16" s="136">
        <f t="shared" ca="1" si="11"/>
        <v>-2103658.3260000004</v>
      </c>
      <c r="AA16" s="136">
        <f t="shared" ca="1" si="11"/>
        <v>-1624280.5260000005</v>
      </c>
      <c r="AB16" s="136">
        <f t="shared" ca="1" si="11"/>
        <v>-1571884.3800000004</v>
      </c>
      <c r="AC16" s="136">
        <f t="shared" ca="1" si="11"/>
        <v>-271894.98599999957</v>
      </c>
      <c r="AD16" s="136">
        <f t="shared" ca="1" si="11"/>
        <v>-263124.17999999993</v>
      </c>
      <c r="AE16" s="136">
        <f t="shared" ca="1" si="11"/>
        <v>-271894.9860000005</v>
      </c>
      <c r="AF16" s="136">
        <f ca="1">SUM(T16:AE16)</f>
        <v>-15802514.306469008</v>
      </c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</row>
    <row r="17" spans="1:45" ht="15.75" thickTop="1" x14ac:dyDescent="0.25">
      <c r="A17" s="21"/>
      <c r="B17" s="21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2"/>
      <c r="P17" s="135"/>
      <c r="Q17" s="132"/>
      <c r="R17" s="135"/>
      <c r="S17" s="132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</row>
    <row r="18" spans="1:45" x14ac:dyDescent="0.25">
      <c r="A18" s="21"/>
      <c r="B18" s="21" t="s">
        <v>106</v>
      </c>
      <c r="C18" s="135" t="e">
        <f ca="1">IF(C16&lt;0,0,-34%*C16)</f>
        <v>#N/A</v>
      </c>
      <c r="D18" s="135" t="e">
        <f t="shared" ref="D18:N18" ca="1" si="12">IF(D16&lt;0,0,-34%*D16)</f>
        <v>#N/A</v>
      </c>
      <c r="E18" s="135" t="e">
        <f t="shared" ca="1" si="12"/>
        <v>#N/A</v>
      </c>
      <c r="F18" s="135" t="e">
        <f t="shared" ca="1" si="12"/>
        <v>#N/A</v>
      </c>
      <c r="G18" s="135" t="e">
        <f t="shared" ca="1" si="12"/>
        <v>#N/A</v>
      </c>
      <c r="H18" s="135" t="e">
        <f t="shared" ca="1" si="12"/>
        <v>#N/A</v>
      </c>
      <c r="I18" s="135" t="e">
        <f t="shared" ca="1" si="12"/>
        <v>#N/A</v>
      </c>
      <c r="J18" s="135" t="e">
        <f t="shared" ca="1" si="12"/>
        <v>#N/A</v>
      </c>
      <c r="K18" s="135" t="e">
        <f t="shared" ca="1" si="12"/>
        <v>#N/A</v>
      </c>
      <c r="L18" s="135" t="e">
        <f t="shared" ca="1" si="12"/>
        <v>#N/A</v>
      </c>
      <c r="M18" s="135" t="e">
        <f t="shared" ca="1" si="12"/>
        <v>#N/A</v>
      </c>
      <c r="N18" s="135" t="e">
        <f t="shared" ca="1" si="12"/>
        <v>#N/A</v>
      </c>
      <c r="O18" s="132"/>
      <c r="P18" s="135" t="e">
        <f ca="1">SUMIF($C$1:$N$1,"&lt;"&amp;DATE(2021,MONTH(TODAY()),1),C18:N18)</f>
        <v>#N/A</v>
      </c>
      <c r="Q18" s="132"/>
      <c r="R18" s="135" t="e">
        <f ca="1">SUM(C18:N18)</f>
        <v>#N/A</v>
      </c>
      <c r="S18" s="132"/>
      <c r="T18" s="135">
        <f t="shared" ref="T18:AE18" ca="1" si="13">IF(T16&lt;0,0,-34%*T16)</f>
        <v>0</v>
      </c>
      <c r="U18" s="135">
        <f t="shared" ca="1" si="13"/>
        <v>0</v>
      </c>
      <c r="V18" s="135">
        <f t="shared" ca="1" si="13"/>
        <v>0</v>
      </c>
      <c r="W18" s="135">
        <f t="shared" ca="1" si="13"/>
        <v>0</v>
      </c>
      <c r="X18" s="135">
        <f t="shared" ca="1" si="13"/>
        <v>0</v>
      </c>
      <c r="Y18" s="135">
        <f t="shared" ca="1" si="13"/>
        <v>0</v>
      </c>
      <c r="Z18" s="135">
        <f t="shared" ca="1" si="13"/>
        <v>0</v>
      </c>
      <c r="AA18" s="135">
        <f t="shared" ca="1" si="13"/>
        <v>0</v>
      </c>
      <c r="AB18" s="135">
        <f t="shared" ca="1" si="13"/>
        <v>0</v>
      </c>
      <c r="AC18" s="135">
        <f t="shared" ca="1" si="13"/>
        <v>0</v>
      </c>
      <c r="AD18" s="135">
        <f t="shared" ca="1" si="13"/>
        <v>0</v>
      </c>
      <c r="AE18" s="135">
        <f t="shared" ca="1" si="13"/>
        <v>0</v>
      </c>
      <c r="AF18" s="135">
        <f ca="1">SUM(T18:AE18)</f>
        <v>0</v>
      </c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</row>
    <row r="19" spans="1:45" ht="15.75" thickBot="1" x14ac:dyDescent="0.3">
      <c r="A19" s="21"/>
      <c r="B19" s="21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2"/>
      <c r="P19" s="135"/>
      <c r="Q19" s="132"/>
      <c r="R19" s="135"/>
      <c r="S19" s="132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</row>
    <row r="20" spans="1:45" s="123" customFormat="1" ht="15.75" thickBot="1" x14ac:dyDescent="0.3">
      <c r="A20" s="126"/>
      <c r="B20" s="128" t="s">
        <v>107</v>
      </c>
      <c r="C20" s="138" t="e">
        <f ca="1">C16+C18</f>
        <v>#N/A</v>
      </c>
      <c r="D20" s="138" t="e">
        <f t="shared" ref="D20:N20" ca="1" si="14">D16+D18</f>
        <v>#N/A</v>
      </c>
      <c r="E20" s="138" t="e">
        <f t="shared" ca="1" si="14"/>
        <v>#N/A</v>
      </c>
      <c r="F20" s="138" t="e">
        <f t="shared" ca="1" si="14"/>
        <v>#N/A</v>
      </c>
      <c r="G20" s="138" t="e">
        <f t="shared" ca="1" si="14"/>
        <v>#N/A</v>
      </c>
      <c r="H20" s="138" t="e">
        <f t="shared" ca="1" si="14"/>
        <v>#N/A</v>
      </c>
      <c r="I20" s="138" t="e">
        <f t="shared" ca="1" si="14"/>
        <v>#N/A</v>
      </c>
      <c r="J20" s="138" t="e">
        <f t="shared" ca="1" si="14"/>
        <v>#N/A</v>
      </c>
      <c r="K20" s="138" t="e">
        <f t="shared" ca="1" si="14"/>
        <v>#N/A</v>
      </c>
      <c r="L20" s="138" t="e">
        <f t="shared" ca="1" si="14"/>
        <v>#N/A</v>
      </c>
      <c r="M20" s="138" t="e">
        <f t="shared" ca="1" si="14"/>
        <v>#N/A</v>
      </c>
      <c r="N20" s="138" t="e">
        <f t="shared" ca="1" si="14"/>
        <v>#N/A</v>
      </c>
      <c r="O20" s="139"/>
      <c r="P20" s="138" t="e">
        <f ca="1">SUMIF($C$1:$N$1,"&lt;"&amp;DATE(2021,MONTH(TODAY()),1),C20:N20)</f>
        <v>#N/A</v>
      </c>
      <c r="Q20" s="139"/>
      <c r="R20" s="138" t="e">
        <f ca="1">SUM(C20:N20)</f>
        <v>#N/A</v>
      </c>
      <c r="S20" s="139"/>
      <c r="T20" s="138">
        <f ca="1">T16+T18</f>
        <v>-1292587.1058771014</v>
      </c>
      <c r="U20" s="138">
        <f t="shared" ref="U20:AE20" ca="1" si="15">U16+U18</f>
        <v>-414894.48711480061</v>
      </c>
      <c r="V20" s="138">
        <f t="shared" ca="1" si="15"/>
        <v>-151870.49587710062</v>
      </c>
      <c r="W20" s="138">
        <f t="shared" ca="1" si="15"/>
        <v>-1250489.9880000008</v>
      </c>
      <c r="X20" s="138">
        <f t="shared" ca="1" si="15"/>
        <v>-3217448.7576000011</v>
      </c>
      <c r="Y20" s="138">
        <f t="shared" ca="1" si="15"/>
        <v>-3368486.0879999995</v>
      </c>
      <c r="Z20" s="138">
        <f t="shared" ca="1" si="15"/>
        <v>-2103658.3260000004</v>
      </c>
      <c r="AA20" s="138">
        <f t="shared" ca="1" si="15"/>
        <v>-1624280.5260000005</v>
      </c>
      <c r="AB20" s="138">
        <f t="shared" ca="1" si="15"/>
        <v>-1571884.3800000004</v>
      </c>
      <c r="AC20" s="138">
        <f t="shared" ca="1" si="15"/>
        <v>-271894.98599999957</v>
      </c>
      <c r="AD20" s="138">
        <f t="shared" ca="1" si="15"/>
        <v>-263124.17999999993</v>
      </c>
      <c r="AE20" s="138">
        <f t="shared" ca="1" si="15"/>
        <v>-271894.9860000005</v>
      </c>
      <c r="AF20" s="138">
        <f ca="1">SUM(T20:AE20)</f>
        <v>-15802514.306469008</v>
      </c>
      <c r="AG20" s="126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</row>
    <row r="21" spans="1:45" ht="15.75" thickBot="1" x14ac:dyDescent="0.3">
      <c r="A21" s="21"/>
      <c r="B21" s="126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P21" s="125"/>
      <c r="R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</row>
    <row r="22" spans="1:45" s="142" customFormat="1" x14ac:dyDescent="0.25">
      <c r="B22" s="143" t="s">
        <v>110</v>
      </c>
      <c r="C22" s="144" t="e">
        <f ca="1">C2+C11</f>
        <v>#N/A</v>
      </c>
      <c r="D22" s="144" t="e">
        <f ca="1">D2+D11</f>
        <v>#N/A</v>
      </c>
      <c r="E22" s="144" t="e">
        <f t="shared" ref="E22:AF22" ca="1" si="16">E2+E11</f>
        <v>#N/A</v>
      </c>
      <c r="F22" s="144" t="e">
        <f t="shared" ca="1" si="16"/>
        <v>#N/A</v>
      </c>
      <c r="G22" s="144" t="e">
        <f t="shared" ca="1" si="16"/>
        <v>#N/A</v>
      </c>
      <c r="H22" s="144" t="e">
        <f t="shared" ca="1" si="16"/>
        <v>#N/A</v>
      </c>
      <c r="I22" s="144" t="e">
        <f t="shared" ca="1" si="16"/>
        <v>#N/A</v>
      </c>
      <c r="J22" s="144" t="e">
        <f t="shared" ca="1" si="16"/>
        <v>#N/A</v>
      </c>
      <c r="K22" s="144" t="e">
        <f t="shared" ca="1" si="16"/>
        <v>#N/A</v>
      </c>
      <c r="L22" s="144" t="e">
        <f t="shared" ca="1" si="16"/>
        <v>#N/A</v>
      </c>
      <c r="M22" s="144" t="e">
        <f t="shared" ca="1" si="16"/>
        <v>#N/A</v>
      </c>
      <c r="N22" s="144" t="e">
        <f t="shared" ca="1" si="16"/>
        <v>#N/A</v>
      </c>
      <c r="O22" s="144"/>
      <c r="P22" s="144" t="e">
        <f t="shared" ca="1" si="16"/>
        <v>#N/A</v>
      </c>
      <c r="Q22" s="144"/>
      <c r="R22" s="144" t="e">
        <f ca="1">R2+R11</f>
        <v>#N/A</v>
      </c>
      <c r="S22" s="144"/>
      <c r="T22" s="144">
        <f t="shared" ca="1" si="16"/>
        <v>-1424338.4086800013</v>
      </c>
      <c r="U22" s="144">
        <f t="shared" ca="1" si="16"/>
        <v>-457184.00784000102</v>
      </c>
      <c r="V22" s="144">
        <f t="shared" ca="1" si="16"/>
        <v>-167350.40868000081</v>
      </c>
      <c r="W22" s="144">
        <f t="shared" ca="1" si="16"/>
        <v>-1377950.4000000004</v>
      </c>
      <c r="X22" s="144">
        <f t="shared" ca="1" si="16"/>
        <v>-3545398.08</v>
      </c>
      <c r="Y22" s="144">
        <f t="shared" ca="1" si="16"/>
        <v>-3711830.4</v>
      </c>
      <c r="Z22" s="144">
        <f t="shared" ca="1" si="16"/>
        <v>-2318080.8000000007</v>
      </c>
      <c r="AA22" s="144">
        <f t="shared" ca="1" si="16"/>
        <v>-1789840.8000000007</v>
      </c>
      <c r="AB22" s="144">
        <f t="shared" ca="1" si="16"/>
        <v>-1732104.0000000005</v>
      </c>
      <c r="AC22" s="144">
        <f t="shared" ca="1" si="16"/>
        <v>-299608.79999999981</v>
      </c>
      <c r="AD22" s="144">
        <f t="shared" ca="1" si="16"/>
        <v>-289944</v>
      </c>
      <c r="AE22" s="144">
        <f t="shared" ca="1" si="16"/>
        <v>-299608.80000000075</v>
      </c>
      <c r="AF22" s="144">
        <f t="shared" ca="1" si="16"/>
        <v>-17413238.90519999</v>
      </c>
    </row>
    <row r="23" spans="1:45" s="142" customFormat="1" x14ac:dyDescent="0.25">
      <c r="B23" s="142" t="s">
        <v>111</v>
      </c>
      <c r="C23" s="145">
        <v>585058.09837920219</v>
      </c>
      <c r="D23" s="145">
        <v>224605.59512639843</v>
      </c>
      <c r="E23" s="145">
        <v>484385.96502239147</v>
      </c>
      <c r="F23" s="145">
        <v>1079594.6146560039</v>
      </c>
      <c r="G23" s="145">
        <v>1673884.0211880018</v>
      </c>
      <c r="H23" s="145">
        <v>253979.1338183987</v>
      </c>
      <c r="I23" s="145">
        <v>573690.48384000163</v>
      </c>
      <c r="J23" s="145">
        <v>652200.81600000127</v>
      </c>
      <c r="K23" s="145">
        <v>684406.80000000156</v>
      </c>
      <c r="L23" s="145">
        <v>2211045.9840000016</v>
      </c>
      <c r="M23" s="145">
        <v>2271157.9200000032</v>
      </c>
      <c r="N23" s="145">
        <v>1625830.4639999969</v>
      </c>
      <c r="O23" s="145"/>
      <c r="P23" s="145">
        <f ca="1">SUMIF($C$1:$N$1,"&lt;"&amp;DATE(2021,MONTH(TODAY()),1),C23:N23)</f>
        <v>12319839.896030404</v>
      </c>
      <c r="Q23" s="145"/>
      <c r="R23" s="145">
        <f>SUM(C23:N23)</f>
        <v>12319839.896030404</v>
      </c>
      <c r="S23" s="145"/>
      <c r="T23" s="145">
        <v>948518.16000000015</v>
      </c>
      <c r="U23" s="145">
        <v>781126.08000000007</v>
      </c>
      <c r="V23" s="145">
        <v>864818.16000000015</v>
      </c>
      <c r="W23" s="145">
        <v>966520.79999999981</v>
      </c>
      <c r="X23" s="145">
        <v>998738.16000000015</v>
      </c>
      <c r="Y23" s="145">
        <v>966520.79999999981</v>
      </c>
      <c r="Z23" s="145">
        <v>451898.16000000015</v>
      </c>
      <c r="AA23" s="145">
        <v>451898.16000000015</v>
      </c>
      <c r="AB23" s="145">
        <v>437320.79999999981</v>
      </c>
      <c r="AC23" s="145">
        <v>451898.16000000015</v>
      </c>
      <c r="AD23" s="145">
        <v>437320.79999999981</v>
      </c>
      <c r="AE23" s="145">
        <v>451898.16000000015</v>
      </c>
      <c r="AF23" s="145">
        <f>SUM(T23:AE23)</f>
        <v>8208476.4000000004</v>
      </c>
    </row>
    <row r="24" spans="1:45" s="142" customFormat="1" ht="15.75" thickBot="1" x14ac:dyDescent="0.3">
      <c r="B24" s="146" t="s">
        <v>112</v>
      </c>
      <c r="C24" s="147" t="e">
        <f ca="1">ROUND(C22-C23,0)</f>
        <v>#N/A</v>
      </c>
      <c r="D24" s="147" t="e">
        <f t="shared" ref="D24:N24" ca="1" si="17">ROUND(D22-D23,0)</f>
        <v>#N/A</v>
      </c>
      <c r="E24" s="147" t="e">
        <f t="shared" ca="1" si="17"/>
        <v>#N/A</v>
      </c>
      <c r="F24" s="147" t="e">
        <f t="shared" ca="1" si="17"/>
        <v>#N/A</v>
      </c>
      <c r="G24" s="147" t="e">
        <f t="shared" ca="1" si="17"/>
        <v>#N/A</v>
      </c>
      <c r="H24" s="147" t="e">
        <f t="shared" ca="1" si="17"/>
        <v>#N/A</v>
      </c>
      <c r="I24" s="147" t="e">
        <f t="shared" ca="1" si="17"/>
        <v>#N/A</v>
      </c>
      <c r="J24" s="147" t="e">
        <f t="shared" ca="1" si="17"/>
        <v>#N/A</v>
      </c>
      <c r="K24" s="147" t="e">
        <f t="shared" ca="1" si="17"/>
        <v>#N/A</v>
      </c>
      <c r="L24" s="147" t="e">
        <f t="shared" ca="1" si="17"/>
        <v>#N/A</v>
      </c>
      <c r="M24" s="147" t="e">
        <f t="shared" ca="1" si="17"/>
        <v>#N/A</v>
      </c>
      <c r="N24" s="147" t="e">
        <f t="shared" ca="1" si="17"/>
        <v>#N/A</v>
      </c>
      <c r="O24" s="148"/>
      <c r="P24" s="147" t="e">
        <f ca="1">ROUND(P22-P23,0)</f>
        <v>#N/A</v>
      </c>
      <c r="Q24" s="148"/>
      <c r="R24" s="147" t="e">
        <f ca="1">ROUND(R22-R23,0)</f>
        <v>#N/A</v>
      </c>
      <c r="S24" s="148"/>
      <c r="T24" s="148">
        <f t="shared" ref="T24:AE24" ca="1" si="18">T22-T23</f>
        <v>-2372856.5686800014</v>
      </c>
      <c r="U24" s="148">
        <f t="shared" ca="1" si="18"/>
        <v>-1238310.0878400011</v>
      </c>
      <c r="V24" s="148">
        <f t="shared" ca="1" si="18"/>
        <v>-1032168.568680001</v>
      </c>
      <c r="W24" s="148">
        <f t="shared" ca="1" si="18"/>
        <v>-2344471.2000000002</v>
      </c>
      <c r="X24" s="148">
        <f t="shared" ca="1" si="18"/>
        <v>-4544136.24</v>
      </c>
      <c r="Y24" s="148">
        <f t="shared" ca="1" si="18"/>
        <v>-4678351.1999999993</v>
      </c>
      <c r="Z24" s="148">
        <f t="shared" ca="1" si="18"/>
        <v>-2769978.9600000009</v>
      </c>
      <c r="AA24" s="148">
        <f t="shared" ca="1" si="18"/>
        <v>-2241738.9600000009</v>
      </c>
      <c r="AB24" s="148">
        <f t="shared" ca="1" si="18"/>
        <v>-2169424.8000000003</v>
      </c>
      <c r="AC24" s="148">
        <f t="shared" ca="1" si="18"/>
        <v>-751506.96</v>
      </c>
      <c r="AD24" s="148">
        <f t="shared" ca="1" si="18"/>
        <v>-727264.79999999981</v>
      </c>
      <c r="AE24" s="148">
        <f t="shared" ca="1" si="18"/>
        <v>-751506.96000000089</v>
      </c>
      <c r="AF24" s="147">
        <f ca="1">ROUND(AF22-AF23,0)</f>
        <v>-25621715</v>
      </c>
    </row>
    <row r="25" spans="1:45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R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</row>
    <row r="26" spans="1:45" x14ac:dyDescent="0.25">
      <c r="A26" s="21"/>
      <c r="B26" s="21"/>
      <c r="C26" s="322" t="s">
        <v>114</v>
      </c>
      <c r="D26" s="322"/>
      <c r="E26" s="322"/>
      <c r="F26" s="21"/>
      <c r="G26" s="21"/>
      <c r="H26" s="21"/>
      <c r="I26" s="21"/>
      <c r="J26" s="21"/>
      <c r="K26" s="21"/>
      <c r="L26" s="21"/>
      <c r="M26" s="21"/>
      <c r="N26" s="21"/>
      <c r="R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</row>
    <row r="27" spans="1:45" x14ac:dyDescent="0.25">
      <c r="A27" s="21"/>
      <c r="B27" s="21"/>
      <c r="C27" s="153">
        <v>2020</v>
      </c>
      <c r="D27" s="153">
        <v>2021</v>
      </c>
      <c r="E27" s="153" t="s">
        <v>113</v>
      </c>
      <c r="F27" s="21"/>
      <c r="G27" s="21"/>
      <c r="H27" s="21"/>
      <c r="I27" s="21"/>
      <c r="J27" s="21"/>
      <c r="K27" s="21"/>
      <c r="L27" s="21"/>
      <c r="M27" s="21"/>
      <c r="N27" s="21"/>
      <c r="R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132" t="e">
        <f ca="1">AF22+R22</f>
        <v>#N/A</v>
      </c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</row>
    <row r="28" spans="1:45" x14ac:dyDescent="0.25">
      <c r="A28" s="21"/>
      <c r="B28" s="21"/>
      <c r="C28" s="152" t="e">
        <f ca="1">R22/1000000</f>
        <v>#N/A</v>
      </c>
      <c r="D28" s="152">
        <f ca="1">AF22/1000000</f>
        <v>-17.413238905199989</v>
      </c>
      <c r="E28" s="152" t="e">
        <f ca="1">C28+D28</f>
        <v>#N/A</v>
      </c>
      <c r="F28" s="21"/>
      <c r="G28" s="21"/>
      <c r="H28" s="21"/>
      <c r="I28" s="21"/>
      <c r="J28" s="21"/>
      <c r="K28" s="21"/>
      <c r="L28" s="21"/>
      <c r="M28" s="21"/>
      <c r="N28" s="21"/>
      <c r="R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132" t="e">
        <f ca="1">AF27+AF30</f>
        <v>#N/A</v>
      </c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</row>
    <row r="29" spans="1:45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R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</row>
    <row r="30" spans="1:45" ht="15.75" thickBot="1" x14ac:dyDescent="0.3">
      <c r="A30" s="21"/>
      <c r="B30" s="169" t="s">
        <v>257</v>
      </c>
      <c r="C30" s="170">
        <v>0</v>
      </c>
      <c r="D30" s="170">
        <v>0</v>
      </c>
      <c r="E30" s="170">
        <v>0</v>
      </c>
      <c r="F30" s="170">
        <v>216000</v>
      </c>
      <c r="G30" s="170">
        <v>204600</v>
      </c>
      <c r="H30" s="170">
        <v>190800</v>
      </c>
      <c r="I30" s="170">
        <v>0</v>
      </c>
      <c r="J30" s="170">
        <v>0</v>
      </c>
      <c r="K30" s="170">
        <v>0</v>
      </c>
      <c r="L30" s="170">
        <v>0</v>
      </c>
      <c r="M30" s="170">
        <v>0</v>
      </c>
      <c r="N30" s="171">
        <v>0</v>
      </c>
      <c r="R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132">
        <f>SUM(C30:N30)</f>
        <v>611400</v>
      </c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</row>
    <row r="31" spans="1:45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R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</row>
    <row r="32" spans="1:45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R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</row>
    <row r="33" spans="1:45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R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</row>
    <row r="34" spans="1:45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R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</row>
    <row r="35" spans="1:45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R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</row>
    <row r="36" spans="1:45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R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</row>
    <row r="37" spans="1:45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R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</row>
    <row r="38" spans="1:45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R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</row>
    <row r="39" spans="1:45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R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</row>
    <row r="40" spans="1:45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R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</row>
    <row r="41" spans="1:45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R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</row>
    <row r="42" spans="1:45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R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</row>
    <row r="43" spans="1:45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R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</row>
    <row r="44" spans="1:45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R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</row>
    <row r="45" spans="1:45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R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</row>
    <row r="46" spans="1:45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R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</row>
    <row r="47" spans="1:45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R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</row>
    <row r="48" spans="1:45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R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</row>
    <row r="49" spans="1:45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R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</row>
    <row r="50" spans="1:45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R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</row>
    <row r="51" spans="1:45" x14ac:dyDescent="0.2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R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</row>
  </sheetData>
  <mergeCells count="1">
    <mergeCell ref="C26:E26"/>
  </mergeCells>
  <conditionalFormatting sqref="B30:N30">
    <cfRule type="cellIs" dxfId="0" priority="1" operator="between">
      <formula>-1000000000000</formula>
      <formula>-0.0000000001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57"/>
  <sheetViews>
    <sheetView showGridLines="0" topLeftCell="A37" workbookViewId="0">
      <selection activeCell="B57" sqref="B57"/>
    </sheetView>
  </sheetViews>
  <sheetFormatPr defaultRowHeight="15" x14ac:dyDescent="0.25"/>
  <cols>
    <col min="1" max="1" width="7.7109375" bestFit="1" customWidth="1"/>
    <col min="2" max="2" width="17" bestFit="1" customWidth="1"/>
    <col min="5" max="5" width="10.7109375" bestFit="1" customWidth="1"/>
  </cols>
  <sheetData>
    <row r="1" spans="1:4" ht="30" customHeight="1" x14ac:dyDescent="0.25">
      <c r="A1" s="206" t="s">
        <v>311</v>
      </c>
      <c r="B1" s="207" t="s">
        <v>345</v>
      </c>
    </row>
    <row r="2" spans="1:4" x14ac:dyDescent="0.25">
      <c r="A2" s="205">
        <v>43101</v>
      </c>
      <c r="B2" s="65">
        <v>4930.72</v>
      </c>
    </row>
    <row r="3" spans="1:4" x14ac:dyDescent="0.25">
      <c r="A3" s="205">
        <v>43132</v>
      </c>
      <c r="B3" s="65">
        <v>4946.5</v>
      </c>
    </row>
    <row r="4" spans="1:4" x14ac:dyDescent="0.25">
      <c r="A4" s="205">
        <v>43160</v>
      </c>
      <c r="B4" s="65">
        <v>4950.95</v>
      </c>
    </row>
    <row r="5" spans="1:4" x14ac:dyDescent="0.25">
      <c r="A5" s="205">
        <v>43191</v>
      </c>
      <c r="B5" s="65">
        <v>4961.84</v>
      </c>
    </row>
    <row r="6" spans="1:4" x14ac:dyDescent="0.25">
      <c r="A6" s="205">
        <v>43221</v>
      </c>
      <c r="B6" s="65">
        <v>4981.6899999999996</v>
      </c>
      <c r="D6" s="205"/>
    </row>
    <row r="7" spans="1:4" x14ac:dyDescent="0.25">
      <c r="A7" s="205">
        <v>43252</v>
      </c>
      <c r="B7" s="65">
        <v>5044.46</v>
      </c>
    </row>
    <row r="8" spans="1:4" x14ac:dyDescent="0.25">
      <c r="A8" s="205">
        <v>43282</v>
      </c>
      <c r="B8" s="65">
        <v>5061.1099999999997</v>
      </c>
    </row>
    <row r="9" spans="1:4" x14ac:dyDescent="0.25">
      <c r="A9" s="205">
        <v>43313</v>
      </c>
      <c r="B9" s="65">
        <v>5056.5600000000004</v>
      </c>
    </row>
    <row r="10" spans="1:4" x14ac:dyDescent="0.25">
      <c r="A10" s="205">
        <v>43344</v>
      </c>
      <c r="B10" s="65">
        <v>5080.83</v>
      </c>
    </row>
    <row r="11" spans="1:4" x14ac:dyDescent="0.25">
      <c r="A11" s="205">
        <v>43374</v>
      </c>
      <c r="B11" s="65">
        <v>5103.6899999999996</v>
      </c>
    </row>
    <row r="12" spans="1:4" x14ac:dyDescent="0.25">
      <c r="A12" s="205">
        <v>43405</v>
      </c>
      <c r="B12" s="65">
        <v>5092.97</v>
      </c>
    </row>
    <row r="13" spans="1:4" x14ac:dyDescent="0.25">
      <c r="A13" s="205">
        <v>43435</v>
      </c>
      <c r="B13" s="65">
        <v>5100.6099999999997</v>
      </c>
    </row>
    <row r="14" spans="1:4" x14ac:dyDescent="0.25">
      <c r="A14" s="205">
        <v>43466</v>
      </c>
      <c r="B14" s="65">
        <v>5116.93</v>
      </c>
    </row>
    <row r="15" spans="1:4" x14ac:dyDescent="0.25">
      <c r="A15" s="205">
        <v>43497</v>
      </c>
      <c r="B15" s="65">
        <v>5138.93</v>
      </c>
    </row>
    <row r="16" spans="1:4" x14ac:dyDescent="0.25">
      <c r="A16" s="205">
        <v>43525</v>
      </c>
      <c r="B16" s="65">
        <v>5177.47</v>
      </c>
    </row>
    <row r="17" spans="1:2" x14ac:dyDescent="0.25">
      <c r="A17" s="205">
        <v>43556</v>
      </c>
      <c r="B17" s="65">
        <v>5206.9799999999996</v>
      </c>
    </row>
    <row r="18" spans="1:2" x14ac:dyDescent="0.25">
      <c r="A18" s="205">
        <v>43586</v>
      </c>
      <c r="B18" s="65">
        <v>5213.75</v>
      </c>
    </row>
    <row r="19" spans="1:2" x14ac:dyDescent="0.25">
      <c r="A19" s="205">
        <v>43617</v>
      </c>
      <c r="B19" s="65">
        <v>5214.2700000000004</v>
      </c>
    </row>
    <row r="20" spans="1:2" x14ac:dyDescent="0.25">
      <c r="A20" s="205">
        <v>43647</v>
      </c>
      <c r="B20" s="65">
        <v>5224.18</v>
      </c>
    </row>
    <row r="21" spans="1:2" x14ac:dyDescent="0.25">
      <c r="A21" s="205">
        <v>43678</v>
      </c>
      <c r="B21" s="65">
        <v>5229.93</v>
      </c>
    </row>
    <row r="22" spans="1:2" x14ac:dyDescent="0.25">
      <c r="A22" s="205">
        <v>43709</v>
      </c>
      <c r="B22" s="65">
        <v>5227.84</v>
      </c>
    </row>
    <row r="23" spans="1:2" x14ac:dyDescent="0.25">
      <c r="A23" s="205">
        <v>43739</v>
      </c>
      <c r="B23" s="65">
        <v>5233.07</v>
      </c>
    </row>
    <row r="24" spans="1:2" x14ac:dyDescent="0.25">
      <c r="A24" s="205">
        <v>43770</v>
      </c>
      <c r="B24" s="65">
        <v>5259.76</v>
      </c>
    </row>
    <row r="25" spans="1:2" x14ac:dyDescent="0.25">
      <c r="A25" s="205">
        <v>43800</v>
      </c>
      <c r="B25" s="65">
        <v>5320.25</v>
      </c>
    </row>
    <row r="26" spans="1:2" x14ac:dyDescent="0.25">
      <c r="A26" s="205">
        <v>43831</v>
      </c>
      <c r="B26" s="65">
        <v>5331.42</v>
      </c>
    </row>
    <row r="27" spans="1:2" x14ac:dyDescent="0.25">
      <c r="A27" s="205">
        <v>43862</v>
      </c>
      <c r="B27" s="65">
        <v>5344.75</v>
      </c>
    </row>
    <row r="28" spans="1:2" ht="15" customHeight="1" x14ac:dyDescent="0.25">
      <c r="A28" s="205">
        <v>43891</v>
      </c>
      <c r="B28" s="65">
        <v>5348.49</v>
      </c>
    </row>
    <row r="29" spans="1:2" ht="15" customHeight="1" x14ac:dyDescent="0.25">
      <c r="A29" s="205">
        <v>43922</v>
      </c>
      <c r="B29" s="65">
        <v>5331.91</v>
      </c>
    </row>
    <row r="30" spans="1:2" ht="15" customHeight="1" x14ac:dyDescent="0.25">
      <c r="A30" s="205">
        <v>43952</v>
      </c>
      <c r="B30" s="65">
        <v>5311.65</v>
      </c>
    </row>
    <row r="31" spans="1:2" x14ac:dyDescent="0.25">
      <c r="A31" s="205">
        <v>43983</v>
      </c>
      <c r="B31" s="65">
        <v>5325.46</v>
      </c>
    </row>
    <row r="32" spans="1:2" x14ac:dyDescent="0.25">
      <c r="A32" s="205">
        <v>44013</v>
      </c>
      <c r="B32" s="65">
        <v>5344.63</v>
      </c>
    </row>
    <row r="33" spans="1:2" x14ac:dyDescent="0.25">
      <c r="A33" s="205">
        <v>44044</v>
      </c>
      <c r="B33" s="65">
        <v>5357.46</v>
      </c>
    </row>
    <row r="34" spans="1:2" x14ac:dyDescent="0.25">
      <c r="A34" s="205">
        <v>44075</v>
      </c>
      <c r="B34" s="65">
        <v>5391.75</v>
      </c>
    </row>
    <row r="35" spans="1:2" x14ac:dyDescent="0.25">
      <c r="A35" s="205">
        <v>44105</v>
      </c>
      <c r="B35" s="65">
        <v>5438.12</v>
      </c>
    </row>
    <row r="36" spans="1:2" x14ac:dyDescent="0.25">
      <c r="A36" s="205">
        <v>44136</v>
      </c>
      <c r="B36" s="65">
        <v>5486.52</v>
      </c>
    </row>
    <row r="37" spans="1:2" x14ac:dyDescent="0.25">
      <c r="A37" s="205">
        <v>44166</v>
      </c>
      <c r="B37" s="65">
        <v>5560.59</v>
      </c>
    </row>
    <row r="38" spans="1:2" x14ac:dyDescent="0.25">
      <c r="A38" s="205">
        <v>44197</v>
      </c>
      <c r="B38" s="65">
        <v>5574.49</v>
      </c>
    </row>
    <row r="39" spans="1:2" x14ac:dyDescent="0.25">
      <c r="A39" s="205">
        <v>44228</v>
      </c>
      <c r="B39" s="65">
        <v>5622.43</v>
      </c>
    </row>
    <row r="40" spans="1:2" x14ac:dyDescent="0.25">
      <c r="A40" s="205">
        <v>44256</v>
      </c>
      <c r="B40" s="65">
        <v>5674.72</v>
      </c>
    </row>
    <row r="41" spans="1:2" x14ac:dyDescent="0.25">
      <c r="A41" s="205">
        <v>44287</v>
      </c>
      <c r="B41" s="65">
        <v>5692.31</v>
      </c>
    </row>
    <row r="42" spans="1:2" x14ac:dyDescent="0.25">
      <c r="A42" s="205">
        <v>44317</v>
      </c>
      <c r="B42" s="65">
        <v>5739.56</v>
      </c>
    </row>
    <row r="43" spans="1:2" x14ac:dyDescent="0.25">
      <c r="A43" s="205">
        <v>44348</v>
      </c>
      <c r="B43" s="65">
        <v>5769.98</v>
      </c>
    </row>
    <row r="44" spans="1:2" x14ac:dyDescent="0.25">
      <c r="A44" s="205">
        <v>44378</v>
      </c>
      <c r="B44" s="65">
        <v>5825.37</v>
      </c>
    </row>
    <row r="45" spans="1:2" x14ac:dyDescent="0.25">
      <c r="A45" s="205">
        <v>44409</v>
      </c>
      <c r="B45" s="65">
        <v>5876.05</v>
      </c>
    </row>
    <row r="46" spans="1:2" x14ac:dyDescent="0.25">
      <c r="A46" s="205">
        <v>44440</v>
      </c>
      <c r="B46" s="65">
        <v>5944.21</v>
      </c>
    </row>
    <row r="47" spans="1:2" x14ac:dyDescent="0.25">
      <c r="A47" s="205">
        <v>44470</v>
      </c>
      <c r="B47" s="65">
        <v>6018.51</v>
      </c>
    </row>
    <row r="48" spans="1:2" x14ac:dyDescent="0.25">
      <c r="A48" s="205">
        <v>44501</v>
      </c>
      <c r="B48" s="65">
        <v>6075.69</v>
      </c>
    </row>
    <row r="49" spans="1:5" x14ac:dyDescent="0.25">
      <c r="A49" s="205">
        <v>44531</v>
      </c>
      <c r="B49" s="65">
        <v>6120.04</v>
      </c>
    </row>
    <row r="50" spans="1:5" x14ac:dyDescent="0.25">
      <c r="A50" s="205">
        <v>44562</v>
      </c>
      <c r="B50" s="65">
        <v>6153.09</v>
      </c>
    </row>
    <row r="51" spans="1:5" x14ac:dyDescent="0.25">
      <c r="A51" s="205">
        <v>44593</v>
      </c>
      <c r="B51" s="65">
        <v>6215.24</v>
      </c>
    </row>
    <row r="52" spans="1:5" x14ac:dyDescent="0.25">
      <c r="A52" s="205">
        <v>44621</v>
      </c>
      <c r="B52" s="65">
        <v>6315.93</v>
      </c>
    </row>
    <row r="53" spans="1:5" x14ac:dyDescent="0.25">
      <c r="A53" s="205">
        <v>44652</v>
      </c>
      <c r="B53" s="65">
        <v>6382.88</v>
      </c>
    </row>
    <row r="54" spans="1:5" x14ac:dyDescent="0.25">
      <c r="A54" s="205">
        <v>44682</v>
      </c>
      <c r="B54" s="65">
        <v>6412.88</v>
      </c>
      <c r="E54" s="83"/>
    </row>
    <row r="55" spans="1:5" x14ac:dyDescent="0.25">
      <c r="A55" s="205">
        <v>44713</v>
      </c>
      <c r="B55" s="65">
        <v>6455.85</v>
      </c>
    </row>
    <row r="56" spans="1:5" x14ac:dyDescent="0.25">
      <c r="A56" s="205">
        <v>44743</v>
      </c>
      <c r="B56" s="65">
        <v>6411.95</v>
      </c>
    </row>
    <row r="57" spans="1:5" x14ac:dyDescent="0.25">
      <c r="A57" s="205">
        <v>44774</v>
      </c>
      <c r="B57" s="65">
        <v>6388.87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98"/>
  <sheetViews>
    <sheetView topLeftCell="D1" workbookViewId="0">
      <selection activeCell="I1" sqref="I1:J96"/>
    </sheetView>
  </sheetViews>
  <sheetFormatPr defaultRowHeight="15" x14ac:dyDescent="0.25"/>
  <cols>
    <col min="1" max="1" width="58.140625" bestFit="1" customWidth="1"/>
    <col min="2" max="2" width="16.42578125" bestFit="1" customWidth="1"/>
    <col min="4" max="4" width="58.140625" bestFit="1" customWidth="1"/>
    <col min="5" max="5" width="16.5703125" bestFit="1" customWidth="1"/>
    <col min="9" max="9" width="58" bestFit="1" customWidth="1"/>
    <col min="10" max="10" width="12.28515625" bestFit="1" customWidth="1"/>
  </cols>
  <sheetData>
    <row r="1" spans="1:10" x14ac:dyDescent="0.25">
      <c r="A1" s="178" t="s">
        <v>301</v>
      </c>
      <c r="B1" s="178" t="s">
        <v>299</v>
      </c>
      <c r="D1" s="178" t="s">
        <v>301</v>
      </c>
      <c r="E1" s="178" t="s">
        <v>299</v>
      </c>
      <c r="I1" s="178" t="s">
        <v>301</v>
      </c>
      <c r="J1" s="178" t="s">
        <v>299</v>
      </c>
    </row>
    <row r="2" spans="1:10" x14ac:dyDescent="0.25">
      <c r="A2" s="180" t="s">
        <v>142</v>
      </c>
      <c r="B2" s="203">
        <v>27612616.32</v>
      </c>
      <c r="D2" s="180" t="s">
        <v>142</v>
      </c>
      <c r="E2" s="203">
        <v>27612616.32</v>
      </c>
      <c r="F2" s="201">
        <f>VLOOKUP(D2,$A$2:$B$97,2,0)-E2</f>
        <v>0</v>
      </c>
      <c r="I2" s="180" t="s">
        <v>142</v>
      </c>
      <c r="J2" s="203">
        <v>19616838.720000003</v>
      </c>
    </row>
    <row r="3" spans="1:10" x14ac:dyDescent="0.25">
      <c r="A3" s="10" t="s">
        <v>304</v>
      </c>
      <c r="B3" s="202">
        <v>24312788.399999999</v>
      </c>
      <c r="D3" s="10" t="s">
        <v>304</v>
      </c>
      <c r="E3" s="202">
        <v>24312788.399999999</v>
      </c>
      <c r="F3" s="201">
        <f t="shared" ref="F3:F66" si="0">VLOOKUP(D3,$A$2:$B$97,2,0)-E3</f>
        <v>0</v>
      </c>
      <c r="I3" s="10" t="s">
        <v>180</v>
      </c>
      <c r="J3" s="202">
        <v>9729600</v>
      </c>
    </row>
    <row r="4" spans="1:10" x14ac:dyDescent="0.25">
      <c r="A4" s="10" t="s">
        <v>179</v>
      </c>
      <c r="B4" s="202">
        <v>21354734.399999999</v>
      </c>
      <c r="D4" s="10" t="s">
        <v>179</v>
      </c>
      <c r="E4" s="202">
        <v>21354734.399999999</v>
      </c>
      <c r="F4" s="201">
        <f t="shared" si="0"/>
        <v>0</v>
      </c>
      <c r="I4" s="10" t="s">
        <v>310</v>
      </c>
      <c r="J4" s="202">
        <v>7247760</v>
      </c>
    </row>
    <row r="5" spans="1:10" x14ac:dyDescent="0.25">
      <c r="A5" s="10" t="s">
        <v>176</v>
      </c>
      <c r="B5" s="202">
        <v>19864680</v>
      </c>
      <c r="D5" s="10" t="s">
        <v>176</v>
      </c>
      <c r="E5" s="202">
        <v>19864680</v>
      </c>
      <c r="F5" s="201">
        <f t="shared" si="0"/>
        <v>0</v>
      </c>
      <c r="I5" s="10" t="s">
        <v>303</v>
      </c>
      <c r="J5" s="202">
        <v>7004160</v>
      </c>
    </row>
    <row r="6" spans="1:10" x14ac:dyDescent="0.25">
      <c r="A6" s="10" t="s">
        <v>144</v>
      </c>
      <c r="B6" s="202">
        <v>18826056</v>
      </c>
      <c r="D6" s="10" t="s">
        <v>144</v>
      </c>
      <c r="E6" s="202">
        <v>18826056</v>
      </c>
      <c r="F6" s="201">
        <f t="shared" si="0"/>
        <v>0</v>
      </c>
      <c r="I6" s="10" t="s">
        <v>308</v>
      </c>
      <c r="J6" s="202">
        <v>6947640</v>
      </c>
    </row>
    <row r="7" spans="1:10" x14ac:dyDescent="0.25">
      <c r="A7" s="10" t="s">
        <v>307</v>
      </c>
      <c r="B7" s="202">
        <v>17667096</v>
      </c>
      <c r="D7" s="10" t="s">
        <v>310</v>
      </c>
      <c r="E7" s="202">
        <v>18228720</v>
      </c>
      <c r="F7" s="201">
        <f t="shared" si="0"/>
        <v>-4164480</v>
      </c>
      <c r="I7" s="10" t="s">
        <v>201</v>
      </c>
      <c r="J7" s="202">
        <v>6816288</v>
      </c>
    </row>
    <row r="8" spans="1:10" x14ac:dyDescent="0.25">
      <c r="A8" s="10" t="s">
        <v>310</v>
      </c>
      <c r="B8" s="202">
        <v>14064240</v>
      </c>
      <c r="D8" s="10" t="s">
        <v>307</v>
      </c>
      <c r="E8" s="202">
        <v>17667096</v>
      </c>
      <c r="F8" s="201">
        <f t="shared" si="0"/>
        <v>0</v>
      </c>
      <c r="I8" s="10" t="s">
        <v>144</v>
      </c>
      <c r="J8" s="202">
        <v>4328712.0000000009</v>
      </c>
    </row>
    <row r="9" spans="1:10" x14ac:dyDescent="0.25">
      <c r="A9" s="10" t="s">
        <v>184</v>
      </c>
      <c r="B9" s="202">
        <v>10936800</v>
      </c>
      <c r="D9" s="10" t="s">
        <v>184</v>
      </c>
      <c r="E9" s="202">
        <v>10936800</v>
      </c>
      <c r="F9" s="201">
        <f t="shared" si="0"/>
        <v>0</v>
      </c>
      <c r="I9" s="10" t="s">
        <v>160</v>
      </c>
      <c r="J9" s="202">
        <v>4172558.3999999994</v>
      </c>
    </row>
    <row r="10" spans="1:10" x14ac:dyDescent="0.25">
      <c r="A10" s="10" t="s">
        <v>141</v>
      </c>
      <c r="B10" s="202">
        <v>10503912</v>
      </c>
      <c r="D10" s="10" t="s">
        <v>141</v>
      </c>
      <c r="E10" s="202">
        <v>10503912</v>
      </c>
      <c r="F10" s="201">
        <f t="shared" si="0"/>
        <v>0</v>
      </c>
      <c r="I10" s="10" t="s">
        <v>158</v>
      </c>
      <c r="J10" s="202">
        <v>4023792</v>
      </c>
    </row>
    <row r="11" spans="1:10" x14ac:dyDescent="0.25">
      <c r="A11" s="10" t="s">
        <v>152</v>
      </c>
      <c r="B11" s="202">
        <v>10322532</v>
      </c>
      <c r="D11" s="10" t="s">
        <v>152</v>
      </c>
      <c r="E11" s="202">
        <v>10322532</v>
      </c>
      <c r="F11" s="201">
        <f t="shared" si="0"/>
        <v>0</v>
      </c>
      <c r="I11" s="10" t="s">
        <v>181</v>
      </c>
      <c r="J11" s="202">
        <v>3723984</v>
      </c>
    </row>
    <row r="12" spans="1:10" x14ac:dyDescent="0.25">
      <c r="A12" s="10" t="s">
        <v>160</v>
      </c>
      <c r="B12" s="202">
        <v>10251227.211907368</v>
      </c>
      <c r="D12" s="10" t="s">
        <v>160</v>
      </c>
      <c r="E12" s="202">
        <v>10251227.211907368</v>
      </c>
      <c r="F12" s="201">
        <f t="shared" si="0"/>
        <v>0</v>
      </c>
      <c r="I12" s="10" t="s">
        <v>173</v>
      </c>
      <c r="J12" s="202">
        <v>3564576</v>
      </c>
    </row>
    <row r="13" spans="1:10" x14ac:dyDescent="0.25">
      <c r="A13" s="10" t="s">
        <v>180</v>
      </c>
      <c r="B13" s="202">
        <v>9729600</v>
      </c>
      <c r="D13" s="10" t="s">
        <v>180</v>
      </c>
      <c r="E13" s="202">
        <v>9729600</v>
      </c>
      <c r="F13" s="201">
        <f t="shared" si="0"/>
        <v>0</v>
      </c>
      <c r="I13" s="10" t="s">
        <v>168</v>
      </c>
      <c r="J13" s="202">
        <v>2870280</v>
      </c>
    </row>
    <row r="14" spans="1:10" x14ac:dyDescent="0.25">
      <c r="A14" s="10" t="s">
        <v>308</v>
      </c>
      <c r="B14" s="202">
        <v>9419086.0799999982</v>
      </c>
      <c r="D14" s="10" t="s">
        <v>308</v>
      </c>
      <c r="E14" s="202">
        <v>9419086.0799999982</v>
      </c>
      <c r="F14" s="201">
        <f t="shared" si="0"/>
        <v>0</v>
      </c>
      <c r="I14" s="10" t="s">
        <v>302</v>
      </c>
      <c r="J14" s="202">
        <v>2588496</v>
      </c>
    </row>
    <row r="15" spans="1:10" x14ac:dyDescent="0.25">
      <c r="A15" s="10" t="s">
        <v>201</v>
      </c>
      <c r="B15" s="202">
        <v>6816288</v>
      </c>
      <c r="D15" s="10" t="s">
        <v>201</v>
      </c>
      <c r="E15" s="202">
        <v>6816288</v>
      </c>
      <c r="F15" s="201">
        <f t="shared" si="0"/>
        <v>0</v>
      </c>
      <c r="I15" s="10" t="s">
        <v>141</v>
      </c>
      <c r="J15" s="202">
        <v>2474352</v>
      </c>
    </row>
    <row r="16" spans="1:10" x14ac:dyDescent="0.25">
      <c r="A16" s="10" t="s">
        <v>145</v>
      </c>
      <c r="B16" s="202">
        <v>5904326.4000000004</v>
      </c>
      <c r="D16" s="10" t="s">
        <v>145</v>
      </c>
      <c r="E16" s="202">
        <v>5904326.4000000004</v>
      </c>
      <c r="F16" s="201">
        <f t="shared" si="0"/>
        <v>0</v>
      </c>
      <c r="I16" s="10" t="s">
        <v>220</v>
      </c>
      <c r="J16" s="202">
        <v>2461104</v>
      </c>
    </row>
    <row r="17" spans="1:10" x14ac:dyDescent="0.25">
      <c r="A17" s="10" t="s">
        <v>305</v>
      </c>
      <c r="B17" s="202">
        <v>5312451.5244240314</v>
      </c>
      <c r="D17" s="10" t="s">
        <v>305</v>
      </c>
      <c r="E17" s="202">
        <v>5312451.5244240314</v>
      </c>
      <c r="F17" s="201">
        <f t="shared" si="0"/>
        <v>0</v>
      </c>
      <c r="I17" s="10" t="s">
        <v>248</v>
      </c>
      <c r="J17" s="202">
        <v>1358534.4</v>
      </c>
    </row>
    <row r="18" spans="1:10" x14ac:dyDescent="0.25">
      <c r="A18" s="10" t="s">
        <v>171</v>
      </c>
      <c r="B18" s="202">
        <v>4794336</v>
      </c>
      <c r="D18" s="10" t="s">
        <v>171</v>
      </c>
      <c r="E18" s="202">
        <v>4794336</v>
      </c>
      <c r="F18" s="201">
        <f t="shared" si="0"/>
        <v>0</v>
      </c>
      <c r="I18" s="10" t="s">
        <v>226</v>
      </c>
      <c r="J18" s="202">
        <v>807000</v>
      </c>
    </row>
    <row r="19" spans="1:10" x14ac:dyDescent="0.25">
      <c r="A19" s="10" t="s">
        <v>165</v>
      </c>
      <c r="B19" s="202">
        <v>4074168</v>
      </c>
      <c r="D19" s="10" t="s">
        <v>165</v>
      </c>
      <c r="E19" s="202">
        <v>4074168</v>
      </c>
      <c r="F19" s="201">
        <f t="shared" si="0"/>
        <v>0</v>
      </c>
      <c r="I19" s="10" t="s">
        <v>157</v>
      </c>
      <c r="J19" s="202">
        <v>591602.40000000037</v>
      </c>
    </row>
    <row r="20" spans="1:10" x14ac:dyDescent="0.25">
      <c r="A20" s="10" t="s">
        <v>158</v>
      </c>
      <c r="B20" s="202">
        <v>4023792</v>
      </c>
      <c r="D20" s="10" t="s">
        <v>158</v>
      </c>
      <c r="E20" s="202">
        <v>4023792</v>
      </c>
      <c r="F20" s="201">
        <f t="shared" si="0"/>
        <v>0</v>
      </c>
      <c r="I20" s="10" t="s">
        <v>176</v>
      </c>
      <c r="J20" s="202">
        <v>360840</v>
      </c>
    </row>
    <row r="21" spans="1:10" x14ac:dyDescent="0.25">
      <c r="A21" s="10" t="s">
        <v>193</v>
      </c>
      <c r="B21" s="202">
        <v>3630957.6</v>
      </c>
      <c r="D21" s="10" t="s">
        <v>193</v>
      </c>
      <c r="E21" s="202">
        <v>3630957.6</v>
      </c>
      <c r="F21" s="201">
        <f t="shared" si="0"/>
        <v>0</v>
      </c>
      <c r="I21" s="10" t="s">
        <v>165</v>
      </c>
      <c r="J21" s="202">
        <v>338544</v>
      </c>
    </row>
    <row r="22" spans="1:10" x14ac:dyDescent="0.25">
      <c r="A22" s="10" t="s">
        <v>173</v>
      </c>
      <c r="B22" s="202">
        <v>3564576</v>
      </c>
      <c r="D22" s="10" t="s">
        <v>173</v>
      </c>
      <c r="E22" s="202">
        <v>3564576</v>
      </c>
      <c r="F22" s="201">
        <f t="shared" si="0"/>
        <v>0</v>
      </c>
      <c r="I22" s="10" t="s">
        <v>192</v>
      </c>
      <c r="J22" s="202">
        <v>111600</v>
      </c>
    </row>
    <row r="23" spans="1:10" x14ac:dyDescent="0.25">
      <c r="A23" s="10" t="s">
        <v>216</v>
      </c>
      <c r="B23" s="202">
        <v>3426696</v>
      </c>
      <c r="D23" s="10" t="s">
        <v>216</v>
      </c>
      <c r="E23" s="202">
        <v>3426696</v>
      </c>
      <c r="F23" s="201">
        <f t="shared" si="0"/>
        <v>0</v>
      </c>
      <c r="I23" s="10" t="s">
        <v>162</v>
      </c>
      <c r="J23" s="202">
        <v>95040</v>
      </c>
    </row>
    <row r="24" spans="1:10" x14ac:dyDescent="0.25">
      <c r="A24" s="10" t="s">
        <v>226</v>
      </c>
      <c r="B24" s="202">
        <v>3409416</v>
      </c>
      <c r="D24" s="10" t="s">
        <v>226</v>
      </c>
      <c r="E24" s="202">
        <v>3409416</v>
      </c>
      <c r="F24" s="201">
        <f t="shared" si="0"/>
        <v>0</v>
      </c>
      <c r="I24" s="10" t="s">
        <v>185</v>
      </c>
      <c r="J24" s="202">
        <v>86544</v>
      </c>
    </row>
    <row r="25" spans="1:10" x14ac:dyDescent="0.25">
      <c r="A25" s="10" t="s">
        <v>168</v>
      </c>
      <c r="B25" s="202">
        <v>2876419.645673342</v>
      </c>
      <c r="D25" s="10" t="s">
        <v>168</v>
      </c>
      <c r="E25" s="202">
        <v>2876419.645673342</v>
      </c>
      <c r="F25" s="201">
        <f t="shared" si="0"/>
        <v>0</v>
      </c>
      <c r="I25" s="10" t="s">
        <v>198</v>
      </c>
      <c r="J25" s="202">
        <v>75456</v>
      </c>
    </row>
    <row r="26" spans="1:10" x14ac:dyDescent="0.25">
      <c r="A26" s="10" t="s">
        <v>259</v>
      </c>
      <c r="B26" s="202">
        <v>2714112</v>
      </c>
      <c r="D26" s="10" t="s">
        <v>259</v>
      </c>
      <c r="E26" s="202">
        <v>2714112</v>
      </c>
      <c r="F26" s="201">
        <f t="shared" si="0"/>
        <v>0</v>
      </c>
      <c r="I26" s="10" t="s">
        <v>307</v>
      </c>
      <c r="J26" s="202">
        <v>55800</v>
      </c>
    </row>
    <row r="27" spans="1:10" x14ac:dyDescent="0.25">
      <c r="A27" s="10" t="s">
        <v>194</v>
      </c>
      <c r="B27" s="202">
        <v>2685120</v>
      </c>
      <c r="D27" s="10" t="s">
        <v>194</v>
      </c>
      <c r="E27" s="202">
        <v>2685120</v>
      </c>
      <c r="F27" s="201">
        <f t="shared" si="0"/>
        <v>0</v>
      </c>
      <c r="I27" s="10" t="s">
        <v>196</v>
      </c>
      <c r="J27" s="202">
        <v>42408</v>
      </c>
    </row>
    <row r="28" spans="1:10" x14ac:dyDescent="0.25">
      <c r="A28" s="10" t="s">
        <v>302</v>
      </c>
      <c r="B28" s="202">
        <v>2588496</v>
      </c>
      <c r="D28" s="10" t="s">
        <v>302</v>
      </c>
      <c r="E28" s="202">
        <v>2588496</v>
      </c>
      <c r="F28" s="201">
        <f t="shared" si="0"/>
        <v>0</v>
      </c>
      <c r="I28" s="10" t="s">
        <v>233</v>
      </c>
      <c r="J28" s="202">
        <v>0</v>
      </c>
    </row>
    <row r="29" spans="1:10" x14ac:dyDescent="0.25">
      <c r="A29" s="10" t="s">
        <v>220</v>
      </c>
      <c r="B29" s="202">
        <v>2461104</v>
      </c>
      <c r="D29" s="10" t="s">
        <v>220</v>
      </c>
      <c r="E29" s="202">
        <v>2461104</v>
      </c>
      <c r="F29" s="201">
        <f t="shared" si="0"/>
        <v>0</v>
      </c>
      <c r="I29" s="10" t="s">
        <v>266</v>
      </c>
      <c r="J29" s="202">
        <v>0</v>
      </c>
    </row>
    <row r="30" spans="1:10" x14ac:dyDescent="0.25">
      <c r="A30" s="10" t="s">
        <v>164</v>
      </c>
      <c r="B30" s="202">
        <v>1998180</v>
      </c>
      <c r="D30" s="10" t="s">
        <v>164</v>
      </c>
      <c r="E30" s="202">
        <v>1998180</v>
      </c>
      <c r="F30" s="201">
        <f t="shared" si="0"/>
        <v>0</v>
      </c>
      <c r="I30" s="10" t="s">
        <v>195</v>
      </c>
      <c r="J30" s="202">
        <v>0</v>
      </c>
    </row>
    <row r="31" spans="1:10" x14ac:dyDescent="0.25">
      <c r="A31" s="10" t="s">
        <v>303</v>
      </c>
      <c r="B31" s="202">
        <v>1813200</v>
      </c>
      <c r="D31" s="10" t="s">
        <v>303</v>
      </c>
      <c r="E31" s="202">
        <v>1813200</v>
      </c>
      <c r="F31" s="201">
        <f t="shared" si="0"/>
        <v>0</v>
      </c>
      <c r="I31" s="10" t="s">
        <v>214</v>
      </c>
      <c r="J31" s="202">
        <v>0</v>
      </c>
    </row>
    <row r="32" spans="1:10" x14ac:dyDescent="0.25">
      <c r="A32" s="10" t="s">
        <v>181</v>
      </c>
      <c r="B32" s="202">
        <v>1704024</v>
      </c>
      <c r="D32" s="10" t="s">
        <v>181</v>
      </c>
      <c r="E32" s="202">
        <v>1704024</v>
      </c>
      <c r="F32" s="201">
        <f t="shared" si="0"/>
        <v>0</v>
      </c>
      <c r="I32" s="10" t="s">
        <v>197</v>
      </c>
      <c r="J32" s="202">
        <v>0</v>
      </c>
    </row>
    <row r="33" spans="1:10" x14ac:dyDescent="0.25">
      <c r="A33" s="10" t="s">
        <v>248</v>
      </c>
      <c r="B33" s="202">
        <v>1358534.4</v>
      </c>
      <c r="D33" s="10" t="s">
        <v>248</v>
      </c>
      <c r="E33" s="202">
        <v>1358534.4</v>
      </c>
      <c r="F33" s="201">
        <f t="shared" si="0"/>
        <v>0</v>
      </c>
      <c r="I33" s="10" t="s">
        <v>194</v>
      </c>
      <c r="J33" s="202">
        <v>0</v>
      </c>
    </row>
    <row r="34" spans="1:10" x14ac:dyDescent="0.25">
      <c r="A34" s="10" t="s">
        <v>178</v>
      </c>
      <c r="B34" s="202">
        <v>1282692.7157894738</v>
      </c>
      <c r="D34" s="10" t="s">
        <v>178</v>
      </c>
      <c r="E34" s="202">
        <v>1282692.7157894738</v>
      </c>
      <c r="F34" s="201">
        <f t="shared" si="0"/>
        <v>0</v>
      </c>
      <c r="I34" s="10" t="s">
        <v>182</v>
      </c>
      <c r="J34" s="202">
        <v>0</v>
      </c>
    </row>
    <row r="35" spans="1:10" x14ac:dyDescent="0.25">
      <c r="A35" s="10" t="s">
        <v>186</v>
      </c>
      <c r="B35" s="202">
        <v>811416</v>
      </c>
      <c r="D35" s="10" t="s">
        <v>186</v>
      </c>
      <c r="E35" s="202">
        <v>811416</v>
      </c>
      <c r="F35" s="201">
        <f t="shared" si="0"/>
        <v>0</v>
      </c>
      <c r="I35" s="10" t="s">
        <v>247</v>
      </c>
      <c r="J35" s="202">
        <v>0</v>
      </c>
    </row>
    <row r="36" spans="1:10" x14ac:dyDescent="0.25">
      <c r="A36" s="10" t="s">
        <v>157</v>
      </c>
      <c r="B36" s="202">
        <v>591602.40000000037</v>
      </c>
      <c r="D36" s="10" t="s">
        <v>157</v>
      </c>
      <c r="E36" s="202">
        <v>591602.40000000037</v>
      </c>
      <c r="F36" s="201">
        <f t="shared" si="0"/>
        <v>0</v>
      </c>
      <c r="I36" s="10" t="s">
        <v>218</v>
      </c>
      <c r="J36" s="202">
        <v>0</v>
      </c>
    </row>
    <row r="37" spans="1:10" x14ac:dyDescent="0.25">
      <c r="A37" s="10" t="s">
        <v>202</v>
      </c>
      <c r="B37" s="202">
        <v>231409.44</v>
      </c>
      <c r="D37" s="10" t="s">
        <v>202</v>
      </c>
      <c r="E37" s="202">
        <v>231409.44</v>
      </c>
      <c r="F37" s="201">
        <f t="shared" si="0"/>
        <v>0</v>
      </c>
      <c r="I37" s="10" t="s">
        <v>154</v>
      </c>
      <c r="J37" s="202">
        <v>0</v>
      </c>
    </row>
    <row r="38" spans="1:10" x14ac:dyDescent="0.25">
      <c r="A38" s="10" t="s">
        <v>162</v>
      </c>
      <c r="B38" s="202">
        <v>95040</v>
      </c>
      <c r="D38" s="10" t="s">
        <v>162</v>
      </c>
      <c r="E38" s="202">
        <v>95040</v>
      </c>
      <c r="F38" s="201">
        <f t="shared" si="0"/>
        <v>0</v>
      </c>
      <c r="I38" s="10" t="s">
        <v>227</v>
      </c>
      <c r="J38" s="202">
        <v>0</v>
      </c>
    </row>
    <row r="39" spans="1:10" x14ac:dyDescent="0.25">
      <c r="A39" s="10" t="s">
        <v>198</v>
      </c>
      <c r="B39" s="202">
        <v>75456</v>
      </c>
      <c r="D39" s="10" t="s">
        <v>198</v>
      </c>
      <c r="E39" s="202">
        <v>75456</v>
      </c>
      <c r="F39" s="201">
        <f t="shared" si="0"/>
        <v>0</v>
      </c>
      <c r="I39" s="10" t="s">
        <v>305</v>
      </c>
      <c r="J39" s="202">
        <v>0</v>
      </c>
    </row>
    <row r="40" spans="1:10" x14ac:dyDescent="0.25">
      <c r="A40" s="10" t="s">
        <v>196</v>
      </c>
      <c r="B40" s="202">
        <v>54684</v>
      </c>
      <c r="D40" s="10" t="s">
        <v>196</v>
      </c>
      <c r="E40" s="202">
        <v>54684</v>
      </c>
      <c r="F40" s="201">
        <f t="shared" si="0"/>
        <v>0</v>
      </c>
      <c r="I40" s="10" t="s">
        <v>241</v>
      </c>
      <c r="J40" s="202">
        <v>0</v>
      </c>
    </row>
    <row r="41" spans="1:10" x14ac:dyDescent="0.25">
      <c r="A41" s="10" t="s">
        <v>233</v>
      </c>
      <c r="B41" s="202">
        <v>0</v>
      </c>
      <c r="D41" s="10" t="s">
        <v>233</v>
      </c>
      <c r="E41" s="202">
        <v>0</v>
      </c>
      <c r="F41" s="201">
        <f t="shared" si="0"/>
        <v>0</v>
      </c>
      <c r="I41" s="10" t="s">
        <v>203</v>
      </c>
      <c r="J41" s="202">
        <v>0</v>
      </c>
    </row>
    <row r="42" spans="1:10" x14ac:dyDescent="0.25">
      <c r="A42" s="10" t="s">
        <v>195</v>
      </c>
      <c r="B42" s="202">
        <v>0</v>
      </c>
      <c r="D42" s="10" t="s">
        <v>195</v>
      </c>
      <c r="E42" s="202">
        <v>0</v>
      </c>
      <c r="F42" s="201">
        <f t="shared" si="0"/>
        <v>0</v>
      </c>
      <c r="I42" s="10" t="s">
        <v>243</v>
      </c>
      <c r="J42" s="202">
        <v>0</v>
      </c>
    </row>
    <row r="43" spans="1:10" x14ac:dyDescent="0.25">
      <c r="A43" s="10" t="s">
        <v>214</v>
      </c>
      <c r="B43" s="202">
        <v>0</v>
      </c>
      <c r="D43" s="10" t="s">
        <v>214</v>
      </c>
      <c r="E43" s="202">
        <v>0</v>
      </c>
      <c r="F43" s="201">
        <f t="shared" si="0"/>
        <v>0</v>
      </c>
      <c r="I43" s="10" t="s">
        <v>240</v>
      </c>
      <c r="J43" s="202">
        <v>0</v>
      </c>
    </row>
    <row r="44" spans="1:10" x14ac:dyDescent="0.25">
      <c r="A44" s="10" t="s">
        <v>182</v>
      </c>
      <c r="B44" s="202">
        <v>0</v>
      </c>
      <c r="D44" s="10" t="s">
        <v>182</v>
      </c>
      <c r="E44" s="202">
        <v>0</v>
      </c>
      <c r="F44" s="201">
        <f t="shared" si="0"/>
        <v>0</v>
      </c>
      <c r="I44" s="10" t="s">
        <v>225</v>
      </c>
      <c r="J44" s="202">
        <v>0</v>
      </c>
    </row>
    <row r="45" spans="1:10" x14ac:dyDescent="0.25">
      <c r="A45" s="10" t="s">
        <v>247</v>
      </c>
      <c r="B45" s="202">
        <v>0</v>
      </c>
      <c r="D45" s="10" t="s">
        <v>247</v>
      </c>
      <c r="E45" s="202">
        <v>0</v>
      </c>
      <c r="F45" s="201">
        <f t="shared" si="0"/>
        <v>0</v>
      </c>
      <c r="I45" s="10" t="s">
        <v>223</v>
      </c>
      <c r="J45" s="202">
        <v>0</v>
      </c>
    </row>
    <row r="46" spans="1:10" x14ac:dyDescent="0.25">
      <c r="A46" s="10" t="s">
        <v>218</v>
      </c>
      <c r="B46" s="202">
        <v>0</v>
      </c>
      <c r="D46" s="10" t="s">
        <v>218</v>
      </c>
      <c r="E46" s="202">
        <v>0</v>
      </c>
      <c r="F46" s="201">
        <f t="shared" si="0"/>
        <v>0</v>
      </c>
      <c r="I46" s="10" t="s">
        <v>262</v>
      </c>
      <c r="J46" s="202">
        <v>0</v>
      </c>
    </row>
    <row r="47" spans="1:10" x14ac:dyDescent="0.25">
      <c r="A47" s="10" t="s">
        <v>154</v>
      </c>
      <c r="B47" s="202">
        <v>0</v>
      </c>
      <c r="D47" s="10" t="s">
        <v>154</v>
      </c>
      <c r="E47" s="202">
        <v>0</v>
      </c>
      <c r="F47" s="201">
        <f t="shared" si="0"/>
        <v>0</v>
      </c>
      <c r="I47" s="10" t="s">
        <v>210</v>
      </c>
      <c r="J47" s="202">
        <v>0</v>
      </c>
    </row>
    <row r="48" spans="1:10" x14ac:dyDescent="0.25">
      <c r="A48" s="10" t="s">
        <v>241</v>
      </c>
      <c r="B48" s="202">
        <v>0</v>
      </c>
      <c r="D48" s="10" t="s">
        <v>241</v>
      </c>
      <c r="E48" s="202">
        <v>0</v>
      </c>
      <c r="F48" s="201">
        <f t="shared" si="0"/>
        <v>0</v>
      </c>
      <c r="I48" s="10" t="s">
        <v>236</v>
      </c>
      <c r="J48" s="202">
        <v>0</v>
      </c>
    </row>
    <row r="49" spans="1:10" x14ac:dyDescent="0.25">
      <c r="A49" s="10" t="s">
        <v>203</v>
      </c>
      <c r="B49" s="202">
        <v>0</v>
      </c>
      <c r="D49" s="10" t="s">
        <v>203</v>
      </c>
      <c r="E49" s="202">
        <v>0</v>
      </c>
      <c r="F49" s="201">
        <f t="shared" si="0"/>
        <v>0</v>
      </c>
      <c r="I49" s="10" t="s">
        <v>179</v>
      </c>
      <c r="J49" s="202">
        <v>0</v>
      </c>
    </row>
    <row r="50" spans="1:10" x14ac:dyDescent="0.25">
      <c r="A50" s="10" t="s">
        <v>243</v>
      </c>
      <c r="B50" s="202">
        <v>0</v>
      </c>
      <c r="D50" s="10" t="s">
        <v>243</v>
      </c>
      <c r="E50" s="202">
        <v>0</v>
      </c>
      <c r="F50" s="201">
        <f t="shared" si="0"/>
        <v>0</v>
      </c>
      <c r="I50" s="10" t="s">
        <v>200</v>
      </c>
      <c r="J50" s="202">
        <v>0</v>
      </c>
    </row>
    <row r="51" spans="1:10" x14ac:dyDescent="0.25">
      <c r="A51" s="10" t="s">
        <v>240</v>
      </c>
      <c r="B51" s="202">
        <v>0</v>
      </c>
      <c r="D51" s="10" t="s">
        <v>240</v>
      </c>
      <c r="E51" s="202">
        <v>0</v>
      </c>
      <c r="F51" s="201">
        <f t="shared" si="0"/>
        <v>0</v>
      </c>
      <c r="I51" s="10" t="s">
        <v>263</v>
      </c>
      <c r="J51" s="202">
        <v>0</v>
      </c>
    </row>
    <row r="52" spans="1:10" x14ac:dyDescent="0.25">
      <c r="A52" s="10" t="s">
        <v>225</v>
      </c>
      <c r="B52" s="202">
        <v>0</v>
      </c>
      <c r="D52" s="10" t="s">
        <v>225</v>
      </c>
      <c r="E52" s="202">
        <v>0</v>
      </c>
      <c r="F52" s="201">
        <f t="shared" si="0"/>
        <v>0</v>
      </c>
      <c r="I52" s="10" t="s">
        <v>215</v>
      </c>
      <c r="J52" s="202">
        <v>0</v>
      </c>
    </row>
    <row r="53" spans="1:10" x14ac:dyDescent="0.25">
      <c r="A53" s="10" t="s">
        <v>223</v>
      </c>
      <c r="B53" s="202">
        <v>0</v>
      </c>
      <c r="D53" s="10" t="s">
        <v>223</v>
      </c>
      <c r="E53" s="202">
        <v>0</v>
      </c>
      <c r="F53" s="201">
        <f t="shared" si="0"/>
        <v>0</v>
      </c>
      <c r="I53" s="10" t="s">
        <v>230</v>
      </c>
      <c r="J53" s="202">
        <v>0</v>
      </c>
    </row>
    <row r="54" spans="1:10" x14ac:dyDescent="0.25">
      <c r="A54" s="10" t="s">
        <v>262</v>
      </c>
      <c r="B54" s="202">
        <v>0</v>
      </c>
      <c r="D54" s="10" t="s">
        <v>262</v>
      </c>
      <c r="E54" s="202">
        <v>0</v>
      </c>
      <c r="F54" s="201">
        <f t="shared" si="0"/>
        <v>0</v>
      </c>
      <c r="I54" s="10" t="s">
        <v>164</v>
      </c>
      <c r="J54" s="202">
        <v>0</v>
      </c>
    </row>
    <row r="55" spans="1:10" x14ac:dyDescent="0.25">
      <c r="A55" s="10" t="s">
        <v>210</v>
      </c>
      <c r="B55" s="202">
        <v>0</v>
      </c>
      <c r="D55" s="10" t="s">
        <v>210</v>
      </c>
      <c r="E55" s="202">
        <v>0</v>
      </c>
      <c r="F55" s="201">
        <f t="shared" si="0"/>
        <v>0</v>
      </c>
      <c r="I55" s="10" t="s">
        <v>222</v>
      </c>
      <c r="J55" s="202">
        <v>0</v>
      </c>
    </row>
    <row r="56" spans="1:10" x14ac:dyDescent="0.25">
      <c r="A56" s="10" t="s">
        <v>236</v>
      </c>
      <c r="B56" s="202">
        <v>0</v>
      </c>
      <c r="D56" s="10" t="s">
        <v>236</v>
      </c>
      <c r="E56" s="202">
        <v>0</v>
      </c>
      <c r="F56" s="201">
        <f t="shared" si="0"/>
        <v>0</v>
      </c>
      <c r="I56" s="10" t="s">
        <v>231</v>
      </c>
      <c r="J56" s="202">
        <v>0</v>
      </c>
    </row>
    <row r="57" spans="1:10" x14ac:dyDescent="0.25">
      <c r="A57" s="10" t="s">
        <v>263</v>
      </c>
      <c r="B57" s="202">
        <v>0</v>
      </c>
      <c r="D57" s="10" t="s">
        <v>263</v>
      </c>
      <c r="E57" s="202">
        <v>0</v>
      </c>
      <c r="F57" s="201">
        <f t="shared" si="0"/>
        <v>0</v>
      </c>
      <c r="I57" s="10" t="s">
        <v>242</v>
      </c>
      <c r="J57" s="202">
        <v>0</v>
      </c>
    </row>
    <row r="58" spans="1:10" x14ac:dyDescent="0.25">
      <c r="A58" s="10" t="s">
        <v>215</v>
      </c>
      <c r="B58" s="202">
        <v>0</v>
      </c>
      <c r="D58" s="10" t="s">
        <v>215</v>
      </c>
      <c r="E58" s="202">
        <v>0</v>
      </c>
      <c r="F58" s="201">
        <f t="shared" si="0"/>
        <v>0</v>
      </c>
      <c r="I58" s="10" t="s">
        <v>267</v>
      </c>
      <c r="J58" s="202">
        <v>0</v>
      </c>
    </row>
    <row r="59" spans="1:10" x14ac:dyDescent="0.25">
      <c r="A59" s="10" t="s">
        <v>230</v>
      </c>
      <c r="B59" s="202">
        <v>0</v>
      </c>
      <c r="D59" s="10" t="s">
        <v>230</v>
      </c>
      <c r="E59" s="202">
        <v>0</v>
      </c>
      <c r="F59" s="201">
        <f t="shared" si="0"/>
        <v>0</v>
      </c>
      <c r="I59" s="10" t="s">
        <v>237</v>
      </c>
      <c r="J59" s="202">
        <v>0</v>
      </c>
    </row>
    <row r="60" spans="1:10" x14ac:dyDescent="0.25">
      <c r="A60" s="10" t="s">
        <v>231</v>
      </c>
      <c r="B60" s="202">
        <v>0</v>
      </c>
      <c r="D60" s="10" t="s">
        <v>231</v>
      </c>
      <c r="E60" s="202">
        <v>0</v>
      </c>
      <c r="F60" s="201">
        <f t="shared" si="0"/>
        <v>0</v>
      </c>
      <c r="I60" s="10" t="s">
        <v>239</v>
      </c>
      <c r="J60" s="202">
        <v>0</v>
      </c>
    </row>
    <row r="61" spans="1:10" x14ac:dyDescent="0.25">
      <c r="A61" s="10" t="s">
        <v>242</v>
      </c>
      <c r="B61" s="202">
        <v>0</v>
      </c>
      <c r="D61" s="10" t="s">
        <v>242</v>
      </c>
      <c r="E61" s="202">
        <v>0</v>
      </c>
      <c r="F61" s="201">
        <f t="shared" si="0"/>
        <v>0</v>
      </c>
      <c r="I61" s="10" t="s">
        <v>145</v>
      </c>
      <c r="J61" s="202">
        <v>0</v>
      </c>
    </row>
    <row r="62" spans="1:10" x14ac:dyDescent="0.25">
      <c r="A62" s="10" t="s">
        <v>267</v>
      </c>
      <c r="B62" s="202">
        <v>0</v>
      </c>
      <c r="D62" s="10" t="s">
        <v>267</v>
      </c>
      <c r="E62" s="202">
        <v>0</v>
      </c>
      <c r="F62" s="201">
        <f t="shared" si="0"/>
        <v>0</v>
      </c>
      <c r="I62" s="10" t="s">
        <v>191</v>
      </c>
      <c r="J62" s="202">
        <v>0</v>
      </c>
    </row>
    <row r="63" spans="1:10" x14ac:dyDescent="0.25">
      <c r="A63" s="10" t="s">
        <v>237</v>
      </c>
      <c r="B63" s="202">
        <v>0</v>
      </c>
      <c r="D63" s="10" t="s">
        <v>237</v>
      </c>
      <c r="E63" s="202">
        <v>0</v>
      </c>
      <c r="F63" s="201">
        <f t="shared" si="0"/>
        <v>0</v>
      </c>
      <c r="I63" s="10" t="s">
        <v>229</v>
      </c>
      <c r="J63" s="202">
        <v>0</v>
      </c>
    </row>
    <row r="64" spans="1:10" x14ac:dyDescent="0.25">
      <c r="A64" s="10" t="s">
        <v>239</v>
      </c>
      <c r="B64" s="202">
        <v>0</v>
      </c>
      <c r="D64" s="10" t="s">
        <v>239</v>
      </c>
      <c r="E64" s="202">
        <v>0</v>
      </c>
      <c r="F64" s="201">
        <f t="shared" si="0"/>
        <v>0</v>
      </c>
      <c r="I64" s="10" t="s">
        <v>268</v>
      </c>
      <c r="J64" s="202">
        <v>0</v>
      </c>
    </row>
    <row r="65" spans="1:10" x14ac:dyDescent="0.25">
      <c r="A65" s="10" t="s">
        <v>191</v>
      </c>
      <c r="B65" s="202">
        <v>0</v>
      </c>
      <c r="D65" s="10" t="s">
        <v>191</v>
      </c>
      <c r="E65" s="202">
        <v>0</v>
      </c>
      <c r="F65" s="201">
        <f t="shared" si="0"/>
        <v>0</v>
      </c>
      <c r="I65" s="10" t="s">
        <v>170</v>
      </c>
      <c r="J65" s="202">
        <v>0</v>
      </c>
    </row>
    <row r="66" spans="1:10" x14ac:dyDescent="0.25">
      <c r="A66" s="10" t="s">
        <v>229</v>
      </c>
      <c r="B66" s="202">
        <v>0</v>
      </c>
      <c r="D66" s="10" t="s">
        <v>229</v>
      </c>
      <c r="E66" s="202">
        <v>0</v>
      </c>
      <c r="F66" s="201">
        <f t="shared" si="0"/>
        <v>0</v>
      </c>
      <c r="I66" s="10" t="s">
        <v>208</v>
      </c>
      <c r="J66" s="202">
        <v>0</v>
      </c>
    </row>
    <row r="67" spans="1:10" x14ac:dyDescent="0.25">
      <c r="A67" s="10" t="s">
        <v>170</v>
      </c>
      <c r="B67" s="202">
        <v>0</v>
      </c>
      <c r="D67" s="10" t="s">
        <v>170</v>
      </c>
      <c r="E67" s="202">
        <v>0</v>
      </c>
      <c r="F67" s="201">
        <f t="shared" ref="F67:F97" si="1">VLOOKUP(D67,$A$2:$B$97,2,0)-E67</f>
        <v>0</v>
      </c>
      <c r="I67" s="10" t="s">
        <v>152</v>
      </c>
      <c r="J67" s="202">
        <v>0</v>
      </c>
    </row>
    <row r="68" spans="1:10" x14ac:dyDescent="0.25">
      <c r="A68" s="10" t="s">
        <v>208</v>
      </c>
      <c r="B68" s="202">
        <v>0</v>
      </c>
      <c r="D68" s="10" t="s">
        <v>208</v>
      </c>
      <c r="E68" s="202">
        <v>0</v>
      </c>
      <c r="F68" s="201">
        <f t="shared" si="1"/>
        <v>0</v>
      </c>
      <c r="I68" s="10" t="s">
        <v>177</v>
      </c>
      <c r="J68" s="202">
        <v>0</v>
      </c>
    </row>
    <row r="69" spans="1:10" x14ac:dyDescent="0.25">
      <c r="A69" s="10" t="s">
        <v>177</v>
      </c>
      <c r="B69" s="202">
        <v>0</v>
      </c>
      <c r="D69" s="10" t="s">
        <v>177</v>
      </c>
      <c r="E69" s="202">
        <v>0</v>
      </c>
      <c r="F69" s="201">
        <f t="shared" si="1"/>
        <v>0</v>
      </c>
      <c r="I69" s="10" t="s">
        <v>216</v>
      </c>
      <c r="J69" s="202">
        <v>0</v>
      </c>
    </row>
    <row r="70" spans="1:10" x14ac:dyDescent="0.25">
      <c r="A70" s="10" t="s">
        <v>228</v>
      </c>
      <c r="B70" s="202">
        <v>0</v>
      </c>
      <c r="D70" s="10" t="s">
        <v>228</v>
      </c>
      <c r="E70" s="202">
        <v>0</v>
      </c>
      <c r="F70" s="201">
        <f t="shared" si="1"/>
        <v>0</v>
      </c>
      <c r="I70" s="10" t="s">
        <v>184</v>
      </c>
      <c r="J70" s="202">
        <v>0</v>
      </c>
    </row>
    <row r="71" spans="1:10" x14ac:dyDescent="0.25">
      <c r="A71" s="10" t="s">
        <v>174</v>
      </c>
      <c r="B71" s="202">
        <v>0</v>
      </c>
      <c r="D71" s="10" t="s">
        <v>174</v>
      </c>
      <c r="E71" s="202">
        <v>0</v>
      </c>
      <c r="F71" s="201">
        <f t="shared" si="1"/>
        <v>0</v>
      </c>
      <c r="I71" s="10" t="s">
        <v>228</v>
      </c>
      <c r="J71" s="202">
        <v>0</v>
      </c>
    </row>
    <row r="72" spans="1:10" x14ac:dyDescent="0.25">
      <c r="A72" s="10" t="s">
        <v>185</v>
      </c>
      <c r="B72" s="202">
        <v>-1776</v>
      </c>
      <c r="D72" s="10" t="s">
        <v>185</v>
      </c>
      <c r="E72" s="202">
        <v>-1776</v>
      </c>
      <c r="F72" s="201">
        <f t="shared" si="1"/>
        <v>0</v>
      </c>
      <c r="I72" s="10" t="s">
        <v>186</v>
      </c>
      <c r="J72" s="202">
        <v>0</v>
      </c>
    </row>
    <row r="73" spans="1:10" x14ac:dyDescent="0.25">
      <c r="A73" s="10" t="s">
        <v>268</v>
      </c>
      <c r="B73" s="202">
        <v>-24924</v>
      </c>
      <c r="D73" s="10" t="s">
        <v>268</v>
      </c>
      <c r="E73" s="202">
        <v>-24924</v>
      </c>
      <c r="F73" s="201">
        <f t="shared" si="1"/>
        <v>0</v>
      </c>
      <c r="I73" s="10" t="s">
        <v>171</v>
      </c>
      <c r="J73" s="202">
        <v>0</v>
      </c>
    </row>
    <row r="74" spans="1:10" x14ac:dyDescent="0.25">
      <c r="A74" s="10" t="s">
        <v>276</v>
      </c>
      <c r="B74" s="202">
        <v>-29016</v>
      </c>
      <c r="D74" s="10" t="s">
        <v>276</v>
      </c>
      <c r="E74" s="202">
        <v>-29016</v>
      </c>
      <c r="F74" s="201">
        <f t="shared" si="1"/>
        <v>0</v>
      </c>
      <c r="I74" s="10" t="s">
        <v>211</v>
      </c>
      <c r="J74" s="202">
        <v>0</v>
      </c>
    </row>
    <row r="75" spans="1:10" x14ac:dyDescent="0.25">
      <c r="A75" s="10" t="s">
        <v>217</v>
      </c>
      <c r="B75" s="202">
        <v>-41664</v>
      </c>
      <c r="D75" s="10" t="s">
        <v>217</v>
      </c>
      <c r="E75" s="202">
        <v>-41664</v>
      </c>
      <c r="F75" s="201">
        <f t="shared" si="1"/>
        <v>0</v>
      </c>
      <c r="I75" s="10" t="s">
        <v>174</v>
      </c>
      <c r="J75" s="202">
        <v>0</v>
      </c>
    </row>
    <row r="76" spans="1:10" x14ac:dyDescent="0.25">
      <c r="A76" s="10" t="s">
        <v>219</v>
      </c>
      <c r="B76" s="202">
        <v>-42027.368421052568</v>
      </c>
      <c r="D76" s="10" t="s">
        <v>219</v>
      </c>
      <c r="E76" s="202">
        <v>-42027.368421052568</v>
      </c>
      <c r="F76" s="201">
        <f t="shared" si="1"/>
        <v>0</v>
      </c>
      <c r="I76" s="10" t="s">
        <v>217</v>
      </c>
      <c r="J76" s="202">
        <v>0</v>
      </c>
    </row>
    <row r="77" spans="1:10" x14ac:dyDescent="0.25">
      <c r="A77" s="10" t="s">
        <v>222</v>
      </c>
      <c r="B77" s="202">
        <v>-50592</v>
      </c>
      <c r="D77" s="10" t="s">
        <v>222</v>
      </c>
      <c r="E77" s="202">
        <v>-50592</v>
      </c>
      <c r="F77" s="201">
        <f t="shared" si="1"/>
        <v>0</v>
      </c>
      <c r="I77" s="10" t="s">
        <v>219</v>
      </c>
      <c r="J77" s="202">
        <v>0</v>
      </c>
    </row>
    <row r="78" spans="1:10" x14ac:dyDescent="0.25">
      <c r="A78" s="10" t="s">
        <v>189</v>
      </c>
      <c r="B78" s="202">
        <v>-61008</v>
      </c>
      <c r="D78" s="10" t="s">
        <v>189</v>
      </c>
      <c r="E78" s="202">
        <v>-61008</v>
      </c>
      <c r="F78" s="201">
        <f t="shared" si="1"/>
        <v>0</v>
      </c>
      <c r="I78" s="10" t="s">
        <v>276</v>
      </c>
      <c r="J78" s="202">
        <v>-29016</v>
      </c>
    </row>
    <row r="79" spans="1:10" x14ac:dyDescent="0.25">
      <c r="A79" s="10" t="s">
        <v>244</v>
      </c>
      <c r="B79" s="202">
        <v>-73656</v>
      </c>
      <c r="D79" s="10" t="s">
        <v>244</v>
      </c>
      <c r="E79" s="202">
        <v>-73656</v>
      </c>
      <c r="F79" s="201">
        <f t="shared" si="1"/>
        <v>0</v>
      </c>
      <c r="I79" s="10" t="s">
        <v>178</v>
      </c>
      <c r="J79" s="202">
        <v>-35328</v>
      </c>
    </row>
    <row r="80" spans="1:10" x14ac:dyDescent="0.25">
      <c r="A80" s="10" t="s">
        <v>200</v>
      </c>
      <c r="B80" s="202">
        <v>-82212</v>
      </c>
      <c r="D80" s="10" t="s">
        <v>200</v>
      </c>
      <c r="E80" s="202">
        <v>-82212</v>
      </c>
      <c r="F80" s="201">
        <f t="shared" si="1"/>
        <v>0</v>
      </c>
      <c r="I80" s="10" t="s">
        <v>189</v>
      </c>
      <c r="J80" s="202">
        <v>-61008</v>
      </c>
    </row>
    <row r="81" spans="1:10" x14ac:dyDescent="0.25">
      <c r="A81" s="10" t="s">
        <v>266</v>
      </c>
      <c r="B81" s="202">
        <v>-133920</v>
      </c>
      <c r="D81" s="10" t="s">
        <v>266</v>
      </c>
      <c r="E81" s="202">
        <v>-133920</v>
      </c>
      <c r="F81" s="201">
        <f t="shared" si="1"/>
        <v>0</v>
      </c>
      <c r="I81" s="10" t="s">
        <v>244</v>
      </c>
      <c r="J81" s="202">
        <v>-73656</v>
      </c>
    </row>
    <row r="82" spans="1:10" x14ac:dyDescent="0.25">
      <c r="A82" s="10" t="s">
        <v>211</v>
      </c>
      <c r="B82" s="202">
        <v>-134664</v>
      </c>
      <c r="D82" s="10" t="s">
        <v>211</v>
      </c>
      <c r="E82" s="202">
        <v>-134664</v>
      </c>
      <c r="F82" s="201">
        <f t="shared" si="1"/>
        <v>0</v>
      </c>
      <c r="I82" s="10" t="s">
        <v>167</v>
      </c>
      <c r="J82" s="202">
        <v>-248400</v>
      </c>
    </row>
    <row r="83" spans="1:10" x14ac:dyDescent="0.25">
      <c r="A83" s="10" t="s">
        <v>167</v>
      </c>
      <c r="B83" s="202">
        <v>-227754</v>
      </c>
      <c r="D83" s="10" t="s">
        <v>167</v>
      </c>
      <c r="E83" s="202">
        <v>-227754</v>
      </c>
      <c r="F83" s="201">
        <f t="shared" si="1"/>
        <v>0</v>
      </c>
      <c r="I83" s="10" t="s">
        <v>193</v>
      </c>
      <c r="J83" s="202">
        <v>-279000</v>
      </c>
    </row>
    <row r="84" spans="1:10" x14ac:dyDescent="0.25">
      <c r="A84" s="10" t="s">
        <v>238</v>
      </c>
      <c r="B84" s="202">
        <v>-358831.2</v>
      </c>
      <c r="D84" s="10" t="s">
        <v>238</v>
      </c>
      <c r="E84" s="202">
        <v>-358831.2</v>
      </c>
      <c r="F84" s="201">
        <f t="shared" si="1"/>
        <v>0</v>
      </c>
      <c r="I84" s="10" t="s">
        <v>238</v>
      </c>
      <c r="J84" s="202">
        <v>-291648</v>
      </c>
    </row>
    <row r="85" spans="1:10" x14ac:dyDescent="0.25">
      <c r="A85" s="10" t="s">
        <v>197</v>
      </c>
      <c r="B85" s="202">
        <v>-677040</v>
      </c>
      <c r="D85" s="10" t="s">
        <v>197</v>
      </c>
      <c r="E85" s="202">
        <v>-677040</v>
      </c>
      <c r="F85" s="201">
        <f t="shared" si="1"/>
        <v>0</v>
      </c>
      <c r="I85" s="10" t="s">
        <v>190</v>
      </c>
      <c r="J85" s="202">
        <v>-731220</v>
      </c>
    </row>
    <row r="86" spans="1:10" x14ac:dyDescent="0.25">
      <c r="A86" s="10" t="s">
        <v>190</v>
      </c>
      <c r="B86" s="202">
        <v>-731220</v>
      </c>
      <c r="D86" s="10" t="s">
        <v>190</v>
      </c>
      <c r="E86" s="202">
        <v>-731220</v>
      </c>
      <c r="F86" s="201">
        <f t="shared" si="1"/>
        <v>0</v>
      </c>
      <c r="I86" s="10" t="s">
        <v>304</v>
      </c>
      <c r="J86" s="202">
        <v>-1000848</v>
      </c>
    </row>
    <row r="87" spans="1:10" x14ac:dyDescent="0.25">
      <c r="A87" s="10" t="s">
        <v>183</v>
      </c>
      <c r="B87" s="202">
        <v>-1872393.6</v>
      </c>
      <c r="D87" s="10" t="s">
        <v>183</v>
      </c>
      <c r="E87" s="202">
        <v>-1872393.6</v>
      </c>
      <c r="F87" s="201">
        <f t="shared" si="1"/>
        <v>0</v>
      </c>
      <c r="I87" s="10" t="s">
        <v>183</v>
      </c>
      <c r="J87" s="202">
        <v>-1872393.6</v>
      </c>
    </row>
    <row r="88" spans="1:10" x14ac:dyDescent="0.25">
      <c r="A88" s="10" t="s">
        <v>169</v>
      </c>
      <c r="B88" s="202">
        <v>-3203258.4000000004</v>
      </c>
      <c r="D88" s="10" t="s">
        <v>169</v>
      </c>
      <c r="E88" s="202">
        <v>-3203258.4000000004</v>
      </c>
      <c r="F88" s="201">
        <f t="shared" si="1"/>
        <v>0</v>
      </c>
      <c r="I88" s="10" t="s">
        <v>150</v>
      </c>
      <c r="J88" s="202">
        <v>-3141168</v>
      </c>
    </row>
    <row r="89" spans="1:10" x14ac:dyDescent="0.25">
      <c r="A89" s="10" t="s">
        <v>227</v>
      </c>
      <c r="B89" s="202">
        <v>-3756000</v>
      </c>
      <c r="D89" s="10" t="s">
        <v>227</v>
      </c>
      <c r="E89" s="202">
        <v>-3756000</v>
      </c>
      <c r="F89" s="201">
        <f t="shared" si="1"/>
        <v>0</v>
      </c>
      <c r="I89" s="10" t="s">
        <v>169</v>
      </c>
      <c r="J89" s="202">
        <v>-3203258.4000000004</v>
      </c>
    </row>
    <row r="90" spans="1:10" x14ac:dyDescent="0.25">
      <c r="A90" s="10" t="s">
        <v>192</v>
      </c>
      <c r="B90" s="202">
        <v>-3887472</v>
      </c>
      <c r="D90" s="10" t="s">
        <v>192</v>
      </c>
      <c r="E90" s="202">
        <v>-3887472</v>
      </c>
      <c r="F90" s="201">
        <f t="shared" si="1"/>
        <v>0</v>
      </c>
      <c r="I90" s="10" t="s">
        <v>202</v>
      </c>
      <c r="J90" s="202">
        <v>-3451200</v>
      </c>
    </row>
    <row r="91" spans="1:10" x14ac:dyDescent="0.25">
      <c r="A91" s="10" t="s">
        <v>150</v>
      </c>
      <c r="B91" s="202">
        <v>-4603102.2105263155</v>
      </c>
      <c r="D91" s="10" t="s">
        <v>234</v>
      </c>
      <c r="E91" s="202">
        <v>-4164480</v>
      </c>
      <c r="F91" s="201" t="e">
        <f t="shared" si="1"/>
        <v>#N/A</v>
      </c>
      <c r="I91" s="10" t="s">
        <v>199</v>
      </c>
      <c r="J91" s="202">
        <v>-5242104</v>
      </c>
    </row>
    <row r="92" spans="1:10" x14ac:dyDescent="0.25">
      <c r="A92" s="10" t="s">
        <v>199</v>
      </c>
      <c r="B92" s="202">
        <v>-5714619.3684210526</v>
      </c>
      <c r="D92" s="10" t="s">
        <v>150</v>
      </c>
      <c r="E92" s="202">
        <v>-4603102.2105263155</v>
      </c>
      <c r="F92" s="201">
        <f t="shared" si="1"/>
        <v>0</v>
      </c>
      <c r="I92" s="10" t="s">
        <v>140</v>
      </c>
      <c r="J92" s="202">
        <v>-7524288</v>
      </c>
    </row>
    <row r="93" spans="1:10" x14ac:dyDescent="0.25">
      <c r="A93" s="10" t="s">
        <v>140</v>
      </c>
      <c r="B93" s="202">
        <v>-7112555.1052631577</v>
      </c>
      <c r="D93" s="10" t="s">
        <v>199</v>
      </c>
      <c r="E93" s="202">
        <v>-5714619.3684210526</v>
      </c>
      <c r="F93" s="201">
        <f t="shared" si="1"/>
        <v>0</v>
      </c>
      <c r="I93" s="10" t="s">
        <v>175</v>
      </c>
      <c r="J93" s="202">
        <v>-10502688</v>
      </c>
    </row>
    <row r="94" spans="1:10" x14ac:dyDescent="0.25">
      <c r="A94" s="10" t="s">
        <v>175</v>
      </c>
      <c r="B94" s="202">
        <v>-10502688</v>
      </c>
      <c r="D94" s="10" t="s">
        <v>140</v>
      </c>
      <c r="E94" s="202">
        <v>-7112555.1052631577</v>
      </c>
      <c r="F94" s="201">
        <f t="shared" si="1"/>
        <v>0</v>
      </c>
      <c r="I94" s="10" t="s">
        <v>156</v>
      </c>
      <c r="J94" s="202">
        <v>-12433032</v>
      </c>
    </row>
    <row r="95" spans="1:10" x14ac:dyDescent="0.25">
      <c r="A95" s="10" t="s">
        <v>156</v>
      </c>
      <c r="B95" s="202">
        <v>-12433032</v>
      </c>
      <c r="D95" s="10" t="s">
        <v>175</v>
      </c>
      <c r="E95" s="202">
        <v>-10502688</v>
      </c>
      <c r="F95" s="201">
        <f t="shared" si="1"/>
        <v>0</v>
      </c>
      <c r="I95" s="10" t="s">
        <v>306</v>
      </c>
      <c r="J95" s="202">
        <v>-18747048</v>
      </c>
    </row>
    <row r="96" spans="1:10" x14ac:dyDescent="0.25">
      <c r="A96" s="10" t="s">
        <v>306</v>
      </c>
      <c r="B96" s="202">
        <v>-13157441.760000002</v>
      </c>
      <c r="D96" s="10" t="s">
        <v>156</v>
      </c>
      <c r="E96" s="202">
        <v>-12433032</v>
      </c>
      <c r="F96" s="201">
        <f t="shared" si="1"/>
        <v>0</v>
      </c>
      <c r="I96" s="9" t="s">
        <v>147</v>
      </c>
      <c r="J96" s="202">
        <v>-36654776.601600006</v>
      </c>
    </row>
    <row r="97" spans="1:6" x14ac:dyDescent="0.25">
      <c r="A97" s="10" t="s">
        <v>306</v>
      </c>
      <c r="B97" s="202">
        <v>-13157441.760000002</v>
      </c>
      <c r="D97" s="10" t="s">
        <v>306</v>
      </c>
      <c r="E97" s="202">
        <v>-13157441.760000002</v>
      </c>
      <c r="F97" s="201">
        <f t="shared" si="1"/>
        <v>0</v>
      </c>
    </row>
    <row r="98" spans="1:6" x14ac:dyDescent="0.25">
      <c r="A98" s="13"/>
    </row>
  </sheetData>
  <autoFilter ref="I1:J1" xr:uid="{00000000-0009-0000-0000-000005000000}">
    <sortState xmlns:xlrd2="http://schemas.microsoft.com/office/spreadsheetml/2017/richdata2" ref="I2:J95">
      <sortCondition descending="1" ref="J1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17"/>
  <sheetViews>
    <sheetView topLeftCell="D1" zoomScaleNormal="100" workbookViewId="0">
      <selection activeCell="M98" sqref="M98"/>
    </sheetView>
  </sheetViews>
  <sheetFormatPr defaultRowHeight="15" x14ac:dyDescent="0.25"/>
  <cols>
    <col min="1" max="1" width="58.140625" bestFit="1" customWidth="1"/>
    <col min="2" max="2" width="54.140625" customWidth="1"/>
    <col min="3" max="3" width="15.42578125" customWidth="1"/>
    <col min="4" max="4" width="15" customWidth="1"/>
    <col min="5" max="5" width="16.42578125" bestFit="1" customWidth="1"/>
    <col min="6" max="6" width="14" customWidth="1"/>
    <col min="10" max="10" width="58.140625" bestFit="1" customWidth="1"/>
    <col min="11" max="11" width="17.7109375" bestFit="1" customWidth="1"/>
    <col min="12" max="12" width="18.5703125" bestFit="1" customWidth="1"/>
    <col min="13" max="13" width="12.5703125" bestFit="1" customWidth="1"/>
  </cols>
  <sheetData>
    <row r="1" spans="1:18" x14ac:dyDescent="0.25">
      <c r="A1" s="178" t="s">
        <v>301</v>
      </c>
      <c r="B1" s="178" t="s">
        <v>282</v>
      </c>
      <c r="C1" s="178" t="s">
        <v>348</v>
      </c>
      <c r="D1" s="178" t="s">
        <v>349</v>
      </c>
      <c r="E1" s="178" t="s">
        <v>299</v>
      </c>
      <c r="F1" s="178" t="s">
        <v>298</v>
      </c>
      <c r="J1" s="178" t="s">
        <v>301</v>
      </c>
      <c r="K1" s="178" t="s">
        <v>348</v>
      </c>
      <c r="L1" s="178" t="s">
        <v>349</v>
      </c>
      <c r="M1" s="178" t="s">
        <v>299</v>
      </c>
    </row>
    <row r="2" spans="1:18" x14ac:dyDescent="0.25">
      <c r="A2" s="180" t="s">
        <v>233</v>
      </c>
      <c r="B2" s="180" t="s">
        <v>233</v>
      </c>
      <c r="C2" s="203">
        <f ca="1">SUMIF(BD_COMERCIAL!$FK$3:$FK$982,MtM!B2,BD_COMERCIAL!$GO$3:$GO$982)</f>
        <v>564144</v>
      </c>
      <c r="D2" s="203">
        <f ca="1">SUMIF(BD_COMERCIAL!$FK$3:$FK$982,MtM!B2,BD_COMERCIAL!$GP$3:$GP$982)</f>
        <v>-106272</v>
      </c>
      <c r="E2" s="203">
        <f ca="1">SUMIF(BD_COMERCIAL!$FK$3:$FK$982,MtM!B2,BD_COMERCIAL!$FM$3:$FM$982)</f>
        <v>457872</v>
      </c>
      <c r="F2" s="203">
        <f ca="1">SUMIF(BD_COMERCIAL!$FK$3:$FK$982,MtM!$B2,BD_COMERCIAL!$FL$3:$FL$982)</f>
        <v>122928</v>
      </c>
      <c r="J2" s="180" t="s">
        <v>233</v>
      </c>
      <c r="K2" s="203">
        <f ca="1">SUMIF(MtM!$A$2:$A$500,J2,MtM!$C$2:$C$500)</f>
        <v>564144</v>
      </c>
      <c r="L2" s="203">
        <f ca="1">SUMIF(MtM!$A$2:$A$500,J2,MtM!$D$2:$D$500)</f>
        <v>-106272</v>
      </c>
      <c r="M2" s="203">
        <f ca="1">SUMIF(MtM!$A$2:$A$500,J2,MtM!$E$2:$E$500)</f>
        <v>457872</v>
      </c>
      <c r="O2" s="201"/>
      <c r="P2" s="201"/>
      <c r="Q2" s="201"/>
      <c r="R2" s="201"/>
    </row>
    <row r="3" spans="1:18" x14ac:dyDescent="0.25">
      <c r="A3" s="10" t="s">
        <v>433</v>
      </c>
      <c r="B3" s="10" t="s">
        <v>433</v>
      </c>
      <c r="C3" s="202">
        <f ca="1">SUMIF(BD_COMERCIAL!$FK$3:$FK$982,MtM!B3,BD_COMERCIAL!$GO$3:$GO$982)</f>
        <v>0</v>
      </c>
      <c r="D3" s="202">
        <f ca="1">SUMIF(BD_COMERCIAL!$FK$3:$FK$982,MtM!B3,BD_COMERCIAL!$GP$3:$GP$982)</f>
        <v>0</v>
      </c>
      <c r="E3" s="202">
        <f ca="1">SUMIF(BD_COMERCIAL!$FK$3:$FK$982,MtM!B3,BD_COMERCIAL!$FM$3:$FM$982)</f>
        <v>0</v>
      </c>
      <c r="F3" s="202">
        <f ca="1">SUMIF(BD_COMERCIAL!$FK$3:$FK$982,MtM!$B3,BD_COMERCIAL!$FL$3:$FL$982)</f>
        <v>385532.4</v>
      </c>
      <c r="J3" s="10" t="s">
        <v>433</v>
      </c>
      <c r="K3" s="202">
        <f ca="1">SUMIF(MtM!$A$2:$A$500,J3,MtM!$C$2:$C$500)</f>
        <v>0</v>
      </c>
      <c r="L3" s="202">
        <f ca="1">SUMIF(MtM!$A$2:$A$500,J3,MtM!$D$2:$D$500)</f>
        <v>0</v>
      </c>
      <c r="M3" s="202">
        <f ca="1">SUMIF(MtM!$A$2:$A$500,J3,MtM!$E$2:$E$500)</f>
        <v>0</v>
      </c>
      <c r="O3" s="201"/>
      <c r="P3" s="201"/>
      <c r="Q3" s="201"/>
      <c r="R3" s="201"/>
    </row>
    <row r="4" spans="1:18" x14ac:dyDescent="0.25">
      <c r="A4" s="10" t="s">
        <v>266</v>
      </c>
      <c r="B4" s="10" t="s">
        <v>266</v>
      </c>
      <c r="C4" s="202">
        <f>SUMIF(BD_COMERCIAL!$FK$3:$FK$982,MtM!B4,BD_COMERCIAL!$GO$3:$GO$982)</f>
        <v>0</v>
      </c>
      <c r="D4" s="202">
        <f>SUMIF(BD_COMERCIAL!$FK$3:$FK$982,MtM!B4,BD_COMERCIAL!$GP$3:$GP$982)</f>
        <v>0</v>
      </c>
      <c r="E4" s="202">
        <f>SUMIF(BD_COMERCIAL!$FK$3:$FK$982,MtM!B4,BD_COMERCIAL!$FM$3:$FM$982)</f>
        <v>0</v>
      </c>
      <c r="F4" s="202">
        <f>SUMIF(BD_COMERCIAL!$FK$3:$FK$982,MtM!$B4,BD_COMERCIAL!$FL$3:$FL$982)</f>
        <v>0</v>
      </c>
      <c r="J4" s="10" t="s">
        <v>266</v>
      </c>
      <c r="K4" s="202">
        <f>SUMIF(MtM!$A$2:$A$500,J4,MtM!$C$2:$C$500)</f>
        <v>0</v>
      </c>
      <c r="L4" s="202">
        <f>SUMIF(MtM!$A$2:$A$500,J4,MtM!$D$2:$D$500)</f>
        <v>0</v>
      </c>
      <c r="M4" s="202">
        <f>SUMIF(MtM!$A$2:$A$500,J4,MtM!$E$2:$E$500)</f>
        <v>0</v>
      </c>
      <c r="O4" s="201"/>
      <c r="P4" s="201"/>
      <c r="Q4" s="201"/>
      <c r="R4" s="201"/>
    </row>
    <row r="5" spans="1:18" x14ac:dyDescent="0.25">
      <c r="A5" s="10" t="s">
        <v>423</v>
      </c>
      <c r="B5" s="10" t="s">
        <v>423</v>
      </c>
      <c r="C5" s="202">
        <f ca="1">SUMIF(BD_COMERCIAL!$FK$3:$FK$982,MtM!B5,BD_COMERCIAL!$GO$3:$GO$982)</f>
        <v>0</v>
      </c>
      <c r="D5" s="202">
        <f ca="1">SUMIF(BD_COMERCIAL!$FK$3:$FK$982,MtM!B5,BD_COMERCIAL!$GP$3:$GP$982)</f>
        <v>0</v>
      </c>
      <c r="E5" s="202">
        <f ca="1">SUMIF(BD_COMERCIAL!$FK$3:$FK$982,MtM!B5,BD_COMERCIAL!$FM$3:$FM$982)</f>
        <v>0</v>
      </c>
      <c r="F5" s="202">
        <f ca="1">SUMIF(BD_COMERCIAL!$FK$3:$FK$982,MtM!$B5,BD_COMERCIAL!$FL$3:$FL$982)</f>
        <v>6992319.5999999996</v>
      </c>
      <c r="J5" s="10" t="s">
        <v>423</v>
      </c>
      <c r="K5" s="202">
        <f ca="1">SUMIF(MtM!$A$2:$A$500,J5,MtM!$C$2:$C$500)</f>
        <v>0</v>
      </c>
      <c r="L5" s="202">
        <f ca="1">SUMIF(MtM!$A$2:$A$500,J5,MtM!$D$2:$D$500)</f>
        <v>0</v>
      </c>
      <c r="M5" s="202">
        <f ca="1">SUMIF(MtM!$A$2:$A$500,J5,MtM!$E$2:$E$500)</f>
        <v>0</v>
      </c>
      <c r="O5" s="201"/>
      <c r="P5" s="201"/>
      <c r="Q5" s="201"/>
      <c r="R5" s="201"/>
    </row>
    <row r="6" spans="1:18" x14ac:dyDescent="0.25">
      <c r="A6" s="10" t="s">
        <v>195</v>
      </c>
      <c r="B6" s="10" t="s">
        <v>195</v>
      </c>
      <c r="C6" s="202">
        <f>SUMIF(BD_COMERCIAL!$FK$3:$FK$982,MtM!B6,BD_COMERCIAL!$GO$3:$GO$982)</f>
        <v>0</v>
      </c>
      <c r="D6" s="202">
        <f>SUMIF(BD_COMERCIAL!$FK$3:$FK$982,MtM!B6,BD_COMERCIAL!$GP$3:$GP$982)</f>
        <v>0</v>
      </c>
      <c r="E6" s="202">
        <f>SUMIF(BD_COMERCIAL!$FK$3:$FK$982,MtM!B6,BD_COMERCIAL!$FM$3:$FM$982)</f>
        <v>0</v>
      </c>
      <c r="F6" s="202">
        <f>SUMIF(BD_COMERCIAL!$FK$3:$FK$982,MtM!$B6,BD_COMERCIAL!$FL$3:$FL$982)</f>
        <v>0</v>
      </c>
      <c r="J6" s="10" t="s">
        <v>195</v>
      </c>
      <c r="K6" s="202">
        <f>SUMIF(MtM!$A$2:$A$500,J6,MtM!$C$2:$C$500)</f>
        <v>0</v>
      </c>
      <c r="L6" s="202">
        <f>SUMIF(MtM!$A$2:$A$500,J6,MtM!$D$2:$D$500)</f>
        <v>0</v>
      </c>
      <c r="M6" s="202">
        <f>SUMIF(MtM!$A$2:$A$500,J6,MtM!$E$2:$E$500)</f>
        <v>0</v>
      </c>
      <c r="O6" s="201"/>
      <c r="P6" s="201"/>
      <c r="Q6" s="201"/>
      <c r="R6" s="201"/>
    </row>
    <row r="7" spans="1:18" x14ac:dyDescent="0.25">
      <c r="A7" s="10" t="s">
        <v>199</v>
      </c>
      <c r="B7" s="10" t="s">
        <v>199</v>
      </c>
      <c r="C7" s="202">
        <f ca="1">SUMIF(BD_COMERCIAL!$FK$3:$FK$982,MtM!B7,BD_COMERCIAL!$GO$3:$GO$982)</f>
        <v>2241331.2000000002</v>
      </c>
      <c r="D7" s="202">
        <f ca="1">SUMIF(BD_COMERCIAL!$FK$3:$FK$982,MtM!B7,BD_COMERCIAL!$GP$3:$GP$982)</f>
        <v>-7534459.2000000002</v>
      </c>
      <c r="E7" s="202">
        <f ca="1">SUMIF(BD_COMERCIAL!$FK$3:$FK$982,MtM!B7,BD_COMERCIAL!$FM$3:$FM$982)</f>
        <v>-5293128</v>
      </c>
      <c r="F7" s="202">
        <f ca="1">SUMIF(BD_COMERCIAL!$FK$3:$FK$982,MtM!$B7,BD_COMERCIAL!$FL$3:$FL$982)</f>
        <v>26340763.199999999</v>
      </c>
      <c r="J7" s="10" t="s">
        <v>199</v>
      </c>
      <c r="K7" s="202">
        <f ca="1">SUMIF(MtM!$A$2:$A$500,J7,MtM!$C$2:$C$500)</f>
        <v>2241331.2000000002</v>
      </c>
      <c r="L7" s="202">
        <f ca="1">SUMIF(MtM!$A$2:$A$500,J7,MtM!$D$2:$D$500)</f>
        <v>-7534459.2000000002</v>
      </c>
      <c r="M7" s="202">
        <f ca="1">SUMIF(MtM!$A$2:$A$500,J7,MtM!$E$2:$E$500)</f>
        <v>-5293128</v>
      </c>
      <c r="O7" s="201"/>
      <c r="P7" s="201"/>
      <c r="Q7" s="201"/>
      <c r="R7" s="201"/>
    </row>
    <row r="8" spans="1:18" x14ac:dyDescent="0.25">
      <c r="A8" s="10" t="s">
        <v>214</v>
      </c>
      <c r="B8" s="10" t="s">
        <v>214</v>
      </c>
      <c r="C8" s="202">
        <f>SUMIF(BD_COMERCIAL!$FK$3:$FK$982,MtM!B8,BD_COMERCIAL!$GO$3:$GO$982)</f>
        <v>0</v>
      </c>
      <c r="D8" s="202">
        <f>SUMIF(BD_COMERCIAL!$FK$3:$FK$982,MtM!B8,BD_COMERCIAL!$GP$3:$GP$982)</f>
        <v>0</v>
      </c>
      <c r="E8" s="202">
        <f>SUMIF(BD_COMERCIAL!$FK$3:$FK$982,MtM!B8,BD_COMERCIAL!$FM$3:$FM$982)</f>
        <v>0</v>
      </c>
      <c r="F8" s="202">
        <f>SUMIF(BD_COMERCIAL!$FK$3:$FK$982,MtM!$B8,BD_COMERCIAL!$FL$3:$FL$982)</f>
        <v>0</v>
      </c>
      <c r="J8" s="10" t="s">
        <v>214</v>
      </c>
      <c r="K8" s="202">
        <f>SUMIF(MtM!$A$2:$A$500,J8,MtM!$C$2:$C$500)</f>
        <v>0</v>
      </c>
      <c r="L8" s="202">
        <f>SUMIF(MtM!$A$2:$A$500,J8,MtM!$D$2:$D$500)</f>
        <v>0</v>
      </c>
      <c r="M8" s="202">
        <f>SUMIF(MtM!$A$2:$A$500,J8,MtM!$E$2:$E$500)</f>
        <v>0</v>
      </c>
      <c r="O8" s="201"/>
      <c r="P8" s="201"/>
      <c r="Q8" s="201"/>
      <c r="R8" s="201"/>
    </row>
    <row r="9" spans="1:18" x14ac:dyDescent="0.25">
      <c r="A9" s="10" t="s">
        <v>197</v>
      </c>
      <c r="B9" s="10" t="s">
        <v>197</v>
      </c>
      <c r="C9" s="202">
        <f ca="1">SUMIF(BD_COMERCIAL!$FK$3:$FK$982,MtM!B9,BD_COMERCIAL!$GO$3:$GO$982)</f>
        <v>772800</v>
      </c>
      <c r="D9" s="202">
        <f ca="1">SUMIF(BD_COMERCIAL!$FK$3:$FK$982,MtM!B9,BD_COMERCIAL!$GP$3:$GP$982)</f>
        <v>-772800</v>
      </c>
      <c r="E9" s="202">
        <f ca="1">SUMIF(BD_COMERCIAL!$FK$3:$FK$982,MtM!B9,BD_COMERCIAL!$FM$3:$FM$982)</f>
        <v>0</v>
      </c>
      <c r="F9" s="202">
        <f ca="1">SUMIF(BD_COMERCIAL!$FK$3:$FK$982,MtM!$B9,BD_COMERCIAL!$FL$3:$FL$982)</f>
        <v>-291503.99999999994</v>
      </c>
      <c r="J9" s="10" t="s">
        <v>197</v>
      </c>
      <c r="K9" s="202">
        <f ca="1">SUMIF(MtM!$A$2:$A$500,J9,MtM!$C$2:$C$500)</f>
        <v>772800</v>
      </c>
      <c r="L9" s="202">
        <f ca="1">SUMIF(MtM!$A$2:$A$500,J9,MtM!$D$2:$D$500)</f>
        <v>-772800</v>
      </c>
      <c r="M9" s="202">
        <f ca="1">SUMIF(MtM!$A$2:$A$500,J9,MtM!$E$2:$E$500)</f>
        <v>0</v>
      </c>
      <c r="O9" s="201"/>
      <c r="P9" s="201"/>
      <c r="Q9" s="201"/>
      <c r="R9" s="201"/>
    </row>
    <row r="10" spans="1:18" x14ac:dyDescent="0.25">
      <c r="A10" s="10" t="s">
        <v>167</v>
      </c>
      <c r="B10" s="10" t="s">
        <v>167</v>
      </c>
      <c r="C10" s="202">
        <f ca="1">SUMIF(BD_COMERCIAL!$FK$3:$FK$982,MtM!B10,BD_COMERCIAL!$GO$3:$GO$982)</f>
        <v>0</v>
      </c>
      <c r="D10" s="202">
        <f ca="1">SUMIF(BD_COMERCIAL!$FK$3:$FK$982,MtM!B10,BD_COMERCIAL!$GP$3:$GP$982)</f>
        <v>0</v>
      </c>
      <c r="E10" s="202">
        <f ca="1">SUMIF(BD_COMERCIAL!$FK$3:$FK$982,MtM!B10,BD_COMERCIAL!$FM$3:$FM$982)</f>
        <v>0</v>
      </c>
      <c r="F10" s="202">
        <f ca="1">SUMIF(BD_COMERCIAL!$FK$3:$FK$982,MtM!$B10,BD_COMERCIAL!$FL$3:$FL$982)</f>
        <v>1232262</v>
      </c>
      <c r="J10" s="10" t="s">
        <v>167</v>
      </c>
      <c r="K10" s="202">
        <f ca="1">SUMIF(MtM!$A$2:$A$500,J10,MtM!$C$2:$C$500)</f>
        <v>0</v>
      </c>
      <c r="L10" s="202">
        <f ca="1">SUMIF(MtM!$A$2:$A$500,J10,MtM!$D$2:$D$500)</f>
        <v>0</v>
      </c>
      <c r="M10" s="202">
        <f ca="1">SUMIF(MtM!$A$2:$A$500,J10,MtM!$E$2:$E$500)</f>
        <v>0</v>
      </c>
      <c r="O10" s="201"/>
      <c r="P10" s="201"/>
      <c r="Q10" s="201"/>
      <c r="R10" s="201"/>
    </row>
    <row r="11" spans="1:18" x14ac:dyDescent="0.25">
      <c r="A11" s="10" t="s">
        <v>158</v>
      </c>
      <c r="B11" s="10" t="s">
        <v>158</v>
      </c>
      <c r="C11" s="202">
        <f ca="1">SUMIF(BD_COMERCIAL!$FK$3:$FK$982,MtM!B11,BD_COMERCIAL!$GO$3:$GO$982)</f>
        <v>0</v>
      </c>
      <c r="D11" s="202">
        <f ca="1">SUMIF(BD_COMERCIAL!$FK$3:$FK$982,MtM!B11,BD_COMERCIAL!$GP$3:$GP$982)</f>
        <v>-2153107.2000000002</v>
      </c>
      <c r="E11" s="202">
        <f ca="1">SUMIF(BD_COMERCIAL!$FK$3:$FK$982,MtM!B11,BD_COMERCIAL!$FM$3:$FM$982)</f>
        <v>-2153107.2000000002</v>
      </c>
      <c r="F11" s="202">
        <f ca="1">SUMIF(BD_COMERCIAL!$FK$3:$FK$982,MtM!$B11,BD_COMERCIAL!$FL$3:$FL$982)</f>
        <v>-2310457.9447487998</v>
      </c>
      <c r="J11" s="10" t="s">
        <v>158</v>
      </c>
      <c r="K11" s="202">
        <f ca="1">SUMIF(MtM!$A$2:$A$500,J11,MtM!$C$2:$C$500)</f>
        <v>0</v>
      </c>
      <c r="L11" s="202">
        <f ca="1">SUMIF(MtM!$A$2:$A$500,J11,MtM!$D$2:$D$500)</f>
        <v>-2153107.2000000002</v>
      </c>
      <c r="M11" s="202">
        <f ca="1">SUMIF(MtM!$A$2:$A$500,J11,MtM!$E$2:$E$500)</f>
        <v>-2153107.2000000002</v>
      </c>
      <c r="O11" s="201"/>
      <c r="P11" s="201"/>
      <c r="Q11" s="201"/>
      <c r="R11" s="201"/>
    </row>
    <row r="12" spans="1:18" x14ac:dyDescent="0.25">
      <c r="A12" s="10" t="s">
        <v>244</v>
      </c>
      <c r="B12" s="10" t="s">
        <v>244</v>
      </c>
      <c r="C12" s="202">
        <f ca="1">SUMIF(BD_COMERCIAL!$FK$3:$FK$982,MtM!B12,BD_COMERCIAL!$GO$3:$GO$982)</f>
        <v>15523.199999999999</v>
      </c>
      <c r="D12" s="202">
        <f ca="1">SUMIF(BD_COMERCIAL!$FK$3:$FK$982,MtM!B12,BD_COMERCIAL!$GP$3:$GP$982)</f>
        <v>0</v>
      </c>
      <c r="E12" s="202">
        <f ca="1">SUMIF(BD_COMERCIAL!$FK$3:$FK$982,MtM!B12,BD_COMERCIAL!$FM$3:$FM$982)</f>
        <v>15523.199999999999</v>
      </c>
      <c r="F12" s="202">
        <f ca="1">SUMIF(BD_COMERCIAL!$FK$3:$FK$982,MtM!$B12,BD_COMERCIAL!$FL$3:$FL$982)</f>
        <v>-20520</v>
      </c>
      <c r="J12" s="10" t="s">
        <v>244</v>
      </c>
      <c r="K12" s="202">
        <f ca="1">SUMIF(MtM!$A$2:$A$500,J12,MtM!$C$2:$C$500)</f>
        <v>15523.199999999999</v>
      </c>
      <c r="L12" s="202">
        <f ca="1">SUMIF(MtM!$A$2:$A$500,J12,MtM!$D$2:$D$500)</f>
        <v>0</v>
      </c>
      <c r="M12" s="202">
        <f ca="1">SUMIF(MtM!$A$2:$A$500,J12,MtM!$E$2:$E$500)</f>
        <v>15523.199999999999</v>
      </c>
      <c r="O12" s="201"/>
      <c r="P12" s="201"/>
      <c r="Q12" s="201"/>
      <c r="R12" s="201"/>
    </row>
    <row r="13" spans="1:18" x14ac:dyDescent="0.25">
      <c r="A13" s="10" t="s">
        <v>350</v>
      </c>
      <c r="B13" s="10" t="s">
        <v>180</v>
      </c>
      <c r="C13" s="202">
        <f>SUMIF(BD_COMERCIAL!$FK$3:$FK$982,MtM!B13,BD_COMERCIAL!$GO$3:$GO$982)</f>
        <v>0</v>
      </c>
      <c r="D13" s="202">
        <f>SUMIF(BD_COMERCIAL!$FK$3:$FK$982,MtM!B13,BD_COMERCIAL!$GP$3:$GP$982)</f>
        <v>0</v>
      </c>
      <c r="E13" s="202">
        <f>SUMIF(BD_COMERCIAL!$FK$3:$FK$982,MtM!B13,BD_COMERCIAL!$FM$3:$FM$982)</f>
        <v>0</v>
      </c>
      <c r="F13" s="202">
        <f>SUMIF(BD_COMERCIAL!$FK$3:$FK$982,MtM!$B13,BD_COMERCIAL!$FL$3:$FL$982)</f>
        <v>0</v>
      </c>
      <c r="J13" s="10" t="s">
        <v>350</v>
      </c>
      <c r="K13" s="202">
        <f ca="1">SUMIF(MtM!$A$2:$A$500,J13,MtM!$C$2:$C$500)</f>
        <v>0</v>
      </c>
      <c r="L13" s="202">
        <f ca="1">SUMIF(MtM!$A$2:$A$500,J13,MtM!$D$2:$D$500)</f>
        <v>0</v>
      </c>
      <c r="M13" s="202">
        <f ca="1">SUMIF(MtM!$A$2:$A$500,J13,MtM!$E$2:$E$500)</f>
        <v>0</v>
      </c>
      <c r="O13" s="201"/>
      <c r="P13" s="201"/>
      <c r="Q13" s="201"/>
      <c r="R13" s="201"/>
    </row>
    <row r="14" spans="1:18" x14ac:dyDescent="0.25">
      <c r="A14" s="10" t="s">
        <v>350</v>
      </c>
      <c r="B14" s="10" t="s">
        <v>194</v>
      </c>
      <c r="C14" s="202">
        <f>SUMIF(BD_COMERCIAL!$FK$3:$FK$982,MtM!B14,BD_COMERCIAL!$GO$3:$GO$982)</f>
        <v>0</v>
      </c>
      <c r="D14" s="202">
        <f>SUMIF(BD_COMERCIAL!$FK$3:$FK$982,MtM!B14,BD_COMERCIAL!$GP$3:$GP$982)</f>
        <v>0</v>
      </c>
      <c r="E14" s="202">
        <f>SUMIF(BD_COMERCIAL!$FK$3:$FK$982,MtM!B14,BD_COMERCIAL!$FM$3:$FM$982)</f>
        <v>0</v>
      </c>
      <c r="F14" s="202">
        <f>SUMIF(BD_COMERCIAL!$FK$3:$FK$982,MtM!$B14,BD_COMERCIAL!$FL$3:$FL$982)</f>
        <v>0</v>
      </c>
      <c r="J14" s="10" t="s">
        <v>302</v>
      </c>
      <c r="K14" s="202">
        <f ca="1">SUMIF(MtM!$A$2:$A$500,J14,MtM!$C$2:$C$500)</f>
        <v>0</v>
      </c>
      <c r="L14" s="202">
        <f ca="1">SUMIF(MtM!$A$2:$A$500,J14,MtM!$D$2:$D$500)</f>
        <v>0</v>
      </c>
      <c r="M14" s="202">
        <f ca="1">SUMIF(MtM!$A$2:$A$500,J14,MtM!$E$2:$E$500)</f>
        <v>0</v>
      </c>
      <c r="O14" s="201"/>
      <c r="P14" s="201"/>
      <c r="Q14" s="201"/>
      <c r="R14" s="201"/>
    </row>
    <row r="15" spans="1:18" x14ac:dyDescent="0.25">
      <c r="A15" s="10" t="s">
        <v>302</v>
      </c>
      <c r="B15" s="10" t="s">
        <v>256</v>
      </c>
      <c r="C15" s="202">
        <f ca="1">SUMIF(BD_COMERCIAL!$FK$3:$FK$982,MtM!B15,BD_COMERCIAL!$GO$3:$GO$982)</f>
        <v>0</v>
      </c>
      <c r="D15" s="202">
        <f ca="1">SUMIF(BD_COMERCIAL!$FK$3:$FK$982,MtM!B15,BD_COMERCIAL!$GP$3:$GP$982)</f>
        <v>0</v>
      </c>
      <c r="E15" s="202">
        <f ca="1">SUMIF(BD_COMERCIAL!$FK$3:$FK$982,MtM!B15,BD_COMERCIAL!$FM$3:$FM$982)</f>
        <v>0</v>
      </c>
      <c r="F15" s="202">
        <f ca="1">SUMIF(BD_COMERCIAL!$FK$3:$FK$982,MtM!$B15,BD_COMERCIAL!$FL$3:$FL$982)</f>
        <v>323856</v>
      </c>
      <c r="J15" s="10" t="s">
        <v>351</v>
      </c>
      <c r="K15" s="202">
        <f ca="1">SUMIF(MtM!$A$2:$A$500,J15,MtM!$C$2:$C$500)</f>
        <v>0</v>
      </c>
      <c r="L15" s="202">
        <f ca="1">SUMIF(MtM!$A$2:$A$500,J15,MtM!$D$2:$D$500)</f>
        <v>0</v>
      </c>
      <c r="M15" s="202">
        <f ca="1">SUMIF(MtM!$A$2:$A$500,J15,MtM!$E$2:$E$500)</f>
        <v>0</v>
      </c>
      <c r="O15" s="201"/>
      <c r="P15" s="201"/>
      <c r="Q15" s="201"/>
      <c r="R15" s="201"/>
    </row>
    <row r="16" spans="1:18" x14ac:dyDescent="0.25">
      <c r="A16" s="10" t="s">
        <v>302</v>
      </c>
      <c r="B16" s="10" t="s">
        <v>232</v>
      </c>
      <c r="C16" s="202">
        <f>SUMIF(BD_COMERCIAL!$FK$3:$FK$982,MtM!B16,BD_COMERCIAL!$GO$3:$GO$982)</f>
        <v>0</v>
      </c>
      <c r="D16" s="202">
        <f>SUMIF(BD_COMERCIAL!$FK$3:$FK$982,MtM!B16,BD_COMERCIAL!$GP$3:$GP$982)</f>
        <v>0</v>
      </c>
      <c r="E16" s="202">
        <f>SUMIF(BD_COMERCIAL!$FK$3:$FK$982,MtM!B16,BD_COMERCIAL!$FM$3:$FM$982)</f>
        <v>0</v>
      </c>
      <c r="F16" s="202">
        <f>SUMIF(BD_COMERCIAL!$FK$3:$FK$982,MtM!$B16,BD_COMERCIAL!$FL$3:$FL$982)</f>
        <v>0</v>
      </c>
      <c r="J16" s="10" t="s">
        <v>181</v>
      </c>
      <c r="K16" s="202">
        <f ca="1">SUMIF(MtM!$A$2:$A$500,J16,MtM!$C$2:$C$500)</f>
        <v>0</v>
      </c>
      <c r="L16" s="202">
        <f ca="1">SUMIF(MtM!$A$2:$A$500,J16,MtM!$D$2:$D$500)</f>
        <v>0</v>
      </c>
      <c r="M16" s="202">
        <f ca="1">SUMIF(MtM!$A$2:$A$500,J16,MtM!$E$2:$E$500)</f>
        <v>0</v>
      </c>
      <c r="O16" s="201"/>
      <c r="P16" s="201"/>
      <c r="Q16" s="201"/>
      <c r="R16" s="201"/>
    </row>
    <row r="17" spans="1:18" x14ac:dyDescent="0.25">
      <c r="A17" s="10" t="s">
        <v>351</v>
      </c>
      <c r="B17" s="10" t="s">
        <v>207</v>
      </c>
      <c r="C17" s="202">
        <f>SUMIF(BD_COMERCIAL!$FK$3:$FK$982,MtM!B17,BD_COMERCIAL!$GO$3:$GO$982)</f>
        <v>0</v>
      </c>
      <c r="D17" s="202">
        <f>SUMIF(BD_COMERCIAL!$FK$3:$FK$982,MtM!B17,BD_COMERCIAL!$GP$3:$GP$982)</f>
        <v>0</v>
      </c>
      <c r="E17" s="202">
        <f>SUMIF(BD_COMERCIAL!$FK$3:$FK$982,MtM!B17,BD_COMERCIAL!$FM$3:$FM$982)</f>
        <v>0</v>
      </c>
      <c r="F17" s="202">
        <f>SUMIF(BD_COMERCIAL!$FK$3:$FK$982,MtM!$B17,BD_COMERCIAL!$FL$3:$FL$982)</f>
        <v>0</v>
      </c>
      <c r="J17" s="10" t="s">
        <v>182</v>
      </c>
      <c r="K17" s="202">
        <f ca="1">SUMIF(MtM!$A$2:$A$500,J17,MtM!$C$2:$C$500)</f>
        <v>0</v>
      </c>
      <c r="L17" s="202">
        <f ca="1">SUMIF(MtM!$A$2:$A$500,J17,MtM!$D$2:$D$500)</f>
        <v>-149184</v>
      </c>
      <c r="M17" s="202">
        <f ca="1">SUMIF(MtM!$A$2:$A$500,J17,MtM!$E$2:$E$500)</f>
        <v>-149184</v>
      </c>
      <c r="O17" s="201"/>
      <c r="P17" s="201"/>
      <c r="Q17" s="201"/>
      <c r="R17" s="201"/>
    </row>
    <row r="18" spans="1:18" x14ac:dyDescent="0.25">
      <c r="A18" s="10" t="s">
        <v>351</v>
      </c>
      <c r="B18" s="10" t="s">
        <v>175</v>
      </c>
      <c r="C18" s="202">
        <f ca="1">SUMIF(BD_COMERCIAL!$FK$3:$FK$982,MtM!B18,BD_COMERCIAL!$GO$3:$GO$982)</f>
        <v>0</v>
      </c>
      <c r="D18" s="202">
        <f ca="1">SUMIF(BD_COMERCIAL!$FK$3:$FK$982,MtM!B18,BD_COMERCIAL!$GP$3:$GP$982)</f>
        <v>0</v>
      </c>
      <c r="E18" s="202">
        <f ca="1">SUMIF(BD_COMERCIAL!$FK$3:$FK$982,MtM!B18,BD_COMERCIAL!$FM$3:$FM$982)</f>
        <v>0</v>
      </c>
      <c r="F18" s="202">
        <f ca="1">SUMIF(BD_COMERCIAL!$FK$3:$FK$982,MtM!$B18,BD_COMERCIAL!$FL$3:$FL$982)</f>
        <v>6838438.7999999998</v>
      </c>
      <c r="J18" s="10" t="s">
        <v>696</v>
      </c>
      <c r="K18" s="202">
        <f ca="1">SUMIF(MtM!$A$2:$A$500,J18,MtM!$C$2:$C$500)</f>
        <v>453600</v>
      </c>
      <c r="L18" s="202">
        <f ca="1">SUMIF(MtM!$A$2:$A$500,J18,MtM!$D$2:$D$500)</f>
        <v>0</v>
      </c>
      <c r="M18" s="202">
        <f ca="1">SUMIF(MtM!$A$2:$A$500,J18,MtM!$E$2:$E$500)</f>
        <v>453600</v>
      </c>
      <c r="O18" s="201"/>
      <c r="P18" s="201"/>
      <c r="Q18" s="201"/>
      <c r="R18" s="201"/>
    </row>
    <row r="19" spans="1:18" x14ac:dyDescent="0.25">
      <c r="A19" s="10" t="s">
        <v>181</v>
      </c>
      <c r="B19" s="10" t="s">
        <v>181</v>
      </c>
      <c r="C19" s="202">
        <f ca="1">SUMIF(BD_COMERCIAL!$FK$3:$FK$982,MtM!B19,BD_COMERCIAL!$GO$3:$GO$982)</f>
        <v>0</v>
      </c>
      <c r="D19" s="202">
        <f ca="1">SUMIF(BD_COMERCIAL!$FK$3:$FK$982,MtM!B19,BD_COMERCIAL!$GP$3:$GP$982)</f>
        <v>0</v>
      </c>
      <c r="E19" s="202">
        <f ca="1">SUMIF(BD_COMERCIAL!$FK$3:$FK$982,MtM!B19,BD_COMERCIAL!$FM$3:$FM$982)</f>
        <v>0</v>
      </c>
      <c r="F19" s="202">
        <f ca="1">SUMIF(BD_COMERCIAL!$FK$3:$FK$982,MtM!$B19,BD_COMERCIAL!$FL$3:$FL$982)</f>
        <v>375042.59999999992</v>
      </c>
      <c r="J19" s="10" t="s">
        <v>247</v>
      </c>
      <c r="K19" s="202">
        <f>SUMIF(MtM!$A$2:$A$500,J19,MtM!$C$2:$C$500)</f>
        <v>0</v>
      </c>
      <c r="L19" s="202">
        <f>SUMIF(MtM!$A$2:$A$500,J19,MtM!$D$2:$D$500)</f>
        <v>0</v>
      </c>
      <c r="M19" s="202">
        <f>SUMIF(MtM!$A$2:$A$500,J19,MtM!$E$2:$E$500)</f>
        <v>0</v>
      </c>
      <c r="O19" s="201"/>
      <c r="P19" s="201"/>
      <c r="Q19" s="201"/>
      <c r="R19" s="201"/>
    </row>
    <row r="20" spans="1:18" x14ac:dyDescent="0.25">
      <c r="A20" s="10" t="s">
        <v>351</v>
      </c>
      <c r="B20" s="10" t="s">
        <v>246</v>
      </c>
      <c r="C20" s="202">
        <f ca="1">SUMIF(BD_COMERCIAL!$FK$3:$FK$982,MtM!B20,BD_COMERCIAL!$GO$3:$GO$982)</f>
        <v>0</v>
      </c>
      <c r="D20" s="202">
        <f ca="1">SUMIF(BD_COMERCIAL!$FK$3:$FK$982,MtM!B20,BD_COMERCIAL!$GP$3:$GP$982)</f>
        <v>0</v>
      </c>
      <c r="E20" s="202">
        <f ca="1">SUMIF(BD_COMERCIAL!$FK$3:$FK$982,MtM!B20,BD_COMERCIAL!$FM$3:$FM$982)</f>
        <v>0</v>
      </c>
      <c r="F20" s="202">
        <f ca="1">SUMIF(BD_COMERCIAL!$FK$3:$FK$982,MtM!$B20,BD_COMERCIAL!$FL$3:$FL$982)</f>
        <v>-216000</v>
      </c>
      <c r="J20" s="10" t="s">
        <v>697</v>
      </c>
      <c r="K20" s="202">
        <f ca="1">SUMIF(MtM!$A$2:$A$500,J20,MtM!$C$2:$C$500)</f>
        <v>0</v>
      </c>
      <c r="L20" s="202">
        <f ca="1">SUMIF(MtM!$A$2:$A$500,J20,MtM!$D$2:$D$500)</f>
        <v>0</v>
      </c>
      <c r="M20" s="202">
        <f ca="1">SUMIF(MtM!$A$2:$A$500,J20,MtM!$E$2:$E$500)</f>
        <v>0</v>
      </c>
      <c r="O20" s="201"/>
      <c r="P20" s="201"/>
      <c r="Q20" s="201"/>
      <c r="R20" s="201"/>
    </row>
    <row r="21" spans="1:18" x14ac:dyDescent="0.25">
      <c r="A21" s="10" t="s">
        <v>351</v>
      </c>
      <c r="B21" s="10" t="s">
        <v>159</v>
      </c>
      <c r="C21" s="202">
        <f>SUMIF(BD_COMERCIAL!$FK$3:$FK$982,MtM!B21,BD_COMERCIAL!$GO$3:$GO$982)</f>
        <v>0</v>
      </c>
      <c r="D21" s="202">
        <f>SUMIF(BD_COMERCIAL!$FK$3:$FK$982,MtM!B21,BD_COMERCIAL!$GP$3:$GP$982)</f>
        <v>0</v>
      </c>
      <c r="E21" s="202">
        <f>SUMIF(BD_COMERCIAL!$FK$3:$FK$982,MtM!B21,BD_COMERCIAL!$FM$3:$FM$982)</f>
        <v>0</v>
      </c>
      <c r="F21" s="202">
        <f>SUMIF(BD_COMERCIAL!$FK$3:$FK$982,MtM!$B21,BD_COMERCIAL!$FL$3:$FL$982)</f>
        <v>0</v>
      </c>
      <c r="J21" s="10" t="s">
        <v>220</v>
      </c>
      <c r="K21" s="202">
        <f ca="1">SUMIF(MtM!$A$2:$A$500,J21,MtM!$C$2:$C$500)</f>
        <v>0</v>
      </c>
      <c r="L21" s="202">
        <f ca="1">SUMIF(MtM!$A$2:$A$500,J21,MtM!$D$2:$D$500)</f>
        <v>0</v>
      </c>
      <c r="M21" s="202">
        <f ca="1">SUMIF(MtM!$A$2:$A$500,J21,MtM!$E$2:$E$500)</f>
        <v>0</v>
      </c>
      <c r="O21" s="201"/>
      <c r="P21" s="201"/>
      <c r="Q21" s="201"/>
      <c r="R21" s="201"/>
    </row>
    <row r="22" spans="1:18" x14ac:dyDescent="0.25">
      <c r="A22" s="10" t="s">
        <v>182</v>
      </c>
      <c r="B22" s="10" t="s">
        <v>182</v>
      </c>
      <c r="C22" s="202">
        <f ca="1">SUMIF(BD_COMERCIAL!$FK$3:$FK$982,MtM!B22,BD_COMERCIAL!$GO$3:$GO$982)</f>
        <v>0</v>
      </c>
      <c r="D22" s="202">
        <f ca="1">SUMIF(BD_COMERCIAL!$FK$3:$FK$982,MtM!B22,BD_COMERCIAL!$GP$3:$GP$982)</f>
        <v>-149184</v>
      </c>
      <c r="E22" s="202">
        <f ca="1">SUMIF(BD_COMERCIAL!$FK$3:$FK$982,MtM!B22,BD_COMERCIAL!$FM$3:$FM$982)</f>
        <v>-149184</v>
      </c>
      <c r="F22" s="202">
        <f ca="1">SUMIF(BD_COMERCIAL!$FK$3:$FK$982,MtM!$B22,BD_COMERCIAL!$FL$3:$FL$982)</f>
        <v>-307306.07999999996</v>
      </c>
      <c r="J22" s="10" t="s">
        <v>304</v>
      </c>
      <c r="K22" s="202">
        <f ca="1">SUMIF(MtM!$A$2:$A$500,J22,MtM!$C$2:$C$500)</f>
        <v>1915200</v>
      </c>
      <c r="L22" s="202">
        <f ca="1">SUMIF(MtM!$A$2:$A$500,J22,MtM!$D$2:$D$500)</f>
        <v>0</v>
      </c>
      <c r="M22" s="202">
        <f ca="1">SUMIF(MtM!$A$2:$A$500,J22,MtM!$E$2:$E$500)</f>
        <v>1915200</v>
      </c>
      <c r="O22" s="201"/>
      <c r="P22" s="201"/>
      <c r="Q22" s="201"/>
      <c r="R22" s="201"/>
    </row>
    <row r="23" spans="1:18" x14ac:dyDescent="0.25">
      <c r="A23" s="10" t="s">
        <v>696</v>
      </c>
      <c r="B23" s="10" t="s">
        <v>397</v>
      </c>
      <c r="C23" s="202">
        <f ca="1">SUMIF(BD_COMERCIAL!$FK$3:$FK$982,MtM!B23,BD_COMERCIAL!$GO$3:$GO$982)</f>
        <v>453600</v>
      </c>
      <c r="D23" s="202">
        <f ca="1">SUMIF(BD_COMERCIAL!$FK$3:$FK$982,MtM!B23,BD_COMERCIAL!$GP$3:$GP$982)</f>
        <v>0</v>
      </c>
      <c r="E23" s="202">
        <f ca="1">SUMIF(BD_COMERCIAL!$FK$3:$FK$982,MtM!B23,BD_COMERCIAL!$FM$3:$FM$982)</f>
        <v>453600</v>
      </c>
      <c r="F23" s="202">
        <f ca="1">SUMIF(BD_COMERCIAL!$FK$3:$FK$982,MtM!$B23,BD_COMERCIAL!$FL$3:$FL$982)</f>
        <v>3482445.8400000008</v>
      </c>
      <c r="J23" s="10" t="s">
        <v>354</v>
      </c>
      <c r="K23" s="202">
        <f ca="1">SUMIF(MtM!$A$2:$A$500,J23,MtM!$C$2:$C$500)</f>
        <v>1401768</v>
      </c>
      <c r="L23" s="202">
        <f ca="1">SUMIF(MtM!$A$2:$A$500,J23,MtM!$D$2:$D$500)</f>
        <v>-552000</v>
      </c>
      <c r="M23" s="202">
        <f ca="1">SUMIF(MtM!$A$2:$A$500,J23,MtM!$E$2:$E$500)</f>
        <v>849768</v>
      </c>
      <c r="O23" s="201"/>
      <c r="P23" s="201"/>
      <c r="Q23" s="201"/>
      <c r="R23" s="201"/>
    </row>
    <row r="24" spans="1:18" x14ac:dyDescent="0.25">
      <c r="A24" s="10" t="s">
        <v>696</v>
      </c>
      <c r="B24" s="10" t="s">
        <v>276</v>
      </c>
      <c r="C24" s="202">
        <f>SUMIF(BD_COMERCIAL!$FK$3:$FK$982,MtM!B24,BD_COMERCIAL!$GO$3:$GO$982)</f>
        <v>0</v>
      </c>
      <c r="D24" s="202">
        <f>SUMIF(BD_COMERCIAL!$FK$3:$FK$982,MtM!B24,BD_COMERCIAL!$GP$3:$GP$982)</f>
        <v>0</v>
      </c>
      <c r="E24" s="202">
        <f>SUMIF(BD_COMERCIAL!$FK$3:$FK$982,MtM!B24,BD_COMERCIAL!$FM$3:$FM$982)</f>
        <v>0</v>
      </c>
      <c r="F24" s="202">
        <f>SUMIF(BD_COMERCIAL!$FK$3:$FK$982,MtM!$B24,BD_COMERCIAL!$FL$3:$FL$982)</f>
        <v>0</v>
      </c>
      <c r="J24" s="10" t="s">
        <v>227</v>
      </c>
      <c r="K24" s="202">
        <f ca="1">SUMIF(MtM!$A$2:$A$500,J24,MtM!$C$2:$C$500)</f>
        <v>0</v>
      </c>
      <c r="L24" s="202">
        <f ca="1">SUMIF(MtM!$A$2:$A$500,J24,MtM!$D$2:$D$500)</f>
        <v>-1339200</v>
      </c>
      <c r="M24" s="202">
        <f ca="1">SUMIF(MtM!$A$2:$A$500,J24,MtM!$E$2:$E$500)</f>
        <v>-1339200</v>
      </c>
      <c r="O24" s="201"/>
      <c r="P24" s="201"/>
      <c r="Q24" s="201"/>
      <c r="R24" s="201"/>
    </row>
    <row r="25" spans="1:18" x14ac:dyDescent="0.25">
      <c r="A25" s="10" t="s">
        <v>247</v>
      </c>
      <c r="B25" s="10" t="s">
        <v>247</v>
      </c>
      <c r="C25" s="202">
        <f>SUMIF(BD_COMERCIAL!$FK$3:$FK$982,MtM!B25,BD_COMERCIAL!$GO$3:$GO$982)</f>
        <v>0</v>
      </c>
      <c r="D25" s="202">
        <f>SUMIF(BD_COMERCIAL!$FK$3:$FK$982,MtM!B25,BD_COMERCIAL!$GP$3:$GP$982)</f>
        <v>0</v>
      </c>
      <c r="E25" s="202">
        <f>SUMIF(BD_COMERCIAL!$FK$3:$FK$982,MtM!B25,BD_COMERCIAL!$FM$3:$FM$982)</f>
        <v>0</v>
      </c>
      <c r="F25" s="202">
        <f>SUMIF(BD_COMERCIAL!$FK$3:$FK$982,MtM!$B25,BD_COMERCIAL!$FL$3:$FL$982)</f>
        <v>0</v>
      </c>
      <c r="J25" s="10" t="s">
        <v>305</v>
      </c>
      <c r="K25" s="202">
        <f ca="1">SUMIF(MtM!$A$2:$A$500,J25,MtM!$C$2:$C$500)</f>
        <v>0</v>
      </c>
      <c r="L25" s="202">
        <f ca="1">SUMIF(MtM!$A$2:$A$500,J25,MtM!$D$2:$D$500)</f>
        <v>-567936</v>
      </c>
      <c r="M25" s="202">
        <f ca="1">SUMIF(MtM!$A$2:$A$500,J25,MtM!$E$2:$E$500)</f>
        <v>-567936</v>
      </c>
      <c r="O25" s="201"/>
      <c r="P25" s="201"/>
      <c r="Q25" s="201"/>
      <c r="R25" s="201"/>
    </row>
    <row r="26" spans="1:18" x14ac:dyDescent="0.25">
      <c r="A26" s="10" t="s">
        <v>697</v>
      </c>
      <c r="B26" s="10" t="s">
        <v>218</v>
      </c>
      <c r="C26" s="202">
        <f ca="1">SUMIF(BD_COMERCIAL!$FK$3:$FK$982,MtM!B26,BD_COMERCIAL!$GO$3:$GO$982)</f>
        <v>0</v>
      </c>
      <c r="D26" s="202">
        <f ca="1">SUMIF(BD_COMERCIAL!$FK$3:$FK$982,MtM!B26,BD_COMERCIAL!$GP$3:$GP$982)</f>
        <v>0</v>
      </c>
      <c r="E26" s="202">
        <f ca="1">SUMIF(BD_COMERCIAL!$FK$3:$FK$982,MtM!B26,BD_COMERCIAL!$FM$3:$FM$982)</f>
        <v>0</v>
      </c>
      <c r="F26" s="202">
        <f ca="1">SUMIF(BD_COMERCIAL!$FK$3:$FK$982,MtM!$B26,BD_COMERCIAL!$FL$3:$FL$982)</f>
        <v>846720</v>
      </c>
      <c r="J26" s="10" t="s">
        <v>310</v>
      </c>
      <c r="K26" s="202">
        <f ca="1">SUMIF(MtM!$A$2:$A$500,J26,MtM!$C$2:$C$500)</f>
        <v>580320</v>
      </c>
      <c r="L26" s="202">
        <f ca="1">SUMIF(MtM!$A$2:$A$500,J26,MtM!$D$2:$D$500)</f>
        <v>-1322112</v>
      </c>
      <c r="M26" s="202">
        <f ca="1">SUMIF(MtM!$A$2:$A$500,J26,MtM!$E$2:$E$500)</f>
        <v>-741792</v>
      </c>
      <c r="O26" s="201"/>
      <c r="P26" s="201"/>
      <c r="Q26" s="201"/>
      <c r="R26" s="201"/>
    </row>
    <row r="27" spans="1:18" x14ac:dyDescent="0.25">
      <c r="A27" s="10" t="s">
        <v>697</v>
      </c>
      <c r="B27" s="10" t="s">
        <v>598</v>
      </c>
      <c r="C27" s="202">
        <f ca="1">SUMIF(BD_COMERCIAL!$FK$3:$FK$982,MtM!B27,BD_COMERCIAL!$GO$3:$GO$982)</f>
        <v>0</v>
      </c>
      <c r="D27" s="202">
        <f ca="1">SUMIF(BD_COMERCIAL!$FK$3:$FK$982,MtM!B27,BD_COMERCIAL!$GP$3:$GP$982)</f>
        <v>0</v>
      </c>
      <c r="E27" s="202">
        <f ca="1">SUMIF(BD_COMERCIAL!$FK$3:$FK$982,MtM!B27,BD_COMERCIAL!$FM$3:$FM$982)</f>
        <v>0</v>
      </c>
      <c r="F27" s="202">
        <f ca="1">SUMIF(BD_COMERCIAL!$FK$3:$FK$982,MtM!$B27,BD_COMERCIAL!$FL$3:$FL$982)</f>
        <v>944640</v>
      </c>
      <c r="J27" s="10" t="s">
        <v>352</v>
      </c>
      <c r="K27" s="202">
        <f ca="1">SUMIF(MtM!$A$2:$A$500,J27,MtM!$C$2:$C$500)</f>
        <v>0</v>
      </c>
      <c r="L27" s="202">
        <f ca="1">SUMIF(MtM!$A$2:$A$500,J27,MtM!$D$2:$D$500)</f>
        <v>0</v>
      </c>
      <c r="M27" s="202">
        <f ca="1">SUMIF(MtM!$A$2:$A$500,J27,MtM!$E$2:$E$500)</f>
        <v>0</v>
      </c>
      <c r="O27" s="201"/>
      <c r="P27" s="201"/>
      <c r="Q27" s="201"/>
      <c r="R27" s="201"/>
    </row>
    <row r="28" spans="1:18" x14ac:dyDescent="0.25">
      <c r="A28" s="10" t="s">
        <v>220</v>
      </c>
      <c r="B28" s="10" t="s">
        <v>220</v>
      </c>
      <c r="C28" s="202">
        <f ca="1">SUMIF(BD_COMERCIAL!$FK$3:$FK$982,MtM!B28,BD_COMERCIAL!$GO$3:$GO$982)</f>
        <v>0</v>
      </c>
      <c r="D28" s="202">
        <f ca="1">SUMIF(BD_COMERCIAL!$FK$3:$FK$982,MtM!B28,BD_COMERCIAL!$GP$3:$GP$982)</f>
        <v>0</v>
      </c>
      <c r="E28" s="202">
        <f ca="1">SUMIF(BD_COMERCIAL!$FK$3:$FK$982,MtM!B28,BD_COMERCIAL!$FM$3:$FM$982)</f>
        <v>0</v>
      </c>
      <c r="F28" s="202">
        <f ca="1">SUMIF(BD_COMERCIAL!$FK$3:$FK$982,MtM!$B28,BD_COMERCIAL!$FL$3:$FL$982)</f>
        <v>83484.000000000015</v>
      </c>
      <c r="J28" s="10" t="s">
        <v>353</v>
      </c>
      <c r="K28" s="202">
        <f ca="1">SUMIF(MtM!$A$2:$A$500,J28,MtM!$C$2:$C$500)</f>
        <v>765576</v>
      </c>
      <c r="L28" s="202">
        <f ca="1">SUMIF(MtM!$A$2:$A$500,J28,MtM!$D$2:$D$500)</f>
        <v>0</v>
      </c>
      <c r="M28" s="202">
        <f ca="1">SUMIF(MtM!$A$2:$A$500,J28,MtM!$E$2:$E$500)</f>
        <v>765576</v>
      </c>
      <c r="O28" s="201"/>
      <c r="P28" s="201"/>
      <c r="Q28" s="201"/>
      <c r="R28" s="201"/>
    </row>
    <row r="29" spans="1:18" x14ac:dyDescent="0.25">
      <c r="A29" s="10" t="s">
        <v>304</v>
      </c>
      <c r="B29" s="10" t="s">
        <v>143</v>
      </c>
      <c r="C29" s="202">
        <f ca="1">SUMIF(BD_COMERCIAL!$FK$3:$FK$982,MtM!B29,BD_COMERCIAL!$GO$3:$GO$982)</f>
        <v>1915200</v>
      </c>
      <c r="D29" s="202">
        <f ca="1">SUMIF(BD_COMERCIAL!$FK$3:$FK$982,MtM!B29,BD_COMERCIAL!$GP$3:$GP$982)</f>
        <v>0</v>
      </c>
      <c r="E29" s="202">
        <f ca="1">SUMIF(BD_COMERCIAL!$FK$3:$FK$982,MtM!B29,BD_COMERCIAL!$FM$3:$FM$982)</f>
        <v>1915200</v>
      </c>
      <c r="F29" s="202">
        <f ca="1">SUMIF(BD_COMERCIAL!$FK$3:$FK$982,MtM!$B29,BD_COMERCIAL!$FL$3:$FL$982)</f>
        <v>0</v>
      </c>
      <c r="J29" s="10" t="s">
        <v>241</v>
      </c>
      <c r="K29" s="202">
        <f ca="1">SUMIF(MtM!$A$2:$A$500,J29,MtM!$C$2:$C$500)</f>
        <v>0</v>
      </c>
      <c r="L29" s="202">
        <f ca="1">SUMIF(MtM!$A$2:$A$500,J29,MtM!$D$2:$D$500)</f>
        <v>0</v>
      </c>
      <c r="M29" s="202">
        <f ca="1">SUMIF(MtM!$A$2:$A$500,J29,MtM!$E$2:$E$500)</f>
        <v>0</v>
      </c>
      <c r="O29" s="201"/>
      <c r="P29" s="201"/>
      <c r="Q29" s="201"/>
      <c r="R29" s="201"/>
    </row>
    <row r="30" spans="1:18" x14ac:dyDescent="0.25">
      <c r="A30" s="10" t="s">
        <v>304</v>
      </c>
      <c r="B30" s="10" t="s">
        <v>149</v>
      </c>
      <c r="C30" s="202">
        <f ca="1">SUMIF(BD_COMERCIAL!$FK$3:$FK$982,MtM!B30,BD_COMERCIAL!$GO$3:$GO$982)</f>
        <v>0</v>
      </c>
      <c r="D30" s="202">
        <f ca="1">SUMIF(BD_COMERCIAL!$FK$3:$FK$982,MtM!B30,BD_COMERCIAL!$GP$3:$GP$982)</f>
        <v>0</v>
      </c>
      <c r="E30" s="202">
        <f ca="1">SUMIF(BD_COMERCIAL!$FK$3:$FK$982,MtM!B30,BD_COMERCIAL!$FM$3:$FM$982)</f>
        <v>0</v>
      </c>
      <c r="F30" s="202">
        <f ca="1">SUMIF(BD_COMERCIAL!$FK$3:$FK$982,MtM!$B30,BD_COMERCIAL!$FL$3:$FL$982)</f>
        <v>-5719085.6400000006</v>
      </c>
      <c r="J30" s="10" t="s">
        <v>203</v>
      </c>
      <c r="K30" s="202">
        <f ca="1">SUMIF(MtM!$A$2:$A$500,J30,MtM!$C$2:$C$500)</f>
        <v>203040</v>
      </c>
      <c r="L30" s="202">
        <f ca="1">SUMIF(MtM!$A$2:$A$500,J30,MtM!$D$2:$D$500)</f>
        <v>0</v>
      </c>
      <c r="M30" s="202">
        <f ca="1">SUMIF(MtM!$A$2:$A$500,J30,MtM!$E$2:$E$500)</f>
        <v>203040</v>
      </c>
      <c r="O30" s="201"/>
      <c r="P30" s="201"/>
      <c r="Q30" s="201"/>
      <c r="R30" s="201"/>
    </row>
    <row r="31" spans="1:18" x14ac:dyDescent="0.25">
      <c r="A31" s="10" t="s">
        <v>354</v>
      </c>
      <c r="B31" s="10" t="s">
        <v>160</v>
      </c>
      <c r="C31" s="202">
        <f ca="1">SUMIF(BD_COMERCIAL!$FK$3:$FK$982,MtM!B31,BD_COMERCIAL!$GO$3:$GO$982)</f>
        <v>1401768</v>
      </c>
      <c r="D31" s="202">
        <f ca="1">SUMIF(BD_COMERCIAL!$FK$3:$FK$982,MtM!B31,BD_COMERCIAL!$GP$3:$GP$982)</f>
        <v>-552000</v>
      </c>
      <c r="E31" s="202">
        <f ca="1">SUMIF(BD_COMERCIAL!$FK$3:$FK$982,MtM!B31,BD_COMERCIAL!$FM$3:$FM$982)</f>
        <v>849768</v>
      </c>
      <c r="F31" s="202">
        <f ca="1">SUMIF(BD_COMERCIAL!$FK$3:$FK$982,MtM!$B31,BD_COMERCIAL!$FL$3:$FL$982)</f>
        <v>29320612.151999999</v>
      </c>
      <c r="J31" s="10" t="s">
        <v>243</v>
      </c>
      <c r="K31" s="202">
        <f ca="1">SUMIF(MtM!$A$2:$A$500,J31,MtM!$C$2:$C$500)</f>
        <v>0</v>
      </c>
      <c r="L31" s="202">
        <f ca="1">SUMIF(MtM!$A$2:$A$500,J31,MtM!$D$2:$D$500)</f>
        <v>0</v>
      </c>
      <c r="M31" s="202">
        <f ca="1">SUMIF(MtM!$A$2:$A$500,J31,MtM!$E$2:$E$500)</f>
        <v>0</v>
      </c>
      <c r="O31" s="201"/>
      <c r="P31" s="201"/>
      <c r="Q31" s="201"/>
      <c r="R31" s="201"/>
    </row>
    <row r="32" spans="1:18" x14ac:dyDescent="0.25">
      <c r="A32" s="10" t="s">
        <v>350</v>
      </c>
      <c r="B32" s="10" t="s">
        <v>154</v>
      </c>
      <c r="C32" s="202">
        <f>SUMIF(BD_COMERCIAL!$FK$3:$FK$982,MtM!B32,BD_COMERCIAL!$GO$3:$GO$982)</f>
        <v>0</v>
      </c>
      <c r="D32" s="202">
        <f>SUMIF(BD_COMERCIAL!$FK$3:$FK$982,MtM!B32,BD_COMERCIAL!$GP$3:$GP$982)</f>
        <v>0</v>
      </c>
      <c r="E32" s="202">
        <f>SUMIF(BD_COMERCIAL!$FK$3:$FK$982,MtM!B32,BD_COMERCIAL!$FM$3:$FM$982)</f>
        <v>0</v>
      </c>
      <c r="F32" s="202">
        <f>SUMIF(BD_COMERCIAL!$FK$3:$FK$982,MtM!$B32,BD_COMERCIAL!$FL$3:$FL$982)</f>
        <v>0</v>
      </c>
      <c r="J32" s="10" t="s">
        <v>427</v>
      </c>
      <c r="K32" s="202">
        <f ca="1">SUMIF(MtM!$A$2:$A$500,J32,MtM!$C$2:$C$500)</f>
        <v>0</v>
      </c>
      <c r="L32" s="202">
        <f ca="1">SUMIF(MtM!$A$2:$A$500,J32,MtM!$D$2:$D$500)</f>
        <v>-677496</v>
      </c>
      <c r="M32" s="202">
        <f ca="1">SUMIF(MtM!$A$2:$A$500,J32,MtM!$E$2:$E$500)</f>
        <v>-677496</v>
      </c>
      <c r="O32" s="201"/>
      <c r="P32" s="201"/>
      <c r="Q32" s="201"/>
      <c r="R32" s="201"/>
    </row>
    <row r="33" spans="1:18" x14ac:dyDescent="0.25">
      <c r="A33" s="10" t="s">
        <v>227</v>
      </c>
      <c r="B33" s="10" t="s">
        <v>227</v>
      </c>
      <c r="C33" s="202">
        <f ca="1">SUMIF(BD_COMERCIAL!$FK$3:$FK$982,MtM!B33,BD_COMERCIAL!$GO$3:$GO$982)</f>
        <v>0</v>
      </c>
      <c r="D33" s="202">
        <f ca="1">SUMIF(BD_COMERCIAL!$FK$3:$FK$982,MtM!B33,BD_COMERCIAL!$GP$3:$GP$982)</f>
        <v>-1339200</v>
      </c>
      <c r="E33" s="202">
        <f ca="1">SUMIF(BD_COMERCIAL!$FK$3:$FK$982,MtM!B33,BD_COMERCIAL!$FM$3:$FM$982)</f>
        <v>-1339200</v>
      </c>
      <c r="F33" s="202">
        <f ca="1">SUMIF(BD_COMERCIAL!$FK$3:$FK$982,MtM!$B33,BD_COMERCIAL!$FL$3:$FL$982)</f>
        <v>215280.00000000003</v>
      </c>
      <c r="J33" s="10" t="s">
        <v>185</v>
      </c>
      <c r="K33" s="202">
        <f ca="1">SUMIF(MtM!$A$2:$A$500,J33,MtM!$C$2:$C$500)</f>
        <v>0</v>
      </c>
      <c r="L33" s="202">
        <f ca="1">SUMIF(MtM!$A$2:$A$500,J33,MtM!$D$2:$D$500)</f>
        <v>0</v>
      </c>
      <c r="M33" s="202">
        <f ca="1">SUMIF(MtM!$A$2:$A$500,J33,MtM!$E$2:$E$500)</f>
        <v>0</v>
      </c>
      <c r="O33" s="201"/>
      <c r="P33" s="201"/>
      <c r="Q33" s="201"/>
      <c r="R33" s="201"/>
    </row>
    <row r="34" spans="1:18" x14ac:dyDescent="0.25">
      <c r="A34" s="10" t="s">
        <v>305</v>
      </c>
      <c r="B34" s="10" t="s">
        <v>132</v>
      </c>
      <c r="C34" s="202">
        <f ca="1">SUMIF(BD_COMERCIAL!$FK$3:$FK$982,MtM!B34,BD_COMERCIAL!$GO$3:$GO$982)</f>
        <v>0</v>
      </c>
      <c r="D34" s="202">
        <f ca="1">SUMIF(BD_COMERCIAL!$FK$3:$FK$982,MtM!B34,BD_COMERCIAL!$GP$3:$GP$982)</f>
        <v>-567936</v>
      </c>
      <c r="E34" s="202">
        <f ca="1">SUMIF(BD_COMERCIAL!$FK$3:$FK$982,MtM!B34,BD_COMERCIAL!$FM$3:$FM$982)</f>
        <v>-567936</v>
      </c>
      <c r="F34" s="202">
        <f ca="1">SUMIF(BD_COMERCIAL!$FK$3:$FK$982,MtM!$B34,BD_COMERCIAL!$FL$3:$FL$982)</f>
        <v>-1301964</v>
      </c>
      <c r="J34" s="10" t="s">
        <v>142</v>
      </c>
      <c r="K34" s="202">
        <f ca="1">SUMIF(MtM!$A$2:$A$500,J34,MtM!$C$2:$C$500)</f>
        <v>0</v>
      </c>
      <c r="L34" s="202">
        <f ca="1">SUMIF(MtM!$A$2:$A$500,J34,MtM!$D$2:$D$500)</f>
        <v>0</v>
      </c>
      <c r="M34" s="202">
        <f ca="1">SUMIF(MtM!$A$2:$A$500,J34,MtM!$E$2:$E$500)</f>
        <v>0</v>
      </c>
      <c r="O34" s="201"/>
      <c r="P34" s="201"/>
      <c r="Q34" s="201"/>
      <c r="R34" s="201"/>
    </row>
    <row r="35" spans="1:18" x14ac:dyDescent="0.25">
      <c r="A35" s="10" t="s">
        <v>305</v>
      </c>
      <c r="B35" s="10" t="s">
        <v>269</v>
      </c>
      <c r="C35" s="202">
        <f>SUMIF(BD_COMERCIAL!$FK$3:$FK$982,MtM!B35,BD_COMERCIAL!$GO$3:$GO$982)</f>
        <v>0</v>
      </c>
      <c r="D35" s="202">
        <f>SUMIF(BD_COMERCIAL!$FK$3:$FK$982,MtM!B35,BD_COMERCIAL!$GP$3:$GP$982)</f>
        <v>0</v>
      </c>
      <c r="E35" s="202">
        <f>SUMIF(BD_COMERCIAL!$FK$3:$FK$982,MtM!B35,BD_COMERCIAL!$FM$3:$FM$982)</f>
        <v>0</v>
      </c>
      <c r="F35" s="202">
        <f>SUMIF(BD_COMERCIAL!$FK$3:$FK$982,MtM!$B35,BD_COMERCIAL!$FL$3:$FL$982)</f>
        <v>0</v>
      </c>
      <c r="J35" s="10" t="s">
        <v>183</v>
      </c>
      <c r="K35" s="202">
        <f ca="1">SUMIF(MtM!$A$2:$A$500,J35,MtM!$C$2:$C$500)</f>
        <v>0</v>
      </c>
      <c r="L35" s="202">
        <f ca="1">SUMIF(MtM!$A$2:$A$500,J35,MtM!$D$2:$D$500)</f>
        <v>0</v>
      </c>
      <c r="M35" s="202">
        <f ca="1">SUMIF(MtM!$A$2:$A$500,J35,MtM!$E$2:$E$500)</f>
        <v>0</v>
      </c>
      <c r="O35" s="201"/>
      <c r="P35" s="201"/>
      <c r="Q35" s="201"/>
      <c r="R35" s="201"/>
    </row>
    <row r="36" spans="1:18" x14ac:dyDescent="0.25">
      <c r="A36" s="10" t="s">
        <v>310</v>
      </c>
      <c r="B36" s="10" t="s">
        <v>381</v>
      </c>
      <c r="C36" s="202">
        <f ca="1">SUMIF(BD_COMERCIAL!$FK$3:$FK$982,MtM!B36,BD_COMERCIAL!$GO$3:$GO$982)</f>
        <v>0</v>
      </c>
      <c r="D36" s="202">
        <f ca="1">SUMIF(BD_COMERCIAL!$FK$3:$FK$982,MtM!B36,BD_COMERCIAL!$GP$3:$GP$982)</f>
        <v>-741792</v>
      </c>
      <c r="E36" s="202">
        <f ca="1">SUMIF(BD_COMERCIAL!$FK$3:$FK$982,MtM!B36,BD_COMERCIAL!$FM$3:$FM$982)</f>
        <v>-741792</v>
      </c>
      <c r="F36" s="202">
        <f ca="1">SUMIF(BD_COMERCIAL!$FK$3:$FK$982,MtM!$B36,BD_COMERCIAL!$FL$3:$FL$982)</f>
        <v>0</v>
      </c>
      <c r="J36" s="10" t="s">
        <v>140</v>
      </c>
      <c r="K36" s="202">
        <f ca="1">SUMIF(MtM!$A$2:$A$500,J36,MtM!$C$2:$C$500)</f>
        <v>0</v>
      </c>
      <c r="L36" s="202">
        <f ca="1">SUMIF(MtM!$A$2:$A$500,J36,MtM!$D$2:$D$500)</f>
        <v>-52080</v>
      </c>
      <c r="M36" s="202">
        <f ca="1">SUMIF(MtM!$A$2:$A$500,J36,MtM!$E$2:$E$500)</f>
        <v>-52080</v>
      </c>
      <c r="O36" s="201"/>
      <c r="P36" s="201"/>
      <c r="Q36" s="201"/>
      <c r="R36" s="201"/>
    </row>
    <row r="37" spans="1:18" x14ac:dyDescent="0.25">
      <c r="A37" s="10" t="s">
        <v>310</v>
      </c>
      <c r="B37" s="10" t="s">
        <v>166</v>
      </c>
      <c r="C37" s="202">
        <f ca="1">SUMIF(BD_COMERCIAL!$FK$3:$FK$982,MtM!B37,BD_COMERCIAL!$GO$3:$GO$982)</f>
        <v>580320</v>
      </c>
      <c r="D37" s="202">
        <f ca="1">SUMIF(BD_COMERCIAL!$FK$3:$FK$982,MtM!B37,BD_COMERCIAL!$GP$3:$GP$982)</f>
        <v>-580320</v>
      </c>
      <c r="E37" s="202">
        <f ca="1">SUMIF(BD_COMERCIAL!$FK$3:$FK$982,MtM!B37,BD_COMERCIAL!$FM$3:$FM$982)</f>
        <v>0</v>
      </c>
      <c r="F37" s="202">
        <f ca="1">SUMIF(BD_COMERCIAL!$FK$3:$FK$982,MtM!$B37,BD_COMERCIAL!$FL$3:$FL$982)</f>
        <v>-12140841.6</v>
      </c>
      <c r="J37" s="10" t="s">
        <v>225</v>
      </c>
      <c r="K37" s="202">
        <f ca="1">SUMIF(MtM!$A$2:$A$500,J37,MtM!$C$2:$C$500)</f>
        <v>324000</v>
      </c>
      <c r="L37" s="202">
        <f ca="1">SUMIF(MtM!$A$2:$A$500,J37,MtM!$D$2:$D$500)</f>
        <v>-1998240</v>
      </c>
      <c r="M37" s="202">
        <f ca="1">SUMIF(MtM!$A$2:$A$500,J37,MtM!$E$2:$E$500)</f>
        <v>-1674240</v>
      </c>
      <c r="O37" s="201"/>
      <c r="P37" s="201"/>
      <c r="Q37" s="201"/>
      <c r="R37" s="201"/>
    </row>
    <row r="38" spans="1:18" x14ac:dyDescent="0.25">
      <c r="A38" s="10" t="s">
        <v>352</v>
      </c>
      <c r="B38" s="10" t="s">
        <v>168</v>
      </c>
      <c r="C38" s="202">
        <f ca="1">SUMIF(BD_COMERCIAL!$FK$3:$FK$982,MtM!B38,BD_COMERCIAL!$GO$3:$GO$982)</f>
        <v>0</v>
      </c>
      <c r="D38" s="202">
        <f ca="1">SUMIF(BD_COMERCIAL!$FK$3:$FK$982,MtM!B38,BD_COMERCIAL!$GP$3:$GP$982)</f>
        <v>0</v>
      </c>
      <c r="E38" s="202">
        <f ca="1">SUMIF(BD_COMERCIAL!$FK$3:$FK$982,MtM!B38,BD_COMERCIAL!$FM$3:$FM$982)</f>
        <v>0</v>
      </c>
      <c r="F38" s="202">
        <f ca="1">SUMIF(BD_COMERCIAL!$FK$3:$FK$982,MtM!$B38,BD_COMERCIAL!$FL$3:$FL$982)</f>
        <v>87480</v>
      </c>
      <c r="J38" s="10" t="s">
        <v>355</v>
      </c>
      <c r="K38" s="202">
        <f ca="1">SUMIF(MtM!$A$2:$A$500,J38,MtM!$C$2:$C$500)</f>
        <v>0</v>
      </c>
      <c r="L38" s="202">
        <f ca="1">SUMIF(MtM!$A$2:$A$500,J38,MtM!$D$2:$D$500)</f>
        <v>0</v>
      </c>
      <c r="M38" s="202">
        <f ca="1">SUMIF(MtM!$A$2:$A$500,J38,MtM!$E$2:$E$500)</f>
        <v>0</v>
      </c>
      <c r="O38" s="201"/>
      <c r="P38" s="201"/>
      <c r="Q38" s="201"/>
      <c r="R38" s="201"/>
    </row>
    <row r="39" spans="1:18" x14ac:dyDescent="0.25">
      <c r="A39" s="10" t="s">
        <v>353</v>
      </c>
      <c r="B39" s="10" t="s">
        <v>178</v>
      </c>
      <c r="C39" s="202">
        <f ca="1">SUMIF(BD_COMERCIAL!$FK$3:$FK$982,MtM!B39,BD_COMERCIAL!$GO$3:$GO$982)</f>
        <v>765576</v>
      </c>
      <c r="D39" s="202">
        <f ca="1">SUMIF(BD_COMERCIAL!$FK$3:$FK$982,MtM!B39,BD_COMERCIAL!$GP$3:$GP$982)</f>
        <v>0</v>
      </c>
      <c r="E39" s="202">
        <f ca="1">SUMIF(BD_COMERCIAL!$FK$3:$FK$982,MtM!B39,BD_COMERCIAL!$FM$3:$FM$982)</f>
        <v>765576</v>
      </c>
      <c r="F39" s="202">
        <f ca="1">SUMIF(BD_COMERCIAL!$FK$3:$FK$982,MtM!$B39,BD_COMERCIAL!$FL$3:$FL$982)</f>
        <v>9073168.7999999989</v>
      </c>
      <c r="J39" s="10" t="s">
        <v>196</v>
      </c>
      <c r="K39" s="202">
        <f ca="1">SUMIF(MtM!$A$2:$A$500,J39,MtM!$C$2:$C$500)</f>
        <v>0</v>
      </c>
      <c r="L39" s="202">
        <f ca="1">SUMIF(MtM!$A$2:$A$500,J39,MtM!$D$2:$D$500)</f>
        <v>0</v>
      </c>
      <c r="M39" s="202">
        <f ca="1">SUMIF(MtM!$A$2:$A$500,J39,MtM!$E$2:$E$500)</f>
        <v>0</v>
      </c>
      <c r="O39" s="201"/>
      <c r="P39" s="201"/>
      <c r="Q39" s="201"/>
      <c r="R39" s="201"/>
    </row>
    <row r="40" spans="1:18" x14ac:dyDescent="0.25">
      <c r="A40" s="10" t="s">
        <v>241</v>
      </c>
      <c r="B40" s="10" t="s">
        <v>241</v>
      </c>
      <c r="C40" s="202">
        <f ca="1">SUMIF(BD_COMERCIAL!$FK$3:$FK$982,MtM!B40,BD_COMERCIAL!$GO$3:$GO$982)</f>
        <v>0</v>
      </c>
      <c r="D40" s="202">
        <f ca="1">SUMIF(BD_COMERCIAL!$FK$3:$FK$982,MtM!B40,BD_COMERCIAL!$GP$3:$GP$982)</f>
        <v>0</v>
      </c>
      <c r="E40" s="202">
        <f ca="1">SUMIF(BD_COMERCIAL!$FK$3:$FK$982,MtM!B40,BD_COMERCIAL!$FM$3:$FM$982)</f>
        <v>0</v>
      </c>
      <c r="F40" s="202">
        <f ca="1">SUMIF(BD_COMERCIAL!$FK$3:$FK$982,MtM!$B40,BD_COMERCIAL!$FL$3:$FL$982)</f>
        <v>145537.53599999999</v>
      </c>
      <c r="J40" s="10" t="s">
        <v>223</v>
      </c>
      <c r="K40" s="202">
        <f ca="1">SUMIF(MtM!$A$2:$A$500,J40,MtM!$C$2:$C$500)</f>
        <v>0</v>
      </c>
      <c r="L40" s="202">
        <f ca="1">SUMIF(MtM!$A$2:$A$500,J40,MtM!$D$2:$D$500)</f>
        <v>-187488</v>
      </c>
      <c r="M40" s="202">
        <f ca="1">SUMIF(MtM!$A$2:$A$500,J40,MtM!$E$2:$E$500)</f>
        <v>-187488</v>
      </c>
      <c r="O40" s="201"/>
      <c r="P40" s="201"/>
      <c r="Q40" s="201"/>
      <c r="R40" s="201"/>
    </row>
    <row r="41" spans="1:18" x14ac:dyDescent="0.25">
      <c r="A41" s="10" t="s">
        <v>203</v>
      </c>
      <c r="B41" s="10" t="s">
        <v>203</v>
      </c>
      <c r="C41" s="202">
        <f ca="1">SUMIF(BD_COMERCIAL!$FK$3:$FK$982,MtM!B41,BD_COMERCIAL!$GO$3:$GO$982)</f>
        <v>203040</v>
      </c>
      <c r="D41" s="202">
        <f ca="1">SUMIF(BD_COMERCIAL!$FK$3:$FK$982,MtM!B41,BD_COMERCIAL!$GP$3:$GP$982)</f>
        <v>0</v>
      </c>
      <c r="E41" s="202">
        <f ca="1">SUMIF(BD_COMERCIAL!$FK$3:$FK$982,MtM!B41,BD_COMERCIAL!$FM$3:$FM$982)</f>
        <v>203040</v>
      </c>
      <c r="F41" s="202">
        <f ca="1">SUMIF(BD_COMERCIAL!$FK$3:$FK$982,MtM!$B41,BD_COMERCIAL!$FL$3:$FL$982)</f>
        <v>7943063.3999999994</v>
      </c>
      <c r="J41" s="10" t="s">
        <v>262</v>
      </c>
      <c r="K41" s="202">
        <f ca="1">SUMIF(MtM!$A$2:$A$500,J41,MtM!$C$2:$C$500)</f>
        <v>0</v>
      </c>
      <c r="L41" s="202">
        <f ca="1">SUMIF(MtM!$A$2:$A$500,J41,MtM!$D$2:$D$500)</f>
        <v>0</v>
      </c>
      <c r="M41" s="202">
        <f ca="1">SUMIF(MtM!$A$2:$A$500,J41,MtM!$E$2:$E$500)</f>
        <v>0</v>
      </c>
      <c r="O41" s="201"/>
      <c r="P41" s="201"/>
      <c r="Q41" s="201"/>
      <c r="R41" s="201"/>
    </row>
    <row r="42" spans="1:18" x14ac:dyDescent="0.25">
      <c r="A42" s="10" t="s">
        <v>243</v>
      </c>
      <c r="B42" s="10" t="s">
        <v>243</v>
      </c>
      <c r="C42" s="202">
        <f ca="1">SUMIF(BD_COMERCIAL!$FK$3:$FK$982,MtM!B42,BD_COMERCIAL!$GO$3:$GO$982)</f>
        <v>0</v>
      </c>
      <c r="D42" s="202">
        <f ca="1">SUMIF(BD_COMERCIAL!$FK$3:$FK$982,MtM!B42,BD_COMERCIAL!$GP$3:$GP$982)</f>
        <v>0</v>
      </c>
      <c r="E42" s="202">
        <f ca="1">SUMIF(BD_COMERCIAL!$FK$3:$FK$982,MtM!B42,BD_COMERCIAL!$FM$3:$FM$982)</f>
        <v>0</v>
      </c>
      <c r="F42" s="202">
        <f ca="1">SUMIF(BD_COMERCIAL!$FK$3:$FK$982,MtM!$B42,BD_COMERCIAL!$FL$3:$FL$982)</f>
        <v>-1273273.9200000002</v>
      </c>
      <c r="J42" s="10" t="s">
        <v>210</v>
      </c>
      <c r="K42" s="202">
        <f>SUMIF(MtM!$A$2:$A$500,J42,MtM!$C$2:$C$500)</f>
        <v>0</v>
      </c>
      <c r="L42" s="202">
        <f>SUMIF(MtM!$A$2:$A$500,J42,MtM!$D$2:$D$500)</f>
        <v>0</v>
      </c>
      <c r="M42" s="202">
        <f>SUMIF(MtM!$A$2:$A$500,J42,MtM!$E$2:$E$500)</f>
        <v>0</v>
      </c>
      <c r="O42" s="201"/>
      <c r="P42" s="201"/>
      <c r="Q42" s="201"/>
      <c r="R42" s="201"/>
    </row>
    <row r="43" spans="1:18" x14ac:dyDescent="0.25">
      <c r="A43" s="10" t="s">
        <v>427</v>
      </c>
      <c r="B43" s="10" t="s">
        <v>427</v>
      </c>
      <c r="C43" s="202">
        <f ca="1">SUMIF(BD_COMERCIAL!$FK$3:$FK$982,MtM!B43,BD_COMERCIAL!$GO$3:$GO$982)</f>
        <v>0</v>
      </c>
      <c r="D43" s="202">
        <f ca="1">SUMIF(BD_COMERCIAL!$FK$3:$FK$982,MtM!B43,BD_COMERCIAL!$GP$3:$GP$982)</f>
        <v>-677496</v>
      </c>
      <c r="E43" s="202">
        <f ca="1">SUMIF(BD_COMERCIAL!$FK$3:$FK$982,MtM!B43,BD_COMERCIAL!$FM$3:$FM$982)</f>
        <v>-677496</v>
      </c>
      <c r="F43" s="202">
        <f ca="1">SUMIF(BD_COMERCIAL!$FK$3:$FK$982,MtM!$B43,BD_COMERCIAL!$FL$3:$FL$982)</f>
        <v>2785537.4615999996</v>
      </c>
      <c r="J43" s="10" t="s">
        <v>150</v>
      </c>
      <c r="K43" s="202">
        <f ca="1">SUMIF(MtM!$A$2:$A$500,J43,MtM!$C$2:$C$500)</f>
        <v>0</v>
      </c>
      <c r="L43" s="202">
        <f ca="1">SUMIF(MtM!$A$2:$A$500,J43,MtM!$D$2:$D$500)</f>
        <v>0</v>
      </c>
      <c r="M43" s="202">
        <f ca="1">SUMIF(MtM!$A$2:$A$500,J43,MtM!$E$2:$E$500)</f>
        <v>0</v>
      </c>
      <c r="O43" s="201"/>
      <c r="P43" s="201"/>
      <c r="Q43" s="201"/>
      <c r="R43" s="201"/>
    </row>
    <row r="44" spans="1:18" x14ac:dyDescent="0.25">
      <c r="A44" s="10" t="s">
        <v>352</v>
      </c>
      <c r="B44" s="10" t="s">
        <v>240</v>
      </c>
      <c r="C44" s="202">
        <f>SUMIF(BD_COMERCIAL!$FK$3:$FK$982,MtM!B44,BD_COMERCIAL!$GO$3:$GO$982)</f>
        <v>0</v>
      </c>
      <c r="D44" s="202">
        <f>SUMIF(BD_COMERCIAL!$FK$3:$FK$982,MtM!B44,BD_COMERCIAL!$GP$3:$GP$982)</f>
        <v>0</v>
      </c>
      <c r="E44" s="202">
        <f>SUMIF(BD_COMERCIAL!$FK$3:$FK$982,MtM!B44,BD_COMERCIAL!$FM$3:$FM$982)</f>
        <v>0</v>
      </c>
      <c r="F44" s="202">
        <f>SUMIF(BD_COMERCIAL!$FK$3:$FK$982,MtM!$B44,BD_COMERCIAL!$FL$3:$FL$982)</f>
        <v>0</v>
      </c>
      <c r="J44" s="10" t="s">
        <v>327</v>
      </c>
      <c r="K44" s="202">
        <f>SUMIF(MtM!$A$2:$A$500,J44,MtM!$C$2:$C$500)</f>
        <v>0</v>
      </c>
      <c r="L44" s="202">
        <f>SUMIF(MtM!$A$2:$A$500,J44,MtM!$D$2:$D$500)</f>
        <v>0</v>
      </c>
      <c r="M44" s="202">
        <f>SUMIF(MtM!$A$2:$A$500,J44,MtM!$E$2:$E$500)</f>
        <v>0</v>
      </c>
      <c r="O44" s="201"/>
      <c r="P44" s="201"/>
      <c r="Q44" s="201"/>
      <c r="R44" s="201"/>
    </row>
    <row r="45" spans="1:18" x14ac:dyDescent="0.25">
      <c r="A45" s="10" t="s">
        <v>185</v>
      </c>
      <c r="B45" s="10" t="s">
        <v>185</v>
      </c>
      <c r="C45" s="202">
        <f ca="1">SUMIF(BD_COMERCIAL!$FK$3:$FK$982,MtM!B45,BD_COMERCIAL!$GO$3:$GO$982)</f>
        <v>0</v>
      </c>
      <c r="D45" s="202">
        <f ca="1">SUMIF(BD_COMERCIAL!$FK$3:$FK$982,MtM!B45,BD_COMERCIAL!$GP$3:$GP$982)</f>
        <v>0</v>
      </c>
      <c r="E45" s="202">
        <f ca="1">SUMIF(BD_COMERCIAL!$FK$3:$FK$982,MtM!B45,BD_COMERCIAL!$FM$3:$FM$982)</f>
        <v>0</v>
      </c>
      <c r="F45" s="202">
        <f ca="1">SUMIF(BD_COMERCIAL!$FK$3:$FK$982,MtM!$B45,BD_COMERCIAL!$FL$3:$FL$982)</f>
        <v>-2163456</v>
      </c>
      <c r="J45" s="10" t="s">
        <v>202</v>
      </c>
      <c r="K45" s="202">
        <f ca="1">SUMIF(MtM!$A$2:$A$500,J45,MtM!$C$2:$C$500)</f>
        <v>1680480</v>
      </c>
      <c r="L45" s="202">
        <f ca="1">SUMIF(MtM!$A$2:$A$500,J45,MtM!$D$2:$D$500)</f>
        <v>-232308</v>
      </c>
      <c r="M45" s="202">
        <f ca="1">SUMIF(MtM!$A$2:$A$500,J45,MtM!$E$2:$E$500)</f>
        <v>1448172</v>
      </c>
      <c r="O45" s="201"/>
      <c r="P45" s="201"/>
      <c r="Q45" s="201"/>
      <c r="R45" s="201"/>
    </row>
    <row r="46" spans="1:18" x14ac:dyDescent="0.25">
      <c r="A46" s="10" t="s">
        <v>142</v>
      </c>
      <c r="B46" s="10" t="s">
        <v>142</v>
      </c>
      <c r="C46" s="202">
        <f ca="1">SUMIF(BD_COMERCIAL!$FK$3:$FK$982,MtM!B46,BD_COMERCIAL!$GO$3:$GO$982)</f>
        <v>0</v>
      </c>
      <c r="D46" s="202">
        <f ca="1">SUMIF(BD_COMERCIAL!$FK$3:$FK$982,MtM!B46,BD_COMERCIAL!$GP$3:$GP$982)</f>
        <v>0</v>
      </c>
      <c r="E46" s="202">
        <f ca="1">SUMIF(BD_COMERCIAL!$FK$3:$FK$982,MtM!B46,BD_COMERCIAL!$FM$3:$FM$982)</f>
        <v>0</v>
      </c>
      <c r="F46" s="202">
        <f ca="1">SUMIF(BD_COMERCIAL!$FK$3:$FK$982,MtM!$B46,BD_COMERCIAL!$FL$3:$FL$982)</f>
        <v>-4755400.8</v>
      </c>
      <c r="J46" s="10" t="s">
        <v>698</v>
      </c>
      <c r="K46" s="202">
        <f ca="1">SUMIF(MtM!$A$2:$A$500,J46,MtM!$C$2:$C$500)</f>
        <v>1703016</v>
      </c>
      <c r="L46" s="202">
        <f ca="1">SUMIF(MtM!$A$2:$A$500,J46,MtM!$D$2:$D$500)</f>
        <v>-76440</v>
      </c>
      <c r="M46" s="202">
        <f ca="1">SUMIF(MtM!$A$2:$A$500,J46,MtM!$E$2:$E$500)</f>
        <v>1626576</v>
      </c>
      <c r="O46" s="201"/>
      <c r="P46" s="201"/>
      <c r="Q46" s="201"/>
      <c r="R46" s="201"/>
    </row>
    <row r="47" spans="1:18" x14ac:dyDescent="0.25">
      <c r="A47" s="10" t="s">
        <v>183</v>
      </c>
      <c r="B47" s="10" t="s">
        <v>183</v>
      </c>
      <c r="C47" s="202">
        <f ca="1">SUMIF(BD_COMERCIAL!$FK$3:$FK$982,MtM!B47,BD_COMERCIAL!$GO$3:$GO$982)</f>
        <v>0</v>
      </c>
      <c r="D47" s="202">
        <f ca="1">SUMIF(BD_COMERCIAL!$FK$3:$FK$982,MtM!B47,BD_COMERCIAL!$GP$3:$GP$982)</f>
        <v>0</v>
      </c>
      <c r="E47" s="202">
        <f ca="1">SUMIF(BD_COMERCIAL!$FK$3:$FK$982,MtM!B47,BD_COMERCIAL!$FM$3:$FM$982)</f>
        <v>0</v>
      </c>
      <c r="F47" s="202">
        <f ca="1">SUMIF(BD_COMERCIAL!$FK$3:$FK$982,MtM!$B47,BD_COMERCIAL!$FL$3:$FL$982)</f>
        <v>29760</v>
      </c>
      <c r="J47" s="10" t="s">
        <v>179</v>
      </c>
      <c r="K47" s="202">
        <f ca="1">SUMIF(MtM!$A$2:$A$500,J47,MtM!$C$2:$C$500)</f>
        <v>0</v>
      </c>
      <c r="L47" s="202">
        <f ca="1">SUMIF(MtM!$A$2:$A$500,J47,MtM!$D$2:$D$500)</f>
        <v>-6213288</v>
      </c>
      <c r="M47" s="202">
        <f ca="1">SUMIF(MtM!$A$2:$A$500,J47,MtM!$E$2:$E$500)</f>
        <v>-6213288</v>
      </c>
      <c r="O47" s="201"/>
      <c r="P47" s="201"/>
      <c r="Q47" s="201"/>
      <c r="R47" s="201"/>
    </row>
    <row r="48" spans="1:18" x14ac:dyDescent="0.25">
      <c r="A48" s="10" t="s">
        <v>140</v>
      </c>
      <c r="B48" s="10" t="s">
        <v>140</v>
      </c>
      <c r="C48" s="202">
        <f ca="1">SUMIF(BD_COMERCIAL!$FK$3:$FK$982,MtM!B48,BD_COMERCIAL!$GO$3:$GO$982)</f>
        <v>0</v>
      </c>
      <c r="D48" s="202">
        <f ca="1">SUMIF(BD_COMERCIAL!$FK$3:$FK$982,MtM!B48,BD_COMERCIAL!$GP$3:$GP$982)</f>
        <v>-52080</v>
      </c>
      <c r="E48" s="202">
        <f ca="1">SUMIF(BD_COMERCIAL!$FK$3:$FK$982,MtM!B48,BD_COMERCIAL!$FM$3:$FM$982)</f>
        <v>-52080</v>
      </c>
      <c r="F48" s="202">
        <f ca="1">SUMIF(BD_COMERCIAL!$FK$3:$FK$982,MtM!$B48,BD_COMERCIAL!$FL$3:$FL$982)</f>
        <v>10604298</v>
      </c>
      <c r="J48" s="10" t="s">
        <v>458</v>
      </c>
      <c r="K48" s="202">
        <f ca="1">SUMIF(MtM!$A$2:$A$500,J48,MtM!$C$2:$C$500)</f>
        <v>0</v>
      </c>
      <c r="L48" s="202">
        <f ca="1">SUMIF(MtM!$A$2:$A$500,J48,MtM!$D$2:$D$500)</f>
        <v>-1712880</v>
      </c>
      <c r="M48" s="202">
        <f ca="1">SUMIF(MtM!$A$2:$A$500,J48,MtM!$E$2:$E$500)</f>
        <v>-1712880</v>
      </c>
      <c r="O48" s="201"/>
      <c r="P48" s="201"/>
      <c r="Q48" s="201"/>
      <c r="R48" s="201"/>
    </row>
    <row r="49" spans="1:18" x14ac:dyDescent="0.25">
      <c r="A49" s="10" t="s">
        <v>225</v>
      </c>
      <c r="B49" s="10" t="s">
        <v>225</v>
      </c>
      <c r="C49" s="202">
        <f ca="1">SUMIF(BD_COMERCIAL!$FK$3:$FK$982,MtM!B49,BD_COMERCIAL!$GO$3:$GO$982)</f>
        <v>324000</v>
      </c>
      <c r="D49" s="202">
        <f ca="1">SUMIF(BD_COMERCIAL!$FK$3:$FK$982,MtM!B49,BD_COMERCIAL!$GP$3:$GP$982)</f>
        <v>-1998240</v>
      </c>
      <c r="E49" s="202">
        <f ca="1">SUMIF(BD_COMERCIAL!$FK$3:$FK$982,MtM!B49,BD_COMERCIAL!$FM$3:$FM$982)</f>
        <v>-1674240</v>
      </c>
      <c r="F49" s="202">
        <f ca="1">SUMIF(BD_COMERCIAL!$FK$3:$FK$982,MtM!$B49,BD_COMERCIAL!$FL$3:$FL$982)</f>
        <v>1529352</v>
      </c>
      <c r="J49" s="10" t="s">
        <v>200</v>
      </c>
      <c r="K49" s="202">
        <f>SUMIF(MtM!$A$2:$A$500,J49,MtM!$C$2:$C$500)</f>
        <v>0</v>
      </c>
      <c r="L49" s="202">
        <f>SUMIF(MtM!$A$2:$A$500,J49,MtM!$D$2:$D$500)</f>
        <v>0</v>
      </c>
      <c r="M49" s="202">
        <f>SUMIF(MtM!$A$2:$A$500,J49,MtM!$E$2:$E$500)</f>
        <v>0</v>
      </c>
      <c r="O49" s="201"/>
      <c r="P49" s="201"/>
      <c r="Q49" s="201"/>
      <c r="R49" s="201"/>
    </row>
    <row r="50" spans="1:18" x14ac:dyDescent="0.25">
      <c r="A50" s="10" t="s">
        <v>355</v>
      </c>
      <c r="B50" s="10" t="s">
        <v>221</v>
      </c>
      <c r="C50" s="202">
        <f ca="1">SUMIF(BD_COMERCIAL!$FK$3:$FK$982,MtM!B50,BD_COMERCIAL!$GO$3:$GO$982)</f>
        <v>0</v>
      </c>
      <c r="D50" s="202">
        <f ca="1">SUMIF(BD_COMERCIAL!$FK$3:$FK$982,MtM!B50,BD_COMERCIAL!$GP$3:$GP$982)</f>
        <v>0</v>
      </c>
      <c r="E50" s="202">
        <f ca="1">SUMIF(BD_COMERCIAL!$FK$3:$FK$982,MtM!B50,BD_COMERCIAL!$FM$3:$FM$982)</f>
        <v>0</v>
      </c>
      <c r="F50" s="202">
        <f ca="1">SUMIF(BD_COMERCIAL!$FK$3:$FK$982,MtM!$B50,BD_COMERCIAL!$FL$3:$FL$982)</f>
        <v>687597.60000000009</v>
      </c>
      <c r="J50" s="10" t="s">
        <v>263</v>
      </c>
      <c r="K50" s="202">
        <f>SUMIF(MtM!$A$2:$A$500,J50,MtM!$C$2:$C$500)</f>
        <v>0</v>
      </c>
      <c r="L50" s="202">
        <f>SUMIF(MtM!$A$2:$A$500,J50,MtM!$D$2:$D$500)</f>
        <v>0</v>
      </c>
      <c r="M50" s="202">
        <f>SUMIF(MtM!$A$2:$A$500,J50,MtM!$E$2:$E$500)</f>
        <v>0</v>
      </c>
      <c r="O50" s="201"/>
      <c r="P50" s="201"/>
      <c r="Q50" s="201"/>
      <c r="R50" s="201"/>
    </row>
    <row r="51" spans="1:18" x14ac:dyDescent="0.25">
      <c r="A51" s="10" t="s">
        <v>355</v>
      </c>
      <c r="B51" s="10" t="s">
        <v>138</v>
      </c>
      <c r="C51" s="202">
        <f ca="1">SUMIF(BD_COMERCIAL!$FK$3:$FK$982,MtM!B51,BD_COMERCIAL!$GO$3:$GO$982)</f>
        <v>0</v>
      </c>
      <c r="D51" s="202">
        <f ca="1">SUMIF(BD_COMERCIAL!$FK$3:$FK$982,MtM!B51,BD_COMERCIAL!$GP$3:$GP$982)</f>
        <v>0</v>
      </c>
      <c r="E51" s="202">
        <f ca="1">SUMIF(BD_COMERCIAL!$FK$3:$FK$982,MtM!B51,BD_COMERCIAL!$FM$3:$FM$982)</f>
        <v>0</v>
      </c>
      <c r="F51" s="202">
        <f ca="1">SUMIF(BD_COMERCIAL!$FK$3:$FK$982,MtM!$B51,BD_COMERCIAL!$FL$3:$FL$982)</f>
        <v>2502997.2000000002</v>
      </c>
      <c r="J51" s="10" t="s">
        <v>215</v>
      </c>
      <c r="K51" s="202">
        <f ca="1">SUMIF(MtM!$A$2:$A$500,J51,MtM!$C$2:$C$500)</f>
        <v>69120</v>
      </c>
      <c r="L51" s="202">
        <f ca="1">SUMIF(MtM!$A$2:$A$500,J51,MtM!$D$2:$D$500)</f>
        <v>0</v>
      </c>
      <c r="M51" s="202">
        <f ca="1">SUMIF(MtM!$A$2:$A$500,J51,MtM!$E$2:$E$500)</f>
        <v>69120</v>
      </c>
      <c r="O51" s="201"/>
      <c r="P51" s="201"/>
      <c r="Q51" s="201"/>
      <c r="R51" s="201"/>
    </row>
    <row r="52" spans="1:18" x14ac:dyDescent="0.25">
      <c r="A52" s="10" t="s">
        <v>196</v>
      </c>
      <c r="B52" s="10" t="s">
        <v>196</v>
      </c>
      <c r="C52" s="202">
        <f ca="1">SUMIF(BD_COMERCIAL!$FK$3:$FK$982,MtM!B52,BD_COMERCIAL!$GO$3:$GO$982)</f>
        <v>0</v>
      </c>
      <c r="D52" s="202">
        <f ca="1">SUMIF(BD_COMERCIAL!$FK$3:$FK$982,MtM!B52,BD_COMERCIAL!$GP$3:$GP$982)</f>
        <v>0</v>
      </c>
      <c r="E52" s="202">
        <f ca="1">SUMIF(BD_COMERCIAL!$FK$3:$FK$982,MtM!B52,BD_COMERCIAL!$FM$3:$FM$982)</f>
        <v>0</v>
      </c>
      <c r="F52" s="202">
        <f ca="1">SUMIF(BD_COMERCIAL!$FK$3:$FK$982,MtM!$B52,BD_COMERCIAL!$FL$3:$FL$982)</f>
        <v>495980.50031999999</v>
      </c>
      <c r="J52" s="10" t="s">
        <v>230</v>
      </c>
      <c r="K52" s="202">
        <f ca="1">SUMIF(MtM!$A$2:$A$500,J52,MtM!$C$2:$C$500)</f>
        <v>0</v>
      </c>
      <c r="L52" s="202">
        <f ca="1">SUMIF(MtM!$A$2:$A$500,J52,MtM!$D$2:$D$500)</f>
        <v>-4743360</v>
      </c>
      <c r="M52" s="202">
        <f ca="1">SUMIF(MtM!$A$2:$A$500,J52,MtM!$E$2:$E$500)</f>
        <v>-4743360</v>
      </c>
      <c r="O52" s="201"/>
      <c r="P52" s="201"/>
      <c r="Q52" s="201"/>
      <c r="R52" s="201"/>
    </row>
    <row r="53" spans="1:18" x14ac:dyDescent="0.25">
      <c r="A53" s="10" t="s">
        <v>223</v>
      </c>
      <c r="B53" s="10" t="s">
        <v>223</v>
      </c>
      <c r="C53" s="202">
        <f ca="1">SUMIF(BD_COMERCIAL!$FK$3:$FK$982,MtM!B53,BD_COMERCIAL!$GO$3:$GO$982)</f>
        <v>0</v>
      </c>
      <c r="D53" s="202">
        <f ca="1">SUMIF(BD_COMERCIAL!$FK$3:$FK$982,MtM!B53,BD_COMERCIAL!$GP$3:$GP$982)</f>
        <v>-187488</v>
      </c>
      <c r="E53" s="202">
        <f ca="1">SUMIF(BD_COMERCIAL!$FK$3:$FK$982,MtM!B53,BD_COMERCIAL!$FM$3:$FM$982)</f>
        <v>-187488</v>
      </c>
      <c r="F53" s="202">
        <f ca="1">SUMIF(BD_COMERCIAL!$FK$3:$FK$982,MtM!$B53,BD_COMERCIAL!$FL$3:$FL$982)</f>
        <v>-490344</v>
      </c>
      <c r="J53" s="10" t="s">
        <v>164</v>
      </c>
      <c r="K53" s="202">
        <f ca="1">SUMIF(MtM!$A$2:$A$500,J53,MtM!$C$2:$C$500)</f>
        <v>0</v>
      </c>
      <c r="L53" s="202">
        <f ca="1">SUMIF(MtM!$A$2:$A$500,J53,MtM!$D$2:$D$500)</f>
        <v>0</v>
      </c>
      <c r="M53" s="202">
        <f ca="1">SUMIF(MtM!$A$2:$A$500,J53,MtM!$E$2:$E$500)</f>
        <v>0</v>
      </c>
      <c r="O53" s="201"/>
      <c r="P53" s="201"/>
      <c r="Q53" s="201"/>
      <c r="R53" s="201"/>
    </row>
    <row r="54" spans="1:18" x14ac:dyDescent="0.25">
      <c r="A54" s="10" t="s">
        <v>262</v>
      </c>
      <c r="B54" s="10" t="s">
        <v>262</v>
      </c>
      <c r="C54" s="202">
        <f ca="1">SUMIF(BD_COMERCIAL!$FK$3:$FK$982,MtM!B54,BD_COMERCIAL!$GO$3:$GO$982)</f>
        <v>0</v>
      </c>
      <c r="D54" s="202">
        <f ca="1">SUMIF(BD_COMERCIAL!$FK$3:$FK$982,MtM!B54,BD_COMERCIAL!$GP$3:$GP$982)</f>
        <v>0</v>
      </c>
      <c r="E54" s="202">
        <f ca="1">SUMIF(BD_COMERCIAL!$FK$3:$FK$982,MtM!B54,BD_COMERCIAL!$FM$3:$FM$982)</f>
        <v>0</v>
      </c>
      <c r="F54" s="202">
        <f ca="1">SUMIF(BD_COMERCIAL!$FK$3:$FK$982,MtM!$B54,BD_COMERCIAL!$FL$3:$FL$982)</f>
        <v>86088</v>
      </c>
      <c r="J54" s="10" t="s">
        <v>222</v>
      </c>
      <c r="K54" s="202">
        <f ca="1">SUMIF(MtM!$A$2:$A$500,J54,MtM!$C$2:$C$500)</f>
        <v>0</v>
      </c>
      <c r="L54" s="202">
        <f ca="1">SUMIF(MtM!$A$2:$A$500,J54,MtM!$D$2:$D$500)</f>
        <v>0</v>
      </c>
      <c r="M54" s="202">
        <f ca="1">SUMIF(MtM!$A$2:$A$500,J54,MtM!$E$2:$E$500)</f>
        <v>0</v>
      </c>
      <c r="O54" s="201"/>
      <c r="P54" s="201"/>
      <c r="Q54" s="201"/>
      <c r="R54" s="201"/>
    </row>
    <row r="55" spans="1:18" x14ac:dyDescent="0.25">
      <c r="A55" s="10" t="s">
        <v>210</v>
      </c>
      <c r="B55" s="10" t="s">
        <v>210</v>
      </c>
      <c r="C55" s="202">
        <f>SUMIF(BD_COMERCIAL!$FK$3:$FK$982,MtM!B55,BD_COMERCIAL!$GO$3:$GO$982)</f>
        <v>0</v>
      </c>
      <c r="D55" s="202">
        <f>SUMIF(BD_COMERCIAL!$FK$3:$FK$982,MtM!B55,BD_COMERCIAL!$GP$3:$GP$982)</f>
        <v>0</v>
      </c>
      <c r="E55" s="202">
        <f>SUMIF(BD_COMERCIAL!$FK$3:$FK$982,MtM!B55,BD_COMERCIAL!$FM$3:$FM$982)</f>
        <v>0</v>
      </c>
      <c r="F55" s="202">
        <f>SUMIF(BD_COMERCIAL!$FK$3:$FK$982,MtM!$B55,BD_COMERCIAL!$FL$3:$FL$982)</f>
        <v>0</v>
      </c>
      <c r="J55" s="10" t="s">
        <v>193</v>
      </c>
      <c r="K55" s="202">
        <f ca="1">SUMIF(MtM!$A$2:$A$500,J55,MtM!$C$2:$C$500)</f>
        <v>421200</v>
      </c>
      <c r="L55" s="202">
        <f ca="1">SUMIF(MtM!$A$2:$A$500,J55,MtM!$D$2:$D$500)</f>
        <v>0</v>
      </c>
      <c r="M55" s="202">
        <f ca="1">SUMIF(MtM!$A$2:$A$500,J55,MtM!$E$2:$E$500)</f>
        <v>421200</v>
      </c>
      <c r="O55" s="201"/>
      <c r="P55" s="201"/>
      <c r="Q55" s="201"/>
      <c r="R55" s="201"/>
    </row>
    <row r="56" spans="1:18" x14ac:dyDescent="0.25">
      <c r="A56" s="10" t="s">
        <v>150</v>
      </c>
      <c r="B56" s="10" t="s">
        <v>150</v>
      </c>
      <c r="C56" s="202">
        <f ca="1">SUMIF(BD_COMERCIAL!$FK$3:$FK$982,MtM!B56,BD_COMERCIAL!$GO$3:$GO$982)</f>
        <v>0</v>
      </c>
      <c r="D56" s="202">
        <f ca="1">SUMIF(BD_COMERCIAL!$FK$3:$FK$982,MtM!B56,BD_COMERCIAL!$GP$3:$GP$982)</f>
        <v>0</v>
      </c>
      <c r="E56" s="202">
        <f ca="1">SUMIF(BD_COMERCIAL!$FK$3:$FK$982,MtM!B56,BD_COMERCIAL!$FM$3:$FM$982)</f>
        <v>0</v>
      </c>
      <c r="F56" s="202">
        <f ca="1">SUMIF(BD_COMERCIAL!$FK$3:$FK$982,MtM!$B56,BD_COMERCIAL!$FL$3:$FL$982)</f>
        <v>29593559.039999999</v>
      </c>
      <c r="J56" s="10" t="s">
        <v>231</v>
      </c>
      <c r="K56" s="202">
        <f ca="1">SUMIF(MtM!$A$2:$A$500,J56,MtM!$C$2:$C$500)</f>
        <v>0</v>
      </c>
      <c r="L56" s="202">
        <f ca="1">SUMIF(MtM!$A$2:$A$500,J56,MtM!$D$2:$D$500)</f>
        <v>-1794580.8</v>
      </c>
      <c r="M56" s="202">
        <f ca="1">SUMIF(MtM!$A$2:$A$500,J56,MtM!$E$2:$E$500)</f>
        <v>-1794580.8</v>
      </c>
      <c r="O56" s="201"/>
      <c r="P56" s="201"/>
      <c r="Q56" s="201"/>
      <c r="R56" s="201"/>
    </row>
    <row r="57" spans="1:18" x14ac:dyDescent="0.25">
      <c r="A57" s="10" t="s">
        <v>327</v>
      </c>
      <c r="B57" s="10" t="s">
        <v>327</v>
      </c>
      <c r="C57" s="202">
        <f>SUMIF(BD_COMERCIAL!$FK$3:$FK$982,MtM!B57,BD_COMERCIAL!$GO$3:$GO$982)</f>
        <v>0</v>
      </c>
      <c r="D57" s="202">
        <f>SUMIF(BD_COMERCIAL!$FK$3:$FK$982,MtM!B57,BD_COMERCIAL!$GP$3:$GP$982)</f>
        <v>0</v>
      </c>
      <c r="E57" s="202">
        <f>SUMIF(BD_COMERCIAL!$FK$3:$FK$982,MtM!B57,BD_COMERCIAL!$FM$3:$FM$982)</f>
        <v>0</v>
      </c>
      <c r="F57" s="202">
        <f>SUMIF(BD_COMERCIAL!$FK$3:$FK$982,MtM!$B57,BD_COMERCIAL!$FL$3:$FL$982)</f>
        <v>0</v>
      </c>
      <c r="J57" s="10" t="s">
        <v>189</v>
      </c>
      <c r="K57" s="202">
        <f ca="1">SUMIF(MtM!$A$2:$A$500,J57,MtM!$C$2:$C$500)</f>
        <v>0</v>
      </c>
      <c r="L57" s="202">
        <f ca="1">SUMIF(MtM!$A$2:$A$500,J57,MtM!$D$2:$D$500)</f>
        <v>0</v>
      </c>
      <c r="M57" s="202">
        <f ca="1">SUMIF(MtM!$A$2:$A$500,J57,MtM!$E$2:$E$500)</f>
        <v>0</v>
      </c>
      <c r="O57" s="201"/>
      <c r="P57" s="201"/>
      <c r="Q57" s="201"/>
      <c r="R57" s="201"/>
    </row>
    <row r="58" spans="1:18" x14ac:dyDescent="0.25">
      <c r="A58" s="10" t="s">
        <v>202</v>
      </c>
      <c r="B58" s="10" t="s">
        <v>202</v>
      </c>
      <c r="C58" s="202">
        <f ca="1">SUMIF(BD_COMERCIAL!$FK$3:$FK$982,MtM!B58,BD_COMERCIAL!$GO$3:$GO$982)</f>
        <v>1680480</v>
      </c>
      <c r="D58" s="202">
        <f ca="1">SUMIF(BD_COMERCIAL!$FK$3:$FK$982,MtM!B58,BD_COMERCIAL!$GP$3:$GP$982)</f>
        <v>-232308</v>
      </c>
      <c r="E58" s="202">
        <f ca="1">SUMIF(BD_COMERCIAL!$FK$3:$FK$982,MtM!B58,BD_COMERCIAL!$FM$3:$FM$982)</f>
        <v>1448172</v>
      </c>
      <c r="F58" s="202">
        <f ca="1">SUMIF(BD_COMERCIAL!$FK$3:$FK$982,MtM!$B58,BD_COMERCIAL!$FL$3:$FL$982)</f>
        <v>1738874.4</v>
      </c>
      <c r="J58" s="10" t="s">
        <v>242</v>
      </c>
      <c r="K58" s="202">
        <f ca="1">SUMIF(MtM!$A$2:$A$500,J58,MtM!$C$2:$C$500)</f>
        <v>0</v>
      </c>
      <c r="L58" s="202">
        <f ca="1">SUMIF(MtM!$A$2:$A$500,J58,MtM!$D$2:$D$500)</f>
        <v>-561600</v>
      </c>
      <c r="M58" s="202">
        <f ca="1">SUMIF(MtM!$A$2:$A$500,J58,MtM!$E$2:$E$500)</f>
        <v>-561600</v>
      </c>
      <c r="O58" s="201"/>
      <c r="P58" s="201"/>
      <c r="Q58" s="201"/>
      <c r="R58" s="201"/>
    </row>
    <row r="59" spans="1:18" x14ac:dyDescent="0.25">
      <c r="A59" s="10" t="s">
        <v>355</v>
      </c>
      <c r="B59" s="10" t="s">
        <v>259</v>
      </c>
      <c r="C59" s="202">
        <f ca="1">SUMIF(BD_COMERCIAL!$FK$3:$FK$982,MtM!B59,BD_COMERCIAL!$GO$3:$GO$982)</f>
        <v>0</v>
      </c>
      <c r="D59" s="202">
        <f ca="1">SUMIF(BD_COMERCIAL!$FK$3:$FK$982,MtM!B59,BD_COMERCIAL!$GP$3:$GP$982)</f>
        <v>0</v>
      </c>
      <c r="E59" s="202">
        <f ca="1">SUMIF(BD_COMERCIAL!$FK$3:$FK$982,MtM!B59,BD_COMERCIAL!$FM$3:$FM$982)</f>
        <v>0</v>
      </c>
      <c r="F59" s="202">
        <f ca="1">SUMIF(BD_COMERCIAL!$FK$3:$FK$982,MtM!$B59,BD_COMERCIAL!$FL$3:$FL$982)</f>
        <v>-4686433.2</v>
      </c>
      <c r="J59" s="10" t="s">
        <v>156</v>
      </c>
      <c r="K59" s="202">
        <f ca="1">SUMIF(MtM!$A$2:$A$500,J59,MtM!$C$2:$C$500)</f>
        <v>0</v>
      </c>
      <c r="L59" s="202">
        <f ca="1">SUMIF(MtM!$A$2:$A$500,J59,MtM!$D$2:$D$500)</f>
        <v>0</v>
      </c>
      <c r="M59" s="202">
        <f ca="1">SUMIF(MtM!$A$2:$A$500,J59,MtM!$E$2:$E$500)</f>
        <v>0</v>
      </c>
      <c r="O59" s="201"/>
      <c r="P59" s="201"/>
      <c r="Q59" s="201"/>
      <c r="R59" s="201"/>
    </row>
    <row r="60" spans="1:18" x14ac:dyDescent="0.25">
      <c r="A60" s="10" t="s">
        <v>698</v>
      </c>
      <c r="B60" s="10" t="s">
        <v>236</v>
      </c>
      <c r="C60" s="202">
        <f>SUMIF(BD_COMERCIAL!$FK$3:$FK$982,MtM!B60,BD_COMERCIAL!$GO$3:$GO$982)</f>
        <v>0</v>
      </c>
      <c r="D60" s="202">
        <f>SUMIF(BD_COMERCIAL!$FK$3:$FK$982,MtM!B60,BD_COMERCIAL!$GP$3:$GP$982)</f>
        <v>0</v>
      </c>
      <c r="E60" s="202">
        <f>SUMIF(BD_COMERCIAL!$FK$3:$FK$982,MtM!B60,BD_COMERCIAL!$FM$3:$FM$982)</f>
        <v>0</v>
      </c>
      <c r="F60" s="202">
        <f>SUMIF(BD_COMERCIAL!$FK$3:$FK$982,MtM!$B60,BD_COMERCIAL!$FL$3:$FL$982)</f>
        <v>0</v>
      </c>
      <c r="J60" s="10" t="s">
        <v>173</v>
      </c>
      <c r="K60" s="202">
        <f ca="1">SUMIF(MtM!$A$2:$A$500,J60,MtM!$C$2:$C$500)</f>
        <v>0</v>
      </c>
      <c r="L60" s="202">
        <f ca="1">SUMIF(MtM!$A$2:$A$500,J60,MtM!$D$2:$D$500)</f>
        <v>0</v>
      </c>
      <c r="M60" s="202">
        <f ca="1">SUMIF(MtM!$A$2:$A$500,J60,MtM!$E$2:$E$500)</f>
        <v>0</v>
      </c>
      <c r="O60" s="201"/>
      <c r="P60" s="201"/>
      <c r="Q60" s="201"/>
      <c r="R60" s="201"/>
    </row>
    <row r="61" spans="1:18" x14ac:dyDescent="0.25">
      <c r="A61" s="10" t="s">
        <v>698</v>
      </c>
      <c r="B61" s="10" t="s">
        <v>404</v>
      </c>
      <c r="C61" s="202">
        <f ca="1">SUMIF(BD_COMERCIAL!$FK$3:$FK$982,MtM!B61,BD_COMERCIAL!$GO$3:$GO$982)</f>
        <v>1703016</v>
      </c>
      <c r="D61" s="202">
        <f ca="1">SUMIF(BD_COMERCIAL!$FK$3:$FK$982,MtM!B61,BD_COMERCIAL!$GP$3:$GP$982)</f>
        <v>-76440</v>
      </c>
      <c r="E61" s="202">
        <f ca="1">SUMIF(BD_COMERCIAL!$FK$3:$FK$982,MtM!B61,BD_COMERCIAL!$FM$3:$FM$982)</f>
        <v>1626576</v>
      </c>
      <c r="F61" s="202">
        <f ca="1">SUMIF(BD_COMERCIAL!$FK$3:$FK$982,MtM!$B61,BD_COMERCIAL!$FL$3:$FL$982)</f>
        <v>41904</v>
      </c>
      <c r="J61" s="10" t="s">
        <v>192</v>
      </c>
      <c r="K61" s="202">
        <f>SUMIF(MtM!$A$2:$A$500,J61,MtM!$C$2:$C$500)</f>
        <v>0</v>
      </c>
      <c r="L61" s="202">
        <f>SUMIF(MtM!$A$2:$A$500,J61,MtM!$D$2:$D$500)</f>
        <v>0</v>
      </c>
      <c r="M61" s="202">
        <f>SUMIF(MtM!$A$2:$A$500,J61,MtM!$E$2:$E$500)</f>
        <v>0</v>
      </c>
      <c r="O61" s="201"/>
      <c r="P61" s="201"/>
      <c r="Q61" s="201"/>
      <c r="R61" s="201"/>
    </row>
    <row r="62" spans="1:18" x14ac:dyDescent="0.25">
      <c r="A62" s="10" t="s">
        <v>179</v>
      </c>
      <c r="B62" s="10" t="s">
        <v>179</v>
      </c>
      <c r="C62" s="202">
        <f ca="1">SUMIF(BD_COMERCIAL!$FK$3:$FK$982,MtM!B62,BD_COMERCIAL!$GO$3:$GO$982)</f>
        <v>0</v>
      </c>
      <c r="D62" s="202">
        <f ca="1">SUMIF(BD_COMERCIAL!$FK$3:$FK$982,MtM!B62,BD_COMERCIAL!$GP$3:$GP$982)</f>
        <v>-6213288</v>
      </c>
      <c r="E62" s="202">
        <f ca="1">SUMIF(BD_COMERCIAL!$FK$3:$FK$982,MtM!B62,BD_COMERCIAL!$FM$3:$FM$982)</f>
        <v>-6213288</v>
      </c>
      <c r="F62" s="202">
        <f ca="1">SUMIF(BD_COMERCIAL!$FK$3:$FK$982,MtM!$B62,BD_COMERCIAL!$FL$3:$FL$982)</f>
        <v>3190794</v>
      </c>
      <c r="J62" s="10" t="s">
        <v>267</v>
      </c>
      <c r="K62" s="202">
        <f>SUMIF(MtM!$A$2:$A$500,J62,MtM!$C$2:$C$500)</f>
        <v>0</v>
      </c>
      <c r="L62" s="202">
        <f>SUMIF(MtM!$A$2:$A$500,J62,MtM!$D$2:$D$500)</f>
        <v>0</v>
      </c>
      <c r="M62" s="202">
        <f>SUMIF(MtM!$A$2:$A$500,J62,MtM!$E$2:$E$500)</f>
        <v>0</v>
      </c>
      <c r="O62" s="201"/>
      <c r="P62" s="201"/>
      <c r="Q62" s="201"/>
      <c r="R62" s="201"/>
    </row>
    <row r="63" spans="1:18" x14ac:dyDescent="0.25">
      <c r="A63" s="10" t="s">
        <v>458</v>
      </c>
      <c r="B63" s="10" t="s">
        <v>458</v>
      </c>
      <c r="C63" s="202">
        <f ca="1">SUMIF(BD_COMERCIAL!$FK$3:$FK$982,MtM!B63,BD_COMERCIAL!$GO$3:$GO$982)</f>
        <v>0</v>
      </c>
      <c r="D63" s="202">
        <f ca="1">SUMIF(BD_COMERCIAL!$FK$3:$FK$982,MtM!B63,BD_COMERCIAL!$GP$3:$GP$982)</f>
        <v>-1712880</v>
      </c>
      <c r="E63" s="202">
        <f ca="1">SUMIF(BD_COMERCIAL!$FK$3:$FK$982,MtM!B63,BD_COMERCIAL!$FM$3:$FM$982)</f>
        <v>-1712880</v>
      </c>
      <c r="F63" s="202">
        <f ca="1">SUMIF(BD_COMERCIAL!$FK$3:$FK$982,MtM!$B63,BD_COMERCIAL!$FL$3:$FL$982)</f>
        <v>2000476.8</v>
      </c>
      <c r="J63" s="10" t="s">
        <v>237</v>
      </c>
      <c r="K63" s="202">
        <f ca="1">SUMIF(MtM!$A$2:$A$500,J63,MtM!$C$2:$C$500)</f>
        <v>0</v>
      </c>
      <c r="L63" s="202">
        <f ca="1">SUMIF(MtM!$A$2:$A$500,J63,MtM!$D$2:$D$500)</f>
        <v>0</v>
      </c>
      <c r="M63" s="202">
        <f ca="1">SUMIF(MtM!$A$2:$A$500,J63,MtM!$E$2:$E$500)</f>
        <v>0</v>
      </c>
      <c r="O63" s="201"/>
      <c r="P63" s="201"/>
      <c r="Q63" s="201"/>
      <c r="R63" s="201"/>
    </row>
    <row r="64" spans="1:18" x14ac:dyDescent="0.25">
      <c r="A64" s="10" t="s">
        <v>200</v>
      </c>
      <c r="B64" s="10" t="s">
        <v>200</v>
      </c>
      <c r="C64" s="202">
        <f>SUMIF(BD_COMERCIAL!$FK$3:$FK$982,MtM!B64,BD_COMERCIAL!$GO$3:$GO$982)</f>
        <v>0</v>
      </c>
      <c r="D64" s="202">
        <f>SUMIF(BD_COMERCIAL!$FK$3:$FK$982,MtM!B64,BD_COMERCIAL!$GP$3:$GP$982)</f>
        <v>0</v>
      </c>
      <c r="E64" s="202">
        <f>SUMIF(BD_COMERCIAL!$FK$3:$FK$982,MtM!B64,BD_COMERCIAL!$FM$3:$FM$982)</f>
        <v>0</v>
      </c>
      <c r="F64" s="202">
        <f>SUMIF(BD_COMERCIAL!$FK$3:$FK$982,MtM!$B64,BD_COMERCIAL!$FL$3:$FL$982)</f>
        <v>0</v>
      </c>
      <c r="J64" s="10" t="s">
        <v>239</v>
      </c>
      <c r="K64" s="202">
        <f ca="1">SUMIF(MtM!$A$2:$A$500,J64,MtM!$C$2:$C$500)</f>
        <v>0</v>
      </c>
      <c r="L64" s="202">
        <f ca="1">SUMIF(MtM!$A$2:$A$500,J64,MtM!$D$2:$D$500)</f>
        <v>0</v>
      </c>
      <c r="M64" s="202">
        <f ca="1">SUMIF(MtM!$A$2:$A$500,J64,MtM!$E$2:$E$500)</f>
        <v>0</v>
      </c>
      <c r="O64" s="201"/>
      <c r="P64" s="201"/>
      <c r="Q64" s="201"/>
      <c r="R64" s="201"/>
    </row>
    <row r="65" spans="1:18" x14ac:dyDescent="0.25">
      <c r="A65" s="10" t="s">
        <v>263</v>
      </c>
      <c r="B65" s="10" t="s">
        <v>263</v>
      </c>
      <c r="C65" s="202">
        <f>SUMIF(BD_COMERCIAL!$FK$3:$FK$982,MtM!B65,BD_COMERCIAL!$GO$3:$GO$982)</f>
        <v>0</v>
      </c>
      <c r="D65" s="202">
        <f>SUMIF(BD_COMERCIAL!$FK$3:$FK$982,MtM!B65,BD_COMERCIAL!$GP$3:$GP$982)</f>
        <v>0</v>
      </c>
      <c r="E65" s="202">
        <f>SUMIF(BD_COMERCIAL!$FK$3:$FK$982,MtM!B65,BD_COMERCIAL!$FM$3:$FM$982)</f>
        <v>0</v>
      </c>
      <c r="F65" s="202">
        <f>SUMIF(BD_COMERCIAL!$FK$3:$FK$982,MtM!$B65,BD_COMERCIAL!$FL$3:$FL$982)</f>
        <v>0</v>
      </c>
      <c r="J65" s="10" t="s">
        <v>162</v>
      </c>
      <c r="K65" s="202">
        <f ca="1">SUMIF(MtM!$A$2:$A$500,J65,MtM!$C$2:$C$500)</f>
        <v>0</v>
      </c>
      <c r="L65" s="202">
        <f ca="1">SUMIF(MtM!$A$2:$A$500,J65,MtM!$D$2:$D$500)</f>
        <v>0</v>
      </c>
      <c r="M65" s="202">
        <f ca="1">SUMIF(MtM!$A$2:$A$500,J65,MtM!$E$2:$E$500)</f>
        <v>0</v>
      </c>
      <c r="O65" s="201"/>
      <c r="P65" s="201"/>
      <c r="Q65" s="201"/>
      <c r="R65" s="201"/>
    </row>
    <row r="66" spans="1:18" x14ac:dyDescent="0.25">
      <c r="A66" s="10" t="s">
        <v>215</v>
      </c>
      <c r="B66" s="10" t="s">
        <v>215</v>
      </c>
      <c r="C66" s="202">
        <f ca="1">SUMIF(BD_COMERCIAL!$FK$3:$FK$982,MtM!B66,BD_COMERCIAL!$GO$3:$GO$982)</f>
        <v>69120</v>
      </c>
      <c r="D66" s="202">
        <f ca="1">SUMIF(BD_COMERCIAL!$FK$3:$FK$982,MtM!B66,BD_COMERCIAL!$GP$3:$GP$982)</f>
        <v>0</v>
      </c>
      <c r="E66" s="202">
        <f ca="1">SUMIF(BD_COMERCIAL!$FK$3:$FK$982,MtM!B66,BD_COMERCIAL!$FM$3:$FM$982)</f>
        <v>69120</v>
      </c>
      <c r="F66" s="202">
        <f ca="1">SUMIF(BD_COMERCIAL!$FK$3:$FK$982,MtM!$B66,BD_COMERCIAL!$FL$3:$FL$982)</f>
        <v>201789.60000000003</v>
      </c>
      <c r="J66" s="10" t="s">
        <v>169</v>
      </c>
      <c r="K66" s="202">
        <f ca="1">SUMIF(MtM!$A$2:$A$500,J66,MtM!$C$2:$C$500)</f>
        <v>0</v>
      </c>
      <c r="L66" s="202">
        <f ca="1">SUMIF(MtM!$A$2:$A$500,J66,MtM!$D$2:$D$500)</f>
        <v>0</v>
      </c>
      <c r="M66" s="202">
        <f ca="1">SUMIF(MtM!$A$2:$A$500,J66,MtM!$E$2:$E$500)</f>
        <v>0</v>
      </c>
      <c r="O66" s="201"/>
      <c r="P66" s="201"/>
      <c r="Q66" s="201"/>
      <c r="R66" s="201"/>
    </row>
    <row r="67" spans="1:18" x14ac:dyDescent="0.25">
      <c r="A67" s="10" t="s">
        <v>230</v>
      </c>
      <c r="B67" s="10" t="s">
        <v>230</v>
      </c>
      <c r="C67" s="202">
        <f ca="1">SUMIF(BD_COMERCIAL!$FK$3:$FK$982,MtM!B67,BD_COMERCIAL!$GO$3:$GO$982)</f>
        <v>0</v>
      </c>
      <c r="D67" s="202">
        <f ca="1">SUMIF(BD_COMERCIAL!$FK$3:$FK$982,MtM!B67,BD_COMERCIAL!$GP$3:$GP$982)</f>
        <v>-4743360</v>
      </c>
      <c r="E67" s="202">
        <f ca="1">SUMIF(BD_COMERCIAL!$FK$3:$FK$982,MtM!B67,BD_COMERCIAL!$FM$3:$FM$982)</f>
        <v>-4743360</v>
      </c>
      <c r="F67" s="202">
        <f ca="1">SUMIF(BD_COMERCIAL!$FK$3:$FK$982,MtM!$B67,BD_COMERCIAL!$FL$3:$FL$982)</f>
        <v>824760</v>
      </c>
      <c r="J67" s="10" t="s">
        <v>176</v>
      </c>
      <c r="K67" s="202">
        <f>SUMIF(MtM!$A$2:$A$500,J67,MtM!$C$2:$C$500)</f>
        <v>0</v>
      </c>
      <c r="L67" s="202">
        <f>SUMIF(MtM!$A$2:$A$500,J67,MtM!$D$2:$D$500)</f>
        <v>0</v>
      </c>
      <c r="M67" s="202">
        <f>SUMIF(MtM!$A$2:$A$500,J67,MtM!$E$2:$E$500)</f>
        <v>0</v>
      </c>
      <c r="O67" s="201"/>
      <c r="P67" s="201"/>
      <c r="Q67" s="201"/>
      <c r="R67" s="201"/>
    </row>
    <row r="68" spans="1:18" x14ac:dyDescent="0.25">
      <c r="A68" s="10" t="s">
        <v>164</v>
      </c>
      <c r="B68" s="10" t="s">
        <v>164</v>
      </c>
      <c r="C68" s="202">
        <f ca="1">SUMIF(BD_COMERCIAL!$FK$3:$FK$982,MtM!B68,BD_COMERCIAL!$GO$3:$GO$982)</f>
        <v>0</v>
      </c>
      <c r="D68" s="202">
        <f ca="1">SUMIF(BD_COMERCIAL!$FK$3:$FK$982,MtM!B68,BD_COMERCIAL!$GP$3:$GP$982)</f>
        <v>0</v>
      </c>
      <c r="E68" s="202">
        <f ca="1">SUMIF(BD_COMERCIAL!$FK$3:$FK$982,MtM!B68,BD_COMERCIAL!$FM$3:$FM$982)</f>
        <v>0</v>
      </c>
      <c r="F68" s="202">
        <f ca="1">SUMIF(BD_COMERCIAL!$FK$3:$FK$982,MtM!$B68,BD_COMERCIAL!$FL$3:$FL$982)</f>
        <v>-44193.599999999999</v>
      </c>
      <c r="J68" s="10" t="s">
        <v>191</v>
      </c>
      <c r="K68" s="202">
        <f ca="1">SUMIF(MtM!$A$2:$A$500,J68,MtM!$C$2:$C$500)</f>
        <v>334152</v>
      </c>
      <c r="L68" s="202">
        <f ca="1">SUMIF(MtM!$A$2:$A$500,J68,MtM!$D$2:$D$500)</f>
        <v>-15348840</v>
      </c>
      <c r="M68" s="202">
        <f ca="1">SUMIF(MtM!$A$2:$A$500,J68,MtM!$E$2:$E$500)</f>
        <v>-15014688</v>
      </c>
      <c r="O68" s="201"/>
      <c r="P68" s="201"/>
      <c r="Q68" s="201"/>
      <c r="R68" s="201"/>
    </row>
    <row r="69" spans="1:18" x14ac:dyDescent="0.25">
      <c r="A69" s="10" t="s">
        <v>222</v>
      </c>
      <c r="B69" s="10" t="s">
        <v>222</v>
      </c>
      <c r="C69" s="202">
        <f ca="1">SUMIF(BD_COMERCIAL!$FK$3:$FK$982,MtM!B69,BD_COMERCIAL!$GO$3:$GO$982)</f>
        <v>0</v>
      </c>
      <c r="D69" s="202">
        <f ca="1">SUMIF(BD_COMERCIAL!$FK$3:$FK$982,MtM!B69,BD_COMERCIAL!$GP$3:$GP$982)</f>
        <v>0</v>
      </c>
      <c r="E69" s="202">
        <f ca="1">SUMIF(BD_COMERCIAL!$FK$3:$FK$982,MtM!B69,BD_COMERCIAL!$FM$3:$FM$982)</f>
        <v>0</v>
      </c>
      <c r="F69" s="202">
        <f ca="1">SUMIF(BD_COMERCIAL!$FK$3:$FK$982,MtM!$B69,BD_COMERCIAL!$FL$3:$FL$982)</f>
        <v>294096</v>
      </c>
      <c r="J69" s="10" t="s">
        <v>201</v>
      </c>
      <c r="K69" s="202">
        <f ca="1">SUMIF(MtM!$A$2:$A$500,J69,MtM!$C$2:$C$500)</f>
        <v>1212192</v>
      </c>
      <c r="L69" s="202">
        <f ca="1">SUMIF(MtM!$A$2:$A$500,J69,MtM!$D$2:$D$500)</f>
        <v>-306912</v>
      </c>
      <c r="M69" s="202">
        <f ca="1">SUMIF(MtM!$A$2:$A$500,J69,MtM!$E$2:$E$500)</f>
        <v>905280</v>
      </c>
      <c r="O69" s="201"/>
      <c r="P69" s="201"/>
      <c r="Q69" s="201"/>
      <c r="R69" s="201"/>
    </row>
    <row r="70" spans="1:18" x14ac:dyDescent="0.25">
      <c r="A70" s="10" t="s">
        <v>193</v>
      </c>
      <c r="B70" s="10" t="s">
        <v>193</v>
      </c>
      <c r="C70" s="202">
        <f ca="1">SUMIF(BD_COMERCIAL!$FK$3:$FK$982,MtM!B70,BD_COMERCIAL!$GO$3:$GO$982)</f>
        <v>421200</v>
      </c>
      <c r="D70" s="202">
        <f ca="1">SUMIF(BD_COMERCIAL!$FK$3:$FK$982,MtM!B70,BD_COMERCIAL!$GP$3:$GP$982)</f>
        <v>0</v>
      </c>
      <c r="E70" s="202">
        <f ca="1">SUMIF(BD_COMERCIAL!$FK$3:$FK$982,MtM!B70,BD_COMERCIAL!$FM$3:$FM$982)</f>
        <v>421200</v>
      </c>
      <c r="F70" s="202">
        <f ca="1">SUMIF(BD_COMERCIAL!$FK$3:$FK$982,MtM!$B70,BD_COMERCIAL!$FL$3:$FL$982)</f>
        <v>-458436</v>
      </c>
      <c r="J70" s="10" t="s">
        <v>567</v>
      </c>
      <c r="K70" s="202">
        <f ca="1">SUMIF(MtM!$A$2:$A$500,J70,MtM!$C$2:$C$500)</f>
        <v>0</v>
      </c>
      <c r="L70" s="202">
        <f ca="1">SUMIF(MtM!$A$2:$A$500,J70,MtM!$D$2:$D$500)</f>
        <v>0</v>
      </c>
      <c r="M70" s="202">
        <f ca="1">SUMIF(MtM!$A$2:$A$500,J70,MtM!$E$2:$E$500)</f>
        <v>0</v>
      </c>
      <c r="O70" s="201"/>
      <c r="P70" s="201"/>
      <c r="Q70" s="201"/>
      <c r="R70" s="201"/>
    </row>
    <row r="71" spans="1:18" x14ac:dyDescent="0.25">
      <c r="A71" s="10" t="s">
        <v>231</v>
      </c>
      <c r="B71" s="10" t="s">
        <v>231</v>
      </c>
      <c r="C71" s="202">
        <f ca="1">SUMIF(BD_COMERCIAL!$FK$3:$FK$982,MtM!B71,BD_COMERCIAL!$GO$3:$GO$982)</f>
        <v>0</v>
      </c>
      <c r="D71" s="202">
        <f ca="1">SUMIF(BD_COMERCIAL!$FK$3:$FK$982,MtM!B71,BD_COMERCIAL!$GP$3:$GP$982)</f>
        <v>-1794580.8</v>
      </c>
      <c r="E71" s="202">
        <f ca="1">SUMIF(BD_COMERCIAL!$FK$3:$FK$982,MtM!B71,BD_COMERCIAL!$FM$3:$FM$982)</f>
        <v>-1794580.8</v>
      </c>
      <c r="F71" s="202">
        <f ca="1">SUMIF(BD_COMERCIAL!$FK$3:$FK$982,MtM!$B71,BD_COMERCIAL!$FL$3:$FL$982)</f>
        <v>-1707633.72</v>
      </c>
      <c r="J71" s="10" t="s">
        <v>356</v>
      </c>
      <c r="K71" s="202">
        <f ca="1">SUMIF(MtM!$A$2:$A$500,J71,MtM!$C$2:$C$500)</f>
        <v>701496</v>
      </c>
      <c r="L71" s="202">
        <f ca="1">SUMIF(MtM!$A$2:$A$500,J71,MtM!$D$2:$D$500)</f>
        <v>-483840</v>
      </c>
      <c r="M71" s="202">
        <f ca="1">SUMIF(MtM!$A$2:$A$500,J71,MtM!$E$2:$E$500)</f>
        <v>217656</v>
      </c>
      <c r="O71" s="201"/>
      <c r="P71" s="201"/>
      <c r="Q71" s="201"/>
      <c r="R71" s="201"/>
    </row>
    <row r="72" spans="1:18" x14ac:dyDescent="0.25">
      <c r="A72" s="10" t="s">
        <v>189</v>
      </c>
      <c r="B72" s="10" t="s">
        <v>189</v>
      </c>
      <c r="C72" s="202">
        <f ca="1">SUMIF(BD_COMERCIAL!$FK$3:$FK$982,MtM!B72,BD_COMERCIAL!$GO$3:$GO$982)</f>
        <v>0</v>
      </c>
      <c r="D72" s="202">
        <f ca="1">SUMIF(BD_COMERCIAL!$FK$3:$FK$982,MtM!B72,BD_COMERCIAL!$GP$3:$GP$982)</f>
        <v>0</v>
      </c>
      <c r="E72" s="202">
        <f ca="1">SUMIF(BD_COMERCIAL!$FK$3:$FK$982,MtM!B72,BD_COMERCIAL!$FM$3:$FM$982)</f>
        <v>0</v>
      </c>
      <c r="F72" s="202">
        <f ca="1">SUMIF(BD_COMERCIAL!$FK$3:$FK$982,MtM!$B72,BD_COMERCIAL!$FL$3:$FL$982)</f>
        <v>-671307.6</v>
      </c>
      <c r="J72" s="10" t="s">
        <v>229</v>
      </c>
      <c r="K72" s="202">
        <f>SUMIF(MtM!$A$2:$A$500,J72,MtM!$C$2:$C$500)</f>
        <v>0</v>
      </c>
      <c r="L72" s="202">
        <f>SUMIF(MtM!$A$2:$A$500,J72,MtM!$D$2:$D$500)</f>
        <v>0</v>
      </c>
      <c r="M72" s="202">
        <f>SUMIF(MtM!$A$2:$A$500,J72,MtM!$E$2:$E$500)</f>
        <v>0</v>
      </c>
      <c r="O72" s="201"/>
      <c r="P72" s="201"/>
      <c r="Q72" s="201"/>
      <c r="R72" s="201"/>
    </row>
    <row r="73" spans="1:18" x14ac:dyDescent="0.25">
      <c r="A73" s="10" t="s">
        <v>242</v>
      </c>
      <c r="B73" s="10" t="s">
        <v>242</v>
      </c>
      <c r="C73" s="202">
        <f ca="1">SUMIF(BD_COMERCIAL!$FK$3:$FK$982,MtM!B73,BD_COMERCIAL!$GO$3:$GO$982)</f>
        <v>0</v>
      </c>
      <c r="D73" s="202">
        <f ca="1">SUMIF(BD_COMERCIAL!$FK$3:$FK$982,MtM!B73,BD_COMERCIAL!$GP$3:$GP$982)</f>
        <v>-561600</v>
      </c>
      <c r="E73" s="202">
        <f ca="1">SUMIF(BD_COMERCIAL!$FK$3:$FK$982,MtM!B73,BD_COMERCIAL!$FM$3:$FM$982)</f>
        <v>-561600</v>
      </c>
      <c r="F73" s="202">
        <f ca="1">SUMIF(BD_COMERCIAL!$FK$3:$FK$982,MtM!$B73,BD_COMERCIAL!$FL$3:$FL$982)</f>
        <v>1796254.8</v>
      </c>
      <c r="J73" s="10" t="s">
        <v>268</v>
      </c>
      <c r="K73" s="202">
        <f ca="1">SUMIF(MtM!$A$2:$A$500,J73,MtM!$C$2:$C$500)</f>
        <v>0</v>
      </c>
      <c r="L73" s="202">
        <f ca="1">SUMIF(MtM!$A$2:$A$500,J73,MtM!$D$2:$D$500)</f>
        <v>0</v>
      </c>
      <c r="M73" s="202">
        <f ca="1">SUMIF(MtM!$A$2:$A$500,J73,MtM!$E$2:$E$500)</f>
        <v>0</v>
      </c>
      <c r="O73" s="201"/>
      <c r="P73" s="201"/>
      <c r="Q73" s="201"/>
      <c r="R73" s="201"/>
    </row>
    <row r="74" spans="1:18" x14ac:dyDescent="0.25">
      <c r="A74" s="10" t="s">
        <v>156</v>
      </c>
      <c r="B74" s="10" t="s">
        <v>156</v>
      </c>
      <c r="C74" s="202">
        <f ca="1">SUMIF(BD_COMERCIAL!$FK$3:$FK$982,MtM!B74,BD_COMERCIAL!$GO$3:$GO$982)</f>
        <v>0</v>
      </c>
      <c r="D74" s="202">
        <f ca="1">SUMIF(BD_COMERCIAL!$FK$3:$FK$982,MtM!B74,BD_COMERCIAL!$GP$3:$GP$982)</f>
        <v>0</v>
      </c>
      <c r="E74" s="202">
        <f ca="1">SUMIF(BD_COMERCIAL!$FK$3:$FK$982,MtM!B74,BD_COMERCIAL!$FM$3:$FM$982)</f>
        <v>0</v>
      </c>
      <c r="F74" s="202">
        <f ca="1">SUMIF(BD_COMERCIAL!$FK$3:$FK$982,MtM!$B74,BD_COMERCIAL!$FL$3:$FL$982)</f>
        <v>3306165</v>
      </c>
      <c r="J74" s="10" t="s">
        <v>170</v>
      </c>
      <c r="K74" s="202">
        <f>SUMIF(MtM!$A$2:$A$500,J74,MtM!$C$2:$C$500)</f>
        <v>0</v>
      </c>
      <c r="L74" s="202">
        <f>SUMIF(MtM!$A$2:$A$500,J74,MtM!$D$2:$D$500)</f>
        <v>0</v>
      </c>
      <c r="M74" s="202">
        <f>SUMIF(MtM!$A$2:$A$500,J74,MtM!$E$2:$E$500)</f>
        <v>0</v>
      </c>
      <c r="O74" s="201"/>
      <c r="P74" s="201"/>
      <c r="Q74" s="201"/>
      <c r="R74" s="201"/>
    </row>
    <row r="75" spans="1:18" x14ac:dyDescent="0.25">
      <c r="A75" s="10" t="s">
        <v>173</v>
      </c>
      <c r="B75" s="10" t="s">
        <v>173</v>
      </c>
      <c r="C75" s="202">
        <f ca="1">SUMIF(BD_COMERCIAL!$FK$3:$FK$982,MtM!B75,BD_COMERCIAL!$GO$3:$GO$982)</f>
        <v>0</v>
      </c>
      <c r="D75" s="202">
        <f ca="1">SUMIF(BD_COMERCIAL!$FK$3:$FK$982,MtM!B75,BD_COMERCIAL!$GP$3:$GP$982)</f>
        <v>0</v>
      </c>
      <c r="E75" s="202">
        <f ca="1">SUMIF(BD_COMERCIAL!$FK$3:$FK$982,MtM!B75,BD_COMERCIAL!$FM$3:$FM$982)</f>
        <v>0</v>
      </c>
      <c r="F75" s="202">
        <f ca="1">SUMIF(BD_COMERCIAL!$FK$3:$FK$982,MtM!$B75,BD_COMERCIAL!$FL$3:$FL$982)</f>
        <v>308953.2</v>
      </c>
      <c r="J75" s="10" t="s">
        <v>208</v>
      </c>
      <c r="K75" s="202">
        <f>SUMIF(MtM!$A$2:$A$500,J75,MtM!$C$2:$C$500)</f>
        <v>0</v>
      </c>
      <c r="L75" s="202">
        <f>SUMIF(MtM!$A$2:$A$500,J75,MtM!$D$2:$D$500)</f>
        <v>0</v>
      </c>
      <c r="M75" s="202">
        <f>SUMIF(MtM!$A$2:$A$500,J75,MtM!$E$2:$E$500)</f>
        <v>0</v>
      </c>
      <c r="O75" s="201"/>
      <c r="P75" s="201"/>
      <c r="Q75" s="201"/>
      <c r="R75" s="201"/>
    </row>
    <row r="76" spans="1:18" x14ac:dyDescent="0.25">
      <c r="A76" s="10" t="s">
        <v>192</v>
      </c>
      <c r="B76" s="10" t="s">
        <v>192</v>
      </c>
      <c r="C76" s="202">
        <f>SUMIF(BD_COMERCIAL!$FK$3:$FK$982,MtM!B76,BD_COMERCIAL!$GO$3:$GO$982)</f>
        <v>0</v>
      </c>
      <c r="D76" s="202">
        <f>SUMIF(BD_COMERCIAL!$FK$3:$FK$982,MtM!B76,BD_COMERCIAL!$GP$3:$GP$982)</f>
        <v>0</v>
      </c>
      <c r="E76" s="202">
        <f>SUMIF(BD_COMERCIAL!$FK$3:$FK$982,MtM!B76,BD_COMERCIAL!$FM$3:$FM$982)</f>
        <v>0</v>
      </c>
      <c r="F76" s="202">
        <f>SUMIF(BD_COMERCIAL!$FK$3:$FK$982,MtM!$B76,BD_COMERCIAL!$FL$3:$FL$982)</f>
        <v>0</v>
      </c>
      <c r="J76" s="10" t="s">
        <v>165</v>
      </c>
      <c r="K76" s="202">
        <f ca="1">SUMIF(MtM!$A$2:$A$500,J76,MtM!$C$2:$C$500)</f>
        <v>0</v>
      </c>
      <c r="L76" s="202">
        <f ca="1">SUMIF(MtM!$A$2:$A$500,J76,MtM!$D$2:$D$500)</f>
        <v>0</v>
      </c>
      <c r="M76" s="202">
        <f ca="1">SUMIF(MtM!$A$2:$A$500,J76,MtM!$E$2:$E$500)</f>
        <v>0</v>
      </c>
      <c r="O76" s="201"/>
      <c r="P76" s="201"/>
      <c r="Q76" s="201"/>
      <c r="R76" s="201"/>
    </row>
    <row r="77" spans="1:18" x14ac:dyDescent="0.25">
      <c r="A77" s="10" t="s">
        <v>267</v>
      </c>
      <c r="B77" s="10" t="s">
        <v>267</v>
      </c>
      <c r="C77" s="202">
        <f>SUMIF(BD_COMERCIAL!$FK$3:$FK$982,MtM!B77,BD_COMERCIAL!$GO$3:$GO$982)</f>
        <v>0</v>
      </c>
      <c r="D77" s="202">
        <f>SUMIF(BD_COMERCIAL!$FK$3:$FK$982,MtM!B77,BD_COMERCIAL!$GP$3:$GP$982)</f>
        <v>0</v>
      </c>
      <c r="E77" s="202">
        <f>SUMIF(BD_COMERCIAL!$FK$3:$FK$982,MtM!B77,BD_COMERCIAL!$FM$3:$FM$982)</f>
        <v>0</v>
      </c>
      <c r="F77" s="202">
        <f>SUMIF(BD_COMERCIAL!$FK$3:$FK$982,MtM!$B77,BD_COMERCIAL!$FL$3:$FL$982)</f>
        <v>0</v>
      </c>
      <c r="J77" s="10" t="s">
        <v>177</v>
      </c>
      <c r="K77" s="202">
        <f ca="1">SUMIF(MtM!$A$2:$A$500,J77,MtM!$C$2:$C$500)</f>
        <v>214872</v>
      </c>
      <c r="L77" s="202">
        <f ca="1">SUMIF(MtM!$A$2:$A$500,J77,MtM!$D$2:$D$500)</f>
        <v>-715392</v>
      </c>
      <c r="M77" s="202">
        <f ca="1">SUMIF(MtM!$A$2:$A$500,J77,MtM!$E$2:$E$500)</f>
        <v>-500520</v>
      </c>
      <c r="O77" s="201"/>
      <c r="P77" s="201"/>
      <c r="Q77" s="201"/>
      <c r="R77" s="201"/>
    </row>
    <row r="78" spans="1:18" x14ac:dyDescent="0.25">
      <c r="A78" s="10" t="s">
        <v>237</v>
      </c>
      <c r="B78" s="10" t="s">
        <v>237</v>
      </c>
      <c r="C78" s="202">
        <f ca="1">SUMIF(BD_COMERCIAL!$FK$3:$FK$982,MtM!B78,BD_COMERCIAL!$GO$3:$GO$982)</f>
        <v>0</v>
      </c>
      <c r="D78" s="202">
        <f ca="1">SUMIF(BD_COMERCIAL!$FK$3:$FK$982,MtM!B78,BD_COMERCIAL!$GP$3:$GP$982)</f>
        <v>0</v>
      </c>
      <c r="E78" s="202">
        <f ca="1">SUMIF(BD_COMERCIAL!$FK$3:$FK$982,MtM!B78,BD_COMERCIAL!$FM$3:$FM$982)</f>
        <v>0</v>
      </c>
      <c r="F78" s="202">
        <f ca="1">SUMIF(BD_COMERCIAL!$FK$3:$FK$982,MtM!$B78,BD_COMERCIAL!$FL$3:$FL$982)</f>
        <v>271562.40000000002</v>
      </c>
      <c r="J78" s="10" t="s">
        <v>190</v>
      </c>
      <c r="K78" s="202">
        <f ca="1">SUMIF(MtM!$A$2:$A$500,J78,MtM!$C$2:$C$500)</f>
        <v>0</v>
      </c>
      <c r="L78" s="202">
        <f ca="1">SUMIF(MtM!$A$2:$A$500,J78,MtM!$D$2:$D$500)</f>
        <v>0</v>
      </c>
      <c r="M78" s="202">
        <f ca="1">SUMIF(MtM!$A$2:$A$500,J78,MtM!$E$2:$E$500)</f>
        <v>0</v>
      </c>
      <c r="O78" s="201"/>
      <c r="P78" s="201"/>
      <c r="Q78" s="201"/>
      <c r="R78" s="201"/>
    </row>
    <row r="79" spans="1:18" x14ac:dyDescent="0.25">
      <c r="A79" s="10" t="s">
        <v>239</v>
      </c>
      <c r="B79" s="10" t="s">
        <v>239</v>
      </c>
      <c r="C79" s="202">
        <f ca="1">SUMIF(BD_COMERCIAL!$FK$3:$FK$982,MtM!B79,BD_COMERCIAL!$GO$3:$GO$982)</f>
        <v>0</v>
      </c>
      <c r="D79" s="202">
        <f ca="1">SUMIF(BD_COMERCIAL!$FK$3:$FK$982,MtM!B79,BD_COMERCIAL!$GP$3:$GP$982)</f>
        <v>0</v>
      </c>
      <c r="E79" s="202">
        <f ca="1">SUMIF(BD_COMERCIAL!$FK$3:$FK$982,MtM!B79,BD_COMERCIAL!$FM$3:$FM$982)</f>
        <v>0</v>
      </c>
      <c r="F79" s="202">
        <f ca="1">SUMIF(BD_COMERCIAL!$FK$3:$FK$982,MtM!$B79,BD_COMERCIAL!$FL$3:$FL$982)</f>
        <v>-19641.600000000006</v>
      </c>
      <c r="J79" s="10" t="s">
        <v>216</v>
      </c>
      <c r="K79" s="202">
        <f ca="1">SUMIF(MtM!$A$2:$A$500,J79,MtM!$C$2:$C$500)</f>
        <v>6330768</v>
      </c>
      <c r="L79" s="202">
        <f ca="1">SUMIF(MtM!$A$2:$A$500,J79,MtM!$D$2:$D$500)</f>
        <v>-1581120</v>
      </c>
      <c r="M79" s="202">
        <f ca="1">SUMIF(MtM!$A$2:$A$500,J79,MtM!$E$2:$E$500)</f>
        <v>4749648</v>
      </c>
      <c r="O79" s="201"/>
      <c r="P79" s="201"/>
      <c r="Q79" s="201"/>
      <c r="R79" s="201"/>
    </row>
    <row r="80" spans="1:18" x14ac:dyDescent="0.25">
      <c r="A80" s="10" t="s">
        <v>162</v>
      </c>
      <c r="B80" s="10" t="s">
        <v>162</v>
      </c>
      <c r="C80" s="202">
        <f ca="1">SUMIF(BD_COMERCIAL!$FK$3:$FK$982,MtM!B80,BD_COMERCIAL!$GO$3:$GO$982)</f>
        <v>0</v>
      </c>
      <c r="D80" s="202">
        <f ca="1">SUMIF(BD_COMERCIAL!$FK$3:$FK$982,MtM!B80,BD_COMERCIAL!$GP$3:$GP$982)</f>
        <v>0</v>
      </c>
      <c r="E80" s="202">
        <f ca="1">SUMIF(BD_COMERCIAL!$FK$3:$FK$982,MtM!B80,BD_COMERCIAL!$FM$3:$FM$982)</f>
        <v>0</v>
      </c>
      <c r="F80" s="202">
        <f ca="1">SUMIF(BD_COMERCIAL!$FK$3:$FK$982,MtM!$B80,BD_COMERCIAL!$FL$3:$FL$982)</f>
        <v>-288888</v>
      </c>
      <c r="J80" s="10" t="s">
        <v>184</v>
      </c>
      <c r="K80" s="202">
        <f ca="1">SUMIF(MtM!$A$2:$A$500,J80,MtM!$C$2:$C$500)</f>
        <v>2052000.0432000002</v>
      </c>
      <c r="L80" s="202">
        <f ca="1">SUMIF(MtM!$A$2:$A$500,J80,MtM!$D$2:$D$500)</f>
        <v>-921168</v>
      </c>
      <c r="M80" s="202">
        <f ca="1">SUMIF(MtM!$A$2:$A$500,J80,MtM!$E$2:$E$500)</f>
        <v>1130832.0432000002</v>
      </c>
      <c r="O80" s="201"/>
      <c r="P80" s="201"/>
      <c r="Q80" s="201"/>
      <c r="R80" s="201"/>
    </row>
    <row r="81" spans="1:18" x14ac:dyDescent="0.25">
      <c r="A81" s="10" t="s">
        <v>169</v>
      </c>
      <c r="B81" s="10" t="s">
        <v>169</v>
      </c>
      <c r="C81" s="202">
        <f ca="1">SUMIF(BD_COMERCIAL!$FK$3:$FK$982,MtM!B81,BD_COMERCIAL!$GO$3:$GO$982)</f>
        <v>0</v>
      </c>
      <c r="D81" s="202">
        <f ca="1">SUMIF(BD_COMERCIAL!$FK$3:$FK$982,MtM!B81,BD_COMERCIAL!$GP$3:$GP$982)</f>
        <v>0</v>
      </c>
      <c r="E81" s="202">
        <f ca="1">SUMIF(BD_COMERCIAL!$FK$3:$FK$982,MtM!B81,BD_COMERCIAL!$FM$3:$FM$982)</f>
        <v>0</v>
      </c>
      <c r="F81" s="202">
        <f ca="1">SUMIF(BD_COMERCIAL!$FK$3:$FK$982,MtM!$B81,BD_COMERCIAL!$FL$3:$FL$982)</f>
        <v>295680</v>
      </c>
      <c r="J81" s="10" t="s">
        <v>238</v>
      </c>
      <c r="K81" s="202">
        <f ca="1">SUMIF(MtM!$A$2:$A$500,J81,MtM!$C$2:$C$500)</f>
        <v>0</v>
      </c>
      <c r="L81" s="202">
        <f ca="1">SUMIF(MtM!$A$2:$A$500,J81,MtM!$D$2:$D$500)</f>
        <v>0</v>
      </c>
      <c r="M81" s="202">
        <f ca="1">SUMIF(MtM!$A$2:$A$500,J81,MtM!$E$2:$E$500)</f>
        <v>0</v>
      </c>
      <c r="O81" s="201"/>
      <c r="P81" s="201"/>
      <c r="Q81" s="201"/>
      <c r="R81" s="201"/>
    </row>
    <row r="82" spans="1:18" x14ac:dyDescent="0.25">
      <c r="A82" s="10" t="s">
        <v>176</v>
      </c>
      <c r="B82" s="10" t="s">
        <v>176</v>
      </c>
      <c r="C82" s="202">
        <f>SUMIF(BD_COMERCIAL!$FK$3:$FK$982,MtM!B82,BD_COMERCIAL!$GO$3:$GO$982)</f>
        <v>0</v>
      </c>
      <c r="D82" s="202">
        <f>SUMIF(BD_COMERCIAL!$FK$3:$FK$982,MtM!B82,BD_COMERCIAL!$GP$3:$GP$982)</f>
        <v>0</v>
      </c>
      <c r="E82" s="202">
        <f>SUMIF(BD_COMERCIAL!$FK$3:$FK$982,MtM!B82,BD_COMERCIAL!$FM$3:$FM$982)</f>
        <v>0</v>
      </c>
      <c r="F82" s="202">
        <f>SUMIF(BD_COMERCIAL!$FK$3:$FK$982,MtM!$B82,BD_COMERCIAL!$FL$3:$FL$982)</f>
        <v>0</v>
      </c>
      <c r="J82" s="10" t="s">
        <v>228</v>
      </c>
      <c r="K82" s="202">
        <f ca="1">SUMIF(MtM!$A$2:$A$500,J82,MtM!$C$2:$C$500)</f>
        <v>0</v>
      </c>
      <c r="L82" s="202">
        <f ca="1">SUMIF(MtM!$A$2:$A$500,J82,MtM!$D$2:$D$500)</f>
        <v>0</v>
      </c>
      <c r="M82" s="202">
        <f ca="1">SUMIF(MtM!$A$2:$A$500,J82,MtM!$E$2:$E$500)</f>
        <v>0</v>
      </c>
      <c r="O82" s="201"/>
      <c r="P82" s="201"/>
      <c r="Q82" s="201"/>
      <c r="R82" s="201"/>
    </row>
    <row r="83" spans="1:18" x14ac:dyDescent="0.25">
      <c r="A83" s="10" t="s">
        <v>354</v>
      </c>
      <c r="B83" s="10" t="s">
        <v>145</v>
      </c>
      <c r="C83" s="202">
        <f ca="1">SUMIF(BD_COMERCIAL!$FK$3:$FK$982,MtM!B83,BD_COMERCIAL!$GO$3:$GO$982)</f>
        <v>0</v>
      </c>
      <c r="D83" s="202">
        <f ca="1">SUMIF(BD_COMERCIAL!$FK$3:$FK$982,MtM!B83,BD_COMERCIAL!$GP$3:$GP$982)</f>
        <v>0</v>
      </c>
      <c r="E83" s="202">
        <f ca="1">SUMIF(BD_COMERCIAL!$FK$3:$FK$982,MtM!B83,BD_COMERCIAL!$FM$3:$FM$982)</f>
        <v>0</v>
      </c>
      <c r="F83" s="202">
        <f ca="1">SUMIF(BD_COMERCIAL!$FK$3:$FK$982,MtM!$B83,BD_COMERCIAL!$FL$3:$FL$982)</f>
        <v>-291817.19999999995</v>
      </c>
      <c r="J83" s="10" t="s">
        <v>141</v>
      </c>
      <c r="K83" s="202">
        <f ca="1">SUMIF(MtM!$A$2:$A$500,J83,MtM!$C$2:$C$500)</f>
        <v>0</v>
      </c>
      <c r="L83" s="202">
        <f ca="1">SUMIF(MtM!$A$2:$A$500,J83,MtM!$D$2:$D$500)</f>
        <v>0</v>
      </c>
      <c r="M83" s="202">
        <f ca="1">SUMIF(MtM!$A$2:$A$500,J83,MtM!$E$2:$E$500)</f>
        <v>0</v>
      </c>
      <c r="O83" s="201"/>
      <c r="P83" s="201"/>
      <c r="Q83" s="201"/>
      <c r="R83" s="201"/>
    </row>
    <row r="84" spans="1:18" x14ac:dyDescent="0.25">
      <c r="A84" s="10" t="s">
        <v>191</v>
      </c>
      <c r="B84" s="10" t="s">
        <v>191</v>
      </c>
      <c r="C84" s="202">
        <f ca="1">SUMIF(BD_COMERCIAL!$FK$3:$FK$982,MtM!B84,BD_COMERCIAL!$GO$3:$GO$982)</f>
        <v>334152</v>
      </c>
      <c r="D84" s="202">
        <f ca="1">SUMIF(BD_COMERCIAL!$FK$3:$FK$982,MtM!B84,BD_COMERCIAL!$GP$3:$GP$982)</f>
        <v>-15348840</v>
      </c>
      <c r="E84" s="202">
        <f ca="1">SUMIF(BD_COMERCIAL!$FK$3:$FK$982,MtM!B84,BD_COMERCIAL!$FM$3:$FM$982)</f>
        <v>-15014688</v>
      </c>
      <c r="F84" s="202">
        <f ca="1">SUMIF(BD_COMERCIAL!$FK$3:$FK$982,MtM!$B84,BD_COMERCIAL!$FL$3:$FL$982)</f>
        <v>1195374</v>
      </c>
      <c r="J84" s="10" t="s">
        <v>186</v>
      </c>
      <c r="K84" s="202">
        <f ca="1">SUMIF(MtM!$A$2:$A$500,J84,MtM!$C$2:$C$500)</f>
        <v>0</v>
      </c>
      <c r="L84" s="202">
        <f ca="1">SUMIF(MtM!$A$2:$A$500,J84,MtM!$D$2:$D$500)</f>
        <v>0</v>
      </c>
      <c r="M84" s="202">
        <f ca="1">SUMIF(MtM!$A$2:$A$500,J84,MtM!$E$2:$E$500)</f>
        <v>0</v>
      </c>
      <c r="O84" s="201"/>
      <c r="P84" s="201"/>
      <c r="Q84" s="201"/>
      <c r="R84" s="201"/>
    </row>
    <row r="85" spans="1:18" x14ac:dyDescent="0.25">
      <c r="A85" s="10" t="s">
        <v>201</v>
      </c>
      <c r="B85" s="10" t="s">
        <v>201</v>
      </c>
      <c r="C85" s="202">
        <f ca="1">SUMIF(BD_COMERCIAL!$FK$3:$FK$982,MtM!B85,BD_COMERCIAL!$GO$3:$GO$982)</f>
        <v>1212192</v>
      </c>
      <c r="D85" s="202">
        <f ca="1">SUMIF(BD_COMERCIAL!$FK$3:$FK$982,MtM!B85,BD_COMERCIAL!$GP$3:$GP$982)</f>
        <v>-306912</v>
      </c>
      <c r="E85" s="202">
        <f ca="1">SUMIF(BD_COMERCIAL!$FK$3:$FK$982,MtM!B85,BD_COMERCIAL!$FM$3:$FM$982)</f>
        <v>905280</v>
      </c>
      <c r="F85" s="202">
        <f ca="1">SUMIF(BD_COMERCIAL!$FK$3:$FK$982,MtM!$B85,BD_COMERCIAL!$FL$3:$FL$982)</f>
        <v>-2570248.7999999998</v>
      </c>
      <c r="J85" s="10" t="s">
        <v>226</v>
      </c>
      <c r="K85" s="202">
        <f>SUMIF(MtM!$A$2:$A$500,J85,MtM!$C$2:$C$500)</f>
        <v>0</v>
      </c>
      <c r="L85" s="202">
        <f>SUMIF(MtM!$A$2:$A$500,J85,MtM!$D$2:$D$500)</f>
        <v>0</v>
      </c>
      <c r="M85" s="202">
        <f>SUMIF(MtM!$A$2:$A$500,J85,MtM!$E$2:$E$500)</f>
        <v>0</v>
      </c>
      <c r="O85" s="201"/>
      <c r="P85" s="201"/>
      <c r="Q85" s="201"/>
      <c r="R85" s="201"/>
    </row>
    <row r="86" spans="1:18" x14ac:dyDescent="0.25">
      <c r="A86" s="10" t="s">
        <v>567</v>
      </c>
      <c r="B86" s="10" t="s">
        <v>567</v>
      </c>
      <c r="C86" s="202">
        <f ca="1">SUMIF(BD_COMERCIAL!$FK$3:$FK$982,MtM!B86,BD_COMERCIAL!$GO$3:$GO$982)</f>
        <v>0</v>
      </c>
      <c r="D86" s="202">
        <f ca="1">SUMIF(BD_COMERCIAL!$FK$3:$FK$982,MtM!B86,BD_COMERCIAL!$GP$3:$GP$982)</f>
        <v>0</v>
      </c>
      <c r="E86" s="202">
        <f ca="1">SUMIF(BD_COMERCIAL!$FK$3:$FK$982,MtM!B86,BD_COMERCIAL!$FM$3:$FM$982)</f>
        <v>0</v>
      </c>
      <c r="F86" s="202">
        <f ca="1">SUMIF(BD_COMERCIAL!$FK$3:$FK$982,MtM!$B86,BD_COMERCIAL!$FL$3:$FL$982)</f>
        <v>64200</v>
      </c>
      <c r="J86" s="10" t="s">
        <v>171</v>
      </c>
      <c r="K86" s="202">
        <f ca="1">SUMIF(MtM!$A$2:$A$500,J86,MtM!$C$2:$C$500)</f>
        <v>0</v>
      </c>
      <c r="L86" s="202">
        <f ca="1">SUMIF(MtM!$A$2:$A$500,J86,MtM!$D$2:$D$500)</f>
        <v>-108000</v>
      </c>
      <c r="M86" s="202">
        <f ca="1">SUMIF(MtM!$A$2:$A$500,J86,MtM!$E$2:$E$500)</f>
        <v>-108000</v>
      </c>
      <c r="O86" s="201"/>
      <c r="P86" s="201"/>
      <c r="Q86" s="201"/>
      <c r="R86" s="201"/>
    </row>
    <row r="87" spans="1:18" x14ac:dyDescent="0.25">
      <c r="A87" s="10" t="s">
        <v>356</v>
      </c>
      <c r="B87" s="10" t="s">
        <v>265</v>
      </c>
      <c r="C87" s="202">
        <f>SUMIF(BD_COMERCIAL!$FK$3:$FK$982,MtM!B87,BD_COMERCIAL!$GO$3:$GO$982)</f>
        <v>0</v>
      </c>
      <c r="D87" s="202">
        <f>SUMIF(BD_COMERCIAL!$FK$3:$FK$982,MtM!B87,BD_COMERCIAL!$GP$3:$GP$982)</f>
        <v>0</v>
      </c>
      <c r="E87" s="202">
        <f>SUMIF(BD_COMERCIAL!$FK$3:$FK$982,MtM!B87,BD_COMERCIAL!$FM$3:$FM$982)</f>
        <v>0</v>
      </c>
      <c r="F87" s="202">
        <f>SUMIF(BD_COMERCIAL!$FK$3:$FK$982,MtM!$B87,BD_COMERCIAL!$FL$3:$FL$982)</f>
        <v>0</v>
      </c>
      <c r="J87" s="10" t="s">
        <v>211</v>
      </c>
      <c r="K87" s="202">
        <f ca="1">SUMIF(MtM!$A$2:$A$500,J87,MtM!$C$2:$C$500)</f>
        <v>0</v>
      </c>
      <c r="L87" s="202">
        <f ca="1">SUMIF(MtM!$A$2:$A$500,J87,MtM!$D$2:$D$500)</f>
        <v>0</v>
      </c>
      <c r="M87" s="202">
        <f ca="1">SUMIF(MtM!$A$2:$A$500,J87,MtM!$E$2:$E$500)</f>
        <v>0</v>
      </c>
      <c r="O87" s="201"/>
      <c r="P87" s="201"/>
      <c r="Q87" s="201"/>
      <c r="R87" s="201"/>
    </row>
    <row r="88" spans="1:18" x14ac:dyDescent="0.25">
      <c r="A88" s="10" t="s">
        <v>356</v>
      </c>
      <c r="B88" s="10" t="s">
        <v>235</v>
      </c>
      <c r="C88" s="202">
        <f ca="1">SUMIF(BD_COMERCIAL!$FK$3:$FK$982,MtM!B88,BD_COMERCIAL!$GO$3:$GO$982)</f>
        <v>701496</v>
      </c>
      <c r="D88" s="202">
        <f ca="1">SUMIF(BD_COMERCIAL!$FK$3:$FK$982,MtM!B88,BD_COMERCIAL!$GP$3:$GP$982)</f>
        <v>-483840</v>
      </c>
      <c r="E88" s="202">
        <f ca="1">SUMIF(BD_COMERCIAL!$FK$3:$FK$982,MtM!B88,BD_COMERCIAL!$FM$3:$FM$982)</f>
        <v>217656</v>
      </c>
      <c r="F88" s="202">
        <f ca="1">SUMIF(BD_COMERCIAL!$FK$3:$FK$982,MtM!$B88,BD_COMERCIAL!$FL$3:$FL$982)</f>
        <v>12484384.800000001</v>
      </c>
      <c r="J88" s="10" t="s">
        <v>174</v>
      </c>
      <c r="K88" s="202">
        <f ca="1">SUMIF(MtM!$A$2:$A$500,J88,MtM!$C$2:$C$500)</f>
        <v>0</v>
      </c>
      <c r="L88" s="202">
        <f ca="1">SUMIF(MtM!$A$2:$A$500,J88,MtM!$D$2:$D$500)</f>
        <v>0</v>
      </c>
      <c r="M88" s="202">
        <f ca="1">SUMIF(MtM!$A$2:$A$500,J88,MtM!$E$2:$E$500)</f>
        <v>0</v>
      </c>
      <c r="O88" s="201"/>
      <c r="P88" s="201"/>
      <c r="Q88" s="201"/>
      <c r="R88" s="201"/>
    </row>
    <row r="89" spans="1:18" x14ac:dyDescent="0.25">
      <c r="A89" s="10" t="s">
        <v>229</v>
      </c>
      <c r="B89" s="10" t="s">
        <v>229</v>
      </c>
      <c r="C89" s="202">
        <f>SUMIF(BD_COMERCIAL!$FK$3:$FK$982,MtM!B89,BD_COMERCIAL!$GO$3:$GO$982)</f>
        <v>0</v>
      </c>
      <c r="D89" s="202">
        <f>SUMIF(BD_COMERCIAL!$FK$3:$FK$982,MtM!B89,BD_COMERCIAL!$GP$3:$GP$982)</f>
        <v>0</v>
      </c>
      <c r="E89" s="202">
        <f>SUMIF(BD_COMERCIAL!$FK$3:$FK$982,MtM!B89,BD_COMERCIAL!$FM$3:$FM$982)</f>
        <v>0</v>
      </c>
      <c r="F89" s="202">
        <f>SUMIF(BD_COMERCIAL!$FK$3:$FK$982,MtM!$B89,BD_COMERCIAL!$FL$3:$FL$982)</f>
        <v>0</v>
      </c>
      <c r="J89" s="10" t="s">
        <v>198</v>
      </c>
      <c r="K89" s="202">
        <f ca="1">SUMIF(MtM!$A$2:$A$500,J89,MtM!$C$2:$C$500)</f>
        <v>0</v>
      </c>
      <c r="L89" s="202">
        <f ca="1">SUMIF(MtM!$A$2:$A$500,J89,MtM!$D$2:$D$500)</f>
        <v>0</v>
      </c>
      <c r="M89" s="202">
        <f ca="1">SUMIF(MtM!$A$2:$A$500,J89,MtM!$E$2:$E$500)</f>
        <v>0</v>
      </c>
      <c r="O89" s="201"/>
      <c r="P89" s="201"/>
      <c r="Q89" s="201"/>
      <c r="R89" s="201"/>
    </row>
    <row r="90" spans="1:18" x14ac:dyDescent="0.25">
      <c r="A90" s="10" t="s">
        <v>268</v>
      </c>
      <c r="B90" s="10" t="s">
        <v>268</v>
      </c>
      <c r="C90" s="202">
        <f ca="1">SUMIF(BD_COMERCIAL!$FK$3:$FK$982,MtM!B90,BD_COMERCIAL!$GO$3:$GO$982)</f>
        <v>0</v>
      </c>
      <c r="D90" s="202">
        <f ca="1">SUMIF(BD_COMERCIAL!$FK$3:$FK$982,MtM!B90,BD_COMERCIAL!$GP$3:$GP$982)</f>
        <v>0</v>
      </c>
      <c r="E90" s="202">
        <f ca="1">SUMIF(BD_COMERCIAL!$FK$3:$FK$982,MtM!B90,BD_COMERCIAL!$FM$3:$FM$982)</f>
        <v>0</v>
      </c>
      <c r="F90" s="202">
        <f ca="1">SUMIF(BD_COMERCIAL!$FK$3:$FK$982,MtM!$B90,BD_COMERCIAL!$FL$3:$FL$982)</f>
        <v>428080.80000000005</v>
      </c>
      <c r="J90" s="10" t="s">
        <v>217</v>
      </c>
      <c r="K90" s="202" t="e">
        <f ca="1">SUMIF(MtM!$A$2:$A$500,J90,MtM!$C$2:$C$500)</f>
        <v>#REF!</v>
      </c>
      <c r="L90" s="202" t="e">
        <f ca="1">SUMIF(MtM!$A$2:$A$500,J90,MtM!$D$2:$D$500)</f>
        <v>#REF!</v>
      </c>
      <c r="M90" s="202" t="e">
        <f ca="1">SUMIF(MtM!$A$2:$A$500,J90,MtM!$E$2:$E$500)</f>
        <v>#REF!</v>
      </c>
      <c r="O90" s="201"/>
      <c r="P90" s="201"/>
      <c r="Q90" s="201"/>
      <c r="R90" s="201"/>
    </row>
    <row r="91" spans="1:18" x14ac:dyDescent="0.25">
      <c r="A91" s="10" t="s">
        <v>170</v>
      </c>
      <c r="B91" s="10" t="s">
        <v>170</v>
      </c>
      <c r="C91" s="202">
        <f>SUMIF(BD_COMERCIAL!$FK$3:$FK$982,MtM!B91,BD_COMERCIAL!$GO$3:$GO$982)</f>
        <v>0</v>
      </c>
      <c r="D91" s="202">
        <f>SUMIF(BD_COMERCIAL!$FK$3:$FK$982,MtM!B91,BD_COMERCIAL!$GP$3:$GP$982)</f>
        <v>0</v>
      </c>
      <c r="E91" s="202">
        <f>SUMIF(BD_COMERCIAL!$FK$3:$FK$982,MtM!B91,BD_COMERCIAL!$FM$3:$FM$982)</f>
        <v>0</v>
      </c>
      <c r="F91" s="202">
        <f>SUMIF(BD_COMERCIAL!$FK$3:$FK$982,MtM!$B91,BD_COMERCIAL!$FL$3:$FL$982)</f>
        <v>0</v>
      </c>
      <c r="J91" s="10" t="s">
        <v>636</v>
      </c>
      <c r="K91" s="202">
        <f ca="1">SUMIF(MtM!$A$2:$A$500,J91,MtM!$C$2:$C$500)</f>
        <v>0</v>
      </c>
      <c r="L91" s="202">
        <f ca="1">SUMIF(MtM!$A$2:$A$500,J91,MtM!$D$2:$D$500)</f>
        <v>0</v>
      </c>
      <c r="M91" s="202">
        <f ca="1">SUMIF(MtM!$A$2:$A$500,J91,MtM!$E$2:$E$500)</f>
        <v>0</v>
      </c>
      <c r="O91" s="201"/>
      <c r="P91" s="201"/>
      <c r="Q91" s="201"/>
      <c r="R91" s="201"/>
    </row>
    <row r="92" spans="1:18" x14ac:dyDescent="0.25">
      <c r="A92" s="10" t="s">
        <v>208</v>
      </c>
      <c r="B92" s="10" t="s">
        <v>208</v>
      </c>
      <c r="C92" s="202">
        <f>SUMIF(BD_COMERCIAL!$FK$3:$FK$982,MtM!B92,BD_COMERCIAL!$GO$3:$GO$982)</f>
        <v>0</v>
      </c>
      <c r="D92" s="202">
        <f>SUMIF(BD_COMERCIAL!$FK$3:$FK$982,MtM!B92,BD_COMERCIAL!$GP$3:$GP$982)</f>
        <v>0</v>
      </c>
      <c r="E92" s="202">
        <f>SUMIF(BD_COMERCIAL!$FK$3:$FK$982,MtM!B92,BD_COMERCIAL!$FM$3:$FM$982)</f>
        <v>0</v>
      </c>
      <c r="F92" s="202">
        <f>SUMIF(BD_COMERCIAL!$FK$3:$FK$982,MtM!$B92,BD_COMERCIAL!$FL$3:$FL$982)</f>
        <v>0</v>
      </c>
      <c r="J92" s="10" t="s">
        <v>248</v>
      </c>
      <c r="K92" s="202">
        <f ca="1">SUMIF(MtM!$A$2:$A$500,J92,MtM!$C$2:$C$500)</f>
        <v>0</v>
      </c>
      <c r="L92" s="202">
        <f ca="1">SUMIF(MtM!$A$2:$A$500,J92,MtM!$D$2:$D$500)</f>
        <v>0</v>
      </c>
      <c r="M92" s="202">
        <f ca="1">SUMIF(MtM!$A$2:$A$500,J92,MtM!$E$2:$E$500)</f>
        <v>0</v>
      </c>
      <c r="O92" s="201"/>
      <c r="P92" s="201"/>
      <c r="Q92" s="201"/>
      <c r="R92" s="201"/>
    </row>
    <row r="93" spans="1:18" x14ac:dyDescent="0.25">
      <c r="A93" s="10" t="s">
        <v>165</v>
      </c>
      <c r="B93" s="10" t="s">
        <v>165</v>
      </c>
      <c r="C93" s="202">
        <f ca="1">SUMIF(BD_COMERCIAL!$FK$3:$FK$982,MtM!B93,BD_COMERCIAL!$GO$3:$GO$982)</f>
        <v>0</v>
      </c>
      <c r="D93" s="202">
        <f ca="1">SUMIF(BD_COMERCIAL!$FK$3:$FK$982,MtM!B93,BD_COMERCIAL!$GP$3:$GP$982)</f>
        <v>0</v>
      </c>
      <c r="E93" s="202">
        <f ca="1">SUMIF(BD_COMERCIAL!$FK$3:$FK$982,MtM!B93,BD_COMERCIAL!$FM$3:$FM$982)</f>
        <v>0</v>
      </c>
      <c r="F93" s="202">
        <f ca="1">SUMIF(BD_COMERCIAL!$FK$3:$FK$982,MtM!$B93,BD_COMERCIAL!$FL$3:$FL$982)</f>
        <v>-4548907.4400000004</v>
      </c>
      <c r="J93" s="10" t="s">
        <v>308</v>
      </c>
      <c r="K93" s="202">
        <f ca="1">SUMIF(MtM!$A$2:$A$500,J93,MtM!$C$2:$C$500)</f>
        <v>0</v>
      </c>
      <c r="L93" s="202">
        <f ca="1">SUMIF(MtM!$A$2:$A$500,J93,MtM!$D$2:$D$500)</f>
        <v>0</v>
      </c>
      <c r="M93" s="202">
        <f ca="1">SUMIF(MtM!$A$2:$A$500,J93,MtM!$E$2:$E$500)</f>
        <v>0</v>
      </c>
      <c r="O93" s="201"/>
      <c r="P93" s="201"/>
      <c r="Q93" s="201"/>
      <c r="R93" s="201"/>
    </row>
    <row r="94" spans="1:18" x14ac:dyDescent="0.25">
      <c r="A94" s="10" t="s">
        <v>353</v>
      </c>
      <c r="B94" s="10" t="s">
        <v>152</v>
      </c>
      <c r="C94" s="202">
        <f>SUMIF(BD_COMERCIAL!$FK$3:$FK$982,MtM!B94,BD_COMERCIAL!$GO$3:$GO$982)</f>
        <v>0</v>
      </c>
      <c r="D94" s="202">
        <f>SUMIF(BD_COMERCIAL!$FK$3:$FK$982,MtM!B94,BD_COMERCIAL!$GP$3:$GP$982)</f>
        <v>0</v>
      </c>
      <c r="E94" s="202">
        <f>SUMIF(BD_COMERCIAL!$FK$3:$FK$982,MtM!B94,BD_COMERCIAL!$FM$3:$FM$982)</f>
        <v>0</v>
      </c>
      <c r="F94" s="202">
        <f>SUMIF(BD_COMERCIAL!$FK$3:$FK$982,MtM!$B94,BD_COMERCIAL!$FL$3:$FL$982)</f>
        <v>0</v>
      </c>
      <c r="J94" s="10" t="s">
        <v>695</v>
      </c>
      <c r="K94" s="202">
        <f ca="1">SUMIF(MtM!$A$2:$A$500,J94,MtM!$C$2:$C$500)</f>
        <v>0</v>
      </c>
      <c r="L94" s="202">
        <f ca="1">SUMIF(MtM!$A$2:$A$500,J94,MtM!$D$2:$D$500)</f>
        <v>0</v>
      </c>
      <c r="M94" s="202">
        <f ca="1">SUMIF(MtM!$A$2:$A$500,J94,MtM!$E$2:$E$500)</f>
        <v>0</v>
      </c>
      <c r="O94" s="201"/>
      <c r="P94" s="201"/>
      <c r="Q94" s="201"/>
      <c r="R94" s="201"/>
    </row>
    <row r="95" spans="1:18" x14ac:dyDescent="0.25">
      <c r="A95" s="10" t="s">
        <v>177</v>
      </c>
      <c r="B95" s="10" t="s">
        <v>177</v>
      </c>
      <c r="C95" s="202">
        <f ca="1">SUMIF(BD_COMERCIAL!$FK$3:$FK$982,MtM!B95,BD_COMERCIAL!$GO$3:$GO$982)</f>
        <v>214872</v>
      </c>
      <c r="D95" s="202">
        <f ca="1">SUMIF(BD_COMERCIAL!$FK$3:$FK$982,MtM!B95,BD_COMERCIAL!$GP$3:$GP$982)</f>
        <v>-715392</v>
      </c>
      <c r="E95" s="202">
        <f ca="1">SUMIF(BD_COMERCIAL!$FK$3:$FK$982,MtM!B95,BD_COMERCIAL!$FM$3:$FM$982)</f>
        <v>-500520</v>
      </c>
      <c r="F95" s="202">
        <f ca="1">SUMIF(BD_COMERCIAL!$FK$3:$FK$982,MtM!$B95,BD_COMERCIAL!$FL$3:$FL$982)</f>
        <v>-696</v>
      </c>
      <c r="J95" s="179" t="s">
        <v>489</v>
      </c>
      <c r="K95" s="204">
        <f ca="1">SUMIF(MtM!$A$2:$A$500,J95,MtM!$C$2:$C$500)</f>
        <v>0</v>
      </c>
      <c r="L95" s="204">
        <f ca="1">SUMIF(MtM!$A$2:$A$500,J95,MtM!$D$2:$D$500)</f>
        <v>-1248768</v>
      </c>
      <c r="M95" s="204">
        <f ca="1">SUMIF(MtM!$A$2:$A$500,J95,MtM!$E$2:$E$500)</f>
        <v>-1248768</v>
      </c>
      <c r="O95" s="201"/>
      <c r="P95" s="201"/>
      <c r="Q95" s="201"/>
      <c r="R95" s="201"/>
    </row>
    <row r="96" spans="1:18" x14ac:dyDescent="0.25">
      <c r="A96" s="10" t="s">
        <v>310</v>
      </c>
      <c r="B96" s="10" t="s">
        <v>234</v>
      </c>
      <c r="C96" s="202">
        <f>SUMIF(BD_COMERCIAL!$FK$3:$FK$982,MtM!B96,BD_COMERCIAL!$GO$3:$GO$982)</f>
        <v>0</v>
      </c>
      <c r="D96" s="202">
        <f>SUMIF(BD_COMERCIAL!$FK$3:$FK$982,MtM!B96,BD_COMERCIAL!$GP$3:$GP$982)</f>
        <v>0</v>
      </c>
      <c r="E96" s="202">
        <f>SUMIF(BD_COMERCIAL!$FK$3:$FK$982,MtM!B96,BD_COMERCIAL!$FM$3:$FM$982)</f>
        <v>0</v>
      </c>
      <c r="F96" s="202">
        <f>SUMIF(BD_COMERCIAL!$FK$3:$FK$982,MtM!$B96,BD_COMERCIAL!$FL$3:$FL$982)</f>
        <v>0</v>
      </c>
      <c r="O96" s="201"/>
      <c r="P96" s="201"/>
      <c r="Q96" s="201"/>
      <c r="R96" s="201"/>
    </row>
    <row r="97" spans="1:18" x14ac:dyDescent="0.25">
      <c r="A97" s="10" t="s">
        <v>190</v>
      </c>
      <c r="B97" s="10" t="s">
        <v>190</v>
      </c>
      <c r="C97" s="202">
        <f ca="1">SUMIF(BD_COMERCIAL!$FK$3:$FK$982,MtM!B97,BD_COMERCIAL!$GO$3:$GO$982)</f>
        <v>0</v>
      </c>
      <c r="D97" s="202">
        <f ca="1">SUMIF(BD_COMERCIAL!$FK$3:$FK$982,MtM!B97,BD_COMERCIAL!$GP$3:$GP$982)</f>
        <v>0</v>
      </c>
      <c r="E97" s="202">
        <f ca="1">SUMIF(BD_COMERCIAL!$FK$3:$FK$982,MtM!B97,BD_COMERCIAL!$FM$3:$FM$982)</f>
        <v>0</v>
      </c>
      <c r="F97" s="202">
        <f ca="1">SUMIF(BD_COMERCIAL!$FK$3:$FK$982,MtM!$B97,BD_COMERCIAL!$FL$3:$FL$982)</f>
        <v>622525.19999999995</v>
      </c>
      <c r="O97" s="201"/>
      <c r="P97" s="201"/>
      <c r="Q97" s="201"/>
      <c r="R97" s="201"/>
    </row>
    <row r="98" spans="1:18" x14ac:dyDescent="0.25">
      <c r="A98" s="10" t="s">
        <v>216</v>
      </c>
      <c r="B98" s="10" t="s">
        <v>216</v>
      </c>
      <c r="C98" s="202">
        <f ca="1">SUMIF(BD_COMERCIAL!$FK$3:$FK$982,MtM!B98,BD_COMERCIAL!$GO$3:$GO$982)</f>
        <v>6330768</v>
      </c>
      <c r="D98" s="202">
        <f ca="1">SUMIF(BD_COMERCIAL!$FK$3:$FK$982,MtM!B98,BD_COMERCIAL!$GP$3:$GP$982)</f>
        <v>-1581120</v>
      </c>
      <c r="E98" s="202">
        <f ca="1">SUMIF(BD_COMERCIAL!$FK$3:$FK$982,MtM!B98,BD_COMERCIAL!$FM$3:$FM$982)</f>
        <v>4749648</v>
      </c>
      <c r="F98" s="202">
        <f ca="1">SUMIF(BD_COMERCIAL!$FK$3:$FK$982,MtM!$B98,BD_COMERCIAL!$FL$3:$FL$982)</f>
        <v>8842599.5999999996</v>
      </c>
      <c r="M98" s="201" t="e">
        <f ca="1">SUM(M2:M95)</f>
        <v>#REF!</v>
      </c>
      <c r="O98" s="201"/>
      <c r="P98" s="201"/>
      <c r="Q98" s="201"/>
      <c r="R98" s="201"/>
    </row>
    <row r="99" spans="1:18" x14ac:dyDescent="0.25">
      <c r="A99" s="10" t="s">
        <v>184</v>
      </c>
      <c r="B99" s="10" t="s">
        <v>184</v>
      </c>
      <c r="C99" s="202">
        <f ca="1">SUMIF(BD_COMERCIAL!$FK$3:$FK$982,MtM!B99,BD_COMERCIAL!$GO$3:$GO$982)</f>
        <v>2052000.0432000002</v>
      </c>
      <c r="D99" s="202">
        <f ca="1">SUMIF(BD_COMERCIAL!$FK$3:$FK$982,MtM!B99,BD_COMERCIAL!$GP$3:$GP$982)</f>
        <v>-921168</v>
      </c>
      <c r="E99" s="202">
        <f ca="1">SUMIF(BD_COMERCIAL!$FK$3:$FK$982,MtM!B99,BD_COMERCIAL!$FM$3:$FM$982)</f>
        <v>1130832.0432000002</v>
      </c>
      <c r="F99" s="202">
        <f ca="1">SUMIF(BD_COMERCIAL!$FK$3:$FK$982,MtM!$B99,BD_COMERCIAL!$FL$3:$FL$982)</f>
        <v>-1308177.6388799998</v>
      </c>
      <c r="O99" s="201"/>
      <c r="P99" s="201"/>
      <c r="Q99" s="201"/>
      <c r="R99" s="201"/>
    </row>
    <row r="100" spans="1:18" x14ac:dyDescent="0.25">
      <c r="A100" s="10" t="s">
        <v>238</v>
      </c>
      <c r="B100" s="10" t="s">
        <v>238</v>
      </c>
      <c r="C100" s="202">
        <f ca="1">SUMIF(BD_COMERCIAL!$FK$3:$FK$982,MtM!B100,BD_COMERCIAL!$GO$3:$GO$982)</f>
        <v>0</v>
      </c>
      <c r="D100" s="202">
        <f ca="1">SUMIF(BD_COMERCIAL!$FK$3:$FK$982,MtM!B100,BD_COMERCIAL!$GP$3:$GP$982)</f>
        <v>0</v>
      </c>
      <c r="E100" s="202">
        <f ca="1">SUMIF(BD_COMERCIAL!$FK$3:$FK$982,MtM!B100,BD_COMERCIAL!$FM$3:$FM$982)</f>
        <v>0</v>
      </c>
      <c r="F100" s="202">
        <f ca="1">SUMIF(BD_COMERCIAL!$FK$3:$FK$982,MtM!$B100,BD_COMERCIAL!$FL$3:$FL$982)</f>
        <v>-62562</v>
      </c>
      <c r="O100" s="201"/>
      <c r="P100" s="201"/>
      <c r="Q100" s="201"/>
      <c r="R100" s="201"/>
    </row>
    <row r="101" spans="1:18" x14ac:dyDescent="0.25">
      <c r="A101" s="10" t="s">
        <v>228</v>
      </c>
      <c r="B101" s="10" t="s">
        <v>228</v>
      </c>
      <c r="C101" s="202">
        <f ca="1">SUMIF(BD_COMERCIAL!$FK$3:$FK$982,MtM!B101,BD_COMERCIAL!$GO$3:$GO$982)</f>
        <v>0</v>
      </c>
      <c r="D101" s="202">
        <f ca="1">SUMIF(BD_COMERCIAL!$FK$3:$FK$982,MtM!B101,BD_COMERCIAL!$GP$3:$GP$982)</f>
        <v>0</v>
      </c>
      <c r="E101" s="202">
        <f ca="1">SUMIF(BD_COMERCIAL!$FK$3:$FK$982,MtM!B101,BD_COMERCIAL!$FM$3:$FM$982)</f>
        <v>0</v>
      </c>
      <c r="F101" s="202">
        <f ca="1">SUMIF(BD_COMERCIAL!$FK$3:$FK$982,MtM!$B101,BD_COMERCIAL!$FL$3:$FL$982)</f>
        <v>141120</v>
      </c>
      <c r="O101" s="201"/>
      <c r="P101" s="201"/>
      <c r="Q101" s="201"/>
      <c r="R101" s="201"/>
    </row>
    <row r="102" spans="1:18" x14ac:dyDescent="0.25">
      <c r="A102" s="10" t="s">
        <v>141</v>
      </c>
      <c r="B102" s="10" t="s">
        <v>141</v>
      </c>
      <c r="C102" s="202">
        <f ca="1">SUMIF(BD_COMERCIAL!$FK$3:$FK$982,MtM!B102,BD_COMERCIAL!$GO$3:$GO$982)</f>
        <v>0</v>
      </c>
      <c r="D102" s="202">
        <f ca="1">SUMIF(BD_COMERCIAL!$FK$3:$FK$982,MtM!B102,BD_COMERCIAL!$GP$3:$GP$982)</f>
        <v>0</v>
      </c>
      <c r="E102" s="202">
        <f ca="1">SUMIF(BD_COMERCIAL!$FK$3:$FK$982,MtM!B102,BD_COMERCIAL!$FM$3:$FM$982)</f>
        <v>0</v>
      </c>
      <c r="F102" s="202">
        <f ca="1">SUMIF(BD_COMERCIAL!$FK$3:$FK$982,MtM!$B102,BD_COMERCIAL!$FL$3:$FL$982)</f>
        <v>-768369.60000000009</v>
      </c>
      <c r="O102" s="201"/>
      <c r="P102" s="201"/>
      <c r="Q102" s="201"/>
      <c r="R102" s="201"/>
    </row>
    <row r="103" spans="1:18" x14ac:dyDescent="0.25">
      <c r="A103" s="10" t="s">
        <v>186</v>
      </c>
      <c r="B103" s="10" t="s">
        <v>186</v>
      </c>
      <c r="C103" s="202">
        <f ca="1">SUMIF(BD_COMERCIAL!$FK$3:$FK$982,MtM!B103,BD_COMERCIAL!$GO$3:$GO$982)</f>
        <v>0</v>
      </c>
      <c r="D103" s="202">
        <f ca="1">SUMIF(BD_COMERCIAL!$FK$3:$FK$982,MtM!B103,BD_COMERCIAL!$GP$3:$GP$982)</f>
        <v>0</v>
      </c>
      <c r="E103" s="202">
        <f ca="1">SUMIF(BD_COMERCIAL!$FK$3:$FK$982,MtM!B103,BD_COMERCIAL!$FM$3:$FM$982)</f>
        <v>0</v>
      </c>
      <c r="F103" s="202">
        <f ca="1">SUMIF(BD_COMERCIAL!$FK$3:$FK$982,MtM!$B103,BD_COMERCIAL!$FL$3:$FL$982)</f>
        <v>1142250.72</v>
      </c>
      <c r="O103" s="201"/>
      <c r="P103" s="201"/>
      <c r="Q103" s="201"/>
      <c r="R103" s="201"/>
    </row>
    <row r="104" spans="1:18" x14ac:dyDescent="0.25">
      <c r="A104" s="10" t="s">
        <v>226</v>
      </c>
      <c r="B104" s="10" t="s">
        <v>226</v>
      </c>
      <c r="C104" s="202">
        <f>SUMIF(BD_COMERCIAL!$FK$3:$FK$982,MtM!B104,BD_COMERCIAL!$GO$3:$GO$982)</f>
        <v>0</v>
      </c>
      <c r="D104" s="202">
        <f>SUMIF(BD_COMERCIAL!$FK$3:$FK$982,MtM!B104,BD_COMERCIAL!$GP$3:$GP$982)</f>
        <v>0</v>
      </c>
      <c r="E104" s="202">
        <f>SUMIF(BD_COMERCIAL!$FK$3:$FK$982,MtM!B104,BD_COMERCIAL!$FM$3:$FM$982)</f>
        <v>0</v>
      </c>
      <c r="F104" s="202">
        <f>SUMIF(BD_COMERCIAL!$FK$3:$FK$982,MtM!$B104,BD_COMERCIAL!$FL$3:$FL$982)</f>
        <v>0</v>
      </c>
      <c r="O104" s="201"/>
      <c r="P104" s="201"/>
      <c r="Q104" s="201"/>
      <c r="R104" s="201"/>
    </row>
    <row r="105" spans="1:18" x14ac:dyDescent="0.25">
      <c r="A105" s="10" t="s">
        <v>171</v>
      </c>
      <c r="B105" s="10" t="s">
        <v>171</v>
      </c>
      <c r="C105" s="202">
        <f ca="1">SUMIF(BD_COMERCIAL!$FK$3:$FK$982,MtM!B105,BD_COMERCIAL!$GO$3:$GO$982)</f>
        <v>0</v>
      </c>
      <c r="D105" s="202">
        <f ca="1">SUMIF(BD_COMERCIAL!$FK$3:$FK$982,MtM!B105,BD_COMERCIAL!$GP$3:$GP$982)</f>
        <v>-108000</v>
      </c>
      <c r="E105" s="202">
        <f ca="1">SUMIF(BD_COMERCIAL!$FK$3:$FK$982,MtM!B105,BD_COMERCIAL!$FM$3:$FM$982)</f>
        <v>-108000</v>
      </c>
      <c r="F105" s="202">
        <f ca="1">SUMIF(BD_COMERCIAL!$FK$3:$FK$982,MtM!$B105,BD_COMERCIAL!$FL$3:$FL$982)</f>
        <v>288000</v>
      </c>
      <c r="O105" s="201"/>
      <c r="P105" s="201"/>
      <c r="Q105" s="201"/>
      <c r="R105" s="201"/>
    </row>
    <row r="106" spans="1:18" x14ac:dyDescent="0.25">
      <c r="A106" s="10" t="s">
        <v>211</v>
      </c>
      <c r="B106" s="10" t="s">
        <v>211</v>
      </c>
      <c r="C106" s="202">
        <f ca="1">SUMIF(BD_COMERCIAL!$FK$3:$FK$982,MtM!B106,BD_COMERCIAL!$GO$3:$GO$982)</f>
        <v>0</v>
      </c>
      <c r="D106" s="202">
        <f ca="1">SUMIF(BD_COMERCIAL!$FK$3:$FK$982,MtM!B106,BD_COMERCIAL!$GP$3:$GP$982)</f>
        <v>0</v>
      </c>
      <c r="E106" s="202">
        <f ca="1">SUMIF(BD_COMERCIAL!$FK$3:$FK$982,MtM!B106,BD_COMERCIAL!$FM$3:$FM$982)</f>
        <v>0</v>
      </c>
      <c r="F106" s="202">
        <f ca="1">SUMIF(BD_COMERCIAL!$FK$3:$FK$982,MtM!$B106,BD_COMERCIAL!$FL$3:$FL$982)</f>
        <v>463512</v>
      </c>
      <c r="O106" s="201"/>
      <c r="P106" s="201"/>
      <c r="Q106" s="201"/>
      <c r="R106" s="201"/>
    </row>
    <row r="107" spans="1:18" x14ac:dyDescent="0.25">
      <c r="A107" s="10" t="s">
        <v>174</v>
      </c>
      <c r="B107" s="10" t="s">
        <v>174</v>
      </c>
      <c r="C107" s="202">
        <f ca="1">SUMIF(BD_COMERCIAL!$FK$3:$FK$982,MtM!B107,BD_COMERCIAL!$GO$3:$GO$982)</f>
        <v>0</v>
      </c>
      <c r="D107" s="202">
        <f ca="1">SUMIF(BD_COMERCIAL!$FK$3:$FK$982,MtM!B107,BD_COMERCIAL!$GP$3:$GP$982)</f>
        <v>0</v>
      </c>
      <c r="E107" s="202">
        <f ca="1">SUMIF(BD_COMERCIAL!$FK$3:$FK$982,MtM!B107,BD_COMERCIAL!$FM$3:$FM$982)</f>
        <v>0</v>
      </c>
      <c r="F107" s="202">
        <f ca="1">SUMIF(BD_COMERCIAL!$FK$3:$FK$982,MtM!$B107,BD_COMERCIAL!$FL$3:$FL$982)</f>
        <v>-83365.199999999983</v>
      </c>
      <c r="O107" s="201"/>
      <c r="P107" s="201"/>
      <c r="Q107" s="201"/>
      <c r="R107" s="201"/>
    </row>
    <row r="108" spans="1:18" x14ac:dyDescent="0.25">
      <c r="A108" s="10" t="s">
        <v>198</v>
      </c>
      <c r="B108" s="10" t="s">
        <v>198</v>
      </c>
      <c r="C108" s="202">
        <f ca="1">SUMIF(BD_COMERCIAL!$FK$3:$FK$982,MtM!B108,BD_COMERCIAL!$GO$3:$GO$982)</f>
        <v>0</v>
      </c>
      <c r="D108" s="202">
        <f ca="1">SUMIF(BD_COMERCIAL!$FK$3:$FK$982,MtM!B108,BD_COMERCIAL!$GP$3:$GP$982)</f>
        <v>0</v>
      </c>
      <c r="E108" s="202">
        <f ca="1">SUMIF(BD_COMERCIAL!$FK$3:$FK$982,MtM!B108,BD_COMERCIAL!$FM$3:$FM$982)</f>
        <v>0</v>
      </c>
      <c r="F108" s="202">
        <f ca="1">SUMIF(BD_COMERCIAL!$FK$3:$FK$982,MtM!$B108,BD_COMERCIAL!$FL$3:$FL$982)</f>
        <v>22536.000000000015</v>
      </c>
      <c r="O108" s="201"/>
      <c r="P108" s="201"/>
      <c r="Q108" s="201"/>
      <c r="R108" s="201"/>
    </row>
    <row r="109" spans="1:18" x14ac:dyDescent="0.25">
      <c r="A109" s="10" t="s">
        <v>217</v>
      </c>
      <c r="B109" s="10" t="s">
        <v>217</v>
      </c>
      <c r="C109" s="202" t="e">
        <f ca="1">SUMIF(BD_COMERCIAL!$FK$3:$FK$982,MtM!B109,BD_COMERCIAL!$GO$3:$GO$982)</f>
        <v>#REF!</v>
      </c>
      <c r="D109" s="202" t="e">
        <f ca="1">SUMIF(BD_COMERCIAL!$FK$3:$FK$982,MtM!B109,BD_COMERCIAL!$GP$3:$GP$982)</f>
        <v>#REF!</v>
      </c>
      <c r="E109" s="202" t="e">
        <f ca="1">SUMIF(BD_COMERCIAL!$FK$3:$FK$982,MtM!B109,BD_COMERCIAL!$FM$3:$FM$982)</f>
        <v>#REF!</v>
      </c>
      <c r="F109" s="202" t="e">
        <f ca="1">SUMIF(BD_COMERCIAL!$FK$3:$FK$982,MtM!$B109,BD_COMERCIAL!$FL$3:$FL$982)</f>
        <v>#REF!</v>
      </c>
      <c r="O109" s="201"/>
      <c r="P109" s="201"/>
      <c r="Q109" s="201"/>
      <c r="R109" s="201"/>
    </row>
    <row r="110" spans="1:18" x14ac:dyDescent="0.25">
      <c r="A110" s="10" t="s">
        <v>636</v>
      </c>
      <c r="B110" s="10" t="s">
        <v>636</v>
      </c>
      <c r="C110" s="202">
        <f ca="1">SUMIF(BD_COMERCIAL!$FK$3:$FK$982,MtM!B110,BD_COMERCIAL!$GO$3:$GO$982)</f>
        <v>0</v>
      </c>
      <c r="D110" s="202">
        <f ca="1">SUMIF(BD_COMERCIAL!$FK$3:$FK$982,MtM!B110,BD_COMERCIAL!$GP$3:$GP$982)</f>
        <v>0</v>
      </c>
      <c r="E110" s="202">
        <f ca="1">SUMIF(BD_COMERCIAL!$FK$3:$FK$982,MtM!B110,BD_COMERCIAL!$FM$3:$FM$982)</f>
        <v>0</v>
      </c>
      <c r="F110" s="202">
        <f ca="1">SUMIF(BD_COMERCIAL!$FK$3:$FK$982,MtM!$B110,BD_COMERCIAL!$FL$3:$FL$982)</f>
        <v>685408.8</v>
      </c>
      <c r="O110" s="201"/>
      <c r="P110" s="201"/>
      <c r="Q110" s="201"/>
      <c r="R110" s="201"/>
    </row>
    <row r="111" spans="1:18" x14ac:dyDescent="0.25">
      <c r="A111" s="10" t="s">
        <v>248</v>
      </c>
      <c r="B111" s="10" t="s">
        <v>248</v>
      </c>
      <c r="C111" s="202">
        <f ca="1">SUMIF(BD_COMERCIAL!$FK$3:$FK$982,MtM!B111,BD_COMERCIAL!$GO$3:$GO$982)</f>
        <v>0</v>
      </c>
      <c r="D111" s="202">
        <f ca="1">SUMIF(BD_COMERCIAL!$FK$3:$FK$982,MtM!B111,BD_COMERCIAL!$GP$3:$GP$982)</f>
        <v>0</v>
      </c>
      <c r="E111" s="202">
        <f ca="1">SUMIF(BD_COMERCIAL!$FK$3:$FK$982,MtM!B111,BD_COMERCIAL!$FM$3:$FM$982)</f>
        <v>0</v>
      </c>
      <c r="F111" s="202">
        <f ca="1">SUMIF(BD_COMERCIAL!$FK$3:$FK$982,MtM!$B111,BD_COMERCIAL!$FL$3:$FL$982)</f>
        <v>818560.8</v>
      </c>
      <c r="O111" s="201"/>
      <c r="P111" s="201"/>
      <c r="Q111" s="201"/>
      <c r="R111" s="201"/>
    </row>
    <row r="112" spans="1:18" x14ac:dyDescent="0.25">
      <c r="A112" s="10" t="s">
        <v>308</v>
      </c>
      <c r="B112" s="10" t="s">
        <v>146</v>
      </c>
      <c r="C112" s="202">
        <f ca="1">SUMIF(BD_COMERCIAL!$FK$3:$FK$982,MtM!B112,BD_COMERCIAL!$GO$3:$GO$982)</f>
        <v>0</v>
      </c>
      <c r="D112" s="202">
        <f ca="1">SUMIF(BD_COMERCIAL!$FK$3:$FK$982,MtM!B112,BD_COMERCIAL!$GP$3:$GP$982)</f>
        <v>0</v>
      </c>
      <c r="E112" s="202">
        <f ca="1">SUMIF(BD_COMERCIAL!$FK$3:$FK$982,MtM!B112,BD_COMERCIAL!$FM$3:$FM$982)</f>
        <v>0</v>
      </c>
      <c r="F112" s="202">
        <f ca="1">SUMIF(BD_COMERCIAL!$FK$3:$FK$982,MtM!$B112,BD_COMERCIAL!$FL$3:$FL$982)</f>
        <v>797107.8</v>
      </c>
      <c r="O112" s="201"/>
      <c r="P112" s="201"/>
      <c r="Q112" s="201"/>
      <c r="R112" s="201"/>
    </row>
    <row r="113" spans="1:18" x14ac:dyDescent="0.25">
      <c r="A113" s="10" t="s">
        <v>308</v>
      </c>
      <c r="B113" s="10" t="s">
        <v>137</v>
      </c>
      <c r="C113" s="202">
        <f>SUMIF(BD_COMERCIAL!$FK$3:$FK$982,MtM!B113,BD_COMERCIAL!$GO$3:$GO$982)</f>
        <v>0</v>
      </c>
      <c r="D113" s="202">
        <f>SUMIF(BD_COMERCIAL!$FK$3:$FK$982,MtM!B113,BD_COMERCIAL!$GP$3:$GP$982)</f>
        <v>0</v>
      </c>
      <c r="E113" s="202">
        <f>SUMIF(BD_COMERCIAL!$FK$3:$FK$982,MtM!B113,BD_COMERCIAL!$FM$3:$FM$982)</f>
        <v>0</v>
      </c>
      <c r="F113" s="202">
        <f>SUMIF(BD_COMERCIAL!$FK$3:$FK$982,MtM!$B113,BD_COMERCIAL!$FL$3:$FL$982)</f>
        <v>0</v>
      </c>
      <c r="O113" s="201"/>
      <c r="P113" s="201"/>
      <c r="Q113" s="201"/>
      <c r="R113" s="201"/>
    </row>
    <row r="114" spans="1:18" x14ac:dyDescent="0.25">
      <c r="A114" s="10" t="s">
        <v>695</v>
      </c>
      <c r="B114" s="10" t="s">
        <v>695</v>
      </c>
      <c r="C114" s="202">
        <f ca="1">SUMIF(BD_COMERCIAL!$FK$3:$FK$982,MtM!B114,BD_COMERCIAL!$GO$3:$GO$982)</f>
        <v>0</v>
      </c>
      <c r="D114" s="202">
        <f ca="1">SUMIF(BD_COMERCIAL!$FK$3:$FK$982,MtM!B114,BD_COMERCIAL!$GP$3:$GP$982)</f>
        <v>0</v>
      </c>
      <c r="E114" s="202">
        <f ca="1">SUMIF(BD_COMERCIAL!$FK$3:$FK$982,MtM!B114,BD_COMERCIAL!$FM$3:$FM$982)</f>
        <v>0</v>
      </c>
      <c r="F114" s="202">
        <f ca="1">SUMIF(BD_COMERCIAL!$FK$3:$FK$982,MtM!$B114,BD_COMERCIAL!$FL$3:$FL$982)</f>
        <v>446400</v>
      </c>
      <c r="O114" s="201"/>
      <c r="P114" s="201"/>
      <c r="Q114" s="201"/>
      <c r="R114" s="201"/>
    </row>
    <row r="115" spans="1:18" x14ac:dyDescent="0.25">
      <c r="A115" s="10" t="s">
        <v>350</v>
      </c>
      <c r="B115" s="10" t="s">
        <v>144</v>
      </c>
      <c r="C115" s="202">
        <f ca="1">SUMIF(BD_COMERCIAL!$FK$3:$FK$982,MtM!B115,BD_COMERCIAL!$GO$3:$GO$982)</f>
        <v>0</v>
      </c>
      <c r="D115" s="202">
        <f ca="1">SUMIF(BD_COMERCIAL!$FK$3:$FK$982,MtM!B115,BD_COMERCIAL!$GP$3:$GP$982)</f>
        <v>0</v>
      </c>
      <c r="E115" s="202">
        <f ca="1">SUMIF(BD_COMERCIAL!$FK$3:$FK$982,MtM!B115,BD_COMERCIAL!$FM$3:$FM$982)</f>
        <v>0</v>
      </c>
      <c r="F115" s="202">
        <f ca="1">SUMIF(BD_COMERCIAL!$FK$3:$FK$982,MtM!$B115,BD_COMERCIAL!$FL$3:$FL$982)</f>
        <v>2685453.2119200006</v>
      </c>
      <c r="O115" s="201"/>
      <c r="P115" s="201"/>
      <c r="Q115" s="201"/>
      <c r="R115" s="201"/>
    </row>
    <row r="116" spans="1:18" x14ac:dyDescent="0.25">
      <c r="A116" s="10" t="s">
        <v>489</v>
      </c>
      <c r="B116" s="10" t="s">
        <v>489</v>
      </c>
      <c r="C116" s="202">
        <f ca="1">SUMIF(BD_COMERCIAL!$FK$3:$FK$982,MtM!B116,BD_COMERCIAL!$GO$3:$GO$982)</f>
        <v>0</v>
      </c>
      <c r="D116" s="202">
        <f ca="1">SUMIF(BD_COMERCIAL!$FK$3:$FK$982,MtM!B116,BD_COMERCIAL!$GP$3:$GP$982)</f>
        <v>-1248768</v>
      </c>
      <c r="E116" s="202">
        <f ca="1">SUMIF(BD_COMERCIAL!$FK$3:$FK$982,MtM!B116,BD_COMERCIAL!$FM$3:$FM$982)</f>
        <v>-1248768</v>
      </c>
      <c r="F116" s="202">
        <f ca="1">SUMIF(BD_COMERCIAL!$FK$3:$FK$982,MtM!$B116,BD_COMERCIAL!$FL$3:$FL$982)</f>
        <v>-474774.72</v>
      </c>
      <c r="O116" s="201"/>
      <c r="P116" s="201"/>
      <c r="Q116" s="201"/>
      <c r="R116" s="201"/>
    </row>
    <row r="117" spans="1:18" x14ac:dyDescent="0.25">
      <c r="A117" s="179" t="s">
        <v>353</v>
      </c>
      <c r="B117" s="179" t="s">
        <v>219</v>
      </c>
      <c r="C117" s="204">
        <f ca="1">SUMIF(BD_COMERCIAL!$FK$3:$FK$982,MtM!B117,BD_COMERCIAL!$GO$3:$GO$982)</f>
        <v>0</v>
      </c>
      <c r="D117" s="204">
        <f ca="1">SUMIF(BD_COMERCIAL!$FK$3:$FK$982,MtM!B117,BD_COMERCIAL!$GP$3:$GP$982)</f>
        <v>0</v>
      </c>
      <c r="E117" s="204">
        <f ca="1">SUMIF(BD_COMERCIAL!$FK$3:$FK$982,MtM!B117,BD_COMERCIAL!$FM$3:$FM$982)</f>
        <v>0</v>
      </c>
      <c r="F117" s="204">
        <f ca="1">SUMIF(BD_COMERCIAL!$FK$3:$FK$982,MtM!$B117,BD_COMERCIAL!$FL$3:$FL$982)</f>
        <v>15002648.399999999</v>
      </c>
      <c r="O117" s="201"/>
      <c r="P117" s="201"/>
      <c r="Q117" s="201"/>
      <c r="R117" s="201"/>
    </row>
  </sheetData>
  <autoFilter ref="A1:F117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06"/>
  <sheetViews>
    <sheetView topLeftCell="A84" workbookViewId="0">
      <selection activeCell="C2" sqref="C2"/>
    </sheetView>
  </sheetViews>
  <sheetFormatPr defaultRowHeight="15" x14ac:dyDescent="0.25"/>
  <cols>
    <col min="1" max="1" width="58.140625" bestFit="1" customWidth="1"/>
    <col min="2" max="2" width="54.140625" customWidth="1"/>
    <col min="3" max="3" width="16.42578125" bestFit="1" customWidth="1"/>
    <col min="4" max="4" width="14" customWidth="1"/>
    <col min="8" max="8" width="58.140625" bestFit="1" customWidth="1"/>
    <col min="9" max="9" width="12.28515625" bestFit="1" customWidth="1"/>
  </cols>
  <sheetData>
    <row r="1" spans="1:9" x14ac:dyDescent="0.25">
      <c r="A1" s="178" t="s">
        <v>301</v>
      </c>
      <c r="B1" s="178" t="s">
        <v>282</v>
      </c>
      <c r="C1" s="178" t="s">
        <v>299</v>
      </c>
      <c r="D1" s="178" t="s">
        <v>298</v>
      </c>
      <c r="H1" s="178" t="s">
        <v>301</v>
      </c>
      <c r="I1" s="178" t="s">
        <v>299</v>
      </c>
    </row>
    <row r="2" spans="1:9" x14ac:dyDescent="0.25">
      <c r="A2" s="180" t="s">
        <v>233</v>
      </c>
      <c r="B2" s="180" t="s">
        <v>233</v>
      </c>
      <c r="C2" s="203">
        <f>SUMIFS(BD_COMERCIAL!$FM$3:$FM$28,BD_COMERCIAL!$FK$3:$FK$28,'MtM (Trading)'!B2,BD_COMERCIAL!$FD$3:$FD$28,"Trading")</f>
        <v>0</v>
      </c>
      <c r="D2" s="203">
        <f>SUMIFS(BD_COMERCIAL!$FL$3:$FL$28,BD_COMERCIAL!$FK$3:$FK$28,'MtM (Trading)'!C2,BD_COMERCIAL!$FD$3:$FD$28,"Trading")</f>
        <v>0</v>
      </c>
      <c r="H2" s="180" t="s">
        <v>233</v>
      </c>
      <c r="I2" s="203">
        <f>SUMIF('MtM (Trading)'!$A$2:$A$105,H2,'MtM (Trading)'!$C$2:$C$105)</f>
        <v>0</v>
      </c>
    </row>
    <row r="3" spans="1:9" x14ac:dyDescent="0.25">
      <c r="A3" s="10" t="s">
        <v>266</v>
      </c>
      <c r="B3" s="10" t="s">
        <v>266</v>
      </c>
      <c r="C3" s="203">
        <f>SUMIFS(BD_COMERCIAL!$FM$3:$FM$28,BD_COMERCIAL!$FK$3:$FK$28,'MtM (Trading)'!B3,BD_COMERCIAL!$FD$3:$FD$28,"Trading")</f>
        <v>0</v>
      </c>
      <c r="D3" s="203">
        <f>SUMIFS(BD_COMERCIAL!$FL$3:$FL$28,BD_COMERCIAL!$FK$3:$FK$28,'MtM (Trading)'!C3,BD_COMERCIAL!$FD$3:$FD$28,"Trading")</f>
        <v>0</v>
      </c>
      <c r="H3" s="10" t="s">
        <v>266</v>
      </c>
      <c r="I3" s="202">
        <f>SUMIF('MtM (Trading)'!$A$2:$A$105,H3,'MtM (Trading)'!$C$2:$C$105)</f>
        <v>0</v>
      </c>
    </row>
    <row r="4" spans="1:9" x14ac:dyDescent="0.25">
      <c r="A4" s="10" t="s">
        <v>195</v>
      </c>
      <c r="B4" s="10" t="s">
        <v>195</v>
      </c>
      <c r="C4" s="203">
        <f>SUMIFS(BD_COMERCIAL!$FM$3:$FM$28,BD_COMERCIAL!$FK$3:$FK$28,'MtM (Trading)'!B4,BD_COMERCIAL!$FD$3:$FD$28,"Trading")</f>
        <v>0</v>
      </c>
      <c r="D4" s="203">
        <f>SUMIFS(BD_COMERCIAL!$FL$3:$FL$28,BD_COMERCIAL!$FK$3:$FK$28,'MtM (Trading)'!C4,BD_COMERCIAL!$FD$3:$FD$28,"Trading")</f>
        <v>0</v>
      </c>
      <c r="H4" s="10" t="s">
        <v>195</v>
      </c>
      <c r="I4" s="202">
        <f>SUMIF('MtM (Trading)'!$A$2:$A$105,H4,'MtM (Trading)'!$C$2:$C$105)</f>
        <v>0</v>
      </c>
    </row>
    <row r="5" spans="1:9" x14ac:dyDescent="0.25">
      <c r="A5" s="10" t="s">
        <v>199</v>
      </c>
      <c r="B5" s="10" t="s">
        <v>199</v>
      </c>
      <c r="C5" s="203">
        <f ca="1">SUMIFS(BD_COMERCIAL!$FM$3:$FM$28,BD_COMERCIAL!$FK$3:$FK$28,'MtM (Trading)'!B5,BD_COMERCIAL!$FD$3:$FD$28,"Trading")</f>
        <v>0</v>
      </c>
      <c r="D5" s="203">
        <f ca="1">SUMIFS(BD_COMERCIAL!$FL$3:$FL$28,BD_COMERCIAL!$FK$3:$FK$28,'MtM (Trading)'!C5,BD_COMERCIAL!$FD$3:$FD$28,"Trading")</f>
        <v>0</v>
      </c>
      <c r="H5" s="10" t="s">
        <v>199</v>
      </c>
      <c r="I5" s="202">
        <f ca="1">SUMIF('MtM (Trading)'!$A$2:$A$105,H5,'MtM (Trading)'!$C$2:$C$105)</f>
        <v>0</v>
      </c>
    </row>
    <row r="6" spans="1:9" x14ac:dyDescent="0.25">
      <c r="A6" s="10" t="s">
        <v>214</v>
      </c>
      <c r="B6" s="10" t="s">
        <v>214</v>
      </c>
      <c r="C6" s="203">
        <f>SUMIFS(BD_COMERCIAL!$FM$3:$FM$28,BD_COMERCIAL!$FK$3:$FK$28,'MtM (Trading)'!B6,BD_COMERCIAL!$FD$3:$FD$28,"Trading")</f>
        <v>0</v>
      </c>
      <c r="D6" s="203">
        <f>SUMIFS(BD_COMERCIAL!$FL$3:$FL$28,BD_COMERCIAL!$FK$3:$FK$28,'MtM (Trading)'!C6,BD_COMERCIAL!$FD$3:$FD$28,"Trading")</f>
        <v>0</v>
      </c>
      <c r="H6" s="10" t="s">
        <v>214</v>
      </c>
      <c r="I6" s="202">
        <f>SUMIF('MtM (Trading)'!$A$2:$A$105,H6,'MtM (Trading)'!$C$2:$C$105)</f>
        <v>0</v>
      </c>
    </row>
    <row r="7" spans="1:9" x14ac:dyDescent="0.25">
      <c r="A7" s="10" t="s">
        <v>197</v>
      </c>
      <c r="B7" s="10" t="s">
        <v>197</v>
      </c>
      <c r="C7" s="203">
        <f>SUMIFS(BD_COMERCIAL!$FM$3:$FM$28,BD_COMERCIAL!$FK$3:$FK$28,'MtM (Trading)'!B7,BD_COMERCIAL!$FD$3:$FD$28,"Trading")</f>
        <v>0</v>
      </c>
      <c r="D7" s="203">
        <f>SUMIFS(BD_COMERCIAL!$FL$3:$FL$28,BD_COMERCIAL!$FK$3:$FK$28,'MtM (Trading)'!C7,BD_COMERCIAL!$FD$3:$FD$28,"Trading")</f>
        <v>0</v>
      </c>
      <c r="H7" s="10" t="s">
        <v>197</v>
      </c>
      <c r="I7" s="202">
        <f>SUMIF('MtM (Trading)'!$A$2:$A$105,H7,'MtM (Trading)'!$C$2:$C$105)</f>
        <v>0</v>
      </c>
    </row>
    <row r="8" spans="1:9" x14ac:dyDescent="0.25">
      <c r="A8" s="10" t="s">
        <v>167</v>
      </c>
      <c r="B8" s="10" t="s">
        <v>167</v>
      </c>
      <c r="C8" s="203">
        <f>SUMIFS(BD_COMERCIAL!$FM$3:$FM$28,BD_COMERCIAL!$FK$3:$FK$28,'MtM (Trading)'!B8,BD_COMERCIAL!$FD$3:$FD$28,"Trading")</f>
        <v>0</v>
      </c>
      <c r="D8" s="203">
        <f>SUMIFS(BD_COMERCIAL!$FL$3:$FL$28,BD_COMERCIAL!$FK$3:$FK$28,'MtM (Trading)'!C8,BD_COMERCIAL!$FD$3:$FD$28,"Trading")</f>
        <v>0</v>
      </c>
      <c r="H8" s="10" t="s">
        <v>167</v>
      </c>
      <c r="I8" s="202">
        <f>SUMIF('MtM (Trading)'!$A$2:$A$105,H8,'MtM (Trading)'!$C$2:$C$105)</f>
        <v>0</v>
      </c>
    </row>
    <row r="9" spans="1:9" x14ac:dyDescent="0.25">
      <c r="A9" s="10" t="s">
        <v>158</v>
      </c>
      <c r="B9" s="10" t="s">
        <v>158</v>
      </c>
      <c r="C9" s="203">
        <f ca="1">SUMIFS(BD_COMERCIAL!$FM$3:$FM$28,BD_COMERCIAL!$FK$3:$FK$28,'MtM (Trading)'!B9,BD_COMERCIAL!$FD$3:$FD$28,"Trading")</f>
        <v>0</v>
      </c>
      <c r="D9" s="203">
        <f ca="1">SUMIFS(BD_COMERCIAL!$FL$3:$FL$28,BD_COMERCIAL!$FK$3:$FK$28,'MtM (Trading)'!C9,BD_COMERCIAL!$FD$3:$FD$28,"Trading")</f>
        <v>0</v>
      </c>
      <c r="H9" s="10" t="s">
        <v>158</v>
      </c>
      <c r="I9" s="202">
        <f ca="1">SUMIF('MtM (Trading)'!$A$2:$A$105,H9,'MtM (Trading)'!$C$2:$C$105)</f>
        <v>0</v>
      </c>
    </row>
    <row r="10" spans="1:9" x14ac:dyDescent="0.25">
      <c r="A10" s="10" t="s">
        <v>244</v>
      </c>
      <c r="B10" s="10" t="s">
        <v>244</v>
      </c>
      <c r="C10" s="203">
        <f>SUMIFS(BD_COMERCIAL!$FM$3:$FM$28,BD_COMERCIAL!$FK$3:$FK$28,'MtM (Trading)'!B10,BD_COMERCIAL!$FD$3:$FD$28,"Trading")</f>
        <v>0</v>
      </c>
      <c r="D10" s="203">
        <f>SUMIFS(BD_COMERCIAL!$FL$3:$FL$28,BD_COMERCIAL!$FK$3:$FK$28,'MtM (Trading)'!C10,BD_COMERCIAL!$FD$3:$FD$28,"Trading")</f>
        <v>0</v>
      </c>
      <c r="H10" s="10" t="s">
        <v>244</v>
      </c>
      <c r="I10" s="202">
        <f>SUMIF('MtM (Trading)'!$A$2:$A$105,H10,'MtM (Trading)'!$C$2:$C$105)</f>
        <v>0</v>
      </c>
    </row>
    <row r="11" spans="1:9" x14ac:dyDescent="0.25">
      <c r="A11" s="10" t="s">
        <v>180</v>
      </c>
      <c r="B11" s="10" t="s">
        <v>180</v>
      </c>
      <c r="C11" s="203">
        <f>SUMIFS(BD_COMERCIAL!$FM$3:$FM$28,BD_COMERCIAL!$FK$3:$FK$28,'MtM (Trading)'!B11,BD_COMERCIAL!$FD$3:$FD$28,"Trading")</f>
        <v>0</v>
      </c>
      <c r="D11" s="203">
        <f>SUMIFS(BD_COMERCIAL!$FL$3:$FL$28,BD_COMERCIAL!$FK$3:$FK$28,'MtM (Trading)'!C11,BD_COMERCIAL!$FD$3:$FD$28,"Trading")</f>
        <v>0</v>
      </c>
      <c r="H11" s="10" t="s">
        <v>180</v>
      </c>
      <c r="I11" s="202">
        <f>SUMIF('MtM (Trading)'!$A$2:$A$105,H11,'MtM (Trading)'!$C$2:$C$105)</f>
        <v>0</v>
      </c>
    </row>
    <row r="12" spans="1:9" x14ac:dyDescent="0.25">
      <c r="A12" s="10" t="s">
        <v>194</v>
      </c>
      <c r="B12" s="10" t="s">
        <v>194</v>
      </c>
      <c r="C12" s="203">
        <f>SUMIFS(BD_COMERCIAL!$FM$3:$FM$28,BD_COMERCIAL!$FK$3:$FK$28,'MtM (Trading)'!B12,BD_COMERCIAL!$FD$3:$FD$28,"Trading")</f>
        <v>0</v>
      </c>
      <c r="D12" s="203">
        <f>SUMIFS(BD_COMERCIAL!$FL$3:$FL$28,BD_COMERCIAL!$FK$3:$FK$28,'MtM (Trading)'!C12,BD_COMERCIAL!$FD$3:$FD$28,"Trading")</f>
        <v>0</v>
      </c>
      <c r="H12" s="10" t="s">
        <v>194</v>
      </c>
      <c r="I12" s="202">
        <f>SUMIF('MtM (Trading)'!$A$2:$A$105,H12,'MtM (Trading)'!$C$2:$C$105)</f>
        <v>0</v>
      </c>
    </row>
    <row r="13" spans="1:9" x14ac:dyDescent="0.25">
      <c r="A13" s="10" t="s">
        <v>302</v>
      </c>
      <c r="B13" s="10" t="s">
        <v>256</v>
      </c>
      <c r="C13" s="203">
        <f>SUMIFS(BD_COMERCIAL!$FM$3:$FM$28,BD_COMERCIAL!$FK$3:$FK$28,'MtM (Trading)'!B13,BD_COMERCIAL!$FD$3:$FD$28,"Trading")</f>
        <v>0</v>
      </c>
      <c r="D13" s="203">
        <f>SUMIFS(BD_COMERCIAL!$FL$3:$FL$28,BD_COMERCIAL!$FK$3:$FK$28,'MtM (Trading)'!C13,BD_COMERCIAL!$FD$3:$FD$28,"Trading")</f>
        <v>0</v>
      </c>
      <c r="H13" s="10" t="s">
        <v>302</v>
      </c>
      <c r="I13" s="202">
        <f>SUMIF('MtM (Trading)'!$A$2:$A$105,H13,'MtM (Trading)'!$C$2:$C$105)</f>
        <v>0</v>
      </c>
    </row>
    <row r="14" spans="1:9" x14ac:dyDescent="0.25">
      <c r="A14" s="10" t="s">
        <v>302</v>
      </c>
      <c r="B14" s="10" t="s">
        <v>232</v>
      </c>
      <c r="C14" s="203">
        <f>SUMIFS(BD_COMERCIAL!$FM$3:$FM$28,BD_COMERCIAL!$FK$3:$FK$28,'MtM (Trading)'!B14,BD_COMERCIAL!$FD$3:$FD$28,"Trading")</f>
        <v>0</v>
      </c>
      <c r="D14" s="203">
        <f>SUMIFS(BD_COMERCIAL!$FL$3:$FL$28,BD_COMERCIAL!$FK$3:$FK$28,'MtM (Trading)'!C14,BD_COMERCIAL!$FD$3:$FD$28,"Trading")</f>
        <v>0</v>
      </c>
      <c r="H14" s="10" t="s">
        <v>303</v>
      </c>
      <c r="I14" s="202">
        <f>SUMIF('MtM (Trading)'!$A$2:$A$105,H14,'MtM (Trading)'!$C$2:$C$105)</f>
        <v>0</v>
      </c>
    </row>
    <row r="15" spans="1:9" x14ac:dyDescent="0.25">
      <c r="A15" s="10" t="s">
        <v>303</v>
      </c>
      <c r="B15" s="10" t="s">
        <v>207</v>
      </c>
      <c r="C15" s="203">
        <f>SUMIFS(BD_COMERCIAL!$FM$3:$FM$28,BD_COMERCIAL!$FK$3:$FK$28,'MtM (Trading)'!B15,BD_COMERCIAL!$FD$3:$FD$28,"Trading")</f>
        <v>0</v>
      </c>
      <c r="D15" s="203">
        <f>SUMIFS(BD_COMERCIAL!$FL$3:$FL$28,BD_COMERCIAL!$FK$3:$FK$28,'MtM (Trading)'!C15,BD_COMERCIAL!$FD$3:$FD$28,"Trading")</f>
        <v>0</v>
      </c>
      <c r="H15" s="10" t="s">
        <v>175</v>
      </c>
      <c r="I15" s="202">
        <f ca="1">SUMIF('MtM (Trading)'!$A$2:$A$105,H15,'MtM (Trading)'!$C$2:$C$105)</f>
        <v>0</v>
      </c>
    </row>
    <row r="16" spans="1:9" x14ac:dyDescent="0.25">
      <c r="A16" s="10" t="s">
        <v>175</v>
      </c>
      <c r="B16" s="10" t="s">
        <v>175</v>
      </c>
      <c r="C16" s="203">
        <f ca="1">SUMIFS(BD_COMERCIAL!$FM$3:$FM$28,BD_COMERCIAL!$FK$3:$FK$28,'MtM (Trading)'!B16,BD_COMERCIAL!$FD$3:$FD$28,"Trading")</f>
        <v>0</v>
      </c>
      <c r="D16" s="203">
        <f ca="1">SUMIFS(BD_COMERCIAL!$FL$3:$FL$28,BD_COMERCIAL!$FK$3:$FK$28,'MtM (Trading)'!C16,BD_COMERCIAL!$FD$3:$FD$28,"Trading")</f>
        <v>0</v>
      </c>
      <c r="H16" s="10" t="s">
        <v>181</v>
      </c>
      <c r="I16" s="202">
        <f ca="1">SUMIF('MtM (Trading)'!$A$2:$A$105,H16,'MtM (Trading)'!$C$2:$C$105)</f>
        <v>0</v>
      </c>
    </row>
    <row r="17" spans="1:9" x14ac:dyDescent="0.25">
      <c r="A17" s="10" t="s">
        <v>181</v>
      </c>
      <c r="B17" s="10" t="s">
        <v>181</v>
      </c>
      <c r="C17" s="203">
        <f ca="1">SUMIFS(BD_COMERCIAL!$FM$3:$FM$28,BD_COMERCIAL!$FK$3:$FK$28,'MtM (Trading)'!B17,BD_COMERCIAL!$FD$3:$FD$28,"Trading")</f>
        <v>0</v>
      </c>
      <c r="D17" s="203">
        <f ca="1">SUMIFS(BD_COMERCIAL!$FL$3:$FL$28,BD_COMERCIAL!$FK$3:$FK$28,'MtM (Trading)'!C17,BD_COMERCIAL!$FD$3:$FD$28,"Trading")</f>
        <v>0</v>
      </c>
      <c r="H17" s="10" t="s">
        <v>182</v>
      </c>
      <c r="I17" s="202">
        <f>SUMIF('MtM (Trading)'!$A$2:$A$105,H17,'MtM (Trading)'!$C$2:$C$105)</f>
        <v>0</v>
      </c>
    </row>
    <row r="18" spans="1:9" x14ac:dyDescent="0.25">
      <c r="A18" s="10" t="s">
        <v>303</v>
      </c>
      <c r="B18" s="10" t="s">
        <v>246</v>
      </c>
      <c r="C18" s="203">
        <f>SUMIFS(BD_COMERCIAL!$FM$3:$FM$28,BD_COMERCIAL!$FK$3:$FK$28,'MtM (Trading)'!B18,BD_COMERCIAL!$FD$3:$FD$28,"Trading")</f>
        <v>0</v>
      </c>
      <c r="D18" s="203">
        <f>SUMIFS(BD_COMERCIAL!$FL$3:$FL$28,BD_COMERCIAL!$FK$3:$FK$28,'MtM (Trading)'!C18,BD_COMERCIAL!$FD$3:$FD$28,"Trading")</f>
        <v>0</v>
      </c>
      <c r="H18" s="10" t="s">
        <v>276</v>
      </c>
      <c r="I18" s="202">
        <f>SUMIF('MtM (Trading)'!$A$2:$A$105,H18,'MtM (Trading)'!$C$2:$C$105)</f>
        <v>0</v>
      </c>
    </row>
    <row r="19" spans="1:9" x14ac:dyDescent="0.25">
      <c r="A19" s="10" t="s">
        <v>303</v>
      </c>
      <c r="B19" s="10" t="s">
        <v>159</v>
      </c>
      <c r="C19" s="203">
        <f>SUMIFS(BD_COMERCIAL!$FM$3:$FM$28,BD_COMERCIAL!$FK$3:$FK$28,'MtM (Trading)'!B19,BD_COMERCIAL!$FD$3:$FD$28,"Trading")</f>
        <v>0</v>
      </c>
      <c r="D19" s="203">
        <f>SUMIFS(BD_COMERCIAL!$FL$3:$FL$28,BD_COMERCIAL!$FK$3:$FK$28,'MtM (Trading)'!C19,BD_COMERCIAL!$FD$3:$FD$28,"Trading")</f>
        <v>0</v>
      </c>
      <c r="H19" s="10" t="s">
        <v>247</v>
      </c>
      <c r="I19" s="202">
        <f>SUMIF('MtM (Trading)'!$A$2:$A$105,H19,'MtM (Trading)'!$C$2:$C$105)</f>
        <v>0</v>
      </c>
    </row>
    <row r="20" spans="1:9" x14ac:dyDescent="0.25">
      <c r="A20" s="10" t="s">
        <v>182</v>
      </c>
      <c r="B20" s="10" t="s">
        <v>182</v>
      </c>
      <c r="C20" s="203">
        <f>SUMIFS(BD_COMERCIAL!$FM$3:$FM$28,BD_COMERCIAL!$FK$3:$FK$28,'MtM (Trading)'!B20,BD_COMERCIAL!$FD$3:$FD$28,"Trading")</f>
        <v>0</v>
      </c>
      <c r="D20" s="203">
        <f>SUMIFS(BD_COMERCIAL!$FL$3:$FL$28,BD_COMERCIAL!$FK$3:$FK$28,'MtM (Trading)'!C20,BD_COMERCIAL!$FD$3:$FD$28,"Trading")</f>
        <v>0</v>
      </c>
      <c r="H20" s="10" t="s">
        <v>218</v>
      </c>
      <c r="I20" s="202">
        <f>SUMIF('MtM (Trading)'!$A$2:$A$105,H20,'MtM (Trading)'!$C$2:$C$105)</f>
        <v>0</v>
      </c>
    </row>
    <row r="21" spans="1:9" x14ac:dyDescent="0.25">
      <c r="A21" s="10" t="s">
        <v>276</v>
      </c>
      <c r="B21" s="10" t="s">
        <v>276</v>
      </c>
      <c r="C21" s="203">
        <f>SUMIFS(BD_COMERCIAL!$FM$3:$FM$28,BD_COMERCIAL!$FK$3:$FK$28,'MtM (Trading)'!B21,BD_COMERCIAL!$FD$3:$FD$28,"Trading")</f>
        <v>0</v>
      </c>
      <c r="D21" s="203">
        <f>SUMIFS(BD_COMERCIAL!$FL$3:$FL$28,BD_COMERCIAL!$FK$3:$FK$28,'MtM (Trading)'!C21,BD_COMERCIAL!$FD$3:$FD$28,"Trading")</f>
        <v>0</v>
      </c>
      <c r="H21" s="10" t="s">
        <v>220</v>
      </c>
      <c r="I21" s="202">
        <f>SUMIF('MtM (Trading)'!$A$2:$A$105,H21,'MtM (Trading)'!$C$2:$C$105)</f>
        <v>0</v>
      </c>
    </row>
    <row r="22" spans="1:9" x14ac:dyDescent="0.25">
      <c r="A22" s="10" t="s">
        <v>247</v>
      </c>
      <c r="B22" s="10" t="s">
        <v>247</v>
      </c>
      <c r="C22" s="203">
        <f>SUMIFS(BD_COMERCIAL!$FM$3:$FM$28,BD_COMERCIAL!$FK$3:$FK$28,'MtM (Trading)'!B22,BD_COMERCIAL!$FD$3:$FD$28,"Trading")</f>
        <v>0</v>
      </c>
      <c r="D22" s="203">
        <f>SUMIFS(BD_COMERCIAL!$FL$3:$FL$28,BD_COMERCIAL!$FK$3:$FK$28,'MtM (Trading)'!C22,BD_COMERCIAL!$FD$3:$FD$28,"Trading")</f>
        <v>0</v>
      </c>
      <c r="H22" s="10" t="s">
        <v>304</v>
      </c>
      <c r="I22" s="202">
        <f ca="1">SUMIF('MtM (Trading)'!$A$2:$A$105,H22,'MtM (Trading)'!$C$2:$C$105)</f>
        <v>0</v>
      </c>
    </row>
    <row r="23" spans="1:9" x14ac:dyDescent="0.25">
      <c r="A23" s="10" t="s">
        <v>218</v>
      </c>
      <c r="B23" s="10" t="s">
        <v>218</v>
      </c>
      <c r="C23" s="203">
        <f>SUMIFS(BD_COMERCIAL!$FM$3:$FM$28,BD_COMERCIAL!$FK$3:$FK$28,'MtM (Trading)'!B23,BD_COMERCIAL!$FD$3:$FD$28,"Trading")</f>
        <v>0</v>
      </c>
      <c r="D23" s="203">
        <f>SUMIFS(BD_COMERCIAL!$FL$3:$FL$28,BD_COMERCIAL!$FK$3:$FK$28,'MtM (Trading)'!C23,BD_COMERCIAL!$FD$3:$FD$28,"Trading")</f>
        <v>0</v>
      </c>
      <c r="H23" s="10" t="s">
        <v>160</v>
      </c>
      <c r="I23" s="202">
        <f>SUMIF('MtM (Trading)'!$A$2:$A$105,H23,'MtM (Trading)'!$C$2:$C$105)</f>
        <v>0</v>
      </c>
    </row>
    <row r="24" spans="1:9" x14ac:dyDescent="0.25">
      <c r="A24" s="10" t="s">
        <v>220</v>
      </c>
      <c r="B24" s="10" t="s">
        <v>220</v>
      </c>
      <c r="C24" s="203">
        <f>SUMIFS(BD_COMERCIAL!$FM$3:$FM$28,BD_COMERCIAL!$FK$3:$FK$28,'MtM (Trading)'!B24,BD_COMERCIAL!$FD$3:$FD$28,"Trading")</f>
        <v>0</v>
      </c>
      <c r="D24" s="203">
        <f>SUMIFS(BD_COMERCIAL!$FL$3:$FL$28,BD_COMERCIAL!$FK$3:$FK$28,'MtM (Trading)'!C24,BD_COMERCIAL!$FD$3:$FD$28,"Trading")</f>
        <v>0</v>
      </c>
      <c r="H24" s="10" t="s">
        <v>154</v>
      </c>
      <c r="I24" s="202">
        <f>SUMIF('MtM (Trading)'!$A$2:$A$105,H24,'MtM (Trading)'!$C$2:$C$105)</f>
        <v>0</v>
      </c>
    </row>
    <row r="25" spans="1:9" x14ac:dyDescent="0.25">
      <c r="A25" s="10" t="s">
        <v>304</v>
      </c>
      <c r="B25" s="10" t="s">
        <v>143</v>
      </c>
      <c r="C25" s="203">
        <f>SUMIFS(BD_COMERCIAL!$FM$3:$FM$28,BD_COMERCIAL!$FK$3:$FK$28,'MtM (Trading)'!B25,BD_COMERCIAL!$FD$3:$FD$28,"Trading")</f>
        <v>0</v>
      </c>
      <c r="D25" s="203">
        <f>SUMIFS(BD_COMERCIAL!$FL$3:$FL$28,BD_COMERCIAL!$FK$3:$FK$28,'MtM (Trading)'!C25,BD_COMERCIAL!$FD$3:$FD$28,"Trading")</f>
        <v>0</v>
      </c>
      <c r="H25" s="10" t="s">
        <v>227</v>
      </c>
      <c r="I25" s="202">
        <f>SUMIF('MtM (Trading)'!$A$2:$A$105,H25,'MtM (Trading)'!$C$2:$C$105)</f>
        <v>0</v>
      </c>
    </row>
    <row r="26" spans="1:9" x14ac:dyDescent="0.25">
      <c r="A26" s="10" t="s">
        <v>304</v>
      </c>
      <c r="B26" s="10" t="s">
        <v>149</v>
      </c>
      <c r="C26" s="203">
        <f ca="1">SUMIFS(BD_COMERCIAL!$FM$3:$FM$28,BD_COMERCIAL!$FK$3:$FK$28,'MtM (Trading)'!B26,BD_COMERCIAL!$FD$3:$FD$28,"Trading")</f>
        <v>0</v>
      </c>
      <c r="D26" s="203">
        <f ca="1">SUMIFS(BD_COMERCIAL!$FL$3:$FL$28,BD_COMERCIAL!$FK$3:$FK$28,'MtM (Trading)'!C26,BD_COMERCIAL!$FD$3:$FD$28,"Trading")</f>
        <v>0</v>
      </c>
      <c r="H26" s="10" t="s">
        <v>305</v>
      </c>
      <c r="I26" s="202">
        <f>SUMIF('MtM (Trading)'!$A$2:$A$105,H26,'MtM (Trading)'!$C$2:$C$105)</f>
        <v>0</v>
      </c>
    </row>
    <row r="27" spans="1:9" x14ac:dyDescent="0.25">
      <c r="A27" s="10" t="s">
        <v>160</v>
      </c>
      <c r="B27" s="10" t="s">
        <v>160</v>
      </c>
      <c r="C27" s="203">
        <f>SUMIFS(BD_COMERCIAL!$FM$3:$FM$28,BD_COMERCIAL!$FK$3:$FK$28,'MtM (Trading)'!B27,BD_COMERCIAL!$FD$3:$FD$28,"Trading")</f>
        <v>0</v>
      </c>
      <c r="D27" s="203">
        <f>SUMIFS(BD_COMERCIAL!$FL$3:$FL$28,BD_COMERCIAL!$FK$3:$FK$28,'MtM (Trading)'!C27,BD_COMERCIAL!$FD$3:$FD$28,"Trading")</f>
        <v>0</v>
      </c>
      <c r="H27" s="10" t="s">
        <v>310</v>
      </c>
      <c r="I27" s="202">
        <f ca="1">SUMIF('MtM (Trading)'!$A$2:$A$105,H27,'MtM (Trading)'!$C$2:$C$105)</f>
        <v>0</v>
      </c>
    </row>
    <row r="28" spans="1:9" x14ac:dyDescent="0.25">
      <c r="A28" s="10" t="s">
        <v>154</v>
      </c>
      <c r="B28" s="10" t="s">
        <v>154</v>
      </c>
      <c r="C28" s="203">
        <f>SUMIFS(BD_COMERCIAL!$FM$3:$FM$28,BD_COMERCIAL!$FK$3:$FK$28,'MtM (Trading)'!B28,BD_COMERCIAL!$FD$3:$FD$28,"Trading")</f>
        <v>0</v>
      </c>
      <c r="D28" s="203">
        <f>SUMIFS(BD_COMERCIAL!$FL$3:$FL$28,BD_COMERCIAL!$FK$3:$FK$28,'MtM (Trading)'!C28,BD_COMERCIAL!$FD$3:$FD$28,"Trading")</f>
        <v>0</v>
      </c>
      <c r="H28" s="10" t="s">
        <v>168</v>
      </c>
      <c r="I28" s="202">
        <f>SUMIF('MtM (Trading)'!$A$2:$A$105,H28,'MtM (Trading)'!$C$2:$C$105)</f>
        <v>0</v>
      </c>
    </row>
    <row r="29" spans="1:9" x14ac:dyDescent="0.25">
      <c r="A29" s="10" t="s">
        <v>227</v>
      </c>
      <c r="B29" s="10" t="s">
        <v>227</v>
      </c>
      <c r="C29" s="203">
        <f>SUMIFS(BD_COMERCIAL!$FM$3:$FM$28,BD_COMERCIAL!$FK$3:$FK$28,'MtM (Trading)'!B29,BD_COMERCIAL!$FD$3:$FD$28,"Trading")</f>
        <v>0</v>
      </c>
      <c r="D29" s="203">
        <f>SUMIFS(BD_COMERCIAL!$FL$3:$FL$28,BD_COMERCIAL!$FK$3:$FK$28,'MtM (Trading)'!C29,BD_COMERCIAL!$FD$3:$FD$28,"Trading")</f>
        <v>0</v>
      </c>
      <c r="H29" s="10" t="s">
        <v>178</v>
      </c>
      <c r="I29" s="202">
        <f>SUMIF('MtM (Trading)'!$A$2:$A$105,H29,'MtM (Trading)'!$C$2:$C$105)</f>
        <v>0</v>
      </c>
    </row>
    <row r="30" spans="1:9" x14ac:dyDescent="0.25">
      <c r="A30" s="10" t="s">
        <v>305</v>
      </c>
      <c r="B30" s="10" t="s">
        <v>132</v>
      </c>
      <c r="C30" s="203">
        <f>SUMIFS(BD_COMERCIAL!$FM$3:$FM$28,BD_COMERCIAL!$FK$3:$FK$28,'MtM (Trading)'!B30,BD_COMERCIAL!$FD$3:$FD$28,"Trading")</f>
        <v>0</v>
      </c>
      <c r="D30" s="203">
        <f>SUMIFS(BD_COMERCIAL!$FL$3:$FL$28,BD_COMERCIAL!$FK$3:$FK$28,'MtM (Trading)'!C30,BD_COMERCIAL!$FD$3:$FD$28,"Trading")</f>
        <v>0</v>
      </c>
      <c r="H30" s="10" t="s">
        <v>241</v>
      </c>
      <c r="I30" s="202">
        <f>SUMIF('MtM (Trading)'!$A$2:$A$105,H30,'MtM (Trading)'!$C$2:$C$105)</f>
        <v>0</v>
      </c>
    </row>
    <row r="31" spans="1:9" x14ac:dyDescent="0.25">
      <c r="A31" s="10" t="s">
        <v>305</v>
      </c>
      <c r="B31" s="10" t="s">
        <v>269</v>
      </c>
      <c r="C31" s="203">
        <f>SUMIFS(BD_COMERCIAL!$FM$3:$FM$28,BD_COMERCIAL!$FK$3:$FK$28,'MtM (Trading)'!B31,BD_COMERCIAL!$FD$3:$FD$28,"Trading")</f>
        <v>0</v>
      </c>
      <c r="D31" s="203">
        <f>SUMIFS(BD_COMERCIAL!$FL$3:$FL$28,BD_COMERCIAL!$FK$3:$FK$28,'MtM (Trading)'!C31,BD_COMERCIAL!$FD$3:$FD$28,"Trading")</f>
        <v>0</v>
      </c>
      <c r="H31" s="10" t="s">
        <v>203</v>
      </c>
      <c r="I31" s="202">
        <f>SUMIF('MtM (Trading)'!$A$2:$A$105,H31,'MtM (Trading)'!$C$2:$C$105)</f>
        <v>0</v>
      </c>
    </row>
    <row r="32" spans="1:9" x14ac:dyDescent="0.25">
      <c r="A32" s="10" t="s">
        <v>310</v>
      </c>
      <c r="B32" s="10" t="s">
        <v>166</v>
      </c>
      <c r="C32" s="203">
        <f ca="1">SUMIFS(BD_COMERCIAL!$FM$3:$FM$28,BD_COMERCIAL!$FK$3:$FK$28,'MtM (Trading)'!B32,BD_COMERCIAL!$FD$3:$FD$28,"Trading")</f>
        <v>0</v>
      </c>
      <c r="D32" s="203">
        <f ca="1">SUMIFS(BD_COMERCIAL!$FL$3:$FL$28,BD_COMERCIAL!$FK$3:$FK$28,'MtM (Trading)'!C32,BD_COMERCIAL!$FD$3:$FD$28,"Trading")</f>
        <v>0</v>
      </c>
      <c r="H32" s="10" t="s">
        <v>243</v>
      </c>
      <c r="I32" s="202">
        <f>SUMIF('MtM (Trading)'!$A$2:$A$105,H32,'MtM (Trading)'!$C$2:$C$105)</f>
        <v>0</v>
      </c>
    </row>
    <row r="33" spans="1:9" x14ac:dyDescent="0.25">
      <c r="A33" s="10" t="s">
        <v>168</v>
      </c>
      <c r="B33" s="10" t="s">
        <v>168</v>
      </c>
      <c r="C33" s="203">
        <f>SUMIFS(BD_COMERCIAL!$FM$3:$FM$28,BD_COMERCIAL!$FK$3:$FK$28,'MtM (Trading)'!B33,BD_COMERCIAL!$FD$3:$FD$28,"Trading")</f>
        <v>0</v>
      </c>
      <c r="D33" s="203">
        <f>SUMIFS(BD_COMERCIAL!$FL$3:$FL$28,BD_COMERCIAL!$FK$3:$FK$28,'MtM (Trading)'!C33,BD_COMERCIAL!$FD$3:$FD$28,"Trading")</f>
        <v>0</v>
      </c>
      <c r="H33" s="10" t="s">
        <v>157</v>
      </c>
      <c r="I33" s="202">
        <f>SUMIF('MtM (Trading)'!$A$2:$A$105,H33,'MtM (Trading)'!$C$2:$C$105)</f>
        <v>0</v>
      </c>
    </row>
    <row r="34" spans="1:9" x14ac:dyDescent="0.25">
      <c r="A34" s="10" t="s">
        <v>178</v>
      </c>
      <c r="B34" s="10" t="s">
        <v>178</v>
      </c>
      <c r="C34" s="203">
        <f>SUMIFS(BD_COMERCIAL!$FM$3:$FM$28,BD_COMERCIAL!$FK$3:$FK$28,'MtM (Trading)'!B34,BD_COMERCIAL!$FD$3:$FD$28,"Trading")</f>
        <v>0</v>
      </c>
      <c r="D34" s="203">
        <f>SUMIFS(BD_COMERCIAL!$FL$3:$FL$28,BD_COMERCIAL!$FK$3:$FK$28,'MtM (Trading)'!C34,BD_COMERCIAL!$FD$3:$FD$28,"Trading")</f>
        <v>0</v>
      </c>
      <c r="H34" s="10" t="s">
        <v>240</v>
      </c>
      <c r="I34" s="202">
        <f>SUMIF('MtM (Trading)'!$A$2:$A$105,H34,'MtM (Trading)'!$C$2:$C$105)</f>
        <v>0</v>
      </c>
    </row>
    <row r="35" spans="1:9" x14ac:dyDescent="0.25">
      <c r="A35" s="10" t="s">
        <v>241</v>
      </c>
      <c r="B35" s="10" t="s">
        <v>241</v>
      </c>
      <c r="C35" s="203">
        <f>SUMIFS(BD_COMERCIAL!$FM$3:$FM$28,BD_COMERCIAL!$FK$3:$FK$28,'MtM (Trading)'!B35,BD_COMERCIAL!$FD$3:$FD$28,"Trading")</f>
        <v>0</v>
      </c>
      <c r="D35" s="203">
        <f>SUMIFS(BD_COMERCIAL!$FL$3:$FL$28,BD_COMERCIAL!$FK$3:$FK$28,'MtM (Trading)'!C35,BD_COMERCIAL!$FD$3:$FD$28,"Trading")</f>
        <v>0</v>
      </c>
      <c r="H35" s="10" t="s">
        <v>185</v>
      </c>
      <c r="I35" s="202">
        <f ca="1">SUMIF('MtM (Trading)'!$A$2:$A$105,H35,'MtM (Trading)'!$C$2:$C$105)</f>
        <v>0</v>
      </c>
    </row>
    <row r="36" spans="1:9" x14ac:dyDescent="0.25">
      <c r="A36" s="10" t="s">
        <v>203</v>
      </c>
      <c r="B36" s="10" t="s">
        <v>203</v>
      </c>
      <c r="C36" s="203">
        <f>SUMIFS(BD_COMERCIAL!$FM$3:$FM$28,BD_COMERCIAL!$FK$3:$FK$28,'MtM (Trading)'!B36,BD_COMERCIAL!$FD$3:$FD$28,"Trading")</f>
        <v>0</v>
      </c>
      <c r="D36" s="203">
        <f>SUMIFS(BD_COMERCIAL!$FL$3:$FL$28,BD_COMERCIAL!$FK$3:$FK$28,'MtM (Trading)'!C36,BD_COMERCIAL!$FD$3:$FD$28,"Trading")</f>
        <v>0</v>
      </c>
      <c r="H36" s="10" t="s">
        <v>142</v>
      </c>
      <c r="I36" s="202">
        <f>SUMIF('MtM (Trading)'!$A$2:$A$105,H36,'MtM (Trading)'!$C$2:$C$105)</f>
        <v>0</v>
      </c>
    </row>
    <row r="37" spans="1:9" x14ac:dyDescent="0.25">
      <c r="A37" s="10" t="s">
        <v>243</v>
      </c>
      <c r="B37" s="10" t="s">
        <v>243</v>
      </c>
      <c r="C37" s="203">
        <f>SUMIFS(BD_COMERCIAL!$FM$3:$FM$28,BD_COMERCIAL!$FK$3:$FK$28,'MtM (Trading)'!B37,BD_COMERCIAL!$FD$3:$FD$28,"Trading")</f>
        <v>0</v>
      </c>
      <c r="D37" s="203">
        <f>SUMIFS(BD_COMERCIAL!$FL$3:$FL$28,BD_COMERCIAL!$FK$3:$FK$28,'MtM (Trading)'!C37,BD_COMERCIAL!$FD$3:$FD$28,"Trading")</f>
        <v>0</v>
      </c>
      <c r="H37" s="10" t="s">
        <v>183</v>
      </c>
      <c r="I37" s="202">
        <f>SUMIF('MtM (Trading)'!$A$2:$A$105,H37,'MtM (Trading)'!$C$2:$C$105)</f>
        <v>0</v>
      </c>
    </row>
    <row r="38" spans="1:9" x14ac:dyDescent="0.25">
      <c r="A38" s="10" t="s">
        <v>157</v>
      </c>
      <c r="B38" s="10" t="s">
        <v>157</v>
      </c>
      <c r="C38" s="203">
        <f>SUMIFS(BD_COMERCIAL!$FM$3:$FM$28,BD_COMERCIAL!$FK$3:$FK$28,'MtM (Trading)'!B38,BD_COMERCIAL!$FD$3:$FD$28,"Trading")</f>
        <v>0</v>
      </c>
      <c r="D38" s="203">
        <f>SUMIFS(BD_COMERCIAL!$FL$3:$FL$28,BD_COMERCIAL!$FK$3:$FK$28,'MtM (Trading)'!C38,BD_COMERCIAL!$FD$3:$FD$28,"Trading")</f>
        <v>0</v>
      </c>
      <c r="H38" s="10" t="s">
        <v>140</v>
      </c>
      <c r="I38" s="202">
        <f>SUMIF('MtM (Trading)'!$A$2:$A$105,H38,'MtM (Trading)'!$C$2:$C$105)</f>
        <v>0</v>
      </c>
    </row>
    <row r="39" spans="1:9" x14ac:dyDescent="0.25">
      <c r="A39" s="10" t="s">
        <v>240</v>
      </c>
      <c r="B39" s="10" t="s">
        <v>240</v>
      </c>
      <c r="C39" s="203">
        <f>SUMIFS(BD_COMERCIAL!$FM$3:$FM$28,BD_COMERCIAL!$FK$3:$FK$28,'MtM (Trading)'!B39,BD_COMERCIAL!$FD$3:$FD$28,"Trading")</f>
        <v>0</v>
      </c>
      <c r="D39" s="203">
        <f>SUMIFS(BD_COMERCIAL!$FL$3:$FL$28,BD_COMERCIAL!$FK$3:$FK$28,'MtM (Trading)'!C39,BD_COMERCIAL!$FD$3:$FD$28,"Trading")</f>
        <v>0</v>
      </c>
      <c r="H39" s="10" t="s">
        <v>225</v>
      </c>
      <c r="I39" s="202">
        <f>SUMIF('MtM (Trading)'!$A$2:$A$105,H39,'MtM (Trading)'!$C$2:$C$105)</f>
        <v>0</v>
      </c>
    </row>
    <row r="40" spans="1:9" x14ac:dyDescent="0.25">
      <c r="A40" s="10" t="s">
        <v>185</v>
      </c>
      <c r="B40" s="10" t="s">
        <v>185</v>
      </c>
      <c r="C40" s="203">
        <f ca="1">SUMIFS(BD_COMERCIAL!$FM$3:$FM$28,BD_COMERCIAL!$FK$3:$FK$28,'MtM (Trading)'!B40,BD_COMERCIAL!$FD$3:$FD$28,"Trading")</f>
        <v>0</v>
      </c>
      <c r="D40" s="203">
        <f ca="1">SUMIFS(BD_COMERCIAL!$FL$3:$FL$28,BD_COMERCIAL!$FK$3:$FK$28,'MtM (Trading)'!C40,BD_COMERCIAL!$FD$3:$FD$28,"Trading")</f>
        <v>0</v>
      </c>
      <c r="H40" s="10" t="s">
        <v>306</v>
      </c>
      <c r="I40" s="202">
        <f ca="1">SUMIF('MtM (Trading)'!$A$2:$A$105,H40,'MtM (Trading)'!$C$2:$C$105)</f>
        <v>0</v>
      </c>
    </row>
    <row r="41" spans="1:9" x14ac:dyDescent="0.25">
      <c r="A41" s="10" t="s">
        <v>142</v>
      </c>
      <c r="B41" s="10" t="s">
        <v>142</v>
      </c>
      <c r="C41" s="203">
        <f>SUMIFS(BD_COMERCIAL!$FM$3:$FM$28,BD_COMERCIAL!$FK$3:$FK$28,'MtM (Trading)'!B41,BD_COMERCIAL!$FD$3:$FD$28,"Trading")</f>
        <v>0</v>
      </c>
      <c r="D41" s="203">
        <f>SUMIFS(BD_COMERCIAL!$FL$3:$FL$28,BD_COMERCIAL!$FK$3:$FK$28,'MtM (Trading)'!C41,BD_COMERCIAL!$FD$3:$FD$28,"Trading")</f>
        <v>0</v>
      </c>
      <c r="H41" s="10" t="s">
        <v>196</v>
      </c>
      <c r="I41" s="202">
        <f>SUMIF('MtM (Trading)'!$A$2:$A$105,H41,'MtM (Trading)'!$C$2:$C$105)</f>
        <v>0</v>
      </c>
    </row>
    <row r="42" spans="1:9" x14ac:dyDescent="0.25">
      <c r="A42" s="10" t="s">
        <v>183</v>
      </c>
      <c r="B42" s="10" t="s">
        <v>183</v>
      </c>
      <c r="C42" s="203">
        <f>SUMIFS(BD_COMERCIAL!$FM$3:$FM$28,BD_COMERCIAL!$FK$3:$FK$28,'MtM (Trading)'!B42,BD_COMERCIAL!$FD$3:$FD$28,"Trading")</f>
        <v>0</v>
      </c>
      <c r="D42" s="203">
        <f>SUMIFS(BD_COMERCIAL!$FL$3:$FL$28,BD_COMERCIAL!$FK$3:$FK$28,'MtM (Trading)'!C42,BD_COMERCIAL!$FD$3:$FD$28,"Trading")</f>
        <v>0</v>
      </c>
      <c r="H42" s="10" t="s">
        <v>223</v>
      </c>
      <c r="I42" s="202">
        <f>SUMIF('MtM (Trading)'!$A$2:$A$105,H42,'MtM (Trading)'!$C$2:$C$105)</f>
        <v>0</v>
      </c>
    </row>
    <row r="43" spans="1:9" x14ac:dyDescent="0.25">
      <c r="A43" s="10" t="s">
        <v>140</v>
      </c>
      <c r="B43" s="10" t="s">
        <v>140</v>
      </c>
      <c r="C43" s="203">
        <f>SUMIFS(BD_COMERCIAL!$FM$3:$FM$28,BD_COMERCIAL!$FK$3:$FK$28,'MtM (Trading)'!B43,BD_COMERCIAL!$FD$3:$FD$28,"Trading")</f>
        <v>0</v>
      </c>
      <c r="D43" s="203">
        <f>SUMIFS(BD_COMERCIAL!$FL$3:$FL$28,BD_COMERCIAL!$FK$3:$FK$28,'MtM (Trading)'!C43,BD_COMERCIAL!$FD$3:$FD$28,"Trading")</f>
        <v>0</v>
      </c>
      <c r="H43" s="10" t="s">
        <v>262</v>
      </c>
      <c r="I43" s="202">
        <f>SUMIF('MtM (Trading)'!$A$2:$A$105,H43,'MtM (Trading)'!$C$2:$C$105)</f>
        <v>0</v>
      </c>
    </row>
    <row r="44" spans="1:9" x14ac:dyDescent="0.25">
      <c r="A44" s="10" t="s">
        <v>225</v>
      </c>
      <c r="B44" s="10" t="s">
        <v>225</v>
      </c>
      <c r="C44" s="203">
        <f>SUMIFS(BD_COMERCIAL!$FM$3:$FM$28,BD_COMERCIAL!$FK$3:$FK$28,'MtM (Trading)'!B44,BD_COMERCIAL!$FD$3:$FD$28,"Trading")</f>
        <v>0</v>
      </c>
      <c r="D44" s="203">
        <f>SUMIFS(BD_COMERCIAL!$FL$3:$FL$28,BD_COMERCIAL!$FK$3:$FK$28,'MtM (Trading)'!C44,BD_COMERCIAL!$FD$3:$FD$28,"Trading")</f>
        <v>0</v>
      </c>
      <c r="H44" s="10" t="s">
        <v>210</v>
      </c>
      <c r="I44" s="202">
        <f>SUMIF('MtM (Trading)'!$A$2:$A$105,H44,'MtM (Trading)'!$C$2:$C$105)</f>
        <v>0</v>
      </c>
    </row>
    <row r="45" spans="1:9" x14ac:dyDescent="0.25">
      <c r="A45" s="10" t="s">
        <v>306</v>
      </c>
      <c r="B45" s="10" t="s">
        <v>221</v>
      </c>
      <c r="C45" s="203">
        <f>SUMIFS(BD_COMERCIAL!$FM$3:$FM$28,BD_COMERCIAL!$FK$3:$FK$28,'MtM (Trading)'!B45,BD_COMERCIAL!$FD$3:$FD$28,"Trading")</f>
        <v>0</v>
      </c>
      <c r="D45" s="203">
        <f>SUMIFS(BD_COMERCIAL!$FL$3:$FL$28,BD_COMERCIAL!$FK$3:$FK$28,'MtM (Trading)'!C45,BD_COMERCIAL!$FD$3:$FD$28,"Trading")</f>
        <v>0</v>
      </c>
      <c r="H45" s="10" t="s">
        <v>150</v>
      </c>
      <c r="I45" s="202">
        <f>SUMIF('MtM (Trading)'!$A$2:$A$105,H45,'MtM (Trading)'!$C$2:$C$105)</f>
        <v>0</v>
      </c>
    </row>
    <row r="46" spans="1:9" x14ac:dyDescent="0.25">
      <c r="A46" s="10" t="s">
        <v>306</v>
      </c>
      <c r="B46" s="10" t="s">
        <v>138</v>
      </c>
      <c r="C46" s="203">
        <f>SUMIFS(BD_COMERCIAL!$FM$3:$FM$28,BD_COMERCIAL!$FK$3:$FK$28,'MtM (Trading)'!B46,BD_COMERCIAL!$FD$3:$FD$28,"Trading")</f>
        <v>0</v>
      </c>
      <c r="D46" s="203">
        <f>SUMIFS(BD_COMERCIAL!$FL$3:$FL$28,BD_COMERCIAL!$FK$3:$FK$28,'MtM (Trading)'!C46,BD_COMERCIAL!$FD$3:$FD$28,"Trading")</f>
        <v>0</v>
      </c>
      <c r="H46" s="10" t="s">
        <v>202</v>
      </c>
      <c r="I46" s="202">
        <f>SUMIF('MtM (Trading)'!$A$2:$A$105,H46,'MtM (Trading)'!$C$2:$C$105)</f>
        <v>0</v>
      </c>
    </row>
    <row r="47" spans="1:9" x14ac:dyDescent="0.25">
      <c r="A47" s="10" t="s">
        <v>196</v>
      </c>
      <c r="B47" s="10" t="s">
        <v>196</v>
      </c>
      <c r="C47" s="203">
        <f>SUMIFS(BD_COMERCIAL!$FM$3:$FM$28,BD_COMERCIAL!$FK$3:$FK$28,'MtM (Trading)'!B47,BD_COMERCIAL!$FD$3:$FD$28,"Trading")</f>
        <v>0</v>
      </c>
      <c r="D47" s="203">
        <f>SUMIFS(BD_COMERCIAL!$FL$3:$FL$28,BD_COMERCIAL!$FK$3:$FK$28,'MtM (Trading)'!C47,BD_COMERCIAL!$FD$3:$FD$28,"Trading")</f>
        <v>0</v>
      </c>
      <c r="H47" s="10" t="s">
        <v>236</v>
      </c>
      <c r="I47" s="202">
        <f>SUMIF('MtM (Trading)'!$A$2:$A$105,H47,'MtM (Trading)'!$C$2:$C$105)</f>
        <v>0</v>
      </c>
    </row>
    <row r="48" spans="1:9" x14ac:dyDescent="0.25">
      <c r="A48" s="10" t="s">
        <v>223</v>
      </c>
      <c r="B48" s="10" t="s">
        <v>223</v>
      </c>
      <c r="C48" s="203">
        <f>SUMIFS(BD_COMERCIAL!$FM$3:$FM$28,BD_COMERCIAL!$FK$3:$FK$28,'MtM (Trading)'!B48,BD_COMERCIAL!$FD$3:$FD$28,"Trading")</f>
        <v>0</v>
      </c>
      <c r="D48" s="203">
        <f>SUMIFS(BD_COMERCIAL!$FL$3:$FL$28,BD_COMERCIAL!$FK$3:$FK$28,'MtM (Trading)'!C48,BD_COMERCIAL!$FD$3:$FD$28,"Trading")</f>
        <v>0</v>
      </c>
      <c r="H48" s="10" t="s">
        <v>179</v>
      </c>
      <c r="I48" s="202">
        <f>SUMIF('MtM (Trading)'!$A$2:$A$105,H48,'MtM (Trading)'!$C$2:$C$105)</f>
        <v>0</v>
      </c>
    </row>
    <row r="49" spans="1:9" x14ac:dyDescent="0.25">
      <c r="A49" s="10" t="s">
        <v>262</v>
      </c>
      <c r="B49" s="10" t="s">
        <v>262</v>
      </c>
      <c r="C49" s="203">
        <f>SUMIFS(BD_COMERCIAL!$FM$3:$FM$28,BD_COMERCIAL!$FK$3:$FK$28,'MtM (Trading)'!B49,BD_COMERCIAL!$FD$3:$FD$28,"Trading")</f>
        <v>0</v>
      </c>
      <c r="D49" s="203">
        <f>SUMIFS(BD_COMERCIAL!$FL$3:$FL$28,BD_COMERCIAL!$FK$3:$FK$28,'MtM (Trading)'!C49,BD_COMERCIAL!$FD$3:$FD$28,"Trading")</f>
        <v>0</v>
      </c>
      <c r="H49" s="10" t="s">
        <v>200</v>
      </c>
      <c r="I49" s="202">
        <f>SUMIF('MtM (Trading)'!$A$2:$A$105,H49,'MtM (Trading)'!$C$2:$C$105)</f>
        <v>0</v>
      </c>
    </row>
    <row r="50" spans="1:9" x14ac:dyDescent="0.25">
      <c r="A50" s="10" t="s">
        <v>210</v>
      </c>
      <c r="B50" s="10" t="s">
        <v>210</v>
      </c>
      <c r="C50" s="203">
        <f>SUMIFS(BD_COMERCIAL!$FM$3:$FM$28,BD_COMERCIAL!$FK$3:$FK$28,'MtM (Trading)'!B50,BD_COMERCIAL!$FD$3:$FD$28,"Trading")</f>
        <v>0</v>
      </c>
      <c r="D50" s="203">
        <f>SUMIFS(BD_COMERCIAL!$FL$3:$FL$28,BD_COMERCIAL!$FK$3:$FK$28,'MtM (Trading)'!C50,BD_COMERCIAL!$FD$3:$FD$28,"Trading")</f>
        <v>0</v>
      </c>
      <c r="H50" s="10" t="s">
        <v>263</v>
      </c>
      <c r="I50" s="202">
        <f>SUMIF('MtM (Trading)'!$A$2:$A$105,H50,'MtM (Trading)'!$C$2:$C$105)</f>
        <v>0</v>
      </c>
    </row>
    <row r="51" spans="1:9" x14ac:dyDescent="0.25">
      <c r="A51" s="10" t="s">
        <v>150</v>
      </c>
      <c r="B51" s="10" t="s">
        <v>150</v>
      </c>
      <c r="C51" s="203">
        <f>SUMIFS(BD_COMERCIAL!$FM$3:$FM$28,BD_COMERCIAL!$FK$3:$FK$28,'MtM (Trading)'!B51,BD_COMERCIAL!$FD$3:$FD$28,"Trading")</f>
        <v>0</v>
      </c>
      <c r="D51" s="203">
        <f>SUMIFS(BD_COMERCIAL!$FL$3:$FL$28,BD_COMERCIAL!$FK$3:$FK$28,'MtM (Trading)'!C51,BD_COMERCIAL!$FD$3:$FD$28,"Trading")</f>
        <v>0</v>
      </c>
      <c r="H51" s="10" t="s">
        <v>215</v>
      </c>
      <c r="I51" s="202">
        <f>SUMIF('MtM (Trading)'!$A$2:$A$105,H51,'MtM (Trading)'!$C$2:$C$105)</f>
        <v>0</v>
      </c>
    </row>
    <row r="52" spans="1:9" x14ac:dyDescent="0.25">
      <c r="A52" s="10" t="s">
        <v>202</v>
      </c>
      <c r="B52" s="10" t="s">
        <v>202</v>
      </c>
      <c r="C52" s="203">
        <f>SUMIFS(BD_COMERCIAL!$FM$3:$FM$28,BD_COMERCIAL!$FK$3:$FK$28,'MtM (Trading)'!B52,BD_COMERCIAL!$FD$3:$FD$28,"Trading")</f>
        <v>0</v>
      </c>
      <c r="D52" s="203">
        <f>SUMIFS(BD_COMERCIAL!$FL$3:$FL$28,BD_COMERCIAL!$FK$3:$FK$28,'MtM (Trading)'!C52,BD_COMERCIAL!$FD$3:$FD$28,"Trading")</f>
        <v>0</v>
      </c>
      <c r="H52" s="10" t="s">
        <v>230</v>
      </c>
      <c r="I52" s="202">
        <f>SUMIF('MtM (Trading)'!$A$2:$A$105,H52,'MtM (Trading)'!$C$2:$C$105)</f>
        <v>0</v>
      </c>
    </row>
    <row r="53" spans="1:9" x14ac:dyDescent="0.25">
      <c r="A53" s="10" t="s">
        <v>306</v>
      </c>
      <c r="B53" s="10" t="s">
        <v>259</v>
      </c>
      <c r="C53" s="203">
        <f ca="1">SUMIFS(BD_COMERCIAL!$FM$3:$FM$28,BD_COMERCIAL!$FK$3:$FK$28,'MtM (Trading)'!B53,BD_COMERCIAL!$FD$3:$FD$28,"Trading")</f>
        <v>0</v>
      </c>
      <c r="D53" s="203">
        <f ca="1">SUMIFS(BD_COMERCIAL!$FL$3:$FL$28,BD_COMERCIAL!$FK$3:$FK$28,'MtM (Trading)'!C53,BD_COMERCIAL!$FD$3:$FD$28,"Trading")</f>
        <v>0</v>
      </c>
      <c r="H53" s="10" t="s">
        <v>164</v>
      </c>
      <c r="I53" s="202">
        <f>SUMIF('MtM (Trading)'!$A$2:$A$105,H53,'MtM (Trading)'!$C$2:$C$105)</f>
        <v>0</v>
      </c>
    </row>
    <row r="54" spans="1:9" x14ac:dyDescent="0.25">
      <c r="A54" s="10" t="s">
        <v>236</v>
      </c>
      <c r="B54" s="10" t="s">
        <v>236</v>
      </c>
      <c r="C54" s="203">
        <f>SUMIFS(BD_COMERCIAL!$FM$3:$FM$28,BD_COMERCIAL!$FK$3:$FK$28,'MtM (Trading)'!B54,BD_COMERCIAL!$FD$3:$FD$28,"Trading")</f>
        <v>0</v>
      </c>
      <c r="D54" s="203">
        <f>SUMIFS(BD_COMERCIAL!$FL$3:$FL$28,BD_COMERCIAL!$FK$3:$FK$28,'MtM (Trading)'!C54,BD_COMERCIAL!$FD$3:$FD$28,"Trading")</f>
        <v>0</v>
      </c>
      <c r="H54" s="10" t="s">
        <v>222</v>
      </c>
      <c r="I54" s="202">
        <f>SUMIF('MtM (Trading)'!$A$2:$A$105,H54,'MtM (Trading)'!$C$2:$C$105)</f>
        <v>0</v>
      </c>
    </row>
    <row r="55" spans="1:9" x14ac:dyDescent="0.25">
      <c r="A55" s="10" t="s">
        <v>179</v>
      </c>
      <c r="B55" s="10" t="s">
        <v>179</v>
      </c>
      <c r="C55" s="203">
        <f>SUMIFS(BD_COMERCIAL!$FM$3:$FM$28,BD_COMERCIAL!$FK$3:$FK$28,'MtM (Trading)'!B55,BD_COMERCIAL!$FD$3:$FD$28,"Trading")</f>
        <v>0</v>
      </c>
      <c r="D55" s="203">
        <f>SUMIFS(BD_COMERCIAL!$FL$3:$FL$28,BD_COMERCIAL!$FK$3:$FK$28,'MtM (Trading)'!C55,BD_COMERCIAL!$FD$3:$FD$28,"Trading")</f>
        <v>0</v>
      </c>
      <c r="H55" s="10" t="s">
        <v>193</v>
      </c>
      <c r="I55" s="202">
        <f>SUMIF('MtM (Trading)'!$A$2:$A$105,H55,'MtM (Trading)'!$C$2:$C$105)</f>
        <v>0</v>
      </c>
    </row>
    <row r="56" spans="1:9" x14ac:dyDescent="0.25">
      <c r="A56" s="10" t="s">
        <v>200</v>
      </c>
      <c r="B56" s="10" t="s">
        <v>200</v>
      </c>
      <c r="C56" s="203">
        <f>SUMIFS(BD_COMERCIAL!$FM$3:$FM$28,BD_COMERCIAL!$FK$3:$FK$28,'MtM (Trading)'!B56,BD_COMERCIAL!$FD$3:$FD$28,"Trading")</f>
        <v>0</v>
      </c>
      <c r="D56" s="203">
        <f>SUMIFS(BD_COMERCIAL!$FL$3:$FL$28,BD_COMERCIAL!$FK$3:$FK$28,'MtM (Trading)'!C56,BD_COMERCIAL!$FD$3:$FD$28,"Trading")</f>
        <v>0</v>
      </c>
      <c r="H56" s="10" t="s">
        <v>231</v>
      </c>
      <c r="I56" s="202">
        <f>SUMIF('MtM (Trading)'!$A$2:$A$105,H56,'MtM (Trading)'!$C$2:$C$105)</f>
        <v>0</v>
      </c>
    </row>
    <row r="57" spans="1:9" x14ac:dyDescent="0.25">
      <c r="A57" s="10" t="s">
        <v>263</v>
      </c>
      <c r="B57" s="10" t="s">
        <v>263</v>
      </c>
      <c r="C57" s="203">
        <f>SUMIFS(BD_COMERCIAL!$FM$3:$FM$28,BD_COMERCIAL!$FK$3:$FK$28,'MtM (Trading)'!B57,BD_COMERCIAL!$FD$3:$FD$28,"Trading")</f>
        <v>0</v>
      </c>
      <c r="D57" s="203">
        <f>SUMIFS(BD_COMERCIAL!$FL$3:$FL$28,BD_COMERCIAL!$FK$3:$FK$28,'MtM (Trading)'!C57,BD_COMERCIAL!$FD$3:$FD$28,"Trading")</f>
        <v>0</v>
      </c>
      <c r="H57" s="10" t="s">
        <v>189</v>
      </c>
      <c r="I57" s="202">
        <f>SUMIF('MtM (Trading)'!$A$2:$A$105,H57,'MtM (Trading)'!$C$2:$C$105)</f>
        <v>0</v>
      </c>
    </row>
    <row r="58" spans="1:9" x14ac:dyDescent="0.25">
      <c r="A58" s="10" t="s">
        <v>215</v>
      </c>
      <c r="B58" s="10" t="s">
        <v>215</v>
      </c>
      <c r="C58" s="203">
        <f>SUMIFS(BD_COMERCIAL!$FM$3:$FM$28,BD_COMERCIAL!$FK$3:$FK$28,'MtM (Trading)'!B58,BD_COMERCIAL!$FD$3:$FD$28,"Trading")</f>
        <v>0</v>
      </c>
      <c r="D58" s="203">
        <f>SUMIFS(BD_COMERCIAL!$FL$3:$FL$28,BD_COMERCIAL!$FK$3:$FK$28,'MtM (Trading)'!C58,BD_COMERCIAL!$FD$3:$FD$28,"Trading")</f>
        <v>0</v>
      </c>
      <c r="H58" s="10" t="s">
        <v>242</v>
      </c>
      <c r="I58" s="202">
        <f>SUMIF('MtM (Trading)'!$A$2:$A$105,H58,'MtM (Trading)'!$C$2:$C$105)</f>
        <v>0</v>
      </c>
    </row>
    <row r="59" spans="1:9" x14ac:dyDescent="0.25">
      <c r="A59" s="10" t="s">
        <v>230</v>
      </c>
      <c r="B59" s="10" t="s">
        <v>230</v>
      </c>
      <c r="C59" s="203">
        <f>SUMIFS(BD_COMERCIAL!$FM$3:$FM$28,BD_COMERCIAL!$FK$3:$FK$28,'MtM (Trading)'!B59,BD_COMERCIAL!$FD$3:$FD$28,"Trading")</f>
        <v>0</v>
      </c>
      <c r="D59" s="203">
        <f>SUMIFS(BD_COMERCIAL!$FL$3:$FL$28,BD_COMERCIAL!$FK$3:$FK$28,'MtM (Trading)'!C59,BD_COMERCIAL!$FD$3:$FD$28,"Trading")</f>
        <v>0</v>
      </c>
      <c r="H59" s="10" t="s">
        <v>156</v>
      </c>
      <c r="I59" s="202">
        <f ca="1">SUMIF('MtM (Trading)'!$A$2:$A$105,H59,'MtM (Trading)'!$C$2:$C$105)</f>
        <v>0</v>
      </c>
    </row>
    <row r="60" spans="1:9" x14ac:dyDescent="0.25">
      <c r="A60" s="10" t="s">
        <v>164</v>
      </c>
      <c r="B60" s="10" t="s">
        <v>164</v>
      </c>
      <c r="C60" s="203">
        <f>SUMIFS(BD_COMERCIAL!$FM$3:$FM$28,BD_COMERCIAL!$FK$3:$FK$28,'MtM (Trading)'!B60,BD_COMERCIAL!$FD$3:$FD$28,"Trading")</f>
        <v>0</v>
      </c>
      <c r="D60" s="203">
        <f>SUMIFS(BD_COMERCIAL!$FL$3:$FL$28,BD_COMERCIAL!$FK$3:$FK$28,'MtM (Trading)'!C60,BD_COMERCIAL!$FD$3:$FD$28,"Trading")</f>
        <v>0</v>
      </c>
      <c r="H60" s="10" t="s">
        <v>173</v>
      </c>
      <c r="I60" s="202">
        <f>SUMIF('MtM (Trading)'!$A$2:$A$105,H60,'MtM (Trading)'!$C$2:$C$105)</f>
        <v>0</v>
      </c>
    </row>
    <row r="61" spans="1:9" x14ac:dyDescent="0.25">
      <c r="A61" s="10" t="s">
        <v>222</v>
      </c>
      <c r="B61" s="10" t="s">
        <v>222</v>
      </c>
      <c r="C61" s="203">
        <f>SUMIFS(BD_COMERCIAL!$FM$3:$FM$28,BD_COMERCIAL!$FK$3:$FK$28,'MtM (Trading)'!B61,BD_COMERCIAL!$FD$3:$FD$28,"Trading")</f>
        <v>0</v>
      </c>
      <c r="D61" s="203">
        <f>SUMIFS(BD_COMERCIAL!$FL$3:$FL$28,BD_COMERCIAL!$FK$3:$FK$28,'MtM (Trading)'!C61,BD_COMERCIAL!$FD$3:$FD$28,"Trading")</f>
        <v>0</v>
      </c>
      <c r="H61" s="10" t="s">
        <v>192</v>
      </c>
      <c r="I61" s="202">
        <f>SUMIF('MtM (Trading)'!$A$2:$A$105,H61,'MtM (Trading)'!$C$2:$C$105)</f>
        <v>0</v>
      </c>
    </row>
    <row r="62" spans="1:9" x14ac:dyDescent="0.25">
      <c r="A62" s="10" t="s">
        <v>193</v>
      </c>
      <c r="B62" s="10" t="s">
        <v>193</v>
      </c>
      <c r="C62" s="203">
        <f>SUMIFS(BD_COMERCIAL!$FM$3:$FM$28,BD_COMERCIAL!$FK$3:$FK$28,'MtM (Trading)'!B62,BD_COMERCIAL!$FD$3:$FD$28,"Trading")</f>
        <v>0</v>
      </c>
      <c r="D62" s="203">
        <f>SUMIFS(BD_COMERCIAL!$FL$3:$FL$28,BD_COMERCIAL!$FK$3:$FK$28,'MtM (Trading)'!C62,BD_COMERCIAL!$FD$3:$FD$28,"Trading")</f>
        <v>0</v>
      </c>
      <c r="H62" s="10" t="s">
        <v>267</v>
      </c>
      <c r="I62" s="202">
        <f>SUMIF('MtM (Trading)'!$A$2:$A$105,H62,'MtM (Trading)'!$C$2:$C$105)</f>
        <v>0</v>
      </c>
    </row>
    <row r="63" spans="1:9" x14ac:dyDescent="0.25">
      <c r="A63" s="10" t="s">
        <v>231</v>
      </c>
      <c r="B63" s="10" t="s">
        <v>231</v>
      </c>
      <c r="C63" s="203">
        <f>SUMIFS(BD_COMERCIAL!$FM$3:$FM$28,BD_COMERCIAL!$FK$3:$FK$28,'MtM (Trading)'!B63,BD_COMERCIAL!$FD$3:$FD$28,"Trading")</f>
        <v>0</v>
      </c>
      <c r="D63" s="203">
        <f>SUMIFS(BD_COMERCIAL!$FL$3:$FL$28,BD_COMERCIAL!$FK$3:$FK$28,'MtM (Trading)'!C63,BD_COMERCIAL!$FD$3:$FD$28,"Trading")</f>
        <v>0</v>
      </c>
      <c r="H63" s="10" t="s">
        <v>237</v>
      </c>
      <c r="I63" s="202">
        <f>SUMIF('MtM (Trading)'!$A$2:$A$105,H63,'MtM (Trading)'!$C$2:$C$105)</f>
        <v>0</v>
      </c>
    </row>
    <row r="64" spans="1:9" x14ac:dyDescent="0.25">
      <c r="A64" s="10" t="s">
        <v>189</v>
      </c>
      <c r="B64" s="10" t="s">
        <v>189</v>
      </c>
      <c r="C64" s="203">
        <f>SUMIFS(BD_COMERCIAL!$FM$3:$FM$28,BD_COMERCIAL!$FK$3:$FK$28,'MtM (Trading)'!B64,BD_COMERCIAL!$FD$3:$FD$28,"Trading")</f>
        <v>0</v>
      </c>
      <c r="D64" s="203">
        <f>SUMIFS(BD_COMERCIAL!$FL$3:$FL$28,BD_COMERCIAL!$FK$3:$FK$28,'MtM (Trading)'!C64,BD_COMERCIAL!$FD$3:$FD$28,"Trading")</f>
        <v>0</v>
      </c>
      <c r="H64" s="10" t="s">
        <v>239</v>
      </c>
      <c r="I64" s="202">
        <f>SUMIF('MtM (Trading)'!$A$2:$A$105,H64,'MtM (Trading)'!$C$2:$C$105)</f>
        <v>0</v>
      </c>
    </row>
    <row r="65" spans="1:9" x14ac:dyDescent="0.25">
      <c r="A65" s="10" t="s">
        <v>242</v>
      </c>
      <c r="B65" s="10" t="s">
        <v>242</v>
      </c>
      <c r="C65" s="203">
        <f>SUMIFS(BD_COMERCIAL!$FM$3:$FM$28,BD_COMERCIAL!$FK$3:$FK$28,'MtM (Trading)'!B65,BD_COMERCIAL!$FD$3:$FD$28,"Trading")</f>
        <v>0</v>
      </c>
      <c r="D65" s="203">
        <f>SUMIFS(BD_COMERCIAL!$FL$3:$FL$28,BD_COMERCIAL!$FK$3:$FK$28,'MtM (Trading)'!C65,BD_COMERCIAL!$FD$3:$FD$28,"Trading")</f>
        <v>0</v>
      </c>
      <c r="H65" s="10" t="s">
        <v>162</v>
      </c>
      <c r="I65" s="202">
        <f>SUMIF('MtM (Trading)'!$A$2:$A$105,H65,'MtM (Trading)'!$C$2:$C$105)</f>
        <v>0</v>
      </c>
    </row>
    <row r="66" spans="1:9" x14ac:dyDescent="0.25">
      <c r="A66" s="10" t="s">
        <v>156</v>
      </c>
      <c r="B66" s="10" t="s">
        <v>156</v>
      </c>
      <c r="C66" s="203">
        <f ca="1">SUMIFS(BD_COMERCIAL!$FM$3:$FM$28,BD_COMERCIAL!$FK$3:$FK$28,'MtM (Trading)'!B66,BD_COMERCIAL!$FD$3:$FD$28,"Trading")</f>
        <v>0</v>
      </c>
      <c r="D66" s="203">
        <f ca="1">SUMIFS(BD_COMERCIAL!$FL$3:$FL$28,BD_COMERCIAL!$FK$3:$FK$28,'MtM (Trading)'!C66,BD_COMERCIAL!$FD$3:$FD$28,"Trading")</f>
        <v>0</v>
      </c>
      <c r="H66" s="10" t="s">
        <v>169</v>
      </c>
      <c r="I66" s="202">
        <f>SUMIF('MtM (Trading)'!$A$2:$A$105,H66,'MtM (Trading)'!$C$2:$C$105)</f>
        <v>0</v>
      </c>
    </row>
    <row r="67" spans="1:9" x14ac:dyDescent="0.25">
      <c r="A67" s="10" t="s">
        <v>173</v>
      </c>
      <c r="B67" s="10" t="s">
        <v>173</v>
      </c>
      <c r="C67" s="203">
        <f>SUMIFS(BD_COMERCIAL!$FM$3:$FM$28,BD_COMERCIAL!$FK$3:$FK$28,'MtM (Trading)'!B67,BD_COMERCIAL!$FD$3:$FD$28,"Trading")</f>
        <v>0</v>
      </c>
      <c r="D67" s="203">
        <f>SUMIFS(BD_COMERCIAL!$FL$3:$FL$28,BD_COMERCIAL!$FK$3:$FK$28,'MtM (Trading)'!C67,BD_COMERCIAL!$FD$3:$FD$28,"Trading")</f>
        <v>0</v>
      </c>
      <c r="H67" s="10" t="s">
        <v>176</v>
      </c>
      <c r="I67" s="202">
        <f>SUMIF('MtM (Trading)'!$A$2:$A$105,H67,'MtM (Trading)'!$C$2:$C$105)</f>
        <v>0</v>
      </c>
    </row>
    <row r="68" spans="1:9" x14ac:dyDescent="0.25">
      <c r="A68" s="10" t="s">
        <v>192</v>
      </c>
      <c r="B68" s="10" t="s">
        <v>192</v>
      </c>
      <c r="C68" s="203">
        <f>SUMIFS(BD_COMERCIAL!$FM$3:$FM$28,BD_COMERCIAL!$FK$3:$FK$28,'MtM (Trading)'!B68,BD_COMERCIAL!$FD$3:$FD$28,"Trading")</f>
        <v>0</v>
      </c>
      <c r="D68" s="203">
        <f>SUMIFS(BD_COMERCIAL!$FL$3:$FL$28,BD_COMERCIAL!$FK$3:$FK$28,'MtM (Trading)'!C68,BD_COMERCIAL!$FD$3:$FD$28,"Trading")</f>
        <v>0</v>
      </c>
      <c r="H68" s="10" t="s">
        <v>145</v>
      </c>
      <c r="I68" s="202">
        <f>SUMIF('MtM (Trading)'!$A$2:$A$105,H68,'MtM (Trading)'!$C$2:$C$105)</f>
        <v>0</v>
      </c>
    </row>
    <row r="69" spans="1:9" x14ac:dyDescent="0.25">
      <c r="A69" s="10" t="s">
        <v>267</v>
      </c>
      <c r="B69" s="10" t="s">
        <v>267</v>
      </c>
      <c r="C69" s="203">
        <f>SUMIFS(BD_COMERCIAL!$FM$3:$FM$28,BD_COMERCIAL!$FK$3:$FK$28,'MtM (Trading)'!B69,BD_COMERCIAL!$FD$3:$FD$28,"Trading")</f>
        <v>0</v>
      </c>
      <c r="D69" s="203">
        <f>SUMIFS(BD_COMERCIAL!$FL$3:$FL$28,BD_COMERCIAL!$FK$3:$FK$28,'MtM (Trading)'!C69,BD_COMERCIAL!$FD$3:$FD$28,"Trading")</f>
        <v>0</v>
      </c>
      <c r="H69" s="10" t="s">
        <v>191</v>
      </c>
      <c r="I69" s="202">
        <f>SUMIF('MtM (Trading)'!$A$2:$A$105,H69,'MtM (Trading)'!$C$2:$C$105)</f>
        <v>0</v>
      </c>
    </row>
    <row r="70" spans="1:9" x14ac:dyDescent="0.25">
      <c r="A70" s="10" t="s">
        <v>237</v>
      </c>
      <c r="B70" s="10" t="s">
        <v>237</v>
      </c>
      <c r="C70" s="203">
        <f>SUMIFS(BD_COMERCIAL!$FM$3:$FM$28,BD_COMERCIAL!$FK$3:$FK$28,'MtM (Trading)'!B70,BD_COMERCIAL!$FD$3:$FD$28,"Trading")</f>
        <v>0</v>
      </c>
      <c r="D70" s="203">
        <f>SUMIFS(BD_COMERCIAL!$FL$3:$FL$28,BD_COMERCIAL!$FK$3:$FK$28,'MtM (Trading)'!C70,BD_COMERCIAL!$FD$3:$FD$28,"Trading")</f>
        <v>0</v>
      </c>
      <c r="H70" s="10" t="s">
        <v>201</v>
      </c>
      <c r="I70" s="202">
        <f ca="1">SUMIF('MtM (Trading)'!$A$2:$A$105,H70,'MtM (Trading)'!$C$2:$C$105)</f>
        <v>0</v>
      </c>
    </row>
    <row r="71" spans="1:9" x14ac:dyDescent="0.25">
      <c r="A71" s="10" t="s">
        <v>239</v>
      </c>
      <c r="B71" s="10" t="s">
        <v>239</v>
      </c>
      <c r="C71" s="203">
        <f>SUMIFS(BD_COMERCIAL!$FM$3:$FM$28,BD_COMERCIAL!$FK$3:$FK$28,'MtM (Trading)'!B71,BD_COMERCIAL!$FD$3:$FD$28,"Trading")</f>
        <v>0</v>
      </c>
      <c r="D71" s="203">
        <f>SUMIFS(BD_COMERCIAL!$FL$3:$FL$28,BD_COMERCIAL!$FK$3:$FK$28,'MtM (Trading)'!C71,BD_COMERCIAL!$FD$3:$FD$28,"Trading")</f>
        <v>0</v>
      </c>
      <c r="H71" s="10" t="s">
        <v>307</v>
      </c>
      <c r="I71" s="202">
        <f>SUMIF('MtM (Trading)'!$A$2:$A$105,H71,'MtM (Trading)'!$C$2:$C$105)</f>
        <v>0</v>
      </c>
    </row>
    <row r="72" spans="1:9" x14ac:dyDescent="0.25">
      <c r="A72" s="10" t="s">
        <v>162</v>
      </c>
      <c r="B72" s="10" t="s">
        <v>162</v>
      </c>
      <c r="C72" s="203">
        <f>SUMIFS(BD_COMERCIAL!$FM$3:$FM$28,BD_COMERCIAL!$FK$3:$FK$28,'MtM (Trading)'!B72,BD_COMERCIAL!$FD$3:$FD$28,"Trading")</f>
        <v>0</v>
      </c>
      <c r="D72" s="203">
        <f>SUMIFS(BD_COMERCIAL!$FL$3:$FL$28,BD_COMERCIAL!$FK$3:$FK$28,'MtM (Trading)'!C72,BD_COMERCIAL!$FD$3:$FD$28,"Trading")</f>
        <v>0</v>
      </c>
      <c r="H72" s="10" t="s">
        <v>229</v>
      </c>
      <c r="I72" s="202">
        <f>SUMIF('MtM (Trading)'!$A$2:$A$105,H72,'MtM (Trading)'!$C$2:$C$105)</f>
        <v>0</v>
      </c>
    </row>
    <row r="73" spans="1:9" x14ac:dyDescent="0.25">
      <c r="A73" s="10" t="s">
        <v>169</v>
      </c>
      <c r="B73" s="10" t="s">
        <v>169</v>
      </c>
      <c r="C73" s="203">
        <f>SUMIFS(BD_COMERCIAL!$FM$3:$FM$28,BD_COMERCIAL!$FK$3:$FK$28,'MtM (Trading)'!B73,BD_COMERCIAL!$FD$3:$FD$28,"Trading")</f>
        <v>0</v>
      </c>
      <c r="D73" s="203">
        <f>SUMIFS(BD_COMERCIAL!$FL$3:$FL$28,BD_COMERCIAL!$FK$3:$FK$28,'MtM (Trading)'!C73,BD_COMERCIAL!$FD$3:$FD$28,"Trading")</f>
        <v>0</v>
      </c>
      <c r="H73" s="10" t="s">
        <v>268</v>
      </c>
      <c r="I73" s="202">
        <f>SUMIF('MtM (Trading)'!$A$2:$A$105,H73,'MtM (Trading)'!$C$2:$C$105)</f>
        <v>0</v>
      </c>
    </row>
    <row r="74" spans="1:9" x14ac:dyDescent="0.25">
      <c r="A74" s="10" t="s">
        <v>176</v>
      </c>
      <c r="B74" s="10" t="s">
        <v>176</v>
      </c>
      <c r="C74" s="203">
        <f>SUMIFS(BD_COMERCIAL!$FM$3:$FM$28,BD_COMERCIAL!$FK$3:$FK$28,'MtM (Trading)'!B74,BD_COMERCIAL!$FD$3:$FD$28,"Trading")</f>
        <v>0</v>
      </c>
      <c r="D74" s="203">
        <f>SUMIFS(BD_COMERCIAL!$FL$3:$FL$28,BD_COMERCIAL!$FK$3:$FK$28,'MtM (Trading)'!C74,BD_COMERCIAL!$FD$3:$FD$28,"Trading")</f>
        <v>0</v>
      </c>
      <c r="H74" s="10" t="s">
        <v>170</v>
      </c>
      <c r="I74" s="202">
        <f>SUMIF('MtM (Trading)'!$A$2:$A$105,H74,'MtM (Trading)'!$C$2:$C$105)</f>
        <v>0</v>
      </c>
    </row>
    <row r="75" spans="1:9" x14ac:dyDescent="0.25">
      <c r="A75" s="10" t="s">
        <v>145</v>
      </c>
      <c r="B75" s="10" t="s">
        <v>145</v>
      </c>
      <c r="C75" s="203">
        <f>SUMIFS(BD_COMERCIAL!$FM$3:$FM$28,BD_COMERCIAL!$FK$3:$FK$28,'MtM (Trading)'!B75,BD_COMERCIAL!$FD$3:$FD$28,"Trading")</f>
        <v>0</v>
      </c>
      <c r="D75" s="203">
        <f>SUMIFS(BD_COMERCIAL!$FL$3:$FL$28,BD_COMERCIAL!$FK$3:$FK$28,'MtM (Trading)'!C75,BD_COMERCIAL!$FD$3:$FD$28,"Trading")</f>
        <v>0</v>
      </c>
      <c r="H75" s="10" t="s">
        <v>208</v>
      </c>
      <c r="I75" s="202">
        <f>SUMIF('MtM (Trading)'!$A$2:$A$105,H75,'MtM (Trading)'!$C$2:$C$105)</f>
        <v>0</v>
      </c>
    </row>
    <row r="76" spans="1:9" x14ac:dyDescent="0.25">
      <c r="A76" s="10" t="s">
        <v>191</v>
      </c>
      <c r="B76" s="10" t="s">
        <v>191</v>
      </c>
      <c r="C76" s="203">
        <f>SUMIFS(BD_COMERCIAL!$FM$3:$FM$28,BD_COMERCIAL!$FK$3:$FK$28,'MtM (Trading)'!B76,BD_COMERCIAL!$FD$3:$FD$28,"Trading")</f>
        <v>0</v>
      </c>
      <c r="D76" s="203">
        <f>SUMIFS(BD_COMERCIAL!$FL$3:$FL$28,BD_COMERCIAL!$FK$3:$FK$28,'MtM (Trading)'!C76,BD_COMERCIAL!$FD$3:$FD$28,"Trading")</f>
        <v>0</v>
      </c>
      <c r="H76" s="10" t="s">
        <v>165</v>
      </c>
      <c r="I76" s="202">
        <f ca="1">SUMIF('MtM (Trading)'!$A$2:$A$105,H76,'MtM (Trading)'!$C$2:$C$105)</f>
        <v>0</v>
      </c>
    </row>
    <row r="77" spans="1:9" x14ac:dyDescent="0.25">
      <c r="A77" s="10" t="s">
        <v>201</v>
      </c>
      <c r="B77" s="10" t="s">
        <v>201</v>
      </c>
      <c r="C77" s="203">
        <f ca="1">SUMIFS(BD_COMERCIAL!$FM$3:$FM$28,BD_COMERCIAL!$FK$3:$FK$28,'MtM (Trading)'!B77,BD_COMERCIAL!$FD$3:$FD$28,"Trading")</f>
        <v>0</v>
      </c>
      <c r="D77" s="203">
        <f ca="1">SUMIFS(BD_COMERCIAL!$FL$3:$FL$28,BD_COMERCIAL!$FK$3:$FK$28,'MtM (Trading)'!C77,BD_COMERCIAL!$FD$3:$FD$28,"Trading")</f>
        <v>0</v>
      </c>
      <c r="H77" s="10" t="s">
        <v>152</v>
      </c>
      <c r="I77" s="202">
        <f>SUMIF('MtM (Trading)'!$A$2:$A$105,H77,'MtM (Trading)'!$C$2:$C$105)</f>
        <v>0</v>
      </c>
    </row>
    <row r="78" spans="1:9" x14ac:dyDescent="0.25">
      <c r="A78" s="10" t="s">
        <v>307</v>
      </c>
      <c r="B78" s="10" t="s">
        <v>265</v>
      </c>
      <c r="C78" s="203">
        <f>SUMIFS(BD_COMERCIAL!$FM$3:$FM$28,BD_COMERCIAL!$FK$3:$FK$28,'MtM (Trading)'!B78,BD_COMERCIAL!$FD$3:$FD$28,"Trading")</f>
        <v>0</v>
      </c>
      <c r="D78" s="203">
        <f>SUMIFS(BD_COMERCIAL!$FL$3:$FL$28,BD_COMERCIAL!$FK$3:$FK$28,'MtM (Trading)'!C78,BD_COMERCIAL!$FD$3:$FD$28,"Trading")</f>
        <v>0</v>
      </c>
      <c r="H78" s="10" t="s">
        <v>177</v>
      </c>
      <c r="I78" s="202">
        <f>SUMIF('MtM (Trading)'!$A$2:$A$105,H78,'MtM (Trading)'!$C$2:$C$105)</f>
        <v>0</v>
      </c>
    </row>
    <row r="79" spans="1:9" x14ac:dyDescent="0.25">
      <c r="A79" s="10" t="s">
        <v>307</v>
      </c>
      <c r="B79" s="10" t="s">
        <v>235</v>
      </c>
      <c r="C79" s="203">
        <f>SUMIFS(BD_COMERCIAL!$FM$3:$FM$28,BD_COMERCIAL!$FK$3:$FK$28,'MtM (Trading)'!B79,BD_COMERCIAL!$FD$3:$FD$28,"Trading")</f>
        <v>0</v>
      </c>
      <c r="D79" s="203">
        <f>SUMIFS(BD_COMERCIAL!$FL$3:$FL$28,BD_COMERCIAL!$FK$3:$FK$28,'MtM (Trading)'!C79,BD_COMERCIAL!$FD$3:$FD$28,"Trading")</f>
        <v>0</v>
      </c>
      <c r="H79" s="10" t="s">
        <v>190</v>
      </c>
      <c r="I79" s="202">
        <f>SUMIF('MtM (Trading)'!$A$2:$A$105,H79,'MtM (Trading)'!$C$2:$C$105)</f>
        <v>0</v>
      </c>
    </row>
    <row r="80" spans="1:9" x14ac:dyDescent="0.25">
      <c r="A80" s="10" t="s">
        <v>229</v>
      </c>
      <c r="B80" s="10" t="s">
        <v>229</v>
      </c>
      <c r="C80" s="203">
        <f>SUMIFS(BD_COMERCIAL!$FM$3:$FM$28,BD_COMERCIAL!$FK$3:$FK$28,'MtM (Trading)'!B80,BD_COMERCIAL!$FD$3:$FD$28,"Trading")</f>
        <v>0</v>
      </c>
      <c r="D80" s="203">
        <f>SUMIFS(BD_COMERCIAL!$FL$3:$FL$28,BD_COMERCIAL!$FK$3:$FK$28,'MtM (Trading)'!C80,BD_COMERCIAL!$FD$3:$FD$28,"Trading")</f>
        <v>0</v>
      </c>
      <c r="H80" s="10" t="s">
        <v>216</v>
      </c>
      <c r="I80" s="202">
        <f>SUMIF('MtM (Trading)'!$A$2:$A$105,H80,'MtM (Trading)'!$C$2:$C$105)</f>
        <v>0</v>
      </c>
    </row>
    <row r="81" spans="1:9" x14ac:dyDescent="0.25">
      <c r="A81" s="10" t="s">
        <v>268</v>
      </c>
      <c r="B81" s="10" t="s">
        <v>268</v>
      </c>
      <c r="C81" s="203">
        <f>SUMIFS(BD_COMERCIAL!$FM$3:$FM$28,BD_COMERCIAL!$FK$3:$FK$28,'MtM (Trading)'!B81,BD_COMERCIAL!$FD$3:$FD$28,"Trading")</f>
        <v>0</v>
      </c>
      <c r="D81" s="203">
        <f>SUMIFS(BD_COMERCIAL!$FL$3:$FL$28,BD_COMERCIAL!$FK$3:$FK$28,'MtM (Trading)'!C81,BD_COMERCIAL!$FD$3:$FD$28,"Trading")</f>
        <v>0</v>
      </c>
      <c r="H81" s="10" t="s">
        <v>184</v>
      </c>
      <c r="I81" s="202">
        <f>SUMIF('MtM (Trading)'!$A$2:$A$105,H81,'MtM (Trading)'!$C$2:$C$105)</f>
        <v>0</v>
      </c>
    </row>
    <row r="82" spans="1:9" x14ac:dyDescent="0.25">
      <c r="A82" s="10" t="s">
        <v>170</v>
      </c>
      <c r="B82" s="10" t="s">
        <v>170</v>
      </c>
      <c r="C82" s="203">
        <f>SUMIFS(BD_COMERCIAL!$FM$3:$FM$28,BD_COMERCIAL!$FK$3:$FK$28,'MtM (Trading)'!B82,BD_COMERCIAL!$FD$3:$FD$28,"Trading")</f>
        <v>0</v>
      </c>
      <c r="D82" s="203">
        <f>SUMIFS(BD_COMERCIAL!$FL$3:$FL$28,BD_COMERCIAL!$FK$3:$FK$28,'MtM (Trading)'!C82,BD_COMERCIAL!$FD$3:$FD$28,"Trading")</f>
        <v>0</v>
      </c>
      <c r="H82" s="10" t="s">
        <v>238</v>
      </c>
      <c r="I82" s="202">
        <f>SUMIF('MtM (Trading)'!$A$2:$A$105,H82,'MtM (Trading)'!$C$2:$C$105)</f>
        <v>0</v>
      </c>
    </row>
    <row r="83" spans="1:9" x14ac:dyDescent="0.25">
      <c r="A83" s="10" t="s">
        <v>208</v>
      </c>
      <c r="B83" s="10" t="s">
        <v>208</v>
      </c>
      <c r="C83" s="203">
        <f>SUMIFS(BD_COMERCIAL!$FM$3:$FM$28,BD_COMERCIAL!$FK$3:$FK$28,'MtM (Trading)'!B83,BD_COMERCIAL!$FD$3:$FD$28,"Trading")</f>
        <v>0</v>
      </c>
      <c r="D83" s="203">
        <f>SUMIFS(BD_COMERCIAL!$FL$3:$FL$28,BD_COMERCIAL!$FK$3:$FK$28,'MtM (Trading)'!C83,BD_COMERCIAL!$FD$3:$FD$28,"Trading")</f>
        <v>0</v>
      </c>
      <c r="H83" s="10" t="s">
        <v>228</v>
      </c>
      <c r="I83" s="202">
        <f>SUMIF('MtM (Trading)'!$A$2:$A$105,H83,'MtM (Trading)'!$C$2:$C$105)</f>
        <v>0</v>
      </c>
    </row>
    <row r="84" spans="1:9" x14ac:dyDescent="0.25">
      <c r="A84" s="10" t="s">
        <v>165</v>
      </c>
      <c r="B84" s="10" t="s">
        <v>165</v>
      </c>
      <c r="C84" s="203">
        <f ca="1">SUMIFS(BD_COMERCIAL!$FM$3:$FM$28,BD_COMERCIAL!$FK$3:$FK$28,'MtM (Trading)'!B84,BD_COMERCIAL!$FD$3:$FD$28,"Trading")</f>
        <v>0</v>
      </c>
      <c r="D84" s="203">
        <f ca="1">SUMIFS(BD_COMERCIAL!$FL$3:$FL$28,BD_COMERCIAL!$FK$3:$FK$28,'MtM (Trading)'!C84,BD_COMERCIAL!$FD$3:$FD$28,"Trading")</f>
        <v>0</v>
      </c>
      <c r="H84" s="10" t="s">
        <v>141</v>
      </c>
      <c r="I84" s="202">
        <f>SUMIF('MtM (Trading)'!$A$2:$A$105,H84,'MtM (Trading)'!$C$2:$C$105)</f>
        <v>0</v>
      </c>
    </row>
    <row r="85" spans="1:9" x14ac:dyDescent="0.25">
      <c r="A85" s="10" t="s">
        <v>152</v>
      </c>
      <c r="B85" s="10" t="s">
        <v>152</v>
      </c>
      <c r="C85" s="203">
        <f>SUMIFS(BD_COMERCIAL!$FM$3:$FM$28,BD_COMERCIAL!$FK$3:$FK$28,'MtM (Trading)'!B85,BD_COMERCIAL!$FD$3:$FD$28,"Trading")</f>
        <v>0</v>
      </c>
      <c r="D85" s="203">
        <f>SUMIFS(BD_COMERCIAL!$FL$3:$FL$28,BD_COMERCIAL!$FK$3:$FK$28,'MtM (Trading)'!C85,BD_COMERCIAL!$FD$3:$FD$28,"Trading")</f>
        <v>0</v>
      </c>
      <c r="H85" s="10" t="s">
        <v>186</v>
      </c>
      <c r="I85" s="202">
        <f>SUMIF('MtM (Trading)'!$A$2:$A$105,H85,'MtM (Trading)'!$C$2:$C$105)</f>
        <v>0</v>
      </c>
    </row>
    <row r="86" spans="1:9" x14ac:dyDescent="0.25">
      <c r="A86" s="10" t="s">
        <v>177</v>
      </c>
      <c r="B86" s="10" t="s">
        <v>177</v>
      </c>
      <c r="C86" s="203">
        <f>SUMIFS(BD_COMERCIAL!$FM$3:$FM$28,BD_COMERCIAL!$FK$3:$FK$28,'MtM (Trading)'!B86,BD_COMERCIAL!$FD$3:$FD$28,"Trading")</f>
        <v>0</v>
      </c>
      <c r="D86" s="203">
        <f>SUMIFS(BD_COMERCIAL!$FL$3:$FL$28,BD_COMERCIAL!$FK$3:$FK$28,'MtM (Trading)'!C86,BD_COMERCIAL!$FD$3:$FD$28,"Trading")</f>
        <v>0</v>
      </c>
      <c r="H86" s="10" t="s">
        <v>226</v>
      </c>
      <c r="I86" s="202">
        <f>SUMIF('MtM (Trading)'!$A$2:$A$105,H86,'MtM (Trading)'!$C$2:$C$105)</f>
        <v>0</v>
      </c>
    </row>
    <row r="87" spans="1:9" x14ac:dyDescent="0.25">
      <c r="A87" s="10" t="s">
        <v>310</v>
      </c>
      <c r="B87" s="10" t="s">
        <v>234</v>
      </c>
      <c r="C87" s="203">
        <f>SUMIFS(BD_COMERCIAL!$FM$3:$FM$28,BD_COMERCIAL!$FK$3:$FK$28,'MtM (Trading)'!B87,BD_COMERCIAL!$FD$3:$FD$28,"Trading")</f>
        <v>0</v>
      </c>
      <c r="D87" s="203">
        <f>SUMIFS(BD_COMERCIAL!$FL$3:$FL$28,BD_COMERCIAL!$FK$3:$FK$28,'MtM (Trading)'!C87,BD_COMERCIAL!$FD$3:$FD$28,"Trading")</f>
        <v>0</v>
      </c>
      <c r="H87" s="10" t="s">
        <v>171</v>
      </c>
      <c r="I87" s="202">
        <f>SUMIF('MtM (Trading)'!$A$2:$A$105,H87,'MtM (Trading)'!$C$2:$C$105)</f>
        <v>0</v>
      </c>
    </row>
    <row r="88" spans="1:9" x14ac:dyDescent="0.25">
      <c r="A88" s="10" t="s">
        <v>190</v>
      </c>
      <c r="B88" s="10" t="s">
        <v>190</v>
      </c>
      <c r="C88" s="203">
        <f>SUMIFS(BD_COMERCIAL!$FM$3:$FM$28,BD_COMERCIAL!$FK$3:$FK$28,'MtM (Trading)'!B88,BD_COMERCIAL!$FD$3:$FD$28,"Trading")</f>
        <v>0</v>
      </c>
      <c r="D88" s="203">
        <f>SUMIFS(BD_COMERCIAL!$FL$3:$FL$28,BD_COMERCIAL!$FK$3:$FK$28,'MtM (Trading)'!C88,BD_COMERCIAL!$FD$3:$FD$28,"Trading")</f>
        <v>0</v>
      </c>
      <c r="H88" s="10" t="s">
        <v>211</v>
      </c>
      <c r="I88" s="202">
        <f>SUMIF('MtM (Trading)'!$A$2:$A$105,H88,'MtM (Trading)'!$C$2:$C$105)</f>
        <v>0</v>
      </c>
    </row>
    <row r="89" spans="1:9" x14ac:dyDescent="0.25">
      <c r="A89" s="10" t="s">
        <v>216</v>
      </c>
      <c r="B89" s="10" t="s">
        <v>216</v>
      </c>
      <c r="C89" s="203">
        <f>SUMIFS(BD_COMERCIAL!$FM$3:$FM$28,BD_COMERCIAL!$FK$3:$FK$28,'MtM (Trading)'!B89,BD_COMERCIAL!$FD$3:$FD$28,"Trading")</f>
        <v>0</v>
      </c>
      <c r="D89" s="203">
        <f>SUMIFS(BD_COMERCIAL!$FL$3:$FL$28,BD_COMERCIAL!$FK$3:$FK$28,'MtM (Trading)'!C89,BD_COMERCIAL!$FD$3:$FD$28,"Trading")</f>
        <v>0</v>
      </c>
      <c r="H89" s="10" t="s">
        <v>174</v>
      </c>
      <c r="I89" s="202">
        <f>SUMIF('MtM (Trading)'!$A$2:$A$105,H89,'MtM (Trading)'!$C$2:$C$105)</f>
        <v>0</v>
      </c>
    </row>
    <row r="90" spans="1:9" x14ac:dyDescent="0.25">
      <c r="A90" s="10" t="s">
        <v>184</v>
      </c>
      <c r="B90" s="10" t="s">
        <v>184</v>
      </c>
      <c r="C90" s="203">
        <f>SUMIFS(BD_COMERCIAL!$FM$3:$FM$28,BD_COMERCIAL!$FK$3:$FK$28,'MtM (Trading)'!B90,BD_COMERCIAL!$FD$3:$FD$28,"Trading")</f>
        <v>0</v>
      </c>
      <c r="D90" s="203">
        <f>SUMIFS(BD_COMERCIAL!$FL$3:$FL$28,BD_COMERCIAL!$FK$3:$FK$28,'MtM (Trading)'!C90,BD_COMERCIAL!$FD$3:$FD$28,"Trading")</f>
        <v>0</v>
      </c>
      <c r="H90" s="10" t="s">
        <v>198</v>
      </c>
      <c r="I90" s="202">
        <f>SUMIF('MtM (Trading)'!$A$2:$A$105,H90,'MtM (Trading)'!$C$2:$C$105)</f>
        <v>0</v>
      </c>
    </row>
    <row r="91" spans="1:9" x14ac:dyDescent="0.25">
      <c r="A91" s="10" t="s">
        <v>238</v>
      </c>
      <c r="B91" s="10" t="s">
        <v>238</v>
      </c>
      <c r="C91" s="203">
        <f>SUMIFS(BD_COMERCIAL!$FM$3:$FM$28,BD_COMERCIAL!$FK$3:$FK$28,'MtM (Trading)'!B91,BD_COMERCIAL!$FD$3:$FD$28,"Trading")</f>
        <v>0</v>
      </c>
      <c r="D91" s="203">
        <f>SUMIFS(BD_COMERCIAL!$FL$3:$FL$28,BD_COMERCIAL!$FK$3:$FK$28,'MtM (Trading)'!C91,BD_COMERCIAL!$FD$3:$FD$28,"Trading")</f>
        <v>0</v>
      </c>
      <c r="H91" s="10" t="s">
        <v>217</v>
      </c>
      <c r="I91" s="202">
        <f>SUMIF('MtM (Trading)'!$A$2:$A$105,H91,'MtM (Trading)'!$C$2:$C$105)</f>
        <v>0</v>
      </c>
    </row>
    <row r="92" spans="1:9" x14ac:dyDescent="0.25">
      <c r="A92" s="10" t="s">
        <v>228</v>
      </c>
      <c r="B92" s="10" t="s">
        <v>228</v>
      </c>
      <c r="C92" s="203">
        <f>SUMIFS(BD_COMERCIAL!$FM$3:$FM$28,BD_COMERCIAL!$FK$3:$FK$28,'MtM (Trading)'!B92,BD_COMERCIAL!$FD$3:$FD$28,"Trading")</f>
        <v>0</v>
      </c>
      <c r="D92" s="203">
        <f>SUMIFS(BD_COMERCIAL!$FL$3:$FL$28,BD_COMERCIAL!$FK$3:$FK$28,'MtM (Trading)'!C92,BD_COMERCIAL!$FD$3:$FD$28,"Trading")</f>
        <v>0</v>
      </c>
      <c r="H92" s="10" t="s">
        <v>248</v>
      </c>
      <c r="I92" s="202">
        <f>SUMIF('MtM (Trading)'!$A$2:$A$105,H92,'MtM (Trading)'!$C$2:$C$105)</f>
        <v>0</v>
      </c>
    </row>
    <row r="93" spans="1:9" x14ac:dyDescent="0.25">
      <c r="A93" s="10" t="s">
        <v>141</v>
      </c>
      <c r="B93" s="10" t="s">
        <v>141</v>
      </c>
      <c r="C93" s="203">
        <f>SUMIFS(BD_COMERCIAL!$FM$3:$FM$28,BD_COMERCIAL!$FK$3:$FK$28,'MtM (Trading)'!B93,BD_COMERCIAL!$FD$3:$FD$28,"Trading")</f>
        <v>0</v>
      </c>
      <c r="D93" s="203">
        <f>SUMIFS(BD_COMERCIAL!$FL$3:$FL$28,BD_COMERCIAL!$FK$3:$FK$28,'MtM (Trading)'!C93,BD_COMERCIAL!$FD$3:$FD$28,"Trading")</f>
        <v>0</v>
      </c>
      <c r="H93" s="10" t="s">
        <v>308</v>
      </c>
      <c r="I93" s="202">
        <f>SUMIF('MtM (Trading)'!$A$2:$A$105,H93,'MtM (Trading)'!$C$2:$C$105)</f>
        <v>0</v>
      </c>
    </row>
    <row r="94" spans="1:9" x14ac:dyDescent="0.25">
      <c r="A94" s="10" t="s">
        <v>186</v>
      </c>
      <c r="B94" s="10" t="s">
        <v>186</v>
      </c>
      <c r="C94" s="203">
        <f>SUMIFS(BD_COMERCIAL!$FM$3:$FM$28,BD_COMERCIAL!$FK$3:$FK$28,'MtM (Trading)'!B94,BD_COMERCIAL!$FD$3:$FD$28,"Trading")</f>
        <v>0</v>
      </c>
      <c r="D94" s="203">
        <f>SUMIFS(BD_COMERCIAL!$FL$3:$FL$28,BD_COMERCIAL!$FK$3:$FK$28,'MtM (Trading)'!C94,BD_COMERCIAL!$FD$3:$FD$28,"Trading")</f>
        <v>0</v>
      </c>
      <c r="H94" s="10" t="s">
        <v>144</v>
      </c>
      <c r="I94" s="202">
        <f>SUMIF('MtM (Trading)'!$A$2:$A$105,H94,'MtM (Trading)'!$C$2:$C$105)</f>
        <v>0</v>
      </c>
    </row>
    <row r="95" spans="1:9" x14ac:dyDescent="0.25">
      <c r="A95" s="10" t="s">
        <v>226</v>
      </c>
      <c r="B95" s="10" t="s">
        <v>226</v>
      </c>
      <c r="C95" s="203">
        <f>SUMIFS(BD_COMERCIAL!$FM$3:$FM$28,BD_COMERCIAL!$FK$3:$FK$28,'MtM (Trading)'!B95,BD_COMERCIAL!$FD$3:$FD$28,"Trading")</f>
        <v>0</v>
      </c>
      <c r="D95" s="203">
        <f>SUMIFS(BD_COMERCIAL!$FL$3:$FL$28,BD_COMERCIAL!$FK$3:$FK$28,'MtM (Trading)'!C95,BD_COMERCIAL!$FD$3:$FD$28,"Trading")</f>
        <v>0</v>
      </c>
      <c r="H95" s="10" t="s">
        <v>219</v>
      </c>
      <c r="I95" s="202">
        <f>SUMIF('MtM (Trading)'!$A$2:$A$105,H95,'MtM (Trading)'!$C$2:$C$105)</f>
        <v>0</v>
      </c>
    </row>
    <row r="96" spans="1:9" x14ac:dyDescent="0.25">
      <c r="A96" s="10" t="s">
        <v>171</v>
      </c>
      <c r="B96" s="10" t="s">
        <v>171</v>
      </c>
      <c r="C96" s="203">
        <f>SUMIFS(BD_COMERCIAL!$FM$3:$FM$28,BD_COMERCIAL!$FK$3:$FK$28,'MtM (Trading)'!B96,BD_COMERCIAL!$FD$3:$FD$28,"Trading")</f>
        <v>0</v>
      </c>
      <c r="D96" s="203">
        <f>SUMIFS(BD_COMERCIAL!$FL$3:$FL$28,BD_COMERCIAL!$FK$3:$FK$28,'MtM (Trading)'!C96,BD_COMERCIAL!$FD$3:$FD$28,"Trading")</f>
        <v>0</v>
      </c>
      <c r="H96" s="9" t="s">
        <v>147</v>
      </c>
      <c r="I96" s="202">
        <f ca="1">SUMIF('MtM (Trading)'!$A$2:$A$106,H96,'MtM (Trading)'!$C$2:$C$106)</f>
        <v>0</v>
      </c>
    </row>
    <row r="97" spans="1:4" x14ac:dyDescent="0.25">
      <c r="A97" s="10" t="s">
        <v>211</v>
      </c>
      <c r="B97" s="10" t="s">
        <v>211</v>
      </c>
      <c r="C97" s="203">
        <f>SUMIFS(BD_COMERCIAL!$FM$3:$FM$28,BD_COMERCIAL!$FK$3:$FK$28,'MtM (Trading)'!B97,BD_COMERCIAL!$FD$3:$FD$28,"Trading")</f>
        <v>0</v>
      </c>
      <c r="D97" s="203">
        <f>SUMIFS(BD_COMERCIAL!$FL$3:$FL$28,BD_COMERCIAL!$FK$3:$FK$28,'MtM (Trading)'!C97,BD_COMERCIAL!$FD$3:$FD$28,"Trading")</f>
        <v>0</v>
      </c>
    </row>
    <row r="98" spans="1:4" x14ac:dyDescent="0.25">
      <c r="A98" s="10" t="s">
        <v>174</v>
      </c>
      <c r="B98" s="10" t="s">
        <v>174</v>
      </c>
      <c r="C98" s="203">
        <f>SUMIFS(BD_COMERCIAL!$FM$3:$FM$28,BD_COMERCIAL!$FK$3:$FK$28,'MtM (Trading)'!B98,BD_COMERCIAL!$FD$3:$FD$28,"Trading")</f>
        <v>0</v>
      </c>
      <c r="D98" s="203">
        <f>SUMIFS(BD_COMERCIAL!$FL$3:$FL$28,BD_COMERCIAL!$FK$3:$FK$28,'MtM (Trading)'!C98,BD_COMERCIAL!$FD$3:$FD$28,"Trading")</f>
        <v>0</v>
      </c>
    </row>
    <row r="99" spans="1:4" x14ac:dyDescent="0.25">
      <c r="A99" s="10" t="s">
        <v>198</v>
      </c>
      <c r="B99" s="10" t="s">
        <v>198</v>
      </c>
      <c r="C99" s="203">
        <f>SUMIFS(BD_COMERCIAL!$FM$3:$FM$28,BD_COMERCIAL!$FK$3:$FK$28,'MtM (Trading)'!B99,BD_COMERCIAL!$FD$3:$FD$28,"Trading")</f>
        <v>0</v>
      </c>
      <c r="D99" s="203">
        <f>SUMIFS(BD_COMERCIAL!$FL$3:$FL$28,BD_COMERCIAL!$FK$3:$FK$28,'MtM (Trading)'!C99,BD_COMERCIAL!$FD$3:$FD$28,"Trading")</f>
        <v>0</v>
      </c>
    </row>
    <row r="100" spans="1:4" x14ac:dyDescent="0.25">
      <c r="A100" s="10" t="s">
        <v>217</v>
      </c>
      <c r="B100" s="10" t="s">
        <v>217</v>
      </c>
      <c r="C100" s="203">
        <f>SUMIFS(BD_COMERCIAL!$FM$3:$FM$28,BD_COMERCIAL!$FK$3:$FK$28,'MtM (Trading)'!B100,BD_COMERCIAL!$FD$3:$FD$28,"Trading")</f>
        <v>0</v>
      </c>
      <c r="D100" s="203">
        <f>SUMIFS(BD_COMERCIAL!$FL$3:$FL$28,BD_COMERCIAL!$FK$3:$FK$28,'MtM (Trading)'!C100,BD_COMERCIAL!$FD$3:$FD$28,"Trading")</f>
        <v>0</v>
      </c>
    </row>
    <row r="101" spans="1:4" x14ac:dyDescent="0.25">
      <c r="A101" s="10" t="s">
        <v>248</v>
      </c>
      <c r="B101" s="10" t="s">
        <v>248</v>
      </c>
      <c r="C101" s="203">
        <f>SUMIFS(BD_COMERCIAL!$FM$3:$FM$28,BD_COMERCIAL!$FK$3:$FK$28,'MtM (Trading)'!B101,BD_COMERCIAL!$FD$3:$FD$28,"Trading")</f>
        <v>0</v>
      </c>
      <c r="D101" s="203">
        <f>SUMIFS(BD_COMERCIAL!$FL$3:$FL$28,BD_COMERCIAL!$FK$3:$FK$28,'MtM (Trading)'!C101,BD_COMERCIAL!$FD$3:$FD$28,"Trading")</f>
        <v>0</v>
      </c>
    </row>
    <row r="102" spans="1:4" x14ac:dyDescent="0.25">
      <c r="A102" s="10" t="s">
        <v>308</v>
      </c>
      <c r="B102" s="10" t="s">
        <v>146</v>
      </c>
      <c r="C102" s="203">
        <f>SUMIFS(BD_COMERCIAL!$FM$3:$FM$28,BD_COMERCIAL!$FK$3:$FK$28,'MtM (Trading)'!B102,BD_COMERCIAL!$FD$3:$FD$28,"Trading")</f>
        <v>0</v>
      </c>
      <c r="D102" s="203">
        <f>SUMIFS(BD_COMERCIAL!$FL$3:$FL$28,BD_COMERCIAL!$FK$3:$FK$28,'MtM (Trading)'!C102,BD_COMERCIAL!$FD$3:$FD$28,"Trading")</f>
        <v>0</v>
      </c>
    </row>
    <row r="103" spans="1:4" x14ac:dyDescent="0.25">
      <c r="A103" s="10" t="s">
        <v>308</v>
      </c>
      <c r="B103" s="10" t="s">
        <v>137</v>
      </c>
      <c r="C103" s="203">
        <f>SUMIFS(BD_COMERCIAL!$FM$3:$FM$28,BD_COMERCIAL!$FK$3:$FK$28,'MtM (Trading)'!B103,BD_COMERCIAL!$FD$3:$FD$28,"Trading")</f>
        <v>0</v>
      </c>
      <c r="D103" s="203">
        <f>SUMIFS(BD_COMERCIAL!$FL$3:$FL$28,BD_COMERCIAL!$FK$3:$FK$28,'MtM (Trading)'!C103,BD_COMERCIAL!$FD$3:$FD$28,"Trading")</f>
        <v>0</v>
      </c>
    </row>
    <row r="104" spans="1:4" x14ac:dyDescent="0.25">
      <c r="A104" s="10" t="s">
        <v>144</v>
      </c>
      <c r="B104" s="10" t="s">
        <v>144</v>
      </c>
      <c r="C104" s="203">
        <f>SUMIFS(BD_COMERCIAL!$FM$3:$FM$28,BD_COMERCIAL!$FK$3:$FK$28,'MtM (Trading)'!B104,BD_COMERCIAL!$FD$3:$FD$28,"Trading")</f>
        <v>0</v>
      </c>
      <c r="D104" s="203">
        <f>SUMIFS(BD_COMERCIAL!$FL$3:$FL$28,BD_COMERCIAL!$FK$3:$FK$28,'MtM (Trading)'!C104,BD_COMERCIAL!$FD$3:$FD$28,"Trading")</f>
        <v>0</v>
      </c>
    </row>
    <row r="105" spans="1:4" x14ac:dyDescent="0.25">
      <c r="A105" s="179" t="s">
        <v>219</v>
      </c>
      <c r="B105" s="179" t="s">
        <v>219</v>
      </c>
      <c r="C105" s="203">
        <f>SUMIFS(BD_COMERCIAL!$FM$3:$FM$28,BD_COMERCIAL!$FK$3:$FK$28,'MtM (Trading)'!B105,BD_COMERCIAL!$FD$3:$FD$28,"Trading")</f>
        <v>0</v>
      </c>
      <c r="D105" s="203">
        <f>SUMIFS(BD_COMERCIAL!$FL$3:$FL$28,BD_COMERCIAL!$FK$3:$FK$28,'MtM (Trading)'!C105,BD_COMERCIAL!$FD$3:$FD$28,"Trading")</f>
        <v>0</v>
      </c>
    </row>
    <row r="106" spans="1:4" x14ac:dyDescent="0.25">
      <c r="A106" s="9" t="s">
        <v>147</v>
      </c>
      <c r="B106" s="9" t="s">
        <v>147</v>
      </c>
      <c r="C106" s="203">
        <f ca="1">SUMIFS(BD_COMERCIAL!$FM$3:$FM$28,BD_COMERCIAL!$FK$3:$FK$28,'MtM (Trading)'!B106,BD_COMERCIAL!$I$3:$I$28,"Trading")</f>
        <v>0</v>
      </c>
      <c r="D106" s="203">
        <f ca="1">SUMIFS(BD_COMERCIAL!$FL$3:$FL$28,BD_COMERCIAL!$FK$3:$FK$28,'MtM (Trading)'!C106,BD_COMERCIAL!$FD$3:$FD$28,"Trading")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N13"/>
  <sheetViews>
    <sheetView workbookViewId="0">
      <selection activeCell="AN5" sqref="AN5"/>
    </sheetView>
  </sheetViews>
  <sheetFormatPr defaultRowHeight="15" x14ac:dyDescent="0.25"/>
  <cols>
    <col min="1" max="2" width="15.42578125" bestFit="1" customWidth="1"/>
  </cols>
  <sheetData>
    <row r="1" spans="1:40" ht="15.75" x14ac:dyDescent="0.25">
      <c r="A1" s="181" t="s">
        <v>285</v>
      </c>
      <c r="B1" s="182">
        <f>[4]Gráficos!$B$2</f>
        <v>44782</v>
      </c>
      <c r="C1" s="183">
        <v>44197</v>
      </c>
      <c r="D1" s="183">
        <v>44228</v>
      </c>
      <c r="E1" s="183">
        <v>44256</v>
      </c>
      <c r="F1" s="183">
        <v>44287</v>
      </c>
      <c r="G1" s="183">
        <v>44317</v>
      </c>
      <c r="H1" s="183">
        <v>44348</v>
      </c>
      <c r="I1" s="183">
        <v>44378</v>
      </c>
      <c r="J1" s="183">
        <v>44409</v>
      </c>
      <c r="K1" s="183">
        <v>44440</v>
      </c>
      <c r="L1" s="183">
        <v>44470</v>
      </c>
      <c r="M1" s="183">
        <v>44501</v>
      </c>
      <c r="N1" s="183">
        <v>44531</v>
      </c>
      <c r="O1" s="183">
        <v>2021</v>
      </c>
      <c r="P1" s="183">
        <v>44562</v>
      </c>
      <c r="Q1" s="183">
        <v>44593</v>
      </c>
      <c r="R1" s="183">
        <v>44621</v>
      </c>
      <c r="S1" s="183">
        <v>44652</v>
      </c>
      <c r="T1" s="183">
        <v>44682</v>
      </c>
      <c r="U1" s="183">
        <v>44713</v>
      </c>
      <c r="V1" s="183">
        <v>44743</v>
      </c>
      <c r="W1" s="183">
        <v>44774</v>
      </c>
      <c r="X1" s="183">
        <v>44805</v>
      </c>
      <c r="Y1" s="183">
        <v>44835</v>
      </c>
      <c r="Z1" s="183">
        <v>44866</v>
      </c>
      <c r="AA1" s="183">
        <v>44896</v>
      </c>
      <c r="AB1" s="183">
        <v>2022</v>
      </c>
      <c r="AC1" s="183">
        <v>2023</v>
      </c>
      <c r="AD1" s="183">
        <v>2024</v>
      </c>
      <c r="AE1" s="183">
        <v>2025</v>
      </c>
      <c r="AF1" s="183">
        <v>2026</v>
      </c>
      <c r="AG1" s="183">
        <v>2027</v>
      </c>
      <c r="AH1" s="183">
        <v>2028</v>
      </c>
      <c r="AI1" s="183">
        <v>2029</v>
      </c>
      <c r="AJ1" s="183">
        <v>2030</v>
      </c>
      <c r="AK1" s="183">
        <v>2031</v>
      </c>
      <c r="AL1" s="183">
        <v>2032</v>
      </c>
      <c r="AM1" s="183">
        <v>2033</v>
      </c>
      <c r="AN1" s="183">
        <v>2034</v>
      </c>
    </row>
    <row r="2" spans="1:40" x14ac:dyDescent="0.25">
      <c r="A2" s="184"/>
      <c r="B2" s="184"/>
      <c r="C2" s="185">
        <v>744</v>
      </c>
      <c r="D2" s="185">
        <v>672</v>
      </c>
      <c r="E2" s="185">
        <v>744</v>
      </c>
      <c r="F2" s="185">
        <v>720</v>
      </c>
      <c r="G2" s="185">
        <v>744</v>
      </c>
      <c r="H2" s="185">
        <v>720</v>
      </c>
      <c r="I2" s="185">
        <v>744</v>
      </c>
      <c r="J2" s="185">
        <v>744</v>
      </c>
      <c r="K2" s="185">
        <v>720</v>
      </c>
      <c r="L2" s="185">
        <v>744</v>
      </c>
      <c r="M2" s="185">
        <v>720</v>
      </c>
      <c r="N2" s="185">
        <v>744</v>
      </c>
      <c r="O2" s="185"/>
      <c r="P2" s="185">
        <v>744</v>
      </c>
      <c r="Q2" s="185">
        <v>672</v>
      </c>
      <c r="R2" s="185">
        <v>744</v>
      </c>
      <c r="S2" s="185">
        <v>720</v>
      </c>
      <c r="T2" s="185">
        <v>744</v>
      </c>
      <c r="U2" s="185">
        <v>720</v>
      </c>
      <c r="V2" s="185">
        <v>744</v>
      </c>
      <c r="W2" s="185">
        <v>744</v>
      </c>
      <c r="X2" s="185">
        <v>720</v>
      </c>
      <c r="Y2" s="185">
        <v>744</v>
      </c>
      <c r="Z2" s="185">
        <v>720</v>
      </c>
      <c r="AA2" s="185">
        <v>744</v>
      </c>
      <c r="AB2" s="185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</row>
    <row r="3" spans="1:40" x14ac:dyDescent="0.25">
      <c r="A3" s="21"/>
      <c r="B3" s="21"/>
      <c r="C3" s="186">
        <v>0</v>
      </c>
      <c r="D3" s="186">
        <v>0</v>
      </c>
      <c r="E3" s="186">
        <v>0</v>
      </c>
      <c r="F3" s="186">
        <v>0</v>
      </c>
      <c r="G3" s="186">
        <v>0</v>
      </c>
      <c r="H3" s="186">
        <v>-1</v>
      </c>
      <c r="I3" s="186">
        <v>3</v>
      </c>
      <c r="J3" s="186">
        <v>6</v>
      </c>
      <c r="K3" s="186">
        <v>6</v>
      </c>
      <c r="L3" s="186">
        <v>3</v>
      </c>
      <c r="M3" s="186">
        <v>7</v>
      </c>
      <c r="N3" s="186">
        <v>11</v>
      </c>
      <c r="O3" s="186">
        <v>5</v>
      </c>
      <c r="P3" s="186">
        <v>1</v>
      </c>
      <c r="Q3" s="17">
        <v>1</v>
      </c>
      <c r="R3" s="186">
        <v>1</v>
      </c>
      <c r="S3" s="186">
        <v>0</v>
      </c>
      <c r="T3" s="186">
        <v>0</v>
      </c>
      <c r="U3" s="186">
        <v>0</v>
      </c>
      <c r="V3" s="186">
        <v>0</v>
      </c>
      <c r="W3" s="186">
        <v>0</v>
      </c>
      <c r="X3" s="186">
        <v>0</v>
      </c>
      <c r="Y3" s="186">
        <v>0</v>
      </c>
      <c r="Z3" s="186">
        <v>0</v>
      </c>
      <c r="AA3" s="186">
        <v>0</v>
      </c>
      <c r="AB3" s="186">
        <v>0</v>
      </c>
      <c r="AC3" s="186">
        <v>2</v>
      </c>
      <c r="AD3" s="186">
        <v>0</v>
      </c>
      <c r="AE3" s="186">
        <v>0</v>
      </c>
      <c r="AF3" s="186">
        <v>0</v>
      </c>
      <c r="AG3" s="186">
        <v>0</v>
      </c>
      <c r="AH3" s="186">
        <v>0</v>
      </c>
      <c r="AI3" s="186">
        <v>0</v>
      </c>
      <c r="AJ3" s="186">
        <v>0</v>
      </c>
      <c r="AK3" s="186">
        <v>0</v>
      </c>
      <c r="AL3" s="186">
        <v>0</v>
      </c>
      <c r="AM3" s="186">
        <v>0</v>
      </c>
      <c r="AN3" s="186">
        <v>0</v>
      </c>
    </row>
    <row r="4" spans="1:40" ht="15.75" x14ac:dyDescent="0.25">
      <c r="A4" s="21"/>
      <c r="B4" s="181" t="s">
        <v>286</v>
      </c>
      <c r="C4" s="187">
        <v>44562</v>
      </c>
      <c r="D4" s="187">
        <v>44593</v>
      </c>
      <c r="E4" s="187">
        <v>44621</v>
      </c>
      <c r="F4" s="187">
        <v>44652</v>
      </c>
      <c r="G4" s="187">
        <v>44682</v>
      </c>
      <c r="H4" s="187">
        <v>44713</v>
      </c>
      <c r="I4" s="187">
        <v>44743</v>
      </c>
      <c r="J4" s="187">
        <v>44774</v>
      </c>
      <c r="K4" s="187">
        <v>44805</v>
      </c>
      <c r="L4" s="187">
        <v>44835</v>
      </c>
      <c r="M4" s="187">
        <v>44866</v>
      </c>
      <c r="N4" s="187">
        <v>44896</v>
      </c>
      <c r="O4" s="188">
        <v>2021</v>
      </c>
      <c r="P4" s="187">
        <v>44927</v>
      </c>
      <c r="Q4" s="187">
        <v>44958</v>
      </c>
      <c r="R4" s="187">
        <v>44986</v>
      </c>
      <c r="S4" s="187">
        <v>45017</v>
      </c>
      <c r="T4" s="187">
        <v>45047</v>
      </c>
      <c r="U4" s="187">
        <v>45078</v>
      </c>
      <c r="V4" s="187">
        <v>45108</v>
      </c>
      <c r="W4" s="187">
        <v>45139</v>
      </c>
      <c r="X4" s="187">
        <v>45170</v>
      </c>
      <c r="Y4" s="187">
        <v>45200</v>
      </c>
      <c r="Z4" s="187">
        <v>45231</v>
      </c>
      <c r="AA4" s="187">
        <v>45261</v>
      </c>
      <c r="AB4" s="188">
        <v>2023</v>
      </c>
      <c r="AC4" s="189">
        <v>2024</v>
      </c>
      <c r="AD4" s="189">
        <v>2025</v>
      </c>
      <c r="AE4" s="189">
        <v>2026</v>
      </c>
      <c r="AF4" s="189">
        <v>2027</v>
      </c>
      <c r="AG4" s="189">
        <v>2028</v>
      </c>
      <c r="AH4" s="189">
        <v>2029</v>
      </c>
      <c r="AI4" s="189">
        <v>2030</v>
      </c>
      <c r="AJ4" s="189">
        <v>2031</v>
      </c>
      <c r="AK4" s="189">
        <v>2032</v>
      </c>
      <c r="AL4" s="189">
        <v>2033</v>
      </c>
      <c r="AM4" s="189">
        <v>2034</v>
      </c>
      <c r="AN4" s="190" t="s">
        <v>477</v>
      </c>
    </row>
    <row r="5" spans="1:40" ht="15.75" x14ac:dyDescent="0.25">
      <c r="A5" s="21"/>
      <c r="B5" s="191" t="s">
        <v>287</v>
      </c>
      <c r="C5" s="192">
        <f>[4]Gráficos!C6</f>
        <v>65</v>
      </c>
      <c r="D5" s="192">
        <f>[4]Gráficos!D6</f>
        <v>57</v>
      </c>
      <c r="E5" s="192">
        <f>[4]Gráficos!E6</f>
        <v>57</v>
      </c>
      <c r="F5" s="192">
        <f>[4]Gráficos!F6</f>
        <v>57</v>
      </c>
      <c r="G5" s="192">
        <f>[4]Gráficos!G6</f>
        <v>56</v>
      </c>
      <c r="H5" s="192">
        <f>[4]Gráficos!H6</f>
        <v>55.95</v>
      </c>
      <c r="I5" s="192">
        <f>[4]Gráficos!I6</f>
        <v>66.650000000000006</v>
      </c>
      <c r="J5" s="192">
        <f>[4]Gráficos!J6</f>
        <v>85</v>
      </c>
      <c r="K5" s="192">
        <f>[4]Gráficos!K6</f>
        <v>82</v>
      </c>
      <c r="L5" s="192">
        <f>[4]Gráficos!L6</f>
        <v>100</v>
      </c>
      <c r="M5" s="192">
        <f>[4]Gráficos!M6</f>
        <v>104</v>
      </c>
      <c r="N5" s="192">
        <f>[4]Gráficos!N6</f>
        <v>97</v>
      </c>
      <c r="O5" s="192">
        <f>[4]Gráficos!O6</f>
        <v>74</v>
      </c>
      <c r="P5" s="192">
        <f>[4]Gráficos!P6</f>
        <v>150</v>
      </c>
      <c r="Q5" s="192">
        <f>[4]Gráficos!Q6</f>
        <v>150</v>
      </c>
      <c r="R5" s="192">
        <f>[4]Gráficos!R6</f>
        <v>150</v>
      </c>
      <c r="S5" s="192">
        <f>[4]Gráficos!S6</f>
        <v>126</v>
      </c>
      <c r="T5" s="192">
        <f>[4]Gráficos!T6</f>
        <v>126</v>
      </c>
      <c r="U5" s="192">
        <f>[4]Gráficos!U6</f>
        <v>126</v>
      </c>
      <c r="V5" s="192">
        <f>[4]Gráficos!V6</f>
        <v>185</v>
      </c>
      <c r="W5" s="192">
        <f>[4]Gráficos!W6</f>
        <v>185</v>
      </c>
      <c r="X5" s="192">
        <f>[4]Gráficos!X6</f>
        <v>185</v>
      </c>
      <c r="Y5" s="192">
        <f>[4]Gráficos!Y6</f>
        <v>185</v>
      </c>
      <c r="Z5" s="192">
        <f>[4]Gráficos!Z6</f>
        <v>185</v>
      </c>
      <c r="AA5" s="192">
        <f>[4]Gráficos!AA6</f>
        <v>185</v>
      </c>
      <c r="AB5" s="192">
        <f>[4]Gráficos!AB6</f>
        <v>162</v>
      </c>
      <c r="AC5" s="192">
        <f>[4]Gráficos!AC6</f>
        <v>166</v>
      </c>
      <c r="AD5" s="192">
        <f>[4]Gráficos!AD6</f>
        <v>165</v>
      </c>
      <c r="AE5" s="192">
        <f>[4]Gráficos!AE6</f>
        <v>155</v>
      </c>
      <c r="AF5" s="192">
        <f>[4]Gráficos!AF6</f>
        <v>151</v>
      </c>
      <c r="AG5" s="192">
        <f>[4]Gráficos!AG6</f>
        <v>147</v>
      </c>
      <c r="AH5" s="192">
        <f>[4]Gráficos!AH6</f>
        <v>140</v>
      </c>
      <c r="AI5" s="192">
        <f>[4]Gráficos!AI6</f>
        <v>136</v>
      </c>
      <c r="AJ5" s="192">
        <f>[4]Gráficos!AJ6</f>
        <v>0</v>
      </c>
      <c r="AK5" s="192">
        <f>[4]Gráficos!AK6</f>
        <v>0</v>
      </c>
      <c r="AL5" s="192">
        <f>[4]Gráficos!AL6</f>
        <v>0</v>
      </c>
      <c r="AM5" s="192">
        <f>[4]Gráficos!AM6</f>
        <v>0</v>
      </c>
      <c r="AN5" s="193">
        <f>[4]Gráficos!AN6</f>
        <v>0</v>
      </c>
    </row>
    <row r="6" spans="1:40" ht="15.75" x14ac:dyDescent="0.25">
      <c r="A6" s="21"/>
      <c r="B6" s="191" t="s">
        <v>288</v>
      </c>
      <c r="C6" s="192">
        <f>[4]Gráficos!C7</f>
        <v>110</v>
      </c>
      <c r="D6" s="192">
        <f>[4]Gráficos!D7</f>
        <v>99</v>
      </c>
      <c r="E6" s="192">
        <f>[4]Gráficos!E7</f>
        <v>98</v>
      </c>
      <c r="F6" s="192">
        <f>[4]Gráficos!F7</f>
        <v>96.620705244122959</v>
      </c>
      <c r="G6" s="192">
        <f>[4]Gráficos!G7</f>
        <v>91</v>
      </c>
      <c r="H6" s="192">
        <f>[4]Gráficos!H7</f>
        <v>86.21</v>
      </c>
      <c r="I6" s="192">
        <f>[4]Gráficos!I7</f>
        <v>96.2</v>
      </c>
      <c r="J6" s="192">
        <f>[4]Gráficos!J7</f>
        <v>116</v>
      </c>
      <c r="K6" s="192">
        <f>[4]Gráficos!K7</f>
        <v>112</v>
      </c>
      <c r="L6" s="192">
        <f>[4]Gráficos!L7</f>
        <v>130</v>
      </c>
      <c r="M6" s="192">
        <f>[4]Gráficos!M7</f>
        <v>139</v>
      </c>
      <c r="N6" s="192">
        <f>[4]Gráficos!N7</f>
        <v>134</v>
      </c>
      <c r="O6" s="192">
        <f>[4]Gráficos!O7</f>
        <v>109</v>
      </c>
      <c r="P6" s="192">
        <f>[4]Gráficos!P7</f>
        <v>187</v>
      </c>
      <c r="Q6" s="192">
        <f>[4]Gráficos!Q7</f>
        <v>187</v>
      </c>
      <c r="R6" s="192">
        <f>[4]Gráficos!R7</f>
        <v>187</v>
      </c>
      <c r="S6" s="192">
        <f>[4]Gráficos!S7</f>
        <v>163</v>
      </c>
      <c r="T6" s="192">
        <f>[4]Gráficos!T7</f>
        <v>163</v>
      </c>
      <c r="U6" s="192">
        <f>[4]Gráficos!U7</f>
        <v>163</v>
      </c>
      <c r="V6" s="192">
        <f>[4]Gráficos!V7</f>
        <v>222</v>
      </c>
      <c r="W6" s="192">
        <f>[4]Gráficos!W7</f>
        <v>222</v>
      </c>
      <c r="X6" s="192">
        <f>[4]Gráficos!X7</f>
        <v>222</v>
      </c>
      <c r="Y6" s="192">
        <f>[4]Gráficos!Y7</f>
        <v>222</v>
      </c>
      <c r="Z6" s="192">
        <f>[4]Gráficos!Z7</f>
        <v>222</v>
      </c>
      <c r="AA6" s="192">
        <f>[4]Gráficos!AA7</f>
        <v>222</v>
      </c>
      <c r="AB6" s="192">
        <f>[4]Gráficos!AB7</f>
        <v>199</v>
      </c>
      <c r="AC6" s="192">
        <f>[4]Gráficos!AC7</f>
        <v>203</v>
      </c>
      <c r="AD6" s="192">
        <f>[4]Gráficos!AD7</f>
        <v>201</v>
      </c>
      <c r="AE6" s="192">
        <f>[4]Gráficos!AE7</f>
        <v>190</v>
      </c>
      <c r="AF6" s="192">
        <f>[4]Gráficos!AF7</f>
        <v>184</v>
      </c>
      <c r="AG6" s="192">
        <f>[4]Gráficos!AG7</f>
        <v>175</v>
      </c>
      <c r="AH6" s="192">
        <f>[4]Gráficos!AH7</f>
        <v>168</v>
      </c>
      <c r="AI6" s="192">
        <f>[4]Gráficos!AI7</f>
        <v>164</v>
      </c>
      <c r="AJ6" s="192">
        <f>[4]Gráficos!AJ7</f>
        <v>0</v>
      </c>
      <c r="AK6" s="192">
        <f>[4]Gráficos!AK7</f>
        <v>0</v>
      </c>
      <c r="AL6" s="192">
        <f>[4]Gráficos!AL7</f>
        <v>0</v>
      </c>
      <c r="AM6" s="192">
        <f>[4]Gráficos!AM7</f>
        <v>0</v>
      </c>
      <c r="AN6" s="193">
        <f>[4]Gráficos!AN7</f>
        <v>0</v>
      </c>
    </row>
    <row r="7" spans="1:40" ht="15.75" x14ac:dyDescent="0.25">
      <c r="A7" s="21"/>
      <c r="B7" s="191" t="s">
        <v>289</v>
      </c>
      <c r="C7" s="192">
        <f>[4]Gráficos!C8</f>
        <v>265</v>
      </c>
      <c r="D7" s="192">
        <f>[4]Gráficos!D8</f>
        <v>257</v>
      </c>
      <c r="E7" s="192">
        <f>[4]Gráficos!E8</f>
        <v>252</v>
      </c>
      <c r="F7" s="192">
        <f>[4]Gráficos!F8</f>
        <v>242</v>
      </c>
      <c r="G7" s="192">
        <f>[4]Gráficos!G8</f>
        <v>241</v>
      </c>
      <c r="H7" s="192">
        <f>[4]Gráficos!H8</f>
        <v>233.23</v>
      </c>
      <c r="I7" s="192">
        <f>[4]Gráficos!I8</f>
        <v>238.82</v>
      </c>
      <c r="J7" s="192">
        <f>[4]Gráficos!J8</f>
        <v>255</v>
      </c>
      <c r="K7" s="192">
        <f>[4]Gráficos!K8</f>
        <v>252</v>
      </c>
      <c r="L7" s="192">
        <f>[4]Gráficos!L8</f>
        <v>270</v>
      </c>
      <c r="M7" s="192">
        <f>[4]Gráficos!M8</f>
        <v>274</v>
      </c>
      <c r="N7" s="192">
        <f>[4]Gráficos!N8</f>
        <v>267</v>
      </c>
      <c r="O7" s="192">
        <f>[4]Gráficos!O8</f>
        <v>254</v>
      </c>
      <c r="P7" s="192">
        <f>[4]Gráficos!P8</f>
        <v>320</v>
      </c>
      <c r="Q7" s="192">
        <f>[4]Gráficos!Q8</f>
        <v>320</v>
      </c>
      <c r="R7" s="192">
        <f>[4]Gráficos!R8</f>
        <v>320</v>
      </c>
      <c r="S7" s="192">
        <f>[4]Gráficos!S8</f>
        <v>296</v>
      </c>
      <c r="T7" s="192">
        <f>[4]Gráficos!T8</f>
        <v>296</v>
      </c>
      <c r="U7" s="192">
        <f>[4]Gráficos!U8</f>
        <v>296</v>
      </c>
      <c r="V7" s="192">
        <f>[4]Gráficos!V8</f>
        <v>355</v>
      </c>
      <c r="W7" s="192">
        <f>[4]Gráficos!W8</f>
        <v>355</v>
      </c>
      <c r="X7" s="192">
        <f>[4]Gráficos!X8</f>
        <v>355</v>
      </c>
      <c r="Y7" s="192">
        <f>[4]Gráficos!Y8</f>
        <v>355</v>
      </c>
      <c r="Z7" s="192">
        <f>[4]Gráficos!Z8</f>
        <v>355</v>
      </c>
      <c r="AA7" s="192">
        <f>[4]Gráficos!AA8</f>
        <v>355</v>
      </c>
      <c r="AB7" s="192">
        <f>[4]Gráficos!AB8</f>
        <v>332</v>
      </c>
      <c r="AC7" s="192">
        <f>[4]Gráficos!AC8</f>
        <v>336</v>
      </c>
      <c r="AD7" s="192">
        <f>[4]Gráficos!AD8</f>
        <v>335</v>
      </c>
      <c r="AE7" s="192">
        <f>[4]Gráficos!AE8</f>
        <v>325</v>
      </c>
      <c r="AF7" s="192">
        <f>[4]Gráficos!AF8</f>
        <v>281</v>
      </c>
      <c r="AG7" s="192">
        <f>[4]Gráficos!AG8</f>
        <v>0</v>
      </c>
      <c r="AH7" s="192">
        <f>[4]Gráficos!AH8</f>
        <v>0</v>
      </c>
      <c r="AI7" s="192">
        <f>[4]Gráficos!AI8</f>
        <v>0</v>
      </c>
      <c r="AJ7" s="192">
        <f>[4]Gráficos!AJ8</f>
        <v>0</v>
      </c>
      <c r="AK7" s="192">
        <f>[4]Gráficos!AK8</f>
        <v>0</v>
      </c>
      <c r="AL7" s="192">
        <f>[4]Gráficos!AL8</f>
        <v>0</v>
      </c>
      <c r="AM7" s="192">
        <f>[4]Gráficos!AM8</f>
        <v>0</v>
      </c>
      <c r="AN7" s="193">
        <f>[4]Gráficos!AN8</f>
        <v>0</v>
      </c>
    </row>
    <row r="8" spans="1:40" ht="15.75" x14ac:dyDescent="0.25">
      <c r="A8" s="21"/>
      <c r="B8" s="194" t="s">
        <v>290</v>
      </c>
      <c r="C8" s="192">
        <f>[4]Gráficos!C9</f>
        <v>65</v>
      </c>
      <c r="D8" s="192">
        <f>[4]Gráficos!D9</f>
        <v>57</v>
      </c>
      <c r="E8" s="192">
        <f>[4]Gráficos!E9</f>
        <v>57</v>
      </c>
      <c r="F8" s="192">
        <f>[4]Gráficos!F9</f>
        <v>57</v>
      </c>
      <c r="G8" s="192">
        <f>[4]Gráficos!G9</f>
        <v>56</v>
      </c>
      <c r="H8" s="192">
        <f>[4]Gráficos!H9</f>
        <v>55.95</v>
      </c>
      <c r="I8" s="192">
        <f>[4]Gráficos!I9</f>
        <v>66.650000000000006</v>
      </c>
      <c r="J8" s="192">
        <f>[4]Gráficos!J9</f>
        <v>85</v>
      </c>
      <c r="K8" s="192">
        <f>[4]Gráficos!K9</f>
        <v>82</v>
      </c>
      <c r="L8" s="192">
        <f>[4]Gráficos!L9</f>
        <v>100</v>
      </c>
      <c r="M8" s="192">
        <f>[4]Gráficos!M9</f>
        <v>104</v>
      </c>
      <c r="N8" s="192">
        <f>[4]Gráficos!N9</f>
        <v>97</v>
      </c>
      <c r="O8" s="192">
        <f>[4]Gráficos!O9</f>
        <v>74</v>
      </c>
      <c r="P8" s="192">
        <f>[4]Gráficos!P9</f>
        <v>150</v>
      </c>
      <c r="Q8" s="192">
        <f>[4]Gráficos!Q9</f>
        <v>150</v>
      </c>
      <c r="R8" s="192">
        <f>[4]Gráficos!R9</f>
        <v>150</v>
      </c>
      <c r="S8" s="192">
        <f>[4]Gráficos!S9</f>
        <v>126</v>
      </c>
      <c r="T8" s="192">
        <f>[4]Gráficos!T9</f>
        <v>126</v>
      </c>
      <c r="U8" s="192">
        <f>[4]Gráficos!U9</f>
        <v>126</v>
      </c>
      <c r="V8" s="192">
        <f>[4]Gráficos!V9</f>
        <v>185</v>
      </c>
      <c r="W8" s="192">
        <f>[4]Gráficos!W9</f>
        <v>185</v>
      </c>
      <c r="X8" s="192">
        <f>[4]Gráficos!X9</f>
        <v>185</v>
      </c>
      <c r="Y8" s="192">
        <f>[4]Gráficos!Y9</f>
        <v>185</v>
      </c>
      <c r="Z8" s="192">
        <f>[4]Gráficos!Z9</f>
        <v>185</v>
      </c>
      <c r="AA8" s="192">
        <f>[4]Gráficos!AA9</f>
        <v>185</v>
      </c>
      <c r="AB8" s="192">
        <f>[4]Gráficos!AB9</f>
        <v>162</v>
      </c>
      <c r="AC8" s="192">
        <f>[4]Gráficos!AC9</f>
        <v>166</v>
      </c>
      <c r="AD8" s="192">
        <f>[4]Gráficos!AD9</f>
        <v>165</v>
      </c>
      <c r="AE8" s="192">
        <f>[4]Gráficos!AE9</f>
        <v>155</v>
      </c>
      <c r="AF8" s="192">
        <f>[4]Gráficos!AF9</f>
        <v>151</v>
      </c>
      <c r="AG8" s="192">
        <f>[4]Gráficos!AG9</f>
        <v>147</v>
      </c>
      <c r="AH8" s="192">
        <f>[4]Gráficos!AH9</f>
        <v>140</v>
      </c>
      <c r="AI8" s="192">
        <f>[4]Gráficos!AI9</f>
        <v>136</v>
      </c>
      <c r="AJ8" s="192">
        <f>[4]Gráficos!AJ9</f>
        <v>0</v>
      </c>
      <c r="AK8" s="192">
        <f>[4]Gráficos!AK9</f>
        <v>0</v>
      </c>
      <c r="AL8" s="192">
        <f>[4]Gráficos!AL9</f>
        <v>0</v>
      </c>
      <c r="AM8" s="192">
        <f>[4]Gráficos!AM9</f>
        <v>0</v>
      </c>
      <c r="AN8" s="193">
        <f>[4]Gráficos!AN9</f>
        <v>0</v>
      </c>
    </row>
    <row r="9" spans="1:40" ht="15.75" x14ac:dyDescent="0.25">
      <c r="A9" s="21"/>
      <c r="B9" s="194" t="s">
        <v>291</v>
      </c>
      <c r="C9" s="192">
        <f>[4]Gráficos!C10</f>
        <v>60</v>
      </c>
      <c r="D9" s="192">
        <f>[4]Gráficos!D10</f>
        <v>57</v>
      </c>
      <c r="E9" s="192">
        <f>[4]Gráficos!E10</f>
        <v>57</v>
      </c>
      <c r="F9" s="192">
        <f>[4]Gráficos!F10</f>
        <v>57</v>
      </c>
      <c r="G9" s="192">
        <f>[4]Gráficos!G10</f>
        <v>56</v>
      </c>
      <c r="H9" s="192">
        <f>[4]Gráficos!H10</f>
        <v>55.95</v>
      </c>
      <c r="I9" s="192">
        <f>[4]Gráficos!I10</f>
        <v>66.650000000000006</v>
      </c>
      <c r="J9" s="192">
        <f>[4]Gráficos!J10</f>
        <v>85</v>
      </c>
      <c r="K9" s="192">
        <f>[4]Gráficos!K10</f>
        <v>82</v>
      </c>
      <c r="L9" s="192">
        <f>[4]Gráficos!L10</f>
        <v>100</v>
      </c>
      <c r="M9" s="192">
        <f>[4]Gráficos!M10</f>
        <v>104</v>
      </c>
      <c r="N9" s="192">
        <f>[4]Gráficos!N10</f>
        <v>97</v>
      </c>
      <c r="O9" s="192">
        <f>[4]Gráficos!O10</f>
        <v>73</v>
      </c>
      <c r="P9" s="192">
        <f>[4]Gráficos!P10</f>
        <v>140</v>
      </c>
      <c r="Q9" s="192">
        <f>[4]Gráficos!Q10</f>
        <v>140</v>
      </c>
      <c r="R9" s="192">
        <f>[4]Gráficos!R10</f>
        <v>140</v>
      </c>
      <c r="S9" s="192">
        <f>[4]Gráficos!S10</f>
        <v>116</v>
      </c>
      <c r="T9" s="192">
        <f>[4]Gráficos!T10</f>
        <v>116</v>
      </c>
      <c r="U9" s="192">
        <f>[4]Gráficos!U10</f>
        <v>116</v>
      </c>
      <c r="V9" s="192">
        <f>[4]Gráficos!V10</f>
        <v>175</v>
      </c>
      <c r="W9" s="192">
        <f>[4]Gráficos!W10</f>
        <v>175</v>
      </c>
      <c r="X9" s="192">
        <f>[4]Gráficos!X10</f>
        <v>175</v>
      </c>
      <c r="Y9" s="192">
        <f>[4]Gráficos!Y10</f>
        <v>175</v>
      </c>
      <c r="Z9" s="192">
        <f>[4]Gráficos!Z10</f>
        <v>175</v>
      </c>
      <c r="AA9" s="192">
        <f>[4]Gráficos!AA10</f>
        <v>175</v>
      </c>
      <c r="AB9" s="192">
        <f>[4]Gráficos!AB10</f>
        <v>152</v>
      </c>
      <c r="AC9" s="192">
        <f>[4]Gráficos!AC10</f>
        <v>151</v>
      </c>
      <c r="AD9" s="192">
        <f>[4]Gráficos!AD10</f>
        <v>150</v>
      </c>
      <c r="AE9" s="192">
        <f>[4]Gráficos!AE10</f>
        <v>145</v>
      </c>
      <c r="AF9" s="192">
        <f>[4]Gráficos!AF10</f>
        <v>151</v>
      </c>
      <c r="AG9" s="192">
        <f>[4]Gráficos!AG10</f>
        <v>147</v>
      </c>
      <c r="AH9" s="192">
        <f>[4]Gráficos!AH10</f>
        <v>140</v>
      </c>
      <c r="AI9" s="192">
        <f>[4]Gráficos!AI10</f>
        <v>136</v>
      </c>
      <c r="AJ9" s="192">
        <f>[4]Gráficos!AJ10</f>
        <v>0</v>
      </c>
      <c r="AK9" s="192">
        <f>[4]Gráficos!AK10</f>
        <v>0</v>
      </c>
      <c r="AL9" s="192">
        <f>[4]Gráficos!AL10</f>
        <v>0</v>
      </c>
      <c r="AM9" s="192">
        <f>[4]Gráficos!AM10</f>
        <v>0</v>
      </c>
      <c r="AN9" s="193">
        <f>[4]Gráficos!AN10</f>
        <v>0</v>
      </c>
    </row>
    <row r="10" spans="1:40" ht="15.75" x14ac:dyDescent="0.25">
      <c r="A10" s="21"/>
      <c r="B10" s="195" t="s">
        <v>292</v>
      </c>
      <c r="C10" s="196">
        <f>[4]Gráficos!C11</f>
        <v>58</v>
      </c>
      <c r="D10" s="196">
        <f>[4]Gráficos!D11</f>
        <v>57</v>
      </c>
      <c r="E10" s="196">
        <f>[4]Gráficos!E11</f>
        <v>57</v>
      </c>
      <c r="F10" s="196">
        <f>[4]Gráficos!F11</f>
        <v>57</v>
      </c>
      <c r="G10" s="196">
        <f>[4]Gráficos!G11</f>
        <v>56</v>
      </c>
      <c r="H10" s="196">
        <f>[4]Gráficos!H11</f>
        <v>55.95</v>
      </c>
      <c r="I10" s="196">
        <f>[4]Gráficos!I11</f>
        <v>66.650000000000006</v>
      </c>
      <c r="J10" s="196">
        <f>[4]Gráficos!J11</f>
        <v>85</v>
      </c>
      <c r="K10" s="196">
        <f>[4]Gráficos!K11</f>
        <v>82</v>
      </c>
      <c r="L10" s="196">
        <f>[4]Gráficos!L11</f>
        <v>100</v>
      </c>
      <c r="M10" s="196">
        <f>[4]Gráficos!M11</f>
        <v>104</v>
      </c>
      <c r="N10" s="196">
        <f>[4]Gráficos!N11</f>
        <v>97</v>
      </c>
      <c r="O10" s="196">
        <f>[4]Gráficos!O11</f>
        <v>73</v>
      </c>
      <c r="P10" s="196">
        <f>[4]Gráficos!P11</f>
        <v>130</v>
      </c>
      <c r="Q10" s="196">
        <f>[4]Gráficos!Q11</f>
        <v>130</v>
      </c>
      <c r="R10" s="196">
        <f>[4]Gráficos!R11</f>
        <v>130</v>
      </c>
      <c r="S10" s="196">
        <f>[4]Gráficos!S11</f>
        <v>106</v>
      </c>
      <c r="T10" s="196">
        <f>[4]Gráficos!T11</f>
        <v>106</v>
      </c>
      <c r="U10" s="196">
        <f>[4]Gráficos!U11</f>
        <v>106</v>
      </c>
      <c r="V10" s="196">
        <f>[4]Gráficos!V11</f>
        <v>165</v>
      </c>
      <c r="W10" s="196">
        <f>[4]Gráficos!W11</f>
        <v>165</v>
      </c>
      <c r="X10" s="196">
        <f>[4]Gráficos!X11</f>
        <v>165</v>
      </c>
      <c r="Y10" s="196">
        <f>[4]Gráficos!Y11</f>
        <v>165</v>
      </c>
      <c r="Z10" s="196">
        <f>[4]Gráficos!Z11</f>
        <v>165</v>
      </c>
      <c r="AA10" s="196">
        <f>[4]Gráficos!AA11</f>
        <v>165</v>
      </c>
      <c r="AB10" s="196">
        <f>[4]Gráficos!AB11</f>
        <v>142</v>
      </c>
      <c r="AC10" s="196">
        <f>[4]Gráficos!AC11</f>
        <v>156</v>
      </c>
      <c r="AD10" s="196">
        <f>[4]Gráficos!AD11</f>
        <v>155</v>
      </c>
      <c r="AE10" s="196">
        <f>[4]Gráficos!AE11</f>
        <v>145</v>
      </c>
      <c r="AF10" s="196">
        <f>[4]Gráficos!AF11</f>
        <v>151</v>
      </c>
      <c r="AG10" s="196">
        <f>[4]Gráficos!AG11</f>
        <v>147</v>
      </c>
      <c r="AH10" s="196">
        <f>[4]Gráficos!AH11</f>
        <v>140</v>
      </c>
      <c r="AI10" s="196">
        <f>[4]Gráficos!AI11</f>
        <v>136</v>
      </c>
      <c r="AJ10" s="196">
        <f>[4]Gráficos!AJ11</f>
        <v>0</v>
      </c>
      <c r="AK10" s="196">
        <f>[4]Gráficos!AK11</f>
        <v>0</v>
      </c>
      <c r="AL10" s="196">
        <f>[4]Gráficos!AL11</f>
        <v>0</v>
      </c>
      <c r="AM10" s="196">
        <f>[4]Gráficos!AM11</f>
        <v>0</v>
      </c>
      <c r="AN10" s="197">
        <f>[4]Gráficos!AN11</f>
        <v>0</v>
      </c>
    </row>
    <row r="11" spans="1:40" ht="15.75" x14ac:dyDescent="0.25">
      <c r="A11" s="21"/>
      <c r="B11" s="198" t="s">
        <v>294</v>
      </c>
      <c r="C11" s="192">
        <f t="shared" ref="C11:M11" si="0">C5+2</f>
        <v>67</v>
      </c>
      <c r="D11" s="192">
        <f t="shared" si="0"/>
        <v>59</v>
      </c>
      <c r="E11" s="192">
        <f t="shared" si="0"/>
        <v>59</v>
      </c>
      <c r="F11" s="192">
        <f t="shared" si="0"/>
        <v>59</v>
      </c>
      <c r="G11" s="192">
        <f t="shared" si="0"/>
        <v>58</v>
      </c>
      <c r="H11" s="192">
        <f t="shared" si="0"/>
        <v>57.95</v>
      </c>
      <c r="I11" s="192">
        <f t="shared" si="0"/>
        <v>68.650000000000006</v>
      </c>
      <c r="J11" s="192">
        <f t="shared" si="0"/>
        <v>87</v>
      </c>
      <c r="K11" s="192">
        <f t="shared" si="0"/>
        <v>84</v>
      </c>
      <c r="L11" s="192">
        <f t="shared" si="0"/>
        <v>102</v>
      </c>
      <c r="M11" s="192">
        <f t="shared" si="0"/>
        <v>106</v>
      </c>
      <c r="N11" s="192">
        <f t="shared" ref="N11:AL11" si="1">N5+2</f>
        <v>99</v>
      </c>
      <c r="O11" s="192">
        <f t="shared" si="1"/>
        <v>76</v>
      </c>
      <c r="P11" s="192">
        <f t="shared" si="1"/>
        <v>152</v>
      </c>
      <c r="Q11" s="192">
        <f t="shared" si="1"/>
        <v>152</v>
      </c>
      <c r="R11" s="192">
        <f t="shared" si="1"/>
        <v>152</v>
      </c>
      <c r="S11" s="192">
        <f t="shared" si="1"/>
        <v>128</v>
      </c>
      <c r="T11" s="192">
        <f t="shared" si="1"/>
        <v>128</v>
      </c>
      <c r="U11" s="192">
        <f t="shared" si="1"/>
        <v>128</v>
      </c>
      <c r="V11" s="192">
        <f t="shared" si="1"/>
        <v>187</v>
      </c>
      <c r="W11" s="192">
        <f t="shared" si="1"/>
        <v>187</v>
      </c>
      <c r="X11" s="192">
        <f t="shared" si="1"/>
        <v>187</v>
      </c>
      <c r="Y11" s="192">
        <f t="shared" si="1"/>
        <v>187</v>
      </c>
      <c r="Z11" s="192">
        <f t="shared" si="1"/>
        <v>187</v>
      </c>
      <c r="AA11" s="192">
        <f t="shared" si="1"/>
        <v>187</v>
      </c>
      <c r="AB11" s="192">
        <f t="shared" si="1"/>
        <v>164</v>
      </c>
      <c r="AC11" s="192">
        <f t="shared" si="1"/>
        <v>168</v>
      </c>
      <c r="AD11" s="192">
        <f t="shared" si="1"/>
        <v>167</v>
      </c>
      <c r="AE11" s="192">
        <f t="shared" si="1"/>
        <v>157</v>
      </c>
      <c r="AF11" s="192">
        <f t="shared" si="1"/>
        <v>153</v>
      </c>
      <c r="AG11" s="192">
        <f t="shared" si="1"/>
        <v>149</v>
      </c>
      <c r="AH11" s="192">
        <f t="shared" si="1"/>
        <v>142</v>
      </c>
      <c r="AI11" s="192">
        <f t="shared" si="1"/>
        <v>138</v>
      </c>
      <c r="AJ11" s="192">
        <f t="shared" si="1"/>
        <v>2</v>
      </c>
      <c r="AK11" s="192">
        <f t="shared" si="1"/>
        <v>2</v>
      </c>
      <c r="AL11" s="192">
        <f t="shared" si="1"/>
        <v>2</v>
      </c>
      <c r="AM11" s="192">
        <v>0</v>
      </c>
      <c r="AN11" s="193">
        <v>0</v>
      </c>
    </row>
    <row r="12" spans="1:40" ht="15.75" x14ac:dyDescent="0.25">
      <c r="A12" s="21"/>
      <c r="B12" s="198" t="s">
        <v>295</v>
      </c>
      <c r="C12" s="192">
        <f t="shared" ref="C12:M12" si="2">C9+2</f>
        <v>62</v>
      </c>
      <c r="D12" s="192">
        <f t="shared" si="2"/>
        <v>59</v>
      </c>
      <c r="E12" s="192">
        <f t="shared" si="2"/>
        <v>59</v>
      </c>
      <c r="F12" s="192">
        <f t="shared" si="2"/>
        <v>59</v>
      </c>
      <c r="G12" s="192">
        <f t="shared" si="2"/>
        <v>58</v>
      </c>
      <c r="H12" s="192">
        <f t="shared" si="2"/>
        <v>57.95</v>
      </c>
      <c r="I12" s="192">
        <f t="shared" si="2"/>
        <v>68.650000000000006</v>
      </c>
      <c r="J12" s="192">
        <f t="shared" si="2"/>
        <v>87</v>
      </c>
      <c r="K12" s="192">
        <f t="shared" si="2"/>
        <v>84</v>
      </c>
      <c r="L12" s="192">
        <f t="shared" si="2"/>
        <v>102</v>
      </c>
      <c r="M12" s="192">
        <f t="shared" si="2"/>
        <v>106</v>
      </c>
      <c r="N12" s="192">
        <f t="shared" ref="N12:AL12" si="3">N9+2</f>
        <v>99</v>
      </c>
      <c r="O12" s="192">
        <f t="shared" si="3"/>
        <v>75</v>
      </c>
      <c r="P12" s="192">
        <f t="shared" si="3"/>
        <v>142</v>
      </c>
      <c r="Q12" s="192">
        <f t="shared" si="3"/>
        <v>142</v>
      </c>
      <c r="R12" s="192">
        <f t="shared" si="3"/>
        <v>142</v>
      </c>
      <c r="S12" s="192">
        <f t="shared" si="3"/>
        <v>118</v>
      </c>
      <c r="T12" s="192">
        <f t="shared" si="3"/>
        <v>118</v>
      </c>
      <c r="U12" s="192">
        <f t="shared" si="3"/>
        <v>118</v>
      </c>
      <c r="V12" s="192">
        <f t="shared" si="3"/>
        <v>177</v>
      </c>
      <c r="W12" s="192">
        <f t="shared" si="3"/>
        <v>177</v>
      </c>
      <c r="X12" s="192">
        <f t="shared" si="3"/>
        <v>177</v>
      </c>
      <c r="Y12" s="192">
        <f t="shared" si="3"/>
        <v>177</v>
      </c>
      <c r="Z12" s="192">
        <f t="shared" si="3"/>
        <v>177</v>
      </c>
      <c r="AA12" s="192">
        <f t="shared" si="3"/>
        <v>177</v>
      </c>
      <c r="AB12" s="192">
        <f t="shared" si="3"/>
        <v>154</v>
      </c>
      <c r="AC12" s="192">
        <f t="shared" si="3"/>
        <v>153</v>
      </c>
      <c r="AD12" s="192">
        <f t="shared" si="3"/>
        <v>152</v>
      </c>
      <c r="AE12" s="192">
        <f t="shared" si="3"/>
        <v>147</v>
      </c>
      <c r="AF12" s="192">
        <f t="shared" si="3"/>
        <v>153</v>
      </c>
      <c r="AG12" s="192">
        <f t="shared" si="3"/>
        <v>149</v>
      </c>
      <c r="AH12" s="192">
        <f t="shared" si="3"/>
        <v>142</v>
      </c>
      <c r="AI12" s="192">
        <f t="shared" si="3"/>
        <v>138</v>
      </c>
      <c r="AJ12" s="192">
        <f t="shared" si="3"/>
        <v>2</v>
      </c>
      <c r="AK12" s="192">
        <f t="shared" si="3"/>
        <v>2</v>
      </c>
      <c r="AL12" s="192">
        <f t="shared" si="3"/>
        <v>2</v>
      </c>
      <c r="AM12" s="192">
        <v>0</v>
      </c>
      <c r="AN12" s="193">
        <v>0</v>
      </c>
    </row>
    <row r="13" spans="1:40" ht="15.75" x14ac:dyDescent="0.25">
      <c r="A13" s="21"/>
      <c r="B13" s="199" t="s">
        <v>296</v>
      </c>
      <c r="C13" s="196">
        <f t="shared" ref="C13:M13" si="4">C8+2</f>
        <v>67</v>
      </c>
      <c r="D13" s="196">
        <f t="shared" si="4"/>
        <v>59</v>
      </c>
      <c r="E13" s="196">
        <f t="shared" si="4"/>
        <v>59</v>
      </c>
      <c r="F13" s="196">
        <f t="shared" si="4"/>
        <v>59</v>
      </c>
      <c r="G13" s="196">
        <f t="shared" si="4"/>
        <v>58</v>
      </c>
      <c r="H13" s="196">
        <f t="shared" si="4"/>
        <v>57.95</v>
      </c>
      <c r="I13" s="196">
        <f t="shared" si="4"/>
        <v>68.650000000000006</v>
      </c>
      <c r="J13" s="196">
        <f t="shared" si="4"/>
        <v>87</v>
      </c>
      <c r="K13" s="196">
        <f t="shared" si="4"/>
        <v>84</v>
      </c>
      <c r="L13" s="196">
        <f t="shared" si="4"/>
        <v>102</v>
      </c>
      <c r="M13" s="196">
        <f t="shared" si="4"/>
        <v>106</v>
      </c>
      <c r="N13" s="196">
        <f t="shared" ref="N13:AL13" si="5">N8+2</f>
        <v>99</v>
      </c>
      <c r="O13" s="196">
        <f t="shared" si="5"/>
        <v>76</v>
      </c>
      <c r="P13" s="196">
        <f t="shared" si="5"/>
        <v>152</v>
      </c>
      <c r="Q13" s="196">
        <f t="shared" si="5"/>
        <v>152</v>
      </c>
      <c r="R13" s="196">
        <f t="shared" si="5"/>
        <v>152</v>
      </c>
      <c r="S13" s="196">
        <f t="shared" si="5"/>
        <v>128</v>
      </c>
      <c r="T13" s="196">
        <f t="shared" si="5"/>
        <v>128</v>
      </c>
      <c r="U13" s="196">
        <f t="shared" si="5"/>
        <v>128</v>
      </c>
      <c r="V13" s="196">
        <f t="shared" si="5"/>
        <v>187</v>
      </c>
      <c r="W13" s="196">
        <f t="shared" si="5"/>
        <v>187</v>
      </c>
      <c r="X13" s="196">
        <f t="shared" si="5"/>
        <v>187</v>
      </c>
      <c r="Y13" s="196">
        <f t="shared" si="5"/>
        <v>187</v>
      </c>
      <c r="Z13" s="196">
        <f t="shared" si="5"/>
        <v>187</v>
      </c>
      <c r="AA13" s="196">
        <f t="shared" si="5"/>
        <v>187</v>
      </c>
      <c r="AB13" s="196">
        <f t="shared" si="5"/>
        <v>164</v>
      </c>
      <c r="AC13" s="196">
        <f t="shared" si="5"/>
        <v>168</v>
      </c>
      <c r="AD13" s="196">
        <f t="shared" si="5"/>
        <v>167</v>
      </c>
      <c r="AE13" s="196">
        <f t="shared" si="5"/>
        <v>157</v>
      </c>
      <c r="AF13" s="196">
        <f t="shared" si="5"/>
        <v>153</v>
      </c>
      <c r="AG13" s="196">
        <f t="shared" si="5"/>
        <v>149</v>
      </c>
      <c r="AH13" s="196">
        <f t="shared" si="5"/>
        <v>142</v>
      </c>
      <c r="AI13" s="196">
        <f t="shared" si="5"/>
        <v>138</v>
      </c>
      <c r="AJ13" s="196">
        <f t="shared" si="5"/>
        <v>2</v>
      </c>
      <c r="AK13" s="196">
        <f t="shared" si="5"/>
        <v>2</v>
      </c>
      <c r="AL13" s="196">
        <f t="shared" si="5"/>
        <v>2</v>
      </c>
      <c r="AM13" s="196">
        <v>0</v>
      </c>
      <c r="AN13" s="197">
        <v>0</v>
      </c>
    </row>
  </sheetData>
  <conditionalFormatting sqref="C3:N3 P3:AN3">
    <cfRule type="iconSet" priority="2">
      <iconSet iconSet="3Arrows" showValue="0">
        <cfvo type="percent" val="0"/>
        <cfvo type="num" val="0"/>
        <cfvo type="num" val="0" gte="0"/>
      </iconSet>
    </cfRule>
  </conditionalFormatting>
  <conditionalFormatting sqref="O3">
    <cfRule type="iconSet" priority="1">
      <iconSet iconSet="3Arrows" showValue="0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POSIÇÕES (2022)</vt:lpstr>
      <vt:lpstr>POSIÇÕES (2023)</vt:lpstr>
      <vt:lpstr>BD_COMERCIAL</vt:lpstr>
      <vt:lpstr>DRE Trading</vt:lpstr>
      <vt:lpstr>IPCA</vt:lpstr>
      <vt:lpstr>Sheet3</vt:lpstr>
      <vt:lpstr>MtM</vt:lpstr>
      <vt:lpstr>MtM (Trading)</vt:lpstr>
      <vt:lpstr>Curva Forward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Bianca Lacê Silvino</dc:creator>
  <cp:lastModifiedBy>Ryan Cunha Costa</cp:lastModifiedBy>
  <dcterms:created xsi:type="dcterms:W3CDTF">2019-02-01T18:12:44Z</dcterms:created>
  <dcterms:modified xsi:type="dcterms:W3CDTF">2023-01-05T21:06:23Z</dcterms:modified>
</cp:coreProperties>
</file>